
<file path=[Content_Types].xml><?xml version="1.0" encoding="utf-8"?>
<Types xmlns="http://schemas.openxmlformats.org/package/2006/content-types">
  <Default Extension="bin" ContentType="application/vnd.openxmlformats-officedocument.spreadsheetml.printerSettings"/>
  <Default Extension="png" ContentType="image/png"/>
  <Default Extension="jpeg" ContentType="image/jpe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worksheets/sheet22.xml" ContentType="application/vnd.openxmlformats-officedocument.spreadsheetml.worksheet+xml"/>
  <Override PartName="/xl/worksheets/sheet23.xml" ContentType="application/vnd.openxmlformats-officedocument.spreadsheetml.worksheet+xml"/>
  <Override PartName="/xl/worksheets/sheet24.xml" ContentType="application/vnd.openxmlformats-officedocument.spreadsheetml.worksheet+xml"/>
  <Override PartName="/xl/worksheets/sheet25.xml" ContentType="application/vnd.openxmlformats-officedocument.spreadsheetml.worksheet+xml"/>
  <Override PartName="/xl/worksheets/sheet26.xml" ContentType="application/vnd.openxmlformats-officedocument.spreadsheetml.worksheet+xml"/>
  <Override PartName="/xl/worksheets/sheet27.xml" ContentType="application/vnd.openxmlformats-officedocument.spreadsheetml.worksheet+xml"/>
  <Override PartName="/xl/worksheets/sheet28.xml" ContentType="application/vnd.openxmlformats-officedocument.spreadsheetml.worksheet+xml"/>
  <Override PartName="/xl/worksheets/sheet29.xml" ContentType="application/vnd.openxmlformats-officedocument.spreadsheetml.worksheet+xml"/>
  <Override PartName="/xl/worksheets/sheet30.xml" ContentType="application/vnd.openxmlformats-officedocument.spreadsheetml.worksheet+xml"/>
  <Override PartName="/xl/worksheets/sheet31.xml" ContentType="application/vnd.openxmlformats-officedocument.spreadsheetml.worksheet+xml"/>
  <Override PartName="/xl/worksheets/sheet32.xml" ContentType="application/vnd.openxmlformats-officedocument.spreadsheetml.worksheet+xml"/>
  <Override PartName="/xl/worksheets/sheet33.xml" ContentType="application/vnd.openxmlformats-officedocument.spreadsheetml.worksheet+xml"/>
  <Override PartName="/xl/worksheets/sheet34.xml" ContentType="application/vnd.openxmlformats-officedocument.spreadsheetml.worksheet+xml"/>
  <Override PartName="/xl/worksheets/sheet35.xml" ContentType="application/vnd.openxmlformats-officedocument.spreadsheetml.worksheet+xml"/>
  <Override PartName="/xl/worksheets/sheet36.xml" ContentType="application/vnd.openxmlformats-officedocument.spreadsheetml.worksheet+xml"/>
  <Override PartName="/xl/worksheets/sheet37.xml" ContentType="application/vnd.openxmlformats-officedocument.spreadsheetml.worksheet+xml"/>
  <Override PartName="/xl/worksheets/sheet38.xml" ContentType="application/vnd.openxmlformats-officedocument.spreadsheetml.worksheet+xml"/>
  <Override PartName="/xl/worksheets/sheet39.xml" ContentType="application/vnd.openxmlformats-officedocument.spreadsheetml.worksheet+xml"/>
  <Override PartName="/xl/worksheets/sheet40.xml" ContentType="application/vnd.openxmlformats-officedocument.spreadsheetml.worksheet+xml"/>
  <Override PartName="/xl/worksheets/sheet41.xml" ContentType="application/vnd.openxmlformats-officedocument.spreadsheetml.worksheet+xml"/>
  <Override PartName="/xl/worksheets/sheet42.xml" ContentType="application/vnd.openxmlformats-officedocument.spreadsheetml.worksheet+xml"/>
  <Override PartName="/xl/worksheets/sheet43.xml" ContentType="application/vnd.openxmlformats-officedocument.spreadsheetml.worksheet+xml"/>
  <Override PartName="/xl/worksheets/sheet44.xml" ContentType="application/vnd.openxmlformats-officedocument.spreadsheetml.worksheet+xml"/>
  <Override PartName="/xl/worksheets/sheet45.xml" ContentType="application/vnd.openxmlformats-officedocument.spreadsheetml.worksheet+xml"/>
  <Override PartName="/xl/worksheets/sheet46.xml" ContentType="application/vnd.openxmlformats-officedocument.spreadsheetml.worksheet+xml"/>
  <Override PartName="/xl/worksheets/sheet47.xml" ContentType="application/vnd.openxmlformats-officedocument.spreadsheetml.worksheet+xml"/>
  <Override PartName="/xl/worksheets/sheet48.xml" ContentType="application/vnd.openxmlformats-officedocument.spreadsheetml.worksheet+xml"/>
  <Override PartName="/xl/worksheets/sheet49.xml" ContentType="application/vnd.openxmlformats-officedocument.spreadsheetml.worksheet+xml"/>
  <Override PartName="/xl/worksheets/sheet50.xml" ContentType="application/vnd.openxmlformats-officedocument.spreadsheetml.worksheet+xml"/>
  <Override PartName="/xl/worksheets/sheet51.xml" ContentType="application/vnd.openxmlformats-officedocument.spreadsheetml.worksheet+xml"/>
  <Override PartName="/xl/worksheets/sheet52.xml" ContentType="application/vnd.openxmlformats-officedocument.spreadsheetml.worksheet+xml"/>
  <Override PartName="/xl/worksheets/sheet53.xml" ContentType="application/vnd.openxmlformats-officedocument.spreadsheetml.worksheet+xml"/>
  <Override PartName="/xl/worksheets/sheet54.xml" ContentType="application/vnd.openxmlformats-officedocument.spreadsheetml.worksheet+xml"/>
  <Override PartName="/xl/worksheets/sheet55.xml" ContentType="application/vnd.openxmlformats-officedocument.spreadsheetml.worksheet+xml"/>
  <Override PartName="/xl/worksheets/sheet56.xml" ContentType="application/vnd.openxmlformats-officedocument.spreadsheetml.worksheet+xml"/>
  <Override PartName="/xl/worksheets/sheet57.xml" ContentType="application/vnd.openxmlformats-officedocument.spreadsheetml.worksheet+xml"/>
  <Override PartName="/xl/worksheets/sheet58.xml" ContentType="application/vnd.openxmlformats-officedocument.spreadsheetml.worksheet+xml"/>
  <Override PartName="/xl/worksheets/sheet59.xml" ContentType="application/vnd.openxmlformats-officedocument.spreadsheetml.worksheet+xml"/>
  <Override PartName="/xl/worksheets/sheet60.xml" ContentType="application/vnd.openxmlformats-officedocument.spreadsheetml.worksheet+xml"/>
  <Override PartName="/xl/worksheets/sheet61.xml" ContentType="application/vnd.openxmlformats-officedocument.spreadsheetml.worksheet+xml"/>
  <Override PartName="/xl/worksheets/sheet62.xml" ContentType="application/vnd.openxmlformats-officedocument.spreadsheetml.worksheet+xml"/>
  <Override PartName="/xl/worksheets/sheet63.xml" ContentType="application/vnd.openxmlformats-officedocument.spreadsheetml.worksheet+xml"/>
  <Override PartName="/xl/worksheets/sheet64.xml" ContentType="application/vnd.openxmlformats-officedocument.spreadsheetml.worksheet+xml"/>
  <Override PartName="/xl/worksheets/sheet65.xml" ContentType="application/vnd.openxmlformats-officedocument.spreadsheetml.worksheet+xml"/>
  <Override PartName="/xl/worksheets/sheet66.xml" ContentType="application/vnd.openxmlformats-officedocument.spreadsheetml.worksheet+xml"/>
  <Override PartName="/xl/worksheets/sheet67.xml" ContentType="application/vnd.openxmlformats-officedocument.spreadsheetml.worksheet+xml"/>
  <Override PartName="/xl/worksheets/sheet68.xml" ContentType="application/vnd.openxmlformats-officedocument.spreadsheetml.worksheet+xml"/>
  <Override PartName="/xl/worksheets/sheet69.xml" ContentType="application/vnd.openxmlformats-officedocument.spreadsheetml.worksheet+xml"/>
  <Override PartName="/xl/worksheets/sheet70.xml" ContentType="application/vnd.openxmlformats-officedocument.spreadsheetml.worksheet+xml"/>
  <Override PartName="/xl/worksheets/sheet71.xml" ContentType="application/vnd.openxmlformats-officedocument.spreadsheetml.worksheet+xml"/>
  <Override PartName="/xl/worksheets/sheet72.xml" ContentType="application/vnd.openxmlformats-officedocument.spreadsheetml.worksheet+xml"/>
  <Override PartName="/xl/worksheets/sheet73.xml" ContentType="application/vnd.openxmlformats-officedocument.spreadsheetml.worksheet+xml"/>
  <Override PartName="/xl/worksheets/sheet74.xml" ContentType="application/vnd.openxmlformats-officedocument.spreadsheetml.worksheet+xml"/>
  <Override PartName="/xl/worksheets/sheet75.xml" ContentType="application/vnd.openxmlformats-officedocument.spreadsheetml.worksheet+xml"/>
  <Override PartName="/xl/worksheets/sheet76.xml" ContentType="application/vnd.openxmlformats-officedocument.spreadsheetml.worksheet+xml"/>
  <Override PartName="/xl/worksheets/sheet77.xml" ContentType="application/vnd.openxmlformats-officedocument.spreadsheetml.worksheet+xml"/>
  <Override PartName="/xl/worksheets/sheet78.xml" ContentType="application/vnd.openxmlformats-officedocument.spreadsheetml.worksheet+xml"/>
  <Override PartName="/xl/worksheets/sheet79.xml" ContentType="application/vnd.openxmlformats-officedocument.spreadsheetml.worksheet+xml"/>
  <Override PartName="/xl/worksheets/sheet80.xml" ContentType="application/vnd.openxmlformats-officedocument.spreadsheetml.worksheet+xml"/>
  <Override PartName="/xl/worksheets/sheet81.xml" ContentType="application/vnd.openxmlformats-officedocument.spreadsheetml.worksheet+xml"/>
  <Override PartName="/xl/worksheets/sheet82.xml" ContentType="application/vnd.openxmlformats-officedocument.spreadsheetml.worksheet+xml"/>
  <Override PartName="/xl/worksheets/sheet83.xml" ContentType="application/vnd.openxmlformats-officedocument.spreadsheetml.worksheet+xml"/>
  <Override PartName="/xl/worksheets/sheet84.xml" ContentType="application/vnd.openxmlformats-officedocument.spreadsheetml.worksheet+xml"/>
  <Override PartName="/xl/worksheets/sheet85.xml" ContentType="application/vnd.openxmlformats-officedocument.spreadsheetml.worksheet+xml"/>
  <Override PartName="/xl/worksheets/sheet86.xml" ContentType="application/vnd.openxmlformats-officedocument.spreadsheetml.worksheet+xml"/>
  <Override PartName="/xl/worksheets/sheet87.xml" ContentType="application/vnd.openxmlformats-officedocument.spreadsheetml.worksheet+xml"/>
  <Override PartName="/xl/worksheets/sheet88.xml" ContentType="application/vnd.openxmlformats-officedocument.spreadsheetml.worksheet+xml"/>
  <Override PartName="/xl/worksheets/sheet89.xml" ContentType="application/vnd.openxmlformats-officedocument.spreadsheetml.worksheet+xml"/>
  <Override PartName="/xl/worksheets/sheet90.xml" ContentType="application/vnd.openxmlformats-officedocument.spreadsheetml.worksheet+xml"/>
  <Override PartName="/xl/worksheets/sheet91.xml" ContentType="application/vnd.openxmlformats-officedocument.spreadsheetml.worksheet+xml"/>
  <Override PartName="/xl/worksheets/sheet92.xml" ContentType="application/vnd.openxmlformats-officedocument.spreadsheetml.worksheet+xml"/>
  <Override PartName="/xl/worksheets/sheet93.xml" ContentType="application/vnd.openxmlformats-officedocument.spreadsheetml.worksheet+xml"/>
  <Override PartName="/xl/worksheets/sheet94.xml" ContentType="application/vnd.openxmlformats-officedocument.spreadsheetml.worksheet+xml"/>
  <Override PartName="/xl/worksheets/sheet95.xml" ContentType="application/vnd.openxmlformats-officedocument.spreadsheetml.worksheet+xml"/>
  <Override PartName="/xl/worksheets/sheet96.xml" ContentType="application/vnd.openxmlformats-officedocument.spreadsheetml.worksheet+xml"/>
  <Override PartName="/xl/worksheets/sheet97.xml" ContentType="application/vnd.openxmlformats-officedocument.spreadsheetml.worksheet+xml"/>
  <Override PartName="/xl/worksheets/sheet98.xml" ContentType="application/vnd.openxmlformats-officedocument.spreadsheetml.worksheet+xml"/>
  <Override PartName="/xl/worksheets/sheet99.xml" ContentType="application/vnd.openxmlformats-officedocument.spreadsheetml.worksheet+xml"/>
  <Override PartName="/xl/worksheets/sheet100.xml" ContentType="application/vnd.openxmlformats-officedocument.spreadsheetml.worksheet+xml"/>
  <Override PartName="/xl/worksheets/sheet101.xml" ContentType="application/vnd.openxmlformats-officedocument.spreadsheetml.worksheet+xml"/>
  <Override PartName="/xl/worksheets/sheet102.xml" ContentType="application/vnd.openxmlformats-officedocument.spreadsheetml.worksheet+xml"/>
  <Override PartName="/xl/worksheets/sheet103.xml" ContentType="application/vnd.openxmlformats-officedocument.spreadsheetml.worksheet+xml"/>
  <Override PartName="/xl/worksheets/sheet104.xml" ContentType="application/vnd.openxmlformats-officedocument.spreadsheetml.worksheet+xml"/>
  <Override PartName="/xl/worksheets/sheet105.xml" ContentType="application/vnd.openxmlformats-officedocument.spreadsheetml.worksheet+xml"/>
  <Override PartName="/xl/worksheets/sheet106.xml" ContentType="application/vnd.openxmlformats-officedocument.spreadsheetml.worksheet+xml"/>
  <Override PartName="/xl/worksheets/sheet107.xml" ContentType="application/vnd.openxmlformats-officedocument.spreadsheetml.worksheet+xml"/>
  <Override PartName="/xl/worksheets/sheet108.xml" ContentType="application/vnd.openxmlformats-officedocument.spreadsheetml.worksheet+xml"/>
  <Override PartName="/xl/worksheets/sheet109.xml" ContentType="application/vnd.openxmlformats-officedocument.spreadsheetml.worksheet+xml"/>
  <Override PartName="/xl/worksheets/sheet110.xml" ContentType="application/vnd.openxmlformats-officedocument.spreadsheetml.worksheet+xml"/>
  <Override PartName="/xl/worksheets/sheet111.xml" ContentType="application/vnd.openxmlformats-officedocument.spreadsheetml.worksheet+xml"/>
  <Override PartName="/xl/worksheets/sheet112.xml" ContentType="application/vnd.openxmlformats-officedocument.spreadsheetml.worksheet+xml"/>
  <Override PartName="/xl/worksheets/sheet113.xml" ContentType="application/vnd.openxmlformats-officedocument.spreadsheetml.worksheet+xml"/>
  <Override PartName="/xl/worksheets/sheet114.xml" ContentType="application/vnd.openxmlformats-officedocument.spreadsheetml.worksheet+xml"/>
  <Override PartName="/xl/worksheets/sheet115.xml" ContentType="application/vnd.openxmlformats-officedocument.spreadsheetml.worksheet+xml"/>
  <Override PartName="/xl/worksheets/sheet116.xml" ContentType="application/vnd.openxmlformats-officedocument.spreadsheetml.worksheet+xml"/>
  <Override PartName="/xl/worksheets/sheet117.xml" ContentType="application/vnd.openxmlformats-officedocument.spreadsheetml.worksheet+xml"/>
  <Override PartName="/xl/worksheets/sheet118.xml" ContentType="application/vnd.openxmlformats-officedocument.spreadsheetml.worksheet+xml"/>
  <Override PartName="/xl/worksheets/sheet119.xml" ContentType="application/vnd.openxmlformats-officedocument.spreadsheetml.worksheet+xml"/>
  <Override PartName="/xl/worksheets/sheet120.xml" ContentType="application/vnd.openxmlformats-officedocument.spreadsheetml.worksheet+xml"/>
  <Override PartName="/xl/worksheets/sheet121.xml" ContentType="application/vnd.openxmlformats-officedocument.spreadsheetml.worksheet+xml"/>
  <Override PartName="/xl/worksheets/sheet122.xml" ContentType="application/vnd.openxmlformats-officedocument.spreadsheetml.worksheet+xml"/>
  <Override PartName="/xl/worksheets/sheet123.xml" ContentType="application/vnd.openxmlformats-officedocument.spreadsheetml.worksheet+xml"/>
  <Override PartName="/xl/worksheets/sheet124.xml" ContentType="application/vnd.openxmlformats-officedocument.spreadsheetml.worksheet+xml"/>
  <Override PartName="/xl/worksheets/sheet125.xml" ContentType="application/vnd.openxmlformats-officedocument.spreadsheetml.worksheet+xml"/>
  <Override PartName="/xl/worksheets/sheet126.xml" ContentType="application/vnd.openxmlformats-officedocument.spreadsheetml.worksheet+xml"/>
  <Override PartName="/xl/worksheets/sheet127.xml" ContentType="application/vnd.openxmlformats-officedocument.spreadsheetml.worksheet+xml"/>
  <Override PartName="/xl/worksheets/sheet128.xml" ContentType="application/vnd.openxmlformats-officedocument.spreadsheetml.worksheet+xml"/>
  <Override PartName="/xl/worksheets/sheet129.xml" ContentType="application/vnd.openxmlformats-officedocument.spreadsheetml.worksheet+xml"/>
  <Override PartName="/xl/worksheets/sheet130.xml" ContentType="application/vnd.openxmlformats-officedocument.spreadsheetml.worksheet+xml"/>
  <Override PartName="/xl/worksheets/sheet131.xml" ContentType="application/vnd.openxmlformats-officedocument.spreadsheetml.worksheet+xml"/>
  <Override PartName="/xl/worksheets/sheet132.xml" ContentType="application/vnd.openxmlformats-officedocument.spreadsheetml.worksheet+xml"/>
  <Override PartName="/xl/worksheets/sheet133.xml" ContentType="application/vnd.openxmlformats-officedocument.spreadsheetml.worksheet+xml"/>
  <Override PartName="/xl/worksheets/sheet134.xml" ContentType="application/vnd.openxmlformats-officedocument.spreadsheetml.worksheet+xml"/>
  <Override PartName="/xl/worksheets/sheet135.xml" ContentType="application/vnd.openxmlformats-officedocument.spreadsheetml.worksheet+xml"/>
  <Override PartName="/xl/worksheets/sheet136.xml" ContentType="application/vnd.openxmlformats-officedocument.spreadsheetml.worksheet+xml"/>
  <Override PartName="/xl/worksheets/sheet137.xml" ContentType="application/vnd.openxmlformats-officedocument.spreadsheetml.worksheet+xml"/>
  <Override PartName="/xl/worksheets/sheet138.xml" ContentType="application/vnd.openxmlformats-officedocument.spreadsheetml.worksheet+xml"/>
  <Override PartName="/xl/worksheets/sheet139.xml" ContentType="application/vnd.openxmlformats-officedocument.spreadsheetml.worksheet+xml"/>
  <Override PartName="/xl/worksheets/sheet140.xml" ContentType="application/vnd.openxmlformats-officedocument.spreadsheetml.worksheet+xml"/>
  <Override PartName="/xl/worksheets/sheet141.xml" ContentType="application/vnd.openxmlformats-officedocument.spreadsheetml.worksheet+xml"/>
  <Override PartName="/xl/worksheets/sheet142.xml" ContentType="application/vnd.openxmlformats-officedocument.spreadsheetml.worksheet+xml"/>
  <Override PartName="/xl/worksheets/sheet143.xml" ContentType="application/vnd.openxmlformats-officedocument.spreadsheetml.worksheet+xml"/>
  <Override PartName="/xl/worksheets/sheet144.xml" ContentType="application/vnd.openxmlformats-officedocument.spreadsheetml.worksheet+xml"/>
  <Override PartName="/xl/worksheets/sheet145.xml" ContentType="application/vnd.openxmlformats-officedocument.spreadsheetml.worksheet+xml"/>
  <Override PartName="/xl/worksheets/sheet146.xml" ContentType="application/vnd.openxmlformats-officedocument.spreadsheetml.worksheet+xml"/>
  <Override PartName="/xl/worksheets/sheet147.xml" ContentType="application/vnd.openxmlformats-officedocument.spreadsheetml.worksheet+xml"/>
  <Override PartName="/xl/externalLinks/externalLink1.xml" ContentType="application/vnd.openxmlformats-officedocument.spreadsheetml.externalLink+xml"/>
  <Override PartName="/xl/externalLinks/externalLink2.xml" ContentType="application/vnd.openxmlformats-officedocument.spreadsheetml.externalLink+xml"/>
  <Override PartName="/xl/externalLinks/externalLink3.xml" ContentType="application/vnd.openxmlformats-officedocument.spreadsheetml.externalLink+xml"/>
  <Override PartName="/xl/externalLinks/externalLink4.xml" ContentType="application/vnd.openxmlformats-officedocument.spreadsheetml.externalLink+xml"/>
  <Override PartName="/xl/externalLinks/externalLink5.xml" ContentType="application/vnd.openxmlformats-officedocument.spreadsheetml.externalLink+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drawings/drawing2.xml" ContentType="application/vnd.openxmlformats-officedocument.drawing+xml"/>
  <Override PartName="/xl/drawings/drawing3.xml" ContentType="application/vnd.openxmlformats-officedocument.drawing+xml"/>
  <Override PartName="/xl/drawings/drawing4.xml" ContentType="application/vnd.openxmlformats-officedocument.drawing+xml"/>
  <Override PartName="/xl/drawings/drawing5.xml" ContentType="application/vnd.openxmlformats-officedocument.drawing+xml"/>
  <Override PartName="/xl/drawings/drawing6.xml" ContentType="application/vnd.openxmlformats-officedocument.drawing+xml"/>
  <Override PartName="/xl/drawings/drawing7.xml" ContentType="application/vnd.openxmlformats-officedocument.drawing+xml"/>
  <Override PartName="/xl/drawings/drawing8.xml" ContentType="application/vnd.openxmlformats-officedocument.drawing+xml"/>
  <Override PartName="/xl/drawings/drawing9.xml" ContentType="application/vnd.openxmlformats-officedocument.drawing+xml"/>
  <Override PartName="/xl/drawings/drawing10.xml" ContentType="application/vnd.openxmlformats-officedocument.drawing+xml"/>
  <Override PartName="/xl/drawings/drawing11.xml" ContentType="application/vnd.openxmlformats-officedocument.drawing+xml"/>
  <Override PartName="/xl/drawings/drawing12.xml" ContentType="application/vnd.openxmlformats-officedocument.drawing+xml"/>
  <Override PartName="/xl/drawings/drawing13.xml" ContentType="application/vnd.openxmlformats-officedocument.drawing+xml"/>
  <Override PartName="/xl/drawings/drawing14.xml" ContentType="application/vnd.openxmlformats-officedocument.drawing+xml"/>
  <Override PartName="/xl/drawings/drawing15.xml" ContentType="application/vnd.openxmlformats-officedocument.drawing+xml"/>
  <Override PartName="/xl/drawings/drawing16.xml" ContentType="application/vnd.openxmlformats-officedocument.drawing+xml"/>
  <Override PartName="/xl/drawings/drawing17.xml" ContentType="application/vnd.openxmlformats-officedocument.drawing+xml"/>
  <Override PartName="/xl/drawings/drawing18.xml" ContentType="application/vnd.openxmlformats-officedocument.drawing+xml"/>
  <Override PartName="/xl/drawings/drawing19.xml" ContentType="application/vnd.openxmlformats-officedocument.drawing+xml"/>
  <Override PartName="/xl/drawings/drawing20.xml" ContentType="application/vnd.openxmlformats-officedocument.drawing+xml"/>
  <Override PartName="/xl/drawings/drawing21.xml" ContentType="application/vnd.openxmlformats-officedocument.drawing+xml"/>
  <Override PartName="/xl/drawings/drawing22.xml" ContentType="application/vnd.openxmlformats-officedocument.drawing+xml"/>
  <Override PartName="/xl/drawings/drawing23.xml" ContentType="application/vnd.openxmlformats-officedocument.drawing+xml"/>
  <Override PartName="/xl/drawings/drawing24.xml" ContentType="application/vnd.openxmlformats-officedocument.drawing+xml"/>
  <Override PartName="/xl/drawings/drawing25.xml" ContentType="application/vnd.openxmlformats-officedocument.drawing+xml"/>
  <Override PartName="/xl/drawings/drawing26.xml" ContentType="application/vnd.openxmlformats-officedocument.drawing+xml"/>
  <Override PartName="/xl/drawings/drawing27.xml" ContentType="application/vnd.openxmlformats-officedocument.drawing+xml"/>
  <Override PartName="/xl/drawings/drawing28.xml" ContentType="application/vnd.openxmlformats-officedocument.drawing+xml"/>
  <Override PartName="/xl/drawings/drawing29.xml" ContentType="application/vnd.openxmlformats-officedocument.drawing+xml"/>
  <Override PartName="/xl/drawings/drawing30.xml" ContentType="application/vnd.openxmlformats-officedocument.drawing+xml"/>
  <Override PartName="/xl/drawings/drawing31.xml" ContentType="application/vnd.openxmlformats-officedocument.drawing+xml"/>
  <Override PartName="/xl/drawings/drawing32.xml" ContentType="application/vnd.openxmlformats-officedocument.drawing+xml"/>
  <Override PartName="/xl/drawings/drawing33.xml" ContentType="application/vnd.openxmlformats-officedocument.drawing+xml"/>
  <Override PartName="/xl/drawings/drawing34.xml" ContentType="application/vnd.openxmlformats-officedocument.drawing+xml"/>
  <Override PartName="/xl/drawings/drawing35.xml" ContentType="application/vnd.openxmlformats-officedocument.drawing+xml"/>
  <Override PartName="/xl/drawings/drawing36.xml" ContentType="application/vnd.openxmlformats-officedocument.drawing+xml"/>
  <Override PartName="/xl/drawings/drawing37.xml" ContentType="application/vnd.openxmlformats-officedocument.drawing+xml"/>
  <Override PartName="/xl/drawings/drawing38.xml" ContentType="application/vnd.openxmlformats-officedocument.drawing+xml"/>
  <Override PartName="/xl/drawings/drawing39.xml" ContentType="application/vnd.openxmlformats-officedocument.drawing+xml"/>
  <Override PartName="/xl/drawings/drawing40.xml" ContentType="application/vnd.openxmlformats-officedocument.drawing+xml"/>
  <Override PartName="/xl/drawings/drawing41.xml" ContentType="application/vnd.openxmlformats-officedocument.drawing+xml"/>
  <Override PartName="/xl/drawings/drawing42.xml" ContentType="application/vnd.openxmlformats-officedocument.drawing+xml"/>
  <Override PartName="/xl/drawings/drawing43.xml" ContentType="application/vnd.openxmlformats-officedocument.drawing+xml"/>
  <Override PartName="/xl/drawings/drawing44.xml" ContentType="application/vnd.openxmlformats-officedocument.drawing+xml"/>
  <Override PartName="/xl/drawings/drawing45.xml" ContentType="application/vnd.openxmlformats-officedocument.drawing+xml"/>
  <Override PartName="/xl/drawings/drawing46.xml" ContentType="application/vnd.openxmlformats-officedocument.drawing+xml"/>
  <Override PartName="/xl/drawings/drawing47.xml" ContentType="application/vnd.openxmlformats-officedocument.drawing+xml"/>
  <Override PartName="/xl/drawings/drawing48.xml" ContentType="application/vnd.openxmlformats-officedocument.drawing+xml"/>
  <Override PartName="/xl/drawings/drawing49.xml" ContentType="application/vnd.openxmlformats-officedocument.drawing+xml"/>
  <Override PartName="/xl/drawings/drawing50.xml" ContentType="application/vnd.openxmlformats-officedocument.drawing+xml"/>
  <Override PartName="/xl/drawings/drawing51.xml" ContentType="application/vnd.openxmlformats-officedocument.drawing+xml"/>
  <Override PartName="/xl/drawings/drawing52.xml" ContentType="application/vnd.openxmlformats-officedocument.drawing+xml"/>
  <Override PartName="/xl/drawings/drawing53.xml" ContentType="application/vnd.openxmlformats-officedocument.drawing+xml"/>
  <Override PartName="/xl/drawings/drawing54.xml" ContentType="application/vnd.openxmlformats-officedocument.drawing+xml"/>
  <Override PartName="/xl/drawings/drawing55.xml" ContentType="application/vnd.openxmlformats-officedocument.drawing+xml"/>
  <Override PartName="/xl/drawings/drawing56.xml" ContentType="application/vnd.openxmlformats-officedocument.drawing+xml"/>
  <Override PartName="/xl/drawings/drawing57.xml" ContentType="application/vnd.openxmlformats-officedocument.drawing+xml"/>
  <Override PartName="/xl/drawings/drawing58.xml" ContentType="application/vnd.openxmlformats-officedocument.drawing+xml"/>
  <Override PartName="/xl/drawings/drawing59.xml" ContentType="application/vnd.openxmlformats-officedocument.drawing+xml"/>
  <Override PartName="/xl/drawings/drawing60.xml" ContentType="application/vnd.openxmlformats-officedocument.drawing+xml"/>
  <Override PartName="/xl/drawings/drawing61.xml" ContentType="application/vnd.openxmlformats-officedocument.drawing+xml"/>
  <Override PartName="/xl/drawings/drawing62.xml" ContentType="application/vnd.openxmlformats-officedocument.drawing+xml"/>
  <Override PartName="/xl/drawings/drawing63.xml" ContentType="application/vnd.openxmlformats-officedocument.drawing+xml"/>
  <Override PartName="/xl/drawings/drawing64.xml" ContentType="application/vnd.openxmlformats-officedocument.drawing+xml"/>
  <Override PartName="/xl/drawings/drawing65.xml" ContentType="application/vnd.openxmlformats-officedocument.drawing+xml"/>
  <Override PartName="/xl/drawings/drawing66.xml" ContentType="application/vnd.openxmlformats-officedocument.drawing+xml"/>
  <Override PartName="/xl/drawings/drawing67.xml" ContentType="application/vnd.openxmlformats-officedocument.drawing+xml"/>
  <Override PartName="/xl/drawings/drawing68.xml" ContentType="application/vnd.openxmlformats-officedocument.drawing+xml"/>
  <Override PartName="/xl/drawings/drawing69.xml" ContentType="application/vnd.openxmlformats-officedocument.drawing+xml"/>
  <Override PartName="/xl/drawings/drawing70.xml" ContentType="application/vnd.openxmlformats-officedocument.drawing+xml"/>
  <Override PartName="/xl/drawings/drawing71.xml" ContentType="application/vnd.openxmlformats-officedocument.drawing+xml"/>
  <Override PartName="/xl/drawings/drawing72.xml" ContentType="application/vnd.openxmlformats-officedocument.drawing+xml"/>
  <Override PartName="/xl/drawings/drawing73.xml" ContentType="application/vnd.openxmlformats-officedocument.drawing+xml"/>
  <Override PartName="/xl/drawings/drawing74.xml" ContentType="application/vnd.openxmlformats-officedocument.drawing+xml"/>
  <Override PartName="/xl/drawings/drawing75.xml" ContentType="application/vnd.openxmlformats-officedocument.drawing+xml"/>
  <Override PartName="/xl/drawings/drawing76.xml" ContentType="application/vnd.openxmlformats-officedocument.drawing+xml"/>
  <Override PartName="/xl/drawings/drawing77.xml" ContentType="application/vnd.openxmlformats-officedocument.drawing+xml"/>
  <Override PartName="/xl/drawings/drawing78.xml" ContentType="application/vnd.openxmlformats-officedocument.drawing+xml"/>
  <Override PartName="/xl/drawings/drawing79.xml" ContentType="application/vnd.openxmlformats-officedocument.drawing+xml"/>
  <Override PartName="/xl/drawings/drawing80.xml" ContentType="application/vnd.openxmlformats-officedocument.drawing+xml"/>
  <Override PartName="/xl/drawings/drawing81.xml" ContentType="application/vnd.openxmlformats-officedocument.drawing+xml"/>
  <Override PartName="/xl/drawings/drawing82.xml" ContentType="application/vnd.openxmlformats-officedocument.drawing+xml"/>
  <Override PartName="/xl/drawings/drawing83.xml" ContentType="application/vnd.openxmlformats-officedocument.drawing+xml"/>
  <Override PartName="/xl/drawings/drawing84.xml" ContentType="application/vnd.openxmlformats-officedocument.drawing+xml"/>
  <Override PartName="/xl/drawings/drawing85.xml" ContentType="application/vnd.openxmlformats-officedocument.drawing+xml"/>
  <Override PartName="/xl/drawings/drawing86.xml" ContentType="application/vnd.openxmlformats-officedocument.drawing+xml"/>
  <Override PartName="/xl/drawings/drawing87.xml" ContentType="application/vnd.openxmlformats-officedocument.drawing+xml"/>
  <Override PartName="/xl/drawings/drawing88.xml" ContentType="application/vnd.openxmlformats-officedocument.drawing+xml"/>
  <Override PartName="/xl/drawings/drawing89.xml" ContentType="application/vnd.openxmlformats-officedocument.drawing+xml"/>
  <Override PartName="/xl/drawings/drawing90.xml" ContentType="application/vnd.openxmlformats-officedocument.drawing+xml"/>
  <Override PartName="/xl/drawings/drawing91.xml" ContentType="application/vnd.openxmlformats-officedocument.drawing+xml"/>
  <Override PartName="/xl/drawings/drawing92.xml" ContentType="application/vnd.openxmlformats-officedocument.drawing+xml"/>
  <Override PartName="/xl/drawings/drawing93.xml" ContentType="application/vnd.openxmlformats-officedocument.drawing+xml"/>
  <Override PartName="/xl/drawings/drawing94.xml" ContentType="application/vnd.openxmlformats-officedocument.drawing+xml"/>
  <Override PartName="/xl/drawings/drawing95.xml" ContentType="application/vnd.openxmlformats-officedocument.drawing+xml"/>
  <Override PartName="/xl/drawings/drawing96.xml" ContentType="application/vnd.openxmlformats-officedocument.drawing+xml"/>
  <Override PartName="/xl/drawings/drawing97.xml" ContentType="application/vnd.openxmlformats-officedocument.drawing+xml"/>
  <Override PartName="/xl/drawings/drawing98.xml" ContentType="application/vnd.openxmlformats-officedocument.drawing+xml"/>
  <Override PartName="/xl/drawings/drawing99.xml" ContentType="application/vnd.openxmlformats-officedocument.drawing+xml"/>
  <Override PartName="/xl/drawings/drawing100.xml" ContentType="application/vnd.openxmlformats-officedocument.drawing+xml"/>
  <Override PartName="/xl/drawings/drawing101.xml" ContentType="application/vnd.openxmlformats-officedocument.drawing+xml"/>
  <Override PartName="/xl/drawings/drawing102.xml" ContentType="application/vnd.openxmlformats-officedocument.drawing+xml"/>
  <Override PartName="/xl/drawings/drawing103.xml" ContentType="application/vnd.openxmlformats-officedocument.drawing+xml"/>
  <Override PartName="/xl/drawings/drawing104.xml" ContentType="application/vnd.openxmlformats-officedocument.drawing+xml"/>
  <Override PartName="/xl/drawings/drawing105.xml" ContentType="application/vnd.openxmlformats-officedocument.drawing+xml"/>
  <Override PartName="/xl/drawings/drawing106.xml" ContentType="application/vnd.openxmlformats-officedocument.drawing+xml"/>
  <Override PartName="/xl/drawings/drawing107.xml" ContentType="application/vnd.openxmlformats-officedocument.drawing+xml"/>
  <Override PartName="/xl/drawings/drawing108.xml" ContentType="application/vnd.openxmlformats-officedocument.drawing+xml"/>
  <Override PartName="/xl/drawings/drawing109.xml" ContentType="application/vnd.openxmlformats-officedocument.drawing+xml"/>
  <Override PartName="/xl/drawings/drawing110.xml" ContentType="application/vnd.openxmlformats-officedocument.drawing+xml"/>
  <Override PartName="/xl/drawings/drawing111.xml" ContentType="application/vnd.openxmlformats-officedocument.drawing+xml"/>
  <Override PartName="/xl/drawings/drawing112.xml" ContentType="application/vnd.openxmlformats-officedocument.drawing+xml"/>
  <Override PartName="/xl/drawings/drawing113.xml" ContentType="application/vnd.openxmlformats-officedocument.drawing+xml"/>
  <Override PartName="/xl/drawings/drawing114.xml" ContentType="application/vnd.openxmlformats-officedocument.drawing+xml"/>
  <Override PartName="/xl/drawings/drawing115.xml" ContentType="application/vnd.openxmlformats-officedocument.drawing+xml"/>
  <Override PartName="/xl/drawings/drawing116.xml" ContentType="application/vnd.openxmlformats-officedocument.drawing+xml"/>
  <Override PartName="/xl/drawings/drawing117.xml" ContentType="application/vnd.openxmlformats-officedocument.drawing+xml"/>
  <Override PartName="/xl/drawings/drawing118.xml" ContentType="application/vnd.openxmlformats-officedocument.drawing+xml"/>
  <Override PartName="/xl/drawings/drawing119.xml" ContentType="application/vnd.openxmlformats-officedocument.drawing+xml"/>
  <Override PartName="/xl/drawings/drawing120.xml" ContentType="application/vnd.openxmlformats-officedocument.drawing+xml"/>
  <Override PartName="/xl/drawings/drawing121.xml" ContentType="application/vnd.openxmlformats-officedocument.drawing+xml"/>
  <Override PartName="/xl/drawings/drawing122.xml" ContentType="application/vnd.openxmlformats-officedocument.drawing+xml"/>
  <Override PartName="/xl/drawings/drawing123.xml" ContentType="application/vnd.openxmlformats-officedocument.drawing+xml"/>
  <Override PartName="/xl/drawings/drawing124.xml" ContentType="application/vnd.openxmlformats-officedocument.drawing+xml"/>
  <Override PartName="/xl/drawings/drawing125.xml" ContentType="application/vnd.openxmlformats-officedocument.drawing+xml"/>
  <Override PartName="/xl/drawings/drawing126.xml" ContentType="application/vnd.openxmlformats-officedocument.drawing+xml"/>
  <Override PartName="/xl/drawings/drawing127.xml" ContentType="application/vnd.openxmlformats-officedocument.drawing+xml"/>
  <Override PartName="/xl/drawings/drawing128.xml" ContentType="application/vnd.openxmlformats-officedocument.drawing+xml"/>
  <Override PartName="/xl/drawings/drawing129.xml" ContentType="application/vnd.openxmlformats-officedocument.drawing+xml"/>
  <Override PartName="/xl/drawings/drawing130.xml" ContentType="application/vnd.openxmlformats-officedocument.drawing+xml"/>
  <Override PartName="/xl/drawings/drawing131.xml" ContentType="application/vnd.openxmlformats-officedocument.drawing+xml"/>
  <Override PartName="/xl/drawings/drawing132.xml" ContentType="application/vnd.openxmlformats-officedocument.drawing+xml"/>
  <Override PartName="/xl/drawings/drawing133.xml" ContentType="application/vnd.openxmlformats-officedocument.drawing+xml"/>
  <Override PartName="/xl/drawings/drawing134.xml" ContentType="application/vnd.openxmlformats-officedocument.drawing+xml"/>
  <Override PartName="/xl/drawings/drawing135.xml" ContentType="application/vnd.openxmlformats-officedocument.drawing+xml"/>
  <Override PartName="/xl/drawings/drawing136.xml" ContentType="application/vnd.openxmlformats-officedocument.drawing+xml"/>
  <Override PartName="/xl/drawings/drawing137.xml" ContentType="application/vnd.openxmlformats-officedocument.drawing+xml"/>
  <Override PartName="/xl/drawings/drawing138.xml" ContentType="application/vnd.openxmlformats-officedocument.drawing+xml"/>
  <Override PartName="/xl/drawings/drawing139.xml" ContentType="application/vnd.openxmlformats-officedocument.drawing+xml"/>
  <Override PartName="/xl/drawings/drawing140.xml" ContentType="application/vnd.openxmlformats-officedocument.drawing+xml"/>
  <Override PartName="/xl/drawings/drawing141.xml" ContentType="application/vnd.openxmlformats-officedocument.drawing+xml"/>
  <Override PartName="/xl/drawings/drawing142.xml" ContentType="application/vnd.openxmlformats-officedocument.drawing+xml"/>
  <Override PartName="/xl/drawings/drawing143.xml" ContentType="application/vnd.openxmlformats-officedocument.drawing+xml"/>
  <Override PartName="/xl/drawings/drawing144.xml" ContentType="application/vnd.openxmlformats-officedocument.drawing+xml"/>
  <Override PartName="/xl/drawings/drawing145.xml" ContentType="application/vnd.openxmlformats-officedocument.drawing+xml"/>
  <Override PartName="/xl/drawings/drawing146.xml" ContentType="application/vnd.openxmlformats-officedocument.drawing+xml"/>
  <Override PartName="/xl/drawings/drawing147.xml" ContentType="application/vnd.openxmlformats-officedocument.drawing+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6" rupBuild="14420"/>
  <workbookPr showInkAnnotation="0" codeName="ThisWorkbook" defaultThemeVersion="153222"/>
  <mc:AlternateContent xmlns:mc="http://schemas.openxmlformats.org/markup-compatibility/2006">
    <mc:Choice Requires="x15">
      <x15ac:absPath xmlns:x15ac="http://schemas.microsoft.com/office/spreadsheetml/2010/11/ac" url="D:\FOLLY James\Stage\SySBCA\"/>
    </mc:Choice>
  </mc:AlternateContent>
  <bookViews>
    <workbookView xWindow="-108" yWindow="-108" windowWidth="23256" windowHeight="12456" tabRatio="923" firstSheet="2" activeTab="7"/>
  </bookViews>
  <sheets>
    <sheet name="CDT" sheetId="106" state="hidden" r:id="rId1"/>
    <sheet name="Instruction" sheetId="105" r:id="rId2"/>
    <sheet name="Info District" sheetId="2" r:id="rId3"/>
    <sheet name="Synthese COMMANDE district" sheetId="104" r:id="rId4"/>
    <sheet name="INFOS PROGRAMME (FS)" sheetId="102" state="hidden" r:id="rId5"/>
    <sheet name="INFOS PROGRAMME (ASC)" sheetId="514" state="hidden" r:id="rId6"/>
    <sheet name="SYNTHESE DISTRICT" sheetId="218" r:id="rId7"/>
    <sheet name="FS" sheetId="1" r:id="rId8"/>
    <sheet name="ASC" sheetId="219" r:id="rId9"/>
    <sheet name="FS (2)" sheetId="740" r:id="rId10"/>
    <sheet name="ASC (2)" sheetId="741" r:id="rId11"/>
    <sheet name="FS (3)" sheetId="742" r:id="rId12"/>
    <sheet name="ASC (3)" sheetId="743" r:id="rId13"/>
    <sheet name="FS (4)" sheetId="744" r:id="rId14"/>
    <sheet name="ASC (4)" sheetId="745" r:id="rId15"/>
    <sheet name="FS (5)" sheetId="746" r:id="rId16"/>
    <sheet name="ASC (5)" sheetId="747" r:id="rId17"/>
    <sheet name="FS (6)" sheetId="748" r:id="rId18"/>
    <sheet name="ASC (6)" sheetId="749" r:id="rId19"/>
    <sheet name="FS (7)" sheetId="750" r:id="rId20"/>
    <sheet name="ASC (7)" sheetId="751" r:id="rId21"/>
    <sheet name="FS (8)" sheetId="752" r:id="rId22"/>
    <sheet name="ASC (8)" sheetId="753" r:id="rId23"/>
    <sheet name="FS (9)" sheetId="754" r:id="rId24"/>
    <sheet name="ASC (9)" sheetId="755" r:id="rId25"/>
    <sheet name="FS (10)" sheetId="756" r:id="rId26"/>
    <sheet name="ASC (10)" sheetId="757" r:id="rId27"/>
    <sheet name="FS (11)" sheetId="758" r:id="rId28"/>
    <sheet name="ASC (11)" sheetId="759" r:id="rId29"/>
    <sheet name="FS (12)" sheetId="760" r:id="rId30"/>
    <sheet name="ASC (12)" sheetId="761" r:id="rId31"/>
    <sheet name="FS (13)" sheetId="762" r:id="rId32"/>
    <sheet name="ASC (13)" sheetId="763" r:id="rId33"/>
    <sheet name="FS (14)" sheetId="764" r:id="rId34"/>
    <sheet name="ASC (14)" sheetId="765" r:id="rId35"/>
    <sheet name="FS (15)" sheetId="766" r:id="rId36"/>
    <sheet name="ASC (15)" sheetId="767" r:id="rId37"/>
    <sheet name="FS (16)" sheetId="768" r:id="rId38"/>
    <sheet name="ASC (16)" sheetId="769" r:id="rId39"/>
    <sheet name="FS (17)" sheetId="770" r:id="rId40"/>
    <sheet name="ASC (17)" sheetId="771" r:id="rId41"/>
    <sheet name="FS (18)" sheetId="772" r:id="rId42"/>
    <sheet name="ASC (18)" sheetId="773" r:id="rId43"/>
    <sheet name="FS (19)" sheetId="774" r:id="rId44"/>
    <sheet name="ASC (19)" sheetId="775" r:id="rId45"/>
    <sheet name="FS (20)" sheetId="776" r:id="rId46"/>
    <sheet name="ASC (20)" sheetId="777" r:id="rId47"/>
    <sheet name="FS (21)" sheetId="778" r:id="rId48"/>
    <sheet name="ASC (21)" sheetId="779" r:id="rId49"/>
    <sheet name="FS (22)" sheetId="780" r:id="rId50"/>
    <sheet name="ASC (22)" sheetId="781" r:id="rId51"/>
    <sheet name="FS (23)" sheetId="782" r:id="rId52"/>
    <sheet name="ASC (23)" sheetId="783" r:id="rId53"/>
    <sheet name="FS (24)" sheetId="784" r:id="rId54"/>
    <sheet name="ASC (24)" sheetId="785" r:id="rId55"/>
    <sheet name="FS (25)" sheetId="786" r:id="rId56"/>
    <sheet name="ASC (25)" sheetId="787" r:id="rId57"/>
    <sheet name="FS (26)" sheetId="788" r:id="rId58"/>
    <sheet name="ASC (26)" sheetId="789" r:id="rId59"/>
    <sheet name="FS (27)" sheetId="790" r:id="rId60"/>
    <sheet name="ASC (27)" sheetId="791" r:id="rId61"/>
    <sheet name="FS (28)" sheetId="792" r:id="rId62"/>
    <sheet name="ASC (28)" sheetId="793" r:id="rId63"/>
    <sheet name="FS (29)" sheetId="794" r:id="rId64"/>
    <sheet name="ASC (29)" sheetId="795" r:id="rId65"/>
    <sheet name="FS (30)" sheetId="796" r:id="rId66"/>
    <sheet name="ASC (30)" sheetId="797" r:id="rId67"/>
    <sheet name="FS (31)" sheetId="798" r:id="rId68"/>
    <sheet name="ASC (31)" sheetId="799" r:id="rId69"/>
    <sheet name="FS (32)" sheetId="800" r:id="rId70"/>
    <sheet name="ASC (32)" sheetId="801" r:id="rId71"/>
    <sheet name="FS (33)" sheetId="802" r:id="rId72"/>
    <sheet name="ASC (33)" sheetId="803" r:id="rId73"/>
    <sheet name="FS (34)" sheetId="804" r:id="rId74"/>
    <sheet name="ASC (34)" sheetId="805" r:id="rId75"/>
    <sheet name="FS (35)" sheetId="806" r:id="rId76"/>
    <sheet name="ASC (35)" sheetId="807" r:id="rId77"/>
    <sheet name="FS (36)" sheetId="808" r:id="rId78"/>
    <sheet name="ASC (36)" sheetId="809" r:id="rId79"/>
    <sheet name="FS (37)" sheetId="810" r:id="rId80"/>
    <sheet name="ASC (37)" sheetId="811" r:id="rId81"/>
    <sheet name="FS (38)" sheetId="812" r:id="rId82"/>
    <sheet name="ASC (38)" sheetId="813" r:id="rId83"/>
    <sheet name="FS (39)" sheetId="814" r:id="rId84"/>
    <sheet name="ASC (39)" sheetId="815" r:id="rId85"/>
    <sheet name="FS (40)" sheetId="816" r:id="rId86"/>
    <sheet name="ASC (40)" sheetId="817" r:id="rId87"/>
    <sheet name="FS (41)" sheetId="818" r:id="rId88"/>
    <sheet name="ASC (41)" sheetId="819" r:id="rId89"/>
    <sheet name="FS (42)" sheetId="820" r:id="rId90"/>
    <sheet name="ASC (42)" sheetId="821" r:id="rId91"/>
    <sheet name="FS (43)" sheetId="822" r:id="rId92"/>
    <sheet name="ASC (43)" sheetId="823" r:id="rId93"/>
    <sheet name="FS (44)" sheetId="824" r:id="rId94"/>
    <sheet name="ASC (44)" sheetId="825" r:id="rId95"/>
    <sheet name="FS (45)" sheetId="826" r:id="rId96"/>
    <sheet name="ASC (45)" sheetId="827" r:id="rId97"/>
    <sheet name="FS (46)" sheetId="828" r:id="rId98"/>
    <sheet name="ASC (46)" sheetId="829" r:id="rId99"/>
    <sheet name="FS (47)" sheetId="830" r:id="rId100"/>
    <sheet name="ASC (47)" sheetId="831" r:id="rId101"/>
    <sheet name="FS (48)" sheetId="832" r:id="rId102"/>
    <sheet name="ASC (48)" sheetId="833" r:id="rId103"/>
    <sheet name="FS (49)" sheetId="834" r:id="rId104"/>
    <sheet name="ASC (49)" sheetId="835" r:id="rId105"/>
    <sheet name="FS (50)" sheetId="836" r:id="rId106"/>
    <sheet name="ASC (50)" sheetId="837" r:id="rId107"/>
    <sheet name="FS (51)" sheetId="838" r:id="rId108"/>
    <sheet name="ASC (51)" sheetId="839" r:id="rId109"/>
    <sheet name="FS (52)" sheetId="840" r:id="rId110"/>
    <sheet name="ASC (52)" sheetId="841" r:id="rId111"/>
    <sheet name="FS (53)" sheetId="842" r:id="rId112"/>
    <sheet name="ASC (53)" sheetId="843" r:id="rId113"/>
    <sheet name="FS (54)" sheetId="844" r:id="rId114"/>
    <sheet name="ASC (54)" sheetId="845" r:id="rId115"/>
    <sheet name="FS (55)" sheetId="846" r:id="rId116"/>
    <sheet name="ASC (55)" sheetId="847" r:id="rId117"/>
    <sheet name="FS (56)" sheetId="848" r:id="rId118"/>
    <sheet name="ASC (56)" sheetId="849" r:id="rId119"/>
    <sheet name="FS (57)" sheetId="850" r:id="rId120"/>
    <sheet name="ASC (57)" sheetId="851" r:id="rId121"/>
    <sheet name="FS (58)" sheetId="852" r:id="rId122"/>
    <sheet name="ASC (58)" sheetId="853" r:id="rId123"/>
    <sheet name="FS (59)" sheetId="854" r:id="rId124"/>
    <sheet name="ASC (59)" sheetId="855" r:id="rId125"/>
    <sheet name="FS (60)" sheetId="856" r:id="rId126"/>
    <sheet name="ASC (60)" sheetId="857" r:id="rId127"/>
    <sheet name="FS (61)" sheetId="858" r:id="rId128"/>
    <sheet name="ASC (61)" sheetId="859" r:id="rId129"/>
    <sheet name="FS (62)" sheetId="860" r:id="rId130"/>
    <sheet name="ASC (62)" sheetId="861" r:id="rId131"/>
    <sheet name="FS (63)" sheetId="862" r:id="rId132"/>
    <sheet name="ASC (63)" sheetId="863" r:id="rId133"/>
    <sheet name="FS (64)" sheetId="864" r:id="rId134"/>
    <sheet name="ASC (64)" sheetId="865" r:id="rId135"/>
    <sheet name="FS (65)" sheetId="866" r:id="rId136"/>
    <sheet name="ASC (65)" sheetId="867" r:id="rId137"/>
    <sheet name="FS (66)" sheetId="868" r:id="rId138"/>
    <sheet name="ASC (66)" sheetId="869" r:id="rId139"/>
    <sheet name="FS (67)" sheetId="870" r:id="rId140"/>
    <sheet name="ASC (67)" sheetId="871" r:id="rId141"/>
    <sheet name="FS (68)" sheetId="872" r:id="rId142"/>
    <sheet name="ASC (68)" sheetId="873" r:id="rId143"/>
    <sheet name="FS (69)" sheetId="874" r:id="rId144"/>
    <sheet name="ASC (69)" sheetId="875" r:id="rId145"/>
    <sheet name="FS (70)" sheetId="876" r:id="rId146"/>
    <sheet name="ASC (70)" sheetId="877" r:id="rId147"/>
  </sheets>
  <externalReferences>
    <externalReference r:id="rId148"/>
    <externalReference r:id="rId149"/>
    <externalReference r:id="rId150"/>
    <externalReference r:id="rId151"/>
    <externalReference r:id="rId152"/>
  </externalReferences>
  <definedNames>
    <definedName name="ANNEE">'Info District'!$Q$20:$Q$30</definedName>
    <definedName name="Annee2">'Info District'!$R$38:$R$41</definedName>
    <definedName name="annee2022">'Info District'!$R$29:$R$33</definedName>
    <definedName name="années">[1]Feuil14!$C$2:$C$9</definedName>
    <definedName name="ano">'Info District'!$T$24:$V$24</definedName>
    <definedName name="CENTRALE" localSheetId="1">Instruction!$O$4:$O$20</definedName>
    <definedName name="CENTRALE">'Info District'!$W$10:$W$14</definedName>
    <definedName name="cinq">CDT!$E$4:$E$15</definedName>
    <definedName name="deux" localSheetId="6">CDT!#REF!</definedName>
    <definedName name="deux">CDT!$B$4:$B$15</definedName>
    <definedName name="DISTRICTS">'Info District'!$AC$10:$BO$10</definedName>
    <definedName name="GRAND_LOME">'Info District'!$T$10:$T$11</definedName>
    <definedName name="huit">CDT!$H$4:$H$15</definedName>
    <definedName name="_xlnm.Print_Titles" localSheetId="8">ASC!$26:$27</definedName>
    <definedName name="_xlnm.Print_Titles" localSheetId="26">'ASC (10)'!$26:$27</definedName>
    <definedName name="_xlnm.Print_Titles" localSheetId="28">'ASC (11)'!$26:$27</definedName>
    <definedName name="_xlnm.Print_Titles" localSheetId="30">'ASC (12)'!$26:$27</definedName>
    <definedName name="_xlnm.Print_Titles" localSheetId="32">'ASC (13)'!$26:$27</definedName>
    <definedName name="_xlnm.Print_Titles" localSheetId="34">'ASC (14)'!$26:$27</definedName>
    <definedName name="_xlnm.Print_Titles" localSheetId="36">'ASC (15)'!$26:$27</definedName>
    <definedName name="_xlnm.Print_Titles" localSheetId="38">'ASC (16)'!$26:$27</definedName>
    <definedName name="_xlnm.Print_Titles" localSheetId="40">'ASC (17)'!$26:$27</definedName>
    <definedName name="_xlnm.Print_Titles" localSheetId="42">'ASC (18)'!$26:$27</definedName>
    <definedName name="_xlnm.Print_Titles" localSheetId="44">'ASC (19)'!$26:$27</definedName>
    <definedName name="_xlnm.Print_Titles" localSheetId="10">'ASC (2)'!$26:$27</definedName>
    <definedName name="_xlnm.Print_Titles" localSheetId="46">'ASC (20)'!$26:$27</definedName>
    <definedName name="_xlnm.Print_Titles" localSheetId="48">'ASC (21)'!$26:$27</definedName>
    <definedName name="_xlnm.Print_Titles" localSheetId="50">'ASC (22)'!$26:$27</definedName>
    <definedName name="_xlnm.Print_Titles" localSheetId="52">'ASC (23)'!$26:$27</definedName>
    <definedName name="_xlnm.Print_Titles" localSheetId="54">'ASC (24)'!$26:$27</definedName>
    <definedName name="_xlnm.Print_Titles" localSheetId="56">'ASC (25)'!$26:$27</definedName>
    <definedName name="_xlnm.Print_Titles" localSheetId="58">'ASC (26)'!$26:$27</definedName>
    <definedName name="_xlnm.Print_Titles" localSheetId="60">'ASC (27)'!$26:$27</definedName>
    <definedName name="_xlnm.Print_Titles" localSheetId="62">'ASC (28)'!$26:$27</definedName>
    <definedName name="_xlnm.Print_Titles" localSheetId="64">'ASC (29)'!$26:$27</definedName>
    <definedName name="_xlnm.Print_Titles" localSheetId="12">'ASC (3)'!$26:$27</definedName>
    <definedName name="_xlnm.Print_Titles" localSheetId="66">'ASC (30)'!$26:$27</definedName>
    <definedName name="_xlnm.Print_Titles" localSheetId="68">'ASC (31)'!$26:$27</definedName>
    <definedName name="_xlnm.Print_Titles" localSheetId="70">'ASC (32)'!$26:$27</definedName>
    <definedName name="_xlnm.Print_Titles" localSheetId="72">'ASC (33)'!$26:$27</definedName>
    <definedName name="_xlnm.Print_Titles" localSheetId="74">'ASC (34)'!$26:$27</definedName>
    <definedName name="_xlnm.Print_Titles" localSheetId="76">'ASC (35)'!$26:$27</definedName>
    <definedName name="_xlnm.Print_Titles" localSheetId="78">'ASC (36)'!$26:$27</definedName>
    <definedName name="_xlnm.Print_Titles" localSheetId="80">'ASC (37)'!$26:$27</definedName>
    <definedName name="_xlnm.Print_Titles" localSheetId="82">'ASC (38)'!$26:$27</definedName>
    <definedName name="_xlnm.Print_Titles" localSheetId="84">'ASC (39)'!$26:$27</definedName>
    <definedName name="_xlnm.Print_Titles" localSheetId="14">'ASC (4)'!$26:$27</definedName>
    <definedName name="_xlnm.Print_Titles" localSheetId="86">'ASC (40)'!$26:$27</definedName>
    <definedName name="_xlnm.Print_Titles" localSheetId="88">'ASC (41)'!$26:$27</definedName>
    <definedName name="_xlnm.Print_Titles" localSheetId="90">'ASC (42)'!$26:$27</definedName>
    <definedName name="_xlnm.Print_Titles" localSheetId="92">'ASC (43)'!$26:$27</definedName>
    <definedName name="_xlnm.Print_Titles" localSheetId="94">'ASC (44)'!$26:$27</definedName>
    <definedName name="_xlnm.Print_Titles" localSheetId="96">'ASC (45)'!$26:$27</definedName>
    <definedName name="_xlnm.Print_Titles" localSheetId="98">'ASC (46)'!$26:$27</definedName>
    <definedName name="_xlnm.Print_Titles" localSheetId="100">'ASC (47)'!$26:$27</definedName>
    <definedName name="_xlnm.Print_Titles" localSheetId="102">'ASC (48)'!$26:$27</definedName>
    <definedName name="_xlnm.Print_Titles" localSheetId="104">'ASC (49)'!$26:$27</definedName>
    <definedName name="_xlnm.Print_Titles" localSheetId="16">'ASC (5)'!$26:$27</definedName>
    <definedName name="_xlnm.Print_Titles" localSheetId="106">'ASC (50)'!$26:$27</definedName>
    <definedName name="_xlnm.Print_Titles" localSheetId="108">'ASC (51)'!$26:$27</definedName>
    <definedName name="_xlnm.Print_Titles" localSheetId="110">'ASC (52)'!$26:$27</definedName>
    <definedName name="_xlnm.Print_Titles" localSheetId="112">'ASC (53)'!$26:$27</definedName>
    <definedName name="_xlnm.Print_Titles" localSheetId="114">'ASC (54)'!$26:$27</definedName>
    <definedName name="_xlnm.Print_Titles" localSheetId="116">'ASC (55)'!$26:$27</definedName>
    <definedName name="_xlnm.Print_Titles" localSheetId="118">'ASC (56)'!$26:$27</definedName>
    <definedName name="_xlnm.Print_Titles" localSheetId="120">'ASC (57)'!$26:$27</definedName>
    <definedName name="_xlnm.Print_Titles" localSheetId="122">'ASC (58)'!$26:$27</definedName>
    <definedName name="_xlnm.Print_Titles" localSheetId="124">'ASC (59)'!$26:$27</definedName>
    <definedName name="_xlnm.Print_Titles" localSheetId="18">'ASC (6)'!$26:$27</definedName>
    <definedName name="_xlnm.Print_Titles" localSheetId="126">'ASC (60)'!$26:$27</definedName>
    <definedName name="_xlnm.Print_Titles" localSheetId="128">'ASC (61)'!$26:$27</definedName>
    <definedName name="_xlnm.Print_Titles" localSheetId="130">'ASC (62)'!$26:$27</definedName>
    <definedName name="_xlnm.Print_Titles" localSheetId="132">'ASC (63)'!$26:$27</definedName>
    <definedName name="_xlnm.Print_Titles" localSheetId="134">'ASC (64)'!$26:$27</definedName>
    <definedName name="_xlnm.Print_Titles" localSheetId="136">'ASC (65)'!$26:$27</definedName>
    <definedName name="_xlnm.Print_Titles" localSheetId="138">'ASC (66)'!$26:$27</definedName>
    <definedName name="_xlnm.Print_Titles" localSheetId="140">'ASC (67)'!$26:$27</definedName>
    <definedName name="_xlnm.Print_Titles" localSheetId="142">'ASC (68)'!$26:$27</definedName>
    <definedName name="_xlnm.Print_Titles" localSheetId="144">'ASC (69)'!$26:$27</definedName>
    <definedName name="_xlnm.Print_Titles" localSheetId="20">'ASC (7)'!$26:$27</definedName>
    <definedName name="_xlnm.Print_Titles" localSheetId="146">'ASC (70)'!$26:$27</definedName>
    <definedName name="_xlnm.Print_Titles" localSheetId="22">'ASC (8)'!$26:$27</definedName>
    <definedName name="_xlnm.Print_Titles" localSheetId="24">'ASC (9)'!$26:$27</definedName>
    <definedName name="_xlnm.Print_Titles" localSheetId="7">FS!$24:$25</definedName>
    <definedName name="_xlnm.Print_Titles" localSheetId="25">'FS (10)'!$24:$25</definedName>
    <definedName name="_xlnm.Print_Titles" localSheetId="27">'FS (11)'!$24:$25</definedName>
    <definedName name="_xlnm.Print_Titles" localSheetId="29">'FS (12)'!$24:$25</definedName>
    <definedName name="_xlnm.Print_Titles" localSheetId="31">'FS (13)'!$24:$25</definedName>
    <definedName name="_xlnm.Print_Titles" localSheetId="33">'FS (14)'!$24:$25</definedName>
    <definedName name="_xlnm.Print_Titles" localSheetId="35">'FS (15)'!$24:$25</definedName>
    <definedName name="_xlnm.Print_Titles" localSheetId="37">'FS (16)'!$24:$25</definedName>
    <definedName name="_xlnm.Print_Titles" localSheetId="39">'FS (17)'!$24:$25</definedName>
    <definedName name="_xlnm.Print_Titles" localSheetId="41">'FS (18)'!$24:$25</definedName>
    <definedName name="_xlnm.Print_Titles" localSheetId="43">'FS (19)'!$24:$25</definedName>
    <definedName name="_xlnm.Print_Titles" localSheetId="9">'FS (2)'!$24:$25</definedName>
    <definedName name="_xlnm.Print_Titles" localSheetId="45">'FS (20)'!$24:$25</definedName>
    <definedName name="_xlnm.Print_Titles" localSheetId="47">'FS (21)'!$24:$25</definedName>
    <definedName name="_xlnm.Print_Titles" localSheetId="49">'FS (22)'!$24:$25</definedName>
    <definedName name="_xlnm.Print_Titles" localSheetId="51">'FS (23)'!$24:$25</definedName>
    <definedName name="_xlnm.Print_Titles" localSheetId="53">'FS (24)'!$24:$25</definedName>
    <definedName name="_xlnm.Print_Titles" localSheetId="55">'FS (25)'!$24:$25</definedName>
    <definedName name="_xlnm.Print_Titles" localSheetId="57">'FS (26)'!$24:$25</definedName>
    <definedName name="_xlnm.Print_Titles" localSheetId="59">'FS (27)'!$24:$25</definedName>
    <definedName name="_xlnm.Print_Titles" localSheetId="61">'FS (28)'!$24:$25</definedName>
    <definedName name="_xlnm.Print_Titles" localSheetId="63">'FS (29)'!$24:$25</definedName>
    <definedName name="_xlnm.Print_Titles" localSheetId="11">'FS (3)'!$24:$25</definedName>
    <definedName name="_xlnm.Print_Titles" localSheetId="65">'FS (30)'!$24:$25</definedName>
    <definedName name="_xlnm.Print_Titles" localSheetId="67">'FS (31)'!$24:$25</definedName>
    <definedName name="_xlnm.Print_Titles" localSheetId="69">'FS (32)'!$24:$25</definedName>
    <definedName name="_xlnm.Print_Titles" localSheetId="71">'FS (33)'!$24:$25</definedName>
    <definedName name="_xlnm.Print_Titles" localSheetId="73">'FS (34)'!$24:$25</definedName>
    <definedName name="_xlnm.Print_Titles" localSheetId="75">'FS (35)'!$24:$25</definedName>
    <definedName name="_xlnm.Print_Titles" localSheetId="77">'FS (36)'!$24:$25</definedName>
    <definedName name="_xlnm.Print_Titles" localSheetId="79">'FS (37)'!$24:$25</definedName>
    <definedName name="_xlnm.Print_Titles" localSheetId="81">'FS (38)'!$24:$25</definedName>
    <definedName name="_xlnm.Print_Titles" localSheetId="83">'FS (39)'!$24:$25</definedName>
    <definedName name="_xlnm.Print_Titles" localSheetId="13">'FS (4)'!$24:$25</definedName>
    <definedName name="_xlnm.Print_Titles" localSheetId="85">'FS (40)'!$24:$25</definedName>
    <definedName name="_xlnm.Print_Titles" localSheetId="87">'FS (41)'!$24:$25</definedName>
    <definedName name="_xlnm.Print_Titles" localSheetId="89">'FS (42)'!$24:$25</definedName>
    <definedName name="_xlnm.Print_Titles" localSheetId="91">'FS (43)'!$24:$25</definedName>
    <definedName name="_xlnm.Print_Titles" localSheetId="93">'FS (44)'!$24:$25</definedName>
    <definedName name="_xlnm.Print_Titles" localSheetId="95">'FS (45)'!$24:$25</definedName>
    <definedName name="_xlnm.Print_Titles" localSheetId="97">'FS (46)'!$24:$25</definedName>
    <definedName name="_xlnm.Print_Titles" localSheetId="99">'FS (47)'!$24:$25</definedName>
    <definedName name="_xlnm.Print_Titles" localSheetId="101">'FS (48)'!$24:$25</definedName>
    <definedName name="_xlnm.Print_Titles" localSheetId="103">'FS (49)'!$24:$25</definedName>
    <definedName name="_xlnm.Print_Titles" localSheetId="15">'FS (5)'!$24:$25</definedName>
    <definedName name="_xlnm.Print_Titles" localSheetId="105">'FS (50)'!$24:$25</definedName>
    <definedName name="_xlnm.Print_Titles" localSheetId="107">'FS (51)'!$24:$25</definedName>
    <definedName name="_xlnm.Print_Titles" localSheetId="109">'FS (52)'!$24:$25</definedName>
    <definedName name="_xlnm.Print_Titles" localSheetId="111">'FS (53)'!$24:$25</definedName>
    <definedName name="_xlnm.Print_Titles" localSheetId="113">'FS (54)'!$24:$25</definedName>
    <definedName name="_xlnm.Print_Titles" localSheetId="115">'FS (55)'!$24:$25</definedName>
    <definedName name="_xlnm.Print_Titles" localSheetId="117">'FS (56)'!$24:$25</definedName>
    <definedName name="_xlnm.Print_Titles" localSheetId="119">'FS (57)'!$24:$25</definedName>
    <definedName name="_xlnm.Print_Titles" localSheetId="121">'FS (58)'!$24:$25</definedName>
    <definedName name="_xlnm.Print_Titles" localSheetId="123">'FS (59)'!$24:$25</definedName>
    <definedName name="_xlnm.Print_Titles" localSheetId="17">'FS (6)'!$24:$25</definedName>
    <definedName name="_xlnm.Print_Titles" localSheetId="125">'FS (60)'!$24:$25</definedName>
    <definedName name="_xlnm.Print_Titles" localSheetId="127">'FS (61)'!$24:$25</definedName>
    <definedName name="_xlnm.Print_Titles" localSheetId="129">'FS (62)'!$24:$25</definedName>
    <definedName name="_xlnm.Print_Titles" localSheetId="131">'FS (63)'!$24:$25</definedName>
    <definedName name="_xlnm.Print_Titles" localSheetId="133">'FS (64)'!$24:$25</definedName>
    <definedName name="_xlnm.Print_Titles" localSheetId="135">'FS (65)'!$24:$25</definedName>
    <definedName name="_xlnm.Print_Titles" localSheetId="137">'FS (66)'!$24:$25</definedName>
    <definedName name="_xlnm.Print_Titles" localSheetId="139">'FS (67)'!$24:$25</definedName>
    <definedName name="_xlnm.Print_Titles" localSheetId="141">'FS (68)'!$24:$25</definedName>
    <definedName name="_xlnm.Print_Titles" localSheetId="143">'FS (69)'!$24:$25</definedName>
    <definedName name="_xlnm.Print_Titles" localSheetId="19">'FS (7)'!$24:$25</definedName>
    <definedName name="_xlnm.Print_Titles" localSheetId="145">'FS (70)'!$24:$25</definedName>
    <definedName name="_xlnm.Print_Titles" localSheetId="21">'FS (8)'!$24:$25</definedName>
    <definedName name="_xlnm.Print_Titles" localSheetId="23">'FS (9)'!$24:$25</definedName>
    <definedName name="_xlnm.Print_Titles" localSheetId="2">'Info District'!$36:$36</definedName>
    <definedName name="_xlnm.Print_Titles" localSheetId="5">'INFOS PROGRAMME (ASC)'!$24:$25</definedName>
    <definedName name="_xlnm.Print_Titles" localSheetId="4">'INFOS PROGRAMME (FS)'!$24:$25</definedName>
    <definedName name="_xlnm.Print_Titles" localSheetId="3">'Synthese COMMANDE district'!$B:$B,'Synthese COMMANDE district'!$10:$22</definedName>
    <definedName name="_xlnm.Print_Titles" localSheetId="6">'SYNTHESE DISTRICT'!$23:$24</definedName>
    <definedName name="Janvier_à_Mars_2021" localSheetId="2">'Info District'!$S$38:$S$41</definedName>
    <definedName name="Janvier_à_Mars_2022" localSheetId="2">'Info District'!$T$38:$T$41</definedName>
    <definedName name="Janvier_à_Mars_2023" localSheetId="2">'Info District'!$U$38:$U$41</definedName>
    <definedName name="Janvier_à_Mars_2024" localSheetId="2">'Info District'!$V$38:$V$41</definedName>
    <definedName name="jours">[1]Feuil14!$F$2:$F$32</definedName>
    <definedName name="KARA" localSheetId="1">Instruction!$P$4:$P$22</definedName>
    <definedName name="KARA">'Info District'!$X$10:$X$16</definedName>
    <definedName name="LOME" localSheetId="1">Instruction!$L$4:$L$21</definedName>
    <definedName name="LOME">'Info District'!$T$10:$T$11</definedName>
    <definedName name="LOME_LOME">'Info District'!$T$10:$T$11</definedName>
    <definedName name="MARITIME" localSheetId="1">Instruction!$M$4:$M$22</definedName>
    <definedName name="MARITIME">'Info District'!$U$10:$U$15</definedName>
    <definedName name="mois">[1]Feuil14!$G$2:$G$13</definedName>
    <definedName name="neuf">CDT!$I$4:$I$15</definedName>
    <definedName name="periode2021">'Info District'!$T$26:$T$28</definedName>
    <definedName name="périodes">'Info District'!$R$9:$R$67</definedName>
    <definedName name="periodes2022">'Info District'!$U$25:$U$28</definedName>
    <definedName name="periodes2023">'Info District'!$V$25:$V$28</definedName>
    <definedName name="PLATEAUX" localSheetId="1">Instruction!$N$4:$N$22</definedName>
    <definedName name="PLATEAUX">'Info District'!$V$10:$V$21</definedName>
    <definedName name="quatre">CDT!$D$4:$D$15</definedName>
    <definedName name="regions" localSheetId="1">Instruction!$L$2:$Q$2</definedName>
    <definedName name="REGIONS">'Info District'!$T$9:$Y$9</definedName>
    <definedName name="SAVANES" localSheetId="1">Instruction!$Q$4:$Q$21</definedName>
    <definedName name="SAVANES">'Info District'!$Y$10:$Y$16</definedName>
    <definedName name="sept">CDT!$G$4:$G$15</definedName>
    <definedName name="sites">[1]Feuil14!$D$2:$D$700</definedName>
    <definedName name="six">CDT!$F$4:$F$15</definedName>
    <definedName name="trimestre">[1]Feuil14!$H$2:$H$7</definedName>
    <definedName name="trois" localSheetId="6">CDT!$C$3:$C$24</definedName>
    <definedName name="trois">CDT!$C$4:$C$15</definedName>
    <definedName name="typerapport2">'Info District'!$AJ$10:$AJ$12</definedName>
    <definedName name="typerappport">'Info District'!$AI$11:$AI$17</definedName>
    <definedName name="_xlnm.Print_Area" localSheetId="8">ASC!$A$1:$Q$56</definedName>
    <definedName name="_xlnm.Print_Area" localSheetId="26">'ASC (10)'!$A$1:$Q$56</definedName>
    <definedName name="_xlnm.Print_Area" localSheetId="28">'ASC (11)'!$A$1:$Q$56</definedName>
    <definedName name="_xlnm.Print_Area" localSheetId="30">'ASC (12)'!$A$1:$Q$56</definedName>
    <definedName name="_xlnm.Print_Area" localSheetId="32">'ASC (13)'!$A$1:$Q$56</definedName>
    <definedName name="_xlnm.Print_Area" localSheetId="34">'ASC (14)'!$A$1:$Q$56</definedName>
    <definedName name="_xlnm.Print_Area" localSheetId="36">'ASC (15)'!$A$1:$Q$56</definedName>
    <definedName name="_xlnm.Print_Area" localSheetId="38">'ASC (16)'!$A$1:$Q$56</definedName>
    <definedName name="_xlnm.Print_Area" localSheetId="40">'ASC (17)'!$A$1:$Q$56</definedName>
    <definedName name="_xlnm.Print_Area" localSheetId="42">'ASC (18)'!$A$1:$Q$56</definedName>
    <definedName name="_xlnm.Print_Area" localSheetId="44">'ASC (19)'!$A$1:$Q$56</definedName>
    <definedName name="_xlnm.Print_Area" localSheetId="10">'ASC (2)'!$A$1:$Q$56</definedName>
    <definedName name="_xlnm.Print_Area" localSheetId="46">'ASC (20)'!$A$1:$Q$56</definedName>
    <definedName name="_xlnm.Print_Area" localSheetId="48">'ASC (21)'!$A$1:$Q$56</definedName>
    <definedName name="_xlnm.Print_Area" localSheetId="50">'ASC (22)'!$A$1:$Q$56</definedName>
    <definedName name="_xlnm.Print_Area" localSheetId="52">'ASC (23)'!$A$1:$Q$56</definedName>
    <definedName name="_xlnm.Print_Area" localSheetId="54">'ASC (24)'!$A$1:$Q$56</definedName>
    <definedName name="_xlnm.Print_Area" localSheetId="56">'ASC (25)'!$A$1:$Q$56</definedName>
    <definedName name="_xlnm.Print_Area" localSheetId="58">'ASC (26)'!$A$1:$Q$56</definedName>
    <definedName name="_xlnm.Print_Area" localSheetId="60">'ASC (27)'!$A$1:$Q$56</definedName>
    <definedName name="_xlnm.Print_Area" localSheetId="62">'ASC (28)'!$A$1:$Q$56</definedName>
    <definedName name="_xlnm.Print_Area" localSheetId="64">'ASC (29)'!$A$1:$Q$56</definedName>
    <definedName name="_xlnm.Print_Area" localSheetId="12">'ASC (3)'!$A$1:$Q$56</definedName>
    <definedName name="_xlnm.Print_Area" localSheetId="66">'ASC (30)'!$A$1:$Q$56</definedName>
    <definedName name="_xlnm.Print_Area" localSheetId="68">'ASC (31)'!$A$1:$Q$56</definedName>
    <definedName name="_xlnm.Print_Area" localSheetId="70">'ASC (32)'!$A$1:$Q$56</definedName>
    <definedName name="_xlnm.Print_Area" localSheetId="72">'ASC (33)'!$A$1:$Q$56</definedName>
    <definedName name="_xlnm.Print_Area" localSheetId="74">'ASC (34)'!$A$1:$Q$56</definedName>
    <definedName name="_xlnm.Print_Area" localSheetId="76">'ASC (35)'!$A$1:$Q$56</definedName>
    <definedName name="_xlnm.Print_Area" localSheetId="78">'ASC (36)'!$A$1:$Q$56</definedName>
    <definedName name="_xlnm.Print_Area" localSheetId="80">'ASC (37)'!$A$1:$Q$56</definedName>
    <definedName name="_xlnm.Print_Area" localSheetId="82">'ASC (38)'!$A$1:$Q$56</definedName>
    <definedName name="_xlnm.Print_Area" localSheetId="84">'ASC (39)'!$A$1:$Q$56</definedName>
    <definedName name="_xlnm.Print_Area" localSheetId="14">'ASC (4)'!$A$1:$Q$56</definedName>
    <definedName name="_xlnm.Print_Area" localSheetId="86">'ASC (40)'!$A$1:$Q$56</definedName>
    <definedName name="_xlnm.Print_Area" localSheetId="88">'ASC (41)'!$A$1:$Q$56</definedName>
    <definedName name="_xlnm.Print_Area" localSheetId="90">'ASC (42)'!$A$1:$Q$56</definedName>
    <definedName name="_xlnm.Print_Area" localSheetId="92">'ASC (43)'!$A$1:$Q$56</definedName>
    <definedName name="_xlnm.Print_Area" localSheetId="94">'ASC (44)'!$A$1:$Q$56</definedName>
    <definedName name="_xlnm.Print_Area" localSheetId="96">'ASC (45)'!$A$1:$Q$56</definedName>
    <definedName name="_xlnm.Print_Area" localSheetId="98">'ASC (46)'!$A$1:$Q$56</definedName>
    <definedName name="_xlnm.Print_Area" localSheetId="100">'ASC (47)'!$A$1:$Q$56</definedName>
    <definedName name="_xlnm.Print_Area" localSheetId="102">'ASC (48)'!$A$1:$Q$56</definedName>
    <definedName name="_xlnm.Print_Area" localSheetId="104">'ASC (49)'!$A$1:$Q$56</definedName>
    <definedName name="_xlnm.Print_Area" localSheetId="16">'ASC (5)'!$A$1:$Q$56</definedName>
    <definedName name="_xlnm.Print_Area" localSheetId="106">'ASC (50)'!$A$1:$Q$56</definedName>
    <definedName name="_xlnm.Print_Area" localSheetId="108">'ASC (51)'!$A$1:$Q$56</definedName>
    <definedName name="_xlnm.Print_Area" localSheetId="110">'ASC (52)'!$A$1:$Q$56</definedName>
    <definedName name="_xlnm.Print_Area" localSheetId="112">'ASC (53)'!$A$1:$Q$56</definedName>
    <definedName name="_xlnm.Print_Area" localSheetId="114">'ASC (54)'!$A$1:$Q$56</definedName>
    <definedName name="_xlnm.Print_Area" localSheetId="116">'ASC (55)'!$A$1:$Q$56</definedName>
    <definedName name="_xlnm.Print_Area" localSheetId="118">'ASC (56)'!$A$1:$Q$56</definedName>
    <definedName name="_xlnm.Print_Area" localSheetId="120">'ASC (57)'!$A$1:$Q$56</definedName>
    <definedName name="_xlnm.Print_Area" localSheetId="122">'ASC (58)'!$A$1:$Q$56</definedName>
    <definedName name="_xlnm.Print_Area" localSheetId="124">'ASC (59)'!$A$1:$Q$56</definedName>
    <definedName name="_xlnm.Print_Area" localSheetId="18">'ASC (6)'!$A$1:$Q$56</definedName>
    <definedName name="_xlnm.Print_Area" localSheetId="126">'ASC (60)'!$A$1:$Q$56</definedName>
    <definedName name="_xlnm.Print_Area" localSheetId="128">'ASC (61)'!$A$1:$Q$56</definedName>
    <definedName name="_xlnm.Print_Area" localSheetId="130">'ASC (62)'!$A$1:$Q$56</definedName>
    <definedName name="_xlnm.Print_Area" localSheetId="132">'ASC (63)'!$A$1:$Q$56</definedName>
    <definedName name="_xlnm.Print_Area" localSheetId="134">'ASC (64)'!$A$1:$Q$56</definedName>
    <definedName name="_xlnm.Print_Area" localSheetId="136">'ASC (65)'!$A$1:$Q$56</definedName>
    <definedName name="_xlnm.Print_Area" localSheetId="138">'ASC (66)'!$A$1:$Q$56</definedName>
    <definedName name="_xlnm.Print_Area" localSheetId="140">'ASC (67)'!$A$1:$Q$56</definedName>
    <definedName name="_xlnm.Print_Area" localSheetId="142">'ASC (68)'!$A$1:$Q$56</definedName>
    <definedName name="_xlnm.Print_Area" localSheetId="144">'ASC (69)'!$A$1:$Q$56</definedName>
    <definedName name="_xlnm.Print_Area" localSheetId="20">'ASC (7)'!$A$1:$Q$56</definedName>
    <definedName name="_xlnm.Print_Area" localSheetId="146">'ASC (70)'!$A$1:$Q$56</definedName>
    <definedName name="_xlnm.Print_Area" localSheetId="22">'ASC (8)'!$A$1:$Q$56</definedName>
    <definedName name="_xlnm.Print_Area" localSheetId="24">'ASC (9)'!$A$1:$Q$56</definedName>
    <definedName name="_xlnm.Print_Area" localSheetId="7">FS!$A$1:$P$54</definedName>
    <definedName name="_xlnm.Print_Area" localSheetId="25">'FS (10)'!$A$1:$P$54</definedName>
    <definedName name="_xlnm.Print_Area" localSheetId="27">'FS (11)'!$A$1:$P$54</definedName>
    <definedName name="_xlnm.Print_Area" localSheetId="29">'FS (12)'!$A$1:$P$54</definedName>
    <definedName name="_xlnm.Print_Area" localSheetId="31">'FS (13)'!$A$1:$P$54</definedName>
    <definedName name="_xlnm.Print_Area" localSheetId="33">'FS (14)'!$A$1:$P$54</definedName>
    <definedName name="_xlnm.Print_Area" localSheetId="35">'FS (15)'!$A$1:$P$54</definedName>
    <definedName name="_xlnm.Print_Area" localSheetId="37">'FS (16)'!$A$1:$P$54</definedName>
    <definedName name="_xlnm.Print_Area" localSheetId="39">'FS (17)'!$A$1:$P$54</definedName>
    <definedName name="_xlnm.Print_Area" localSheetId="41">'FS (18)'!$A$1:$P$54</definedName>
    <definedName name="_xlnm.Print_Area" localSheetId="43">'FS (19)'!$A$1:$P$54</definedName>
    <definedName name="_xlnm.Print_Area" localSheetId="9">'FS (2)'!$A$1:$P$54</definedName>
    <definedName name="_xlnm.Print_Area" localSheetId="45">'FS (20)'!$A$1:$P$54</definedName>
    <definedName name="_xlnm.Print_Area" localSheetId="47">'FS (21)'!$A$1:$P$54</definedName>
    <definedName name="_xlnm.Print_Area" localSheetId="49">'FS (22)'!$A$1:$P$54</definedName>
    <definedName name="_xlnm.Print_Area" localSheetId="51">'FS (23)'!$A$1:$P$54</definedName>
    <definedName name="_xlnm.Print_Area" localSheetId="53">'FS (24)'!$A$1:$P$54</definedName>
    <definedName name="_xlnm.Print_Area" localSheetId="55">'FS (25)'!$A$1:$P$54</definedName>
    <definedName name="_xlnm.Print_Area" localSheetId="57">'FS (26)'!$A$1:$P$54</definedName>
    <definedName name="_xlnm.Print_Area" localSheetId="59">'FS (27)'!$A$1:$P$54</definedName>
    <definedName name="_xlnm.Print_Area" localSheetId="61">'FS (28)'!$A$1:$P$54</definedName>
    <definedName name="_xlnm.Print_Area" localSheetId="63">'FS (29)'!$A$1:$P$54</definedName>
    <definedName name="_xlnm.Print_Area" localSheetId="11">'FS (3)'!$A$1:$P$54</definedName>
    <definedName name="_xlnm.Print_Area" localSheetId="65">'FS (30)'!$A$1:$P$54</definedName>
    <definedName name="_xlnm.Print_Area" localSheetId="67">'FS (31)'!$A$1:$P$54</definedName>
    <definedName name="_xlnm.Print_Area" localSheetId="69">'FS (32)'!$A$1:$P$54</definedName>
    <definedName name="_xlnm.Print_Area" localSheetId="71">'FS (33)'!$A$1:$P$54</definedName>
    <definedName name="_xlnm.Print_Area" localSheetId="73">'FS (34)'!$A$1:$P$54</definedName>
    <definedName name="_xlnm.Print_Area" localSheetId="75">'FS (35)'!$A$1:$P$54</definedName>
    <definedName name="_xlnm.Print_Area" localSheetId="77">'FS (36)'!$A$1:$P$54</definedName>
    <definedName name="_xlnm.Print_Area" localSheetId="79">'FS (37)'!$A$1:$P$54</definedName>
    <definedName name="_xlnm.Print_Area" localSheetId="81">'FS (38)'!$A$1:$P$54</definedName>
    <definedName name="_xlnm.Print_Area" localSheetId="83">'FS (39)'!$A$1:$P$54</definedName>
    <definedName name="_xlnm.Print_Area" localSheetId="13">'FS (4)'!$A$1:$P$54</definedName>
    <definedName name="_xlnm.Print_Area" localSheetId="85">'FS (40)'!$A$1:$P$54</definedName>
    <definedName name="_xlnm.Print_Area" localSheetId="87">'FS (41)'!$A$1:$P$54</definedName>
    <definedName name="_xlnm.Print_Area" localSheetId="89">'FS (42)'!$A$1:$P$54</definedName>
    <definedName name="_xlnm.Print_Area" localSheetId="91">'FS (43)'!$A$1:$P$54</definedName>
    <definedName name="_xlnm.Print_Area" localSheetId="93">'FS (44)'!$A$1:$P$54</definedName>
    <definedName name="_xlnm.Print_Area" localSheetId="95">'FS (45)'!$A$1:$P$54</definedName>
    <definedName name="_xlnm.Print_Area" localSheetId="97">'FS (46)'!$A$1:$P$54</definedName>
    <definedName name="_xlnm.Print_Area" localSheetId="99">'FS (47)'!$A$1:$P$54</definedName>
    <definedName name="_xlnm.Print_Area" localSheetId="101">'FS (48)'!$A$1:$P$54</definedName>
    <definedName name="_xlnm.Print_Area" localSheetId="103">'FS (49)'!$A$1:$P$54</definedName>
    <definedName name="_xlnm.Print_Area" localSheetId="15">'FS (5)'!$A$1:$P$54</definedName>
    <definedName name="_xlnm.Print_Area" localSheetId="105">'FS (50)'!$A$1:$P$54</definedName>
    <definedName name="_xlnm.Print_Area" localSheetId="107">'FS (51)'!$A$1:$P$54</definedName>
    <definedName name="_xlnm.Print_Area" localSheetId="109">'FS (52)'!$A$1:$P$54</definedName>
    <definedName name="_xlnm.Print_Area" localSheetId="111">'FS (53)'!$A$1:$P$54</definedName>
    <definedName name="_xlnm.Print_Area" localSheetId="113">'FS (54)'!$A$1:$P$54</definedName>
    <definedName name="_xlnm.Print_Area" localSheetId="115">'FS (55)'!$A$1:$P$54</definedName>
    <definedName name="_xlnm.Print_Area" localSheetId="117">'FS (56)'!$A$1:$P$54</definedName>
    <definedName name="_xlnm.Print_Area" localSheetId="119">'FS (57)'!$A$1:$P$54</definedName>
    <definedName name="_xlnm.Print_Area" localSheetId="121">'FS (58)'!$A$1:$P$54</definedName>
    <definedName name="_xlnm.Print_Area" localSheetId="123">'FS (59)'!$A$1:$P$54</definedName>
    <definedName name="_xlnm.Print_Area" localSheetId="17">'FS (6)'!$A$1:$P$54</definedName>
    <definedName name="_xlnm.Print_Area" localSheetId="125">'FS (60)'!$A$1:$P$54</definedName>
    <definedName name="_xlnm.Print_Area" localSheetId="127">'FS (61)'!$A$1:$P$54</definedName>
    <definedName name="_xlnm.Print_Area" localSheetId="129">'FS (62)'!$A$1:$P$54</definedName>
    <definedName name="_xlnm.Print_Area" localSheetId="131">'FS (63)'!$A$1:$P$54</definedName>
    <definedName name="_xlnm.Print_Area" localSheetId="133">'FS (64)'!$A$1:$P$54</definedName>
    <definedName name="_xlnm.Print_Area" localSheetId="135">'FS (65)'!$A$1:$P$54</definedName>
    <definedName name="_xlnm.Print_Area" localSheetId="137">'FS (66)'!$A$1:$P$54</definedName>
    <definedName name="_xlnm.Print_Area" localSheetId="139">'FS (67)'!$A$1:$P$54</definedName>
    <definedName name="_xlnm.Print_Area" localSheetId="141">'FS (68)'!$A$1:$P$54</definedName>
    <definedName name="_xlnm.Print_Area" localSheetId="143">'FS (69)'!$A$1:$P$54</definedName>
    <definedName name="_xlnm.Print_Area" localSheetId="19">'FS (7)'!$A$1:$P$54</definedName>
    <definedName name="_xlnm.Print_Area" localSheetId="145">'FS (70)'!$A$1:$P$54</definedName>
    <definedName name="_xlnm.Print_Area" localSheetId="21">'FS (8)'!$A$1:$P$54</definedName>
    <definedName name="_xlnm.Print_Area" localSheetId="23">'FS (9)'!$A$1:$P$54</definedName>
    <definedName name="_xlnm.Print_Area" localSheetId="2">'Info District'!$A$1:$AM$176</definedName>
    <definedName name="_xlnm.Print_Area" localSheetId="5">'INFOS PROGRAMME (ASC)'!$A$1:$M$287</definedName>
    <definedName name="_xlnm.Print_Area" localSheetId="4">'INFOS PROGRAMME (FS)'!$A$1:$AA$330</definedName>
    <definedName name="_xlnm.Print_Area" localSheetId="1">Instruction!$A$1:$A$36</definedName>
    <definedName name="_xlnm.Print_Area" localSheetId="3">'Synthese COMMANDE district'!$A$1:$R$56</definedName>
    <definedName name="_xlnm.Print_Area" localSheetId="6">'SYNTHESE DISTRICT'!$A$1:$Q$55</definedName>
  </definedNames>
  <calcPr calcId="162913"/>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J28" i="104" l="1"/>
  <c r="H18" i="2"/>
  <c r="H17" i="2"/>
  <c r="G18" i="2"/>
  <c r="G19" i="2" s="1"/>
  <c r="E30" i="218"/>
  <c r="F30" i="218"/>
  <c r="G30" i="218"/>
  <c r="H30" i="218"/>
  <c r="I30" i="218"/>
  <c r="K30" i="218"/>
  <c r="K29" i="218"/>
  <c r="C30" i="218"/>
  <c r="B30" i="218"/>
  <c r="F29" i="218"/>
  <c r="G29" i="218"/>
  <c r="H29" i="218"/>
  <c r="I29" i="218"/>
  <c r="E29" i="218"/>
  <c r="C29" i="218"/>
  <c r="B29" i="218"/>
  <c r="H15" i="218" l="1"/>
  <c r="B13" i="218"/>
  <c r="B15" i="218"/>
  <c r="B17" i="218"/>
  <c r="B17" i="2"/>
  <c r="D12" i="104"/>
  <c r="D14" i="104" l="1"/>
  <c r="V52" i="877" l="1"/>
  <c r="V51" i="877"/>
  <c r="R50" i="877"/>
  <c r="M50" i="877" s="1"/>
  <c r="L50" i="877"/>
  <c r="N50" i="877" s="1"/>
  <c r="O50" i="877" s="1"/>
  <c r="D50" i="877"/>
  <c r="S50" i="877" s="1"/>
  <c r="T50" i="877" s="1"/>
  <c r="V50" i="877" s="1"/>
  <c r="A50" i="877"/>
  <c r="R49" i="877"/>
  <c r="M49" i="877" s="1"/>
  <c r="L49" i="877"/>
  <c r="N49" i="877" s="1"/>
  <c r="O49" i="877" s="1"/>
  <c r="D49" i="877"/>
  <c r="S49" i="877" s="1"/>
  <c r="T49" i="877" s="1"/>
  <c r="V49" i="877" s="1"/>
  <c r="A49" i="877"/>
  <c r="R48" i="877"/>
  <c r="M48" i="877" s="1"/>
  <c r="L48" i="877"/>
  <c r="N48" i="877" s="1"/>
  <c r="O48" i="877" s="1"/>
  <c r="D48" i="877"/>
  <c r="S48" i="877" s="1"/>
  <c r="T48" i="877" s="1"/>
  <c r="V48" i="877" s="1"/>
  <c r="A48" i="877"/>
  <c r="R47" i="877"/>
  <c r="M47" i="877" s="1"/>
  <c r="L47" i="877"/>
  <c r="N47" i="877" s="1"/>
  <c r="O47" i="877" s="1"/>
  <c r="D47" i="877"/>
  <c r="S47" i="877" s="1"/>
  <c r="T47" i="877" s="1"/>
  <c r="V47" i="877" s="1"/>
  <c r="A47" i="877"/>
  <c r="R46" i="877"/>
  <c r="M46" i="877" s="1"/>
  <c r="L46" i="877"/>
  <c r="N46" i="877" s="1"/>
  <c r="O46" i="877" s="1"/>
  <c r="D46" i="877"/>
  <c r="S46" i="877" s="1"/>
  <c r="T46" i="877" s="1"/>
  <c r="V46" i="877" s="1"/>
  <c r="A46" i="877"/>
  <c r="R45" i="877"/>
  <c r="M45" i="877" s="1"/>
  <c r="L45" i="877"/>
  <c r="N45" i="877" s="1"/>
  <c r="O45" i="877" s="1"/>
  <c r="D45" i="877"/>
  <c r="S45" i="877" s="1"/>
  <c r="T45" i="877" s="1"/>
  <c r="V45" i="877" s="1"/>
  <c r="A45" i="877"/>
  <c r="R44" i="877"/>
  <c r="M44" i="877" s="1"/>
  <c r="L44" i="877"/>
  <c r="N44" i="877" s="1"/>
  <c r="O44" i="877" s="1"/>
  <c r="D44" i="877"/>
  <c r="S44" i="877" s="1"/>
  <c r="T44" i="877" s="1"/>
  <c r="V44" i="877" s="1"/>
  <c r="A44" i="877"/>
  <c r="R43" i="877"/>
  <c r="M43" i="877" s="1"/>
  <c r="L43" i="877"/>
  <c r="N43" i="877" s="1"/>
  <c r="O43" i="877" s="1"/>
  <c r="D43" i="877"/>
  <c r="S43" i="877" s="1"/>
  <c r="T43" i="877" s="1"/>
  <c r="V43" i="877" s="1"/>
  <c r="A43" i="877"/>
  <c r="R42" i="877"/>
  <c r="M42" i="877" s="1"/>
  <c r="L42" i="877"/>
  <c r="N42" i="877" s="1"/>
  <c r="O42" i="877" s="1"/>
  <c r="D42" i="877"/>
  <c r="S42" i="877" s="1"/>
  <c r="T42" i="877" s="1"/>
  <c r="V42" i="877" s="1"/>
  <c r="A42" i="877"/>
  <c r="R41" i="877"/>
  <c r="M41" i="877" s="1"/>
  <c r="L41" i="877"/>
  <c r="N41" i="877" s="1"/>
  <c r="O41" i="877" s="1"/>
  <c r="D41" i="877"/>
  <c r="S41" i="877" s="1"/>
  <c r="T41" i="877" s="1"/>
  <c r="V41" i="877" s="1"/>
  <c r="A41" i="877"/>
  <c r="R40" i="877"/>
  <c r="M40" i="877" s="1"/>
  <c r="L40" i="877"/>
  <c r="N40" i="877" s="1"/>
  <c r="O40" i="877" s="1"/>
  <c r="D40" i="877"/>
  <c r="S40" i="877" s="1"/>
  <c r="T40" i="877" s="1"/>
  <c r="V40" i="877" s="1"/>
  <c r="A40" i="877"/>
  <c r="R39" i="877"/>
  <c r="M39" i="877" s="1"/>
  <c r="L39" i="877"/>
  <c r="N39" i="877" s="1"/>
  <c r="O39" i="877" s="1"/>
  <c r="D39" i="877"/>
  <c r="S39" i="877" s="1"/>
  <c r="T39" i="877" s="1"/>
  <c r="V39" i="877" s="1"/>
  <c r="A39" i="877"/>
  <c r="R38" i="877"/>
  <c r="M38" i="877" s="1"/>
  <c r="L38" i="877"/>
  <c r="N38" i="877" s="1"/>
  <c r="O38" i="877" s="1"/>
  <c r="D38" i="877"/>
  <c r="S38" i="877" s="1"/>
  <c r="T38" i="877" s="1"/>
  <c r="V38" i="877" s="1"/>
  <c r="A38" i="877"/>
  <c r="R37" i="877"/>
  <c r="M37" i="877" s="1"/>
  <c r="L37" i="877"/>
  <c r="N37" i="877" s="1"/>
  <c r="O37" i="877" s="1"/>
  <c r="D37" i="877"/>
  <c r="S37" i="877" s="1"/>
  <c r="T37" i="877" s="1"/>
  <c r="V37" i="877" s="1"/>
  <c r="A37" i="877"/>
  <c r="R36" i="877"/>
  <c r="N36" i="877"/>
  <c r="M36" i="877"/>
  <c r="L36" i="877"/>
  <c r="D36" i="877"/>
  <c r="S36" i="877" s="1"/>
  <c r="T36" i="877" s="1"/>
  <c r="V36" i="877" s="1"/>
  <c r="A36" i="877"/>
  <c r="R35" i="877"/>
  <c r="N35" i="877"/>
  <c r="M35" i="877"/>
  <c r="L35" i="877"/>
  <c r="D35" i="877"/>
  <c r="S35" i="877" s="1"/>
  <c r="T35" i="877" s="1"/>
  <c r="V35" i="877" s="1"/>
  <c r="A35" i="877"/>
  <c r="R34" i="877"/>
  <c r="N34" i="877"/>
  <c r="M34" i="877"/>
  <c r="L34" i="877"/>
  <c r="D34" i="877"/>
  <c r="S34" i="877" s="1"/>
  <c r="T34" i="877" s="1"/>
  <c r="V34" i="877" s="1"/>
  <c r="A34" i="877"/>
  <c r="R33" i="877"/>
  <c r="N33" i="877"/>
  <c r="M33" i="877"/>
  <c r="L33" i="877"/>
  <c r="D33" i="877"/>
  <c r="S33" i="877" s="1"/>
  <c r="T33" i="877" s="1"/>
  <c r="V33" i="877" s="1"/>
  <c r="A33" i="877"/>
  <c r="R32" i="877"/>
  <c r="N32" i="877"/>
  <c r="M32" i="877"/>
  <c r="L32" i="877"/>
  <c r="D32" i="877"/>
  <c r="S32" i="877" s="1"/>
  <c r="T32" i="877" s="1"/>
  <c r="V32" i="877" s="1"/>
  <c r="A32" i="877"/>
  <c r="R31" i="877"/>
  <c r="N31" i="877"/>
  <c r="M31" i="877"/>
  <c r="L31" i="877"/>
  <c r="D31" i="877"/>
  <c r="S31" i="877" s="1"/>
  <c r="T31" i="877" s="1"/>
  <c r="V31" i="877" s="1"/>
  <c r="A31" i="877"/>
  <c r="R30" i="877"/>
  <c r="N30" i="877"/>
  <c r="M30" i="877"/>
  <c r="L30" i="877"/>
  <c r="D30" i="877"/>
  <c r="S30" i="877" s="1"/>
  <c r="T30" i="877" s="1"/>
  <c r="V30" i="877" s="1"/>
  <c r="A30" i="877"/>
  <c r="R29" i="877"/>
  <c r="N29" i="877"/>
  <c r="M29" i="877"/>
  <c r="L29" i="877"/>
  <c r="D29" i="877"/>
  <c r="S29" i="877" s="1"/>
  <c r="T29" i="877" s="1"/>
  <c r="V29" i="877" s="1"/>
  <c r="A29" i="877"/>
  <c r="R28" i="877"/>
  <c r="N28" i="877"/>
  <c r="M28" i="877"/>
  <c r="L28" i="877"/>
  <c r="D28" i="877"/>
  <c r="S28" i="877" s="1"/>
  <c r="T28" i="877" s="1"/>
  <c r="V28" i="877" s="1"/>
  <c r="A28" i="877"/>
  <c r="V27" i="877"/>
  <c r="B17" i="877"/>
  <c r="G15" i="877"/>
  <c r="B15" i="877"/>
  <c r="B13" i="877"/>
  <c r="V52" i="875"/>
  <c r="V51" i="875"/>
  <c r="R50" i="875"/>
  <c r="M50" i="875" s="1"/>
  <c r="L50" i="875"/>
  <c r="N50" i="875" s="1"/>
  <c r="O50" i="875" s="1"/>
  <c r="D50" i="875"/>
  <c r="S50" i="875" s="1"/>
  <c r="T50" i="875" s="1"/>
  <c r="V50" i="875" s="1"/>
  <c r="A50" i="875"/>
  <c r="R49" i="875"/>
  <c r="M49" i="875" s="1"/>
  <c r="L49" i="875"/>
  <c r="N49" i="875" s="1"/>
  <c r="O49" i="875" s="1"/>
  <c r="D49" i="875"/>
  <c r="S49" i="875" s="1"/>
  <c r="T49" i="875" s="1"/>
  <c r="V49" i="875" s="1"/>
  <c r="A49" i="875"/>
  <c r="R48" i="875"/>
  <c r="M48" i="875" s="1"/>
  <c r="L48" i="875"/>
  <c r="N48" i="875" s="1"/>
  <c r="O48" i="875" s="1"/>
  <c r="D48" i="875"/>
  <c r="S48" i="875" s="1"/>
  <c r="T48" i="875" s="1"/>
  <c r="V48" i="875" s="1"/>
  <c r="A48" i="875"/>
  <c r="R47" i="875"/>
  <c r="M47" i="875" s="1"/>
  <c r="L47" i="875"/>
  <c r="N47" i="875" s="1"/>
  <c r="O47" i="875" s="1"/>
  <c r="D47" i="875"/>
  <c r="S47" i="875" s="1"/>
  <c r="T47" i="875" s="1"/>
  <c r="V47" i="875" s="1"/>
  <c r="A47" i="875"/>
  <c r="R46" i="875"/>
  <c r="M46" i="875" s="1"/>
  <c r="L46" i="875"/>
  <c r="N46" i="875" s="1"/>
  <c r="O46" i="875" s="1"/>
  <c r="D46" i="875"/>
  <c r="S46" i="875" s="1"/>
  <c r="T46" i="875" s="1"/>
  <c r="V46" i="875" s="1"/>
  <c r="A46" i="875"/>
  <c r="R45" i="875"/>
  <c r="M45" i="875" s="1"/>
  <c r="L45" i="875"/>
  <c r="N45" i="875" s="1"/>
  <c r="O45" i="875" s="1"/>
  <c r="D45" i="875"/>
  <c r="S45" i="875" s="1"/>
  <c r="T45" i="875" s="1"/>
  <c r="V45" i="875" s="1"/>
  <c r="A45" i="875"/>
  <c r="R44" i="875"/>
  <c r="M44" i="875" s="1"/>
  <c r="L44" i="875"/>
  <c r="N44" i="875" s="1"/>
  <c r="O44" i="875" s="1"/>
  <c r="D44" i="875"/>
  <c r="S44" i="875" s="1"/>
  <c r="T44" i="875" s="1"/>
  <c r="V44" i="875" s="1"/>
  <c r="A44" i="875"/>
  <c r="R43" i="875"/>
  <c r="M43" i="875" s="1"/>
  <c r="L43" i="875"/>
  <c r="N43" i="875" s="1"/>
  <c r="O43" i="875" s="1"/>
  <c r="D43" i="875"/>
  <c r="S43" i="875" s="1"/>
  <c r="T43" i="875" s="1"/>
  <c r="V43" i="875" s="1"/>
  <c r="A43" i="875"/>
  <c r="R42" i="875"/>
  <c r="M42" i="875" s="1"/>
  <c r="L42" i="875"/>
  <c r="N42" i="875" s="1"/>
  <c r="O42" i="875" s="1"/>
  <c r="D42" i="875"/>
  <c r="S42" i="875" s="1"/>
  <c r="T42" i="875" s="1"/>
  <c r="V42" i="875" s="1"/>
  <c r="A42" i="875"/>
  <c r="R41" i="875"/>
  <c r="M41" i="875" s="1"/>
  <c r="L41" i="875"/>
  <c r="N41" i="875" s="1"/>
  <c r="O41" i="875" s="1"/>
  <c r="D41" i="875"/>
  <c r="S41" i="875" s="1"/>
  <c r="T41" i="875" s="1"/>
  <c r="V41" i="875" s="1"/>
  <c r="A41" i="875"/>
  <c r="R40" i="875"/>
  <c r="M40" i="875" s="1"/>
  <c r="L40" i="875"/>
  <c r="N40" i="875" s="1"/>
  <c r="O40" i="875" s="1"/>
  <c r="D40" i="875"/>
  <c r="S40" i="875" s="1"/>
  <c r="T40" i="875" s="1"/>
  <c r="V40" i="875" s="1"/>
  <c r="A40" i="875"/>
  <c r="R39" i="875"/>
  <c r="M39" i="875" s="1"/>
  <c r="L39" i="875"/>
  <c r="N39" i="875" s="1"/>
  <c r="O39" i="875" s="1"/>
  <c r="D39" i="875"/>
  <c r="S39" i="875" s="1"/>
  <c r="T39" i="875" s="1"/>
  <c r="V39" i="875" s="1"/>
  <c r="A39" i="875"/>
  <c r="R38" i="875"/>
  <c r="M38" i="875" s="1"/>
  <c r="L38" i="875"/>
  <c r="N38" i="875" s="1"/>
  <c r="O38" i="875" s="1"/>
  <c r="D38" i="875"/>
  <c r="S38" i="875" s="1"/>
  <c r="T38" i="875" s="1"/>
  <c r="V38" i="875" s="1"/>
  <c r="A38" i="875"/>
  <c r="R37" i="875"/>
  <c r="M37" i="875" s="1"/>
  <c r="L37" i="875"/>
  <c r="N37" i="875" s="1"/>
  <c r="O37" i="875" s="1"/>
  <c r="D37" i="875"/>
  <c r="S37" i="875" s="1"/>
  <c r="T37" i="875" s="1"/>
  <c r="V37" i="875" s="1"/>
  <c r="A37" i="875"/>
  <c r="R36" i="875"/>
  <c r="N36" i="875"/>
  <c r="M36" i="875"/>
  <c r="L36" i="875"/>
  <c r="D36" i="875"/>
  <c r="S36" i="875" s="1"/>
  <c r="T36" i="875" s="1"/>
  <c r="V36" i="875" s="1"/>
  <c r="A36" i="875"/>
  <c r="R35" i="875"/>
  <c r="N35" i="875"/>
  <c r="M35" i="875"/>
  <c r="L35" i="875"/>
  <c r="D35" i="875"/>
  <c r="S35" i="875" s="1"/>
  <c r="T35" i="875" s="1"/>
  <c r="V35" i="875" s="1"/>
  <c r="A35" i="875"/>
  <c r="R34" i="875"/>
  <c r="N34" i="875"/>
  <c r="M34" i="875"/>
  <c r="L34" i="875"/>
  <c r="D34" i="875"/>
  <c r="S34" i="875" s="1"/>
  <c r="T34" i="875" s="1"/>
  <c r="V34" i="875" s="1"/>
  <c r="A34" i="875"/>
  <c r="R33" i="875"/>
  <c r="N33" i="875"/>
  <c r="M33" i="875"/>
  <c r="L33" i="875"/>
  <c r="D33" i="875"/>
  <c r="S33" i="875" s="1"/>
  <c r="T33" i="875" s="1"/>
  <c r="V33" i="875" s="1"/>
  <c r="A33" i="875"/>
  <c r="R32" i="875"/>
  <c r="N32" i="875"/>
  <c r="M32" i="875"/>
  <c r="L32" i="875"/>
  <c r="D32" i="875"/>
  <c r="S32" i="875" s="1"/>
  <c r="T32" i="875" s="1"/>
  <c r="V32" i="875" s="1"/>
  <c r="A32" i="875"/>
  <c r="R31" i="875"/>
  <c r="N31" i="875"/>
  <c r="M31" i="875"/>
  <c r="L31" i="875"/>
  <c r="D31" i="875"/>
  <c r="S31" i="875" s="1"/>
  <c r="T31" i="875" s="1"/>
  <c r="V31" i="875" s="1"/>
  <c r="A31" i="875"/>
  <c r="R30" i="875"/>
  <c r="N30" i="875"/>
  <c r="M30" i="875"/>
  <c r="L30" i="875"/>
  <c r="D30" i="875"/>
  <c r="S30" i="875" s="1"/>
  <c r="T30" i="875" s="1"/>
  <c r="V30" i="875" s="1"/>
  <c r="A30" i="875"/>
  <c r="R29" i="875"/>
  <c r="N29" i="875"/>
  <c r="M29" i="875"/>
  <c r="L29" i="875"/>
  <c r="D29" i="875"/>
  <c r="S29" i="875" s="1"/>
  <c r="T29" i="875" s="1"/>
  <c r="V29" i="875" s="1"/>
  <c r="A29" i="875"/>
  <c r="R28" i="875"/>
  <c r="N28" i="875"/>
  <c r="M28" i="875"/>
  <c r="L28" i="875"/>
  <c r="D28" i="875"/>
  <c r="S28" i="875" s="1"/>
  <c r="T28" i="875" s="1"/>
  <c r="V28" i="875" s="1"/>
  <c r="A28" i="875"/>
  <c r="V27" i="875"/>
  <c r="B17" i="875"/>
  <c r="G15" i="875"/>
  <c r="B15" i="875"/>
  <c r="B13" i="875"/>
  <c r="V52" i="873"/>
  <c r="V51" i="873"/>
  <c r="R50" i="873"/>
  <c r="M50" i="873" s="1"/>
  <c r="L50" i="873"/>
  <c r="N50" i="873" s="1"/>
  <c r="O50" i="873" s="1"/>
  <c r="D50" i="873"/>
  <c r="S50" i="873" s="1"/>
  <c r="T50" i="873" s="1"/>
  <c r="V50" i="873" s="1"/>
  <c r="A50" i="873"/>
  <c r="R49" i="873"/>
  <c r="M49" i="873" s="1"/>
  <c r="L49" i="873"/>
  <c r="N49" i="873" s="1"/>
  <c r="O49" i="873" s="1"/>
  <c r="D49" i="873"/>
  <c r="S49" i="873" s="1"/>
  <c r="T49" i="873" s="1"/>
  <c r="V49" i="873" s="1"/>
  <c r="A49" i="873"/>
  <c r="R48" i="873"/>
  <c r="M48" i="873" s="1"/>
  <c r="L48" i="873"/>
  <c r="N48" i="873" s="1"/>
  <c r="O48" i="873" s="1"/>
  <c r="D48" i="873"/>
  <c r="S48" i="873" s="1"/>
  <c r="T48" i="873" s="1"/>
  <c r="V48" i="873" s="1"/>
  <c r="A48" i="873"/>
  <c r="R47" i="873"/>
  <c r="M47" i="873" s="1"/>
  <c r="L47" i="873"/>
  <c r="N47" i="873" s="1"/>
  <c r="O47" i="873" s="1"/>
  <c r="D47" i="873"/>
  <c r="S47" i="873" s="1"/>
  <c r="T47" i="873" s="1"/>
  <c r="V47" i="873" s="1"/>
  <c r="A47" i="873"/>
  <c r="R46" i="873"/>
  <c r="M46" i="873" s="1"/>
  <c r="L46" i="873"/>
  <c r="N46" i="873" s="1"/>
  <c r="O46" i="873" s="1"/>
  <c r="D46" i="873"/>
  <c r="S46" i="873" s="1"/>
  <c r="T46" i="873" s="1"/>
  <c r="V46" i="873" s="1"/>
  <c r="A46" i="873"/>
  <c r="R45" i="873"/>
  <c r="M45" i="873" s="1"/>
  <c r="L45" i="873"/>
  <c r="N45" i="873" s="1"/>
  <c r="O45" i="873" s="1"/>
  <c r="D45" i="873"/>
  <c r="S45" i="873" s="1"/>
  <c r="T45" i="873" s="1"/>
  <c r="V45" i="873" s="1"/>
  <c r="A45" i="873"/>
  <c r="R44" i="873"/>
  <c r="M44" i="873" s="1"/>
  <c r="L44" i="873"/>
  <c r="N44" i="873" s="1"/>
  <c r="O44" i="873" s="1"/>
  <c r="D44" i="873"/>
  <c r="S44" i="873" s="1"/>
  <c r="T44" i="873" s="1"/>
  <c r="V44" i="873" s="1"/>
  <c r="A44" i="873"/>
  <c r="R43" i="873"/>
  <c r="M43" i="873" s="1"/>
  <c r="L43" i="873"/>
  <c r="N43" i="873" s="1"/>
  <c r="O43" i="873" s="1"/>
  <c r="D43" i="873"/>
  <c r="S43" i="873" s="1"/>
  <c r="T43" i="873" s="1"/>
  <c r="V43" i="873" s="1"/>
  <c r="A43" i="873"/>
  <c r="R42" i="873"/>
  <c r="M42" i="873" s="1"/>
  <c r="L42" i="873"/>
  <c r="N42" i="873" s="1"/>
  <c r="O42" i="873" s="1"/>
  <c r="D42" i="873"/>
  <c r="S42" i="873" s="1"/>
  <c r="T42" i="873" s="1"/>
  <c r="V42" i="873" s="1"/>
  <c r="A42" i="873"/>
  <c r="R41" i="873"/>
  <c r="M41" i="873" s="1"/>
  <c r="L41" i="873"/>
  <c r="N41" i="873" s="1"/>
  <c r="O41" i="873" s="1"/>
  <c r="D41" i="873"/>
  <c r="S41" i="873" s="1"/>
  <c r="T41" i="873" s="1"/>
  <c r="V41" i="873" s="1"/>
  <c r="A41" i="873"/>
  <c r="R40" i="873"/>
  <c r="M40" i="873" s="1"/>
  <c r="L40" i="873"/>
  <c r="N40" i="873" s="1"/>
  <c r="O40" i="873" s="1"/>
  <c r="D40" i="873"/>
  <c r="S40" i="873" s="1"/>
  <c r="T40" i="873" s="1"/>
  <c r="V40" i="873" s="1"/>
  <c r="A40" i="873"/>
  <c r="R39" i="873"/>
  <c r="M39" i="873" s="1"/>
  <c r="L39" i="873"/>
  <c r="N39" i="873" s="1"/>
  <c r="O39" i="873" s="1"/>
  <c r="D39" i="873"/>
  <c r="S39" i="873" s="1"/>
  <c r="T39" i="873" s="1"/>
  <c r="V39" i="873" s="1"/>
  <c r="A39" i="873"/>
  <c r="R38" i="873"/>
  <c r="M38" i="873" s="1"/>
  <c r="L38" i="873"/>
  <c r="N38" i="873" s="1"/>
  <c r="O38" i="873" s="1"/>
  <c r="D38" i="873"/>
  <c r="S38" i="873" s="1"/>
  <c r="T38" i="873" s="1"/>
  <c r="V38" i="873" s="1"/>
  <c r="A38" i="873"/>
  <c r="R37" i="873"/>
  <c r="M37" i="873" s="1"/>
  <c r="L37" i="873"/>
  <c r="N37" i="873" s="1"/>
  <c r="O37" i="873" s="1"/>
  <c r="D37" i="873"/>
  <c r="S37" i="873" s="1"/>
  <c r="T37" i="873" s="1"/>
  <c r="V37" i="873" s="1"/>
  <c r="A37" i="873"/>
  <c r="R36" i="873"/>
  <c r="N36" i="873"/>
  <c r="M36" i="873"/>
  <c r="L36" i="873"/>
  <c r="D36" i="873"/>
  <c r="S36" i="873" s="1"/>
  <c r="T36" i="873" s="1"/>
  <c r="V36" i="873" s="1"/>
  <c r="A36" i="873"/>
  <c r="R35" i="873"/>
  <c r="N35" i="873"/>
  <c r="M35" i="873"/>
  <c r="L35" i="873"/>
  <c r="D35" i="873"/>
  <c r="S35" i="873" s="1"/>
  <c r="T35" i="873" s="1"/>
  <c r="V35" i="873" s="1"/>
  <c r="A35" i="873"/>
  <c r="R34" i="873"/>
  <c r="N34" i="873"/>
  <c r="M34" i="873"/>
  <c r="L34" i="873"/>
  <c r="D34" i="873"/>
  <c r="S34" i="873" s="1"/>
  <c r="T34" i="873" s="1"/>
  <c r="V34" i="873" s="1"/>
  <c r="A34" i="873"/>
  <c r="R33" i="873"/>
  <c r="N33" i="873"/>
  <c r="M33" i="873"/>
  <c r="L33" i="873"/>
  <c r="D33" i="873"/>
  <c r="S33" i="873" s="1"/>
  <c r="T33" i="873" s="1"/>
  <c r="V33" i="873" s="1"/>
  <c r="A33" i="873"/>
  <c r="R32" i="873"/>
  <c r="N32" i="873"/>
  <c r="M32" i="873"/>
  <c r="L32" i="873"/>
  <c r="D32" i="873"/>
  <c r="S32" i="873" s="1"/>
  <c r="T32" i="873" s="1"/>
  <c r="V32" i="873" s="1"/>
  <c r="A32" i="873"/>
  <c r="R31" i="873"/>
  <c r="N31" i="873"/>
  <c r="M31" i="873"/>
  <c r="L31" i="873"/>
  <c r="D31" i="873"/>
  <c r="S31" i="873" s="1"/>
  <c r="T31" i="873" s="1"/>
  <c r="V31" i="873" s="1"/>
  <c r="A31" i="873"/>
  <c r="R30" i="873"/>
  <c r="N30" i="873"/>
  <c r="M30" i="873"/>
  <c r="L30" i="873"/>
  <c r="D30" i="873"/>
  <c r="S30" i="873" s="1"/>
  <c r="T30" i="873" s="1"/>
  <c r="V30" i="873" s="1"/>
  <c r="A30" i="873"/>
  <c r="R29" i="873"/>
  <c r="N29" i="873"/>
  <c r="M29" i="873"/>
  <c r="L29" i="873"/>
  <c r="D29" i="873"/>
  <c r="S29" i="873" s="1"/>
  <c r="T29" i="873" s="1"/>
  <c r="V29" i="873" s="1"/>
  <c r="A29" i="873"/>
  <c r="R28" i="873"/>
  <c r="N28" i="873"/>
  <c r="M28" i="873"/>
  <c r="L28" i="873"/>
  <c r="D28" i="873"/>
  <c r="S28" i="873" s="1"/>
  <c r="T28" i="873" s="1"/>
  <c r="V28" i="873" s="1"/>
  <c r="A28" i="873"/>
  <c r="V27" i="873"/>
  <c r="B17" i="873"/>
  <c r="G15" i="873"/>
  <c r="B15" i="873"/>
  <c r="B13" i="873"/>
  <c r="V52" i="871"/>
  <c r="V51" i="871"/>
  <c r="R50" i="871"/>
  <c r="M50" i="871" s="1"/>
  <c r="L50" i="871"/>
  <c r="N50" i="871" s="1"/>
  <c r="O50" i="871" s="1"/>
  <c r="D50" i="871"/>
  <c r="S50" i="871" s="1"/>
  <c r="T50" i="871" s="1"/>
  <c r="V50" i="871" s="1"/>
  <c r="A50" i="871"/>
  <c r="R49" i="871"/>
  <c r="M49" i="871" s="1"/>
  <c r="L49" i="871"/>
  <c r="N49" i="871" s="1"/>
  <c r="O49" i="871" s="1"/>
  <c r="D49" i="871"/>
  <c r="S49" i="871" s="1"/>
  <c r="T49" i="871" s="1"/>
  <c r="V49" i="871" s="1"/>
  <c r="A49" i="871"/>
  <c r="R48" i="871"/>
  <c r="M48" i="871" s="1"/>
  <c r="L48" i="871"/>
  <c r="N48" i="871" s="1"/>
  <c r="O48" i="871" s="1"/>
  <c r="D48" i="871"/>
  <c r="S48" i="871" s="1"/>
  <c r="T48" i="871" s="1"/>
  <c r="V48" i="871" s="1"/>
  <c r="A48" i="871"/>
  <c r="R47" i="871"/>
  <c r="M47" i="871" s="1"/>
  <c r="L47" i="871"/>
  <c r="N47" i="871" s="1"/>
  <c r="O47" i="871" s="1"/>
  <c r="D47" i="871"/>
  <c r="S47" i="871" s="1"/>
  <c r="T47" i="871" s="1"/>
  <c r="V47" i="871" s="1"/>
  <c r="A47" i="871"/>
  <c r="R46" i="871"/>
  <c r="M46" i="871" s="1"/>
  <c r="L46" i="871"/>
  <c r="N46" i="871" s="1"/>
  <c r="O46" i="871" s="1"/>
  <c r="D46" i="871"/>
  <c r="S46" i="871" s="1"/>
  <c r="T46" i="871" s="1"/>
  <c r="V46" i="871" s="1"/>
  <c r="A46" i="871"/>
  <c r="R45" i="871"/>
  <c r="M45" i="871" s="1"/>
  <c r="L45" i="871"/>
  <c r="N45" i="871" s="1"/>
  <c r="O45" i="871" s="1"/>
  <c r="D45" i="871"/>
  <c r="S45" i="871" s="1"/>
  <c r="T45" i="871" s="1"/>
  <c r="V45" i="871" s="1"/>
  <c r="A45" i="871"/>
  <c r="R44" i="871"/>
  <c r="M44" i="871" s="1"/>
  <c r="L44" i="871"/>
  <c r="N44" i="871" s="1"/>
  <c r="O44" i="871" s="1"/>
  <c r="D44" i="871"/>
  <c r="S44" i="871" s="1"/>
  <c r="T44" i="871" s="1"/>
  <c r="V44" i="871" s="1"/>
  <c r="A44" i="871"/>
  <c r="R43" i="871"/>
  <c r="M43" i="871" s="1"/>
  <c r="L43" i="871"/>
  <c r="N43" i="871" s="1"/>
  <c r="O43" i="871" s="1"/>
  <c r="D43" i="871"/>
  <c r="S43" i="871" s="1"/>
  <c r="T43" i="871" s="1"/>
  <c r="V43" i="871" s="1"/>
  <c r="A43" i="871"/>
  <c r="R42" i="871"/>
  <c r="M42" i="871" s="1"/>
  <c r="L42" i="871"/>
  <c r="N42" i="871" s="1"/>
  <c r="O42" i="871" s="1"/>
  <c r="D42" i="871"/>
  <c r="S42" i="871" s="1"/>
  <c r="T42" i="871" s="1"/>
  <c r="V42" i="871" s="1"/>
  <c r="A42" i="871"/>
  <c r="R41" i="871"/>
  <c r="M41" i="871" s="1"/>
  <c r="L41" i="871"/>
  <c r="N41" i="871" s="1"/>
  <c r="O41" i="871" s="1"/>
  <c r="D41" i="871"/>
  <c r="S41" i="871" s="1"/>
  <c r="T41" i="871" s="1"/>
  <c r="V41" i="871" s="1"/>
  <c r="A41" i="871"/>
  <c r="R40" i="871"/>
  <c r="M40" i="871" s="1"/>
  <c r="L40" i="871"/>
  <c r="N40" i="871" s="1"/>
  <c r="O40" i="871" s="1"/>
  <c r="D40" i="871"/>
  <c r="S40" i="871" s="1"/>
  <c r="T40" i="871" s="1"/>
  <c r="V40" i="871" s="1"/>
  <c r="A40" i="871"/>
  <c r="R39" i="871"/>
  <c r="M39" i="871" s="1"/>
  <c r="L39" i="871"/>
  <c r="N39" i="871" s="1"/>
  <c r="O39" i="871" s="1"/>
  <c r="D39" i="871"/>
  <c r="S39" i="871" s="1"/>
  <c r="T39" i="871" s="1"/>
  <c r="V39" i="871" s="1"/>
  <c r="A39" i="871"/>
  <c r="R38" i="871"/>
  <c r="M38" i="871" s="1"/>
  <c r="N38" i="871"/>
  <c r="O38" i="871" s="1"/>
  <c r="L38" i="871"/>
  <c r="D38" i="871"/>
  <c r="S38" i="871" s="1"/>
  <c r="T38" i="871" s="1"/>
  <c r="V38" i="871" s="1"/>
  <c r="A38" i="871"/>
  <c r="R37" i="871"/>
  <c r="M37" i="871" s="1"/>
  <c r="L37" i="871"/>
  <c r="N37" i="871" s="1"/>
  <c r="O37" i="871" s="1"/>
  <c r="D37" i="871"/>
  <c r="S37" i="871" s="1"/>
  <c r="T37" i="871" s="1"/>
  <c r="V37" i="871" s="1"/>
  <c r="A37" i="871"/>
  <c r="R36" i="871"/>
  <c r="N36" i="871"/>
  <c r="M36" i="871"/>
  <c r="L36" i="871"/>
  <c r="D36" i="871"/>
  <c r="S36" i="871" s="1"/>
  <c r="T36" i="871" s="1"/>
  <c r="V36" i="871" s="1"/>
  <c r="A36" i="871"/>
  <c r="R35" i="871"/>
  <c r="N35" i="871"/>
  <c r="M35" i="871"/>
  <c r="L35" i="871"/>
  <c r="D35" i="871"/>
  <c r="S35" i="871" s="1"/>
  <c r="T35" i="871" s="1"/>
  <c r="V35" i="871" s="1"/>
  <c r="A35" i="871"/>
  <c r="R34" i="871"/>
  <c r="N34" i="871"/>
  <c r="M34" i="871"/>
  <c r="L34" i="871"/>
  <c r="D34" i="871"/>
  <c r="S34" i="871" s="1"/>
  <c r="T34" i="871" s="1"/>
  <c r="V34" i="871" s="1"/>
  <c r="A34" i="871"/>
  <c r="R33" i="871"/>
  <c r="N33" i="871"/>
  <c r="M33" i="871"/>
  <c r="L33" i="871"/>
  <c r="D33" i="871"/>
  <c r="S33" i="871" s="1"/>
  <c r="T33" i="871" s="1"/>
  <c r="V33" i="871" s="1"/>
  <c r="A33" i="871"/>
  <c r="R32" i="871"/>
  <c r="N32" i="871"/>
  <c r="M32" i="871"/>
  <c r="L32" i="871"/>
  <c r="D32" i="871"/>
  <c r="S32" i="871" s="1"/>
  <c r="T32" i="871" s="1"/>
  <c r="V32" i="871" s="1"/>
  <c r="A32" i="871"/>
  <c r="R31" i="871"/>
  <c r="N31" i="871"/>
  <c r="M31" i="871"/>
  <c r="L31" i="871"/>
  <c r="D31" i="871"/>
  <c r="S31" i="871" s="1"/>
  <c r="T31" i="871" s="1"/>
  <c r="V31" i="871" s="1"/>
  <c r="A31" i="871"/>
  <c r="R30" i="871"/>
  <c r="N30" i="871"/>
  <c r="M30" i="871"/>
  <c r="L30" i="871"/>
  <c r="D30" i="871"/>
  <c r="S30" i="871" s="1"/>
  <c r="T30" i="871" s="1"/>
  <c r="V30" i="871" s="1"/>
  <c r="A30" i="871"/>
  <c r="R29" i="871"/>
  <c r="N29" i="871"/>
  <c r="M29" i="871"/>
  <c r="L29" i="871"/>
  <c r="D29" i="871"/>
  <c r="S29" i="871" s="1"/>
  <c r="T29" i="871" s="1"/>
  <c r="V29" i="871" s="1"/>
  <c r="A29" i="871"/>
  <c r="R28" i="871"/>
  <c r="N28" i="871"/>
  <c r="M28" i="871"/>
  <c r="L28" i="871"/>
  <c r="D28" i="871"/>
  <c r="S28" i="871" s="1"/>
  <c r="T28" i="871" s="1"/>
  <c r="V28" i="871" s="1"/>
  <c r="A28" i="871"/>
  <c r="V27" i="871"/>
  <c r="B17" i="871"/>
  <c r="G15" i="871"/>
  <c r="B15" i="871"/>
  <c r="B13" i="871"/>
  <c r="V52" i="869"/>
  <c r="V51" i="869"/>
  <c r="R50" i="869"/>
  <c r="M50" i="869" s="1"/>
  <c r="L50" i="869"/>
  <c r="N50" i="869" s="1"/>
  <c r="O50" i="869" s="1"/>
  <c r="D50" i="869"/>
  <c r="S50" i="869" s="1"/>
  <c r="T50" i="869" s="1"/>
  <c r="V50" i="869" s="1"/>
  <c r="A50" i="869"/>
  <c r="R49" i="869"/>
  <c r="M49" i="869" s="1"/>
  <c r="L49" i="869"/>
  <c r="N49" i="869" s="1"/>
  <c r="O49" i="869" s="1"/>
  <c r="D49" i="869"/>
  <c r="S49" i="869" s="1"/>
  <c r="T49" i="869" s="1"/>
  <c r="V49" i="869" s="1"/>
  <c r="A49" i="869"/>
  <c r="S48" i="869"/>
  <c r="T48" i="869" s="1"/>
  <c r="V48" i="869" s="1"/>
  <c r="R48" i="869"/>
  <c r="M48" i="869" s="1"/>
  <c r="L48" i="869"/>
  <c r="N48" i="869" s="1"/>
  <c r="O48" i="869" s="1"/>
  <c r="D48" i="869"/>
  <c r="A48" i="869"/>
  <c r="R47" i="869"/>
  <c r="M47" i="869" s="1"/>
  <c r="L47" i="869"/>
  <c r="N47" i="869" s="1"/>
  <c r="O47" i="869" s="1"/>
  <c r="D47" i="869"/>
  <c r="S47" i="869" s="1"/>
  <c r="T47" i="869" s="1"/>
  <c r="V47" i="869" s="1"/>
  <c r="A47" i="869"/>
  <c r="R46" i="869"/>
  <c r="M46" i="869" s="1"/>
  <c r="L46" i="869"/>
  <c r="N46" i="869" s="1"/>
  <c r="O46" i="869" s="1"/>
  <c r="D46" i="869"/>
  <c r="S46" i="869" s="1"/>
  <c r="T46" i="869" s="1"/>
  <c r="V46" i="869" s="1"/>
  <c r="A46" i="869"/>
  <c r="R45" i="869"/>
  <c r="M45" i="869" s="1"/>
  <c r="L45" i="869"/>
  <c r="N45" i="869" s="1"/>
  <c r="O45" i="869" s="1"/>
  <c r="D45" i="869"/>
  <c r="S45" i="869" s="1"/>
  <c r="T45" i="869" s="1"/>
  <c r="V45" i="869" s="1"/>
  <c r="A45" i="869"/>
  <c r="R44" i="869"/>
  <c r="M44" i="869" s="1"/>
  <c r="L44" i="869"/>
  <c r="N44" i="869" s="1"/>
  <c r="O44" i="869" s="1"/>
  <c r="D44" i="869"/>
  <c r="S44" i="869" s="1"/>
  <c r="T44" i="869" s="1"/>
  <c r="V44" i="869" s="1"/>
  <c r="A44" i="869"/>
  <c r="R43" i="869"/>
  <c r="M43" i="869" s="1"/>
  <c r="L43" i="869"/>
  <c r="N43" i="869" s="1"/>
  <c r="O43" i="869" s="1"/>
  <c r="D43" i="869"/>
  <c r="S43" i="869" s="1"/>
  <c r="T43" i="869" s="1"/>
  <c r="V43" i="869" s="1"/>
  <c r="A43" i="869"/>
  <c r="R42" i="869"/>
  <c r="M42" i="869" s="1"/>
  <c r="L42" i="869"/>
  <c r="N42" i="869" s="1"/>
  <c r="O42" i="869" s="1"/>
  <c r="D42" i="869"/>
  <c r="S42" i="869" s="1"/>
  <c r="T42" i="869" s="1"/>
  <c r="V42" i="869" s="1"/>
  <c r="A42" i="869"/>
  <c r="R41" i="869"/>
  <c r="M41" i="869" s="1"/>
  <c r="L41" i="869"/>
  <c r="N41" i="869" s="1"/>
  <c r="O41" i="869" s="1"/>
  <c r="D41" i="869"/>
  <c r="S41" i="869" s="1"/>
  <c r="T41" i="869" s="1"/>
  <c r="V41" i="869" s="1"/>
  <c r="A41" i="869"/>
  <c r="R40" i="869"/>
  <c r="M40" i="869" s="1"/>
  <c r="L40" i="869"/>
  <c r="N40" i="869" s="1"/>
  <c r="O40" i="869" s="1"/>
  <c r="D40" i="869"/>
  <c r="S40" i="869" s="1"/>
  <c r="T40" i="869" s="1"/>
  <c r="V40" i="869" s="1"/>
  <c r="A40" i="869"/>
  <c r="R39" i="869"/>
  <c r="M39" i="869" s="1"/>
  <c r="L39" i="869"/>
  <c r="N39" i="869" s="1"/>
  <c r="O39" i="869" s="1"/>
  <c r="D39" i="869"/>
  <c r="S39" i="869" s="1"/>
  <c r="T39" i="869" s="1"/>
  <c r="V39" i="869" s="1"/>
  <c r="A39" i="869"/>
  <c r="R38" i="869"/>
  <c r="M38" i="869" s="1"/>
  <c r="L38" i="869"/>
  <c r="N38" i="869" s="1"/>
  <c r="O38" i="869" s="1"/>
  <c r="D38" i="869"/>
  <c r="S38" i="869" s="1"/>
  <c r="T38" i="869" s="1"/>
  <c r="V38" i="869" s="1"/>
  <c r="A38" i="869"/>
  <c r="R37" i="869"/>
  <c r="M37" i="869" s="1"/>
  <c r="L37" i="869"/>
  <c r="N37" i="869" s="1"/>
  <c r="O37" i="869" s="1"/>
  <c r="D37" i="869"/>
  <c r="S37" i="869" s="1"/>
  <c r="T37" i="869" s="1"/>
  <c r="V37" i="869" s="1"/>
  <c r="A37" i="869"/>
  <c r="R36" i="869"/>
  <c r="N36" i="869"/>
  <c r="M36" i="869"/>
  <c r="L36" i="869"/>
  <c r="D36" i="869"/>
  <c r="S36" i="869" s="1"/>
  <c r="T36" i="869" s="1"/>
  <c r="V36" i="869" s="1"/>
  <c r="A36" i="869"/>
  <c r="R35" i="869"/>
  <c r="N35" i="869"/>
  <c r="M35" i="869"/>
  <c r="L35" i="869"/>
  <c r="D35" i="869"/>
  <c r="S35" i="869" s="1"/>
  <c r="T35" i="869" s="1"/>
  <c r="V35" i="869" s="1"/>
  <c r="A35" i="869"/>
  <c r="R34" i="869"/>
  <c r="N34" i="869"/>
  <c r="M34" i="869"/>
  <c r="L34" i="869"/>
  <c r="D34" i="869"/>
  <c r="S34" i="869" s="1"/>
  <c r="T34" i="869" s="1"/>
  <c r="V34" i="869" s="1"/>
  <c r="A34" i="869"/>
  <c r="R33" i="869"/>
  <c r="N33" i="869"/>
  <c r="M33" i="869"/>
  <c r="L33" i="869"/>
  <c r="D33" i="869"/>
  <c r="S33" i="869" s="1"/>
  <c r="T33" i="869" s="1"/>
  <c r="V33" i="869" s="1"/>
  <c r="A33" i="869"/>
  <c r="R32" i="869"/>
  <c r="N32" i="869"/>
  <c r="M32" i="869"/>
  <c r="L32" i="869"/>
  <c r="D32" i="869"/>
  <c r="S32" i="869" s="1"/>
  <c r="T32" i="869" s="1"/>
  <c r="V32" i="869" s="1"/>
  <c r="A32" i="869"/>
  <c r="S31" i="869"/>
  <c r="T31" i="869" s="1"/>
  <c r="V31" i="869" s="1"/>
  <c r="R31" i="869"/>
  <c r="N31" i="869"/>
  <c r="M31" i="869"/>
  <c r="L31" i="869"/>
  <c r="D31" i="869"/>
  <c r="A31" i="869"/>
  <c r="R30" i="869"/>
  <c r="N30" i="869"/>
  <c r="M30" i="869"/>
  <c r="L30" i="869"/>
  <c r="D30" i="869"/>
  <c r="S30" i="869" s="1"/>
  <c r="T30" i="869" s="1"/>
  <c r="V30" i="869" s="1"/>
  <c r="A30" i="869"/>
  <c r="R29" i="869"/>
  <c r="N29" i="869"/>
  <c r="M29" i="869"/>
  <c r="L29" i="869"/>
  <c r="D29" i="869"/>
  <c r="S29" i="869" s="1"/>
  <c r="T29" i="869" s="1"/>
  <c r="V29" i="869" s="1"/>
  <c r="A29" i="869"/>
  <c r="R28" i="869"/>
  <c r="N28" i="869"/>
  <c r="M28" i="869"/>
  <c r="L28" i="869"/>
  <c r="D28" i="869"/>
  <c r="S28" i="869" s="1"/>
  <c r="T28" i="869" s="1"/>
  <c r="V28" i="869" s="1"/>
  <c r="A28" i="869"/>
  <c r="V27" i="869"/>
  <c r="B17" i="869"/>
  <c r="G15" i="869"/>
  <c r="B15" i="869"/>
  <c r="B13" i="869"/>
  <c r="V52" i="867"/>
  <c r="V51" i="867"/>
  <c r="R50" i="867"/>
  <c r="M50" i="867" s="1"/>
  <c r="L50" i="867"/>
  <c r="N50" i="867" s="1"/>
  <c r="O50" i="867" s="1"/>
  <c r="D50" i="867"/>
  <c r="S50" i="867" s="1"/>
  <c r="T50" i="867" s="1"/>
  <c r="V50" i="867" s="1"/>
  <c r="A50" i="867"/>
  <c r="R49" i="867"/>
  <c r="M49" i="867" s="1"/>
  <c r="L49" i="867"/>
  <c r="N49" i="867" s="1"/>
  <c r="O49" i="867" s="1"/>
  <c r="D49" i="867"/>
  <c r="S49" i="867" s="1"/>
  <c r="T49" i="867" s="1"/>
  <c r="V49" i="867" s="1"/>
  <c r="A49" i="867"/>
  <c r="R48" i="867"/>
  <c r="M48" i="867" s="1"/>
  <c r="L48" i="867"/>
  <c r="N48" i="867" s="1"/>
  <c r="O48" i="867" s="1"/>
  <c r="D48" i="867"/>
  <c r="S48" i="867" s="1"/>
  <c r="T48" i="867" s="1"/>
  <c r="V48" i="867" s="1"/>
  <c r="A48" i="867"/>
  <c r="R47" i="867"/>
  <c r="M47" i="867" s="1"/>
  <c r="L47" i="867"/>
  <c r="N47" i="867" s="1"/>
  <c r="O47" i="867" s="1"/>
  <c r="D47" i="867"/>
  <c r="S47" i="867" s="1"/>
  <c r="T47" i="867" s="1"/>
  <c r="V47" i="867" s="1"/>
  <c r="A47" i="867"/>
  <c r="R46" i="867"/>
  <c r="M46" i="867" s="1"/>
  <c r="L46" i="867"/>
  <c r="N46" i="867" s="1"/>
  <c r="O46" i="867" s="1"/>
  <c r="D46" i="867"/>
  <c r="S46" i="867" s="1"/>
  <c r="T46" i="867" s="1"/>
  <c r="V46" i="867" s="1"/>
  <c r="A46" i="867"/>
  <c r="R45" i="867"/>
  <c r="M45" i="867" s="1"/>
  <c r="L45" i="867"/>
  <c r="N45" i="867" s="1"/>
  <c r="O45" i="867" s="1"/>
  <c r="D45" i="867"/>
  <c r="S45" i="867" s="1"/>
  <c r="T45" i="867" s="1"/>
  <c r="V45" i="867" s="1"/>
  <c r="A45" i="867"/>
  <c r="R44" i="867"/>
  <c r="M44" i="867" s="1"/>
  <c r="L44" i="867"/>
  <c r="N44" i="867" s="1"/>
  <c r="O44" i="867" s="1"/>
  <c r="D44" i="867"/>
  <c r="S44" i="867" s="1"/>
  <c r="T44" i="867" s="1"/>
  <c r="V44" i="867" s="1"/>
  <c r="A44" i="867"/>
  <c r="R43" i="867"/>
  <c r="M43" i="867" s="1"/>
  <c r="L43" i="867"/>
  <c r="N43" i="867" s="1"/>
  <c r="O43" i="867" s="1"/>
  <c r="D43" i="867"/>
  <c r="S43" i="867" s="1"/>
  <c r="T43" i="867" s="1"/>
  <c r="V43" i="867" s="1"/>
  <c r="A43" i="867"/>
  <c r="R42" i="867"/>
  <c r="M42" i="867" s="1"/>
  <c r="L42" i="867"/>
  <c r="N42" i="867" s="1"/>
  <c r="O42" i="867" s="1"/>
  <c r="D42" i="867"/>
  <c r="S42" i="867" s="1"/>
  <c r="T42" i="867" s="1"/>
  <c r="V42" i="867" s="1"/>
  <c r="A42" i="867"/>
  <c r="R41" i="867"/>
  <c r="M41" i="867" s="1"/>
  <c r="L41" i="867"/>
  <c r="N41" i="867" s="1"/>
  <c r="O41" i="867" s="1"/>
  <c r="D41" i="867"/>
  <c r="S41" i="867" s="1"/>
  <c r="T41" i="867" s="1"/>
  <c r="V41" i="867" s="1"/>
  <c r="A41" i="867"/>
  <c r="R40" i="867"/>
  <c r="M40" i="867" s="1"/>
  <c r="L40" i="867"/>
  <c r="N40" i="867" s="1"/>
  <c r="O40" i="867" s="1"/>
  <c r="D40" i="867"/>
  <c r="S40" i="867" s="1"/>
  <c r="T40" i="867" s="1"/>
  <c r="V40" i="867" s="1"/>
  <c r="A40" i="867"/>
  <c r="R39" i="867"/>
  <c r="M39" i="867" s="1"/>
  <c r="L39" i="867"/>
  <c r="N39" i="867" s="1"/>
  <c r="O39" i="867" s="1"/>
  <c r="D39" i="867"/>
  <c r="S39" i="867" s="1"/>
  <c r="T39" i="867" s="1"/>
  <c r="V39" i="867" s="1"/>
  <c r="A39" i="867"/>
  <c r="R38" i="867"/>
  <c r="M38" i="867" s="1"/>
  <c r="L38" i="867"/>
  <c r="N38" i="867" s="1"/>
  <c r="O38" i="867" s="1"/>
  <c r="D38" i="867"/>
  <c r="S38" i="867" s="1"/>
  <c r="T38" i="867" s="1"/>
  <c r="V38" i="867" s="1"/>
  <c r="A38" i="867"/>
  <c r="R37" i="867"/>
  <c r="M37" i="867" s="1"/>
  <c r="L37" i="867"/>
  <c r="N37" i="867" s="1"/>
  <c r="O37" i="867" s="1"/>
  <c r="D37" i="867"/>
  <c r="S37" i="867" s="1"/>
  <c r="T37" i="867" s="1"/>
  <c r="V37" i="867" s="1"/>
  <c r="A37" i="867"/>
  <c r="R36" i="867"/>
  <c r="N36" i="867"/>
  <c r="M36" i="867"/>
  <c r="L36" i="867"/>
  <c r="D36" i="867"/>
  <c r="S36" i="867" s="1"/>
  <c r="T36" i="867" s="1"/>
  <c r="V36" i="867" s="1"/>
  <c r="A36" i="867"/>
  <c r="R35" i="867"/>
  <c r="N35" i="867"/>
  <c r="M35" i="867"/>
  <c r="L35" i="867"/>
  <c r="D35" i="867"/>
  <c r="S35" i="867" s="1"/>
  <c r="T35" i="867" s="1"/>
  <c r="V35" i="867" s="1"/>
  <c r="A35" i="867"/>
  <c r="R34" i="867"/>
  <c r="N34" i="867"/>
  <c r="M34" i="867"/>
  <c r="L34" i="867"/>
  <c r="D34" i="867"/>
  <c r="S34" i="867" s="1"/>
  <c r="T34" i="867" s="1"/>
  <c r="V34" i="867" s="1"/>
  <c r="A34" i="867"/>
  <c r="R33" i="867"/>
  <c r="N33" i="867"/>
  <c r="M33" i="867"/>
  <c r="L33" i="867"/>
  <c r="D33" i="867"/>
  <c r="S33" i="867" s="1"/>
  <c r="T33" i="867" s="1"/>
  <c r="V33" i="867" s="1"/>
  <c r="A33" i="867"/>
  <c r="R32" i="867"/>
  <c r="N32" i="867"/>
  <c r="M32" i="867"/>
  <c r="L32" i="867"/>
  <c r="D32" i="867"/>
  <c r="S32" i="867" s="1"/>
  <c r="T32" i="867" s="1"/>
  <c r="V32" i="867" s="1"/>
  <c r="A32" i="867"/>
  <c r="R31" i="867"/>
  <c r="N31" i="867"/>
  <c r="M31" i="867"/>
  <c r="L31" i="867"/>
  <c r="D31" i="867"/>
  <c r="S31" i="867" s="1"/>
  <c r="T31" i="867" s="1"/>
  <c r="V31" i="867" s="1"/>
  <c r="A31" i="867"/>
  <c r="R30" i="867"/>
  <c r="N30" i="867"/>
  <c r="M30" i="867"/>
  <c r="L30" i="867"/>
  <c r="D30" i="867"/>
  <c r="S30" i="867" s="1"/>
  <c r="T30" i="867" s="1"/>
  <c r="V30" i="867" s="1"/>
  <c r="A30" i="867"/>
  <c r="R29" i="867"/>
  <c r="N29" i="867"/>
  <c r="M29" i="867"/>
  <c r="L29" i="867"/>
  <c r="D29" i="867"/>
  <c r="S29" i="867" s="1"/>
  <c r="T29" i="867" s="1"/>
  <c r="V29" i="867" s="1"/>
  <c r="A29" i="867"/>
  <c r="R28" i="867"/>
  <c r="N28" i="867"/>
  <c r="M28" i="867"/>
  <c r="L28" i="867"/>
  <c r="D28" i="867"/>
  <c r="S28" i="867" s="1"/>
  <c r="T28" i="867" s="1"/>
  <c r="V28" i="867" s="1"/>
  <c r="A28" i="867"/>
  <c r="V27" i="867"/>
  <c r="B17" i="867"/>
  <c r="G15" i="867"/>
  <c r="B15" i="867"/>
  <c r="B13" i="867"/>
  <c r="V52" i="865"/>
  <c r="V51" i="865"/>
  <c r="R50" i="865"/>
  <c r="M50" i="865"/>
  <c r="L50" i="865"/>
  <c r="N50" i="865" s="1"/>
  <c r="O50" i="865" s="1"/>
  <c r="D50" i="865"/>
  <c r="S50" i="865" s="1"/>
  <c r="T50" i="865" s="1"/>
  <c r="V50" i="865" s="1"/>
  <c r="A50" i="865"/>
  <c r="R49" i="865"/>
  <c r="M49" i="865" s="1"/>
  <c r="L49" i="865"/>
  <c r="N49" i="865" s="1"/>
  <c r="O49" i="865" s="1"/>
  <c r="D49" i="865"/>
  <c r="S49" i="865" s="1"/>
  <c r="T49" i="865" s="1"/>
  <c r="V49" i="865" s="1"/>
  <c r="A49" i="865"/>
  <c r="R48" i="865"/>
  <c r="M48" i="865" s="1"/>
  <c r="L48" i="865"/>
  <c r="N48" i="865" s="1"/>
  <c r="O48" i="865" s="1"/>
  <c r="D48" i="865"/>
  <c r="S48" i="865" s="1"/>
  <c r="T48" i="865" s="1"/>
  <c r="V48" i="865" s="1"/>
  <c r="A48" i="865"/>
  <c r="R47" i="865"/>
  <c r="M47" i="865" s="1"/>
  <c r="L47" i="865"/>
  <c r="N47" i="865" s="1"/>
  <c r="O47" i="865" s="1"/>
  <c r="D47" i="865"/>
  <c r="S47" i="865" s="1"/>
  <c r="T47" i="865" s="1"/>
  <c r="V47" i="865" s="1"/>
  <c r="A47" i="865"/>
  <c r="R46" i="865"/>
  <c r="M46" i="865" s="1"/>
  <c r="L46" i="865"/>
  <c r="N46" i="865" s="1"/>
  <c r="O46" i="865" s="1"/>
  <c r="D46" i="865"/>
  <c r="S46" i="865" s="1"/>
  <c r="T46" i="865" s="1"/>
  <c r="V46" i="865" s="1"/>
  <c r="A46" i="865"/>
  <c r="R45" i="865"/>
  <c r="M45" i="865" s="1"/>
  <c r="L45" i="865"/>
  <c r="N45" i="865" s="1"/>
  <c r="O45" i="865" s="1"/>
  <c r="D45" i="865"/>
  <c r="S45" i="865" s="1"/>
  <c r="T45" i="865" s="1"/>
  <c r="V45" i="865" s="1"/>
  <c r="A45" i="865"/>
  <c r="R44" i="865"/>
  <c r="M44" i="865" s="1"/>
  <c r="L44" i="865"/>
  <c r="N44" i="865" s="1"/>
  <c r="O44" i="865" s="1"/>
  <c r="D44" i="865"/>
  <c r="S44" i="865" s="1"/>
  <c r="T44" i="865" s="1"/>
  <c r="V44" i="865" s="1"/>
  <c r="A44" i="865"/>
  <c r="R43" i="865"/>
  <c r="M43" i="865" s="1"/>
  <c r="L43" i="865"/>
  <c r="N43" i="865" s="1"/>
  <c r="O43" i="865" s="1"/>
  <c r="D43" i="865"/>
  <c r="S43" i="865" s="1"/>
  <c r="T43" i="865" s="1"/>
  <c r="V43" i="865" s="1"/>
  <c r="A43" i="865"/>
  <c r="R42" i="865"/>
  <c r="M42" i="865" s="1"/>
  <c r="L42" i="865"/>
  <c r="N42" i="865" s="1"/>
  <c r="O42" i="865" s="1"/>
  <c r="D42" i="865"/>
  <c r="S42" i="865" s="1"/>
  <c r="T42" i="865" s="1"/>
  <c r="V42" i="865" s="1"/>
  <c r="A42" i="865"/>
  <c r="R41" i="865"/>
  <c r="M41" i="865" s="1"/>
  <c r="L41" i="865"/>
  <c r="N41" i="865" s="1"/>
  <c r="O41" i="865" s="1"/>
  <c r="D41" i="865"/>
  <c r="S41" i="865" s="1"/>
  <c r="T41" i="865" s="1"/>
  <c r="V41" i="865" s="1"/>
  <c r="A41" i="865"/>
  <c r="R40" i="865"/>
  <c r="M40" i="865" s="1"/>
  <c r="L40" i="865"/>
  <c r="N40" i="865" s="1"/>
  <c r="O40" i="865" s="1"/>
  <c r="D40" i="865"/>
  <c r="S40" i="865" s="1"/>
  <c r="T40" i="865" s="1"/>
  <c r="V40" i="865" s="1"/>
  <c r="A40" i="865"/>
  <c r="R39" i="865"/>
  <c r="M39" i="865" s="1"/>
  <c r="L39" i="865"/>
  <c r="N39" i="865" s="1"/>
  <c r="O39" i="865" s="1"/>
  <c r="D39" i="865"/>
  <c r="S39" i="865" s="1"/>
  <c r="T39" i="865" s="1"/>
  <c r="V39" i="865" s="1"/>
  <c r="A39" i="865"/>
  <c r="S38" i="865"/>
  <c r="T38" i="865" s="1"/>
  <c r="V38" i="865" s="1"/>
  <c r="R38" i="865"/>
  <c r="M38" i="865" s="1"/>
  <c r="L38" i="865"/>
  <c r="N38" i="865" s="1"/>
  <c r="O38" i="865" s="1"/>
  <c r="D38" i="865"/>
  <c r="A38" i="865"/>
  <c r="R37" i="865"/>
  <c r="M37" i="865" s="1"/>
  <c r="L37" i="865"/>
  <c r="N37" i="865" s="1"/>
  <c r="O37" i="865" s="1"/>
  <c r="D37" i="865"/>
  <c r="S37" i="865" s="1"/>
  <c r="T37" i="865" s="1"/>
  <c r="V37" i="865" s="1"/>
  <c r="A37" i="865"/>
  <c r="R36" i="865"/>
  <c r="N36" i="865"/>
  <c r="M36" i="865"/>
  <c r="L36" i="865"/>
  <c r="D36" i="865"/>
  <c r="S36" i="865" s="1"/>
  <c r="T36" i="865" s="1"/>
  <c r="V36" i="865" s="1"/>
  <c r="A36" i="865"/>
  <c r="S35" i="865"/>
  <c r="T35" i="865" s="1"/>
  <c r="V35" i="865" s="1"/>
  <c r="R35" i="865"/>
  <c r="N35" i="865"/>
  <c r="M35" i="865"/>
  <c r="L35" i="865"/>
  <c r="D35" i="865"/>
  <c r="A35" i="865"/>
  <c r="R34" i="865"/>
  <c r="N34" i="865"/>
  <c r="M34" i="865"/>
  <c r="L34" i="865"/>
  <c r="D34" i="865"/>
  <c r="S34" i="865" s="1"/>
  <c r="T34" i="865" s="1"/>
  <c r="V34" i="865" s="1"/>
  <c r="A34" i="865"/>
  <c r="R33" i="865"/>
  <c r="N33" i="865"/>
  <c r="M33" i="865"/>
  <c r="L33" i="865"/>
  <c r="D33" i="865"/>
  <c r="S33" i="865" s="1"/>
  <c r="T33" i="865" s="1"/>
  <c r="V33" i="865" s="1"/>
  <c r="A33" i="865"/>
  <c r="R32" i="865"/>
  <c r="N32" i="865"/>
  <c r="M32" i="865"/>
  <c r="L32" i="865"/>
  <c r="D32" i="865"/>
  <c r="S32" i="865" s="1"/>
  <c r="T32" i="865" s="1"/>
  <c r="V32" i="865" s="1"/>
  <c r="A32" i="865"/>
  <c r="R31" i="865"/>
  <c r="N31" i="865"/>
  <c r="M31" i="865"/>
  <c r="L31" i="865"/>
  <c r="D31" i="865"/>
  <c r="S31" i="865" s="1"/>
  <c r="T31" i="865" s="1"/>
  <c r="V31" i="865" s="1"/>
  <c r="A31" i="865"/>
  <c r="R30" i="865"/>
  <c r="N30" i="865"/>
  <c r="M30" i="865"/>
  <c r="L30" i="865"/>
  <c r="D30" i="865"/>
  <c r="S30" i="865" s="1"/>
  <c r="T30" i="865" s="1"/>
  <c r="V30" i="865" s="1"/>
  <c r="A30" i="865"/>
  <c r="R29" i="865"/>
  <c r="N29" i="865"/>
  <c r="M29" i="865"/>
  <c r="L29" i="865"/>
  <c r="D29" i="865"/>
  <c r="S29" i="865" s="1"/>
  <c r="T29" i="865" s="1"/>
  <c r="V29" i="865" s="1"/>
  <c r="A29" i="865"/>
  <c r="R28" i="865"/>
  <c r="N28" i="865"/>
  <c r="M28" i="865"/>
  <c r="L28" i="865"/>
  <c r="D28" i="865"/>
  <c r="S28" i="865" s="1"/>
  <c r="T28" i="865" s="1"/>
  <c r="V28" i="865" s="1"/>
  <c r="A28" i="865"/>
  <c r="V27" i="865"/>
  <c r="B17" i="865"/>
  <c r="G15" i="865"/>
  <c r="B15" i="865"/>
  <c r="B13" i="865"/>
  <c r="V52" i="863"/>
  <c r="V51" i="863"/>
  <c r="S50" i="863"/>
  <c r="T50" i="863" s="1"/>
  <c r="V50" i="863" s="1"/>
  <c r="R50" i="863"/>
  <c r="M50" i="863" s="1"/>
  <c r="L50" i="863"/>
  <c r="N50" i="863" s="1"/>
  <c r="O50" i="863" s="1"/>
  <c r="D50" i="863"/>
  <c r="A50" i="863"/>
  <c r="R49" i="863"/>
  <c r="M49" i="863" s="1"/>
  <c r="L49" i="863"/>
  <c r="N49" i="863" s="1"/>
  <c r="O49" i="863" s="1"/>
  <c r="D49" i="863"/>
  <c r="S49" i="863" s="1"/>
  <c r="T49" i="863" s="1"/>
  <c r="V49" i="863" s="1"/>
  <c r="A49" i="863"/>
  <c r="S48" i="863"/>
  <c r="T48" i="863" s="1"/>
  <c r="V48" i="863" s="1"/>
  <c r="R48" i="863"/>
  <c r="M48" i="863" s="1"/>
  <c r="L48" i="863"/>
  <c r="N48" i="863" s="1"/>
  <c r="O48" i="863" s="1"/>
  <c r="D48" i="863"/>
  <c r="A48" i="863"/>
  <c r="R47" i="863"/>
  <c r="M47" i="863" s="1"/>
  <c r="L47" i="863"/>
  <c r="N47" i="863" s="1"/>
  <c r="O47" i="863" s="1"/>
  <c r="D47" i="863"/>
  <c r="S47" i="863" s="1"/>
  <c r="T47" i="863" s="1"/>
  <c r="V47" i="863" s="1"/>
  <c r="A47" i="863"/>
  <c r="R46" i="863"/>
  <c r="M46" i="863" s="1"/>
  <c r="L46" i="863"/>
  <c r="N46" i="863" s="1"/>
  <c r="O46" i="863" s="1"/>
  <c r="D46" i="863"/>
  <c r="S46" i="863" s="1"/>
  <c r="T46" i="863" s="1"/>
  <c r="V46" i="863" s="1"/>
  <c r="A46" i="863"/>
  <c r="R45" i="863"/>
  <c r="M45" i="863" s="1"/>
  <c r="L45" i="863"/>
  <c r="N45" i="863" s="1"/>
  <c r="O45" i="863" s="1"/>
  <c r="D45" i="863"/>
  <c r="S45" i="863" s="1"/>
  <c r="T45" i="863" s="1"/>
  <c r="V45" i="863" s="1"/>
  <c r="A45" i="863"/>
  <c r="R44" i="863"/>
  <c r="M44" i="863" s="1"/>
  <c r="L44" i="863"/>
  <c r="N44" i="863" s="1"/>
  <c r="O44" i="863" s="1"/>
  <c r="D44" i="863"/>
  <c r="S44" i="863" s="1"/>
  <c r="T44" i="863" s="1"/>
  <c r="V44" i="863" s="1"/>
  <c r="A44" i="863"/>
  <c r="R43" i="863"/>
  <c r="M43" i="863" s="1"/>
  <c r="L43" i="863"/>
  <c r="N43" i="863" s="1"/>
  <c r="O43" i="863" s="1"/>
  <c r="D43" i="863"/>
  <c r="S43" i="863" s="1"/>
  <c r="T43" i="863" s="1"/>
  <c r="V43" i="863" s="1"/>
  <c r="A43" i="863"/>
  <c r="R42" i="863"/>
  <c r="M42" i="863" s="1"/>
  <c r="L42" i="863"/>
  <c r="N42" i="863" s="1"/>
  <c r="O42" i="863" s="1"/>
  <c r="D42" i="863"/>
  <c r="S42" i="863" s="1"/>
  <c r="T42" i="863" s="1"/>
  <c r="V42" i="863" s="1"/>
  <c r="A42" i="863"/>
  <c r="R41" i="863"/>
  <c r="M41" i="863" s="1"/>
  <c r="L41" i="863"/>
  <c r="N41" i="863" s="1"/>
  <c r="O41" i="863" s="1"/>
  <c r="D41" i="863"/>
  <c r="S41" i="863" s="1"/>
  <c r="T41" i="863" s="1"/>
  <c r="V41" i="863" s="1"/>
  <c r="A41" i="863"/>
  <c r="R40" i="863"/>
  <c r="M40" i="863" s="1"/>
  <c r="L40" i="863"/>
  <c r="N40" i="863" s="1"/>
  <c r="O40" i="863" s="1"/>
  <c r="D40" i="863"/>
  <c r="S40" i="863" s="1"/>
  <c r="T40" i="863" s="1"/>
  <c r="V40" i="863" s="1"/>
  <c r="A40" i="863"/>
  <c r="R39" i="863"/>
  <c r="M39" i="863" s="1"/>
  <c r="L39" i="863"/>
  <c r="N39" i="863" s="1"/>
  <c r="O39" i="863" s="1"/>
  <c r="D39" i="863"/>
  <c r="S39" i="863" s="1"/>
  <c r="T39" i="863" s="1"/>
  <c r="V39" i="863" s="1"/>
  <c r="A39" i="863"/>
  <c r="R38" i="863"/>
  <c r="M38" i="863" s="1"/>
  <c r="L38" i="863"/>
  <c r="N38" i="863" s="1"/>
  <c r="O38" i="863" s="1"/>
  <c r="D38" i="863"/>
  <c r="S38" i="863" s="1"/>
  <c r="T38" i="863" s="1"/>
  <c r="V38" i="863" s="1"/>
  <c r="A38" i="863"/>
  <c r="R37" i="863"/>
  <c r="M37" i="863" s="1"/>
  <c r="L37" i="863"/>
  <c r="N37" i="863" s="1"/>
  <c r="O37" i="863" s="1"/>
  <c r="D37" i="863"/>
  <c r="S37" i="863" s="1"/>
  <c r="T37" i="863" s="1"/>
  <c r="V37" i="863" s="1"/>
  <c r="A37" i="863"/>
  <c r="R36" i="863"/>
  <c r="N36" i="863"/>
  <c r="M36" i="863"/>
  <c r="L36" i="863"/>
  <c r="D36" i="863"/>
  <c r="S36" i="863" s="1"/>
  <c r="T36" i="863" s="1"/>
  <c r="V36" i="863" s="1"/>
  <c r="A36" i="863"/>
  <c r="R35" i="863"/>
  <c r="N35" i="863"/>
  <c r="M35" i="863"/>
  <c r="L35" i="863"/>
  <c r="D35" i="863"/>
  <c r="S35" i="863" s="1"/>
  <c r="T35" i="863" s="1"/>
  <c r="V35" i="863" s="1"/>
  <c r="A35" i="863"/>
  <c r="R34" i="863"/>
  <c r="N34" i="863"/>
  <c r="M34" i="863"/>
  <c r="L34" i="863"/>
  <c r="D34" i="863"/>
  <c r="S34" i="863" s="1"/>
  <c r="T34" i="863" s="1"/>
  <c r="V34" i="863" s="1"/>
  <c r="A34" i="863"/>
  <c r="S33" i="863"/>
  <c r="T33" i="863" s="1"/>
  <c r="V33" i="863" s="1"/>
  <c r="R33" i="863"/>
  <c r="N33" i="863"/>
  <c r="M33" i="863"/>
  <c r="L33" i="863"/>
  <c r="D33" i="863"/>
  <c r="A33" i="863"/>
  <c r="R32" i="863"/>
  <c r="N32" i="863"/>
  <c r="M32" i="863"/>
  <c r="L32" i="863"/>
  <c r="D32" i="863"/>
  <c r="S32" i="863" s="1"/>
  <c r="T32" i="863" s="1"/>
  <c r="V32" i="863" s="1"/>
  <c r="A32" i="863"/>
  <c r="R31" i="863"/>
  <c r="N31" i="863"/>
  <c r="M31" i="863"/>
  <c r="L31" i="863"/>
  <c r="D31" i="863"/>
  <c r="S31" i="863" s="1"/>
  <c r="T31" i="863" s="1"/>
  <c r="V31" i="863" s="1"/>
  <c r="A31" i="863"/>
  <c r="R30" i="863"/>
  <c r="N30" i="863"/>
  <c r="M30" i="863"/>
  <c r="L30" i="863"/>
  <c r="D30" i="863"/>
  <c r="S30" i="863" s="1"/>
  <c r="T30" i="863" s="1"/>
  <c r="V30" i="863" s="1"/>
  <c r="A30" i="863"/>
  <c r="R29" i="863"/>
  <c r="N29" i="863"/>
  <c r="M29" i="863"/>
  <c r="L29" i="863"/>
  <c r="D29" i="863"/>
  <c r="S29" i="863" s="1"/>
  <c r="T29" i="863" s="1"/>
  <c r="V29" i="863" s="1"/>
  <c r="A29" i="863"/>
  <c r="R28" i="863"/>
  <c r="N28" i="863"/>
  <c r="M28" i="863"/>
  <c r="L28" i="863"/>
  <c r="D28" i="863"/>
  <c r="S28" i="863" s="1"/>
  <c r="T28" i="863" s="1"/>
  <c r="V28" i="863" s="1"/>
  <c r="A28" i="863"/>
  <c r="V27" i="863"/>
  <c r="B17" i="863"/>
  <c r="G15" i="863"/>
  <c r="B15" i="863"/>
  <c r="B13" i="863"/>
  <c r="V52" i="861"/>
  <c r="V51" i="861"/>
  <c r="R50" i="861"/>
  <c r="M50" i="861" s="1"/>
  <c r="L50" i="861"/>
  <c r="N50" i="861" s="1"/>
  <c r="O50" i="861" s="1"/>
  <c r="D50" i="861"/>
  <c r="S50" i="861" s="1"/>
  <c r="T50" i="861" s="1"/>
  <c r="V50" i="861" s="1"/>
  <c r="A50" i="861"/>
  <c r="S49" i="861"/>
  <c r="T49" i="861" s="1"/>
  <c r="V49" i="861" s="1"/>
  <c r="R49" i="861"/>
  <c r="M49" i="861" s="1"/>
  <c r="L49" i="861"/>
  <c r="N49" i="861" s="1"/>
  <c r="O49" i="861" s="1"/>
  <c r="D49" i="861"/>
  <c r="A49" i="861"/>
  <c r="R48" i="861"/>
  <c r="M48" i="861"/>
  <c r="L48" i="861"/>
  <c r="N48" i="861" s="1"/>
  <c r="O48" i="861" s="1"/>
  <c r="D48" i="861"/>
  <c r="S48" i="861" s="1"/>
  <c r="T48" i="861" s="1"/>
  <c r="V48" i="861" s="1"/>
  <c r="A48" i="861"/>
  <c r="R47" i="861"/>
  <c r="M47" i="861" s="1"/>
  <c r="L47" i="861"/>
  <c r="N47" i="861" s="1"/>
  <c r="O47" i="861" s="1"/>
  <c r="D47" i="861"/>
  <c r="S47" i="861" s="1"/>
  <c r="T47" i="861" s="1"/>
  <c r="V47" i="861" s="1"/>
  <c r="A47" i="861"/>
  <c r="R46" i="861"/>
  <c r="M46" i="861" s="1"/>
  <c r="L46" i="861"/>
  <c r="N46" i="861" s="1"/>
  <c r="O46" i="861" s="1"/>
  <c r="D46" i="861"/>
  <c r="S46" i="861" s="1"/>
  <c r="T46" i="861" s="1"/>
  <c r="V46" i="861" s="1"/>
  <c r="A46" i="861"/>
  <c r="R45" i="861"/>
  <c r="M45" i="861" s="1"/>
  <c r="L45" i="861"/>
  <c r="N45" i="861" s="1"/>
  <c r="O45" i="861" s="1"/>
  <c r="D45" i="861"/>
  <c r="S45" i="861" s="1"/>
  <c r="T45" i="861" s="1"/>
  <c r="V45" i="861" s="1"/>
  <c r="A45" i="861"/>
  <c r="R44" i="861"/>
  <c r="M44" i="861"/>
  <c r="L44" i="861"/>
  <c r="N44" i="861" s="1"/>
  <c r="O44" i="861" s="1"/>
  <c r="D44" i="861"/>
  <c r="S44" i="861" s="1"/>
  <c r="T44" i="861" s="1"/>
  <c r="V44" i="861" s="1"/>
  <c r="A44" i="861"/>
  <c r="R43" i="861"/>
  <c r="M43" i="861" s="1"/>
  <c r="L43" i="861"/>
  <c r="N43" i="861" s="1"/>
  <c r="O43" i="861" s="1"/>
  <c r="D43" i="861"/>
  <c r="S43" i="861" s="1"/>
  <c r="T43" i="861" s="1"/>
  <c r="V43" i="861" s="1"/>
  <c r="A43" i="861"/>
  <c r="R42" i="861"/>
  <c r="M42" i="861" s="1"/>
  <c r="L42" i="861"/>
  <c r="N42" i="861" s="1"/>
  <c r="O42" i="861" s="1"/>
  <c r="D42" i="861"/>
  <c r="S42" i="861" s="1"/>
  <c r="T42" i="861" s="1"/>
  <c r="V42" i="861" s="1"/>
  <c r="A42" i="861"/>
  <c r="R41" i="861"/>
  <c r="M41" i="861"/>
  <c r="L41" i="861"/>
  <c r="N41" i="861" s="1"/>
  <c r="O41" i="861" s="1"/>
  <c r="D41" i="861"/>
  <c r="S41" i="861" s="1"/>
  <c r="T41" i="861" s="1"/>
  <c r="V41" i="861" s="1"/>
  <c r="A41" i="861"/>
  <c r="R40" i="861"/>
  <c r="M40" i="861" s="1"/>
  <c r="L40" i="861"/>
  <c r="N40" i="861" s="1"/>
  <c r="O40" i="861" s="1"/>
  <c r="D40" i="861"/>
  <c r="S40" i="861" s="1"/>
  <c r="T40" i="861" s="1"/>
  <c r="V40" i="861" s="1"/>
  <c r="A40" i="861"/>
  <c r="R39" i="861"/>
  <c r="M39" i="861" s="1"/>
  <c r="O39" i="861"/>
  <c r="L39" i="861"/>
  <c r="N39" i="861" s="1"/>
  <c r="D39" i="861"/>
  <c r="S39" i="861" s="1"/>
  <c r="T39" i="861" s="1"/>
  <c r="V39" i="861" s="1"/>
  <c r="A39" i="861"/>
  <c r="R38" i="861"/>
  <c r="M38" i="861" s="1"/>
  <c r="L38" i="861"/>
  <c r="N38" i="861" s="1"/>
  <c r="O38" i="861" s="1"/>
  <c r="D38" i="861"/>
  <c r="S38" i="861" s="1"/>
  <c r="T38" i="861" s="1"/>
  <c r="V38" i="861" s="1"/>
  <c r="A38" i="861"/>
  <c r="R37" i="861"/>
  <c r="M37" i="861"/>
  <c r="L37" i="861"/>
  <c r="N37" i="861" s="1"/>
  <c r="O37" i="861" s="1"/>
  <c r="D37" i="861"/>
  <c r="S37" i="861" s="1"/>
  <c r="T37" i="861" s="1"/>
  <c r="V37" i="861" s="1"/>
  <c r="A37" i="861"/>
  <c r="R36" i="861"/>
  <c r="N36" i="861"/>
  <c r="M36" i="861"/>
  <c r="L36" i="861"/>
  <c r="D36" i="861"/>
  <c r="S36" i="861" s="1"/>
  <c r="T36" i="861" s="1"/>
  <c r="V36" i="861" s="1"/>
  <c r="A36" i="861"/>
  <c r="R35" i="861"/>
  <c r="N35" i="861"/>
  <c r="M35" i="861"/>
  <c r="L35" i="861"/>
  <c r="D35" i="861"/>
  <c r="S35" i="861" s="1"/>
  <c r="T35" i="861" s="1"/>
  <c r="V35" i="861" s="1"/>
  <c r="A35" i="861"/>
  <c r="R34" i="861"/>
  <c r="N34" i="861"/>
  <c r="M34" i="861"/>
  <c r="L34" i="861"/>
  <c r="D34" i="861"/>
  <c r="S34" i="861" s="1"/>
  <c r="T34" i="861" s="1"/>
  <c r="V34" i="861" s="1"/>
  <c r="A34" i="861"/>
  <c r="R33" i="861"/>
  <c r="N33" i="861"/>
  <c r="M33" i="861"/>
  <c r="L33" i="861"/>
  <c r="D33" i="861"/>
  <c r="S33" i="861" s="1"/>
  <c r="T33" i="861" s="1"/>
  <c r="V33" i="861" s="1"/>
  <c r="A33" i="861"/>
  <c r="R32" i="861"/>
  <c r="N32" i="861"/>
  <c r="M32" i="861"/>
  <c r="L32" i="861"/>
  <c r="D32" i="861"/>
  <c r="S32" i="861" s="1"/>
  <c r="T32" i="861" s="1"/>
  <c r="V32" i="861" s="1"/>
  <c r="A32" i="861"/>
  <c r="R31" i="861"/>
  <c r="N31" i="861"/>
  <c r="M31" i="861"/>
  <c r="L31" i="861"/>
  <c r="D31" i="861"/>
  <c r="S31" i="861" s="1"/>
  <c r="T31" i="861" s="1"/>
  <c r="V31" i="861" s="1"/>
  <c r="A31" i="861"/>
  <c r="R30" i="861"/>
  <c r="N30" i="861"/>
  <c r="M30" i="861"/>
  <c r="L30" i="861"/>
  <c r="D30" i="861"/>
  <c r="S30" i="861" s="1"/>
  <c r="T30" i="861" s="1"/>
  <c r="V30" i="861" s="1"/>
  <c r="A30" i="861"/>
  <c r="R29" i="861"/>
  <c r="N29" i="861"/>
  <c r="M29" i="861"/>
  <c r="L29" i="861"/>
  <c r="D29" i="861"/>
  <c r="S29" i="861" s="1"/>
  <c r="T29" i="861" s="1"/>
  <c r="V29" i="861" s="1"/>
  <c r="A29" i="861"/>
  <c r="S28" i="861"/>
  <c r="T28" i="861" s="1"/>
  <c r="V28" i="861" s="1"/>
  <c r="R28" i="861"/>
  <c r="N28" i="861"/>
  <c r="M28" i="861"/>
  <c r="L28" i="861"/>
  <c r="D28" i="861"/>
  <c r="A28" i="861"/>
  <c r="V27" i="861"/>
  <c r="B17" i="861"/>
  <c r="G15" i="861"/>
  <c r="B15" i="861"/>
  <c r="B13" i="861"/>
  <c r="V52" i="859"/>
  <c r="V51" i="859"/>
  <c r="R50" i="859"/>
  <c r="M50" i="859" s="1"/>
  <c r="L50" i="859"/>
  <c r="N50" i="859" s="1"/>
  <c r="O50" i="859" s="1"/>
  <c r="D50" i="859"/>
  <c r="S50" i="859" s="1"/>
  <c r="T50" i="859" s="1"/>
  <c r="V50" i="859" s="1"/>
  <c r="A50" i="859"/>
  <c r="S49" i="859"/>
  <c r="T49" i="859" s="1"/>
  <c r="V49" i="859" s="1"/>
  <c r="R49" i="859"/>
  <c r="M49" i="859" s="1"/>
  <c r="L49" i="859"/>
  <c r="N49" i="859" s="1"/>
  <c r="O49" i="859" s="1"/>
  <c r="D49" i="859"/>
  <c r="A49" i="859"/>
  <c r="R48" i="859"/>
  <c r="M48" i="859" s="1"/>
  <c r="L48" i="859"/>
  <c r="N48" i="859" s="1"/>
  <c r="O48" i="859" s="1"/>
  <c r="D48" i="859"/>
  <c r="S48" i="859" s="1"/>
  <c r="T48" i="859" s="1"/>
  <c r="V48" i="859" s="1"/>
  <c r="A48" i="859"/>
  <c r="R47" i="859"/>
  <c r="M47" i="859" s="1"/>
  <c r="L47" i="859"/>
  <c r="N47" i="859" s="1"/>
  <c r="O47" i="859" s="1"/>
  <c r="D47" i="859"/>
  <c r="S47" i="859" s="1"/>
  <c r="T47" i="859" s="1"/>
  <c r="V47" i="859" s="1"/>
  <c r="A47" i="859"/>
  <c r="R46" i="859"/>
  <c r="M46" i="859" s="1"/>
  <c r="L46" i="859"/>
  <c r="N46" i="859" s="1"/>
  <c r="O46" i="859" s="1"/>
  <c r="D46" i="859"/>
  <c r="S46" i="859" s="1"/>
  <c r="T46" i="859" s="1"/>
  <c r="V46" i="859" s="1"/>
  <c r="A46" i="859"/>
  <c r="R45" i="859"/>
  <c r="M45" i="859" s="1"/>
  <c r="L45" i="859"/>
  <c r="N45" i="859" s="1"/>
  <c r="O45" i="859" s="1"/>
  <c r="D45" i="859"/>
  <c r="S45" i="859" s="1"/>
  <c r="T45" i="859" s="1"/>
  <c r="V45" i="859" s="1"/>
  <c r="A45" i="859"/>
  <c r="R44" i="859"/>
  <c r="M44" i="859" s="1"/>
  <c r="L44" i="859"/>
  <c r="N44" i="859" s="1"/>
  <c r="O44" i="859" s="1"/>
  <c r="D44" i="859"/>
  <c r="S44" i="859" s="1"/>
  <c r="T44" i="859" s="1"/>
  <c r="V44" i="859" s="1"/>
  <c r="A44" i="859"/>
  <c r="R43" i="859"/>
  <c r="M43" i="859" s="1"/>
  <c r="L43" i="859"/>
  <c r="N43" i="859" s="1"/>
  <c r="O43" i="859" s="1"/>
  <c r="D43" i="859"/>
  <c r="S43" i="859" s="1"/>
  <c r="T43" i="859" s="1"/>
  <c r="V43" i="859" s="1"/>
  <c r="A43" i="859"/>
  <c r="R42" i="859"/>
  <c r="M42" i="859" s="1"/>
  <c r="L42" i="859"/>
  <c r="N42" i="859" s="1"/>
  <c r="O42" i="859" s="1"/>
  <c r="D42" i="859"/>
  <c r="S42" i="859" s="1"/>
  <c r="T42" i="859" s="1"/>
  <c r="V42" i="859" s="1"/>
  <c r="A42" i="859"/>
  <c r="R41" i="859"/>
  <c r="M41" i="859" s="1"/>
  <c r="L41" i="859"/>
  <c r="N41" i="859" s="1"/>
  <c r="O41" i="859" s="1"/>
  <c r="D41" i="859"/>
  <c r="S41" i="859" s="1"/>
  <c r="T41" i="859" s="1"/>
  <c r="V41" i="859" s="1"/>
  <c r="A41" i="859"/>
  <c r="R40" i="859"/>
  <c r="M40" i="859" s="1"/>
  <c r="L40" i="859"/>
  <c r="N40" i="859" s="1"/>
  <c r="O40" i="859" s="1"/>
  <c r="D40" i="859"/>
  <c r="S40" i="859" s="1"/>
  <c r="T40" i="859" s="1"/>
  <c r="V40" i="859" s="1"/>
  <c r="A40" i="859"/>
  <c r="R39" i="859"/>
  <c r="M39" i="859" s="1"/>
  <c r="L39" i="859"/>
  <c r="N39" i="859" s="1"/>
  <c r="O39" i="859" s="1"/>
  <c r="D39" i="859"/>
  <c r="S39" i="859" s="1"/>
  <c r="T39" i="859" s="1"/>
  <c r="V39" i="859" s="1"/>
  <c r="A39" i="859"/>
  <c r="R38" i="859"/>
  <c r="M38" i="859" s="1"/>
  <c r="L38" i="859"/>
  <c r="N38" i="859" s="1"/>
  <c r="O38" i="859" s="1"/>
  <c r="D38" i="859"/>
  <c r="S38" i="859" s="1"/>
  <c r="T38" i="859" s="1"/>
  <c r="V38" i="859" s="1"/>
  <c r="A38" i="859"/>
  <c r="R37" i="859"/>
  <c r="M37" i="859" s="1"/>
  <c r="L37" i="859"/>
  <c r="N37" i="859" s="1"/>
  <c r="O37" i="859" s="1"/>
  <c r="D37" i="859"/>
  <c r="S37" i="859" s="1"/>
  <c r="T37" i="859" s="1"/>
  <c r="V37" i="859" s="1"/>
  <c r="A37" i="859"/>
  <c r="R36" i="859"/>
  <c r="N36" i="859"/>
  <c r="M36" i="859"/>
  <c r="L36" i="859"/>
  <c r="D36" i="859"/>
  <c r="S36" i="859" s="1"/>
  <c r="T36" i="859" s="1"/>
  <c r="V36" i="859" s="1"/>
  <c r="A36" i="859"/>
  <c r="R35" i="859"/>
  <c r="N35" i="859"/>
  <c r="M35" i="859"/>
  <c r="L35" i="859"/>
  <c r="D35" i="859"/>
  <c r="S35" i="859" s="1"/>
  <c r="T35" i="859" s="1"/>
  <c r="V35" i="859" s="1"/>
  <c r="A35" i="859"/>
  <c r="R34" i="859"/>
  <c r="N34" i="859"/>
  <c r="M34" i="859"/>
  <c r="L34" i="859"/>
  <c r="D34" i="859"/>
  <c r="S34" i="859" s="1"/>
  <c r="T34" i="859" s="1"/>
  <c r="V34" i="859" s="1"/>
  <c r="A34" i="859"/>
  <c r="R33" i="859"/>
  <c r="N33" i="859"/>
  <c r="M33" i="859"/>
  <c r="L33" i="859"/>
  <c r="D33" i="859"/>
  <c r="S33" i="859" s="1"/>
  <c r="T33" i="859" s="1"/>
  <c r="V33" i="859" s="1"/>
  <c r="A33" i="859"/>
  <c r="R32" i="859"/>
  <c r="N32" i="859"/>
  <c r="M32" i="859"/>
  <c r="L32" i="859"/>
  <c r="D32" i="859"/>
  <c r="S32" i="859" s="1"/>
  <c r="T32" i="859" s="1"/>
  <c r="V32" i="859" s="1"/>
  <c r="A32" i="859"/>
  <c r="R31" i="859"/>
  <c r="N31" i="859"/>
  <c r="M31" i="859"/>
  <c r="L31" i="859"/>
  <c r="D31" i="859"/>
  <c r="S31" i="859" s="1"/>
  <c r="T31" i="859" s="1"/>
  <c r="V31" i="859" s="1"/>
  <c r="A31" i="859"/>
  <c r="R30" i="859"/>
  <c r="N30" i="859"/>
  <c r="M30" i="859"/>
  <c r="L30" i="859"/>
  <c r="D30" i="859"/>
  <c r="S30" i="859" s="1"/>
  <c r="T30" i="859" s="1"/>
  <c r="V30" i="859" s="1"/>
  <c r="A30" i="859"/>
  <c r="R29" i="859"/>
  <c r="N29" i="859"/>
  <c r="M29" i="859"/>
  <c r="L29" i="859"/>
  <c r="D29" i="859"/>
  <c r="S29" i="859" s="1"/>
  <c r="T29" i="859" s="1"/>
  <c r="V29" i="859" s="1"/>
  <c r="A29" i="859"/>
  <c r="R28" i="859"/>
  <c r="N28" i="859"/>
  <c r="M28" i="859"/>
  <c r="L28" i="859"/>
  <c r="D28" i="859"/>
  <c r="S28" i="859" s="1"/>
  <c r="T28" i="859" s="1"/>
  <c r="V28" i="859" s="1"/>
  <c r="A28" i="859"/>
  <c r="V27" i="859"/>
  <c r="B17" i="859"/>
  <c r="G15" i="859"/>
  <c r="B15" i="859"/>
  <c r="B13" i="859"/>
  <c r="V52" i="857"/>
  <c r="V51" i="857"/>
  <c r="R50" i="857"/>
  <c r="M50" i="857" s="1"/>
  <c r="L50" i="857"/>
  <c r="N50" i="857" s="1"/>
  <c r="O50" i="857" s="1"/>
  <c r="D50" i="857"/>
  <c r="S50" i="857" s="1"/>
  <c r="T50" i="857" s="1"/>
  <c r="V50" i="857" s="1"/>
  <c r="A50" i="857"/>
  <c r="R49" i="857"/>
  <c r="M49" i="857" s="1"/>
  <c r="L49" i="857"/>
  <c r="N49" i="857" s="1"/>
  <c r="O49" i="857" s="1"/>
  <c r="D49" i="857"/>
  <c r="S49" i="857" s="1"/>
  <c r="T49" i="857" s="1"/>
  <c r="V49" i="857" s="1"/>
  <c r="A49" i="857"/>
  <c r="S48" i="857"/>
  <c r="T48" i="857" s="1"/>
  <c r="V48" i="857" s="1"/>
  <c r="R48" i="857"/>
  <c r="M48" i="857" s="1"/>
  <c r="L48" i="857"/>
  <c r="N48" i="857" s="1"/>
  <c r="O48" i="857" s="1"/>
  <c r="D48" i="857"/>
  <c r="A48" i="857"/>
  <c r="R47" i="857"/>
  <c r="M47" i="857" s="1"/>
  <c r="L47" i="857"/>
  <c r="N47" i="857" s="1"/>
  <c r="O47" i="857" s="1"/>
  <c r="D47" i="857"/>
  <c r="S47" i="857" s="1"/>
  <c r="T47" i="857" s="1"/>
  <c r="V47" i="857" s="1"/>
  <c r="A47" i="857"/>
  <c r="R46" i="857"/>
  <c r="M46" i="857" s="1"/>
  <c r="L46" i="857"/>
  <c r="N46" i="857" s="1"/>
  <c r="O46" i="857" s="1"/>
  <c r="D46" i="857"/>
  <c r="S46" i="857" s="1"/>
  <c r="T46" i="857" s="1"/>
  <c r="V46" i="857" s="1"/>
  <c r="A46" i="857"/>
  <c r="R45" i="857"/>
  <c r="M45" i="857" s="1"/>
  <c r="L45" i="857"/>
  <c r="N45" i="857" s="1"/>
  <c r="O45" i="857" s="1"/>
  <c r="D45" i="857"/>
  <c r="S45" i="857" s="1"/>
  <c r="T45" i="857" s="1"/>
  <c r="V45" i="857" s="1"/>
  <c r="A45" i="857"/>
  <c r="R44" i="857"/>
  <c r="M44" i="857" s="1"/>
  <c r="N44" i="857"/>
  <c r="O44" i="857" s="1"/>
  <c r="L44" i="857"/>
  <c r="D44" i="857"/>
  <c r="S44" i="857" s="1"/>
  <c r="T44" i="857" s="1"/>
  <c r="V44" i="857" s="1"/>
  <c r="A44" i="857"/>
  <c r="R43" i="857"/>
  <c r="M43" i="857" s="1"/>
  <c r="L43" i="857"/>
  <c r="N43" i="857" s="1"/>
  <c r="O43" i="857" s="1"/>
  <c r="D43" i="857"/>
  <c r="S43" i="857" s="1"/>
  <c r="T43" i="857" s="1"/>
  <c r="V43" i="857" s="1"/>
  <c r="A43" i="857"/>
  <c r="R42" i="857"/>
  <c r="M42" i="857" s="1"/>
  <c r="L42" i="857"/>
  <c r="N42" i="857" s="1"/>
  <c r="O42" i="857" s="1"/>
  <c r="D42" i="857"/>
  <c r="S42" i="857" s="1"/>
  <c r="T42" i="857" s="1"/>
  <c r="V42" i="857" s="1"/>
  <c r="A42" i="857"/>
  <c r="R41" i="857"/>
  <c r="M41" i="857" s="1"/>
  <c r="L41" i="857"/>
  <c r="N41" i="857" s="1"/>
  <c r="O41" i="857" s="1"/>
  <c r="D41" i="857"/>
  <c r="S41" i="857" s="1"/>
  <c r="T41" i="857" s="1"/>
  <c r="V41" i="857" s="1"/>
  <c r="A41" i="857"/>
  <c r="R40" i="857"/>
  <c r="M40" i="857" s="1"/>
  <c r="L40" i="857"/>
  <c r="N40" i="857" s="1"/>
  <c r="O40" i="857" s="1"/>
  <c r="D40" i="857"/>
  <c r="S40" i="857" s="1"/>
  <c r="T40" i="857" s="1"/>
  <c r="V40" i="857" s="1"/>
  <c r="A40" i="857"/>
  <c r="R39" i="857"/>
  <c r="M39" i="857" s="1"/>
  <c r="L39" i="857"/>
  <c r="N39" i="857" s="1"/>
  <c r="O39" i="857" s="1"/>
  <c r="D39" i="857"/>
  <c r="S39" i="857" s="1"/>
  <c r="T39" i="857" s="1"/>
  <c r="V39" i="857" s="1"/>
  <c r="A39" i="857"/>
  <c r="R38" i="857"/>
  <c r="M38" i="857" s="1"/>
  <c r="L38" i="857"/>
  <c r="N38" i="857" s="1"/>
  <c r="O38" i="857" s="1"/>
  <c r="D38" i="857"/>
  <c r="S38" i="857" s="1"/>
  <c r="T38" i="857" s="1"/>
  <c r="V38" i="857" s="1"/>
  <c r="A38" i="857"/>
  <c r="R37" i="857"/>
  <c r="M37" i="857" s="1"/>
  <c r="L37" i="857"/>
  <c r="N37" i="857" s="1"/>
  <c r="O37" i="857" s="1"/>
  <c r="D37" i="857"/>
  <c r="S37" i="857" s="1"/>
  <c r="T37" i="857" s="1"/>
  <c r="V37" i="857" s="1"/>
  <c r="A37" i="857"/>
  <c r="R36" i="857"/>
  <c r="N36" i="857"/>
  <c r="M36" i="857"/>
  <c r="L36" i="857"/>
  <c r="D36" i="857"/>
  <c r="S36" i="857" s="1"/>
  <c r="T36" i="857" s="1"/>
  <c r="V36" i="857" s="1"/>
  <c r="A36" i="857"/>
  <c r="R35" i="857"/>
  <c r="N35" i="857"/>
  <c r="M35" i="857"/>
  <c r="L35" i="857"/>
  <c r="D35" i="857"/>
  <c r="S35" i="857" s="1"/>
  <c r="T35" i="857" s="1"/>
  <c r="V35" i="857" s="1"/>
  <c r="A35" i="857"/>
  <c r="R34" i="857"/>
  <c r="N34" i="857"/>
  <c r="M34" i="857"/>
  <c r="L34" i="857"/>
  <c r="D34" i="857"/>
  <c r="S34" i="857" s="1"/>
  <c r="T34" i="857" s="1"/>
  <c r="V34" i="857" s="1"/>
  <c r="A34" i="857"/>
  <c r="R33" i="857"/>
  <c r="N33" i="857"/>
  <c r="M33" i="857"/>
  <c r="L33" i="857"/>
  <c r="D33" i="857"/>
  <c r="S33" i="857" s="1"/>
  <c r="T33" i="857" s="1"/>
  <c r="V33" i="857" s="1"/>
  <c r="A33" i="857"/>
  <c r="R32" i="857"/>
  <c r="N32" i="857"/>
  <c r="M32" i="857"/>
  <c r="L32" i="857"/>
  <c r="D32" i="857"/>
  <c r="S32" i="857" s="1"/>
  <c r="T32" i="857" s="1"/>
  <c r="V32" i="857" s="1"/>
  <c r="A32" i="857"/>
  <c r="R31" i="857"/>
  <c r="N31" i="857"/>
  <c r="M31" i="857"/>
  <c r="L31" i="857"/>
  <c r="D31" i="857"/>
  <c r="S31" i="857" s="1"/>
  <c r="T31" i="857" s="1"/>
  <c r="V31" i="857" s="1"/>
  <c r="A31" i="857"/>
  <c r="R30" i="857"/>
  <c r="N30" i="857"/>
  <c r="M30" i="857"/>
  <c r="L30" i="857"/>
  <c r="D30" i="857"/>
  <c r="S30" i="857" s="1"/>
  <c r="T30" i="857" s="1"/>
  <c r="V30" i="857" s="1"/>
  <c r="A30" i="857"/>
  <c r="R29" i="857"/>
  <c r="N29" i="857"/>
  <c r="M29" i="857"/>
  <c r="L29" i="857"/>
  <c r="D29" i="857"/>
  <c r="S29" i="857" s="1"/>
  <c r="T29" i="857" s="1"/>
  <c r="V29" i="857" s="1"/>
  <c r="A29" i="857"/>
  <c r="R28" i="857"/>
  <c r="N28" i="857"/>
  <c r="M28" i="857"/>
  <c r="L28" i="857"/>
  <c r="D28" i="857"/>
  <c r="S28" i="857" s="1"/>
  <c r="T28" i="857" s="1"/>
  <c r="V28" i="857" s="1"/>
  <c r="A28" i="857"/>
  <c r="V27" i="857"/>
  <c r="B17" i="857"/>
  <c r="G15" i="857"/>
  <c r="B15" i="857"/>
  <c r="B13" i="857"/>
  <c r="V52" i="855"/>
  <c r="V51" i="855"/>
  <c r="R50" i="855"/>
  <c r="M50" i="855"/>
  <c r="L50" i="855"/>
  <c r="N50" i="855" s="1"/>
  <c r="O50" i="855" s="1"/>
  <c r="D50" i="855"/>
  <c r="S50" i="855" s="1"/>
  <c r="T50" i="855" s="1"/>
  <c r="V50" i="855" s="1"/>
  <c r="A50" i="855"/>
  <c r="R49" i="855"/>
  <c r="M49" i="855" s="1"/>
  <c r="L49" i="855"/>
  <c r="N49" i="855" s="1"/>
  <c r="O49" i="855" s="1"/>
  <c r="D49" i="855"/>
  <c r="S49" i="855" s="1"/>
  <c r="T49" i="855" s="1"/>
  <c r="V49" i="855" s="1"/>
  <c r="A49" i="855"/>
  <c r="R48" i="855"/>
  <c r="M48" i="855" s="1"/>
  <c r="L48" i="855"/>
  <c r="N48" i="855" s="1"/>
  <c r="O48" i="855" s="1"/>
  <c r="D48" i="855"/>
  <c r="S48" i="855" s="1"/>
  <c r="T48" i="855" s="1"/>
  <c r="V48" i="855" s="1"/>
  <c r="A48" i="855"/>
  <c r="R47" i="855"/>
  <c r="M47" i="855" s="1"/>
  <c r="L47" i="855"/>
  <c r="N47" i="855" s="1"/>
  <c r="O47" i="855" s="1"/>
  <c r="D47" i="855"/>
  <c r="S47" i="855" s="1"/>
  <c r="T47" i="855" s="1"/>
  <c r="V47" i="855" s="1"/>
  <c r="A47" i="855"/>
  <c r="R46" i="855"/>
  <c r="M46" i="855" s="1"/>
  <c r="L46" i="855"/>
  <c r="N46" i="855" s="1"/>
  <c r="O46" i="855" s="1"/>
  <c r="D46" i="855"/>
  <c r="S46" i="855" s="1"/>
  <c r="T46" i="855" s="1"/>
  <c r="V46" i="855" s="1"/>
  <c r="A46" i="855"/>
  <c r="R45" i="855"/>
  <c r="M45" i="855" s="1"/>
  <c r="L45" i="855"/>
  <c r="N45" i="855" s="1"/>
  <c r="O45" i="855" s="1"/>
  <c r="D45" i="855"/>
  <c r="S45" i="855" s="1"/>
  <c r="T45" i="855" s="1"/>
  <c r="V45" i="855" s="1"/>
  <c r="A45" i="855"/>
  <c r="R44" i="855"/>
  <c r="M44" i="855" s="1"/>
  <c r="L44" i="855"/>
  <c r="N44" i="855" s="1"/>
  <c r="O44" i="855" s="1"/>
  <c r="D44" i="855"/>
  <c r="S44" i="855" s="1"/>
  <c r="T44" i="855" s="1"/>
  <c r="V44" i="855" s="1"/>
  <c r="A44" i="855"/>
  <c r="R43" i="855"/>
  <c r="M43" i="855" s="1"/>
  <c r="L43" i="855"/>
  <c r="N43" i="855" s="1"/>
  <c r="O43" i="855" s="1"/>
  <c r="D43" i="855"/>
  <c r="S43" i="855" s="1"/>
  <c r="T43" i="855" s="1"/>
  <c r="V43" i="855" s="1"/>
  <c r="A43" i="855"/>
  <c r="R42" i="855"/>
  <c r="M42" i="855" s="1"/>
  <c r="L42" i="855"/>
  <c r="N42" i="855" s="1"/>
  <c r="O42" i="855" s="1"/>
  <c r="D42" i="855"/>
  <c r="S42" i="855" s="1"/>
  <c r="T42" i="855" s="1"/>
  <c r="V42" i="855" s="1"/>
  <c r="A42" i="855"/>
  <c r="R41" i="855"/>
  <c r="M41" i="855" s="1"/>
  <c r="L41" i="855"/>
  <c r="N41" i="855" s="1"/>
  <c r="O41" i="855" s="1"/>
  <c r="D41" i="855"/>
  <c r="S41" i="855" s="1"/>
  <c r="T41" i="855" s="1"/>
  <c r="V41" i="855" s="1"/>
  <c r="A41" i="855"/>
  <c r="R40" i="855"/>
  <c r="M40" i="855" s="1"/>
  <c r="L40" i="855"/>
  <c r="N40" i="855" s="1"/>
  <c r="O40" i="855" s="1"/>
  <c r="D40" i="855"/>
  <c r="S40" i="855" s="1"/>
  <c r="T40" i="855" s="1"/>
  <c r="V40" i="855" s="1"/>
  <c r="A40" i="855"/>
  <c r="R39" i="855"/>
  <c r="M39" i="855" s="1"/>
  <c r="L39" i="855"/>
  <c r="N39" i="855" s="1"/>
  <c r="O39" i="855" s="1"/>
  <c r="D39" i="855"/>
  <c r="S39" i="855" s="1"/>
  <c r="T39" i="855" s="1"/>
  <c r="V39" i="855" s="1"/>
  <c r="A39" i="855"/>
  <c r="R38" i="855"/>
  <c r="M38" i="855" s="1"/>
  <c r="L38" i="855"/>
  <c r="N38" i="855" s="1"/>
  <c r="O38" i="855" s="1"/>
  <c r="D38" i="855"/>
  <c r="S38" i="855" s="1"/>
  <c r="T38" i="855" s="1"/>
  <c r="V38" i="855" s="1"/>
  <c r="A38" i="855"/>
  <c r="R37" i="855"/>
  <c r="M37" i="855" s="1"/>
  <c r="L37" i="855"/>
  <c r="N37" i="855" s="1"/>
  <c r="O37" i="855" s="1"/>
  <c r="D37" i="855"/>
  <c r="S37" i="855" s="1"/>
  <c r="T37" i="855" s="1"/>
  <c r="V37" i="855" s="1"/>
  <c r="A37" i="855"/>
  <c r="R36" i="855"/>
  <c r="N36" i="855"/>
  <c r="M36" i="855"/>
  <c r="L36" i="855"/>
  <c r="D36" i="855"/>
  <c r="S36" i="855" s="1"/>
  <c r="T36" i="855" s="1"/>
  <c r="V36" i="855" s="1"/>
  <c r="A36" i="855"/>
  <c r="R35" i="855"/>
  <c r="N35" i="855"/>
  <c r="M35" i="855"/>
  <c r="L35" i="855"/>
  <c r="D35" i="855"/>
  <c r="S35" i="855" s="1"/>
  <c r="T35" i="855" s="1"/>
  <c r="V35" i="855" s="1"/>
  <c r="A35" i="855"/>
  <c r="R34" i="855"/>
  <c r="N34" i="855"/>
  <c r="M34" i="855"/>
  <c r="L34" i="855"/>
  <c r="D34" i="855"/>
  <c r="S34" i="855" s="1"/>
  <c r="T34" i="855" s="1"/>
  <c r="V34" i="855" s="1"/>
  <c r="A34" i="855"/>
  <c r="R33" i="855"/>
  <c r="N33" i="855"/>
  <c r="M33" i="855"/>
  <c r="L33" i="855"/>
  <c r="D33" i="855"/>
  <c r="S33" i="855" s="1"/>
  <c r="T33" i="855" s="1"/>
  <c r="V33" i="855" s="1"/>
  <c r="A33" i="855"/>
  <c r="R32" i="855"/>
  <c r="N32" i="855"/>
  <c r="M32" i="855"/>
  <c r="L32" i="855"/>
  <c r="D32" i="855"/>
  <c r="S32" i="855" s="1"/>
  <c r="T32" i="855" s="1"/>
  <c r="V32" i="855" s="1"/>
  <c r="A32" i="855"/>
  <c r="R31" i="855"/>
  <c r="N31" i="855"/>
  <c r="M31" i="855"/>
  <c r="L31" i="855"/>
  <c r="D31" i="855"/>
  <c r="S31" i="855" s="1"/>
  <c r="T31" i="855" s="1"/>
  <c r="V31" i="855" s="1"/>
  <c r="A31" i="855"/>
  <c r="R30" i="855"/>
  <c r="N30" i="855"/>
  <c r="M30" i="855"/>
  <c r="L30" i="855"/>
  <c r="D30" i="855"/>
  <c r="S30" i="855" s="1"/>
  <c r="T30" i="855" s="1"/>
  <c r="V30" i="855" s="1"/>
  <c r="A30" i="855"/>
  <c r="R29" i="855"/>
  <c r="N29" i="855"/>
  <c r="M29" i="855"/>
  <c r="L29" i="855"/>
  <c r="D29" i="855"/>
  <c r="S29" i="855" s="1"/>
  <c r="T29" i="855" s="1"/>
  <c r="V29" i="855" s="1"/>
  <c r="A29" i="855"/>
  <c r="R28" i="855"/>
  <c r="N28" i="855"/>
  <c r="M28" i="855"/>
  <c r="L28" i="855"/>
  <c r="D28" i="855"/>
  <c r="S28" i="855" s="1"/>
  <c r="T28" i="855" s="1"/>
  <c r="V28" i="855" s="1"/>
  <c r="A28" i="855"/>
  <c r="V27" i="855"/>
  <c r="B17" i="855"/>
  <c r="G15" i="855"/>
  <c r="B15" i="855"/>
  <c r="B13" i="855"/>
  <c r="V52" i="853"/>
  <c r="V51" i="853"/>
  <c r="R50" i="853"/>
  <c r="M50" i="853" s="1"/>
  <c r="L50" i="853"/>
  <c r="N50" i="853" s="1"/>
  <c r="O50" i="853" s="1"/>
  <c r="D50" i="853"/>
  <c r="S50" i="853" s="1"/>
  <c r="T50" i="853" s="1"/>
  <c r="V50" i="853" s="1"/>
  <c r="A50" i="853"/>
  <c r="R49" i="853"/>
  <c r="M49" i="853" s="1"/>
  <c r="L49" i="853"/>
  <c r="N49" i="853" s="1"/>
  <c r="O49" i="853" s="1"/>
  <c r="D49" i="853"/>
  <c r="S49" i="853" s="1"/>
  <c r="T49" i="853" s="1"/>
  <c r="V49" i="853" s="1"/>
  <c r="A49" i="853"/>
  <c r="R48" i="853"/>
  <c r="M48" i="853" s="1"/>
  <c r="L48" i="853"/>
  <c r="N48" i="853" s="1"/>
  <c r="O48" i="853" s="1"/>
  <c r="D48" i="853"/>
  <c r="S48" i="853" s="1"/>
  <c r="T48" i="853" s="1"/>
  <c r="V48" i="853" s="1"/>
  <c r="A48" i="853"/>
  <c r="R47" i="853"/>
  <c r="M47" i="853" s="1"/>
  <c r="L47" i="853"/>
  <c r="N47" i="853" s="1"/>
  <c r="O47" i="853" s="1"/>
  <c r="D47" i="853"/>
  <c r="S47" i="853" s="1"/>
  <c r="T47" i="853" s="1"/>
  <c r="V47" i="853" s="1"/>
  <c r="A47" i="853"/>
  <c r="R46" i="853"/>
  <c r="M46" i="853" s="1"/>
  <c r="L46" i="853"/>
  <c r="N46" i="853" s="1"/>
  <c r="O46" i="853" s="1"/>
  <c r="D46" i="853"/>
  <c r="S46" i="853" s="1"/>
  <c r="T46" i="853" s="1"/>
  <c r="V46" i="853" s="1"/>
  <c r="A46" i="853"/>
  <c r="R45" i="853"/>
  <c r="M45" i="853" s="1"/>
  <c r="L45" i="853"/>
  <c r="N45" i="853" s="1"/>
  <c r="O45" i="853" s="1"/>
  <c r="D45" i="853"/>
  <c r="S45" i="853" s="1"/>
  <c r="T45" i="853" s="1"/>
  <c r="V45" i="853" s="1"/>
  <c r="A45" i="853"/>
  <c r="R44" i="853"/>
  <c r="M44" i="853" s="1"/>
  <c r="L44" i="853"/>
  <c r="N44" i="853" s="1"/>
  <c r="O44" i="853" s="1"/>
  <c r="D44" i="853"/>
  <c r="S44" i="853" s="1"/>
  <c r="T44" i="853" s="1"/>
  <c r="V44" i="853" s="1"/>
  <c r="A44" i="853"/>
  <c r="R43" i="853"/>
  <c r="M43" i="853" s="1"/>
  <c r="L43" i="853"/>
  <c r="N43" i="853" s="1"/>
  <c r="O43" i="853" s="1"/>
  <c r="D43" i="853"/>
  <c r="S43" i="853" s="1"/>
  <c r="T43" i="853" s="1"/>
  <c r="V43" i="853" s="1"/>
  <c r="A43" i="853"/>
  <c r="R42" i="853"/>
  <c r="M42" i="853" s="1"/>
  <c r="L42" i="853"/>
  <c r="N42" i="853" s="1"/>
  <c r="O42" i="853" s="1"/>
  <c r="D42" i="853"/>
  <c r="S42" i="853" s="1"/>
  <c r="T42" i="853" s="1"/>
  <c r="V42" i="853" s="1"/>
  <c r="A42" i="853"/>
  <c r="R41" i="853"/>
  <c r="M41" i="853" s="1"/>
  <c r="L41" i="853"/>
  <c r="N41" i="853" s="1"/>
  <c r="O41" i="853" s="1"/>
  <c r="D41" i="853"/>
  <c r="S41" i="853" s="1"/>
  <c r="T41" i="853" s="1"/>
  <c r="V41" i="853" s="1"/>
  <c r="A41" i="853"/>
  <c r="R40" i="853"/>
  <c r="M40" i="853" s="1"/>
  <c r="L40" i="853"/>
  <c r="N40" i="853" s="1"/>
  <c r="O40" i="853" s="1"/>
  <c r="D40" i="853"/>
  <c r="S40" i="853" s="1"/>
  <c r="T40" i="853" s="1"/>
  <c r="V40" i="853" s="1"/>
  <c r="A40" i="853"/>
  <c r="R39" i="853"/>
  <c r="M39" i="853" s="1"/>
  <c r="L39" i="853"/>
  <c r="N39" i="853" s="1"/>
  <c r="O39" i="853" s="1"/>
  <c r="D39" i="853"/>
  <c r="S39" i="853" s="1"/>
  <c r="T39" i="853" s="1"/>
  <c r="V39" i="853" s="1"/>
  <c r="A39" i="853"/>
  <c r="R38" i="853"/>
  <c r="M38" i="853" s="1"/>
  <c r="L38" i="853"/>
  <c r="N38" i="853" s="1"/>
  <c r="O38" i="853" s="1"/>
  <c r="D38" i="853"/>
  <c r="S38" i="853" s="1"/>
  <c r="T38" i="853" s="1"/>
  <c r="V38" i="853" s="1"/>
  <c r="A38" i="853"/>
  <c r="R37" i="853"/>
  <c r="M37" i="853" s="1"/>
  <c r="L37" i="853"/>
  <c r="N37" i="853" s="1"/>
  <c r="O37" i="853" s="1"/>
  <c r="D37" i="853"/>
  <c r="S37" i="853" s="1"/>
  <c r="T37" i="853" s="1"/>
  <c r="V37" i="853" s="1"/>
  <c r="A37" i="853"/>
  <c r="R36" i="853"/>
  <c r="N36" i="853"/>
  <c r="M36" i="853"/>
  <c r="L36" i="853"/>
  <c r="D36" i="853"/>
  <c r="S36" i="853" s="1"/>
  <c r="T36" i="853" s="1"/>
  <c r="V36" i="853" s="1"/>
  <c r="A36" i="853"/>
  <c r="R35" i="853"/>
  <c r="N35" i="853"/>
  <c r="M35" i="853"/>
  <c r="L35" i="853"/>
  <c r="D35" i="853"/>
  <c r="S35" i="853" s="1"/>
  <c r="T35" i="853" s="1"/>
  <c r="V35" i="853" s="1"/>
  <c r="A35" i="853"/>
  <c r="R34" i="853"/>
  <c r="N34" i="853"/>
  <c r="M34" i="853"/>
  <c r="L34" i="853"/>
  <c r="D34" i="853"/>
  <c r="S34" i="853" s="1"/>
  <c r="T34" i="853" s="1"/>
  <c r="V34" i="853" s="1"/>
  <c r="A34" i="853"/>
  <c r="S33" i="853"/>
  <c r="T33" i="853" s="1"/>
  <c r="V33" i="853" s="1"/>
  <c r="R33" i="853"/>
  <c r="N33" i="853"/>
  <c r="M33" i="853"/>
  <c r="L33" i="853"/>
  <c r="D33" i="853"/>
  <c r="A33" i="853"/>
  <c r="R32" i="853"/>
  <c r="N32" i="853"/>
  <c r="M32" i="853"/>
  <c r="L32" i="853"/>
  <c r="D32" i="853"/>
  <c r="S32" i="853" s="1"/>
  <c r="T32" i="853" s="1"/>
  <c r="V32" i="853" s="1"/>
  <c r="A32" i="853"/>
  <c r="R31" i="853"/>
  <c r="N31" i="853"/>
  <c r="M31" i="853"/>
  <c r="L31" i="853"/>
  <c r="D31" i="853"/>
  <c r="S31" i="853" s="1"/>
  <c r="T31" i="853" s="1"/>
  <c r="V31" i="853" s="1"/>
  <c r="A31" i="853"/>
  <c r="R30" i="853"/>
  <c r="N30" i="853"/>
  <c r="M30" i="853"/>
  <c r="L30" i="853"/>
  <c r="D30" i="853"/>
  <c r="S30" i="853" s="1"/>
  <c r="T30" i="853" s="1"/>
  <c r="V30" i="853" s="1"/>
  <c r="A30" i="853"/>
  <c r="S29" i="853"/>
  <c r="T29" i="853" s="1"/>
  <c r="V29" i="853" s="1"/>
  <c r="R29" i="853"/>
  <c r="N29" i="853"/>
  <c r="M29" i="853"/>
  <c r="L29" i="853"/>
  <c r="D29" i="853"/>
  <c r="A29" i="853"/>
  <c r="R28" i="853"/>
  <c r="N28" i="853"/>
  <c r="M28" i="853"/>
  <c r="L28" i="853"/>
  <c r="D28" i="853"/>
  <c r="S28" i="853" s="1"/>
  <c r="T28" i="853" s="1"/>
  <c r="V28" i="853" s="1"/>
  <c r="A28" i="853"/>
  <c r="V27" i="853"/>
  <c r="B17" i="853"/>
  <c r="G15" i="853"/>
  <c r="B15" i="853"/>
  <c r="B13" i="853"/>
  <c r="V52" i="851"/>
  <c r="V51" i="851"/>
  <c r="R50" i="851"/>
  <c r="M50" i="851" s="1"/>
  <c r="L50" i="851"/>
  <c r="N50" i="851" s="1"/>
  <c r="O50" i="851" s="1"/>
  <c r="D50" i="851"/>
  <c r="S50" i="851" s="1"/>
  <c r="T50" i="851" s="1"/>
  <c r="V50" i="851" s="1"/>
  <c r="A50" i="851"/>
  <c r="R49" i="851"/>
  <c r="M49" i="851" s="1"/>
  <c r="L49" i="851"/>
  <c r="N49" i="851" s="1"/>
  <c r="O49" i="851" s="1"/>
  <c r="D49" i="851"/>
  <c r="S49" i="851" s="1"/>
  <c r="T49" i="851" s="1"/>
  <c r="V49" i="851" s="1"/>
  <c r="A49" i="851"/>
  <c r="R48" i="851"/>
  <c r="M48" i="851" s="1"/>
  <c r="L48" i="851"/>
  <c r="N48" i="851" s="1"/>
  <c r="O48" i="851" s="1"/>
  <c r="D48" i="851"/>
  <c r="S48" i="851" s="1"/>
  <c r="T48" i="851" s="1"/>
  <c r="V48" i="851" s="1"/>
  <c r="A48" i="851"/>
  <c r="R47" i="851"/>
  <c r="M47" i="851" s="1"/>
  <c r="L47" i="851"/>
  <c r="N47" i="851" s="1"/>
  <c r="O47" i="851" s="1"/>
  <c r="D47" i="851"/>
  <c r="S47" i="851" s="1"/>
  <c r="T47" i="851" s="1"/>
  <c r="V47" i="851" s="1"/>
  <c r="A47" i="851"/>
  <c r="R46" i="851"/>
  <c r="M46" i="851" s="1"/>
  <c r="L46" i="851"/>
  <c r="N46" i="851" s="1"/>
  <c r="O46" i="851" s="1"/>
  <c r="D46" i="851"/>
  <c r="S46" i="851" s="1"/>
  <c r="T46" i="851" s="1"/>
  <c r="V46" i="851" s="1"/>
  <c r="A46" i="851"/>
  <c r="R45" i="851"/>
  <c r="M45" i="851" s="1"/>
  <c r="L45" i="851"/>
  <c r="N45" i="851" s="1"/>
  <c r="O45" i="851" s="1"/>
  <c r="D45" i="851"/>
  <c r="S45" i="851" s="1"/>
  <c r="T45" i="851" s="1"/>
  <c r="V45" i="851" s="1"/>
  <c r="A45" i="851"/>
  <c r="R44" i="851"/>
  <c r="M44" i="851" s="1"/>
  <c r="L44" i="851"/>
  <c r="N44" i="851" s="1"/>
  <c r="O44" i="851" s="1"/>
  <c r="D44" i="851"/>
  <c r="S44" i="851" s="1"/>
  <c r="T44" i="851" s="1"/>
  <c r="V44" i="851" s="1"/>
  <c r="A44" i="851"/>
  <c r="R43" i="851"/>
  <c r="M43" i="851" s="1"/>
  <c r="L43" i="851"/>
  <c r="N43" i="851" s="1"/>
  <c r="O43" i="851" s="1"/>
  <c r="D43" i="851"/>
  <c r="S43" i="851" s="1"/>
  <c r="T43" i="851" s="1"/>
  <c r="V43" i="851" s="1"/>
  <c r="A43" i="851"/>
  <c r="R42" i="851"/>
  <c r="M42" i="851" s="1"/>
  <c r="N42" i="851"/>
  <c r="O42" i="851" s="1"/>
  <c r="L42" i="851"/>
  <c r="D42" i="851"/>
  <c r="S42" i="851" s="1"/>
  <c r="T42" i="851" s="1"/>
  <c r="V42" i="851" s="1"/>
  <c r="A42" i="851"/>
  <c r="R41" i="851"/>
  <c r="M41" i="851" s="1"/>
  <c r="L41" i="851"/>
  <c r="N41" i="851" s="1"/>
  <c r="O41" i="851" s="1"/>
  <c r="D41" i="851"/>
  <c r="S41" i="851" s="1"/>
  <c r="T41" i="851" s="1"/>
  <c r="V41" i="851" s="1"/>
  <c r="A41" i="851"/>
  <c r="R40" i="851"/>
  <c r="M40" i="851" s="1"/>
  <c r="L40" i="851"/>
  <c r="N40" i="851" s="1"/>
  <c r="O40" i="851" s="1"/>
  <c r="D40" i="851"/>
  <c r="S40" i="851" s="1"/>
  <c r="T40" i="851" s="1"/>
  <c r="V40" i="851" s="1"/>
  <c r="A40" i="851"/>
  <c r="R39" i="851"/>
  <c r="M39" i="851" s="1"/>
  <c r="L39" i="851"/>
  <c r="N39" i="851" s="1"/>
  <c r="O39" i="851" s="1"/>
  <c r="D39" i="851"/>
  <c r="S39" i="851" s="1"/>
  <c r="T39" i="851" s="1"/>
  <c r="V39" i="851" s="1"/>
  <c r="A39" i="851"/>
  <c r="R38" i="851"/>
  <c r="M38" i="851" s="1"/>
  <c r="N38" i="851"/>
  <c r="O38" i="851" s="1"/>
  <c r="L38" i="851"/>
  <c r="D38" i="851"/>
  <c r="S38" i="851" s="1"/>
  <c r="T38" i="851" s="1"/>
  <c r="V38" i="851" s="1"/>
  <c r="A38" i="851"/>
  <c r="R37" i="851"/>
  <c r="M37" i="851" s="1"/>
  <c r="L37" i="851"/>
  <c r="N37" i="851" s="1"/>
  <c r="O37" i="851" s="1"/>
  <c r="D37" i="851"/>
  <c r="S37" i="851" s="1"/>
  <c r="T37" i="851" s="1"/>
  <c r="V37" i="851" s="1"/>
  <c r="A37" i="851"/>
  <c r="R36" i="851"/>
  <c r="N36" i="851"/>
  <c r="M36" i="851"/>
  <c r="L36" i="851"/>
  <c r="D36" i="851"/>
  <c r="S36" i="851" s="1"/>
  <c r="T36" i="851" s="1"/>
  <c r="V36" i="851" s="1"/>
  <c r="A36" i="851"/>
  <c r="R35" i="851"/>
  <c r="N35" i="851"/>
  <c r="M35" i="851"/>
  <c r="L35" i="851"/>
  <c r="D35" i="851"/>
  <c r="S35" i="851" s="1"/>
  <c r="T35" i="851" s="1"/>
  <c r="V35" i="851" s="1"/>
  <c r="A35" i="851"/>
  <c r="R34" i="851"/>
  <c r="N34" i="851"/>
  <c r="M34" i="851"/>
  <c r="L34" i="851"/>
  <c r="D34" i="851"/>
  <c r="S34" i="851" s="1"/>
  <c r="T34" i="851" s="1"/>
  <c r="V34" i="851" s="1"/>
  <c r="A34" i="851"/>
  <c r="R33" i="851"/>
  <c r="N33" i="851"/>
  <c r="M33" i="851"/>
  <c r="L33" i="851"/>
  <c r="D33" i="851"/>
  <c r="S33" i="851" s="1"/>
  <c r="T33" i="851" s="1"/>
  <c r="V33" i="851" s="1"/>
  <c r="A33" i="851"/>
  <c r="R32" i="851"/>
  <c r="N32" i="851"/>
  <c r="M32" i="851"/>
  <c r="L32" i="851"/>
  <c r="D32" i="851"/>
  <c r="S32" i="851" s="1"/>
  <c r="T32" i="851" s="1"/>
  <c r="V32" i="851" s="1"/>
  <c r="A32" i="851"/>
  <c r="R31" i="851"/>
  <c r="N31" i="851"/>
  <c r="M31" i="851"/>
  <c r="L31" i="851"/>
  <c r="D31" i="851"/>
  <c r="S31" i="851" s="1"/>
  <c r="T31" i="851" s="1"/>
  <c r="V31" i="851" s="1"/>
  <c r="A31" i="851"/>
  <c r="R30" i="851"/>
  <c r="N30" i="851"/>
  <c r="M30" i="851"/>
  <c r="L30" i="851"/>
  <c r="D30" i="851"/>
  <c r="S30" i="851" s="1"/>
  <c r="T30" i="851" s="1"/>
  <c r="V30" i="851" s="1"/>
  <c r="A30" i="851"/>
  <c r="R29" i="851"/>
  <c r="N29" i="851"/>
  <c r="M29" i="851"/>
  <c r="L29" i="851"/>
  <c r="D29" i="851"/>
  <c r="S29" i="851" s="1"/>
  <c r="T29" i="851" s="1"/>
  <c r="V29" i="851" s="1"/>
  <c r="A29" i="851"/>
  <c r="R28" i="851"/>
  <c r="N28" i="851"/>
  <c r="M28" i="851"/>
  <c r="L28" i="851"/>
  <c r="D28" i="851"/>
  <c r="S28" i="851" s="1"/>
  <c r="T28" i="851" s="1"/>
  <c r="V28" i="851" s="1"/>
  <c r="A28" i="851"/>
  <c r="V27" i="851"/>
  <c r="B17" i="851"/>
  <c r="G15" i="851"/>
  <c r="B15" i="851"/>
  <c r="B13" i="851"/>
  <c r="V52" i="849"/>
  <c r="V51" i="849"/>
  <c r="R50" i="849"/>
  <c r="M50" i="849" s="1"/>
  <c r="L50" i="849"/>
  <c r="N50" i="849" s="1"/>
  <c r="O50" i="849" s="1"/>
  <c r="D50" i="849"/>
  <c r="S50" i="849" s="1"/>
  <c r="T50" i="849" s="1"/>
  <c r="V50" i="849" s="1"/>
  <c r="A50" i="849"/>
  <c r="R49" i="849"/>
  <c r="M49" i="849" s="1"/>
  <c r="L49" i="849"/>
  <c r="N49" i="849" s="1"/>
  <c r="O49" i="849" s="1"/>
  <c r="D49" i="849"/>
  <c r="S49" i="849" s="1"/>
  <c r="T49" i="849" s="1"/>
  <c r="V49" i="849" s="1"/>
  <c r="A49" i="849"/>
  <c r="R48" i="849"/>
  <c r="M48" i="849" s="1"/>
  <c r="N48" i="849"/>
  <c r="O48" i="849" s="1"/>
  <c r="L48" i="849"/>
  <c r="D48" i="849"/>
  <c r="S48" i="849" s="1"/>
  <c r="T48" i="849" s="1"/>
  <c r="V48" i="849" s="1"/>
  <c r="A48" i="849"/>
  <c r="R47" i="849"/>
  <c r="M47" i="849" s="1"/>
  <c r="L47" i="849"/>
  <c r="N47" i="849" s="1"/>
  <c r="O47" i="849" s="1"/>
  <c r="D47" i="849"/>
  <c r="S47" i="849" s="1"/>
  <c r="T47" i="849" s="1"/>
  <c r="V47" i="849" s="1"/>
  <c r="A47" i="849"/>
  <c r="R46" i="849"/>
  <c r="M46" i="849" s="1"/>
  <c r="L46" i="849"/>
  <c r="N46" i="849" s="1"/>
  <c r="O46" i="849" s="1"/>
  <c r="D46" i="849"/>
  <c r="S46" i="849" s="1"/>
  <c r="T46" i="849" s="1"/>
  <c r="V46" i="849" s="1"/>
  <c r="A46" i="849"/>
  <c r="R45" i="849"/>
  <c r="M45" i="849" s="1"/>
  <c r="L45" i="849"/>
  <c r="N45" i="849" s="1"/>
  <c r="O45" i="849" s="1"/>
  <c r="D45" i="849"/>
  <c r="S45" i="849" s="1"/>
  <c r="T45" i="849" s="1"/>
  <c r="V45" i="849" s="1"/>
  <c r="A45" i="849"/>
  <c r="R44" i="849"/>
  <c r="M44" i="849" s="1"/>
  <c r="L44" i="849"/>
  <c r="N44" i="849" s="1"/>
  <c r="O44" i="849" s="1"/>
  <c r="D44" i="849"/>
  <c r="S44" i="849" s="1"/>
  <c r="T44" i="849" s="1"/>
  <c r="V44" i="849" s="1"/>
  <c r="A44" i="849"/>
  <c r="R43" i="849"/>
  <c r="M43" i="849" s="1"/>
  <c r="L43" i="849"/>
  <c r="N43" i="849" s="1"/>
  <c r="O43" i="849" s="1"/>
  <c r="D43" i="849"/>
  <c r="S43" i="849" s="1"/>
  <c r="T43" i="849" s="1"/>
  <c r="V43" i="849" s="1"/>
  <c r="A43" i="849"/>
  <c r="R42" i="849"/>
  <c r="M42" i="849" s="1"/>
  <c r="L42" i="849"/>
  <c r="N42" i="849" s="1"/>
  <c r="O42" i="849" s="1"/>
  <c r="D42" i="849"/>
  <c r="S42" i="849" s="1"/>
  <c r="T42" i="849" s="1"/>
  <c r="V42" i="849" s="1"/>
  <c r="A42" i="849"/>
  <c r="R41" i="849"/>
  <c r="M41" i="849" s="1"/>
  <c r="L41" i="849"/>
  <c r="N41" i="849" s="1"/>
  <c r="O41" i="849" s="1"/>
  <c r="D41" i="849"/>
  <c r="S41" i="849" s="1"/>
  <c r="T41" i="849" s="1"/>
  <c r="V41" i="849" s="1"/>
  <c r="A41" i="849"/>
  <c r="R40" i="849"/>
  <c r="M40" i="849" s="1"/>
  <c r="L40" i="849"/>
  <c r="N40" i="849" s="1"/>
  <c r="O40" i="849" s="1"/>
  <c r="D40" i="849"/>
  <c r="S40" i="849" s="1"/>
  <c r="T40" i="849" s="1"/>
  <c r="V40" i="849" s="1"/>
  <c r="A40" i="849"/>
  <c r="R39" i="849"/>
  <c r="M39" i="849" s="1"/>
  <c r="L39" i="849"/>
  <c r="N39" i="849" s="1"/>
  <c r="O39" i="849" s="1"/>
  <c r="D39" i="849"/>
  <c r="S39" i="849" s="1"/>
  <c r="T39" i="849" s="1"/>
  <c r="V39" i="849" s="1"/>
  <c r="A39" i="849"/>
  <c r="R38" i="849"/>
  <c r="M38" i="849" s="1"/>
  <c r="L38" i="849"/>
  <c r="N38" i="849" s="1"/>
  <c r="O38" i="849" s="1"/>
  <c r="D38" i="849"/>
  <c r="S38" i="849" s="1"/>
  <c r="T38" i="849" s="1"/>
  <c r="V38" i="849" s="1"/>
  <c r="A38" i="849"/>
  <c r="R37" i="849"/>
  <c r="M37" i="849" s="1"/>
  <c r="L37" i="849"/>
  <c r="N37" i="849" s="1"/>
  <c r="O37" i="849" s="1"/>
  <c r="D37" i="849"/>
  <c r="S37" i="849" s="1"/>
  <c r="T37" i="849" s="1"/>
  <c r="V37" i="849" s="1"/>
  <c r="A37" i="849"/>
  <c r="R36" i="849"/>
  <c r="N36" i="849"/>
  <c r="M36" i="849"/>
  <c r="L36" i="849"/>
  <c r="D36" i="849"/>
  <c r="S36" i="849" s="1"/>
  <c r="T36" i="849" s="1"/>
  <c r="V36" i="849" s="1"/>
  <c r="A36" i="849"/>
  <c r="R35" i="849"/>
  <c r="N35" i="849"/>
  <c r="M35" i="849"/>
  <c r="L35" i="849"/>
  <c r="D35" i="849"/>
  <c r="S35" i="849" s="1"/>
  <c r="T35" i="849" s="1"/>
  <c r="V35" i="849" s="1"/>
  <c r="A35" i="849"/>
  <c r="R34" i="849"/>
  <c r="N34" i="849"/>
  <c r="M34" i="849"/>
  <c r="L34" i="849"/>
  <c r="D34" i="849"/>
  <c r="S34" i="849" s="1"/>
  <c r="T34" i="849" s="1"/>
  <c r="V34" i="849" s="1"/>
  <c r="A34" i="849"/>
  <c r="R33" i="849"/>
  <c r="N33" i="849"/>
  <c r="M33" i="849"/>
  <c r="L33" i="849"/>
  <c r="D33" i="849"/>
  <c r="S33" i="849" s="1"/>
  <c r="T33" i="849" s="1"/>
  <c r="V33" i="849" s="1"/>
  <c r="A33" i="849"/>
  <c r="R32" i="849"/>
  <c r="N32" i="849"/>
  <c r="M32" i="849"/>
  <c r="L32" i="849"/>
  <c r="D32" i="849"/>
  <c r="S32" i="849" s="1"/>
  <c r="T32" i="849" s="1"/>
  <c r="V32" i="849" s="1"/>
  <c r="A32" i="849"/>
  <c r="R31" i="849"/>
  <c r="N31" i="849"/>
  <c r="M31" i="849"/>
  <c r="L31" i="849"/>
  <c r="D31" i="849"/>
  <c r="S31" i="849" s="1"/>
  <c r="T31" i="849" s="1"/>
  <c r="V31" i="849" s="1"/>
  <c r="A31" i="849"/>
  <c r="R30" i="849"/>
  <c r="N30" i="849"/>
  <c r="M30" i="849"/>
  <c r="L30" i="849"/>
  <c r="D30" i="849"/>
  <c r="S30" i="849" s="1"/>
  <c r="T30" i="849" s="1"/>
  <c r="V30" i="849" s="1"/>
  <c r="A30" i="849"/>
  <c r="R29" i="849"/>
  <c r="N29" i="849"/>
  <c r="M29" i="849"/>
  <c r="L29" i="849"/>
  <c r="D29" i="849"/>
  <c r="S29" i="849" s="1"/>
  <c r="T29" i="849" s="1"/>
  <c r="V29" i="849" s="1"/>
  <c r="A29" i="849"/>
  <c r="R28" i="849"/>
  <c r="N28" i="849"/>
  <c r="M28" i="849"/>
  <c r="L28" i="849"/>
  <c r="D28" i="849"/>
  <c r="S28" i="849" s="1"/>
  <c r="T28" i="849" s="1"/>
  <c r="V28" i="849" s="1"/>
  <c r="A28" i="849"/>
  <c r="V27" i="849"/>
  <c r="B17" i="849"/>
  <c r="G15" i="849"/>
  <c r="B15" i="849"/>
  <c r="B13" i="849"/>
  <c r="V52" i="847"/>
  <c r="V51" i="847"/>
  <c r="R50" i="847"/>
  <c r="M50" i="847"/>
  <c r="L50" i="847"/>
  <c r="N50" i="847" s="1"/>
  <c r="O50" i="847" s="1"/>
  <c r="D50" i="847"/>
  <c r="S50" i="847" s="1"/>
  <c r="T50" i="847" s="1"/>
  <c r="V50" i="847" s="1"/>
  <c r="A50" i="847"/>
  <c r="R49" i="847"/>
  <c r="M49" i="847" s="1"/>
  <c r="L49" i="847"/>
  <c r="N49" i="847" s="1"/>
  <c r="O49" i="847" s="1"/>
  <c r="D49" i="847"/>
  <c r="S49" i="847" s="1"/>
  <c r="T49" i="847" s="1"/>
  <c r="V49" i="847" s="1"/>
  <c r="A49" i="847"/>
  <c r="R48" i="847"/>
  <c r="M48" i="847" s="1"/>
  <c r="L48" i="847"/>
  <c r="N48" i="847" s="1"/>
  <c r="O48" i="847" s="1"/>
  <c r="D48" i="847"/>
  <c r="S48" i="847" s="1"/>
  <c r="T48" i="847" s="1"/>
  <c r="V48" i="847" s="1"/>
  <c r="A48" i="847"/>
  <c r="R47" i="847"/>
  <c r="M47" i="847" s="1"/>
  <c r="L47" i="847"/>
  <c r="N47" i="847" s="1"/>
  <c r="O47" i="847" s="1"/>
  <c r="D47" i="847"/>
  <c r="S47" i="847" s="1"/>
  <c r="T47" i="847" s="1"/>
  <c r="V47" i="847" s="1"/>
  <c r="A47" i="847"/>
  <c r="R46" i="847"/>
  <c r="M46" i="847" s="1"/>
  <c r="L46" i="847"/>
  <c r="N46" i="847" s="1"/>
  <c r="O46" i="847" s="1"/>
  <c r="D46" i="847"/>
  <c r="S46" i="847" s="1"/>
  <c r="T46" i="847" s="1"/>
  <c r="V46" i="847" s="1"/>
  <c r="A46" i="847"/>
  <c r="R45" i="847"/>
  <c r="M45" i="847" s="1"/>
  <c r="L45" i="847"/>
  <c r="N45" i="847" s="1"/>
  <c r="O45" i="847" s="1"/>
  <c r="D45" i="847"/>
  <c r="S45" i="847" s="1"/>
  <c r="T45" i="847" s="1"/>
  <c r="V45" i="847" s="1"/>
  <c r="A45" i="847"/>
  <c r="R44" i="847"/>
  <c r="M44" i="847" s="1"/>
  <c r="L44" i="847"/>
  <c r="N44" i="847" s="1"/>
  <c r="O44" i="847" s="1"/>
  <c r="D44" i="847"/>
  <c r="S44" i="847" s="1"/>
  <c r="T44" i="847" s="1"/>
  <c r="V44" i="847" s="1"/>
  <c r="A44" i="847"/>
  <c r="S43" i="847"/>
  <c r="T43" i="847" s="1"/>
  <c r="V43" i="847" s="1"/>
  <c r="R43" i="847"/>
  <c r="M43" i="847" s="1"/>
  <c r="L43" i="847"/>
  <c r="N43" i="847" s="1"/>
  <c r="O43" i="847" s="1"/>
  <c r="D43" i="847"/>
  <c r="A43" i="847"/>
  <c r="R42" i="847"/>
  <c r="M42" i="847" s="1"/>
  <c r="L42" i="847"/>
  <c r="N42" i="847" s="1"/>
  <c r="O42" i="847" s="1"/>
  <c r="D42" i="847"/>
  <c r="S42" i="847" s="1"/>
  <c r="T42" i="847" s="1"/>
  <c r="V42" i="847" s="1"/>
  <c r="A42" i="847"/>
  <c r="R41" i="847"/>
  <c r="M41" i="847" s="1"/>
  <c r="L41" i="847"/>
  <c r="N41" i="847" s="1"/>
  <c r="O41" i="847" s="1"/>
  <c r="D41" i="847"/>
  <c r="S41" i="847" s="1"/>
  <c r="T41" i="847" s="1"/>
  <c r="V41" i="847" s="1"/>
  <c r="A41" i="847"/>
  <c r="R40" i="847"/>
  <c r="M40" i="847" s="1"/>
  <c r="L40" i="847"/>
  <c r="N40" i="847" s="1"/>
  <c r="O40" i="847" s="1"/>
  <c r="D40" i="847"/>
  <c r="S40" i="847" s="1"/>
  <c r="T40" i="847" s="1"/>
  <c r="V40" i="847" s="1"/>
  <c r="A40" i="847"/>
  <c r="R39" i="847"/>
  <c r="M39" i="847" s="1"/>
  <c r="L39" i="847"/>
  <c r="N39" i="847" s="1"/>
  <c r="O39" i="847" s="1"/>
  <c r="D39" i="847"/>
  <c r="S39" i="847" s="1"/>
  <c r="T39" i="847" s="1"/>
  <c r="V39" i="847" s="1"/>
  <c r="A39" i="847"/>
  <c r="R38" i="847"/>
  <c r="M38" i="847" s="1"/>
  <c r="L38" i="847"/>
  <c r="N38" i="847" s="1"/>
  <c r="O38" i="847" s="1"/>
  <c r="D38" i="847"/>
  <c r="S38" i="847" s="1"/>
  <c r="T38" i="847" s="1"/>
  <c r="V38" i="847" s="1"/>
  <c r="A38" i="847"/>
  <c r="R37" i="847"/>
  <c r="M37" i="847" s="1"/>
  <c r="L37" i="847"/>
  <c r="N37" i="847" s="1"/>
  <c r="O37" i="847" s="1"/>
  <c r="D37" i="847"/>
  <c r="S37" i="847" s="1"/>
  <c r="T37" i="847" s="1"/>
  <c r="V37" i="847" s="1"/>
  <c r="A37" i="847"/>
  <c r="R36" i="847"/>
  <c r="N36" i="847"/>
  <c r="M36" i="847"/>
  <c r="L36" i="847"/>
  <c r="D36" i="847"/>
  <c r="S36" i="847" s="1"/>
  <c r="T36" i="847" s="1"/>
  <c r="V36" i="847" s="1"/>
  <c r="A36" i="847"/>
  <c r="R35" i="847"/>
  <c r="N35" i="847"/>
  <c r="M35" i="847"/>
  <c r="L35" i="847"/>
  <c r="D35" i="847"/>
  <c r="S35" i="847" s="1"/>
  <c r="T35" i="847" s="1"/>
  <c r="V35" i="847" s="1"/>
  <c r="A35" i="847"/>
  <c r="R34" i="847"/>
  <c r="N34" i="847"/>
  <c r="M34" i="847"/>
  <c r="L34" i="847"/>
  <c r="D34" i="847"/>
  <c r="S34" i="847" s="1"/>
  <c r="T34" i="847" s="1"/>
  <c r="V34" i="847" s="1"/>
  <c r="A34" i="847"/>
  <c r="R33" i="847"/>
  <c r="N33" i="847"/>
  <c r="M33" i="847"/>
  <c r="L33" i="847"/>
  <c r="D33" i="847"/>
  <c r="S33" i="847" s="1"/>
  <c r="T33" i="847" s="1"/>
  <c r="V33" i="847" s="1"/>
  <c r="A33" i="847"/>
  <c r="R32" i="847"/>
  <c r="N32" i="847"/>
  <c r="M32" i="847"/>
  <c r="L32" i="847"/>
  <c r="D32" i="847"/>
  <c r="S32" i="847" s="1"/>
  <c r="T32" i="847" s="1"/>
  <c r="V32" i="847" s="1"/>
  <c r="A32" i="847"/>
  <c r="R31" i="847"/>
  <c r="N31" i="847"/>
  <c r="M31" i="847"/>
  <c r="L31" i="847"/>
  <c r="D31" i="847"/>
  <c r="S31" i="847" s="1"/>
  <c r="T31" i="847" s="1"/>
  <c r="V31" i="847" s="1"/>
  <c r="A31" i="847"/>
  <c r="R30" i="847"/>
  <c r="N30" i="847"/>
  <c r="M30" i="847"/>
  <c r="L30" i="847"/>
  <c r="D30" i="847"/>
  <c r="S30" i="847" s="1"/>
  <c r="T30" i="847" s="1"/>
  <c r="V30" i="847" s="1"/>
  <c r="A30" i="847"/>
  <c r="R29" i="847"/>
  <c r="N29" i="847"/>
  <c r="M29" i="847"/>
  <c r="L29" i="847"/>
  <c r="D29" i="847"/>
  <c r="S29" i="847" s="1"/>
  <c r="T29" i="847" s="1"/>
  <c r="V29" i="847" s="1"/>
  <c r="A29" i="847"/>
  <c r="R28" i="847"/>
  <c r="N28" i="847"/>
  <c r="M28" i="847"/>
  <c r="L28" i="847"/>
  <c r="D28" i="847"/>
  <c r="S28" i="847" s="1"/>
  <c r="T28" i="847" s="1"/>
  <c r="V28" i="847" s="1"/>
  <c r="A28" i="847"/>
  <c r="V27" i="847"/>
  <c r="B17" i="847"/>
  <c r="G15" i="847"/>
  <c r="B15" i="847"/>
  <c r="B13" i="847"/>
  <c r="V52" i="845"/>
  <c r="V51" i="845"/>
  <c r="R50" i="845"/>
  <c r="M50" i="845" s="1"/>
  <c r="L50" i="845"/>
  <c r="N50" i="845" s="1"/>
  <c r="O50" i="845" s="1"/>
  <c r="D50" i="845"/>
  <c r="S50" i="845" s="1"/>
  <c r="T50" i="845" s="1"/>
  <c r="V50" i="845" s="1"/>
  <c r="A50" i="845"/>
  <c r="R49" i="845"/>
  <c r="M49" i="845" s="1"/>
  <c r="L49" i="845"/>
  <c r="N49" i="845" s="1"/>
  <c r="O49" i="845" s="1"/>
  <c r="D49" i="845"/>
  <c r="S49" i="845" s="1"/>
  <c r="T49" i="845" s="1"/>
  <c r="V49" i="845" s="1"/>
  <c r="A49" i="845"/>
  <c r="R48" i="845"/>
  <c r="M48" i="845" s="1"/>
  <c r="L48" i="845"/>
  <c r="N48" i="845" s="1"/>
  <c r="O48" i="845" s="1"/>
  <c r="D48" i="845"/>
  <c r="S48" i="845" s="1"/>
  <c r="T48" i="845" s="1"/>
  <c r="V48" i="845" s="1"/>
  <c r="A48" i="845"/>
  <c r="R47" i="845"/>
  <c r="M47" i="845" s="1"/>
  <c r="L47" i="845"/>
  <c r="N47" i="845" s="1"/>
  <c r="O47" i="845" s="1"/>
  <c r="D47" i="845"/>
  <c r="S47" i="845" s="1"/>
  <c r="T47" i="845" s="1"/>
  <c r="V47" i="845" s="1"/>
  <c r="A47" i="845"/>
  <c r="R46" i="845"/>
  <c r="M46" i="845" s="1"/>
  <c r="L46" i="845"/>
  <c r="N46" i="845" s="1"/>
  <c r="O46" i="845" s="1"/>
  <c r="D46" i="845"/>
  <c r="S46" i="845" s="1"/>
  <c r="T46" i="845" s="1"/>
  <c r="V46" i="845" s="1"/>
  <c r="A46" i="845"/>
  <c r="R45" i="845"/>
  <c r="M45" i="845" s="1"/>
  <c r="L45" i="845"/>
  <c r="N45" i="845" s="1"/>
  <c r="O45" i="845" s="1"/>
  <c r="D45" i="845"/>
  <c r="S45" i="845" s="1"/>
  <c r="T45" i="845" s="1"/>
  <c r="V45" i="845" s="1"/>
  <c r="A45" i="845"/>
  <c r="R44" i="845"/>
  <c r="M44" i="845" s="1"/>
  <c r="L44" i="845"/>
  <c r="N44" i="845" s="1"/>
  <c r="O44" i="845" s="1"/>
  <c r="D44" i="845"/>
  <c r="S44" i="845" s="1"/>
  <c r="T44" i="845" s="1"/>
  <c r="V44" i="845" s="1"/>
  <c r="A44" i="845"/>
  <c r="R43" i="845"/>
  <c r="M43" i="845" s="1"/>
  <c r="L43" i="845"/>
  <c r="N43" i="845" s="1"/>
  <c r="O43" i="845" s="1"/>
  <c r="D43" i="845"/>
  <c r="S43" i="845" s="1"/>
  <c r="T43" i="845" s="1"/>
  <c r="V43" i="845" s="1"/>
  <c r="A43" i="845"/>
  <c r="R42" i="845"/>
  <c r="M42" i="845" s="1"/>
  <c r="L42" i="845"/>
  <c r="N42" i="845" s="1"/>
  <c r="O42" i="845" s="1"/>
  <c r="D42" i="845"/>
  <c r="S42" i="845" s="1"/>
  <c r="T42" i="845" s="1"/>
  <c r="V42" i="845" s="1"/>
  <c r="A42" i="845"/>
  <c r="R41" i="845"/>
  <c r="M41" i="845" s="1"/>
  <c r="L41" i="845"/>
  <c r="N41" i="845" s="1"/>
  <c r="O41" i="845" s="1"/>
  <c r="D41" i="845"/>
  <c r="S41" i="845" s="1"/>
  <c r="T41" i="845" s="1"/>
  <c r="V41" i="845" s="1"/>
  <c r="A41" i="845"/>
  <c r="R40" i="845"/>
  <c r="M40" i="845" s="1"/>
  <c r="N40" i="845"/>
  <c r="O40" i="845" s="1"/>
  <c r="L40" i="845"/>
  <c r="D40" i="845"/>
  <c r="S40" i="845" s="1"/>
  <c r="T40" i="845" s="1"/>
  <c r="V40" i="845" s="1"/>
  <c r="A40" i="845"/>
  <c r="R39" i="845"/>
  <c r="M39" i="845" s="1"/>
  <c r="L39" i="845"/>
  <c r="N39" i="845" s="1"/>
  <c r="O39" i="845" s="1"/>
  <c r="D39" i="845"/>
  <c r="S39" i="845" s="1"/>
  <c r="T39" i="845" s="1"/>
  <c r="V39" i="845" s="1"/>
  <c r="A39" i="845"/>
  <c r="R38" i="845"/>
  <c r="M38" i="845" s="1"/>
  <c r="L38" i="845"/>
  <c r="N38" i="845" s="1"/>
  <c r="O38" i="845" s="1"/>
  <c r="D38" i="845"/>
  <c r="S38" i="845" s="1"/>
  <c r="T38" i="845" s="1"/>
  <c r="V38" i="845" s="1"/>
  <c r="A38" i="845"/>
  <c r="R37" i="845"/>
  <c r="M37" i="845" s="1"/>
  <c r="L37" i="845"/>
  <c r="N37" i="845" s="1"/>
  <c r="O37" i="845" s="1"/>
  <c r="D37" i="845"/>
  <c r="S37" i="845" s="1"/>
  <c r="T37" i="845" s="1"/>
  <c r="V37" i="845" s="1"/>
  <c r="A37" i="845"/>
  <c r="R36" i="845"/>
  <c r="N36" i="845"/>
  <c r="M36" i="845"/>
  <c r="L36" i="845"/>
  <c r="D36" i="845"/>
  <c r="S36" i="845" s="1"/>
  <c r="T36" i="845" s="1"/>
  <c r="V36" i="845" s="1"/>
  <c r="A36" i="845"/>
  <c r="R35" i="845"/>
  <c r="N35" i="845"/>
  <c r="M35" i="845"/>
  <c r="L35" i="845"/>
  <c r="D35" i="845"/>
  <c r="S35" i="845" s="1"/>
  <c r="T35" i="845" s="1"/>
  <c r="V35" i="845" s="1"/>
  <c r="A35" i="845"/>
  <c r="R34" i="845"/>
  <c r="N34" i="845"/>
  <c r="M34" i="845"/>
  <c r="L34" i="845"/>
  <c r="D34" i="845"/>
  <c r="S34" i="845" s="1"/>
  <c r="T34" i="845" s="1"/>
  <c r="V34" i="845" s="1"/>
  <c r="A34" i="845"/>
  <c r="R33" i="845"/>
  <c r="N33" i="845"/>
  <c r="M33" i="845"/>
  <c r="L33" i="845"/>
  <c r="D33" i="845"/>
  <c r="S33" i="845" s="1"/>
  <c r="T33" i="845" s="1"/>
  <c r="V33" i="845" s="1"/>
  <c r="A33" i="845"/>
  <c r="R32" i="845"/>
  <c r="N32" i="845"/>
  <c r="M32" i="845"/>
  <c r="L32" i="845"/>
  <c r="D32" i="845"/>
  <c r="S32" i="845" s="1"/>
  <c r="T32" i="845" s="1"/>
  <c r="V32" i="845" s="1"/>
  <c r="A32" i="845"/>
  <c r="R31" i="845"/>
  <c r="N31" i="845"/>
  <c r="M31" i="845"/>
  <c r="L31" i="845"/>
  <c r="D31" i="845"/>
  <c r="S31" i="845" s="1"/>
  <c r="T31" i="845" s="1"/>
  <c r="V31" i="845" s="1"/>
  <c r="A31" i="845"/>
  <c r="R30" i="845"/>
  <c r="N30" i="845"/>
  <c r="M30" i="845"/>
  <c r="L30" i="845"/>
  <c r="D30" i="845"/>
  <c r="S30" i="845" s="1"/>
  <c r="T30" i="845" s="1"/>
  <c r="V30" i="845" s="1"/>
  <c r="A30" i="845"/>
  <c r="R29" i="845"/>
  <c r="N29" i="845"/>
  <c r="M29" i="845"/>
  <c r="L29" i="845"/>
  <c r="D29" i="845"/>
  <c r="S29" i="845" s="1"/>
  <c r="T29" i="845" s="1"/>
  <c r="V29" i="845" s="1"/>
  <c r="A29" i="845"/>
  <c r="R28" i="845"/>
  <c r="N28" i="845"/>
  <c r="M28" i="845"/>
  <c r="L28" i="845"/>
  <c r="D28" i="845"/>
  <c r="S28" i="845" s="1"/>
  <c r="T28" i="845" s="1"/>
  <c r="V28" i="845" s="1"/>
  <c r="A28" i="845"/>
  <c r="V27" i="845"/>
  <c r="B17" i="845"/>
  <c r="G15" i="845"/>
  <c r="B15" i="845"/>
  <c r="B13" i="845"/>
  <c r="V52" i="843"/>
  <c r="V51" i="843"/>
  <c r="R50" i="843"/>
  <c r="M50" i="843" s="1"/>
  <c r="L50" i="843"/>
  <c r="N50" i="843" s="1"/>
  <c r="O50" i="843" s="1"/>
  <c r="D50" i="843"/>
  <c r="S50" i="843" s="1"/>
  <c r="T50" i="843" s="1"/>
  <c r="V50" i="843" s="1"/>
  <c r="A50" i="843"/>
  <c r="R49" i="843"/>
  <c r="M49" i="843" s="1"/>
  <c r="L49" i="843"/>
  <c r="N49" i="843" s="1"/>
  <c r="O49" i="843" s="1"/>
  <c r="D49" i="843"/>
  <c r="S49" i="843" s="1"/>
  <c r="T49" i="843" s="1"/>
  <c r="V49" i="843" s="1"/>
  <c r="A49" i="843"/>
  <c r="R48" i="843"/>
  <c r="M48" i="843" s="1"/>
  <c r="L48" i="843"/>
  <c r="N48" i="843" s="1"/>
  <c r="O48" i="843" s="1"/>
  <c r="D48" i="843"/>
  <c r="S48" i="843" s="1"/>
  <c r="T48" i="843" s="1"/>
  <c r="V48" i="843" s="1"/>
  <c r="A48" i="843"/>
  <c r="R47" i="843"/>
  <c r="M47" i="843" s="1"/>
  <c r="L47" i="843"/>
  <c r="N47" i="843" s="1"/>
  <c r="O47" i="843" s="1"/>
  <c r="D47" i="843"/>
  <c r="S47" i="843" s="1"/>
  <c r="T47" i="843" s="1"/>
  <c r="V47" i="843" s="1"/>
  <c r="A47" i="843"/>
  <c r="R46" i="843"/>
  <c r="M46" i="843" s="1"/>
  <c r="L46" i="843"/>
  <c r="N46" i="843" s="1"/>
  <c r="O46" i="843" s="1"/>
  <c r="D46" i="843"/>
  <c r="S46" i="843" s="1"/>
  <c r="T46" i="843" s="1"/>
  <c r="V46" i="843" s="1"/>
  <c r="A46" i="843"/>
  <c r="R45" i="843"/>
  <c r="M45" i="843" s="1"/>
  <c r="L45" i="843"/>
  <c r="N45" i="843" s="1"/>
  <c r="O45" i="843" s="1"/>
  <c r="D45" i="843"/>
  <c r="S45" i="843" s="1"/>
  <c r="T45" i="843" s="1"/>
  <c r="V45" i="843" s="1"/>
  <c r="A45" i="843"/>
  <c r="R44" i="843"/>
  <c r="M44" i="843" s="1"/>
  <c r="N44" i="843"/>
  <c r="O44" i="843" s="1"/>
  <c r="L44" i="843"/>
  <c r="D44" i="843"/>
  <c r="S44" i="843" s="1"/>
  <c r="T44" i="843" s="1"/>
  <c r="V44" i="843" s="1"/>
  <c r="A44" i="843"/>
  <c r="R43" i="843"/>
  <c r="M43" i="843" s="1"/>
  <c r="L43" i="843"/>
  <c r="N43" i="843" s="1"/>
  <c r="O43" i="843" s="1"/>
  <c r="D43" i="843"/>
  <c r="S43" i="843" s="1"/>
  <c r="T43" i="843" s="1"/>
  <c r="V43" i="843" s="1"/>
  <c r="A43" i="843"/>
  <c r="R42" i="843"/>
  <c r="M42" i="843" s="1"/>
  <c r="L42" i="843"/>
  <c r="N42" i="843" s="1"/>
  <c r="O42" i="843" s="1"/>
  <c r="D42" i="843"/>
  <c r="S42" i="843" s="1"/>
  <c r="T42" i="843" s="1"/>
  <c r="V42" i="843" s="1"/>
  <c r="A42" i="843"/>
  <c r="R41" i="843"/>
  <c r="M41" i="843" s="1"/>
  <c r="L41" i="843"/>
  <c r="N41" i="843" s="1"/>
  <c r="O41" i="843" s="1"/>
  <c r="D41" i="843"/>
  <c r="S41" i="843" s="1"/>
  <c r="T41" i="843" s="1"/>
  <c r="V41" i="843" s="1"/>
  <c r="A41" i="843"/>
  <c r="R40" i="843"/>
  <c r="M40" i="843" s="1"/>
  <c r="L40" i="843"/>
  <c r="N40" i="843" s="1"/>
  <c r="O40" i="843" s="1"/>
  <c r="D40" i="843"/>
  <c r="S40" i="843" s="1"/>
  <c r="T40" i="843" s="1"/>
  <c r="V40" i="843" s="1"/>
  <c r="A40" i="843"/>
  <c r="R39" i="843"/>
  <c r="M39" i="843" s="1"/>
  <c r="L39" i="843"/>
  <c r="N39" i="843" s="1"/>
  <c r="O39" i="843" s="1"/>
  <c r="D39" i="843"/>
  <c r="S39" i="843" s="1"/>
  <c r="T39" i="843" s="1"/>
  <c r="V39" i="843" s="1"/>
  <c r="A39" i="843"/>
  <c r="R38" i="843"/>
  <c r="M38" i="843" s="1"/>
  <c r="L38" i="843"/>
  <c r="N38" i="843" s="1"/>
  <c r="O38" i="843" s="1"/>
  <c r="D38" i="843"/>
  <c r="S38" i="843" s="1"/>
  <c r="T38" i="843" s="1"/>
  <c r="V38" i="843" s="1"/>
  <c r="A38" i="843"/>
  <c r="R37" i="843"/>
  <c r="M37" i="843" s="1"/>
  <c r="L37" i="843"/>
  <c r="N37" i="843" s="1"/>
  <c r="O37" i="843" s="1"/>
  <c r="D37" i="843"/>
  <c r="S37" i="843" s="1"/>
  <c r="T37" i="843" s="1"/>
  <c r="V37" i="843" s="1"/>
  <c r="A37" i="843"/>
  <c r="R36" i="843"/>
  <c r="N36" i="843"/>
  <c r="M36" i="843"/>
  <c r="L36" i="843"/>
  <c r="D36" i="843"/>
  <c r="S36" i="843" s="1"/>
  <c r="T36" i="843" s="1"/>
  <c r="V36" i="843" s="1"/>
  <c r="A36" i="843"/>
  <c r="R35" i="843"/>
  <c r="N35" i="843"/>
  <c r="M35" i="843"/>
  <c r="L35" i="843"/>
  <c r="D35" i="843"/>
  <c r="S35" i="843" s="1"/>
  <c r="T35" i="843" s="1"/>
  <c r="V35" i="843" s="1"/>
  <c r="A35" i="843"/>
  <c r="R34" i="843"/>
  <c r="N34" i="843"/>
  <c r="M34" i="843"/>
  <c r="L34" i="843"/>
  <c r="D34" i="843"/>
  <c r="S34" i="843" s="1"/>
  <c r="T34" i="843" s="1"/>
  <c r="V34" i="843" s="1"/>
  <c r="A34" i="843"/>
  <c r="S33" i="843"/>
  <c r="T33" i="843" s="1"/>
  <c r="V33" i="843" s="1"/>
  <c r="R33" i="843"/>
  <c r="N33" i="843"/>
  <c r="M33" i="843"/>
  <c r="L33" i="843"/>
  <c r="D33" i="843"/>
  <c r="A33" i="843"/>
  <c r="R32" i="843"/>
  <c r="N32" i="843"/>
  <c r="M32" i="843"/>
  <c r="L32" i="843"/>
  <c r="D32" i="843"/>
  <c r="S32" i="843" s="1"/>
  <c r="T32" i="843" s="1"/>
  <c r="V32" i="843" s="1"/>
  <c r="A32" i="843"/>
  <c r="R31" i="843"/>
  <c r="N31" i="843"/>
  <c r="M31" i="843"/>
  <c r="L31" i="843"/>
  <c r="D31" i="843"/>
  <c r="S31" i="843" s="1"/>
  <c r="T31" i="843" s="1"/>
  <c r="V31" i="843" s="1"/>
  <c r="A31" i="843"/>
  <c r="R30" i="843"/>
  <c r="N30" i="843"/>
  <c r="M30" i="843"/>
  <c r="L30" i="843"/>
  <c r="D30" i="843"/>
  <c r="S30" i="843" s="1"/>
  <c r="T30" i="843" s="1"/>
  <c r="V30" i="843" s="1"/>
  <c r="A30" i="843"/>
  <c r="R29" i="843"/>
  <c r="N29" i="843"/>
  <c r="M29" i="843"/>
  <c r="L29" i="843"/>
  <c r="D29" i="843"/>
  <c r="S29" i="843" s="1"/>
  <c r="T29" i="843" s="1"/>
  <c r="V29" i="843" s="1"/>
  <c r="A29" i="843"/>
  <c r="R28" i="843"/>
  <c r="N28" i="843"/>
  <c r="M28" i="843"/>
  <c r="L28" i="843"/>
  <c r="D28" i="843"/>
  <c r="S28" i="843" s="1"/>
  <c r="T28" i="843" s="1"/>
  <c r="V28" i="843" s="1"/>
  <c r="A28" i="843"/>
  <c r="V27" i="843"/>
  <c r="B17" i="843"/>
  <c r="G15" i="843"/>
  <c r="B15" i="843"/>
  <c r="B13" i="843"/>
  <c r="V52" i="841"/>
  <c r="V51" i="841"/>
  <c r="R50" i="841"/>
  <c r="M50" i="841" s="1"/>
  <c r="L50" i="841"/>
  <c r="N50" i="841" s="1"/>
  <c r="O50" i="841" s="1"/>
  <c r="D50" i="841"/>
  <c r="S50" i="841" s="1"/>
  <c r="T50" i="841" s="1"/>
  <c r="V50" i="841" s="1"/>
  <c r="A50" i="841"/>
  <c r="R49" i="841"/>
  <c r="M49" i="841" s="1"/>
  <c r="L49" i="841"/>
  <c r="N49" i="841" s="1"/>
  <c r="O49" i="841" s="1"/>
  <c r="D49" i="841"/>
  <c r="S49" i="841" s="1"/>
  <c r="T49" i="841" s="1"/>
  <c r="V49" i="841" s="1"/>
  <c r="A49" i="841"/>
  <c r="R48" i="841"/>
  <c r="M48" i="841" s="1"/>
  <c r="L48" i="841"/>
  <c r="N48" i="841" s="1"/>
  <c r="O48" i="841" s="1"/>
  <c r="D48" i="841"/>
  <c r="S48" i="841" s="1"/>
  <c r="T48" i="841" s="1"/>
  <c r="V48" i="841" s="1"/>
  <c r="A48" i="841"/>
  <c r="R47" i="841"/>
  <c r="M47" i="841" s="1"/>
  <c r="L47" i="841"/>
  <c r="N47" i="841" s="1"/>
  <c r="O47" i="841" s="1"/>
  <c r="D47" i="841"/>
  <c r="S47" i="841" s="1"/>
  <c r="T47" i="841" s="1"/>
  <c r="V47" i="841" s="1"/>
  <c r="A47" i="841"/>
  <c r="R46" i="841"/>
  <c r="M46" i="841" s="1"/>
  <c r="L46" i="841"/>
  <c r="N46" i="841" s="1"/>
  <c r="O46" i="841" s="1"/>
  <c r="D46" i="841"/>
  <c r="S46" i="841" s="1"/>
  <c r="T46" i="841" s="1"/>
  <c r="V46" i="841" s="1"/>
  <c r="A46" i="841"/>
  <c r="R45" i="841"/>
  <c r="M45" i="841" s="1"/>
  <c r="L45" i="841"/>
  <c r="N45" i="841" s="1"/>
  <c r="O45" i="841" s="1"/>
  <c r="D45" i="841"/>
  <c r="S45" i="841" s="1"/>
  <c r="T45" i="841" s="1"/>
  <c r="V45" i="841" s="1"/>
  <c r="A45" i="841"/>
  <c r="R44" i="841"/>
  <c r="M44" i="841" s="1"/>
  <c r="L44" i="841"/>
  <c r="N44" i="841" s="1"/>
  <c r="O44" i="841" s="1"/>
  <c r="D44" i="841"/>
  <c r="S44" i="841" s="1"/>
  <c r="T44" i="841" s="1"/>
  <c r="V44" i="841" s="1"/>
  <c r="A44" i="841"/>
  <c r="R43" i="841"/>
  <c r="M43" i="841" s="1"/>
  <c r="L43" i="841"/>
  <c r="N43" i="841" s="1"/>
  <c r="O43" i="841" s="1"/>
  <c r="D43" i="841"/>
  <c r="S43" i="841" s="1"/>
  <c r="T43" i="841" s="1"/>
  <c r="V43" i="841" s="1"/>
  <c r="A43" i="841"/>
  <c r="R42" i="841"/>
  <c r="M42" i="841" s="1"/>
  <c r="L42" i="841"/>
  <c r="N42" i="841" s="1"/>
  <c r="O42" i="841" s="1"/>
  <c r="D42" i="841"/>
  <c r="S42" i="841" s="1"/>
  <c r="T42" i="841" s="1"/>
  <c r="V42" i="841" s="1"/>
  <c r="A42" i="841"/>
  <c r="R41" i="841"/>
  <c r="M41" i="841" s="1"/>
  <c r="L41" i="841"/>
  <c r="N41" i="841" s="1"/>
  <c r="O41" i="841" s="1"/>
  <c r="D41" i="841"/>
  <c r="S41" i="841" s="1"/>
  <c r="T41" i="841" s="1"/>
  <c r="V41" i="841" s="1"/>
  <c r="A41" i="841"/>
  <c r="R40" i="841"/>
  <c r="M40" i="841" s="1"/>
  <c r="L40" i="841"/>
  <c r="N40" i="841" s="1"/>
  <c r="O40" i="841" s="1"/>
  <c r="D40" i="841"/>
  <c r="S40" i="841" s="1"/>
  <c r="T40" i="841" s="1"/>
  <c r="V40" i="841" s="1"/>
  <c r="A40" i="841"/>
  <c r="R39" i="841"/>
  <c r="M39" i="841" s="1"/>
  <c r="L39" i="841"/>
  <c r="N39" i="841" s="1"/>
  <c r="O39" i="841" s="1"/>
  <c r="D39" i="841"/>
  <c r="S39" i="841" s="1"/>
  <c r="T39" i="841" s="1"/>
  <c r="V39" i="841" s="1"/>
  <c r="A39" i="841"/>
  <c r="R38" i="841"/>
  <c r="M38" i="841" s="1"/>
  <c r="L38" i="841"/>
  <c r="N38" i="841" s="1"/>
  <c r="O38" i="841" s="1"/>
  <c r="D38" i="841"/>
  <c r="S38" i="841" s="1"/>
  <c r="T38" i="841" s="1"/>
  <c r="V38" i="841" s="1"/>
  <c r="A38" i="841"/>
  <c r="R37" i="841"/>
  <c r="M37" i="841" s="1"/>
  <c r="L37" i="841"/>
  <c r="N37" i="841" s="1"/>
  <c r="O37" i="841" s="1"/>
  <c r="D37" i="841"/>
  <c r="S37" i="841" s="1"/>
  <c r="T37" i="841" s="1"/>
  <c r="V37" i="841" s="1"/>
  <c r="A37" i="841"/>
  <c r="R36" i="841"/>
  <c r="N36" i="841"/>
  <c r="M36" i="841"/>
  <c r="L36" i="841"/>
  <c r="D36" i="841"/>
  <c r="S36" i="841" s="1"/>
  <c r="T36" i="841" s="1"/>
  <c r="V36" i="841" s="1"/>
  <c r="A36" i="841"/>
  <c r="S35" i="841"/>
  <c r="T35" i="841" s="1"/>
  <c r="V35" i="841" s="1"/>
  <c r="R35" i="841"/>
  <c r="N35" i="841"/>
  <c r="M35" i="841"/>
  <c r="L35" i="841"/>
  <c r="D35" i="841"/>
  <c r="A35" i="841"/>
  <c r="R34" i="841"/>
  <c r="N34" i="841"/>
  <c r="M34" i="841"/>
  <c r="L34" i="841"/>
  <c r="D34" i="841"/>
  <c r="S34" i="841" s="1"/>
  <c r="T34" i="841" s="1"/>
  <c r="V34" i="841" s="1"/>
  <c r="A34" i="841"/>
  <c r="R33" i="841"/>
  <c r="N33" i="841"/>
  <c r="M33" i="841"/>
  <c r="L33" i="841"/>
  <c r="D33" i="841"/>
  <c r="S33" i="841" s="1"/>
  <c r="T33" i="841" s="1"/>
  <c r="V33" i="841" s="1"/>
  <c r="A33" i="841"/>
  <c r="R32" i="841"/>
  <c r="N32" i="841"/>
  <c r="M32" i="841"/>
  <c r="L32" i="841"/>
  <c r="D32" i="841"/>
  <c r="S32" i="841" s="1"/>
  <c r="T32" i="841" s="1"/>
  <c r="V32" i="841" s="1"/>
  <c r="A32" i="841"/>
  <c r="R31" i="841"/>
  <c r="N31" i="841"/>
  <c r="M31" i="841"/>
  <c r="L31" i="841"/>
  <c r="D31" i="841"/>
  <c r="S31" i="841" s="1"/>
  <c r="T31" i="841" s="1"/>
  <c r="V31" i="841" s="1"/>
  <c r="A31" i="841"/>
  <c r="R30" i="841"/>
  <c r="N30" i="841"/>
  <c r="M30" i="841"/>
  <c r="L30" i="841"/>
  <c r="D30" i="841"/>
  <c r="S30" i="841" s="1"/>
  <c r="T30" i="841" s="1"/>
  <c r="V30" i="841" s="1"/>
  <c r="A30" i="841"/>
  <c r="R29" i="841"/>
  <c r="N29" i="841"/>
  <c r="M29" i="841"/>
  <c r="L29" i="841"/>
  <c r="D29" i="841"/>
  <c r="S29" i="841" s="1"/>
  <c r="T29" i="841" s="1"/>
  <c r="V29" i="841" s="1"/>
  <c r="A29" i="841"/>
  <c r="R28" i="841"/>
  <c r="N28" i="841"/>
  <c r="M28" i="841"/>
  <c r="L28" i="841"/>
  <c r="D28" i="841"/>
  <c r="S28" i="841" s="1"/>
  <c r="T28" i="841" s="1"/>
  <c r="V28" i="841" s="1"/>
  <c r="A28" i="841"/>
  <c r="V27" i="841"/>
  <c r="B17" i="841"/>
  <c r="G15" i="841"/>
  <c r="B15" i="841"/>
  <c r="B13" i="841"/>
  <c r="V52" i="839"/>
  <c r="V51" i="839"/>
  <c r="R50" i="839"/>
  <c r="M50" i="839"/>
  <c r="L50" i="839"/>
  <c r="N50" i="839" s="1"/>
  <c r="O50" i="839" s="1"/>
  <c r="D50" i="839"/>
  <c r="S50" i="839" s="1"/>
  <c r="T50" i="839" s="1"/>
  <c r="V50" i="839" s="1"/>
  <c r="A50" i="839"/>
  <c r="R49" i="839"/>
  <c r="M49" i="839" s="1"/>
  <c r="L49" i="839"/>
  <c r="N49" i="839" s="1"/>
  <c r="O49" i="839" s="1"/>
  <c r="D49" i="839"/>
  <c r="S49" i="839" s="1"/>
  <c r="T49" i="839" s="1"/>
  <c r="V49" i="839" s="1"/>
  <c r="A49" i="839"/>
  <c r="R48" i="839"/>
  <c r="M48" i="839" s="1"/>
  <c r="N48" i="839"/>
  <c r="O48" i="839" s="1"/>
  <c r="L48" i="839"/>
  <c r="D48" i="839"/>
  <c r="S48" i="839" s="1"/>
  <c r="T48" i="839" s="1"/>
  <c r="V48" i="839" s="1"/>
  <c r="A48" i="839"/>
  <c r="R47" i="839"/>
  <c r="M47" i="839" s="1"/>
  <c r="L47" i="839"/>
  <c r="N47" i="839" s="1"/>
  <c r="O47" i="839" s="1"/>
  <c r="D47" i="839"/>
  <c r="S47" i="839" s="1"/>
  <c r="T47" i="839" s="1"/>
  <c r="V47" i="839" s="1"/>
  <c r="A47" i="839"/>
  <c r="R46" i="839"/>
  <c r="M46" i="839" s="1"/>
  <c r="L46" i="839"/>
  <c r="N46" i="839" s="1"/>
  <c r="O46" i="839" s="1"/>
  <c r="D46" i="839"/>
  <c r="S46" i="839" s="1"/>
  <c r="T46" i="839" s="1"/>
  <c r="V46" i="839" s="1"/>
  <c r="A46" i="839"/>
  <c r="R45" i="839"/>
  <c r="M45" i="839" s="1"/>
  <c r="L45" i="839"/>
  <c r="N45" i="839" s="1"/>
  <c r="O45" i="839" s="1"/>
  <c r="D45" i="839"/>
  <c r="S45" i="839" s="1"/>
  <c r="T45" i="839" s="1"/>
  <c r="V45" i="839" s="1"/>
  <c r="A45" i="839"/>
  <c r="R44" i="839"/>
  <c r="M44" i="839" s="1"/>
  <c r="L44" i="839"/>
  <c r="N44" i="839" s="1"/>
  <c r="O44" i="839" s="1"/>
  <c r="D44" i="839"/>
  <c r="S44" i="839" s="1"/>
  <c r="T44" i="839" s="1"/>
  <c r="V44" i="839" s="1"/>
  <c r="A44" i="839"/>
  <c r="R43" i="839"/>
  <c r="M43" i="839" s="1"/>
  <c r="L43" i="839"/>
  <c r="N43" i="839" s="1"/>
  <c r="O43" i="839" s="1"/>
  <c r="D43" i="839"/>
  <c r="S43" i="839" s="1"/>
  <c r="T43" i="839" s="1"/>
  <c r="V43" i="839" s="1"/>
  <c r="A43" i="839"/>
  <c r="R42" i="839"/>
  <c r="M42" i="839" s="1"/>
  <c r="L42" i="839"/>
  <c r="N42" i="839" s="1"/>
  <c r="O42" i="839" s="1"/>
  <c r="D42" i="839"/>
  <c r="S42" i="839" s="1"/>
  <c r="T42" i="839" s="1"/>
  <c r="V42" i="839" s="1"/>
  <c r="A42" i="839"/>
  <c r="R41" i="839"/>
  <c r="M41" i="839" s="1"/>
  <c r="L41" i="839"/>
  <c r="N41" i="839" s="1"/>
  <c r="O41" i="839" s="1"/>
  <c r="D41" i="839"/>
  <c r="S41" i="839" s="1"/>
  <c r="T41" i="839" s="1"/>
  <c r="V41" i="839" s="1"/>
  <c r="A41" i="839"/>
  <c r="T40" i="839"/>
  <c r="V40" i="839" s="1"/>
  <c r="R40" i="839"/>
  <c r="M40" i="839" s="1"/>
  <c r="L40" i="839"/>
  <c r="N40" i="839" s="1"/>
  <c r="O40" i="839" s="1"/>
  <c r="D40" i="839"/>
  <c r="S40" i="839" s="1"/>
  <c r="A40" i="839"/>
  <c r="R39" i="839"/>
  <c r="M39" i="839" s="1"/>
  <c r="L39" i="839"/>
  <c r="N39" i="839" s="1"/>
  <c r="O39" i="839" s="1"/>
  <c r="D39" i="839"/>
  <c r="S39" i="839" s="1"/>
  <c r="T39" i="839" s="1"/>
  <c r="V39" i="839" s="1"/>
  <c r="A39" i="839"/>
  <c r="R38" i="839"/>
  <c r="M38" i="839" s="1"/>
  <c r="L38" i="839"/>
  <c r="N38" i="839" s="1"/>
  <c r="O38" i="839" s="1"/>
  <c r="D38" i="839"/>
  <c r="S38" i="839" s="1"/>
  <c r="T38" i="839" s="1"/>
  <c r="V38" i="839" s="1"/>
  <c r="A38" i="839"/>
  <c r="R37" i="839"/>
  <c r="M37" i="839" s="1"/>
  <c r="L37" i="839"/>
  <c r="N37" i="839" s="1"/>
  <c r="O37" i="839" s="1"/>
  <c r="D37" i="839"/>
  <c r="S37" i="839" s="1"/>
  <c r="T37" i="839" s="1"/>
  <c r="V37" i="839" s="1"/>
  <c r="A37" i="839"/>
  <c r="R36" i="839"/>
  <c r="N36" i="839"/>
  <c r="M36" i="839"/>
  <c r="L36" i="839"/>
  <c r="D36" i="839"/>
  <c r="S36" i="839" s="1"/>
  <c r="T36" i="839" s="1"/>
  <c r="V36" i="839" s="1"/>
  <c r="A36" i="839"/>
  <c r="R35" i="839"/>
  <c r="N35" i="839"/>
  <c r="M35" i="839"/>
  <c r="L35" i="839"/>
  <c r="D35" i="839"/>
  <c r="S35" i="839" s="1"/>
  <c r="T35" i="839" s="1"/>
  <c r="V35" i="839" s="1"/>
  <c r="A35" i="839"/>
  <c r="R34" i="839"/>
  <c r="N34" i="839"/>
  <c r="M34" i="839"/>
  <c r="L34" i="839"/>
  <c r="D34" i="839"/>
  <c r="S34" i="839" s="1"/>
  <c r="T34" i="839" s="1"/>
  <c r="V34" i="839" s="1"/>
  <c r="A34" i="839"/>
  <c r="R33" i="839"/>
  <c r="N33" i="839"/>
  <c r="M33" i="839"/>
  <c r="L33" i="839"/>
  <c r="D33" i="839"/>
  <c r="S33" i="839" s="1"/>
  <c r="T33" i="839" s="1"/>
  <c r="V33" i="839" s="1"/>
  <c r="A33" i="839"/>
  <c r="R32" i="839"/>
  <c r="N32" i="839"/>
  <c r="M32" i="839"/>
  <c r="L32" i="839"/>
  <c r="D32" i="839"/>
  <c r="S32" i="839" s="1"/>
  <c r="T32" i="839" s="1"/>
  <c r="V32" i="839" s="1"/>
  <c r="A32" i="839"/>
  <c r="R31" i="839"/>
  <c r="N31" i="839"/>
  <c r="M31" i="839"/>
  <c r="L31" i="839"/>
  <c r="D31" i="839"/>
  <c r="S31" i="839" s="1"/>
  <c r="T31" i="839" s="1"/>
  <c r="V31" i="839" s="1"/>
  <c r="A31" i="839"/>
  <c r="R30" i="839"/>
  <c r="N30" i="839"/>
  <c r="M30" i="839"/>
  <c r="L30" i="839"/>
  <c r="D30" i="839"/>
  <c r="S30" i="839" s="1"/>
  <c r="T30" i="839" s="1"/>
  <c r="V30" i="839" s="1"/>
  <c r="A30" i="839"/>
  <c r="R29" i="839"/>
  <c r="N29" i="839"/>
  <c r="M29" i="839"/>
  <c r="L29" i="839"/>
  <c r="D29" i="839"/>
  <c r="S29" i="839" s="1"/>
  <c r="T29" i="839" s="1"/>
  <c r="V29" i="839" s="1"/>
  <c r="A29" i="839"/>
  <c r="R28" i="839"/>
  <c r="N28" i="839"/>
  <c r="M28" i="839"/>
  <c r="L28" i="839"/>
  <c r="D28" i="839"/>
  <c r="S28" i="839" s="1"/>
  <c r="T28" i="839" s="1"/>
  <c r="V28" i="839" s="1"/>
  <c r="A28" i="839"/>
  <c r="V27" i="839"/>
  <c r="B17" i="839"/>
  <c r="G15" i="839"/>
  <c r="B15" i="839"/>
  <c r="B13" i="839"/>
  <c r="V52" i="837"/>
  <c r="V51" i="837"/>
  <c r="R50" i="837"/>
  <c r="M50" i="837"/>
  <c r="L50" i="837"/>
  <c r="N50" i="837" s="1"/>
  <c r="O50" i="837" s="1"/>
  <c r="D50" i="837"/>
  <c r="S50" i="837" s="1"/>
  <c r="T50" i="837" s="1"/>
  <c r="V50" i="837" s="1"/>
  <c r="A50" i="837"/>
  <c r="R49" i="837"/>
  <c r="M49" i="837" s="1"/>
  <c r="L49" i="837"/>
  <c r="N49" i="837" s="1"/>
  <c r="O49" i="837" s="1"/>
  <c r="D49" i="837"/>
  <c r="S49" i="837" s="1"/>
  <c r="T49" i="837" s="1"/>
  <c r="V49" i="837" s="1"/>
  <c r="A49" i="837"/>
  <c r="R48" i="837"/>
  <c r="M48" i="837" s="1"/>
  <c r="L48" i="837"/>
  <c r="N48" i="837" s="1"/>
  <c r="O48" i="837" s="1"/>
  <c r="D48" i="837"/>
  <c r="S48" i="837" s="1"/>
  <c r="T48" i="837" s="1"/>
  <c r="V48" i="837" s="1"/>
  <c r="A48" i="837"/>
  <c r="R47" i="837"/>
  <c r="M47" i="837" s="1"/>
  <c r="L47" i="837"/>
  <c r="N47" i="837" s="1"/>
  <c r="O47" i="837" s="1"/>
  <c r="D47" i="837"/>
  <c r="S47" i="837" s="1"/>
  <c r="T47" i="837" s="1"/>
  <c r="V47" i="837" s="1"/>
  <c r="A47" i="837"/>
  <c r="R46" i="837"/>
  <c r="M46" i="837" s="1"/>
  <c r="L46" i="837"/>
  <c r="N46" i="837" s="1"/>
  <c r="O46" i="837" s="1"/>
  <c r="D46" i="837"/>
  <c r="S46" i="837" s="1"/>
  <c r="T46" i="837" s="1"/>
  <c r="V46" i="837" s="1"/>
  <c r="A46" i="837"/>
  <c r="R45" i="837"/>
  <c r="M45" i="837" s="1"/>
  <c r="L45" i="837"/>
  <c r="N45" i="837" s="1"/>
  <c r="O45" i="837" s="1"/>
  <c r="D45" i="837"/>
  <c r="S45" i="837" s="1"/>
  <c r="T45" i="837" s="1"/>
  <c r="V45" i="837" s="1"/>
  <c r="A45" i="837"/>
  <c r="R44" i="837"/>
  <c r="M44" i="837" s="1"/>
  <c r="L44" i="837"/>
  <c r="N44" i="837" s="1"/>
  <c r="O44" i="837" s="1"/>
  <c r="D44" i="837"/>
  <c r="S44" i="837" s="1"/>
  <c r="T44" i="837" s="1"/>
  <c r="V44" i="837" s="1"/>
  <c r="A44" i="837"/>
  <c r="R43" i="837"/>
  <c r="M43" i="837" s="1"/>
  <c r="L43" i="837"/>
  <c r="N43" i="837" s="1"/>
  <c r="O43" i="837" s="1"/>
  <c r="D43" i="837"/>
  <c r="S43" i="837" s="1"/>
  <c r="T43" i="837" s="1"/>
  <c r="V43" i="837" s="1"/>
  <c r="A43" i="837"/>
  <c r="R42" i="837"/>
  <c r="M42" i="837" s="1"/>
  <c r="L42" i="837"/>
  <c r="N42" i="837" s="1"/>
  <c r="O42" i="837" s="1"/>
  <c r="D42" i="837"/>
  <c r="S42" i="837" s="1"/>
  <c r="T42" i="837" s="1"/>
  <c r="V42" i="837" s="1"/>
  <c r="A42" i="837"/>
  <c r="R41" i="837"/>
  <c r="M41" i="837" s="1"/>
  <c r="L41" i="837"/>
  <c r="N41" i="837" s="1"/>
  <c r="O41" i="837" s="1"/>
  <c r="D41" i="837"/>
  <c r="S41" i="837" s="1"/>
  <c r="T41" i="837" s="1"/>
  <c r="V41" i="837" s="1"/>
  <c r="A41" i="837"/>
  <c r="R40" i="837"/>
  <c r="M40" i="837" s="1"/>
  <c r="L40" i="837"/>
  <c r="N40" i="837" s="1"/>
  <c r="O40" i="837" s="1"/>
  <c r="D40" i="837"/>
  <c r="S40" i="837" s="1"/>
  <c r="T40" i="837" s="1"/>
  <c r="V40" i="837" s="1"/>
  <c r="A40" i="837"/>
  <c r="R39" i="837"/>
  <c r="M39" i="837" s="1"/>
  <c r="L39" i="837"/>
  <c r="N39" i="837" s="1"/>
  <c r="O39" i="837" s="1"/>
  <c r="D39" i="837"/>
  <c r="S39" i="837" s="1"/>
  <c r="T39" i="837" s="1"/>
  <c r="V39" i="837" s="1"/>
  <c r="A39" i="837"/>
  <c r="R38" i="837"/>
  <c r="M38" i="837" s="1"/>
  <c r="L38" i="837"/>
  <c r="N38" i="837" s="1"/>
  <c r="O38" i="837" s="1"/>
  <c r="D38" i="837"/>
  <c r="S38" i="837" s="1"/>
  <c r="T38" i="837" s="1"/>
  <c r="V38" i="837" s="1"/>
  <c r="A38" i="837"/>
  <c r="R37" i="837"/>
  <c r="M37" i="837" s="1"/>
  <c r="L37" i="837"/>
  <c r="N37" i="837" s="1"/>
  <c r="O37" i="837" s="1"/>
  <c r="D37" i="837"/>
  <c r="S37" i="837" s="1"/>
  <c r="T37" i="837" s="1"/>
  <c r="V37" i="837" s="1"/>
  <c r="A37" i="837"/>
  <c r="R36" i="837"/>
  <c r="N36" i="837"/>
  <c r="M36" i="837"/>
  <c r="L36" i="837"/>
  <c r="D36" i="837"/>
  <c r="S36" i="837" s="1"/>
  <c r="T36" i="837" s="1"/>
  <c r="V36" i="837" s="1"/>
  <c r="A36" i="837"/>
  <c r="R35" i="837"/>
  <c r="N35" i="837"/>
  <c r="M35" i="837"/>
  <c r="L35" i="837"/>
  <c r="D35" i="837"/>
  <c r="S35" i="837" s="1"/>
  <c r="T35" i="837" s="1"/>
  <c r="V35" i="837" s="1"/>
  <c r="A35" i="837"/>
  <c r="R34" i="837"/>
  <c r="N34" i="837"/>
  <c r="M34" i="837"/>
  <c r="L34" i="837"/>
  <c r="D34" i="837"/>
  <c r="S34" i="837" s="1"/>
  <c r="T34" i="837" s="1"/>
  <c r="V34" i="837" s="1"/>
  <c r="A34" i="837"/>
  <c r="S33" i="837"/>
  <c r="T33" i="837" s="1"/>
  <c r="V33" i="837" s="1"/>
  <c r="R33" i="837"/>
  <c r="N33" i="837"/>
  <c r="M33" i="837"/>
  <c r="L33" i="837"/>
  <c r="D33" i="837"/>
  <c r="A33" i="837"/>
  <c r="R32" i="837"/>
  <c r="N32" i="837"/>
  <c r="M32" i="837"/>
  <c r="L32" i="837"/>
  <c r="D32" i="837"/>
  <c r="S32" i="837" s="1"/>
  <c r="T32" i="837" s="1"/>
  <c r="V32" i="837" s="1"/>
  <c r="A32" i="837"/>
  <c r="R31" i="837"/>
  <c r="N31" i="837"/>
  <c r="M31" i="837"/>
  <c r="L31" i="837"/>
  <c r="D31" i="837"/>
  <c r="S31" i="837" s="1"/>
  <c r="T31" i="837" s="1"/>
  <c r="V31" i="837" s="1"/>
  <c r="A31" i="837"/>
  <c r="R30" i="837"/>
  <c r="N30" i="837"/>
  <c r="M30" i="837"/>
  <c r="L30" i="837"/>
  <c r="D30" i="837"/>
  <c r="S30" i="837" s="1"/>
  <c r="T30" i="837" s="1"/>
  <c r="V30" i="837" s="1"/>
  <c r="A30" i="837"/>
  <c r="R29" i="837"/>
  <c r="N29" i="837"/>
  <c r="M29" i="837"/>
  <c r="L29" i="837"/>
  <c r="D29" i="837"/>
  <c r="S29" i="837" s="1"/>
  <c r="T29" i="837" s="1"/>
  <c r="V29" i="837" s="1"/>
  <c r="A29" i="837"/>
  <c r="R28" i="837"/>
  <c r="N28" i="837"/>
  <c r="M28" i="837"/>
  <c r="L28" i="837"/>
  <c r="D28" i="837"/>
  <c r="S28" i="837" s="1"/>
  <c r="T28" i="837" s="1"/>
  <c r="V28" i="837" s="1"/>
  <c r="A28" i="837"/>
  <c r="V27" i="837"/>
  <c r="B17" i="837"/>
  <c r="G15" i="837"/>
  <c r="B15" i="837"/>
  <c r="B13" i="837"/>
  <c r="V52" i="835"/>
  <c r="V51" i="835"/>
  <c r="R50" i="835"/>
  <c r="M50" i="835" s="1"/>
  <c r="L50" i="835"/>
  <c r="N50" i="835" s="1"/>
  <c r="O50" i="835" s="1"/>
  <c r="D50" i="835"/>
  <c r="S50" i="835" s="1"/>
  <c r="T50" i="835" s="1"/>
  <c r="V50" i="835" s="1"/>
  <c r="A50" i="835"/>
  <c r="R49" i="835"/>
  <c r="M49" i="835" s="1"/>
  <c r="L49" i="835"/>
  <c r="N49" i="835" s="1"/>
  <c r="O49" i="835" s="1"/>
  <c r="D49" i="835"/>
  <c r="S49" i="835" s="1"/>
  <c r="T49" i="835" s="1"/>
  <c r="V49" i="835" s="1"/>
  <c r="A49" i="835"/>
  <c r="R48" i="835"/>
  <c r="M48" i="835" s="1"/>
  <c r="L48" i="835"/>
  <c r="N48" i="835" s="1"/>
  <c r="O48" i="835" s="1"/>
  <c r="D48" i="835"/>
  <c r="S48" i="835" s="1"/>
  <c r="T48" i="835" s="1"/>
  <c r="V48" i="835" s="1"/>
  <c r="A48" i="835"/>
  <c r="R47" i="835"/>
  <c r="M47" i="835" s="1"/>
  <c r="L47" i="835"/>
  <c r="N47" i="835" s="1"/>
  <c r="O47" i="835" s="1"/>
  <c r="D47" i="835"/>
  <c r="S47" i="835" s="1"/>
  <c r="T47" i="835" s="1"/>
  <c r="V47" i="835" s="1"/>
  <c r="A47" i="835"/>
  <c r="R46" i="835"/>
  <c r="M46" i="835" s="1"/>
  <c r="L46" i="835"/>
  <c r="N46" i="835" s="1"/>
  <c r="O46" i="835" s="1"/>
  <c r="D46" i="835"/>
  <c r="S46" i="835" s="1"/>
  <c r="T46" i="835" s="1"/>
  <c r="V46" i="835" s="1"/>
  <c r="A46" i="835"/>
  <c r="R45" i="835"/>
  <c r="M45" i="835" s="1"/>
  <c r="L45" i="835"/>
  <c r="N45" i="835" s="1"/>
  <c r="O45" i="835" s="1"/>
  <c r="D45" i="835"/>
  <c r="S45" i="835" s="1"/>
  <c r="T45" i="835" s="1"/>
  <c r="V45" i="835" s="1"/>
  <c r="A45" i="835"/>
  <c r="R44" i="835"/>
  <c r="M44" i="835" s="1"/>
  <c r="L44" i="835"/>
  <c r="N44" i="835" s="1"/>
  <c r="O44" i="835" s="1"/>
  <c r="D44" i="835"/>
  <c r="S44" i="835" s="1"/>
  <c r="T44" i="835" s="1"/>
  <c r="V44" i="835" s="1"/>
  <c r="A44" i="835"/>
  <c r="R43" i="835"/>
  <c r="M43" i="835" s="1"/>
  <c r="L43" i="835"/>
  <c r="N43" i="835" s="1"/>
  <c r="O43" i="835" s="1"/>
  <c r="D43" i="835"/>
  <c r="S43" i="835" s="1"/>
  <c r="T43" i="835" s="1"/>
  <c r="V43" i="835" s="1"/>
  <c r="A43" i="835"/>
  <c r="R42" i="835"/>
  <c r="M42" i="835" s="1"/>
  <c r="L42" i="835"/>
  <c r="N42" i="835" s="1"/>
  <c r="O42" i="835" s="1"/>
  <c r="D42" i="835"/>
  <c r="S42" i="835" s="1"/>
  <c r="T42" i="835" s="1"/>
  <c r="V42" i="835" s="1"/>
  <c r="A42" i="835"/>
  <c r="R41" i="835"/>
  <c r="M41" i="835" s="1"/>
  <c r="L41" i="835"/>
  <c r="N41" i="835" s="1"/>
  <c r="O41" i="835" s="1"/>
  <c r="D41" i="835"/>
  <c r="S41" i="835" s="1"/>
  <c r="T41" i="835" s="1"/>
  <c r="V41" i="835" s="1"/>
  <c r="A41" i="835"/>
  <c r="R40" i="835"/>
  <c r="M40" i="835" s="1"/>
  <c r="L40" i="835"/>
  <c r="N40" i="835" s="1"/>
  <c r="O40" i="835" s="1"/>
  <c r="D40" i="835"/>
  <c r="S40" i="835" s="1"/>
  <c r="T40" i="835" s="1"/>
  <c r="V40" i="835" s="1"/>
  <c r="A40" i="835"/>
  <c r="R39" i="835"/>
  <c r="M39" i="835" s="1"/>
  <c r="L39" i="835"/>
  <c r="N39" i="835" s="1"/>
  <c r="O39" i="835" s="1"/>
  <c r="D39" i="835"/>
  <c r="S39" i="835" s="1"/>
  <c r="T39" i="835" s="1"/>
  <c r="V39" i="835" s="1"/>
  <c r="A39" i="835"/>
  <c r="R38" i="835"/>
  <c r="M38" i="835" s="1"/>
  <c r="L38" i="835"/>
  <c r="N38" i="835" s="1"/>
  <c r="O38" i="835" s="1"/>
  <c r="D38" i="835"/>
  <c r="S38" i="835" s="1"/>
  <c r="T38" i="835" s="1"/>
  <c r="V38" i="835" s="1"/>
  <c r="A38" i="835"/>
  <c r="R37" i="835"/>
  <c r="M37" i="835" s="1"/>
  <c r="L37" i="835"/>
  <c r="N37" i="835" s="1"/>
  <c r="O37" i="835" s="1"/>
  <c r="D37" i="835"/>
  <c r="S37" i="835" s="1"/>
  <c r="T37" i="835" s="1"/>
  <c r="V37" i="835" s="1"/>
  <c r="A37" i="835"/>
  <c r="R36" i="835"/>
  <c r="N36" i="835"/>
  <c r="M36" i="835"/>
  <c r="L36" i="835"/>
  <c r="D36" i="835"/>
  <c r="S36" i="835" s="1"/>
  <c r="T36" i="835" s="1"/>
  <c r="V36" i="835" s="1"/>
  <c r="A36" i="835"/>
  <c r="R35" i="835"/>
  <c r="N35" i="835"/>
  <c r="M35" i="835"/>
  <c r="L35" i="835"/>
  <c r="D35" i="835"/>
  <c r="S35" i="835" s="1"/>
  <c r="T35" i="835" s="1"/>
  <c r="V35" i="835" s="1"/>
  <c r="A35" i="835"/>
  <c r="R34" i="835"/>
  <c r="N34" i="835"/>
  <c r="M34" i="835"/>
  <c r="L34" i="835"/>
  <c r="D34" i="835"/>
  <c r="S34" i="835" s="1"/>
  <c r="T34" i="835" s="1"/>
  <c r="V34" i="835" s="1"/>
  <c r="A34" i="835"/>
  <c r="R33" i="835"/>
  <c r="N33" i="835"/>
  <c r="M33" i="835"/>
  <c r="L33" i="835"/>
  <c r="D33" i="835"/>
  <c r="S33" i="835" s="1"/>
  <c r="T33" i="835" s="1"/>
  <c r="V33" i="835" s="1"/>
  <c r="A33" i="835"/>
  <c r="R32" i="835"/>
  <c r="N32" i="835"/>
  <c r="M32" i="835"/>
  <c r="L32" i="835"/>
  <c r="D32" i="835"/>
  <c r="S32" i="835" s="1"/>
  <c r="T32" i="835" s="1"/>
  <c r="V32" i="835" s="1"/>
  <c r="A32" i="835"/>
  <c r="R31" i="835"/>
  <c r="N31" i="835"/>
  <c r="M31" i="835"/>
  <c r="L31" i="835"/>
  <c r="D31" i="835"/>
  <c r="S31" i="835" s="1"/>
  <c r="T31" i="835" s="1"/>
  <c r="V31" i="835" s="1"/>
  <c r="A31" i="835"/>
  <c r="R30" i="835"/>
  <c r="N30" i="835"/>
  <c r="M30" i="835"/>
  <c r="L30" i="835"/>
  <c r="D30" i="835"/>
  <c r="S30" i="835" s="1"/>
  <c r="T30" i="835" s="1"/>
  <c r="V30" i="835" s="1"/>
  <c r="A30" i="835"/>
  <c r="R29" i="835"/>
  <c r="N29" i="835"/>
  <c r="M29" i="835"/>
  <c r="L29" i="835"/>
  <c r="D29" i="835"/>
  <c r="S29" i="835" s="1"/>
  <c r="T29" i="835" s="1"/>
  <c r="V29" i="835" s="1"/>
  <c r="A29" i="835"/>
  <c r="R28" i="835"/>
  <c r="N28" i="835"/>
  <c r="M28" i="835"/>
  <c r="L28" i="835"/>
  <c r="D28" i="835"/>
  <c r="S28" i="835" s="1"/>
  <c r="T28" i="835" s="1"/>
  <c r="V28" i="835" s="1"/>
  <c r="A28" i="835"/>
  <c r="V27" i="835"/>
  <c r="B17" i="835"/>
  <c r="G15" i="835"/>
  <c r="B15" i="835"/>
  <c r="B13" i="835"/>
  <c r="V52" i="833"/>
  <c r="V51" i="833"/>
  <c r="R50" i="833"/>
  <c r="M50" i="833" s="1"/>
  <c r="L50" i="833"/>
  <c r="N50" i="833" s="1"/>
  <c r="O50" i="833" s="1"/>
  <c r="D50" i="833"/>
  <c r="S50" i="833" s="1"/>
  <c r="T50" i="833" s="1"/>
  <c r="V50" i="833" s="1"/>
  <c r="A50" i="833"/>
  <c r="R49" i="833"/>
  <c r="M49" i="833" s="1"/>
  <c r="L49" i="833"/>
  <c r="N49" i="833" s="1"/>
  <c r="O49" i="833" s="1"/>
  <c r="D49" i="833"/>
  <c r="S49" i="833" s="1"/>
  <c r="T49" i="833" s="1"/>
  <c r="V49" i="833" s="1"/>
  <c r="A49" i="833"/>
  <c r="R48" i="833"/>
  <c r="M48" i="833" s="1"/>
  <c r="N48" i="833"/>
  <c r="O48" i="833" s="1"/>
  <c r="L48" i="833"/>
  <c r="D48" i="833"/>
  <c r="S48" i="833" s="1"/>
  <c r="T48" i="833" s="1"/>
  <c r="V48" i="833" s="1"/>
  <c r="A48" i="833"/>
  <c r="R47" i="833"/>
  <c r="M47" i="833" s="1"/>
  <c r="L47" i="833"/>
  <c r="N47" i="833" s="1"/>
  <c r="O47" i="833" s="1"/>
  <c r="D47" i="833"/>
  <c r="S47" i="833" s="1"/>
  <c r="T47" i="833" s="1"/>
  <c r="V47" i="833" s="1"/>
  <c r="A47" i="833"/>
  <c r="R46" i="833"/>
  <c r="M46" i="833" s="1"/>
  <c r="L46" i="833"/>
  <c r="N46" i="833" s="1"/>
  <c r="O46" i="833" s="1"/>
  <c r="D46" i="833"/>
  <c r="S46" i="833" s="1"/>
  <c r="T46" i="833" s="1"/>
  <c r="V46" i="833" s="1"/>
  <c r="A46" i="833"/>
  <c r="R45" i="833"/>
  <c r="M45" i="833" s="1"/>
  <c r="L45" i="833"/>
  <c r="N45" i="833" s="1"/>
  <c r="O45" i="833" s="1"/>
  <c r="D45" i="833"/>
  <c r="S45" i="833" s="1"/>
  <c r="T45" i="833" s="1"/>
  <c r="V45" i="833" s="1"/>
  <c r="A45" i="833"/>
  <c r="R44" i="833"/>
  <c r="M44" i="833" s="1"/>
  <c r="L44" i="833"/>
  <c r="N44" i="833" s="1"/>
  <c r="O44" i="833" s="1"/>
  <c r="D44" i="833"/>
  <c r="S44" i="833" s="1"/>
  <c r="T44" i="833" s="1"/>
  <c r="V44" i="833" s="1"/>
  <c r="A44" i="833"/>
  <c r="R43" i="833"/>
  <c r="M43" i="833" s="1"/>
  <c r="L43" i="833"/>
  <c r="N43" i="833" s="1"/>
  <c r="O43" i="833" s="1"/>
  <c r="D43" i="833"/>
  <c r="S43" i="833" s="1"/>
  <c r="T43" i="833" s="1"/>
  <c r="V43" i="833" s="1"/>
  <c r="A43" i="833"/>
  <c r="R42" i="833"/>
  <c r="M42" i="833" s="1"/>
  <c r="L42" i="833"/>
  <c r="N42" i="833" s="1"/>
  <c r="O42" i="833" s="1"/>
  <c r="D42" i="833"/>
  <c r="S42" i="833" s="1"/>
  <c r="T42" i="833" s="1"/>
  <c r="V42" i="833" s="1"/>
  <c r="A42" i="833"/>
  <c r="R41" i="833"/>
  <c r="M41" i="833" s="1"/>
  <c r="L41" i="833"/>
  <c r="N41" i="833" s="1"/>
  <c r="O41" i="833" s="1"/>
  <c r="D41" i="833"/>
  <c r="S41" i="833" s="1"/>
  <c r="T41" i="833" s="1"/>
  <c r="V41" i="833" s="1"/>
  <c r="A41" i="833"/>
  <c r="R40" i="833"/>
  <c r="M40" i="833" s="1"/>
  <c r="L40" i="833"/>
  <c r="N40" i="833" s="1"/>
  <c r="O40" i="833" s="1"/>
  <c r="D40" i="833"/>
  <c r="S40" i="833" s="1"/>
  <c r="T40" i="833" s="1"/>
  <c r="V40" i="833" s="1"/>
  <c r="A40" i="833"/>
  <c r="R39" i="833"/>
  <c r="M39" i="833" s="1"/>
  <c r="L39" i="833"/>
  <c r="N39" i="833" s="1"/>
  <c r="O39" i="833" s="1"/>
  <c r="D39" i="833"/>
  <c r="S39" i="833" s="1"/>
  <c r="T39" i="833" s="1"/>
  <c r="V39" i="833" s="1"/>
  <c r="A39" i="833"/>
  <c r="R38" i="833"/>
  <c r="M38" i="833" s="1"/>
  <c r="L38" i="833"/>
  <c r="N38" i="833" s="1"/>
  <c r="O38" i="833" s="1"/>
  <c r="D38" i="833"/>
  <c r="S38" i="833" s="1"/>
  <c r="T38" i="833" s="1"/>
  <c r="V38" i="833" s="1"/>
  <c r="A38" i="833"/>
  <c r="R37" i="833"/>
  <c r="M37" i="833" s="1"/>
  <c r="L37" i="833"/>
  <c r="N37" i="833" s="1"/>
  <c r="O37" i="833" s="1"/>
  <c r="D37" i="833"/>
  <c r="S37" i="833" s="1"/>
  <c r="T37" i="833" s="1"/>
  <c r="V37" i="833" s="1"/>
  <c r="A37" i="833"/>
  <c r="R36" i="833"/>
  <c r="N36" i="833"/>
  <c r="M36" i="833"/>
  <c r="L36" i="833"/>
  <c r="D36" i="833"/>
  <c r="S36" i="833" s="1"/>
  <c r="T36" i="833" s="1"/>
  <c r="V36" i="833" s="1"/>
  <c r="A36" i="833"/>
  <c r="R35" i="833"/>
  <c r="N35" i="833"/>
  <c r="M35" i="833"/>
  <c r="L35" i="833"/>
  <c r="D35" i="833"/>
  <c r="S35" i="833" s="1"/>
  <c r="T35" i="833" s="1"/>
  <c r="V35" i="833" s="1"/>
  <c r="A35" i="833"/>
  <c r="R34" i="833"/>
  <c r="N34" i="833"/>
  <c r="M34" i="833"/>
  <c r="L34" i="833"/>
  <c r="D34" i="833"/>
  <c r="S34" i="833" s="1"/>
  <c r="T34" i="833" s="1"/>
  <c r="V34" i="833" s="1"/>
  <c r="A34" i="833"/>
  <c r="R33" i="833"/>
  <c r="N33" i="833"/>
  <c r="M33" i="833"/>
  <c r="L33" i="833"/>
  <c r="D33" i="833"/>
  <c r="S33" i="833" s="1"/>
  <c r="T33" i="833" s="1"/>
  <c r="V33" i="833" s="1"/>
  <c r="A33" i="833"/>
  <c r="R32" i="833"/>
  <c r="N32" i="833"/>
  <c r="M32" i="833"/>
  <c r="L32" i="833"/>
  <c r="D32" i="833"/>
  <c r="S32" i="833" s="1"/>
  <c r="T32" i="833" s="1"/>
  <c r="V32" i="833" s="1"/>
  <c r="A32" i="833"/>
  <c r="R31" i="833"/>
  <c r="N31" i="833"/>
  <c r="M31" i="833"/>
  <c r="L31" i="833"/>
  <c r="D31" i="833"/>
  <c r="S31" i="833" s="1"/>
  <c r="T31" i="833" s="1"/>
  <c r="V31" i="833" s="1"/>
  <c r="A31" i="833"/>
  <c r="R30" i="833"/>
  <c r="N30" i="833"/>
  <c r="M30" i="833"/>
  <c r="L30" i="833"/>
  <c r="D30" i="833"/>
  <c r="S30" i="833" s="1"/>
  <c r="T30" i="833" s="1"/>
  <c r="V30" i="833" s="1"/>
  <c r="A30" i="833"/>
  <c r="S29" i="833"/>
  <c r="T29" i="833" s="1"/>
  <c r="V29" i="833" s="1"/>
  <c r="R29" i="833"/>
  <c r="N29" i="833"/>
  <c r="M29" i="833"/>
  <c r="L29" i="833"/>
  <c r="D29" i="833"/>
  <c r="A29" i="833"/>
  <c r="R28" i="833"/>
  <c r="N28" i="833"/>
  <c r="M28" i="833"/>
  <c r="L28" i="833"/>
  <c r="D28" i="833"/>
  <c r="S28" i="833" s="1"/>
  <c r="T28" i="833" s="1"/>
  <c r="V28" i="833" s="1"/>
  <c r="A28" i="833"/>
  <c r="V27" i="833"/>
  <c r="B17" i="833"/>
  <c r="G15" i="833"/>
  <c r="B15" i="833"/>
  <c r="B13" i="833"/>
  <c r="V52" i="831"/>
  <c r="V51" i="831"/>
  <c r="R50" i="831"/>
  <c r="M50" i="831"/>
  <c r="L50" i="831"/>
  <c r="N50" i="831" s="1"/>
  <c r="O50" i="831" s="1"/>
  <c r="D50" i="831"/>
  <c r="S50" i="831" s="1"/>
  <c r="T50" i="831" s="1"/>
  <c r="V50" i="831" s="1"/>
  <c r="A50" i="831"/>
  <c r="R49" i="831"/>
  <c r="M49" i="831" s="1"/>
  <c r="L49" i="831"/>
  <c r="N49" i="831" s="1"/>
  <c r="O49" i="831" s="1"/>
  <c r="D49" i="831"/>
  <c r="S49" i="831" s="1"/>
  <c r="T49" i="831" s="1"/>
  <c r="V49" i="831" s="1"/>
  <c r="A49" i="831"/>
  <c r="R48" i="831"/>
  <c r="M48" i="831" s="1"/>
  <c r="L48" i="831"/>
  <c r="N48" i="831" s="1"/>
  <c r="O48" i="831" s="1"/>
  <c r="D48" i="831"/>
  <c r="S48" i="831" s="1"/>
  <c r="T48" i="831" s="1"/>
  <c r="V48" i="831" s="1"/>
  <c r="A48" i="831"/>
  <c r="R47" i="831"/>
  <c r="M47" i="831" s="1"/>
  <c r="L47" i="831"/>
  <c r="N47" i="831" s="1"/>
  <c r="O47" i="831" s="1"/>
  <c r="D47" i="831"/>
  <c r="S47" i="831" s="1"/>
  <c r="T47" i="831" s="1"/>
  <c r="V47" i="831" s="1"/>
  <c r="A47" i="831"/>
  <c r="R46" i="831"/>
  <c r="M46" i="831" s="1"/>
  <c r="L46" i="831"/>
  <c r="N46" i="831" s="1"/>
  <c r="O46" i="831" s="1"/>
  <c r="D46" i="831"/>
  <c r="S46" i="831" s="1"/>
  <c r="T46" i="831" s="1"/>
  <c r="V46" i="831" s="1"/>
  <c r="A46" i="831"/>
  <c r="R45" i="831"/>
  <c r="M45" i="831" s="1"/>
  <c r="L45" i="831"/>
  <c r="N45" i="831" s="1"/>
  <c r="O45" i="831" s="1"/>
  <c r="D45" i="831"/>
  <c r="S45" i="831" s="1"/>
  <c r="T45" i="831" s="1"/>
  <c r="V45" i="831" s="1"/>
  <c r="A45" i="831"/>
  <c r="R44" i="831"/>
  <c r="M44" i="831" s="1"/>
  <c r="L44" i="831"/>
  <c r="N44" i="831" s="1"/>
  <c r="O44" i="831" s="1"/>
  <c r="D44" i="831"/>
  <c r="S44" i="831" s="1"/>
  <c r="T44" i="831" s="1"/>
  <c r="V44" i="831" s="1"/>
  <c r="A44" i="831"/>
  <c r="R43" i="831"/>
  <c r="M43" i="831" s="1"/>
  <c r="L43" i="831"/>
  <c r="N43" i="831" s="1"/>
  <c r="O43" i="831" s="1"/>
  <c r="D43" i="831"/>
  <c r="S43" i="831" s="1"/>
  <c r="T43" i="831" s="1"/>
  <c r="V43" i="831" s="1"/>
  <c r="A43" i="831"/>
  <c r="R42" i="831"/>
  <c r="M42" i="831" s="1"/>
  <c r="L42" i="831"/>
  <c r="N42" i="831" s="1"/>
  <c r="O42" i="831" s="1"/>
  <c r="D42" i="831"/>
  <c r="S42" i="831" s="1"/>
  <c r="T42" i="831" s="1"/>
  <c r="V42" i="831" s="1"/>
  <c r="A42" i="831"/>
  <c r="R41" i="831"/>
  <c r="M41" i="831" s="1"/>
  <c r="L41" i="831"/>
  <c r="N41" i="831" s="1"/>
  <c r="O41" i="831" s="1"/>
  <c r="D41" i="831"/>
  <c r="S41" i="831" s="1"/>
  <c r="T41" i="831" s="1"/>
  <c r="V41" i="831" s="1"/>
  <c r="A41" i="831"/>
  <c r="R40" i="831"/>
  <c r="M40" i="831" s="1"/>
  <c r="L40" i="831"/>
  <c r="N40" i="831" s="1"/>
  <c r="O40" i="831" s="1"/>
  <c r="D40" i="831"/>
  <c r="S40" i="831" s="1"/>
  <c r="T40" i="831" s="1"/>
  <c r="V40" i="831" s="1"/>
  <c r="A40" i="831"/>
  <c r="R39" i="831"/>
  <c r="M39" i="831" s="1"/>
  <c r="L39" i="831"/>
  <c r="N39" i="831" s="1"/>
  <c r="O39" i="831" s="1"/>
  <c r="D39" i="831"/>
  <c r="S39" i="831" s="1"/>
  <c r="T39" i="831" s="1"/>
  <c r="V39" i="831" s="1"/>
  <c r="A39" i="831"/>
  <c r="R38" i="831"/>
  <c r="M38" i="831" s="1"/>
  <c r="L38" i="831"/>
  <c r="N38" i="831" s="1"/>
  <c r="O38" i="831" s="1"/>
  <c r="D38" i="831"/>
  <c r="S38" i="831" s="1"/>
  <c r="T38" i="831" s="1"/>
  <c r="V38" i="831" s="1"/>
  <c r="A38" i="831"/>
  <c r="R37" i="831"/>
  <c r="M37" i="831" s="1"/>
  <c r="L37" i="831"/>
  <c r="N37" i="831" s="1"/>
  <c r="O37" i="831" s="1"/>
  <c r="D37" i="831"/>
  <c r="S37" i="831" s="1"/>
  <c r="T37" i="831" s="1"/>
  <c r="V37" i="831" s="1"/>
  <c r="A37" i="831"/>
  <c r="R36" i="831"/>
  <c r="N36" i="831"/>
  <c r="M36" i="831"/>
  <c r="L36" i="831"/>
  <c r="D36" i="831"/>
  <c r="S36" i="831" s="1"/>
  <c r="T36" i="831" s="1"/>
  <c r="V36" i="831" s="1"/>
  <c r="A36" i="831"/>
  <c r="R35" i="831"/>
  <c r="N35" i="831"/>
  <c r="M35" i="831"/>
  <c r="L35" i="831"/>
  <c r="D35" i="831"/>
  <c r="S35" i="831" s="1"/>
  <c r="T35" i="831" s="1"/>
  <c r="V35" i="831" s="1"/>
  <c r="A35" i="831"/>
  <c r="R34" i="831"/>
  <c r="N34" i="831"/>
  <c r="M34" i="831"/>
  <c r="L34" i="831"/>
  <c r="D34" i="831"/>
  <c r="S34" i="831" s="1"/>
  <c r="T34" i="831" s="1"/>
  <c r="V34" i="831" s="1"/>
  <c r="A34" i="831"/>
  <c r="R33" i="831"/>
  <c r="N33" i="831"/>
  <c r="M33" i="831"/>
  <c r="L33" i="831"/>
  <c r="D33" i="831"/>
  <c r="S33" i="831" s="1"/>
  <c r="T33" i="831" s="1"/>
  <c r="V33" i="831" s="1"/>
  <c r="A33" i="831"/>
  <c r="R32" i="831"/>
  <c r="N32" i="831"/>
  <c r="M32" i="831"/>
  <c r="L32" i="831"/>
  <c r="D32" i="831"/>
  <c r="S32" i="831" s="1"/>
  <c r="T32" i="831" s="1"/>
  <c r="V32" i="831" s="1"/>
  <c r="A32" i="831"/>
  <c r="S31" i="831"/>
  <c r="T31" i="831" s="1"/>
  <c r="V31" i="831" s="1"/>
  <c r="R31" i="831"/>
  <c r="N31" i="831"/>
  <c r="M31" i="831"/>
  <c r="L31" i="831"/>
  <c r="D31" i="831"/>
  <c r="A31" i="831"/>
  <c r="R30" i="831"/>
  <c r="N30" i="831"/>
  <c r="M30" i="831"/>
  <c r="L30" i="831"/>
  <c r="D30" i="831"/>
  <c r="S30" i="831" s="1"/>
  <c r="T30" i="831" s="1"/>
  <c r="V30" i="831" s="1"/>
  <c r="A30" i="831"/>
  <c r="R29" i="831"/>
  <c r="N29" i="831"/>
  <c r="M29" i="831"/>
  <c r="L29" i="831"/>
  <c r="D29" i="831"/>
  <c r="S29" i="831" s="1"/>
  <c r="T29" i="831" s="1"/>
  <c r="V29" i="831" s="1"/>
  <c r="A29" i="831"/>
  <c r="R28" i="831"/>
  <c r="N28" i="831"/>
  <c r="M28" i="831"/>
  <c r="L28" i="831"/>
  <c r="D28" i="831"/>
  <c r="S28" i="831" s="1"/>
  <c r="T28" i="831" s="1"/>
  <c r="V28" i="831" s="1"/>
  <c r="A28" i="831"/>
  <c r="V27" i="831"/>
  <c r="B17" i="831"/>
  <c r="G15" i="831"/>
  <c r="B15" i="831"/>
  <c r="B13" i="831"/>
  <c r="V52" i="829"/>
  <c r="V51" i="829"/>
  <c r="S50" i="829"/>
  <c r="T50" i="829" s="1"/>
  <c r="V50" i="829" s="1"/>
  <c r="R50" i="829"/>
  <c r="M50" i="829" s="1"/>
  <c r="L50" i="829"/>
  <c r="N50" i="829" s="1"/>
  <c r="O50" i="829" s="1"/>
  <c r="D50" i="829"/>
  <c r="A50" i="829"/>
  <c r="R49" i="829"/>
  <c r="M49" i="829" s="1"/>
  <c r="L49" i="829"/>
  <c r="N49" i="829" s="1"/>
  <c r="O49" i="829" s="1"/>
  <c r="D49" i="829"/>
  <c r="S49" i="829" s="1"/>
  <c r="T49" i="829" s="1"/>
  <c r="V49" i="829" s="1"/>
  <c r="A49" i="829"/>
  <c r="R48" i="829"/>
  <c r="M48" i="829" s="1"/>
  <c r="L48" i="829"/>
  <c r="N48" i="829" s="1"/>
  <c r="O48" i="829" s="1"/>
  <c r="D48" i="829"/>
  <c r="S48" i="829" s="1"/>
  <c r="T48" i="829" s="1"/>
  <c r="V48" i="829" s="1"/>
  <c r="A48" i="829"/>
  <c r="R47" i="829"/>
  <c r="M47" i="829" s="1"/>
  <c r="L47" i="829"/>
  <c r="N47" i="829" s="1"/>
  <c r="O47" i="829" s="1"/>
  <c r="D47" i="829"/>
  <c r="S47" i="829" s="1"/>
  <c r="T47" i="829" s="1"/>
  <c r="V47" i="829" s="1"/>
  <c r="A47" i="829"/>
  <c r="R46" i="829"/>
  <c r="M46" i="829" s="1"/>
  <c r="L46" i="829"/>
  <c r="N46" i="829" s="1"/>
  <c r="O46" i="829" s="1"/>
  <c r="D46" i="829"/>
  <c r="S46" i="829" s="1"/>
  <c r="T46" i="829" s="1"/>
  <c r="V46" i="829" s="1"/>
  <c r="A46" i="829"/>
  <c r="R45" i="829"/>
  <c r="M45" i="829" s="1"/>
  <c r="L45" i="829"/>
  <c r="N45" i="829" s="1"/>
  <c r="O45" i="829" s="1"/>
  <c r="D45" i="829"/>
  <c r="S45" i="829" s="1"/>
  <c r="T45" i="829" s="1"/>
  <c r="V45" i="829" s="1"/>
  <c r="A45" i="829"/>
  <c r="R44" i="829"/>
  <c r="M44" i="829" s="1"/>
  <c r="L44" i="829"/>
  <c r="N44" i="829" s="1"/>
  <c r="O44" i="829" s="1"/>
  <c r="D44" i="829"/>
  <c r="S44" i="829" s="1"/>
  <c r="T44" i="829" s="1"/>
  <c r="V44" i="829" s="1"/>
  <c r="A44" i="829"/>
  <c r="R43" i="829"/>
  <c r="M43" i="829" s="1"/>
  <c r="L43" i="829"/>
  <c r="N43" i="829" s="1"/>
  <c r="O43" i="829" s="1"/>
  <c r="D43" i="829"/>
  <c r="S43" i="829" s="1"/>
  <c r="T43" i="829" s="1"/>
  <c r="V43" i="829" s="1"/>
  <c r="A43" i="829"/>
  <c r="R42" i="829"/>
  <c r="M42" i="829" s="1"/>
  <c r="L42" i="829"/>
  <c r="N42" i="829" s="1"/>
  <c r="O42" i="829" s="1"/>
  <c r="D42" i="829"/>
  <c r="S42" i="829" s="1"/>
  <c r="T42" i="829" s="1"/>
  <c r="V42" i="829" s="1"/>
  <c r="A42" i="829"/>
  <c r="R41" i="829"/>
  <c r="M41" i="829" s="1"/>
  <c r="L41" i="829"/>
  <c r="N41" i="829" s="1"/>
  <c r="O41" i="829" s="1"/>
  <c r="D41" i="829"/>
  <c r="S41" i="829" s="1"/>
  <c r="T41" i="829" s="1"/>
  <c r="V41" i="829" s="1"/>
  <c r="A41" i="829"/>
  <c r="R40" i="829"/>
  <c r="M40" i="829" s="1"/>
  <c r="L40" i="829"/>
  <c r="N40" i="829" s="1"/>
  <c r="O40" i="829" s="1"/>
  <c r="D40" i="829"/>
  <c r="S40" i="829" s="1"/>
  <c r="T40" i="829" s="1"/>
  <c r="V40" i="829" s="1"/>
  <c r="A40" i="829"/>
  <c r="R39" i="829"/>
  <c r="M39" i="829" s="1"/>
  <c r="L39" i="829"/>
  <c r="N39" i="829" s="1"/>
  <c r="O39" i="829" s="1"/>
  <c r="D39" i="829"/>
  <c r="S39" i="829" s="1"/>
  <c r="T39" i="829" s="1"/>
  <c r="V39" i="829" s="1"/>
  <c r="A39" i="829"/>
  <c r="R38" i="829"/>
  <c r="M38" i="829" s="1"/>
  <c r="L38" i="829"/>
  <c r="N38" i="829" s="1"/>
  <c r="O38" i="829" s="1"/>
  <c r="D38" i="829"/>
  <c r="S38" i="829" s="1"/>
  <c r="T38" i="829" s="1"/>
  <c r="V38" i="829" s="1"/>
  <c r="A38" i="829"/>
  <c r="R37" i="829"/>
  <c r="M37" i="829" s="1"/>
  <c r="L37" i="829"/>
  <c r="N37" i="829" s="1"/>
  <c r="O37" i="829" s="1"/>
  <c r="D37" i="829"/>
  <c r="S37" i="829" s="1"/>
  <c r="T37" i="829" s="1"/>
  <c r="V37" i="829" s="1"/>
  <c r="A37" i="829"/>
  <c r="R36" i="829"/>
  <c r="N36" i="829"/>
  <c r="M36" i="829"/>
  <c r="L36" i="829"/>
  <c r="D36" i="829"/>
  <c r="S36" i="829" s="1"/>
  <c r="T36" i="829" s="1"/>
  <c r="V36" i="829" s="1"/>
  <c r="A36" i="829"/>
  <c r="R35" i="829"/>
  <c r="N35" i="829"/>
  <c r="M35" i="829"/>
  <c r="L35" i="829"/>
  <c r="D35" i="829"/>
  <c r="S35" i="829" s="1"/>
  <c r="T35" i="829" s="1"/>
  <c r="V35" i="829" s="1"/>
  <c r="A35" i="829"/>
  <c r="R34" i="829"/>
  <c r="N34" i="829"/>
  <c r="M34" i="829"/>
  <c r="L34" i="829"/>
  <c r="D34" i="829"/>
  <c r="S34" i="829" s="1"/>
  <c r="T34" i="829" s="1"/>
  <c r="V34" i="829" s="1"/>
  <c r="A34" i="829"/>
  <c r="S33" i="829"/>
  <c r="T33" i="829" s="1"/>
  <c r="V33" i="829" s="1"/>
  <c r="R33" i="829"/>
  <c r="N33" i="829"/>
  <c r="M33" i="829"/>
  <c r="L33" i="829"/>
  <c r="D33" i="829"/>
  <c r="A33" i="829"/>
  <c r="R32" i="829"/>
  <c r="N32" i="829"/>
  <c r="M32" i="829"/>
  <c r="L32" i="829"/>
  <c r="D32" i="829"/>
  <c r="S32" i="829" s="1"/>
  <c r="T32" i="829" s="1"/>
  <c r="V32" i="829" s="1"/>
  <c r="A32" i="829"/>
  <c r="R31" i="829"/>
  <c r="N31" i="829"/>
  <c r="M31" i="829"/>
  <c r="L31" i="829"/>
  <c r="D31" i="829"/>
  <c r="S31" i="829" s="1"/>
  <c r="T31" i="829" s="1"/>
  <c r="V31" i="829" s="1"/>
  <c r="A31" i="829"/>
  <c r="R30" i="829"/>
  <c r="N30" i="829"/>
  <c r="M30" i="829"/>
  <c r="L30" i="829"/>
  <c r="D30" i="829"/>
  <c r="S30" i="829" s="1"/>
  <c r="T30" i="829" s="1"/>
  <c r="V30" i="829" s="1"/>
  <c r="A30" i="829"/>
  <c r="R29" i="829"/>
  <c r="N29" i="829"/>
  <c r="M29" i="829"/>
  <c r="L29" i="829"/>
  <c r="D29" i="829"/>
  <c r="S29" i="829" s="1"/>
  <c r="T29" i="829" s="1"/>
  <c r="V29" i="829" s="1"/>
  <c r="A29" i="829"/>
  <c r="R28" i="829"/>
  <c r="N28" i="829"/>
  <c r="M28" i="829"/>
  <c r="L28" i="829"/>
  <c r="D28" i="829"/>
  <c r="S28" i="829" s="1"/>
  <c r="T28" i="829" s="1"/>
  <c r="V28" i="829" s="1"/>
  <c r="A28" i="829"/>
  <c r="V27" i="829"/>
  <c r="B17" i="829"/>
  <c r="G15" i="829"/>
  <c r="B15" i="829"/>
  <c r="B13" i="829"/>
  <c r="V52" i="827"/>
  <c r="V51" i="827"/>
  <c r="R50" i="827"/>
  <c r="M50" i="827" s="1"/>
  <c r="L50" i="827"/>
  <c r="N50" i="827" s="1"/>
  <c r="O50" i="827" s="1"/>
  <c r="D50" i="827"/>
  <c r="S50" i="827" s="1"/>
  <c r="T50" i="827" s="1"/>
  <c r="V50" i="827" s="1"/>
  <c r="A50" i="827"/>
  <c r="R49" i="827"/>
  <c r="M49" i="827" s="1"/>
  <c r="L49" i="827"/>
  <c r="N49" i="827" s="1"/>
  <c r="O49" i="827" s="1"/>
  <c r="D49" i="827"/>
  <c r="S49" i="827" s="1"/>
  <c r="T49" i="827" s="1"/>
  <c r="V49" i="827" s="1"/>
  <c r="A49" i="827"/>
  <c r="R48" i="827"/>
  <c r="M48" i="827" s="1"/>
  <c r="L48" i="827"/>
  <c r="N48" i="827" s="1"/>
  <c r="O48" i="827" s="1"/>
  <c r="D48" i="827"/>
  <c r="S48" i="827" s="1"/>
  <c r="T48" i="827" s="1"/>
  <c r="V48" i="827" s="1"/>
  <c r="A48" i="827"/>
  <c r="R47" i="827"/>
  <c r="M47" i="827" s="1"/>
  <c r="L47" i="827"/>
  <c r="N47" i="827" s="1"/>
  <c r="O47" i="827" s="1"/>
  <c r="D47" i="827"/>
  <c r="S47" i="827" s="1"/>
  <c r="T47" i="827" s="1"/>
  <c r="V47" i="827" s="1"/>
  <c r="A47" i="827"/>
  <c r="R46" i="827"/>
  <c r="M46" i="827" s="1"/>
  <c r="L46" i="827"/>
  <c r="N46" i="827" s="1"/>
  <c r="O46" i="827" s="1"/>
  <c r="D46" i="827"/>
  <c r="S46" i="827" s="1"/>
  <c r="T46" i="827" s="1"/>
  <c r="V46" i="827" s="1"/>
  <c r="A46" i="827"/>
  <c r="R45" i="827"/>
  <c r="M45" i="827" s="1"/>
  <c r="L45" i="827"/>
  <c r="N45" i="827" s="1"/>
  <c r="O45" i="827" s="1"/>
  <c r="D45" i="827"/>
  <c r="S45" i="827" s="1"/>
  <c r="T45" i="827" s="1"/>
  <c r="V45" i="827" s="1"/>
  <c r="A45" i="827"/>
  <c r="R44" i="827"/>
  <c r="M44" i="827" s="1"/>
  <c r="L44" i="827"/>
  <c r="N44" i="827" s="1"/>
  <c r="O44" i="827" s="1"/>
  <c r="D44" i="827"/>
  <c r="S44" i="827" s="1"/>
  <c r="T44" i="827" s="1"/>
  <c r="V44" i="827" s="1"/>
  <c r="A44" i="827"/>
  <c r="R43" i="827"/>
  <c r="M43" i="827" s="1"/>
  <c r="L43" i="827"/>
  <c r="N43" i="827" s="1"/>
  <c r="O43" i="827" s="1"/>
  <c r="D43" i="827"/>
  <c r="S43" i="827" s="1"/>
  <c r="T43" i="827" s="1"/>
  <c r="V43" i="827" s="1"/>
  <c r="A43" i="827"/>
  <c r="R42" i="827"/>
  <c r="M42" i="827" s="1"/>
  <c r="L42" i="827"/>
  <c r="N42" i="827" s="1"/>
  <c r="O42" i="827" s="1"/>
  <c r="D42" i="827"/>
  <c r="S42" i="827" s="1"/>
  <c r="T42" i="827" s="1"/>
  <c r="V42" i="827" s="1"/>
  <c r="A42" i="827"/>
  <c r="R41" i="827"/>
  <c r="M41" i="827" s="1"/>
  <c r="L41" i="827"/>
  <c r="N41" i="827" s="1"/>
  <c r="O41" i="827" s="1"/>
  <c r="D41" i="827"/>
  <c r="S41" i="827" s="1"/>
  <c r="T41" i="827" s="1"/>
  <c r="V41" i="827" s="1"/>
  <c r="A41" i="827"/>
  <c r="R40" i="827"/>
  <c r="M40" i="827" s="1"/>
  <c r="L40" i="827"/>
  <c r="N40" i="827" s="1"/>
  <c r="O40" i="827" s="1"/>
  <c r="D40" i="827"/>
  <c r="S40" i="827" s="1"/>
  <c r="T40" i="827" s="1"/>
  <c r="V40" i="827" s="1"/>
  <c r="A40" i="827"/>
  <c r="R39" i="827"/>
  <c r="M39" i="827" s="1"/>
  <c r="L39" i="827"/>
  <c r="N39" i="827" s="1"/>
  <c r="O39" i="827" s="1"/>
  <c r="D39" i="827"/>
  <c r="S39" i="827" s="1"/>
  <c r="T39" i="827" s="1"/>
  <c r="V39" i="827" s="1"/>
  <c r="A39" i="827"/>
  <c r="R38" i="827"/>
  <c r="M38" i="827" s="1"/>
  <c r="L38" i="827"/>
  <c r="N38" i="827" s="1"/>
  <c r="O38" i="827" s="1"/>
  <c r="D38" i="827"/>
  <c r="S38" i="827" s="1"/>
  <c r="T38" i="827" s="1"/>
  <c r="V38" i="827" s="1"/>
  <c r="A38" i="827"/>
  <c r="R37" i="827"/>
  <c r="M37" i="827" s="1"/>
  <c r="L37" i="827"/>
  <c r="N37" i="827" s="1"/>
  <c r="O37" i="827" s="1"/>
  <c r="D37" i="827"/>
  <c r="S37" i="827" s="1"/>
  <c r="T37" i="827" s="1"/>
  <c r="V37" i="827" s="1"/>
  <c r="A37" i="827"/>
  <c r="R36" i="827"/>
  <c r="N36" i="827"/>
  <c r="M36" i="827"/>
  <c r="L36" i="827"/>
  <c r="D36" i="827"/>
  <c r="S36" i="827" s="1"/>
  <c r="T36" i="827" s="1"/>
  <c r="V36" i="827" s="1"/>
  <c r="A36" i="827"/>
  <c r="R35" i="827"/>
  <c r="N35" i="827"/>
  <c r="M35" i="827"/>
  <c r="L35" i="827"/>
  <c r="D35" i="827"/>
  <c r="S35" i="827" s="1"/>
  <c r="T35" i="827" s="1"/>
  <c r="V35" i="827" s="1"/>
  <c r="A35" i="827"/>
  <c r="R34" i="827"/>
  <c r="N34" i="827"/>
  <c r="M34" i="827"/>
  <c r="L34" i="827"/>
  <c r="D34" i="827"/>
  <c r="S34" i="827" s="1"/>
  <c r="T34" i="827" s="1"/>
  <c r="V34" i="827" s="1"/>
  <c r="A34" i="827"/>
  <c r="S33" i="827"/>
  <c r="T33" i="827" s="1"/>
  <c r="V33" i="827" s="1"/>
  <c r="R33" i="827"/>
  <c r="N33" i="827"/>
  <c r="M33" i="827"/>
  <c r="L33" i="827"/>
  <c r="D33" i="827"/>
  <c r="A33" i="827"/>
  <c r="R32" i="827"/>
  <c r="N32" i="827"/>
  <c r="M32" i="827"/>
  <c r="L32" i="827"/>
  <c r="D32" i="827"/>
  <c r="S32" i="827" s="1"/>
  <c r="T32" i="827" s="1"/>
  <c r="V32" i="827" s="1"/>
  <c r="A32" i="827"/>
  <c r="R31" i="827"/>
  <c r="N31" i="827"/>
  <c r="M31" i="827"/>
  <c r="L31" i="827"/>
  <c r="D31" i="827"/>
  <c r="S31" i="827" s="1"/>
  <c r="T31" i="827" s="1"/>
  <c r="V31" i="827" s="1"/>
  <c r="A31" i="827"/>
  <c r="R30" i="827"/>
  <c r="N30" i="827"/>
  <c r="M30" i="827"/>
  <c r="L30" i="827"/>
  <c r="D30" i="827"/>
  <c r="S30" i="827" s="1"/>
  <c r="T30" i="827" s="1"/>
  <c r="V30" i="827" s="1"/>
  <c r="A30" i="827"/>
  <c r="R29" i="827"/>
  <c r="N29" i="827"/>
  <c r="M29" i="827"/>
  <c r="L29" i="827"/>
  <c r="D29" i="827"/>
  <c r="S29" i="827" s="1"/>
  <c r="T29" i="827" s="1"/>
  <c r="V29" i="827" s="1"/>
  <c r="A29" i="827"/>
  <c r="R28" i="827"/>
  <c r="N28" i="827"/>
  <c r="M28" i="827"/>
  <c r="L28" i="827"/>
  <c r="D28" i="827"/>
  <c r="S28" i="827" s="1"/>
  <c r="T28" i="827" s="1"/>
  <c r="V28" i="827" s="1"/>
  <c r="A28" i="827"/>
  <c r="V27" i="827"/>
  <c r="B17" i="827"/>
  <c r="G15" i="827"/>
  <c r="B15" i="827"/>
  <c r="B13" i="827"/>
  <c r="V52" i="825"/>
  <c r="V51" i="825"/>
  <c r="R50" i="825"/>
  <c r="M50" i="825" s="1"/>
  <c r="L50" i="825"/>
  <c r="N50" i="825" s="1"/>
  <c r="O50" i="825" s="1"/>
  <c r="D50" i="825"/>
  <c r="S50" i="825" s="1"/>
  <c r="T50" i="825" s="1"/>
  <c r="V50" i="825" s="1"/>
  <c r="A50" i="825"/>
  <c r="R49" i="825"/>
  <c r="M49" i="825" s="1"/>
  <c r="L49" i="825"/>
  <c r="N49" i="825" s="1"/>
  <c r="O49" i="825" s="1"/>
  <c r="D49" i="825"/>
  <c r="S49" i="825" s="1"/>
  <c r="T49" i="825" s="1"/>
  <c r="V49" i="825" s="1"/>
  <c r="A49" i="825"/>
  <c r="R48" i="825"/>
  <c r="M48" i="825" s="1"/>
  <c r="L48" i="825"/>
  <c r="N48" i="825" s="1"/>
  <c r="O48" i="825" s="1"/>
  <c r="D48" i="825"/>
  <c r="S48" i="825" s="1"/>
  <c r="T48" i="825" s="1"/>
  <c r="V48" i="825" s="1"/>
  <c r="A48" i="825"/>
  <c r="R47" i="825"/>
  <c r="M47" i="825" s="1"/>
  <c r="L47" i="825"/>
  <c r="N47" i="825" s="1"/>
  <c r="O47" i="825" s="1"/>
  <c r="D47" i="825"/>
  <c r="S47" i="825" s="1"/>
  <c r="T47" i="825" s="1"/>
  <c r="V47" i="825" s="1"/>
  <c r="A47" i="825"/>
  <c r="R46" i="825"/>
  <c r="M46" i="825" s="1"/>
  <c r="L46" i="825"/>
  <c r="N46" i="825" s="1"/>
  <c r="O46" i="825" s="1"/>
  <c r="D46" i="825"/>
  <c r="S46" i="825" s="1"/>
  <c r="T46" i="825" s="1"/>
  <c r="V46" i="825" s="1"/>
  <c r="A46" i="825"/>
  <c r="R45" i="825"/>
  <c r="M45" i="825" s="1"/>
  <c r="L45" i="825"/>
  <c r="N45" i="825" s="1"/>
  <c r="O45" i="825" s="1"/>
  <c r="D45" i="825"/>
  <c r="S45" i="825" s="1"/>
  <c r="T45" i="825" s="1"/>
  <c r="V45" i="825" s="1"/>
  <c r="A45" i="825"/>
  <c r="R44" i="825"/>
  <c r="M44" i="825" s="1"/>
  <c r="L44" i="825"/>
  <c r="N44" i="825" s="1"/>
  <c r="O44" i="825" s="1"/>
  <c r="D44" i="825"/>
  <c r="S44" i="825" s="1"/>
  <c r="T44" i="825" s="1"/>
  <c r="V44" i="825" s="1"/>
  <c r="A44" i="825"/>
  <c r="R43" i="825"/>
  <c r="M43" i="825" s="1"/>
  <c r="L43" i="825"/>
  <c r="N43" i="825" s="1"/>
  <c r="O43" i="825" s="1"/>
  <c r="D43" i="825"/>
  <c r="S43" i="825" s="1"/>
  <c r="T43" i="825" s="1"/>
  <c r="V43" i="825" s="1"/>
  <c r="A43" i="825"/>
  <c r="R42" i="825"/>
  <c r="M42" i="825" s="1"/>
  <c r="L42" i="825"/>
  <c r="N42" i="825" s="1"/>
  <c r="O42" i="825" s="1"/>
  <c r="D42" i="825"/>
  <c r="S42" i="825" s="1"/>
  <c r="T42" i="825" s="1"/>
  <c r="V42" i="825" s="1"/>
  <c r="A42" i="825"/>
  <c r="R41" i="825"/>
  <c r="M41" i="825" s="1"/>
  <c r="L41" i="825"/>
  <c r="N41" i="825" s="1"/>
  <c r="O41" i="825" s="1"/>
  <c r="D41" i="825"/>
  <c r="S41" i="825" s="1"/>
  <c r="T41" i="825" s="1"/>
  <c r="V41" i="825" s="1"/>
  <c r="A41" i="825"/>
  <c r="R40" i="825"/>
  <c r="M40" i="825" s="1"/>
  <c r="L40" i="825"/>
  <c r="N40" i="825" s="1"/>
  <c r="O40" i="825" s="1"/>
  <c r="D40" i="825"/>
  <c r="S40" i="825" s="1"/>
  <c r="T40" i="825" s="1"/>
  <c r="V40" i="825" s="1"/>
  <c r="A40" i="825"/>
  <c r="R39" i="825"/>
  <c r="M39" i="825" s="1"/>
  <c r="L39" i="825"/>
  <c r="N39" i="825" s="1"/>
  <c r="O39" i="825" s="1"/>
  <c r="D39" i="825"/>
  <c r="S39" i="825" s="1"/>
  <c r="T39" i="825" s="1"/>
  <c r="V39" i="825" s="1"/>
  <c r="A39" i="825"/>
  <c r="R38" i="825"/>
  <c r="M38" i="825" s="1"/>
  <c r="L38" i="825"/>
  <c r="N38" i="825" s="1"/>
  <c r="O38" i="825" s="1"/>
  <c r="D38" i="825"/>
  <c r="S38" i="825" s="1"/>
  <c r="T38" i="825" s="1"/>
  <c r="V38" i="825" s="1"/>
  <c r="A38" i="825"/>
  <c r="R37" i="825"/>
  <c r="M37" i="825" s="1"/>
  <c r="L37" i="825"/>
  <c r="N37" i="825" s="1"/>
  <c r="O37" i="825" s="1"/>
  <c r="D37" i="825"/>
  <c r="S37" i="825" s="1"/>
  <c r="T37" i="825" s="1"/>
  <c r="V37" i="825" s="1"/>
  <c r="A37" i="825"/>
  <c r="R36" i="825"/>
  <c r="N36" i="825"/>
  <c r="M36" i="825"/>
  <c r="L36" i="825"/>
  <c r="D36" i="825"/>
  <c r="S36" i="825" s="1"/>
  <c r="T36" i="825" s="1"/>
  <c r="V36" i="825" s="1"/>
  <c r="A36" i="825"/>
  <c r="R35" i="825"/>
  <c r="N35" i="825"/>
  <c r="M35" i="825"/>
  <c r="L35" i="825"/>
  <c r="D35" i="825"/>
  <c r="S35" i="825" s="1"/>
  <c r="T35" i="825" s="1"/>
  <c r="V35" i="825" s="1"/>
  <c r="A35" i="825"/>
  <c r="R34" i="825"/>
  <c r="N34" i="825"/>
  <c r="M34" i="825"/>
  <c r="L34" i="825"/>
  <c r="D34" i="825"/>
  <c r="S34" i="825" s="1"/>
  <c r="T34" i="825" s="1"/>
  <c r="V34" i="825" s="1"/>
  <c r="A34" i="825"/>
  <c r="S33" i="825"/>
  <c r="T33" i="825" s="1"/>
  <c r="V33" i="825" s="1"/>
  <c r="R33" i="825"/>
  <c r="N33" i="825"/>
  <c r="M33" i="825"/>
  <c r="L33" i="825"/>
  <c r="D33" i="825"/>
  <c r="A33" i="825"/>
  <c r="R32" i="825"/>
  <c r="N32" i="825"/>
  <c r="M32" i="825"/>
  <c r="L32" i="825"/>
  <c r="D32" i="825"/>
  <c r="S32" i="825" s="1"/>
  <c r="T32" i="825" s="1"/>
  <c r="V32" i="825" s="1"/>
  <c r="A32" i="825"/>
  <c r="R31" i="825"/>
  <c r="N31" i="825"/>
  <c r="M31" i="825"/>
  <c r="L31" i="825"/>
  <c r="D31" i="825"/>
  <c r="S31" i="825" s="1"/>
  <c r="T31" i="825" s="1"/>
  <c r="V31" i="825" s="1"/>
  <c r="A31" i="825"/>
  <c r="R30" i="825"/>
  <c r="N30" i="825"/>
  <c r="M30" i="825"/>
  <c r="L30" i="825"/>
  <c r="D30" i="825"/>
  <c r="S30" i="825" s="1"/>
  <c r="T30" i="825" s="1"/>
  <c r="V30" i="825" s="1"/>
  <c r="A30" i="825"/>
  <c r="R29" i="825"/>
  <c r="N29" i="825"/>
  <c r="M29" i="825"/>
  <c r="L29" i="825"/>
  <c r="D29" i="825"/>
  <c r="S29" i="825" s="1"/>
  <c r="T29" i="825" s="1"/>
  <c r="V29" i="825" s="1"/>
  <c r="A29" i="825"/>
  <c r="R28" i="825"/>
  <c r="N28" i="825"/>
  <c r="M28" i="825"/>
  <c r="L28" i="825"/>
  <c r="D28" i="825"/>
  <c r="S28" i="825" s="1"/>
  <c r="T28" i="825" s="1"/>
  <c r="V28" i="825" s="1"/>
  <c r="A28" i="825"/>
  <c r="V27" i="825"/>
  <c r="B17" i="825"/>
  <c r="G15" i="825"/>
  <c r="B15" i="825"/>
  <c r="B13" i="825"/>
  <c r="V52" i="823"/>
  <c r="V51" i="823"/>
  <c r="R50" i="823"/>
  <c r="M50" i="823" s="1"/>
  <c r="L50" i="823"/>
  <c r="N50" i="823" s="1"/>
  <c r="O50" i="823" s="1"/>
  <c r="D50" i="823"/>
  <c r="S50" i="823" s="1"/>
  <c r="T50" i="823" s="1"/>
  <c r="V50" i="823" s="1"/>
  <c r="A50" i="823"/>
  <c r="R49" i="823"/>
  <c r="M49" i="823" s="1"/>
  <c r="L49" i="823"/>
  <c r="N49" i="823" s="1"/>
  <c r="O49" i="823" s="1"/>
  <c r="D49" i="823"/>
  <c r="S49" i="823" s="1"/>
  <c r="T49" i="823" s="1"/>
  <c r="V49" i="823" s="1"/>
  <c r="A49" i="823"/>
  <c r="R48" i="823"/>
  <c r="M48" i="823" s="1"/>
  <c r="L48" i="823"/>
  <c r="N48" i="823" s="1"/>
  <c r="O48" i="823" s="1"/>
  <c r="D48" i="823"/>
  <c r="S48" i="823" s="1"/>
  <c r="T48" i="823" s="1"/>
  <c r="V48" i="823" s="1"/>
  <c r="A48" i="823"/>
  <c r="R47" i="823"/>
  <c r="M47" i="823" s="1"/>
  <c r="L47" i="823"/>
  <c r="N47" i="823" s="1"/>
  <c r="O47" i="823" s="1"/>
  <c r="D47" i="823"/>
  <c r="S47" i="823" s="1"/>
  <c r="T47" i="823" s="1"/>
  <c r="V47" i="823" s="1"/>
  <c r="A47" i="823"/>
  <c r="R46" i="823"/>
  <c r="M46" i="823" s="1"/>
  <c r="L46" i="823"/>
  <c r="N46" i="823" s="1"/>
  <c r="O46" i="823" s="1"/>
  <c r="D46" i="823"/>
  <c r="S46" i="823" s="1"/>
  <c r="T46" i="823" s="1"/>
  <c r="V46" i="823" s="1"/>
  <c r="A46" i="823"/>
  <c r="R45" i="823"/>
  <c r="M45" i="823" s="1"/>
  <c r="L45" i="823"/>
  <c r="N45" i="823" s="1"/>
  <c r="O45" i="823" s="1"/>
  <c r="D45" i="823"/>
  <c r="S45" i="823" s="1"/>
  <c r="T45" i="823" s="1"/>
  <c r="V45" i="823" s="1"/>
  <c r="A45" i="823"/>
  <c r="R44" i="823"/>
  <c r="M44" i="823" s="1"/>
  <c r="L44" i="823"/>
  <c r="N44" i="823" s="1"/>
  <c r="O44" i="823" s="1"/>
  <c r="D44" i="823"/>
  <c r="S44" i="823" s="1"/>
  <c r="T44" i="823" s="1"/>
  <c r="V44" i="823" s="1"/>
  <c r="A44" i="823"/>
  <c r="R43" i="823"/>
  <c r="M43" i="823" s="1"/>
  <c r="L43" i="823"/>
  <c r="N43" i="823" s="1"/>
  <c r="O43" i="823" s="1"/>
  <c r="D43" i="823"/>
  <c r="S43" i="823" s="1"/>
  <c r="T43" i="823" s="1"/>
  <c r="V43" i="823" s="1"/>
  <c r="A43" i="823"/>
  <c r="R42" i="823"/>
  <c r="M42" i="823" s="1"/>
  <c r="L42" i="823"/>
  <c r="N42" i="823" s="1"/>
  <c r="O42" i="823" s="1"/>
  <c r="D42" i="823"/>
  <c r="S42" i="823" s="1"/>
  <c r="T42" i="823" s="1"/>
  <c r="V42" i="823" s="1"/>
  <c r="A42" i="823"/>
  <c r="S41" i="823"/>
  <c r="T41" i="823" s="1"/>
  <c r="V41" i="823" s="1"/>
  <c r="R41" i="823"/>
  <c r="M41" i="823" s="1"/>
  <c r="L41" i="823"/>
  <c r="N41" i="823" s="1"/>
  <c r="O41" i="823" s="1"/>
  <c r="D41" i="823"/>
  <c r="A41" i="823"/>
  <c r="R40" i="823"/>
  <c r="M40" i="823" s="1"/>
  <c r="L40" i="823"/>
  <c r="N40" i="823" s="1"/>
  <c r="O40" i="823" s="1"/>
  <c r="D40" i="823"/>
  <c r="S40" i="823" s="1"/>
  <c r="T40" i="823" s="1"/>
  <c r="V40" i="823" s="1"/>
  <c r="A40" i="823"/>
  <c r="R39" i="823"/>
  <c r="M39" i="823" s="1"/>
  <c r="L39" i="823"/>
  <c r="N39" i="823" s="1"/>
  <c r="O39" i="823" s="1"/>
  <c r="D39" i="823"/>
  <c r="S39" i="823" s="1"/>
  <c r="T39" i="823" s="1"/>
  <c r="V39" i="823" s="1"/>
  <c r="A39" i="823"/>
  <c r="R38" i="823"/>
  <c r="M38" i="823" s="1"/>
  <c r="L38" i="823"/>
  <c r="N38" i="823" s="1"/>
  <c r="O38" i="823" s="1"/>
  <c r="D38" i="823"/>
  <c r="S38" i="823" s="1"/>
  <c r="T38" i="823" s="1"/>
  <c r="V38" i="823" s="1"/>
  <c r="A38" i="823"/>
  <c r="R37" i="823"/>
  <c r="M37" i="823" s="1"/>
  <c r="L37" i="823"/>
  <c r="N37" i="823" s="1"/>
  <c r="O37" i="823" s="1"/>
  <c r="D37" i="823"/>
  <c r="S37" i="823" s="1"/>
  <c r="T37" i="823" s="1"/>
  <c r="V37" i="823" s="1"/>
  <c r="A37" i="823"/>
  <c r="R36" i="823"/>
  <c r="N36" i="823"/>
  <c r="M36" i="823"/>
  <c r="L36" i="823"/>
  <c r="D36" i="823"/>
  <c r="S36" i="823" s="1"/>
  <c r="T36" i="823" s="1"/>
  <c r="V36" i="823" s="1"/>
  <c r="A36" i="823"/>
  <c r="R35" i="823"/>
  <c r="N35" i="823"/>
  <c r="M35" i="823"/>
  <c r="L35" i="823"/>
  <c r="D35" i="823"/>
  <c r="S35" i="823" s="1"/>
  <c r="T35" i="823" s="1"/>
  <c r="V35" i="823" s="1"/>
  <c r="A35" i="823"/>
  <c r="R34" i="823"/>
  <c r="N34" i="823"/>
  <c r="M34" i="823"/>
  <c r="L34" i="823"/>
  <c r="D34" i="823"/>
  <c r="S34" i="823" s="1"/>
  <c r="T34" i="823" s="1"/>
  <c r="V34" i="823" s="1"/>
  <c r="A34" i="823"/>
  <c r="R33" i="823"/>
  <c r="N33" i="823"/>
  <c r="M33" i="823"/>
  <c r="L33" i="823"/>
  <c r="D33" i="823"/>
  <c r="S33" i="823" s="1"/>
  <c r="T33" i="823" s="1"/>
  <c r="V33" i="823" s="1"/>
  <c r="A33" i="823"/>
  <c r="R32" i="823"/>
  <c r="N32" i="823"/>
  <c r="M32" i="823"/>
  <c r="L32" i="823"/>
  <c r="D32" i="823"/>
  <c r="S32" i="823" s="1"/>
  <c r="T32" i="823" s="1"/>
  <c r="V32" i="823" s="1"/>
  <c r="A32" i="823"/>
  <c r="R31" i="823"/>
  <c r="N31" i="823"/>
  <c r="M31" i="823"/>
  <c r="L31" i="823"/>
  <c r="D31" i="823"/>
  <c r="S31" i="823" s="1"/>
  <c r="T31" i="823" s="1"/>
  <c r="V31" i="823" s="1"/>
  <c r="A31" i="823"/>
  <c r="R30" i="823"/>
  <c r="N30" i="823"/>
  <c r="M30" i="823"/>
  <c r="L30" i="823"/>
  <c r="D30" i="823"/>
  <c r="S30" i="823" s="1"/>
  <c r="T30" i="823" s="1"/>
  <c r="V30" i="823" s="1"/>
  <c r="A30" i="823"/>
  <c r="R29" i="823"/>
  <c r="N29" i="823"/>
  <c r="M29" i="823"/>
  <c r="L29" i="823"/>
  <c r="D29" i="823"/>
  <c r="S29" i="823" s="1"/>
  <c r="T29" i="823" s="1"/>
  <c r="V29" i="823" s="1"/>
  <c r="A29" i="823"/>
  <c r="R28" i="823"/>
  <c r="N28" i="823"/>
  <c r="M28" i="823"/>
  <c r="L28" i="823"/>
  <c r="D28" i="823"/>
  <c r="S28" i="823" s="1"/>
  <c r="T28" i="823" s="1"/>
  <c r="V28" i="823" s="1"/>
  <c r="A28" i="823"/>
  <c r="V27" i="823"/>
  <c r="B17" i="823"/>
  <c r="G15" i="823"/>
  <c r="B15" i="823"/>
  <c r="B13" i="823"/>
  <c r="V52" i="821"/>
  <c r="V51" i="821"/>
  <c r="R50" i="821"/>
  <c r="M50" i="821" s="1"/>
  <c r="L50" i="821"/>
  <c r="N50" i="821" s="1"/>
  <c r="O50" i="821" s="1"/>
  <c r="D50" i="821"/>
  <c r="S50" i="821" s="1"/>
  <c r="T50" i="821" s="1"/>
  <c r="V50" i="821" s="1"/>
  <c r="A50" i="821"/>
  <c r="R49" i="821"/>
  <c r="M49" i="821" s="1"/>
  <c r="L49" i="821"/>
  <c r="N49" i="821" s="1"/>
  <c r="O49" i="821" s="1"/>
  <c r="D49" i="821"/>
  <c r="S49" i="821" s="1"/>
  <c r="T49" i="821" s="1"/>
  <c r="V49" i="821" s="1"/>
  <c r="A49" i="821"/>
  <c r="R48" i="821"/>
  <c r="M48" i="821" s="1"/>
  <c r="L48" i="821"/>
  <c r="N48" i="821" s="1"/>
  <c r="O48" i="821" s="1"/>
  <c r="D48" i="821"/>
  <c r="S48" i="821" s="1"/>
  <c r="T48" i="821" s="1"/>
  <c r="V48" i="821" s="1"/>
  <c r="A48" i="821"/>
  <c r="R47" i="821"/>
  <c r="M47" i="821" s="1"/>
  <c r="L47" i="821"/>
  <c r="N47" i="821" s="1"/>
  <c r="O47" i="821" s="1"/>
  <c r="D47" i="821"/>
  <c r="S47" i="821" s="1"/>
  <c r="T47" i="821" s="1"/>
  <c r="V47" i="821" s="1"/>
  <c r="A47" i="821"/>
  <c r="R46" i="821"/>
  <c r="M46" i="821" s="1"/>
  <c r="L46" i="821"/>
  <c r="N46" i="821" s="1"/>
  <c r="O46" i="821" s="1"/>
  <c r="D46" i="821"/>
  <c r="S46" i="821" s="1"/>
  <c r="T46" i="821" s="1"/>
  <c r="V46" i="821" s="1"/>
  <c r="A46" i="821"/>
  <c r="R45" i="821"/>
  <c r="M45" i="821" s="1"/>
  <c r="L45" i="821"/>
  <c r="N45" i="821" s="1"/>
  <c r="O45" i="821" s="1"/>
  <c r="D45" i="821"/>
  <c r="S45" i="821" s="1"/>
  <c r="T45" i="821" s="1"/>
  <c r="V45" i="821" s="1"/>
  <c r="A45" i="821"/>
  <c r="R44" i="821"/>
  <c r="M44" i="821" s="1"/>
  <c r="L44" i="821"/>
  <c r="N44" i="821" s="1"/>
  <c r="O44" i="821" s="1"/>
  <c r="D44" i="821"/>
  <c r="S44" i="821" s="1"/>
  <c r="T44" i="821" s="1"/>
  <c r="V44" i="821" s="1"/>
  <c r="A44" i="821"/>
  <c r="R43" i="821"/>
  <c r="M43" i="821" s="1"/>
  <c r="L43" i="821"/>
  <c r="N43" i="821" s="1"/>
  <c r="O43" i="821" s="1"/>
  <c r="D43" i="821"/>
  <c r="S43" i="821" s="1"/>
  <c r="T43" i="821" s="1"/>
  <c r="V43" i="821" s="1"/>
  <c r="A43" i="821"/>
  <c r="R42" i="821"/>
  <c r="M42" i="821" s="1"/>
  <c r="L42" i="821"/>
  <c r="N42" i="821" s="1"/>
  <c r="O42" i="821" s="1"/>
  <c r="D42" i="821"/>
  <c r="S42" i="821" s="1"/>
  <c r="T42" i="821" s="1"/>
  <c r="V42" i="821" s="1"/>
  <c r="A42" i="821"/>
  <c r="R41" i="821"/>
  <c r="M41" i="821" s="1"/>
  <c r="L41" i="821"/>
  <c r="N41" i="821" s="1"/>
  <c r="O41" i="821" s="1"/>
  <c r="D41" i="821"/>
  <c r="S41" i="821" s="1"/>
  <c r="T41" i="821" s="1"/>
  <c r="V41" i="821" s="1"/>
  <c r="A41" i="821"/>
  <c r="R40" i="821"/>
  <c r="M40" i="821" s="1"/>
  <c r="L40" i="821"/>
  <c r="N40" i="821" s="1"/>
  <c r="O40" i="821" s="1"/>
  <c r="D40" i="821"/>
  <c r="S40" i="821" s="1"/>
  <c r="T40" i="821" s="1"/>
  <c r="V40" i="821" s="1"/>
  <c r="A40" i="821"/>
  <c r="R39" i="821"/>
  <c r="M39" i="821" s="1"/>
  <c r="L39" i="821"/>
  <c r="N39" i="821" s="1"/>
  <c r="O39" i="821" s="1"/>
  <c r="D39" i="821"/>
  <c r="S39" i="821" s="1"/>
  <c r="T39" i="821" s="1"/>
  <c r="V39" i="821" s="1"/>
  <c r="A39" i="821"/>
  <c r="R38" i="821"/>
  <c r="M38" i="821" s="1"/>
  <c r="L38" i="821"/>
  <c r="N38" i="821" s="1"/>
  <c r="O38" i="821" s="1"/>
  <c r="D38" i="821"/>
  <c r="S38" i="821" s="1"/>
  <c r="T38" i="821" s="1"/>
  <c r="V38" i="821" s="1"/>
  <c r="A38" i="821"/>
  <c r="R37" i="821"/>
  <c r="M37" i="821" s="1"/>
  <c r="L37" i="821"/>
  <c r="N37" i="821" s="1"/>
  <c r="O37" i="821" s="1"/>
  <c r="D37" i="821"/>
  <c r="S37" i="821" s="1"/>
  <c r="T37" i="821" s="1"/>
  <c r="V37" i="821" s="1"/>
  <c r="A37" i="821"/>
  <c r="R36" i="821"/>
  <c r="N36" i="821"/>
  <c r="M36" i="821"/>
  <c r="L36" i="821"/>
  <c r="D36" i="821"/>
  <c r="S36" i="821" s="1"/>
  <c r="T36" i="821" s="1"/>
  <c r="V36" i="821" s="1"/>
  <c r="A36" i="821"/>
  <c r="R35" i="821"/>
  <c r="N35" i="821"/>
  <c r="M35" i="821"/>
  <c r="L35" i="821"/>
  <c r="D35" i="821"/>
  <c r="S35" i="821" s="1"/>
  <c r="T35" i="821" s="1"/>
  <c r="V35" i="821" s="1"/>
  <c r="A35" i="821"/>
  <c r="R34" i="821"/>
  <c r="N34" i="821"/>
  <c r="M34" i="821"/>
  <c r="L34" i="821"/>
  <c r="D34" i="821"/>
  <c r="S34" i="821" s="1"/>
  <c r="T34" i="821" s="1"/>
  <c r="V34" i="821" s="1"/>
  <c r="A34" i="821"/>
  <c r="R33" i="821"/>
  <c r="N33" i="821"/>
  <c r="M33" i="821"/>
  <c r="L33" i="821"/>
  <c r="D33" i="821"/>
  <c r="S33" i="821" s="1"/>
  <c r="T33" i="821" s="1"/>
  <c r="V33" i="821" s="1"/>
  <c r="A33" i="821"/>
  <c r="R32" i="821"/>
  <c r="N32" i="821"/>
  <c r="M32" i="821"/>
  <c r="L32" i="821"/>
  <c r="D32" i="821"/>
  <c r="S32" i="821" s="1"/>
  <c r="T32" i="821" s="1"/>
  <c r="V32" i="821" s="1"/>
  <c r="A32" i="821"/>
  <c r="R31" i="821"/>
  <c r="N31" i="821"/>
  <c r="M31" i="821"/>
  <c r="L31" i="821"/>
  <c r="D31" i="821"/>
  <c r="S31" i="821" s="1"/>
  <c r="T31" i="821" s="1"/>
  <c r="V31" i="821" s="1"/>
  <c r="A31" i="821"/>
  <c r="R30" i="821"/>
  <c r="N30" i="821"/>
  <c r="M30" i="821"/>
  <c r="L30" i="821"/>
  <c r="D30" i="821"/>
  <c r="S30" i="821" s="1"/>
  <c r="T30" i="821" s="1"/>
  <c r="V30" i="821" s="1"/>
  <c r="A30" i="821"/>
  <c r="R29" i="821"/>
  <c r="N29" i="821"/>
  <c r="M29" i="821"/>
  <c r="L29" i="821"/>
  <c r="D29" i="821"/>
  <c r="S29" i="821" s="1"/>
  <c r="T29" i="821" s="1"/>
  <c r="V29" i="821" s="1"/>
  <c r="A29" i="821"/>
  <c r="R28" i="821"/>
  <c r="N28" i="821"/>
  <c r="M28" i="821"/>
  <c r="L28" i="821"/>
  <c r="D28" i="821"/>
  <c r="S28" i="821" s="1"/>
  <c r="T28" i="821" s="1"/>
  <c r="V28" i="821" s="1"/>
  <c r="A28" i="821"/>
  <c r="V27" i="821"/>
  <c r="B17" i="821"/>
  <c r="G15" i="821"/>
  <c r="B15" i="821"/>
  <c r="B13" i="821"/>
  <c r="V52" i="819"/>
  <c r="V51" i="819"/>
  <c r="R50" i="819"/>
  <c r="M50" i="819" s="1"/>
  <c r="L50" i="819"/>
  <c r="N50" i="819" s="1"/>
  <c r="O50" i="819" s="1"/>
  <c r="D50" i="819"/>
  <c r="S50" i="819" s="1"/>
  <c r="T50" i="819" s="1"/>
  <c r="V50" i="819" s="1"/>
  <c r="A50" i="819"/>
  <c r="R49" i="819"/>
  <c r="M49" i="819" s="1"/>
  <c r="L49" i="819"/>
  <c r="N49" i="819" s="1"/>
  <c r="O49" i="819" s="1"/>
  <c r="D49" i="819"/>
  <c r="S49" i="819" s="1"/>
  <c r="T49" i="819" s="1"/>
  <c r="V49" i="819" s="1"/>
  <c r="A49" i="819"/>
  <c r="R48" i="819"/>
  <c r="M48" i="819" s="1"/>
  <c r="L48" i="819"/>
  <c r="N48" i="819" s="1"/>
  <c r="O48" i="819" s="1"/>
  <c r="D48" i="819"/>
  <c r="S48" i="819" s="1"/>
  <c r="T48" i="819" s="1"/>
  <c r="V48" i="819" s="1"/>
  <c r="A48" i="819"/>
  <c r="R47" i="819"/>
  <c r="M47" i="819" s="1"/>
  <c r="L47" i="819"/>
  <c r="N47" i="819" s="1"/>
  <c r="O47" i="819" s="1"/>
  <c r="D47" i="819"/>
  <c r="S47" i="819" s="1"/>
  <c r="T47" i="819" s="1"/>
  <c r="V47" i="819" s="1"/>
  <c r="A47" i="819"/>
  <c r="R46" i="819"/>
  <c r="M46" i="819" s="1"/>
  <c r="L46" i="819"/>
  <c r="N46" i="819" s="1"/>
  <c r="O46" i="819" s="1"/>
  <c r="D46" i="819"/>
  <c r="S46" i="819" s="1"/>
  <c r="T46" i="819" s="1"/>
  <c r="V46" i="819" s="1"/>
  <c r="A46" i="819"/>
  <c r="R45" i="819"/>
  <c r="M45" i="819" s="1"/>
  <c r="L45" i="819"/>
  <c r="N45" i="819" s="1"/>
  <c r="O45" i="819" s="1"/>
  <c r="D45" i="819"/>
  <c r="S45" i="819" s="1"/>
  <c r="T45" i="819" s="1"/>
  <c r="V45" i="819" s="1"/>
  <c r="A45" i="819"/>
  <c r="R44" i="819"/>
  <c r="M44" i="819" s="1"/>
  <c r="L44" i="819"/>
  <c r="N44" i="819" s="1"/>
  <c r="O44" i="819" s="1"/>
  <c r="D44" i="819"/>
  <c r="S44" i="819" s="1"/>
  <c r="T44" i="819" s="1"/>
  <c r="V44" i="819" s="1"/>
  <c r="A44" i="819"/>
  <c r="R43" i="819"/>
  <c r="M43" i="819" s="1"/>
  <c r="L43" i="819"/>
  <c r="N43" i="819" s="1"/>
  <c r="O43" i="819" s="1"/>
  <c r="D43" i="819"/>
  <c r="S43" i="819" s="1"/>
  <c r="T43" i="819" s="1"/>
  <c r="V43" i="819" s="1"/>
  <c r="A43" i="819"/>
  <c r="R42" i="819"/>
  <c r="M42" i="819" s="1"/>
  <c r="L42" i="819"/>
  <c r="N42" i="819" s="1"/>
  <c r="O42" i="819" s="1"/>
  <c r="D42" i="819"/>
  <c r="S42" i="819" s="1"/>
  <c r="T42" i="819" s="1"/>
  <c r="V42" i="819" s="1"/>
  <c r="A42" i="819"/>
  <c r="R41" i="819"/>
  <c r="M41" i="819" s="1"/>
  <c r="L41" i="819"/>
  <c r="N41" i="819" s="1"/>
  <c r="O41" i="819" s="1"/>
  <c r="D41" i="819"/>
  <c r="S41" i="819" s="1"/>
  <c r="T41" i="819" s="1"/>
  <c r="V41" i="819" s="1"/>
  <c r="A41" i="819"/>
  <c r="R40" i="819"/>
  <c r="M40" i="819" s="1"/>
  <c r="L40" i="819"/>
  <c r="N40" i="819" s="1"/>
  <c r="O40" i="819" s="1"/>
  <c r="D40" i="819"/>
  <c r="S40" i="819" s="1"/>
  <c r="T40" i="819" s="1"/>
  <c r="V40" i="819" s="1"/>
  <c r="A40" i="819"/>
  <c r="R39" i="819"/>
  <c r="M39" i="819" s="1"/>
  <c r="L39" i="819"/>
  <c r="N39" i="819" s="1"/>
  <c r="O39" i="819" s="1"/>
  <c r="D39" i="819"/>
  <c r="S39" i="819" s="1"/>
  <c r="T39" i="819" s="1"/>
  <c r="V39" i="819" s="1"/>
  <c r="A39" i="819"/>
  <c r="R38" i="819"/>
  <c r="M38" i="819" s="1"/>
  <c r="L38" i="819"/>
  <c r="N38" i="819" s="1"/>
  <c r="O38" i="819" s="1"/>
  <c r="D38" i="819"/>
  <c r="S38" i="819" s="1"/>
  <c r="T38" i="819" s="1"/>
  <c r="V38" i="819" s="1"/>
  <c r="A38" i="819"/>
  <c r="S37" i="819"/>
  <c r="T37" i="819" s="1"/>
  <c r="V37" i="819" s="1"/>
  <c r="R37" i="819"/>
  <c r="M37" i="819" s="1"/>
  <c r="L37" i="819"/>
  <c r="N37" i="819" s="1"/>
  <c r="O37" i="819" s="1"/>
  <c r="D37" i="819"/>
  <c r="A37" i="819"/>
  <c r="R36" i="819"/>
  <c r="N36" i="819"/>
  <c r="M36" i="819"/>
  <c r="L36" i="819"/>
  <c r="D36" i="819"/>
  <c r="S36" i="819" s="1"/>
  <c r="T36" i="819" s="1"/>
  <c r="V36" i="819" s="1"/>
  <c r="A36" i="819"/>
  <c r="R35" i="819"/>
  <c r="N35" i="819"/>
  <c r="M35" i="819"/>
  <c r="L35" i="819"/>
  <c r="D35" i="819"/>
  <c r="S35" i="819" s="1"/>
  <c r="T35" i="819" s="1"/>
  <c r="V35" i="819" s="1"/>
  <c r="A35" i="819"/>
  <c r="R34" i="819"/>
  <c r="N34" i="819"/>
  <c r="M34" i="819"/>
  <c r="L34" i="819"/>
  <c r="D34" i="819"/>
  <c r="S34" i="819" s="1"/>
  <c r="T34" i="819" s="1"/>
  <c r="V34" i="819" s="1"/>
  <c r="A34" i="819"/>
  <c r="R33" i="819"/>
  <c r="N33" i="819"/>
  <c r="M33" i="819"/>
  <c r="L33" i="819"/>
  <c r="D33" i="819"/>
  <c r="S33" i="819" s="1"/>
  <c r="T33" i="819" s="1"/>
  <c r="V33" i="819" s="1"/>
  <c r="A33" i="819"/>
  <c r="R32" i="819"/>
  <c r="N32" i="819"/>
  <c r="M32" i="819"/>
  <c r="L32" i="819"/>
  <c r="D32" i="819"/>
  <c r="S32" i="819" s="1"/>
  <c r="T32" i="819" s="1"/>
  <c r="V32" i="819" s="1"/>
  <c r="A32" i="819"/>
  <c r="R31" i="819"/>
  <c r="N31" i="819"/>
  <c r="M31" i="819"/>
  <c r="L31" i="819"/>
  <c r="D31" i="819"/>
  <c r="S31" i="819" s="1"/>
  <c r="T31" i="819" s="1"/>
  <c r="V31" i="819" s="1"/>
  <c r="A31" i="819"/>
  <c r="R30" i="819"/>
  <c r="N30" i="819"/>
  <c r="M30" i="819"/>
  <c r="L30" i="819"/>
  <c r="D30" i="819"/>
  <c r="S30" i="819" s="1"/>
  <c r="T30" i="819" s="1"/>
  <c r="V30" i="819" s="1"/>
  <c r="A30" i="819"/>
  <c r="R29" i="819"/>
  <c r="N29" i="819"/>
  <c r="M29" i="819"/>
  <c r="L29" i="819"/>
  <c r="D29" i="819"/>
  <c r="S29" i="819" s="1"/>
  <c r="T29" i="819" s="1"/>
  <c r="V29" i="819" s="1"/>
  <c r="A29" i="819"/>
  <c r="R28" i="819"/>
  <c r="N28" i="819"/>
  <c r="M28" i="819"/>
  <c r="L28" i="819"/>
  <c r="D28" i="819"/>
  <c r="S28" i="819" s="1"/>
  <c r="T28" i="819" s="1"/>
  <c r="V28" i="819" s="1"/>
  <c r="A28" i="819"/>
  <c r="V27" i="819"/>
  <c r="B17" i="819"/>
  <c r="G15" i="819"/>
  <c r="B15" i="819"/>
  <c r="B13" i="819"/>
  <c r="V52" i="817"/>
  <c r="V51" i="817"/>
  <c r="R50" i="817"/>
  <c r="M50" i="817" s="1"/>
  <c r="L50" i="817"/>
  <c r="N50" i="817" s="1"/>
  <c r="O50" i="817" s="1"/>
  <c r="D50" i="817"/>
  <c r="S50" i="817" s="1"/>
  <c r="T50" i="817" s="1"/>
  <c r="V50" i="817" s="1"/>
  <c r="A50" i="817"/>
  <c r="R49" i="817"/>
  <c r="M49" i="817" s="1"/>
  <c r="L49" i="817"/>
  <c r="N49" i="817" s="1"/>
  <c r="O49" i="817" s="1"/>
  <c r="D49" i="817"/>
  <c r="S49" i="817" s="1"/>
  <c r="T49" i="817" s="1"/>
  <c r="V49" i="817" s="1"/>
  <c r="A49" i="817"/>
  <c r="R48" i="817"/>
  <c r="M48" i="817" s="1"/>
  <c r="L48" i="817"/>
  <c r="N48" i="817" s="1"/>
  <c r="O48" i="817" s="1"/>
  <c r="D48" i="817"/>
  <c r="S48" i="817" s="1"/>
  <c r="T48" i="817" s="1"/>
  <c r="V48" i="817" s="1"/>
  <c r="A48" i="817"/>
  <c r="R47" i="817"/>
  <c r="M47" i="817" s="1"/>
  <c r="L47" i="817"/>
  <c r="N47" i="817" s="1"/>
  <c r="O47" i="817" s="1"/>
  <c r="D47" i="817"/>
  <c r="S47" i="817" s="1"/>
  <c r="T47" i="817" s="1"/>
  <c r="V47" i="817" s="1"/>
  <c r="A47" i="817"/>
  <c r="R46" i="817"/>
  <c r="M46" i="817" s="1"/>
  <c r="L46" i="817"/>
  <c r="N46" i="817" s="1"/>
  <c r="O46" i="817" s="1"/>
  <c r="D46" i="817"/>
  <c r="S46" i="817" s="1"/>
  <c r="T46" i="817" s="1"/>
  <c r="V46" i="817" s="1"/>
  <c r="A46" i="817"/>
  <c r="R45" i="817"/>
  <c r="M45" i="817" s="1"/>
  <c r="L45" i="817"/>
  <c r="N45" i="817" s="1"/>
  <c r="O45" i="817" s="1"/>
  <c r="D45" i="817"/>
  <c r="S45" i="817" s="1"/>
  <c r="T45" i="817" s="1"/>
  <c r="V45" i="817" s="1"/>
  <c r="A45" i="817"/>
  <c r="R44" i="817"/>
  <c r="M44" i="817" s="1"/>
  <c r="L44" i="817"/>
  <c r="N44" i="817" s="1"/>
  <c r="O44" i="817" s="1"/>
  <c r="D44" i="817"/>
  <c r="S44" i="817" s="1"/>
  <c r="T44" i="817" s="1"/>
  <c r="V44" i="817" s="1"/>
  <c r="A44" i="817"/>
  <c r="R43" i="817"/>
  <c r="M43" i="817" s="1"/>
  <c r="L43" i="817"/>
  <c r="N43" i="817" s="1"/>
  <c r="O43" i="817" s="1"/>
  <c r="D43" i="817"/>
  <c r="S43" i="817" s="1"/>
  <c r="T43" i="817" s="1"/>
  <c r="V43" i="817" s="1"/>
  <c r="A43" i="817"/>
  <c r="S42" i="817"/>
  <c r="T42" i="817" s="1"/>
  <c r="V42" i="817" s="1"/>
  <c r="R42" i="817"/>
  <c r="M42" i="817" s="1"/>
  <c r="L42" i="817"/>
  <c r="N42" i="817" s="1"/>
  <c r="O42" i="817" s="1"/>
  <c r="D42" i="817"/>
  <c r="A42" i="817"/>
  <c r="R41" i="817"/>
  <c r="M41" i="817" s="1"/>
  <c r="L41" i="817"/>
  <c r="N41" i="817" s="1"/>
  <c r="O41" i="817" s="1"/>
  <c r="D41" i="817"/>
  <c r="S41" i="817" s="1"/>
  <c r="T41" i="817" s="1"/>
  <c r="V41" i="817" s="1"/>
  <c r="A41" i="817"/>
  <c r="R40" i="817"/>
  <c r="M40" i="817" s="1"/>
  <c r="N40" i="817"/>
  <c r="O40" i="817" s="1"/>
  <c r="L40" i="817"/>
  <c r="D40" i="817"/>
  <c r="S40" i="817" s="1"/>
  <c r="T40" i="817" s="1"/>
  <c r="V40" i="817" s="1"/>
  <c r="A40" i="817"/>
  <c r="R39" i="817"/>
  <c r="M39" i="817" s="1"/>
  <c r="L39" i="817"/>
  <c r="N39" i="817" s="1"/>
  <c r="O39" i="817" s="1"/>
  <c r="D39" i="817"/>
  <c r="S39" i="817" s="1"/>
  <c r="T39" i="817" s="1"/>
  <c r="V39" i="817" s="1"/>
  <c r="A39" i="817"/>
  <c r="R38" i="817"/>
  <c r="M38" i="817" s="1"/>
  <c r="L38" i="817"/>
  <c r="N38" i="817" s="1"/>
  <c r="O38" i="817" s="1"/>
  <c r="D38" i="817"/>
  <c r="S38" i="817" s="1"/>
  <c r="T38" i="817" s="1"/>
  <c r="V38" i="817" s="1"/>
  <c r="A38" i="817"/>
  <c r="R37" i="817"/>
  <c r="M37" i="817" s="1"/>
  <c r="L37" i="817"/>
  <c r="N37" i="817" s="1"/>
  <c r="O37" i="817" s="1"/>
  <c r="D37" i="817"/>
  <c r="S37" i="817" s="1"/>
  <c r="T37" i="817" s="1"/>
  <c r="V37" i="817" s="1"/>
  <c r="A37" i="817"/>
  <c r="R36" i="817"/>
  <c r="N36" i="817"/>
  <c r="M36" i="817"/>
  <c r="L36" i="817"/>
  <c r="D36" i="817"/>
  <c r="S36" i="817" s="1"/>
  <c r="T36" i="817" s="1"/>
  <c r="V36" i="817" s="1"/>
  <c r="A36" i="817"/>
  <c r="R35" i="817"/>
  <c r="N35" i="817"/>
  <c r="M35" i="817"/>
  <c r="L35" i="817"/>
  <c r="D35" i="817"/>
  <c r="S35" i="817" s="1"/>
  <c r="T35" i="817" s="1"/>
  <c r="V35" i="817" s="1"/>
  <c r="A35" i="817"/>
  <c r="R34" i="817"/>
  <c r="N34" i="817"/>
  <c r="M34" i="817"/>
  <c r="L34" i="817"/>
  <c r="D34" i="817"/>
  <c r="S34" i="817" s="1"/>
  <c r="T34" i="817" s="1"/>
  <c r="V34" i="817" s="1"/>
  <c r="A34" i="817"/>
  <c r="R33" i="817"/>
  <c r="N33" i="817"/>
  <c r="M33" i="817"/>
  <c r="L33" i="817"/>
  <c r="D33" i="817"/>
  <c r="S33" i="817" s="1"/>
  <c r="T33" i="817" s="1"/>
  <c r="V33" i="817" s="1"/>
  <c r="A33" i="817"/>
  <c r="R32" i="817"/>
  <c r="N32" i="817"/>
  <c r="M32" i="817"/>
  <c r="L32" i="817"/>
  <c r="D32" i="817"/>
  <c r="S32" i="817" s="1"/>
  <c r="T32" i="817" s="1"/>
  <c r="V32" i="817" s="1"/>
  <c r="A32" i="817"/>
  <c r="S31" i="817"/>
  <c r="T31" i="817" s="1"/>
  <c r="V31" i="817" s="1"/>
  <c r="R31" i="817"/>
  <c r="N31" i="817"/>
  <c r="M31" i="817"/>
  <c r="L31" i="817"/>
  <c r="D31" i="817"/>
  <c r="A31" i="817"/>
  <c r="R30" i="817"/>
  <c r="N30" i="817"/>
  <c r="M30" i="817"/>
  <c r="L30" i="817"/>
  <c r="D30" i="817"/>
  <c r="S30" i="817" s="1"/>
  <c r="T30" i="817" s="1"/>
  <c r="V30" i="817" s="1"/>
  <c r="A30" i="817"/>
  <c r="S29" i="817"/>
  <c r="T29" i="817" s="1"/>
  <c r="V29" i="817" s="1"/>
  <c r="R29" i="817"/>
  <c r="N29" i="817"/>
  <c r="M29" i="817"/>
  <c r="L29" i="817"/>
  <c r="D29" i="817"/>
  <c r="A29" i="817"/>
  <c r="R28" i="817"/>
  <c r="N28" i="817"/>
  <c r="M28" i="817"/>
  <c r="L28" i="817"/>
  <c r="D28" i="817"/>
  <c r="S28" i="817" s="1"/>
  <c r="T28" i="817" s="1"/>
  <c r="V28" i="817" s="1"/>
  <c r="A28" i="817"/>
  <c r="V27" i="817"/>
  <c r="B17" i="817"/>
  <c r="G15" i="817"/>
  <c r="B15" i="817"/>
  <c r="B13" i="817"/>
  <c r="V52" i="815"/>
  <c r="V51" i="815"/>
  <c r="R50" i="815"/>
  <c r="M50" i="815" s="1"/>
  <c r="L50" i="815"/>
  <c r="N50" i="815" s="1"/>
  <c r="O50" i="815" s="1"/>
  <c r="D50" i="815"/>
  <c r="S50" i="815" s="1"/>
  <c r="T50" i="815" s="1"/>
  <c r="V50" i="815" s="1"/>
  <c r="A50" i="815"/>
  <c r="R49" i="815"/>
  <c r="M49" i="815" s="1"/>
  <c r="L49" i="815"/>
  <c r="N49" i="815" s="1"/>
  <c r="O49" i="815" s="1"/>
  <c r="D49" i="815"/>
  <c r="S49" i="815" s="1"/>
  <c r="T49" i="815" s="1"/>
  <c r="V49" i="815" s="1"/>
  <c r="A49" i="815"/>
  <c r="R48" i="815"/>
  <c r="M48" i="815" s="1"/>
  <c r="L48" i="815"/>
  <c r="N48" i="815" s="1"/>
  <c r="O48" i="815" s="1"/>
  <c r="D48" i="815"/>
  <c r="S48" i="815" s="1"/>
  <c r="T48" i="815" s="1"/>
  <c r="V48" i="815" s="1"/>
  <c r="A48" i="815"/>
  <c r="R47" i="815"/>
  <c r="M47" i="815" s="1"/>
  <c r="L47" i="815"/>
  <c r="N47" i="815" s="1"/>
  <c r="O47" i="815" s="1"/>
  <c r="D47" i="815"/>
  <c r="S47" i="815" s="1"/>
  <c r="T47" i="815" s="1"/>
  <c r="V47" i="815" s="1"/>
  <c r="A47" i="815"/>
  <c r="R46" i="815"/>
  <c r="M46" i="815" s="1"/>
  <c r="L46" i="815"/>
  <c r="N46" i="815" s="1"/>
  <c r="O46" i="815" s="1"/>
  <c r="D46" i="815"/>
  <c r="S46" i="815" s="1"/>
  <c r="T46" i="815" s="1"/>
  <c r="V46" i="815" s="1"/>
  <c r="A46" i="815"/>
  <c r="R45" i="815"/>
  <c r="M45" i="815" s="1"/>
  <c r="L45" i="815"/>
  <c r="N45" i="815" s="1"/>
  <c r="O45" i="815" s="1"/>
  <c r="D45" i="815"/>
  <c r="S45" i="815" s="1"/>
  <c r="T45" i="815" s="1"/>
  <c r="V45" i="815" s="1"/>
  <c r="A45" i="815"/>
  <c r="R44" i="815"/>
  <c r="M44" i="815" s="1"/>
  <c r="L44" i="815"/>
  <c r="N44" i="815" s="1"/>
  <c r="O44" i="815" s="1"/>
  <c r="D44" i="815"/>
  <c r="S44" i="815" s="1"/>
  <c r="T44" i="815" s="1"/>
  <c r="V44" i="815" s="1"/>
  <c r="A44" i="815"/>
  <c r="R43" i="815"/>
  <c r="M43" i="815" s="1"/>
  <c r="L43" i="815"/>
  <c r="N43" i="815" s="1"/>
  <c r="O43" i="815" s="1"/>
  <c r="D43" i="815"/>
  <c r="S43" i="815" s="1"/>
  <c r="T43" i="815" s="1"/>
  <c r="V43" i="815" s="1"/>
  <c r="A43" i="815"/>
  <c r="R42" i="815"/>
  <c r="M42" i="815" s="1"/>
  <c r="L42" i="815"/>
  <c r="N42" i="815" s="1"/>
  <c r="O42" i="815" s="1"/>
  <c r="D42" i="815"/>
  <c r="S42" i="815" s="1"/>
  <c r="T42" i="815" s="1"/>
  <c r="V42" i="815" s="1"/>
  <c r="A42" i="815"/>
  <c r="R41" i="815"/>
  <c r="M41" i="815" s="1"/>
  <c r="L41" i="815"/>
  <c r="N41" i="815" s="1"/>
  <c r="O41" i="815" s="1"/>
  <c r="D41" i="815"/>
  <c r="S41" i="815" s="1"/>
  <c r="T41" i="815" s="1"/>
  <c r="V41" i="815" s="1"/>
  <c r="A41" i="815"/>
  <c r="R40" i="815"/>
  <c r="M40" i="815" s="1"/>
  <c r="L40" i="815"/>
  <c r="N40" i="815" s="1"/>
  <c r="O40" i="815" s="1"/>
  <c r="D40" i="815"/>
  <c r="S40" i="815" s="1"/>
  <c r="T40" i="815" s="1"/>
  <c r="V40" i="815" s="1"/>
  <c r="A40" i="815"/>
  <c r="R39" i="815"/>
  <c r="M39" i="815" s="1"/>
  <c r="L39" i="815"/>
  <c r="N39" i="815" s="1"/>
  <c r="O39" i="815" s="1"/>
  <c r="D39" i="815"/>
  <c r="S39" i="815" s="1"/>
  <c r="T39" i="815" s="1"/>
  <c r="V39" i="815" s="1"/>
  <c r="A39" i="815"/>
  <c r="R38" i="815"/>
  <c r="M38" i="815" s="1"/>
  <c r="L38" i="815"/>
  <c r="N38" i="815" s="1"/>
  <c r="O38" i="815" s="1"/>
  <c r="D38" i="815"/>
  <c r="S38" i="815" s="1"/>
  <c r="T38" i="815" s="1"/>
  <c r="V38" i="815" s="1"/>
  <c r="A38" i="815"/>
  <c r="R37" i="815"/>
  <c r="M37" i="815" s="1"/>
  <c r="L37" i="815"/>
  <c r="N37" i="815" s="1"/>
  <c r="O37" i="815" s="1"/>
  <c r="D37" i="815"/>
  <c r="S37" i="815" s="1"/>
  <c r="T37" i="815" s="1"/>
  <c r="V37" i="815" s="1"/>
  <c r="A37" i="815"/>
  <c r="R36" i="815"/>
  <c r="N36" i="815"/>
  <c r="M36" i="815"/>
  <c r="L36" i="815"/>
  <c r="D36" i="815"/>
  <c r="S36" i="815" s="1"/>
  <c r="T36" i="815" s="1"/>
  <c r="V36" i="815" s="1"/>
  <c r="A36" i="815"/>
  <c r="R35" i="815"/>
  <c r="N35" i="815"/>
  <c r="M35" i="815"/>
  <c r="L35" i="815"/>
  <c r="D35" i="815"/>
  <c r="S35" i="815" s="1"/>
  <c r="T35" i="815" s="1"/>
  <c r="V35" i="815" s="1"/>
  <c r="A35" i="815"/>
  <c r="R34" i="815"/>
  <c r="N34" i="815"/>
  <c r="M34" i="815"/>
  <c r="L34" i="815"/>
  <c r="D34" i="815"/>
  <c r="S34" i="815" s="1"/>
  <c r="T34" i="815" s="1"/>
  <c r="V34" i="815" s="1"/>
  <c r="A34" i="815"/>
  <c r="S33" i="815"/>
  <c r="T33" i="815" s="1"/>
  <c r="V33" i="815" s="1"/>
  <c r="R33" i="815"/>
  <c r="N33" i="815"/>
  <c r="M33" i="815"/>
  <c r="L33" i="815"/>
  <c r="D33" i="815"/>
  <c r="A33" i="815"/>
  <c r="R32" i="815"/>
  <c r="N32" i="815"/>
  <c r="M32" i="815"/>
  <c r="L32" i="815"/>
  <c r="D32" i="815"/>
  <c r="S32" i="815" s="1"/>
  <c r="T32" i="815" s="1"/>
  <c r="V32" i="815" s="1"/>
  <c r="A32" i="815"/>
  <c r="R31" i="815"/>
  <c r="N31" i="815"/>
  <c r="M31" i="815"/>
  <c r="L31" i="815"/>
  <c r="D31" i="815"/>
  <c r="S31" i="815" s="1"/>
  <c r="T31" i="815" s="1"/>
  <c r="V31" i="815" s="1"/>
  <c r="A31" i="815"/>
  <c r="R30" i="815"/>
  <c r="N30" i="815"/>
  <c r="M30" i="815"/>
  <c r="L30" i="815"/>
  <c r="D30" i="815"/>
  <c r="S30" i="815" s="1"/>
  <c r="T30" i="815" s="1"/>
  <c r="V30" i="815" s="1"/>
  <c r="A30" i="815"/>
  <c r="R29" i="815"/>
  <c r="N29" i="815"/>
  <c r="M29" i="815"/>
  <c r="L29" i="815"/>
  <c r="D29" i="815"/>
  <c r="S29" i="815" s="1"/>
  <c r="T29" i="815" s="1"/>
  <c r="V29" i="815" s="1"/>
  <c r="A29" i="815"/>
  <c r="R28" i="815"/>
  <c r="N28" i="815"/>
  <c r="M28" i="815"/>
  <c r="L28" i="815"/>
  <c r="D28" i="815"/>
  <c r="S28" i="815" s="1"/>
  <c r="T28" i="815" s="1"/>
  <c r="V28" i="815" s="1"/>
  <c r="A28" i="815"/>
  <c r="V27" i="815"/>
  <c r="B17" i="815"/>
  <c r="G15" i="815"/>
  <c r="B15" i="815"/>
  <c r="B13" i="815"/>
  <c r="V52" i="813"/>
  <c r="V51" i="813"/>
  <c r="R50" i="813"/>
  <c r="M50" i="813" s="1"/>
  <c r="L50" i="813"/>
  <c r="N50" i="813" s="1"/>
  <c r="O50" i="813" s="1"/>
  <c r="D50" i="813"/>
  <c r="S50" i="813" s="1"/>
  <c r="T50" i="813" s="1"/>
  <c r="V50" i="813" s="1"/>
  <c r="A50" i="813"/>
  <c r="R49" i="813"/>
  <c r="M49" i="813" s="1"/>
  <c r="L49" i="813"/>
  <c r="N49" i="813" s="1"/>
  <c r="O49" i="813" s="1"/>
  <c r="D49" i="813"/>
  <c r="S49" i="813" s="1"/>
  <c r="T49" i="813" s="1"/>
  <c r="V49" i="813" s="1"/>
  <c r="A49" i="813"/>
  <c r="R48" i="813"/>
  <c r="M48" i="813" s="1"/>
  <c r="L48" i="813"/>
  <c r="N48" i="813" s="1"/>
  <c r="O48" i="813" s="1"/>
  <c r="D48" i="813"/>
  <c r="S48" i="813" s="1"/>
  <c r="T48" i="813" s="1"/>
  <c r="V48" i="813" s="1"/>
  <c r="A48" i="813"/>
  <c r="R47" i="813"/>
  <c r="M47" i="813" s="1"/>
  <c r="L47" i="813"/>
  <c r="N47" i="813" s="1"/>
  <c r="O47" i="813" s="1"/>
  <c r="D47" i="813"/>
  <c r="S47" i="813" s="1"/>
  <c r="T47" i="813" s="1"/>
  <c r="V47" i="813" s="1"/>
  <c r="A47" i="813"/>
  <c r="R46" i="813"/>
  <c r="M46" i="813" s="1"/>
  <c r="L46" i="813"/>
  <c r="N46" i="813" s="1"/>
  <c r="O46" i="813" s="1"/>
  <c r="D46" i="813"/>
  <c r="S46" i="813" s="1"/>
  <c r="T46" i="813" s="1"/>
  <c r="V46" i="813" s="1"/>
  <c r="A46" i="813"/>
  <c r="R45" i="813"/>
  <c r="M45" i="813" s="1"/>
  <c r="L45" i="813"/>
  <c r="N45" i="813" s="1"/>
  <c r="O45" i="813" s="1"/>
  <c r="D45" i="813"/>
  <c r="S45" i="813" s="1"/>
  <c r="T45" i="813" s="1"/>
  <c r="V45" i="813" s="1"/>
  <c r="A45" i="813"/>
  <c r="R44" i="813"/>
  <c r="M44" i="813" s="1"/>
  <c r="L44" i="813"/>
  <c r="N44" i="813" s="1"/>
  <c r="O44" i="813" s="1"/>
  <c r="D44" i="813"/>
  <c r="S44" i="813" s="1"/>
  <c r="T44" i="813" s="1"/>
  <c r="V44" i="813" s="1"/>
  <c r="A44" i="813"/>
  <c r="R43" i="813"/>
  <c r="M43" i="813" s="1"/>
  <c r="L43" i="813"/>
  <c r="N43" i="813" s="1"/>
  <c r="O43" i="813" s="1"/>
  <c r="D43" i="813"/>
  <c r="S43" i="813" s="1"/>
  <c r="T43" i="813" s="1"/>
  <c r="V43" i="813" s="1"/>
  <c r="A43" i="813"/>
  <c r="R42" i="813"/>
  <c r="M42" i="813" s="1"/>
  <c r="L42" i="813"/>
  <c r="N42" i="813" s="1"/>
  <c r="O42" i="813" s="1"/>
  <c r="D42" i="813"/>
  <c r="S42" i="813" s="1"/>
  <c r="T42" i="813" s="1"/>
  <c r="V42" i="813" s="1"/>
  <c r="A42" i="813"/>
  <c r="R41" i="813"/>
  <c r="M41" i="813" s="1"/>
  <c r="L41" i="813"/>
  <c r="N41" i="813" s="1"/>
  <c r="O41" i="813" s="1"/>
  <c r="D41" i="813"/>
  <c r="S41" i="813" s="1"/>
  <c r="T41" i="813" s="1"/>
  <c r="V41" i="813" s="1"/>
  <c r="A41" i="813"/>
  <c r="R40" i="813"/>
  <c r="M40" i="813" s="1"/>
  <c r="N40" i="813"/>
  <c r="O40" i="813" s="1"/>
  <c r="L40" i="813"/>
  <c r="D40" i="813"/>
  <c r="S40" i="813" s="1"/>
  <c r="T40" i="813" s="1"/>
  <c r="V40" i="813" s="1"/>
  <c r="A40" i="813"/>
  <c r="R39" i="813"/>
  <c r="M39" i="813" s="1"/>
  <c r="L39" i="813"/>
  <c r="N39" i="813" s="1"/>
  <c r="O39" i="813" s="1"/>
  <c r="D39" i="813"/>
  <c r="S39" i="813" s="1"/>
  <c r="T39" i="813" s="1"/>
  <c r="V39" i="813" s="1"/>
  <c r="A39" i="813"/>
  <c r="R38" i="813"/>
  <c r="M38" i="813" s="1"/>
  <c r="L38" i="813"/>
  <c r="N38" i="813" s="1"/>
  <c r="O38" i="813" s="1"/>
  <c r="D38" i="813"/>
  <c r="S38" i="813" s="1"/>
  <c r="T38" i="813" s="1"/>
  <c r="V38" i="813" s="1"/>
  <c r="A38" i="813"/>
  <c r="R37" i="813"/>
  <c r="M37" i="813" s="1"/>
  <c r="L37" i="813"/>
  <c r="N37" i="813" s="1"/>
  <c r="O37" i="813" s="1"/>
  <c r="D37" i="813"/>
  <c r="S37" i="813" s="1"/>
  <c r="T37" i="813" s="1"/>
  <c r="V37" i="813" s="1"/>
  <c r="A37" i="813"/>
  <c r="R36" i="813"/>
  <c r="N36" i="813"/>
  <c r="M36" i="813"/>
  <c r="L36" i="813"/>
  <c r="D36" i="813"/>
  <c r="S36" i="813" s="1"/>
  <c r="T36" i="813" s="1"/>
  <c r="V36" i="813" s="1"/>
  <c r="A36" i="813"/>
  <c r="R35" i="813"/>
  <c r="N35" i="813"/>
  <c r="M35" i="813"/>
  <c r="L35" i="813"/>
  <c r="D35" i="813"/>
  <c r="S35" i="813" s="1"/>
  <c r="T35" i="813" s="1"/>
  <c r="V35" i="813" s="1"/>
  <c r="A35" i="813"/>
  <c r="R34" i="813"/>
  <c r="N34" i="813"/>
  <c r="M34" i="813"/>
  <c r="L34" i="813"/>
  <c r="D34" i="813"/>
  <c r="S34" i="813" s="1"/>
  <c r="T34" i="813" s="1"/>
  <c r="V34" i="813" s="1"/>
  <c r="A34" i="813"/>
  <c r="R33" i="813"/>
  <c r="N33" i="813"/>
  <c r="M33" i="813"/>
  <c r="L33" i="813"/>
  <c r="D33" i="813"/>
  <c r="S33" i="813" s="1"/>
  <c r="T33" i="813" s="1"/>
  <c r="V33" i="813" s="1"/>
  <c r="A33" i="813"/>
  <c r="R32" i="813"/>
  <c r="N32" i="813"/>
  <c r="M32" i="813"/>
  <c r="L32" i="813"/>
  <c r="D32" i="813"/>
  <c r="S32" i="813" s="1"/>
  <c r="T32" i="813" s="1"/>
  <c r="V32" i="813" s="1"/>
  <c r="A32" i="813"/>
  <c r="R31" i="813"/>
  <c r="N31" i="813"/>
  <c r="M31" i="813"/>
  <c r="L31" i="813"/>
  <c r="D31" i="813"/>
  <c r="S31" i="813" s="1"/>
  <c r="T31" i="813" s="1"/>
  <c r="V31" i="813" s="1"/>
  <c r="A31" i="813"/>
  <c r="R30" i="813"/>
  <c r="N30" i="813"/>
  <c r="M30" i="813"/>
  <c r="L30" i="813"/>
  <c r="D30" i="813"/>
  <c r="S30" i="813" s="1"/>
  <c r="T30" i="813" s="1"/>
  <c r="V30" i="813" s="1"/>
  <c r="A30" i="813"/>
  <c r="S29" i="813"/>
  <c r="T29" i="813" s="1"/>
  <c r="V29" i="813" s="1"/>
  <c r="R29" i="813"/>
  <c r="N29" i="813"/>
  <c r="M29" i="813"/>
  <c r="L29" i="813"/>
  <c r="D29" i="813"/>
  <c r="A29" i="813"/>
  <c r="R28" i="813"/>
  <c r="N28" i="813"/>
  <c r="M28" i="813"/>
  <c r="L28" i="813"/>
  <c r="D28" i="813"/>
  <c r="S28" i="813" s="1"/>
  <c r="T28" i="813" s="1"/>
  <c r="V28" i="813" s="1"/>
  <c r="A28" i="813"/>
  <c r="V27" i="813"/>
  <c r="B17" i="813"/>
  <c r="G15" i="813"/>
  <c r="B15" i="813"/>
  <c r="B13" i="813"/>
  <c r="V52" i="811"/>
  <c r="V51" i="811"/>
  <c r="R50" i="811"/>
  <c r="M50" i="811" s="1"/>
  <c r="L50" i="811"/>
  <c r="N50" i="811" s="1"/>
  <c r="O50" i="811" s="1"/>
  <c r="D50" i="811"/>
  <c r="S50" i="811" s="1"/>
  <c r="T50" i="811" s="1"/>
  <c r="V50" i="811" s="1"/>
  <c r="A50" i="811"/>
  <c r="R49" i="811"/>
  <c r="M49" i="811" s="1"/>
  <c r="L49" i="811"/>
  <c r="N49" i="811" s="1"/>
  <c r="O49" i="811" s="1"/>
  <c r="D49" i="811"/>
  <c r="S49" i="811" s="1"/>
  <c r="T49" i="811" s="1"/>
  <c r="V49" i="811" s="1"/>
  <c r="A49" i="811"/>
  <c r="R48" i="811"/>
  <c r="M48" i="811" s="1"/>
  <c r="L48" i="811"/>
  <c r="N48" i="811" s="1"/>
  <c r="O48" i="811" s="1"/>
  <c r="D48" i="811"/>
  <c r="S48" i="811" s="1"/>
  <c r="T48" i="811" s="1"/>
  <c r="V48" i="811" s="1"/>
  <c r="A48" i="811"/>
  <c r="R47" i="811"/>
  <c r="M47" i="811" s="1"/>
  <c r="L47" i="811"/>
  <c r="N47" i="811" s="1"/>
  <c r="O47" i="811" s="1"/>
  <c r="D47" i="811"/>
  <c r="S47" i="811" s="1"/>
  <c r="T47" i="811" s="1"/>
  <c r="V47" i="811" s="1"/>
  <c r="A47" i="811"/>
  <c r="R46" i="811"/>
  <c r="M46" i="811" s="1"/>
  <c r="L46" i="811"/>
  <c r="N46" i="811" s="1"/>
  <c r="O46" i="811" s="1"/>
  <c r="D46" i="811"/>
  <c r="S46" i="811" s="1"/>
  <c r="T46" i="811" s="1"/>
  <c r="V46" i="811" s="1"/>
  <c r="A46" i="811"/>
  <c r="R45" i="811"/>
  <c r="M45" i="811" s="1"/>
  <c r="L45" i="811"/>
  <c r="N45" i="811" s="1"/>
  <c r="O45" i="811" s="1"/>
  <c r="D45" i="811"/>
  <c r="S45" i="811" s="1"/>
  <c r="T45" i="811" s="1"/>
  <c r="V45" i="811" s="1"/>
  <c r="A45" i="811"/>
  <c r="R44" i="811"/>
  <c r="M44" i="811" s="1"/>
  <c r="L44" i="811"/>
  <c r="N44" i="811" s="1"/>
  <c r="O44" i="811" s="1"/>
  <c r="D44" i="811"/>
  <c r="S44" i="811" s="1"/>
  <c r="T44" i="811" s="1"/>
  <c r="V44" i="811" s="1"/>
  <c r="A44" i="811"/>
  <c r="R43" i="811"/>
  <c r="M43" i="811" s="1"/>
  <c r="L43" i="811"/>
  <c r="N43" i="811" s="1"/>
  <c r="O43" i="811" s="1"/>
  <c r="D43" i="811"/>
  <c r="S43" i="811" s="1"/>
  <c r="T43" i="811" s="1"/>
  <c r="V43" i="811" s="1"/>
  <c r="A43" i="811"/>
  <c r="R42" i="811"/>
  <c r="M42" i="811" s="1"/>
  <c r="N42" i="811"/>
  <c r="O42" i="811" s="1"/>
  <c r="L42" i="811"/>
  <c r="D42" i="811"/>
  <c r="S42" i="811" s="1"/>
  <c r="T42" i="811" s="1"/>
  <c r="V42" i="811" s="1"/>
  <c r="A42" i="811"/>
  <c r="R41" i="811"/>
  <c r="M41" i="811" s="1"/>
  <c r="L41" i="811"/>
  <c r="N41" i="811" s="1"/>
  <c r="O41" i="811" s="1"/>
  <c r="D41" i="811"/>
  <c r="S41" i="811" s="1"/>
  <c r="T41" i="811" s="1"/>
  <c r="V41" i="811" s="1"/>
  <c r="A41" i="811"/>
  <c r="R40" i="811"/>
  <c r="M40" i="811" s="1"/>
  <c r="L40" i="811"/>
  <c r="N40" i="811" s="1"/>
  <c r="O40" i="811" s="1"/>
  <c r="D40" i="811"/>
  <c r="S40" i="811" s="1"/>
  <c r="T40" i="811" s="1"/>
  <c r="V40" i="811" s="1"/>
  <c r="A40" i="811"/>
  <c r="R39" i="811"/>
  <c r="M39" i="811" s="1"/>
  <c r="L39" i="811"/>
  <c r="N39" i="811" s="1"/>
  <c r="O39" i="811" s="1"/>
  <c r="D39" i="811"/>
  <c r="S39" i="811" s="1"/>
  <c r="T39" i="811" s="1"/>
  <c r="V39" i="811" s="1"/>
  <c r="A39" i="811"/>
  <c r="R38" i="811"/>
  <c r="M38" i="811" s="1"/>
  <c r="L38" i="811"/>
  <c r="N38" i="811" s="1"/>
  <c r="O38" i="811" s="1"/>
  <c r="D38" i="811"/>
  <c r="S38" i="811" s="1"/>
  <c r="T38" i="811" s="1"/>
  <c r="V38" i="811" s="1"/>
  <c r="A38" i="811"/>
  <c r="R37" i="811"/>
  <c r="M37" i="811" s="1"/>
  <c r="L37" i="811"/>
  <c r="N37" i="811" s="1"/>
  <c r="O37" i="811" s="1"/>
  <c r="D37" i="811"/>
  <c r="S37" i="811" s="1"/>
  <c r="T37" i="811" s="1"/>
  <c r="V37" i="811" s="1"/>
  <c r="A37" i="811"/>
  <c r="R36" i="811"/>
  <c r="N36" i="811"/>
  <c r="M36" i="811"/>
  <c r="L36" i="811"/>
  <c r="D36" i="811"/>
  <c r="S36" i="811" s="1"/>
  <c r="T36" i="811" s="1"/>
  <c r="V36" i="811" s="1"/>
  <c r="A36" i="811"/>
  <c r="S35" i="811"/>
  <c r="T35" i="811" s="1"/>
  <c r="V35" i="811" s="1"/>
  <c r="R35" i="811"/>
  <c r="N35" i="811"/>
  <c r="M35" i="811"/>
  <c r="L35" i="811"/>
  <c r="D35" i="811"/>
  <c r="A35" i="811"/>
  <c r="R34" i="811"/>
  <c r="N34" i="811"/>
  <c r="M34" i="811"/>
  <c r="L34" i="811"/>
  <c r="D34" i="811"/>
  <c r="S34" i="811" s="1"/>
  <c r="T34" i="811" s="1"/>
  <c r="V34" i="811" s="1"/>
  <c r="A34" i="811"/>
  <c r="R33" i="811"/>
  <c r="N33" i="811"/>
  <c r="M33" i="811"/>
  <c r="L33" i="811"/>
  <c r="D33" i="811"/>
  <c r="S33" i="811" s="1"/>
  <c r="T33" i="811" s="1"/>
  <c r="V33" i="811" s="1"/>
  <c r="A33" i="811"/>
  <c r="R32" i="811"/>
  <c r="N32" i="811"/>
  <c r="M32" i="811"/>
  <c r="L32" i="811"/>
  <c r="D32" i="811"/>
  <c r="S32" i="811" s="1"/>
  <c r="T32" i="811" s="1"/>
  <c r="V32" i="811" s="1"/>
  <c r="A32" i="811"/>
  <c r="R31" i="811"/>
  <c r="N31" i="811"/>
  <c r="M31" i="811"/>
  <c r="L31" i="811"/>
  <c r="D31" i="811"/>
  <c r="S31" i="811" s="1"/>
  <c r="T31" i="811" s="1"/>
  <c r="V31" i="811" s="1"/>
  <c r="A31" i="811"/>
  <c r="R30" i="811"/>
  <c r="N30" i="811"/>
  <c r="M30" i="811"/>
  <c r="L30" i="811"/>
  <c r="D30" i="811"/>
  <c r="S30" i="811" s="1"/>
  <c r="T30" i="811" s="1"/>
  <c r="V30" i="811" s="1"/>
  <c r="A30" i="811"/>
  <c r="R29" i="811"/>
  <c r="N29" i="811"/>
  <c r="M29" i="811"/>
  <c r="L29" i="811"/>
  <c r="D29" i="811"/>
  <c r="S29" i="811" s="1"/>
  <c r="T29" i="811" s="1"/>
  <c r="V29" i="811" s="1"/>
  <c r="A29" i="811"/>
  <c r="R28" i="811"/>
  <c r="N28" i="811"/>
  <c r="M28" i="811"/>
  <c r="L28" i="811"/>
  <c r="D28" i="811"/>
  <c r="S28" i="811" s="1"/>
  <c r="T28" i="811" s="1"/>
  <c r="V28" i="811" s="1"/>
  <c r="A28" i="811"/>
  <c r="V27" i="811"/>
  <c r="B17" i="811"/>
  <c r="G15" i="811"/>
  <c r="B15" i="811"/>
  <c r="B13" i="811"/>
  <c r="V52" i="809"/>
  <c r="V51" i="809"/>
  <c r="R50" i="809"/>
  <c r="M50" i="809" s="1"/>
  <c r="L50" i="809"/>
  <c r="N50" i="809" s="1"/>
  <c r="O50" i="809" s="1"/>
  <c r="D50" i="809"/>
  <c r="S50" i="809" s="1"/>
  <c r="T50" i="809" s="1"/>
  <c r="V50" i="809" s="1"/>
  <c r="A50" i="809"/>
  <c r="R49" i="809"/>
  <c r="M49" i="809" s="1"/>
  <c r="L49" i="809"/>
  <c r="N49" i="809" s="1"/>
  <c r="O49" i="809" s="1"/>
  <c r="D49" i="809"/>
  <c r="S49" i="809" s="1"/>
  <c r="T49" i="809" s="1"/>
  <c r="V49" i="809" s="1"/>
  <c r="A49" i="809"/>
  <c r="R48" i="809"/>
  <c r="M48" i="809" s="1"/>
  <c r="N48" i="809"/>
  <c r="O48" i="809" s="1"/>
  <c r="L48" i="809"/>
  <c r="D48" i="809"/>
  <c r="S48" i="809" s="1"/>
  <c r="T48" i="809" s="1"/>
  <c r="V48" i="809" s="1"/>
  <c r="A48" i="809"/>
  <c r="R47" i="809"/>
  <c r="M47" i="809" s="1"/>
  <c r="L47" i="809"/>
  <c r="N47" i="809" s="1"/>
  <c r="O47" i="809" s="1"/>
  <c r="D47" i="809"/>
  <c r="S47" i="809" s="1"/>
  <c r="T47" i="809" s="1"/>
  <c r="V47" i="809" s="1"/>
  <c r="A47" i="809"/>
  <c r="R46" i="809"/>
  <c r="M46" i="809" s="1"/>
  <c r="L46" i="809"/>
  <c r="N46" i="809" s="1"/>
  <c r="O46" i="809" s="1"/>
  <c r="D46" i="809"/>
  <c r="S46" i="809" s="1"/>
  <c r="T46" i="809" s="1"/>
  <c r="V46" i="809" s="1"/>
  <c r="A46" i="809"/>
  <c r="R45" i="809"/>
  <c r="M45" i="809" s="1"/>
  <c r="L45" i="809"/>
  <c r="N45" i="809" s="1"/>
  <c r="O45" i="809" s="1"/>
  <c r="D45" i="809"/>
  <c r="S45" i="809" s="1"/>
  <c r="T45" i="809" s="1"/>
  <c r="V45" i="809" s="1"/>
  <c r="A45" i="809"/>
  <c r="R44" i="809"/>
  <c r="M44" i="809" s="1"/>
  <c r="L44" i="809"/>
  <c r="N44" i="809" s="1"/>
  <c r="O44" i="809" s="1"/>
  <c r="D44" i="809"/>
  <c r="S44" i="809" s="1"/>
  <c r="T44" i="809" s="1"/>
  <c r="V44" i="809" s="1"/>
  <c r="A44" i="809"/>
  <c r="R43" i="809"/>
  <c r="M43" i="809" s="1"/>
  <c r="L43" i="809"/>
  <c r="N43" i="809" s="1"/>
  <c r="O43" i="809" s="1"/>
  <c r="D43" i="809"/>
  <c r="S43" i="809" s="1"/>
  <c r="T43" i="809" s="1"/>
  <c r="V43" i="809" s="1"/>
  <c r="A43" i="809"/>
  <c r="R42" i="809"/>
  <c r="M42" i="809" s="1"/>
  <c r="L42" i="809"/>
  <c r="N42" i="809" s="1"/>
  <c r="O42" i="809" s="1"/>
  <c r="D42" i="809"/>
  <c r="S42" i="809" s="1"/>
  <c r="T42" i="809" s="1"/>
  <c r="V42" i="809" s="1"/>
  <c r="A42" i="809"/>
  <c r="R41" i="809"/>
  <c r="M41" i="809" s="1"/>
  <c r="L41" i="809"/>
  <c r="N41" i="809" s="1"/>
  <c r="O41" i="809" s="1"/>
  <c r="D41" i="809"/>
  <c r="S41" i="809" s="1"/>
  <c r="T41" i="809" s="1"/>
  <c r="V41" i="809" s="1"/>
  <c r="A41" i="809"/>
  <c r="R40" i="809"/>
  <c r="M40" i="809" s="1"/>
  <c r="L40" i="809"/>
  <c r="N40" i="809" s="1"/>
  <c r="O40" i="809" s="1"/>
  <c r="D40" i="809"/>
  <c r="S40" i="809" s="1"/>
  <c r="T40" i="809" s="1"/>
  <c r="V40" i="809" s="1"/>
  <c r="A40" i="809"/>
  <c r="R39" i="809"/>
  <c r="M39" i="809" s="1"/>
  <c r="L39" i="809"/>
  <c r="N39" i="809" s="1"/>
  <c r="O39" i="809" s="1"/>
  <c r="D39" i="809"/>
  <c r="S39" i="809" s="1"/>
  <c r="T39" i="809" s="1"/>
  <c r="V39" i="809" s="1"/>
  <c r="A39" i="809"/>
  <c r="R38" i="809"/>
  <c r="M38" i="809" s="1"/>
  <c r="L38" i="809"/>
  <c r="N38" i="809" s="1"/>
  <c r="O38" i="809" s="1"/>
  <c r="D38" i="809"/>
  <c r="S38" i="809" s="1"/>
  <c r="T38" i="809" s="1"/>
  <c r="V38" i="809" s="1"/>
  <c r="A38" i="809"/>
  <c r="R37" i="809"/>
  <c r="M37" i="809" s="1"/>
  <c r="L37" i="809"/>
  <c r="N37" i="809" s="1"/>
  <c r="O37" i="809" s="1"/>
  <c r="D37" i="809"/>
  <c r="S37" i="809" s="1"/>
  <c r="T37" i="809" s="1"/>
  <c r="V37" i="809" s="1"/>
  <c r="A37" i="809"/>
  <c r="R36" i="809"/>
  <c r="N36" i="809"/>
  <c r="M36" i="809"/>
  <c r="L36" i="809"/>
  <c r="D36" i="809"/>
  <c r="S36" i="809" s="1"/>
  <c r="T36" i="809" s="1"/>
  <c r="V36" i="809" s="1"/>
  <c r="A36" i="809"/>
  <c r="R35" i="809"/>
  <c r="N35" i="809"/>
  <c r="M35" i="809"/>
  <c r="L35" i="809"/>
  <c r="D35" i="809"/>
  <c r="S35" i="809" s="1"/>
  <c r="T35" i="809" s="1"/>
  <c r="V35" i="809" s="1"/>
  <c r="A35" i="809"/>
  <c r="R34" i="809"/>
  <c r="N34" i="809"/>
  <c r="M34" i="809"/>
  <c r="L34" i="809"/>
  <c r="D34" i="809"/>
  <c r="S34" i="809" s="1"/>
  <c r="T34" i="809" s="1"/>
  <c r="V34" i="809" s="1"/>
  <c r="A34" i="809"/>
  <c r="R33" i="809"/>
  <c r="N33" i="809"/>
  <c r="M33" i="809"/>
  <c r="L33" i="809"/>
  <c r="D33" i="809"/>
  <c r="S33" i="809" s="1"/>
  <c r="T33" i="809" s="1"/>
  <c r="V33" i="809" s="1"/>
  <c r="A33" i="809"/>
  <c r="R32" i="809"/>
  <c r="N32" i="809"/>
  <c r="M32" i="809"/>
  <c r="L32" i="809"/>
  <c r="D32" i="809"/>
  <c r="S32" i="809" s="1"/>
  <c r="T32" i="809" s="1"/>
  <c r="V32" i="809" s="1"/>
  <c r="A32" i="809"/>
  <c r="R31" i="809"/>
  <c r="N31" i="809"/>
  <c r="M31" i="809"/>
  <c r="L31" i="809"/>
  <c r="D31" i="809"/>
  <c r="S31" i="809" s="1"/>
  <c r="T31" i="809" s="1"/>
  <c r="V31" i="809" s="1"/>
  <c r="A31" i="809"/>
  <c r="R30" i="809"/>
  <c r="N30" i="809"/>
  <c r="M30" i="809"/>
  <c r="L30" i="809"/>
  <c r="D30" i="809"/>
  <c r="S30" i="809" s="1"/>
  <c r="T30" i="809" s="1"/>
  <c r="V30" i="809" s="1"/>
  <c r="A30" i="809"/>
  <c r="R29" i="809"/>
  <c r="N29" i="809"/>
  <c r="M29" i="809"/>
  <c r="L29" i="809"/>
  <c r="D29" i="809"/>
  <c r="S29" i="809" s="1"/>
  <c r="T29" i="809" s="1"/>
  <c r="V29" i="809" s="1"/>
  <c r="A29" i="809"/>
  <c r="R28" i="809"/>
  <c r="N28" i="809"/>
  <c r="M28" i="809"/>
  <c r="L28" i="809"/>
  <c r="D28" i="809"/>
  <c r="S28" i="809" s="1"/>
  <c r="T28" i="809" s="1"/>
  <c r="V28" i="809" s="1"/>
  <c r="A28" i="809"/>
  <c r="V27" i="809"/>
  <c r="B17" i="809"/>
  <c r="G15" i="809"/>
  <c r="B15" i="809"/>
  <c r="B13" i="809"/>
  <c r="V52" i="807"/>
  <c r="V51" i="807"/>
  <c r="R50" i="807"/>
  <c r="M50" i="807" s="1"/>
  <c r="L50" i="807"/>
  <c r="N50" i="807" s="1"/>
  <c r="O50" i="807" s="1"/>
  <c r="D50" i="807"/>
  <c r="S50" i="807" s="1"/>
  <c r="T50" i="807" s="1"/>
  <c r="V50" i="807" s="1"/>
  <c r="A50" i="807"/>
  <c r="R49" i="807"/>
  <c r="M49" i="807" s="1"/>
  <c r="L49" i="807"/>
  <c r="N49" i="807" s="1"/>
  <c r="O49" i="807" s="1"/>
  <c r="D49" i="807"/>
  <c r="S49" i="807" s="1"/>
  <c r="T49" i="807" s="1"/>
  <c r="V49" i="807" s="1"/>
  <c r="A49" i="807"/>
  <c r="R48" i="807"/>
  <c r="M48" i="807" s="1"/>
  <c r="L48" i="807"/>
  <c r="N48" i="807" s="1"/>
  <c r="O48" i="807" s="1"/>
  <c r="D48" i="807"/>
  <c r="S48" i="807" s="1"/>
  <c r="T48" i="807" s="1"/>
  <c r="V48" i="807" s="1"/>
  <c r="A48" i="807"/>
  <c r="R47" i="807"/>
  <c r="M47" i="807" s="1"/>
  <c r="L47" i="807"/>
  <c r="N47" i="807" s="1"/>
  <c r="O47" i="807" s="1"/>
  <c r="D47" i="807"/>
  <c r="S47" i="807" s="1"/>
  <c r="T47" i="807" s="1"/>
  <c r="V47" i="807" s="1"/>
  <c r="A47" i="807"/>
  <c r="R46" i="807"/>
  <c r="M46" i="807" s="1"/>
  <c r="L46" i="807"/>
  <c r="N46" i="807" s="1"/>
  <c r="O46" i="807" s="1"/>
  <c r="D46" i="807"/>
  <c r="S46" i="807" s="1"/>
  <c r="T46" i="807" s="1"/>
  <c r="V46" i="807" s="1"/>
  <c r="A46" i="807"/>
  <c r="R45" i="807"/>
  <c r="M45" i="807" s="1"/>
  <c r="L45" i="807"/>
  <c r="N45" i="807" s="1"/>
  <c r="O45" i="807" s="1"/>
  <c r="D45" i="807"/>
  <c r="S45" i="807" s="1"/>
  <c r="T45" i="807" s="1"/>
  <c r="V45" i="807" s="1"/>
  <c r="A45" i="807"/>
  <c r="R44" i="807"/>
  <c r="M44" i="807" s="1"/>
  <c r="L44" i="807"/>
  <c r="N44" i="807" s="1"/>
  <c r="O44" i="807" s="1"/>
  <c r="D44" i="807"/>
  <c r="S44" i="807" s="1"/>
  <c r="T44" i="807" s="1"/>
  <c r="V44" i="807" s="1"/>
  <c r="A44" i="807"/>
  <c r="R43" i="807"/>
  <c r="M43" i="807" s="1"/>
  <c r="L43" i="807"/>
  <c r="N43" i="807" s="1"/>
  <c r="O43" i="807" s="1"/>
  <c r="D43" i="807"/>
  <c r="S43" i="807" s="1"/>
  <c r="T43" i="807" s="1"/>
  <c r="V43" i="807" s="1"/>
  <c r="A43" i="807"/>
  <c r="R42" i="807"/>
  <c r="M42" i="807" s="1"/>
  <c r="L42" i="807"/>
  <c r="N42" i="807" s="1"/>
  <c r="O42" i="807" s="1"/>
  <c r="D42" i="807"/>
  <c r="S42" i="807" s="1"/>
  <c r="T42" i="807" s="1"/>
  <c r="V42" i="807" s="1"/>
  <c r="A42" i="807"/>
  <c r="R41" i="807"/>
  <c r="M41" i="807" s="1"/>
  <c r="L41" i="807"/>
  <c r="N41" i="807" s="1"/>
  <c r="O41" i="807" s="1"/>
  <c r="D41" i="807"/>
  <c r="S41" i="807" s="1"/>
  <c r="T41" i="807" s="1"/>
  <c r="V41" i="807" s="1"/>
  <c r="A41" i="807"/>
  <c r="R40" i="807"/>
  <c r="M40" i="807" s="1"/>
  <c r="L40" i="807"/>
  <c r="N40" i="807" s="1"/>
  <c r="O40" i="807" s="1"/>
  <c r="D40" i="807"/>
  <c r="S40" i="807" s="1"/>
  <c r="T40" i="807" s="1"/>
  <c r="V40" i="807" s="1"/>
  <c r="A40" i="807"/>
  <c r="R39" i="807"/>
  <c r="M39" i="807" s="1"/>
  <c r="L39" i="807"/>
  <c r="N39" i="807" s="1"/>
  <c r="O39" i="807" s="1"/>
  <c r="D39" i="807"/>
  <c r="S39" i="807" s="1"/>
  <c r="T39" i="807" s="1"/>
  <c r="V39" i="807" s="1"/>
  <c r="A39" i="807"/>
  <c r="R38" i="807"/>
  <c r="M38" i="807" s="1"/>
  <c r="L38" i="807"/>
  <c r="N38" i="807" s="1"/>
  <c r="O38" i="807" s="1"/>
  <c r="D38" i="807"/>
  <c r="S38" i="807" s="1"/>
  <c r="T38" i="807" s="1"/>
  <c r="V38" i="807" s="1"/>
  <c r="A38" i="807"/>
  <c r="R37" i="807"/>
  <c r="M37" i="807" s="1"/>
  <c r="L37" i="807"/>
  <c r="N37" i="807" s="1"/>
  <c r="O37" i="807" s="1"/>
  <c r="D37" i="807"/>
  <c r="S37" i="807" s="1"/>
  <c r="T37" i="807" s="1"/>
  <c r="V37" i="807" s="1"/>
  <c r="A37" i="807"/>
  <c r="R36" i="807"/>
  <c r="N36" i="807"/>
  <c r="M36" i="807"/>
  <c r="L36" i="807"/>
  <c r="D36" i="807"/>
  <c r="S36" i="807" s="1"/>
  <c r="T36" i="807" s="1"/>
  <c r="V36" i="807" s="1"/>
  <c r="A36" i="807"/>
  <c r="S35" i="807"/>
  <c r="T35" i="807" s="1"/>
  <c r="V35" i="807" s="1"/>
  <c r="R35" i="807"/>
  <c r="N35" i="807"/>
  <c r="M35" i="807"/>
  <c r="L35" i="807"/>
  <c r="D35" i="807"/>
  <c r="A35" i="807"/>
  <c r="R34" i="807"/>
  <c r="N34" i="807"/>
  <c r="M34" i="807"/>
  <c r="L34" i="807"/>
  <c r="D34" i="807"/>
  <c r="S34" i="807" s="1"/>
  <c r="T34" i="807" s="1"/>
  <c r="V34" i="807" s="1"/>
  <c r="A34" i="807"/>
  <c r="R33" i="807"/>
  <c r="N33" i="807"/>
  <c r="M33" i="807"/>
  <c r="L33" i="807"/>
  <c r="D33" i="807"/>
  <c r="S33" i="807" s="1"/>
  <c r="T33" i="807" s="1"/>
  <c r="V33" i="807" s="1"/>
  <c r="A33" i="807"/>
  <c r="R32" i="807"/>
  <c r="N32" i="807"/>
  <c r="M32" i="807"/>
  <c r="L32" i="807"/>
  <c r="D32" i="807"/>
  <c r="S32" i="807" s="1"/>
  <c r="T32" i="807" s="1"/>
  <c r="V32" i="807" s="1"/>
  <c r="A32" i="807"/>
  <c r="R31" i="807"/>
  <c r="N31" i="807"/>
  <c r="M31" i="807"/>
  <c r="L31" i="807"/>
  <c r="D31" i="807"/>
  <c r="S31" i="807" s="1"/>
  <c r="T31" i="807" s="1"/>
  <c r="V31" i="807" s="1"/>
  <c r="A31" i="807"/>
  <c r="R30" i="807"/>
  <c r="N30" i="807"/>
  <c r="M30" i="807"/>
  <c r="L30" i="807"/>
  <c r="D30" i="807"/>
  <c r="S30" i="807" s="1"/>
  <c r="T30" i="807" s="1"/>
  <c r="V30" i="807" s="1"/>
  <c r="A30" i="807"/>
  <c r="R29" i="807"/>
  <c r="N29" i="807"/>
  <c r="M29" i="807"/>
  <c r="L29" i="807"/>
  <c r="D29" i="807"/>
  <c r="S29" i="807" s="1"/>
  <c r="T29" i="807" s="1"/>
  <c r="V29" i="807" s="1"/>
  <c r="A29" i="807"/>
  <c r="R28" i="807"/>
  <c r="N28" i="807"/>
  <c r="M28" i="807"/>
  <c r="L28" i="807"/>
  <c r="D28" i="807"/>
  <c r="S28" i="807" s="1"/>
  <c r="T28" i="807" s="1"/>
  <c r="V28" i="807" s="1"/>
  <c r="A28" i="807"/>
  <c r="V27" i="807"/>
  <c r="B17" i="807"/>
  <c r="G15" i="807"/>
  <c r="B15" i="807"/>
  <c r="B13" i="807"/>
  <c r="V52" i="805"/>
  <c r="V51" i="805"/>
  <c r="R50" i="805"/>
  <c r="M50" i="805" s="1"/>
  <c r="L50" i="805"/>
  <c r="N50" i="805" s="1"/>
  <c r="O50" i="805" s="1"/>
  <c r="D50" i="805"/>
  <c r="S50" i="805" s="1"/>
  <c r="T50" i="805" s="1"/>
  <c r="V50" i="805" s="1"/>
  <c r="A50" i="805"/>
  <c r="R49" i="805"/>
  <c r="M49" i="805" s="1"/>
  <c r="L49" i="805"/>
  <c r="N49" i="805" s="1"/>
  <c r="O49" i="805" s="1"/>
  <c r="D49" i="805"/>
  <c r="S49" i="805" s="1"/>
  <c r="T49" i="805" s="1"/>
  <c r="V49" i="805" s="1"/>
  <c r="A49" i="805"/>
  <c r="R48" i="805"/>
  <c r="M48" i="805" s="1"/>
  <c r="N48" i="805"/>
  <c r="O48" i="805" s="1"/>
  <c r="L48" i="805"/>
  <c r="D48" i="805"/>
  <c r="S48" i="805" s="1"/>
  <c r="T48" i="805" s="1"/>
  <c r="V48" i="805" s="1"/>
  <c r="A48" i="805"/>
  <c r="R47" i="805"/>
  <c r="M47" i="805" s="1"/>
  <c r="L47" i="805"/>
  <c r="N47" i="805" s="1"/>
  <c r="O47" i="805" s="1"/>
  <c r="D47" i="805"/>
  <c r="S47" i="805" s="1"/>
  <c r="T47" i="805" s="1"/>
  <c r="V47" i="805" s="1"/>
  <c r="A47" i="805"/>
  <c r="R46" i="805"/>
  <c r="M46" i="805" s="1"/>
  <c r="L46" i="805"/>
  <c r="N46" i="805" s="1"/>
  <c r="O46" i="805" s="1"/>
  <c r="D46" i="805"/>
  <c r="S46" i="805" s="1"/>
  <c r="T46" i="805" s="1"/>
  <c r="V46" i="805" s="1"/>
  <c r="A46" i="805"/>
  <c r="R45" i="805"/>
  <c r="M45" i="805" s="1"/>
  <c r="L45" i="805"/>
  <c r="N45" i="805" s="1"/>
  <c r="O45" i="805" s="1"/>
  <c r="D45" i="805"/>
  <c r="S45" i="805" s="1"/>
  <c r="T45" i="805" s="1"/>
  <c r="V45" i="805" s="1"/>
  <c r="A45" i="805"/>
  <c r="R44" i="805"/>
  <c r="M44" i="805" s="1"/>
  <c r="L44" i="805"/>
  <c r="N44" i="805" s="1"/>
  <c r="O44" i="805" s="1"/>
  <c r="D44" i="805"/>
  <c r="S44" i="805" s="1"/>
  <c r="T44" i="805" s="1"/>
  <c r="V44" i="805" s="1"/>
  <c r="A44" i="805"/>
  <c r="R43" i="805"/>
  <c r="M43" i="805" s="1"/>
  <c r="L43" i="805"/>
  <c r="N43" i="805" s="1"/>
  <c r="O43" i="805" s="1"/>
  <c r="D43" i="805"/>
  <c r="S43" i="805" s="1"/>
  <c r="T43" i="805" s="1"/>
  <c r="V43" i="805" s="1"/>
  <c r="A43" i="805"/>
  <c r="R42" i="805"/>
  <c r="M42" i="805" s="1"/>
  <c r="L42" i="805"/>
  <c r="N42" i="805" s="1"/>
  <c r="O42" i="805" s="1"/>
  <c r="D42" i="805"/>
  <c r="S42" i="805" s="1"/>
  <c r="T42" i="805" s="1"/>
  <c r="V42" i="805" s="1"/>
  <c r="A42" i="805"/>
  <c r="R41" i="805"/>
  <c r="M41" i="805" s="1"/>
  <c r="L41" i="805"/>
  <c r="N41" i="805" s="1"/>
  <c r="O41" i="805" s="1"/>
  <c r="D41" i="805"/>
  <c r="S41" i="805" s="1"/>
  <c r="T41" i="805" s="1"/>
  <c r="V41" i="805" s="1"/>
  <c r="A41" i="805"/>
  <c r="R40" i="805"/>
  <c r="M40" i="805" s="1"/>
  <c r="L40" i="805"/>
  <c r="N40" i="805" s="1"/>
  <c r="O40" i="805" s="1"/>
  <c r="D40" i="805"/>
  <c r="S40" i="805" s="1"/>
  <c r="T40" i="805" s="1"/>
  <c r="V40" i="805" s="1"/>
  <c r="A40" i="805"/>
  <c r="R39" i="805"/>
  <c r="M39" i="805" s="1"/>
  <c r="L39" i="805"/>
  <c r="N39" i="805" s="1"/>
  <c r="O39" i="805" s="1"/>
  <c r="D39" i="805"/>
  <c r="S39" i="805" s="1"/>
  <c r="T39" i="805" s="1"/>
  <c r="V39" i="805" s="1"/>
  <c r="A39" i="805"/>
  <c r="R38" i="805"/>
  <c r="M38" i="805" s="1"/>
  <c r="L38" i="805"/>
  <c r="N38" i="805" s="1"/>
  <c r="O38" i="805" s="1"/>
  <c r="D38" i="805"/>
  <c r="S38" i="805" s="1"/>
  <c r="T38" i="805" s="1"/>
  <c r="V38" i="805" s="1"/>
  <c r="A38" i="805"/>
  <c r="R37" i="805"/>
  <c r="M37" i="805" s="1"/>
  <c r="L37" i="805"/>
  <c r="N37" i="805" s="1"/>
  <c r="O37" i="805" s="1"/>
  <c r="D37" i="805"/>
  <c r="S37" i="805" s="1"/>
  <c r="T37" i="805" s="1"/>
  <c r="V37" i="805" s="1"/>
  <c r="A37" i="805"/>
  <c r="R36" i="805"/>
  <c r="N36" i="805"/>
  <c r="M36" i="805"/>
  <c r="L36" i="805"/>
  <c r="D36" i="805"/>
  <c r="S36" i="805" s="1"/>
  <c r="T36" i="805" s="1"/>
  <c r="V36" i="805" s="1"/>
  <c r="A36" i="805"/>
  <c r="R35" i="805"/>
  <c r="N35" i="805"/>
  <c r="M35" i="805"/>
  <c r="L35" i="805"/>
  <c r="D35" i="805"/>
  <c r="S35" i="805" s="1"/>
  <c r="T35" i="805" s="1"/>
  <c r="V35" i="805" s="1"/>
  <c r="A35" i="805"/>
  <c r="R34" i="805"/>
  <c r="N34" i="805"/>
  <c r="M34" i="805"/>
  <c r="L34" i="805"/>
  <c r="D34" i="805"/>
  <c r="S34" i="805" s="1"/>
  <c r="T34" i="805" s="1"/>
  <c r="V34" i="805" s="1"/>
  <c r="A34" i="805"/>
  <c r="R33" i="805"/>
  <c r="N33" i="805"/>
  <c r="M33" i="805"/>
  <c r="L33" i="805"/>
  <c r="D33" i="805"/>
  <c r="S33" i="805" s="1"/>
  <c r="T33" i="805" s="1"/>
  <c r="V33" i="805" s="1"/>
  <c r="A33" i="805"/>
  <c r="R32" i="805"/>
  <c r="N32" i="805"/>
  <c r="M32" i="805"/>
  <c r="L32" i="805"/>
  <c r="D32" i="805"/>
  <c r="S32" i="805" s="1"/>
  <c r="T32" i="805" s="1"/>
  <c r="V32" i="805" s="1"/>
  <c r="A32" i="805"/>
  <c r="R31" i="805"/>
  <c r="N31" i="805"/>
  <c r="M31" i="805"/>
  <c r="L31" i="805"/>
  <c r="D31" i="805"/>
  <c r="S31" i="805" s="1"/>
  <c r="T31" i="805" s="1"/>
  <c r="V31" i="805" s="1"/>
  <c r="A31" i="805"/>
  <c r="R30" i="805"/>
  <c r="N30" i="805"/>
  <c r="M30" i="805"/>
  <c r="L30" i="805"/>
  <c r="D30" i="805"/>
  <c r="S30" i="805" s="1"/>
  <c r="T30" i="805" s="1"/>
  <c r="V30" i="805" s="1"/>
  <c r="A30" i="805"/>
  <c r="R29" i="805"/>
  <c r="N29" i="805"/>
  <c r="M29" i="805"/>
  <c r="L29" i="805"/>
  <c r="D29" i="805"/>
  <c r="S29" i="805" s="1"/>
  <c r="T29" i="805" s="1"/>
  <c r="V29" i="805" s="1"/>
  <c r="A29" i="805"/>
  <c r="R28" i="805"/>
  <c r="N28" i="805"/>
  <c r="M28" i="805"/>
  <c r="L28" i="805"/>
  <c r="D28" i="805"/>
  <c r="S28" i="805" s="1"/>
  <c r="T28" i="805" s="1"/>
  <c r="V28" i="805" s="1"/>
  <c r="A28" i="805"/>
  <c r="V27" i="805"/>
  <c r="B17" i="805"/>
  <c r="G15" i="805"/>
  <c r="B15" i="805"/>
  <c r="B13" i="805"/>
  <c r="V52" i="803"/>
  <c r="V51" i="803"/>
  <c r="R50" i="803"/>
  <c r="M50" i="803" s="1"/>
  <c r="L50" i="803"/>
  <c r="N50" i="803" s="1"/>
  <c r="O50" i="803" s="1"/>
  <c r="D50" i="803"/>
  <c r="S50" i="803" s="1"/>
  <c r="T50" i="803" s="1"/>
  <c r="V50" i="803" s="1"/>
  <c r="A50" i="803"/>
  <c r="R49" i="803"/>
  <c r="M49" i="803" s="1"/>
  <c r="L49" i="803"/>
  <c r="N49" i="803" s="1"/>
  <c r="O49" i="803" s="1"/>
  <c r="D49" i="803"/>
  <c r="S49" i="803" s="1"/>
  <c r="T49" i="803" s="1"/>
  <c r="V49" i="803" s="1"/>
  <c r="A49" i="803"/>
  <c r="R48" i="803"/>
  <c r="M48" i="803" s="1"/>
  <c r="L48" i="803"/>
  <c r="N48" i="803" s="1"/>
  <c r="O48" i="803" s="1"/>
  <c r="D48" i="803"/>
  <c r="S48" i="803" s="1"/>
  <c r="T48" i="803" s="1"/>
  <c r="V48" i="803" s="1"/>
  <c r="A48" i="803"/>
  <c r="R47" i="803"/>
  <c r="M47" i="803" s="1"/>
  <c r="L47" i="803"/>
  <c r="N47" i="803" s="1"/>
  <c r="O47" i="803" s="1"/>
  <c r="D47" i="803"/>
  <c r="S47" i="803" s="1"/>
  <c r="T47" i="803" s="1"/>
  <c r="V47" i="803" s="1"/>
  <c r="A47" i="803"/>
  <c r="R46" i="803"/>
  <c r="M46" i="803" s="1"/>
  <c r="L46" i="803"/>
  <c r="N46" i="803" s="1"/>
  <c r="O46" i="803" s="1"/>
  <c r="D46" i="803"/>
  <c r="S46" i="803" s="1"/>
  <c r="T46" i="803" s="1"/>
  <c r="V46" i="803" s="1"/>
  <c r="A46" i="803"/>
  <c r="R45" i="803"/>
  <c r="M45" i="803" s="1"/>
  <c r="L45" i="803"/>
  <c r="N45" i="803" s="1"/>
  <c r="O45" i="803" s="1"/>
  <c r="D45" i="803"/>
  <c r="S45" i="803" s="1"/>
  <c r="T45" i="803" s="1"/>
  <c r="V45" i="803" s="1"/>
  <c r="A45" i="803"/>
  <c r="R44" i="803"/>
  <c r="M44" i="803" s="1"/>
  <c r="L44" i="803"/>
  <c r="N44" i="803" s="1"/>
  <c r="O44" i="803" s="1"/>
  <c r="D44" i="803"/>
  <c r="S44" i="803" s="1"/>
  <c r="T44" i="803" s="1"/>
  <c r="V44" i="803" s="1"/>
  <c r="A44" i="803"/>
  <c r="R43" i="803"/>
  <c r="M43" i="803" s="1"/>
  <c r="L43" i="803"/>
  <c r="N43" i="803" s="1"/>
  <c r="O43" i="803" s="1"/>
  <c r="D43" i="803"/>
  <c r="S43" i="803" s="1"/>
  <c r="T43" i="803" s="1"/>
  <c r="V43" i="803" s="1"/>
  <c r="A43" i="803"/>
  <c r="R42" i="803"/>
  <c r="M42" i="803" s="1"/>
  <c r="L42" i="803"/>
  <c r="N42" i="803" s="1"/>
  <c r="O42" i="803" s="1"/>
  <c r="D42" i="803"/>
  <c r="S42" i="803" s="1"/>
  <c r="T42" i="803" s="1"/>
  <c r="V42" i="803" s="1"/>
  <c r="A42" i="803"/>
  <c r="R41" i="803"/>
  <c r="M41" i="803" s="1"/>
  <c r="L41" i="803"/>
  <c r="N41" i="803" s="1"/>
  <c r="O41" i="803" s="1"/>
  <c r="D41" i="803"/>
  <c r="S41" i="803" s="1"/>
  <c r="T41" i="803" s="1"/>
  <c r="V41" i="803" s="1"/>
  <c r="A41" i="803"/>
  <c r="R40" i="803"/>
  <c r="M40" i="803" s="1"/>
  <c r="L40" i="803"/>
  <c r="N40" i="803" s="1"/>
  <c r="O40" i="803" s="1"/>
  <c r="D40" i="803"/>
  <c r="S40" i="803" s="1"/>
  <c r="T40" i="803" s="1"/>
  <c r="V40" i="803" s="1"/>
  <c r="A40" i="803"/>
  <c r="R39" i="803"/>
  <c r="M39" i="803" s="1"/>
  <c r="L39" i="803"/>
  <c r="N39" i="803" s="1"/>
  <c r="O39" i="803" s="1"/>
  <c r="D39" i="803"/>
  <c r="S39" i="803" s="1"/>
  <c r="T39" i="803" s="1"/>
  <c r="V39" i="803" s="1"/>
  <c r="A39" i="803"/>
  <c r="R38" i="803"/>
  <c r="M38" i="803" s="1"/>
  <c r="L38" i="803"/>
  <c r="N38" i="803" s="1"/>
  <c r="O38" i="803" s="1"/>
  <c r="D38" i="803"/>
  <c r="S38" i="803" s="1"/>
  <c r="T38" i="803" s="1"/>
  <c r="V38" i="803" s="1"/>
  <c r="A38" i="803"/>
  <c r="R37" i="803"/>
  <c r="M37" i="803" s="1"/>
  <c r="L37" i="803"/>
  <c r="N37" i="803" s="1"/>
  <c r="O37" i="803" s="1"/>
  <c r="D37" i="803"/>
  <c r="S37" i="803" s="1"/>
  <c r="T37" i="803" s="1"/>
  <c r="V37" i="803" s="1"/>
  <c r="A37" i="803"/>
  <c r="R36" i="803"/>
  <c r="N36" i="803"/>
  <c r="M36" i="803"/>
  <c r="L36" i="803"/>
  <c r="D36" i="803"/>
  <c r="S36" i="803" s="1"/>
  <c r="T36" i="803" s="1"/>
  <c r="V36" i="803" s="1"/>
  <c r="A36" i="803"/>
  <c r="S35" i="803"/>
  <c r="T35" i="803" s="1"/>
  <c r="V35" i="803" s="1"/>
  <c r="R35" i="803"/>
  <c r="N35" i="803"/>
  <c r="M35" i="803"/>
  <c r="L35" i="803"/>
  <c r="D35" i="803"/>
  <c r="A35" i="803"/>
  <c r="R34" i="803"/>
  <c r="N34" i="803"/>
  <c r="M34" i="803"/>
  <c r="L34" i="803"/>
  <c r="D34" i="803"/>
  <c r="S34" i="803" s="1"/>
  <c r="T34" i="803" s="1"/>
  <c r="V34" i="803" s="1"/>
  <c r="A34" i="803"/>
  <c r="R33" i="803"/>
  <c r="N33" i="803"/>
  <c r="M33" i="803"/>
  <c r="L33" i="803"/>
  <c r="D33" i="803"/>
  <c r="S33" i="803" s="1"/>
  <c r="T33" i="803" s="1"/>
  <c r="V33" i="803" s="1"/>
  <c r="A33" i="803"/>
  <c r="R32" i="803"/>
  <c r="N32" i="803"/>
  <c r="M32" i="803"/>
  <c r="L32" i="803"/>
  <c r="D32" i="803"/>
  <c r="S32" i="803" s="1"/>
  <c r="T32" i="803" s="1"/>
  <c r="V32" i="803" s="1"/>
  <c r="A32" i="803"/>
  <c r="R31" i="803"/>
  <c r="N31" i="803"/>
  <c r="M31" i="803"/>
  <c r="L31" i="803"/>
  <c r="D31" i="803"/>
  <c r="S31" i="803" s="1"/>
  <c r="T31" i="803" s="1"/>
  <c r="V31" i="803" s="1"/>
  <c r="A31" i="803"/>
  <c r="R30" i="803"/>
  <c r="N30" i="803"/>
  <c r="M30" i="803"/>
  <c r="L30" i="803"/>
  <c r="D30" i="803"/>
  <c r="S30" i="803" s="1"/>
  <c r="T30" i="803" s="1"/>
  <c r="V30" i="803" s="1"/>
  <c r="A30" i="803"/>
  <c r="R29" i="803"/>
  <c r="N29" i="803"/>
  <c r="M29" i="803"/>
  <c r="L29" i="803"/>
  <c r="D29" i="803"/>
  <c r="S29" i="803" s="1"/>
  <c r="T29" i="803" s="1"/>
  <c r="V29" i="803" s="1"/>
  <c r="A29" i="803"/>
  <c r="R28" i="803"/>
  <c r="N28" i="803"/>
  <c r="M28" i="803"/>
  <c r="L28" i="803"/>
  <c r="D28" i="803"/>
  <c r="S28" i="803" s="1"/>
  <c r="T28" i="803" s="1"/>
  <c r="V28" i="803" s="1"/>
  <c r="A28" i="803"/>
  <c r="V27" i="803"/>
  <c r="B17" i="803"/>
  <c r="G15" i="803"/>
  <c r="B15" i="803"/>
  <c r="B13" i="803"/>
  <c r="V52" i="801"/>
  <c r="V51" i="801"/>
  <c r="R50" i="801"/>
  <c r="M50" i="801" s="1"/>
  <c r="L50" i="801"/>
  <c r="N50" i="801" s="1"/>
  <c r="O50" i="801" s="1"/>
  <c r="D50" i="801"/>
  <c r="S50" i="801" s="1"/>
  <c r="T50" i="801" s="1"/>
  <c r="V50" i="801" s="1"/>
  <c r="A50" i="801"/>
  <c r="R49" i="801"/>
  <c r="M49" i="801" s="1"/>
  <c r="L49" i="801"/>
  <c r="N49" i="801" s="1"/>
  <c r="O49" i="801" s="1"/>
  <c r="D49" i="801"/>
  <c r="S49" i="801" s="1"/>
  <c r="T49" i="801" s="1"/>
  <c r="V49" i="801" s="1"/>
  <c r="A49" i="801"/>
  <c r="S48" i="801"/>
  <c r="T48" i="801" s="1"/>
  <c r="V48" i="801" s="1"/>
  <c r="R48" i="801"/>
  <c r="M48" i="801" s="1"/>
  <c r="L48" i="801"/>
  <c r="N48" i="801" s="1"/>
  <c r="O48" i="801" s="1"/>
  <c r="D48" i="801"/>
  <c r="A48" i="801"/>
  <c r="R47" i="801"/>
  <c r="M47" i="801" s="1"/>
  <c r="L47" i="801"/>
  <c r="N47" i="801" s="1"/>
  <c r="O47" i="801" s="1"/>
  <c r="D47" i="801"/>
  <c r="S47" i="801" s="1"/>
  <c r="T47" i="801" s="1"/>
  <c r="V47" i="801" s="1"/>
  <c r="A47" i="801"/>
  <c r="R46" i="801"/>
  <c r="M46" i="801" s="1"/>
  <c r="L46" i="801"/>
  <c r="N46" i="801" s="1"/>
  <c r="O46" i="801" s="1"/>
  <c r="D46" i="801"/>
  <c r="S46" i="801" s="1"/>
  <c r="T46" i="801" s="1"/>
  <c r="V46" i="801" s="1"/>
  <c r="A46" i="801"/>
  <c r="R45" i="801"/>
  <c r="M45" i="801" s="1"/>
  <c r="L45" i="801"/>
  <c r="N45" i="801" s="1"/>
  <c r="O45" i="801" s="1"/>
  <c r="D45" i="801"/>
  <c r="S45" i="801" s="1"/>
  <c r="T45" i="801" s="1"/>
  <c r="V45" i="801" s="1"/>
  <c r="A45" i="801"/>
  <c r="R44" i="801"/>
  <c r="M44" i="801" s="1"/>
  <c r="L44" i="801"/>
  <c r="N44" i="801" s="1"/>
  <c r="O44" i="801" s="1"/>
  <c r="D44" i="801"/>
  <c r="S44" i="801" s="1"/>
  <c r="T44" i="801" s="1"/>
  <c r="V44" i="801" s="1"/>
  <c r="A44" i="801"/>
  <c r="R43" i="801"/>
  <c r="M43" i="801" s="1"/>
  <c r="L43" i="801"/>
  <c r="N43" i="801" s="1"/>
  <c r="O43" i="801" s="1"/>
  <c r="D43" i="801"/>
  <c r="S43" i="801" s="1"/>
  <c r="T43" i="801" s="1"/>
  <c r="V43" i="801" s="1"/>
  <c r="A43" i="801"/>
  <c r="R42" i="801"/>
  <c r="M42" i="801" s="1"/>
  <c r="L42" i="801"/>
  <c r="N42" i="801" s="1"/>
  <c r="O42" i="801" s="1"/>
  <c r="D42" i="801"/>
  <c r="S42" i="801" s="1"/>
  <c r="T42" i="801" s="1"/>
  <c r="V42" i="801" s="1"/>
  <c r="A42" i="801"/>
  <c r="R41" i="801"/>
  <c r="M41" i="801" s="1"/>
  <c r="L41" i="801"/>
  <c r="N41" i="801" s="1"/>
  <c r="O41" i="801" s="1"/>
  <c r="D41" i="801"/>
  <c r="S41" i="801" s="1"/>
  <c r="T41" i="801" s="1"/>
  <c r="V41" i="801" s="1"/>
  <c r="A41" i="801"/>
  <c r="R40" i="801"/>
  <c r="M40" i="801" s="1"/>
  <c r="L40" i="801"/>
  <c r="N40" i="801" s="1"/>
  <c r="O40" i="801" s="1"/>
  <c r="D40" i="801"/>
  <c r="S40" i="801" s="1"/>
  <c r="T40" i="801" s="1"/>
  <c r="V40" i="801" s="1"/>
  <c r="A40" i="801"/>
  <c r="R39" i="801"/>
  <c r="M39" i="801" s="1"/>
  <c r="L39" i="801"/>
  <c r="N39" i="801" s="1"/>
  <c r="O39" i="801" s="1"/>
  <c r="D39" i="801"/>
  <c r="S39" i="801" s="1"/>
  <c r="T39" i="801" s="1"/>
  <c r="V39" i="801" s="1"/>
  <c r="A39" i="801"/>
  <c r="R38" i="801"/>
  <c r="M38" i="801" s="1"/>
  <c r="L38" i="801"/>
  <c r="N38" i="801" s="1"/>
  <c r="O38" i="801" s="1"/>
  <c r="D38" i="801"/>
  <c r="S38" i="801" s="1"/>
  <c r="T38" i="801" s="1"/>
  <c r="V38" i="801" s="1"/>
  <c r="A38" i="801"/>
  <c r="R37" i="801"/>
  <c r="M37" i="801" s="1"/>
  <c r="L37" i="801"/>
  <c r="N37" i="801" s="1"/>
  <c r="O37" i="801" s="1"/>
  <c r="D37" i="801"/>
  <c r="S37" i="801" s="1"/>
  <c r="T37" i="801" s="1"/>
  <c r="V37" i="801" s="1"/>
  <c r="A37" i="801"/>
  <c r="R36" i="801"/>
  <c r="N36" i="801"/>
  <c r="M36" i="801"/>
  <c r="L36" i="801"/>
  <c r="D36" i="801"/>
  <c r="S36" i="801" s="1"/>
  <c r="T36" i="801" s="1"/>
  <c r="V36" i="801" s="1"/>
  <c r="A36" i="801"/>
  <c r="R35" i="801"/>
  <c r="N35" i="801"/>
  <c r="M35" i="801"/>
  <c r="L35" i="801"/>
  <c r="D35" i="801"/>
  <c r="S35" i="801" s="1"/>
  <c r="T35" i="801" s="1"/>
  <c r="V35" i="801" s="1"/>
  <c r="A35" i="801"/>
  <c r="R34" i="801"/>
  <c r="N34" i="801"/>
  <c r="M34" i="801"/>
  <c r="L34" i="801"/>
  <c r="D34" i="801"/>
  <c r="S34" i="801" s="1"/>
  <c r="T34" i="801" s="1"/>
  <c r="V34" i="801" s="1"/>
  <c r="A34" i="801"/>
  <c r="R33" i="801"/>
  <c r="N33" i="801"/>
  <c r="M33" i="801"/>
  <c r="L33" i="801"/>
  <c r="D33" i="801"/>
  <c r="S33" i="801" s="1"/>
  <c r="T33" i="801" s="1"/>
  <c r="V33" i="801" s="1"/>
  <c r="A33" i="801"/>
  <c r="R32" i="801"/>
  <c r="N32" i="801"/>
  <c r="M32" i="801"/>
  <c r="L32" i="801"/>
  <c r="D32" i="801"/>
  <c r="S32" i="801" s="1"/>
  <c r="T32" i="801" s="1"/>
  <c r="V32" i="801" s="1"/>
  <c r="A32" i="801"/>
  <c r="R31" i="801"/>
  <c r="N31" i="801"/>
  <c r="M31" i="801"/>
  <c r="L31" i="801"/>
  <c r="D31" i="801"/>
  <c r="S31" i="801" s="1"/>
  <c r="T31" i="801" s="1"/>
  <c r="V31" i="801" s="1"/>
  <c r="A31" i="801"/>
  <c r="R30" i="801"/>
  <c r="N30" i="801"/>
  <c r="M30" i="801"/>
  <c r="L30" i="801"/>
  <c r="D30" i="801"/>
  <c r="S30" i="801" s="1"/>
  <c r="T30" i="801" s="1"/>
  <c r="V30" i="801" s="1"/>
  <c r="A30" i="801"/>
  <c r="R29" i="801"/>
  <c r="N29" i="801"/>
  <c r="M29" i="801"/>
  <c r="L29" i="801"/>
  <c r="D29" i="801"/>
  <c r="S29" i="801" s="1"/>
  <c r="T29" i="801" s="1"/>
  <c r="V29" i="801" s="1"/>
  <c r="A29" i="801"/>
  <c r="R28" i="801"/>
  <c r="N28" i="801"/>
  <c r="M28" i="801"/>
  <c r="L28" i="801"/>
  <c r="D28" i="801"/>
  <c r="S28" i="801" s="1"/>
  <c r="T28" i="801" s="1"/>
  <c r="V28" i="801" s="1"/>
  <c r="A28" i="801"/>
  <c r="V27" i="801"/>
  <c r="B17" i="801"/>
  <c r="G15" i="801"/>
  <c r="B15" i="801"/>
  <c r="B13" i="801"/>
  <c r="V52" i="799"/>
  <c r="V51" i="799"/>
  <c r="R50" i="799"/>
  <c r="M50" i="799" s="1"/>
  <c r="L50" i="799"/>
  <c r="N50" i="799" s="1"/>
  <c r="O50" i="799" s="1"/>
  <c r="D50" i="799"/>
  <c r="S50" i="799" s="1"/>
  <c r="T50" i="799" s="1"/>
  <c r="V50" i="799" s="1"/>
  <c r="A50" i="799"/>
  <c r="R49" i="799"/>
  <c r="M49" i="799" s="1"/>
  <c r="L49" i="799"/>
  <c r="N49" i="799" s="1"/>
  <c r="O49" i="799" s="1"/>
  <c r="D49" i="799"/>
  <c r="S49" i="799" s="1"/>
  <c r="T49" i="799" s="1"/>
  <c r="V49" i="799" s="1"/>
  <c r="A49" i="799"/>
  <c r="R48" i="799"/>
  <c r="M48" i="799" s="1"/>
  <c r="L48" i="799"/>
  <c r="N48" i="799" s="1"/>
  <c r="O48" i="799" s="1"/>
  <c r="D48" i="799"/>
  <c r="S48" i="799" s="1"/>
  <c r="T48" i="799" s="1"/>
  <c r="V48" i="799" s="1"/>
  <c r="A48" i="799"/>
  <c r="R47" i="799"/>
  <c r="M47" i="799" s="1"/>
  <c r="L47" i="799"/>
  <c r="N47" i="799" s="1"/>
  <c r="O47" i="799" s="1"/>
  <c r="D47" i="799"/>
  <c r="S47" i="799" s="1"/>
  <c r="T47" i="799" s="1"/>
  <c r="V47" i="799" s="1"/>
  <c r="A47" i="799"/>
  <c r="R46" i="799"/>
  <c r="M46" i="799" s="1"/>
  <c r="L46" i="799"/>
  <c r="N46" i="799" s="1"/>
  <c r="O46" i="799" s="1"/>
  <c r="D46" i="799"/>
  <c r="S46" i="799" s="1"/>
  <c r="T46" i="799" s="1"/>
  <c r="V46" i="799" s="1"/>
  <c r="A46" i="799"/>
  <c r="R45" i="799"/>
  <c r="M45" i="799" s="1"/>
  <c r="L45" i="799"/>
  <c r="N45" i="799" s="1"/>
  <c r="O45" i="799" s="1"/>
  <c r="D45" i="799"/>
  <c r="S45" i="799" s="1"/>
  <c r="T45" i="799" s="1"/>
  <c r="V45" i="799" s="1"/>
  <c r="A45" i="799"/>
  <c r="R44" i="799"/>
  <c r="M44" i="799" s="1"/>
  <c r="L44" i="799"/>
  <c r="N44" i="799" s="1"/>
  <c r="O44" i="799" s="1"/>
  <c r="D44" i="799"/>
  <c r="S44" i="799" s="1"/>
  <c r="T44" i="799" s="1"/>
  <c r="V44" i="799" s="1"/>
  <c r="A44" i="799"/>
  <c r="R43" i="799"/>
  <c r="M43" i="799" s="1"/>
  <c r="L43" i="799"/>
  <c r="N43" i="799" s="1"/>
  <c r="O43" i="799" s="1"/>
  <c r="D43" i="799"/>
  <c r="S43" i="799" s="1"/>
  <c r="T43" i="799" s="1"/>
  <c r="V43" i="799" s="1"/>
  <c r="A43" i="799"/>
  <c r="R42" i="799"/>
  <c r="M42" i="799" s="1"/>
  <c r="L42" i="799"/>
  <c r="N42" i="799" s="1"/>
  <c r="O42" i="799" s="1"/>
  <c r="D42" i="799"/>
  <c r="S42" i="799" s="1"/>
  <c r="T42" i="799" s="1"/>
  <c r="V42" i="799" s="1"/>
  <c r="A42" i="799"/>
  <c r="R41" i="799"/>
  <c r="M41" i="799" s="1"/>
  <c r="L41" i="799"/>
  <c r="N41" i="799" s="1"/>
  <c r="O41" i="799" s="1"/>
  <c r="D41" i="799"/>
  <c r="S41" i="799" s="1"/>
  <c r="T41" i="799" s="1"/>
  <c r="V41" i="799" s="1"/>
  <c r="A41" i="799"/>
  <c r="R40" i="799"/>
  <c r="M40" i="799" s="1"/>
  <c r="L40" i="799"/>
  <c r="N40" i="799" s="1"/>
  <c r="O40" i="799" s="1"/>
  <c r="D40" i="799"/>
  <c r="S40" i="799" s="1"/>
  <c r="T40" i="799" s="1"/>
  <c r="V40" i="799" s="1"/>
  <c r="A40" i="799"/>
  <c r="R39" i="799"/>
  <c r="M39" i="799" s="1"/>
  <c r="L39" i="799"/>
  <c r="N39" i="799" s="1"/>
  <c r="O39" i="799" s="1"/>
  <c r="D39" i="799"/>
  <c r="S39" i="799" s="1"/>
  <c r="T39" i="799" s="1"/>
  <c r="V39" i="799" s="1"/>
  <c r="A39" i="799"/>
  <c r="R38" i="799"/>
  <c r="M38" i="799" s="1"/>
  <c r="L38" i="799"/>
  <c r="N38" i="799" s="1"/>
  <c r="O38" i="799" s="1"/>
  <c r="D38" i="799"/>
  <c r="S38" i="799" s="1"/>
  <c r="T38" i="799" s="1"/>
  <c r="V38" i="799" s="1"/>
  <c r="A38" i="799"/>
  <c r="R37" i="799"/>
  <c r="M37" i="799" s="1"/>
  <c r="L37" i="799"/>
  <c r="N37" i="799" s="1"/>
  <c r="O37" i="799" s="1"/>
  <c r="D37" i="799"/>
  <c r="S37" i="799" s="1"/>
  <c r="T37" i="799" s="1"/>
  <c r="V37" i="799" s="1"/>
  <c r="A37" i="799"/>
  <c r="R36" i="799"/>
  <c r="N36" i="799"/>
  <c r="M36" i="799"/>
  <c r="L36" i="799"/>
  <c r="D36" i="799"/>
  <c r="S36" i="799" s="1"/>
  <c r="T36" i="799" s="1"/>
  <c r="V36" i="799" s="1"/>
  <c r="A36" i="799"/>
  <c r="R35" i="799"/>
  <c r="N35" i="799"/>
  <c r="M35" i="799"/>
  <c r="L35" i="799"/>
  <c r="D35" i="799"/>
  <c r="S35" i="799" s="1"/>
  <c r="T35" i="799" s="1"/>
  <c r="V35" i="799" s="1"/>
  <c r="A35" i="799"/>
  <c r="R34" i="799"/>
  <c r="N34" i="799"/>
  <c r="M34" i="799"/>
  <c r="L34" i="799"/>
  <c r="D34" i="799"/>
  <c r="S34" i="799" s="1"/>
  <c r="T34" i="799" s="1"/>
  <c r="V34" i="799" s="1"/>
  <c r="A34" i="799"/>
  <c r="R33" i="799"/>
  <c r="N33" i="799"/>
  <c r="M33" i="799"/>
  <c r="L33" i="799"/>
  <c r="D33" i="799"/>
  <c r="S33" i="799" s="1"/>
  <c r="T33" i="799" s="1"/>
  <c r="V33" i="799" s="1"/>
  <c r="A33" i="799"/>
  <c r="R32" i="799"/>
  <c r="N32" i="799"/>
  <c r="M32" i="799"/>
  <c r="L32" i="799"/>
  <c r="D32" i="799"/>
  <c r="S32" i="799" s="1"/>
  <c r="T32" i="799" s="1"/>
  <c r="V32" i="799" s="1"/>
  <c r="A32" i="799"/>
  <c r="R31" i="799"/>
  <c r="N31" i="799"/>
  <c r="M31" i="799"/>
  <c r="L31" i="799"/>
  <c r="D31" i="799"/>
  <c r="S31" i="799" s="1"/>
  <c r="T31" i="799" s="1"/>
  <c r="V31" i="799" s="1"/>
  <c r="A31" i="799"/>
  <c r="R30" i="799"/>
  <c r="N30" i="799"/>
  <c r="M30" i="799"/>
  <c r="L30" i="799"/>
  <c r="D30" i="799"/>
  <c r="S30" i="799" s="1"/>
  <c r="T30" i="799" s="1"/>
  <c r="V30" i="799" s="1"/>
  <c r="A30" i="799"/>
  <c r="R29" i="799"/>
  <c r="N29" i="799"/>
  <c r="M29" i="799"/>
  <c r="L29" i="799"/>
  <c r="D29" i="799"/>
  <c r="S29" i="799" s="1"/>
  <c r="T29" i="799" s="1"/>
  <c r="V29" i="799" s="1"/>
  <c r="A29" i="799"/>
  <c r="R28" i="799"/>
  <c r="N28" i="799"/>
  <c r="M28" i="799"/>
  <c r="L28" i="799"/>
  <c r="D28" i="799"/>
  <c r="S28" i="799" s="1"/>
  <c r="T28" i="799" s="1"/>
  <c r="V28" i="799" s="1"/>
  <c r="A28" i="799"/>
  <c r="V27" i="799"/>
  <c r="B17" i="799"/>
  <c r="G15" i="799"/>
  <c r="B15" i="799"/>
  <c r="B13" i="799"/>
  <c r="V52" i="797"/>
  <c r="V51" i="797"/>
  <c r="R50" i="797"/>
  <c r="M50" i="797" s="1"/>
  <c r="L50" i="797"/>
  <c r="N50" i="797" s="1"/>
  <c r="O50" i="797" s="1"/>
  <c r="D50" i="797"/>
  <c r="S50" i="797" s="1"/>
  <c r="T50" i="797" s="1"/>
  <c r="V50" i="797" s="1"/>
  <c r="A50" i="797"/>
  <c r="R49" i="797"/>
  <c r="M49" i="797" s="1"/>
  <c r="L49" i="797"/>
  <c r="N49" i="797" s="1"/>
  <c r="O49" i="797" s="1"/>
  <c r="D49" i="797"/>
  <c r="S49" i="797" s="1"/>
  <c r="T49" i="797" s="1"/>
  <c r="V49" i="797" s="1"/>
  <c r="A49" i="797"/>
  <c r="R48" i="797"/>
  <c r="M48" i="797" s="1"/>
  <c r="L48" i="797"/>
  <c r="N48" i="797" s="1"/>
  <c r="O48" i="797" s="1"/>
  <c r="D48" i="797"/>
  <c r="S48" i="797" s="1"/>
  <c r="T48" i="797" s="1"/>
  <c r="V48" i="797" s="1"/>
  <c r="A48" i="797"/>
  <c r="R47" i="797"/>
  <c r="M47" i="797" s="1"/>
  <c r="L47" i="797"/>
  <c r="N47" i="797" s="1"/>
  <c r="O47" i="797" s="1"/>
  <c r="D47" i="797"/>
  <c r="S47" i="797" s="1"/>
  <c r="T47" i="797" s="1"/>
  <c r="V47" i="797" s="1"/>
  <c r="A47" i="797"/>
  <c r="R46" i="797"/>
  <c r="M46" i="797" s="1"/>
  <c r="L46" i="797"/>
  <c r="N46" i="797" s="1"/>
  <c r="O46" i="797" s="1"/>
  <c r="D46" i="797"/>
  <c r="S46" i="797" s="1"/>
  <c r="T46" i="797" s="1"/>
  <c r="V46" i="797" s="1"/>
  <c r="A46" i="797"/>
  <c r="R45" i="797"/>
  <c r="M45" i="797" s="1"/>
  <c r="L45" i="797"/>
  <c r="N45" i="797" s="1"/>
  <c r="O45" i="797" s="1"/>
  <c r="D45" i="797"/>
  <c r="S45" i="797" s="1"/>
  <c r="T45" i="797" s="1"/>
  <c r="V45" i="797" s="1"/>
  <c r="A45" i="797"/>
  <c r="R44" i="797"/>
  <c r="M44" i="797" s="1"/>
  <c r="L44" i="797"/>
  <c r="N44" i="797" s="1"/>
  <c r="O44" i="797" s="1"/>
  <c r="D44" i="797"/>
  <c r="S44" i="797" s="1"/>
  <c r="T44" i="797" s="1"/>
  <c r="V44" i="797" s="1"/>
  <c r="A44" i="797"/>
  <c r="R43" i="797"/>
  <c r="M43" i="797" s="1"/>
  <c r="L43" i="797"/>
  <c r="N43" i="797" s="1"/>
  <c r="O43" i="797" s="1"/>
  <c r="D43" i="797"/>
  <c r="S43" i="797" s="1"/>
  <c r="T43" i="797" s="1"/>
  <c r="V43" i="797" s="1"/>
  <c r="A43" i="797"/>
  <c r="R42" i="797"/>
  <c r="M42" i="797" s="1"/>
  <c r="L42" i="797"/>
  <c r="N42" i="797" s="1"/>
  <c r="O42" i="797" s="1"/>
  <c r="D42" i="797"/>
  <c r="S42" i="797" s="1"/>
  <c r="T42" i="797" s="1"/>
  <c r="V42" i="797" s="1"/>
  <c r="A42" i="797"/>
  <c r="R41" i="797"/>
  <c r="M41" i="797" s="1"/>
  <c r="L41" i="797"/>
  <c r="N41" i="797" s="1"/>
  <c r="O41" i="797" s="1"/>
  <c r="D41" i="797"/>
  <c r="S41" i="797" s="1"/>
  <c r="T41" i="797" s="1"/>
  <c r="V41" i="797" s="1"/>
  <c r="A41" i="797"/>
  <c r="R40" i="797"/>
  <c r="M40" i="797" s="1"/>
  <c r="L40" i="797"/>
  <c r="N40" i="797" s="1"/>
  <c r="O40" i="797" s="1"/>
  <c r="D40" i="797"/>
  <c r="S40" i="797" s="1"/>
  <c r="T40" i="797" s="1"/>
  <c r="V40" i="797" s="1"/>
  <c r="A40" i="797"/>
  <c r="R39" i="797"/>
  <c r="M39" i="797" s="1"/>
  <c r="L39" i="797"/>
  <c r="N39" i="797" s="1"/>
  <c r="O39" i="797" s="1"/>
  <c r="D39" i="797"/>
  <c r="S39" i="797" s="1"/>
  <c r="T39" i="797" s="1"/>
  <c r="V39" i="797" s="1"/>
  <c r="A39" i="797"/>
  <c r="R38" i="797"/>
  <c r="M38" i="797" s="1"/>
  <c r="L38" i="797"/>
  <c r="N38" i="797" s="1"/>
  <c r="O38" i="797" s="1"/>
  <c r="D38" i="797"/>
  <c r="S38" i="797" s="1"/>
  <c r="T38" i="797" s="1"/>
  <c r="V38" i="797" s="1"/>
  <c r="A38" i="797"/>
  <c r="R37" i="797"/>
  <c r="M37" i="797" s="1"/>
  <c r="L37" i="797"/>
  <c r="N37" i="797" s="1"/>
  <c r="O37" i="797" s="1"/>
  <c r="D37" i="797"/>
  <c r="S37" i="797" s="1"/>
  <c r="T37" i="797" s="1"/>
  <c r="V37" i="797" s="1"/>
  <c r="A37" i="797"/>
  <c r="R36" i="797"/>
  <c r="N36" i="797"/>
  <c r="M36" i="797"/>
  <c r="L36" i="797"/>
  <c r="D36" i="797"/>
  <c r="S36" i="797" s="1"/>
  <c r="T36" i="797" s="1"/>
  <c r="V36" i="797" s="1"/>
  <c r="A36" i="797"/>
  <c r="R35" i="797"/>
  <c r="N35" i="797"/>
  <c r="M35" i="797"/>
  <c r="L35" i="797"/>
  <c r="D35" i="797"/>
  <c r="S35" i="797" s="1"/>
  <c r="T35" i="797" s="1"/>
  <c r="V35" i="797" s="1"/>
  <c r="A35" i="797"/>
  <c r="R34" i="797"/>
  <c r="N34" i="797"/>
  <c r="M34" i="797"/>
  <c r="L34" i="797"/>
  <c r="D34" i="797"/>
  <c r="S34" i="797" s="1"/>
  <c r="T34" i="797" s="1"/>
  <c r="V34" i="797" s="1"/>
  <c r="A34" i="797"/>
  <c r="R33" i="797"/>
  <c r="N33" i="797"/>
  <c r="M33" i="797"/>
  <c r="L33" i="797"/>
  <c r="D33" i="797"/>
  <c r="S33" i="797" s="1"/>
  <c r="T33" i="797" s="1"/>
  <c r="V33" i="797" s="1"/>
  <c r="A33" i="797"/>
  <c r="R32" i="797"/>
  <c r="N32" i="797"/>
  <c r="M32" i="797"/>
  <c r="L32" i="797"/>
  <c r="D32" i="797"/>
  <c r="S32" i="797" s="1"/>
  <c r="T32" i="797" s="1"/>
  <c r="V32" i="797" s="1"/>
  <c r="A32" i="797"/>
  <c r="R31" i="797"/>
  <c r="N31" i="797"/>
  <c r="M31" i="797"/>
  <c r="L31" i="797"/>
  <c r="D31" i="797"/>
  <c r="S31" i="797" s="1"/>
  <c r="T31" i="797" s="1"/>
  <c r="V31" i="797" s="1"/>
  <c r="A31" i="797"/>
  <c r="R30" i="797"/>
  <c r="N30" i="797"/>
  <c r="M30" i="797"/>
  <c r="L30" i="797"/>
  <c r="D30" i="797"/>
  <c r="S30" i="797" s="1"/>
  <c r="T30" i="797" s="1"/>
  <c r="V30" i="797" s="1"/>
  <c r="A30" i="797"/>
  <c r="R29" i="797"/>
  <c r="N29" i="797"/>
  <c r="M29" i="797"/>
  <c r="L29" i="797"/>
  <c r="D29" i="797"/>
  <c r="S29" i="797" s="1"/>
  <c r="T29" i="797" s="1"/>
  <c r="V29" i="797" s="1"/>
  <c r="A29" i="797"/>
  <c r="R28" i="797"/>
  <c r="N28" i="797"/>
  <c r="M28" i="797"/>
  <c r="L28" i="797"/>
  <c r="D28" i="797"/>
  <c r="S28" i="797" s="1"/>
  <c r="T28" i="797" s="1"/>
  <c r="V28" i="797" s="1"/>
  <c r="A28" i="797"/>
  <c r="V27" i="797"/>
  <c r="B17" i="797"/>
  <c r="G15" i="797"/>
  <c r="B15" i="797"/>
  <c r="B13" i="797"/>
  <c r="V52" i="795"/>
  <c r="V51" i="795"/>
  <c r="R50" i="795"/>
  <c r="M50" i="795" s="1"/>
  <c r="L50" i="795"/>
  <c r="N50" i="795" s="1"/>
  <c r="O50" i="795" s="1"/>
  <c r="D50" i="795"/>
  <c r="S50" i="795" s="1"/>
  <c r="T50" i="795" s="1"/>
  <c r="V50" i="795" s="1"/>
  <c r="A50" i="795"/>
  <c r="R49" i="795"/>
  <c r="M49" i="795" s="1"/>
  <c r="L49" i="795"/>
  <c r="N49" i="795" s="1"/>
  <c r="O49" i="795" s="1"/>
  <c r="D49" i="795"/>
  <c r="S49" i="795" s="1"/>
  <c r="T49" i="795" s="1"/>
  <c r="V49" i="795" s="1"/>
  <c r="A49" i="795"/>
  <c r="R48" i="795"/>
  <c r="M48" i="795" s="1"/>
  <c r="L48" i="795"/>
  <c r="N48" i="795" s="1"/>
  <c r="O48" i="795" s="1"/>
  <c r="D48" i="795"/>
  <c r="S48" i="795" s="1"/>
  <c r="T48" i="795" s="1"/>
  <c r="V48" i="795" s="1"/>
  <c r="A48" i="795"/>
  <c r="R47" i="795"/>
  <c r="M47" i="795" s="1"/>
  <c r="L47" i="795"/>
  <c r="N47" i="795" s="1"/>
  <c r="O47" i="795" s="1"/>
  <c r="D47" i="795"/>
  <c r="S47" i="795" s="1"/>
  <c r="T47" i="795" s="1"/>
  <c r="V47" i="795" s="1"/>
  <c r="A47" i="795"/>
  <c r="R46" i="795"/>
  <c r="M46" i="795" s="1"/>
  <c r="L46" i="795"/>
  <c r="N46" i="795" s="1"/>
  <c r="O46" i="795" s="1"/>
  <c r="D46" i="795"/>
  <c r="S46" i="795" s="1"/>
  <c r="T46" i="795" s="1"/>
  <c r="V46" i="795" s="1"/>
  <c r="A46" i="795"/>
  <c r="R45" i="795"/>
  <c r="M45" i="795" s="1"/>
  <c r="L45" i="795"/>
  <c r="N45" i="795" s="1"/>
  <c r="O45" i="795" s="1"/>
  <c r="D45" i="795"/>
  <c r="S45" i="795" s="1"/>
  <c r="T45" i="795" s="1"/>
  <c r="V45" i="795" s="1"/>
  <c r="A45" i="795"/>
  <c r="R44" i="795"/>
  <c r="M44" i="795" s="1"/>
  <c r="L44" i="795"/>
  <c r="N44" i="795" s="1"/>
  <c r="O44" i="795" s="1"/>
  <c r="D44" i="795"/>
  <c r="S44" i="795" s="1"/>
  <c r="T44" i="795" s="1"/>
  <c r="V44" i="795" s="1"/>
  <c r="A44" i="795"/>
  <c r="R43" i="795"/>
  <c r="M43" i="795" s="1"/>
  <c r="L43" i="795"/>
  <c r="N43" i="795" s="1"/>
  <c r="O43" i="795" s="1"/>
  <c r="D43" i="795"/>
  <c r="S43" i="795" s="1"/>
  <c r="T43" i="795" s="1"/>
  <c r="V43" i="795" s="1"/>
  <c r="A43" i="795"/>
  <c r="R42" i="795"/>
  <c r="M42" i="795" s="1"/>
  <c r="L42" i="795"/>
  <c r="N42" i="795" s="1"/>
  <c r="O42" i="795" s="1"/>
  <c r="D42" i="795"/>
  <c r="S42" i="795" s="1"/>
  <c r="T42" i="795" s="1"/>
  <c r="V42" i="795" s="1"/>
  <c r="A42" i="795"/>
  <c r="R41" i="795"/>
  <c r="M41" i="795" s="1"/>
  <c r="L41" i="795"/>
  <c r="N41" i="795" s="1"/>
  <c r="O41" i="795" s="1"/>
  <c r="D41" i="795"/>
  <c r="S41" i="795" s="1"/>
  <c r="T41" i="795" s="1"/>
  <c r="V41" i="795" s="1"/>
  <c r="A41" i="795"/>
  <c r="R40" i="795"/>
  <c r="M40" i="795" s="1"/>
  <c r="L40" i="795"/>
  <c r="N40" i="795" s="1"/>
  <c r="O40" i="795" s="1"/>
  <c r="D40" i="795"/>
  <c r="S40" i="795" s="1"/>
  <c r="T40" i="795" s="1"/>
  <c r="V40" i="795" s="1"/>
  <c r="A40" i="795"/>
  <c r="R39" i="795"/>
  <c r="M39" i="795" s="1"/>
  <c r="L39" i="795"/>
  <c r="N39" i="795" s="1"/>
  <c r="O39" i="795" s="1"/>
  <c r="D39" i="795"/>
  <c r="S39" i="795" s="1"/>
  <c r="T39" i="795" s="1"/>
  <c r="V39" i="795" s="1"/>
  <c r="A39" i="795"/>
  <c r="R38" i="795"/>
  <c r="M38" i="795" s="1"/>
  <c r="L38" i="795"/>
  <c r="N38" i="795" s="1"/>
  <c r="O38" i="795" s="1"/>
  <c r="D38" i="795"/>
  <c r="S38" i="795" s="1"/>
  <c r="T38" i="795" s="1"/>
  <c r="V38" i="795" s="1"/>
  <c r="A38" i="795"/>
  <c r="R37" i="795"/>
  <c r="M37" i="795" s="1"/>
  <c r="L37" i="795"/>
  <c r="N37" i="795" s="1"/>
  <c r="O37" i="795" s="1"/>
  <c r="D37" i="795"/>
  <c r="S37" i="795" s="1"/>
  <c r="T37" i="795" s="1"/>
  <c r="V37" i="795" s="1"/>
  <c r="A37" i="795"/>
  <c r="R36" i="795"/>
  <c r="N36" i="795"/>
  <c r="M36" i="795"/>
  <c r="L36" i="795"/>
  <c r="D36" i="795"/>
  <c r="S36" i="795" s="1"/>
  <c r="T36" i="795" s="1"/>
  <c r="V36" i="795" s="1"/>
  <c r="A36" i="795"/>
  <c r="R35" i="795"/>
  <c r="N35" i="795"/>
  <c r="M35" i="795"/>
  <c r="L35" i="795"/>
  <c r="D35" i="795"/>
  <c r="S35" i="795" s="1"/>
  <c r="T35" i="795" s="1"/>
  <c r="V35" i="795" s="1"/>
  <c r="A35" i="795"/>
  <c r="R34" i="795"/>
  <c r="N34" i="795"/>
  <c r="M34" i="795"/>
  <c r="L34" i="795"/>
  <c r="D34" i="795"/>
  <c r="S34" i="795" s="1"/>
  <c r="T34" i="795" s="1"/>
  <c r="V34" i="795" s="1"/>
  <c r="A34" i="795"/>
  <c r="R33" i="795"/>
  <c r="N33" i="795"/>
  <c r="M33" i="795"/>
  <c r="L33" i="795"/>
  <c r="D33" i="795"/>
  <c r="S33" i="795" s="1"/>
  <c r="T33" i="795" s="1"/>
  <c r="V33" i="795" s="1"/>
  <c r="A33" i="795"/>
  <c r="R32" i="795"/>
  <c r="N32" i="795"/>
  <c r="M32" i="795"/>
  <c r="L32" i="795"/>
  <c r="D32" i="795"/>
  <c r="S32" i="795" s="1"/>
  <c r="T32" i="795" s="1"/>
  <c r="V32" i="795" s="1"/>
  <c r="A32" i="795"/>
  <c r="R31" i="795"/>
  <c r="N31" i="795"/>
  <c r="M31" i="795"/>
  <c r="L31" i="795"/>
  <c r="D31" i="795"/>
  <c r="S31" i="795" s="1"/>
  <c r="T31" i="795" s="1"/>
  <c r="V31" i="795" s="1"/>
  <c r="A31" i="795"/>
  <c r="R30" i="795"/>
  <c r="N30" i="795"/>
  <c r="M30" i="795"/>
  <c r="L30" i="795"/>
  <c r="D30" i="795"/>
  <c r="S30" i="795" s="1"/>
  <c r="T30" i="795" s="1"/>
  <c r="V30" i="795" s="1"/>
  <c r="A30" i="795"/>
  <c r="R29" i="795"/>
  <c r="N29" i="795"/>
  <c r="M29" i="795"/>
  <c r="L29" i="795"/>
  <c r="D29" i="795"/>
  <c r="S29" i="795" s="1"/>
  <c r="T29" i="795" s="1"/>
  <c r="V29" i="795" s="1"/>
  <c r="A29" i="795"/>
  <c r="R28" i="795"/>
  <c r="N28" i="795"/>
  <c r="M28" i="795"/>
  <c r="L28" i="795"/>
  <c r="D28" i="795"/>
  <c r="S28" i="795" s="1"/>
  <c r="T28" i="795" s="1"/>
  <c r="V28" i="795" s="1"/>
  <c r="A28" i="795"/>
  <c r="V27" i="795"/>
  <c r="B17" i="795"/>
  <c r="G15" i="795"/>
  <c r="B15" i="795"/>
  <c r="B13" i="795"/>
  <c r="V52" i="793"/>
  <c r="V51" i="793"/>
  <c r="R50" i="793"/>
  <c r="M50" i="793" s="1"/>
  <c r="L50" i="793"/>
  <c r="N50" i="793" s="1"/>
  <c r="O50" i="793" s="1"/>
  <c r="D50" i="793"/>
  <c r="S50" i="793" s="1"/>
  <c r="T50" i="793" s="1"/>
  <c r="V50" i="793" s="1"/>
  <c r="A50" i="793"/>
  <c r="R49" i="793"/>
  <c r="M49" i="793" s="1"/>
  <c r="L49" i="793"/>
  <c r="N49" i="793" s="1"/>
  <c r="O49" i="793" s="1"/>
  <c r="D49" i="793"/>
  <c r="S49" i="793" s="1"/>
  <c r="T49" i="793" s="1"/>
  <c r="V49" i="793" s="1"/>
  <c r="A49" i="793"/>
  <c r="R48" i="793"/>
  <c r="M48" i="793" s="1"/>
  <c r="L48" i="793"/>
  <c r="N48" i="793" s="1"/>
  <c r="O48" i="793" s="1"/>
  <c r="D48" i="793"/>
  <c r="S48" i="793" s="1"/>
  <c r="T48" i="793" s="1"/>
  <c r="V48" i="793" s="1"/>
  <c r="A48" i="793"/>
  <c r="R47" i="793"/>
  <c r="M47" i="793" s="1"/>
  <c r="L47" i="793"/>
  <c r="N47" i="793" s="1"/>
  <c r="O47" i="793" s="1"/>
  <c r="D47" i="793"/>
  <c r="S47" i="793" s="1"/>
  <c r="T47" i="793" s="1"/>
  <c r="V47" i="793" s="1"/>
  <c r="A47" i="793"/>
  <c r="R46" i="793"/>
  <c r="M46" i="793" s="1"/>
  <c r="L46" i="793"/>
  <c r="N46" i="793" s="1"/>
  <c r="O46" i="793" s="1"/>
  <c r="D46" i="793"/>
  <c r="S46" i="793" s="1"/>
  <c r="T46" i="793" s="1"/>
  <c r="V46" i="793" s="1"/>
  <c r="A46" i="793"/>
  <c r="R45" i="793"/>
  <c r="M45" i="793" s="1"/>
  <c r="L45" i="793"/>
  <c r="N45" i="793" s="1"/>
  <c r="O45" i="793" s="1"/>
  <c r="D45" i="793"/>
  <c r="S45" i="793" s="1"/>
  <c r="T45" i="793" s="1"/>
  <c r="V45" i="793" s="1"/>
  <c r="A45" i="793"/>
  <c r="R44" i="793"/>
  <c r="M44" i="793" s="1"/>
  <c r="L44" i="793"/>
  <c r="N44" i="793" s="1"/>
  <c r="O44" i="793" s="1"/>
  <c r="D44" i="793"/>
  <c r="S44" i="793" s="1"/>
  <c r="T44" i="793" s="1"/>
  <c r="V44" i="793" s="1"/>
  <c r="A44" i="793"/>
  <c r="R43" i="793"/>
  <c r="M43" i="793" s="1"/>
  <c r="L43" i="793"/>
  <c r="N43" i="793" s="1"/>
  <c r="O43" i="793" s="1"/>
  <c r="D43" i="793"/>
  <c r="S43" i="793" s="1"/>
  <c r="T43" i="793" s="1"/>
  <c r="V43" i="793" s="1"/>
  <c r="A43" i="793"/>
  <c r="S42" i="793"/>
  <c r="T42" i="793" s="1"/>
  <c r="V42" i="793" s="1"/>
  <c r="R42" i="793"/>
  <c r="M42" i="793" s="1"/>
  <c r="L42" i="793"/>
  <c r="N42" i="793" s="1"/>
  <c r="O42" i="793" s="1"/>
  <c r="D42" i="793"/>
  <c r="A42" i="793"/>
  <c r="R41" i="793"/>
  <c r="M41" i="793" s="1"/>
  <c r="L41" i="793"/>
  <c r="N41" i="793" s="1"/>
  <c r="O41" i="793" s="1"/>
  <c r="D41" i="793"/>
  <c r="S41" i="793" s="1"/>
  <c r="T41" i="793" s="1"/>
  <c r="V41" i="793" s="1"/>
  <c r="A41" i="793"/>
  <c r="R40" i="793"/>
  <c r="M40" i="793" s="1"/>
  <c r="L40" i="793"/>
  <c r="N40" i="793" s="1"/>
  <c r="O40" i="793" s="1"/>
  <c r="D40" i="793"/>
  <c r="S40" i="793" s="1"/>
  <c r="T40" i="793" s="1"/>
  <c r="V40" i="793" s="1"/>
  <c r="A40" i="793"/>
  <c r="R39" i="793"/>
  <c r="M39" i="793" s="1"/>
  <c r="L39" i="793"/>
  <c r="N39" i="793" s="1"/>
  <c r="O39" i="793" s="1"/>
  <c r="D39" i="793"/>
  <c r="S39" i="793" s="1"/>
  <c r="T39" i="793" s="1"/>
  <c r="V39" i="793" s="1"/>
  <c r="A39" i="793"/>
  <c r="R38" i="793"/>
  <c r="M38" i="793" s="1"/>
  <c r="L38" i="793"/>
  <c r="N38" i="793" s="1"/>
  <c r="O38" i="793" s="1"/>
  <c r="D38" i="793"/>
  <c r="S38" i="793" s="1"/>
  <c r="T38" i="793" s="1"/>
  <c r="V38" i="793" s="1"/>
  <c r="A38" i="793"/>
  <c r="R37" i="793"/>
  <c r="M37" i="793" s="1"/>
  <c r="L37" i="793"/>
  <c r="N37" i="793" s="1"/>
  <c r="O37" i="793" s="1"/>
  <c r="D37" i="793"/>
  <c r="S37" i="793" s="1"/>
  <c r="T37" i="793" s="1"/>
  <c r="V37" i="793" s="1"/>
  <c r="A37" i="793"/>
  <c r="R36" i="793"/>
  <c r="N36" i="793"/>
  <c r="M36" i="793"/>
  <c r="L36" i="793"/>
  <c r="D36" i="793"/>
  <c r="S36" i="793" s="1"/>
  <c r="T36" i="793" s="1"/>
  <c r="V36" i="793" s="1"/>
  <c r="A36" i="793"/>
  <c r="R35" i="793"/>
  <c r="N35" i="793"/>
  <c r="M35" i="793"/>
  <c r="L35" i="793"/>
  <c r="D35" i="793"/>
  <c r="S35" i="793" s="1"/>
  <c r="T35" i="793" s="1"/>
  <c r="V35" i="793" s="1"/>
  <c r="A35" i="793"/>
  <c r="R34" i="793"/>
  <c r="N34" i="793"/>
  <c r="M34" i="793"/>
  <c r="L34" i="793"/>
  <c r="D34" i="793"/>
  <c r="S34" i="793" s="1"/>
  <c r="T34" i="793" s="1"/>
  <c r="V34" i="793" s="1"/>
  <c r="A34" i="793"/>
  <c r="R33" i="793"/>
  <c r="N33" i="793"/>
  <c r="M33" i="793"/>
  <c r="L33" i="793"/>
  <c r="D33" i="793"/>
  <c r="S33" i="793" s="1"/>
  <c r="T33" i="793" s="1"/>
  <c r="V33" i="793" s="1"/>
  <c r="A33" i="793"/>
  <c r="R32" i="793"/>
  <c r="N32" i="793"/>
  <c r="M32" i="793"/>
  <c r="L32" i="793"/>
  <c r="D32" i="793"/>
  <c r="S32" i="793" s="1"/>
  <c r="T32" i="793" s="1"/>
  <c r="V32" i="793" s="1"/>
  <c r="A32" i="793"/>
  <c r="R31" i="793"/>
  <c r="N31" i="793"/>
  <c r="M31" i="793"/>
  <c r="L31" i="793"/>
  <c r="D31" i="793"/>
  <c r="S31" i="793" s="1"/>
  <c r="T31" i="793" s="1"/>
  <c r="V31" i="793" s="1"/>
  <c r="A31" i="793"/>
  <c r="R30" i="793"/>
  <c r="N30" i="793"/>
  <c r="M30" i="793"/>
  <c r="L30" i="793"/>
  <c r="D30" i="793"/>
  <c r="S30" i="793" s="1"/>
  <c r="T30" i="793" s="1"/>
  <c r="V30" i="793" s="1"/>
  <c r="A30" i="793"/>
  <c r="R29" i="793"/>
  <c r="N29" i="793"/>
  <c r="M29" i="793"/>
  <c r="L29" i="793"/>
  <c r="D29" i="793"/>
  <c r="S29" i="793" s="1"/>
  <c r="T29" i="793" s="1"/>
  <c r="V29" i="793" s="1"/>
  <c r="A29" i="793"/>
  <c r="R28" i="793"/>
  <c r="N28" i="793"/>
  <c r="M28" i="793"/>
  <c r="L28" i="793"/>
  <c r="D28" i="793"/>
  <c r="S28" i="793" s="1"/>
  <c r="T28" i="793" s="1"/>
  <c r="V28" i="793" s="1"/>
  <c r="A28" i="793"/>
  <c r="V27" i="793"/>
  <c r="B17" i="793"/>
  <c r="G15" i="793"/>
  <c r="B15" i="793"/>
  <c r="B13" i="793"/>
  <c r="V52" i="791"/>
  <c r="V51" i="791"/>
  <c r="R50" i="791"/>
  <c r="M50" i="791" s="1"/>
  <c r="L50" i="791"/>
  <c r="N50" i="791" s="1"/>
  <c r="O50" i="791" s="1"/>
  <c r="D50" i="791"/>
  <c r="S50" i="791" s="1"/>
  <c r="T50" i="791" s="1"/>
  <c r="V50" i="791" s="1"/>
  <c r="A50" i="791"/>
  <c r="S49" i="791"/>
  <c r="T49" i="791" s="1"/>
  <c r="V49" i="791" s="1"/>
  <c r="R49" i="791"/>
  <c r="M49" i="791" s="1"/>
  <c r="L49" i="791"/>
  <c r="N49" i="791" s="1"/>
  <c r="O49" i="791" s="1"/>
  <c r="D49" i="791"/>
  <c r="A49" i="791"/>
  <c r="R48" i="791"/>
  <c r="M48" i="791" s="1"/>
  <c r="L48" i="791"/>
  <c r="N48" i="791" s="1"/>
  <c r="O48" i="791" s="1"/>
  <c r="D48" i="791"/>
  <c r="S48" i="791" s="1"/>
  <c r="T48" i="791" s="1"/>
  <c r="V48" i="791" s="1"/>
  <c r="A48" i="791"/>
  <c r="R47" i="791"/>
  <c r="M47" i="791" s="1"/>
  <c r="L47" i="791"/>
  <c r="N47" i="791" s="1"/>
  <c r="O47" i="791" s="1"/>
  <c r="D47" i="791"/>
  <c r="S47" i="791" s="1"/>
  <c r="T47" i="791" s="1"/>
  <c r="V47" i="791" s="1"/>
  <c r="A47" i="791"/>
  <c r="R46" i="791"/>
  <c r="M46" i="791" s="1"/>
  <c r="L46" i="791"/>
  <c r="N46" i="791" s="1"/>
  <c r="O46" i="791" s="1"/>
  <c r="D46" i="791"/>
  <c r="S46" i="791" s="1"/>
  <c r="T46" i="791" s="1"/>
  <c r="V46" i="791" s="1"/>
  <c r="A46" i="791"/>
  <c r="R45" i="791"/>
  <c r="M45" i="791" s="1"/>
  <c r="L45" i="791"/>
  <c r="N45" i="791" s="1"/>
  <c r="O45" i="791" s="1"/>
  <c r="D45" i="791"/>
  <c r="S45" i="791" s="1"/>
  <c r="T45" i="791" s="1"/>
  <c r="V45" i="791" s="1"/>
  <c r="A45" i="791"/>
  <c r="R44" i="791"/>
  <c r="M44" i="791" s="1"/>
  <c r="L44" i="791"/>
  <c r="N44" i="791" s="1"/>
  <c r="O44" i="791" s="1"/>
  <c r="D44" i="791"/>
  <c r="S44" i="791" s="1"/>
  <c r="T44" i="791" s="1"/>
  <c r="V44" i="791" s="1"/>
  <c r="A44" i="791"/>
  <c r="R43" i="791"/>
  <c r="M43" i="791" s="1"/>
  <c r="L43" i="791"/>
  <c r="N43" i="791" s="1"/>
  <c r="O43" i="791" s="1"/>
  <c r="D43" i="791"/>
  <c r="S43" i="791" s="1"/>
  <c r="T43" i="791" s="1"/>
  <c r="V43" i="791" s="1"/>
  <c r="A43" i="791"/>
  <c r="R42" i="791"/>
  <c r="M42" i="791" s="1"/>
  <c r="L42" i="791"/>
  <c r="N42" i="791" s="1"/>
  <c r="O42" i="791" s="1"/>
  <c r="D42" i="791"/>
  <c r="S42" i="791" s="1"/>
  <c r="T42" i="791" s="1"/>
  <c r="V42" i="791" s="1"/>
  <c r="A42" i="791"/>
  <c r="S41" i="791"/>
  <c r="T41" i="791" s="1"/>
  <c r="V41" i="791" s="1"/>
  <c r="R41" i="791"/>
  <c r="M41" i="791" s="1"/>
  <c r="L41" i="791"/>
  <c r="N41" i="791" s="1"/>
  <c r="O41" i="791" s="1"/>
  <c r="D41" i="791"/>
  <c r="A41" i="791"/>
  <c r="R40" i="791"/>
  <c r="M40" i="791" s="1"/>
  <c r="L40" i="791"/>
  <c r="N40" i="791" s="1"/>
  <c r="O40" i="791" s="1"/>
  <c r="D40" i="791"/>
  <c r="S40" i="791" s="1"/>
  <c r="T40" i="791" s="1"/>
  <c r="V40" i="791" s="1"/>
  <c r="A40" i="791"/>
  <c r="R39" i="791"/>
  <c r="M39" i="791" s="1"/>
  <c r="L39" i="791"/>
  <c r="N39" i="791" s="1"/>
  <c r="O39" i="791" s="1"/>
  <c r="D39" i="791"/>
  <c r="S39" i="791" s="1"/>
  <c r="T39" i="791" s="1"/>
  <c r="V39" i="791" s="1"/>
  <c r="A39" i="791"/>
  <c r="R38" i="791"/>
  <c r="M38" i="791" s="1"/>
  <c r="L38" i="791"/>
  <c r="N38" i="791" s="1"/>
  <c r="O38" i="791" s="1"/>
  <c r="D38" i="791"/>
  <c r="S38" i="791" s="1"/>
  <c r="T38" i="791" s="1"/>
  <c r="V38" i="791" s="1"/>
  <c r="A38" i="791"/>
  <c r="R37" i="791"/>
  <c r="M37" i="791" s="1"/>
  <c r="L37" i="791"/>
  <c r="N37" i="791" s="1"/>
  <c r="O37" i="791" s="1"/>
  <c r="D37" i="791"/>
  <c r="S37" i="791" s="1"/>
  <c r="T37" i="791" s="1"/>
  <c r="V37" i="791" s="1"/>
  <c r="A37" i="791"/>
  <c r="R36" i="791"/>
  <c r="N36" i="791"/>
  <c r="M36" i="791"/>
  <c r="L36" i="791"/>
  <c r="D36" i="791"/>
  <c r="S36" i="791" s="1"/>
  <c r="T36" i="791" s="1"/>
  <c r="V36" i="791" s="1"/>
  <c r="A36" i="791"/>
  <c r="R35" i="791"/>
  <c r="N35" i="791"/>
  <c r="M35" i="791"/>
  <c r="L35" i="791"/>
  <c r="D35" i="791"/>
  <c r="S35" i="791" s="1"/>
  <c r="T35" i="791" s="1"/>
  <c r="V35" i="791" s="1"/>
  <c r="A35" i="791"/>
  <c r="R34" i="791"/>
  <c r="N34" i="791"/>
  <c r="M34" i="791"/>
  <c r="L34" i="791"/>
  <c r="D34" i="791"/>
  <c r="S34" i="791" s="1"/>
  <c r="T34" i="791" s="1"/>
  <c r="V34" i="791" s="1"/>
  <c r="A34" i="791"/>
  <c r="R33" i="791"/>
  <c r="N33" i="791"/>
  <c r="M33" i="791"/>
  <c r="L33" i="791"/>
  <c r="D33" i="791"/>
  <c r="S33" i="791" s="1"/>
  <c r="T33" i="791" s="1"/>
  <c r="V33" i="791" s="1"/>
  <c r="A33" i="791"/>
  <c r="R32" i="791"/>
  <c r="N32" i="791"/>
  <c r="M32" i="791"/>
  <c r="L32" i="791"/>
  <c r="D32" i="791"/>
  <c r="S32" i="791" s="1"/>
  <c r="T32" i="791" s="1"/>
  <c r="V32" i="791" s="1"/>
  <c r="A32" i="791"/>
  <c r="R31" i="791"/>
  <c r="N31" i="791"/>
  <c r="M31" i="791"/>
  <c r="L31" i="791"/>
  <c r="D31" i="791"/>
  <c r="S31" i="791" s="1"/>
  <c r="T31" i="791" s="1"/>
  <c r="V31" i="791" s="1"/>
  <c r="A31" i="791"/>
  <c r="R30" i="791"/>
  <c r="N30" i="791"/>
  <c r="M30" i="791"/>
  <c r="L30" i="791"/>
  <c r="D30" i="791"/>
  <c r="S30" i="791" s="1"/>
  <c r="T30" i="791" s="1"/>
  <c r="V30" i="791" s="1"/>
  <c r="A30" i="791"/>
  <c r="R29" i="791"/>
  <c r="N29" i="791"/>
  <c r="M29" i="791"/>
  <c r="L29" i="791"/>
  <c r="D29" i="791"/>
  <c r="S29" i="791" s="1"/>
  <c r="T29" i="791" s="1"/>
  <c r="V29" i="791" s="1"/>
  <c r="A29" i="791"/>
  <c r="R28" i="791"/>
  <c r="N28" i="791"/>
  <c r="M28" i="791"/>
  <c r="L28" i="791"/>
  <c r="D28" i="791"/>
  <c r="S28" i="791" s="1"/>
  <c r="T28" i="791" s="1"/>
  <c r="V28" i="791" s="1"/>
  <c r="A28" i="791"/>
  <c r="V27" i="791"/>
  <c r="B17" i="791"/>
  <c r="G15" i="791"/>
  <c r="B15" i="791"/>
  <c r="B13" i="791"/>
  <c r="V52" i="789"/>
  <c r="V51" i="789"/>
  <c r="R50" i="789"/>
  <c r="M50" i="789" s="1"/>
  <c r="L50" i="789"/>
  <c r="N50" i="789" s="1"/>
  <c r="O50" i="789" s="1"/>
  <c r="D50" i="789"/>
  <c r="S50" i="789" s="1"/>
  <c r="T50" i="789" s="1"/>
  <c r="V50" i="789" s="1"/>
  <c r="A50" i="789"/>
  <c r="R49" i="789"/>
  <c r="M49" i="789" s="1"/>
  <c r="L49" i="789"/>
  <c r="N49" i="789" s="1"/>
  <c r="O49" i="789" s="1"/>
  <c r="D49" i="789"/>
  <c r="S49" i="789" s="1"/>
  <c r="T49" i="789" s="1"/>
  <c r="V49" i="789" s="1"/>
  <c r="A49" i="789"/>
  <c r="R48" i="789"/>
  <c r="M48" i="789" s="1"/>
  <c r="L48" i="789"/>
  <c r="N48" i="789" s="1"/>
  <c r="O48" i="789" s="1"/>
  <c r="D48" i="789"/>
  <c r="S48" i="789" s="1"/>
  <c r="T48" i="789" s="1"/>
  <c r="V48" i="789" s="1"/>
  <c r="A48" i="789"/>
  <c r="R47" i="789"/>
  <c r="M47" i="789" s="1"/>
  <c r="L47" i="789"/>
  <c r="N47" i="789" s="1"/>
  <c r="O47" i="789" s="1"/>
  <c r="D47" i="789"/>
  <c r="S47" i="789" s="1"/>
  <c r="T47" i="789" s="1"/>
  <c r="V47" i="789" s="1"/>
  <c r="A47" i="789"/>
  <c r="R46" i="789"/>
  <c r="M46" i="789" s="1"/>
  <c r="L46" i="789"/>
  <c r="N46" i="789" s="1"/>
  <c r="O46" i="789" s="1"/>
  <c r="D46" i="789"/>
  <c r="S46" i="789" s="1"/>
  <c r="T46" i="789" s="1"/>
  <c r="V46" i="789" s="1"/>
  <c r="A46" i="789"/>
  <c r="R45" i="789"/>
  <c r="M45" i="789" s="1"/>
  <c r="L45" i="789"/>
  <c r="N45" i="789" s="1"/>
  <c r="O45" i="789" s="1"/>
  <c r="D45" i="789"/>
  <c r="S45" i="789" s="1"/>
  <c r="T45" i="789" s="1"/>
  <c r="V45" i="789" s="1"/>
  <c r="A45" i="789"/>
  <c r="R44" i="789"/>
  <c r="M44" i="789" s="1"/>
  <c r="L44" i="789"/>
  <c r="N44" i="789" s="1"/>
  <c r="O44" i="789" s="1"/>
  <c r="D44" i="789"/>
  <c r="S44" i="789" s="1"/>
  <c r="T44" i="789" s="1"/>
  <c r="V44" i="789" s="1"/>
  <c r="A44" i="789"/>
  <c r="R43" i="789"/>
  <c r="M43" i="789" s="1"/>
  <c r="L43" i="789"/>
  <c r="N43" i="789" s="1"/>
  <c r="O43" i="789" s="1"/>
  <c r="D43" i="789"/>
  <c r="S43" i="789" s="1"/>
  <c r="T43" i="789" s="1"/>
  <c r="V43" i="789" s="1"/>
  <c r="A43" i="789"/>
  <c r="R42" i="789"/>
  <c r="M42" i="789" s="1"/>
  <c r="N42" i="789"/>
  <c r="O42" i="789" s="1"/>
  <c r="L42" i="789"/>
  <c r="D42" i="789"/>
  <c r="S42" i="789" s="1"/>
  <c r="T42" i="789" s="1"/>
  <c r="V42" i="789" s="1"/>
  <c r="A42" i="789"/>
  <c r="R41" i="789"/>
  <c r="M41" i="789" s="1"/>
  <c r="L41" i="789"/>
  <c r="N41" i="789" s="1"/>
  <c r="O41" i="789" s="1"/>
  <c r="D41" i="789"/>
  <c r="S41" i="789" s="1"/>
  <c r="T41" i="789" s="1"/>
  <c r="V41" i="789" s="1"/>
  <c r="A41" i="789"/>
  <c r="R40" i="789"/>
  <c r="M40" i="789" s="1"/>
  <c r="L40" i="789"/>
  <c r="N40" i="789" s="1"/>
  <c r="O40" i="789" s="1"/>
  <c r="D40" i="789"/>
  <c r="S40" i="789" s="1"/>
  <c r="T40" i="789" s="1"/>
  <c r="V40" i="789" s="1"/>
  <c r="A40" i="789"/>
  <c r="R39" i="789"/>
  <c r="M39" i="789" s="1"/>
  <c r="L39" i="789"/>
  <c r="N39" i="789" s="1"/>
  <c r="O39" i="789" s="1"/>
  <c r="D39" i="789"/>
  <c r="S39" i="789" s="1"/>
  <c r="T39" i="789" s="1"/>
  <c r="V39" i="789" s="1"/>
  <c r="A39" i="789"/>
  <c r="R38" i="789"/>
  <c r="M38" i="789" s="1"/>
  <c r="L38" i="789"/>
  <c r="N38" i="789" s="1"/>
  <c r="O38" i="789" s="1"/>
  <c r="D38" i="789"/>
  <c r="S38" i="789" s="1"/>
  <c r="T38" i="789" s="1"/>
  <c r="V38" i="789" s="1"/>
  <c r="A38" i="789"/>
  <c r="R37" i="789"/>
  <c r="M37" i="789" s="1"/>
  <c r="L37" i="789"/>
  <c r="N37" i="789" s="1"/>
  <c r="O37" i="789" s="1"/>
  <c r="D37" i="789"/>
  <c r="S37" i="789" s="1"/>
  <c r="T37" i="789" s="1"/>
  <c r="V37" i="789" s="1"/>
  <c r="A37" i="789"/>
  <c r="R36" i="789"/>
  <c r="N36" i="789"/>
  <c r="M36" i="789"/>
  <c r="L36" i="789"/>
  <c r="D36" i="789"/>
  <c r="S36" i="789" s="1"/>
  <c r="T36" i="789" s="1"/>
  <c r="V36" i="789" s="1"/>
  <c r="A36" i="789"/>
  <c r="R35" i="789"/>
  <c r="N35" i="789"/>
  <c r="M35" i="789"/>
  <c r="L35" i="789"/>
  <c r="D35" i="789"/>
  <c r="S35" i="789" s="1"/>
  <c r="T35" i="789" s="1"/>
  <c r="V35" i="789" s="1"/>
  <c r="A35" i="789"/>
  <c r="R34" i="789"/>
  <c r="N34" i="789"/>
  <c r="M34" i="789"/>
  <c r="L34" i="789"/>
  <c r="D34" i="789"/>
  <c r="S34" i="789" s="1"/>
  <c r="T34" i="789" s="1"/>
  <c r="V34" i="789" s="1"/>
  <c r="A34" i="789"/>
  <c r="R33" i="789"/>
  <c r="N33" i="789"/>
  <c r="M33" i="789"/>
  <c r="L33" i="789"/>
  <c r="D33" i="789"/>
  <c r="S33" i="789" s="1"/>
  <c r="T33" i="789" s="1"/>
  <c r="V33" i="789" s="1"/>
  <c r="A33" i="789"/>
  <c r="R32" i="789"/>
  <c r="N32" i="789"/>
  <c r="M32" i="789"/>
  <c r="L32" i="789"/>
  <c r="D32" i="789"/>
  <c r="S32" i="789" s="1"/>
  <c r="T32" i="789" s="1"/>
  <c r="V32" i="789" s="1"/>
  <c r="A32" i="789"/>
  <c r="R31" i="789"/>
  <c r="N31" i="789"/>
  <c r="M31" i="789"/>
  <c r="L31" i="789"/>
  <c r="D31" i="789"/>
  <c r="S31" i="789" s="1"/>
  <c r="T31" i="789" s="1"/>
  <c r="V31" i="789" s="1"/>
  <c r="A31" i="789"/>
  <c r="R30" i="789"/>
  <c r="N30" i="789"/>
  <c r="M30" i="789"/>
  <c r="L30" i="789"/>
  <c r="D30" i="789"/>
  <c r="S30" i="789" s="1"/>
  <c r="T30" i="789" s="1"/>
  <c r="V30" i="789" s="1"/>
  <c r="A30" i="789"/>
  <c r="R29" i="789"/>
  <c r="N29" i="789"/>
  <c r="M29" i="789"/>
  <c r="L29" i="789"/>
  <c r="D29" i="789"/>
  <c r="S29" i="789" s="1"/>
  <c r="T29" i="789" s="1"/>
  <c r="V29" i="789" s="1"/>
  <c r="A29" i="789"/>
  <c r="R28" i="789"/>
  <c r="N28" i="789"/>
  <c r="M28" i="789"/>
  <c r="L28" i="789"/>
  <c r="D28" i="789"/>
  <c r="S28" i="789" s="1"/>
  <c r="T28" i="789" s="1"/>
  <c r="V28" i="789" s="1"/>
  <c r="A28" i="789"/>
  <c r="V27" i="789"/>
  <c r="B17" i="789"/>
  <c r="G15" i="789"/>
  <c r="B15" i="789"/>
  <c r="B13" i="789"/>
  <c r="V52" i="787"/>
  <c r="V51" i="787"/>
  <c r="R50" i="787"/>
  <c r="M50" i="787" s="1"/>
  <c r="L50" i="787"/>
  <c r="N50" i="787" s="1"/>
  <c r="O50" i="787" s="1"/>
  <c r="D50" i="787"/>
  <c r="S50" i="787" s="1"/>
  <c r="T50" i="787" s="1"/>
  <c r="V50" i="787" s="1"/>
  <c r="A50" i="787"/>
  <c r="R49" i="787"/>
  <c r="M49" i="787" s="1"/>
  <c r="L49" i="787"/>
  <c r="N49" i="787" s="1"/>
  <c r="O49" i="787" s="1"/>
  <c r="D49" i="787"/>
  <c r="S49" i="787" s="1"/>
  <c r="T49" i="787" s="1"/>
  <c r="V49" i="787" s="1"/>
  <c r="A49" i="787"/>
  <c r="R48" i="787"/>
  <c r="M48" i="787" s="1"/>
  <c r="L48" i="787"/>
  <c r="N48" i="787" s="1"/>
  <c r="O48" i="787" s="1"/>
  <c r="D48" i="787"/>
  <c r="S48" i="787" s="1"/>
  <c r="T48" i="787" s="1"/>
  <c r="V48" i="787" s="1"/>
  <c r="A48" i="787"/>
  <c r="R47" i="787"/>
  <c r="M47" i="787" s="1"/>
  <c r="L47" i="787"/>
  <c r="N47" i="787" s="1"/>
  <c r="O47" i="787" s="1"/>
  <c r="D47" i="787"/>
  <c r="S47" i="787" s="1"/>
  <c r="T47" i="787" s="1"/>
  <c r="V47" i="787" s="1"/>
  <c r="A47" i="787"/>
  <c r="R46" i="787"/>
  <c r="M46" i="787" s="1"/>
  <c r="L46" i="787"/>
  <c r="N46" i="787" s="1"/>
  <c r="O46" i="787" s="1"/>
  <c r="D46" i="787"/>
  <c r="S46" i="787" s="1"/>
  <c r="T46" i="787" s="1"/>
  <c r="V46" i="787" s="1"/>
  <c r="A46" i="787"/>
  <c r="R45" i="787"/>
  <c r="M45" i="787" s="1"/>
  <c r="L45" i="787"/>
  <c r="N45" i="787" s="1"/>
  <c r="O45" i="787" s="1"/>
  <c r="D45" i="787"/>
  <c r="S45" i="787" s="1"/>
  <c r="T45" i="787" s="1"/>
  <c r="V45" i="787" s="1"/>
  <c r="A45" i="787"/>
  <c r="R44" i="787"/>
  <c r="M44" i="787" s="1"/>
  <c r="L44" i="787"/>
  <c r="N44" i="787" s="1"/>
  <c r="O44" i="787" s="1"/>
  <c r="D44" i="787"/>
  <c r="S44" i="787" s="1"/>
  <c r="T44" i="787" s="1"/>
  <c r="V44" i="787" s="1"/>
  <c r="A44" i="787"/>
  <c r="R43" i="787"/>
  <c r="M43" i="787" s="1"/>
  <c r="L43" i="787"/>
  <c r="N43" i="787" s="1"/>
  <c r="O43" i="787" s="1"/>
  <c r="D43" i="787"/>
  <c r="S43" i="787" s="1"/>
  <c r="T43" i="787" s="1"/>
  <c r="V43" i="787" s="1"/>
  <c r="A43" i="787"/>
  <c r="R42" i="787"/>
  <c r="M42" i="787" s="1"/>
  <c r="L42" i="787"/>
  <c r="N42" i="787" s="1"/>
  <c r="O42" i="787" s="1"/>
  <c r="D42" i="787"/>
  <c r="S42" i="787" s="1"/>
  <c r="T42" i="787" s="1"/>
  <c r="V42" i="787" s="1"/>
  <c r="A42" i="787"/>
  <c r="R41" i="787"/>
  <c r="M41" i="787" s="1"/>
  <c r="L41" i="787"/>
  <c r="N41" i="787" s="1"/>
  <c r="O41" i="787" s="1"/>
  <c r="D41" i="787"/>
  <c r="S41" i="787" s="1"/>
  <c r="T41" i="787" s="1"/>
  <c r="V41" i="787" s="1"/>
  <c r="A41" i="787"/>
  <c r="R40" i="787"/>
  <c r="M40" i="787" s="1"/>
  <c r="L40" i="787"/>
  <c r="N40" i="787" s="1"/>
  <c r="O40" i="787" s="1"/>
  <c r="D40" i="787"/>
  <c r="S40" i="787" s="1"/>
  <c r="T40" i="787" s="1"/>
  <c r="V40" i="787" s="1"/>
  <c r="A40" i="787"/>
  <c r="R39" i="787"/>
  <c r="M39" i="787" s="1"/>
  <c r="L39" i="787"/>
  <c r="N39" i="787" s="1"/>
  <c r="O39" i="787" s="1"/>
  <c r="D39" i="787"/>
  <c r="S39" i="787" s="1"/>
  <c r="T39" i="787" s="1"/>
  <c r="V39" i="787" s="1"/>
  <c r="A39" i="787"/>
  <c r="R38" i="787"/>
  <c r="M38" i="787" s="1"/>
  <c r="L38" i="787"/>
  <c r="N38" i="787" s="1"/>
  <c r="O38" i="787" s="1"/>
  <c r="D38" i="787"/>
  <c r="S38" i="787" s="1"/>
  <c r="T38" i="787" s="1"/>
  <c r="V38" i="787" s="1"/>
  <c r="A38" i="787"/>
  <c r="R37" i="787"/>
  <c r="M37" i="787" s="1"/>
  <c r="L37" i="787"/>
  <c r="N37" i="787" s="1"/>
  <c r="O37" i="787" s="1"/>
  <c r="D37" i="787"/>
  <c r="S37" i="787" s="1"/>
  <c r="T37" i="787" s="1"/>
  <c r="V37" i="787" s="1"/>
  <c r="A37" i="787"/>
  <c r="R36" i="787"/>
  <c r="N36" i="787"/>
  <c r="M36" i="787"/>
  <c r="L36" i="787"/>
  <c r="D36" i="787"/>
  <c r="S36" i="787" s="1"/>
  <c r="T36" i="787" s="1"/>
  <c r="V36" i="787" s="1"/>
  <c r="A36" i="787"/>
  <c r="R35" i="787"/>
  <c r="N35" i="787"/>
  <c r="M35" i="787"/>
  <c r="L35" i="787"/>
  <c r="D35" i="787"/>
  <c r="S35" i="787" s="1"/>
  <c r="T35" i="787" s="1"/>
  <c r="V35" i="787" s="1"/>
  <c r="A35" i="787"/>
  <c r="R34" i="787"/>
  <c r="N34" i="787"/>
  <c r="M34" i="787"/>
  <c r="L34" i="787"/>
  <c r="D34" i="787"/>
  <c r="S34" i="787" s="1"/>
  <c r="T34" i="787" s="1"/>
  <c r="V34" i="787" s="1"/>
  <c r="A34" i="787"/>
  <c r="R33" i="787"/>
  <c r="N33" i="787"/>
  <c r="M33" i="787"/>
  <c r="L33" i="787"/>
  <c r="D33" i="787"/>
  <c r="S33" i="787" s="1"/>
  <c r="T33" i="787" s="1"/>
  <c r="V33" i="787" s="1"/>
  <c r="A33" i="787"/>
  <c r="R32" i="787"/>
  <c r="N32" i="787"/>
  <c r="M32" i="787"/>
  <c r="L32" i="787"/>
  <c r="D32" i="787"/>
  <c r="S32" i="787" s="1"/>
  <c r="T32" i="787" s="1"/>
  <c r="V32" i="787" s="1"/>
  <c r="A32" i="787"/>
  <c r="R31" i="787"/>
  <c r="N31" i="787"/>
  <c r="M31" i="787"/>
  <c r="L31" i="787"/>
  <c r="D31" i="787"/>
  <c r="S31" i="787" s="1"/>
  <c r="T31" i="787" s="1"/>
  <c r="V31" i="787" s="1"/>
  <c r="A31" i="787"/>
  <c r="R30" i="787"/>
  <c r="N30" i="787"/>
  <c r="M30" i="787"/>
  <c r="L30" i="787"/>
  <c r="D30" i="787"/>
  <c r="S30" i="787" s="1"/>
  <c r="T30" i="787" s="1"/>
  <c r="V30" i="787" s="1"/>
  <c r="A30" i="787"/>
  <c r="R29" i="787"/>
  <c r="N29" i="787"/>
  <c r="M29" i="787"/>
  <c r="L29" i="787"/>
  <c r="D29" i="787"/>
  <c r="S29" i="787" s="1"/>
  <c r="T29" i="787" s="1"/>
  <c r="V29" i="787" s="1"/>
  <c r="A29" i="787"/>
  <c r="R28" i="787"/>
  <c r="N28" i="787"/>
  <c r="M28" i="787"/>
  <c r="L28" i="787"/>
  <c r="D28" i="787"/>
  <c r="S28" i="787" s="1"/>
  <c r="T28" i="787" s="1"/>
  <c r="V28" i="787" s="1"/>
  <c r="A28" i="787"/>
  <c r="V27" i="787"/>
  <c r="B17" i="787"/>
  <c r="G15" i="787"/>
  <c r="B15" i="787"/>
  <c r="B13" i="787"/>
  <c r="V52" i="785"/>
  <c r="V51" i="785"/>
  <c r="R50" i="785"/>
  <c r="M50" i="785" s="1"/>
  <c r="N50" i="785"/>
  <c r="O50" i="785" s="1"/>
  <c r="L50" i="785"/>
  <c r="D50" i="785"/>
  <c r="S50" i="785" s="1"/>
  <c r="T50" i="785" s="1"/>
  <c r="V50" i="785" s="1"/>
  <c r="A50" i="785"/>
  <c r="R49" i="785"/>
  <c r="M49" i="785" s="1"/>
  <c r="L49" i="785"/>
  <c r="N49" i="785" s="1"/>
  <c r="O49" i="785" s="1"/>
  <c r="D49" i="785"/>
  <c r="S49" i="785" s="1"/>
  <c r="T49" i="785" s="1"/>
  <c r="V49" i="785" s="1"/>
  <c r="A49" i="785"/>
  <c r="R48" i="785"/>
  <c r="M48" i="785" s="1"/>
  <c r="L48" i="785"/>
  <c r="N48" i="785" s="1"/>
  <c r="O48" i="785" s="1"/>
  <c r="D48" i="785"/>
  <c r="S48" i="785" s="1"/>
  <c r="T48" i="785" s="1"/>
  <c r="V48" i="785" s="1"/>
  <c r="A48" i="785"/>
  <c r="R47" i="785"/>
  <c r="M47" i="785" s="1"/>
  <c r="L47" i="785"/>
  <c r="N47" i="785" s="1"/>
  <c r="O47" i="785" s="1"/>
  <c r="D47" i="785"/>
  <c r="S47" i="785" s="1"/>
  <c r="T47" i="785" s="1"/>
  <c r="V47" i="785" s="1"/>
  <c r="A47" i="785"/>
  <c r="R46" i="785"/>
  <c r="M46" i="785" s="1"/>
  <c r="L46" i="785"/>
  <c r="N46" i="785" s="1"/>
  <c r="O46" i="785" s="1"/>
  <c r="D46" i="785"/>
  <c r="S46" i="785" s="1"/>
  <c r="T46" i="785" s="1"/>
  <c r="V46" i="785" s="1"/>
  <c r="A46" i="785"/>
  <c r="R45" i="785"/>
  <c r="M45" i="785" s="1"/>
  <c r="L45" i="785"/>
  <c r="N45" i="785" s="1"/>
  <c r="O45" i="785" s="1"/>
  <c r="D45" i="785"/>
  <c r="S45" i="785" s="1"/>
  <c r="T45" i="785" s="1"/>
  <c r="V45" i="785" s="1"/>
  <c r="A45" i="785"/>
  <c r="R44" i="785"/>
  <c r="M44" i="785" s="1"/>
  <c r="L44" i="785"/>
  <c r="N44" i="785" s="1"/>
  <c r="O44" i="785" s="1"/>
  <c r="D44" i="785"/>
  <c r="S44" i="785" s="1"/>
  <c r="T44" i="785" s="1"/>
  <c r="V44" i="785" s="1"/>
  <c r="A44" i="785"/>
  <c r="R43" i="785"/>
  <c r="M43" i="785" s="1"/>
  <c r="L43" i="785"/>
  <c r="N43" i="785" s="1"/>
  <c r="O43" i="785" s="1"/>
  <c r="D43" i="785"/>
  <c r="S43" i="785" s="1"/>
  <c r="T43" i="785" s="1"/>
  <c r="V43" i="785" s="1"/>
  <c r="A43" i="785"/>
  <c r="R42" i="785"/>
  <c r="M42" i="785" s="1"/>
  <c r="L42" i="785"/>
  <c r="N42" i="785" s="1"/>
  <c r="O42" i="785" s="1"/>
  <c r="D42" i="785"/>
  <c r="S42" i="785" s="1"/>
  <c r="T42" i="785" s="1"/>
  <c r="V42" i="785" s="1"/>
  <c r="A42" i="785"/>
  <c r="R41" i="785"/>
  <c r="M41" i="785" s="1"/>
  <c r="L41" i="785"/>
  <c r="N41" i="785" s="1"/>
  <c r="O41" i="785" s="1"/>
  <c r="D41" i="785"/>
  <c r="S41" i="785" s="1"/>
  <c r="T41" i="785" s="1"/>
  <c r="V41" i="785" s="1"/>
  <c r="A41" i="785"/>
  <c r="R40" i="785"/>
  <c r="M40" i="785" s="1"/>
  <c r="L40" i="785"/>
  <c r="N40" i="785" s="1"/>
  <c r="O40" i="785" s="1"/>
  <c r="D40" i="785"/>
  <c r="S40" i="785" s="1"/>
  <c r="T40" i="785" s="1"/>
  <c r="V40" i="785" s="1"/>
  <c r="A40" i="785"/>
  <c r="R39" i="785"/>
  <c r="M39" i="785" s="1"/>
  <c r="L39" i="785"/>
  <c r="N39" i="785" s="1"/>
  <c r="O39" i="785" s="1"/>
  <c r="D39" i="785"/>
  <c r="S39" i="785" s="1"/>
  <c r="T39" i="785" s="1"/>
  <c r="V39" i="785" s="1"/>
  <c r="A39" i="785"/>
  <c r="R38" i="785"/>
  <c r="M38" i="785" s="1"/>
  <c r="L38" i="785"/>
  <c r="N38" i="785" s="1"/>
  <c r="O38" i="785" s="1"/>
  <c r="D38" i="785"/>
  <c r="S38" i="785" s="1"/>
  <c r="T38" i="785" s="1"/>
  <c r="V38" i="785" s="1"/>
  <c r="A38" i="785"/>
  <c r="R37" i="785"/>
  <c r="M37" i="785" s="1"/>
  <c r="L37" i="785"/>
  <c r="N37" i="785" s="1"/>
  <c r="O37" i="785" s="1"/>
  <c r="D37" i="785"/>
  <c r="S37" i="785" s="1"/>
  <c r="T37" i="785" s="1"/>
  <c r="V37" i="785" s="1"/>
  <c r="A37" i="785"/>
  <c r="R36" i="785"/>
  <c r="N36" i="785"/>
  <c r="M36" i="785"/>
  <c r="L36" i="785"/>
  <c r="D36" i="785"/>
  <c r="S36" i="785" s="1"/>
  <c r="T36" i="785" s="1"/>
  <c r="V36" i="785" s="1"/>
  <c r="A36" i="785"/>
  <c r="R35" i="785"/>
  <c r="N35" i="785"/>
  <c r="M35" i="785"/>
  <c r="L35" i="785"/>
  <c r="D35" i="785"/>
  <c r="S35" i="785" s="1"/>
  <c r="T35" i="785" s="1"/>
  <c r="V35" i="785" s="1"/>
  <c r="A35" i="785"/>
  <c r="R34" i="785"/>
  <c r="N34" i="785"/>
  <c r="M34" i="785"/>
  <c r="L34" i="785"/>
  <c r="D34" i="785"/>
  <c r="S34" i="785" s="1"/>
  <c r="T34" i="785" s="1"/>
  <c r="V34" i="785" s="1"/>
  <c r="A34" i="785"/>
  <c r="R33" i="785"/>
  <c r="N33" i="785"/>
  <c r="M33" i="785"/>
  <c r="L33" i="785"/>
  <c r="D33" i="785"/>
  <c r="S33" i="785" s="1"/>
  <c r="T33" i="785" s="1"/>
  <c r="V33" i="785" s="1"/>
  <c r="A33" i="785"/>
  <c r="R32" i="785"/>
  <c r="N32" i="785"/>
  <c r="M32" i="785"/>
  <c r="L32" i="785"/>
  <c r="D32" i="785"/>
  <c r="S32" i="785" s="1"/>
  <c r="T32" i="785" s="1"/>
  <c r="V32" i="785" s="1"/>
  <c r="A32" i="785"/>
  <c r="R31" i="785"/>
  <c r="N31" i="785"/>
  <c r="M31" i="785"/>
  <c r="L31" i="785"/>
  <c r="D31" i="785"/>
  <c r="S31" i="785" s="1"/>
  <c r="T31" i="785" s="1"/>
  <c r="V31" i="785" s="1"/>
  <c r="A31" i="785"/>
  <c r="R30" i="785"/>
  <c r="N30" i="785"/>
  <c r="M30" i="785"/>
  <c r="L30" i="785"/>
  <c r="D30" i="785"/>
  <c r="S30" i="785" s="1"/>
  <c r="T30" i="785" s="1"/>
  <c r="V30" i="785" s="1"/>
  <c r="A30" i="785"/>
  <c r="R29" i="785"/>
  <c r="N29" i="785"/>
  <c r="M29" i="785"/>
  <c r="L29" i="785"/>
  <c r="D29" i="785"/>
  <c r="S29" i="785" s="1"/>
  <c r="T29" i="785" s="1"/>
  <c r="V29" i="785" s="1"/>
  <c r="A29" i="785"/>
  <c r="R28" i="785"/>
  <c r="N28" i="785"/>
  <c r="M28" i="785"/>
  <c r="L28" i="785"/>
  <c r="D28" i="785"/>
  <c r="S28" i="785" s="1"/>
  <c r="T28" i="785" s="1"/>
  <c r="V28" i="785" s="1"/>
  <c r="A28" i="785"/>
  <c r="V27" i="785"/>
  <c r="B17" i="785"/>
  <c r="G15" i="785"/>
  <c r="B15" i="785"/>
  <c r="B13" i="785"/>
  <c r="V52" i="783"/>
  <c r="V51" i="783"/>
  <c r="R50" i="783"/>
  <c r="M50" i="783" s="1"/>
  <c r="L50" i="783"/>
  <c r="N50" i="783" s="1"/>
  <c r="O50" i="783" s="1"/>
  <c r="D50" i="783"/>
  <c r="S50" i="783" s="1"/>
  <c r="T50" i="783" s="1"/>
  <c r="V50" i="783" s="1"/>
  <c r="A50" i="783"/>
  <c r="R49" i="783"/>
  <c r="M49" i="783" s="1"/>
  <c r="L49" i="783"/>
  <c r="N49" i="783" s="1"/>
  <c r="O49" i="783" s="1"/>
  <c r="D49" i="783"/>
  <c r="S49" i="783" s="1"/>
  <c r="T49" i="783" s="1"/>
  <c r="V49" i="783" s="1"/>
  <c r="A49" i="783"/>
  <c r="R48" i="783"/>
  <c r="M48" i="783" s="1"/>
  <c r="L48" i="783"/>
  <c r="N48" i="783" s="1"/>
  <c r="O48" i="783" s="1"/>
  <c r="D48" i="783"/>
  <c r="S48" i="783" s="1"/>
  <c r="T48" i="783" s="1"/>
  <c r="V48" i="783" s="1"/>
  <c r="A48" i="783"/>
  <c r="R47" i="783"/>
  <c r="M47" i="783" s="1"/>
  <c r="L47" i="783"/>
  <c r="N47" i="783" s="1"/>
  <c r="O47" i="783" s="1"/>
  <c r="D47" i="783"/>
  <c r="S47" i="783" s="1"/>
  <c r="T47" i="783" s="1"/>
  <c r="V47" i="783" s="1"/>
  <c r="A47" i="783"/>
  <c r="R46" i="783"/>
  <c r="M46" i="783" s="1"/>
  <c r="L46" i="783"/>
  <c r="N46" i="783" s="1"/>
  <c r="O46" i="783" s="1"/>
  <c r="D46" i="783"/>
  <c r="S46" i="783" s="1"/>
  <c r="T46" i="783" s="1"/>
  <c r="V46" i="783" s="1"/>
  <c r="A46" i="783"/>
  <c r="R45" i="783"/>
  <c r="M45" i="783" s="1"/>
  <c r="L45" i="783"/>
  <c r="N45" i="783" s="1"/>
  <c r="O45" i="783" s="1"/>
  <c r="D45" i="783"/>
  <c r="S45" i="783" s="1"/>
  <c r="T45" i="783" s="1"/>
  <c r="V45" i="783" s="1"/>
  <c r="A45" i="783"/>
  <c r="R44" i="783"/>
  <c r="M44" i="783" s="1"/>
  <c r="L44" i="783"/>
  <c r="N44" i="783" s="1"/>
  <c r="O44" i="783" s="1"/>
  <c r="D44" i="783"/>
  <c r="S44" i="783" s="1"/>
  <c r="T44" i="783" s="1"/>
  <c r="V44" i="783" s="1"/>
  <c r="A44" i="783"/>
  <c r="R43" i="783"/>
  <c r="M43" i="783" s="1"/>
  <c r="L43" i="783"/>
  <c r="N43" i="783" s="1"/>
  <c r="O43" i="783" s="1"/>
  <c r="D43" i="783"/>
  <c r="S43" i="783" s="1"/>
  <c r="T43" i="783" s="1"/>
  <c r="V43" i="783" s="1"/>
  <c r="A43" i="783"/>
  <c r="R42" i="783"/>
  <c r="M42" i="783" s="1"/>
  <c r="L42" i="783"/>
  <c r="N42" i="783" s="1"/>
  <c r="O42" i="783" s="1"/>
  <c r="D42" i="783"/>
  <c r="S42" i="783" s="1"/>
  <c r="T42" i="783" s="1"/>
  <c r="V42" i="783" s="1"/>
  <c r="A42" i="783"/>
  <c r="R41" i="783"/>
  <c r="M41" i="783" s="1"/>
  <c r="L41" i="783"/>
  <c r="N41" i="783" s="1"/>
  <c r="O41" i="783" s="1"/>
  <c r="D41" i="783"/>
  <c r="S41" i="783" s="1"/>
  <c r="T41" i="783" s="1"/>
  <c r="V41" i="783" s="1"/>
  <c r="A41" i="783"/>
  <c r="R40" i="783"/>
  <c r="M40" i="783" s="1"/>
  <c r="L40" i="783"/>
  <c r="N40" i="783" s="1"/>
  <c r="O40" i="783" s="1"/>
  <c r="D40" i="783"/>
  <c r="S40" i="783" s="1"/>
  <c r="T40" i="783" s="1"/>
  <c r="V40" i="783" s="1"/>
  <c r="A40" i="783"/>
  <c r="R39" i="783"/>
  <c r="M39" i="783" s="1"/>
  <c r="L39" i="783"/>
  <c r="N39" i="783" s="1"/>
  <c r="O39" i="783" s="1"/>
  <c r="D39" i="783"/>
  <c r="S39" i="783" s="1"/>
  <c r="T39" i="783" s="1"/>
  <c r="V39" i="783" s="1"/>
  <c r="A39" i="783"/>
  <c r="R38" i="783"/>
  <c r="M38" i="783" s="1"/>
  <c r="L38" i="783"/>
  <c r="N38" i="783" s="1"/>
  <c r="O38" i="783" s="1"/>
  <c r="D38" i="783"/>
  <c r="S38" i="783" s="1"/>
  <c r="T38" i="783" s="1"/>
  <c r="V38" i="783" s="1"/>
  <c r="A38" i="783"/>
  <c r="R37" i="783"/>
  <c r="M37" i="783" s="1"/>
  <c r="L37" i="783"/>
  <c r="N37" i="783" s="1"/>
  <c r="O37" i="783" s="1"/>
  <c r="D37" i="783"/>
  <c r="S37" i="783" s="1"/>
  <c r="T37" i="783" s="1"/>
  <c r="V37" i="783" s="1"/>
  <c r="A37" i="783"/>
  <c r="R36" i="783"/>
  <c r="N36" i="783"/>
  <c r="M36" i="783"/>
  <c r="L36" i="783"/>
  <c r="D36" i="783"/>
  <c r="S36" i="783" s="1"/>
  <c r="T36" i="783" s="1"/>
  <c r="V36" i="783" s="1"/>
  <c r="A36" i="783"/>
  <c r="R35" i="783"/>
  <c r="N35" i="783"/>
  <c r="M35" i="783"/>
  <c r="L35" i="783"/>
  <c r="D35" i="783"/>
  <c r="S35" i="783" s="1"/>
  <c r="T35" i="783" s="1"/>
  <c r="V35" i="783" s="1"/>
  <c r="A35" i="783"/>
  <c r="R34" i="783"/>
  <c r="N34" i="783"/>
  <c r="M34" i="783"/>
  <c r="L34" i="783"/>
  <c r="D34" i="783"/>
  <c r="S34" i="783" s="1"/>
  <c r="T34" i="783" s="1"/>
  <c r="V34" i="783" s="1"/>
  <c r="A34" i="783"/>
  <c r="R33" i="783"/>
  <c r="N33" i="783"/>
  <c r="M33" i="783"/>
  <c r="L33" i="783"/>
  <c r="D33" i="783"/>
  <c r="S33" i="783" s="1"/>
  <c r="T33" i="783" s="1"/>
  <c r="V33" i="783" s="1"/>
  <c r="A33" i="783"/>
  <c r="R32" i="783"/>
  <c r="N32" i="783"/>
  <c r="M32" i="783"/>
  <c r="L32" i="783"/>
  <c r="D32" i="783"/>
  <c r="S32" i="783" s="1"/>
  <c r="T32" i="783" s="1"/>
  <c r="V32" i="783" s="1"/>
  <c r="A32" i="783"/>
  <c r="R31" i="783"/>
  <c r="N31" i="783"/>
  <c r="M31" i="783"/>
  <c r="L31" i="783"/>
  <c r="D31" i="783"/>
  <c r="S31" i="783" s="1"/>
  <c r="T31" i="783" s="1"/>
  <c r="V31" i="783" s="1"/>
  <c r="A31" i="783"/>
  <c r="R30" i="783"/>
  <c r="N30" i="783"/>
  <c r="M30" i="783"/>
  <c r="L30" i="783"/>
  <c r="D30" i="783"/>
  <c r="S30" i="783" s="1"/>
  <c r="T30" i="783" s="1"/>
  <c r="V30" i="783" s="1"/>
  <c r="A30" i="783"/>
  <c r="R29" i="783"/>
  <c r="N29" i="783"/>
  <c r="M29" i="783"/>
  <c r="L29" i="783"/>
  <c r="D29" i="783"/>
  <c r="S29" i="783" s="1"/>
  <c r="T29" i="783" s="1"/>
  <c r="V29" i="783" s="1"/>
  <c r="A29" i="783"/>
  <c r="R28" i="783"/>
  <c r="N28" i="783"/>
  <c r="M28" i="783"/>
  <c r="L28" i="783"/>
  <c r="D28" i="783"/>
  <c r="S28" i="783" s="1"/>
  <c r="T28" i="783" s="1"/>
  <c r="V28" i="783" s="1"/>
  <c r="A28" i="783"/>
  <c r="V27" i="783"/>
  <c r="B17" i="783"/>
  <c r="G15" i="783"/>
  <c r="B15" i="783"/>
  <c r="B13" i="783"/>
  <c r="V52" i="781"/>
  <c r="V51" i="781"/>
  <c r="R50" i="781"/>
  <c r="M50" i="781" s="1"/>
  <c r="L50" i="781"/>
  <c r="N50" i="781" s="1"/>
  <c r="O50" i="781" s="1"/>
  <c r="D50" i="781"/>
  <c r="S50" i="781" s="1"/>
  <c r="T50" i="781" s="1"/>
  <c r="V50" i="781" s="1"/>
  <c r="A50" i="781"/>
  <c r="R49" i="781"/>
  <c r="M49" i="781" s="1"/>
  <c r="L49" i="781"/>
  <c r="N49" i="781" s="1"/>
  <c r="O49" i="781" s="1"/>
  <c r="D49" i="781"/>
  <c r="S49" i="781" s="1"/>
  <c r="T49" i="781" s="1"/>
  <c r="V49" i="781" s="1"/>
  <c r="A49" i="781"/>
  <c r="R48" i="781"/>
  <c r="M48" i="781" s="1"/>
  <c r="L48" i="781"/>
  <c r="N48" i="781" s="1"/>
  <c r="O48" i="781" s="1"/>
  <c r="D48" i="781"/>
  <c r="S48" i="781" s="1"/>
  <c r="T48" i="781" s="1"/>
  <c r="V48" i="781" s="1"/>
  <c r="A48" i="781"/>
  <c r="R47" i="781"/>
  <c r="M47" i="781" s="1"/>
  <c r="L47" i="781"/>
  <c r="N47" i="781" s="1"/>
  <c r="O47" i="781" s="1"/>
  <c r="D47" i="781"/>
  <c r="S47" i="781" s="1"/>
  <c r="T47" i="781" s="1"/>
  <c r="V47" i="781" s="1"/>
  <c r="A47" i="781"/>
  <c r="R46" i="781"/>
  <c r="M46" i="781" s="1"/>
  <c r="L46" i="781"/>
  <c r="N46" i="781" s="1"/>
  <c r="O46" i="781" s="1"/>
  <c r="D46" i="781"/>
  <c r="S46" i="781" s="1"/>
  <c r="T46" i="781" s="1"/>
  <c r="V46" i="781" s="1"/>
  <c r="A46" i="781"/>
  <c r="R45" i="781"/>
  <c r="M45" i="781" s="1"/>
  <c r="L45" i="781"/>
  <c r="N45" i="781" s="1"/>
  <c r="O45" i="781" s="1"/>
  <c r="D45" i="781"/>
  <c r="S45" i="781" s="1"/>
  <c r="T45" i="781" s="1"/>
  <c r="V45" i="781" s="1"/>
  <c r="A45" i="781"/>
  <c r="R44" i="781"/>
  <c r="M44" i="781" s="1"/>
  <c r="L44" i="781"/>
  <c r="N44" i="781" s="1"/>
  <c r="O44" i="781" s="1"/>
  <c r="D44" i="781"/>
  <c r="S44" i="781" s="1"/>
  <c r="T44" i="781" s="1"/>
  <c r="V44" i="781" s="1"/>
  <c r="A44" i="781"/>
  <c r="R43" i="781"/>
  <c r="M43" i="781" s="1"/>
  <c r="L43" i="781"/>
  <c r="N43" i="781" s="1"/>
  <c r="O43" i="781" s="1"/>
  <c r="D43" i="781"/>
  <c r="S43" i="781" s="1"/>
  <c r="T43" i="781" s="1"/>
  <c r="V43" i="781" s="1"/>
  <c r="A43" i="781"/>
  <c r="R42" i="781"/>
  <c r="M42" i="781" s="1"/>
  <c r="L42" i="781"/>
  <c r="N42" i="781" s="1"/>
  <c r="O42" i="781" s="1"/>
  <c r="D42" i="781"/>
  <c r="S42" i="781" s="1"/>
  <c r="T42" i="781" s="1"/>
  <c r="V42" i="781" s="1"/>
  <c r="A42" i="781"/>
  <c r="R41" i="781"/>
  <c r="M41" i="781" s="1"/>
  <c r="L41" i="781"/>
  <c r="N41" i="781" s="1"/>
  <c r="O41" i="781" s="1"/>
  <c r="D41" i="781"/>
  <c r="S41" i="781" s="1"/>
  <c r="T41" i="781" s="1"/>
  <c r="V41" i="781" s="1"/>
  <c r="A41" i="781"/>
  <c r="R40" i="781"/>
  <c r="M40" i="781" s="1"/>
  <c r="L40" i="781"/>
  <c r="N40" i="781" s="1"/>
  <c r="O40" i="781" s="1"/>
  <c r="D40" i="781"/>
  <c r="S40" i="781" s="1"/>
  <c r="T40" i="781" s="1"/>
  <c r="V40" i="781" s="1"/>
  <c r="A40" i="781"/>
  <c r="R39" i="781"/>
  <c r="M39" i="781" s="1"/>
  <c r="L39" i="781"/>
  <c r="N39" i="781" s="1"/>
  <c r="O39" i="781" s="1"/>
  <c r="D39" i="781"/>
  <c r="S39" i="781" s="1"/>
  <c r="T39" i="781" s="1"/>
  <c r="V39" i="781" s="1"/>
  <c r="A39" i="781"/>
  <c r="R38" i="781"/>
  <c r="M38" i="781" s="1"/>
  <c r="L38" i="781"/>
  <c r="N38" i="781" s="1"/>
  <c r="O38" i="781" s="1"/>
  <c r="D38" i="781"/>
  <c r="S38" i="781" s="1"/>
  <c r="T38" i="781" s="1"/>
  <c r="V38" i="781" s="1"/>
  <c r="A38" i="781"/>
  <c r="R37" i="781"/>
  <c r="M37" i="781" s="1"/>
  <c r="L37" i="781"/>
  <c r="N37" i="781" s="1"/>
  <c r="O37" i="781" s="1"/>
  <c r="D37" i="781"/>
  <c r="S37" i="781" s="1"/>
  <c r="T37" i="781" s="1"/>
  <c r="V37" i="781" s="1"/>
  <c r="A37" i="781"/>
  <c r="R36" i="781"/>
  <c r="N36" i="781"/>
  <c r="M36" i="781"/>
  <c r="L36" i="781"/>
  <c r="D36" i="781"/>
  <c r="S36" i="781" s="1"/>
  <c r="T36" i="781" s="1"/>
  <c r="V36" i="781" s="1"/>
  <c r="A36" i="781"/>
  <c r="R35" i="781"/>
  <c r="N35" i="781"/>
  <c r="M35" i="781"/>
  <c r="L35" i="781"/>
  <c r="D35" i="781"/>
  <c r="S35" i="781" s="1"/>
  <c r="T35" i="781" s="1"/>
  <c r="V35" i="781" s="1"/>
  <c r="A35" i="781"/>
  <c r="R34" i="781"/>
  <c r="N34" i="781"/>
  <c r="M34" i="781"/>
  <c r="L34" i="781"/>
  <c r="D34" i="781"/>
  <c r="S34" i="781" s="1"/>
  <c r="T34" i="781" s="1"/>
  <c r="V34" i="781" s="1"/>
  <c r="A34" i="781"/>
  <c r="R33" i="781"/>
  <c r="N33" i="781"/>
  <c r="M33" i="781"/>
  <c r="L33" i="781"/>
  <c r="D33" i="781"/>
  <c r="S33" i="781" s="1"/>
  <c r="T33" i="781" s="1"/>
  <c r="V33" i="781" s="1"/>
  <c r="A33" i="781"/>
  <c r="R32" i="781"/>
  <c r="N32" i="781"/>
  <c r="M32" i="781"/>
  <c r="L32" i="781"/>
  <c r="D32" i="781"/>
  <c r="S32" i="781" s="1"/>
  <c r="T32" i="781" s="1"/>
  <c r="V32" i="781" s="1"/>
  <c r="A32" i="781"/>
  <c r="R31" i="781"/>
  <c r="N31" i="781"/>
  <c r="M31" i="781"/>
  <c r="L31" i="781"/>
  <c r="D31" i="781"/>
  <c r="S31" i="781" s="1"/>
  <c r="T31" i="781" s="1"/>
  <c r="V31" i="781" s="1"/>
  <c r="A31" i="781"/>
  <c r="R30" i="781"/>
  <c r="N30" i="781"/>
  <c r="M30" i="781"/>
  <c r="L30" i="781"/>
  <c r="D30" i="781"/>
  <c r="S30" i="781" s="1"/>
  <c r="T30" i="781" s="1"/>
  <c r="V30" i="781" s="1"/>
  <c r="A30" i="781"/>
  <c r="R29" i="781"/>
  <c r="N29" i="781"/>
  <c r="M29" i="781"/>
  <c r="L29" i="781"/>
  <c r="D29" i="781"/>
  <c r="S29" i="781" s="1"/>
  <c r="T29" i="781" s="1"/>
  <c r="V29" i="781" s="1"/>
  <c r="A29" i="781"/>
  <c r="R28" i="781"/>
  <c r="N28" i="781"/>
  <c r="M28" i="781"/>
  <c r="L28" i="781"/>
  <c r="D28" i="781"/>
  <c r="S28" i="781" s="1"/>
  <c r="T28" i="781" s="1"/>
  <c r="V28" i="781" s="1"/>
  <c r="A28" i="781"/>
  <c r="V27" i="781"/>
  <c r="B17" i="781"/>
  <c r="G15" i="781"/>
  <c r="B15" i="781"/>
  <c r="B13" i="781"/>
  <c r="V52" i="779"/>
  <c r="V51" i="779"/>
  <c r="R50" i="779"/>
  <c r="M50" i="779" s="1"/>
  <c r="L50" i="779"/>
  <c r="N50" i="779" s="1"/>
  <c r="O50" i="779" s="1"/>
  <c r="D50" i="779"/>
  <c r="S50" i="779" s="1"/>
  <c r="T50" i="779" s="1"/>
  <c r="V50" i="779" s="1"/>
  <c r="A50" i="779"/>
  <c r="R49" i="779"/>
  <c r="M49" i="779" s="1"/>
  <c r="L49" i="779"/>
  <c r="N49" i="779" s="1"/>
  <c r="O49" i="779" s="1"/>
  <c r="D49" i="779"/>
  <c r="S49" i="779" s="1"/>
  <c r="T49" i="779" s="1"/>
  <c r="V49" i="779" s="1"/>
  <c r="A49" i="779"/>
  <c r="R48" i="779"/>
  <c r="M48" i="779" s="1"/>
  <c r="L48" i="779"/>
  <c r="N48" i="779" s="1"/>
  <c r="O48" i="779" s="1"/>
  <c r="D48" i="779"/>
  <c r="S48" i="779" s="1"/>
  <c r="T48" i="779" s="1"/>
  <c r="V48" i="779" s="1"/>
  <c r="A48" i="779"/>
  <c r="R47" i="779"/>
  <c r="M47" i="779" s="1"/>
  <c r="L47" i="779"/>
  <c r="N47" i="779" s="1"/>
  <c r="O47" i="779" s="1"/>
  <c r="D47" i="779"/>
  <c r="S47" i="779" s="1"/>
  <c r="T47" i="779" s="1"/>
  <c r="V47" i="779" s="1"/>
  <c r="A47" i="779"/>
  <c r="R46" i="779"/>
  <c r="M46" i="779" s="1"/>
  <c r="L46" i="779"/>
  <c r="N46" i="779" s="1"/>
  <c r="O46" i="779" s="1"/>
  <c r="D46" i="779"/>
  <c r="S46" i="779" s="1"/>
  <c r="T46" i="779" s="1"/>
  <c r="V46" i="779" s="1"/>
  <c r="A46" i="779"/>
  <c r="R45" i="779"/>
  <c r="M45" i="779" s="1"/>
  <c r="L45" i="779"/>
  <c r="N45" i="779" s="1"/>
  <c r="O45" i="779" s="1"/>
  <c r="D45" i="779"/>
  <c r="S45" i="779" s="1"/>
  <c r="T45" i="779" s="1"/>
  <c r="V45" i="779" s="1"/>
  <c r="A45" i="779"/>
  <c r="R44" i="779"/>
  <c r="M44" i="779" s="1"/>
  <c r="L44" i="779"/>
  <c r="N44" i="779" s="1"/>
  <c r="O44" i="779" s="1"/>
  <c r="D44" i="779"/>
  <c r="S44" i="779" s="1"/>
  <c r="T44" i="779" s="1"/>
  <c r="V44" i="779" s="1"/>
  <c r="A44" i="779"/>
  <c r="R43" i="779"/>
  <c r="M43" i="779" s="1"/>
  <c r="L43" i="779"/>
  <c r="N43" i="779" s="1"/>
  <c r="O43" i="779" s="1"/>
  <c r="D43" i="779"/>
  <c r="S43" i="779" s="1"/>
  <c r="T43" i="779" s="1"/>
  <c r="V43" i="779" s="1"/>
  <c r="A43" i="779"/>
  <c r="R42" i="779"/>
  <c r="M42" i="779" s="1"/>
  <c r="L42" i="779"/>
  <c r="N42" i="779" s="1"/>
  <c r="O42" i="779" s="1"/>
  <c r="D42" i="779"/>
  <c r="S42" i="779" s="1"/>
  <c r="T42" i="779" s="1"/>
  <c r="V42" i="779" s="1"/>
  <c r="A42" i="779"/>
  <c r="R41" i="779"/>
  <c r="M41" i="779" s="1"/>
  <c r="L41" i="779"/>
  <c r="N41" i="779" s="1"/>
  <c r="O41" i="779" s="1"/>
  <c r="D41" i="779"/>
  <c r="S41" i="779" s="1"/>
  <c r="T41" i="779" s="1"/>
  <c r="V41" i="779" s="1"/>
  <c r="A41" i="779"/>
  <c r="R40" i="779"/>
  <c r="M40" i="779" s="1"/>
  <c r="L40" i="779"/>
  <c r="N40" i="779" s="1"/>
  <c r="O40" i="779" s="1"/>
  <c r="D40" i="779"/>
  <c r="S40" i="779" s="1"/>
  <c r="T40" i="779" s="1"/>
  <c r="V40" i="779" s="1"/>
  <c r="A40" i="779"/>
  <c r="R39" i="779"/>
  <c r="M39" i="779" s="1"/>
  <c r="L39" i="779"/>
  <c r="N39" i="779" s="1"/>
  <c r="O39" i="779" s="1"/>
  <c r="D39" i="779"/>
  <c r="S39" i="779" s="1"/>
  <c r="T39" i="779" s="1"/>
  <c r="V39" i="779" s="1"/>
  <c r="A39" i="779"/>
  <c r="R38" i="779"/>
  <c r="M38" i="779" s="1"/>
  <c r="L38" i="779"/>
  <c r="N38" i="779" s="1"/>
  <c r="O38" i="779" s="1"/>
  <c r="D38" i="779"/>
  <c r="S38" i="779" s="1"/>
  <c r="T38" i="779" s="1"/>
  <c r="V38" i="779" s="1"/>
  <c r="A38" i="779"/>
  <c r="R37" i="779"/>
  <c r="M37" i="779" s="1"/>
  <c r="L37" i="779"/>
  <c r="N37" i="779" s="1"/>
  <c r="O37" i="779" s="1"/>
  <c r="D37" i="779"/>
  <c r="S37" i="779" s="1"/>
  <c r="T37" i="779" s="1"/>
  <c r="V37" i="779" s="1"/>
  <c r="A37" i="779"/>
  <c r="R36" i="779"/>
  <c r="N36" i="779"/>
  <c r="M36" i="779"/>
  <c r="L36" i="779"/>
  <c r="D36" i="779"/>
  <c r="S36" i="779" s="1"/>
  <c r="T36" i="779" s="1"/>
  <c r="V36" i="779" s="1"/>
  <c r="A36" i="779"/>
  <c r="R35" i="779"/>
  <c r="N35" i="779"/>
  <c r="M35" i="779"/>
  <c r="L35" i="779"/>
  <c r="D35" i="779"/>
  <c r="S35" i="779" s="1"/>
  <c r="T35" i="779" s="1"/>
  <c r="V35" i="779" s="1"/>
  <c r="A35" i="779"/>
  <c r="R34" i="779"/>
  <c r="N34" i="779"/>
  <c r="M34" i="779"/>
  <c r="L34" i="779"/>
  <c r="D34" i="779"/>
  <c r="S34" i="779" s="1"/>
  <c r="T34" i="779" s="1"/>
  <c r="V34" i="779" s="1"/>
  <c r="A34" i="779"/>
  <c r="R33" i="779"/>
  <c r="N33" i="779"/>
  <c r="M33" i="779"/>
  <c r="L33" i="779"/>
  <c r="D33" i="779"/>
  <c r="S33" i="779" s="1"/>
  <c r="T33" i="779" s="1"/>
  <c r="V33" i="779" s="1"/>
  <c r="A33" i="779"/>
  <c r="R32" i="779"/>
  <c r="N32" i="779"/>
  <c r="M32" i="779"/>
  <c r="L32" i="779"/>
  <c r="D32" i="779"/>
  <c r="S32" i="779" s="1"/>
  <c r="T32" i="779" s="1"/>
  <c r="V32" i="779" s="1"/>
  <c r="A32" i="779"/>
  <c r="R31" i="779"/>
  <c r="N31" i="779"/>
  <c r="M31" i="779"/>
  <c r="L31" i="779"/>
  <c r="D31" i="779"/>
  <c r="S31" i="779" s="1"/>
  <c r="T31" i="779" s="1"/>
  <c r="V31" i="779" s="1"/>
  <c r="A31" i="779"/>
  <c r="R30" i="779"/>
  <c r="N30" i="779"/>
  <c r="M30" i="779"/>
  <c r="L30" i="779"/>
  <c r="D30" i="779"/>
  <c r="S30" i="779" s="1"/>
  <c r="T30" i="779" s="1"/>
  <c r="V30" i="779" s="1"/>
  <c r="A30" i="779"/>
  <c r="R29" i="779"/>
  <c r="N29" i="779"/>
  <c r="M29" i="779"/>
  <c r="L29" i="779"/>
  <c r="D29" i="779"/>
  <c r="S29" i="779" s="1"/>
  <c r="T29" i="779" s="1"/>
  <c r="V29" i="779" s="1"/>
  <c r="A29" i="779"/>
  <c r="R28" i="779"/>
  <c r="N28" i="779"/>
  <c r="M28" i="779"/>
  <c r="L28" i="779"/>
  <c r="D28" i="779"/>
  <c r="S28" i="779" s="1"/>
  <c r="T28" i="779" s="1"/>
  <c r="V28" i="779" s="1"/>
  <c r="A28" i="779"/>
  <c r="V27" i="779"/>
  <c r="B17" i="779"/>
  <c r="G15" i="779"/>
  <c r="B15" i="779"/>
  <c r="B13" i="779"/>
  <c r="V52" i="777"/>
  <c r="V51" i="777"/>
  <c r="R50" i="777"/>
  <c r="M50" i="777" s="1"/>
  <c r="L50" i="777"/>
  <c r="N50" i="777" s="1"/>
  <c r="O50" i="777" s="1"/>
  <c r="D50" i="777"/>
  <c r="S50" i="777" s="1"/>
  <c r="T50" i="777" s="1"/>
  <c r="V50" i="777" s="1"/>
  <c r="A50" i="777"/>
  <c r="R49" i="777"/>
  <c r="M49" i="777" s="1"/>
  <c r="L49" i="777"/>
  <c r="N49" i="777" s="1"/>
  <c r="O49" i="777" s="1"/>
  <c r="D49" i="777"/>
  <c r="S49" i="777" s="1"/>
  <c r="T49" i="777" s="1"/>
  <c r="V49" i="777" s="1"/>
  <c r="A49" i="777"/>
  <c r="R48" i="777"/>
  <c r="M48" i="777" s="1"/>
  <c r="L48" i="777"/>
  <c r="N48" i="777" s="1"/>
  <c r="O48" i="777" s="1"/>
  <c r="D48" i="777"/>
  <c r="S48" i="777" s="1"/>
  <c r="T48" i="777" s="1"/>
  <c r="V48" i="777" s="1"/>
  <c r="A48" i="777"/>
  <c r="R47" i="777"/>
  <c r="M47" i="777" s="1"/>
  <c r="L47" i="777"/>
  <c r="N47" i="777" s="1"/>
  <c r="O47" i="777" s="1"/>
  <c r="D47" i="777"/>
  <c r="S47" i="777" s="1"/>
  <c r="T47" i="777" s="1"/>
  <c r="V47" i="777" s="1"/>
  <c r="A47" i="777"/>
  <c r="R46" i="777"/>
  <c r="M46" i="777" s="1"/>
  <c r="L46" i="777"/>
  <c r="N46" i="777" s="1"/>
  <c r="O46" i="777" s="1"/>
  <c r="D46" i="777"/>
  <c r="S46" i="777" s="1"/>
  <c r="T46" i="777" s="1"/>
  <c r="V46" i="777" s="1"/>
  <c r="A46" i="777"/>
  <c r="R45" i="777"/>
  <c r="M45" i="777" s="1"/>
  <c r="L45" i="777"/>
  <c r="N45" i="777" s="1"/>
  <c r="O45" i="777" s="1"/>
  <c r="D45" i="777"/>
  <c r="S45" i="777" s="1"/>
  <c r="T45" i="777" s="1"/>
  <c r="V45" i="777" s="1"/>
  <c r="A45" i="777"/>
  <c r="R44" i="777"/>
  <c r="M44" i="777" s="1"/>
  <c r="L44" i="777"/>
  <c r="N44" i="777" s="1"/>
  <c r="O44" i="777" s="1"/>
  <c r="D44" i="777"/>
  <c r="S44" i="777" s="1"/>
  <c r="T44" i="777" s="1"/>
  <c r="V44" i="777" s="1"/>
  <c r="A44" i="777"/>
  <c r="R43" i="777"/>
  <c r="M43" i="777" s="1"/>
  <c r="L43" i="777"/>
  <c r="N43" i="777" s="1"/>
  <c r="O43" i="777" s="1"/>
  <c r="D43" i="777"/>
  <c r="S43" i="777" s="1"/>
  <c r="T43" i="777" s="1"/>
  <c r="V43" i="777" s="1"/>
  <c r="A43" i="777"/>
  <c r="R42" i="777"/>
  <c r="M42" i="777" s="1"/>
  <c r="L42" i="777"/>
  <c r="N42" i="777" s="1"/>
  <c r="O42" i="777" s="1"/>
  <c r="D42" i="777"/>
  <c r="S42" i="777" s="1"/>
  <c r="T42" i="777" s="1"/>
  <c r="V42" i="777" s="1"/>
  <c r="A42" i="777"/>
  <c r="R41" i="777"/>
  <c r="M41" i="777" s="1"/>
  <c r="L41" i="777"/>
  <c r="N41" i="777" s="1"/>
  <c r="O41" i="777" s="1"/>
  <c r="D41" i="777"/>
  <c r="S41" i="777" s="1"/>
  <c r="T41" i="777" s="1"/>
  <c r="V41" i="777" s="1"/>
  <c r="A41" i="777"/>
  <c r="R40" i="777"/>
  <c r="M40" i="777" s="1"/>
  <c r="L40" i="777"/>
  <c r="N40" i="777" s="1"/>
  <c r="O40" i="777" s="1"/>
  <c r="D40" i="777"/>
  <c r="S40" i="777" s="1"/>
  <c r="T40" i="777" s="1"/>
  <c r="V40" i="777" s="1"/>
  <c r="A40" i="777"/>
  <c r="R39" i="777"/>
  <c r="M39" i="777" s="1"/>
  <c r="L39" i="777"/>
  <c r="N39" i="777" s="1"/>
  <c r="O39" i="777" s="1"/>
  <c r="D39" i="777"/>
  <c r="S39" i="777" s="1"/>
  <c r="T39" i="777" s="1"/>
  <c r="V39" i="777" s="1"/>
  <c r="A39" i="777"/>
  <c r="R38" i="777"/>
  <c r="M38" i="777" s="1"/>
  <c r="L38" i="777"/>
  <c r="N38" i="777" s="1"/>
  <c r="O38" i="777" s="1"/>
  <c r="D38" i="777"/>
  <c r="S38" i="777" s="1"/>
  <c r="T38" i="777" s="1"/>
  <c r="V38" i="777" s="1"/>
  <c r="A38" i="777"/>
  <c r="R37" i="777"/>
  <c r="M37" i="777" s="1"/>
  <c r="L37" i="777"/>
  <c r="N37" i="777" s="1"/>
  <c r="O37" i="777" s="1"/>
  <c r="D37" i="777"/>
  <c r="S37" i="777" s="1"/>
  <c r="T37" i="777" s="1"/>
  <c r="V37" i="777" s="1"/>
  <c r="A37" i="777"/>
  <c r="R36" i="777"/>
  <c r="N36" i="777"/>
  <c r="M36" i="777"/>
  <c r="L36" i="777"/>
  <c r="D36" i="777"/>
  <c r="S36" i="777" s="1"/>
  <c r="T36" i="777" s="1"/>
  <c r="V36" i="777" s="1"/>
  <c r="A36" i="777"/>
  <c r="R35" i="777"/>
  <c r="N35" i="777"/>
  <c r="M35" i="777"/>
  <c r="L35" i="777"/>
  <c r="D35" i="777"/>
  <c r="S35" i="777" s="1"/>
  <c r="T35" i="777" s="1"/>
  <c r="V35" i="777" s="1"/>
  <c r="A35" i="777"/>
  <c r="R34" i="777"/>
  <c r="N34" i="777"/>
  <c r="M34" i="777"/>
  <c r="L34" i="777"/>
  <c r="D34" i="777"/>
  <c r="S34" i="777" s="1"/>
  <c r="T34" i="777" s="1"/>
  <c r="V34" i="777" s="1"/>
  <c r="A34" i="777"/>
  <c r="R33" i="777"/>
  <c r="N33" i="777"/>
  <c r="M33" i="777"/>
  <c r="L33" i="777"/>
  <c r="D33" i="777"/>
  <c r="S33" i="777" s="1"/>
  <c r="T33" i="777" s="1"/>
  <c r="V33" i="777" s="1"/>
  <c r="A33" i="777"/>
  <c r="R32" i="777"/>
  <c r="N32" i="777"/>
  <c r="M32" i="777"/>
  <c r="L32" i="777"/>
  <c r="D32" i="777"/>
  <c r="S32" i="777" s="1"/>
  <c r="T32" i="777" s="1"/>
  <c r="V32" i="777" s="1"/>
  <c r="A32" i="777"/>
  <c r="R31" i="777"/>
  <c r="N31" i="777"/>
  <c r="M31" i="777"/>
  <c r="L31" i="777"/>
  <c r="D31" i="777"/>
  <c r="S31" i="777" s="1"/>
  <c r="T31" i="777" s="1"/>
  <c r="V31" i="777" s="1"/>
  <c r="A31" i="777"/>
  <c r="R30" i="777"/>
  <c r="N30" i="777"/>
  <c r="M30" i="777"/>
  <c r="L30" i="777"/>
  <c r="D30" i="777"/>
  <c r="S30" i="777" s="1"/>
  <c r="T30" i="777" s="1"/>
  <c r="V30" i="777" s="1"/>
  <c r="A30" i="777"/>
  <c r="R29" i="777"/>
  <c r="N29" i="777"/>
  <c r="M29" i="777"/>
  <c r="L29" i="777"/>
  <c r="D29" i="777"/>
  <c r="S29" i="777" s="1"/>
  <c r="T29" i="777" s="1"/>
  <c r="V29" i="777" s="1"/>
  <c r="A29" i="777"/>
  <c r="R28" i="777"/>
  <c r="N28" i="777"/>
  <c r="M28" i="777"/>
  <c r="L28" i="777"/>
  <c r="D28" i="777"/>
  <c r="S28" i="777" s="1"/>
  <c r="T28" i="777" s="1"/>
  <c r="V28" i="777" s="1"/>
  <c r="A28" i="777"/>
  <c r="V27" i="777"/>
  <c r="B17" i="777"/>
  <c r="G15" i="777"/>
  <c r="B15" i="777"/>
  <c r="B13" i="777"/>
  <c r="V52" i="775"/>
  <c r="V51" i="775"/>
  <c r="R50" i="775"/>
  <c r="M50" i="775"/>
  <c r="L50" i="775"/>
  <c r="N50" i="775" s="1"/>
  <c r="O50" i="775" s="1"/>
  <c r="D50" i="775"/>
  <c r="S50" i="775" s="1"/>
  <c r="T50" i="775" s="1"/>
  <c r="V50" i="775" s="1"/>
  <c r="A50" i="775"/>
  <c r="R49" i="775"/>
  <c r="M49" i="775" s="1"/>
  <c r="L49" i="775"/>
  <c r="N49" i="775" s="1"/>
  <c r="O49" i="775" s="1"/>
  <c r="D49" i="775"/>
  <c r="S49" i="775" s="1"/>
  <c r="T49" i="775" s="1"/>
  <c r="V49" i="775" s="1"/>
  <c r="A49" i="775"/>
  <c r="R48" i="775"/>
  <c r="M48" i="775" s="1"/>
  <c r="L48" i="775"/>
  <c r="N48" i="775" s="1"/>
  <c r="O48" i="775" s="1"/>
  <c r="D48" i="775"/>
  <c r="S48" i="775" s="1"/>
  <c r="T48" i="775" s="1"/>
  <c r="V48" i="775" s="1"/>
  <c r="A48" i="775"/>
  <c r="R47" i="775"/>
  <c r="M47" i="775" s="1"/>
  <c r="L47" i="775"/>
  <c r="N47" i="775" s="1"/>
  <c r="O47" i="775" s="1"/>
  <c r="D47" i="775"/>
  <c r="S47" i="775" s="1"/>
  <c r="T47" i="775" s="1"/>
  <c r="V47" i="775" s="1"/>
  <c r="A47" i="775"/>
  <c r="R46" i="775"/>
  <c r="M46" i="775" s="1"/>
  <c r="N46" i="775"/>
  <c r="O46" i="775" s="1"/>
  <c r="L46" i="775"/>
  <c r="D46" i="775"/>
  <c r="S46" i="775" s="1"/>
  <c r="T46" i="775" s="1"/>
  <c r="V46" i="775" s="1"/>
  <c r="A46" i="775"/>
  <c r="R45" i="775"/>
  <c r="M45" i="775" s="1"/>
  <c r="L45" i="775"/>
  <c r="N45" i="775" s="1"/>
  <c r="O45" i="775" s="1"/>
  <c r="D45" i="775"/>
  <c r="S45" i="775" s="1"/>
  <c r="T45" i="775" s="1"/>
  <c r="V45" i="775" s="1"/>
  <c r="A45" i="775"/>
  <c r="R44" i="775"/>
  <c r="M44" i="775" s="1"/>
  <c r="L44" i="775"/>
  <c r="N44" i="775" s="1"/>
  <c r="O44" i="775" s="1"/>
  <c r="D44" i="775"/>
  <c r="S44" i="775" s="1"/>
  <c r="T44" i="775" s="1"/>
  <c r="V44" i="775" s="1"/>
  <c r="A44" i="775"/>
  <c r="R43" i="775"/>
  <c r="M43" i="775" s="1"/>
  <c r="L43" i="775"/>
  <c r="N43" i="775" s="1"/>
  <c r="O43" i="775" s="1"/>
  <c r="D43" i="775"/>
  <c r="S43" i="775" s="1"/>
  <c r="T43" i="775" s="1"/>
  <c r="V43" i="775" s="1"/>
  <c r="A43" i="775"/>
  <c r="R42" i="775"/>
  <c r="M42" i="775" s="1"/>
  <c r="L42" i="775"/>
  <c r="N42" i="775" s="1"/>
  <c r="O42" i="775" s="1"/>
  <c r="D42" i="775"/>
  <c r="S42" i="775" s="1"/>
  <c r="T42" i="775" s="1"/>
  <c r="V42" i="775" s="1"/>
  <c r="A42" i="775"/>
  <c r="R41" i="775"/>
  <c r="M41" i="775" s="1"/>
  <c r="L41" i="775"/>
  <c r="N41" i="775" s="1"/>
  <c r="O41" i="775" s="1"/>
  <c r="D41" i="775"/>
  <c r="S41" i="775" s="1"/>
  <c r="T41" i="775" s="1"/>
  <c r="V41" i="775" s="1"/>
  <c r="A41" i="775"/>
  <c r="R40" i="775"/>
  <c r="M40" i="775" s="1"/>
  <c r="L40" i="775"/>
  <c r="N40" i="775" s="1"/>
  <c r="O40" i="775" s="1"/>
  <c r="D40" i="775"/>
  <c r="S40" i="775" s="1"/>
  <c r="T40" i="775" s="1"/>
  <c r="V40" i="775" s="1"/>
  <c r="A40" i="775"/>
  <c r="R39" i="775"/>
  <c r="M39" i="775" s="1"/>
  <c r="L39" i="775"/>
  <c r="N39" i="775" s="1"/>
  <c r="O39" i="775" s="1"/>
  <c r="D39" i="775"/>
  <c r="S39" i="775" s="1"/>
  <c r="T39" i="775" s="1"/>
  <c r="V39" i="775" s="1"/>
  <c r="A39" i="775"/>
  <c r="R38" i="775"/>
  <c r="M38" i="775" s="1"/>
  <c r="L38" i="775"/>
  <c r="N38" i="775" s="1"/>
  <c r="O38" i="775" s="1"/>
  <c r="D38" i="775"/>
  <c r="S38" i="775" s="1"/>
  <c r="T38" i="775" s="1"/>
  <c r="V38" i="775" s="1"/>
  <c r="A38" i="775"/>
  <c r="R37" i="775"/>
  <c r="M37" i="775" s="1"/>
  <c r="L37" i="775"/>
  <c r="N37" i="775" s="1"/>
  <c r="O37" i="775" s="1"/>
  <c r="D37" i="775"/>
  <c r="S37" i="775" s="1"/>
  <c r="T37" i="775" s="1"/>
  <c r="V37" i="775" s="1"/>
  <c r="A37" i="775"/>
  <c r="R36" i="775"/>
  <c r="N36" i="775"/>
  <c r="M36" i="775"/>
  <c r="L36" i="775"/>
  <c r="D36" i="775"/>
  <c r="S36" i="775" s="1"/>
  <c r="T36" i="775" s="1"/>
  <c r="V36" i="775" s="1"/>
  <c r="A36" i="775"/>
  <c r="R35" i="775"/>
  <c r="N35" i="775"/>
  <c r="M35" i="775"/>
  <c r="L35" i="775"/>
  <c r="D35" i="775"/>
  <c r="S35" i="775" s="1"/>
  <c r="T35" i="775" s="1"/>
  <c r="V35" i="775" s="1"/>
  <c r="A35" i="775"/>
  <c r="R34" i="775"/>
  <c r="N34" i="775"/>
  <c r="M34" i="775"/>
  <c r="L34" i="775"/>
  <c r="D34" i="775"/>
  <c r="S34" i="775" s="1"/>
  <c r="T34" i="775" s="1"/>
  <c r="V34" i="775" s="1"/>
  <c r="A34" i="775"/>
  <c r="R33" i="775"/>
  <c r="N33" i="775"/>
  <c r="M33" i="775"/>
  <c r="L33" i="775"/>
  <c r="D33" i="775"/>
  <c r="S33" i="775" s="1"/>
  <c r="T33" i="775" s="1"/>
  <c r="V33" i="775" s="1"/>
  <c r="A33" i="775"/>
  <c r="R32" i="775"/>
  <c r="N32" i="775"/>
  <c r="M32" i="775"/>
  <c r="L32" i="775"/>
  <c r="D32" i="775"/>
  <c r="S32" i="775" s="1"/>
  <c r="T32" i="775" s="1"/>
  <c r="V32" i="775" s="1"/>
  <c r="A32" i="775"/>
  <c r="R31" i="775"/>
  <c r="N31" i="775"/>
  <c r="M31" i="775"/>
  <c r="L31" i="775"/>
  <c r="D31" i="775"/>
  <c r="S31" i="775" s="1"/>
  <c r="T31" i="775" s="1"/>
  <c r="V31" i="775" s="1"/>
  <c r="A31" i="775"/>
  <c r="R30" i="775"/>
  <c r="N30" i="775"/>
  <c r="M30" i="775"/>
  <c r="L30" i="775"/>
  <c r="D30" i="775"/>
  <c r="S30" i="775" s="1"/>
  <c r="T30" i="775" s="1"/>
  <c r="V30" i="775" s="1"/>
  <c r="A30" i="775"/>
  <c r="R29" i="775"/>
  <c r="N29" i="775"/>
  <c r="M29" i="775"/>
  <c r="L29" i="775"/>
  <c r="D29" i="775"/>
  <c r="S29" i="775" s="1"/>
  <c r="T29" i="775" s="1"/>
  <c r="V29" i="775" s="1"/>
  <c r="A29" i="775"/>
  <c r="R28" i="775"/>
  <c r="N28" i="775"/>
  <c r="M28" i="775"/>
  <c r="L28" i="775"/>
  <c r="D28" i="775"/>
  <c r="S28" i="775" s="1"/>
  <c r="T28" i="775" s="1"/>
  <c r="V28" i="775" s="1"/>
  <c r="A28" i="775"/>
  <c r="V27" i="775"/>
  <c r="B17" i="775"/>
  <c r="G15" i="775"/>
  <c r="B15" i="775"/>
  <c r="B13" i="775"/>
  <c r="V52" i="773"/>
  <c r="V51" i="773"/>
  <c r="R50" i="773"/>
  <c r="M50" i="773" s="1"/>
  <c r="L50" i="773"/>
  <c r="N50" i="773" s="1"/>
  <c r="O50" i="773" s="1"/>
  <c r="D50" i="773"/>
  <c r="S50" i="773" s="1"/>
  <c r="T50" i="773" s="1"/>
  <c r="V50" i="773" s="1"/>
  <c r="A50" i="773"/>
  <c r="R49" i="773"/>
  <c r="M49" i="773" s="1"/>
  <c r="L49" i="773"/>
  <c r="N49" i="773" s="1"/>
  <c r="O49" i="773" s="1"/>
  <c r="D49" i="773"/>
  <c r="S49" i="773" s="1"/>
  <c r="T49" i="773" s="1"/>
  <c r="V49" i="773" s="1"/>
  <c r="A49" i="773"/>
  <c r="R48" i="773"/>
  <c r="M48" i="773" s="1"/>
  <c r="N48" i="773"/>
  <c r="O48" i="773" s="1"/>
  <c r="L48" i="773"/>
  <c r="D48" i="773"/>
  <c r="S48" i="773" s="1"/>
  <c r="T48" i="773" s="1"/>
  <c r="V48" i="773" s="1"/>
  <c r="A48" i="773"/>
  <c r="R47" i="773"/>
  <c r="M47" i="773" s="1"/>
  <c r="L47" i="773"/>
  <c r="N47" i="773" s="1"/>
  <c r="O47" i="773" s="1"/>
  <c r="D47" i="773"/>
  <c r="S47" i="773" s="1"/>
  <c r="T47" i="773" s="1"/>
  <c r="V47" i="773" s="1"/>
  <c r="A47" i="773"/>
  <c r="R46" i="773"/>
  <c r="M46" i="773" s="1"/>
  <c r="L46" i="773"/>
  <c r="N46" i="773" s="1"/>
  <c r="O46" i="773" s="1"/>
  <c r="D46" i="773"/>
  <c r="S46" i="773" s="1"/>
  <c r="T46" i="773" s="1"/>
  <c r="V46" i="773" s="1"/>
  <c r="A46" i="773"/>
  <c r="R45" i="773"/>
  <c r="M45" i="773" s="1"/>
  <c r="L45" i="773"/>
  <c r="N45" i="773" s="1"/>
  <c r="O45" i="773" s="1"/>
  <c r="D45" i="773"/>
  <c r="S45" i="773" s="1"/>
  <c r="T45" i="773" s="1"/>
  <c r="V45" i="773" s="1"/>
  <c r="A45" i="773"/>
  <c r="R44" i="773"/>
  <c r="M44" i="773" s="1"/>
  <c r="L44" i="773"/>
  <c r="N44" i="773" s="1"/>
  <c r="O44" i="773" s="1"/>
  <c r="D44" i="773"/>
  <c r="S44" i="773" s="1"/>
  <c r="T44" i="773" s="1"/>
  <c r="V44" i="773" s="1"/>
  <c r="A44" i="773"/>
  <c r="R43" i="773"/>
  <c r="M43" i="773" s="1"/>
  <c r="L43" i="773"/>
  <c r="N43" i="773" s="1"/>
  <c r="O43" i="773" s="1"/>
  <c r="D43" i="773"/>
  <c r="S43" i="773" s="1"/>
  <c r="T43" i="773" s="1"/>
  <c r="V43" i="773" s="1"/>
  <c r="A43" i="773"/>
  <c r="R42" i="773"/>
  <c r="M42" i="773" s="1"/>
  <c r="L42" i="773"/>
  <c r="N42" i="773" s="1"/>
  <c r="O42" i="773" s="1"/>
  <c r="D42" i="773"/>
  <c r="S42" i="773" s="1"/>
  <c r="T42" i="773" s="1"/>
  <c r="V42" i="773" s="1"/>
  <c r="A42" i="773"/>
  <c r="R41" i="773"/>
  <c r="M41" i="773" s="1"/>
  <c r="L41" i="773"/>
  <c r="N41" i="773" s="1"/>
  <c r="O41" i="773" s="1"/>
  <c r="D41" i="773"/>
  <c r="S41" i="773" s="1"/>
  <c r="T41" i="773" s="1"/>
  <c r="V41" i="773" s="1"/>
  <c r="A41" i="773"/>
  <c r="R40" i="773"/>
  <c r="M40" i="773" s="1"/>
  <c r="L40" i="773"/>
  <c r="N40" i="773" s="1"/>
  <c r="O40" i="773" s="1"/>
  <c r="D40" i="773"/>
  <c r="S40" i="773" s="1"/>
  <c r="T40" i="773" s="1"/>
  <c r="V40" i="773" s="1"/>
  <c r="A40" i="773"/>
  <c r="R39" i="773"/>
  <c r="M39" i="773" s="1"/>
  <c r="L39" i="773"/>
  <c r="N39" i="773" s="1"/>
  <c r="O39" i="773" s="1"/>
  <c r="D39" i="773"/>
  <c r="S39" i="773" s="1"/>
  <c r="T39" i="773" s="1"/>
  <c r="V39" i="773" s="1"/>
  <c r="A39" i="773"/>
  <c r="R38" i="773"/>
  <c r="M38" i="773" s="1"/>
  <c r="L38" i="773"/>
  <c r="N38" i="773" s="1"/>
  <c r="O38" i="773" s="1"/>
  <c r="D38" i="773"/>
  <c r="S38" i="773" s="1"/>
  <c r="T38" i="773" s="1"/>
  <c r="V38" i="773" s="1"/>
  <c r="A38" i="773"/>
  <c r="R37" i="773"/>
  <c r="M37" i="773" s="1"/>
  <c r="L37" i="773"/>
  <c r="N37" i="773" s="1"/>
  <c r="O37" i="773" s="1"/>
  <c r="D37" i="773"/>
  <c r="S37" i="773" s="1"/>
  <c r="T37" i="773" s="1"/>
  <c r="V37" i="773" s="1"/>
  <c r="A37" i="773"/>
  <c r="R36" i="773"/>
  <c r="N36" i="773"/>
  <c r="M36" i="773"/>
  <c r="L36" i="773"/>
  <c r="D36" i="773"/>
  <c r="S36" i="773" s="1"/>
  <c r="T36" i="773" s="1"/>
  <c r="V36" i="773" s="1"/>
  <c r="A36" i="773"/>
  <c r="R35" i="773"/>
  <c r="N35" i="773"/>
  <c r="M35" i="773"/>
  <c r="L35" i="773"/>
  <c r="D35" i="773"/>
  <c r="S35" i="773" s="1"/>
  <c r="T35" i="773" s="1"/>
  <c r="V35" i="773" s="1"/>
  <c r="A35" i="773"/>
  <c r="R34" i="773"/>
  <c r="N34" i="773"/>
  <c r="M34" i="773"/>
  <c r="L34" i="773"/>
  <c r="D34" i="773"/>
  <c r="S34" i="773" s="1"/>
  <c r="T34" i="773" s="1"/>
  <c r="V34" i="773" s="1"/>
  <c r="A34" i="773"/>
  <c r="R33" i="773"/>
  <c r="N33" i="773"/>
  <c r="M33" i="773"/>
  <c r="L33" i="773"/>
  <c r="D33" i="773"/>
  <c r="S33" i="773" s="1"/>
  <c r="T33" i="773" s="1"/>
  <c r="V33" i="773" s="1"/>
  <c r="A33" i="773"/>
  <c r="R32" i="773"/>
  <c r="N32" i="773"/>
  <c r="M32" i="773"/>
  <c r="L32" i="773"/>
  <c r="D32" i="773"/>
  <c r="S32" i="773" s="1"/>
  <c r="T32" i="773" s="1"/>
  <c r="V32" i="773" s="1"/>
  <c r="A32" i="773"/>
  <c r="R31" i="773"/>
  <c r="N31" i="773"/>
  <c r="M31" i="773"/>
  <c r="L31" i="773"/>
  <c r="D31" i="773"/>
  <c r="S31" i="773" s="1"/>
  <c r="T31" i="773" s="1"/>
  <c r="V31" i="773" s="1"/>
  <c r="A31" i="773"/>
  <c r="R30" i="773"/>
  <c r="N30" i="773"/>
  <c r="M30" i="773"/>
  <c r="L30" i="773"/>
  <c r="D30" i="773"/>
  <c r="S30" i="773" s="1"/>
  <c r="T30" i="773" s="1"/>
  <c r="V30" i="773" s="1"/>
  <c r="A30" i="773"/>
  <c r="S29" i="773"/>
  <c r="T29" i="773" s="1"/>
  <c r="V29" i="773" s="1"/>
  <c r="R29" i="773"/>
  <c r="N29" i="773"/>
  <c r="M29" i="773"/>
  <c r="L29" i="773"/>
  <c r="D29" i="773"/>
  <c r="A29" i="773"/>
  <c r="R28" i="773"/>
  <c r="N28" i="773"/>
  <c r="M28" i="773"/>
  <c r="L28" i="773"/>
  <c r="D28" i="773"/>
  <c r="S28" i="773" s="1"/>
  <c r="T28" i="773" s="1"/>
  <c r="V28" i="773" s="1"/>
  <c r="A28" i="773"/>
  <c r="V27" i="773"/>
  <c r="B17" i="773"/>
  <c r="G15" i="773"/>
  <c r="B15" i="773"/>
  <c r="B13" i="773"/>
  <c r="V52" i="771"/>
  <c r="V51" i="771"/>
  <c r="R50" i="771"/>
  <c r="M50" i="771" s="1"/>
  <c r="L50" i="771"/>
  <c r="N50" i="771" s="1"/>
  <c r="O50" i="771" s="1"/>
  <c r="D50" i="771"/>
  <c r="S50" i="771" s="1"/>
  <c r="T50" i="771" s="1"/>
  <c r="V50" i="771" s="1"/>
  <c r="A50" i="771"/>
  <c r="R49" i="771"/>
  <c r="M49" i="771" s="1"/>
  <c r="L49" i="771"/>
  <c r="N49" i="771" s="1"/>
  <c r="O49" i="771" s="1"/>
  <c r="D49" i="771"/>
  <c r="S49" i="771" s="1"/>
  <c r="T49" i="771" s="1"/>
  <c r="V49" i="771" s="1"/>
  <c r="A49" i="771"/>
  <c r="R48" i="771"/>
  <c r="M48" i="771" s="1"/>
  <c r="L48" i="771"/>
  <c r="N48" i="771" s="1"/>
  <c r="O48" i="771" s="1"/>
  <c r="D48" i="771"/>
  <c r="S48" i="771" s="1"/>
  <c r="T48" i="771" s="1"/>
  <c r="V48" i="771" s="1"/>
  <c r="A48" i="771"/>
  <c r="R47" i="771"/>
  <c r="M47" i="771" s="1"/>
  <c r="L47" i="771"/>
  <c r="N47" i="771" s="1"/>
  <c r="O47" i="771" s="1"/>
  <c r="D47" i="771"/>
  <c r="S47" i="771" s="1"/>
  <c r="T47" i="771" s="1"/>
  <c r="V47" i="771" s="1"/>
  <c r="A47" i="771"/>
  <c r="R46" i="771"/>
  <c r="M46" i="771" s="1"/>
  <c r="L46" i="771"/>
  <c r="N46" i="771" s="1"/>
  <c r="O46" i="771" s="1"/>
  <c r="D46" i="771"/>
  <c r="S46" i="771" s="1"/>
  <c r="T46" i="771" s="1"/>
  <c r="V46" i="771" s="1"/>
  <c r="A46" i="771"/>
  <c r="R45" i="771"/>
  <c r="M45" i="771" s="1"/>
  <c r="L45" i="771"/>
  <c r="N45" i="771" s="1"/>
  <c r="O45" i="771" s="1"/>
  <c r="D45" i="771"/>
  <c r="S45" i="771" s="1"/>
  <c r="T45" i="771" s="1"/>
  <c r="V45" i="771" s="1"/>
  <c r="A45" i="771"/>
  <c r="T44" i="771"/>
  <c r="V44" i="771" s="1"/>
  <c r="R44" i="771"/>
  <c r="M44" i="771" s="1"/>
  <c r="L44" i="771"/>
  <c r="N44" i="771" s="1"/>
  <c r="O44" i="771" s="1"/>
  <c r="D44" i="771"/>
  <c r="S44" i="771" s="1"/>
  <c r="A44" i="771"/>
  <c r="R43" i="771"/>
  <c r="M43" i="771" s="1"/>
  <c r="L43" i="771"/>
  <c r="N43" i="771" s="1"/>
  <c r="O43" i="771" s="1"/>
  <c r="D43" i="771"/>
  <c r="S43" i="771" s="1"/>
  <c r="T43" i="771" s="1"/>
  <c r="V43" i="771" s="1"/>
  <c r="A43" i="771"/>
  <c r="R42" i="771"/>
  <c r="M42" i="771" s="1"/>
  <c r="L42" i="771"/>
  <c r="N42" i="771" s="1"/>
  <c r="O42" i="771" s="1"/>
  <c r="D42" i="771"/>
  <c r="S42" i="771" s="1"/>
  <c r="T42" i="771" s="1"/>
  <c r="V42" i="771" s="1"/>
  <c r="A42" i="771"/>
  <c r="R41" i="771"/>
  <c r="M41" i="771" s="1"/>
  <c r="L41" i="771"/>
  <c r="N41" i="771" s="1"/>
  <c r="O41" i="771" s="1"/>
  <c r="D41" i="771"/>
  <c r="S41" i="771" s="1"/>
  <c r="T41" i="771" s="1"/>
  <c r="V41" i="771" s="1"/>
  <c r="A41" i="771"/>
  <c r="R40" i="771"/>
  <c r="M40" i="771" s="1"/>
  <c r="L40" i="771"/>
  <c r="N40" i="771" s="1"/>
  <c r="O40" i="771" s="1"/>
  <c r="D40" i="771"/>
  <c r="S40" i="771" s="1"/>
  <c r="T40" i="771" s="1"/>
  <c r="V40" i="771" s="1"/>
  <c r="A40" i="771"/>
  <c r="R39" i="771"/>
  <c r="M39" i="771" s="1"/>
  <c r="L39" i="771"/>
  <c r="N39" i="771" s="1"/>
  <c r="O39" i="771" s="1"/>
  <c r="D39" i="771"/>
  <c r="S39" i="771" s="1"/>
  <c r="T39" i="771" s="1"/>
  <c r="V39" i="771" s="1"/>
  <c r="A39" i="771"/>
  <c r="R38" i="771"/>
  <c r="M38" i="771" s="1"/>
  <c r="L38" i="771"/>
  <c r="N38" i="771" s="1"/>
  <c r="O38" i="771" s="1"/>
  <c r="D38" i="771"/>
  <c r="S38" i="771" s="1"/>
  <c r="T38" i="771" s="1"/>
  <c r="V38" i="771" s="1"/>
  <c r="A38" i="771"/>
  <c r="R37" i="771"/>
  <c r="M37" i="771" s="1"/>
  <c r="L37" i="771"/>
  <c r="N37" i="771" s="1"/>
  <c r="O37" i="771" s="1"/>
  <c r="D37" i="771"/>
  <c r="S37" i="771" s="1"/>
  <c r="T37" i="771" s="1"/>
  <c r="V37" i="771" s="1"/>
  <c r="A37" i="771"/>
  <c r="R36" i="771"/>
  <c r="N36" i="771"/>
  <c r="M36" i="771"/>
  <c r="L36" i="771"/>
  <c r="D36" i="771"/>
  <c r="S36" i="771" s="1"/>
  <c r="T36" i="771" s="1"/>
  <c r="V36" i="771" s="1"/>
  <c r="A36" i="771"/>
  <c r="R35" i="771"/>
  <c r="N35" i="771"/>
  <c r="M35" i="771"/>
  <c r="L35" i="771"/>
  <c r="D35" i="771"/>
  <c r="S35" i="771" s="1"/>
  <c r="T35" i="771" s="1"/>
  <c r="V35" i="771" s="1"/>
  <c r="A35" i="771"/>
  <c r="R34" i="771"/>
  <c r="N34" i="771"/>
  <c r="M34" i="771"/>
  <c r="L34" i="771"/>
  <c r="D34" i="771"/>
  <c r="S34" i="771" s="1"/>
  <c r="T34" i="771" s="1"/>
  <c r="V34" i="771" s="1"/>
  <c r="A34" i="771"/>
  <c r="R33" i="771"/>
  <c r="N33" i="771"/>
  <c r="M33" i="771"/>
  <c r="L33" i="771"/>
  <c r="D33" i="771"/>
  <c r="S33" i="771" s="1"/>
  <c r="T33" i="771" s="1"/>
  <c r="V33" i="771" s="1"/>
  <c r="A33" i="771"/>
  <c r="R32" i="771"/>
  <c r="N32" i="771"/>
  <c r="M32" i="771"/>
  <c r="L32" i="771"/>
  <c r="D32" i="771"/>
  <c r="S32" i="771" s="1"/>
  <c r="T32" i="771" s="1"/>
  <c r="V32" i="771" s="1"/>
  <c r="A32" i="771"/>
  <c r="S31" i="771"/>
  <c r="T31" i="771" s="1"/>
  <c r="V31" i="771" s="1"/>
  <c r="R31" i="771"/>
  <c r="N31" i="771"/>
  <c r="M31" i="771"/>
  <c r="L31" i="771"/>
  <c r="D31" i="771"/>
  <c r="A31" i="771"/>
  <c r="R30" i="771"/>
  <c r="N30" i="771"/>
  <c r="M30" i="771"/>
  <c r="L30" i="771"/>
  <c r="D30" i="771"/>
  <c r="S30" i="771" s="1"/>
  <c r="T30" i="771" s="1"/>
  <c r="V30" i="771" s="1"/>
  <c r="A30" i="771"/>
  <c r="R29" i="771"/>
  <c r="N29" i="771"/>
  <c r="M29" i="771"/>
  <c r="L29" i="771"/>
  <c r="D29" i="771"/>
  <c r="S29" i="771" s="1"/>
  <c r="T29" i="771" s="1"/>
  <c r="V29" i="771" s="1"/>
  <c r="A29" i="771"/>
  <c r="R28" i="771"/>
  <c r="N28" i="771"/>
  <c r="M28" i="771"/>
  <c r="L28" i="771"/>
  <c r="D28" i="771"/>
  <c r="S28" i="771" s="1"/>
  <c r="T28" i="771" s="1"/>
  <c r="V28" i="771" s="1"/>
  <c r="A28" i="771"/>
  <c r="V27" i="771"/>
  <c r="B17" i="771"/>
  <c r="G15" i="771"/>
  <c r="B15" i="771"/>
  <c r="B13" i="771"/>
  <c r="V52" i="769"/>
  <c r="V51" i="769"/>
  <c r="S50" i="769"/>
  <c r="T50" i="769" s="1"/>
  <c r="V50" i="769" s="1"/>
  <c r="R50" i="769"/>
  <c r="M50" i="769" s="1"/>
  <c r="L50" i="769"/>
  <c r="N50" i="769" s="1"/>
  <c r="O50" i="769" s="1"/>
  <c r="D50" i="769"/>
  <c r="A50" i="769"/>
  <c r="R49" i="769"/>
  <c r="M49" i="769" s="1"/>
  <c r="L49" i="769"/>
  <c r="N49" i="769" s="1"/>
  <c r="O49" i="769" s="1"/>
  <c r="D49" i="769"/>
  <c r="S49" i="769" s="1"/>
  <c r="T49" i="769" s="1"/>
  <c r="V49" i="769" s="1"/>
  <c r="A49" i="769"/>
  <c r="R48" i="769"/>
  <c r="M48" i="769" s="1"/>
  <c r="L48" i="769"/>
  <c r="N48" i="769" s="1"/>
  <c r="O48" i="769" s="1"/>
  <c r="D48" i="769"/>
  <c r="S48" i="769" s="1"/>
  <c r="T48" i="769" s="1"/>
  <c r="V48" i="769" s="1"/>
  <c r="A48" i="769"/>
  <c r="R47" i="769"/>
  <c r="M47" i="769" s="1"/>
  <c r="L47" i="769"/>
  <c r="N47" i="769" s="1"/>
  <c r="O47" i="769" s="1"/>
  <c r="D47" i="769"/>
  <c r="S47" i="769" s="1"/>
  <c r="T47" i="769" s="1"/>
  <c r="V47" i="769" s="1"/>
  <c r="A47" i="769"/>
  <c r="R46" i="769"/>
  <c r="M46" i="769" s="1"/>
  <c r="L46" i="769"/>
  <c r="N46" i="769" s="1"/>
  <c r="O46" i="769" s="1"/>
  <c r="D46" i="769"/>
  <c r="S46" i="769" s="1"/>
  <c r="T46" i="769" s="1"/>
  <c r="V46" i="769" s="1"/>
  <c r="A46" i="769"/>
  <c r="R45" i="769"/>
  <c r="M45" i="769" s="1"/>
  <c r="L45" i="769"/>
  <c r="N45" i="769" s="1"/>
  <c r="O45" i="769" s="1"/>
  <c r="D45" i="769"/>
  <c r="S45" i="769" s="1"/>
  <c r="T45" i="769" s="1"/>
  <c r="V45" i="769" s="1"/>
  <c r="A45" i="769"/>
  <c r="R44" i="769"/>
  <c r="M44" i="769" s="1"/>
  <c r="L44" i="769"/>
  <c r="N44" i="769" s="1"/>
  <c r="O44" i="769" s="1"/>
  <c r="D44" i="769"/>
  <c r="S44" i="769" s="1"/>
  <c r="T44" i="769" s="1"/>
  <c r="V44" i="769" s="1"/>
  <c r="A44" i="769"/>
  <c r="R43" i="769"/>
  <c r="M43" i="769" s="1"/>
  <c r="L43" i="769"/>
  <c r="N43" i="769" s="1"/>
  <c r="O43" i="769" s="1"/>
  <c r="D43" i="769"/>
  <c r="S43" i="769" s="1"/>
  <c r="T43" i="769" s="1"/>
  <c r="V43" i="769" s="1"/>
  <c r="A43" i="769"/>
  <c r="R42" i="769"/>
  <c r="M42" i="769" s="1"/>
  <c r="L42" i="769"/>
  <c r="N42" i="769" s="1"/>
  <c r="O42" i="769" s="1"/>
  <c r="D42" i="769"/>
  <c r="S42" i="769" s="1"/>
  <c r="T42" i="769" s="1"/>
  <c r="V42" i="769" s="1"/>
  <c r="A42" i="769"/>
  <c r="R41" i="769"/>
  <c r="M41" i="769" s="1"/>
  <c r="L41" i="769"/>
  <c r="N41" i="769" s="1"/>
  <c r="O41" i="769" s="1"/>
  <c r="D41" i="769"/>
  <c r="S41" i="769" s="1"/>
  <c r="T41" i="769" s="1"/>
  <c r="V41" i="769" s="1"/>
  <c r="A41" i="769"/>
  <c r="R40" i="769"/>
  <c r="M40" i="769" s="1"/>
  <c r="L40" i="769"/>
  <c r="N40" i="769" s="1"/>
  <c r="O40" i="769" s="1"/>
  <c r="D40" i="769"/>
  <c r="S40" i="769" s="1"/>
  <c r="T40" i="769" s="1"/>
  <c r="V40" i="769" s="1"/>
  <c r="A40" i="769"/>
  <c r="R39" i="769"/>
  <c r="M39" i="769" s="1"/>
  <c r="L39" i="769"/>
  <c r="N39" i="769" s="1"/>
  <c r="O39" i="769" s="1"/>
  <c r="D39" i="769"/>
  <c r="S39" i="769" s="1"/>
  <c r="T39" i="769" s="1"/>
  <c r="V39" i="769" s="1"/>
  <c r="A39" i="769"/>
  <c r="R38" i="769"/>
  <c r="M38" i="769" s="1"/>
  <c r="L38" i="769"/>
  <c r="N38" i="769" s="1"/>
  <c r="O38" i="769" s="1"/>
  <c r="D38" i="769"/>
  <c r="S38" i="769" s="1"/>
  <c r="T38" i="769" s="1"/>
  <c r="V38" i="769" s="1"/>
  <c r="A38" i="769"/>
  <c r="R37" i="769"/>
  <c r="M37" i="769" s="1"/>
  <c r="L37" i="769"/>
  <c r="N37" i="769" s="1"/>
  <c r="O37" i="769" s="1"/>
  <c r="D37" i="769"/>
  <c r="S37" i="769" s="1"/>
  <c r="T37" i="769" s="1"/>
  <c r="V37" i="769" s="1"/>
  <c r="A37" i="769"/>
  <c r="R36" i="769"/>
  <c r="N36" i="769"/>
  <c r="M36" i="769"/>
  <c r="L36" i="769"/>
  <c r="D36" i="769"/>
  <c r="S36" i="769" s="1"/>
  <c r="T36" i="769" s="1"/>
  <c r="V36" i="769" s="1"/>
  <c r="A36" i="769"/>
  <c r="R35" i="769"/>
  <c r="N35" i="769"/>
  <c r="M35" i="769"/>
  <c r="L35" i="769"/>
  <c r="D35" i="769"/>
  <c r="S35" i="769" s="1"/>
  <c r="T35" i="769" s="1"/>
  <c r="V35" i="769" s="1"/>
  <c r="A35" i="769"/>
  <c r="R34" i="769"/>
  <c r="N34" i="769"/>
  <c r="M34" i="769"/>
  <c r="L34" i="769"/>
  <c r="D34" i="769"/>
  <c r="S34" i="769" s="1"/>
  <c r="T34" i="769" s="1"/>
  <c r="V34" i="769" s="1"/>
  <c r="A34" i="769"/>
  <c r="R33" i="769"/>
  <c r="N33" i="769"/>
  <c r="M33" i="769"/>
  <c r="L33" i="769"/>
  <c r="D33" i="769"/>
  <c r="S33" i="769" s="1"/>
  <c r="T33" i="769" s="1"/>
  <c r="V33" i="769" s="1"/>
  <c r="A33" i="769"/>
  <c r="R32" i="769"/>
  <c r="N32" i="769"/>
  <c r="M32" i="769"/>
  <c r="L32" i="769"/>
  <c r="D32" i="769"/>
  <c r="S32" i="769" s="1"/>
  <c r="T32" i="769" s="1"/>
  <c r="V32" i="769" s="1"/>
  <c r="A32" i="769"/>
  <c r="R31" i="769"/>
  <c r="N31" i="769"/>
  <c r="M31" i="769"/>
  <c r="L31" i="769"/>
  <c r="D31" i="769"/>
  <c r="S31" i="769" s="1"/>
  <c r="T31" i="769" s="1"/>
  <c r="V31" i="769" s="1"/>
  <c r="A31" i="769"/>
  <c r="R30" i="769"/>
  <c r="N30" i="769"/>
  <c r="M30" i="769"/>
  <c r="L30" i="769"/>
  <c r="D30" i="769"/>
  <c r="S30" i="769" s="1"/>
  <c r="T30" i="769" s="1"/>
  <c r="V30" i="769" s="1"/>
  <c r="A30" i="769"/>
  <c r="R29" i="769"/>
  <c r="N29" i="769"/>
  <c r="M29" i="769"/>
  <c r="L29" i="769"/>
  <c r="D29" i="769"/>
  <c r="S29" i="769" s="1"/>
  <c r="T29" i="769" s="1"/>
  <c r="V29" i="769" s="1"/>
  <c r="A29" i="769"/>
  <c r="R28" i="769"/>
  <c r="N28" i="769"/>
  <c r="M28" i="769"/>
  <c r="L28" i="769"/>
  <c r="D28" i="769"/>
  <c r="S28" i="769" s="1"/>
  <c r="T28" i="769" s="1"/>
  <c r="V28" i="769" s="1"/>
  <c r="A28" i="769"/>
  <c r="V27" i="769"/>
  <c r="B17" i="769"/>
  <c r="G15" i="769"/>
  <c r="B15" i="769"/>
  <c r="B13" i="769"/>
  <c r="V52" i="767"/>
  <c r="V51" i="767"/>
  <c r="R50" i="767"/>
  <c r="M50" i="767" s="1"/>
  <c r="L50" i="767"/>
  <c r="N50" i="767" s="1"/>
  <c r="O50" i="767" s="1"/>
  <c r="D50" i="767"/>
  <c r="S50" i="767" s="1"/>
  <c r="T50" i="767" s="1"/>
  <c r="V50" i="767" s="1"/>
  <c r="A50" i="767"/>
  <c r="R49" i="767"/>
  <c r="M49" i="767" s="1"/>
  <c r="L49" i="767"/>
  <c r="N49" i="767" s="1"/>
  <c r="O49" i="767" s="1"/>
  <c r="D49" i="767"/>
  <c r="S49" i="767" s="1"/>
  <c r="T49" i="767" s="1"/>
  <c r="V49" i="767" s="1"/>
  <c r="A49" i="767"/>
  <c r="R48" i="767"/>
  <c r="M48" i="767" s="1"/>
  <c r="L48" i="767"/>
  <c r="N48" i="767" s="1"/>
  <c r="O48" i="767" s="1"/>
  <c r="D48" i="767"/>
  <c r="S48" i="767" s="1"/>
  <c r="T48" i="767" s="1"/>
  <c r="V48" i="767" s="1"/>
  <c r="A48" i="767"/>
  <c r="R47" i="767"/>
  <c r="M47" i="767" s="1"/>
  <c r="L47" i="767"/>
  <c r="N47" i="767" s="1"/>
  <c r="O47" i="767" s="1"/>
  <c r="D47" i="767"/>
  <c r="S47" i="767" s="1"/>
  <c r="T47" i="767" s="1"/>
  <c r="V47" i="767" s="1"/>
  <c r="A47" i="767"/>
  <c r="R46" i="767"/>
  <c r="M46" i="767" s="1"/>
  <c r="L46" i="767"/>
  <c r="N46" i="767" s="1"/>
  <c r="O46" i="767" s="1"/>
  <c r="D46" i="767"/>
  <c r="S46" i="767" s="1"/>
  <c r="T46" i="767" s="1"/>
  <c r="V46" i="767" s="1"/>
  <c r="A46" i="767"/>
  <c r="R45" i="767"/>
  <c r="M45" i="767" s="1"/>
  <c r="L45" i="767"/>
  <c r="N45" i="767" s="1"/>
  <c r="O45" i="767" s="1"/>
  <c r="D45" i="767"/>
  <c r="S45" i="767" s="1"/>
  <c r="T45" i="767" s="1"/>
  <c r="V45" i="767" s="1"/>
  <c r="A45" i="767"/>
  <c r="R44" i="767"/>
  <c r="M44" i="767" s="1"/>
  <c r="L44" i="767"/>
  <c r="N44" i="767" s="1"/>
  <c r="O44" i="767" s="1"/>
  <c r="D44" i="767"/>
  <c r="S44" i="767" s="1"/>
  <c r="T44" i="767" s="1"/>
  <c r="V44" i="767" s="1"/>
  <c r="A44" i="767"/>
  <c r="R43" i="767"/>
  <c r="M43" i="767" s="1"/>
  <c r="L43" i="767"/>
  <c r="N43" i="767" s="1"/>
  <c r="O43" i="767" s="1"/>
  <c r="D43" i="767"/>
  <c r="S43" i="767" s="1"/>
  <c r="T43" i="767" s="1"/>
  <c r="V43" i="767" s="1"/>
  <c r="A43" i="767"/>
  <c r="R42" i="767"/>
  <c r="M42" i="767" s="1"/>
  <c r="L42" i="767"/>
  <c r="N42" i="767" s="1"/>
  <c r="O42" i="767" s="1"/>
  <c r="D42" i="767"/>
  <c r="S42" i="767" s="1"/>
  <c r="T42" i="767" s="1"/>
  <c r="V42" i="767" s="1"/>
  <c r="A42" i="767"/>
  <c r="R41" i="767"/>
  <c r="M41" i="767" s="1"/>
  <c r="L41" i="767"/>
  <c r="N41" i="767" s="1"/>
  <c r="O41" i="767" s="1"/>
  <c r="D41" i="767"/>
  <c r="S41" i="767" s="1"/>
  <c r="T41" i="767" s="1"/>
  <c r="V41" i="767" s="1"/>
  <c r="A41" i="767"/>
  <c r="R40" i="767"/>
  <c r="M40" i="767" s="1"/>
  <c r="L40" i="767"/>
  <c r="N40" i="767" s="1"/>
  <c r="O40" i="767" s="1"/>
  <c r="D40" i="767"/>
  <c r="S40" i="767" s="1"/>
  <c r="T40" i="767" s="1"/>
  <c r="V40" i="767" s="1"/>
  <c r="A40" i="767"/>
  <c r="R39" i="767"/>
  <c r="M39" i="767" s="1"/>
  <c r="L39" i="767"/>
  <c r="N39" i="767" s="1"/>
  <c r="O39" i="767" s="1"/>
  <c r="D39" i="767"/>
  <c r="S39" i="767" s="1"/>
  <c r="T39" i="767" s="1"/>
  <c r="V39" i="767" s="1"/>
  <c r="A39" i="767"/>
  <c r="R38" i="767"/>
  <c r="M38" i="767" s="1"/>
  <c r="L38" i="767"/>
  <c r="N38" i="767" s="1"/>
  <c r="O38" i="767" s="1"/>
  <c r="D38" i="767"/>
  <c r="S38" i="767" s="1"/>
  <c r="T38" i="767" s="1"/>
  <c r="V38" i="767" s="1"/>
  <c r="A38" i="767"/>
  <c r="R37" i="767"/>
  <c r="M37" i="767" s="1"/>
  <c r="L37" i="767"/>
  <c r="N37" i="767" s="1"/>
  <c r="O37" i="767" s="1"/>
  <c r="D37" i="767"/>
  <c r="S37" i="767" s="1"/>
  <c r="T37" i="767" s="1"/>
  <c r="V37" i="767" s="1"/>
  <c r="A37" i="767"/>
  <c r="R36" i="767"/>
  <c r="N36" i="767"/>
  <c r="M36" i="767"/>
  <c r="L36" i="767"/>
  <c r="D36" i="767"/>
  <c r="S36" i="767" s="1"/>
  <c r="T36" i="767" s="1"/>
  <c r="V36" i="767" s="1"/>
  <c r="A36" i="767"/>
  <c r="R35" i="767"/>
  <c r="N35" i="767"/>
  <c r="M35" i="767"/>
  <c r="L35" i="767"/>
  <c r="D35" i="767"/>
  <c r="S35" i="767" s="1"/>
  <c r="T35" i="767" s="1"/>
  <c r="V35" i="767" s="1"/>
  <c r="A35" i="767"/>
  <c r="R34" i="767"/>
  <c r="N34" i="767"/>
  <c r="M34" i="767"/>
  <c r="L34" i="767"/>
  <c r="D34" i="767"/>
  <c r="S34" i="767" s="1"/>
  <c r="T34" i="767" s="1"/>
  <c r="V34" i="767" s="1"/>
  <c r="A34" i="767"/>
  <c r="R33" i="767"/>
  <c r="N33" i="767"/>
  <c r="M33" i="767"/>
  <c r="L33" i="767"/>
  <c r="D33" i="767"/>
  <c r="S33" i="767" s="1"/>
  <c r="T33" i="767" s="1"/>
  <c r="V33" i="767" s="1"/>
  <c r="A33" i="767"/>
  <c r="R32" i="767"/>
  <c r="N32" i="767"/>
  <c r="M32" i="767"/>
  <c r="L32" i="767"/>
  <c r="D32" i="767"/>
  <c r="S32" i="767" s="1"/>
  <c r="T32" i="767" s="1"/>
  <c r="V32" i="767" s="1"/>
  <c r="A32" i="767"/>
  <c r="R31" i="767"/>
  <c r="N31" i="767"/>
  <c r="M31" i="767"/>
  <c r="L31" i="767"/>
  <c r="D31" i="767"/>
  <c r="S31" i="767" s="1"/>
  <c r="T31" i="767" s="1"/>
  <c r="V31" i="767" s="1"/>
  <c r="A31" i="767"/>
  <c r="R30" i="767"/>
  <c r="N30" i="767"/>
  <c r="M30" i="767"/>
  <c r="L30" i="767"/>
  <c r="D30" i="767"/>
  <c r="S30" i="767" s="1"/>
  <c r="T30" i="767" s="1"/>
  <c r="V30" i="767" s="1"/>
  <c r="A30" i="767"/>
  <c r="R29" i="767"/>
  <c r="N29" i="767"/>
  <c r="M29" i="767"/>
  <c r="L29" i="767"/>
  <c r="D29" i="767"/>
  <c r="S29" i="767" s="1"/>
  <c r="T29" i="767" s="1"/>
  <c r="V29" i="767" s="1"/>
  <c r="A29" i="767"/>
  <c r="R28" i="767"/>
  <c r="N28" i="767"/>
  <c r="M28" i="767"/>
  <c r="L28" i="767"/>
  <c r="D28" i="767"/>
  <c r="S28" i="767" s="1"/>
  <c r="T28" i="767" s="1"/>
  <c r="V28" i="767" s="1"/>
  <c r="A28" i="767"/>
  <c r="V27" i="767"/>
  <c r="B17" i="767"/>
  <c r="G15" i="767"/>
  <c r="B15" i="767"/>
  <c r="B13" i="767"/>
  <c r="V52" i="765"/>
  <c r="V51" i="765"/>
  <c r="R50" i="765"/>
  <c r="M50" i="765" s="1"/>
  <c r="L50" i="765"/>
  <c r="N50" i="765" s="1"/>
  <c r="O50" i="765" s="1"/>
  <c r="D50" i="765"/>
  <c r="S50" i="765" s="1"/>
  <c r="T50" i="765" s="1"/>
  <c r="V50" i="765" s="1"/>
  <c r="A50" i="765"/>
  <c r="R49" i="765"/>
  <c r="M49" i="765" s="1"/>
  <c r="L49" i="765"/>
  <c r="N49" i="765" s="1"/>
  <c r="O49" i="765" s="1"/>
  <c r="D49" i="765"/>
  <c r="S49" i="765" s="1"/>
  <c r="T49" i="765" s="1"/>
  <c r="V49" i="765" s="1"/>
  <c r="A49" i="765"/>
  <c r="R48" i="765"/>
  <c r="M48" i="765" s="1"/>
  <c r="L48" i="765"/>
  <c r="N48" i="765" s="1"/>
  <c r="O48" i="765" s="1"/>
  <c r="D48" i="765"/>
  <c r="S48" i="765" s="1"/>
  <c r="T48" i="765" s="1"/>
  <c r="V48" i="765" s="1"/>
  <c r="A48" i="765"/>
  <c r="R47" i="765"/>
  <c r="M47" i="765" s="1"/>
  <c r="L47" i="765"/>
  <c r="N47" i="765" s="1"/>
  <c r="O47" i="765" s="1"/>
  <c r="D47" i="765"/>
  <c r="S47" i="765" s="1"/>
  <c r="T47" i="765" s="1"/>
  <c r="V47" i="765" s="1"/>
  <c r="A47" i="765"/>
  <c r="R46" i="765"/>
  <c r="M46" i="765" s="1"/>
  <c r="L46" i="765"/>
  <c r="N46" i="765" s="1"/>
  <c r="O46" i="765" s="1"/>
  <c r="D46" i="765"/>
  <c r="S46" i="765" s="1"/>
  <c r="T46" i="765" s="1"/>
  <c r="V46" i="765" s="1"/>
  <c r="A46" i="765"/>
  <c r="R45" i="765"/>
  <c r="M45" i="765" s="1"/>
  <c r="L45" i="765"/>
  <c r="N45" i="765" s="1"/>
  <c r="O45" i="765" s="1"/>
  <c r="D45" i="765"/>
  <c r="S45" i="765" s="1"/>
  <c r="T45" i="765" s="1"/>
  <c r="V45" i="765" s="1"/>
  <c r="A45" i="765"/>
  <c r="R44" i="765"/>
  <c r="M44" i="765" s="1"/>
  <c r="L44" i="765"/>
  <c r="N44" i="765" s="1"/>
  <c r="O44" i="765" s="1"/>
  <c r="D44" i="765"/>
  <c r="S44" i="765" s="1"/>
  <c r="T44" i="765" s="1"/>
  <c r="V44" i="765" s="1"/>
  <c r="A44" i="765"/>
  <c r="R43" i="765"/>
  <c r="M43" i="765" s="1"/>
  <c r="L43" i="765"/>
  <c r="N43" i="765" s="1"/>
  <c r="O43" i="765" s="1"/>
  <c r="D43" i="765"/>
  <c r="S43" i="765" s="1"/>
  <c r="T43" i="765" s="1"/>
  <c r="V43" i="765" s="1"/>
  <c r="A43" i="765"/>
  <c r="R42" i="765"/>
  <c r="M42" i="765" s="1"/>
  <c r="L42" i="765"/>
  <c r="N42" i="765" s="1"/>
  <c r="O42" i="765" s="1"/>
  <c r="D42" i="765"/>
  <c r="S42" i="765" s="1"/>
  <c r="T42" i="765" s="1"/>
  <c r="V42" i="765" s="1"/>
  <c r="A42" i="765"/>
  <c r="R41" i="765"/>
  <c r="M41" i="765" s="1"/>
  <c r="L41" i="765"/>
  <c r="N41" i="765" s="1"/>
  <c r="O41" i="765" s="1"/>
  <c r="D41" i="765"/>
  <c r="S41" i="765" s="1"/>
  <c r="T41" i="765" s="1"/>
  <c r="V41" i="765" s="1"/>
  <c r="A41" i="765"/>
  <c r="R40" i="765"/>
  <c r="M40" i="765" s="1"/>
  <c r="L40" i="765"/>
  <c r="N40" i="765" s="1"/>
  <c r="O40" i="765" s="1"/>
  <c r="D40" i="765"/>
  <c r="S40" i="765" s="1"/>
  <c r="T40" i="765" s="1"/>
  <c r="V40" i="765" s="1"/>
  <c r="A40" i="765"/>
  <c r="R39" i="765"/>
  <c r="M39" i="765" s="1"/>
  <c r="L39" i="765"/>
  <c r="N39" i="765" s="1"/>
  <c r="O39" i="765" s="1"/>
  <c r="D39" i="765"/>
  <c r="S39" i="765" s="1"/>
  <c r="T39" i="765" s="1"/>
  <c r="V39" i="765" s="1"/>
  <c r="A39" i="765"/>
  <c r="R38" i="765"/>
  <c r="M38" i="765" s="1"/>
  <c r="L38" i="765"/>
  <c r="N38" i="765" s="1"/>
  <c r="O38" i="765" s="1"/>
  <c r="D38" i="765"/>
  <c r="S38" i="765" s="1"/>
  <c r="T38" i="765" s="1"/>
  <c r="V38" i="765" s="1"/>
  <c r="A38" i="765"/>
  <c r="R37" i="765"/>
  <c r="M37" i="765" s="1"/>
  <c r="L37" i="765"/>
  <c r="N37" i="765" s="1"/>
  <c r="O37" i="765" s="1"/>
  <c r="D37" i="765"/>
  <c r="S37" i="765" s="1"/>
  <c r="T37" i="765" s="1"/>
  <c r="V37" i="765" s="1"/>
  <c r="A37" i="765"/>
  <c r="R36" i="765"/>
  <c r="N36" i="765"/>
  <c r="M36" i="765"/>
  <c r="L36" i="765"/>
  <c r="D36" i="765"/>
  <c r="S36" i="765" s="1"/>
  <c r="T36" i="765" s="1"/>
  <c r="V36" i="765" s="1"/>
  <c r="A36" i="765"/>
  <c r="R35" i="765"/>
  <c r="N35" i="765"/>
  <c r="M35" i="765"/>
  <c r="L35" i="765"/>
  <c r="D35" i="765"/>
  <c r="S35" i="765" s="1"/>
  <c r="T35" i="765" s="1"/>
  <c r="V35" i="765" s="1"/>
  <c r="A35" i="765"/>
  <c r="R34" i="765"/>
  <c r="N34" i="765"/>
  <c r="M34" i="765"/>
  <c r="L34" i="765"/>
  <c r="D34" i="765"/>
  <c r="S34" i="765" s="1"/>
  <c r="T34" i="765" s="1"/>
  <c r="V34" i="765" s="1"/>
  <c r="A34" i="765"/>
  <c r="R33" i="765"/>
  <c r="N33" i="765"/>
  <c r="M33" i="765"/>
  <c r="L33" i="765"/>
  <c r="D33" i="765"/>
  <c r="S33" i="765" s="1"/>
  <c r="T33" i="765" s="1"/>
  <c r="V33" i="765" s="1"/>
  <c r="A33" i="765"/>
  <c r="R32" i="765"/>
  <c r="N32" i="765"/>
  <c r="M32" i="765"/>
  <c r="L32" i="765"/>
  <c r="D32" i="765"/>
  <c r="S32" i="765" s="1"/>
  <c r="T32" i="765" s="1"/>
  <c r="V32" i="765" s="1"/>
  <c r="A32" i="765"/>
  <c r="R31" i="765"/>
  <c r="N31" i="765"/>
  <c r="M31" i="765"/>
  <c r="L31" i="765"/>
  <c r="D31" i="765"/>
  <c r="S31" i="765" s="1"/>
  <c r="T31" i="765" s="1"/>
  <c r="V31" i="765" s="1"/>
  <c r="A31" i="765"/>
  <c r="R30" i="765"/>
  <c r="N30" i="765"/>
  <c r="M30" i="765"/>
  <c r="L30" i="765"/>
  <c r="D30" i="765"/>
  <c r="S30" i="765" s="1"/>
  <c r="T30" i="765" s="1"/>
  <c r="V30" i="765" s="1"/>
  <c r="A30" i="765"/>
  <c r="R29" i="765"/>
  <c r="N29" i="765"/>
  <c r="M29" i="765"/>
  <c r="L29" i="765"/>
  <c r="D29" i="765"/>
  <c r="S29" i="765" s="1"/>
  <c r="T29" i="765" s="1"/>
  <c r="V29" i="765" s="1"/>
  <c r="A29" i="765"/>
  <c r="R28" i="765"/>
  <c r="N28" i="765"/>
  <c r="M28" i="765"/>
  <c r="L28" i="765"/>
  <c r="D28" i="765"/>
  <c r="S28" i="765" s="1"/>
  <c r="T28" i="765" s="1"/>
  <c r="V28" i="765" s="1"/>
  <c r="A28" i="765"/>
  <c r="V27" i="765"/>
  <c r="B17" i="765"/>
  <c r="G15" i="765"/>
  <c r="B15" i="765"/>
  <c r="B13" i="765"/>
  <c r="V52" i="763"/>
  <c r="V51" i="763"/>
  <c r="R50" i="763"/>
  <c r="M50" i="763" s="1"/>
  <c r="L50" i="763"/>
  <c r="N50" i="763" s="1"/>
  <c r="O50" i="763" s="1"/>
  <c r="D50" i="763"/>
  <c r="S50" i="763" s="1"/>
  <c r="T50" i="763" s="1"/>
  <c r="V50" i="763" s="1"/>
  <c r="A50" i="763"/>
  <c r="R49" i="763"/>
  <c r="M49" i="763" s="1"/>
  <c r="L49" i="763"/>
  <c r="N49" i="763" s="1"/>
  <c r="O49" i="763" s="1"/>
  <c r="D49" i="763"/>
  <c r="S49" i="763" s="1"/>
  <c r="T49" i="763" s="1"/>
  <c r="V49" i="763" s="1"/>
  <c r="A49" i="763"/>
  <c r="R48" i="763"/>
  <c r="M48" i="763" s="1"/>
  <c r="L48" i="763"/>
  <c r="N48" i="763" s="1"/>
  <c r="O48" i="763" s="1"/>
  <c r="D48" i="763"/>
  <c r="S48" i="763" s="1"/>
  <c r="T48" i="763" s="1"/>
  <c r="V48" i="763" s="1"/>
  <c r="A48" i="763"/>
  <c r="R47" i="763"/>
  <c r="M47" i="763" s="1"/>
  <c r="L47" i="763"/>
  <c r="N47" i="763" s="1"/>
  <c r="O47" i="763" s="1"/>
  <c r="D47" i="763"/>
  <c r="S47" i="763" s="1"/>
  <c r="T47" i="763" s="1"/>
  <c r="V47" i="763" s="1"/>
  <c r="A47" i="763"/>
  <c r="R46" i="763"/>
  <c r="M46" i="763" s="1"/>
  <c r="L46" i="763"/>
  <c r="N46" i="763" s="1"/>
  <c r="O46" i="763" s="1"/>
  <c r="D46" i="763"/>
  <c r="S46" i="763" s="1"/>
  <c r="T46" i="763" s="1"/>
  <c r="V46" i="763" s="1"/>
  <c r="A46" i="763"/>
  <c r="R45" i="763"/>
  <c r="M45" i="763" s="1"/>
  <c r="L45" i="763"/>
  <c r="N45" i="763" s="1"/>
  <c r="O45" i="763" s="1"/>
  <c r="D45" i="763"/>
  <c r="S45" i="763" s="1"/>
  <c r="T45" i="763" s="1"/>
  <c r="V45" i="763" s="1"/>
  <c r="A45" i="763"/>
  <c r="R44" i="763"/>
  <c r="M44" i="763" s="1"/>
  <c r="L44" i="763"/>
  <c r="N44" i="763" s="1"/>
  <c r="O44" i="763" s="1"/>
  <c r="D44" i="763"/>
  <c r="S44" i="763" s="1"/>
  <c r="T44" i="763" s="1"/>
  <c r="V44" i="763" s="1"/>
  <c r="A44" i="763"/>
  <c r="R43" i="763"/>
  <c r="M43" i="763" s="1"/>
  <c r="L43" i="763"/>
  <c r="N43" i="763" s="1"/>
  <c r="O43" i="763" s="1"/>
  <c r="D43" i="763"/>
  <c r="S43" i="763" s="1"/>
  <c r="T43" i="763" s="1"/>
  <c r="V43" i="763" s="1"/>
  <c r="A43" i="763"/>
  <c r="R42" i="763"/>
  <c r="M42" i="763" s="1"/>
  <c r="L42" i="763"/>
  <c r="N42" i="763" s="1"/>
  <c r="O42" i="763" s="1"/>
  <c r="D42" i="763"/>
  <c r="S42" i="763" s="1"/>
  <c r="T42" i="763" s="1"/>
  <c r="V42" i="763" s="1"/>
  <c r="A42" i="763"/>
  <c r="R41" i="763"/>
  <c r="M41" i="763" s="1"/>
  <c r="L41" i="763"/>
  <c r="N41" i="763" s="1"/>
  <c r="O41" i="763" s="1"/>
  <c r="D41" i="763"/>
  <c r="S41" i="763" s="1"/>
  <c r="T41" i="763" s="1"/>
  <c r="V41" i="763" s="1"/>
  <c r="A41" i="763"/>
  <c r="R40" i="763"/>
  <c r="M40" i="763" s="1"/>
  <c r="L40" i="763"/>
  <c r="N40" i="763" s="1"/>
  <c r="O40" i="763" s="1"/>
  <c r="D40" i="763"/>
  <c r="S40" i="763" s="1"/>
  <c r="T40" i="763" s="1"/>
  <c r="V40" i="763" s="1"/>
  <c r="A40" i="763"/>
  <c r="R39" i="763"/>
  <c r="M39" i="763" s="1"/>
  <c r="L39" i="763"/>
  <c r="N39" i="763" s="1"/>
  <c r="O39" i="763" s="1"/>
  <c r="D39" i="763"/>
  <c r="S39" i="763" s="1"/>
  <c r="T39" i="763" s="1"/>
  <c r="V39" i="763" s="1"/>
  <c r="A39" i="763"/>
  <c r="R38" i="763"/>
  <c r="M38" i="763" s="1"/>
  <c r="L38" i="763"/>
  <c r="N38" i="763" s="1"/>
  <c r="O38" i="763" s="1"/>
  <c r="D38" i="763"/>
  <c r="S38" i="763" s="1"/>
  <c r="T38" i="763" s="1"/>
  <c r="V38" i="763" s="1"/>
  <c r="A38" i="763"/>
  <c r="R37" i="763"/>
  <c r="M37" i="763" s="1"/>
  <c r="L37" i="763"/>
  <c r="N37" i="763" s="1"/>
  <c r="O37" i="763" s="1"/>
  <c r="D37" i="763"/>
  <c r="S37" i="763" s="1"/>
  <c r="T37" i="763" s="1"/>
  <c r="V37" i="763" s="1"/>
  <c r="A37" i="763"/>
  <c r="R36" i="763"/>
  <c r="N36" i="763"/>
  <c r="M36" i="763"/>
  <c r="L36" i="763"/>
  <c r="D36" i="763"/>
  <c r="S36" i="763" s="1"/>
  <c r="T36" i="763" s="1"/>
  <c r="V36" i="763" s="1"/>
  <c r="A36" i="763"/>
  <c r="R35" i="763"/>
  <c r="N35" i="763"/>
  <c r="M35" i="763"/>
  <c r="L35" i="763"/>
  <c r="D35" i="763"/>
  <c r="S35" i="763" s="1"/>
  <c r="T35" i="763" s="1"/>
  <c r="V35" i="763" s="1"/>
  <c r="A35" i="763"/>
  <c r="R34" i="763"/>
  <c r="N34" i="763"/>
  <c r="M34" i="763"/>
  <c r="L34" i="763"/>
  <c r="D34" i="763"/>
  <c r="S34" i="763" s="1"/>
  <c r="T34" i="763" s="1"/>
  <c r="V34" i="763" s="1"/>
  <c r="A34" i="763"/>
  <c r="R33" i="763"/>
  <c r="N33" i="763"/>
  <c r="M33" i="763"/>
  <c r="L33" i="763"/>
  <c r="D33" i="763"/>
  <c r="S33" i="763" s="1"/>
  <c r="T33" i="763" s="1"/>
  <c r="V33" i="763" s="1"/>
  <c r="A33" i="763"/>
  <c r="R32" i="763"/>
  <c r="N32" i="763"/>
  <c r="M32" i="763"/>
  <c r="L32" i="763"/>
  <c r="D32" i="763"/>
  <c r="S32" i="763" s="1"/>
  <c r="T32" i="763" s="1"/>
  <c r="V32" i="763" s="1"/>
  <c r="A32" i="763"/>
  <c r="R31" i="763"/>
  <c r="N31" i="763"/>
  <c r="M31" i="763"/>
  <c r="L31" i="763"/>
  <c r="D31" i="763"/>
  <c r="S31" i="763" s="1"/>
  <c r="T31" i="763" s="1"/>
  <c r="V31" i="763" s="1"/>
  <c r="A31" i="763"/>
  <c r="R30" i="763"/>
  <c r="N30" i="763"/>
  <c r="M30" i="763"/>
  <c r="L30" i="763"/>
  <c r="D30" i="763"/>
  <c r="S30" i="763" s="1"/>
  <c r="T30" i="763" s="1"/>
  <c r="V30" i="763" s="1"/>
  <c r="A30" i="763"/>
  <c r="R29" i="763"/>
  <c r="N29" i="763"/>
  <c r="M29" i="763"/>
  <c r="L29" i="763"/>
  <c r="D29" i="763"/>
  <c r="S29" i="763" s="1"/>
  <c r="T29" i="763" s="1"/>
  <c r="V29" i="763" s="1"/>
  <c r="A29" i="763"/>
  <c r="R28" i="763"/>
  <c r="N28" i="763"/>
  <c r="M28" i="763"/>
  <c r="L28" i="763"/>
  <c r="D28" i="763"/>
  <c r="S28" i="763" s="1"/>
  <c r="T28" i="763" s="1"/>
  <c r="V28" i="763" s="1"/>
  <c r="A28" i="763"/>
  <c r="V27" i="763"/>
  <c r="B17" i="763"/>
  <c r="G15" i="763"/>
  <c r="B15" i="763"/>
  <c r="B13" i="763"/>
  <c r="V52" i="761"/>
  <c r="V51" i="761"/>
  <c r="R50" i="761"/>
  <c r="M50" i="761" s="1"/>
  <c r="L50" i="761"/>
  <c r="N50" i="761" s="1"/>
  <c r="O50" i="761" s="1"/>
  <c r="D50" i="761"/>
  <c r="S50" i="761" s="1"/>
  <c r="T50" i="761" s="1"/>
  <c r="V50" i="761" s="1"/>
  <c r="A50" i="761"/>
  <c r="R49" i="761"/>
  <c r="M49" i="761" s="1"/>
  <c r="L49" i="761"/>
  <c r="N49" i="761" s="1"/>
  <c r="O49" i="761" s="1"/>
  <c r="D49" i="761"/>
  <c r="S49" i="761" s="1"/>
  <c r="T49" i="761" s="1"/>
  <c r="V49" i="761" s="1"/>
  <c r="A49" i="761"/>
  <c r="R48" i="761"/>
  <c r="M48" i="761" s="1"/>
  <c r="L48" i="761"/>
  <c r="N48" i="761" s="1"/>
  <c r="O48" i="761" s="1"/>
  <c r="D48" i="761"/>
  <c r="S48" i="761" s="1"/>
  <c r="T48" i="761" s="1"/>
  <c r="V48" i="761" s="1"/>
  <c r="A48" i="761"/>
  <c r="R47" i="761"/>
  <c r="M47" i="761" s="1"/>
  <c r="L47" i="761"/>
  <c r="N47" i="761" s="1"/>
  <c r="O47" i="761" s="1"/>
  <c r="D47" i="761"/>
  <c r="S47" i="761" s="1"/>
  <c r="T47" i="761" s="1"/>
  <c r="V47" i="761" s="1"/>
  <c r="A47" i="761"/>
  <c r="R46" i="761"/>
  <c r="M46" i="761" s="1"/>
  <c r="L46" i="761"/>
  <c r="N46" i="761" s="1"/>
  <c r="O46" i="761" s="1"/>
  <c r="D46" i="761"/>
  <c r="S46" i="761" s="1"/>
  <c r="T46" i="761" s="1"/>
  <c r="V46" i="761" s="1"/>
  <c r="A46" i="761"/>
  <c r="S45" i="761"/>
  <c r="T45" i="761" s="1"/>
  <c r="V45" i="761" s="1"/>
  <c r="R45" i="761"/>
  <c r="M45" i="761" s="1"/>
  <c r="L45" i="761"/>
  <c r="N45" i="761" s="1"/>
  <c r="O45" i="761" s="1"/>
  <c r="D45" i="761"/>
  <c r="A45" i="761"/>
  <c r="R44" i="761"/>
  <c r="M44" i="761" s="1"/>
  <c r="N44" i="761"/>
  <c r="O44" i="761" s="1"/>
  <c r="L44" i="761"/>
  <c r="D44" i="761"/>
  <c r="S44" i="761" s="1"/>
  <c r="T44" i="761" s="1"/>
  <c r="V44" i="761" s="1"/>
  <c r="A44" i="761"/>
  <c r="R43" i="761"/>
  <c r="M43" i="761" s="1"/>
  <c r="L43" i="761"/>
  <c r="N43" i="761" s="1"/>
  <c r="O43" i="761" s="1"/>
  <c r="D43" i="761"/>
  <c r="S43" i="761" s="1"/>
  <c r="T43" i="761" s="1"/>
  <c r="V43" i="761" s="1"/>
  <c r="A43" i="761"/>
  <c r="R42" i="761"/>
  <c r="M42" i="761" s="1"/>
  <c r="L42" i="761"/>
  <c r="N42" i="761" s="1"/>
  <c r="O42" i="761" s="1"/>
  <c r="D42" i="761"/>
  <c r="S42" i="761" s="1"/>
  <c r="T42" i="761" s="1"/>
  <c r="V42" i="761" s="1"/>
  <c r="A42" i="761"/>
  <c r="R41" i="761"/>
  <c r="M41" i="761" s="1"/>
  <c r="L41" i="761"/>
  <c r="N41" i="761" s="1"/>
  <c r="O41" i="761" s="1"/>
  <c r="D41" i="761"/>
  <c r="S41" i="761" s="1"/>
  <c r="T41" i="761" s="1"/>
  <c r="V41" i="761" s="1"/>
  <c r="A41" i="761"/>
  <c r="R40" i="761"/>
  <c r="M40" i="761" s="1"/>
  <c r="L40" i="761"/>
  <c r="N40" i="761" s="1"/>
  <c r="O40" i="761" s="1"/>
  <c r="D40" i="761"/>
  <c r="S40" i="761" s="1"/>
  <c r="T40" i="761" s="1"/>
  <c r="V40" i="761" s="1"/>
  <c r="A40" i="761"/>
  <c r="R39" i="761"/>
  <c r="M39" i="761" s="1"/>
  <c r="L39" i="761"/>
  <c r="N39" i="761" s="1"/>
  <c r="O39" i="761" s="1"/>
  <c r="D39" i="761"/>
  <c r="S39" i="761" s="1"/>
  <c r="T39" i="761" s="1"/>
  <c r="V39" i="761" s="1"/>
  <c r="A39" i="761"/>
  <c r="R38" i="761"/>
  <c r="M38" i="761" s="1"/>
  <c r="L38" i="761"/>
  <c r="N38" i="761" s="1"/>
  <c r="O38" i="761" s="1"/>
  <c r="D38" i="761"/>
  <c r="S38" i="761" s="1"/>
  <c r="T38" i="761" s="1"/>
  <c r="V38" i="761" s="1"/>
  <c r="A38" i="761"/>
  <c r="R37" i="761"/>
  <c r="M37" i="761" s="1"/>
  <c r="L37" i="761"/>
  <c r="N37" i="761" s="1"/>
  <c r="O37" i="761" s="1"/>
  <c r="D37" i="761"/>
  <c r="S37" i="761" s="1"/>
  <c r="T37" i="761" s="1"/>
  <c r="V37" i="761" s="1"/>
  <c r="A37" i="761"/>
  <c r="R36" i="761"/>
  <c r="N36" i="761"/>
  <c r="M36" i="761"/>
  <c r="L36" i="761"/>
  <c r="D36" i="761"/>
  <c r="S36" i="761" s="1"/>
  <c r="T36" i="761" s="1"/>
  <c r="V36" i="761" s="1"/>
  <c r="A36" i="761"/>
  <c r="R35" i="761"/>
  <c r="N35" i="761"/>
  <c r="M35" i="761"/>
  <c r="L35" i="761"/>
  <c r="D35" i="761"/>
  <c r="S35" i="761" s="1"/>
  <c r="T35" i="761" s="1"/>
  <c r="V35" i="761" s="1"/>
  <c r="A35" i="761"/>
  <c r="R34" i="761"/>
  <c r="N34" i="761"/>
  <c r="M34" i="761"/>
  <c r="L34" i="761"/>
  <c r="D34" i="761"/>
  <c r="S34" i="761" s="1"/>
  <c r="T34" i="761" s="1"/>
  <c r="V34" i="761" s="1"/>
  <c r="A34" i="761"/>
  <c r="R33" i="761"/>
  <c r="N33" i="761"/>
  <c r="M33" i="761"/>
  <c r="L33" i="761"/>
  <c r="D33" i="761"/>
  <c r="S33" i="761" s="1"/>
  <c r="T33" i="761" s="1"/>
  <c r="V33" i="761" s="1"/>
  <c r="A33" i="761"/>
  <c r="R32" i="761"/>
  <c r="N32" i="761"/>
  <c r="M32" i="761"/>
  <c r="L32" i="761"/>
  <c r="D32" i="761"/>
  <c r="S32" i="761" s="1"/>
  <c r="T32" i="761" s="1"/>
  <c r="V32" i="761" s="1"/>
  <c r="A32" i="761"/>
  <c r="R31" i="761"/>
  <c r="N31" i="761"/>
  <c r="M31" i="761"/>
  <c r="L31" i="761"/>
  <c r="D31" i="761"/>
  <c r="S31" i="761" s="1"/>
  <c r="T31" i="761" s="1"/>
  <c r="V31" i="761" s="1"/>
  <c r="A31" i="761"/>
  <c r="R30" i="761"/>
  <c r="N30" i="761"/>
  <c r="M30" i="761"/>
  <c r="L30" i="761"/>
  <c r="D30" i="761"/>
  <c r="S30" i="761" s="1"/>
  <c r="T30" i="761" s="1"/>
  <c r="V30" i="761" s="1"/>
  <c r="A30" i="761"/>
  <c r="R29" i="761"/>
  <c r="N29" i="761"/>
  <c r="M29" i="761"/>
  <c r="L29" i="761"/>
  <c r="D29" i="761"/>
  <c r="S29" i="761" s="1"/>
  <c r="T29" i="761" s="1"/>
  <c r="V29" i="761" s="1"/>
  <c r="A29" i="761"/>
  <c r="R28" i="761"/>
  <c r="N28" i="761"/>
  <c r="M28" i="761"/>
  <c r="L28" i="761"/>
  <c r="D28" i="761"/>
  <c r="S28" i="761" s="1"/>
  <c r="T28" i="761" s="1"/>
  <c r="V28" i="761" s="1"/>
  <c r="A28" i="761"/>
  <c r="V27" i="761"/>
  <c r="B17" i="761"/>
  <c r="G15" i="761"/>
  <c r="B15" i="761"/>
  <c r="B13" i="761"/>
  <c r="V52" i="759"/>
  <c r="V51" i="759"/>
  <c r="R50" i="759"/>
  <c r="M50" i="759" s="1"/>
  <c r="L50" i="759"/>
  <c r="N50" i="759" s="1"/>
  <c r="O50" i="759" s="1"/>
  <c r="D50" i="759"/>
  <c r="S50" i="759" s="1"/>
  <c r="T50" i="759" s="1"/>
  <c r="V50" i="759" s="1"/>
  <c r="A50" i="759"/>
  <c r="R49" i="759"/>
  <c r="M49" i="759" s="1"/>
  <c r="L49" i="759"/>
  <c r="N49" i="759" s="1"/>
  <c r="O49" i="759" s="1"/>
  <c r="D49" i="759"/>
  <c r="S49" i="759" s="1"/>
  <c r="T49" i="759" s="1"/>
  <c r="V49" i="759" s="1"/>
  <c r="A49" i="759"/>
  <c r="R48" i="759"/>
  <c r="M48" i="759" s="1"/>
  <c r="L48" i="759"/>
  <c r="N48" i="759" s="1"/>
  <c r="O48" i="759" s="1"/>
  <c r="D48" i="759"/>
  <c r="S48" i="759" s="1"/>
  <c r="T48" i="759" s="1"/>
  <c r="V48" i="759" s="1"/>
  <c r="A48" i="759"/>
  <c r="R47" i="759"/>
  <c r="M47" i="759" s="1"/>
  <c r="L47" i="759"/>
  <c r="N47" i="759" s="1"/>
  <c r="O47" i="759" s="1"/>
  <c r="D47" i="759"/>
  <c r="S47" i="759" s="1"/>
  <c r="T47" i="759" s="1"/>
  <c r="V47" i="759" s="1"/>
  <c r="A47" i="759"/>
  <c r="R46" i="759"/>
  <c r="M46" i="759" s="1"/>
  <c r="L46" i="759"/>
  <c r="N46" i="759" s="1"/>
  <c r="O46" i="759" s="1"/>
  <c r="D46" i="759"/>
  <c r="S46" i="759" s="1"/>
  <c r="T46" i="759" s="1"/>
  <c r="V46" i="759" s="1"/>
  <c r="A46" i="759"/>
  <c r="R45" i="759"/>
  <c r="M45" i="759" s="1"/>
  <c r="L45" i="759"/>
  <c r="N45" i="759" s="1"/>
  <c r="O45" i="759" s="1"/>
  <c r="D45" i="759"/>
  <c r="S45" i="759" s="1"/>
  <c r="T45" i="759" s="1"/>
  <c r="V45" i="759" s="1"/>
  <c r="A45" i="759"/>
  <c r="R44" i="759"/>
  <c r="M44" i="759" s="1"/>
  <c r="L44" i="759"/>
  <c r="N44" i="759" s="1"/>
  <c r="O44" i="759" s="1"/>
  <c r="D44" i="759"/>
  <c r="S44" i="759" s="1"/>
  <c r="T44" i="759" s="1"/>
  <c r="V44" i="759" s="1"/>
  <c r="A44" i="759"/>
  <c r="R43" i="759"/>
  <c r="M43" i="759" s="1"/>
  <c r="L43" i="759"/>
  <c r="N43" i="759" s="1"/>
  <c r="O43" i="759" s="1"/>
  <c r="D43" i="759"/>
  <c r="S43" i="759" s="1"/>
  <c r="T43" i="759" s="1"/>
  <c r="V43" i="759" s="1"/>
  <c r="A43" i="759"/>
  <c r="R42" i="759"/>
  <c r="M42" i="759" s="1"/>
  <c r="L42" i="759"/>
  <c r="N42" i="759" s="1"/>
  <c r="O42" i="759" s="1"/>
  <c r="D42" i="759"/>
  <c r="S42" i="759" s="1"/>
  <c r="T42" i="759" s="1"/>
  <c r="V42" i="759" s="1"/>
  <c r="A42" i="759"/>
  <c r="R41" i="759"/>
  <c r="M41" i="759" s="1"/>
  <c r="L41" i="759"/>
  <c r="N41" i="759" s="1"/>
  <c r="O41" i="759" s="1"/>
  <c r="D41" i="759"/>
  <c r="S41" i="759" s="1"/>
  <c r="T41" i="759" s="1"/>
  <c r="V41" i="759" s="1"/>
  <c r="A41" i="759"/>
  <c r="R40" i="759"/>
  <c r="M40" i="759" s="1"/>
  <c r="L40" i="759"/>
  <c r="N40" i="759" s="1"/>
  <c r="O40" i="759" s="1"/>
  <c r="D40" i="759"/>
  <c r="S40" i="759" s="1"/>
  <c r="T40" i="759" s="1"/>
  <c r="V40" i="759" s="1"/>
  <c r="A40" i="759"/>
  <c r="R39" i="759"/>
  <c r="M39" i="759" s="1"/>
  <c r="L39" i="759"/>
  <c r="N39" i="759" s="1"/>
  <c r="O39" i="759" s="1"/>
  <c r="D39" i="759"/>
  <c r="S39" i="759" s="1"/>
  <c r="T39" i="759" s="1"/>
  <c r="V39" i="759" s="1"/>
  <c r="A39" i="759"/>
  <c r="R38" i="759"/>
  <c r="M38" i="759" s="1"/>
  <c r="N38" i="759"/>
  <c r="O38" i="759" s="1"/>
  <c r="L38" i="759"/>
  <c r="D38" i="759"/>
  <c r="S38" i="759" s="1"/>
  <c r="T38" i="759" s="1"/>
  <c r="V38" i="759" s="1"/>
  <c r="A38" i="759"/>
  <c r="R37" i="759"/>
  <c r="M37" i="759" s="1"/>
  <c r="L37" i="759"/>
  <c r="N37" i="759" s="1"/>
  <c r="O37" i="759" s="1"/>
  <c r="D37" i="759"/>
  <c r="S37" i="759" s="1"/>
  <c r="T37" i="759" s="1"/>
  <c r="V37" i="759" s="1"/>
  <c r="A37" i="759"/>
  <c r="R36" i="759"/>
  <c r="N36" i="759"/>
  <c r="M36" i="759"/>
  <c r="L36" i="759"/>
  <c r="D36" i="759"/>
  <c r="S36" i="759" s="1"/>
  <c r="T36" i="759" s="1"/>
  <c r="V36" i="759" s="1"/>
  <c r="A36" i="759"/>
  <c r="S35" i="759"/>
  <c r="T35" i="759" s="1"/>
  <c r="V35" i="759" s="1"/>
  <c r="R35" i="759"/>
  <c r="N35" i="759"/>
  <c r="M35" i="759"/>
  <c r="L35" i="759"/>
  <c r="D35" i="759"/>
  <c r="A35" i="759"/>
  <c r="R34" i="759"/>
  <c r="N34" i="759"/>
  <c r="M34" i="759"/>
  <c r="L34" i="759"/>
  <c r="D34" i="759"/>
  <c r="S34" i="759" s="1"/>
  <c r="T34" i="759" s="1"/>
  <c r="V34" i="759" s="1"/>
  <c r="A34" i="759"/>
  <c r="R33" i="759"/>
  <c r="N33" i="759"/>
  <c r="M33" i="759"/>
  <c r="L33" i="759"/>
  <c r="D33" i="759"/>
  <c r="S33" i="759" s="1"/>
  <c r="T33" i="759" s="1"/>
  <c r="V33" i="759" s="1"/>
  <c r="A33" i="759"/>
  <c r="R32" i="759"/>
  <c r="N32" i="759"/>
  <c r="M32" i="759"/>
  <c r="L32" i="759"/>
  <c r="D32" i="759"/>
  <c r="S32" i="759" s="1"/>
  <c r="T32" i="759" s="1"/>
  <c r="V32" i="759" s="1"/>
  <c r="A32" i="759"/>
  <c r="S31" i="759"/>
  <c r="T31" i="759" s="1"/>
  <c r="V31" i="759" s="1"/>
  <c r="R31" i="759"/>
  <c r="N31" i="759"/>
  <c r="M31" i="759"/>
  <c r="L31" i="759"/>
  <c r="D31" i="759"/>
  <c r="A31" i="759"/>
  <c r="R30" i="759"/>
  <c r="N30" i="759"/>
  <c r="M30" i="759"/>
  <c r="L30" i="759"/>
  <c r="D30" i="759"/>
  <c r="S30" i="759" s="1"/>
  <c r="T30" i="759" s="1"/>
  <c r="V30" i="759" s="1"/>
  <c r="A30" i="759"/>
  <c r="R29" i="759"/>
  <c r="N29" i="759"/>
  <c r="M29" i="759"/>
  <c r="L29" i="759"/>
  <c r="D29" i="759"/>
  <c r="S29" i="759" s="1"/>
  <c r="T29" i="759" s="1"/>
  <c r="V29" i="759" s="1"/>
  <c r="A29" i="759"/>
  <c r="R28" i="759"/>
  <c r="N28" i="759"/>
  <c r="M28" i="759"/>
  <c r="L28" i="759"/>
  <c r="D28" i="759"/>
  <c r="S28" i="759" s="1"/>
  <c r="T28" i="759" s="1"/>
  <c r="V28" i="759" s="1"/>
  <c r="A28" i="759"/>
  <c r="V27" i="759"/>
  <c r="B17" i="759"/>
  <c r="G15" i="759"/>
  <c r="B15" i="759"/>
  <c r="B13" i="759"/>
  <c r="V52" i="757"/>
  <c r="V51" i="757"/>
  <c r="S50" i="757"/>
  <c r="T50" i="757" s="1"/>
  <c r="V50" i="757" s="1"/>
  <c r="R50" i="757"/>
  <c r="M50" i="757"/>
  <c r="L50" i="757"/>
  <c r="N50" i="757" s="1"/>
  <c r="O50" i="757" s="1"/>
  <c r="D50" i="757"/>
  <c r="A50" i="757"/>
  <c r="R49" i="757"/>
  <c r="M49" i="757" s="1"/>
  <c r="L49" i="757"/>
  <c r="N49" i="757" s="1"/>
  <c r="O49" i="757" s="1"/>
  <c r="D49" i="757"/>
  <c r="S49" i="757" s="1"/>
  <c r="T49" i="757" s="1"/>
  <c r="V49" i="757" s="1"/>
  <c r="A49" i="757"/>
  <c r="R48" i="757"/>
  <c r="M48" i="757" s="1"/>
  <c r="N48" i="757"/>
  <c r="O48" i="757" s="1"/>
  <c r="L48" i="757"/>
  <c r="D48" i="757"/>
  <c r="S48" i="757" s="1"/>
  <c r="T48" i="757" s="1"/>
  <c r="V48" i="757" s="1"/>
  <c r="A48" i="757"/>
  <c r="R47" i="757"/>
  <c r="M47" i="757" s="1"/>
  <c r="L47" i="757"/>
  <c r="N47" i="757" s="1"/>
  <c r="O47" i="757" s="1"/>
  <c r="D47" i="757"/>
  <c r="S47" i="757" s="1"/>
  <c r="T47" i="757" s="1"/>
  <c r="V47" i="757" s="1"/>
  <c r="A47" i="757"/>
  <c r="R46" i="757"/>
  <c r="M46" i="757" s="1"/>
  <c r="L46" i="757"/>
  <c r="N46" i="757" s="1"/>
  <c r="O46" i="757" s="1"/>
  <c r="D46" i="757"/>
  <c r="S46" i="757" s="1"/>
  <c r="T46" i="757" s="1"/>
  <c r="V46" i="757" s="1"/>
  <c r="A46" i="757"/>
  <c r="R45" i="757"/>
  <c r="M45" i="757" s="1"/>
  <c r="L45" i="757"/>
  <c r="N45" i="757" s="1"/>
  <c r="O45" i="757" s="1"/>
  <c r="D45" i="757"/>
  <c r="S45" i="757" s="1"/>
  <c r="T45" i="757" s="1"/>
  <c r="V45" i="757" s="1"/>
  <c r="A45" i="757"/>
  <c r="R44" i="757"/>
  <c r="M44" i="757" s="1"/>
  <c r="L44" i="757"/>
  <c r="N44" i="757" s="1"/>
  <c r="O44" i="757" s="1"/>
  <c r="D44" i="757"/>
  <c r="S44" i="757" s="1"/>
  <c r="T44" i="757" s="1"/>
  <c r="V44" i="757" s="1"/>
  <c r="A44" i="757"/>
  <c r="R43" i="757"/>
  <c r="M43" i="757" s="1"/>
  <c r="L43" i="757"/>
  <c r="N43" i="757" s="1"/>
  <c r="O43" i="757" s="1"/>
  <c r="D43" i="757"/>
  <c r="S43" i="757" s="1"/>
  <c r="T43" i="757" s="1"/>
  <c r="V43" i="757" s="1"/>
  <c r="A43" i="757"/>
  <c r="R42" i="757"/>
  <c r="M42" i="757" s="1"/>
  <c r="L42" i="757"/>
  <c r="N42" i="757" s="1"/>
  <c r="O42" i="757" s="1"/>
  <c r="D42" i="757"/>
  <c r="S42" i="757" s="1"/>
  <c r="T42" i="757" s="1"/>
  <c r="V42" i="757" s="1"/>
  <c r="A42" i="757"/>
  <c r="R41" i="757"/>
  <c r="M41" i="757" s="1"/>
  <c r="L41" i="757"/>
  <c r="N41" i="757" s="1"/>
  <c r="O41" i="757" s="1"/>
  <c r="D41" i="757"/>
  <c r="S41" i="757" s="1"/>
  <c r="T41" i="757" s="1"/>
  <c r="V41" i="757" s="1"/>
  <c r="A41" i="757"/>
  <c r="R40" i="757"/>
  <c r="M40" i="757" s="1"/>
  <c r="L40" i="757"/>
  <c r="N40" i="757" s="1"/>
  <c r="O40" i="757" s="1"/>
  <c r="D40" i="757"/>
  <c r="S40" i="757" s="1"/>
  <c r="T40" i="757" s="1"/>
  <c r="V40" i="757" s="1"/>
  <c r="A40" i="757"/>
  <c r="R39" i="757"/>
  <c r="M39" i="757" s="1"/>
  <c r="L39" i="757"/>
  <c r="N39" i="757" s="1"/>
  <c r="O39" i="757" s="1"/>
  <c r="D39" i="757"/>
  <c r="S39" i="757" s="1"/>
  <c r="T39" i="757" s="1"/>
  <c r="V39" i="757" s="1"/>
  <c r="A39" i="757"/>
  <c r="R38" i="757"/>
  <c r="M38" i="757" s="1"/>
  <c r="L38" i="757"/>
  <c r="N38" i="757" s="1"/>
  <c r="O38" i="757" s="1"/>
  <c r="D38" i="757"/>
  <c r="S38" i="757" s="1"/>
  <c r="T38" i="757" s="1"/>
  <c r="V38" i="757" s="1"/>
  <c r="A38" i="757"/>
  <c r="R37" i="757"/>
  <c r="M37" i="757" s="1"/>
  <c r="L37" i="757"/>
  <c r="N37" i="757" s="1"/>
  <c r="O37" i="757" s="1"/>
  <c r="D37" i="757"/>
  <c r="S37" i="757" s="1"/>
  <c r="T37" i="757" s="1"/>
  <c r="V37" i="757" s="1"/>
  <c r="A37" i="757"/>
  <c r="R36" i="757"/>
  <c r="N36" i="757"/>
  <c r="M36" i="757"/>
  <c r="L36" i="757"/>
  <c r="D36" i="757"/>
  <c r="S36" i="757" s="1"/>
  <c r="T36" i="757" s="1"/>
  <c r="V36" i="757" s="1"/>
  <c r="A36" i="757"/>
  <c r="R35" i="757"/>
  <c r="N35" i="757"/>
  <c r="M35" i="757"/>
  <c r="L35" i="757"/>
  <c r="D35" i="757"/>
  <c r="S35" i="757" s="1"/>
  <c r="T35" i="757" s="1"/>
  <c r="V35" i="757" s="1"/>
  <c r="A35" i="757"/>
  <c r="R34" i="757"/>
  <c r="N34" i="757"/>
  <c r="M34" i="757"/>
  <c r="L34" i="757"/>
  <c r="D34" i="757"/>
  <c r="S34" i="757" s="1"/>
  <c r="T34" i="757" s="1"/>
  <c r="V34" i="757" s="1"/>
  <c r="A34" i="757"/>
  <c r="R33" i="757"/>
  <c r="N33" i="757"/>
  <c r="M33" i="757"/>
  <c r="L33" i="757"/>
  <c r="D33" i="757"/>
  <c r="S33" i="757" s="1"/>
  <c r="T33" i="757" s="1"/>
  <c r="V33" i="757" s="1"/>
  <c r="A33" i="757"/>
  <c r="R32" i="757"/>
  <c r="N32" i="757"/>
  <c r="M32" i="757"/>
  <c r="L32" i="757"/>
  <c r="D32" i="757"/>
  <c r="S32" i="757" s="1"/>
  <c r="T32" i="757" s="1"/>
  <c r="V32" i="757" s="1"/>
  <c r="A32" i="757"/>
  <c r="R31" i="757"/>
  <c r="N31" i="757"/>
  <c r="M31" i="757"/>
  <c r="L31" i="757"/>
  <c r="D31" i="757"/>
  <c r="S31" i="757" s="1"/>
  <c r="T31" i="757" s="1"/>
  <c r="V31" i="757" s="1"/>
  <c r="A31" i="757"/>
  <c r="R30" i="757"/>
  <c r="N30" i="757"/>
  <c r="M30" i="757"/>
  <c r="L30" i="757"/>
  <c r="D30" i="757"/>
  <c r="S30" i="757" s="1"/>
  <c r="T30" i="757" s="1"/>
  <c r="V30" i="757" s="1"/>
  <c r="A30" i="757"/>
  <c r="S29" i="757"/>
  <c r="T29" i="757" s="1"/>
  <c r="V29" i="757" s="1"/>
  <c r="R29" i="757"/>
  <c r="N29" i="757"/>
  <c r="M29" i="757"/>
  <c r="L29" i="757"/>
  <c r="D29" i="757"/>
  <c r="A29" i="757"/>
  <c r="R28" i="757"/>
  <c r="N28" i="757"/>
  <c r="M28" i="757"/>
  <c r="L28" i="757"/>
  <c r="D28" i="757"/>
  <c r="S28" i="757" s="1"/>
  <c r="T28" i="757" s="1"/>
  <c r="V28" i="757" s="1"/>
  <c r="A28" i="757"/>
  <c r="V27" i="757"/>
  <c r="B17" i="757"/>
  <c r="G15" i="757"/>
  <c r="B15" i="757"/>
  <c r="B13" i="757"/>
  <c r="V52" i="755"/>
  <c r="V51" i="755"/>
  <c r="R50" i="755"/>
  <c r="M50" i="755"/>
  <c r="L50" i="755"/>
  <c r="N50" i="755" s="1"/>
  <c r="O50" i="755" s="1"/>
  <c r="D50" i="755"/>
  <c r="S50" i="755" s="1"/>
  <c r="T50" i="755" s="1"/>
  <c r="V50" i="755" s="1"/>
  <c r="A50" i="755"/>
  <c r="R49" i="755"/>
  <c r="M49" i="755" s="1"/>
  <c r="L49" i="755"/>
  <c r="N49" i="755" s="1"/>
  <c r="O49" i="755" s="1"/>
  <c r="D49" i="755"/>
  <c r="S49" i="755" s="1"/>
  <c r="T49" i="755" s="1"/>
  <c r="V49" i="755" s="1"/>
  <c r="A49" i="755"/>
  <c r="R48" i="755"/>
  <c r="M48" i="755" s="1"/>
  <c r="L48" i="755"/>
  <c r="N48" i="755" s="1"/>
  <c r="O48" i="755" s="1"/>
  <c r="D48" i="755"/>
  <c r="S48" i="755" s="1"/>
  <c r="T48" i="755" s="1"/>
  <c r="V48" i="755" s="1"/>
  <c r="A48" i="755"/>
  <c r="R47" i="755"/>
  <c r="M47" i="755" s="1"/>
  <c r="L47" i="755"/>
  <c r="N47" i="755" s="1"/>
  <c r="O47" i="755" s="1"/>
  <c r="D47" i="755"/>
  <c r="S47" i="755" s="1"/>
  <c r="T47" i="755" s="1"/>
  <c r="V47" i="755" s="1"/>
  <c r="A47" i="755"/>
  <c r="R46" i="755"/>
  <c r="M46" i="755"/>
  <c r="L46" i="755"/>
  <c r="N46" i="755" s="1"/>
  <c r="O46" i="755" s="1"/>
  <c r="D46" i="755"/>
  <c r="S46" i="755" s="1"/>
  <c r="T46" i="755" s="1"/>
  <c r="V46" i="755" s="1"/>
  <c r="A46" i="755"/>
  <c r="R45" i="755"/>
  <c r="M45" i="755" s="1"/>
  <c r="L45" i="755"/>
  <c r="N45" i="755" s="1"/>
  <c r="O45" i="755" s="1"/>
  <c r="D45" i="755"/>
  <c r="S45" i="755" s="1"/>
  <c r="T45" i="755" s="1"/>
  <c r="V45" i="755" s="1"/>
  <c r="A45" i="755"/>
  <c r="R44" i="755"/>
  <c r="M44" i="755"/>
  <c r="L44" i="755"/>
  <c r="N44" i="755" s="1"/>
  <c r="O44" i="755" s="1"/>
  <c r="D44" i="755"/>
  <c r="S44" i="755" s="1"/>
  <c r="T44" i="755" s="1"/>
  <c r="V44" i="755" s="1"/>
  <c r="A44" i="755"/>
  <c r="R43" i="755"/>
  <c r="M43" i="755" s="1"/>
  <c r="L43" i="755"/>
  <c r="N43" i="755" s="1"/>
  <c r="O43" i="755" s="1"/>
  <c r="D43" i="755"/>
  <c r="S43" i="755" s="1"/>
  <c r="T43" i="755" s="1"/>
  <c r="V43" i="755" s="1"/>
  <c r="A43" i="755"/>
  <c r="R42" i="755"/>
  <c r="M42" i="755"/>
  <c r="L42" i="755"/>
  <c r="N42" i="755" s="1"/>
  <c r="O42" i="755" s="1"/>
  <c r="D42" i="755"/>
  <c r="S42" i="755" s="1"/>
  <c r="T42" i="755" s="1"/>
  <c r="V42" i="755" s="1"/>
  <c r="A42" i="755"/>
  <c r="R41" i="755"/>
  <c r="M41" i="755" s="1"/>
  <c r="L41" i="755"/>
  <c r="N41" i="755" s="1"/>
  <c r="O41" i="755" s="1"/>
  <c r="D41" i="755"/>
  <c r="S41" i="755" s="1"/>
  <c r="T41" i="755" s="1"/>
  <c r="V41" i="755" s="1"/>
  <c r="A41" i="755"/>
  <c r="R40" i="755"/>
  <c r="M40" i="755"/>
  <c r="L40" i="755"/>
  <c r="N40" i="755" s="1"/>
  <c r="O40" i="755" s="1"/>
  <c r="D40" i="755"/>
  <c r="S40" i="755" s="1"/>
  <c r="T40" i="755" s="1"/>
  <c r="V40" i="755" s="1"/>
  <c r="A40" i="755"/>
  <c r="R39" i="755"/>
  <c r="M39" i="755" s="1"/>
  <c r="L39" i="755"/>
  <c r="N39" i="755" s="1"/>
  <c r="O39" i="755" s="1"/>
  <c r="D39" i="755"/>
  <c r="S39" i="755" s="1"/>
  <c r="T39" i="755" s="1"/>
  <c r="V39" i="755" s="1"/>
  <c r="A39" i="755"/>
  <c r="S38" i="755"/>
  <c r="T38" i="755" s="1"/>
  <c r="V38" i="755" s="1"/>
  <c r="R38" i="755"/>
  <c r="M38" i="755" s="1"/>
  <c r="N38" i="755"/>
  <c r="O38" i="755" s="1"/>
  <c r="L38" i="755"/>
  <c r="D38" i="755"/>
  <c r="A38" i="755"/>
  <c r="R37" i="755"/>
  <c r="M37" i="755" s="1"/>
  <c r="L37" i="755"/>
  <c r="N37" i="755" s="1"/>
  <c r="O37" i="755" s="1"/>
  <c r="D37" i="755"/>
  <c r="S37" i="755" s="1"/>
  <c r="T37" i="755" s="1"/>
  <c r="V37" i="755" s="1"/>
  <c r="A37" i="755"/>
  <c r="R36" i="755"/>
  <c r="N36" i="755"/>
  <c r="M36" i="755"/>
  <c r="L36" i="755"/>
  <c r="D36" i="755"/>
  <c r="S36" i="755" s="1"/>
  <c r="T36" i="755" s="1"/>
  <c r="V36" i="755" s="1"/>
  <c r="A36" i="755"/>
  <c r="R35" i="755"/>
  <c r="N35" i="755"/>
  <c r="M35" i="755"/>
  <c r="L35" i="755"/>
  <c r="D35" i="755"/>
  <c r="S35" i="755" s="1"/>
  <c r="T35" i="755" s="1"/>
  <c r="V35" i="755" s="1"/>
  <c r="A35" i="755"/>
  <c r="R34" i="755"/>
  <c r="N34" i="755"/>
  <c r="M34" i="755"/>
  <c r="L34" i="755"/>
  <c r="D34" i="755"/>
  <c r="S34" i="755" s="1"/>
  <c r="T34" i="755" s="1"/>
  <c r="V34" i="755" s="1"/>
  <c r="A34" i="755"/>
  <c r="R33" i="755"/>
  <c r="N33" i="755"/>
  <c r="M33" i="755"/>
  <c r="L33" i="755"/>
  <c r="D33" i="755"/>
  <c r="S33" i="755" s="1"/>
  <c r="T33" i="755" s="1"/>
  <c r="V33" i="755" s="1"/>
  <c r="A33" i="755"/>
  <c r="S32" i="755"/>
  <c r="T32" i="755" s="1"/>
  <c r="V32" i="755" s="1"/>
  <c r="R32" i="755"/>
  <c r="N32" i="755"/>
  <c r="M32" i="755"/>
  <c r="L32" i="755"/>
  <c r="D32" i="755"/>
  <c r="A32" i="755"/>
  <c r="R31" i="755"/>
  <c r="N31" i="755"/>
  <c r="M31" i="755"/>
  <c r="L31" i="755"/>
  <c r="D31" i="755"/>
  <c r="S31" i="755" s="1"/>
  <c r="T31" i="755" s="1"/>
  <c r="V31" i="755" s="1"/>
  <c r="A31" i="755"/>
  <c r="R30" i="755"/>
  <c r="N30" i="755"/>
  <c r="M30" i="755"/>
  <c r="L30" i="755"/>
  <c r="D30" i="755"/>
  <c r="S30" i="755" s="1"/>
  <c r="T30" i="755" s="1"/>
  <c r="V30" i="755" s="1"/>
  <c r="A30" i="755"/>
  <c r="R29" i="755"/>
  <c r="N29" i="755"/>
  <c r="M29" i="755"/>
  <c r="L29" i="755"/>
  <c r="D29" i="755"/>
  <c r="S29" i="755" s="1"/>
  <c r="T29" i="755" s="1"/>
  <c r="V29" i="755" s="1"/>
  <c r="A29" i="755"/>
  <c r="R28" i="755"/>
  <c r="N28" i="755"/>
  <c r="M28" i="755"/>
  <c r="L28" i="755"/>
  <c r="D28" i="755"/>
  <c r="S28" i="755" s="1"/>
  <c r="T28" i="755" s="1"/>
  <c r="V28" i="755" s="1"/>
  <c r="A28" i="755"/>
  <c r="V27" i="755"/>
  <c r="B17" i="755"/>
  <c r="G15" i="755"/>
  <c r="B15" i="755"/>
  <c r="B13" i="755"/>
  <c r="V52" i="753"/>
  <c r="V51" i="753"/>
  <c r="R50" i="753"/>
  <c r="M50" i="753" s="1"/>
  <c r="L50" i="753"/>
  <c r="N50" i="753" s="1"/>
  <c r="O50" i="753" s="1"/>
  <c r="D50" i="753"/>
  <c r="S50" i="753" s="1"/>
  <c r="T50" i="753" s="1"/>
  <c r="V50" i="753" s="1"/>
  <c r="A50" i="753"/>
  <c r="R49" i="753"/>
  <c r="M49" i="753" s="1"/>
  <c r="L49" i="753"/>
  <c r="N49" i="753" s="1"/>
  <c r="O49" i="753" s="1"/>
  <c r="D49" i="753"/>
  <c r="S49" i="753" s="1"/>
  <c r="T49" i="753" s="1"/>
  <c r="V49" i="753" s="1"/>
  <c r="A49" i="753"/>
  <c r="R48" i="753"/>
  <c r="M48" i="753" s="1"/>
  <c r="N48" i="753"/>
  <c r="O48" i="753" s="1"/>
  <c r="L48" i="753"/>
  <c r="D48" i="753"/>
  <c r="S48" i="753" s="1"/>
  <c r="T48" i="753" s="1"/>
  <c r="V48" i="753" s="1"/>
  <c r="A48" i="753"/>
  <c r="S47" i="753"/>
  <c r="T47" i="753" s="1"/>
  <c r="V47" i="753" s="1"/>
  <c r="R47" i="753"/>
  <c r="M47" i="753" s="1"/>
  <c r="L47" i="753"/>
  <c r="N47" i="753" s="1"/>
  <c r="O47" i="753" s="1"/>
  <c r="D47" i="753"/>
  <c r="A47" i="753"/>
  <c r="R46" i="753"/>
  <c r="M46" i="753" s="1"/>
  <c r="L46" i="753"/>
  <c r="N46" i="753" s="1"/>
  <c r="O46" i="753" s="1"/>
  <c r="D46" i="753"/>
  <c r="S46" i="753" s="1"/>
  <c r="T46" i="753" s="1"/>
  <c r="V46" i="753" s="1"/>
  <c r="A46" i="753"/>
  <c r="R45" i="753"/>
  <c r="M45" i="753" s="1"/>
  <c r="L45" i="753"/>
  <c r="N45" i="753" s="1"/>
  <c r="O45" i="753" s="1"/>
  <c r="D45" i="753"/>
  <c r="S45" i="753" s="1"/>
  <c r="T45" i="753" s="1"/>
  <c r="V45" i="753" s="1"/>
  <c r="A45" i="753"/>
  <c r="R44" i="753"/>
  <c r="M44" i="753" s="1"/>
  <c r="L44" i="753"/>
  <c r="N44" i="753" s="1"/>
  <c r="O44" i="753" s="1"/>
  <c r="D44" i="753"/>
  <c r="S44" i="753" s="1"/>
  <c r="T44" i="753" s="1"/>
  <c r="V44" i="753" s="1"/>
  <c r="A44" i="753"/>
  <c r="R43" i="753"/>
  <c r="M43" i="753" s="1"/>
  <c r="L43" i="753"/>
  <c r="N43" i="753" s="1"/>
  <c r="O43" i="753" s="1"/>
  <c r="D43" i="753"/>
  <c r="S43" i="753" s="1"/>
  <c r="T43" i="753" s="1"/>
  <c r="V43" i="753" s="1"/>
  <c r="A43" i="753"/>
  <c r="R42" i="753"/>
  <c r="M42" i="753" s="1"/>
  <c r="L42" i="753"/>
  <c r="N42" i="753" s="1"/>
  <c r="O42" i="753" s="1"/>
  <c r="D42" i="753"/>
  <c r="S42" i="753" s="1"/>
  <c r="T42" i="753" s="1"/>
  <c r="V42" i="753" s="1"/>
  <c r="A42" i="753"/>
  <c r="R41" i="753"/>
  <c r="M41" i="753" s="1"/>
  <c r="L41" i="753"/>
  <c r="N41" i="753" s="1"/>
  <c r="O41" i="753" s="1"/>
  <c r="D41" i="753"/>
  <c r="S41" i="753" s="1"/>
  <c r="T41" i="753" s="1"/>
  <c r="V41" i="753" s="1"/>
  <c r="A41" i="753"/>
  <c r="R40" i="753"/>
  <c r="M40" i="753" s="1"/>
  <c r="L40" i="753"/>
  <c r="N40" i="753" s="1"/>
  <c r="O40" i="753" s="1"/>
  <c r="D40" i="753"/>
  <c r="S40" i="753" s="1"/>
  <c r="T40" i="753" s="1"/>
  <c r="V40" i="753" s="1"/>
  <c r="A40" i="753"/>
  <c r="R39" i="753"/>
  <c r="M39" i="753" s="1"/>
  <c r="L39" i="753"/>
  <c r="N39" i="753" s="1"/>
  <c r="O39" i="753" s="1"/>
  <c r="D39" i="753"/>
  <c r="S39" i="753" s="1"/>
  <c r="T39" i="753" s="1"/>
  <c r="V39" i="753" s="1"/>
  <c r="A39" i="753"/>
  <c r="R38" i="753"/>
  <c r="M38" i="753" s="1"/>
  <c r="L38" i="753"/>
  <c r="N38" i="753" s="1"/>
  <c r="O38" i="753" s="1"/>
  <c r="D38" i="753"/>
  <c r="S38" i="753" s="1"/>
  <c r="T38" i="753" s="1"/>
  <c r="V38" i="753" s="1"/>
  <c r="A38" i="753"/>
  <c r="S37" i="753"/>
  <c r="T37" i="753" s="1"/>
  <c r="V37" i="753" s="1"/>
  <c r="R37" i="753"/>
  <c r="M37" i="753" s="1"/>
  <c r="L37" i="753"/>
  <c r="N37" i="753" s="1"/>
  <c r="O37" i="753" s="1"/>
  <c r="D37" i="753"/>
  <c r="A37" i="753"/>
  <c r="R36" i="753"/>
  <c r="N36" i="753"/>
  <c r="M36" i="753"/>
  <c r="L36" i="753"/>
  <c r="D36" i="753"/>
  <c r="S36" i="753" s="1"/>
  <c r="T36" i="753" s="1"/>
  <c r="V36" i="753" s="1"/>
  <c r="A36" i="753"/>
  <c r="R35" i="753"/>
  <c r="N35" i="753"/>
  <c r="M35" i="753"/>
  <c r="L35" i="753"/>
  <c r="D35" i="753"/>
  <c r="S35" i="753" s="1"/>
  <c r="T35" i="753" s="1"/>
  <c r="V35" i="753" s="1"/>
  <c r="A35" i="753"/>
  <c r="R34" i="753"/>
  <c r="N34" i="753"/>
  <c r="M34" i="753"/>
  <c r="L34" i="753"/>
  <c r="D34" i="753"/>
  <c r="S34" i="753" s="1"/>
  <c r="T34" i="753" s="1"/>
  <c r="V34" i="753" s="1"/>
  <c r="A34" i="753"/>
  <c r="R33" i="753"/>
  <c r="N33" i="753"/>
  <c r="M33" i="753"/>
  <c r="L33" i="753"/>
  <c r="D33" i="753"/>
  <c r="S33" i="753" s="1"/>
  <c r="T33" i="753" s="1"/>
  <c r="V33" i="753" s="1"/>
  <c r="A33" i="753"/>
  <c r="R32" i="753"/>
  <c r="N32" i="753"/>
  <c r="M32" i="753"/>
  <c r="L32" i="753"/>
  <c r="D32" i="753"/>
  <c r="S32" i="753" s="1"/>
  <c r="T32" i="753" s="1"/>
  <c r="V32" i="753" s="1"/>
  <c r="A32" i="753"/>
  <c r="R31" i="753"/>
  <c r="N31" i="753"/>
  <c r="M31" i="753"/>
  <c r="L31" i="753"/>
  <c r="D31" i="753"/>
  <c r="S31" i="753" s="1"/>
  <c r="T31" i="753" s="1"/>
  <c r="V31" i="753" s="1"/>
  <c r="A31" i="753"/>
  <c r="R30" i="753"/>
  <c r="N30" i="753"/>
  <c r="M30" i="753"/>
  <c r="L30" i="753"/>
  <c r="D30" i="753"/>
  <c r="S30" i="753" s="1"/>
  <c r="T30" i="753" s="1"/>
  <c r="V30" i="753" s="1"/>
  <c r="A30" i="753"/>
  <c r="S29" i="753"/>
  <c r="T29" i="753" s="1"/>
  <c r="V29" i="753" s="1"/>
  <c r="R29" i="753"/>
  <c r="N29" i="753"/>
  <c r="M29" i="753"/>
  <c r="L29" i="753"/>
  <c r="D29" i="753"/>
  <c r="A29" i="753"/>
  <c r="R28" i="753"/>
  <c r="N28" i="753"/>
  <c r="M28" i="753"/>
  <c r="L28" i="753"/>
  <c r="D28" i="753"/>
  <c r="S28" i="753" s="1"/>
  <c r="T28" i="753" s="1"/>
  <c r="V28" i="753" s="1"/>
  <c r="A28" i="753"/>
  <c r="V27" i="753"/>
  <c r="B17" i="753"/>
  <c r="G15" i="753"/>
  <c r="B15" i="753"/>
  <c r="B13" i="753"/>
  <c r="V52" i="751"/>
  <c r="V51" i="751"/>
  <c r="R50" i="751"/>
  <c r="M50" i="751" s="1"/>
  <c r="L50" i="751"/>
  <c r="N50" i="751" s="1"/>
  <c r="O50" i="751" s="1"/>
  <c r="D50" i="751"/>
  <c r="S50" i="751" s="1"/>
  <c r="T50" i="751" s="1"/>
  <c r="V50" i="751" s="1"/>
  <c r="A50" i="751"/>
  <c r="R49" i="751"/>
  <c r="M49" i="751" s="1"/>
  <c r="L49" i="751"/>
  <c r="N49" i="751" s="1"/>
  <c r="O49" i="751" s="1"/>
  <c r="D49" i="751"/>
  <c r="S49" i="751" s="1"/>
  <c r="T49" i="751" s="1"/>
  <c r="V49" i="751" s="1"/>
  <c r="A49" i="751"/>
  <c r="R48" i="751"/>
  <c r="M48" i="751" s="1"/>
  <c r="L48" i="751"/>
  <c r="N48" i="751" s="1"/>
  <c r="O48" i="751" s="1"/>
  <c r="D48" i="751"/>
  <c r="S48" i="751" s="1"/>
  <c r="T48" i="751" s="1"/>
  <c r="V48" i="751" s="1"/>
  <c r="A48" i="751"/>
  <c r="R47" i="751"/>
  <c r="M47" i="751" s="1"/>
  <c r="L47" i="751"/>
  <c r="N47" i="751" s="1"/>
  <c r="O47" i="751" s="1"/>
  <c r="D47" i="751"/>
  <c r="S47" i="751" s="1"/>
  <c r="T47" i="751" s="1"/>
  <c r="V47" i="751" s="1"/>
  <c r="A47" i="751"/>
  <c r="R46" i="751"/>
  <c r="M46" i="751" s="1"/>
  <c r="L46" i="751"/>
  <c r="N46" i="751" s="1"/>
  <c r="O46" i="751" s="1"/>
  <c r="D46" i="751"/>
  <c r="S46" i="751" s="1"/>
  <c r="T46" i="751" s="1"/>
  <c r="V46" i="751" s="1"/>
  <c r="A46" i="751"/>
  <c r="R45" i="751"/>
  <c r="M45" i="751" s="1"/>
  <c r="L45" i="751"/>
  <c r="N45" i="751" s="1"/>
  <c r="O45" i="751" s="1"/>
  <c r="D45" i="751"/>
  <c r="S45" i="751" s="1"/>
  <c r="T45" i="751" s="1"/>
  <c r="V45" i="751" s="1"/>
  <c r="A45" i="751"/>
  <c r="R44" i="751"/>
  <c r="M44" i="751" s="1"/>
  <c r="L44" i="751"/>
  <c r="N44" i="751" s="1"/>
  <c r="O44" i="751" s="1"/>
  <c r="D44" i="751"/>
  <c r="S44" i="751" s="1"/>
  <c r="T44" i="751" s="1"/>
  <c r="V44" i="751" s="1"/>
  <c r="A44" i="751"/>
  <c r="R43" i="751"/>
  <c r="M43" i="751" s="1"/>
  <c r="L43" i="751"/>
  <c r="N43" i="751" s="1"/>
  <c r="O43" i="751" s="1"/>
  <c r="D43" i="751"/>
  <c r="S43" i="751" s="1"/>
  <c r="T43" i="751" s="1"/>
  <c r="V43" i="751" s="1"/>
  <c r="A43" i="751"/>
  <c r="R42" i="751"/>
  <c r="M42" i="751" s="1"/>
  <c r="L42" i="751"/>
  <c r="N42" i="751" s="1"/>
  <c r="O42" i="751" s="1"/>
  <c r="D42" i="751"/>
  <c r="S42" i="751" s="1"/>
  <c r="T42" i="751" s="1"/>
  <c r="V42" i="751" s="1"/>
  <c r="A42" i="751"/>
  <c r="R41" i="751"/>
  <c r="M41" i="751" s="1"/>
  <c r="L41" i="751"/>
  <c r="N41" i="751" s="1"/>
  <c r="O41" i="751" s="1"/>
  <c r="D41" i="751"/>
  <c r="S41" i="751" s="1"/>
  <c r="T41" i="751" s="1"/>
  <c r="V41" i="751" s="1"/>
  <c r="A41" i="751"/>
  <c r="R40" i="751"/>
  <c r="M40" i="751" s="1"/>
  <c r="L40" i="751"/>
  <c r="N40" i="751" s="1"/>
  <c r="O40" i="751" s="1"/>
  <c r="D40" i="751"/>
  <c r="S40" i="751" s="1"/>
  <c r="T40" i="751" s="1"/>
  <c r="V40" i="751" s="1"/>
  <c r="A40" i="751"/>
  <c r="R39" i="751"/>
  <c r="M39" i="751" s="1"/>
  <c r="L39" i="751"/>
  <c r="N39" i="751" s="1"/>
  <c r="O39" i="751" s="1"/>
  <c r="D39" i="751"/>
  <c r="S39" i="751" s="1"/>
  <c r="T39" i="751" s="1"/>
  <c r="V39" i="751" s="1"/>
  <c r="A39" i="751"/>
  <c r="R38" i="751"/>
  <c r="M38" i="751" s="1"/>
  <c r="L38" i="751"/>
  <c r="N38" i="751" s="1"/>
  <c r="O38" i="751" s="1"/>
  <c r="D38" i="751"/>
  <c r="S38" i="751" s="1"/>
  <c r="T38" i="751" s="1"/>
  <c r="V38" i="751" s="1"/>
  <c r="A38" i="751"/>
  <c r="R37" i="751"/>
  <c r="M37" i="751" s="1"/>
  <c r="L37" i="751"/>
  <c r="N37" i="751" s="1"/>
  <c r="O37" i="751" s="1"/>
  <c r="D37" i="751"/>
  <c r="S37" i="751" s="1"/>
  <c r="T37" i="751" s="1"/>
  <c r="V37" i="751" s="1"/>
  <c r="A37" i="751"/>
  <c r="R36" i="751"/>
  <c r="N36" i="751"/>
  <c r="M36" i="751"/>
  <c r="L36" i="751"/>
  <c r="D36" i="751"/>
  <c r="S36" i="751" s="1"/>
  <c r="T36" i="751" s="1"/>
  <c r="V36" i="751" s="1"/>
  <c r="A36" i="751"/>
  <c r="R35" i="751"/>
  <c r="N35" i="751"/>
  <c r="M35" i="751"/>
  <c r="L35" i="751"/>
  <c r="D35" i="751"/>
  <c r="S35" i="751" s="1"/>
  <c r="T35" i="751" s="1"/>
  <c r="V35" i="751" s="1"/>
  <c r="A35" i="751"/>
  <c r="R34" i="751"/>
  <c r="N34" i="751"/>
  <c r="M34" i="751"/>
  <c r="L34" i="751"/>
  <c r="D34" i="751"/>
  <c r="S34" i="751" s="1"/>
  <c r="T34" i="751" s="1"/>
  <c r="V34" i="751" s="1"/>
  <c r="A34" i="751"/>
  <c r="R33" i="751"/>
  <c r="N33" i="751"/>
  <c r="M33" i="751"/>
  <c r="L33" i="751"/>
  <c r="D33" i="751"/>
  <c r="S33" i="751" s="1"/>
  <c r="T33" i="751" s="1"/>
  <c r="V33" i="751" s="1"/>
  <c r="A33" i="751"/>
  <c r="R32" i="751"/>
  <c r="N32" i="751"/>
  <c r="M32" i="751"/>
  <c r="L32" i="751"/>
  <c r="D32" i="751"/>
  <c r="S32" i="751" s="1"/>
  <c r="T32" i="751" s="1"/>
  <c r="V32" i="751" s="1"/>
  <c r="A32" i="751"/>
  <c r="R31" i="751"/>
  <c r="N31" i="751"/>
  <c r="M31" i="751"/>
  <c r="L31" i="751"/>
  <c r="D31" i="751"/>
  <c r="S31" i="751" s="1"/>
  <c r="T31" i="751" s="1"/>
  <c r="V31" i="751" s="1"/>
  <c r="A31" i="751"/>
  <c r="R30" i="751"/>
  <c r="N30" i="751"/>
  <c r="M30" i="751"/>
  <c r="L30" i="751"/>
  <c r="D30" i="751"/>
  <c r="S30" i="751" s="1"/>
  <c r="T30" i="751" s="1"/>
  <c r="V30" i="751" s="1"/>
  <c r="A30" i="751"/>
  <c r="R29" i="751"/>
  <c r="N29" i="751"/>
  <c r="M29" i="751"/>
  <c r="L29" i="751"/>
  <c r="D29" i="751"/>
  <c r="S29" i="751" s="1"/>
  <c r="T29" i="751" s="1"/>
  <c r="V29" i="751" s="1"/>
  <c r="A29" i="751"/>
  <c r="R28" i="751"/>
  <c r="N28" i="751"/>
  <c r="M28" i="751"/>
  <c r="L28" i="751"/>
  <c r="D28" i="751"/>
  <c r="S28" i="751" s="1"/>
  <c r="T28" i="751" s="1"/>
  <c r="V28" i="751" s="1"/>
  <c r="A28" i="751"/>
  <c r="V27" i="751"/>
  <c r="B17" i="751"/>
  <c r="G15" i="751"/>
  <c r="B15" i="751"/>
  <c r="B13" i="751"/>
  <c r="V52" i="749"/>
  <c r="V51" i="749"/>
  <c r="R50" i="749"/>
  <c r="M50" i="749"/>
  <c r="L50" i="749"/>
  <c r="N50" i="749" s="1"/>
  <c r="O50" i="749" s="1"/>
  <c r="D50" i="749"/>
  <c r="S50" i="749" s="1"/>
  <c r="T50" i="749" s="1"/>
  <c r="V50" i="749" s="1"/>
  <c r="A50" i="749"/>
  <c r="R49" i="749"/>
  <c r="M49" i="749" s="1"/>
  <c r="L49" i="749"/>
  <c r="N49" i="749" s="1"/>
  <c r="O49" i="749" s="1"/>
  <c r="D49" i="749"/>
  <c r="S49" i="749" s="1"/>
  <c r="T49" i="749" s="1"/>
  <c r="V49" i="749" s="1"/>
  <c r="A49" i="749"/>
  <c r="R48" i="749"/>
  <c r="M48" i="749" s="1"/>
  <c r="L48" i="749"/>
  <c r="N48" i="749" s="1"/>
  <c r="O48" i="749" s="1"/>
  <c r="D48" i="749"/>
  <c r="S48" i="749" s="1"/>
  <c r="T48" i="749" s="1"/>
  <c r="V48" i="749" s="1"/>
  <c r="A48" i="749"/>
  <c r="R47" i="749"/>
  <c r="M47" i="749" s="1"/>
  <c r="L47" i="749"/>
  <c r="N47" i="749" s="1"/>
  <c r="O47" i="749" s="1"/>
  <c r="D47" i="749"/>
  <c r="S47" i="749" s="1"/>
  <c r="T47" i="749" s="1"/>
  <c r="V47" i="749" s="1"/>
  <c r="A47" i="749"/>
  <c r="R46" i="749"/>
  <c r="M46" i="749" s="1"/>
  <c r="L46" i="749"/>
  <c r="N46" i="749" s="1"/>
  <c r="O46" i="749" s="1"/>
  <c r="D46" i="749"/>
  <c r="S46" i="749" s="1"/>
  <c r="T46" i="749" s="1"/>
  <c r="V46" i="749" s="1"/>
  <c r="A46" i="749"/>
  <c r="R45" i="749"/>
  <c r="M45" i="749" s="1"/>
  <c r="L45" i="749"/>
  <c r="N45" i="749" s="1"/>
  <c r="O45" i="749" s="1"/>
  <c r="D45" i="749"/>
  <c r="S45" i="749" s="1"/>
  <c r="T45" i="749" s="1"/>
  <c r="V45" i="749" s="1"/>
  <c r="A45" i="749"/>
  <c r="R44" i="749"/>
  <c r="M44" i="749" s="1"/>
  <c r="L44" i="749"/>
  <c r="N44" i="749" s="1"/>
  <c r="O44" i="749" s="1"/>
  <c r="D44" i="749"/>
  <c r="S44" i="749" s="1"/>
  <c r="T44" i="749" s="1"/>
  <c r="V44" i="749" s="1"/>
  <c r="A44" i="749"/>
  <c r="R43" i="749"/>
  <c r="M43" i="749" s="1"/>
  <c r="L43" i="749"/>
  <c r="N43" i="749" s="1"/>
  <c r="O43" i="749" s="1"/>
  <c r="D43" i="749"/>
  <c r="S43" i="749" s="1"/>
  <c r="T43" i="749" s="1"/>
  <c r="V43" i="749" s="1"/>
  <c r="A43" i="749"/>
  <c r="R42" i="749"/>
  <c r="M42" i="749" s="1"/>
  <c r="L42" i="749"/>
  <c r="N42" i="749" s="1"/>
  <c r="O42" i="749" s="1"/>
  <c r="D42" i="749"/>
  <c r="S42" i="749" s="1"/>
  <c r="T42" i="749" s="1"/>
  <c r="V42" i="749" s="1"/>
  <c r="A42" i="749"/>
  <c r="R41" i="749"/>
  <c r="M41" i="749" s="1"/>
  <c r="L41" i="749"/>
  <c r="N41" i="749" s="1"/>
  <c r="O41" i="749" s="1"/>
  <c r="D41" i="749"/>
  <c r="S41" i="749" s="1"/>
  <c r="T41" i="749" s="1"/>
  <c r="V41" i="749" s="1"/>
  <c r="A41" i="749"/>
  <c r="R40" i="749"/>
  <c r="M40" i="749" s="1"/>
  <c r="N40" i="749"/>
  <c r="O40" i="749" s="1"/>
  <c r="L40" i="749"/>
  <c r="D40" i="749"/>
  <c r="S40" i="749" s="1"/>
  <c r="T40" i="749" s="1"/>
  <c r="V40" i="749" s="1"/>
  <c r="A40" i="749"/>
  <c r="R39" i="749"/>
  <c r="M39" i="749" s="1"/>
  <c r="L39" i="749"/>
  <c r="N39" i="749" s="1"/>
  <c r="O39" i="749" s="1"/>
  <c r="D39" i="749"/>
  <c r="S39" i="749" s="1"/>
  <c r="T39" i="749" s="1"/>
  <c r="V39" i="749" s="1"/>
  <c r="A39" i="749"/>
  <c r="R38" i="749"/>
  <c r="M38" i="749" s="1"/>
  <c r="L38" i="749"/>
  <c r="N38" i="749" s="1"/>
  <c r="O38" i="749" s="1"/>
  <c r="D38" i="749"/>
  <c r="S38" i="749" s="1"/>
  <c r="T38" i="749" s="1"/>
  <c r="V38" i="749" s="1"/>
  <c r="A38" i="749"/>
  <c r="R37" i="749"/>
  <c r="M37" i="749" s="1"/>
  <c r="L37" i="749"/>
  <c r="N37" i="749" s="1"/>
  <c r="O37" i="749" s="1"/>
  <c r="D37" i="749"/>
  <c r="S37" i="749" s="1"/>
  <c r="T37" i="749" s="1"/>
  <c r="V37" i="749" s="1"/>
  <c r="A37" i="749"/>
  <c r="R36" i="749"/>
  <c r="N36" i="749"/>
  <c r="M36" i="749"/>
  <c r="L36" i="749"/>
  <c r="D36" i="749"/>
  <c r="S36" i="749" s="1"/>
  <c r="T36" i="749" s="1"/>
  <c r="V36" i="749" s="1"/>
  <c r="A36" i="749"/>
  <c r="R35" i="749"/>
  <c r="N35" i="749"/>
  <c r="M35" i="749"/>
  <c r="L35" i="749"/>
  <c r="D35" i="749"/>
  <c r="S35" i="749" s="1"/>
  <c r="T35" i="749" s="1"/>
  <c r="V35" i="749" s="1"/>
  <c r="A35" i="749"/>
  <c r="R34" i="749"/>
  <c r="N34" i="749"/>
  <c r="M34" i="749"/>
  <c r="L34" i="749"/>
  <c r="D34" i="749"/>
  <c r="S34" i="749" s="1"/>
  <c r="T34" i="749" s="1"/>
  <c r="V34" i="749" s="1"/>
  <c r="A34" i="749"/>
  <c r="R33" i="749"/>
  <c r="N33" i="749"/>
  <c r="M33" i="749"/>
  <c r="L33" i="749"/>
  <c r="D33" i="749"/>
  <c r="S33" i="749" s="1"/>
  <c r="T33" i="749" s="1"/>
  <c r="V33" i="749" s="1"/>
  <c r="A33" i="749"/>
  <c r="R32" i="749"/>
  <c r="N32" i="749"/>
  <c r="M32" i="749"/>
  <c r="L32" i="749"/>
  <c r="D32" i="749"/>
  <c r="S32" i="749" s="1"/>
  <c r="T32" i="749" s="1"/>
  <c r="V32" i="749" s="1"/>
  <c r="A32" i="749"/>
  <c r="R31" i="749"/>
  <c r="N31" i="749"/>
  <c r="M31" i="749"/>
  <c r="L31" i="749"/>
  <c r="D31" i="749"/>
  <c r="S31" i="749" s="1"/>
  <c r="T31" i="749" s="1"/>
  <c r="V31" i="749" s="1"/>
  <c r="A31" i="749"/>
  <c r="R30" i="749"/>
  <c r="N30" i="749"/>
  <c r="M30" i="749"/>
  <c r="L30" i="749"/>
  <c r="D30" i="749"/>
  <c r="S30" i="749" s="1"/>
  <c r="T30" i="749" s="1"/>
  <c r="V30" i="749" s="1"/>
  <c r="A30" i="749"/>
  <c r="S29" i="749"/>
  <c r="T29" i="749" s="1"/>
  <c r="V29" i="749" s="1"/>
  <c r="R29" i="749"/>
  <c r="N29" i="749"/>
  <c r="M29" i="749"/>
  <c r="L29" i="749"/>
  <c r="D29" i="749"/>
  <c r="A29" i="749"/>
  <c r="R28" i="749"/>
  <c r="N28" i="749"/>
  <c r="M28" i="749"/>
  <c r="L28" i="749"/>
  <c r="D28" i="749"/>
  <c r="S28" i="749" s="1"/>
  <c r="T28" i="749" s="1"/>
  <c r="V28" i="749" s="1"/>
  <c r="A28" i="749"/>
  <c r="V27" i="749"/>
  <c r="B17" i="749"/>
  <c r="G15" i="749"/>
  <c r="B15" i="749"/>
  <c r="B13" i="749"/>
  <c r="V52" i="747"/>
  <c r="V51" i="747"/>
  <c r="R50" i="747"/>
  <c r="M50" i="747" s="1"/>
  <c r="L50" i="747"/>
  <c r="N50" i="747" s="1"/>
  <c r="O50" i="747" s="1"/>
  <c r="D50" i="747"/>
  <c r="S50" i="747" s="1"/>
  <c r="T50" i="747" s="1"/>
  <c r="V50" i="747" s="1"/>
  <c r="A50" i="747"/>
  <c r="R49" i="747"/>
  <c r="M49" i="747" s="1"/>
  <c r="L49" i="747"/>
  <c r="N49" i="747" s="1"/>
  <c r="O49" i="747" s="1"/>
  <c r="D49" i="747"/>
  <c r="S49" i="747" s="1"/>
  <c r="T49" i="747" s="1"/>
  <c r="V49" i="747" s="1"/>
  <c r="A49" i="747"/>
  <c r="R48" i="747"/>
  <c r="M48" i="747" s="1"/>
  <c r="L48" i="747"/>
  <c r="N48" i="747" s="1"/>
  <c r="O48" i="747" s="1"/>
  <c r="D48" i="747"/>
  <c r="S48" i="747" s="1"/>
  <c r="T48" i="747" s="1"/>
  <c r="V48" i="747" s="1"/>
  <c r="A48" i="747"/>
  <c r="R47" i="747"/>
  <c r="M47" i="747" s="1"/>
  <c r="L47" i="747"/>
  <c r="N47" i="747" s="1"/>
  <c r="O47" i="747" s="1"/>
  <c r="D47" i="747"/>
  <c r="S47" i="747" s="1"/>
  <c r="T47" i="747" s="1"/>
  <c r="V47" i="747" s="1"/>
  <c r="A47" i="747"/>
  <c r="R46" i="747"/>
  <c r="M46" i="747" s="1"/>
  <c r="L46" i="747"/>
  <c r="N46" i="747" s="1"/>
  <c r="O46" i="747" s="1"/>
  <c r="D46" i="747"/>
  <c r="S46" i="747" s="1"/>
  <c r="T46" i="747" s="1"/>
  <c r="V46" i="747" s="1"/>
  <c r="A46" i="747"/>
  <c r="R45" i="747"/>
  <c r="M45" i="747" s="1"/>
  <c r="L45" i="747"/>
  <c r="N45" i="747" s="1"/>
  <c r="O45" i="747" s="1"/>
  <c r="D45" i="747"/>
  <c r="S45" i="747" s="1"/>
  <c r="T45" i="747" s="1"/>
  <c r="V45" i="747" s="1"/>
  <c r="A45" i="747"/>
  <c r="R44" i="747"/>
  <c r="M44" i="747" s="1"/>
  <c r="L44" i="747"/>
  <c r="N44" i="747" s="1"/>
  <c r="O44" i="747" s="1"/>
  <c r="D44" i="747"/>
  <c r="S44" i="747" s="1"/>
  <c r="T44" i="747" s="1"/>
  <c r="V44" i="747" s="1"/>
  <c r="A44" i="747"/>
  <c r="R43" i="747"/>
  <c r="M43" i="747" s="1"/>
  <c r="L43" i="747"/>
  <c r="N43" i="747" s="1"/>
  <c r="O43" i="747" s="1"/>
  <c r="D43" i="747"/>
  <c r="S43" i="747" s="1"/>
  <c r="T43" i="747" s="1"/>
  <c r="V43" i="747" s="1"/>
  <c r="A43" i="747"/>
  <c r="R42" i="747"/>
  <c r="M42" i="747" s="1"/>
  <c r="L42" i="747"/>
  <c r="N42" i="747" s="1"/>
  <c r="O42" i="747" s="1"/>
  <c r="D42" i="747"/>
  <c r="S42" i="747" s="1"/>
  <c r="T42" i="747" s="1"/>
  <c r="V42" i="747" s="1"/>
  <c r="A42" i="747"/>
  <c r="R41" i="747"/>
  <c r="M41" i="747" s="1"/>
  <c r="L41" i="747"/>
  <c r="N41" i="747" s="1"/>
  <c r="O41" i="747" s="1"/>
  <c r="D41" i="747"/>
  <c r="S41" i="747" s="1"/>
  <c r="T41" i="747" s="1"/>
  <c r="V41" i="747" s="1"/>
  <c r="A41" i="747"/>
  <c r="R40" i="747"/>
  <c r="M40" i="747" s="1"/>
  <c r="L40" i="747"/>
  <c r="N40" i="747" s="1"/>
  <c r="O40" i="747" s="1"/>
  <c r="D40" i="747"/>
  <c r="S40" i="747" s="1"/>
  <c r="T40" i="747" s="1"/>
  <c r="V40" i="747" s="1"/>
  <c r="A40" i="747"/>
  <c r="R39" i="747"/>
  <c r="M39" i="747" s="1"/>
  <c r="L39" i="747"/>
  <c r="N39" i="747" s="1"/>
  <c r="O39" i="747" s="1"/>
  <c r="D39" i="747"/>
  <c r="S39" i="747" s="1"/>
  <c r="T39" i="747" s="1"/>
  <c r="V39" i="747" s="1"/>
  <c r="A39" i="747"/>
  <c r="R38" i="747"/>
  <c r="M38" i="747" s="1"/>
  <c r="N38" i="747"/>
  <c r="O38" i="747" s="1"/>
  <c r="L38" i="747"/>
  <c r="D38" i="747"/>
  <c r="S38" i="747" s="1"/>
  <c r="T38" i="747" s="1"/>
  <c r="V38" i="747" s="1"/>
  <c r="A38" i="747"/>
  <c r="R37" i="747"/>
  <c r="M37" i="747" s="1"/>
  <c r="L37" i="747"/>
  <c r="N37" i="747" s="1"/>
  <c r="O37" i="747" s="1"/>
  <c r="D37" i="747"/>
  <c r="S37" i="747" s="1"/>
  <c r="T37" i="747" s="1"/>
  <c r="V37" i="747" s="1"/>
  <c r="A37" i="747"/>
  <c r="R36" i="747"/>
  <c r="N36" i="747"/>
  <c r="M36" i="747"/>
  <c r="L36" i="747"/>
  <c r="D36" i="747"/>
  <c r="S36" i="747" s="1"/>
  <c r="T36" i="747" s="1"/>
  <c r="V36" i="747" s="1"/>
  <c r="A36" i="747"/>
  <c r="S35" i="747"/>
  <c r="T35" i="747" s="1"/>
  <c r="V35" i="747" s="1"/>
  <c r="R35" i="747"/>
  <c r="N35" i="747"/>
  <c r="M35" i="747"/>
  <c r="L35" i="747"/>
  <c r="D35" i="747"/>
  <c r="A35" i="747"/>
  <c r="R34" i="747"/>
  <c r="N34" i="747"/>
  <c r="M34" i="747"/>
  <c r="L34" i="747"/>
  <c r="D34" i="747"/>
  <c r="S34" i="747" s="1"/>
  <c r="T34" i="747" s="1"/>
  <c r="V34" i="747" s="1"/>
  <c r="A34" i="747"/>
  <c r="R33" i="747"/>
  <c r="N33" i="747"/>
  <c r="M33" i="747"/>
  <c r="L33" i="747"/>
  <c r="D33" i="747"/>
  <c r="S33" i="747" s="1"/>
  <c r="T33" i="747" s="1"/>
  <c r="V33" i="747" s="1"/>
  <c r="A33" i="747"/>
  <c r="R32" i="747"/>
  <c r="N32" i="747"/>
  <c r="M32" i="747"/>
  <c r="L32" i="747"/>
  <c r="D32" i="747"/>
  <c r="S32" i="747" s="1"/>
  <c r="T32" i="747" s="1"/>
  <c r="V32" i="747" s="1"/>
  <c r="A32" i="747"/>
  <c r="R31" i="747"/>
  <c r="N31" i="747"/>
  <c r="M31" i="747"/>
  <c r="L31" i="747"/>
  <c r="D31" i="747"/>
  <c r="S31" i="747" s="1"/>
  <c r="T31" i="747" s="1"/>
  <c r="V31" i="747" s="1"/>
  <c r="A31" i="747"/>
  <c r="R30" i="747"/>
  <c r="N30" i="747"/>
  <c r="M30" i="747"/>
  <c r="L30" i="747"/>
  <c r="D30" i="747"/>
  <c r="S30" i="747" s="1"/>
  <c r="T30" i="747" s="1"/>
  <c r="V30" i="747" s="1"/>
  <c r="A30" i="747"/>
  <c r="R29" i="747"/>
  <c r="N29" i="747"/>
  <c r="M29" i="747"/>
  <c r="L29" i="747"/>
  <c r="D29" i="747"/>
  <c r="S29" i="747" s="1"/>
  <c r="T29" i="747" s="1"/>
  <c r="V29" i="747" s="1"/>
  <c r="A29" i="747"/>
  <c r="R28" i="747"/>
  <c r="N28" i="747"/>
  <c r="M28" i="747"/>
  <c r="L28" i="747"/>
  <c r="D28" i="747"/>
  <c r="S28" i="747" s="1"/>
  <c r="T28" i="747" s="1"/>
  <c r="V28" i="747" s="1"/>
  <c r="A28" i="747"/>
  <c r="V27" i="747"/>
  <c r="B17" i="747"/>
  <c r="G15" i="747"/>
  <c r="B15" i="747"/>
  <c r="B13" i="747"/>
  <c r="V52" i="745"/>
  <c r="V51" i="745"/>
  <c r="R50" i="745"/>
  <c r="M50" i="745" s="1"/>
  <c r="L50" i="745"/>
  <c r="N50" i="745" s="1"/>
  <c r="O50" i="745" s="1"/>
  <c r="D50" i="745"/>
  <c r="S50" i="745" s="1"/>
  <c r="T50" i="745" s="1"/>
  <c r="V50" i="745" s="1"/>
  <c r="A50" i="745"/>
  <c r="R49" i="745"/>
  <c r="M49" i="745" s="1"/>
  <c r="L49" i="745"/>
  <c r="N49" i="745" s="1"/>
  <c r="O49" i="745" s="1"/>
  <c r="D49" i="745"/>
  <c r="S49" i="745" s="1"/>
  <c r="T49" i="745" s="1"/>
  <c r="V49" i="745" s="1"/>
  <c r="A49" i="745"/>
  <c r="R48" i="745"/>
  <c r="M48" i="745" s="1"/>
  <c r="N48" i="745"/>
  <c r="O48" i="745" s="1"/>
  <c r="L48" i="745"/>
  <c r="D48" i="745"/>
  <c r="S48" i="745" s="1"/>
  <c r="T48" i="745" s="1"/>
  <c r="V48" i="745" s="1"/>
  <c r="A48" i="745"/>
  <c r="R47" i="745"/>
  <c r="M47" i="745" s="1"/>
  <c r="L47" i="745"/>
  <c r="N47" i="745" s="1"/>
  <c r="O47" i="745" s="1"/>
  <c r="D47" i="745"/>
  <c r="S47" i="745" s="1"/>
  <c r="T47" i="745" s="1"/>
  <c r="V47" i="745" s="1"/>
  <c r="A47" i="745"/>
  <c r="R46" i="745"/>
  <c r="M46" i="745" s="1"/>
  <c r="L46" i="745"/>
  <c r="N46" i="745" s="1"/>
  <c r="O46" i="745" s="1"/>
  <c r="D46" i="745"/>
  <c r="S46" i="745" s="1"/>
  <c r="T46" i="745" s="1"/>
  <c r="V46" i="745" s="1"/>
  <c r="A46" i="745"/>
  <c r="R45" i="745"/>
  <c r="M45" i="745" s="1"/>
  <c r="L45" i="745"/>
  <c r="N45" i="745" s="1"/>
  <c r="O45" i="745" s="1"/>
  <c r="D45" i="745"/>
  <c r="S45" i="745" s="1"/>
  <c r="T45" i="745" s="1"/>
  <c r="V45" i="745" s="1"/>
  <c r="A45" i="745"/>
  <c r="R44" i="745"/>
  <c r="M44" i="745" s="1"/>
  <c r="L44" i="745"/>
  <c r="N44" i="745" s="1"/>
  <c r="O44" i="745" s="1"/>
  <c r="D44" i="745"/>
  <c r="S44" i="745" s="1"/>
  <c r="T44" i="745" s="1"/>
  <c r="V44" i="745" s="1"/>
  <c r="A44" i="745"/>
  <c r="R43" i="745"/>
  <c r="M43" i="745" s="1"/>
  <c r="L43" i="745"/>
  <c r="N43" i="745" s="1"/>
  <c r="O43" i="745" s="1"/>
  <c r="D43" i="745"/>
  <c r="S43" i="745" s="1"/>
  <c r="T43" i="745" s="1"/>
  <c r="V43" i="745" s="1"/>
  <c r="A43" i="745"/>
  <c r="R42" i="745"/>
  <c r="M42" i="745" s="1"/>
  <c r="L42" i="745"/>
  <c r="N42" i="745" s="1"/>
  <c r="O42" i="745" s="1"/>
  <c r="D42" i="745"/>
  <c r="S42" i="745" s="1"/>
  <c r="T42" i="745" s="1"/>
  <c r="V42" i="745" s="1"/>
  <c r="A42" i="745"/>
  <c r="R41" i="745"/>
  <c r="M41" i="745" s="1"/>
  <c r="L41" i="745"/>
  <c r="N41" i="745" s="1"/>
  <c r="O41" i="745" s="1"/>
  <c r="D41" i="745"/>
  <c r="S41" i="745" s="1"/>
  <c r="T41" i="745" s="1"/>
  <c r="V41" i="745" s="1"/>
  <c r="A41" i="745"/>
  <c r="R40" i="745"/>
  <c r="M40" i="745" s="1"/>
  <c r="L40" i="745"/>
  <c r="N40" i="745" s="1"/>
  <c r="O40" i="745" s="1"/>
  <c r="D40" i="745"/>
  <c r="S40" i="745" s="1"/>
  <c r="T40" i="745" s="1"/>
  <c r="V40" i="745" s="1"/>
  <c r="A40" i="745"/>
  <c r="R39" i="745"/>
  <c r="M39" i="745" s="1"/>
  <c r="L39" i="745"/>
  <c r="N39" i="745" s="1"/>
  <c r="O39" i="745" s="1"/>
  <c r="D39" i="745"/>
  <c r="S39" i="745" s="1"/>
  <c r="T39" i="745" s="1"/>
  <c r="V39" i="745" s="1"/>
  <c r="A39" i="745"/>
  <c r="R38" i="745"/>
  <c r="M38" i="745" s="1"/>
  <c r="L38" i="745"/>
  <c r="N38" i="745" s="1"/>
  <c r="O38" i="745" s="1"/>
  <c r="D38" i="745"/>
  <c r="S38" i="745" s="1"/>
  <c r="T38" i="745" s="1"/>
  <c r="V38" i="745" s="1"/>
  <c r="A38" i="745"/>
  <c r="R37" i="745"/>
  <c r="M37" i="745" s="1"/>
  <c r="L37" i="745"/>
  <c r="N37" i="745" s="1"/>
  <c r="O37" i="745" s="1"/>
  <c r="D37" i="745"/>
  <c r="S37" i="745" s="1"/>
  <c r="T37" i="745" s="1"/>
  <c r="V37" i="745" s="1"/>
  <c r="A37" i="745"/>
  <c r="R36" i="745"/>
  <c r="N36" i="745"/>
  <c r="M36" i="745"/>
  <c r="L36" i="745"/>
  <c r="D36" i="745"/>
  <c r="S36" i="745" s="1"/>
  <c r="T36" i="745" s="1"/>
  <c r="V36" i="745" s="1"/>
  <c r="A36" i="745"/>
  <c r="R35" i="745"/>
  <c r="N35" i="745"/>
  <c r="M35" i="745"/>
  <c r="L35" i="745"/>
  <c r="D35" i="745"/>
  <c r="S35" i="745" s="1"/>
  <c r="T35" i="745" s="1"/>
  <c r="V35" i="745" s="1"/>
  <c r="A35" i="745"/>
  <c r="R34" i="745"/>
  <c r="N34" i="745"/>
  <c r="M34" i="745"/>
  <c r="L34" i="745"/>
  <c r="D34" i="745"/>
  <c r="S34" i="745" s="1"/>
  <c r="T34" i="745" s="1"/>
  <c r="V34" i="745" s="1"/>
  <c r="A34" i="745"/>
  <c r="R33" i="745"/>
  <c r="N33" i="745"/>
  <c r="M33" i="745"/>
  <c r="L33" i="745"/>
  <c r="D33" i="745"/>
  <c r="S33" i="745" s="1"/>
  <c r="T33" i="745" s="1"/>
  <c r="V33" i="745" s="1"/>
  <c r="A33" i="745"/>
  <c r="R32" i="745"/>
  <c r="N32" i="745"/>
  <c r="M32" i="745"/>
  <c r="L32" i="745"/>
  <c r="D32" i="745"/>
  <c r="S32" i="745" s="1"/>
  <c r="T32" i="745" s="1"/>
  <c r="V32" i="745" s="1"/>
  <c r="A32" i="745"/>
  <c r="R31" i="745"/>
  <c r="N31" i="745"/>
  <c r="M31" i="745"/>
  <c r="L31" i="745"/>
  <c r="D31" i="745"/>
  <c r="S31" i="745" s="1"/>
  <c r="T31" i="745" s="1"/>
  <c r="V31" i="745" s="1"/>
  <c r="A31" i="745"/>
  <c r="R30" i="745"/>
  <c r="N30" i="745"/>
  <c r="M30" i="745"/>
  <c r="L30" i="745"/>
  <c r="D30" i="745"/>
  <c r="S30" i="745" s="1"/>
  <c r="T30" i="745" s="1"/>
  <c r="V30" i="745" s="1"/>
  <c r="A30" i="745"/>
  <c r="S29" i="745"/>
  <c r="T29" i="745" s="1"/>
  <c r="V29" i="745" s="1"/>
  <c r="R29" i="745"/>
  <c r="N29" i="745"/>
  <c r="M29" i="745"/>
  <c r="L29" i="745"/>
  <c r="D29" i="745"/>
  <c r="A29" i="745"/>
  <c r="R28" i="745"/>
  <c r="N28" i="745"/>
  <c r="M28" i="745"/>
  <c r="L28" i="745"/>
  <c r="D28" i="745"/>
  <c r="S28" i="745" s="1"/>
  <c r="T28" i="745" s="1"/>
  <c r="V28" i="745" s="1"/>
  <c r="A28" i="745"/>
  <c r="V27" i="745"/>
  <c r="B17" i="745"/>
  <c r="G15" i="745"/>
  <c r="B15" i="745"/>
  <c r="B13" i="745"/>
  <c r="V52" i="743"/>
  <c r="V51" i="743"/>
  <c r="R50" i="743"/>
  <c r="M50" i="743"/>
  <c r="L50" i="743"/>
  <c r="N50" i="743" s="1"/>
  <c r="O50" i="743" s="1"/>
  <c r="D50" i="743"/>
  <c r="S50" i="743" s="1"/>
  <c r="T50" i="743" s="1"/>
  <c r="V50" i="743" s="1"/>
  <c r="A50" i="743"/>
  <c r="R49" i="743"/>
  <c r="M49" i="743" s="1"/>
  <c r="L49" i="743"/>
  <c r="N49" i="743" s="1"/>
  <c r="O49" i="743" s="1"/>
  <c r="D49" i="743"/>
  <c r="S49" i="743" s="1"/>
  <c r="T49" i="743" s="1"/>
  <c r="V49" i="743" s="1"/>
  <c r="A49" i="743"/>
  <c r="R48" i="743"/>
  <c r="M48" i="743" s="1"/>
  <c r="L48" i="743"/>
  <c r="N48" i="743" s="1"/>
  <c r="O48" i="743" s="1"/>
  <c r="D48" i="743"/>
  <c r="S48" i="743" s="1"/>
  <c r="T48" i="743" s="1"/>
  <c r="V48" i="743" s="1"/>
  <c r="A48" i="743"/>
  <c r="R47" i="743"/>
  <c r="M47" i="743" s="1"/>
  <c r="L47" i="743"/>
  <c r="N47" i="743" s="1"/>
  <c r="O47" i="743" s="1"/>
  <c r="D47" i="743"/>
  <c r="S47" i="743" s="1"/>
  <c r="T47" i="743" s="1"/>
  <c r="V47" i="743" s="1"/>
  <c r="A47" i="743"/>
  <c r="R46" i="743"/>
  <c r="M46" i="743" s="1"/>
  <c r="L46" i="743"/>
  <c r="N46" i="743" s="1"/>
  <c r="O46" i="743" s="1"/>
  <c r="D46" i="743"/>
  <c r="S46" i="743" s="1"/>
  <c r="T46" i="743" s="1"/>
  <c r="V46" i="743" s="1"/>
  <c r="A46" i="743"/>
  <c r="R45" i="743"/>
  <c r="M45" i="743" s="1"/>
  <c r="L45" i="743"/>
  <c r="N45" i="743" s="1"/>
  <c r="O45" i="743" s="1"/>
  <c r="D45" i="743"/>
  <c r="S45" i="743" s="1"/>
  <c r="T45" i="743" s="1"/>
  <c r="V45" i="743" s="1"/>
  <c r="A45" i="743"/>
  <c r="R44" i="743"/>
  <c r="M44" i="743" s="1"/>
  <c r="L44" i="743"/>
  <c r="N44" i="743" s="1"/>
  <c r="O44" i="743" s="1"/>
  <c r="D44" i="743"/>
  <c r="S44" i="743" s="1"/>
  <c r="T44" i="743" s="1"/>
  <c r="V44" i="743" s="1"/>
  <c r="A44" i="743"/>
  <c r="R43" i="743"/>
  <c r="M43" i="743" s="1"/>
  <c r="L43" i="743"/>
  <c r="N43" i="743" s="1"/>
  <c r="O43" i="743" s="1"/>
  <c r="D43" i="743"/>
  <c r="S43" i="743" s="1"/>
  <c r="T43" i="743" s="1"/>
  <c r="V43" i="743" s="1"/>
  <c r="A43" i="743"/>
  <c r="R42" i="743"/>
  <c r="M42" i="743" s="1"/>
  <c r="L42" i="743"/>
  <c r="N42" i="743" s="1"/>
  <c r="O42" i="743" s="1"/>
  <c r="D42" i="743"/>
  <c r="S42" i="743" s="1"/>
  <c r="T42" i="743" s="1"/>
  <c r="V42" i="743" s="1"/>
  <c r="A42" i="743"/>
  <c r="R41" i="743"/>
  <c r="M41" i="743" s="1"/>
  <c r="L41" i="743"/>
  <c r="N41" i="743" s="1"/>
  <c r="O41" i="743" s="1"/>
  <c r="D41" i="743"/>
  <c r="S41" i="743" s="1"/>
  <c r="T41" i="743" s="1"/>
  <c r="V41" i="743" s="1"/>
  <c r="A41" i="743"/>
  <c r="R40" i="743"/>
  <c r="M40" i="743" s="1"/>
  <c r="L40" i="743"/>
  <c r="N40" i="743" s="1"/>
  <c r="O40" i="743" s="1"/>
  <c r="D40" i="743"/>
  <c r="S40" i="743" s="1"/>
  <c r="T40" i="743" s="1"/>
  <c r="V40" i="743" s="1"/>
  <c r="A40" i="743"/>
  <c r="R39" i="743"/>
  <c r="M39" i="743" s="1"/>
  <c r="L39" i="743"/>
  <c r="N39" i="743" s="1"/>
  <c r="O39" i="743" s="1"/>
  <c r="D39" i="743"/>
  <c r="S39" i="743" s="1"/>
  <c r="T39" i="743" s="1"/>
  <c r="V39" i="743" s="1"/>
  <c r="A39" i="743"/>
  <c r="R38" i="743"/>
  <c r="M38" i="743" s="1"/>
  <c r="L38" i="743"/>
  <c r="N38" i="743" s="1"/>
  <c r="O38" i="743" s="1"/>
  <c r="D38" i="743"/>
  <c r="S38" i="743" s="1"/>
  <c r="T38" i="743" s="1"/>
  <c r="V38" i="743" s="1"/>
  <c r="A38" i="743"/>
  <c r="R37" i="743"/>
  <c r="M37" i="743" s="1"/>
  <c r="L37" i="743"/>
  <c r="N37" i="743" s="1"/>
  <c r="O37" i="743" s="1"/>
  <c r="D37" i="743"/>
  <c r="S37" i="743" s="1"/>
  <c r="T37" i="743" s="1"/>
  <c r="V37" i="743" s="1"/>
  <c r="A37" i="743"/>
  <c r="R36" i="743"/>
  <c r="N36" i="743"/>
  <c r="M36" i="743"/>
  <c r="L36" i="743"/>
  <c r="D36" i="743"/>
  <c r="S36" i="743" s="1"/>
  <c r="T36" i="743" s="1"/>
  <c r="V36" i="743" s="1"/>
  <c r="A36" i="743"/>
  <c r="R35" i="743"/>
  <c r="N35" i="743"/>
  <c r="M35" i="743"/>
  <c r="L35" i="743"/>
  <c r="D35" i="743"/>
  <c r="S35" i="743" s="1"/>
  <c r="T35" i="743" s="1"/>
  <c r="V35" i="743" s="1"/>
  <c r="A35" i="743"/>
  <c r="R34" i="743"/>
  <c r="N34" i="743"/>
  <c r="M34" i="743"/>
  <c r="L34" i="743"/>
  <c r="D34" i="743"/>
  <c r="S34" i="743" s="1"/>
  <c r="T34" i="743" s="1"/>
  <c r="V34" i="743" s="1"/>
  <c r="A34" i="743"/>
  <c r="R33" i="743"/>
  <c r="N33" i="743"/>
  <c r="M33" i="743"/>
  <c r="L33" i="743"/>
  <c r="D33" i="743"/>
  <c r="S33" i="743" s="1"/>
  <c r="T33" i="743" s="1"/>
  <c r="V33" i="743" s="1"/>
  <c r="A33" i="743"/>
  <c r="R32" i="743"/>
  <c r="N32" i="743"/>
  <c r="M32" i="743"/>
  <c r="L32" i="743"/>
  <c r="D32" i="743"/>
  <c r="S32" i="743" s="1"/>
  <c r="T32" i="743" s="1"/>
  <c r="V32" i="743" s="1"/>
  <c r="A32" i="743"/>
  <c r="S31" i="743"/>
  <c r="T31" i="743" s="1"/>
  <c r="V31" i="743" s="1"/>
  <c r="R31" i="743"/>
  <c r="N31" i="743"/>
  <c r="M31" i="743"/>
  <c r="L31" i="743"/>
  <c r="D31" i="743"/>
  <c r="A31" i="743"/>
  <c r="R30" i="743"/>
  <c r="N30" i="743"/>
  <c r="M30" i="743"/>
  <c r="L30" i="743"/>
  <c r="D30" i="743"/>
  <c r="S30" i="743" s="1"/>
  <c r="T30" i="743" s="1"/>
  <c r="V30" i="743" s="1"/>
  <c r="A30" i="743"/>
  <c r="R29" i="743"/>
  <c r="N29" i="743"/>
  <c r="M29" i="743"/>
  <c r="L29" i="743"/>
  <c r="D29" i="743"/>
  <c r="S29" i="743" s="1"/>
  <c r="T29" i="743" s="1"/>
  <c r="V29" i="743" s="1"/>
  <c r="A29" i="743"/>
  <c r="R28" i="743"/>
  <c r="N28" i="743"/>
  <c r="M28" i="743"/>
  <c r="L28" i="743"/>
  <c r="D28" i="743"/>
  <c r="S28" i="743" s="1"/>
  <c r="T28" i="743" s="1"/>
  <c r="V28" i="743" s="1"/>
  <c r="A28" i="743"/>
  <c r="V27" i="743"/>
  <c r="B17" i="743"/>
  <c r="G15" i="743"/>
  <c r="B15" i="743"/>
  <c r="B13" i="743"/>
  <c r="V52" i="741"/>
  <c r="V51" i="741"/>
  <c r="R50" i="741"/>
  <c r="M50" i="741" s="1"/>
  <c r="L50" i="741"/>
  <c r="N50" i="741" s="1"/>
  <c r="O50" i="741" s="1"/>
  <c r="D50" i="741"/>
  <c r="S50" i="741" s="1"/>
  <c r="T50" i="741" s="1"/>
  <c r="V50" i="741" s="1"/>
  <c r="A50" i="741"/>
  <c r="R49" i="741"/>
  <c r="M49" i="741" s="1"/>
  <c r="L49" i="741"/>
  <c r="N49" i="741" s="1"/>
  <c r="O49" i="741" s="1"/>
  <c r="D49" i="741"/>
  <c r="S49" i="741" s="1"/>
  <c r="T49" i="741" s="1"/>
  <c r="V49" i="741" s="1"/>
  <c r="A49" i="741"/>
  <c r="R48" i="741"/>
  <c r="M48" i="741" s="1"/>
  <c r="L48" i="741"/>
  <c r="N48" i="741" s="1"/>
  <c r="O48" i="741" s="1"/>
  <c r="D48" i="741"/>
  <c r="S48" i="741" s="1"/>
  <c r="T48" i="741" s="1"/>
  <c r="V48" i="741" s="1"/>
  <c r="A48" i="741"/>
  <c r="R47" i="741"/>
  <c r="M47" i="741" s="1"/>
  <c r="L47" i="741"/>
  <c r="N47" i="741" s="1"/>
  <c r="O47" i="741" s="1"/>
  <c r="D47" i="741"/>
  <c r="S47" i="741" s="1"/>
  <c r="T47" i="741" s="1"/>
  <c r="V47" i="741" s="1"/>
  <c r="A47" i="741"/>
  <c r="R46" i="741"/>
  <c r="M46" i="741" s="1"/>
  <c r="L46" i="741"/>
  <c r="N46" i="741" s="1"/>
  <c r="O46" i="741" s="1"/>
  <c r="D46" i="741"/>
  <c r="S46" i="741" s="1"/>
  <c r="T46" i="741" s="1"/>
  <c r="V46" i="741" s="1"/>
  <c r="A46" i="741"/>
  <c r="R45" i="741"/>
  <c r="M45" i="741" s="1"/>
  <c r="L45" i="741"/>
  <c r="N45" i="741" s="1"/>
  <c r="O45" i="741" s="1"/>
  <c r="D45" i="741"/>
  <c r="S45" i="741" s="1"/>
  <c r="T45" i="741" s="1"/>
  <c r="V45" i="741" s="1"/>
  <c r="A45" i="741"/>
  <c r="R44" i="741"/>
  <c r="M44" i="741" s="1"/>
  <c r="L44" i="741"/>
  <c r="N44" i="741" s="1"/>
  <c r="O44" i="741" s="1"/>
  <c r="D44" i="741"/>
  <c r="S44" i="741" s="1"/>
  <c r="T44" i="741" s="1"/>
  <c r="V44" i="741" s="1"/>
  <c r="A44" i="741"/>
  <c r="R43" i="741"/>
  <c r="M43" i="741" s="1"/>
  <c r="L43" i="741"/>
  <c r="N43" i="741" s="1"/>
  <c r="O43" i="741" s="1"/>
  <c r="D43" i="741"/>
  <c r="S43" i="741" s="1"/>
  <c r="T43" i="741" s="1"/>
  <c r="V43" i="741" s="1"/>
  <c r="A43" i="741"/>
  <c r="R42" i="741"/>
  <c r="M42" i="741" s="1"/>
  <c r="L42" i="741"/>
  <c r="N42" i="741" s="1"/>
  <c r="O42" i="741" s="1"/>
  <c r="D42" i="741"/>
  <c r="S42" i="741" s="1"/>
  <c r="T42" i="741" s="1"/>
  <c r="V42" i="741" s="1"/>
  <c r="A42" i="741"/>
  <c r="R41" i="741"/>
  <c r="M41" i="741" s="1"/>
  <c r="L41" i="741"/>
  <c r="N41" i="741" s="1"/>
  <c r="O41" i="741" s="1"/>
  <c r="D41" i="741"/>
  <c r="S41" i="741" s="1"/>
  <c r="T41" i="741" s="1"/>
  <c r="V41" i="741" s="1"/>
  <c r="A41" i="741"/>
  <c r="R40" i="741"/>
  <c r="M40" i="741" s="1"/>
  <c r="L40" i="741"/>
  <c r="N40" i="741" s="1"/>
  <c r="O40" i="741" s="1"/>
  <c r="D40" i="741"/>
  <c r="S40" i="741" s="1"/>
  <c r="T40" i="741" s="1"/>
  <c r="V40" i="741" s="1"/>
  <c r="A40" i="741"/>
  <c r="R39" i="741"/>
  <c r="M39" i="741" s="1"/>
  <c r="L39" i="741"/>
  <c r="N39" i="741" s="1"/>
  <c r="O39" i="741" s="1"/>
  <c r="D39" i="741"/>
  <c r="S39" i="741" s="1"/>
  <c r="T39" i="741" s="1"/>
  <c r="V39" i="741" s="1"/>
  <c r="A39" i="741"/>
  <c r="R38" i="741"/>
  <c r="M38" i="741" s="1"/>
  <c r="L38" i="741"/>
  <c r="N38" i="741" s="1"/>
  <c r="O38" i="741" s="1"/>
  <c r="D38" i="741"/>
  <c r="S38" i="741" s="1"/>
  <c r="T38" i="741" s="1"/>
  <c r="V38" i="741" s="1"/>
  <c r="A38" i="741"/>
  <c r="R37" i="741"/>
  <c r="M37" i="741" s="1"/>
  <c r="L37" i="741"/>
  <c r="N37" i="741" s="1"/>
  <c r="O37" i="741" s="1"/>
  <c r="D37" i="741"/>
  <c r="S37" i="741" s="1"/>
  <c r="T37" i="741" s="1"/>
  <c r="V37" i="741" s="1"/>
  <c r="A37" i="741"/>
  <c r="R36" i="741"/>
  <c r="N36" i="741"/>
  <c r="M36" i="741"/>
  <c r="L36" i="741"/>
  <c r="D36" i="741"/>
  <c r="S36" i="741" s="1"/>
  <c r="T36" i="741" s="1"/>
  <c r="V36" i="741" s="1"/>
  <c r="A36" i="741"/>
  <c r="R35" i="741"/>
  <c r="N35" i="741"/>
  <c r="M35" i="741"/>
  <c r="L35" i="741"/>
  <c r="D35" i="741"/>
  <c r="S35" i="741" s="1"/>
  <c r="T35" i="741" s="1"/>
  <c r="V35" i="741" s="1"/>
  <c r="A35" i="741"/>
  <c r="R34" i="741"/>
  <c r="N34" i="741"/>
  <c r="M34" i="741"/>
  <c r="L34" i="741"/>
  <c r="D34" i="741"/>
  <c r="S34" i="741" s="1"/>
  <c r="T34" i="741" s="1"/>
  <c r="V34" i="741" s="1"/>
  <c r="A34" i="741"/>
  <c r="R33" i="741"/>
  <c r="N33" i="741"/>
  <c r="M33" i="741"/>
  <c r="L33" i="741"/>
  <c r="D33" i="741"/>
  <c r="S33" i="741" s="1"/>
  <c r="T33" i="741" s="1"/>
  <c r="V33" i="741" s="1"/>
  <c r="A33" i="741"/>
  <c r="R32" i="741"/>
  <c r="N32" i="741"/>
  <c r="M32" i="741"/>
  <c r="L32" i="741"/>
  <c r="D32" i="741"/>
  <c r="S32" i="741" s="1"/>
  <c r="T32" i="741" s="1"/>
  <c r="V32" i="741" s="1"/>
  <c r="A32" i="741"/>
  <c r="R31" i="741"/>
  <c r="N31" i="741"/>
  <c r="M31" i="741"/>
  <c r="L31" i="741"/>
  <c r="D31" i="741"/>
  <c r="S31" i="741" s="1"/>
  <c r="T31" i="741" s="1"/>
  <c r="V31" i="741" s="1"/>
  <c r="A31" i="741"/>
  <c r="R30" i="741"/>
  <c r="N30" i="741"/>
  <c r="M30" i="741"/>
  <c r="L30" i="741"/>
  <c r="D30" i="741"/>
  <c r="S30" i="741" s="1"/>
  <c r="T30" i="741" s="1"/>
  <c r="V30" i="741" s="1"/>
  <c r="A30" i="741"/>
  <c r="S29" i="741"/>
  <c r="T29" i="741" s="1"/>
  <c r="V29" i="741" s="1"/>
  <c r="R29" i="741"/>
  <c r="N29" i="741"/>
  <c r="M29" i="741"/>
  <c r="L29" i="741"/>
  <c r="D29" i="741"/>
  <c r="A29" i="741"/>
  <c r="R28" i="741"/>
  <c r="N28" i="741"/>
  <c r="M28" i="741"/>
  <c r="L28" i="741"/>
  <c r="D28" i="741"/>
  <c r="S28" i="741" s="1"/>
  <c r="T28" i="741" s="1"/>
  <c r="V28" i="741" s="1"/>
  <c r="A28" i="741"/>
  <c r="V27" i="741"/>
  <c r="B17" i="741"/>
  <c r="G15" i="741"/>
  <c r="B15" i="741"/>
  <c r="B13" i="741"/>
  <c r="P19" i="2"/>
  <c r="W50" i="876" l="1"/>
  <c r="M50" i="876"/>
  <c r="S49" i="876"/>
  <c r="N49" i="876"/>
  <c r="M49" i="876"/>
  <c r="L49" i="876"/>
  <c r="R49" i="876" s="1"/>
  <c r="D49" i="876"/>
  <c r="T49" i="876" s="1"/>
  <c r="U49" i="876" s="1"/>
  <c r="W49" i="876" s="1"/>
  <c r="A49" i="876"/>
  <c r="Y48" i="876"/>
  <c r="S48" i="876"/>
  <c r="N48" i="876"/>
  <c r="M48" i="876"/>
  <c r="L48" i="876"/>
  <c r="D48" i="876"/>
  <c r="T48" i="876" s="1"/>
  <c r="U48" i="876" s="1"/>
  <c r="W48" i="876" s="1"/>
  <c r="A48" i="876"/>
  <c r="Y47" i="876"/>
  <c r="S47" i="876"/>
  <c r="N47" i="876"/>
  <c r="M47" i="876"/>
  <c r="L47" i="876"/>
  <c r="D47" i="876"/>
  <c r="T47" i="876" s="1"/>
  <c r="U47" i="876" s="1"/>
  <c r="W47" i="876" s="1"/>
  <c r="A47" i="876"/>
  <c r="Y46" i="876"/>
  <c r="S46" i="876"/>
  <c r="N46" i="876"/>
  <c r="M46" i="876"/>
  <c r="L46" i="876"/>
  <c r="D46" i="876"/>
  <c r="T46" i="876" s="1"/>
  <c r="U46" i="876" s="1"/>
  <c r="W46" i="876" s="1"/>
  <c r="A46" i="876"/>
  <c r="Y45" i="876"/>
  <c r="S45" i="876"/>
  <c r="N45" i="876"/>
  <c r="M45" i="876"/>
  <c r="L45" i="876"/>
  <c r="D45" i="876"/>
  <c r="T45" i="876" s="1"/>
  <c r="U45" i="876" s="1"/>
  <c r="W45" i="876" s="1"/>
  <c r="A45" i="876"/>
  <c r="Y44" i="876"/>
  <c r="S44" i="876"/>
  <c r="N44" i="876"/>
  <c r="M44" i="876"/>
  <c r="L44" i="876"/>
  <c r="D44" i="876"/>
  <c r="T44" i="876" s="1"/>
  <c r="U44" i="876" s="1"/>
  <c r="W44" i="876" s="1"/>
  <c r="A44" i="876"/>
  <c r="Y43" i="876"/>
  <c r="S43" i="876"/>
  <c r="N43" i="876"/>
  <c r="M43" i="876"/>
  <c r="L43" i="876"/>
  <c r="D43" i="876"/>
  <c r="T43" i="876" s="1"/>
  <c r="U43" i="876" s="1"/>
  <c r="W43" i="876" s="1"/>
  <c r="A43" i="876"/>
  <c r="Y42" i="876"/>
  <c r="S42" i="876"/>
  <c r="N42" i="876"/>
  <c r="M42" i="876"/>
  <c r="L42" i="876"/>
  <c r="D42" i="876"/>
  <c r="T42" i="876" s="1"/>
  <c r="U42" i="876" s="1"/>
  <c r="W42" i="876" s="1"/>
  <c r="A42" i="876"/>
  <c r="Y41" i="876"/>
  <c r="T41" i="876"/>
  <c r="U41" i="876" s="1"/>
  <c r="W41" i="876" s="1"/>
  <c r="S41" i="876"/>
  <c r="N41" i="876"/>
  <c r="M41" i="876"/>
  <c r="L41" i="876"/>
  <c r="D41" i="876"/>
  <c r="A41" i="876"/>
  <c r="Y40" i="876"/>
  <c r="S40" i="876"/>
  <c r="N40" i="876"/>
  <c r="M40" i="876"/>
  <c r="L40" i="876"/>
  <c r="R40" i="876" s="1"/>
  <c r="D40" i="876"/>
  <c r="T40" i="876" s="1"/>
  <c r="U40" i="876" s="1"/>
  <c r="W40" i="876" s="1"/>
  <c r="A40" i="876"/>
  <c r="Y39" i="876"/>
  <c r="W39" i="876"/>
  <c r="S39" i="876"/>
  <c r="N39" i="876"/>
  <c r="M39" i="876"/>
  <c r="L39" i="876"/>
  <c r="D39" i="876"/>
  <c r="T39" i="876" s="1"/>
  <c r="U39" i="876" s="1"/>
  <c r="A39" i="876"/>
  <c r="Y38" i="876"/>
  <c r="S38" i="876"/>
  <c r="N38" i="876"/>
  <c r="M38" i="876"/>
  <c r="L38" i="876"/>
  <c r="D38" i="876"/>
  <c r="T38" i="876" s="1"/>
  <c r="U38" i="876" s="1"/>
  <c r="W38" i="876" s="1"/>
  <c r="A38" i="876"/>
  <c r="Y37" i="876"/>
  <c r="T37" i="876"/>
  <c r="U37" i="876" s="1"/>
  <c r="W37" i="876" s="1"/>
  <c r="S37" i="876"/>
  <c r="N37" i="876"/>
  <c r="M37" i="876"/>
  <c r="L37" i="876"/>
  <c r="D37" i="876"/>
  <c r="A37" i="876"/>
  <c r="Y36" i="876"/>
  <c r="S36" i="876"/>
  <c r="N36" i="876"/>
  <c r="M36" i="876"/>
  <c r="L36" i="876"/>
  <c r="R36" i="876" s="1"/>
  <c r="D36" i="876"/>
  <c r="T36" i="876" s="1"/>
  <c r="U36" i="876" s="1"/>
  <c r="W36" i="876" s="1"/>
  <c r="A36" i="876"/>
  <c r="Y35" i="876"/>
  <c r="S35" i="876"/>
  <c r="N35" i="876"/>
  <c r="M35" i="876"/>
  <c r="L35" i="876"/>
  <c r="R35" i="876" s="1"/>
  <c r="D35" i="876"/>
  <c r="T35" i="876" s="1"/>
  <c r="U35" i="876" s="1"/>
  <c r="W35" i="876" s="1"/>
  <c r="A35" i="876"/>
  <c r="Y34" i="876"/>
  <c r="S34" i="876"/>
  <c r="N34" i="876"/>
  <c r="M34" i="876"/>
  <c r="L34" i="876"/>
  <c r="D34" i="876"/>
  <c r="T34" i="876" s="1"/>
  <c r="U34" i="876" s="1"/>
  <c r="W34" i="876" s="1"/>
  <c r="A34" i="876"/>
  <c r="Y33" i="876"/>
  <c r="S33" i="876"/>
  <c r="N33" i="876"/>
  <c r="M33" i="876"/>
  <c r="L33" i="876"/>
  <c r="D33" i="876"/>
  <c r="T33" i="876" s="1"/>
  <c r="U33" i="876" s="1"/>
  <c r="W33" i="876" s="1"/>
  <c r="A33" i="876"/>
  <c r="Y32" i="876"/>
  <c r="S32" i="876"/>
  <c r="N32" i="876"/>
  <c r="M32" i="876"/>
  <c r="L32" i="876"/>
  <c r="AA32" i="876" s="1"/>
  <c r="D32" i="876"/>
  <c r="T32" i="876" s="1"/>
  <c r="U32" i="876" s="1"/>
  <c r="W32" i="876" s="1"/>
  <c r="A32" i="876"/>
  <c r="Y31" i="876"/>
  <c r="S31" i="876"/>
  <c r="N31" i="876"/>
  <c r="M31" i="876"/>
  <c r="L31" i="876"/>
  <c r="D31" i="876"/>
  <c r="T31" i="876" s="1"/>
  <c r="U31" i="876" s="1"/>
  <c r="W31" i="876" s="1"/>
  <c r="A31" i="876"/>
  <c r="Y30" i="876"/>
  <c r="S30" i="876"/>
  <c r="N30" i="876"/>
  <c r="M30" i="876"/>
  <c r="L30" i="876"/>
  <c r="D30" i="876"/>
  <c r="T30" i="876" s="1"/>
  <c r="U30" i="876" s="1"/>
  <c r="W30" i="876" s="1"/>
  <c r="A30" i="876"/>
  <c r="Y29" i="876"/>
  <c r="S29" i="876"/>
  <c r="N29" i="876"/>
  <c r="M29" i="876"/>
  <c r="L29" i="876"/>
  <c r="D29" i="876"/>
  <c r="T29" i="876" s="1"/>
  <c r="U29" i="876" s="1"/>
  <c r="W29" i="876" s="1"/>
  <c r="A29" i="876"/>
  <c r="Y28" i="876"/>
  <c r="S28" i="876"/>
  <c r="N28" i="876"/>
  <c r="M28" i="876"/>
  <c r="L28" i="876"/>
  <c r="D28" i="876"/>
  <c r="T28" i="876" s="1"/>
  <c r="U28" i="876" s="1"/>
  <c r="W28" i="876" s="1"/>
  <c r="A28" i="876"/>
  <c r="Y27" i="876"/>
  <c r="S27" i="876"/>
  <c r="N27" i="876"/>
  <c r="M27" i="876"/>
  <c r="L27" i="876"/>
  <c r="D27" i="876"/>
  <c r="T27" i="876" s="1"/>
  <c r="U27" i="876" s="1"/>
  <c r="W27" i="876" s="1"/>
  <c r="A27" i="876"/>
  <c r="Y26" i="876"/>
  <c r="S26" i="876"/>
  <c r="N26" i="876"/>
  <c r="M26" i="876"/>
  <c r="L26" i="876"/>
  <c r="R26" i="876" s="1"/>
  <c r="D26" i="876"/>
  <c r="T26" i="876" s="1"/>
  <c r="U26" i="876" s="1"/>
  <c r="W26" i="876" s="1"/>
  <c r="A26" i="876"/>
  <c r="W25" i="876"/>
  <c r="B17" i="876"/>
  <c r="G15" i="876"/>
  <c r="B15" i="876"/>
  <c r="B13" i="876"/>
  <c r="W50" i="874"/>
  <c r="M50" i="874"/>
  <c r="S49" i="874"/>
  <c r="N49" i="874"/>
  <c r="M49" i="874"/>
  <c r="L49" i="874"/>
  <c r="D49" i="874"/>
  <c r="T49" i="874" s="1"/>
  <c r="U49" i="874" s="1"/>
  <c r="W49" i="874" s="1"/>
  <c r="A49" i="874"/>
  <c r="Y48" i="874"/>
  <c r="S48" i="874"/>
  <c r="N48" i="874"/>
  <c r="M48" i="874"/>
  <c r="L48" i="874"/>
  <c r="D48" i="874"/>
  <c r="T48" i="874" s="1"/>
  <c r="U48" i="874" s="1"/>
  <c r="W48" i="874" s="1"/>
  <c r="A48" i="874"/>
  <c r="Y47" i="874"/>
  <c r="S47" i="874"/>
  <c r="N47" i="874"/>
  <c r="M47" i="874"/>
  <c r="L47" i="874"/>
  <c r="D47" i="874"/>
  <c r="T47" i="874" s="1"/>
  <c r="U47" i="874" s="1"/>
  <c r="W47" i="874" s="1"/>
  <c r="A47" i="874"/>
  <c r="Y46" i="874"/>
  <c r="S46" i="874"/>
  <c r="N46" i="874"/>
  <c r="M46" i="874"/>
  <c r="L46" i="874"/>
  <c r="D46" i="874"/>
  <c r="T46" i="874" s="1"/>
  <c r="U46" i="874" s="1"/>
  <c r="W46" i="874" s="1"/>
  <c r="A46" i="874"/>
  <c r="Y45" i="874"/>
  <c r="S45" i="874"/>
  <c r="N45" i="874"/>
  <c r="M45" i="874"/>
  <c r="L45" i="874"/>
  <c r="D45" i="874"/>
  <c r="T45" i="874" s="1"/>
  <c r="U45" i="874" s="1"/>
  <c r="W45" i="874" s="1"/>
  <c r="A45" i="874"/>
  <c r="Y44" i="874"/>
  <c r="S44" i="874"/>
  <c r="N44" i="874"/>
  <c r="M44" i="874"/>
  <c r="L44" i="874"/>
  <c r="D44" i="874"/>
  <c r="T44" i="874" s="1"/>
  <c r="U44" i="874" s="1"/>
  <c r="W44" i="874" s="1"/>
  <c r="A44" i="874"/>
  <c r="Y43" i="874"/>
  <c r="S43" i="874"/>
  <c r="N43" i="874"/>
  <c r="M43" i="874"/>
  <c r="L43" i="874"/>
  <c r="D43" i="874"/>
  <c r="T43" i="874" s="1"/>
  <c r="U43" i="874" s="1"/>
  <c r="W43" i="874" s="1"/>
  <c r="A43" i="874"/>
  <c r="Y42" i="874"/>
  <c r="S42" i="874"/>
  <c r="N42" i="874"/>
  <c r="M42" i="874"/>
  <c r="L42" i="874"/>
  <c r="D42" i="874"/>
  <c r="T42" i="874" s="1"/>
  <c r="U42" i="874" s="1"/>
  <c r="W42" i="874" s="1"/>
  <c r="A42" i="874"/>
  <c r="Y41" i="874"/>
  <c r="S41" i="874"/>
  <c r="N41" i="874"/>
  <c r="M41" i="874"/>
  <c r="L41" i="874"/>
  <c r="D41" i="874"/>
  <c r="T41" i="874" s="1"/>
  <c r="U41" i="874" s="1"/>
  <c r="W41" i="874" s="1"/>
  <c r="A41" i="874"/>
  <c r="Y40" i="874"/>
  <c r="S40" i="874"/>
  <c r="N40" i="874"/>
  <c r="M40" i="874"/>
  <c r="L40" i="874"/>
  <c r="D40" i="874"/>
  <c r="T40" i="874" s="1"/>
  <c r="U40" i="874" s="1"/>
  <c r="W40" i="874" s="1"/>
  <c r="A40" i="874"/>
  <c r="Y39" i="874"/>
  <c r="S39" i="874"/>
  <c r="N39" i="874"/>
  <c r="M39" i="874"/>
  <c r="L39" i="874"/>
  <c r="D39" i="874"/>
  <c r="T39" i="874" s="1"/>
  <c r="U39" i="874" s="1"/>
  <c r="W39" i="874" s="1"/>
  <c r="A39" i="874"/>
  <c r="Y38" i="874"/>
  <c r="S38" i="874"/>
  <c r="N38" i="874"/>
  <c r="M38" i="874"/>
  <c r="L38" i="874"/>
  <c r="D38" i="874"/>
  <c r="T38" i="874" s="1"/>
  <c r="U38" i="874" s="1"/>
  <c r="W38" i="874" s="1"/>
  <c r="A38" i="874"/>
  <c r="Y37" i="874"/>
  <c r="S37" i="874"/>
  <c r="N37" i="874"/>
  <c r="M37" i="874"/>
  <c r="L37" i="874"/>
  <c r="D37" i="874"/>
  <c r="T37" i="874" s="1"/>
  <c r="U37" i="874" s="1"/>
  <c r="W37" i="874" s="1"/>
  <c r="A37" i="874"/>
  <c r="Y36" i="874"/>
  <c r="S36" i="874"/>
  <c r="N36" i="874"/>
  <c r="M36" i="874"/>
  <c r="L36" i="874"/>
  <c r="R36" i="874" s="1"/>
  <c r="D36" i="874"/>
  <c r="T36" i="874" s="1"/>
  <c r="U36" i="874" s="1"/>
  <c r="W36" i="874" s="1"/>
  <c r="A36" i="874"/>
  <c r="Y35" i="874"/>
  <c r="S35" i="874"/>
  <c r="N35" i="874"/>
  <c r="M35" i="874"/>
  <c r="L35" i="874"/>
  <c r="D35" i="874"/>
  <c r="T35" i="874" s="1"/>
  <c r="U35" i="874" s="1"/>
  <c r="W35" i="874" s="1"/>
  <c r="A35" i="874"/>
  <c r="Y34" i="874"/>
  <c r="S34" i="874"/>
  <c r="N34" i="874"/>
  <c r="M34" i="874"/>
  <c r="L34" i="874"/>
  <c r="D34" i="874"/>
  <c r="T34" i="874" s="1"/>
  <c r="U34" i="874" s="1"/>
  <c r="W34" i="874" s="1"/>
  <c r="A34" i="874"/>
  <c r="Y33" i="874"/>
  <c r="S33" i="874"/>
  <c r="N33" i="874"/>
  <c r="M33" i="874"/>
  <c r="L33" i="874"/>
  <c r="D33" i="874"/>
  <c r="T33" i="874" s="1"/>
  <c r="U33" i="874" s="1"/>
  <c r="W33" i="874" s="1"/>
  <c r="A33" i="874"/>
  <c r="Y32" i="874"/>
  <c r="S32" i="874"/>
  <c r="N32" i="874"/>
  <c r="M32" i="874"/>
  <c r="L32" i="874"/>
  <c r="AA32" i="874" s="1"/>
  <c r="D32" i="874"/>
  <c r="T32" i="874" s="1"/>
  <c r="U32" i="874" s="1"/>
  <c r="W32" i="874" s="1"/>
  <c r="A32" i="874"/>
  <c r="Y31" i="874"/>
  <c r="S31" i="874"/>
  <c r="N31" i="874"/>
  <c r="M31" i="874"/>
  <c r="L31" i="874"/>
  <c r="D31" i="874"/>
  <c r="T31" i="874" s="1"/>
  <c r="U31" i="874" s="1"/>
  <c r="W31" i="874" s="1"/>
  <c r="A31" i="874"/>
  <c r="Y30" i="874"/>
  <c r="S30" i="874"/>
  <c r="N30" i="874"/>
  <c r="M30" i="874"/>
  <c r="L30" i="874"/>
  <c r="D30" i="874"/>
  <c r="T30" i="874" s="1"/>
  <c r="U30" i="874" s="1"/>
  <c r="W30" i="874" s="1"/>
  <c r="A30" i="874"/>
  <c r="Y29" i="874"/>
  <c r="S29" i="874"/>
  <c r="N29" i="874"/>
  <c r="M29" i="874"/>
  <c r="L29" i="874"/>
  <c r="D29" i="874"/>
  <c r="T29" i="874" s="1"/>
  <c r="U29" i="874" s="1"/>
  <c r="W29" i="874" s="1"/>
  <c r="A29" i="874"/>
  <c r="Y28" i="874"/>
  <c r="S28" i="874"/>
  <c r="N28" i="874"/>
  <c r="M28" i="874"/>
  <c r="L28" i="874"/>
  <c r="D28" i="874"/>
  <c r="T28" i="874" s="1"/>
  <c r="U28" i="874" s="1"/>
  <c r="W28" i="874" s="1"/>
  <c r="A28" i="874"/>
  <c r="Y27" i="874"/>
  <c r="S27" i="874"/>
  <c r="N27" i="874"/>
  <c r="M27" i="874"/>
  <c r="L27" i="874"/>
  <c r="D27" i="874"/>
  <c r="T27" i="874" s="1"/>
  <c r="U27" i="874" s="1"/>
  <c r="W27" i="874" s="1"/>
  <c r="A27" i="874"/>
  <c r="Y26" i="874"/>
  <c r="S26" i="874"/>
  <c r="N26" i="874"/>
  <c r="M26" i="874"/>
  <c r="L26" i="874"/>
  <c r="D26" i="874"/>
  <c r="T26" i="874" s="1"/>
  <c r="U26" i="874" s="1"/>
  <c r="W26" i="874" s="1"/>
  <c r="A26" i="874"/>
  <c r="W25" i="874"/>
  <c r="B17" i="874"/>
  <c r="G15" i="874"/>
  <c r="B15" i="874"/>
  <c r="B13" i="874"/>
  <c r="W50" i="872"/>
  <c r="M50" i="872"/>
  <c r="S49" i="872"/>
  <c r="N49" i="872"/>
  <c r="M49" i="872"/>
  <c r="L49" i="872"/>
  <c r="D49" i="872"/>
  <c r="T49" i="872" s="1"/>
  <c r="U49" i="872" s="1"/>
  <c r="W49" i="872" s="1"/>
  <c r="A49" i="872"/>
  <c r="Y48" i="872"/>
  <c r="S48" i="872"/>
  <c r="N48" i="872"/>
  <c r="M48" i="872"/>
  <c r="L48" i="872"/>
  <c r="D48" i="872"/>
  <c r="T48" i="872" s="1"/>
  <c r="U48" i="872" s="1"/>
  <c r="W48" i="872" s="1"/>
  <c r="A48" i="872"/>
  <c r="Y47" i="872"/>
  <c r="S47" i="872"/>
  <c r="N47" i="872"/>
  <c r="M47" i="872"/>
  <c r="L47" i="872"/>
  <c r="D47" i="872"/>
  <c r="T47" i="872" s="1"/>
  <c r="U47" i="872" s="1"/>
  <c r="W47" i="872" s="1"/>
  <c r="A47" i="872"/>
  <c r="Y46" i="872"/>
  <c r="S46" i="872"/>
  <c r="N46" i="872"/>
  <c r="M46" i="872"/>
  <c r="L46" i="872"/>
  <c r="D46" i="872"/>
  <c r="T46" i="872" s="1"/>
  <c r="U46" i="872" s="1"/>
  <c r="W46" i="872" s="1"/>
  <c r="A46" i="872"/>
  <c r="Y45" i="872"/>
  <c r="S45" i="872"/>
  <c r="N45" i="872"/>
  <c r="M45" i="872"/>
  <c r="L45" i="872"/>
  <c r="D45" i="872"/>
  <c r="T45" i="872" s="1"/>
  <c r="U45" i="872" s="1"/>
  <c r="W45" i="872" s="1"/>
  <c r="A45" i="872"/>
  <c r="Y44" i="872"/>
  <c r="S44" i="872"/>
  <c r="N44" i="872"/>
  <c r="M44" i="872"/>
  <c r="L44" i="872"/>
  <c r="D44" i="872"/>
  <c r="T44" i="872" s="1"/>
  <c r="U44" i="872" s="1"/>
  <c r="W44" i="872" s="1"/>
  <c r="A44" i="872"/>
  <c r="Y43" i="872"/>
  <c r="S43" i="872"/>
  <c r="N43" i="872"/>
  <c r="M43" i="872"/>
  <c r="L43" i="872"/>
  <c r="D43" i="872"/>
  <c r="T43" i="872" s="1"/>
  <c r="U43" i="872" s="1"/>
  <c r="W43" i="872" s="1"/>
  <c r="A43" i="872"/>
  <c r="Y42" i="872"/>
  <c r="S42" i="872"/>
  <c r="N42" i="872"/>
  <c r="M42" i="872"/>
  <c r="L42" i="872"/>
  <c r="D42" i="872"/>
  <c r="T42" i="872" s="1"/>
  <c r="U42" i="872" s="1"/>
  <c r="W42" i="872" s="1"/>
  <c r="A42" i="872"/>
  <c r="Y41" i="872"/>
  <c r="S41" i="872"/>
  <c r="N41" i="872"/>
  <c r="M41" i="872"/>
  <c r="L41" i="872"/>
  <c r="D41" i="872"/>
  <c r="T41" i="872" s="1"/>
  <c r="U41" i="872" s="1"/>
  <c r="W41" i="872" s="1"/>
  <c r="A41" i="872"/>
  <c r="Y40" i="872"/>
  <c r="S40" i="872"/>
  <c r="N40" i="872"/>
  <c r="M40" i="872"/>
  <c r="L40" i="872"/>
  <c r="D40" i="872"/>
  <c r="T40" i="872" s="1"/>
  <c r="U40" i="872" s="1"/>
  <c r="W40" i="872" s="1"/>
  <c r="A40" i="872"/>
  <c r="Y39" i="872"/>
  <c r="T39" i="872"/>
  <c r="U39" i="872" s="1"/>
  <c r="W39" i="872" s="1"/>
  <c r="S39" i="872"/>
  <c r="N39" i="872"/>
  <c r="M39" i="872"/>
  <c r="L39" i="872"/>
  <c r="D39" i="872"/>
  <c r="A39" i="872"/>
  <c r="Y38" i="872"/>
  <c r="S38" i="872"/>
  <c r="N38" i="872"/>
  <c r="M38" i="872"/>
  <c r="L38" i="872"/>
  <c r="D38" i="872"/>
  <c r="T38" i="872" s="1"/>
  <c r="U38" i="872" s="1"/>
  <c r="W38" i="872" s="1"/>
  <c r="A38" i="872"/>
  <c r="Y37" i="872"/>
  <c r="S37" i="872"/>
  <c r="N37" i="872"/>
  <c r="M37" i="872"/>
  <c r="L37" i="872"/>
  <c r="D37" i="872"/>
  <c r="T37" i="872" s="1"/>
  <c r="U37" i="872" s="1"/>
  <c r="W37" i="872" s="1"/>
  <c r="A37" i="872"/>
  <c r="Y36" i="872"/>
  <c r="S36" i="872"/>
  <c r="N36" i="872"/>
  <c r="M36" i="872"/>
  <c r="L36" i="872"/>
  <c r="D36" i="872"/>
  <c r="T36" i="872" s="1"/>
  <c r="U36" i="872" s="1"/>
  <c r="W36" i="872" s="1"/>
  <c r="A36" i="872"/>
  <c r="Y35" i="872"/>
  <c r="S35" i="872"/>
  <c r="N35" i="872"/>
  <c r="M35" i="872"/>
  <c r="L35" i="872"/>
  <c r="R35" i="872" s="1"/>
  <c r="D35" i="872"/>
  <c r="T35" i="872" s="1"/>
  <c r="U35" i="872" s="1"/>
  <c r="W35" i="872" s="1"/>
  <c r="A35" i="872"/>
  <c r="Y34" i="872"/>
  <c r="S34" i="872"/>
  <c r="N34" i="872"/>
  <c r="M34" i="872"/>
  <c r="L34" i="872"/>
  <c r="D34" i="872"/>
  <c r="T34" i="872" s="1"/>
  <c r="U34" i="872" s="1"/>
  <c r="W34" i="872" s="1"/>
  <c r="A34" i="872"/>
  <c r="Y33" i="872"/>
  <c r="S33" i="872"/>
  <c r="N33" i="872"/>
  <c r="M33" i="872"/>
  <c r="L33" i="872"/>
  <c r="R33" i="872" s="1"/>
  <c r="D33" i="872"/>
  <c r="T33" i="872" s="1"/>
  <c r="U33" i="872" s="1"/>
  <c r="W33" i="872" s="1"/>
  <c r="A33" i="872"/>
  <c r="Y32" i="872"/>
  <c r="S32" i="872"/>
  <c r="N32" i="872"/>
  <c r="R32" i="872" s="1"/>
  <c r="M32" i="872"/>
  <c r="L32" i="872"/>
  <c r="AA32" i="872" s="1"/>
  <c r="D32" i="872"/>
  <c r="T32" i="872" s="1"/>
  <c r="U32" i="872" s="1"/>
  <c r="W32" i="872" s="1"/>
  <c r="A32" i="872"/>
  <c r="Y31" i="872"/>
  <c r="S31" i="872"/>
  <c r="N31" i="872"/>
  <c r="M31" i="872"/>
  <c r="L31" i="872"/>
  <c r="R31" i="872" s="1"/>
  <c r="D31" i="872"/>
  <c r="T31" i="872" s="1"/>
  <c r="U31" i="872" s="1"/>
  <c r="W31" i="872" s="1"/>
  <c r="A31" i="872"/>
  <c r="Y30" i="872"/>
  <c r="T30" i="872"/>
  <c r="U30" i="872" s="1"/>
  <c r="W30" i="872" s="1"/>
  <c r="S30" i="872"/>
  <c r="N30" i="872"/>
  <c r="M30" i="872"/>
  <c r="L30" i="872"/>
  <c r="D30" i="872"/>
  <c r="A30" i="872"/>
  <c r="Y29" i="872"/>
  <c r="S29" i="872"/>
  <c r="N29" i="872"/>
  <c r="M29" i="872"/>
  <c r="L29" i="872"/>
  <c r="R29" i="872" s="1"/>
  <c r="D29" i="872"/>
  <c r="T29" i="872" s="1"/>
  <c r="U29" i="872" s="1"/>
  <c r="W29" i="872" s="1"/>
  <c r="A29" i="872"/>
  <c r="Y28" i="872"/>
  <c r="S28" i="872"/>
  <c r="N28" i="872"/>
  <c r="M28" i="872"/>
  <c r="L28" i="872"/>
  <c r="D28" i="872"/>
  <c r="T28" i="872" s="1"/>
  <c r="U28" i="872" s="1"/>
  <c r="W28" i="872" s="1"/>
  <c r="A28" i="872"/>
  <c r="Y27" i="872"/>
  <c r="S27" i="872"/>
  <c r="N27" i="872"/>
  <c r="M27" i="872"/>
  <c r="L27" i="872"/>
  <c r="D27" i="872"/>
  <c r="T27" i="872" s="1"/>
  <c r="U27" i="872" s="1"/>
  <c r="W27" i="872" s="1"/>
  <c r="A27" i="872"/>
  <c r="Y26" i="872"/>
  <c r="S26" i="872"/>
  <c r="N26" i="872"/>
  <c r="M26" i="872"/>
  <c r="L26" i="872"/>
  <c r="D26" i="872"/>
  <c r="T26" i="872" s="1"/>
  <c r="U26" i="872" s="1"/>
  <c r="W26" i="872" s="1"/>
  <c r="A26" i="872"/>
  <c r="W25" i="872"/>
  <c r="B17" i="872"/>
  <c r="G15" i="872"/>
  <c r="B15" i="872"/>
  <c r="B13" i="872"/>
  <c r="W50" i="870"/>
  <c r="M50" i="870"/>
  <c r="S49" i="870"/>
  <c r="N49" i="870"/>
  <c r="M49" i="870"/>
  <c r="L49" i="870"/>
  <c r="R49" i="870" s="1"/>
  <c r="D49" i="870"/>
  <c r="T49" i="870" s="1"/>
  <c r="U49" i="870" s="1"/>
  <c r="W49" i="870" s="1"/>
  <c r="A49" i="870"/>
  <c r="Y48" i="870"/>
  <c r="S48" i="870"/>
  <c r="N48" i="870"/>
  <c r="M48" i="870"/>
  <c r="L48" i="870"/>
  <c r="D48" i="870"/>
  <c r="T48" i="870" s="1"/>
  <c r="U48" i="870" s="1"/>
  <c r="W48" i="870" s="1"/>
  <c r="A48" i="870"/>
  <c r="Y47" i="870"/>
  <c r="S47" i="870"/>
  <c r="N47" i="870"/>
  <c r="M47" i="870"/>
  <c r="L47" i="870"/>
  <c r="D47" i="870"/>
  <c r="T47" i="870" s="1"/>
  <c r="U47" i="870" s="1"/>
  <c r="W47" i="870" s="1"/>
  <c r="A47" i="870"/>
  <c r="Y46" i="870"/>
  <c r="T46" i="870"/>
  <c r="U46" i="870" s="1"/>
  <c r="W46" i="870" s="1"/>
  <c r="S46" i="870"/>
  <c r="N46" i="870"/>
  <c r="M46" i="870"/>
  <c r="L46" i="870"/>
  <c r="D46" i="870"/>
  <c r="A46" i="870"/>
  <c r="Y45" i="870"/>
  <c r="S45" i="870"/>
  <c r="N45" i="870"/>
  <c r="M45" i="870"/>
  <c r="L45" i="870"/>
  <c r="D45" i="870"/>
  <c r="T45" i="870" s="1"/>
  <c r="U45" i="870" s="1"/>
  <c r="W45" i="870" s="1"/>
  <c r="A45" i="870"/>
  <c r="Y44" i="870"/>
  <c r="S44" i="870"/>
  <c r="N44" i="870"/>
  <c r="M44" i="870"/>
  <c r="L44" i="870"/>
  <c r="D44" i="870"/>
  <c r="T44" i="870" s="1"/>
  <c r="U44" i="870" s="1"/>
  <c r="W44" i="870" s="1"/>
  <c r="A44" i="870"/>
  <c r="Y43" i="870"/>
  <c r="S43" i="870"/>
  <c r="N43" i="870"/>
  <c r="M43" i="870"/>
  <c r="L43" i="870"/>
  <c r="D43" i="870"/>
  <c r="T43" i="870" s="1"/>
  <c r="U43" i="870" s="1"/>
  <c r="W43" i="870" s="1"/>
  <c r="A43" i="870"/>
  <c r="Y42" i="870"/>
  <c r="T42" i="870"/>
  <c r="U42" i="870" s="1"/>
  <c r="W42" i="870" s="1"/>
  <c r="S42" i="870"/>
  <c r="N42" i="870"/>
  <c r="M42" i="870"/>
  <c r="L42" i="870"/>
  <c r="D42" i="870"/>
  <c r="A42" i="870"/>
  <c r="Y41" i="870"/>
  <c r="S41" i="870"/>
  <c r="N41" i="870"/>
  <c r="M41" i="870"/>
  <c r="L41" i="870"/>
  <c r="D41" i="870"/>
  <c r="T41" i="870" s="1"/>
  <c r="U41" i="870" s="1"/>
  <c r="W41" i="870" s="1"/>
  <c r="A41" i="870"/>
  <c r="Y40" i="870"/>
  <c r="S40" i="870"/>
  <c r="N40" i="870"/>
  <c r="M40" i="870"/>
  <c r="L40" i="870"/>
  <c r="D40" i="870"/>
  <c r="T40" i="870" s="1"/>
  <c r="U40" i="870" s="1"/>
  <c r="W40" i="870" s="1"/>
  <c r="A40" i="870"/>
  <c r="Y39" i="870"/>
  <c r="S39" i="870"/>
  <c r="N39" i="870"/>
  <c r="M39" i="870"/>
  <c r="L39" i="870"/>
  <c r="D39" i="870"/>
  <c r="T39" i="870" s="1"/>
  <c r="U39" i="870" s="1"/>
  <c r="W39" i="870" s="1"/>
  <c r="A39" i="870"/>
  <c r="Y38" i="870"/>
  <c r="S38" i="870"/>
  <c r="N38" i="870"/>
  <c r="M38" i="870"/>
  <c r="L38" i="870"/>
  <c r="D38" i="870"/>
  <c r="T38" i="870" s="1"/>
  <c r="U38" i="870" s="1"/>
  <c r="W38" i="870" s="1"/>
  <c r="A38" i="870"/>
  <c r="Y37" i="870"/>
  <c r="S37" i="870"/>
  <c r="N37" i="870"/>
  <c r="M37" i="870"/>
  <c r="L37" i="870"/>
  <c r="D37" i="870"/>
  <c r="T37" i="870" s="1"/>
  <c r="U37" i="870" s="1"/>
  <c r="W37" i="870" s="1"/>
  <c r="A37" i="870"/>
  <c r="Y36" i="870"/>
  <c r="S36" i="870"/>
  <c r="N36" i="870"/>
  <c r="M36" i="870"/>
  <c r="L36" i="870"/>
  <c r="D36" i="870"/>
  <c r="T36" i="870" s="1"/>
  <c r="U36" i="870" s="1"/>
  <c r="W36" i="870" s="1"/>
  <c r="A36" i="870"/>
  <c r="Y35" i="870"/>
  <c r="S35" i="870"/>
  <c r="N35" i="870"/>
  <c r="M35" i="870"/>
  <c r="L35" i="870"/>
  <c r="D35" i="870"/>
  <c r="T35" i="870" s="1"/>
  <c r="U35" i="870" s="1"/>
  <c r="W35" i="870" s="1"/>
  <c r="A35" i="870"/>
  <c r="Y34" i="870"/>
  <c r="S34" i="870"/>
  <c r="N34" i="870"/>
  <c r="M34" i="870"/>
  <c r="L34" i="870"/>
  <c r="D34" i="870"/>
  <c r="T34" i="870" s="1"/>
  <c r="U34" i="870" s="1"/>
  <c r="W34" i="870" s="1"/>
  <c r="A34" i="870"/>
  <c r="Y33" i="870"/>
  <c r="S33" i="870"/>
  <c r="N33" i="870"/>
  <c r="M33" i="870"/>
  <c r="L33" i="870"/>
  <c r="D33" i="870"/>
  <c r="T33" i="870" s="1"/>
  <c r="U33" i="870" s="1"/>
  <c r="W33" i="870" s="1"/>
  <c r="A33" i="870"/>
  <c r="Y32" i="870"/>
  <c r="S32" i="870"/>
  <c r="N32" i="870"/>
  <c r="M32" i="870"/>
  <c r="L32" i="870"/>
  <c r="R32" i="870" s="1"/>
  <c r="D32" i="870"/>
  <c r="T32" i="870" s="1"/>
  <c r="U32" i="870" s="1"/>
  <c r="W32" i="870" s="1"/>
  <c r="A32" i="870"/>
  <c r="Y31" i="870"/>
  <c r="S31" i="870"/>
  <c r="N31" i="870"/>
  <c r="M31" i="870"/>
  <c r="L31" i="870"/>
  <c r="R31" i="870" s="1"/>
  <c r="D31" i="870"/>
  <c r="T31" i="870" s="1"/>
  <c r="U31" i="870" s="1"/>
  <c r="W31" i="870" s="1"/>
  <c r="A31" i="870"/>
  <c r="Y30" i="870"/>
  <c r="S30" i="870"/>
  <c r="N30" i="870"/>
  <c r="M30" i="870"/>
  <c r="L30" i="870"/>
  <c r="D30" i="870"/>
  <c r="T30" i="870" s="1"/>
  <c r="U30" i="870" s="1"/>
  <c r="W30" i="870" s="1"/>
  <c r="A30" i="870"/>
  <c r="Y29" i="870"/>
  <c r="S29" i="870"/>
  <c r="N29" i="870"/>
  <c r="M29" i="870"/>
  <c r="L29" i="870"/>
  <c r="D29" i="870"/>
  <c r="T29" i="870" s="1"/>
  <c r="U29" i="870" s="1"/>
  <c r="W29" i="870" s="1"/>
  <c r="A29" i="870"/>
  <c r="Y28" i="870"/>
  <c r="S28" i="870"/>
  <c r="N28" i="870"/>
  <c r="M28" i="870"/>
  <c r="L28" i="870"/>
  <c r="R28" i="870" s="1"/>
  <c r="D28" i="870"/>
  <c r="T28" i="870" s="1"/>
  <c r="U28" i="870" s="1"/>
  <c r="W28" i="870" s="1"/>
  <c r="A28" i="870"/>
  <c r="Y27" i="870"/>
  <c r="S27" i="870"/>
  <c r="N27" i="870"/>
  <c r="M27" i="870"/>
  <c r="L27" i="870"/>
  <c r="R27" i="870" s="1"/>
  <c r="D27" i="870"/>
  <c r="T27" i="870" s="1"/>
  <c r="U27" i="870" s="1"/>
  <c r="W27" i="870" s="1"/>
  <c r="A27" i="870"/>
  <c r="Y26" i="870"/>
  <c r="S26" i="870"/>
  <c r="N26" i="870"/>
  <c r="M26" i="870"/>
  <c r="L26" i="870"/>
  <c r="D26" i="870"/>
  <c r="T26" i="870" s="1"/>
  <c r="U26" i="870" s="1"/>
  <c r="W26" i="870" s="1"/>
  <c r="A26" i="870"/>
  <c r="W25" i="870"/>
  <c r="B17" i="870"/>
  <c r="G15" i="870"/>
  <c r="B15" i="870"/>
  <c r="B13" i="870"/>
  <c r="W50" i="868"/>
  <c r="M50" i="868"/>
  <c r="S49" i="868"/>
  <c r="N49" i="868"/>
  <c r="M49" i="868"/>
  <c r="L49" i="868"/>
  <c r="D49" i="868"/>
  <c r="T49" i="868" s="1"/>
  <c r="U49" i="868" s="1"/>
  <c r="W49" i="868" s="1"/>
  <c r="A49" i="868"/>
  <c r="Y48" i="868"/>
  <c r="T48" i="868"/>
  <c r="U48" i="868" s="1"/>
  <c r="W48" i="868" s="1"/>
  <c r="S48" i="868"/>
  <c r="N48" i="868"/>
  <c r="M48" i="868"/>
  <c r="L48" i="868"/>
  <c r="D48" i="868"/>
  <c r="A48" i="868"/>
  <c r="Y47" i="868"/>
  <c r="S47" i="868"/>
  <c r="N47" i="868"/>
  <c r="M47" i="868"/>
  <c r="L47" i="868"/>
  <c r="D47" i="868"/>
  <c r="T47" i="868" s="1"/>
  <c r="U47" i="868" s="1"/>
  <c r="W47" i="868" s="1"/>
  <c r="A47" i="868"/>
  <c r="Y46" i="868"/>
  <c r="W46" i="868"/>
  <c r="S46" i="868"/>
  <c r="N46" i="868"/>
  <c r="M46" i="868"/>
  <c r="L46" i="868"/>
  <c r="D46" i="868"/>
  <c r="T46" i="868" s="1"/>
  <c r="U46" i="868" s="1"/>
  <c r="A46" i="868"/>
  <c r="Y45" i="868"/>
  <c r="S45" i="868"/>
  <c r="N45" i="868"/>
  <c r="M45" i="868"/>
  <c r="L45" i="868"/>
  <c r="R45" i="868" s="1"/>
  <c r="D45" i="868"/>
  <c r="T45" i="868" s="1"/>
  <c r="U45" i="868" s="1"/>
  <c r="W45" i="868" s="1"/>
  <c r="A45" i="868"/>
  <c r="Y44" i="868"/>
  <c r="T44" i="868"/>
  <c r="U44" i="868" s="1"/>
  <c r="W44" i="868" s="1"/>
  <c r="S44" i="868"/>
  <c r="N44" i="868"/>
  <c r="M44" i="868"/>
  <c r="L44" i="868"/>
  <c r="D44" i="868"/>
  <c r="A44" i="868"/>
  <c r="Y43" i="868"/>
  <c r="S43" i="868"/>
  <c r="N43" i="868"/>
  <c r="M43" i="868"/>
  <c r="L43" i="868"/>
  <c r="D43" i="868"/>
  <c r="T43" i="868" s="1"/>
  <c r="U43" i="868" s="1"/>
  <c r="W43" i="868" s="1"/>
  <c r="A43" i="868"/>
  <c r="Y42" i="868"/>
  <c r="W42" i="868"/>
  <c r="S42" i="868"/>
  <c r="N42" i="868"/>
  <c r="M42" i="868"/>
  <c r="L42" i="868"/>
  <c r="D42" i="868"/>
  <c r="T42" i="868" s="1"/>
  <c r="U42" i="868" s="1"/>
  <c r="A42" i="868"/>
  <c r="Y41" i="868"/>
  <c r="S41" i="868"/>
  <c r="N41" i="868"/>
  <c r="M41" i="868"/>
  <c r="L41" i="868"/>
  <c r="R41" i="868" s="1"/>
  <c r="D41" i="868"/>
  <c r="T41" i="868" s="1"/>
  <c r="U41" i="868" s="1"/>
  <c r="W41" i="868" s="1"/>
  <c r="A41" i="868"/>
  <c r="Y40" i="868"/>
  <c r="S40" i="868"/>
  <c r="N40" i="868"/>
  <c r="M40" i="868"/>
  <c r="L40" i="868"/>
  <c r="D40" i="868"/>
  <c r="T40" i="868" s="1"/>
  <c r="U40" i="868" s="1"/>
  <c r="W40" i="868" s="1"/>
  <c r="A40" i="868"/>
  <c r="Y39" i="868"/>
  <c r="S39" i="868"/>
  <c r="N39" i="868"/>
  <c r="M39" i="868"/>
  <c r="L39" i="868"/>
  <c r="D39" i="868"/>
  <c r="T39" i="868" s="1"/>
  <c r="U39" i="868" s="1"/>
  <c r="W39" i="868" s="1"/>
  <c r="A39" i="868"/>
  <c r="Y38" i="868"/>
  <c r="S38" i="868"/>
  <c r="N38" i="868"/>
  <c r="M38" i="868"/>
  <c r="L38" i="868"/>
  <c r="D38" i="868"/>
  <c r="T38" i="868" s="1"/>
  <c r="U38" i="868" s="1"/>
  <c r="W38" i="868" s="1"/>
  <c r="A38" i="868"/>
  <c r="Y37" i="868"/>
  <c r="S37" i="868"/>
  <c r="N37" i="868"/>
  <c r="M37" i="868"/>
  <c r="L37" i="868"/>
  <c r="D37" i="868"/>
  <c r="T37" i="868" s="1"/>
  <c r="U37" i="868" s="1"/>
  <c r="W37" i="868" s="1"/>
  <c r="A37" i="868"/>
  <c r="Y36" i="868"/>
  <c r="S36" i="868"/>
  <c r="N36" i="868"/>
  <c r="M36" i="868"/>
  <c r="L36" i="868"/>
  <c r="D36" i="868"/>
  <c r="T36" i="868" s="1"/>
  <c r="U36" i="868" s="1"/>
  <c r="W36" i="868" s="1"/>
  <c r="A36" i="868"/>
  <c r="Y35" i="868"/>
  <c r="S35" i="868"/>
  <c r="N35" i="868"/>
  <c r="M35" i="868"/>
  <c r="L35" i="868"/>
  <c r="D35" i="868"/>
  <c r="T35" i="868" s="1"/>
  <c r="U35" i="868" s="1"/>
  <c r="W35" i="868" s="1"/>
  <c r="A35" i="868"/>
  <c r="Y34" i="868"/>
  <c r="S34" i="868"/>
  <c r="N34" i="868"/>
  <c r="M34" i="868"/>
  <c r="L34" i="868"/>
  <c r="D34" i="868"/>
  <c r="T34" i="868" s="1"/>
  <c r="U34" i="868" s="1"/>
  <c r="W34" i="868" s="1"/>
  <c r="A34" i="868"/>
  <c r="Y33" i="868"/>
  <c r="S33" i="868"/>
  <c r="N33" i="868"/>
  <c r="R33" i="868" s="1"/>
  <c r="M33" i="868"/>
  <c r="L33" i="868"/>
  <c r="D33" i="868"/>
  <c r="T33" i="868" s="1"/>
  <c r="U33" i="868" s="1"/>
  <c r="W33" i="868" s="1"/>
  <c r="A33" i="868"/>
  <c r="Y32" i="868"/>
  <c r="S32" i="868"/>
  <c r="N32" i="868"/>
  <c r="M32" i="868"/>
  <c r="L32" i="868"/>
  <c r="AA32" i="868" s="1"/>
  <c r="D32" i="868"/>
  <c r="T32" i="868" s="1"/>
  <c r="U32" i="868" s="1"/>
  <c r="W32" i="868" s="1"/>
  <c r="A32" i="868"/>
  <c r="Y31" i="868"/>
  <c r="T31" i="868"/>
  <c r="U31" i="868" s="1"/>
  <c r="W31" i="868" s="1"/>
  <c r="S31" i="868"/>
  <c r="N31" i="868"/>
  <c r="M31" i="868"/>
  <c r="L31" i="868"/>
  <c r="D31" i="868"/>
  <c r="A31" i="868"/>
  <c r="Y30" i="868"/>
  <c r="S30" i="868"/>
  <c r="N30" i="868"/>
  <c r="M30" i="868"/>
  <c r="L30" i="868"/>
  <c r="R30" i="868" s="1"/>
  <c r="D30" i="868"/>
  <c r="T30" i="868" s="1"/>
  <c r="U30" i="868" s="1"/>
  <c r="W30" i="868" s="1"/>
  <c r="A30" i="868"/>
  <c r="Y29" i="868"/>
  <c r="S29" i="868"/>
  <c r="N29" i="868"/>
  <c r="M29" i="868"/>
  <c r="L29" i="868"/>
  <c r="D29" i="868"/>
  <c r="T29" i="868" s="1"/>
  <c r="U29" i="868" s="1"/>
  <c r="W29" i="868" s="1"/>
  <c r="A29" i="868"/>
  <c r="Y28" i="868"/>
  <c r="S28" i="868"/>
  <c r="N28" i="868"/>
  <c r="M28" i="868"/>
  <c r="L28" i="868"/>
  <c r="D28" i="868"/>
  <c r="T28" i="868" s="1"/>
  <c r="U28" i="868" s="1"/>
  <c r="W28" i="868" s="1"/>
  <c r="A28" i="868"/>
  <c r="Y27" i="868"/>
  <c r="S27" i="868"/>
  <c r="N27" i="868"/>
  <c r="M27" i="868"/>
  <c r="L27" i="868"/>
  <c r="D27" i="868"/>
  <c r="T27" i="868" s="1"/>
  <c r="U27" i="868" s="1"/>
  <c r="W27" i="868" s="1"/>
  <c r="A27" i="868"/>
  <c r="Y26" i="868"/>
  <c r="S26" i="868"/>
  <c r="N26" i="868"/>
  <c r="M26" i="868"/>
  <c r="L26" i="868"/>
  <c r="D26" i="868"/>
  <c r="T26" i="868" s="1"/>
  <c r="U26" i="868" s="1"/>
  <c r="W26" i="868" s="1"/>
  <c r="A26" i="868"/>
  <c r="W25" i="868"/>
  <c r="B17" i="868"/>
  <c r="G15" i="868"/>
  <c r="B15" i="868"/>
  <c r="B13" i="868"/>
  <c r="W50" i="866"/>
  <c r="M50" i="866"/>
  <c r="S49" i="866"/>
  <c r="N49" i="866"/>
  <c r="M49" i="866"/>
  <c r="L49" i="866"/>
  <c r="D49" i="866"/>
  <c r="T49" i="866" s="1"/>
  <c r="U49" i="866" s="1"/>
  <c r="W49" i="866" s="1"/>
  <c r="A49" i="866"/>
  <c r="Y48" i="866"/>
  <c r="S48" i="866"/>
  <c r="N48" i="866"/>
  <c r="M48" i="866"/>
  <c r="L48" i="866"/>
  <c r="D48" i="866"/>
  <c r="T48" i="866" s="1"/>
  <c r="U48" i="866" s="1"/>
  <c r="W48" i="866" s="1"/>
  <c r="A48" i="866"/>
  <c r="Y47" i="866"/>
  <c r="S47" i="866"/>
  <c r="N47" i="866"/>
  <c r="M47" i="866"/>
  <c r="L47" i="866"/>
  <c r="D47" i="866"/>
  <c r="T47" i="866" s="1"/>
  <c r="U47" i="866" s="1"/>
  <c r="W47" i="866" s="1"/>
  <c r="A47" i="866"/>
  <c r="Y46" i="866"/>
  <c r="S46" i="866"/>
  <c r="N46" i="866"/>
  <c r="M46" i="866"/>
  <c r="L46" i="866"/>
  <c r="R46" i="866" s="1"/>
  <c r="D46" i="866"/>
  <c r="T46" i="866" s="1"/>
  <c r="U46" i="866" s="1"/>
  <c r="W46" i="866" s="1"/>
  <c r="A46" i="866"/>
  <c r="Y45" i="866"/>
  <c r="S45" i="866"/>
  <c r="N45" i="866"/>
  <c r="M45" i="866"/>
  <c r="L45" i="866"/>
  <c r="D45" i="866"/>
  <c r="T45" i="866" s="1"/>
  <c r="U45" i="866" s="1"/>
  <c r="W45" i="866" s="1"/>
  <c r="A45" i="866"/>
  <c r="Y44" i="866"/>
  <c r="S44" i="866"/>
  <c r="N44" i="866"/>
  <c r="M44" i="866"/>
  <c r="L44" i="866"/>
  <c r="D44" i="866"/>
  <c r="T44" i="866" s="1"/>
  <c r="U44" i="866" s="1"/>
  <c r="W44" i="866" s="1"/>
  <c r="A44" i="866"/>
  <c r="Y43" i="866"/>
  <c r="S43" i="866"/>
  <c r="N43" i="866"/>
  <c r="M43" i="866"/>
  <c r="L43" i="866"/>
  <c r="D43" i="866"/>
  <c r="T43" i="866" s="1"/>
  <c r="U43" i="866" s="1"/>
  <c r="W43" i="866" s="1"/>
  <c r="A43" i="866"/>
  <c r="Y42" i="866"/>
  <c r="S42" i="866"/>
  <c r="N42" i="866"/>
  <c r="M42" i="866"/>
  <c r="L42" i="866"/>
  <c r="R42" i="866" s="1"/>
  <c r="D42" i="866"/>
  <c r="T42" i="866" s="1"/>
  <c r="U42" i="866" s="1"/>
  <c r="W42" i="866" s="1"/>
  <c r="A42" i="866"/>
  <c r="Y41" i="866"/>
  <c r="S41" i="866"/>
  <c r="N41" i="866"/>
  <c r="M41" i="866"/>
  <c r="L41" i="866"/>
  <c r="D41" i="866"/>
  <c r="T41" i="866" s="1"/>
  <c r="U41" i="866" s="1"/>
  <c r="W41" i="866" s="1"/>
  <c r="A41" i="866"/>
  <c r="Y40" i="866"/>
  <c r="S40" i="866"/>
  <c r="N40" i="866"/>
  <c r="M40" i="866"/>
  <c r="L40" i="866"/>
  <c r="D40" i="866"/>
  <c r="T40" i="866" s="1"/>
  <c r="U40" i="866" s="1"/>
  <c r="W40" i="866" s="1"/>
  <c r="A40" i="866"/>
  <c r="Y39" i="866"/>
  <c r="S39" i="866"/>
  <c r="N39" i="866"/>
  <c r="M39" i="866"/>
  <c r="L39" i="866"/>
  <c r="D39" i="866"/>
  <c r="T39" i="866" s="1"/>
  <c r="U39" i="866" s="1"/>
  <c r="W39" i="866" s="1"/>
  <c r="A39" i="866"/>
  <c r="Y38" i="866"/>
  <c r="S38" i="866"/>
  <c r="N38" i="866"/>
  <c r="M38" i="866"/>
  <c r="L38" i="866"/>
  <c r="D38" i="866"/>
  <c r="T38" i="866" s="1"/>
  <c r="U38" i="866" s="1"/>
  <c r="W38" i="866" s="1"/>
  <c r="A38" i="866"/>
  <c r="Y37" i="866"/>
  <c r="S37" i="866"/>
  <c r="N37" i="866"/>
  <c r="M37" i="866"/>
  <c r="L37" i="866"/>
  <c r="R37" i="866" s="1"/>
  <c r="D37" i="866"/>
  <c r="T37" i="866" s="1"/>
  <c r="U37" i="866" s="1"/>
  <c r="W37" i="866" s="1"/>
  <c r="A37" i="866"/>
  <c r="Y36" i="866"/>
  <c r="S36" i="866"/>
  <c r="N36" i="866"/>
  <c r="M36" i="866"/>
  <c r="L36" i="866"/>
  <c r="D36" i="866"/>
  <c r="T36" i="866" s="1"/>
  <c r="U36" i="866" s="1"/>
  <c r="W36" i="866" s="1"/>
  <c r="A36" i="866"/>
  <c r="Y35" i="866"/>
  <c r="T35" i="866"/>
  <c r="U35" i="866" s="1"/>
  <c r="W35" i="866" s="1"/>
  <c r="S35" i="866"/>
  <c r="N35" i="866"/>
  <c r="M35" i="866"/>
  <c r="L35" i="866"/>
  <c r="D35" i="866"/>
  <c r="A35" i="866"/>
  <c r="Y34" i="866"/>
  <c r="S34" i="866"/>
  <c r="N34" i="866"/>
  <c r="M34" i="866"/>
  <c r="L34" i="866"/>
  <c r="R34" i="866" s="1"/>
  <c r="D34" i="866"/>
  <c r="T34" i="866" s="1"/>
  <c r="U34" i="866" s="1"/>
  <c r="W34" i="866" s="1"/>
  <c r="A34" i="866"/>
  <c r="Y33" i="866"/>
  <c r="S33" i="866"/>
  <c r="N33" i="866"/>
  <c r="M33" i="866"/>
  <c r="L33" i="866"/>
  <c r="D33" i="866"/>
  <c r="T33" i="866" s="1"/>
  <c r="U33" i="866" s="1"/>
  <c r="W33" i="866" s="1"/>
  <c r="A33" i="866"/>
  <c r="Y32" i="866"/>
  <c r="S32" i="866"/>
  <c r="N32" i="866"/>
  <c r="M32" i="866"/>
  <c r="L32" i="866"/>
  <c r="D32" i="866"/>
  <c r="T32" i="866" s="1"/>
  <c r="U32" i="866" s="1"/>
  <c r="W32" i="866" s="1"/>
  <c r="A32" i="866"/>
  <c r="Y31" i="866"/>
  <c r="S31" i="866"/>
  <c r="N31" i="866"/>
  <c r="M31" i="866"/>
  <c r="L31" i="866"/>
  <c r="D31" i="866"/>
  <c r="T31" i="866" s="1"/>
  <c r="U31" i="866" s="1"/>
  <c r="W31" i="866" s="1"/>
  <c r="A31" i="866"/>
  <c r="Y30" i="866"/>
  <c r="S30" i="866"/>
  <c r="N30" i="866"/>
  <c r="M30" i="866"/>
  <c r="L30" i="866"/>
  <c r="D30" i="866"/>
  <c r="T30" i="866" s="1"/>
  <c r="U30" i="866" s="1"/>
  <c r="W30" i="866" s="1"/>
  <c r="A30" i="866"/>
  <c r="Y29" i="866"/>
  <c r="S29" i="866"/>
  <c r="N29" i="866"/>
  <c r="M29" i="866"/>
  <c r="L29" i="866"/>
  <c r="D29" i="866"/>
  <c r="T29" i="866" s="1"/>
  <c r="U29" i="866" s="1"/>
  <c r="W29" i="866" s="1"/>
  <c r="A29" i="866"/>
  <c r="Y28" i="866"/>
  <c r="S28" i="866"/>
  <c r="N28" i="866"/>
  <c r="M28" i="866"/>
  <c r="L28" i="866"/>
  <c r="D28" i="866"/>
  <c r="T28" i="866" s="1"/>
  <c r="U28" i="866" s="1"/>
  <c r="W28" i="866" s="1"/>
  <c r="A28" i="866"/>
  <c r="Y27" i="866"/>
  <c r="S27" i="866"/>
  <c r="N27" i="866"/>
  <c r="M27" i="866"/>
  <c r="L27" i="866"/>
  <c r="R27" i="866" s="1"/>
  <c r="D27" i="866"/>
  <c r="T27" i="866" s="1"/>
  <c r="U27" i="866" s="1"/>
  <c r="W27" i="866" s="1"/>
  <c r="A27" i="866"/>
  <c r="Y26" i="866"/>
  <c r="S26" i="866"/>
  <c r="N26" i="866"/>
  <c r="M26" i="866"/>
  <c r="L26" i="866"/>
  <c r="D26" i="866"/>
  <c r="T26" i="866" s="1"/>
  <c r="U26" i="866" s="1"/>
  <c r="W26" i="866" s="1"/>
  <c r="A26" i="866"/>
  <c r="W25" i="866"/>
  <c r="B17" i="866"/>
  <c r="G15" i="866"/>
  <c r="B15" i="866"/>
  <c r="B13" i="866"/>
  <c r="W50" i="864"/>
  <c r="M50" i="864"/>
  <c r="T49" i="864"/>
  <c r="U49" i="864" s="1"/>
  <c r="W49" i="864" s="1"/>
  <c r="S49" i="864"/>
  <c r="N49" i="864"/>
  <c r="M49" i="864"/>
  <c r="L49" i="864"/>
  <c r="D49" i="864"/>
  <c r="A49" i="864"/>
  <c r="Y48" i="864"/>
  <c r="S48" i="864"/>
  <c r="N48" i="864"/>
  <c r="M48" i="864"/>
  <c r="L48" i="864"/>
  <c r="R48" i="864" s="1"/>
  <c r="D48" i="864"/>
  <c r="T48" i="864" s="1"/>
  <c r="U48" i="864" s="1"/>
  <c r="W48" i="864" s="1"/>
  <c r="A48" i="864"/>
  <c r="Y47" i="864"/>
  <c r="S47" i="864"/>
  <c r="N47" i="864"/>
  <c r="M47" i="864"/>
  <c r="L47" i="864"/>
  <c r="D47" i="864"/>
  <c r="T47" i="864" s="1"/>
  <c r="U47" i="864" s="1"/>
  <c r="W47" i="864" s="1"/>
  <c r="A47" i="864"/>
  <c r="Y46" i="864"/>
  <c r="S46" i="864"/>
  <c r="N46" i="864"/>
  <c r="M46" i="864"/>
  <c r="L46" i="864"/>
  <c r="D46" i="864"/>
  <c r="T46" i="864" s="1"/>
  <c r="U46" i="864" s="1"/>
  <c r="W46" i="864" s="1"/>
  <c r="A46" i="864"/>
  <c r="Y45" i="864"/>
  <c r="T45" i="864"/>
  <c r="U45" i="864" s="1"/>
  <c r="W45" i="864" s="1"/>
  <c r="S45" i="864"/>
  <c r="N45" i="864"/>
  <c r="M45" i="864"/>
  <c r="L45" i="864"/>
  <c r="D45" i="864"/>
  <c r="A45" i="864"/>
  <c r="Y44" i="864"/>
  <c r="S44" i="864"/>
  <c r="N44" i="864"/>
  <c r="M44" i="864"/>
  <c r="L44" i="864"/>
  <c r="D44" i="864"/>
  <c r="T44" i="864" s="1"/>
  <c r="U44" i="864" s="1"/>
  <c r="W44" i="864" s="1"/>
  <c r="A44" i="864"/>
  <c r="Y43" i="864"/>
  <c r="S43" i="864"/>
  <c r="N43" i="864"/>
  <c r="M43" i="864"/>
  <c r="L43" i="864"/>
  <c r="R43" i="864" s="1"/>
  <c r="D43" i="864"/>
  <c r="T43" i="864" s="1"/>
  <c r="U43" i="864" s="1"/>
  <c r="W43" i="864" s="1"/>
  <c r="A43" i="864"/>
  <c r="Y42" i="864"/>
  <c r="S42" i="864"/>
  <c r="N42" i="864"/>
  <c r="M42" i="864"/>
  <c r="L42" i="864"/>
  <c r="D42" i="864"/>
  <c r="T42" i="864" s="1"/>
  <c r="U42" i="864" s="1"/>
  <c r="W42" i="864" s="1"/>
  <c r="A42" i="864"/>
  <c r="Y41" i="864"/>
  <c r="S41" i="864"/>
  <c r="N41" i="864"/>
  <c r="M41" i="864"/>
  <c r="L41" i="864"/>
  <c r="D41" i="864"/>
  <c r="T41" i="864" s="1"/>
  <c r="U41" i="864" s="1"/>
  <c r="W41" i="864" s="1"/>
  <c r="A41" i="864"/>
  <c r="Y40" i="864"/>
  <c r="S40" i="864"/>
  <c r="N40" i="864"/>
  <c r="M40" i="864"/>
  <c r="L40" i="864"/>
  <c r="D40" i="864"/>
  <c r="T40" i="864" s="1"/>
  <c r="U40" i="864" s="1"/>
  <c r="W40" i="864" s="1"/>
  <c r="A40" i="864"/>
  <c r="Y39" i="864"/>
  <c r="S39" i="864"/>
  <c r="N39" i="864"/>
  <c r="M39" i="864"/>
  <c r="L39" i="864"/>
  <c r="D39" i="864"/>
  <c r="T39" i="864" s="1"/>
  <c r="U39" i="864" s="1"/>
  <c r="W39" i="864" s="1"/>
  <c r="A39" i="864"/>
  <c r="Y38" i="864"/>
  <c r="S38" i="864"/>
  <c r="N38" i="864"/>
  <c r="M38" i="864"/>
  <c r="L38" i="864"/>
  <c r="D38" i="864"/>
  <c r="T38" i="864" s="1"/>
  <c r="U38" i="864" s="1"/>
  <c r="W38" i="864" s="1"/>
  <c r="A38" i="864"/>
  <c r="Y37" i="864"/>
  <c r="S37" i="864"/>
  <c r="N37" i="864"/>
  <c r="M37" i="864"/>
  <c r="L37" i="864"/>
  <c r="D37" i="864"/>
  <c r="T37" i="864" s="1"/>
  <c r="U37" i="864" s="1"/>
  <c r="W37" i="864" s="1"/>
  <c r="A37" i="864"/>
  <c r="Y36" i="864"/>
  <c r="S36" i="864"/>
  <c r="N36" i="864"/>
  <c r="M36" i="864"/>
  <c r="L36" i="864"/>
  <c r="D36" i="864"/>
  <c r="T36" i="864" s="1"/>
  <c r="U36" i="864" s="1"/>
  <c r="W36" i="864" s="1"/>
  <c r="A36" i="864"/>
  <c r="Y35" i="864"/>
  <c r="S35" i="864"/>
  <c r="N35" i="864"/>
  <c r="M35" i="864"/>
  <c r="L35" i="864"/>
  <c r="D35" i="864"/>
  <c r="T35" i="864" s="1"/>
  <c r="U35" i="864" s="1"/>
  <c r="W35" i="864" s="1"/>
  <c r="A35" i="864"/>
  <c r="Y34" i="864"/>
  <c r="S34" i="864"/>
  <c r="N34" i="864"/>
  <c r="R34" i="864" s="1"/>
  <c r="M34" i="864"/>
  <c r="L34" i="864"/>
  <c r="D34" i="864"/>
  <c r="T34" i="864" s="1"/>
  <c r="U34" i="864" s="1"/>
  <c r="W34" i="864" s="1"/>
  <c r="A34" i="864"/>
  <c r="Y33" i="864"/>
  <c r="S33" i="864"/>
  <c r="N33" i="864"/>
  <c r="M33" i="864"/>
  <c r="L33" i="864"/>
  <c r="D33" i="864"/>
  <c r="T33" i="864" s="1"/>
  <c r="U33" i="864" s="1"/>
  <c r="W33" i="864" s="1"/>
  <c r="A33" i="864"/>
  <c r="Y32" i="864"/>
  <c r="T32" i="864"/>
  <c r="U32" i="864" s="1"/>
  <c r="W32" i="864" s="1"/>
  <c r="S32" i="864"/>
  <c r="N32" i="864"/>
  <c r="M32" i="864"/>
  <c r="L32" i="864"/>
  <c r="AA32" i="864" s="1"/>
  <c r="D32" i="864"/>
  <c r="A32" i="864"/>
  <c r="Y31" i="864"/>
  <c r="S31" i="864"/>
  <c r="N31" i="864"/>
  <c r="M31" i="864"/>
  <c r="L31" i="864"/>
  <c r="D31" i="864"/>
  <c r="T31" i="864" s="1"/>
  <c r="U31" i="864" s="1"/>
  <c r="W31" i="864" s="1"/>
  <c r="A31" i="864"/>
  <c r="Y30" i="864"/>
  <c r="S30" i="864"/>
  <c r="N30" i="864"/>
  <c r="M30" i="864"/>
  <c r="L30" i="864"/>
  <c r="D30" i="864"/>
  <c r="T30" i="864" s="1"/>
  <c r="U30" i="864" s="1"/>
  <c r="W30" i="864" s="1"/>
  <c r="A30" i="864"/>
  <c r="Y29" i="864"/>
  <c r="S29" i="864"/>
  <c r="N29" i="864"/>
  <c r="M29" i="864"/>
  <c r="L29" i="864"/>
  <c r="D29" i="864"/>
  <c r="T29" i="864" s="1"/>
  <c r="U29" i="864" s="1"/>
  <c r="W29" i="864" s="1"/>
  <c r="A29" i="864"/>
  <c r="Y28" i="864"/>
  <c r="S28" i="864"/>
  <c r="N28" i="864"/>
  <c r="M28" i="864"/>
  <c r="L28" i="864"/>
  <c r="D28" i="864"/>
  <c r="T28" i="864" s="1"/>
  <c r="U28" i="864" s="1"/>
  <c r="W28" i="864" s="1"/>
  <c r="A28" i="864"/>
  <c r="Y27" i="864"/>
  <c r="S27" i="864"/>
  <c r="N27" i="864"/>
  <c r="M27" i="864"/>
  <c r="L27" i="864"/>
  <c r="D27" i="864"/>
  <c r="T27" i="864" s="1"/>
  <c r="U27" i="864" s="1"/>
  <c r="W27" i="864" s="1"/>
  <c r="A27" i="864"/>
  <c r="Y26" i="864"/>
  <c r="S26" i="864"/>
  <c r="N26" i="864"/>
  <c r="M26" i="864"/>
  <c r="L26" i="864"/>
  <c r="D26" i="864"/>
  <c r="T26" i="864" s="1"/>
  <c r="U26" i="864" s="1"/>
  <c r="W26" i="864" s="1"/>
  <c r="A26" i="864"/>
  <c r="W25" i="864"/>
  <c r="B17" i="864"/>
  <c r="G15" i="864"/>
  <c r="B15" i="864"/>
  <c r="B13" i="864"/>
  <c r="W50" i="862"/>
  <c r="M50" i="862"/>
  <c r="S49" i="862"/>
  <c r="N49" i="862"/>
  <c r="M49" i="862"/>
  <c r="L49" i="862"/>
  <c r="D49" i="862"/>
  <c r="T49" i="862" s="1"/>
  <c r="U49" i="862" s="1"/>
  <c r="W49" i="862" s="1"/>
  <c r="A49" i="862"/>
  <c r="Y48" i="862"/>
  <c r="S48" i="862"/>
  <c r="N48" i="862"/>
  <c r="M48" i="862"/>
  <c r="L48" i="862"/>
  <c r="D48" i="862"/>
  <c r="T48" i="862" s="1"/>
  <c r="U48" i="862" s="1"/>
  <c r="W48" i="862" s="1"/>
  <c r="A48" i="862"/>
  <c r="Y47" i="862"/>
  <c r="S47" i="862"/>
  <c r="N47" i="862"/>
  <c r="M47" i="862"/>
  <c r="L47" i="862"/>
  <c r="D47" i="862"/>
  <c r="T47" i="862" s="1"/>
  <c r="U47" i="862" s="1"/>
  <c r="W47" i="862" s="1"/>
  <c r="A47" i="862"/>
  <c r="Y46" i="862"/>
  <c r="S46" i="862"/>
  <c r="N46" i="862"/>
  <c r="M46" i="862"/>
  <c r="L46" i="862"/>
  <c r="D46" i="862"/>
  <c r="T46" i="862" s="1"/>
  <c r="U46" i="862" s="1"/>
  <c r="W46" i="862" s="1"/>
  <c r="A46" i="862"/>
  <c r="Y45" i="862"/>
  <c r="S45" i="862"/>
  <c r="N45" i="862"/>
  <c r="M45" i="862"/>
  <c r="L45" i="862"/>
  <c r="D45" i="862"/>
  <c r="T45" i="862" s="1"/>
  <c r="U45" i="862" s="1"/>
  <c r="W45" i="862" s="1"/>
  <c r="A45" i="862"/>
  <c r="Y44" i="862"/>
  <c r="S44" i="862"/>
  <c r="N44" i="862"/>
  <c r="M44" i="862"/>
  <c r="L44" i="862"/>
  <c r="D44" i="862"/>
  <c r="T44" i="862" s="1"/>
  <c r="U44" i="862" s="1"/>
  <c r="W44" i="862" s="1"/>
  <c r="A44" i="862"/>
  <c r="Y43" i="862"/>
  <c r="S43" i="862"/>
  <c r="N43" i="862"/>
  <c r="M43" i="862"/>
  <c r="L43" i="862"/>
  <c r="D43" i="862"/>
  <c r="T43" i="862" s="1"/>
  <c r="U43" i="862" s="1"/>
  <c r="W43" i="862" s="1"/>
  <c r="A43" i="862"/>
  <c r="Y42" i="862"/>
  <c r="S42" i="862"/>
  <c r="N42" i="862"/>
  <c r="M42" i="862"/>
  <c r="L42" i="862"/>
  <c r="D42" i="862"/>
  <c r="T42" i="862" s="1"/>
  <c r="U42" i="862" s="1"/>
  <c r="W42" i="862" s="1"/>
  <c r="A42" i="862"/>
  <c r="Y41" i="862"/>
  <c r="S41" i="862"/>
  <c r="N41" i="862"/>
  <c r="R41" i="862" s="1"/>
  <c r="M41" i="862"/>
  <c r="L41" i="862"/>
  <c r="D41" i="862"/>
  <c r="T41" i="862" s="1"/>
  <c r="U41" i="862" s="1"/>
  <c r="W41" i="862" s="1"/>
  <c r="A41" i="862"/>
  <c r="Y40" i="862"/>
  <c r="S40" i="862"/>
  <c r="N40" i="862"/>
  <c r="M40" i="862"/>
  <c r="L40" i="862"/>
  <c r="D40" i="862"/>
  <c r="T40" i="862" s="1"/>
  <c r="U40" i="862" s="1"/>
  <c r="W40" i="862" s="1"/>
  <c r="A40" i="862"/>
  <c r="Y39" i="862"/>
  <c r="S39" i="862"/>
  <c r="N39" i="862"/>
  <c r="M39" i="862"/>
  <c r="L39" i="862"/>
  <c r="D39" i="862"/>
  <c r="T39" i="862" s="1"/>
  <c r="U39" i="862" s="1"/>
  <c r="W39" i="862" s="1"/>
  <c r="A39" i="862"/>
  <c r="Y38" i="862"/>
  <c r="S38" i="862"/>
  <c r="N38" i="862"/>
  <c r="M38" i="862"/>
  <c r="L38" i="862"/>
  <c r="D38" i="862"/>
  <c r="T38" i="862" s="1"/>
  <c r="U38" i="862" s="1"/>
  <c r="W38" i="862" s="1"/>
  <c r="A38" i="862"/>
  <c r="Y37" i="862"/>
  <c r="S37" i="862"/>
  <c r="N37" i="862"/>
  <c r="M37" i="862"/>
  <c r="L37" i="862"/>
  <c r="D37" i="862"/>
  <c r="T37" i="862" s="1"/>
  <c r="U37" i="862" s="1"/>
  <c r="W37" i="862" s="1"/>
  <c r="A37" i="862"/>
  <c r="Y36" i="862"/>
  <c r="S36" i="862"/>
  <c r="N36" i="862"/>
  <c r="M36" i="862"/>
  <c r="L36" i="862"/>
  <c r="D36" i="862"/>
  <c r="T36" i="862" s="1"/>
  <c r="U36" i="862" s="1"/>
  <c r="W36" i="862" s="1"/>
  <c r="A36" i="862"/>
  <c r="Y35" i="862"/>
  <c r="S35" i="862"/>
  <c r="N35" i="862"/>
  <c r="M35" i="862"/>
  <c r="L35" i="862"/>
  <c r="D35" i="862"/>
  <c r="T35" i="862" s="1"/>
  <c r="U35" i="862" s="1"/>
  <c r="W35" i="862" s="1"/>
  <c r="A35" i="862"/>
  <c r="Y34" i="862"/>
  <c r="S34" i="862"/>
  <c r="N34" i="862"/>
  <c r="M34" i="862"/>
  <c r="L34" i="862"/>
  <c r="D34" i="862"/>
  <c r="T34" i="862" s="1"/>
  <c r="U34" i="862" s="1"/>
  <c r="W34" i="862" s="1"/>
  <c r="A34" i="862"/>
  <c r="Y33" i="862"/>
  <c r="S33" i="862"/>
  <c r="N33" i="862"/>
  <c r="R33" i="862" s="1"/>
  <c r="M33" i="862"/>
  <c r="L33" i="862"/>
  <c r="D33" i="862"/>
  <c r="T33" i="862" s="1"/>
  <c r="U33" i="862" s="1"/>
  <c r="W33" i="862" s="1"/>
  <c r="A33" i="862"/>
  <c r="Y32" i="862"/>
  <c r="S32" i="862"/>
  <c r="N32" i="862"/>
  <c r="M32" i="862"/>
  <c r="L32" i="862"/>
  <c r="D32" i="862"/>
  <c r="T32" i="862" s="1"/>
  <c r="U32" i="862" s="1"/>
  <c r="W32" i="862" s="1"/>
  <c r="A32" i="862"/>
  <c r="Y31" i="862"/>
  <c r="S31" i="862"/>
  <c r="N31" i="862"/>
  <c r="M31" i="862"/>
  <c r="L31" i="862"/>
  <c r="D31" i="862"/>
  <c r="T31" i="862" s="1"/>
  <c r="U31" i="862" s="1"/>
  <c r="W31" i="862" s="1"/>
  <c r="A31" i="862"/>
  <c r="Y30" i="862"/>
  <c r="S30" i="862"/>
  <c r="N30" i="862"/>
  <c r="M30" i="862"/>
  <c r="L30" i="862"/>
  <c r="D30" i="862"/>
  <c r="T30" i="862" s="1"/>
  <c r="U30" i="862" s="1"/>
  <c r="W30" i="862" s="1"/>
  <c r="A30" i="862"/>
  <c r="Y29" i="862"/>
  <c r="S29" i="862"/>
  <c r="N29" i="862"/>
  <c r="M29" i="862"/>
  <c r="L29" i="862"/>
  <c r="D29" i="862"/>
  <c r="T29" i="862" s="1"/>
  <c r="U29" i="862" s="1"/>
  <c r="W29" i="862" s="1"/>
  <c r="A29" i="862"/>
  <c r="Y28" i="862"/>
  <c r="S28" i="862"/>
  <c r="N28" i="862"/>
  <c r="M28" i="862"/>
  <c r="L28" i="862"/>
  <c r="R28" i="862" s="1"/>
  <c r="D28" i="862"/>
  <c r="T28" i="862" s="1"/>
  <c r="U28" i="862" s="1"/>
  <c r="W28" i="862" s="1"/>
  <c r="A28" i="862"/>
  <c r="Y27" i="862"/>
  <c r="S27" i="862"/>
  <c r="N27" i="862"/>
  <c r="M27" i="862"/>
  <c r="L27" i="862"/>
  <c r="R27" i="862" s="1"/>
  <c r="D27" i="862"/>
  <c r="T27" i="862" s="1"/>
  <c r="U27" i="862" s="1"/>
  <c r="W27" i="862" s="1"/>
  <c r="A27" i="862"/>
  <c r="Y26" i="862"/>
  <c r="S26" i="862"/>
  <c r="N26" i="862"/>
  <c r="M26" i="862"/>
  <c r="L26" i="862"/>
  <c r="R26" i="862" s="1"/>
  <c r="D26" i="862"/>
  <c r="T26" i="862" s="1"/>
  <c r="U26" i="862" s="1"/>
  <c r="W26" i="862" s="1"/>
  <c r="A26" i="862"/>
  <c r="W25" i="862"/>
  <c r="B17" i="862"/>
  <c r="G15" i="862"/>
  <c r="B15" i="862"/>
  <c r="B13" i="862"/>
  <c r="W50" i="860"/>
  <c r="M50" i="860"/>
  <c r="S49" i="860"/>
  <c r="N49" i="860"/>
  <c r="M49" i="860"/>
  <c r="L49" i="860"/>
  <c r="D49" i="860"/>
  <c r="T49" i="860" s="1"/>
  <c r="U49" i="860" s="1"/>
  <c r="W49" i="860" s="1"/>
  <c r="A49" i="860"/>
  <c r="Y48" i="860"/>
  <c r="S48" i="860"/>
  <c r="N48" i="860"/>
  <c r="M48" i="860"/>
  <c r="L48" i="860"/>
  <c r="R48" i="860" s="1"/>
  <c r="D48" i="860"/>
  <c r="T48" i="860" s="1"/>
  <c r="U48" i="860" s="1"/>
  <c r="W48" i="860" s="1"/>
  <c r="A48" i="860"/>
  <c r="Y47" i="860"/>
  <c r="T47" i="860"/>
  <c r="U47" i="860" s="1"/>
  <c r="W47" i="860" s="1"/>
  <c r="S47" i="860"/>
  <c r="N47" i="860"/>
  <c r="M47" i="860"/>
  <c r="L47" i="860"/>
  <c r="D47" i="860"/>
  <c r="A47" i="860"/>
  <c r="Y46" i="860"/>
  <c r="S46" i="860"/>
  <c r="N46" i="860"/>
  <c r="M46" i="860"/>
  <c r="L46" i="860"/>
  <c r="R46" i="860" s="1"/>
  <c r="D46" i="860"/>
  <c r="T46" i="860" s="1"/>
  <c r="U46" i="860" s="1"/>
  <c r="W46" i="860" s="1"/>
  <c r="A46" i="860"/>
  <c r="Y45" i="860"/>
  <c r="W45" i="860"/>
  <c r="S45" i="860"/>
  <c r="N45" i="860"/>
  <c r="M45" i="860"/>
  <c r="L45" i="860"/>
  <c r="D45" i="860"/>
  <c r="T45" i="860" s="1"/>
  <c r="U45" i="860" s="1"/>
  <c r="A45" i="860"/>
  <c r="Y44" i="860"/>
  <c r="S44" i="860"/>
  <c r="N44" i="860"/>
  <c r="M44" i="860"/>
  <c r="L44" i="860"/>
  <c r="R44" i="860" s="1"/>
  <c r="D44" i="860"/>
  <c r="T44" i="860" s="1"/>
  <c r="U44" i="860" s="1"/>
  <c r="W44" i="860" s="1"/>
  <c r="A44" i="860"/>
  <c r="Y43" i="860"/>
  <c r="T43" i="860"/>
  <c r="U43" i="860" s="1"/>
  <c r="W43" i="860" s="1"/>
  <c r="S43" i="860"/>
  <c r="N43" i="860"/>
  <c r="M43" i="860"/>
  <c r="L43" i="860"/>
  <c r="D43" i="860"/>
  <c r="A43" i="860"/>
  <c r="Y42" i="860"/>
  <c r="S42" i="860"/>
  <c r="N42" i="860"/>
  <c r="M42" i="860"/>
  <c r="L42" i="860"/>
  <c r="D42" i="860"/>
  <c r="T42" i="860" s="1"/>
  <c r="U42" i="860" s="1"/>
  <c r="W42" i="860" s="1"/>
  <c r="A42" i="860"/>
  <c r="Y41" i="860"/>
  <c r="S41" i="860"/>
  <c r="N41" i="860"/>
  <c r="M41" i="860"/>
  <c r="L41" i="860"/>
  <c r="D41" i="860"/>
  <c r="T41" i="860" s="1"/>
  <c r="U41" i="860" s="1"/>
  <c r="W41" i="860" s="1"/>
  <c r="A41" i="860"/>
  <c r="Y40" i="860"/>
  <c r="S40" i="860"/>
  <c r="N40" i="860"/>
  <c r="M40" i="860"/>
  <c r="L40" i="860"/>
  <c r="R40" i="860" s="1"/>
  <c r="D40" i="860"/>
  <c r="T40" i="860" s="1"/>
  <c r="U40" i="860" s="1"/>
  <c r="W40" i="860" s="1"/>
  <c r="A40" i="860"/>
  <c r="Y39" i="860"/>
  <c r="S39" i="860"/>
  <c r="N39" i="860"/>
  <c r="M39" i="860"/>
  <c r="L39" i="860"/>
  <c r="D39" i="860"/>
  <c r="T39" i="860" s="1"/>
  <c r="U39" i="860" s="1"/>
  <c r="W39" i="860" s="1"/>
  <c r="A39" i="860"/>
  <c r="Y38" i="860"/>
  <c r="S38" i="860"/>
  <c r="N38" i="860"/>
  <c r="M38" i="860"/>
  <c r="L38" i="860"/>
  <c r="D38" i="860"/>
  <c r="T38" i="860" s="1"/>
  <c r="U38" i="860" s="1"/>
  <c r="W38" i="860" s="1"/>
  <c r="A38" i="860"/>
  <c r="Y37" i="860"/>
  <c r="S37" i="860"/>
  <c r="N37" i="860"/>
  <c r="M37" i="860"/>
  <c r="L37" i="860"/>
  <c r="R37" i="860" s="1"/>
  <c r="D37" i="860"/>
  <c r="T37" i="860" s="1"/>
  <c r="U37" i="860" s="1"/>
  <c r="W37" i="860" s="1"/>
  <c r="A37" i="860"/>
  <c r="Y36" i="860"/>
  <c r="S36" i="860"/>
  <c r="N36" i="860"/>
  <c r="M36" i="860"/>
  <c r="L36" i="860"/>
  <c r="D36" i="860"/>
  <c r="T36" i="860" s="1"/>
  <c r="U36" i="860" s="1"/>
  <c r="W36" i="860" s="1"/>
  <c r="A36" i="860"/>
  <c r="Y35" i="860"/>
  <c r="S35" i="860"/>
  <c r="N35" i="860"/>
  <c r="M35" i="860"/>
  <c r="L35" i="860"/>
  <c r="R35" i="860" s="1"/>
  <c r="D35" i="860"/>
  <c r="T35" i="860" s="1"/>
  <c r="U35" i="860" s="1"/>
  <c r="W35" i="860" s="1"/>
  <c r="A35" i="860"/>
  <c r="Y34" i="860"/>
  <c r="S34" i="860"/>
  <c r="N34" i="860"/>
  <c r="M34" i="860"/>
  <c r="L34" i="860"/>
  <c r="D34" i="860"/>
  <c r="T34" i="860" s="1"/>
  <c r="U34" i="860" s="1"/>
  <c r="W34" i="860" s="1"/>
  <c r="A34" i="860"/>
  <c r="Y33" i="860"/>
  <c r="S33" i="860"/>
  <c r="N33" i="860"/>
  <c r="M33" i="860"/>
  <c r="L33" i="860"/>
  <c r="R33" i="860" s="1"/>
  <c r="D33" i="860"/>
  <c r="T33" i="860" s="1"/>
  <c r="U33" i="860" s="1"/>
  <c r="W33" i="860" s="1"/>
  <c r="A33" i="860"/>
  <c r="Y32" i="860"/>
  <c r="S32" i="860"/>
  <c r="N32" i="860"/>
  <c r="R32" i="860" s="1"/>
  <c r="M32" i="860"/>
  <c r="L32" i="860"/>
  <c r="AA32" i="860" s="1"/>
  <c r="D32" i="860"/>
  <c r="T32" i="860" s="1"/>
  <c r="U32" i="860" s="1"/>
  <c r="W32" i="860" s="1"/>
  <c r="A32" i="860"/>
  <c r="Y31" i="860"/>
  <c r="S31" i="860"/>
  <c r="N31" i="860"/>
  <c r="M31" i="860"/>
  <c r="L31" i="860"/>
  <c r="D31" i="860"/>
  <c r="T31" i="860" s="1"/>
  <c r="U31" i="860" s="1"/>
  <c r="W31" i="860" s="1"/>
  <c r="A31" i="860"/>
  <c r="Y30" i="860"/>
  <c r="S30" i="860"/>
  <c r="N30" i="860"/>
  <c r="M30" i="860"/>
  <c r="L30" i="860"/>
  <c r="D30" i="860"/>
  <c r="T30" i="860" s="1"/>
  <c r="U30" i="860" s="1"/>
  <c r="W30" i="860" s="1"/>
  <c r="A30" i="860"/>
  <c r="Y29" i="860"/>
  <c r="S29" i="860"/>
  <c r="N29" i="860"/>
  <c r="M29" i="860"/>
  <c r="L29" i="860"/>
  <c r="R29" i="860" s="1"/>
  <c r="D29" i="860"/>
  <c r="T29" i="860" s="1"/>
  <c r="U29" i="860" s="1"/>
  <c r="W29" i="860" s="1"/>
  <c r="A29" i="860"/>
  <c r="Y28" i="860"/>
  <c r="S28" i="860"/>
  <c r="N28" i="860"/>
  <c r="M28" i="860"/>
  <c r="L28" i="860"/>
  <c r="D28" i="860"/>
  <c r="T28" i="860" s="1"/>
  <c r="U28" i="860" s="1"/>
  <c r="W28" i="860" s="1"/>
  <c r="A28" i="860"/>
  <c r="Y27" i="860"/>
  <c r="S27" i="860"/>
  <c r="N27" i="860"/>
  <c r="M27" i="860"/>
  <c r="L27" i="860"/>
  <c r="D27" i="860"/>
  <c r="T27" i="860" s="1"/>
  <c r="U27" i="860" s="1"/>
  <c r="W27" i="860" s="1"/>
  <c r="A27" i="860"/>
  <c r="Y26" i="860"/>
  <c r="S26" i="860"/>
  <c r="N26" i="860"/>
  <c r="M26" i="860"/>
  <c r="L26" i="860"/>
  <c r="D26" i="860"/>
  <c r="T26" i="860" s="1"/>
  <c r="U26" i="860" s="1"/>
  <c r="W26" i="860" s="1"/>
  <c r="A26" i="860"/>
  <c r="W25" i="860"/>
  <c r="B17" i="860"/>
  <c r="G15" i="860"/>
  <c r="B15" i="860"/>
  <c r="B13" i="860"/>
  <c r="W50" i="858"/>
  <c r="M50" i="858"/>
  <c r="S49" i="858"/>
  <c r="N49" i="858"/>
  <c r="M49" i="858"/>
  <c r="L49" i="858"/>
  <c r="D49" i="858"/>
  <c r="T49" i="858" s="1"/>
  <c r="U49" i="858" s="1"/>
  <c r="W49" i="858" s="1"/>
  <c r="A49" i="858"/>
  <c r="Y48" i="858"/>
  <c r="S48" i="858"/>
  <c r="N48" i="858"/>
  <c r="M48" i="858"/>
  <c r="L48" i="858"/>
  <c r="D48" i="858"/>
  <c r="T48" i="858" s="1"/>
  <c r="U48" i="858" s="1"/>
  <c r="W48" i="858" s="1"/>
  <c r="A48" i="858"/>
  <c r="Y47" i="858"/>
  <c r="S47" i="858"/>
  <c r="N47" i="858"/>
  <c r="M47" i="858"/>
  <c r="L47" i="858"/>
  <c r="D47" i="858"/>
  <c r="T47" i="858" s="1"/>
  <c r="U47" i="858" s="1"/>
  <c r="W47" i="858" s="1"/>
  <c r="A47" i="858"/>
  <c r="Y46" i="858"/>
  <c r="S46" i="858"/>
  <c r="N46" i="858"/>
  <c r="M46" i="858"/>
  <c r="L46" i="858"/>
  <c r="D46" i="858"/>
  <c r="T46" i="858" s="1"/>
  <c r="U46" i="858" s="1"/>
  <c r="W46" i="858" s="1"/>
  <c r="A46" i="858"/>
  <c r="Y45" i="858"/>
  <c r="S45" i="858"/>
  <c r="N45" i="858"/>
  <c r="M45" i="858"/>
  <c r="L45" i="858"/>
  <c r="D45" i="858"/>
  <c r="T45" i="858" s="1"/>
  <c r="U45" i="858" s="1"/>
  <c r="W45" i="858" s="1"/>
  <c r="A45" i="858"/>
  <c r="Y44" i="858"/>
  <c r="S44" i="858"/>
  <c r="N44" i="858"/>
  <c r="M44" i="858"/>
  <c r="L44" i="858"/>
  <c r="D44" i="858"/>
  <c r="T44" i="858" s="1"/>
  <c r="U44" i="858" s="1"/>
  <c r="W44" i="858" s="1"/>
  <c r="A44" i="858"/>
  <c r="Y43" i="858"/>
  <c r="T43" i="858"/>
  <c r="U43" i="858" s="1"/>
  <c r="W43" i="858" s="1"/>
  <c r="S43" i="858"/>
  <c r="N43" i="858"/>
  <c r="M43" i="858"/>
  <c r="L43" i="858"/>
  <c r="D43" i="858"/>
  <c r="A43" i="858"/>
  <c r="Y42" i="858"/>
  <c r="S42" i="858"/>
  <c r="N42" i="858"/>
  <c r="M42" i="858"/>
  <c r="L42" i="858"/>
  <c r="R42" i="858" s="1"/>
  <c r="D42" i="858"/>
  <c r="T42" i="858" s="1"/>
  <c r="U42" i="858" s="1"/>
  <c r="W42" i="858" s="1"/>
  <c r="A42" i="858"/>
  <c r="Y41" i="858"/>
  <c r="S41" i="858"/>
  <c r="N41" i="858"/>
  <c r="M41" i="858"/>
  <c r="L41" i="858"/>
  <c r="D41" i="858"/>
  <c r="T41" i="858" s="1"/>
  <c r="U41" i="858" s="1"/>
  <c r="W41" i="858" s="1"/>
  <c r="A41" i="858"/>
  <c r="Y40" i="858"/>
  <c r="S40" i="858"/>
  <c r="N40" i="858"/>
  <c r="M40" i="858"/>
  <c r="L40" i="858"/>
  <c r="D40" i="858"/>
  <c r="T40" i="858" s="1"/>
  <c r="U40" i="858" s="1"/>
  <c r="W40" i="858" s="1"/>
  <c r="A40" i="858"/>
  <c r="Y39" i="858"/>
  <c r="T39" i="858"/>
  <c r="U39" i="858" s="1"/>
  <c r="W39" i="858" s="1"/>
  <c r="S39" i="858"/>
  <c r="N39" i="858"/>
  <c r="M39" i="858"/>
  <c r="L39" i="858"/>
  <c r="D39" i="858"/>
  <c r="A39" i="858"/>
  <c r="Y38" i="858"/>
  <c r="S38" i="858"/>
  <c r="N38" i="858"/>
  <c r="M38" i="858"/>
  <c r="L38" i="858"/>
  <c r="R38" i="858" s="1"/>
  <c r="D38" i="858"/>
  <c r="T38" i="858" s="1"/>
  <c r="U38" i="858" s="1"/>
  <c r="W38" i="858" s="1"/>
  <c r="A38" i="858"/>
  <c r="Y37" i="858"/>
  <c r="S37" i="858"/>
  <c r="N37" i="858"/>
  <c r="M37" i="858"/>
  <c r="L37" i="858"/>
  <c r="D37" i="858"/>
  <c r="T37" i="858" s="1"/>
  <c r="U37" i="858" s="1"/>
  <c r="W37" i="858" s="1"/>
  <c r="A37" i="858"/>
  <c r="Y36" i="858"/>
  <c r="S36" i="858"/>
  <c r="N36" i="858"/>
  <c r="M36" i="858"/>
  <c r="L36" i="858"/>
  <c r="D36" i="858"/>
  <c r="T36" i="858" s="1"/>
  <c r="U36" i="858" s="1"/>
  <c r="W36" i="858" s="1"/>
  <c r="A36" i="858"/>
  <c r="Y35" i="858"/>
  <c r="T35" i="858"/>
  <c r="U35" i="858" s="1"/>
  <c r="W35" i="858" s="1"/>
  <c r="S35" i="858"/>
  <c r="N35" i="858"/>
  <c r="M35" i="858"/>
  <c r="L35" i="858"/>
  <c r="D35" i="858"/>
  <c r="A35" i="858"/>
  <c r="Y34" i="858"/>
  <c r="S34" i="858"/>
  <c r="N34" i="858"/>
  <c r="M34" i="858"/>
  <c r="L34" i="858"/>
  <c r="D34" i="858"/>
  <c r="T34" i="858" s="1"/>
  <c r="U34" i="858" s="1"/>
  <c r="W34" i="858" s="1"/>
  <c r="A34" i="858"/>
  <c r="Y33" i="858"/>
  <c r="S33" i="858"/>
  <c r="N33" i="858"/>
  <c r="M33" i="858"/>
  <c r="L33" i="858"/>
  <c r="D33" i="858"/>
  <c r="T33" i="858" s="1"/>
  <c r="U33" i="858" s="1"/>
  <c r="W33" i="858" s="1"/>
  <c r="A33" i="858"/>
  <c r="Y32" i="858"/>
  <c r="S32" i="858"/>
  <c r="N32" i="858"/>
  <c r="M32" i="858"/>
  <c r="L32" i="858"/>
  <c r="D32" i="858"/>
  <c r="T32" i="858" s="1"/>
  <c r="U32" i="858" s="1"/>
  <c r="W32" i="858" s="1"/>
  <c r="A32" i="858"/>
  <c r="Y31" i="858"/>
  <c r="S31" i="858"/>
  <c r="N31" i="858"/>
  <c r="M31" i="858"/>
  <c r="L31" i="858"/>
  <c r="R31" i="858" s="1"/>
  <c r="D31" i="858"/>
  <c r="T31" i="858" s="1"/>
  <c r="U31" i="858" s="1"/>
  <c r="W31" i="858" s="1"/>
  <c r="A31" i="858"/>
  <c r="Y30" i="858"/>
  <c r="T30" i="858"/>
  <c r="U30" i="858" s="1"/>
  <c r="W30" i="858" s="1"/>
  <c r="S30" i="858"/>
  <c r="N30" i="858"/>
  <c r="M30" i="858"/>
  <c r="L30" i="858"/>
  <c r="D30" i="858"/>
  <c r="A30" i="858"/>
  <c r="Y29" i="858"/>
  <c r="S29" i="858"/>
  <c r="N29" i="858"/>
  <c r="M29" i="858"/>
  <c r="L29" i="858"/>
  <c r="R29" i="858" s="1"/>
  <c r="D29" i="858"/>
  <c r="T29" i="858" s="1"/>
  <c r="U29" i="858" s="1"/>
  <c r="W29" i="858" s="1"/>
  <c r="A29" i="858"/>
  <c r="Y28" i="858"/>
  <c r="W28" i="858"/>
  <c r="S28" i="858"/>
  <c r="N28" i="858"/>
  <c r="M28" i="858"/>
  <c r="L28" i="858"/>
  <c r="R28" i="858" s="1"/>
  <c r="D28" i="858"/>
  <c r="T28" i="858" s="1"/>
  <c r="U28" i="858" s="1"/>
  <c r="A28" i="858"/>
  <c r="Y27" i="858"/>
  <c r="S27" i="858"/>
  <c r="N27" i="858"/>
  <c r="M27" i="858"/>
  <c r="L27" i="858"/>
  <c r="D27" i="858"/>
  <c r="T27" i="858" s="1"/>
  <c r="U27" i="858" s="1"/>
  <c r="W27" i="858" s="1"/>
  <c r="A27" i="858"/>
  <c r="Y26" i="858"/>
  <c r="T26" i="858"/>
  <c r="U26" i="858" s="1"/>
  <c r="W26" i="858" s="1"/>
  <c r="S26" i="858"/>
  <c r="N26" i="858"/>
  <c r="M26" i="858"/>
  <c r="L26" i="858"/>
  <c r="D26" i="858"/>
  <c r="A26" i="858"/>
  <c r="W25" i="858"/>
  <c r="B17" i="858"/>
  <c r="G15" i="858"/>
  <c r="B15" i="858"/>
  <c r="B13" i="858"/>
  <c r="W50" i="856"/>
  <c r="M50" i="856"/>
  <c r="T49" i="856"/>
  <c r="U49" i="856" s="1"/>
  <c r="W49" i="856" s="1"/>
  <c r="S49" i="856"/>
  <c r="N49" i="856"/>
  <c r="M49" i="856"/>
  <c r="L49" i="856"/>
  <c r="D49" i="856"/>
  <c r="A49" i="856"/>
  <c r="Y48" i="856"/>
  <c r="S48" i="856"/>
  <c r="N48" i="856"/>
  <c r="M48" i="856"/>
  <c r="L48" i="856"/>
  <c r="D48" i="856"/>
  <c r="T48" i="856" s="1"/>
  <c r="U48" i="856" s="1"/>
  <c r="W48" i="856" s="1"/>
  <c r="A48" i="856"/>
  <c r="Y47" i="856"/>
  <c r="W47" i="856"/>
  <c r="S47" i="856"/>
  <c r="N47" i="856"/>
  <c r="M47" i="856"/>
  <c r="L47" i="856"/>
  <c r="D47" i="856"/>
  <c r="T47" i="856" s="1"/>
  <c r="U47" i="856" s="1"/>
  <c r="A47" i="856"/>
  <c r="Y46" i="856"/>
  <c r="S46" i="856"/>
  <c r="N46" i="856"/>
  <c r="M46" i="856"/>
  <c r="L46" i="856"/>
  <c r="D46" i="856"/>
  <c r="T46" i="856" s="1"/>
  <c r="U46" i="856" s="1"/>
  <c r="W46" i="856" s="1"/>
  <c r="A46" i="856"/>
  <c r="Y45" i="856"/>
  <c r="S45" i="856"/>
  <c r="N45" i="856"/>
  <c r="M45" i="856"/>
  <c r="L45" i="856"/>
  <c r="D45" i="856"/>
  <c r="T45" i="856" s="1"/>
  <c r="U45" i="856" s="1"/>
  <c r="W45" i="856" s="1"/>
  <c r="A45" i="856"/>
  <c r="Y44" i="856"/>
  <c r="S44" i="856"/>
  <c r="N44" i="856"/>
  <c r="M44" i="856"/>
  <c r="L44" i="856"/>
  <c r="D44" i="856"/>
  <c r="T44" i="856" s="1"/>
  <c r="U44" i="856" s="1"/>
  <c r="W44" i="856" s="1"/>
  <c r="A44" i="856"/>
  <c r="Y43" i="856"/>
  <c r="S43" i="856"/>
  <c r="N43" i="856"/>
  <c r="M43" i="856"/>
  <c r="L43" i="856"/>
  <c r="D43" i="856"/>
  <c r="T43" i="856" s="1"/>
  <c r="U43" i="856" s="1"/>
  <c r="W43" i="856" s="1"/>
  <c r="A43" i="856"/>
  <c r="Y42" i="856"/>
  <c r="S42" i="856"/>
  <c r="N42" i="856"/>
  <c r="M42" i="856"/>
  <c r="L42" i="856"/>
  <c r="D42" i="856"/>
  <c r="T42" i="856" s="1"/>
  <c r="U42" i="856" s="1"/>
  <c r="W42" i="856" s="1"/>
  <c r="A42" i="856"/>
  <c r="Y41" i="856"/>
  <c r="S41" i="856"/>
  <c r="N41" i="856"/>
  <c r="M41" i="856"/>
  <c r="L41" i="856"/>
  <c r="D41" i="856"/>
  <c r="T41" i="856" s="1"/>
  <c r="U41" i="856" s="1"/>
  <c r="W41" i="856" s="1"/>
  <c r="A41" i="856"/>
  <c r="Y40" i="856"/>
  <c r="S40" i="856"/>
  <c r="N40" i="856"/>
  <c r="M40" i="856"/>
  <c r="L40" i="856"/>
  <c r="R40" i="856" s="1"/>
  <c r="D40" i="856"/>
  <c r="T40" i="856" s="1"/>
  <c r="U40" i="856" s="1"/>
  <c r="W40" i="856" s="1"/>
  <c r="A40" i="856"/>
  <c r="Y39" i="856"/>
  <c r="S39" i="856"/>
  <c r="N39" i="856"/>
  <c r="M39" i="856"/>
  <c r="L39" i="856"/>
  <c r="D39" i="856"/>
  <c r="T39" i="856" s="1"/>
  <c r="U39" i="856" s="1"/>
  <c r="W39" i="856" s="1"/>
  <c r="A39" i="856"/>
  <c r="Y38" i="856"/>
  <c r="S38" i="856"/>
  <c r="N38" i="856"/>
  <c r="M38" i="856"/>
  <c r="L38" i="856"/>
  <c r="D38" i="856"/>
  <c r="T38" i="856" s="1"/>
  <c r="U38" i="856" s="1"/>
  <c r="W38" i="856" s="1"/>
  <c r="A38" i="856"/>
  <c r="Y37" i="856"/>
  <c r="S37" i="856"/>
  <c r="N37" i="856"/>
  <c r="M37" i="856"/>
  <c r="L37" i="856"/>
  <c r="D37" i="856"/>
  <c r="T37" i="856" s="1"/>
  <c r="U37" i="856" s="1"/>
  <c r="W37" i="856" s="1"/>
  <c r="A37" i="856"/>
  <c r="Y36" i="856"/>
  <c r="S36" i="856"/>
  <c r="N36" i="856"/>
  <c r="M36" i="856"/>
  <c r="L36" i="856"/>
  <c r="R36" i="856" s="1"/>
  <c r="D36" i="856"/>
  <c r="T36" i="856" s="1"/>
  <c r="U36" i="856" s="1"/>
  <c r="W36" i="856" s="1"/>
  <c r="A36" i="856"/>
  <c r="Y35" i="856"/>
  <c r="W35" i="856"/>
  <c r="S35" i="856"/>
  <c r="N35" i="856"/>
  <c r="M35" i="856"/>
  <c r="L35" i="856"/>
  <c r="D35" i="856"/>
  <c r="T35" i="856" s="1"/>
  <c r="U35" i="856" s="1"/>
  <c r="A35" i="856"/>
  <c r="Y34" i="856"/>
  <c r="S34" i="856"/>
  <c r="N34" i="856"/>
  <c r="M34" i="856"/>
  <c r="L34" i="856"/>
  <c r="D34" i="856"/>
  <c r="T34" i="856" s="1"/>
  <c r="U34" i="856" s="1"/>
  <c r="W34" i="856" s="1"/>
  <c r="A34" i="856"/>
  <c r="Y33" i="856"/>
  <c r="T33" i="856"/>
  <c r="U33" i="856" s="1"/>
  <c r="W33" i="856" s="1"/>
  <c r="S33" i="856"/>
  <c r="N33" i="856"/>
  <c r="M33" i="856"/>
  <c r="L33" i="856"/>
  <c r="D33" i="856"/>
  <c r="A33" i="856"/>
  <c r="Y32" i="856"/>
  <c r="S32" i="856"/>
  <c r="N32" i="856"/>
  <c r="M32" i="856"/>
  <c r="L32" i="856"/>
  <c r="D32" i="856"/>
  <c r="T32" i="856" s="1"/>
  <c r="U32" i="856" s="1"/>
  <c r="W32" i="856" s="1"/>
  <c r="A32" i="856"/>
  <c r="Y31" i="856"/>
  <c r="W31" i="856"/>
  <c r="S31" i="856"/>
  <c r="N31" i="856"/>
  <c r="M31" i="856"/>
  <c r="L31" i="856"/>
  <c r="D31" i="856"/>
  <c r="T31" i="856" s="1"/>
  <c r="U31" i="856" s="1"/>
  <c r="A31" i="856"/>
  <c r="Y30" i="856"/>
  <c r="S30" i="856"/>
  <c r="N30" i="856"/>
  <c r="M30" i="856"/>
  <c r="L30" i="856"/>
  <c r="R30" i="856" s="1"/>
  <c r="D30" i="856"/>
  <c r="T30" i="856" s="1"/>
  <c r="U30" i="856" s="1"/>
  <c r="W30" i="856" s="1"/>
  <c r="A30" i="856"/>
  <c r="Y29" i="856"/>
  <c r="T29" i="856"/>
  <c r="U29" i="856" s="1"/>
  <c r="W29" i="856" s="1"/>
  <c r="S29" i="856"/>
  <c r="N29" i="856"/>
  <c r="R29" i="856" s="1"/>
  <c r="M29" i="856"/>
  <c r="L29" i="856"/>
  <c r="D29" i="856"/>
  <c r="A29" i="856"/>
  <c r="Y28" i="856"/>
  <c r="S28" i="856"/>
  <c r="N28" i="856"/>
  <c r="M28" i="856"/>
  <c r="L28" i="856"/>
  <c r="D28" i="856"/>
  <c r="T28" i="856" s="1"/>
  <c r="U28" i="856" s="1"/>
  <c r="W28" i="856" s="1"/>
  <c r="A28" i="856"/>
  <c r="Y27" i="856"/>
  <c r="S27" i="856"/>
  <c r="N27" i="856"/>
  <c r="M27" i="856"/>
  <c r="L27" i="856"/>
  <c r="D27" i="856"/>
  <c r="T27" i="856" s="1"/>
  <c r="U27" i="856" s="1"/>
  <c r="W27" i="856" s="1"/>
  <c r="A27" i="856"/>
  <c r="Y26" i="856"/>
  <c r="S26" i="856"/>
  <c r="N26" i="856"/>
  <c r="M26" i="856"/>
  <c r="L26" i="856"/>
  <c r="R26" i="856" s="1"/>
  <c r="D26" i="856"/>
  <c r="T26" i="856" s="1"/>
  <c r="U26" i="856" s="1"/>
  <c r="W26" i="856" s="1"/>
  <c r="A26" i="856"/>
  <c r="W25" i="856"/>
  <c r="B17" i="856"/>
  <c r="G15" i="856"/>
  <c r="B15" i="856"/>
  <c r="B13" i="856"/>
  <c r="W50" i="854"/>
  <c r="M50" i="854"/>
  <c r="S49" i="854"/>
  <c r="N49" i="854"/>
  <c r="M49" i="854"/>
  <c r="L49" i="854"/>
  <c r="D49" i="854"/>
  <c r="T49" i="854" s="1"/>
  <c r="U49" i="854" s="1"/>
  <c r="W49" i="854" s="1"/>
  <c r="A49" i="854"/>
  <c r="Y48" i="854"/>
  <c r="S48" i="854"/>
  <c r="N48" i="854"/>
  <c r="M48" i="854"/>
  <c r="L48" i="854"/>
  <c r="D48" i="854"/>
  <c r="T48" i="854" s="1"/>
  <c r="U48" i="854" s="1"/>
  <c r="W48" i="854" s="1"/>
  <c r="A48" i="854"/>
  <c r="Y47" i="854"/>
  <c r="S47" i="854"/>
  <c r="N47" i="854"/>
  <c r="M47" i="854"/>
  <c r="L47" i="854"/>
  <c r="D47" i="854"/>
  <c r="T47" i="854" s="1"/>
  <c r="U47" i="854" s="1"/>
  <c r="W47" i="854" s="1"/>
  <c r="A47" i="854"/>
  <c r="Y46" i="854"/>
  <c r="S46" i="854"/>
  <c r="N46" i="854"/>
  <c r="M46" i="854"/>
  <c r="L46" i="854"/>
  <c r="D46" i="854"/>
  <c r="T46" i="854" s="1"/>
  <c r="U46" i="854" s="1"/>
  <c r="W46" i="854" s="1"/>
  <c r="A46" i="854"/>
  <c r="Y45" i="854"/>
  <c r="S45" i="854"/>
  <c r="N45" i="854"/>
  <c r="M45" i="854"/>
  <c r="L45" i="854"/>
  <c r="D45" i="854"/>
  <c r="T45" i="854" s="1"/>
  <c r="U45" i="854" s="1"/>
  <c r="W45" i="854" s="1"/>
  <c r="A45" i="854"/>
  <c r="Y44" i="854"/>
  <c r="S44" i="854"/>
  <c r="N44" i="854"/>
  <c r="M44" i="854"/>
  <c r="L44" i="854"/>
  <c r="D44" i="854"/>
  <c r="T44" i="854" s="1"/>
  <c r="U44" i="854" s="1"/>
  <c r="W44" i="854" s="1"/>
  <c r="A44" i="854"/>
  <c r="Y43" i="854"/>
  <c r="S43" i="854"/>
  <c r="N43" i="854"/>
  <c r="M43" i="854"/>
  <c r="L43" i="854"/>
  <c r="D43" i="854"/>
  <c r="T43" i="854" s="1"/>
  <c r="U43" i="854" s="1"/>
  <c r="W43" i="854" s="1"/>
  <c r="A43" i="854"/>
  <c r="Y42" i="854"/>
  <c r="S42" i="854"/>
  <c r="N42" i="854"/>
  <c r="M42" i="854"/>
  <c r="L42" i="854"/>
  <c r="D42" i="854"/>
  <c r="T42" i="854" s="1"/>
  <c r="U42" i="854" s="1"/>
  <c r="W42" i="854" s="1"/>
  <c r="A42" i="854"/>
  <c r="Y41" i="854"/>
  <c r="T41" i="854"/>
  <c r="U41" i="854" s="1"/>
  <c r="W41" i="854" s="1"/>
  <c r="S41" i="854"/>
  <c r="N41" i="854"/>
  <c r="M41" i="854"/>
  <c r="L41" i="854"/>
  <c r="D41" i="854"/>
  <c r="A41" i="854"/>
  <c r="Y40" i="854"/>
  <c r="S40" i="854"/>
  <c r="N40" i="854"/>
  <c r="M40" i="854"/>
  <c r="L40" i="854"/>
  <c r="R40" i="854" s="1"/>
  <c r="D40" i="854"/>
  <c r="T40" i="854" s="1"/>
  <c r="U40" i="854" s="1"/>
  <c r="W40" i="854" s="1"/>
  <c r="A40" i="854"/>
  <c r="Y39" i="854"/>
  <c r="W39" i="854"/>
  <c r="S39" i="854"/>
  <c r="N39" i="854"/>
  <c r="M39" i="854"/>
  <c r="L39" i="854"/>
  <c r="D39" i="854"/>
  <c r="T39" i="854" s="1"/>
  <c r="U39" i="854" s="1"/>
  <c r="A39" i="854"/>
  <c r="Y38" i="854"/>
  <c r="S38" i="854"/>
  <c r="N38" i="854"/>
  <c r="M38" i="854"/>
  <c r="L38" i="854"/>
  <c r="R38" i="854" s="1"/>
  <c r="D38" i="854"/>
  <c r="T38" i="854" s="1"/>
  <c r="U38" i="854" s="1"/>
  <c r="W38" i="854" s="1"/>
  <c r="A38" i="854"/>
  <c r="Y37" i="854"/>
  <c r="S37" i="854"/>
  <c r="N37" i="854"/>
  <c r="M37" i="854"/>
  <c r="L37" i="854"/>
  <c r="D37" i="854"/>
  <c r="T37" i="854" s="1"/>
  <c r="U37" i="854" s="1"/>
  <c r="W37" i="854" s="1"/>
  <c r="A37" i="854"/>
  <c r="Y36" i="854"/>
  <c r="S36" i="854"/>
  <c r="N36" i="854"/>
  <c r="M36" i="854"/>
  <c r="L36" i="854"/>
  <c r="D36" i="854"/>
  <c r="T36" i="854" s="1"/>
  <c r="U36" i="854" s="1"/>
  <c r="W36" i="854" s="1"/>
  <c r="A36" i="854"/>
  <c r="Y35" i="854"/>
  <c r="S35" i="854"/>
  <c r="N35" i="854"/>
  <c r="M35" i="854"/>
  <c r="L35" i="854"/>
  <c r="D35" i="854"/>
  <c r="T35" i="854" s="1"/>
  <c r="U35" i="854" s="1"/>
  <c r="W35" i="854" s="1"/>
  <c r="A35" i="854"/>
  <c r="Y34" i="854"/>
  <c r="S34" i="854"/>
  <c r="N34" i="854"/>
  <c r="M34" i="854"/>
  <c r="L34" i="854"/>
  <c r="D34" i="854"/>
  <c r="T34" i="854" s="1"/>
  <c r="U34" i="854" s="1"/>
  <c r="W34" i="854" s="1"/>
  <c r="A34" i="854"/>
  <c r="Y33" i="854"/>
  <c r="S33" i="854"/>
  <c r="N33" i="854"/>
  <c r="M33" i="854"/>
  <c r="L33" i="854"/>
  <c r="D33" i="854"/>
  <c r="T33" i="854" s="1"/>
  <c r="U33" i="854" s="1"/>
  <c r="W33" i="854" s="1"/>
  <c r="A33" i="854"/>
  <c r="AA32" i="854"/>
  <c r="Y32" i="854"/>
  <c r="S32" i="854"/>
  <c r="N32" i="854"/>
  <c r="R32" i="854" s="1"/>
  <c r="M32" i="854"/>
  <c r="L32" i="854"/>
  <c r="D32" i="854"/>
  <c r="T32" i="854" s="1"/>
  <c r="U32" i="854" s="1"/>
  <c r="W32" i="854" s="1"/>
  <c r="A32" i="854"/>
  <c r="Y31" i="854"/>
  <c r="S31" i="854"/>
  <c r="N31" i="854"/>
  <c r="M31" i="854"/>
  <c r="L31" i="854"/>
  <c r="D31" i="854"/>
  <c r="T31" i="854" s="1"/>
  <c r="U31" i="854" s="1"/>
  <c r="W31" i="854" s="1"/>
  <c r="A31" i="854"/>
  <c r="Y30" i="854"/>
  <c r="S30" i="854"/>
  <c r="N30" i="854"/>
  <c r="M30" i="854"/>
  <c r="L30" i="854"/>
  <c r="D30" i="854"/>
  <c r="T30" i="854" s="1"/>
  <c r="U30" i="854" s="1"/>
  <c r="W30" i="854" s="1"/>
  <c r="A30" i="854"/>
  <c r="Y29" i="854"/>
  <c r="S29" i="854"/>
  <c r="N29" i="854"/>
  <c r="M29" i="854"/>
  <c r="L29" i="854"/>
  <c r="D29" i="854"/>
  <c r="T29" i="854" s="1"/>
  <c r="U29" i="854" s="1"/>
  <c r="W29" i="854" s="1"/>
  <c r="A29" i="854"/>
  <c r="Y28" i="854"/>
  <c r="S28" i="854"/>
  <c r="N28" i="854"/>
  <c r="R28" i="854" s="1"/>
  <c r="M28" i="854"/>
  <c r="L28" i="854"/>
  <c r="D28" i="854"/>
  <c r="T28" i="854" s="1"/>
  <c r="U28" i="854" s="1"/>
  <c r="W28" i="854" s="1"/>
  <c r="A28" i="854"/>
  <c r="Y27" i="854"/>
  <c r="S27" i="854"/>
  <c r="N27" i="854"/>
  <c r="M27" i="854"/>
  <c r="L27" i="854"/>
  <c r="D27" i="854"/>
  <c r="T27" i="854" s="1"/>
  <c r="U27" i="854" s="1"/>
  <c r="W27" i="854" s="1"/>
  <c r="A27" i="854"/>
  <c r="Y26" i="854"/>
  <c r="S26" i="854"/>
  <c r="N26" i="854"/>
  <c r="M26" i="854"/>
  <c r="L26" i="854"/>
  <c r="D26" i="854"/>
  <c r="T26" i="854" s="1"/>
  <c r="U26" i="854" s="1"/>
  <c r="W26" i="854" s="1"/>
  <c r="A26" i="854"/>
  <c r="W25" i="854"/>
  <c r="B17" i="854"/>
  <c r="G15" i="854"/>
  <c r="B15" i="854"/>
  <c r="B13" i="854"/>
  <c r="W50" i="852"/>
  <c r="M50" i="852"/>
  <c r="S49" i="852"/>
  <c r="N49" i="852"/>
  <c r="M49" i="852"/>
  <c r="L49" i="852"/>
  <c r="D49" i="852"/>
  <c r="T49" i="852" s="1"/>
  <c r="U49" i="852" s="1"/>
  <c r="W49" i="852" s="1"/>
  <c r="A49" i="852"/>
  <c r="Y48" i="852"/>
  <c r="S48" i="852"/>
  <c r="N48" i="852"/>
  <c r="M48" i="852"/>
  <c r="L48" i="852"/>
  <c r="D48" i="852"/>
  <c r="T48" i="852" s="1"/>
  <c r="U48" i="852" s="1"/>
  <c r="W48" i="852" s="1"/>
  <c r="A48" i="852"/>
  <c r="Y47" i="852"/>
  <c r="S47" i="852"/>
  <c r="N47" i="852"/>
  <c r="M47" i="852"/>
  <c r="L47" i="852"/>
  <c r="D47" i="852"/>
  <c r="T47" i="852" s="1"/>
  <c r="U47" i="852" s="1"/>
  <c r="W47" i="852" s="1"/>
  <c r="A47" i="852"/>
  <c r="Y46" i="852"/>
  <c r="S46" i="852"/>
  <c r="N46" i="852"/>
  <c r="M46" i="852"/>
  <c r="L46" i="852"/>
  <c r="R46" i="852" s="1"/>
  <c r="D46" i="852"/>
  <c r="T46" i="852" s="1"/>
  <c r="U46" i="852" s="1"/>
  <c r="W46" i="852" s="1"/>
  <c r="A46" i="852"/>
  <c r="Y45" i="852"/>
  <c r="S45" i="852"/>
  <c r="N45" i="852"/>
  <c r="M45" i="852"/>
  <c r="L45" i="852"/>
  <c r="D45" i="852"/>
  <c r="T45" i="852" s="1"/>
  <c r="U45" i="852" s="1"/>
  <c r="W45" i="852" s="1"/>
  <c r="A45" i="852"/>
  <c r="Y44" i="852"/>
  <c r="T44" i="852"/>
  <c r="U44" i="852" s="1"/>
  <c r="W44" i="852" s="1"/>
  <c r="S44" i="852"/>
  <c r="N44" i="852"/>
  <c r="M44" i="852"/>
  <c r="L44" i="852"/>
  <c r="D44" i="852"/>
  <c r="A44" i="852"/>
  <c r="Y43" i="852"/>
  <c r="S43" i="852"/>
  <c r="N43" i="852"/>
  <c r="M43" i="852"/>
  <c r="L43" i="852"/>
  <c r="R43" i="852" s="1"/>
  <c r="D43" i="852"/>
  <c r="T43" i="852" s="1"/>
  <c r="U43" i="852" s="1"/>
  <c r="W43" i="852" s="1"/>
  <c r="A43" i="852"/>
  <c r="Y42" i="852"/>
  <c r="S42" i="852"/>
  <c r="N42" i="852"/>
  <c r="M42" i="852"/>
  <c r="L42" i="852"/>
  <c r="D42" i="852"/>
  <c r="T42" i="852" s="1"/>
  <c r="U42" i="852" s="1"/>
  <c r="W42" i="852" s="1"/>
  <c r="A42" i="852"/>
  <c r="Y41" i="852"/>
  <c r="S41" i="852"/>
  <c r="N41" i="852"/>
  <c r="M41" i="852"/>
  <c r="L41" i="852"/>
  <c r="D41" i="852"/>
  <c r="T41" i="852" s="1"/>
  <c r="U41" i="852" s="1"/>
  <c r="W41" i="852" s="1"/>
  <c r="A41" i="852"/>
  <c r="Y40" i="852"/>
  <c r="T40" i="852"/>
  <c r="U40" i="852" s="1"/>
  <c r="W40" i="852" s="1"/>
  <c r="S40" i="852"/>
  <c r="N40" i="852"/>
  <c r="M40" i="852"/>
  <c r="L40" i="852"/>
  <c r="D40" i="852"/>
  <c r="A40" i="852"/>
  <c r="Y39" i="852"/>
  <c r="S39" i="852"/>
  <c r="N39" i="852"/>
  <c r="M39" i="852"/>
  <c r="L39" i="852"/>
  <c r="R39" i="852" s="1"/>
  <c r="D39" i="852"/>
  <c r="T39" i="852" s="1"/>
  <c r="U39" i="852" s="1"/>
  <c r="W39" i="852" s="1"/>
  <c r="A39" i="852"/>
  <c r="Y38" i="852"/>
  <c r="S38" i="852"/>
  <c r="N38" i="852"/>
  <c r="M38" i="852"/>
  <c r="L38" i="852"/>
  <c r="D38" i="852"/>
  <c r="T38" i="852" s="1"/>
  <c r="U38" i="852" s="1"/>
  <c r="W38" i="852" s="1"/>
  <c r="A38" i="852"/>
  <c r="Y37" i="852"/>
  <c r="S37" i="852"/>
  <c r="N37" i="852"/>
  <c r="M37" i="852"/>
  <c r="L37" i="852"/>
  <c r="D37" i="852"/>
  <c r="T37" i="852" s="1"/>
  <c r="U37" i="852" s="1"/>
  <c r="W37" i="852" s="1"/>
  <c r="A37" i="852"/>
  <c r="Y36" i="852"/>
  <c r="S36" i="852"/>
  <c r="N36" i="852"/>
  <c r="M36" i="852"/>
  <c r="L36" i="852"/>
  <c r="D36" i="852"/>
  <c r="T36" i="852" s="1"/>
  <c r="U36" i="852" s="1"/>
  <c r="W36" i="852" s="1"/>
  <c r="A36" i="852"/>
  <c r="Y35" i="852"/>
  <c r="S35" i="852"/>
  <c r="N35" i="852"/>
  <c r="M35" i="852"/>
  <c r="L35" i="852"/>
  <c r="R35" i="852" s="1"/>
  <c r="D35" i="852"/>
  <c r="T35" i="852" s="1"/>
  <c r="U35" i="852" s="1"/>
  <c r="W35" i="852" s="1"/>
  <c r="A35" i="852"/>
  <c r="Y34" i="852"/>
  <c r="S34" i="852"/>
  <c r="N34" i="852"/>
  <c r="M34" i="852"/>
  <c r="L34" i="852"/>
  <c r="R34" i="852" s="1"/>
  <c r="D34" i="852"/>
  <c r="T34" i="852" s="1"/>
  <c r="U34" i="852" s="1"/>
  <c r="W34" i="852" s="1"/>
  <c r="A34" i="852"/>
  <c r="Y33" i="852"/>
  <c r="S33" i="852"/>
  <c r="N33" i="852"/>
  <c r="M33" i="852"/>
  <c r="L33" i="852"/>
  <c r="D33" i="852"/>
  <c r="T33" i="852" s="1"/>
  <c r="U33" i="852" s="1"/>
  <c r="W33" i="852" s="1"/>
  <c r="A33" i="852"/>
  <c r="Y32" i="852"/>
  <c r="S32" i="852"/>
  <c r="N32" i="852"/>
  <c r="M32" i="852"/>
  <c r="L32" i="852"/>
  <c r="AA32" i="852" s="1"/>
  <c r="D32" i="852"/>
  <c r="T32" i="852" s="1"/>
  <c r="U32" i="852" s="1"/>
  <c r="W32" i="852" s="1"/>
  <c r="A32" i="852"/>
  <c r="Y31" i="852"/>
  <c r="S31" i="852"/>
  <c r="N31" i="852"/>
  <c r="M31" i="852"/>
  <c r="L31" i="852"/>
  <c r="D31" i="852"/>
  <c r="T31" i="852" s="1"/>
  <c r="U31" i="852" s="1"/>
  <c r="W31" i="852" s="1"/>
  <c r="A31" i="852"/>
  <c r="Y30" i="852"/>
  <c r="S30" i="852"/>
  <c r="N30" i="852"/>
  <c r="M30" i="852"/>
  <c r="L30" i="852"/>
  <c r="D30" i="852"/>
  <c r="T30" i="852" s="1"/>
  <c r="U30" i="852" s="1"/>
  <c r="W30" i="852" s="1"/>
  <c r="A30" i="852"/>
  <c r="Y29" i="852"/>
  <c r="S29" i="852"/>
  <c r="N29" i="852"/>
  <c r="M29" i="852"/>
  <c r="L29" i="852"/>
  <c r="D29" i="852"/>
  <c r="T29" i="852" s="1"/>
  <c r="U29" i="852" s="1"/>
  <c r="W29" i="852" s="1"/>
  <c r="A29" i="852"/>
  <c r="Y28" i="852"/>
  <c r="S28" i="852"/>
  <c r="N28" i="852"/>
  <c r="M28" i="852"/>
  <c r="L28" i="852"/>
  <c r="D28" i="852"/>
  <c r="T28" i="852" s="1"/>
  <c r="U28" i="852" s="1"/>
  <c r="W28" i="852" s="1"/>
  <c r="A28" i="852"/>
  <c r="Y27" i="852"/>
  <c r="S27" i="852"/>
  <c r="N27" i="852"/>
  <c r="M27" i="852"/>
  <c r="L27" i="852"/>
  <c r="D27" i="852"/>
  <c r="T27" i="852" s="1"/>
  <c r="U27" i="852" s="1"/>
  <c r="W27" i="852" s="1"/>
  <c r="A27" i="852"/>
  <c r="Y26" i="852"/>
  <c r="S26" i="852"/>
  <c r="N26" i="852"/>
  <c r="M26" i="852"/>
  <c r="L26" i="852"/>
  <c r="D26" i="852"/>
  <c r="T26" i="852" s="1"/>
  <c r="U26" i="852" s="1"/>
  <c r="W26" i="852" s="1"/>
  <c r="A26" i="852"/>
  <c r="W25" i="852"/>
  <c r="B17" i="852"/>
  <c r="G15" i="852"/>
  <c r="B15" i="852"/>
  <c r="B13" i="852"/>
  <c r="W50" i="850"/>
  <c r="M50" i="850"/>
  <c r="S49" i="850"/>
  <c r="N49" i="850"/>
  <c r="M49" i="850"/>
  <c r="L49" i="850"/>
  <c r="R49" i="850" s="1"/>
  <c r="D49" i="850"/>
  <c r="T49" i="850" s="1"/>
  <c r="U49" i="850" s="1"/>
  <c r="W49" i="850" s="1"/>
  <c r="A49" i="850"/>
  <c r="Y48" i="850"/>
  <c r="S48" i="850"/>
  <c r="N48" i="850"/>
  <c r="M48" i="850"/>
  <c r="L48" i="850"/>
  <c r="D48" i="850"/>
  <c r="T48" i="850" s="1"/>
  <c r="U48" i="850" s="1"/>
  <c r="W48" i="850" s="1"/>
  <c r="A48" i="850"/>
  <c r="Y47" i="850"/>
  <c r="S47" i="850"/>
  <c r="N47" i="850"/>
  <c r="M47" i="850"/>
  <c r="L47" i="850"/>
  <c r="D47" i="850"/>
  <c r="T47" i="850" s="1"/>
  <c r="U47" i="850" s="1"/>
  <c r="W47" i="850" s="1"/>
  <c r="A47" i="850"/>
  <c r="Y46" i="850"/>
  <c r="S46" i="850"/>
  <c r="N46" i="850"/>
  <c r="M46" i="850"/>
  <c r="L46" i="850"/>
  <c r="D46" i="850"/>
  <c r="T46" i="850" s="1"/>
  <c r="U46" i="850" s="1"/>
  <c r="W46" i="850" s="1"/>
  <c r="A46" i="850"/>
  <c r="Y45" i="850"/>
  <c r="S45" i="850"/>
  <c r="N45" i="850"/>
  <c r="M45" i="850"/>
  <c r="L45" i="850"/>
  <c r="R45" i="850" s="1"/>
  <c r="D45" i="850"/>
  <c r="T45" i="850" s="1"/>
  <c r="U45" i="850" s="1"/>
  <c r="W45" i="850" s="1"/>
  <c r="A45" i="850"/>
  <c r="Y44" i="850"/>
  <c r="S44" i="850"/>
  <c r="R44" i="850"/>
  <c r="N44" i="850"/>
  <c r="M44" i="850"/>
  <c r="L44" i="850"/>
  <c r="D44" i="850"/>
  <c r="T44" i="850" s="1"/>
  <c r="U44" i="850" s="1"/>
  <c r="W44" i="850" s="1"/>
  <c r="A44" i="850"/>
  <c r="Y43" i="850"/>
  <c r="S43" i="850"/>
  <c r="N43" i="850"/>
  <c r="M43" i="850"/>
  <c r="L43" i="850"/>
  <c r="D43" i="850"/>
  <c r="T43" i="850" s="1"/>
  <c r="U43" i="850" s="1"/>
  <c r="W43" i="850" s="1"/>
  <c r="A43" i="850"/>
  <c r="Y42" i="850"/>
  <c r="S42" i="850"/>
  <c r="N42" i="850"/>
  <c r="M42" i="850"/>
  <c r="L42" i="850"/>
  <c r="D42" i="850"/>
  <c r="T42" i="850" s="1"/>
  <c r="U42" i="850" s="1"/>
  <c r="W42" i="850" s="1"/>
  <c r="A42" i="850"/>
  <c r="Y41" i="850"/>
  <c r="S41" i="850"/>
  <c r="N41" i="850"/>
  <c r="M41" i="850"/>
  <c r="L41" i="850"/>
  <c r="R41" i="850" s="1"/>
  <c r="D41" i="850"/>
  <c r="T41" i="850" s="1"/>
  <c r="U41" i="850" s="1"/>
  <c r="W41" i="850" s="1"/>
  <c r="A41" i="850"/>
  <c r="Y40" i="850"/>
  <c r="S40" i="850"/>
  <c r="N40" i="850"/>
  <c r="M40" i="850"/>
  <c r="L40" i="850"/>
  <c r="D40" i="850"/>
  <c r="T40" i="850" s="1"/>
  <c r="U40" i="850" s="1"/>
  <c r="W40" i="850" s="1"/>
  <c r="A40" i="850"/>
  <c r="Y39" i="850"/>
  <c r="S39" i="850"/>
  <c r="N39" i="850"/>
  <c r="M39" i="850"/>
  <c r="L39" i="850"/>
  <c r="D39" i="850"/>
  <c r="T39" i="850" s="1"/>
  <c r="U39" i="850" s="1"/>
  <c r="W39" i="850" s="1"/>
  <c r="A39" i="850"/>
  <c r="Y38" i="850"/>
  <c r="T38" i="850"/>
  <c r="U38" i="850" s="1"/>
  <c r="W38" i="850" s="1"/>
  <c r="S38" i="850"/>
  <c r="N38" i="850"/>
  <c r="M38" i="850"/>
  <c r="L38" i="850"/>
  <c r="D38" i="850"/>
  <c r="A38" i="850"/>
  <c r="Y37" i="850"/>
  <c r="S37" i="850"/>
  <c r="N37" i="850"/>
  <c r="M37" i="850"/>
  <c r="L37" i="850"/>
  <c r="D37" i="850"/>
  <c r="T37" i="850" s="1"/>
  <c r="U37" i="850" s="1"/>
  <c r="W37" i="850" s="1"/>
  <c r="A37" i="850"/>
  <c r="Y36" i="850"/>
  <c r="S36" i="850"/>
  <c r="N36" i="850"/>
  <c r="M36" i="850"/>
  <c r="L36" i="850"/>
  <c r="D36" i="850"/>
  <c r="T36" i="850" s="1"/>
  <c r="U36" i="850" s="1"/>
  <c r="W36" i="850" s="1"/>
  <c r="A36" i="850"/>
  <c r="Y35" i="850"/>
  <c r="S35" i="850"/>
  <c r="N35" i="850"/>
  <c r="M35" i="850"/>
  <c r="L35" i="850"/>
  <c r="D35" i="850"/>
  <c r="T35" i="850" s="1"/>
  <c r="U35" i="850" s="1"/>
  <c r="W35" i="850" s="1"/>
  <c r="A35" i="850"/>
  <c r="Y34" i="850"/>
  <c r="S34" i="850"/>
  <c r="N34" i="850"/>
  <c r="M34" i="850"/>
  <c r="L34" i="850"/>
  <c r="R34" i="850" s="1"/>
  <c r="D34" i="850"/>
  <c r="T34" i="850" s="1"/>
  <c r="U34" i="850" s="1"/>
  <c r="W34" i="850" s="1"/>
  <c r="A34" i="850"/>
  <c r="Y33" i="850"/>
  <c r="W33" i="850"/>
  <c r="S33" i="850"/>
  <c r="N33" i="850"/>
  <c r="M33" i="850"/>
  <c r="L33" i="850"/>
  <c r="D33" i="850"/>
  <c r="T33" i="850" s="1"/>
  <c r="U33" i="850" s="1"/>
  <c r="A33" i="850"/>
  <c r="Y32" i="850"/>
  <c r="S32" i="850"/>
  <c r="N32" i="850"/>
  <c r="M32" i="850"/>
  <c r="L32" i="850"/>
  <c r="D32" i="850"/>
  <c r="T32" i="850" s="1"/>
  <c r="U32" i="850" s="1"/>
  <c r="W32" i="850" s="1"/>
  <c r="A32" i="850"/>
  <c r="Y31" i="850"/>
  <c r="U31" i="850"/>
  <c r="W31" i="850" s="1"/>
  <c r="S31" i="850"/>
  <c r="N31" i="850"/>
  <c r="R31" i="850" s="1"/>
  <c r="M31" i="850"/>
  <c r="L31" i="850"/>
  <c r="D31" i="850"/>
  <c r="T31" i="850" s="1"/>
  <c r="A31" i="850"/>
  <c r="Y30" i="850"/>
  <c r="S30" i="850"/>
  <c r="N30" i="850"/>
  <c r="M30" i="850"/>
  <c r="L30" i="850"/>
  <c r="D30" i="850"/>
  <c r="T30" i="850" s="1"/>
  <c r="U30" i="850" s="1"/>
  <c r="W30" i="850" s="1"/>
  <c r="A30" i="850"/>
  <c r="Y29" i="850"/>
  <c r="S29" i="850"/>
  <c r="N29" i="850"/>
  <c r="M29" i="850"/>
  <c r="L29" i="850"/>
  <c r="D29" i="850"/>
  <c r="T29" i="850" s="1"/>
  <c r="U29" i="850" s="1"/>
  <c r="W29" i="850" s="1"/>
  <c r="A29" i="850"/>
  <c r="Y28" i="850"/>
  <c r="S28" i="850"/>
  <c r="N28" i="850"/>
  <c r="M28" i="850"/>
  <c r="L28" i="850"/>
  <c r="R28" i="850" s="1"/>
  <c r="D28" i="850"/>
  <c r="T28" i="850" s="1"/>
  <c r="U28" i="850" s="1"/>
  <c r="W28" i="850" s="1"/>
  <c r="A28" i="850"/>
  <c r="Y27" i="850"/>
  <c r="S27" i="850"/>
  <c r="N27" i="850"/>
  <c r="R27" i="850" s="1"/>
  <c r="M27" i="850"/>
  <c r="L27" i="850"/>
  <c r="D27" i="850"/>
  <c r="T27" i="850" s="1"/>
  <c r="U27" i="850" s="1"/>
  <c r="W27" i="850" s="1"/>
  <c r="A27" i="850"/>
  <c r="Y26" i="850"/>
  <c r="S26" i="850"/>
  <c r="N26" i="850"/>
  <c r="M26" i="850"/>
  <c r="L26" i="850"/>
  <c r="D26" i="850"/>
  <c r="T26" i="850" s="1"/>
  <c r="U26" i="850" s="1"/>
  <c r="W26" i="850" s="1"/>
  <c r="A26" i="850"/>
  <c r="W25" i="850"/>
  <c r="B17" i="850"/>
  <c r="G15" i="850"/>
  <c r="B15" i="850"/>
  <c r="B13" i="850"/>
  <c r="W50" i="848"/>
  <c r="M50" i="848"/>
  <c r="S49" i="848"/>
  <c r="N49" i="848"/>
  <c r="M49" i="848"/>
  <c r="L49" i="848"/>
  <c r="D49" i="848"/>
  <c r="T49" i="848" s="1"/>
  <c r="U49" i="848" s="1"/>
  <c r="W49" i="848" s="1"/>
  <c r="A49" i="848"/>
  <c r="Y48" i="848"/>
  <c r="S48" i="848"/>
  <c r="N48" i="848"/>
  <c r="M48" i="848"/>
  <c r="L48" i="848"/>
  <c r="R48" i="848" s="1"/>
  <c r="D48" i="848"/>
  <c r="T48" i="848" s="1"/>
  <c r="U48" i="848" s="1"/>
  <c r="W48" i="848" s="1"/>
  <c r="A48" i="848"/>
  <c r="Y47" i="848"/>
  <c r="S47" i="848"/>
  <c r="N47" i="848"/>
  <c r="M47" i="848"/>
  <c r="L47" i="848"/>
  <c r="D47" i="848"/>
  <c r="T47" i="848" s="1"/>
  <c r="U47" i="848" s="1"/>
  <c r="W47" i="848" s="1"/>
  <c r="A47" i="848"/>
  <c r="Y46" i="848"/>
  <c r="S46" i="848"/>
  <c r="N46" i="848"/>
  <c r="M46" i="848"/>
  <c r="L46" i="848"/>
  <c r="D46" i="848"/>
  <c r="T46" i="848" s="1"/>
  <c r="U46" i="848" s="1"/>
  <c r="W46" i="848" s="1"/>
  <c r="A46" i="848"/>
  <c r="Y45" i="848"/>
  <c r="S45" i="848"/>
  <c r="N45" i="848"/>
  <c r="M45" i="848"/>
  <c r="L45" i="848"/>
  <c r="D45" i="848"/>
  <c r="T45" i="848" s="1"/>
  <c r="U45" i="848" s="1"/>
  <c r="W45" i="848" s="1"/>
  <c r="A45" i="848"/>
  <c r="Y44" i="848"/>
  <c r="S44" i="848"/>
  <c r="N44" i="848"/>
  <c r="M44" i="848"/>
  <c r="L44" i="848"/>
  <c r="D44" i="848"/>
  <c r="T44" i="848" s="1"/>
  <c r="U44" i="848" s="1"/>
  <c r="W44" i="848" s="1"/>
  <c r="A44" i="848"/>
  <c r="Y43" i="848"/>
  <c r="S43" i="848"/>
  <c r="N43" i="848"/>
  <c r="M43" i="848"/>
  <c r="L43" i="848"/>
  <c r="D43" i="848"/>
  <c r="T43" i="848" s="1"/>
  <c r="U43" i="848" s="1"/>
  <c r="W43" i="848" s="1"/>
  <c r="A43" i="848"/>
  <c r="Y42" i="848"/>
  <c r="S42" i="848"/>
  <c r="N42" i="848"/>
  <c r="M42" i="848"/>
  <c r="L42" i="848"/>
  <c r="D42" i="848"/>
  <c r="T42" i="848" s="1"/>
  <c r="U42" i="848" s="1"/>
  <c r="W42" i="848" s="1"/>
  <c r="A42" i="848"/>
  <c r="Y41" i="848"/>
  <c r="S41" i="848"/>
  <c r="N41" i="848"/>
  <c r="M41" i="848"/>
  <c r="L41" i="848"/>
  <c r="D41" i="848"/>
  <c r="T41" i="848" s="1"/>
  <c r="U41" i="848" s="1"/>
  <c r="W41" i="848" s="1"/>
  <c r="A41" i="848"/>
  <c r="Y40" i="848"/>
  <c r="S40" i="848"/>
  <c r="N40" i="848"/>
  <c r="M40" i="848"/>
  <c r="L40" i="848"/>
  <c r="D40" i="848"/>
  <c r="T40" i="848" s="1"/>
  <c r="U40" i="848" s="1"/>
  <c r="W40" i="848" s="1"/>
  <c r="A40" i="848"/>
  <c r="Y39" i="848"/>
  <c r="S39" i="848"/>
  <c r="N39" i="848"/>
  <c r="M39" i="848"/>
  <c r="L39" i="848"/>
  <c r="D39" i="848"/>
  <c r="T39" i="848" s="1"/>
  <c r="U39" i="848" s="1"/>
  <c r="W39" i="848" s="1"/>
  <c r="A39" i="848"/>
  <c r="Y38" i="848"/>
  <c r="S38" i="848"/>
  <c r="N38" i="848"/>
  <c r="M38" i="848"/>
  <c r="L38" i="848"/>
  <c r="R38" i="848" s="1"/>
  <c r="D38" i="848"/>
  <c r="T38" i="848" s="1"/>
  <c r="U38" i="848" s="1"/>
  <c r="W38" i="848" s="1"/>
  <c r="A38" i="848"/>
  <c r="Y37" i="848"/>
  <c r="S37" i="848"/>
  <c r="N37" i="848"/>
  <c r="M37" i="848"/>
  <c r="L37" i="848"/>
  <c r="R37" i="848" s="1"/>
  <c r="D37" i="848"/>
  <c r="T37" i="848" s="1"/>
  <c r="U37" i="848" s="1"/>
  <c r="W37" i="848" s="1"/>
  <c r="A37" i="848"/>
  <c r="Y36" i="848"/>
  <c r="S36" i="848"/>
  <c r="N36" i="848"/>
  <c r="M36" i="848"/>
  <c r="L36" i="848"/>
  <c r="D36" i="848"/>
  <c r="T36" i="848" s="1"/>
  <c r="U36" i="848" s="1"/>
  <c r="W36" i="848" s="1"/>
  <c r="A36" i="848"/>
  <c r="Y35" i="848"/>
  <c r="S35" i="848"/>
  <c r="N35" i="848"/>
  <c r="M35" i="848"/>
  <c r="L35" i="848"/>
  <c r="D35" i="848"/>
  <c r="T35" i="848" s="1"/>
  <c r="U35" i="848" s="1"/>
  <c r="W35" i="848" s="1"/>
  <c r="A35" i="848"/>
  <c r="Y34" i="848"/>
  <c r="S34" i="848"/>
  <c r="N34" i="848"/>
  <c r="M34" i="848"/>
  <c r="L34" i="848"/>
  <c r="D34" i="848"/>
  <c r="T34" i="848" s="1"/>
  <c r="U34" i="848" s="1"/>
  <c r="W34" i="848" s="1"/>
  <c r="A34" i="848"/>
  <c r="Y33" i="848"/>
  <c r="S33" i="848"/>
  <c r="N33" i="848"/>
  <c r="M33" i="848"/>
  <c r="L33" i="848"/>
  <c r="D33" i="848"/>
  <c r="T33" i="848" s="1"/>
  <c r="U33" i="848" s="1"/>
  <c r="W33" i="848" s="1"/>
  <c r="A33" i="848"/>
  <c r="Y32" i="848"/>
  <c r="S32" i="848"/>
  <c r="N32" i="848"/>
  <c r="M32" i="848"/>
  <c r="L32" i="848"/>
  <c r="D32" i="848"/>
  <c r="T32" i="848" s="1"/>
  <c r="U32" i="848" s="1"/>
  <c r="W32" i="848" s="1"/>
  <c r="A32" i="848"/>
  <c r="Y31" i="848"/>
  <c r="S31" i="848"/>
  <c r="N31" i="848"/>
  <c r="R31" i="848" s="1"/>
  <c r="M31" i="848"/>
  <c r="L31" i="848"/>
  <c r="D31" i="848"/>
  <c r="T31" i="848" s="1"/>
  <c r="U31" i="848" s="1"/>
  <c r="W31" i="848" s="1"/>
  <c r="A31" i="848"/>
  <c r="Y30" i="848"/>
  <c r="S30" i="848"/>
  <c r="N30" i="848"/>
  <c r="M30" i="848"/>
  <c r="L30" i="848"/>
  <c r="D30" i="848"/>
  <c r="T30" i="848" s="1"/>
  <c r="U30" i="848" s="1"/>
  <c r="W30" i="848" s="1"/>
  <c r="A30" i="848"/>
  <c r="Y29" i="848"/>
  <c r="S29" i="848"/>
  <c r="N29" i="848"/>
  <c r="M29" i="848"/>
  <c r="L29" i="848"/>
  <c r="R29" i="848" s="1"/>
  <c r="D29" i="848"/>
  <c r="T29" i="848" s="1"/>
  <c r="U29" i="848" s="1"/>
  <c r="W29" i="848" s="1"/>
  <c r="A29" i="848"/>
  <c r="Y28" i="848"/>
  <c r="S28" i="848"/>
  <c r="N28" i="848"/>
  <c r="M28" i="848"/>
  <c r="L28" i="848"/>
  <c r="D28" i="848"/>
  <c r="T28" i="848" s="1"/>
  <c r="U28" i="848" s="1"/>
  <c r="W28" i="848" s="1"/>
  <c r="A28" i="848"/>
  <c r="Y27" i="848"/>
  <c r="S27" i="848"/>
  <c r="N27" i="848"/>
  <c r="M27" i="848"/>
  <c r="L27" i="848"/>
  <c r="D27" i="848"/>
  <c r="T27" i="848" s="1"/>
  <c r="U27" i="848" s="1"/>
  <c r="W27" i="848" s="1"/>
  <c r="A27" i="848"/>
  <c r="Y26" i="848"/>
  <c r="S26" i="848"/>
  <c r="N26" i="848"/>
  <c r="M26" i="848"/>
  <c r="L26" i="848"/>
  <c r="D26" i="848"/>
  <c r="T26" i="848" s="1"/>
  <c r="U26" i="848" s="1"/>
  <c r="W26" i="848" s="1"/>
  <c r="A26" i="848"/>
  <c r="W25" i="848"/>
  <c r="B17" i="848"/>
  <c r="G15" i="848"/>
  <c r="B15" i="848"/>
  <c r="B13" i="848"/>
  <c r="W50" i="846"/>
  <c r="M50" i="846"/>
  <c r="S49" i="846"/>
  <c r="N49" i="846"/>
  <c r="M49" i="846"/>
  <c r="L49" i="846"/>
  <c r="D49" i="846"/>
  <c r="T49" i="846" s="1"/>
  <c r="U49" i="846" s="1"/>
  <c r="W49" i="846" s="1"/>
  <c r="A49" i="846"/>
  <c r="Y48" i="846"/>
  <c r="S48" i="846"/>
  <c r="N48" i="846"/>
  <c r="M48" i="846"/>
  <c r="L48" i="846"/>
  <c r="D48" i="846"/>
  <c r="T48" i="846" s="1"/>
  <c r="U48" i="846" s="1"/>
  <c r="W48" i="846" s="1"/>
  <c r="A48" i="846"/>
  <c r="Y47" i="846"/>
  <c r="S47" i="846"/>
  <c r="N47" i="846"/>
  <c r="M47" i="846"/>
  <c r="L47" i="846"/>
  <c r="D47" i="846"/>
  <c r="T47" i="846" s="1"/>
  <c r="U47" i="846" s="1"/>
  <c r="W47" i="846" s="1"/>
  <c r="A47" i="846"/>
  <c r="Y46" i="846"/>
  <c r="S46" i="846"/>
  <c r="N46" i="846"/>
  <c r="M46" i="846"/>
  <c r="L46" i="846"/>
  <c r="D46" i="846"/>
  <c r="T46" i="846" s="1"/>
  <c r="U46" i="846" s="1"/>
  <c r="W46" i="846" s="1"/>
  <c r="A46" i="846"/>
  <c r="Y45" i="846"/>
  <c r="S45" i="846"/>
  <c r="N45" i="846"/>
  <c r="M45" i="846"/>
  <c r="L45" i="846"/>
  <c r="D45" i="846"/>
  <c r="T45" i="846" s="1"/>
  <c r="U45" i="846" s="1"/>
  <c r="W45" i="846" s="1"/>
  <c r="A45" i="846"/>
  <c r="Y44" i="846"/>
  <c r="S44" i="846"/>
  <c r="N44" i="846"/>
  <c r="M44" i="846"/>
  <c r="L44" i="846"/>
  <c r="D44" i="846"/>
  <c r="T44" i="846" s="1"/>
  <c r="U44" i="846" s="1"/>
  <c r="W44" i="846" s="1"/>
  <c r="A44" i="846"/>
  <c r="Y43" i="846"/>
  <c r="S43" i="846"/>
  <c r="N43" i="846"/>
  <c r="M43" i="846"/>
  <c r="L43" i="846"/>
  <c r="D43" i="846"/>
  <c r="T43" i="846" s="1"/>
  <c r="U43" i="846" s="1"/>
  <c r="W43" i="846" s="1"/>
  <c r="A43" i="846"/>
  <c r="Y42" i="846"/>
  <c r="S42" i="846"/>
  <c r="N42" i="846"/>
  <c r="M42" i="846"/>
  <c r="L42" i="846"/>
  <c r="D42" i="846"/>
  <c r="T42" i="846" s="1"/>
  <c r="U42" i="846" s="1"/>
  <c r="W42" i="846" s="1"/>
  <c r="A42" i="846"/>
  <c r="Y41" i="846"/>
  <c r="T41" i="846"/>
  <c r="U41" i="846" s="1"/>
  <c r="W41" i="846" s="1"/>
  <c r="S41" i="846"/>
  <c r="N41" i="846"/>
  <c r="M41" i="846"/>
  <c r="L41" i="846"/>
  <c r="D41" i="846"/>
  <c r="A41" i="846"/>
  <c r="Y40" i="846"/>
  <c r="S40" i="846"/>
  <c r="N40" i="846"/>
  <c r="M40" i="846"/>
  <c r="L40" i="846"/>
  <c r="D40" i="846"/>
  <c r="T40" i="846" s="1"/>
  <c r="U40" i="846" s="1"/>
  <c r="W40" i="846" s="1"/>
  <c r="A40" i="846"/>
  <c r="Y39" i="846"/>
  <c r="S39" i="846"/>
  <c r="N39" i="846"/>
  <c r="R39" i="846" s="1"/>
  <c r="M39" i="846"/>
  <c r="L39" i="846"/>
  <c r="D39" i="846"/>
  <c r="T39" i="846" s="1"/>
  <c r="U39" i="846" s="1"/>
  <c r="W39" i="846" s="1"/>
  <c r="A39" i="846"/>
  <c r="Y38" i="846"/>
  <c r="S38" i="846"/>
  <c r="N38" i="846"/>
  <c r="R38" i="846" s="1"/>
  <c r="M38" i="846"/>
  <c r="L38" i="846"/>
  <c r="D38" i="846"/>
  <c r="T38" i="846" s="1"/>
  <c r="U38" i="846" s="1"/>
  <c r="W38" i="846" s="1"/>
  <c r="A38" i="846"/>
  <c r="Y37" i="846"/>
  <c r="S37" i="846"/>
  <c r="N37" i="846"/>
  <c r="M37" i="846"/>
  <c r="L37" i="846"/>
  <c r="D37" i="846"/>
  <c r="T37" i="846" s="1"/>
  <c r="U37" i="846" s="1"/>
  <c r="W37" i="846" s="1"/>
  <c r="A37" i="846"/>
  <c r="Y36" i="846"/>
  <c r="S36" i="846"/>
  <c r="N36" i="846"/>
  <c r="M36" i="846"/>
  <c r="L36" i="846"/>
  <c r="R36" i="846" s="1"/>
  <c r="D36" i="846"/>
  <c r="T36" i="846" s="1"/>
  <c r="U36" i="846" s="1"/>
  <c r="W36" i="846" s="1"/>
  <c r="A36" i="846"/>
  <c r="Y35" i="846"/>
  <c r="S35" i="846"/>
  <c r="N35" i="846"/>
  <c r="M35" i="846"/>
  <c r="L35" i="846"/>
  <c r="R35" i="846" s="1"/>
  <c r="D35" i="846"/>
  <c r="T35" i="846" s="1"/>
  <c r="U35" i="846" s="1"/>
  <c r="W35" i="846" s="1"/>
  <c r="A35" i="846"/>
  <c r="Y34" i="846"/>
  <c r="S34" i="846"/>
  <c r="N34" i="846"/>
  <c r="M34" i="846"/>
  <c r="L34" i="846"/>
  <c r="D34" i="846"/>
  <c r="T34" i="846" s="1"/>
  <c r="U34" i="846" s="1"/>
  <c r="W34" i="846" s="1"/>
  <c r="A34" i="846"/>
  <c r="Y33" i="846"/>
  <c r="S33" i="846"/>
  <c r="N33" i="846"/>
  <c r="M33" i="846"/>
  <c r="L33" i="846"/>
  <c r="R33" i="846" s="1"/>
  <c r="D33" i="846"/>
  <c r="T33" i="846" s="1"/>
  <c r="U33" i="846" s="1"/>
  <c r="W33" i="846" s="1"/>
  <c r="A33" i="846"/>
  <c r="Y32" i="846"/>
  <c r="T32" i="846"/>
  <c r="U32" i="846" s="1"/>
  <c r="W32" i="846" s="1"/>
  <c r="S32" i="846"/>
  <c r="N32" i="846"/>
  <c r="M32" i="846"/>
  <c r="L32" i="846"/>
  <c r="D32" i="846"/>
  <c r="A32" i="846"/>
  <c r="Y31" i="846"/>
  <c r="S31" i="846"/>
  <c r="N31" i="846"/>
  <c r="M31" i="846"/>
  <c r="L31" i="846"/>
  <c r="D31" i="846"/>
  <c r="T31" i="846" s="1"/>
  <c r="U31" i="846" s="1"/>
  <c r="W31" i="846" s="1"/>
  <c r="A31" i="846"/>
  <c r="Y30" i="846"/>
  <c r="U30" i="846"/>
  <c r="W30" i="846" s="1"/>
  <c r="S30" i="846"/>
  <c r="N30" i="846"/>
  <c r="M30" i="846"/>
  <c r="L30" i="846"/>
  <c r="D30" i="846"/>
  <c r="T30" i="846" s="1"/>
  <c r="A30" i="846"/>
  <c r="Y29" i="846"/>
  <c r="S29" i="846"/>
  <c r="N29" i="846"/>
  <c r="M29" i="846"/>
  <c r="L29" i="846"/>
  <c r="D29" i="846"/>
  <c r="T29" i="846" s="1"/>
  <c r="U29" i="846" s="1"/>
  <c r="W29" i="846" s="1"/>
  <c r="A29" i="846"/>
  <c r="Y28" i="846"/>
  <c r="T28" i="846"/>
  <c r="U28" i="846" s="1"/>
  <c r="W28" i="846" s="1"/>
  <c r="S28" i="846"/>
  <c r="N28" i="846"/>
  <c r="M28" i="846"/>
  <c r="L28" i="846"/>
  <c r="D28" i="846"/>
  <c r="A28" i="846"/>
  <c r="Y27" i="846"/>
  <c r="S27" i="846"/>
  <c r="N27" i="846"/>
  <c r="M27" i="846"/>
  <c r="L27" i="846"/>
  <c r="R27" i="846" s="1"/>
  <c r="D27" i="846"/>
  <c r="T27" i="846" s="1"/>
  <c r="U27" i="846" s="1"/>
  <c r="W27" i="846" s="1"/>
  <c r="A27" i="846"/>
  <c r="Y26" i="846"/>
  <c r="U26" i="846"/>
  <c r="W26" i="846" s="1"/>
  <c r="S26" i="846"/>
  <c r="N26" i="846"/>
  <c r="R26" i="846" s="1"/>
  <c r="M26" i="846"/>
  <c r="L26" i="846"/>
  <c r="D26" i="846"/>
  <c r="T26" i="846" s="1"/>
  <c r="A26" i="846"/>
  <c r="W25" i="846"/>
  <c r="B17" i="846"/>
  <c r="G15" i="846"/>
  <c r="B15" i="846"/>
  <c r="B13" i="846"/>
  <c r="W50" i="844"/>
  <c r="M50" i="844"/>
  <c r="T49" i="844"/>
  <c r="U49" i="844" s="1"/>
  <c r="W49" i="844" s="1"/>
  <c r="S49" i="844"/>
  <c r="N49" i="844"/>
  <c r="M49" i="844"/>
  <c r="L49" i="844"/>
  <c r="D49" i="844"/>
  <c r="A49" i="844"/>
  <c r="Y48" i="844"/>
  <c r="T48" i="844"/>
  <c r="U48" i="844" s="1"/>
  <c r="W48" i="844" s="1"/>
  <c r="S48" i="844"/>
  <c r="N48" i="844"/>
  <c r="M48" i="844"/>
  <c r="L48" i="844"/>
  <c r="D48" i="844"/>
  <c r="A48" i="844"/>
  <c r="Y47" i="844"/>
  <c r="S47" i="844"/>
  <c r="N47" i="844"/>
  <c r="M47" i="844"/>
  <c r="L47" i="844"/>
  <c r="R47" i="844" s="1"/>
  <c r="D47" i="844"/>
  <c r="T47" i="844" s="1"/>
  <c r="U47" i="844" s="1"/>
  <c r="W47" i="844" s="1"/>
  <c r="A47" i="844"/>
  <c r="Y46" i="844"/>
  <c r="U46" i="844"/>
  <c r="W46" i="844" s="1"/>
  <c r="S46" i="844"/>
  <c r="N46" i="844"/>
  <c r="M46" i="844"/>
  <c r="L46" i="844"/>
  <c r="D46" i="844"/>
  <c r="T46" i="844" s="1"/>
  <c r="A46" i="844"/>
  <c r="Y45" i="844"/>
  <c r="S45" i="844"/>
  <c r="N45" i="844"/>
  <c r="M45" i="844"/>
  <c r="L45" i="844"/>
  <c r="D45" i="844"/>
  <c r="T45" i="844" s="1"/>
  <c r="U45" i="844" s="1"/>
  <c r="W45" i="844" s="1"/>
  <c r="A45" i="844"/>
  <c r="Y44" i="844"/>
  <c r="T44" i="844"/>
  <c r="U44" i="844" s="1"/>
  <c r="W44" i="844" s="1"/>
  <c r="S44" i="844"/>
  <c r="N44" i="844"/>
  <c r="M44" i="844"/>
  <c r="L44" i="844"/>
  <c r="D44" i="844"/>
  <c r="A44" i="844"/>
  <c r="Y43" i="844"/>
  <c r="S43" i="844"/>
  <c r="N43" i="844"/>
  <c r="M43" i="844"/>
  <c r="L43" i="844"/>
  <c r="R43" i="844" s="1"/>
  <c r="D43" i="844"/>
  <c r="T43" i="844" s="1"/>
  <c r="U43" i="844" s="1"/>
  <c r="W43" i="844" s="1"/>
  <c r="A43" i="844"/>
  <c r="Y42" i="844"/>
  <c r="S42" i="844"/>
  <c r="N42" i="844"/>
  <c r="R42" i="844" s="1"/>
  <c r="M42" i="844"/>
  <c r="L42" i="844"/>
  <c r="D42" i="844"/>
  <c r="T42" i="844" s="1"/>
  <c r="U42" i="844" s="1"/>
  <c r="W42" i="844" s="1"/>
  <c r="A42" i="844"/>
  <c r="Y41" i="844"/>
  <c r="S41" i="844"/>
  <c r="N41" i="844"/>
  <c r="M41" i="844"/>
  <c r="L41" i="844"/>
  <c r="D41" i="844"/>
  <c r="T41" i="844" s="1"/>
  <c r="U41" i="844" s="1"/>
  <c r="W41" i="844" s="1"/>
  <c r="A41" i="844"/>
  <c r="Y40" i="844"/>
  <c r="S40" i="844"/>
  <c r="N40" i="844"/>
  <c r="M40" i="844"/>
  <c r="L40" i="844"/>
  <c r="D40" i="844"/>
  <c r="T40" i="844" s="1"/>
  <c r="U40" i="844" s="1"/>
  <c r="W40" i="844" s="1"/>
  <c r="A40" i="844"/>
  <c r="Y39" i="844"/>
  <c r="S39" i="844"/>
  <c r="N39" i="844"/>
  <c r="M39" i="844"/>
  <c r="L39" i="844"/>
  <c r="D39" i="844"/>
  <c r="T39" i="844" s="1"/>
  <c r="U39" i="844" s="1"/>
  <c r="W39" i="844" s="1"/>
  <c r="A39" i="844"/>
  <c r="Y38" i="844"/>
  <c r="S38" i="844"/>
  <c r="N38" i="844"/>
  <c r="R38" i="844" s="1"/>
  <c r="M38" i="844"/>
  <c r="L38" i="844"/>
  <c r="D38" i="844"/>
  <c r="T38" i="844" s="1"/>
  <c r="U38" i="844" s="1"/>
  <c r="W38" i="844" s="1"/>
  <c r="A38" i="844"/>
  <c r="Y37" i="844"/>
  <c r="S37" i="844"/>
  <c r="N37" i="844"/>
  <c r="M37" i="844"/>
  <c r="L37" i="844"/>
  <c r="D37" i="844"/>
  <c r="T37" i="844" s="1"/>
  <c r="U37" i="844" s="1"/>
  <c r="W37" i="844" s="1"/>
  <c r="A37" i="844"/>
  <c r="Y36" i="844"/>
  <c r="S36" i="844"/>
  <c r="N36" i="844"/>
  <c r="M36" i="844"/>
  <c r="L36" i="844"/>
  <c r="R36" i="844" s="1"/>
  <c r="D36" i="844"/>
  <c r="T36" i="844" s="1"/>
  <c r="U36" i="844" s="1"/>
  <c r="W36" i="844" s="1"/>
  <c r="A36" i="844"/>
  <c r="Y35" i="844"/>
  <c r="S35" i="844"/>
  <c r="R35" i="844"/>
  <c r="N35" i="844"/>
  <c r="M35" i="844"/>
  <c r="L35" i="844"/>
  <c r="D35" i="844"/>
  <c r="T35" i="844" s="1"/>
  <c r="U35" i="844" s="1"/>
  <c r="W35" i="844" s="1"/>
  <c r="A35" i="844"/>
  <c r="Y34" i="844"/>
  <c r="S34" i="844"/>
  <c r="N34" i="844"/>
  <c r="M34" i="844"/>
  <c r="L34" i="844"/>
  <c r="D34" i="844"/>
  <c r="T34" i="844" s="1"/>
  <c r="U34" i="844" s="1"/>
  <c r="W34" i="844" s="1"/>
  <c r="A34" i="844"/>
  <c r="Y33" i="844"/>
  <c r="S33" i="844"/>
  <c r="N33" i="844"/>
  <c r="M33" i="844"/>
  <c r="L33" i="844"/>
  <c r="D33" i="844"/>
  <c r="T33" i="844" s="1"/>
  <c r="U33" i="844" s="1"/>
  <c r="W33" i="844" s="1"/>
  <c r="A33" i="844"/>
  <c r="Y32" i="844"/>
  <c r="S32" i="844"/>
  <c r="N32" i="844"/>
  <c r="M32" i="844"/>
  <c r="L32" i="844"/>
  <c r="AA32" i="844" s="1"/>
  <c r="D32" i="844"/>
  <c r="T32" i="844" s="1"/>
  <c r="U32" i="844" s="1"/>
  <c r="W32" i="844" s="1"/>
  <c r="A32" i="844"/>
  <c r="Y31" i="844"/>
  <c r="S31" i="844"/>
  <c r="N31" i="844"/>
  <c r="M31" i="844"/>
  <c r="L31" i="844"/>
  <c r="D31" i="844"/>
  <c r="T31" i="844" s="1"/>
  <c r="U31" i="844" s="1"/>
  <c r="W31" i="844" s="1"/>
  <c r="A31" i="844"/>
  <c r="Y30" i="844"/>
  <c r="S30" i="844"/>
  <c r="N30" i="844"/>
  <c r="M30" i="844"/>
  <c r="L30" i="844"/>
  <c r="D30" i="844"/>
  <c r="T30" i="844" s="1"/>
  <c r="U30" i="844" s="1"/>
  <c r="W30" i="844" s="1"/>
  <c r="A30" i="844"/>
  <c r="Y29" i="844"/>
  <c r="S29" i="844"/>
  <c r="N29" i="844"/>
  <c r="R29" i="844" s="1"/>
  <c r="M29" i="844"/>
  <c r="L29" i="844"/>
  <c r="D29" i="844"/>
  <c r="T29" i="844" s="1"/>
  <c r="U29" i="844" s="1"/>
  <c r="W29" i="844" s="1"/>
  <c r="A29" i="844"/>
  <c r="Y28" i="844"/>
  <c r="S28" i="844"/>
  <c r="N28" i="844"/>
  <c r="M28" i="844"/>
  <c r="L28" i="844"/>
  <c r="D28" i="844"/>
  <c r="T28" i="844" s="1"/>
  <c r="U28" i="844" s="1"/>
  <c r="W28" i="844" s="1"/>
  <c r="A28" i="844"/>
  <c r="Y27" i="844"/>
  <c r="S27" i="844"/>
  <c r="N27" i="844"/>
  <c r="M27" i="844"/>
  <c r="L27" i="844"/>
  <c r="D27" i="844"/>
  <c r="T27" i="844" s="1"/>
  <c r="U27" i="844" s="1"/>
  <c r="W27" i="844" s="1"/>
  <c r="A27" i="844"/>
  <c r="Y26" i="844"/>
  <c r="S26" i="844"/>
  <c r="N26" i="844"/>
  <c r="M26" i="844"/>
  <c r="L26" i="844"/>
  <c r="D26" i="844"/>
  <c r="T26" i="844" s="1"/>
  <c r="U26" i="844" s="1"/>
  <c r="W26" i="844" s="1"/>
  <c r="A26" i="844"/>
  <c r="W25" i="844"/>
  <c r="B17" i="844"/>
  <c r="G15" i="844"/>
  <c r="B15" i="844"/>
  <c r="B13" i="844"/>
  <c r="W50" i="842"/>
  <c r="M50" i="842"/>
  <c r="S49" i="842"/>
  <c r="N49" i="842"/>
  <c r="M49" i="842"/>
  <c r="L49" i="842"/>
  <c r="D49" i="842"/>
  <c r="T49" i="842" s="1"/>
  <c r="U49" i="842" s="1"/>
  <c r="W49" i="842" s="1"/>
  <c r="A49" i="842"/>
  <c r="Y48" i="842"/>
  <c r="S48" i="842"/>
  <c r="N48" i="842"/>
  <c r="M48" i="842"/>
  <c r="L48" i="842"/>
  <c r="D48" i="842"/>
  <c r="T48" i="842" s="1"/>
  <c r="U48" i="842" s="1"/>
  <c r="W48" i="842" s="1"/>
  <c r="A48" i="842"/>
  <c r="Y47" i="842"/>
  <c r="S47" i="842"/>
  <c r="N47" i="842"/>
  <c r="M47" i="842"/>
  <c r="L47" i="842"/>
  <c r="D47" i="842"/>
  <c r="T47" i="842" s="1"/>
  <c r="U47" i="842" s="1"/>
  <c r="W47" i="842" s="1"/>
  <c r="A47" i="842"/>
  <c r="Y46" i="842"/>
  <c r="S46" i="842"/>
  <c r="N46" i="842"/>
  <c r="M46" i="842"/>
  <c r="L46" i="842"/>
  <c r="D46" i="842"/>
  <c r="T46" i="842" s="1"/>
  <c r="U46" i="842" s="1"/>
  <c r="W46" i="842" s="1"/>
  <c r="A46" i="842"/>
  <c r="Y45" i="842"/>
  <c r="S45" i="842"/>
  <c r="N45" i="842"/>
  <c r="M45" i="842"/>
  <c r="L45" i="842"/>
  <c r="D45" i="842"/>
  <c r="T45" i="842" s="1"/>
  <c r="U45" i="842" s="1"/>
  <c r="W45" i="842" s="1"/>
  <c r="A45" i="842"/>
  <c r="Y44" i="842"/>
  <c r="S44" i="842"/>
  <c r="N44" i="842"/>
  <c r="M44" i="842"/>
  <c r="L44" i="842"/>
  <c r="D44" i="842"/>
  <c r="T44" i="842" s="1"/>
  <c r="U44" i="842" s="1"/>
  <c r="W44" i="842" s="1"/>
  <c r="A44" i="842"/>
  <c r="Y43" i="842"/>
  <c r="S43" i="842"/>
  <c r="N43" i="842"/>
  <c r="M43" i="842"/>
  <c r="L43" i="842"/>
  <c r="D43" i="842"/>
  <c r="T43" i="842" s="1"/>
  <c r="U43" i="842" s="1"/>
  <c r="W43" i="842" s="1"/>
  <c r="A43" i="842"/>
  <c r="Y42" i="842"/>
  <c r="S42" i="842"/>
  <c r="N42" i="842"/>
  <c r="M42" i="842"/>
  <c r="L42" i="842"/>
  <c r="D42" i="842"/>
  <c r="T42" i="842" s="1"/>
  <c r="U42" i="842" s="1"/>
  <c r="W42" i="842" s="1"/>
  <c r="A42" i="842"/>
  <c r="Y41" i="842"/>
  <c r="S41" i="842"/>
  <c r="N41" i="842"/>
  <c r="M41" i="842"/>
  <c r="L41" i="842"/>
  <c r="D41" i="842"/>
  <c r="T41" i="842" s="1"/>
  <c r="U41" i="842" s="1"/>
  <c r="W41" i="842" s="1"/>
  <c r="A41" i="842"/>
  <c r="Y40" i="842"/>
  <c r="S40" i="842"/>
  <c r="N40" i="842"/>
  <c r="M40" i="842"/>
  <c r="L40" i="842"/>
  <c r="D40" i="842"/>
  <c r="T40" i="842" s="1"/>
  <c r="U40" i="842" s="1"/>
  <c r="W40" i="842" s="1"/>
  <c r="A40" i="842"/>
  <c r="Y39" i="842"/>
  <c r="S39" i="842"/>
  <c r="N39" i="842"/>
  <c r="M39" i="842"/>
  <c r="L39" i="842"/>
  <c r="D39" i="842"/>
  <c r="T39" i="842" s="1"/>
  <c r="U39" i="842" s="1"/>
  <c r="W39" i="842" s="1"/>
  <c r="A39" i="842"/>
  <c r="Y38" i="842"/>
  <c r="S38" i="842"/>
  <c r="N38" i="842"/>
  <c r="M38" i="842"/>
  <c r="L38" i="842"/>
  <c r="D38" i="842"/>
  <c r="T38" i="842" s="1"/>
  <c r="U38" i="842" s="1"/>
  <c r="W38" i="842" s="1"/>
  <c r="A38" i="842"/>
  <c r="Y37" i="842"/>
  <c r="S37" i="842"/>
  <c r="N37" i="842"/>
  <c r="M37" i="842"/>
  <c r="L37" i="842"/>
  <c r="D37" i="842"/>
  <c r="T37" i="842" s="1"/>
  <c r="U37" i="842" s="1"/>
  <c r="W37" i="842" s="1"/>
  <c r="A37" i="842"/>
  <c r="Y36" i="842"/>
  <c r="S36" i="842"/>
  <c r="N36" i="842"/>
  <c r="M36" i="842"/>
  <c r="L36" i="842"/>
  <c r="D36" i="842"/>
  <c r="T36" i="842" s="1"/>
  <c r="U36" i="842" s="1"/>
  <c r="W36" i="842" s="1"/>
  <c r="A36" i="842"/>
  <c r="Y35" i="842"/>
  <c r="S35" i="842"/>
  <c r="N35" i="842"/>
  <c r="M35" i="842"/>
  <c r="L35" i="842"/>
  <c r="D35" i="842"/>
  <c r="T35" i="842" s="1"/>
  <c r="U35" i="842" s="1"/>
  <c r="W35" i="842" s="1"/>
  <c r="A35" i="842"/>
  <c r="Y34" i="842"/>
  <c r="S34" i="842"/>
  <c r="N34" i="842"/>
  <c r="M34" i="842"/>
  <c r="L34" i="842"/>
  <c r="D34" i="842"/>
  <c r="T34" i="842" s="1"/>
  <c r="U34" i="842" s="1"/>
  <c r="W34" i="842" s="1"/>
  <c r="A34" i="842"/>
  <c r="Y33" i="842"/>
  <c r="S33" i="842"/>
  <c r="N33" i="842"/>
  <c r="M33" i="842"/>
  <c r="L33" i="842"/>
  <c r="D33" i="842"/>
  <c r="T33" i="842" s="1"/>
  <c r="U33" i="842" s="1"/>
  <c r="W33" i="842" s="1"/>
  <c r="A33" i="842"/>
  <c r="Y32" i="842"/>
  <c r="S32" i="842"/>
  <c r="N32" i="842"/>
  <c r="M32" i="842"/>
  <c r="L32" i="842"/>
  <c r="AA32" i="842" s="1"/>
  <c r="D32" i="842"/>
  <c r="T32" i="842" s="1"/>
  <c r="U32" i="842" s="1"/>
  <c r="W32" i="842" s="1"/>
  <c r="A32" i="842"/>
  <c r="Y31" i="842"/>
  <c r="S31" i="842"/>
  <c r="N31" i="842"/>
  <c r="M31" i="842"/>
  <c r="L31" i="842"/>
  <c r="D31" i="842"/>
  <c r="T31" i="842" s="1"/>
  <c r="U31" i="842" s="1"/>
  <c r="W31" i="842" s="1"/>
  <c r="A31" i="842"/>
  <c r="Y30" i="842"/>
  <c r="S30" i="842"/>
  <c r="N30" i="842"/>
  <c r="M30" i="842"/>
  <c r="L30" i="842"/>
  <c r="D30" i="842"/>
  <c r="T30" i="842" s="1"/>
  <c r="U30" i="842" s="1"/>
  <c r="W30" i="842" s="1"/>
  <c r="A30" i="842"/>
  <c r="Y29" i="842"/>
  <c r="S29" i="842"/>
  <c r="N29" i="842"/>
  <c r="M29" i="842"/>
  <c r="L29" i="842"/>
  <c r="R29" i="842" s="1"/>
  <c r="D29" i="842"/>
  <c r="T29" i="842" s="1"/>
  <c r="U29" i="842" s="1"/>
  <c r="W29" i="842" s="1"/>
  <c r="A29" i="842"/>
  <c r="Y28" i="842"/>
  <c r="S28" i="842"/>
  <c r="N28" i="842"/>
  <c r="M28" i="842"/>
  <c r="L28" i="842"/>
  <c r="D28" i="842"/>
  <c r="T28" i="842" s="1"/>
  <c r="U28" i="842" s="1"/>
  <c r="W28" i="842" s="1"/>
  <c r="A28" i="842"/>
  <c r="Y27" i="842"/>
  <c r="S27" i="842"/>
  <c r="N27" i="842"/>
  <c r="M27" i="842"/>
  <c r="L27" i="842"/>
  <c r="D27" i="842"/>
  <c r="T27" i="842" s="1"/>
  <c r="U27" i="842" s="1"/>
  <c r="W27" i="842" s="1"/>
  <c r="A27" i="842"/>
  <c r="Y26" i="842"/>
  <c r="S26" i="842"/>
  <c r="N26" i="842"/>
  <c r="M26" i="842"/>
  <c r="L26" i="842"/>
  <c r="D26" i="842"/>
  <c r="T26" i="842" s="1"/>
  <c r="U26" i="842" s="1"/>
  <c r="W26" i="842" s="1"/>
  <c r="A26" i="842"/>
  <c r="W25" i="842"/>
  <c r="B17" i="842"/>
  <c r="G15" i="842"/>
  <c r="B15" i="842"/>
  <c r="B13" i="842"/>
  <c r="W50" i="840"/>
  <c r="M50" i="840"/>
  <c r="S49" i="840"/>
  <c r="N49" i="840"/>
  <c r="M49" i="840"/>
  <c r="L49" i="840"/>
  <c r="D49" i="840"/>
  <c r="T49" i="840" s="1"/>
  <c r="U49" i="840" s="1"/>
  <c r="W49" i="840" s="1"/>
  <c r="A49" i="840"/>
  <c r="Y48" i="840"/>
  <c r="S48" i="840"/>
  <c r="N48" i="840"/>
  <c r="M48" i="840"/>
  <c r="L48" i="840"/>
  <c r="D48" i="840"/>
  <c r="T48" i="840" s="1"/>
  <c r="U48" i="840" s="1"/>
  <c r="W48" i="840" s="1"/>
  <c r="A48" i="840"/>
  <c r="Y47" i="840"/>
  <c r="S47" i="840"/>
  <c r="N47" i="840"/>
  <c r="M47" i="840"/>
  <c r="L47" i="840"/>
  <c r="D47" i="840"/>
  <c r="T47" i="840" s="1"/>
  <c r="U47" i="840" s="1"/>
  <c r="W47" i="840" s="1"/>
  <c r="A47" i="840"/>
  <c r="Y46" i="840"/>
  <c r="S46" i="840"/>
  <c r="N46" i="840"/>
  <c r="M46" i="840"/>
  <c r="L46" i="840"/>
  <c r="D46" i="840"/>
  <c r="T46" i="840" s="1"/>
  <c r="U46" i="840" s="1"/>
  <c r="W46" i="840" s="1"/>
  <c r="A46" i="840"/>
  <c r="Y45" i="840"/>
  <c r="S45" i="840"/>
  <c r="N45" i="840"/>
  <c r="M45" i="840"/>
  <c r="L45" i="840"/>
  <c r="D45" i="840"/>
  <c r="T45" i="840" s="1"/>
  <c r="U45" i="840" s="1"/>
  <c r="W45" i="840" s="1"/>
  <c r="A45" i="840"/>
  <c r="Y44" i="840"/>
  <c r="S44" i="840"/>
  <c r="N44" i="840"/>
  <c r="M44" i="840"/>
  <c r="L44" i="840"/>
  <c r="D44" i="840"/>
  <c r="T44" i="840" s="1"/>
  <c r="U44" i="840" s="1"/>
  <c r="W44" i="840" s="1"/>
  <c r="A44" i="840"/>
  <c r="Y43" i="840"/>
  <c r="S43" i="840"/>
  <c r="N43" i="840"/>
  <c r="M43" i="840"/>
  <c r="L43" i="840"/>
  <c r="D43" i="840"/>
  <c r="T43" i="840" s="1"/>
  <c r="U43" i="840" s="1"/>
  <c r="W43" i="840" s="1"/>
  <c r="A43" i="840"/>
  <c r="Y42" i="840"/>
  <c r="T42" i="840"/>
  <c r="U42" i="840" s="1"/>
  <c r="W42" i="840" s="1"/>
  <c r="S42" i="840"/>
  <c r="N42" i="840"/>
  <c r="M42" i="840"/>
  <c r="L42" i="840"/>
  <c r="D42" i="840"/>
  <c r="A42" i="840"/>
  <c r="Y41" i="840"/>
  <c r="S41" i="840"/>
  <c r="N41" i="840"/>
  <c r="M41" i="840"/>
  <c r="L41" i="840"/>
  <c r="R41" i="840" s="1"/>
  <c r="D41" i="840"/>
  <c r="T41" i="840" s="1"/>
  <c r="U41" i="840" s="1"/>
  <c r="W41" i="840" s="1"/>
  <c r="A41" i="840"/>
  <c r="Y40" i="840"/>
  <c r="U40" i="840"/>
  <c r="W40" i="840" s="1"/>
  <c r="S40" i="840"/>
  <c r="N40" i="840"/>
  <c r="M40" i="840"/>
  <c r="L40" i="840"/>
  <c r="D40" i="840"/>
  <c r="T40" i="840" s="1"/>
  <c r="A40" i="840"/>
  <c r="Y39" i="840"/>
  <c r="S39" i="840"/>
  <c r="N39" i="840"/>
  <c r="M39" i="840"/>
  <c r="L39" i="840"/>
  <c r="D39" i="840"/>
  <c r="T39" i="840" s="1"/>
  <c r="U39" i="840" s="1"/>
  <c r="W39" i="840" s="1"/>
  <c r="A39" i="840"/>
  <c r="Y38" i="840"/>
  <c r="S38" i="840"/>
  <c r="N38" i="840"/>
  <c r="M38" i="840"/>
  <c r="L38" i="840"/>
  <c r="D38" i="840"/>
  <c r="T38" i="840" s="1"/>
  <c r="U38" i="840" s="1"/>
  <c r="W38" i="840" s="1"/>
  <c r="A38" i="840"/>
  <c r="Y37" i="840"/>
  <c r="S37" i="840"/>
  <c r="N37" i="840"/>
  <c r="M37" i="840"/>
  <c r="L37" i="840"/>
  <c r="R37" i="840" s="1"/>
  <c r="D37" i="840"/>
  <c r="T37" i="840" s="1"/>
  <c r="U37" i="840" s="1"/>
  <c r="W37" i="840" s="1"/>
  <c r="A37" i="840"/>
  <c r="Y36" i="840"/>
  <c r="U36" i="840"/>
  <c r="W36" i="840" s="1"/>
  <c r="S36" i="840"/>
  <c r="N36" i="840"/>
  <c r="M36" i="840"/>
  <c r="L36" i="840"/>
  <c r="D36" i="840"/>
  <c r="T36" i="840" s="1"/>
  <c r="A36" i="840"/>
  <c r="Y35" i="840"/>
  <c r="S35" i="840"/>
  <c r="N35" i="840"/>
  <c r="M35" i="840"/>
  <c r="L35" i="840"/>
  <c r="D35" i="840"/>
  <c r="T35" i="840" s="1"/>
  <c r="U35" i="840" s="1"/>
  <c r="W35" i="840" s="1"/>
  <c r="A35" i="840"/>
  <c r="Y34" i="840"/>
  <c r="S34" i="840"/>
  <c r="N34" i="840"/>
  <c r="M34" i="840"/>
  <c r="L34" i="840"/>
  <c r="D34" i="840"/>
  <c r="T34" i="840" s="1"/>
  <c r="U34" i="840" s="1"/>
  <c r="W34" i="840" s="1"/>
  <c r="A34" i="840"/>
  <c r="Y33" i="840"/>
  <c r="S33" i="840"/>
  <c r="N33" i="840"/>
  <c r="M33" i="840"/>
  <c r="L33" i="840"/>
  <c r="R33" i="840" s="1"/>
  <c r="D33" i="840"/>
  <c r="T33" i="840" s="1"/>
  <c r="U33" i="840" s="1"/>
  <c r="W33" i="840" s="1"/>
  <c r="A33" i="840"/>
  <c r="Y32" i="840"/>
  <c r="S32" i="840"/>
  <c r="N32" i="840"/>
  <c r="M32" i="840"/>
  <c r="L32" i="840"/>
  <c r="AA32" i="840" s="1"/>
  <c r="D32" i="840"/>
  <c r="T32" i="840" s="1"/>
  <c r="U32" i="840" s="1"/>
  <c r="W32" i="840" s="1"/>
  <c r="A32" i="840"/>
  <c r="Y31" i="840"/>
  <c r="S31" i="840"/>
  <c r="N31" i="840"/>
  <c r="R31" i="840" s="1"/>
  <c r="M31" i="840"/>
  <c r="L31" i="840"/>
  <c r="D31" i="840"/>
  <c r="T31" i="840" s="1"/>
  <c r="U31" i="840" s="1"/>
  <c r="W31" i="840" s="1"/>
  <c r="A31" i="840"/>
  <c r="Y30" i="840"/>
  <c r="S30" i="840"/>
  <c r="N30" i="840"/>
  <c r="M30" i="840"/>
  <c r="L30" i="840"/>
  <c r="D30" i="840"/>
  <c r="T30" i="840" s="1"/>
  <c r="U30" i="840" s="1"/>
  <c r="W30" i="840" s="1"/>
  <c r="A30" i="840"/>
  <c r="Y29" i="840"/>
  <c r="S29" i="840"/>
  <c r="N29" i="840"/>
  <c r="M29" i="840"/>
  <c r="L29" i="840"/>
  <c r="D29" i="840"/>
  <c r="T29" i="840" s="1"/>
  <c r="U29" i="840" s="1"/>
  <c r="W29" i="840" s="1"/>
  <c r="A29" i="840"/>
  <c r="Y28" i="840"/>
  <c r="S28" i="840"/>
  <c r="N28" i="840"/>
  <c r="M28" i="840"/>
  <c r="L28" i="840"/>
  <c r="D28" i="840"/>
  <c r="T28" i="840" s="1"/>
  <c r="U28" i="840" s="1"/>
  <c r="W28" i="840" s="1"/>
  <c r="A28" i="840"/>
  <c r="Y27" i="840"/>
  <c r="S27" i="840"/>
  <c r="N27" i="840"/>
  <c r="R27" i="840" s="1"/>
  <c r="M27" i="840"/>
  <c r="L27" i="840"/>
  <c r="D27" i="840"/>
  <c r="T27" i="840" s="1"/>
  <c r="U27" i="840" s="1"/>
  <c r="W27" i="840" s="1"/>
  <c r="A27" i="840"/>
  <c r="Y26" i="840"/>
  <c r="S26" i="840"/>
  <c r="N26" i="840"/>
  <c r="M26" i="840"/>
  <c r="L26" i="840"/>
  <c r="D26" i="840"/>
  <c r="T26" i="840" s="1"/>
  <c r="U26" i="840" s="1"/>
  <c r="W26" i="840" s="1"/>
  <c r="A26" i="840"/>
  <c r="W25" i="840"/>
  <c r="B17" i="840"/>
  <c r="G15" i="840"/>
  <c r="B15" i="840"/>
  <c r="B13" i="840"/>
  <c r="W50" i="838"/>
  <c r="M50" i="838"/>
  <c r="S49" i="838"/>
  <c r="N49" i="838"/>
  <c r="M49" i="838"/>
  <c r="L49" i="838"/>
  <c r="R49" i="838" s="1"/>
  <c r="D49" i="838"/>
  <c r="T49" i="838" s="1"/>
  <c r="U49" i="838" s="1"/>
  <c r="W49" i="838" s="1"/>
  <c r="A49" i="838"/>
  <c r="Y48" i="838"/>
  <c r="S48" i="838"/>
  <c r="N48" i="838"/>
  <c r="M48" i="838"/>
  <c r="L48" i="838"/>
  <c r="D48" i="838"/>
  <c r="T48" i="838" s="1"/>
  <c r="U48" i="838" s="1"/>
  <c r="W48" i="838" s="1"/>
  <c r="A48" i="838"/>
  <c r="Y47" i="838"/>
  <c r="S47" i="838"/>
  <c r="N47" i="838"/>
  <c r="M47" i="838"/>
  <c r="L47" i="838"/>
  <c r="D47" i="838"/>
  <c r="T47" i="838" s="1"/>
  <c r="U47" i="838" s="1"/>
  <c r="W47" i="838" s="1"/>
  <c r="A47" i="838"/>
  <c r="Y46" i="838"/>
  <c r="S46" i="838"/>
  <c r="N46" i="838"/>
  <c r="M46" i="838"/>
  <c r="L46" i="838"/>
  <c r="D46" i="838"/>
  <c r="T46" i="838" s="1"/>
  <c r="U46" i="838" s="1"/>
  <c r="W46" i="838" s="1"/>
  <c r="A46" i="838"/>
  <c r="Y45" i="838"/>
  <c r="S45" i="838"/>
  <c r="N45" i="838"/>
  <c r="M45" i="838"/>
  <c r="L45" i="838"/>
  <c r="D45" i="838"/>
  <c r="T45" i="838" s="1"/>
  <c r="U45" i="838" s="1"/>
  <c r="W45" i="838" s="1"/>
  <c r="A45" i="838"/>
  <c r="Y44" i="838"/>
  <c r="S44" i="838"/>
  <c r="N44" i="838"/>
  <c r="M44" i="838"/>
  <c r="L44" i="838"/>
  <c r="D44" i="838"/>
  <c r="T44" i="838" s="1"/>
  <c r="U44" i="838" s="1"/>
  <c r="W44" i="838" s="1"/>
  <c r="A44" i="838"/>
  <c r="Y43" i="838"/>
  <c r="U43" i="838"/>
  <c r="W43" i="838" s="1"/>
  <c r="S43" i="838"/>
  <c r="N43" i="838"/>
  <c r="M43" i="838"/>
  <c r="L43" i="838"/>
  <c r="D43" i="838"/>
  <c r="T43" i="838" s="1"/>
  <c r="A43" i="838"/>
  <c r="Y42" i="838"/>
  <c r="S42" i="838"/>
  <c r="N42" i="838"/>
  <c r="M42" i="838"/>
  <c r="L42" i="838"/>
  <c r="D42" i="838"/>
  <c r="T42" i="838" s="1"/>
  <c r="U42" i="838" s="1"/>
  <c r="W42" i="838" s="1"/>
  <c r="A42" i="838"/>
  <c r="Y41" i="838"/>
  <c r="W41" i="838"/>
  <c r="S41" i="838"/>
  <c r="N41" i="838"/>
  <c r="M41" i="838"/>
  <c r="L41" i="838"/>
  <c r="D41" i="838"/>
  <c r="T41" i="838" s="1"/>
  <c r="U41" i="838" s="1"/>
  <c r="A41" i="838"/>
  <c r="Y40" i="838"/>
  <c r="S40" i="838"/>
  <c r="N40" i="838"/>
  <c r="M40" i="838"/>
  <c r="L40" i="838"/>
  <c r="D40" i="838"/>
  <c r="T40" i="838" s="1"/>
  <c r="U40" i="838" s="1"/>
  <c r="W40" i="838" s="1"/>
  <c r="A40" i="838"/>
  <c r="Y39" i="838"/>
  <c r="T39" i="838"/>
  <c r="U39" i="838" s="1"/>
  <c r="W39" i="838" s="1"/>
  <c r="S39" i="838"/>
  <c r="N39" i="838"/>
  <c r="M39" i="838"/>
  <c r="L39" i="838"/>
  <c r="D39" i="838"/>
  <c r="A39" i="838"/>
  <c r="Y38" i="838"/>
  <c r="S38" i="838"/>
  <c r="N38" i="838"/>
  <c r="M38" i="838"/>
  <c r="L38" i="838"/>
  <c r="R38" i="838" s="1"/>
  <c r="D38" i="838"/>
  <c r="T38" i="838" s="1"/>
  <c r="U38" i="838" s="1"/>
  <c r="W38" i="838" s="1"/>
  <c r="A38" i="838"/>
  <c r="Y37" i="838"/>
  <c r="W37" i="838"/>
  <c r="S37" i="838"/>
  <c r="N37" i="838"/>
  <c r="M37" i="838"/>
  <c r="L37" i="838"/>
  <c r="D37" i="838"/>
  <c r="T37" i="838" s="1"/>
  <c r="U37" i="838" s="1"/>
  <c r="A37" i="838"/>
  <c r="Y36" i="838"/>
  <c r="S36" i="838"/>
  <c r="N36" i="838"/>
  <c r="M36" i="838"/>
  <c r="L36" i="838"/>
  <c r="D36" i="838"/>
  <c r="T36" i="838" s="1"/>
  <c r="U36" i="838" s="1"/>
  <c r="W36" i="838" s="1"/>
  <c r="A36" i="838"/>
  <c r="Y35" i="838"/>
  <c r="S35" i="838"/>
  <c r="N35" i="838"/>
  <c r="M35" i="838"/>
  <c r="L35" i="838"/>
  <c r="D35" i="838"/>
  <c r="T35" i="838" s="1"/>
  <c r="U35" i="838" s="1"/>
  <c r="W35" i="838" s="1"/>
  <c r="A35" i="838"/>
  <c r="Y34" i="838"/>
  <c r="S34" i="838"/>
  <c r="N34" i="838"/>
  <c r="M34" i="838"/>
  <c r="L34" i="838"/>
  <c r="D34" i="838"/>
  <c r="T34" i="838" s="1"/>
  <c r="U34" i="838" s="1"/>
  <c r="W34" i="838" s="1"/>
  <c r="A34" i="838"/>
  <c r="Y33" i="838"/>
  <c r="S33" i="838"/>
  <c r="N33" i="838"/>
  <c r="M33" i="838"/>
  <c r="L33" i="838"/>
  <c r="D33" i="838"/>
  <c r="T33" i="838" s="1"/>
  <c r="U33" i="838" s="1"/>
  <c r="W33" i="838" s="1"/>
  <c r="A33" i="838"/>
  <c r="Y32" i="838"/>
  <c r="S32" i="838"/>
  <c r="N32" i="838"/>
  <c r="R32" i="838" s="1"/>
  <c r="M32" i="838"/>
  <c r="L32" i="838"/>
  <c r="AA32" i="838" s="1"/>
  <c r="D32" i="838"/>
  <c r="T32" i="838" s="1"/>
  <c r="U32" i="838" s="1"/>
  <c r="W32" i="838" s="1"/>
  <c r="A32" i="838"/>
  <c r="Y31" i="838"/>
  <c r="S31" i="838"/>
  <c r="N31" i="838"/>
  <c r="M31" i="838"/>
  <c r="L31" i="838"/>
  <c r="D31" i="838"/>
  <c r="T31" i="838" s="1"/>
  <c r="U31" i="838" s="1"/>
  <c r="W31" i="838" s="1"/>
  <c r="A31" i="838"/>
  <c r="Y30" i="838"/>
  <c r="S30" i="838"/>
  <c r="N30" i="838"/>
  <c r="M30" i="838"/>
  <c r="L30" i="838"/>
  <c r="D30" i="838"/>
  <c r="T30" i="838" s="1"/>
  <c r="U30" i="838" s="1"/>
  <c r="W30" i="838" s="1"/>
  <c r="A30" i="838"/>
  <c r="Y29" i="838"/>
  <c r="S29" i="838"/>
  <c r="N29" i="838"/>
  <c r="M29" i="838"/>
  <c r="L29" i="838"/>
  <c r="D29" i="838"/>
  <c r="T29" i="838" s="1"/>
  <c r="U29" i="838" s="1"/>
  <c r="W29" i="838" s="1"/>
  <c r="A29" i="838"/>
  <c r="Y28" i="838"/>
  <c r="S28" i="838"/>
  <c r="N28" i="838"/>
  <c r="M28" i="838"/>
  <c r="L28" i="838"/>
  <c r="D28" i="838"/>
  <c r="T28" i="838" s="1"/>
  <c r="U28" i="838" s="1"/>
  <c r="W28" i="838" s="1"/>
  <c r="A28" i="838"/>
  <c r="Y27" i="838"/>
  <c r="S27" i="838"/>
  <c r="N27" i="838"/>
  <c r="M27" i="838"/>
  <c r="L27" i="838"/>
  <c r="R27" i="838" s="1"/>
  <c r="D27" i="838"/>
  <c r="T27" i="838" s="1"/>
  <c r="U27" i="838" s="1"/>
  <c r="W27" i="838" s="1"/>
  <c r="A27" i="838"/>
  <c r="Y26" i="838"/>
  <c r="T26" i="838"/>
  <c r="U26" i="838" s="1"/>
  <c r="W26" i="838" s="1"/>
  <c r="S26" i="838"/>
  <c r="N26" i="838"/>
  <c r="M26" i="838"/>
  <c r="L26" i="838"/>
  <c r="D26" i="838"/>
  <c r="A26" i="838"/>
  <c r="W25" i="838"/>
  <c r="B17" i="838"/>
  <c r="G15" i="838"/>
  <c r="B15" i="838"/>
  <c r="B13" i="838"/>
  <c r="W50" i="836"/>
  <c r="M50" i="836"/>
  <c r="S49" i="836"/>
  <c r="N49" i="836"/>
  <c r="M49" i="836"/>
  <c r="L49" i="836"/>
  <c r="R49" i="836" s="1"/>
  <c r="D49" i="836"/>
  <c r="T49" i="836" s="1"/>
  <c r="U49" i="836" s="1"/>
  <c r="W49" i="836" s="1"/>
  <c r="A49" i="836"/>
  <c r="Y48" i="836"/>
  <c r="S48" i="836"/>
  <c r="N48" i="836"/>
  <c r="M48" i="836"/>
  <c r="L48" i="836"/>
  <c r="D48" i="836"/>
  <c r="T48" i="836" s="1"/>
  <c r="U48" i="836" s="1"/>
  <c r="W48" i="836" s="1"/>
  <c r="A48" i="836"/>
  <c r="Y47" i="836"/>
  <c r="S47" i="836"/>
  <c r="N47" i="836"/>
  <c r="M47" i="836"/>
  <c r="L47" i="836"/>
  <c r="R47" i="836" s="1"/>
  <c r="D47" i="836"/>
  <c r="T47" i="836" s="1"/>
  <c r="U47" i="836" s="1"/>
  <c r="W47" i="836" s="1"/>
  <c r="A47" i="836"/>
  <c r="Y46" i="836"/>
  <c r="S46" i="836"/>
  <c r="N46" i="836"/>
  <c r="M46" i="836"/>
  <c r="L46" i="836"/>
  <c r="D46" i="836"/>
  <c r="T46" i="836" s="1"/>
  <c r="U46" i="836" s="1"/>
  <c r="W46" i="836" s="1"/>
  <c r="A46" i="836"/>
  <c r="Y45" i="836"/>
  <c r="S45" i="836"/>
  <c r="N45" i="836"/>
  <c r="M45" i="836"/>
  <c r="L45" i="836"/>
  <c r="D45" i="836"/>
  <c r="T45" i="836" s="1"/>
  <c r="U45" i="836" s="1"/>
  <c r="W45" i="836" s="1"/>
  <c r="A45" i="836"/>
  <c r="Y44" i="836"/>
  <c r="S44" i="836"/>
  <c r="N44" i="836"/>
  <c r="M44" i="836"/>
  <c r="L44" i="836"/>
  <c r="R44" i="836" s="1"/>
  <c r="D44" i="836"/>
  <c r="T44" i="836" s="1"/>
  <c r="U44" i="836" s="1"/>
  <c r="W44" i="836" s="1"/>
  <c r="A44" i="836"/>
  <c r="Y43" i="836"/>
  <c r="S43" i="836"/>
  <c r="N43" i="836"/>
  <c r="M43" i="836"/>
  <c r="L43" i="836"/>
  <c r="D43" i="836"/>
  <c r="T43" i="836" s="1"/>
  <c r="U43" i="836" s="1"/>
  <c r="W43" i="836" s="1"/>
  <c r="A43" i="836"/>
  <c r="Y42" i="836"/>
  <c r="S42" i="836"/>
  <c r="N42" i="836"/>
  <c r="M42" i="836"/>
  <c r="L42" i="836"/>
  <c r="D42" i="836"/>
  <c r="T42" i="836" s="1"/>
  <c r="U42" i="836" s="1"/>
  <c r="W42" i="836" s="1"/>
  <c r="A42" i="836"/>
  <c r="Y41" i="836"/>
  <c r="S41" i="836"/>
  <c r="N41" i="836"/>
  <c r="M41" i="836"/>
  <c r="L41" i="836"/>
  <c r="R41" i="836" s="1"/>
  <c r="D41" i="836"/>
  <c r="T41" i="836" s="1"/>
  <c r="U41" i="836" s="1"/>
  <c r="W41" i="836" s="1"/>
  <c r="A41" i="836"/>
  <c r="Y40" i="836"/>
  <c r="W40" i="836"/>
  <c r="S40" i="836"/>
  <c r="N40" i="836"/>
  <c r="M40" i="836"/>
  <c r="L40" i="836"/>
  <c r="R40" i="836" s="1"/>
  <c r="D40" i="836"/>
  <c r="T40" i="836" s="1"/>
  <c r="U40" i="836" s="1"/>
  <c r="A40" i="836"/>
  <c r="Y39" i="836"/>
  <c r="S39" i="836"/>
  <c r="N39" i="836"/>
  <c r="M39" i="836"/>
  <c r="L39" i="836"/>
  <c r="R39" i="836" s="1"/>
  <c r="D39" i="836"/>
  <c r="T39" i="836" s="1"/>
  <c r="U39" i="836" s="1"/>
  <c r="W39" i="836" s="1"/>
  <c r="A39" i="836"/>
  <c r="Y38" i="836"/>
  <c r="S38" i="836"/>
  <c r="N38" i="836"/>
  <c r="M38" i="836"/>
  <c r="L38" i="836"/>
  <c r="D38" i="836"/>
  <c r="T38" i="836" s="1"/>
  <c r="U38" i="836" s="1"/>
  <c r="W38" i="836" s="1"/>
  <c r="A38" i="836"/>
  <c r="Y37" i="836"/>
  <c r="S37" i="836"/>
  <c r="N37" i="836"/>
  <c r="M37" i="836"/>
  <c r="L37" i="836"/>
  <c r="D37" i="836"/>
  <c r="T37" i="836" s="1"/>
  <c r="U37" i="836" s="1"/>
  <c r="W37" i="836" s="1"/>
  <c r="A37" i="836"/>
  <c r="Y36" i="836"/>
  <c r="S36" i="836"/>
  <c r="N36" i="836"/>
  <c r="M36" i="836"/>
  <c r="L36" i="836"/>
  <c r="R36" i="836" s="1"/>
  <c r="D36" i="836"/>
  <c r="T36" i="836" s="1"/>
  <c r="U36" i="836" s="1"/>
  <c r="W36" i="836" s="1"/>
  <c r="A36" i="836"/>
  <c r="Y35" i="836"/>
  <c r="S35" i="836"/>
  <c r="N35" i="836"/>
  <c r="M35" i="836"/>
  <c r="L35" i="836"/>
  <c r="R35" i="836" s="1"/>
  <c r="D35" i="836"/>
  <c r="T35" i="836" s="1"/>
  <c r="U35" i="836" s="1"/>
  <c r="W35" i="836" s="1"/>
  <c r="A35" i="836"/>
  <c r="Y34" i="836"/>
  <c r="S34" i="836"/>
  <c r="N34" i="836"/>
  <c r="M34" i="836"/>
  <c r="L34" i="836"/>
  <c r="D34" i="836"/>
  <c r="T34" i="836" s="1"/>
  <c r="U34" i="836" s="1"/>
  <c r="W34" i="836" s="1"/>
  <c r="A34" i="836"/>
  <c r="Y33" i="836"/>
  <c r="S33" i="836"/>
  <c r="N33" i="836"/>
  <c r="M33" i="836"/>
  <c r="L33" i="836"/>
  <c r="D33" i="836"/>
  <c r="T33" i="836" s="1"/>
  <c r="U33" i="836" s="1"/>
  <c r="W33" i="836" s="1"/>
  <c r="A33" i="836"/>
  <c r="Y32" i="836"/>
  <c r="S32" i="836"/>
  <c r="N32" i="836"/>
  <c r="M32" i="836"/>
  <c r="L32" i="836"/>
  <c r="D32" i="836"/>
  <c r="T32" i="836" s="1"/>
  <c r="U32" i="836" s="1"/>
  <c r="W32" i="836" s="1"/>
  <c r="A32" i="836"/>
  <c r="Y31" i="836"/>
  <c r="S31" i="836"/>
  <c r="N31" i="836"/>
  <c r="M31" i="836"/>
  <c r="L31" i="836"/>
  <c r="D31" i="836"/>
  <c r="T31" i="836" s="1"/>
  <c r="U31" i="836" s="1"/>
  <c r="W31" i="836" s="1"/>
  <c r="A31" i="836"/>
  <c r="Y30" i="836"/>
  <c r="S30" i="836"/>
  <c r="N30" i="836"/>
  <c r="M30" i="836"/>
  <c r="L30" i="836"/>
  <c r="D30" i="836"/>
  <c r="T30" i="836" s="1"/>
  <c r="U30" i="836" s="1"/>
  <c r="W30" i="836" s="1"/>
  <c r="A30" i="836"/>
  <c r="Y29" i="836"/>
  <c r="S29" i="836"/>
  <c r="N29" i="836"/>
  <c r="M29" i="836"/>
  <c r="L29" i="836"/>
  <c r="D29" i="836"/>
  <c r="T29" i="836" s="1"/>
  <c r="U29" i="836" s="1"/>
  <c r="W29" i="836" s="1"/>
  <c r="A29" i="836"/>
  <c r="Y28" i="836"/>
  <c r="S28" i="836"/>
  <c r="N28" i="836"/>
  <c r="M28" i="836"/>
  <c r="L28" i="836"/>
  <c r="R28" i="836" s="1"/>
  <c r="D28" i="836"/>
  <c r="T28" i="836" s="1"/>
  <c r="U28" i="836" s="1"/>
  <c r="W28" i="836" s="1"/>
  <c r="A28" i="836"/>
  <c r="Y27" i="836"/>
  <c r="S27" i="836"/>
  <c r="N27" i="836"/>
  <c r="M27" i="836"/>
  <c r="L27" i="836"/>
  <c r="D27" i="836"/>
  <c r="T27" i="836" s="1"/>
  <c r="U27" i="836" s="1"/>
  <c r="W27" i="836" s="1"/>
  <c r="A27" i="836"/>
  <c r="Y26" i="836"/>
  <c r="S26" i="836"/>
  <c r="N26" i="836"/>
  <c r="M26" i="836"/>
  <c r="L26" i="836"/>
  <c r="D26" i="836"/>
  <c r="T26" i="836" s="1"/>
  <c r="U26" i="836" s="1"/>
  <c r="W26" i="836" s="1"/>
  <c r="A26" i="836"/>
  <c r="W25" i="836"/>
  <c r="B17" i="836"/>
  <c r="G15" i="836"/>
  <c r="B15" i="836"/>
  <c r="B13" i="836"/>
  <c r="W50" i="834"/>
  <c r="M50" i="834"/>
  <c r="S49" i="834"/>
  <c r="N49" i="834"/>
  <c r="M49" i="834"/>
  <c r="L49" i="834"/>
  <c r="D49" i="834"/>
  <c r="T49" i="834" s="1"/>
  <c r="U49" i="834" s="1"/>
  <c r="W49" i="834" s="1"/>
  <c r="A49" i="834"/>
  <c r="Y48" i="834"/>
  <c r="S48" i="834"/>
  <c r="N48" i="834"/>
  <c r="M48" i="834"/>
  <c r="L48" i="834"/>
  <c r="D48" i="834"/>
  <c r="T48" i="834" s="1"/>
  <c r="U48" i="834" s="1"/>
  <c r="W48" i="834" s="1"/>
  <c r="A48" i="834"/>
  <c r="Y47" i="834"/>
  <c r="S47" i="834"/>
  <c r="N47" i="834"/>
  <c r="M47" i="834"/>
  <c r="L47" i="834"/>
  <c r="D47" i="834"/>
  <c r="T47" i="834" s="1"/>
  <c r="U47" i="834" s="1"/>
  <c r="W47" i="834" s="1"/>
  <c r="A47" i="834"/>
  <c r="Y46" i="834"/>
  <c r="S46" i="834"/>
  <c r="N46" i="834"/>
  <c r="M46" i="834"/>
  <c r="L46" i="834"/>
  <c r="D46" i="834"/>
  <c r="T46" i="834" s="1"/>
  <c r="U46" i="834" s="1"/>
  <c r="W46" i="834" s="1"/>
  <c r="A46" i="834"/>
  <c r="Y45" i="834"/>
  <c r="S45" i="834"/>
  <c r="N45" i="834"/>
  <c r="M45" i="834"/>
  <c r="L45" i="834"/>
  <c r="D45" i="834"/>
  <c r="T45" i="834" s="1"/>
  <c r="U45" i="834" s="1"/>
  <c r="W45" i="834" s="1"/>
  <c r="A45" i="834"/>
  <c r="Y44" i="834"/>
  <c r="S44" i="834"/>
  <c r="N44" i="834"/>
  <c r="M44" i="834"/>
  <c r="L44" i="834"/>
  <c r="D44" i="834"/>
  <c r="T44" i="834" s="1"/>
  <c r="U44" i="834" s="1"/>
  <c r="W44" i="834" s="1"/>
  <c r="A44" i="834"/>
  <c r="Y43" i="834"/>
  <c r="S43" i="834"/>
  <c r="N43" i="834"/>
  <c r="M43" i="834"/>
  <c r="L43" i="834"/>
  <c r="R43" i="834" s="1"/>
  <c r="D43" i="834"/>
  <c r="T43" i="834" s="1"/>
  <c r="U43" i="834" s="1"/>
  <c r="W43" i="834" s="1"/>
  <c r="A43" i="834"/>
  <c r="Y42" i="834"/>
  <c r="S42" i="834"/>
  <c r="N42" i="834"/>
  <c r="M42" i="834"/>
  <c r="L42" i="834"/>
  <c r="D42" i="834"/>
  <c r="T42" i="834" s="1"/>
  <c r="U42" i="834" s="1"/>
  <c r="W42" i="834" s="1"/>
  <c r="A42" i="834"/>
  <c r="Y41" i="834"/>
  <c r="S41" i="834"/>
  <c r="N41" i="834"/>
  <c r="M41" i="834"/>
  <c r="L41" i="834"/>
  <c r="D41" i="834"/>
  <c r="T41" i="834" s="1"/>
  <c r="U41" i="834" s="1"/>
  <c r="W41" i="834" s="1"/>
  <c r="A41" i="834"/>
  <c r="Y40" i="834"/>
  <c r="S40" i="834"/>
  <c r="N40" i="834"/>
  <c r="M40" i="834"/>
  <c r="L40" i="834"/>
  <c r="D40" i="834"/>
  <c r="T40" i="834" s="1"/>
  <c r="U40" i="834" s="1"/>
  <c r="W40" i="834" s="1"/>
  <c r="A40" i="834"/>
  <c r="Y39" i="834"/>
  <c r="S39" i="834"/>
  <c r="N39" i="834"/>
  <c r="M39" i="834"/>
  <c r="L39" i="834"/>
  <c r="R39" i="834" s="1"/>
  <c r="D39" i="834"/>
  <c r="T39" i="834" s="1"/>
  <c r="U39" i="834" s="1"/>
  <c r="W39" i="834" s="1"/>
  <c r="A39" i="834"/>
  <c r="Y38" i="834"/>
  <c r="S38" i="834"/>
  <c r="N38" i="834"/>
  <c r="M38" i="834"/>
  <c r="L38" i="834"/>
  <c r="D38" i="834"/>
  <c r="T38" i="834" s="1"/>
  <c r="U38" i="834" s="1"/>
  <c r="W38" i="834" s="1"/>
  <c r="A38" i="834"/>
  <c r="Y37" i="834"/>
  <c r="S37" i="834"/>
  <c r="N37" i="834"/>
  <c r="M37" i="834"/>
  <c r="L37" i="834"/>
  <c r="D37" i="834"/>
  <c r="T37" i="834" s="1"/>
  <c r="U37" i="834" s="1"/>
  <c r="W37" i="834" s="1"/>
  <c r="A37" i="834"/>
  <c r="Y36" i="834"/>
  <c r="S36" i="834"/>
  <c r="N36" i="834"/>
  <c r="M36" i="834"/>
  <c r="L36" i="834"/>
  <c r="D36" i="834"/>
  <c r="T36" i="834" s="1"/>
  <c r="U36" i="834" s="1"/>
  <c r="W36" i="834" s="1"/>
  <c r="A36" i="834"/>
  <c r="Y35" i="834"/>
  <c r="S35" i="834"/>
  <c r="N35" i="834"/>
  <c r="M35" i="834"/>
  <c r="L35" i="834"/>
  <c r="D35" i="834"/>
  <c r="T35" i="834" s="1"/>
  <c r="U35" i="834" s="1"/>
  <c r="W35" i="834" s="1"/>
  <c r="A35" i="834"/>
  <c r="Y34" i="834"/>
  <c r="S34" i="834"/>
  <c r="N34" i="834"/>
  <c r="M34" i="834"/>
  <c r="L34" i="834"/>
  <c r="D34" i="834"/>
  <c r="T34" i="834" s="1"/>
  <c r="U34" i="834" s="1"/>
  <c r="W34" i="834" s="1"/>
  <c r="A34" i="834"/>
  <c r="Y33" i="834"/>
  <c r="T33" i="834"/>
  <c r="U33" i="834" s="1"/>
  <c r="W33" i="834" s="1"/>
  <c r="S33" i="834"/>
  <c r="N33" i="834"/>
  <c r="M33" i="834"/>
  <c r="L33" i="834"/>
  <c r="D33" i="834"/>
  <c r="A33" i="834"/>
  <c r="Y32" i="834"/>
  <c r="S32" i="834"/>
  <c r="N32" i="834"/>
  <c r="M32" i="834"/>
  <c r="L32" i="834"/>
  <c r="AA32" i="834" s="1"/>
  <c r="D32" i="834"/>
  <c r="T32" i="834" s="1"/>
  <c r="U32" i="834" s="1"/>
  <c r="W32" i="834" s="1"/>
  <c r="A32" i="834"/>
  <c r="Y31" i="834"/>
  <c r="T31" i="834"/>
  <c r="U31" i="834" s="1"/>
  <c r="W31" i="834" s="1"/>
  <c r="S31" i="834"/>
  <c r="N31" i="834"/>
  <c r="M31" i="834"/>
  <c r="L31" i="834"/>
  <c r="D31" i="834"/>
  <c r="A31" i="834"/>
  <c r="Y30" i="834"/>
  <c r="S30" i="834"/>
  <c r="N30" i="834"/>
  <c r="M30" i="834"/>
  <c r="L30" i="834"/>
  <c r="D30" i="834"/>
  <c r="T30" i="834" s="1"/>
  <c r="U30" i="834" s="1"/>
  <c r="W30" i="834" s="1"/>
  <c r="A30" i="834"/>
  <c r="Y29" i="834"/>
  <c r="S29" i="834"/>
  <c r="N29" i="834"/>
  <c r="M29" i="834"/>
  <c r="L29" i="834"/>
  <c r="D29" i="834"/>
  <c r="T29" i="834" s="1"/>
  <c r="U29" i="834" s="1"/>
  <c r="W29" i="834" s="1"/>
  <c r="A29" i="834"/>
  <c r="Y28" i="834"/>
  <c r="S28" i="834"/>
  <c r="N28" i="834"/>
  <c r="M28" i="834"/>
  <c r="L28" i="834"/>
  <c r="D28" i="834"/>
  <c r="T28" i="834" s="1"/>
  <c r="U28" i="834" s="1"/>
  <c r="W28" i="834" s="1"/>
  <c r="A28" i="834"/>
  <c r="Y27" i="834"/>
  <c r="T27" i="834"/>
  <c r="U27" i="834" s="1"/>
  <c r="W27" i="834" s="1"/>
  <c r="S27" i="834"/>
  <c r="N27" i="834"/>
  <c r="M27" i="834"/>
  <c r="L27" i="834"/>
  <c r="D27" i="834"/>
  <c r="A27" i="834"/>
  <c r="Y26" i="834"/>
  <c r="S26" i="834"/>
  <c r="N26" i="834"/>
  <c r="M26" i="834"/>
  <c r="L26" i="834"/>
  <c r="D26" i="834"/>
  <c r="T26" i="834" s="1"/>
  <c r="U26" i="834" s="1"/>
  <c r="W26" i="834" s="1"/>
  <c r="A26" i="834"/>
  <c r="W25" i="834"/>
  <c r="B17" i="834"/>
  <c r="G15" i="834"/>
  <c r="B15" i="834"/>
  <c r="B13" i="834"/>
  <c r="W50" i="832"/>
  <c r="M50" i="832"/>
  <c r="S49" i="832"/>
  <c r="N49" i="832"/>
  <c r="M49" i="832"/>
  <c r="L49" i="832"/>
  <c r="D49" i="832"/>
  <c r="T49" i="832" s="1"/>
  <c r="U49" i="832" s="1"/>
  <c r="W49" i="832" s="1"/>
  <c r="A49" i="832"/>
  <c r="Y48" i="832"/>
  <c r="S48" i="832"/>
  <c r="N48" i="832"/>
  <c r="M48" i="832"/>
  <c r="L48" i="832"/>
  <c r="D48" i="832"/>
  <c r="T48" i="832" s="1"/>
  <c r="U48" i="832" s="1"/>
  <c r="W48" i="832" s="1"/>
  <c r="A48" i="832"/>
  <c r="Y47" i="832"/>
  <c r="T47" i="832"/>
  <c r="U47" i="832" s="1"/>
  <c r="W47" i="832" s="1"/>
  <c r="S47" i="832"/>
  <c r="N47" i="832"/>
  <c r="M47" i="832"/>
  <c r="L47" i="832"/>
  <c r="D47" i="832"/>
  <c r="A47" i="832"/>
  <c r="Y46" i="832"/>
  <c r="S46" i="832"/>
  <c r="N46" i="832"/>
  <c r="M46" i="832"/>
  <c r="L46" i="832"/>
  <c r="R46" i="832" s="1"/>
  <c r="D46" i="832"/>
  <c r="T46" i="832" s="1"/>
  <c r="U46" i="832" s="1"/>
  <c r="W46" i="832" s="1"/>
  <c r="A46" i="832"/>
  <c r="Y45" i="832"/>
  <c r="S45" i="832"/>
  <c r="N45" i="832"/>
  <c r="R45" i="832" s="1"/>
  <c r="M45" i="832"/>
  <c r="L45" i="832"/>
  <c r="D45" i="832"/>
  <c r="T45" i="832" s="1"/>
  <c r="U45" i="832" s="1"/>
  <c r="W45" i="832" s="1"/>
  <c r="A45" i="832"/>
  <c r="Y44" i="832"/>
  <c r="S44" i="832"/>
  <c r="N44" i="832"/>
  <c r="M44" i="832"/>
  <c r="L44" i="832"/>
  <c r="D44" i="832"/>
  <c r="T44" i="832" s="1"/>
  <c r="U44" i="832" s="1"/>
  <c r="W44" i="832" s="1"/>
  <c r="A44" i="832"/>
  <c r="Y43" i="832"/>
  <c r="S43" i="832"/>
  <c r="N43" i="832"/>
  <c r="M43" i="832"/>
  <c r="L43" i="832"/>
  <c r="D43" i="832"/>
  <c r="T43" i="832" s="1"/>
  <c r="U43" i="832" s="1"/>
  <c r="W43" i="832" s="1"/>
  <c r="A43" i="832"/>
  <c r="Y42" i="832"/>
  <c r="S42" i="832"/>
  <c r="N42" i="832"/>
  <c r="M42" i="832"/>
  <c r="L42" i="832"/>
  <c r="R42" i="832" s="1"/>
  <c r="D42" i="832"/>
  <c r="T42" i="832" s="1"/>
  <c r="U42" i="832" s="1"/>
  <c r="W42" i="832" s="1"/>
  <c r="A42" i="832"/>
  <c r="Y41" i="832"/>
  <c r="S41" i="832"/>
  <c r="N41" i="832"/>
  <c r="M41" i="832"/>
  <c r="L41" i="832"/>
  <c r="D41" i="832"/>
  <c r="T41" i="832" s="1"/>
  <c r="U41" i="832" s="1"/>
  <c r="W41" i="832" s="1"/>
  <c r="A41" i="832"/>
  <c r="Y40" i="832"/>
  <c r="S40" i="832"/>
  <c r="N40" i="832"/>
  <c r="M40" i="832"/>
  <c r="L40" i="832"/>
  <c r="D40" i="832"/>
  <c r="T40" i="832" s="1"/>
  <c r="U40" i="832" s="1"/>
  <c r="W40" i="832" s="1"/>
  <c r="A40" i="832"/>
  <c r="Y39" i="832"/>
  <c r="S39" i="832"/>
  <c r="N39" i="832"/>
  <c r="M39" i="832"/>
  <c r="L39" i="832"/>
  <c r="D39" i="832"/>
  <c r="T39" i="832" s="1"/>
  <c r="U39" i="832" s="1"/>
  <c r="W39" i="832" s="1"/>
  <c r="A39" i="832"/>
  <c r="Y38" i="832"/>
  <c r="S38" i="832"/>
  <c r="N38" i="832"/>
  <c r="M38" i="832"/>
  <c r="L38" i="832"/>
  <c r="R38" i="832" s="1"/>
  <c r="D38" i="832"/>
  <c r="T38" i="832" s="1"/>
  <c r="U38" i="832" s="1"/>
  <c r="W38" i="832" s="1"/>
  <c r="A38" i="832"/>
  <c r="Y37" i="832"/>
  <c r="S37" i="832"/>
  <c r="N37" i="832"/>
  <c r="M37" i="832"/>
  <c r="L37" i="832"/>
  <c r="D37" i="832"/>
  <c r="T37" i="832" s="1"/>
  <c r="U37" i="832" s="1"/>
  <c r="W37" i="832" s="1"/>
  <c r="A37" i="832"/>
  <c r="Y36" i="832"/>
  <c r="S36" i="832"/>
  <c r="N36" i="832"/>
  <c r="M36" i="832"/>
  <c r="L36" i="832"/>
  <c r="D36" i="832"/>
  <c r="T36" i="832" s="1"/>
  <c r="U36" i="832" s="1"/>
  <c r="W36" i="832" s="1"/>
  <c r="A36" i="832"/>
  <c r="Y35" i="832"/>
  <c r="S35" i="832"/>
  <c r="N35" i="832"/>
  <c r="M35" i="832"/>
  <c r="L35" i="832"/>
  <c r="R35" i="832" s="1"/>
  <c r="D35" i="832"/>
  <c r="T35" i="832" s="1"/>
  <c r="U35" i="832" s="1"/>
  <c r="W35" i="832" s="1"/>
  <c r="A35" i="832"/>
  <c r="Y34" i="832"/>
  <c r="S34" i="832"/>
  <c r="N34" i="832"/>
  <c r="M34" i="832"/>
  <c r="L34" i="832"/>
  <c r="D34" i="832"/>
  <c r="T34" i="832" s="1"/>
  <c r="U34" i="832" s="1"/>
  <c r="W34" i="832" s="1"/>
  <c r="A34" i="832"/>
  <c r="Y33" i="832"/>
  <c r="S33" i="832"/>
  <c r="N33" i="832"/>
  <c r="M33" i="832"/>
  <c r="L33" i="832"/>
  <c r="D33" i="832"/>
  <c r="T33" i="832" s="1"/>
  <c r="U33" i="832" s="1"/>
  <c r="W33" i="832" s="1"/>
  <c r="A33" i="832"/>
  <c r="Y32" i="832"/>
  <c r="S32" i="832"/>
  <c r="N32" i="832"/>
  <c r="M32" i="832"/>
  <c r="L32" i="832"/>
  <c r="AA32" i="832" s="1"/>
  <c r="D32" i="832"/>
  <c r="T32" i="832" s="1"/>
  <c r="U32" i="832" s="1"/>
  <c r="W32" i="832" s="1"/>
  <c r="A32" i="832"/>
  <c r="Y31" i="832"/>
  <c r="S31" i="832"/>
  <c r="N31" i="832"/>
  <c r="M31" i="832"/>
  <c r="L31" i="832"/>
  <c r="D31" i="832"/>
  <c r="T31" i="832" s="1"/>
  <c r="U31" i="832" s="1"/>
  <c r="W31" i="832" s="1"/>
  <c r="A31" i="832"/>
  <c r="Y30" i="832"/>
  <c r="S30" i="832"/>
  <c r="N30" i="832"/>
  <c r="M30" i="832"/>
  <c r="L30" i="832"/>
  <c r="D30" i="832"/>
  <c r="T30" i="832" s="1"/>
  <c r="U30" i="832" s="1"/>
  <c r="W30" i="832" s="1"/>
  <c r="A30" i="832"/>
  <c r="Y29" i="832"/>
  <c r="S29" i="832"/>
  <c r="N29" i="832"/>
  <c r="M29" i="832"/>
  <c r="L29" i="832"/>
  <c r="R29" i="832" s="1"/>
  <c r="D29" i="832"/>
  <c r="T29" i="832" s="1"/>
  <c r="U29" i="832" s="1"/>
  <c r="W29" i="832" s="1"/>
  <c r="A29" i="832"/>
  <c r="Y28" i="832"/>
  <c r="S28" i="832"/>
  <c r="N28" i="832"/>
  <c r="M28" i="832"/>
  <c r="L28" i="832"/>
  <c r="D28" i="832"/>
  <c r="T28" i="832" s="1"/>
  <c r="U28" i="832" s="1"/>
  <c r="W28" i="832" s="1"/>
  <c r="A28" i="832"/>
  <c r="Y27" i="832"/>
  <c r="T27" i="832"/>
  <c r="U27" i="832" s="1"/>
  <c r="W27" i="832" s="1"/>
  <c r="S27" i="832"/>
  <c r="N27" i="832"/>
  <c r="M27" i="832"/>
  <c r="L27" i="832"/>
  <c r="D27" i="832"/>
  <c r="A27" i="832"/>
  <c r="Y26" i="832"/>
  <c r="S26" i="832"/>
  <c r="N26" i="832"/>
  <c r="M26" i="832"/>
  <c r="L26" i="832"/>
  <c r="D26" i="832"/>
  <c r="T26" i="832" s="1"/>
  <c r="U26" i="832" s="1"/>
  <c r="W26" i="832" s="1"/>
  <c r="A26" i="832"/>
  <c r="W25" i="832"/>
  <c r="B17" i="832"/>
  <c r="G15" i="832"/>
  <c r="B15" i="832"/>
  <c r="B13" i="832"/>
  <c r="W50" i="830"/>
  <c r="M50" i="830"/>
  <c r="S49" i="830"/>
  <c r="N49" i="830"/>
  <c r="M49" i="830"/>
  <c r="L49" i="830"/>
  <c r="D49" i="830"/>
  <c r="T49" i="830" s="1"/>
  <c r="U49" i="830" s="1"/>
  <c r="W49" i="830" s="1"/>
  <c r="A49" i="830"/>
  <c r="Y48" i="830"/>
  <c r="S48" i="830"/>
  <c r="N48" i="830"/>
  <c r="M48" i="830"/>
  <c r="L48" i="830"/>
  <c r="D48" i="830"/>
  <c r="T48" i="830" s="1"/>
  <c r="U48" i="830" s="1"/>
  <c r="W48" i="830" s="1"/>
  <c r="A48" i="830"/>
  <c r="Y47" i="830"/>
  <c r="S47" i="830"/>
  <c r="N47" i="830"/>
  <c r="M47" i="830"/>
  <c r="L47" i="830"/>
  <c r="D47" i="830"/>
  <c r="T47" i="830" s="1"/>
  <c r="U47" i="830" s="1"/>
  <c r="W47" i="830" s="1"/>
  <c r="A47" i="830"/>
  <c r="Y46" i="830"/>
  <c r="S46" i="830"/>
  <c r="N46" i="830"/>
  <c r="M46" i="830"/>
  <c r="L46" i="830"/>
  <c r="R46" i="830" s="1"/>
  <c r="D46" i="830"/>
  <c r="T46" i="830" s="1"/>
  <c r="U46" i="830" s="1"/>
  <c r="W46" i="830" s="1"/>
  <c r="A46" i="830"/>
  <c r="Y45" i="830"/>
  <c r="S45" i="830"/>
  <c r="N45" i="830"/>
  <c r="M45" i="830"/>
  <c r="L45" i="830"/>
  <c r="R45" i="830" s="1"/>
  <c r="D45" i="830"/>
  <c r="T45" i="830" s="1"/>
  <c r="U45" i="830" s="1"/>
  <c r="W45" i="830" s="1"/>
  <c r="A45" i="830"/>
  <c r="Y44" i="830"/>
  <c r="S44" i="830"/>
  <c r="N44" i="830"/>
  <c r="M44" i="830"/>
  <c r="L44" i="830"/>
  <c r="D44" i="830"/>
  <c r="T44" i="830" s="1"/>
  <c r="U44" i="830" s="1"/>
  <c r="W44" i="830" s="1"/>
  <c r="A44" i="830"/>
  <c r="Y43" i="830"/>
  <c r="T43" i="830"/>
  <c r="U43" i="830" s="1"/>
  <c r="W43" i="830" s="1"/>
  <c r="S43" i="830"/>
  <c r="N43" i="830"/>
  <c r="M43" i="830"/>
  <c r="L43" i="830"/>
  <c r="D43" i="830"/>
  <c r="A43" i="830"/>
  <c r="Y42" i="830"/>
  <c r="S42" i="830"/>
  <c r="N42" i="830"/>
  <c r="M42" i="830"/>
  <c r="L42" i="830"/>
  <c r="D42" i="830"/>
  <c r="T42" i="830" s="1"/>
  <c r="U42" i="830" s="1"/>
  <c r="W42" i="830" s="1"/>
  <c r="A42" i="830"/>
  <c r="Y41" i="830"/>
  <c r="S41" i="830"/>
  <c r="N41" i="830"/>
  <c r="M41" i="830"/>
  <c r="L41" i="830"/>
  <c r="D41" i="830"/>
  <c r="T41" i="830" s="1"/>
  <c r="U41" i="830" s="1"/>
  <c r="W41" i="830" s="1"/>
  <c r="A41" i="830"/>
  <c r="Y40" i="830"/>
  <c r="S40" i="830"/>
  <c r="N40" i="830"/>
  <c r="M40" i="830"/>
  <c r="L40" i="830"/>
  <c r="D40" i="830"/>
  <c r="T40" i="830" s="1"/>
  <c r="U40" i="830" s="1"/>
  <c r="W40" i="830" s="1"/>
  <c r="A40" i="830"/>
  <c r="Y39" i="830"/>
  <c r="S39" i="830"/>
  <c r="N39" i="830"/>
  <c r="M39" i="830"/>
  <c r="L39" i="830"/>
  <c r="D39" i="830"/>
  <c r="T39" i="830" s="1"/>
  <c r="U39" i="830" s="1"/>
  <c r="W39" i="830" s="1"/>
  <c r="A39" i="830"/>
  <c r="Y38" i="830"/>
  <c r="S38" i="830"/>
  <c r="N38" i="830"/>
  <c r="M38" i="830"/>
  <c r="L38" i="830"/>
  <c r="D38" i="830"/>
  <c r="T38" i="830" s="1"/>
  <c r="U38" i="830" s="1"/>
  <c r="W38" i="830" s="1"/>
  <c r="A38" i="830"/>
  <c r="Y37" i="830"/>
  <c r="S37" i="830"/>
  <c r="N37" i="830"/>
  <c r="M37" i="830"/>
  <c r="L37" i="830"/>
  <c r="D37" i="830"/>
  <c r="T37" i="830" s="1"/>
  <c r="U37" i="830" s="1"/>
  <c r="W37" i="830" s="1"/>
  <c r="A37" i="830"/>
  <c r="Y36" i="830"/>
  <c r="S36" i="830"/>
  <c r="N36" i="830"/>
  <c r="R36" i="830" s="1"/>
  <c r="M36" i="830"/>
  <c r="L36" i="830"/>
  <c r="D36" i="830"/>
  <c r="T36" i="830" s="1"/>
  <c r="U36" i="830" s="1"/>
  <c r="W36" i="830" s="1"/>
  <c r="A36" i="830"/>
  <c r="Y35" i="830"/>
  <c r="S35" i="830"/>
  <c r="N35" i="830"/>
  <c r="M35" i="830"/>
  <c r="L35" i="830"/>
  <c r="D35" i="830"/>
  <c r="T35" i="830" s="1"/>
  <c r="U35" i="830" s="1"/>
  <c r="W35" i="830" s="1"/>
  <c r="A35" i="830"/>
  <c r="Y34" i="830"/>
  <c r="T34" i="830"/>
  <c r="U34" i="830" s="1"/>
  <c r="W34" i="830" s="1"/>
  <c r="S34" i="830"/>
  <c r="N34" i="830"/>
  <c r="M34" i="830"/>
  <c r="L34" i="830"/>
  <c r="D34" i="830"/>
  <c r="A34" i="830"/>
  <c r="Y33" i="830"/>
  <c r="S33" i="830"/>
  <c r="N33" i="830"/>
  <c r="M33" i="830"/>
  <c r="L33" i="830"/>
  <c r="D33" i="830"/>
  <c r="T33" i="830" s="1"/>
  <c r="U33" i="830" s="1"/>
  <c r="W33" i="830" s="1"/>
  <c r="A33" i="830"/>
  <c r="Y32" i="830"/>
  <c r="S32" i="830"/>
  <c r="N32" i="830"/>
  <c r="M32" i="830"/>
  <c r="L32" i="830"/>
  <c r="AA32" i="830" s="1"/>
  <c r="D32" i="830"/>
  <c r="T32" i="830" s="1"/>
  <c r="U32" i="830" s="1"/>
  <c r="W32" i="830" s="1"/>
  <c r="A32" i="830"/>
  <c r="Y31" i="830"/>
  <c r="S31" i="830"/>
  <c r="N31" i="830"/>
  <c r="M31" i="830"/>
  <c r="L31" i="830"/>
  <c r="R31" i="830" s="1"/>
  <c r="D31" i="830"/>
  <c r="T31" i="830" s="1"/>
  <c r="U31" i="830" s="1"/>
  <c r="W31" i="830" s="1"/>
  <c r="A31" i="830"/>
  <c r="Y30" i="830"/>
  <c r="T30" i="830"/>
  <c r="U30" i="830" s="1"/>
  <c r="W30" i="830" s="1"/>
  <c r="S30" i="830"/>
  <c r="N30" i="830"/>
  <c r="M30" i="830"/>
  <c r="L30" i="830"/>
  <c r="D30" i="830"/>
  <c r="A30" i="830"/>
  <c r="Y29" i="830"/>
  <c r="S29" i="830"/>
  <c r="N29" i="830"/>
  <c r="M29" i="830"/>
  <c r="L29" i="830"/>
  <c r="R29" i="830" s="1"/>
  <c r="D29" i="830"/>
  <c r="T29" i="830" s="1"/>
  <c r="U29" i="830" s="1"/>
  <c r="W29" i="830" s="1"/>
  <c r="A29" i="830"/>
  <c r="Y28" i="830"/>
  <c r="S28" i="830"/>
  <c r="N28" i="830"/>
  <c r="M28" i="830"/>
  <c r="L28" i="830"/>
  <c r="D28" i="830"/>
  <c r="T28" i="830" s="1"/>
  <c r="U28" i="830" s="1"/>
  <c r="W28" i="830" s="1"/>
  <c r="A28" i="830"/>
  <c r="Y27" i="830"/>
  <c r="S27" i="830"/>
  <c r="N27" i="830"/>
  <c r="M27" i="830"/>
  <c r="L27" i="830"/>
  <c r="R27" i="830" s="1"/>
  <c r="D27" i="830"/>
  <c r="T27" i="830" s="1"/>
  <c r="U27" i="830" s="1"/>
  <c r="W27" i="830" s="1"/>
  <c r="A27" i="830"/>
  <c r="Y26" i="830"/>
  <c r="S26" i="830"/>
  <c r="N26" i="830"/>
  <c r="M26" i="830"/>
  <c r="L26" i="830"/>
  <c r="D26" i="830"/>
  <c r="T26" i="830" s="1"/>
  <c r="U26" i="830" s="1"/>
  <c r="W26" i="830" s="1"/>
  <c r="A26" i="830"/>
  <c r="W25" i="830"/>
  <c r="B17" i="830"/>
  <c r="G15" i="830"/>
  <c r="B15" i="830"/>
  <c r="B13" i="830"/>
  <c r="W50" i="828"/>
  <c r="M50" i="828"/>
  <c r="S49" i="828"/>
  <c r="N49" i="828"/>
  <c r="M49" i="828"/>
  <c r="L49" i="828"/>
  <c r="D49" i="828"/>
  <c r="T49" i="828" s="1"/>
  <c r="U49" i="828" s="1"/>
  <c r="W49" i="828" s="1"/>
  <c r="A49" i="828"/>
  <c r="Y48" i="828"/>
  <c r="S48" i="828"/>
  <c r="N48" i="828"/>
  <c r="M48" i="828"/>
  <c r="L48" i="828"/>
  <c r="R48" i="828" s="1"/>
  <c r="D48" i="828"/>
  <c r="T48" i="828" s="1"/>
  <c r="U48" i="828" s="1"/>
  <c r="W48" i="828" s="1"/>
  <c r="A48" i="828"/>
  <c r="Y47" i="828"/>
  <c r="S47" i="828"/>
  <c r="N47" i="828"/>
  <c r="M47" i="828"/>
  <c r="L47" i="828"/>
  <c r="R47" i="828" s="1"/>
  <c r="D47" i="828"/>
  <c r="T47" i="828" s="1"/>
  <c r="U47" i="828" s="1"/>
  <c r="W47" i="828" s="1"/>
  <c r="A47" i="828"/>
  <c r="Y46" i="828"/>
  <c r="T46" i="828"/>
  <c r="U46" i="828" s="1"/>
  <c r="W46" i="828" s="1"/>
  <c r="S46" i="828"/>
  <c r="N46" i="828"/>
  <c r="M46" i="828"/>
  <c r="L46" i="828"/>
  <c r="D46" i="828"/>
  <c r="A46" i="828"/>
  <c r="Y45" i="828"/>
  <c r="S45" i="828"/>
  <c r="N45" i="828"/>
  <c r="M45" i="828"/>
  <c r="L45" i="828"/>
  <c r="D45" i="828"/>
  <c r="T45" i="828" s="1"/>
  <c r="U45" i="828" s="1"/>
  <c r="W45" i="828" s="1"/>
  <c r="A45" i="828"/>
  <c r="Y44" i="828"/>
  <c r="S44" i="828"/>
  <c r="N44" i="828"/>
  <c r="M44" i="828"/>
  <c r="L44" i="828"/>
  <c r="D44" i="828"/>
  <c r="T44" i="828" s="1"/>
  <c r="U44" i="828" s="1"/>
  <c r="W44" i="828" s="1"/>
  <c r="A44" i="828"/>
  <c r="Y43" i="828"/>
  <c r="S43" i="828"/>
  <c r="N43" i="828"/>
  <c r="M43" i="828"/>
  <c r="L43" i="828"/>
  <c r="D43" i="828"/>
  <c r="T43" i="828" s="1"/>
  <c r="U43" i="828" s="1"/>
  <c r="W43" i="828" s="1"/>
  <c r="A43" i="828"/>
  <c r="Y42" i="828"/>
  <c r="S42" i="828"/>
  <c r="N42" i="828"/>
  <c r="M42" i="828"/>
  <c r="L42" i="828"/>
  <c r="D42" i="828"/>
  <c r="T42" i="828" s="1"/>
  <c r="U42" i="828" s="1"/>
  <c r="W42" i="828" s="1"/>
  <c r="A42" i="828"/>
  <c r="Y41" i="828"/>
  <c r="S41" i="828"/>
  <c r="N41" i="828"/>
  <c r="M41" i="828"/>
  <c r="L41" i="828"/>
  <c r="D41" i="828"/>
  <c r="T41" i="828" s="1"/>
  <c r="U41" i="828" s="1"/>
  <c r="W41" i="828" s="1"/>
  <c r="A41" i="828"/>
  <c r="Y40" i="828"/>
  <c r="S40" i="828"/>
  <c r="N40" i="828"/>
  <c r="M40" i="828"/>
  <c r="L40" i="828"/>
  <c r="D40" i="828"/>
  <c r="T40" i="828" s="1"/>
  <c r="U40" i="828" s="1"/>
  <c r="W40" i="828" s="1"/>
  <c r="A40" i="828"/>
  <c r="Y39" i="828"/>
  <c r="S39" i="828"/>
  <c r="N39" i="828"/>
  <c r="M39" i="828"/>
  <c r="L39" i="828"/>
  <c r="R39" i="828" s="1"/>
  <c r="D39" i="828"/>
  <c r="T39" i="828" s="1"/>
  <c r="U39" i="828" s="1"/>
  <c r="W39" i="828" s="1"/>
  <c r="A39" i="828"/>
  <c r="Y38" i="828"/>
  <c r="S38" i="828"/>
  <c r="N38" i="828"/>
  <c r="M38" i="828"/>
  <c r="L38" i="828"/>
  <c r="D38" i="828"/>
  <c r="T38" i="828" s="1"/>
  <c r="U38" i="828" s="1"/>
  <c r="W38" i="828" s="1"/>
  <c r="A38" i="828"/>
  <c r="Y37" i="828"/>
  <c r="S37" i="828"/>
  <c r="N37" i="828"/>
  <c r="M37" i="828"/>
  <c r="L37" i="828"/>
  <c r="D37" i="828"/>
  <c r="T37" i="828" s="1"/>
  <c r="U37" i="828" s="1"/>
  <c r="W37" i="828" s="1"/>
  <c r="A37" i="828"/>
  <c r="Y36" i="828"/>
  <c r="S36" i="828"/>
  <c r="N36" i="828"/>
  <c r="M36" i="828"/>
  <c r="L36" i="828"/>
  <c r="D36" i="828"/>
  <c r="T36" i="828" s="1"/>
  <c r="U36" i="828" s="1"/>
  <c r="W36" i="828" s="1"/>
  <c r="A36" i="828"/>
  <c r="Y35" i="828"/>
  <c r="S35" i="828"/>
  <c r="N35" i="828"/>
  <c r="M35" i="828"/>
  <c r="L35" i="828"/>
  <c r="R35" i="828" s="1"/>
  <c r="D35" i="828"/>
  <c r="T35" i="828" s="1"/>
  <c r="U35" i="828" s="1"/>
  <c r="W35" i="828" s="1"/>
  <c r="A35" i="828"/>
  <c r="Y34" i="828"/>
  <c r="S34" i="828"/>
  <c r="N34" i="828"/>
  <c r="M34" i="828"/>
  <c r="L34" i="828"/>
  <c r="D34" i="828"/>
  <c r="T34" i="828" s="1"/>
  <c r="U34" i="828" s="1"/>
  <c r="W34" i="828" s="1"/>
  <c r="A34" i="828"/>
  <c r="Y33" i="828"/>
  <c r="S33" i="828"/>
  <c r="N33" i="828"/>
  <c r="M33" i="828"/>
  <c r="L33" i="828"/>
  <c r="D33" i="828"/>
  <c r="T33" i="828" s="1"/>
  <c r="U33" i="828" s="1"/>
  <c r="W33" i="828" s="1"/>
  <c r="A33" i="828"/>
  <c r="Y32" i="828"/>
  <c r="S32" i="828"/>
  <c r="N32" i="828"/>
  <c r="M32" i="828"/>
  <c r="L32" i="828"/>
  <c r="D32" i="828"/>
  <c r="T32" i="828" s="1"/>
  <c r="U32" i="828" s="1"/>
  <c r="W32" i="828" s="1"/>
  <c r="A32" i="828"/>
  <c r="Y31" i="828"/>
  <c r="S31" i="828"/>
  <c r="N31" i="828"/>
  <c r="M31" i="828"/>
  <c r="L31" i="828"/>
  <c r="D31" i="828"/>
  <c r="T31" i="828" s="1"/>
  <c r="U31" i="828" s="1"/>
  <c r="W31" i="828" s="1"/>
  <c r="A31" i="828"/>
  <c r="Y30" i="828"/>
  <c r="S30" i="828"/>
  <c r="N30" i="828"/>
  <c r="M30" i="828"/>
  <c r="L30" i="828"/>
  <c r="D30" i="828"/>
  <c r="T30" i="828" s="1"/>
  <c r="U30" i="828" s="1"/>
  <c r="W30" i="828" s="1"/>
  <c r="A30" i="828"/>
  <c r="Y29" i="828"/>
  <c r="S29" i="828"/>
  <c r="N29" i="828"/>
  <c r="M29" i="828"/>
  <c r="L29" i="828"/>
  <c r="D29" i="828"/>
  <c r="T29" i="828" s="1"/>
  <c r="U29" i="828" s="1"/>
  <c r="W29" i="828" s="1"/>
  <c r="A29" i="828"/>
  <c r="Y28" i="828"/>
  <c r="S28" i="828"/>
  <c r="N28" i="828"/>
  <c r="M28" i="828"/>
  <c r="L28" i="828"/>
  <c r="D28" i="828"/>
  <c r="T28" i="828" s="1"/>
  <c r="U28" i="828" s="1"/>
  <c r="W28" i="828" s="1"/>
  <c r="A28" i="828"/>
  <c r="Y27" i="828"/>
  <c r="S27" i="828"/>
  <c r="N27" i="828"/>
  <c r="M27" i="828"/>
  <c r="L27" i="828"/>
  <c r="D27" i="828"/>
  <c r="T27" i="828" s="1"/>
  <c r="U27" i="828" s="1"/>
  <c r="W27" i="828" s="1"/>
  <c r="A27" i="828"/>
  <c r="Y26" i="828"/>
  <c r="S26" i="828"/>
  <c r="N26" i="828"/>
  <c r="M26" i="828"/>
  <c r="L26" i="828"/>
  <c r="D26" i="828"/>
  <c r="T26" i="828" s="1"/>
  <c r="U26" i="828" s="1"/>
  <c r="W26" i="828" s="1"/>
  <c r="A26" i="828"/>
  <c r="W25" i="828"/>
  <c r="B17" i="828"/>
  <c r="G15" i="828"/>
  <c r="B15" i="828"/>
  <c r="B13" i="828"/>
  <c r="W50" i="826"/>
  <c r="M50" i="826"/>
  <c r="S49" i="826"/>
  <c r="N49" i="826"/>
  <c r="M49" i="826"/>
  <c r="L49" i="826"/>
  <c r="D49" i="826"/>
  <c r="T49" i="826" s="1"/>
  <c r="U49" i="826" s="1"/>
  <c r="W49" i="826" s="1"/>
  <c r="A49" i="826"/>
  <c r="Y48" i="826"/>
  <c r="S48" i="826"/>
  <c r="N48" i="826"/>
  <c r="M48" i="826"/>
  <c r="L48" i="826"/>
  <c r="D48" i="826"/>
  <c r="T48" i="826" s="1"/>
  <c r="U48" i="826" s="1"/>
  <c r="W48" i="826" s="1"/>
  <c r="A48" i="826"/>
  <c r="Y47" i="826"/>
  <c r="S47" i="826"/>
  <c r="N47" i="826"/>
  <c r="M47" i="826"/>
  <c r="L47" i="826"/>
  <c r="D47" i="826"/>
  <c r="T47" i="826" s="1"/>
  <c r="U47" i="826" s="1"/>
  <c r="W47" i="826" s="1"/>
  <c r="A47" i="826"/>
  <c r="Y46" i="826"/>
  <c r="S46" i="826"/>
  <c r="N46" i="826"/>
  <c r="M46" i="826"/>
  <c r="L46" i="826"/>
  <c r="D46" i="826"/>
  <c r="T46" i="826" s="1"/>
  <c r="U46" i="826" s="1"/>
  <c r="W46" i="826" s="1"/>
  <c r="A46" i="826"/>
  <c r="Y45" i="826"/>
  <c r="S45" i="826"/>
  <c r="N45" i="826"/>
  <c r="M45" i="826"/>
  <c r="L45" i="826"/>
  <c r="D45" i="826"/>
  <c r="T45" i="826" s="1"/>
  <c r="U45" i="826" s="1"/>
  <c r="W45" i="826" s="1"/>
  <c r="A45" i="826"/>
  <c r="Y44" i="826"/>
  <c r="S44" i="826"/>
  <c r="N44" i="826"/>
  <c r="M44" i="826"/>
  <c r="L44" i="826"/>
  <c r="D44" i="826"/>
  <c r="T44" i="826" s="1"/>
  <c r="U44" i="826" s="1"/>
  <c r="W44" i="826" s="1"/>
  <c r="A44" i="826"/>
  <c r="Y43" i="826"/>
  <c r="S43" i="826"/>
  <c r="N43" i="826"/>
  <c r="M43" i="826"/>
  <c r="L43" i="826"/>
  <c r="D43" i="826"/>
  <c r="T43" i="826" s="1"/>
  <c r="U43" i="826" s="1"/>
  <c r="W43" i="826" s="1"/>
  <c r="A43" i="826"/>
  <c r="Y42" i="826"/>
  <c r="S42" i="826"/>
  <c r="N42" i="826"/>
  <c r="M42" i="826"/>
  <c r="L42" i="826"/>
  <c r="D42" i="826"/>
  <c r="T42" i="826" s="1"/>
  <c r="U42" i="826" s="1"/>
  <c r="W42" i="826" s="1"/>
  <c r="A42" i="826"/>
  <c r="Y41" i="826"/>
  <c r="S41" i="826"/>
  <c r="N41" i="826"/>
  <c r="M41" i="826"/>
  <c r="L41" i="826"/>
  <c r="D41" i="826"/>
  <c r="T41" i="826" s="1"/>
  <c r="U41" i="826" s="1"/>
  <c r="W41" i="826" s="1"/>
  <c r="A41" i="826"/>
  <c r="Y40" i="826"/>
  <c r="S40" i="826"/>
  <c r="N40" i="826"/>
  <c r="M40" i="826"/>
  <c r="L40" i="826"/>
  <c r="R40" i="826" s="1"/>
  <c r="D40" i="826"/>
  <c r="T40" i="826" s="1"/>
  <c r="U40" i="826" s="1"/>
  <c r="W40" i="826" s="1"/>
  <c r="A40" i="826"/>
  <c r="Y39" i="826"/>
  <c r="S39" i="826"/>
  <c r="N39" i="826"/>
  <c r="M39" i="826"/>
  <c r="L39" i="826"/>
  <c r="D39" i="826"/>
  <c r="T39" i="826" s="1"/>
  <c r="U39" i="826" s="1"/>
  <c r="W39" i="826" s="1"/>
  <c r="A39" i="826"/>
  <c r="Y38" i="826"/>
  <c r="S38" i="826"/>
  <c r="N38" i="826"/>
  <c r="M38" i="826"/>
  <c r="L38" i="826"/>
  <c r="D38" i="826"/>
  <c r="T38" i="826" s="1"/>
  <c r="U38" i="826" s="1"/>
  <c r="W38" i="826" s="1"/>
  <c r="A38" i="826"/>
  <c r="Y37" i="826"/>
  <c r="S37" i="826"/>
  <c r="N37" i="826"/>
  <c r="M37" i="826"/>
  <c r="L37" i="826"/>
  <c r="D37" i="826"/>
  <c r="T37" i="826" s="1"/>
  <c r="U37" i="826" s="1"/>
  <c r="W37" i="826" s="1"/>
  <c r="A37" i="826"/>
  <c r="Y36" i="826"/>
  <c r="S36" i="826"/>
  <c r="N36" i="826"/>
  <c r="M36" i="826"/>
  <c r="L36" i="826"/>
  <c r="R36" i="826" s="1"/>
  <c r="D36" i="826"/>
  <c r="T36" i="826" s="1"/>
  <c r="U36" i="826" s="1"/>
  <c r="W36" i="826" s="1"/>
  <c r="A36" i="826"/>
  <c r="Y35" i="826"/>
  <c r="S35" i="826"/>
  <c r="N35" i="826"/>
  <c r="M35" i="826"/>
  <c r="L35" i="826"/>
  <c r="D35" i="826"/>
  <c r="T35" i="826" s="1"/>
  <c r="U35" i="826" s="1"/>
  <c r="W35" i="826" s="1"/>
  <c r="A35" i="826"/>
  <c r="Y34" i="826"/>
  <c r="S34" i="826"/>
  <c r="N34" i="826"/>
  <c r="M34" i="826"/>
  <c r="L34" i="826"/>
  <c r="D34" i="826"/>
  <c r="T34" i="826" s="1"/>
  <c r="U34" i="826" s="1"/>
  <c r="W34" i="826" s="1"/>
  <c r="A34" i="826"/>
  <c r="Y33" i="826"/>
  <c r="S33" i="826"/>
  <c r="N33" i="826"/>
  <c r="M33" i="826"/>
  <c r="L33" i="826"/>
  <c r="D33" i="826"/>
  <c r="T33" i="826" s="1"/>
  <c r="U33" i="826" s="1"/>
  <c r="W33" i="826" s="1"/>
  <c r="A33" i="826"/>
  <c r="Y32" i="826"/>
  <c r="S32" i="826"/>
  <c r="N32" i="826"/>
  <c r="M32" i="826"/>
  <c r="L32" i="826"/>
  <c r="AA32" i="826" s="1"/>
  <c r="D32" i="826"/>
  <c r="T32" i="826" s="1"/>
  <c r="U32" i="826" s="1"/>
  <c r="W32" i="826" s="1"/>
  <c r="A32" i="826"/>
  <c r="Y31" i="826"/>
  <c r="S31" i="826"/>
  <c r="N31" i="826"/>
  <c r="M31" i="826"/>
  <c r="L31" i="826"/>
  <c r="D31" i="826"/>
  <c r="T31" i="826" s="1"/>
  <c r="U31" i="826" s="1"/>
  <c r="W31" i="826" s="1"/>
  <c r="A31" i="826"/>
  <c r="Y30" i="826"/>
  <c r="S30" i="826"/>
  <c r="N30" i="826"/>
  <c r="M30" i="826"/>
  <c r="L30" i="826"/>
  <c r="D30" i="826"/>
  <c r="T30" i="826" s="1"/>
  <c r="U30" i="826" s="1"/>
  <c r="W30" i="826" s="1"/>
  <c r="A30" i="826"/>
  <c r="Y29" i="826"/>
  <c r="S29" i="826"/>
  <c r="N29" i="826"/>
  <c r="M29" i="826"/>
  <c r="L29" i="826"/>
  <c r="D29" i="826"/>
  <c r="T29" i="826" s="1"/>
  <c r="U29" i="826" s="1"/>
  <c r="W29" i="826" s="1"/>
  <c r="A29" i="826"/>
  <c r="Y28" i="826"/>
  <c r="S28" i="826"/>
  <c r="N28" i="826"/>
  <c r="M28" i="826"/>
  <c r="L28" i="826"/>
  <c r="D28" i="826"/>
  <c r="T28" i="826" s="1"/>
  <c r="U28" i="826" s="1"/>
  <c r="W28" i="826" s="1"/>
  <c r="A28" i="826"/>
  <c r="Y27" i="826"/>
  <c r="T27" i="826"/>
  <c r="U27" i="826" s="1"/>
  <c r="W27" i="826" s="1"/>
  <c r="S27" i="826"/>
  <c r="N27" i="826"/>
  <c r="M27" i="826"/>
  <c r="L27" i="826"/>
  <c r="D27" i="826"/>
  <c r="A27" i="826"/>
  <c r="Y26" i="826"/>
  <c r="S26" i="826"/>
  <c r="N26" i="826"/>
  <c r="M26" i="826"/>
  <c r="L26" i="826"/>
  <c r="D26" i="826"/>
  <c r="T26" i="826" s="1"/>
  <c r="U26" i="826" s="1"/>
  <c r="W26" i="826" s="1"/>
  <c r="A26" i="826"/>
  <c r="W25" i="826"/>
  <c r="B17" i="826"/>
  <c r="G15" i="826"/>
  <c r="B15" i="826"/>
  <c r="B13" i="826"/>
  <c r="W50" i="824"/>
  <c r="M50" i="824"/>
  <c r="S49" i="824"/>
  <c r="N49" i="824"/>
  <c r="M49" i="824"/>
  <c r="L49" i="824"/>
  <c r="D49" i="824"/>
  <c r="T49" i="824" s="1"/>
  <c r="U49" i="824" s="1"/>
  <c r="W49" i="824" s="1"/>
  <c r="A49" i="824"/>
  <c r="Y48" i="824"/>
  <c r="S48" i="824"/>
  <c r="N48" i="824"/>
  <c r="M48" i="824"/>
  <c r="L48" i="824"/>
  <c r="D48" i="824"/>
  <c r="T48" i="824" s="1"/>
  <c r="U48" i="824" s="1"/>
  <c r="W48" i="824" s="1"/>
  <c r="A48" i="824"/>
  <c r="Y47" i="824"/>
  <c r="S47" i="824"/>
  <c r="N47" i="824"/>
  <c r="M47" i="824"/>
  <c r="L47" i="824"/>
  <c r="D47" i="824"/>
  <c r="T47" i="824" s="1"/>
  <c r="U47" i="824" s="1"/>
  <c r="W47" i="824" s="1"/>
  <c r="A47" i="824"/>
  <c r="Y46" i="824"/>
  <c r="S46" i="824"/>
  <c r="N46" i="824"/>
  <c r="M46" i="824"/>
  <c r="L46" i="824"/>
  <c r="D46" i="824"/>
  <c r="T46" i="824" s="1"/>
  <c r="U46" i="824" s="1"/>
  <c r="W46" i="824" s="1"/>
  <c r="A46" i="824"/>
  <c r="Y45" i="824"/>
  <c r="S45" i="824"/>
  <c r="N45" i="824"/>
  <c r="M45" i="824"/>
  <c r="L45" i="824"/>
  <c r="D45" i="824"/>
  <c r="T45" i="824" s="1"/>
  <c r="U45" i="824" s="1"/>
  <c r="W45" i="824" s="1"/>
  <c r="A45" i="824"/>
  <c r="Y44" i="824"/>
  <c r="S44" i="824"/>
  <c r="N44" i="824"/>
  <c r="M44" i="824"/>
  <c r="L44" i="824"/>
  <c r="D44" i="824"/>
  <c r="T44" i="824" s="1"/>
  <c r="U44" i="824" s="1"/>
  <c r="W44" i="824" s="1"/>
  <c r="A44" i="824"/>
  <c r="Y43" i="824"/>
  <c r="T43" i="824"/>
  <c r="U43" i="824" s="1"/>
  <c r="W43" i="824" s="1"/>
  <c r="S43" i="824"/>
  <c r="N43" i="824"/>
  <c r="M43" i="824"/>
  <c r="L43" i="824"/>
  <c r="D43" i="824"/>
  <c r="A43" i="824"/>
  <c r="Y42" i="824"/>
  <c r="S42" i="824"/>
  <c r="N42" i="824"/>
  <c r="M42" i="824"/>
  <c r="L42" i="824"/>
  <c r="D42" i="824"/>
  <c r="T42" i="824" s="1"/>
  <c r="U42" i="824" s="1"/>
  <c r="W42" i="824" s="1"/>
  <c r="A42" i="824"/>
  <c r="Y41" i="824"/>
  <c r="S41" i="824"/>
  <c r="N41" i="824"/>
  <c r="M41" i="824"/>
  <c r="L41" i="824"/>
  <c r="D41" i="824"/>
  <c r="T41" i="824" s="1"/>
  <c r="U41" i="824" s="1"/>
  <c r="W41" i="824" s="1"/>
  <c r="A41" i="824"/>
  <c r="Y40" i="824"/>
  <c r="S40" i="824"/>
  <c r="N40" i="824"/>
  <c r="M40" i="824"/>
  <c r="L40" i="824"/>
  <c r="D40" i="824"/>
  <c r="T40" i="824" s="1"/>
  <c r="U40" i="824" s="1"/>
  <c r="W40" i="824" s="1"/>
  <c r="A40" i="824"/>
  <c r="Y39" i="824"/>
  <c r="S39" i="824"/>
  <c r="N39" i="824"/>
  <c r="M39" i="824"/>
  <c r="L39" i="824"/>
  <c r="R39" i="824" s="1"/>
  <c r="D39" i="824"/>
  <c r="T39" i="824" s="1"/>
  <c r="U39" i="824" s="1"/>
  <c r="W39" i="824" s="1"/>
  <c r="A39" i="824"/>
  <c r="Y38" i="824"/>
  <c r="S38" i="824"/>
  <c r="N38" i="824"/>
  <c r="M38" i="824"/>
  <c r="L38" i="824"/>
  <c r="D38" i="824"/>
  <c r="T38" i="824" s="1"/>
  <c r="U38" i="824" s="1"/>
  <c r="W38" i="824" s="1"/>
  <c r="A38" i="824"/>
  <c r="Y37" i="824"/>
  <c r="S37" i="824"/>
  <c r="N37" i="824"/>
  <c r="M37" i="824"/>
  <c r="L37" i="824"/>
  <c r="D37" i="824"/>
  <c r="T37" i="824" s="1"/>
  <c r="U37" i="824" s="1"/>
  <c r="W37" i="824" s="1"/>
  <c r="A37" i="824"/>
  <c r="Y36" i="824"/>
  <c r="S36" i="824"/>
  <c r="N36" i="824"/>
  <c r="M36" i="824"/>
  <c r="L36" i="824"/>
  <c r="D36" i="824"/>
  <c r="T36" i="824" s="1"/>
  <c r="U36" i="824" s="1"/>
  <c r="W36" i="824" s="1"/>
  <c r="A36" i="824"/>
  <c r="Y35" i="824"/>
  <c r="T35" i="824"/>
  <c r="U35" i="824" s="1"/>
  <c r="W35" i="824" s="1"/>
  <c r="S35" i="824"/>
  <c r="N35" i="824"/>
  <c r="M35" i="824"/>
  <c r="L35" i="824"/>
  <c r="D35" i="824"/>
  <c r="A35" i="824"/>
  <c r="Y34" i="824"/>
  <c r="S34" i="824"/>
  <c r="N34" i="824"/>
  <c r="M34" i="824"/>
  <c r="L34" i="824"/>
  <c r="D34" i="824"/>
  <c r="T34" i="824" s="1"/>
  <c r="U34" i="824" s="1"/>
  <c r="W34" i="824" s="1"/>
  <c r="A34" i="824"/>
  <c r="Y33" i="824"/>
  <c r="S33" i="824"/>
  <c r="N33" i="824"/>
  <c r="M33" i="824"/>
  <c r="L33" i="824"/>
  <c r="D33" i="824"/>
  <c r="T33" i="824" s="1"/>
  <c r="U33" i="824" s="1"/>
  <c r="W33" i="824" s="1"/>
  <c r="A33" i="824"/>
  <c r="Y32" i="824"/>
  <c r="S32" i="824"/>
  <c r="N32" i="824"/>
  <c r="M32" i="824"/>
  <c r="L32" i="824"/>
  <c r="AA32" i="824" s="1"/>
  <c r="D32" i="824"/>
  <c r="T32" i="824" s="1"/>
  <c r="U32" i="824" s="1"/>
  <c r="W32" i="824" s="1"/>
  <c r="A32" i="824"/>
  <c r="Y31" i="824"/>
  <c r="S31" i="824"/>
  <c r="N31" i="824"/>
  <c r="M31" i="824"/>
  <c r="L31" i="824"/>
  <c r="D31" i="824"/>
  <c r="T31" i="824" s="1"/>
  <c r="U31" i="824" s="1"/>
  <c r="W31" i="824" s="1"/>
  <c r="A31" i="824"/>
  <c r="Y30" i="824"/>
  <c r="S30" i="824"/>
  <c r="N30" i="824"/>
  <c r="M30" i="824"/>
  <c r="L30" i="824"/>
  <c r="D30" i="824"/>
  <c r="T30" i="824" s="1"/>
  <c r="U30" i="824" s="1"/>
  <c r="W30" i="824" s="1"/>
  <c r="A30" i="824"/>
  <c r="Y29" i="824"/>
  <c r="S29" i="824"/>
  <c r="N29" i="824"/>
  <c r="M29" i="824"/>
  <c r="L29" i="824"/>
  <c r="D29" i="824"/>
  <c r="T29" i="824" s="1"/>
  <c r="U29" i="824" s="1"/>
  <c r="W29" i="824" s="1"/>
  <c r="A29" i="824"/>
  <c r="Y28" i="824"/>
  <c r="S28" i="824"/>
  <c r="N28" i="824"/>
  <c r="M28" i="824"/>
  <c r="L28" i="824"/>
  <c r="D28" i="824"/>
  <c r="T28" i="824" s="1"/>
  <c r="U28" i="824" s="1"/>
  <c r="W28" i="824" s="1"/>
  <c r="A28" i="824"/>
  <c r="Y27" i="824"/>
  <c r="S27" i="824"/>
  <c r="N27" i="824"/>
  <c r="M27" i="824"/>
  <c r="L27" i="824"/>
  <c r="D27" i="824"/>
  <c r="T27" i="824" s="1"/>
  <c r="U27" i="824" s="1"/>
  <c r="W27" i="824" s="1"/>
  <c r="A27" i="824"/>
  <c r="Y26" i="824"/>
  <c r="T26" i="824"/>
  <c r="U26" i="824" s="1"/>
  <c r="W26" i="824" s="1"/>
  <c r="S26" i="824"/>
  <c r="N26" i="824"/>
  <c r="M26" i="824"/>
  <c r="L26" i="824"/>
  <c r="D26" i="824"/>
  <c r="A26" i="824"/>
  <c r="W25" i="824"/>
  <c r="B17" i="824"/>
  <c r="G15" i="824"/>
  <c r="B15" i="824"/>
  <c r="B13" i="824"/>
  <c r="W50" i="822"/>
  <c r="M50" i="822"/>
  <c r="W49" i="822"/>
  <c r="S49" i="822"/>
  <c r="N49" i="822"/>
  <c r="M49" i="822"/>
  <c r="L49" i="822"/>
  <c r="D49" i="822"/>
  <c r="T49" i="822" s="1"/>
  <c r="U49" i="822" s="1"/>
  <c r="A49" i="822"/>
  <c r="Y48" i="822"/>
  <c r="S48" i="822"/>
  <c r="N48" i="822"/>
  <c r="M48" i="822"/>
  <c r="L48" i="822"/>
  <c r="D48" i="822"/>
  <c r="T48" i="822" s="1"/>
  <c r="U48" i="822" s="1"/>
  <c r="W48" i="822" s="1"/>
  <c r="A48" i="822"/>
  <c r="Y47" i="822"/>
  <c r="S47" i="822"/>
  <c r="N47" i="822"/>
  <c r="M47" i="822"/>
  <c r="L47" i="822"/>
  <c r="D47" i="822"/>
  <c r="T47" i="822" s="1"/>
  <c r="U47" i="822" s="1"/>
  <c r="W47" i="822" s="1"/>
  <c r="A47" i="822"/>
  <c r="Y46" i="822"/>
  <c r="S46" i="822"/>
  <c r="N46" i="822"/>
  <c r="M46" i="822"/>
  <c r="L46" i="822"/>
  <c r="D46" i="822"/>
  <c r="T46" i="822" s="1"/>
  <c r="U46" i="822" s="1"/>
  <c r="W46" i="822" s="1"/>
  <c r="A46" i="822"/>
  <c r="Y45" i="822"/>
  <c r="S45" i="822"/>
  <c r="N45" i="822"/>
  <c r="M45" i="822"/>
  <c r="L45" i="822"/>
  <c r="R45" i="822" s="1"/>
  <c r="D45" i="822"/>
  <c r="T45" i="822" s="1"/>
  <c r="U45" i="822" s="1"/>
  <c r="W45" i="822" s="1"/>
  <c r="A45" i="822"/>
  <c r="Y44" i="822"/>
  <c r="S44" i="822"/>
  <c r="N44" i="822"/>
  <c r="M44" i="822"/>
  <c r="L44" i="822"/>
  <c r="D44" i="822"/>
  <c r="T44" i="822" s="1"/>
  <c r="U44" i="822" s="1"/>
  <c r="W44" i="822" s="1"/>
  <c r="A44" i="822"/>
  <c r="Y43" i="822"/>
  <c r="S43" i="822"/>
  <c r="N43" i="822"/>
  <c r="M43" i="822"/>
  <c r="L43" i="822"/>
  <c r="D43" i="822"/>
  <c r="T43" i="822" s="1"/>
  <c r="U43" i="822" s="1"/>
  <c r="W43" i="822" s="1"/>
  <c r="A43" i="822"/>
  <c r="Y42" i="822"/>
  <c r="T42" i="822"/>
  <c r="U42" i="822" s="1"/>
  <c r="W42" i="822" s="1"/>
  <c r="S42" i="822"/>
  <c r="N42" i="822"/>
  <c r="M42" i="822"/>
  <c r="L42" i="822"/>
  <c r="D42" i="822"/>
  <c r="A42" i="822"/>
  <c r="Y41" i="822"/>
  <c r="S41" i="822"/>
  <c r="N41" i="822"/>
  <c r="M41" i="822"/>
  <c r="L41" i="822"/>
  <c r="D41" i="822"/>
  <c r="T41" i="822" s="1"/>
  <c r="U41" i="822" s="1"/>
  <c r="W41" i="822" s="1"/>
  <c r="A41" i="822"/>
  <c r="Y40" i="822"/>
  <c r="S40" i="822"/>
  <c r="N40" i="822"/>
  <c r="M40" i="822"/>
  <c r="L40" i="822"/>
  <c r="D40" i="822"/>
  <c r="T40" i="822" s="1"/>
  <c r="U40" i="822" s="1"/>
  <c r="W40" i="822" s="1"/>
  <c r="A40" i="822"/>
  <c r="Y39" i="822"/>
  <c r="S39" i="822"/>
  <c r="N39" i="822"/>
  <c r="M39" i="822"/>
  <c r="L39" i="822"/>
  <c r="D39" i="822"/>
  <c r="T39" i="822" s="1"/>
  <c r="U39" i="822" s="1"/>
  <c r="W39" i="822" s="1"/>
  <c r="A39" i="822"/>
  <c r="Y38" i="822"/>
  <c r="T38" i="822"/>
  <c r="U38" i="822" s="1"/>
  <c r="W38" i="822" s="1"/>
  <c r="S38" i="822"/>
  <c r="N38" i="822"/>
  <c r="M38" i="822"/>
  <c r="L38" i="822"/>
  <c r="D38" i="822"/>
  <c r="A38" i="822"/>
  <c r="Y37" i="822"/>
  <c r="S37" i="822"/>
  <c r="N37" i="822"/>
  <c r="M37" i="822"/>
  <c r="L37" i="822"/>
  <c r="D37" i="822"/>
  <c r="T37" i="822" s="1"/>
  <c r="U37" i="822" s="1"/>
  <c r="W37" i="822" s="1"/>
  <c r="A37" i="822"/>
  <c r="Y36" i="822"/>
  <c r="S36" i="822"/>
  <c r="N36" i="822"/>
  <c r="M36" i="822"/>
  <c r="L36" i="822"/>
  <c r="D36" i="822"/>
  <c r="T36" i="822" s="1"/>
  <c r="U36" i="822" s="1"/>
  <c r="W36" i="822" s="1"/>
  <c r="A36" i="822"/>
  <c r="Y35" i="822"/>
  <c r="S35" i="822"/>
  <c r="N35" i="822"/>
  <c r="M35" i="822"/>
  <c r="L35" i="822"/>
  <c r="D35" i="822"/>
  <c r="T35" i="822" s="1"/>
  <c r="U35" i="822" s="1"/>
  <c r="W35" i="822" s="1"/>
  <c r="A35" i="822"/>
  <c r="Y34" i="822"/>
  <c r="S34" i="822"/>
  <c r="N34" i="822"/>
  <c r="M34" i="822"/>
  <c r="L34" i="822"/>
  <c r="D34" i="822"/>
  <c r="T34" i="822" s="1"/>
  <c r="U34" i="822" s="1"/>
  <c r="W34" i="822" s="1"/>
  <c r="A34" i="822"/>
  <c r="Y33" i="822"/>
  <c r="S33" i="822"/>
  <c r="N33" i="822"/>
  <c r="M33" i="822"/>
  <c r="L33" i="822"/>
  <c r="R33" i="822" s="1"/>
  <c r="D33" i="822"/>
  <c r="T33" i="822" s="1"/>
  <c r="U33" i="822" s="1"/>
  <c r="W33" i="822" s="1"/>
  <c r="A33" i="822"/>
  <c r="Y32" i="822"/>
  <c r="S32" i="822"/>
  <c r="N32" i="822"/>
  <c r="M32" i="822"/>
  <c r="L32" i="822"/>
  <c r="AA32" i="822" s="1"/>
  <c r="D32" i="822"/>
  <c r="T32" i="822" s="1"/>
  <c r="U32" i="822" s="1"/>
  <c r="W32" i="822" s="1"/>
  <c r="A32" i="822"/>
  <c r="Y31" i="822"/>
  <c r="S31" i="822"/>
  <c r="N31" i="822"/>
  <c r="M31" i="822"/>
  <c r="L31" i="822"/>
  <c r="R31" i="822" s="1"/>
  <c r="D31" i="822"/>
  <c r="T31" i="822" s="1"/>
  <c r="U31" i="822" s="1"/>
  <c r="W31" i="822" s="1"/>
  <c r="A31" i="822"/>
  <c r="Y30" i="822"/>
  <c r="S30" i="822"/>
  <c r="N30" i="822"/>
  <c r="M30" i="822"/>
  <c r="L30" i="822"/>
  <c r="D30" i="822"/>
  <c r="T30" i="822" s="1"/>
  <c r="U30" i="822" s="1"/>
  <c r="W30" i="822" s="1"/>
  <c r="A30" i="822"/>
  <c r="Y29" i="822"/>
  <c r="S29" i="822"/>
  <c r="N29" i="822"/>
  <c r="M29" i="822"/>
  <c r="L29" i="822"/>
  <c r="D29" i="822"/>
  <c r="T29" i="822" s="1"/>
  <c r="U29" i="822" s="1"/>
  <c r="W29" i="822" s="1"/>
  <c r="A29" i="822"/>
  <c r="Y28" i="822"/>
  <c r="S28" i="822"/>
  <c r="N28" i="822"/>
  <c r="M28" i="822"/>
  <c r="L28" i="822"/>
  <c r="D28" i="822"/>
  <c r="T28" i="822" s="1"/>
  <c r="U28" i="822" s="1"/>
  <c r="W28" i="822" s="1"/>
  <c r="A28" i="822"/>
  <c r="Y27" i="822"/>
  <c r="S27" i="822"/>
  <c r="N27" i="822"/>
  <c r="M27" i="822"/>
  <c r="L27" i="822"/>
  <c r="D27" i="822"/>
  <c r="T27" i="822" s="1"/>
  <c r="U27" i="822" s="1"/>
  <c r="W27" i="822" s="1"/>
  <c r="A27" i="822"/>
  <c r="Y26" i="822"/>
  <c r="S26" i="822"/>
  <c r="N26" i="822"/>
  <c r="M26" i="822"/>
  <c r="L26" i="822"/>
  <c r="D26" i="822"/>
  <c r="T26" i="822" s="1"/>
  <c r="U26" i="822" s="1"/>
  <c r="W26" i="822" s="1"/>
  <c r="A26" i="822"/>
  <c r="W25" i="822"/>
  <c r="B17" i="822"/>
  <c r="G15" i="822"/>
  <c r="B15" i="822"/>
  <c r="B13" i="822"/>
  <c r="W50" i="820"/>
  <c r="M50" i="820"/>
  <c r="S49" i="820"/>
  <c r="N49" i="820"/>
  <c r="M49" i="820"/>
  <c r="L49" i="820"/>
  <c r="D49" i="820"/>
  <c r="T49" i="820" s="1"/>
  <c r="U49" i="820" s="1"/>
  <c r="W49" i="820" s="1"/>
  <c r="A49" i="820"/>
  <c r="Y48" i="820"/>
  <c r="S48" i="820"/>
  <c r="N48" i="820"/>
  <c r="M48" i="820"/>
  <c r="L48" i="820"/>
  <c r="R48" i="820" s="1"/>
  <c r="D48" i="820"/>
  <c r="T48" i="820" s="1"/>
  <c r="U48" i="820" s="1"/>
  <c r="W48" i="820" s="1"/>
  <c r="A48" i="820"/>
  <c r="Y47" i="820"/>
  <c r="S47" i="820"/>
  <c r="N47" i="820"/>
  <c r="R47" i="820" s="1"/>
  <c r="M47" i="820"/>
  <c r="L47" i="820"/>
  <c r="D47" i="820"/>
  <c r="T47" i="820" s="1"/>
  <c r="U47" i="820" s="1"/>
  <c r="W47" i="820" s="1"/>
  <c r="A47" i="820"/>
  <c r="Y46" i="820"/>
  <c r="S46" i="820"/>
  <c r="N46" i="820"/>
  <c r="M46" i="820"/>
  <c r="L46" i="820"/>
  <c r="D46" i="820"/>
  <c r="T46" i="820" s="1"/>
  <c r="U46" i="820" s="1"/>
  <c r="W46" i="820" s="1"/>
  <c r="A46" i="820"/>
  <c r="Y45" i="820"/>
  <c r="S45" i="820"/>
  <c r="N45" i="820"/>
  <c r="M45" i="820"/>
  <c r="L45" i="820"/>
  <c r="D45" i="820"/>
  <c r="T45" i="820" s="1"/>
  <c r="U45" i="820" s="1"/>
  <c r="W45" i="820" s="1"/>
  <c r="A45" i="820"/>
  <c r="Y44" i="820"/>
  <c r="S44" i="820"/>
  <c r="N44" i="820"/>
  <c r="M44" i="820"/>
  <c r="L44" i="820"/>
  <c r="R44" i="820" s="1"/>
  <c r="D44" i="820"/>
  <c r="T44" i="820" s="1"/>
  <c r="U44" i="820" s="1"/>
  <c r="W44" i="820" s="1"/>
  <c r="A44" i="820"/>
  <c r="Y43" i="820"/>
  <c r="S43" i="820"/>
  <c r="N43" i="820"/>
  <c r="M43" i="820"/>
  <c r="L43" i="820"/>
  <c r="D43" i="820"/>
  <c r="T43" i="820" s="1"/>
  <c r="U43" i="820" s="1"/>
  <c r="W43" i="820" s="1"/>
  <c r="A43" i="820"/>
  <c r="Y42" i="820"/>
  <c r="S42" i="820"/>
  <c r="N42" i="820"/>
  <c r="M42" i="820"/>
  <c r="L42" i="820"/>
  <c r="D42" i="820"/>
  <c r="T42" i="820" s="1"/>
  <c r="U42" i="820" s="1"/>
  <c r="W42" i="820" s="1"/>
  <c r="A42" i="820"/>
  <c r="Y41" i="820"/>
  <c r="S41" i="820"/>
  <c r="N41" i="820"/>
  <c r="M41" i="820"/>
  <c r="L41" i="820"/>
  <c r="D41" i="820"/>
  <c r="T41" i="820" s="1"/>
  <c r="U41" i="820" s="1"/>
  <c r="W41" i="820" s="1"/>
  <c r="A41" i="820"/>
  <c r="Y40" i="820"/>
  <c r="S40" i="820"/>
  <c r="N40" i="820"/>
  <c r="M40" i="820"/>
  <c r="L40" i="820"/>
  <c r="D40" i="820"/>
  <c r="T40" i="820" s="1"/>
  <c r="U40" i="820" s="1"/>
  <c r="W40" i="820" s="1"/>
  <c r="A40" i="820"/>
  <c r="Y39" i="820"/>
  <c r="S39" i="820"/>
  <c r="N39" i="820"/>
  <c r="M39" i="820"/>
  <c r="L39" i="820"/>
  <c r="D39" i="820"/>
  <c r="T39" i="820" s="1"/>
  <c r="U39" i="820" s="1"/>
  <c r="W39" i="820" s="1"/>
  <c r="A39" i="820"/>
  <c r="Y38" i="820"/>
  <c r="S38" i="820"/>
  <c r="N38" i="820"/>
  <c r="M38" i="820"/>
  <c r="L38" i="820"/>
  <c r="D38" i="820"/>
  <c r="T38" i="820" s="1"/>
  <c r="U38" i="820" s="1"/>
  <c r="W38" i="820" s="1"/>
  <c r="A38" i="820"/>
  <c r="Y37" i="820"/>
  <c r="S37" i="820"/>
  <c r="N37" i="820"/>
  <c r="M37" i="820"/>
  <c r="L37" i="820"/>
  <c r="D37" i="820"/>
  <c r="T37" i="820" s="1"/>
  <c r="U37" i="820" s="1"/>
  <c r="W37" i="820" s="1"/>
  <c r="A37" i="820"/>
  <c r="Y36" i="820"/>
  <c r="S36" i="820"/>
  <c r="N36" i="820"/>
  <c r="M36" i="820"/>
  <c r="L36" i="820"/>
  <c r="D36" i="820"/>
  <c r="T36" i="820" s="1"/>
  <c r="U36" i="820" s="1"/>
  <c r="W36" i="820" s="1"/>
  <c r="A36" i="820"/>
  <c r="Y35" i="820"/>
  <c r="S35" i="820"/>
  <c r="N35" i="820"/>
  <c r="M35" i="820"/>
  <c r="L35" i="820"/>
  <c r="D35" i="820"/>
  <c r="T35" i="820" s="1"/>
  <c r="U35" i="820" s="1"/>
  <c r="W35" i="820" s="1"/>
  <c r="A35" i="820"/>
  <c r="Y34" i="820"/>
  <c r="S34" i="820"/>
  <c r="N34" i="820"/>
  <c r="M34" i="820"/>
  <c r="L34" i="820"/>
  <c r="D34" i="820"/>
  <c r="T34" i="820" s="1"/>
  <c r="U34" i="820" s="1"/>
  <c r="W34" i="820" s="1"/>
  <c r="A34" i="820"/>
  <c r="Y33" i="820"/>
  <c r="S33" i="820"/>
  <c r="N33" i="820"/>
  <c r="M33" i="820"/>
  <c r="L33" i="820"/>
  <c r="D33" i="820"/>
  <c r="T33" i="820" s="1"/>
  <c r="U33" i="820" s="1"/>
  <c r="W33" i="820" s="1"/>
  <c r="A33" i="820"/>
  <c r="Y32" i="820"/>
  <c r="S32" i="820"/>
  <c r="N32" i="820"/>
  <c r="M32" i="820"/>
  <c r="L32" i="820"/>
  <c r="AA32" i="820" s="1"/>
  <c r="D32" i="820"/>
  <c r="T32" i="820" s="1"/>
  <c r="U32" i="820" s="1"/>
  <c r="W32" i="820" s="1"/>
  <c r="A32" i="820"/>
  <c r="Y31" i="820"/>
  <c r="S31" i="820"/>
  <c r="N31" i="820"/>
  <c r="M31" i="820"/>
  <c r="L31" i="820"/>
  <c r="D31" i="820"/>
  <c r="T31" i="820" s="1"/>
  <c r="U31" i="820" s="1"/>
  <c r="W31" i="820" s="1"/>
  <c r="A31" i="820"/>
  <c r="Y30" i="820"/>
  <c r="S30" i="820"/>
  <c r="N30" i="820"/>
  <c r="M30" i="820"/>
  <c r="L30" i="820"/>
  <c r="D30" i="820"/>
  <c r="T30" i="820" s="1"/>
  <c r="U30" i="820" s="1"/>
  <c r="W30" i="820" s="1"/>
  <c r="A30" i="820"/>
  <c r="Y29" i="820"/>
  <c r="S29" i="820"/>
  <c r="N29" i="820"/>
  <c r="M29" i="820"/>
  <c r="L29" i="820"/>
  <c r="D29" i="820"/>
  <c r="T29" i="820" s="1"/>
  <c r="U29" i="820" s="1"/>
  <c r="W29" i="820" s="1"/>
  <c r="A29" i="820"/>
  <c r="Y28" i="820"/>
  <c r="S28" i="820"/>
  <c r="N28" i="820"/>
  <c r="M28" i="820"/>
  <c r="L28" i="820"/>
  <c r="D28" i="820"/>
  <c r="T28" i="820" s="1"/>
  <c r="U28" i="820" s="1"/>
  <c r="W28" i="820" s="1"/>
  <c r="A28" i="820"/>
  <c r="Y27" i="820"/>
  <c r="S27" i="820"/>
  <c r="N27" i="820"/>
  <c r="M27" i="820"/>
  <c r="L27" i="820"/>
  <c r="D27" i="820"/>
  <c r="T27" i="820" s="1"/>
  <c r="U27" i="820" s="1"/>
  <c r="W27" i="820" s="1"/>
  <c r="A27" i="820"/>
  <c r="Y26" i="820"/>
  <c r="S26" i="820"/>
  <c r="N26" i="820"/>
  <c r="M26" i="820"/>
  <c r="L26" i="820"/>
  <c r="R26" i="820" s="1"/>
  <c r="D26" i="820"/>
  <c r="T26" i="820" s="1"/>
  <c r="U26" i="820" s="1"/>
  <c r="W26" i="820" s="1"/>
  <c r="A26" i="820"/>
  <c r="W25" i="820"/>
  <c r="B17" i="820"/>
  <c r="G15" i="820"/>
  <c r="B15" i="820"/>
  <c r="B13" i="820"/>
  <c r="W50" i="818"/>
  <c r="M50" i="818"/>
  <c r="S49" i="818"/>
  <c r="N49" i="818"/>
  <c r="M49" i="818"/>
  <c r="L49" i="818"/>
  <c r="D49" i="818"/>
  <c r="T49" i="818" s="1"/>
  <c r="U49" i="818" s="1"/>
  <c r="W49" i="818" s="1"/>
  <c r="A49" i="818"/>
  <c r="Y48" i="818"/>
  <c r="S48" i="818"/>
  <c r="N48" i="818"/>
  <c r="M48" i="818"/>
  <c r="L48" i="818"/>
  <c r="D48" i="818"/>
  <c r="T48" i="818" s="1"/>
  <c r="U48" i="818" s="1"/>
  <c r="W48" i="818" s="1"/>
  <c r="A48" i="818"/>
  <c r="Y47" i="818"/>
  <c r="S47" i="818"/>
  <c r="N47" i="818"/>
  <c r="M47" i="818"/>
  <c r="L47" i="818"/>
  <c r="R47" i="818" s="1"/>
  <c r="D47" i="818"/>
  <c r="T47" i="818" s="1"/>
  <c r="U47" i="818" s="1"/>
  <c r="W47" i="818" s="1"/>
  <c r="A47" i="818"/>
  <c r="Y46" i="818"/>
  <c r="S46" i="818"/>
  <c r="N46" i="818"/>
  <c r="M46" i="818"/>
  <c r="L46" i="818"/>
  <c r="D46" i="818"/>
  <c r="T46" i="818" s="1"/>
  <c r="U46" i="818" s="1"/>
  <c r="W46" i="818" s="1"/>
  <c r="A46" i="818"/>
  <c r="Y45" i="818"/>
  <c r="S45" i="818"/>
  <c r="N45" i="818"/>
  <c r="M45" i="818"/>
  <c r="L45" i="818"/>
  <c r="D45" i="818"/>
  <c r="T45" i="818" s="1"/>
  <c r="U45" i="818" s="1"/>
  <c r="W45" i="818" s="1"/>
  <c r="A45" i="818"/>
  <c r="Y44" i="818"/>
  <c r="S44" i="818"/>
  <c r="N44" i="818"/>
  <c r="M44" i="818"/>
  <c r="L44" i="818"/>
  <c r="D44" i="818"/>
  <c r="T44" i="818" s="1"/>
  <c r="U44" i="818" s="1"/>
  <c r="W44" i="818" s="1"/>
  <c r="A44" i="818"/>
  <c r="Y43" i="818"/>
  <c r="S43" i="818"/>
  <c r="N43" i="818"/>
  <c r="M43" i="818"/>
  <c r="L43" i="818"/>
  <c r="D43" i="818"/>
  <c r="T43" i="818" s="1"/>
  <c r="U43" i="818" s="1"/>
  <c r="W43" i="818" s="1"/>
  <c r="A43" i="818"/>
  <c r="Y42" i="818"/>
  <c r="S42" i="818"/>
  <c r="N42" i="818"/>
  <c r="M42" i="818"/>
  <c r="L42" i="818"/>
  <c r="R42" i="818" s="1"/>
  <c r="D42" i="818"/>
  <c r="T42" i="818" s="1"/>
  <c r="U42" i="818" s="1"/>
  <c r="W42" i="818" s="1"/>
  <c r="A42" i="818"/>
  <c r="Y41" i="818"/>
  <c r="T41" i="818"/>
  <c r="U41" i="818" s="1"/>
  <c r="W41" i="818" s="1"/>
  <c r="S41" i="818"/>
  <c r="N41" i="818"/>
  <c r="M41" i="818"/>
  <c r="L41" i="818"/>
  <c r="D41" i="818"/>
  <c r="A41" i="818"/>
  <c r="Y40" i="818"/>
  <c r="S40" i="818"/>
  <c r="N40" i="818"/>
  <c r="M40" i="818"/>
  <c r="L40" i="818"/>
  <c r="D40" i="818"/>
  <c r="T40" i="818" s="1"/>
  <c r="U40" i="818" s="1"/>
  <c r="W40" i="818" s="1"/>
  <c r="A40" i="818"/>
  <c r="Y39" i="818"/>
  <c r="S39" i="818"/>
  <c r="R39" i="818"/>
  <c r="N39" i="818"/>
  <c r="M39" i="818"/>
  <c r="L39" i="818"/>
  <c r="D39" i="818"/>
  <c r="T39" i="818" s="1"/>
  <c r="U39" i="818" s="1"/>
  <c r="W39" i="818" s="1"/>
  <c r="A39" i="818"/>
  <c r="Y38" i="818"/>
  <c r="S38" i="818"/>
  <c r="N38" i="818"/>
  <c r="M38" i="818"/>
  <c r="L38" i="818"/>
  <c r="R38" i="818" s="1"/>
  <c r="D38" i="818"/>
  <c r="T38" i="818" s="1"/>
  <c r="U38" i="818" s="1"/>
  <c r="W38" i="818" s="1"/>
  <c r="A38" i="818"/>
  <c r="Y37" i="818"/>
  <c r="S37" i="818"/>
  <c r="N37" i="818"/>
  <c r="M37" i="818"/>
  <c r="L37" i="818"/>
  <c r="D37" i="818"/>
  <c r="T37" i="818" s="1"/>
  <c r="U37" i="818" s="1"/>
  <c r="W37" i="818" s="1"/>
  <c r="A37" i="818"/>
  <c r="Y36" i="818"/>
  <c r="S36" i="818"/>
  <c r="N36" i="818"/>
  <c r="M36" i="818"/>
  <c r="L36" i="818"/>
  <c r="D36" i="818"/>
  <c r="T36" i="818" s="1"/>
  <c r="U36" i="818" s="1"/>
  <c r="W36" i="818" s="1"/>
  <c r="A36" i="818"/>
  <c r="Y35" i="818"/>
  <c r="S35" i="818"/>
  <c r="N35" i="818"/>
  <c r="M35" i="818"/>
  <c r="L35" i="818"/>
  <c r="D35" i="818"/>
  <c r="T35" i="818" s="1"/>
  <c r="U35" i="818" s="1"/>
  <c r="W35" i="818" s="1"/>
  <c r="A35" i="818"/>
  <c r="Y34" i="818"/>
  <c r="S34" i="818"/>
  <c r="N34" i="818"/>
  <c r="M34" i="818"/>
  <c r="L34" i="818"/>
  <c r="D34" i="818"/>
  <c r="T34" i="818" s="1"/>
  <c r="U34" i="818" s="1"/>
  <c r="W34" i="818" s="1"/>
  <c r="A34" i="818"/>
  <c r="Y33" i="818"/>
  <c r="S33" i="818"/>
  <c r="N33" i="818"/>
  <c r="M33" i="818"/>
  <c r="L33" i="818"/>
  <c r="D33" i="818"/>
  <c r="T33" i="818" s="1"/>
  <c r="U33" i="818" s="1"/>
  <c r="W33" i="818" s="1"/>
  <c r="A33" i="818"/>
  <c r="Y32" i="818"/>
  <c r="S32" i="818"/>
  <c r="N32" i="818"/>
  <c r="M32" i="818"/>
  <c r="L32" i="818"/>
  <c r="AA32" i="818" s="1"/>
  <c r="D32" i="818"/>
  <c r="T32" i="818" s="1"/>
  <c r="U32" i="818" s="1"/>
  <c r="W32" i="818" s="1"/>
  <c r="A32" i="818"/>
  <c r="Y31" i="818"/>
  <c r="S31" i="818"/>
  <c r="N31" i="818"/>
  <c r="M31" i="818"/>
  <c r="L31" i="818"/>
  <c r="D31" i="818"/>
  <c r="T31" i="818" s="1"/>
  <c r="U31" i="818" s="1"/>
  <c r="W31" i="818" s="1"/>
  <c r="A31" i="818"/>
  <c r="Y30" i="818"/>
  <c r="S30" i="818"/>
  <c r="N30" i="818"/>
  <c r="M30" i="818"/>
  <c r="L30" i="818"/>
  <c r="R30" i="818" s="1"/>
  <c r="D30" i="818"/>
  <c r="T30" i="818" s="1"/>
  <c r="U30" i="818" s="1"/>
  <c r="W30" i="818" s="1"/>
  <c r="A30" i="818"/>
  <c r="Y29" i="818"/>
  <c r="S29" i="818"/>
  <c r="N29" i="818"/>
  <c r="M29" i="818"/>
  <c r="L29" i="818"/>
  <c r="R29" i="818" s="1"/>
  <c r="D29" i="818"/>
  <c r="T29" i="818" s="1"/>
  <c r="U29" i="818" s="1"/>
  <c r="W29" i="818" s="1"/>
  <c r="A29" i="818"/>
  <c r="Y28" i="818"/>
  <c r="S28" i="818"/>
  <c r="N28" i="818"/>
  <c r="M28" i="818"/>
  <c r="L28" i="818"/>
  <c r="D28" i="818"/>
  <c r="T28" i="818" s="1"/>
  <c r="U28" i="818" s="1"/>
  <c r="W28" i="818" s="1"/>
  <c r="A28" i="818"/>
  <c r="Y27" i="818"/>
  <c r="S27" i="818"/>
  <c r="N27" i="818"/>
  <c r="M27" i="818"/>
  <c r="L27" i="818"/>
  <c r="D27" i="818"/>
  <c r="T27" i="818" s="1"/>
  <c r="U27" i="818" s="1"/>
  <c r="W27" i="818" s="1"/>
  <c r="A27" i="818"/>
  <c r="Y26" i="818"/>
  <c r="S26" i="818"/>
  <c r="N26" i="818"/>
  <c r="M26" i="818"/>
  <c r="L26" i="818"/>
  <c r="D26" i="818"/>
  <c r="T26" i="818" s="1"/>
  <c r="U26" i="818" s="1"/>
  <c r="W26" i="818" s="1"/>
  <c r="A26" i="818"/>
  <c r="W25" i="818"/>
  <c r="B17" i="818"/>
  <c r="G15" i="818"/>
  <c r="B15" i="818"/>
  <c r="B13" i="818"/>
  <c r="W50" i="816"/>
  <c r="M50" i="816"/>
  <c r="S49" i="816"/>
  <c r="N49" i="816"/>
  <c r="M49" i="816"/>
  <c r="L49" i="816"/>
  <c r="R49" i="816" s="1"/>
  <c r="D49" i="816"/>
  <c r="T49" i="816" s="1"/>
  <c r="U49" i="816" s="1"/>
  <c r="W49" i="816" s="1"/>
  <c r="A49" i="816"/>
  <c r="Y48" i="816"/>
  <c r="S48" i="816"/>
  <c r="N48" i="816"/>
  <c r="M48" i="816"/>
  <c r="L48" i="816"/>
  <c r="D48" i="816"/>
  <c r="T48" i="816" s="1"/>
  <c r="U48" i="816" s="1"/>
  <c r="W48" i="816" s="1"/>
  <c r="A48" i="816"/>
  <c r="Y47" i="816"/>
  <c r="S47" i="816"/>
  <c r="N47" i="816"/>
  <c r="M47" i="816"/>
  <c r="L47" i="816"/>
  <c r="D47" i="816"/>
  <c r="T47" i="816" s="1"/>
  <c r="U47" i="816" s="1"/>
  <c r="W47" i="816" s="1"/>
  <c r="A47" i="816"/>
  <c r="Y46" i="816"/>
  <c r="S46" i="816"/>
  <c r="N46" i="816"/>
  <c r="M46" i="816"/>
  <c r="L46" i="816"/>
  <c r="R46" i="816" s="1"/>
  <c r="D46" i="816"/>
  <c r="T46" i="816" s="1"/>
  <c r="U46" i="816" s="1"/>
  <c r="W46" i="816" s="1"/>
  <c r="A46" i="816"/>
  <c r="Y45" i="816"/>
  <c r="S45" i="816"/>
  <c r="N45" i="816"/>
  <c r="M45" i="816"/>
  <c r="L45" i="816"/>
  <c r="D45" i="816"/>
  <c r="T45" i="816" s="1"/>
  <c r="U45" i="816" s="1"/>
  <c r="W45" i="816" s="1"/>
  <c r="A45" i="816"/>
  <c r="Y44" i="816"/>
  <c r="S44" i="816"/>
  <c r="N44" i="816"/>
  <c r="M44" i="816"/>
  <c r="L44" i="816"/>
  <c r="D44" i="816"/>
  <c r="T44" i="816" s="1"/>
  <c r="U44" i="816" s="1"/>
  <c r="W44" i="816" s="1"/>
  <c r="A44" i="816"/>
  <c r="Y43" i="816"/>
  <c r="S43" i="816"/>
  <c r="N43" i="816"/>
  <c r="M43" i="816"/>
  <c r="L43" i="816"/>
  <c r="D43" i="816"/>
  <c r="T43" i="816" s="1"/>
  <c r="U43" i="816" s="1"/>
  <c r="W43" i="816" s="1"/>
  <c r="A43" i="816"/>
  <c r="Y42" i="816"/>
  <c r="S42" i="816"/>
  <c r="N42" i="816"/>
  <c r="M42" i="816"/>
  <c r="L42" i="816"/>
  <c r="D42" i="816"/>
  <c r="T42" i="816" s="1"/>
  <c r="U42" i="816" s="1"/>
  <c r="W42" i="816" s="1"/>
  <c r="A42" i="816"/>
  <c r="Y41" i="816"/>
  <c r="S41" i="816"/>
  <c r="N41" i="816"/>
  <c r="M41" i="816"/>
  <c r="L41" i="816"/>
  <c r="R41" i="816" s="1"/>
  <c r="D41" i="816"/>
  <c r="T41" i="816" s="1"/>
  <c r="U41" i="816" s="1"/>
  <c r="W41" i="816" s="1"/>
  <c r="A41" i="816"/>
  <c r="Y40" i="816"/>
  <c r="S40" i="816"/>
  <c r="N40" i="816"/>
  <c r="M40" i="816"/>
  <c r="L40" i="816"/>
  <c r="D40" i="816"/>
  <c r="T40" i="816" s="1"/>
  <c r="U40" i="816" s="1"/>
  <c r="W40" i="816" s="1"/>
  <c r="A40" i="816"/>
  <c r="Y39" i="816"/>
  <c r="S39" i="816"/>
  <c r="N39" i="816"/>
  <c r="M39" i="816"/>
  <c r="L39" i="816"/>
  <c r="D39" i="816"/>
  <c r="T39" i="816" s="1"/>
  <c r="U39" i="816" s="1"/>
  <c r="W39" i="816" s="1"/>
  <c r="A39" i="816"/>
  <c r="Y38" i="816"/>
  <c r="S38" i="816"/>
  <c r="N38" i="816"/>
  <c r="M38" i="816"/>
  <c r="L38" i="816"/>
  <c r="D38" i="816"/>
  <c r="T38" i="816" s="1"/>
  <c r="U38" i="816" s="1"/>
  <c r="W38" i="816" s="1"/>
  <c r="A38" i="816"/>
  <c r="Y37" i="816"/>
  <c r="S37" i="816"/>
  <c r="N37" i="816"/>
  <c r="M37" i="816"/>
  <c r="L37" i="816"/>
  <c r="R37" i="816" s="1"/>
  <c r="D37" i="816"/>
  <c r="T37" i="816" s="1"/>
  <c r="U37" i="816" s="1"/>
  <c r="W37" i="816" s="1"/>
  <c r="A37" i="816"/>
  <c r="Y36" i="816"/>
  <c r="S36" i="816"/>
  <c r="N36" i="816"/>
  <c r="M36" i="816"/>
  <c r="L36" i="816"/>
  <c r="D36" i="816"/>
  <c r="T36" i="816" s="1"/>
  <c r="U36" i="816" s="1"/>
  <c r="W36" i="816" s="1"/>
  <c r="A36" i="816"/>
  <c r="Y35" i="816"/>
  <c r="S35" i="816"/>
  <c r="N35" i="816"/>
  <c r="M35" i="816"/>
  <c r="L35" i="816"/>
  <c r="D35" i="816"/>
  <c r="T35" i="816" s="1"/>
  <c r="U35" i="816" s="1"/>
  <c r="W35" i="816" s="1"/>
  <c r="A35" i="816"/>
  <c r="Y34" i="816"/>
  <c r="S34" i="816"/>
  <c r="N34" i="816"/>
  <c r="M34" i="816"/>
  <c r="L34" i="816"/>
  <c r="D34" i="816"/>
  <c r="T34" i="816" s="1"/>
  <c r="U34" i="816" s="1"/>
  <c r="W34" i="816" s="1"/>
  <c r="A34" i="816"/>
  <c r="Y33" i="816"/>
  <c r="S33" i="816"/>
  <c r="N33" i="816"/>
  <c r="M33" i="816"/>
  <c r="L33" i="816"/>
  <c r="R33" i="816" s="1"/>
  <c r="D33" i="816"/>
  <c r="T33" i="816" s="1"/>
  <c r="U33" i="816" s="1"/>
  <c r="W33" i="816" s="1"/>
  <c r="A33" i="816"/>
  <c r="Y32" i="816"/>
  <c r="S32" i="816"/>
  <c r="N32" i="816"/>
  <c r="M32" i="816"/>
  <c r="L32" i="816"/>
  <c r="D32" i="816"/>
  <c r="T32" i="816" s="1"/>
  <c r="U32" i="816" s="1"/>
  <c r="W32" i="816" s="1"/>
  <c r="A32" i="816"/>
  <c r="Y31" i="816"/>
  <c r="S31" i="816"/>
  <c r="N31" i="816"/>
  <c r="M31" i="816"/>
  <c r="L31" i="816"/>
  <c r="R31" i="816" s="1"/>
  <c r="D31" i="816"/>
  <c r="T31" i="816" s="1"/>
  <c r="U31" i="816" s="1"/>
  <c r="W31" i="816" s="1"/>
  <c r="A31" i="816"/>
  <c r="Y30" i="816"/>
  <c r="S30" i="816"/>
  <c r="N30" i="816"/>
  <c r="M30" i="816"/>
  <c r="L30" i="816"/>
  <c r="D30" i="816"/>
  <c r="T30" i="816" s="1"/>
  <c r="U30" i="816" s="1"/>
  <c r="W30" i="816" s="1"/>
  <c r="A30" i="816"/>
  <c r="Y29" i="816"/>
  <c r="S29" i="816"/>
  <c r="N29" i="816"/>
  <c r="M29" i="816"/>
  <c r="L29" i="816"/>
  <c r="R29" i="816" s="1"/>
  <c r="D29" i="816"/>
  <c r="T29" i="816" s="1"/>
  <c r="U29" i="816" s="1"/>
  <c r="W29" i="816" s="1"/>
  <c r="A29" i="816"/>
  <c r="Y28" i="816"/>
  <c r="T28" i="816"/>
  <c r="U28" i="816" s="1"/>
  <c r="W28" i="816" s="1"/>
  <c r="S28" i="816"/>
  <c r="N28" i="816"/>
  <c r="M28" i="816"/>
  <c r="L28" i="816"/>
  <c r="D28" i="816"/>
  <c r="A28" i="816"/>
  <c r="Y27" i="816"/>
  <c r="S27" i="816"/>
  <c r="N27" i="816"/>
  <c r="M27" i="816"/>
  <c r="L27" i="816"/>
  <c r="R27" i="816" s="1"/>
  <c r="D27" i="816"/>
  <c r="T27" i="816" s="1"/>
  <c r="U27" i="816" s="1"/>
  <c r="W27" i="816" s="1"/>
  <c r="A27" i="816"/>
  <c r="Y26" i="816"/>
  <c r="S26" i="816"/>
  <c r="N26" i="816"/>
  <c r="M26" i="816"/>
  <c r="L26" i="816"/>
  <c r="D26" i="816"/>
  <c r="T26" i="816" s="1"/>
  <c r="U26" i="816" s="1"/>
  <c r="W26" i="816" s="1"/>
  <c r="A26" i="816"/>
  <c r="W25" i="816"/>
  <c r="B17" i="816"/>
  <c r="G15" i="816"/>
  <c r="B15" i="816"/>
  <c r="B13" i="816"/>
  <c r="W50" i="814"/>
  <c r="M50" i="814"/>
  <c r="S49" i="814"/>
  <c r="N49" i="814"/>
  <c r="M49" i="814"/>
  <c r="L49" i="814"/>
  <c r="D49" i="814"/>
  <c r="T49" i="814" s="1"/>
  <c r="U49" i="814" s="1"/>
  <c r="W49" i="814" s="1"/>
  <c r="A49" i="814"/>
  <c r="Y48" i="814"/>
  <c r="S48" i="814"/>
  <c r="N48" i="814"/>
  <c r="M48" i="814"/>
  <c r="L48" i="814"/>
  <c r="D48" i="814"/>
  <c r="T48" i="814" s="1"/>
  <c r="U48" i="814" s="1"/>
  <c r="W48" i="814" s="1"/>
  <c r="A48" i="814"/>
  <c r="Y47" i="814"/>
  <c r="S47" i="814"/>
  <c r="N47" i="814"/>
  <c r="M47" i="814"/>
  <c r="L47" i="814"/>
  <c r="R47" i="814" s="1"/>
  <c r="D47" i="814"/>
  <c r="T47" i="814" s="1"/>
  <c r="U47" i="814" s="1"/>
  <c r="W47" i="814" s="1"/>
  <c r="A47" i="814"/>
  <c r="Y46" i="814"/>
  <c r="S46" i="814"/>
  <c r="N46" i="814"/>
  <c r="M46" i="814"/>
  <c r="L46" i="814"/>
  <c r="D46" i="814"/>
  <c r="T46" i="814" s="1"/>
  <c r="U46" i="814" s="1"/>
  <c r="W46" i="814" s="1"/>
  <c r="A46" i="814"/>
  <c r="Y45" i="814"/>
  <c r="S45" i="814"/>
  <c r="N45" i="814"/>
  <c r="M45" i="814"/>
  <c r="L45" i="814"/>
  <c r="D45" i="814"/>
  <c r="T45" i="814" s="1"/>
  <c r="U45" i="814" s="1"/>
  <c r="W45" i="814" s="1"/>
  <c r="A45" i="814"/>
  <c r="Y44" i="814"/>
  <c r="S44" i="814"/>
  <c r="N44" i="814"/>
  <c r="M44" i="814"/>
  <c r="L44" i="814"/>
  <c r="D44" i="814"/>
  <c r="T44" i="814" s="1"/>
  <c r="U44" i="814" s="1"/>
  <c r="W44" i="814" s="1"/>
  <c r="A44" i="814"/>
  <c r="Y43" i="814"/>
  <c r="S43" i="814"/>
  <c r="N43" i="814"/>
  <c r="M43" i="814"/>
  <c r="L43" i="814"/>
  <c r="D43" i="814"/>
  <c r="T43" i="814" s="1"/>
  <c r="U43" i="814" s="1"/>
  <c r="W43" i="814" s="1"/>
  <c r="A43" i="814"/>
  <c r="Y42" i="814"/>
  <c r="S42" i="814"/>
  <c r="N42" i="814"/>
  <c r="M42" i="814"/>
  <c r="L42" i="814"/>
  <c r="D42" i="814"/>
  <c r="T42" i="814" s="1"/>
  <c r="U42" i="814" s="1"/>
  <c r="W42" i="814" s="1"/>
  <c r="A42" i="814"/>
  <c r="Y41" i="814"/>
  <c r="S41" i="814"/>
  <c r="N41" i="814"/>
  <c r="M41" i="814"/>
  <c r="L41" i="814"/>
  <c r="R41" i="814" s="1"/>
  <c r="D41" i="814"/>
  <c r="T41" i="814" s="1"/>
  <c r="U41" i="814" s="1"/>
  <c r="W41" i="814" s="1"/>
  <c r="A41" i="814"/>
  <c r="Y40" i="814"/>
  <c r="S40" i="814"/>
  <c r="N40" i="814"/>
  <c r="M40" i="814"/>
  <c r="L40" i="814"/>
  <c r="D40" i="814"/>
  <c r="T40" i="814" s="1"/>
  <c r="U40" i="814" s="1"/>
  <c r="W40" i="814" s="1"/>
  <c r="A40" i="814"/>
  <c r="Y39" i="814"/>
  <c r="S39" i="814"/>
  <c r="N39" i="814"/>
  <c r="M39" i="814"/>
  <c r="L39" i="814"/>
  <c r="D39" i="814"/>
  <c r="T39" i="814" s="1"/>
  <c r="U39" i="814" s="1"/>
  <c r="W39" i="814" s="1"/>
  <c r="A39" i="814"/>
  <c r="Y38" i="814"/>
  <c r="S38" i="814"/>
  <c r="N38" i="814"/>
  <c r="M38" i="814"/>
  <c r="L38" i="814"/>
  <c r="D38" i="814"/>
  <c r="T38" i="814" s="1"/>
  <c r="U38" i="814" s="1"/>
  <c r="W38" i="814" s="1"/>
  <c r="A38" i="814"/>
  <c r="Y37" i="814"/>
  <c r="S37" i="814"/>
  <c r="N37" i="814"/>
  <c r="M37" i="814"/>
  <c r="L37" i="814"/>
  <c r="R37" i="814" s="1"/>
  <c r="D37" i="814"/>
  <c r="T37" i="814" s="1"/>
  <c r="U37" i="814" s="1"/>
  <c r="W37" i="814" s="1"/>
  <c r="A37" i="814"/>
  <c r="Y36" i="814"/>
  <c r="S36" i="814"/>
  <c r="N36" i="814"/>
  <c r="M36" i="814"/>
  <c r="L36" i="814"/>
  <c r="D36" i="814"/>
  <c r="T36" i="814" s="1"/>
  <c r="U36" i="814" s="1"/>
  <c r="W36" i="814" s="1"/>
  <c r="A36" i="814"/>
  <c r="Y35" i="814"/>
  <c r="S35" i="814"/>
  <c r="N35" i="814"/>
  <c r="M35" i="814"/>
  <c r="L35" i="814"/>
  <c r="R35" i="814" s="1"/>
  <c r="D35" i="814"/>
  <c r="T35" i="814" s="1"/>
  <c r="U35" i="814" s="1"/>
  <c r="W35" i="814" s="1"/>
  <c r="A35" i="814"/>
  <c r="Y34" i="814"/>
  <c r="S34" i="814"/>
  <c r="N34" i="814"/>
  <c r="M34" i="814"/>
  <c r="L34" i="814"/>
  <c r="D34" i="814"/>
  <c r="T34" i="814" s="1"/>
  <c r="U34" i="814" s="1"/>
  <c r="W34" i="814" s="1"/>
  <c r="A34" i="814"/>
  <c r="Y33" i="814"/>
  <c r="S33" i="814"/>
  <c r="N33" i="814"/>
  <c r="M33" i="814"/>
  <c r="L33" i="814"/>
  <c r="D33" i="814"/>
  <c r="T33" i="814" s="1"/>
  <c r="U33" i="814" s="1"/>
  <c r="W33" i="814" s="1"/>
  <c r="A33" i="814"/>
  <c r="Y32" i="814"/>
  <c r="S32" i="814"/>
  <c r="N32" i="814"/>
  <c r="M32" i="814"/>
  <c r="L32" i="814"/>
  <c r="AA32" i="814" s="1"/>
  <c r="D32" i="814"/>
  <c r="T32" i="814" s="1"/>
  <c r="U32" i="814" s="1"/>
  <c r="W32" i="814" s="1"/>
  <c r="A32" i="814"/>
  <c r="Y31" i="814"/>
  <c r="S31" i="814"/>
  <c r="N31" i="814"/>
  <c r="M31" i="814"/>
  <c r="L31" i="814"/>
  <c r="D31" i="814"/>
  <c r="T31" i="814" s="1"/>
  <c r="U31" i="814" s="1"/>
  <c r="W31" i="814" s="1"/>
  <c r="A31" i="814"/>
  <c r="Y30" i="814"/>
  <c r="S30" i="814"/>
  <c r="N30" i="814"/>
  <c r="M30" i="814"/>
  <c r="L30" i="814"/>
  <c r="D30" i="814"/>
  <c r="T30" i="814" s="1"/>
  <c r="U30" i="814" s="1"/>
  <c r="W30" i="814" s="1"/>
  <c r="A30" i="814"/>
  <c r="Y29" i="814"/>
  <c r="S29" i="814"/>
  <c r="N29" i="814"/>
  <c r="M29" i="814"/>
  <c r="L29" i="814"/>
  <c r="D29" i="814"/>
  <c r="T29" i="814" s="1"/>
  <c r="U29" i="814" s="1"/>
  <c r="W29" i="814" s="1"/>
  <c r="A29" i="814"/>
  <c r="Y28" i="814"/>
  <c r="S28" i="814"/>
  <c r="N28" i="814"/>
  <c r="M28" i="814"/>
  <c r="L28" i="814"/>
  <c r="R28" i="814" s="1"/>
  <c r="D28" i="814"/>
  <c r="T28" i="814" s="1"/>
  <c r="U28" i="814" s="1"/>
  <c r="W28" i="814" s="1"/>
  <c r="A28" i="814"/>
  <c r="Y27" i="814"/>
  <c r="S27" i="814"/>
  <c r="N27" i="814"/>
  <c r="M27" i="814"/>
  <c r="L27" i="814"/>
  <c r="D27" i="814"/>
  <c r="T27" i="814" s="1"/>
  <c r="U27" i="814" s="1"/>
  <c r="W27" i="814" s="1"/>
  <c r="A27" i="814"/>
  <c r="Y26" i="814"/>
  <c r="S26" i="814"/>
  <c r="N26" i="814"/>
  <c r="M26" i="814"/>
  <c r="L26" i="814"/>
  <c r="D26" i="814"/>
  <c r="T26" i="814" s="1"/>
  <c r="U26" i="814" s="1"/>
  <c r="W26" i="814" s="1"/>
  <c r="A26" i="814"/>
  <c r="W25" i="814"/>
  <c r="B17" i="814"/>
  <c r="G15" i="814"/>
  <c r="B15" i="814"/>
  <c r="B13" i="814"/>
  <c r="W50" i="812"/>
  <c r="M50" i="812"/>
  <c r="U49" i="812"/>
  <c r="W49" i="812" s="1"/>
  <c r="S49" i="812"/>
  <c r="N49" i="812"/>
  <c r="M49" i="812"/>
  <c r="L49" i="812"/>
  <c r="D49" i="812"/>
  <c r="T49" i="812" s="1"/>
  <c r="A49" i="812"/>
  <c r="Y48" i="812"/>
  <c r="S48" i="812"/>
  <c r="N48" i="812"/>
  <c r="M48" i="812"/>
  <c r="L48" i="812"/>
  <c r="R48" i="812" s="1"/>
  <c r="D48" i="812"/>
  <c r="T48" i="812" s="1"/>
  <c r="U48" i="812" s="1"/>
  <c r="W48" i="812" s="1"/>
  <c r="A48" i="812"/>
  <c r="Y47" i="812"/>
  <c r="S47" i="812"/>
  <c r="N47" i="812"/>
  <c r="M47" i="812"/>
  <c r="L47" i="812"/>
  <c r="D47" i="812"/>
  <c r="T47" i="812" s="1"/>
  <c r="U47" i="812" s="1"/>
  <c r="W47" i="812" s="1"/>
  <c r="A47" i="812"/>
  <c r="Y46" i="812"/>
  <c r="S46" i="812"/>
  <c r="N46" i="812"/>
  <c r="M46" i="812"/>
  <c r="L46" i="812"/>
  <c r="D46" i="812"/>
  <c r="T46" i="812" s="1"/>
  <c r="U46" i="812" s="1"/>
  <c r="W46" i="812" s="1"/>
  <c r="A46" i="812"/>
  <c r="Y45" i="812"/>
  <c r="S45" i="812"/>
  <c r="N45" i="812"/>
  <c r="M45" i="812"/>
  <c r="L45" i="812"/>
  <c r="D45" i="812"/>
  <c r="T45" i="812" s="1"/>
  <c r="U45" i="812" s="1"/>
  <c r="W45" i="812" s="1"/>
  <c r="A45" i="812"/>
  <c r="Y44" i="812"/>
  <c r="S44" i="812"/>
  <c r="N44" i="812"/>
  <c r="M44" i="812"/>
  <c r="L44" i="812"/>
  <c r="D44" i="812"/>
  <c r="T44" i="812" s="1"/>
  <c r="U44" i="812" s="1"/>
  <c r="W44" i="812" s="1"/>
  <c r="A44" i="812"/>
  <c r="Y43" i="812"/>
  <c r="S43" i="812"/>
  <c r="N43" i="812"/>
  <c r="M43" i="812"/>
  <c r="L43" i="812"/>
  <c r="D43" i="812"/>
  <c r="T43" i="812" s="1"/>
  <c r="U43" i="812" s="1"/>
  <c r="W43" i="812" s="1"/>
  <c r="A43" i="812"/>
  <c r="Y42" i="812"/>
  <c r="S42" i="812"/>
  <c r="N42" i="812"/>
  <c r="M42" i="812"/>
  <c r="L42" i="812"/>
  <c r="R42" i="812" s="1"/>
  <c r="D42" i="812"/>
  <c r="T42" i="812" s="1"/>
  <c r="U42" i="812" s="1"/>
  <c r="W42" i="812" s="1"/>
  <c r="A42" i="812"/>
  <c r="Y41" i="812"/>
  <c r="S41" i="812"/>
  <c r="N41" i="812"/>
  <c r="M41" i="812"/>
  <c r="L41" i="812"/>
  <c r="D41" i="812"/>
  <c r="T41" i="812" s="1"/>
  <c r="U41" i="812" s="1"/>
  <c r="W41" i="812" s="1"/>
  <c r="A41" i="812"/>
  <c r="Y40" i="812"/>
  <c r="S40" i="812"/>
  <c r="N40" i="812"/>
  <c r="M40" i="812"/>
  <c r="L40" i="812"/>
  <c r="D40" i="812"/>
  <c r="T40" i="812" s="1"/>
  <c r="U40" i="812" s="1"/>
  <c r="W40" i="812" s="1"/>
  <c r="A40" i="812"/>
  <c r="Y39" i="812"/>
  <c r="S39" i="812"/>
  <c r="N39" i="812"/>
  <c r="M39" i="812"/>
  <c r="L39" i="812"/>
  <c r="D39" i="812"/>
  <c r="T39" i="812" s="1"/>
  <c r="U39" i="812" s="1"/>
  <c r="W39" i="812" s="1"/>
  <c r="A39" i="812"/>
  <c r="Y38" i="812"/>
  <c r="S38" i="812"/>
  <c r="N38" i="812"/>
  <c r="M38" i="812"/>
  <c r="L38" i="812"/>
  <c r="R38" i="812" s="1"/>
  <c r="D38" i="812"/>
  <c r="T38" i="812" s="1"/>
  <c r="U38" i="812" s="1"/>
  <c r="W38" i="812" s="1"/>
  <c r="A38" i="812"/>
  <c r="Y37" i="812"/>
  <c r="S37" i="812"/>
  <c r="N37" i="812"/>
  <c r="M37" i="812"/>
  <c r="L37" i="812"/>
  <c r="D37" i="812"/>
  <c r="T37" i="812" s="1"/>
  <c r="U37" i="812" s="1"/>
  <c r="W37" i="812" s="1"/>
  <c r="A37" i="812"/>
  <c r="Y36" i="812"/>
  <c r="S36" i="812"/>
  <c r="N36" i="812"/>
  <c r="M36" i="812"/>
  <c r="L36" i="812"/>
  <c r="D36" i="812"/>
  <c r="T36" i="812" s="1"/>
  <c r="U36" i="812" s="1"/>
  <c r="W36" i="812" s="1"/>
  <c r="A36" i="812"/>
  <c r="Y35" i="812"/>
  <c r="S35" i="812"/>
  <c r="N35" i="812"/>
  <c r="M35" i="812"/>
  <c r="L35" i="812"/>
  <c r="D35" i="812"/>
  <c r="T35" i="812" s="1"/>
  <c r="U35" i="812" s="1"/>
  <c r="W35" i="812" s="1"/>
  <c r="A35" i="812"/>
  <c r="Y34" i="812"/>
  <c r="S34" i="812"/>
  <c r="N34" i="812"/>
  <c r="M34" i="812"/>
  <c r="L34" i="812"/>
  <c r="D34" i="812"/>
  <c r="T34" i="812" s="1"/>
  <c r="U34" i="812" s="1"/>
  <c r="W34" i="812" s="1"/>
  <c r="A34" i="812"/>
  <c r="Y33" i="812"/>
  <c r="S33" i="812"/>
  <c r="N33" i="812"/>
  <c r="M33" i="812"/>
  <c r="L33" i="812"/>
  <c r="D33" i="812"/>
  <c r="T33" i="812" s="1"/>
  <c r="U33" i="812" s="1"/>
  <c r="W33" i="812" s="1"/>
  <c r="A33" i="812"/>
  <c r="Y32" i="812"/>
  <c r="S32" i="812"/>
  <c r="N32" i="812"/>
  <c r="M32" i="812"/>
  <c r="L32" i="812"/>
  <c r="AA32" i="812" s="1"/>
  <c r="D32" i="812"/>
  <c r="T32" i="812" s="1"/>
  <c r="U32" i="812" s="1"/>
  <c r="W32" i="812" s="1"/>
  <c r="A32" i="812"/>
  <c r="Y31" i="812"/>
  <c r="S31" i="812"/>
  <c r="N31" i="812"/>
  <c r="M31" i="812"/>
  <c r="L31" i="812"/>
  <c r="D31" i="812"/>
  <c r="T31" i="812" s="1"/>
  <c r="U31" i="812" s="1"/>
  <c r="W31" i="812" s="1"/>
  <c r="A31" i="812"/>
  <c r="Y30" i="812"/>
  <c r="S30" i="812"/>
  <c r="N30" i="812"/>
  <c r="M30" i="812"/>
  <c r="L30" i="812"/>
  <c r="D30" i="812"/>
  <c r="T30" i="812" s="1"/>
  <c r="U30" i="812" s="1"/>
  <c r="W30" i="812" s="1"/>
  <c r="A30" i="812"/>
  <c r="Y29" i="812"/>
  <c r="S29" i="812"/>
  <c r="N29" i="812"/>
  <c r="M29" i="812"/>
  <c r="L29" i="812"/>
  <c r="D29" i="812"/>
  <c r="T29" i="812" s="1"/>
  <c r="U29" i="812" s="1"/>
  <c r="W29" i="812" s="1"/>
  <c r="A29" i="812"/>
  <c r="Y28" i="812"/>
  <c r="S28" i="812"/>
  <c r="N28" i="812"/>
  <c r="M28" i="812"/>
  <c r="L28" i="812"/>
  <c r="D28" i="812"/>
  <c r="T28" i="812" s="1"/>
  <c r="U28" i="812" s="1"/>
  <c r="W28" i="812" s="1"/>
  <c r="A28" i="812"/>
  <c r="Y27" i="812"/>
  <c r="S27" i="812"/>
  <c r="N27" i="812"/>
  <c r="M27" i="812"/>
  <c r="L27" i="812"/>
  <c r="R27" i="812" s="1"/>
  <c r="D27" i="812"/>
  <c r="T27" i="812" s="1"/>
  <c r="U27" i="812" s="1"/>
  <c r="W27" i="812" s="1"/>
  <c r="A27" i="812"/>
  <c r="Y26" i="812"/>
  <c r="T26" i="812"/>
  <c r="U26" i="812" s="1"/>
  <c r="W26" i="812" s="1"/>
  <c r="S26" i="812"/>
  <c r="N26" i="812"/>
  <c r="M26" i="812"/>
  <c r="L26" i="812"/>
  <c r="D26" i="812"/>
  <c r="A26" i="812"/>
  <c r="W25" i="812"/>
  <c r="B17" i="812"/>
  <c r="G15" i="812"/>
  <c r="B15" i="812"/>
  <c r="B13" i="812"/>
  <c r="W50" i="810"/>
  <c r="M50" i="810"/>
  <c r="S49" i="810"/>
  <c r="N49" i="810"/>
  <c r="M49" i="810"/>
  <c r="L49" i="810"/>
  <c r="D49" i="810"/>
  <c r="T49" i="810" s="1"/>
  <c r="U49" i="810" s="1"/>
  <c r="W49" i="810" s="1"/>
  <c r="A49" i="810"/>
  <c r="Y48" i="810"/>
  <c r="S48" i="810"/>
  <c r="N48" i="810"/>
  <c r="M48" i="810"/>
  <c r="L48" i="810"/>
  <c r="D48" i="810"/>
  <c r="T48" i="810" s="1"/>
  <c r="U48" i="810" s="1"/>
  <c r="W48" i="810" s="1"/>
  <c r="A48" i="810"/>
  <c r="Y47" i="810"/>
  <c r="S47" i="810"/>
  <c r="N47" i="810"/>
  <c r="M47" i="810"/>
  <c r="L47" i="810"/>
  <c r="D47" i="810"/>
  <c r="T47" i="810" s="1"/>
  <c r="U47" i="810" s="1"/>
  <c r="W47" i="810" s="1"/>
  <c r="A47" i="810"/>
  <c r="Y46" i="810"/>
  <c r="S46" i="810"/>
  <c r="N46" i="810"/>
  <c r="M46" i="810"/>
  <c r="L46" i="810"/>
  <c r="D46" i="810"/>
  <c r="T46" i="810" s="1"/>
  <c r="U46" i="810" s="1"/>
  <c r="W46" i="810" s="1"/>
  <c r="A46" i="810"/>
  <c r="Y45" i="810"/>
  <c r="S45" i="810"/>
  <c r="N45" i="810"/>
  <c r="M45" i="810"/>
  <c r="L45" i="810"/>
  <c r="D45" i="810"/>
  <c r="T45" i="810" s="1"/>
  <c r="U45" i="810" s="1"/>
  <c r="W45" i="810" s="1"/>
  <c r="A45" i="810"/>
  <c r="Y44" i="810"/>
  <c r="S44" i="810"/>
  <c r="N44" i="810"/>
  <c r="M44" i="810"/>
  <c r="L44" i="810"/>
  <c r="D44" i="810"/>
  <c r="T44" i="810" s="1"/>
  <c r="U44" i="810" s="1"/>
  <c r="W44" i="810" s="1"/>
  <c r="A44" i="810"/>
  <c r="Y43" i="810"/>
  <c r="S43" i="810"/>
  <c r="N43" i="810"/>
  <c r="M43" i="810"/>
  <c r="L43" i="810"/>
  <c r="R43" i="810" s="1"/>
  <c r="D43" i="810"/>
  <c r="T43" i="810" s="1"/>
  <c r="U43" i="810" s="1"/>
  <c r="W43" i="810" s="1"/>
  <c r="A43" i="810"/>
  <c r="Y42" i="810"/>
  <c r="S42" i="810"/>
  <c r="N42" i="810"/>
  <c r="M42" i="810"/>
  <c r="L42" i="810"/>
  <c r="D42" i="810"/>
  <c r="T42" i="810" s="1"/>
  <c r="U42" i="810" s="1"/>
  <c r="W42" i="810" s="1"/>
  <c r="A42" i="810"/>
  <c r="Y41" i="810"/>
  <c r="S41" i="810"/>
  <c r="N41" i="810"/>
  <c r="M41" i="810"/>
  <c r="L41" i="810"/>
  <c r="R41" i="810" s="1"/>
  <c r="D41" i="810"/>
  <c r="T41" i="810" s="1"/>
  <c r="U41" i="810" s="1"/>
  <c r="W41" i="810" s="1"/>
  <c r="A41" i="810"/>
  <c r="Y40" i="810"/>
  <c r="U40" i="810"/>
  <c r="W40" i="810" s="1"/>
  <c r="S40" i="810"/>
  <c r="N40" i="810"/>
  <c r="M40" i="810"/>
  <c r="L40" i="810"/>
  <c r="D40" i="810"/>
  <c r="T40" i="810" s="1"/>
  <c r="A40" i="810"/>
  <c r="Y39" i="810"/>
  <c r="S39" i="810"/>
  <c r="N39" i="810"/>
  <c r="M39" i="810"/>
  <c r="L39" i="810"/>
  <c r="R39" i="810" s="1"/>
  <c r="D39" i="810"/>
  <c r="T39" i="810" s="1"/>
  <c r="U39" i="810" s="1"/>
  <c r="W39" i="810" s="1"/>
  <c r="A39" i="810"/>
  <c r="Y38" i="810"/>
  <c r="T38" i="810"/>
  <c r="U38" i="810" s="1"/>
  <c r="W38" i="810" s="1"/>
  <c r="S38" i="810"/>
  <c r="N38" i="810"/>
  <c r="M38" i="810"/>
  <c r="L38" i="810"/>
  <c r="D38" i="810"/>
  <c r="A38" i="810"/>
  <c r="Y37" i="810"/>
  <c r="S37" i="810"/>
  <c r="N37" i="810"/>
  <c r="M37" i="810"/>
  <c r="L37" i="810"/>
  <c r="R37" i="810" s="1"/>
  <c r="D37" i="810"/>
  <c r="T37" i="810" s="1"/>
  <c r="U37" i="810" s="1"/>
  <c r="W37" i="810" s="1"/>
  <c r="A37" i="810"/>
  <c r="Y36" i="810"/>
  <c r="U36" i="810"/>
  <c r="W36" i="810" s="1"/>
  <c r="S36" i="810"/>
  <c r="N36" i="810"/>
  <c r="M36" i="810"/>
  <c r="L36" i="810"/>
  <c r="D36" i="810"/>
  <c r="T36" i="810" s="1"/>
  <c r="A36" i="810"/>
  <c r="Y35" i="810"/>
  <c r="S35" i="810"/>
  <c r="N35" i="810"/>
  <c r="M35" i="810"/>
  <c r="L35" i="810"/>
  <c r="R35" i="810" s="1"/>
  <c r="D35" i="810"/>
  <c r="T35" i="810" s="1"/>
  <c r="U35" i="810" s="1"/>
  <c r="W35" i="810" s="1"/>
  <c r="A35" i="810"/>
  <c r="Y34" i="810"/>
  <c r="T34" i="810"/>
  <c r="U34" i="810" s="1"/>
  <c r="W34" i="810" s="1"/>
  <c r="S34" i="810"/>
  <c r="N34" i="810"/>
  <c r="M34" i="810"/>
  <c r="L34" i="810"/>
  <c r="D34" i="810"/>
  <c r="A34" i="810"/>
  <c r="Y33" i="810"/>
  <c r="S33" i="810"/>
  <c r="N33" i="810"/>
  <c r="M33" i="810"/>
  <c r="L33" i="810"/>
  <c r="D33" i="810"/>
  <c r="T33" i="810" s="1"/>
  <c r="U33" i="810" s="1"/>
  <c r="W33" i="810" s="1"/>
  <c r="A33" i="810"/>
  <c r="Y32" i="810"/>
  <c r="S32" i="810"/>
  <c r="N32" i="810"/>
  <c r="M32" i="810"/>
  <c r="L32" i="810"/>
  <c r="AA32" i="810" s="1"/>
  <c r="D32" i="810"/>
  <c r="T32" i="810" s="1"/>
  <c r="U32" i="810" s="1"/>
  <c r="W32" i="810" s="1"/>
  <c r="A32" i="810"/>
  <c r="Y31" i="810"/>
  <c r="S31" i="810"/>
  <c r="N31" i="810"/>
  <c r="M31" i="810"/>
  <c r="L31" i="810"/>
  <c r="D31" i="810"/>
  <c r="T31" i="810" s="1"/>
  <c r="U31" i="810" s="1"/>
  <c r="W31" i="810" s="1"/>
  <c r="A31" i="810"/>
  <c r="Y30" i="810"/>
  <c r="S30" i="810"/>
  <c r="N30" i="810"/>
  <c r="M30" i="810"/>
  <c r="L30" i="810"/>
  <c r="D30" i="810"/>
  <c r="T30" i="810" s="1"/>
  <c r="U30" i="810" s="1"/>
  <c r="W30" i="810" s="1"/>
  <c r="A30" i="810"/>
  <c r="Y29" i="810"/>
  <c r="S29" i="810"/>
  <c r="N29" i="810"/>
  <c r="M29" i="810"/>
  <c r="L29" i="810"/>
  <c r="D29" i="810"/>
  <c r="T29" i="810" s="1"/>
  <c r="U29" i="810" s="1"/>
  <c r="W29" i="810" s="1"/>
  <c r="A29" i="810"/>
  <c r="Y28" i="810"/>
  <c r="S28" i="810"/>
  <c r="N28" i="810"/>
  <c r="M28" i="810"/>
  <c r="L28" i="810"/>
  <c r="R28" i="810" s="1"/>
  <c r="D28" i="810"/>
  <c r="T28" i="810" s="1"/>
  <c r="U28" i="810" s="1"/>
  <c r="W28" i="810" s="1"/>
  <c r="A28" i="810"/>
  <c r="Y27" i="810"/>
  <c r="S27" i="810"/>
  <c r="N27" i="810"/>
  <c r="M27" i="810"/>
  <c r="L27" i="810"/>
  <c r="D27" i="810"/>
  <c r="T27" i="810" s="1"/>
  <c r="U27" i="810" s="1"/>
  <c r="W27" i="810" s="1"/>
  <c r="A27" i="810"/>
  <c r="Y26" i="810"/>
  <c r="S26" i="810"/>
  <c r="N26" i="810"/>
  <c r="M26" i="810"/>
  <c r="L26" i="810"/>
  <c r="D26" i="810"/>
  <c r="T26" i="810" s="1"/>
  <c r="U26" i="810" s="1"/>
  <c r="W26" i="810" s="1"/>
  <c r="A26" i="810"/>
  <c r="W25" i="810"/>
  <c r="B17" i="810"/>
  <c r="G15" i="810"/>
  <c r="B15" i="810"/>
  <c r="B13" i="810"/>
  <c r="W50" i="808"/>
  <c r="M50" i="808"/>
  <c r="S49" i="808"/>
  <c r="N49" i="808"/>
  <c r="M49" i="808"/>
  <c r="L49" i="808"/>
  <c r="R49" i="808" s="1"/>
  <c r="D49" i="808"/>
  <c r="T49" i="808" s="1"/>
  <c r="U49" i="808" s="1"/>
  <c r="W49" i="808" s="1"/>
  <c r="A49" i="808"/>
  <c r="Y48" i="808"/>
  <c r="S48" i="808"/>
  <c r="N48" i="808"/>
  <c r="M48" i="808"/>
  <c r="L48" i="808"/>
  <c r="D48" i="808"/>
  <c r="T48" i="808" s="1"/>
  <c r="U48" i="808" s="1"/>
  <c r="W48" i="808" s="1"/>
  <c r="A48" i="808"/>
  <c r="Y47" i="808"/>
  <c r="S47" i="808"/>
  <c r="N47" i="808"/>
  <c r="M47" i="808"/>
  <c r="L47" i="808"/>
  <c r="D47" i="808"/>
  <c r="T47" i="808" s="1"/>
  <c r="U47" i="808" s="1"/>
  <c r="W47" i="808" s="1"/>
  <c r="A47" i="808"/>
  <c r="Y46" i="808"/>
  <c r="S46" i="808"/>
  <c r="N46" i="808"/>
  <c r="M46" i="808"/>
  <c r="L46" i="808"/>
  <c r="D46" i="808"/>
  <c r="T46" i="808" s="1"/>
  <c r="U46" i="808" s="1"/>
  <c r="W46" i="808" s="1"/>
  <c r="A46" i="808"/>
  <c r="Y45" i="808"/>
  <c r="S45" i="808"/>
  <c r="N45" i="808"/>
  <c r="M45" i="808"/>
  <c r="L45" i="808"/>
  <c r="R45" i="808" s="1"/>
  <c r="D45" i="808"/>
  <c r="T45" i="808" s="1"/>
  <c r="U45" i="808" s="1"/>
  <c r="W45" i="808" s="1"/>
  <c r="A45" i="808"/>
  <c r="Y44" i="808"/>
  <c r="S44" i="808"/>
  <c r="N44" i="808"/>
  <c r="M44" i="808"/>
  <c r="L44" i="808"/>
  <c r="R44" i="808" s="1"/>
  <c r="D44" i="808"/>
  <c r="T44" i="808" s="1"/>
  <c r="U44" i="808" s="1"/>
  <c r="W44" i="808" s="1"/>
  <c r="A44" i="808"/>
  <c r="Y43" i="808"/>
  <c r="S43" i="808"/>
  <c r="N43" i="808"/>
  <c r="M43" i="808"/>
  <c r="L43" i="808"/>
  <c r="D43" i="808"/>
  <c r="T43" i="808" s="1"/>
  <c r="U43" i="808" s="1"/>
  <c r="W43" i="808" s="1"/>
  <c r="A43" i="808"/>
  <c r="Y42" i="808"/>
  <c r="S42" i="808"/>
  <c r="N42" i="808"/>
  <c r="M42" i="808"/>
  <c r="L42" i="808"/>
  <c r="D42" i="808"/>
  <c r="T42" i="808" s="1"/>
  <c r="U42" i="808" s="1"/>
  <c r="W42" i="808" s="1"/>
  <c r="A42" i="808"/>
  <c r="Y41" i="808"/>
  <c r="S41" i="808"/>
  <c r="N41" i="808"/>
  <c r="M41" i="808"/>
  <c r="L41" i="808"/>
  <c r="D41" i="808"/>
  <c r="T41" i="808" s="1"/>
  <c r="U41" i="808" s="1"/>
  <c r="W41" i="808" s="1"/>
  <c r="A41" i="808"/>
  <c r="Y40" i="808"/>
  <c r="S40" i="808"/>
  <c r="N40" i="808"/>
  <c r="M40" i="808"/>
  <c r="L40" i="808"/>
  <c r="R40" i="808" s="1"/>
  <c r="D40" i="808"/>
  <c r="T40" i="808" s="1"/>
  <c r="U40" i="808" s="1"/>
  <c r="W40" i="808" s="1"/>
  <c r="A40" i="808"/>
  <c r="Y39" i="808"/>
  <c r="S39" i="808"/>
  <c r="N39" i="808"/>
  <c r="M39" i="808"/>
  <c r="L39" i="808"/>
  <c r="D39" i="808"/>
  <c r="T39" i="808" s="1"/>
  <c r="U39" i="808" s="1"/>
  <c r="W39" i="808" s="1"/>
  <c r="A39" i="808"/>
  <c r="Y38" i="808"/>
  <c r="T38" i="808"/>
  <c r="U38" i="808" s="1"/>
  <c r="W38" i="808" s="1"/>
  <c r="S38" i="808"/>
  <c r="N38" i="808"/>
  <c r="M38" i="808"/>
  <c r="L38" i="808"/>
  <c r="R38" i="808" s="1"/>
  <c r="D38" i="808"/>
  <c r="A38" i="808"/>
  <c r="Y37" i="808"/>
  <c r="S37" i="808"/>
  <c r="N37" i="808"/>
  <c r="M37" i="808"/>
  <c r="L37" i="808"/>
  <c r="D37" i="808"/>
  <c r="T37" i="808" s="1"/>
  <c r="U37" i="808" s="1"/>
  <c r="W37" i="808" s="1"/>
  <c r="A37" i="808"/>
  <c r="Y36" i="808"/>
  <c r="S36" i="808"/>
  <c r="N36" i="808"/>
  <c r="M36" i="808"/>
  <c r="L36" i="808"/>
  <c r="D36" i="808"/>
  <c r="T36" i="808" s="1"/>
  <c r="U36" i="808" s="1"/>
  <c r="W36" i="808" s="1"/>
  <c r="A36" i="808"/>
  <c r="Y35" i="808"/>
  <c r="S35" i="808"/>
  <c r="N35" i="808"/>
  <c r="M35" i="808"/>
  <c r="L35" i="808"/>
  <c r="D35" i="808"/>
  <c r="T35" i="808" s="1"/>
  <c r="U35" i="808" s="1"/>
  <c r="W35" i="808" s="1"/>
  <c r="A35" i="808"/>
  <c r="Y34" i="808"/>
  <c r="S34" i="808"/>
  <c r="N34" i="808"/>
  <c r="M34" i="808"/>
  <c r="L34" i="808"/>
  <c r="R34" i="808" s="1"/>
  <c r="D34" i="808"/>
  <c r="T34" i="808" s="1"/>
  <c r="U34" i="808" s="1"/>
  <c r="W34" i="808" s="1"/>
  <c r="A34" i="808"/>
  <c r="Y33" i="808"/>
  <c r="S33" i="808"/>
  <c r="N33" i="808"/>
  <c r="M33" i="808"/>
  <c r="L33" i="808"/>
  <c r="D33" i="808"/>
  <c r="T33" i="808" s="1"/>
  <c r="U33" i="808" s="1"/>
  <c r="W33" i="808" s="1"/>
  <c r="A33" i="808"/>
  <c r="Y32" i="808"/>
  <c r="S32" i="808"/>
  <c r="N32" i="808"/>
  <c r="M32" i="808"/>
  <c r="L32" i="808"/>
  <c r="D32" i="808"/>
  <c r="T32" i="808" s="1"/>
  <c r="U32" i="808" s="1"/>
  <c r="W32" i="808" s="1"/>
  <c r="A32" i="808"/>
  <c r="Y31" i="808"/>
  <c r="S31" i="808"/>
  <c r="R31" i="808"/>
  <c r="N31" i="808"/>
  <c r="M31" i="808"/>
  <c r="L31" i="808"/>
  <c r="D31" i="808"/>
  <c r="T31" i="808" s="1"/>
  <c r="U31" i="808" s="1"/>
  <c r="W31" i="808" s="1"/>
  <c r="A31" i="808"/>
  <c r="Y30" i="808"/>
  <c r="S30" i="808"/>
  <c r="N30" i="808"/>
  <c r="M30" i="808"/>
  <c r="L30" i="808"/>
  <c r="D30" i="808"/>
  <c r="T30" i="808" s="1"/>
  <c r="U30" i="808" s="1"/>
  <c r="W30" i="808" s="1"/>
  <c r="A30" i="808"/>
  <c r="Y29" i="808"/>
  <c r="S29" i="808"/>
  <c r="R29" i="808"/>
  <c r="N29" i="808"/>
  <c r="M29" i="808"/>
  <c r="L29" i="808"/>
  <c r="D29" i="808"/>
  <c r="T29" i="808" s="1"/>
  <c r="U29" i="808" s="1"/>
  <c r="W29" i="808" s="1"/>
  <c r="A29" i="808"/>
  <c r="Y28" i="808"/>
  <c r="S28" i="808"/>
  <c r="N28" i="808"/>
  <c r="M28" i="808"/>
  <c r="L28" i="808"/>
  <c r="D28" i="808"/>
  <c r="T28" i="808" s="1"/>
  <c r="U28" i="808" s="1"/>
  <c r="W28" i="808" s="1"/>
  <c r="A28" i="808"/>
  <c r="Y27" i="808"/>
  <c r="S27" i="808"/>
  <c r="N27" i="808"/>
  <c r="M27" i="808"/>
  <c r="L27" i="808"/>
  <c r="D27" i="808"/>
  <c r="T27" i="808" s="1"/>
  <c r="U27" i="808" s="1"/>
  <c r="W27" i="808" s="1"/>
  <c r="A27" i="808"/>
  <c r="Y26" i="808"/>
  <c r="S26" i="808"/>
  <c r="N26" i="808"/>
  <c r="M26" i="808"/>
  <c r="L26" i="808"/>
  <c r="D26" i="808"/>
  <c r="T26" i="808" s="1"/>
  <c r="U26" i="808" s="1"/>
  <c r="W26" i="808" s="1"/>
  <c r="A26" i="808"/>
  <c r="W25" i="808"/>
  <c r="B17" i="808"/>
  <c r="G15" i="808"/>
  <c r="B15" i="808"/>
  <c r="B13" i="808"/>
  <c r="W50" i="806"/>
  <c r="M50" i="806"/>
  <c r="S49" i="806"/>
  <c r="N49" i="806"/>
  <c r="M49" i="806"/>
  <c r="L49" i="806"/>
  <c r="R49" i="806" s="1"/>
  <c r="D49" i="806"/>
  <c r="T49" i="806" s="1"/>
  <c r="U49" i="806" s="1"/>
  <c r="W49" i="806" s="1"/>
  <c r="A49" i="806"/>
  <c r="Y48" i="806"/>
  <c r="S48" i="806"/>
  <c r="N48" i="806"/>
  <c r="M48" i="806"/>
  <c r="L48" i="806"/>
  <c r="D48" i="806"/>
  <c r="T48" i="806" s="1"/>
  <c r="U48" i="806" s="1"/>
  <c r="W48" i="806" s="1"/>
  <c r="A48" i="806"/>
  <c r="Y47" i="806"/>
  <c r="S47" i="806"/>
  <c r="N47" i="806"/>
  <c r="M47" i="806"/>
  <c r="L47" i="806"/>
  <c r="D47" i="806"/>
  <c r="T47" i="806" s="1"/>
  <c r="U47" i="806" s="1"/>
  <c r="W47" i="806" s="1"/>
  <c r="A47" i="806"/>
  <c r="Y46" i="806"/>
  <c r="S46" i="806"/>
  <c r="N46" i="806"/>
  <c r="M46" i="806"/>
  <c r="L46" i="806"/>
  <c r="D46" i="806"/>
  <c r="T46" i="806" s="1"/>
  <c r="U46" i="806" s="1"/>
  <c r="W46" i="806" s="1"/>
  <c r="A46" i="806"/>
  <c r="Y45" i="806"/>
  <c r="S45" i="806"/>
  <c r="N45" i="806"/>
  <c r="M45" i="806"/>
  <c r="L45" i="806"/>
  <c r="D45" i="806"/>
  <c r="T45" i="806" s="1"/>
  <c r="U45" i="806" s="1"/>
  <c r="W45" i="806" s="1"/>
  <c r="A45" i="806"/>
  <c r="Y44" i="806"/>
  <c r="S44" i="806"/>
  <c r="N44" i="806"/>
  <c r="M44" i="806"/>
  <c r="L44" i="806"/>
  <c r="D44" i="806"/>
  <c r="T44" i="806" s="1"/>
  <c r="U44" i="806" s="1"/>
  <c r="W44" i="806" s="1"/>
  <c r="A44" i="806"/>
  <c r="Y43" i="806"/>
  <c r="T43" i="806"/>
  <c r="U43" i="806" s="1"/>
  <c r="W43" i="806" s="1"/>
  <c r="S43" i="806"/>
  <c r="N43" i="806"/>
  <c r="M43" i="806"/>
  <c r="L43" i="806"/>
  <c r="D43" i="806"/>
  <c r="A43" i="806"/>
  <c r="Y42" i="806"/>
  <c r="S42" i="806"/>
  <c r="N42" i="806"/>
  <c r="M42" i="806"/>
  <c r="L42" i="806"/>
  <c r="R42" i="806" s="1"/>
  <c r="D42" i="806"/>
  <c r="T42" i="806" s="1"/>
  <c r="U42" i="806" s="1"/>
  <c r="W42" i="806" s="1"/>
  <c r="A42" i="806"/>
  <c r="Y41" i="806"/>
  <c r="S41" i="806"/>
  <c r="N41" i="806"/>
  <c r="R41" i="806" s="1"/>
  <c r="M41" i="806"/>
  <c r="L41" i="806"/>
  <c r="D41" i="806"/>
  <c r="T41" i="806" s="1"/>
  <c r="U41" i="806" s="1"/>
  <c r="W41" i="806" s="1"/>
  <c r="A41" i="806"/>
  <c r="Y40" i="806"/>
  <c r="S40" i="806"/>
  <c r="N40" i="806"/>
  <c r="M40" i="806"/>
  <c r="L40" i="806"/>
  <c r="D40" i="806"/>
  <c r="T40" i="806" s="1"/>
  <c r="U40" i="806" s="1"/>
  <c r="W40" i="806" s="1"/>
  <c r="A40" i="806"/>
  <c r="Y39" i="806"/>
  <c r="S39" i="806"/>
  <c r="N39" i="806"/>
  <c r="M39" i="806"/>
  <c r="L39" i="806"/>
  <c r="D39" i="806"/>
  <c r="T39" i="806" s="1"/>
  <c r="U39" i="806" s="1"/>
  <c r="W39" i="806" s="1"/>
  <c r="A39" i="806"/>
  <c r="Y38" i="806"/>
  <c r="S38" i="806"/>
  <c r="N38" i="806"/>
  <c r="M38" i="806"/>
  <c r="L38" i="806"/>
  <c r="D38" i="806"/>
  <c r="T38" i="806" s="1"/>
  <c r="U38" i="806" s="1"/>
  <c r="W38" i="806" s="1"/>
  <c r="A38" i="806"/>
  <c r="Y37" i="806"/>
  <c r="S37" i="806"/>
  <c r="N37" i="806"/>
  <c r="M37" i="806"/>
  <c r="L37" i="806"/>
  <c r="D37" i="806"/>
  <c r="T37" i="806" s="1"/>
  <c r="U37" i="806" s="1"/>
  <c r="W37" i="806" s="1"/>
  <c r="A37" i="806"/>
  <c r="Y36" i="806"/>
  <c r="S36" i="806"/>
  <c r="N36" i="806"/>
  <c r="M36" i="806"/>
  <c r="L36" i="806"/>
  <c r="R36" i="806" s="1"/>
  <c r="D36" i="806"/>
  <c r="T36" i="806" s="1"/>
  <c r="U36" i="806" s="1"/>
  <c r="W36" i="806" s="1"/>
  <c r="A36" i="806"/>
  <c r="Y35" i="806"/>
  <c r="T35" i="806"/>
  <c r="U35" i="806" s="1"/>
  <c r="W35" i="806" s="1"/>
  <c r="S35" i="806"/>
  <c r="N35" i="806"/>
  <c r="M35" i="806"/>
  <c r="L35" i="806"/>
  <c r="R35" i="806" s="1"/>
  <c r="D35" i="806"/>
  <c r="A35" i="806"/>
  <c r="Y34" i="806"/>
  <c r="S34" i="806"/>
  <c r="N34" i="806"/>
  <c r="M34" i="806"/>
  <c r="L34" i="806"/>
  <c r="R34" i="806" s="1"/>
  <c r="D34" i="806"/>
  <c r="T34" i="806" s="1"/>
  <c r="U34" i="806" s="1"/>
  <c r="W34" i="806" s="1"/>
  <c r="A34" i="806"/>
  <c r="Y33" i="806"/>
  <c r="S33" i="806"/>
  <c r="N33" i="806"/>
  <c r="M33" i="806"/>
  <c r="L33" i="806"/>
  <c r="D33" i="806"/>
  <c r="T33" i="806" s="1"/>
  <c r="U33" i="806" s="1"/>
  <c r="W33" i="806" s="1"/>
  <c r="A33" i="806"/>
  <c r="AA32" i="806"/>
  <c r="Y32" i="806"/>
  <c r="S32" i="806"/>
  <c r="N32" i="806"/>
  <c r="M32" i="806"/>
  <c r="L32" i="806"/>
  <c r="D32" i="806"/>
  <c r="T32" i="806" s="1"/>
  <c r="U32" i="806" s="1"/>
  <c r="W32" i="806" s="1"/>
  <c r="A32" i="806"/>
  <c r="Y31" i="806"/>
  <c r="S31" i="806"/>
  <c r="N31" i="806"/>
  <c r="M31" i="806"/>
  <c r="L31" i="806"/>
  <c r="D31" i="806"/>
  <c r="T31" i="806" s="1"/>
  <c r="U31" i="806" s="1"/>
  <c r="W31" i="806" s="1"/>
  <c r="A31" i="806"/>
  <c r="Y30" i="806"/>
  <c r="S30" i="806"/>
  <c r="N30" i="806"/>
  <c r="M30" i="806"/>
  <c r="L30" i="806"/>
  <c r="D30" i="806"/>
  <c r="T30" i="806" s="1"/>
  <c r="U30" i="806" s="1"/>
  <c r="W30" i="806" s="1"/>
  <c r="A30" i="806"/>
  <c r="Y29" i="806"/>
  <c r="S29" i="806"/>
  <c r="N29" i="806"/>
  <c r="M29" i="806"/>
  <c r="L29" i="806"/>
  <c r="R29" i="806" s="1"/>
  <c r="D29" i="806"/>
  <c r="T29" i="806" s="1"/>
  <c r="U29" i="806" s="1"/>
  <c r="W29" i="806" s="1"/>
  <c r="A29" i="806"/>
  <c r="Y28" i="806"/>
  <c r="S28" i="806"/>
  <c r="N28" i="806"/>
  <c r="R28" i="806" s="1"/>
  <c r="M28" i="806"/>
  <c r="L28" i="806"/>
  <c r="D28" i="806"/>
  <c r="T28" i="806" s="1"/>
  <c r="U28" i="806" s="1"/>
  <c r="W28" i="806" s="1"/>
  <c r="A28" i="806"/>
  <c r="Y27" i="806"/>
  <c r="S27" i="806"/>
  <c r="N27" i="806"/>
  <c r="M27" i="806"/>
  <c r="L27" i="806"/>
  <c r="D27" i="806"/>
  <c r="T27" i="806" s="1"/>
  <c r="U27" i="806" s="1"/>
  <c r="W27" i="806" s="1"/>
  <c r="A27" i="806"/>
  <c r="Y26" i="806"/>
  <c r="T26" i="806"/>
  <c r="U26" i="806" s="1"/>
  <c r="W26" i="806" s="1"/>
  <c r="S26" i="806"/>
  <c r="N26" i="806"/>
  <c r="M26" i="806"/>
  <c r="L26" i="806"/>
  <c r="D26" i="806"/>
  <c r="A26" i="806"/>
  <c r="W25" i="806"/>
  <c r="B17" i="806"/>
  <c r="G15" i="806"/>
  <c r="B15" i="806"/>
  <c r="B13" i="806"/>
  <c r="W50" i="804"/>
  <c r="M50" i="804"/>
  <c r="S49" i="804"/>
  <c r="N49" i="804"/>
  <c r="M49" i="804"/>
  <c r="L49" i="804"/>
  <c r="R49" i="804" s="1"/>
  <c r="D49" i="804"/>
  <c r="T49" i="804" s="1"/>
  <c r="U49" i="804" s="1"/>
  <c r="W49" i="804" s="1"/>
  <c r="A49" i="804"/>
  <c r="Y48" i="804"/>
  <c r="S48" i="804"/>
  <c r="N48" i="804"/>
  <c r="M48" i="804"/>
  <c r="L48" i="804"/>
  <c r="D48" i="804"/>
  <c r="T48" i="804" s="1"/>
  <c r="U48" i="804" s="1"/>
  <c r="W48" i="804" s="1"/>
  <c r="A48" i="804"/>
  <c r="Y47" i="804"/>
  <c r="S47" i="804"/>
  <c r="N47" i="804"/>
  <c r="M47" i="804"/>
  <c r="L47" i="804"/>
  <c r="D47" i="804"/>
  <c r="T47" i="804" s="1"/>
  <c r="U47" i="804" s="1"/>
  <c r="W47" i="804" s="1"/>
  <c r="A47" i="804"/>
  <c r="Y46" i="804"/>
  <c r="S46" i="804"/>
  <c r="N46" i="804"/>
  <c r="M46" i="804"/>
  <c r="L46" i="804"/>
  <c r="R46" i="804" s="1"/>
  <c r="D46" i="804"/>
  <c r="T46" i="804" s="1"/>
  <c r="U46" i="804" s="1"/>
  <c r="W46" i="804" s="1"/>
  <c r="A46" i="804"/>
  <c r="Y45" i="804"/>
  <c r="S45" i="804"/>
  <c r="N45" i="804"/>
  <c r="M45" i="804"/>
  <c r="L45" i="804"/>
  <c r="D45" i="804"/>
  <c r="T45" i="804" s="1"/>
  <c r="U45" i="804" s="1"/>
  <c r="W45" i="804" s="1"/>
  <c r="A45" i="804"/>
  <c r="Y44" i="804"/>
  <c r="S44" i="804"/>
  <c r="N44" i="804"/>
  <c r="M44" i="804"/>
  <c r="L44" i="804"/>
  <c r="D44" i="804"/>
  <c r="T44" i="804" s="1"/>
  <c r="U44" i="804" s="1"/>
  <c r="W44" i="804" s="1"/>
  <c r="A44" i="804"/>
  <c r="Y43" i="804"/>
  <c r="S43" i="804"/>
  <c r="N43" i="804"/>
  <c r="M43" i="804"/>
  <c r="L43" i="804"/>
  <c r="D43" i="804"/>
  <c r="T43" i="804" s="1"/>
  <c r="U43" i="804" s="1"/>
  <c r="W43" i="804" s="1"/>
  <c r="A43" i="804"/>
  <c r="Y42" i="804"/>
  <c r="S42" i="804"/>
  <c r="N42" i="804"/>
  <c r="M42" i="804"/>
  <c r="L42" i="804"/>
  <c r="D42" i="804"/>
  <c r="T42" i="804" s="1"/>
  <c r="U42" i="804" s="1"/>
  <c r="W42" i="804" s="1"/>
  <c r="A42" i="804"/>
  <c r="Y41" i="804"/>
  <c r="S41" i="804"/>
  <c r="N41" i="804"/>
  <c r="M41" i="804"/>
  <c r="L41" i="804"/>
  <c r="D41" i="804"/>
  <c r="T41" i="804" s="1"/>
  <c r="U41" i="804" s="1"/>
  <c r="W41" i="804" s="1"/>
  <c r="A41" i="804"/>
  <c r="Y40" i="804"/>
  <c r="S40" i="804"/>
  <c r="N40" i="804"/>
  <c r="M40" i="804"/>
  <c r="L40" i="804"/>
  <c r="D40" i="804"/>
  <c r="T40" i="804" s="1"/>
  <c r="U40" i="804" s="1"/>
  <c r="W40" i="804" s="1"/>
  <c r="A40" i="804"/>
  <c r="Y39" i="804"/>
  <c r="S39" i="804"/>
  <c r="N39" i="804"/>
  <c r="M39" i="804"/>
  <c r="L39" i="804"/>
  <c r="D39" i="804"/>
  <c r="T39" i="804" s="1"/>
  <c r="U39" i="804" s="1"/>
  <c r="W39" i="804" s="1"/>
  <c r="A39" i="804"/>
  <c r="Y38" i="804"/>
  <c r="S38" i="804"/>
  <c r="N38" i="804"/>
  <c r="M38" i="804"/>
  <c r="L38" i="804"/>
  <c r="D38" i="804"/>
  <c r="T38" i="804" s="1"/>
  <c r="U38" i="804" s="1"/>
  <c r="W38" i="804" s="1"/>
  <c r="A38" i="804"/>
  <c r="Y37" i="804"/>
  <c r="S37" i="804"/>
  <c r="N37" i="804"/>
  <c r="M37" i="804"/>
  <c r="L37" i="804"/>
  <c r="D37" i="804"/>
  <c r="T37" i="804" s="1"/>
  <c r="U37" i="804" s="1"/>
  <c r="W37" i="804" s="1"/>
  <c r="A37" i="804"/>
  <c r="Y36" i="804"/>
  <c r="S36" i="804"/>
  <c r="N36" i="804"/>
  <c r="M36" i="804"/>
  <c r="L36" i="804"/>
  <c r="D36" i="804"/>
  <c r="T36" i="804" s="1"/>
  <c r="U36" i="804" s="1"/>
  <c r="W36" i="804" s="1"/>
  <c r="A36" i="804"/>
  <c r="Y35" i="804"/>
  <c r="S35" i="804"/>
  <c r="N35" i="804"/>
  <c r="M35" i="804"/>
  <c r="L35" i="804"/>
  <c r="D35" i="804"/>
  <c r="T35" i="804" s="1"/>
  <c r="U35" i="804" s="1"/>
  <c r="W35" i="804" s="1"/>
  <c r="A35" i="804"/>
  <c r="Y34" i="804"/>
  <c r="S34" i="804"/>
  <c r="N34" i="804"/>
  <c r="M34" i="804"/>
  <c r="L34" i="804"/>
  <c r="R34" i="804" s="1"/>
  <c r="D34" i="804"/>
  <c r="T34" i="804" s="1"/>
  <c r="U34" i="804" s="1"/>
  <c r="W34" i="804" s="1"/>
  <c r="A34" i="804"/>
  <c r="Y33" i="804"/>
  <c r="S33" i="804"/>
  <c r="N33" i="804"/>
  <c r="M33" i="804"/>
  <c r="L33" i="804"/>
  <c r="D33" i="804"/>
  <c r="T33" i="804" s="1"/>
  <c r="U33" i="804" s="1"/>
  <c r="W33" i="804" s="1"/>
  <c r="A33" i="804"/>
  <c r="Y32" i="804"/>
  <c r="S32" i="804"/>
  <c r="N32" i="804"/>
  <c r="M32" i="804"/>
  <c r="L32" i="804"/>
  <c r="AA32" i="804" s="1"/>
  <c r="D32" i="804"/>
  <c r="T32" i="804" s="1"/>
  <c r="U32" i="804" s="1"/>
  <c r="W32" i="804" s="1"/>
  <c r="A32" i="804"/>
  <c r="Y31" i="804"/>
  <c r="S31" i="804"/>
  <c r="N31" i="804"/>
  <c r="M31" i="804"/>
  <c r="L31" i="804"/>
  <c r="D31" i="804"/>
  <c r="T31" i="804" s="1"/>
  <c r="U31" i="804" s="1"/>
  <c r="W31" i="804" s="1"/>
  <c r="A31" i="804"/>
  <c r="Y30" i="804"/>
  <c r="S30" i="804"/>
  <c r="N30" i="804"/>
  <c r="M30" i="804"/>
  <c r="L30" i="804"/>
  <c r="D30" i="804"/>
  <c r="T30" i="804" s="1"/>
  <c r="U30" i="804" s="1"/>
  <c r="W30" i="804" s="1"/>
  <c r="A30" i="804"/>
  <c r="Y29" i="804"/>
  <c r="S29" i="804"/>
  <c r="N29" i="804"/>
  <c r="M29" i="804"/>
  <c r="L29" i="804"/>
  <c r="R29" i="804" s="1"/>
  <c r="D29" i="804"/>
  <c r="T29" i="804" s="1"/>
  <c r="U29" i="804" s="1"/>
  <c r="W29" i="804" s="1"/>
  <c r="A29" i="804"/>
  <c r="Y28" i="804"/>
  <c r="S28" i="804"/>
  <c r="N28" i="804"/>
  <c r="M28" i="804"/>
  <c r="L28" i="804"/>
  <c r="D28" i="804"/>
  <c r="T28" i="804" s="1"/>
  <c r="U28" i="804" s="1"/>
  <c r="W28" i="804" s="1"/>
  <c r="A28" i="804"/>
  <c r="Y27" i="804"/>
  <c r="S27" i="804"/>
  <c r="N27" i="804"/>
  <c r="M27" i="804"/>
  <c r="L27" i="804"/>
  <c r="D27" i="804"/>
  <c r="T27" i="804" s="1"/>
  <c r="U27" i="804" s="1"/>
  <c r="W27" i="804" s="1"/>
  <c r="A27" i="804"/>
  <c r="Y26" i="804"/>
  <c r="S26" i="804"/>
  <c r="N26" i="804"/>
  <c r="M26" i="804"/>
  <c r="L26" i="804"/>
  <c r="D26" i="804"/>
  <c r="T26" i="804" s="1"/>
  <c r="U26" i="804" s="1"/>
  <c r="W26" i="804" s="1"/>
  <c r="A26" i="804"/>
  <c r="W25" i="804"/>
  <c r="B17" i="804"/>
  <c r="G15" i="804"/>
  <c r="B15" i="804"/>
  <c r="B13" i="804"/>
  <c r="W50" i="802"/>
  <c r="M50" i="802"/>
  <c r="S49" i="802"/>
  <c r="N49" i="802"/>
  <c r="M49" i="802"/>
  <c r="L49" i="802"/>
  <c r="D49" i="802"/>
  <c r="T49" i="802" s="1"/>
  <c r="U49" i="802" s="1"/>
  <c r="W49" i="802" s="1"/>
  <c r="A49" i="802"/>
  <c r="Y48" i="802"/>
  <c r="S48" i="802"/>
  <c r="N48" i="802"/>
  <c r="M48" i="802"/>
  <c r="L48" i="802"/>
  <c r="D48" i="802"/>
  <c r="T48" i="802" s="1"/>
  <c r="U48" i="802" s="1"/>
  <c r="W48" i="802" s="1"/>
  <c r="A48" i="802"/>
  <c r="Y47" i="802"/>
  <c r="S47" i="802"/>
  <c r="N47" i="802"/>
  <c r="M47" i="802"/>
  <c r="L47" i="802"/>
  <c r="D47" i="802"/>
  <c r="T47" i="802" s="1"/>
  <c r="U47" i="802" s="1"/>
  <c r="W47" i="802" s="1"/>
  <c r="A47" i="802"/>
  <c r="Y46" i="802"/>
  <c r="S46" i="802"/>
  <c r="N46" i="802"/>
  <c r="M46" i="802"/>
  <c r="L46" i="802"/>
  <c r="D46" i="802"/>
  <c r="T46" i="802" s="1"/>
  <c r="U46" i="802" s="1"/>
  <c r="W46" i="802" s="1"/>
  <c r="A46" i="802"/>
  <c r="Y45" i="802"/>
  <c r="S45" i="802"/>
  <c r="N45" i="802"/>
  <c r="M45" i="802"/>
  <c r="L45" i="802"/>
  <c r="D45" i="802"/>
  <c r="T45" i="802" s="1"/>
  <c r="U45" i="802" s="1"/>
  <c r="W45" i="802" s="1"/>
  <c r="A45" i="802"/>
  <c r="Y44" i="802"/>
  <c r="S44" i="802"/>
  <c r="N44" i="802"/>
  <c r="M44" i="802"/>
  <c r="L44" i="802"/>
  <c r="D44" i="802"/>
  <c r="T44" i="802" s="1"/>
  <c r="U44" i="802" s="1"/>
  <c r="W44" i="802" s="1"/>
  <c r="A44" i="802"/>
  <c r="Y43" i="802"/>
  <c r="T43" i="802"/>
  <c r="U43" i="802" s="1"/>
  <c r="W43" i="802" s="1"/>
  <c r="S43" i="802"/>
  <c r="N43" i="802"/>
  <c r="M43" i="802"/>
  <c r="L43" i="802"/>
  <c r="D43" i="802"/>
  <c r="A43" i="802"/>
  <c r="Y42" i="802"/>
  <c r="S42" i="802"/>
  <c r="N42" i="802"/>
  <c r="M42" i="802"/>
  <c r="L42" i="802"/>
  <c r="D42" i="802"/>
  <c r="T42" i="802" s="1"/>
  <c r="U42" i="802" s="1"/>
  <c r="W42" i="802" s="1"/>
  <c r="A42" i="802"/>
  <c r="Y41" i="802"/>
  <c r="S41" i="802"/>
  <c r="N41" i="802"/>
  <c r="M41" i="802"/>
  <c r="L41" i="802"/>
  <c r="D41" i="802"/>
  <c r="T41" i="802" s="1"/>
  <c r="U41" i="802" s="1"/>
  <c r="W41" i="802" s="1"/>
  <c r="A41" i="802"/>
  <c r="Y40" i="802"/>
  <c r="S40" i="802"/>
  <c r="N40" i="802"/>
  <c r="M40" i="802"/>
  <c r="L40" i="802"/>
  <c r="D40" i="802"/>
  <c r="T40" i="802" s="1"/>
  <c r="U40" i="802" s="1"/>
  <c r="W40" i="802" s="1"/>
  <c r="A40" i="802"/>
  <c r="Y39" i="802"/>
  <c r="S39" i="802"/>
  <c r="N39" i="802"/>
  <c r="M39" i="802"/>
  <c r="L39" i="802"/>
  <c r="D39" i="802"/>
  <c r="T39" i="802" s="1"/>
  <c r="U39" i="802" s="1"/>
  <c r="W39" i="802" s="1"/>
  <c r="A39" i="802"/>
  <c r="Y38" i="802"/>
  <c r="S38" i="802"/>
  <c r="N38" i="802"/>
  <c r="M38" i="802"/>
  <c r="L38" i="802"/>
  <c r="D38" i="802"/>
  <c r="T38" i="802" s="1"/>
  <c r="U38" i="802" s="1"/>
  <c r="W38" i="802" s="1"/>
  <c r="A38" i="802"/>
  <c r="Y37" i="802"/>
  <c r="S37" i="802"/>
  <c r="N37" i="802"/>
  <c r="M37" i="802"/>
  <c r="L37" i="802"/>
  <c r="D37" i="802"/>
  <c r="T37" i="802" s="1"/>
  <c r="U37" i="802" s="1"/>
  <c r="W37" i="802" s="1"/>
  <c r="A37" i="802"/>
  <c r="Y36" i="802"/>
  <c r="S36" i="802"/>
  <c r="N36" i="802"/>
  <c r="M36" i="802"/>
  <c r="L36" i="802"/>
  <c r="D36" i="802"/>
  <c r="T36" i="802" s="1"/>
  <c r="U36" i="802" s="1"/>
  <c r="W36" i="802" s="1"/>
  <c r="A36" i="802"/>
  <c r="Y35" i="802"/>
  <c r="S35" i="802"/>
  <c r="N35" i="802"/>
  <c r="M35" i="802"/>
  <c r="L35" i="802"/>
  <c r="D35" i="802"/>
  <c r="T35" i="802" s="1"/>
  <c r="U35" i="802" s="1"/>
  <c r="W35" i="802" s="1"/>
  <c r="A35" i="802"/>
  <c r="Y34" i="802"/>
  <c r="S34" i="802"/>
  <c r="N34" i="802"/>
  <c r="M34" i="802"/>
  <c r="L34" i="802"/>
  <c r="D34" i="802"/>
  <c r="T34" i="802" s="1"/>
  <c r="U34" i="802" s="1"/>
  <c r="W34" i="802" s="1"/>
  <c r="A34" i="802"/>
  <c r="Y33" i="802"/>
  <c r="S33" i="802"/>
  <c r="N33" i="802"/>
  <c r="M33" i="802"/>
  <c r="L33" i="802"/>
  <c r="D33" i="802"/>
  <c r="T33" i="802" s="1"/>
  <c r="U33" i="802" s="1"/>
  <c r="W33" i="802" s="1"/>
  <c r="A33" i="802"/>
  <c r="Y32" i="802"/>
  <c r="S32" i="802"/>
  <c r="N32" i="802"/>
  <c r="M32" i="802"/>
  <c r="L32" i="802"/>
  <c r="AA32" i="802" s="1"/>
  <c r="D32" i="802"/>
  <c r="T32" i="802" s="1"/>
  <c r="U32" i="802" s="1"/>
  <c r="W32" i="802" s="1"/>
  <c r="A32" i="802"/>
  <c r="Y31" i="802"/>
  <c r="S31" i="802"/>
  <c r="N31" i="802"/>
  <c r="M31" i="802"/>
  <c r="L31" i="802"/>
  <c r="D31" i="802"/>
  <c r="T31" i="802" s="1"/>
  <c r="U31" i="802" s="1"/>
  <c r="W31" i="802" s="1"/>
  <c r="A31" i="802"/>
  <c r="Y30" i="802"/>
  <c r="S30" i="802"/>
  <c r="N30" i="802"/>
  <c r="M30" i="802"/>
  <c r="L30" i="802"/>
  <c r="D30" i="802"/>
  <c r="T30" i="802" s="1"/>
  <c r="U30" i="802" s="1"/>
  <c r="W30" i="802" s="1"/>
  <c r="A30" i="802"/>
  <c r="Y29" i="802"/>
  <c r="S29" i="802"/>
  <c r="N29" i="802"/>
  <c r="M29" i="802"/>
  <c r="L29" i="802"/>
  <c r="D29" i="802"/>
  <c r="T29" i="802" s="1"/>
  <c r="U29" i="802" s="1"/>
  <c r="W29" i="802" s="1"/>
  <c r="A29" i="802"/>
  <c r="Y28" i="802"/>
  <c r="S28" i="802"/>
  <c r="N28" i="802"/>
  <c r="M28" i="802"/>
  <c r="L28" i="802"/>
  <c r="D28" i="802"/>
  <c r="T28" i="802" s="1"/>
  <c r="U28" i="802" s="1"/>
  <c r="W28" i="802" s="1"/>
  <c r="A28" i="802"/>
  <c r="Y27" i="802"/>
  <c r="S27" i="802"/>
  <c r="N27" i="802"/>
  <c r="M27" i="802"/>
  <c r="L27" i="802"/>
  <c r="D27" i="802"/>
  <c r="T27" i="802" s="1"/>
  <c r="U27" i="802" s="1"/>
  <c r="W27" i="802" s="1"/>
  <c r="A27" i="802"/>
  <c r="Y26" i="802"/>
  <c r="S26" i="802"/>
  <c r="N26" i="802"/>
  <c r="M26" i="802"/>
  <c r="L26" i="802"/>
  <c r="D26" i="802"/>
  <c r="T26" i="802" s="1"/>
  <c r="U26" i="802" s="1"/>
  <c r="W26" i="802" s="1"/>
  <c r="A26" i="802"/>
  <c r="W25" i="802"/>
  <c r="B17" i="802"/>
  <c r="G15" i="802"/>
  <c r="B15" i="802"/>
  <c r="B13" i="802"/>
  <c r="W50" i="800"/>
  <c r="M50" i="800"/>
  <c r="T49" i="800"/>
  <c r="U49" i="800" s="1"/>
  <c r="W49" i="800" s="1"/>
  <c r="S49" i="800"/>
  <c r="N49" i="800"/>
  <c r="M49" i="800"/>
  <c r="L49" i="800"/>
  <c r="D49" i="800"/>
  <c r="A49" i="800"/>
  <c r="Y48" i="800"/>
  <c r="S48" i="800"/>
  <c r="N48" i="800"/>
  <c r="M48" i="800"/>
  <c r="L48" i="800"/>
  <c r="D48" i="800"/>
  <c r="T48" i="800" s="1"/>
  <c r="U48" i="800" s="1"/>
  <c r="W48" i="800" s="1"/>
  <c r="A48" i="800"/>
  <c r="Y47" i="800"/>
  <c r="S47" i="800"/>
  <c r="N47" i="800"/>
  <c r="M47" i="800"/>
  <c r="L47" i="800"/>
  <c r="R47" i="800" s="1"/>
  <c r="D47" i="800"/>
  <c r="T47" i="800" s="1"/>
  <c r="U47" i="800" s="1"/>
  <c r="W47" i="800" s="1"/>
  <c r="A47" i="800"/>
  <c r="Y46" i="800"/>
  <c r="S46" i="800"/>
  <c r="N46" i="800"/>
  <c r="M46" i="800"/>
  <c r="L46" i="800"/>
  <c r="D46" i="800"/>
  <c r="T46" i="800" s="1"/>
  <c r="U46" i="800" s="1"/>
  <c r="W46" i="800" s="1"/>
  <c r="A46" i="800"/>
  <c r="Y45" i="800"/>
  <c r="S45" i="800"/>
  <c r="N45" i="800"/>
  <c r="M45" i="800"/>
  <c r="L45" i="800"/>
  <c r="R45" i="800" s="1"/>
  <c r="D45" i="800"/>
  <c r="T45" i="800" s="1"/>
  <c r="U45" i="800" s="1"/>
  <c r="W45" i="800" s="1"/>
  <c r="A45" i="800"/>
  <c r="Y44" i="800"/>
  <c r="T44" i="800"/>
  <c r="U44" i="800" s="1"/>
  <c r="W44" i="800" s="1"/>
  <c r="S44" i="800"/>
  <c r="N44" i="800"/>
  <c r="M44" i="800"/>
  <c r="L44" i="800"/>
  <c r="D44" i="800"/>
  <c r="A44" i="800"/>
  <c r="Y43" i="800"/>
  <c r="S43" i="800"/>
  <c r="N43" i="800"/>
  <c r="M43" i="800"/>
  <c r="L43" i="800"/>
  <c r="D43" i="800"/>
  <c r="T43" i="800" s="1"/>
  <c r="U43" i="800" s="1"/>
  <c r="W43" i="800" s="1"/>
  <c r="A43" i="800"/>
  <c r="Y42" i="800"/>
  <c r="S42" i="800"/>
  <c r="N42" i="800"/>
  <c r="M42" i="800"/>
  <c r="L42" i="800"/>
  <c r="R42" i="800" s="1"/>
  <c r="D42" i="800"/>
  <c r="T42" i="800" s="1"/>
  <c r="U42" i="800" s="1"/>
  <c r="W42" i="800" s="1"/>
  <c r="A42" i="800"/>
  <c r="Y41" i="800"/>
  <c r="S41" i="800"/>
  <c r="N41" i="800"/>
  <c r="M41" i="800"/>
  <c r="L41" i="800"/>
  <c r="D41" i="800"/>
  <c r="T41" i="800" s="1"/>
  <c r="U41" i="800" s="1"/>
  <c r="W41" i="800" s="1"/>
  <c r="A41" i="800"/>
  <c r="Y40" i="800"/>
  <c r="T40" i="800"/>
  <c r="U40" i="800" s="1"/>
  <c r="W40" i="800" s="1"/>
  <c r="S40" i="800"/>
  <c r="N40" i="800"/>
  <c r="M40" i="800"/>
  <c r="L40" i="800"/>
  <c r="R40" i="800" s="1"/>
  <c r="D40" i="800"/>
  <c r="A40" i="800"/>
  <c r="Y39" i="800"/>
  <c r="S39" i="800"/>
  <c r="N39" i="800"/>
  <c r="M39" i="800"/>
  <c r="L39" i="800"/>
  <c r="D39" i="800"/>
  <c r="T39" i="800" s="1"/>
  <c r="U39" i="800" s="1"/>
  <c r="W39" i="800" s="1"/>
  <c r="A39" i="800"/>
  <c r="Y38" i="800"/>
  <c r="S38" i="800"/>
  <c r="N38" i="800"/>
  <c r="R38" i="800" s="1"/>
  <c r="M38" i="800"/>
  <c r="L38" i="800"/>
  <c r="D38" i="800"/>
  <c r="T38" i="800" s="1"/>
  <c r="U38" i="800" s="1"/>
  <c r="W38" i="800" s="1"/>
  <c r="A38" i="800"/>
  <c r="Y37" i="800"/>
  <c r="S37" i="800"/>
  <c r="N37" i="800"/>
  <c r="M37" i="800"/>
  <c r="L37" i="800"/>
  <c r="D37" i="800"/>
  <c r="T37" i="800" s="1"/>
  <c r="U37" i="800" s="1"/>
  <c r="W37" i="800" s="1"/>
  <c r="A37" i="800"/>
  <c r="Y36" i="800"/>
  <c r="S36" i="800"/>
  <c r="N36" i="800"/>
  <c r="M36" i="800"/>
  <c r="L36" i="800"/>
  <c r="D36" i="800"/>
  <c r="T36" i="800" s="1"/>
  <c r="U36" i="800" s="1"/>
  <c r="W36" i="800" s="1"/>
  <c r="A36" i="800"/>
  <c r="Y35" i="800"/>
  <c r="S35" i="800"/>
  <c r="N35" i="800"/>
  <c r="M35" i="800"/>
  <c r="L35" i="800"/>
  <c r="R35" i="800" s="1"/>
  <c r="D35" i="800"/>
  <c r="T35" i="800" s="1"/>
  <c r="U35" i="800" s="1"/>
  <c r="W35" i="800" s="1"/>
  <c r="A35" i="800"/>
  <c r="Y34" i="800"/>
  <c r="S34" i="800"/>
  <c r="N34" i="800"/>
  <c r="M34" i="800"/>
  <c r="L34" i="800"/>
  <c r="R34" i="800" s="1"/>
  <c r="D34" i="800"/>
  <c r="T34" i="800" s="1"/>
  <c r="U34" i="800" s="1"/>
  <c r="W34" i="800" s="1"/>
  <c r="A34" i="800"/>
  <c r="Y33" i="800"/>
  <c r="T33" i="800"/>
  <c r="U33" i="800" s="1"/>
  <c r="W33" i="800" s="1"/>
  <c r="S33" i="800"/>
  <c r="N33" i="800"/>
  <c r="M33" i="800"/>
  <c r="L33" i="800"/>
  <c r="R33" i="800" s="1"/>
  <c r="D33" i="800"/>
  <c r="A33" i="800"/>
  <c r="Y32" i="800"/>
  <c r="S32" i="800"/>
  <c r="N32" i="800"/>
  <c r="M32" i="800"/>
  <c r="L32" i="800"/>
  <c r="AA32" i="800" s="1"/>
  <c r="D32" i="800"/>
  <c r="T32" i="800" s="1"/>
  <c r="U32" i="800" s="1"/>
  <c r="W32" i="800" s="1"/>
  <c r="A32" i="800"/>
  <c r="Y31" i="800"/>
  <c r="S31" i="800"/>
  <c r="N31" i="800"/>
  <c r="M31" i="800"/>
  <c r="L31" i="800"/>
  <c r="D31" i="800"/>
  <c r="T31" i="800" s="1"/>
  <c r="U31" i="800" s="1"/>
  <c r="W31" i="800" s="1"/>
  <c r="A31" i="800"/>
  <c r="Y30" i="800"/>
  <c r="S30" i="800"/>
  <c r="N30" i="800"/>
  <c r="M30" i="800"/>
  <c r="L30" i="800"/>
  <c r="D30" i="800"/>
  <c r="T30" i="800" s="1"/>
  <c r="U30" i="800" s="1"/>
  <c r="W30" i="800" s="1"/>
  <c r="A30" i="800"/>
  <c r="Y29" i="800"/>
  <c r="S29" i="800"/>
  <c r="N29" i="800"/>
  <c r="R29" i="800" s="1"/>
  <c r="M29" i="800"/>
  <c r="L29" i="800"/>
  <c r="D29" i="800"/>
  <c r="T29" i="800" s="1"/>
  <c r="U29" i="800" s="1"/>
  <c r="W29" i="800" s="1"/>
  <c r="A29" i="800"/>
  <c r="Y28" i="800"/>
  <c r="S28" i="800"/>
  <c r="N28" i="800"/>
  <c r="M28" i="800"/>
  <c r="L28" i="800"/>
  <c r="D28" i="800"/>
  <c r="T28" i="800" s="1"/>
  <c r="U28" i="800" s="1"/>
  <c r="W28" i="800" s="1"/>
  <c r="A28" i="800"/>
  <c r="Y27" i="800"/>
  <c r="T27" i="800"/>
  <c r="U27" i="800" s="1"/>
  <c r="W27" i="800" s="1"/>
  <c r="S27" i="800"/>
  <c r="N27" i="800"/>
  <c r="M27" i="800"/>
  <c r="L27" i="800"/>
  <c r="D27" i="800"/>
  <c r="A27" i="800"/>
  <c r="Y26" i="800"/>
  <c r="S26" i="800"/>
  <c r="N26" i="800"/>
  <c r="M26" i="800"/>
  <c r="L26" i="800"/>
  <c r="D26" i="800"/>
  <c r="T26" i="800" s="1"/>
  <c r="U26" i="800" s="1"/>
  <c r="W26" i="800" s="1"/>
  <c r="A26" i="800"/>
  <c r="W25" i="800"/>
  <c r="B17" i="800"/>
  <c r="G15" i="800"/>
  <c r="B15" i="800"/>
  <c r="B13" i="800"/>
  <c r="W50" i="796"/>
  <c r="M50" i="796"/>
  <c r="S49" i="796"/>
  <c r="N49" i="796"/>
  <c r="M49" i="796"/>
  <c r="L49" i="796"/>
  <c r="D49" i="796"/>
  <c r="T49" i="796" s="1"/>
  <c r="U49" i="796" s="1"/>
  <c r="W49" i="796" s="1"/>
  <c r="A49" i="796"/>
  <c r="Y48" i="796"/>
  <c r="T48" i="796"/>
  <c r="U48" i="796" s="1"/>
  <c r="W48" i="796" s="1"/>
  <c r="S48" i="796"/>
  <c r="N48" i="796"/>
  <c r="M48" i="796"/>
  <c r="L48" i="796"/>
  <c r="D48" i="796"/>
  <c r="A48" i="796"/>
  <c r="Y47" i="796"/>
  <c r="T47" i="796"/>
  <c r="U47" i="796" s="1"/>
  <c r="W47" i="796" s="1"/>
  <c r="S47" i="796"/>
  <c r="N47" i="796"/>
  <c r="M47" i="796"/>
  <c r="L47" i="796"/>
  <c r="D47" i="796"/>
  <c r="A47" i="796"/>
  <c r="Y46" i="796"/>
  <c r="S46" i="796"/>
  <c r="N46" i="796"/>
  <c r="M46" i="796"/>
  <c r="L46" i="796"/>
  <c r="R46" i="796" s="1"/>
  <c r="D46" i="796"/>
  <c r="T46" i="796" s="1"/>
  <c r="U46" i="796" s="1"/>
  <c r="W46" i="796" s="1"/>
  <c r="A46" i="796"/>
  <c r="Y45" i="796"/>
  <c r="S45" i="796"/>
  <c r="N45" i="796"/>
  <c r="R45" i="796" s="1"/>
  <c r="M45" i="796"/>
  <c r="L45" i="796"/>
  <c r="D45" i="796"/>
  <c r="T45" i="796" s="1"/>
  <c r="U45" i="796" s="1"/>
  <c r="W45" i="796" s="1"/>
  <c r="A45" i="796"/>
  <c r="Y44" i="796"/>
  <c r="S44" i="796"/>
  <c r="N44" i="796"/>
  <c r="M44" i="796"/>
  <c r="L44" i="796"/>
  <c r="D44" i="796"/>
  <c r="T44" i="796" s="1"/>
  <c r="U44" i="796" s="1"/>
  <c r="W44" i="796" s="1"/>
  <c r="A44" i="796"/>
  <c r="Y43" i="796"/>
  <c r="S43" i="796"/>
  <c r="N43" i="796"/>
  <c r="M43" i="796"/>
  <c r="L43" i="796"/>
  <c r="D43" i="796"/>
  <c r="T43" i="796" s="1"/>
  <c r="U43" i="796" s="1"/>
  <c r="W43" i="796" s="1"/>
  <c r="A43" i="796"/>
  <c r="Y42" i="796"/>
  <c r="S42" i="796"/>
  <c r="N42" i="796"/>
  <c r="M42" i="796"/>
  <c r="L42" i="796"/>
  <c r="R42" i="796" s="1"/>
  <c r="D42" i="796"/>
  <c r="T42" i="796" s="1"/>
  <c r="U42" i="796" s="1"/>
  <c r="W42" i="796" s="1"/>
  <c r="A42" i="796"/>
  <c r="Y41" i="796"/>
  <c r="S41" i="796"/>
  <c r="N41" i="796"/>
  <c r="M41" i="796"/>
  <c r="L41" i="796"/>
  <c r="D41" i="796"/>
  <c r="T41" i="796" s="1"/>
  <c r="U41" i="796" s="1"/>
  <c r="W41" i="796" s="1"/>
  <c r="A41" i="796"/>
  <c r="Y40" i="796"/>
  <c r="S40" i="796"/>
  <c r="N40" i="796"/>
  <c r="M40" i="796"/>
  <c r="L40" i="796"/>
  <c r="D40" i="796"/>
  <c r="T40" i="796" s="1"/>
  <c r="U40" i="796" s="1"/>
  <c r="W40" i="796" s="1"/>
  <c r="A40" i="796"/>
  <c r="Y39" i="796"/>
  <c r="T39" i="796"/>
  <c r="U39" i="796" s="1"/>
  <c r="W39" i="796" s="1"/>
  <c r="S39" i="796"/>
  <c r="N39" i="796"/>
  <c r="M39" i="796"/>
  <c r="L39" i="796"/>
  <c r="D39" i="796"/>
  <c r="A39" i="796"/>
  <c r="Y38" i="796"/>
  <c r="S38" i="796"/>
  <c r="N38" i="796"/>
  <c r="M38" i="796"/>
  <c r="L38" i="796"/>
  <c r="D38" i="796"/>
  <c r="T38" i="796" s="1"/>
  <c r="U38" i="796" s="1"/>
  <c r="W38" i="796" s="1"/>
  <c r="A38" i="796"/>
  <c r="Y37" i="796"/>
  <c r="S37" i="796"/>
  <c r="N37" i="796"/>
  <c r="M37" i="796"/>
  <c r="L37" i="796"/>
  <c r="D37" i="796"/>
  <c r="T37" i="796" s="1"/>
  <c r="U37" i="796" s="1"/>
  <c r="W37" i="796" s="1"/>
  <c r="A37" i="796"/>
  <c r="Y36" i="796"/>
  <c r="S36" i="796"/>
  <c r="N36" i="796"/>
  <c r="M36" i="796"/>
  <c r="L36" i="796"/>
  <c r="D36" i="796"/>
  <c r="T36" i="796" s="1"/>
  <c r="U36" i="796" s="1"/>
  <c r="W36" i="796" s="1"/>
  <c r="A36" i="796"/>
  <c r="Y35" i="796"/>
  <c r="S35" i="796"/>
  <c r="N35" i="796"/>
  <c r="M35" i="796"/>
  <c r="L35" i="796"/>
  <c r="R35" i="796" s="1"/>
  <c r="D35" i="796"/>
  <c r="T35" i="796" s="1"/>
  <c r="U35" i="796" s="1"/>
  <c r="W35" i="796" s="1"/>
  <c r="A35" i="796"/>
  <c r="Y34" i="796"/>
  <c r="S34" i="796"/>
  <c r="N34" i="796"/>
  <c r="R34" i="796" s="1"/>
  <c r="M34" i="796"/>
  <c r="L34" i="796"/>
  <c r="D34" i="796"/>
  <c r="T34" i="796" s="1"/>
  <c r="U34" i="796" s="1"/>
  <c r="W34" i="796" s="1"/>
  <c r="A34" i="796"/>
  <c r="Y33" i="796"/>
  <c r="S33" i="796"/>
  <c r="N33" i="796"/>
  <c r="M33" i="796"/>
  <c r="L33" i="796"/>
  <c r="D33" i="796"/>
  <c r="T33" i="796" s="1"/>
  <c r="U33" i="796" s="1"/>
  <c r="W33" i="796" s="1"/>
  <c r="A33" i="796"/>
  <c r="Y32" i="796"/>
  <c r="S32" i="796"/>
  <c r="N32" i="796"/>
  <c r="M32" i="796"/>
  <c r="L32" i="796"/>
  <c r="AA32" i="796" s="1"/>
  <c r="D32" i="796"/>
  <c r="T32" i="796" s="1"/>
  <c r="U32" i="796" s="1"/>
  <c r="W32" i="796" s="1"/>
  <c r="A32" i="796"/>
  <c r="Y31" i="796"/>
  <c r="S31" i="796"/>
  <c r="N31" i="796"/>
  <c r="M31" i="796"/>
  <c r="L31" i="796"/>
  <c r="D31" i="796"/>
  <c r="T31" i="796" s="1"/>
  <c r="U31" i="796" s="1"/>
  <c r="W31" i="796" s="1"/>
  <c r="A31" i="796"/>
  <c r="Y30" i="796"/>
  <c r="S30" i="796"/>
  <c r="N30" i="796"/>
  <c r="M30" i="796"/>
  <c r="L30" i="796"/>
  <c r="D30" i="796"/>
  <c r="T30" i="796" s="1"/>
  <c r="U30" i="796" s="1"/>
  <c r="W30" i="796" s="1"/>
  <c r="A30" i="796"/>
  <c r="Y29" i="796"/>
  <c r="S29" i="796"/>
  <c r="N29" i="796"/>
  <c r="M29" i="796"/>
  <c r="L29" i="796"/>
  <c r="R29" i="796" s="1"/>
  <c r="D29" i="796"/>
  <c r="T29" i="796" s="1"/>
  <c r="U29" i="796" s="1"/>
  <c r="W29" i="796" s="1"/>
  <c r="A29" i="796"/>
  <c r="Y28" i="796"/>
  <c r="S28" i="796"/>
  <c r="N28" i="796"/>
  <c r="M28" i="796"/>
  <c r="L28" i="796"/>
  <c r="D28" i="796"/>
  <c r="T28" i="796" s="1"/>
  <c r="U28" i="796" s="1"/>
  <c r="W28" i="796" s="1"/>
  <c r="A28" i="796"/>
  <c r="Y27" i="796"/>
  <c r="S27" i="796"/>
  <c r="N27" i="796"/>
  <c r="M27" i="796"/>
  <c r="L27" i="796"/>
  <c r="D27" i="796"/>
  <c r="T27" i="796" s="1"/>
  <c r="U27" i="796" s="1"/>
  <c r="W27" i="796" s="1"/>
  <c r="A27" i="796"/>
  <c r="Y26" i="796"/>
  <c r="S26" i="796"/>
  <c r="N26" i="796"/>
  <c r="M26" i="796"/>
  <c r="L26" i="796"/>
  <c r="R26" i="796" s="1"/>
  <c r="D26" i="796"/>
  <c r="T26" i="796" s="1"/>
  <c r="U26" i="796" s="1"/>
  <c r="W26" i="796" s="1"/>
  <c r="A26" i="796"/>
  <c r="W25" i="796"/>
  <c r="B17" i="796"/>
  <c r="G15" i="796"/>
  <c r="B15" i="796"/>
  <c r="B13" i="796"/>
  <c r="W50" i="794"/>
  <c r="M50" i="794"/>
  <c r="S49" i="794"/>
  <c r="N49" i="794"/>
  <c r="M49" i="794"/>
  <c r="L49" i="794"/>
  <c r="R49" i="794" s="1"/>
  <c r="D49" i="794"/>
  <c r="T49" i="794" s="1"/>
  <c r="U49" i="794" s="1"/>
  <c r="W49" i="794" s="1"/>
  <c r="A49" i="794"/>
  <c r="Y48" i="794"/>
  <c r="S48" i="794"/>
  <c r="N48" i="794"/>
  <c r="M48" i="794"/>
  <c r="L48" i="794"/>
  <c r="D48" i="794"/>
  <c r="T48" i="794" s="1"/>
  <c r="U48" i="794" s="1"/>
  <c r="W48" i="794" s="1"/>
  <c r="A48" i="794"/>
  <c r="Y47" i="794"/>
  <c r="S47" i="794"/>
  <c r="N47" i="794"/>
  <c r="M47" i="794"/>
  <c r="L47" i="794"/>
  <c r="D47" i="794"/>
  <c r="T47" i="794" s="1"/>
  <c r="U47" i="794" s="1"/>
  <c r="W47" i="794" s="1"/>
  <c r="A47" i="794"/>
  <c r="Y46" i="794"/>
  <c r="S46" i="794"/>
  <c r="N46" i="794"/>
  <c r="M46" i="794"/>
  <c r="L46" i="794"/>
  <c r="R46" i="794" s="1"/>
  <c r="D46" i="794"/>
  <c r="T46" i="794" s="1"/>
  <c r="U46" i="794" s="1"/>
  <c r="W46" i="794" s="1"/>
  <c r="A46" i="794"/>
  <c r="Y45" i="794"/>
  <c r="S45" i="794"/>
  <c r="N45" i="794"/>
  <c r="M45" i="794"/>
  <c r="L45" i="794"/>
  <c r="D45" i="794"/>
  <c r="T45" i="794" s="1"/>
  <c r="U45" i="794" s="1"/>
  <c r="W45" i="794" s="1"/>
  <c r="A45" i="794"/>
  <c r="Y44" i="794"/>
  <c r="S44" i="794"/>
  <c r="N44" i="794"/>
  <c r="M44" i="794"/>
  <c r="L44" i="794"/>
  <c r="R44" i="794" s="1"/>
  <c r="D44" i="794"/>
  <c r="T44" i="794" s="1"/>
  <c r="U44" i="794" s="1"/>
  <c r="W44" i="794" s="1"/>
  <c r="A44" i="794"/>
  <c r="Y43" i="794"/>
  <c r="S43" i="794"/>
  <c r="N43" i="794"/>
  <c r="M43" i="794"/>
  <c r="L43" i="794"/>
  <c r="D43" i="794"/>
  <c r="T43" i="794" s="1"/>
  <c r="U43" i="794" s="1"/>
  <c r="W43" i="794" s="1"/>
  <c r="A43" i="794"/>
  <c r="Y42" i="794"/>
  <c r="S42" i="794"/>
  <c r="N42" i="794"/>
  <c r="M42" i="794"/>
  <c r="L42" i="794"/>
  <c r="R42" i="794" s="1"/>
  <c r="D42" i="794"/>
  <c r="T42" i="794" s="1"/>
  <c r="U42" i="794" s="1"/>
  <c r="W42" i="794" s="1"/>
  <c r="A42" i="794"/>
  <c r="Y41" i="794"/>
  <c r="S41" i="794"/>
  <c r="N41" i="794"/>
  <c r="M41" i="794"/>
  <c r="L41" i="794"/>
  <c r="D41" i="794"/>
  <c r="T41" i="794" s="1"/>
  <c r="U41" i="794" s="1"/>
  <c r="W41" i="794" s="1"/>
  <c r="A41" i="794"/>
  <c r="Y40" i="794"/>
  <c r="S40" i="794"/>
  <c r="N40" i="794"/>
  <c r="M40" i="794"/>
  <c r="L40" i="794"/>
  <c r="R40" i="794" s="1"/>
  <c r="D40" i="794"/>
  <c r="T40" i="794" s="1"/>
  <c r="U40" i="794" s="1"/>
  <c r="W40" i="794" s="1"/>
  <c r="A40" i="794"/>
  <c r="Y39" i="794"/>
  <c r="S39" i="794"/>
  <c r="N39" i="794"/>
  <c r="M39" i="794"/>
  <c r="L39" i="794"/>
  <c r="D39" i="794"/>
  <c r="T39" i="794" s="1"/>
  <c r="U39" i="794" s="1"/>
  <c r="W39" i="794" s="1"/>
  <c r="A39" i="794"/>
  <c r="Y38" i="794"/>
  <c r="S38" i="794"/>
  <c r="N38" i="794"/>
  <c r="M38" i="794"/>
  <c r="L38" i="794"/>
  <c r="R38" i="794" s="1"/>
  <c r="D38" i="794"/>
  <c r="T38" i="794" s="1"/>
  <c r="U38" i="794" s="1"/>
  <c r="W38" i="794" s="1"/>
  <c r="A38" i="794"/>
  <c r="Y37" i="794"/>
  <c r="S37" i="794"/>
  <c r="N37" i="794"/>
  <c r="M37" i="794"/>
  <c r="L37" i="794"/>
  <c r="D37" i="794"/>
  <c r="T37" i="794" s="1"/>
  <c r="U37" i="794" s="1"/>
  <c r="W37" i="794" s="1"/>
  <c r="A37" i="794"/>
  <c r="Y36" i="794"/>
  <c r="S36" i="794"/>
  <c r="N36" i="794"/>
  <c r="M36" i="794"/>
  <c r="L36" i="794"/>
  <c r="D36" i="794"/>
  <c r="T36" i="794" s="1"/>
  <c r="U36" i="794" s="1"/>
  <c r="W36" i="794" s="1"/>
  <c r="A36" i="794"/>
  <c r="Y35" i="794"/>
  <c r="S35" i="794"/>
  <c r="N35" i="794"/>
  <c r="M35" i="794"/>
  <c r="L35" i="794"/>
  <c r="D35" i="794"/>
  <c r="T35" i="794" s="1"/>
  <c r="U35" i="794" s="1"/>
  <c r="W35" i="794" s="1"/>
  <c r="A35" i="794"/>
  <c r="Y34" i="794"/>
  <c r="S34" i="794"/>
  <c r="N34" i="794"/>
  <c r="M34" i="794"/>
  <c r="L34" i="794"/>
  <c r="R34" i="794" s="1"/>
  <c r="D34" i="794"/>
  <c r="T34" i="794" s="1"/>
  <c r="U34" i="794" s="1"/>
  <c r="W34" i="794" s="1"/>
  <c r="A34" i="794"/>
  <c r="Y33" i="794"/>
  <c r="S33" i="794"/>
  <c r="N33" i="794"/>
  <c r="M33" i="794"/>
  <c r="L33" i="794"/>
  <c r="R33" i="794" s="1"/>
  <c r="D33" i="794"/>
  <c r="T33" i="794" s="1"/>
  <c r="U33" i="794" s="1"/>
  <c r="W33" i="794" s="1"/>
  <c r="A33" i="794"/>
  <c r="AA32" i="794"/>
  <c r="Y32" i="794"/>
  <c r="S32" i="794"/>
  <c r="N32" i="794"/>
  <c r="M32" i="794"/>
  <c r="L32" i="794"/>
  <c r="D32" i="794"/>
  <c r="T32" i="794" s="1"/>
  <c r="U32" i="794" s="1"/>
  <c r="W32" i="794" s="1"/>
  <c r="A32" i="794"/>
  <c r="Y31" i="794"/>
  <c r="S31" i="794"/>
  <c r="N31" i="794"/>
  <c r="M31" i="794"/>
  <c r="L31" i="794"/>
  <c r="D31" i="794"/>
  <c r="T31" i="794" s="1"/>
  <c r="U31" i="794" s="1"/>
  <c r="W31" i="794" s="1"/>
  <c r="A31" i="794"/>
  <c r="Y30" i="794"/>
  <c r="S30" i="794"/>
  <c r="N30" i="794"/>
  <c r="M30" i="794"/>
  <c r="L30" i="794"/>
  <c r="D30" i="794"/>
  <c r="T30" i="794" s="1"/>
  <c r="U30" i="794" s="1"/>
  <c r="W30" i="794" s="1"/>
  <c r="A30" i="794"/>
  <c r="Y29" i="794"/>
  <c r="S29" i="794"/>
  <c r="N29" i="794"/>
  <c r="M29" i="794"/>
  <c r="L29" i="794"/>
  <c r="R29" i="794" s="1"/>
  <c r="D29" i="794"/>
  <c r="T29" i="794" s="1"/>
  <c r="U29" i="794" s="1"/>
  <c r="W29" i="794" s="1"/>
  <c r="A29" i="794"/>
  <c r="Y28" i="794"/>
  <c r="S28" i="794"/>
  <c r="N28" i="794"/>
  <c r="M28" i="794"/>
  <c r="L28" i="794"/>
  <c r="D28" i="794"/>
  <c r="T28" i="794" s="1"/>
  <c r="U28" i="794" s="1"/>
  <c r="W28" i="794" s="1"/>
  <c r="A28" i="794"/>
  <c r="Y27" i="794"/>
  <c r="S27" i="794"/>
  <c r="N27" i="794"/>
  <c r="M27" i="794"/>
  <c r="L27" i="794"/>
  <c r="D27" i="794"/>
  <c r="T27" i="794" s="1"/>
  <c r="U27" i="794" s="1"/>
  <c r="W27" i="794" s="1"/>
  <c r="A27" i="794"/>
  <c r="Y26" i="794"/>
  <c r="S26" i="794"/>
  <c r="N26" i="794"/>
  <c r="M26" i="794"/>
  <c r="L26" i="794"/>
  <c r="R26" i="794" s="1"/>
  <c r="D26" i="794"/>
  <c r="T26" i="794" s="1"/>
  <c r="U26" i="794" s="1"/>
  <c r="W26" i="794" s="1"/>
  <c r="A26" i="794"/>
  <c r="W25" i="794"/>
  <c r="B17" i="794"/>
  <c r="G15" i="794"/>
  <c r="B15" i="794"/>
  <c r="B13" i="794"/>
  <c r="W50" i="792"/>
  <c r="M50" i="792"/>
  <c r="S49" i="792"/>
  <c r="N49" i="792"/>
  <c r="M49" i="792"/>
  <c r="L49" i="792"/>
  <c r="D49" i="792"/>
  <c r="T49" i="792" s="1"/>
  <c r="U49" i="792" s="1"/>
  <c r="W49" i="792" s="1"/>
  <c r="A49" i="792"/>
  <c r="Y48" i="792"/>
  <c r="S48" i="792"/>
  <c r="N48" i="792"/>
  <c r="M48" i="792"/>
  <c r="L48" i="792"/>
  <c r="D48" i="792"/>
  <c r="T48" i="792" s="1"/>
  <c r="U48" i="792" s="1"/>
  <c r="W48" i="792" s="1"/>
  <c r="A48" i="792"/>
  <c r="Y47" i="792"/>
  <c r="S47" i="792"/>
  <c r="N47" i="792"/>
  <c r="M47" i="792"/>
  <c r="L47" i="792"/>
  <c r="D47" i="792"/>
  <c r="T47" i="792" s="1"/>
  <c r="U47" i="792" s="1"/>
  <c r="W47" i="792" s="1"/>
  <c r="A47" i="792"/>
  <c r="Y46" i="792"/>
  <c r="S46" i="792"/>
  <c r="N46" i="792"/>
  <c r="M46" i="792"/>
  <c r="L46" i="792"/>
  <c r="R46" i="792" s="1"/>
  <c r="D46" i="792"/>
  <c r="T46" i="792" s="1"/>
  <c r="U46" i="792" s="1"/>
  <c r="W46" i="792" s="1"/>
  <c r="A46" i="792"/>
  <c r="Y45" i="792"/>
  <c r="S45" i="792"/>
  <c r="N45" i="792"/>
  <c r="M45" i="792"/>
  <c r="L45" i="792"/>
  <c r="D45" i="792"/>
  <c r="T45" i="792" s="1"/>
  <c r="U45" i="792" s="1"/>
  <c r="W45" i="792" s="1"/>
  <c r="A45" i="792"/>
  <c r="Y44" i="792"/>
  <c r="S44" i="792"/>
  <c r="N44" i="792"/>
  <c r="M44" i="792"/>
  <c r="L44" i="792"/>
  <c r="D44" i="792"/>
  <c r="T44" i="792" s="1"/>
  <c r="U44" i="792" s="1"/>
  <c r="W44" i="792" s="1"/>
  <c r="A44" i="792"/>
  <c r="Y43" i="792"/>
  <c r="S43" i="792"/>
  <c r="N43" i="792"/>
  <c r="M43" i="792"/>
  <c r="L43" i="792"/>
  <c r="R43" i="792" s="1"/>
  <c r="D43" i="792"/>
  <c r="T43" i="792" s="1"/>
  <c r="U43" i="792" s="1"/>
  <c r="W43" i="792" s="1"/>
  <c r="A43" i="792"/>
  <c r="Y42" i="792"/>
  <c r="S42" i="792"/>
  <c r="N42" i="792"/>
  <c r="M42" i="792"/>
  <c r="L42" i="792"/>
  <c r="R42" i="792" s="1"/>
  <c r="D42" i="792"/>
  <c r="T42" i="792" s="1"/>
  <c r="U42" i="792" s="1"/>
  <c r="W42" i="792" s="1"/>
  <c r="A42" i="792"/>
  <c r="Y41" i="792"/>
  <c r="S41" i="792"/>
  <c r="N41" i="792"/>
  <c r="M41" i="792"/>
  <c r="L41" i="792"/>
  <c r="D41" i="792"/>
  <c r="T41" i="792" s="1"/>
  <c r="U41" i="792" s="1"/>
  <c r="W41" i="792" s="1"/>
  <c r="A41" i="792"/>
  <c r="Y40" i="792"/>
  <c r="S40" i="792"/>
  <c r="N40" i="792"/>
  <c r="M40" i="792"/>
  <c r="L40" i="792"/>
  <c r="D40" i="792"/>
  <c r="T40" i="792" s="1"/>
  <c r="U40" i="792" s="1"/>
  <c r="W40" i="792" s="1"/>
  <c r="A40" i="792"/>
  <c r="Y39" i="792"/>
  <c r="S39" i="792"/>
  <c r="N39" i="792"/>
  <c r="M39" i="792"/>
  <c r="L39" i="792"/>
  <c r="D39" i="792"/>
  <c r="T39" i="792" s="1"/>
  <c r="U39" i="792" s="1"/>
  <c r="W39" i="792" s="1"/>
  <c r="A39" i="792"/>
  <c r="Y38" i="792"/>
  <c r="S38" i="792"/>
  <c r="N38" i="792"/>
  <c r="M38" i="792"/>
  <c r="L38" i="792"/>
  <c r="R38" i="792" s="1"/>
  <c r="D38" i="792"/>
  <c r="T38" i="792" s="1"/>
  <c r="U38" i="792" s="1"/>
  <c r="W38" i="792" s="1"/>
  <c r="A38" i="792"/>
  <c r="Y37" i="792"/>
  <c r="S37" i="792"/>
  <c r="N37" i="792"/>
  <c r="M37" i="792"/>
  <c r="L37" i="792"/>
  <c r="D37" i="792"/>
  <c r="T37" i="792" s="1"/>
  <c r="U37" i="792" s="1"/>
  <c r="W37" i="792" s="1"/>
  <c r="A37" i="792"/>
  <c r="Y36" i="792"/>
  <c r="S36" i="792"/>
  <c r="N36" i="792"/>
  <c r="M36" i="792"/>
  <c r="L36" i="792"/>
  <c r="D36" i="792"/>
  <c r="T36" i="792" s="1"/>
  <c r="U36" i="792" s="1"/>
  <c r="W36" i="792" s="1"/>
  <c r="A36" i="792"/>
  <c r="Y35" i="792"/>
  <c r="S35" i="792"/>
  <c r="N35" i="792"/>
  <c r="M35" i="792"/>
  <c r="L35" i="792"/>
  <c r="D35" i="792"/>
  <c r="T35" i="792" s="1"/>
  <c r="U35" i="792" s="1"/>
  <c r="W35" i="792" s="1"/>
  <c r="A35" i="792"/>
  <c r="Y34" i="792"/>
  <c r="S34" i="792"/>
  <c r="N34" i="792"/>
  <c r="M34" i="792"/>
  <c r="L34" i="792"/>
  <c r="R34" i="792" s="1"/>
  <c r="D34" i="792"/>
  <c r="T34" i="792" s="1"/>
  <c r="U34" i="792" s="1"/>
  <c r="W34" i="792" s="1"/>
  <c r="A34" i="792"/>
  <c r="Y33" i="792"/>
  <c r="S33" i="792"/>
  <c r="N33" i="792"/>
  <c r="M33" i="792"/>
  <c r="L33" i="792"/>
  <c r="D33" i="792"/>
  <c r="T33" i="792" s="1"/>
  <c r="U33" i="792" s="1"/>
  <c r="W33" i="792" s="1"/>
  <c r="A33" i="792"/>
  <c r="Y32" i="792"/>
  <c r="S32" i="792"/>
  <c r="N32" i="792"/>
  <c r="M32" i="792"/>
  <c r="L32" i="792"/>
  <c r="AA32" i="792" s="1"/>
  <c r="D32" i="792"/>
  <c r="T32" i="792" s="1"/>
  <c r="U32" i="792" s="1"/>
  <c r="W32" i="792" s="1"/>
  <c r="A32" i="792"/>
  <c r="Y31" i="792"/>
  <c r="S31" i="792"/>
  <c r="N31" i="792"/>
  <c r="M31" i="792"/>
  <c r="L31" i="792"/>
  <c r="D31" i="792"/>
  <c r="T31" i="792" s="1"/>
  <c r="U31" i="792" s="1"/>
  <c r="W31" i="792" s="1"/>
  <c r="A31" i="792"/>
  <c r="Y30" i="792"/>
  <c r="S30" i="792"/>
  <c r="N30" i="792"/>
  <c r="M30" i="792"/>
  <c r="L30" i="792"/>
  <c r="R30" i="792" s="1"/>
  <c r="D30" i="792"/>
  <c r="T30" i="792" s="1"/>
  <c r="U30" i="792" s="1"/>
  <c r="W30" i="792" s="1"/>
  <c r="A30" i="792"/>
  <c r="Y29" i="792"/>
  <c r="S29" i="792"/>
  <c r="N29" i="792"/>
  <c r="M29" i="792"/>
  <c r="L29" i="792"/>
  <c r="R29" i="792" s="1"/>
  <c r="D29" i="792"/>
  <c r="T29" i="792" s="1"/>
  <c r="U29" i="792" s="1"/>
  <c r="W29" i="792" s="1"/>
  <c r="A29" i="792"/>
  <c r="Y28" i="792"/>
  <c r="S28" i="792"/>
  <c r="N28" i="792"/>
  <c r="M28" i="792"/>
  <c r="L28" i="792"/>
  <c r="D28" i="792"/>
  <c r="T28" i="792" s="1"/>
  <c r="U28" i="792" s="1"/>
  <c r="W28" i="792" s="1"/>
  <c r="A28" i="792"/>
  <c r="Y27" i="792"/>
  <c r="S27" i="792"/>
  <c r="N27" i="792"/>
  <c r="M27" i="792"/>
  <c r="L27" i="792"/>
  <c r="D27" i="792"/>
  <c r="T27" i="792" s="1"/>
  <c r="U27" i="792" s="1"/>
  <c r="W27" i="792" s="1"/>
  <c r="A27" i="792"/>
  <c r="Y26" i="792"/>
  <c r="S26" i="792"/>
  <c r="N26" i="792"/>
  <c r="M26" i="792"/>
  <c r="L26" i="792"/>
  <c r="D26" i="792"/>
  <c r="T26" i="792" s="1"/>
  <c r="U26" i="792" s="1"/>
  <c r="W26" i="792" s="1"/>
  <c r="A26" i="792"/>
  <c r="W25" i="792"/>
  <c r="B17" i="792"/>
  <c r="G15" i="792"/>
  <c r="B15" i="792"/>
  <c r="B13" i="792"/>
  <c r="W50" i="790"/>
  <c r="M50" i="790"/>
  <c r="S49" i="790"/>
  <c r="N49" i="790"/>
  <c r="M49" i="790"/>
  <c r="L49" i="790"/>
  <c r="D49" i="790"/>
  <c r="T49" i="790" s="1"/>
  <c r="U49" i="790" s="1"/>
  <c r="W49" i="790" s="1"/>
  <c r="A49" i="790"/>
  <c r="Y48" i="790"/>
  <c r="S48" i="790"/>
  <c r="N48" i="790"/>
  <c r="M48" i="790"/>
  <c r="L48" i="790"/>
  <c r="D48" i="790"/>
  <c r="T48" i="790" s="1"/>
  <c r="U48" i="790" s="1"/>
  <c r="W48" i="790" s="1"/>
  <c r="A48" i="790"/>
  <c r="Y47" i="790"/>
  <c r="S47" i="790"/>
  <c r="N47" i="790"/>
  <c r="M47" i="790"/>
  <c r="L47" i="790"/>
  <c r="R47" i="790" s="1"/>
  <c r="D47" i="790"/>
  <c r="T47" i="790" s="1"/>
  <c r="U47" i="790" s="1"/>
  <c r="W47" i="790" s="1"/>
  <c r="A47" i="790"/>
  <c r="Y46" i="790"/>
  <c r="S46" i="790"/>
  <c r="N46" i="790"/>
  <c r="M46" i="790"/>
  <c r="L46" i="790"/>
  <c r="R46" i="790" s="1"/>
  <c r="D46" i="790"/>
  <c r="T46" i="790" s="1"/>
  <c r="U46" i="790" s="1"/>
  <c r="W46" i="790" s="1"/>
  <c r="A46" i="790"/>
  <c r="Y45" i="790"/>
  <c r="T45" i="790"/>
  <c r="U45" i="790" s="1"/>
  <c r="W45" i="790" s="1"/>
  <c r="S45" i="790"/>
  <c r="N45" i="790"/>
  <c r="M45" i="790"/>
  <c r="L45" i="790"/>
  <c r="D45" i="790"/>
  <c r="A45" i="790"/>
  <c r="Y44" i="790"/>
  <c r="S44" i="790"/>
  <c r="N44" i="790"/>
  <c r="M44" i="790"/>
  <c r="L44" i="790"/>
  <c r="D44" i="790"/>
  <c r="T44" i="790" s="1"/>
  <c r="U44" i="790" s="1"/>
  <c r="W44" i="790" s="1"/>
  <c r="A44" i="790"/>
  <c r="Y43" i="790"/>
  <c r="S43" i="790"/>
  <c r="N43" i="790"/>
  <c r="M43" i="790"/>
  <c r="L43" i="790"/>
  <c r="D43" i="790"/>
  <c r="T43" i="790" s="1"/>
  <c r="U43" i="790" s="1"/>
  <c r="W43" i="790" s="1"/>
  <c r="A43" i="790"/>
  <c r="Y42" i="790"/>
  <c r="S42" i="790"/>
  <c r="N42" i="790"/>
  <c r="M42" i="790"/>
  <c r="L42" i="790"/>
  <c r="R42" i="790" s="1"/>
  <c r="D42" i="790"/>
  <c r="T42" i="790" s="1"/>
  <c r="U42" i="790" s="1"/>
  <c r="W42" i="790" s="1"/>
  <c r="A42" i="790"/>
  <c r="Y41" i="790"/>
  <c r="S41" i="790"/>
  <c r="N41" i="790"/>
  <c r="M41" i="790"/>
  <c r="L41" i="790"/>
  <c r="D41" i="790"/>
  <c r="T41" i="790" s="1"/>
  <c r="U41" i="790" s="1"/>
  <c r="W41" i="790" s="1"/>
  <c r="A41" i="790"/>
  <c r="Y40" i="790"/>
  <c r="S40" i="790"/>
  <c r="N40" i="790"/>
  <c r="M40" i="790"/>
  <c r="L40" i="790"/>
  <c r="D40" i="790"/>
  <c r="T40" i="790" s="1"/>
  <c r="U40" i="790" s="1"/>
  <c r="W40" i="790" s="1"/>
  <c r="A40" i="790"/>
  <c r="Y39" i="790"/>
  <c r="S39" i="790"/>
  <c r="N39" i="790"/>
  <c r="M39" i="790"/>
  <c r="L39" i="790"/>
  <c r="D39" i="790"/>
  <c r="T39" i="790" s="1"/>
  <c r="U39" i="790" s="1"/>
  <c r="W39" i="790" s="1"/>
  <c r="A39" i="790"/>
  <c r="Y38" i="790"/>
  <c r="S38" i="790"/>
  <c r="N38" i="790"/>
  <c r="M38" i="790"/>
  <c r="L38" i="790"/>
  <c r="D38" i="790"/>
  <c r="T38" i="790" s="1"/>
  <c r="U38" i="790" s="1"/>
  <c r="W38" i="790" s="1"/>
  <c r="A38" i="790"/>
  <c r="Y37" i="790"/>
  <c r="T37" i="790"/>
  <c r="U37" i="790" s="1"/>
  <c r="W37" i="790" s="1"/>
  <c r="S37" i="790"/>
  <c r="N37" i="790"/>
  <c r="M37" i="790"/>
  <c r="L37" i="790"/>
  <c r="D37" i="790"/>
  <c r="A37" i="790"/>
  <c r="Y36" i="790"/>
  <c r="S36" i="790"/>
  <c r="N36" i="790"/>
  <c r="M36" i="790"/>
  <c r="L36" i="790"/>
  <c r="D36" i="790"/>
  <c r="T36" i="790" s="1"/>
  <c r="U36" i="790" s="1"/>
  <c r="W36" i="790" s="1"/>
  <c r="A36" i="790"/>
  <c r="Y35" i="790"/>
  <c r="S35" i="790"/>
  <c r="N35" i="790"/>
  <c r="M35" i="790"/>
  <c r="L35" i="790"/>
  <c r="D35" i="790"/>
  <c r="T35" i="790" s="1"/>
  <c r="U35" i="790" s="1"/>
  <c r="W35" i="790" s="1"/>
  <c r="A35" i="790"/>
  <c r="Y34" i="790"/>
  <c r="S34" i="790"/>
  <c r="N34" i="790"/>
  <c r="M34" i="790"/>
  <c r="L34" i="790"/>
  <c r="D34" i="790"/>
  <c r="T34" i="790" s="1"/>
  <c r="U34" i="790" s="1"/>
  <c r="W34" i="790" s="1"/>
  <c r="A34" i="790"/>
  <c r="Y33" i="790"/>
  <c r="S33" i="790"/>
  <c r="N33" i="790"/>
  <c r="M33" i="790"/>
  <c r="L33" i="790"/>
  <c r="D33" i="790"/>
  <c r="T33" i="790" s="1"/>
  <c r="U33" i="790" s="1"/>
  <c r="W33" i="790" s="1"/>
  <c r="A33" i="790"/>
  <c r="Y32" i="790"/>
  <c r="T32" i="790"/>
  <c r="U32" i="790" s="1"/>
  <c r="W32" i="790" s="1"/>
  <c r="S32" i="790"/>
  <c r="N32" i="790"/>
  <c r="M32" i="790"/>
  <c r="L32" i="790"/>
  <c r="D32" i="790"/>
  <c r="A32" i="790"/>
  <c r="Y31" i="790"/>
  <c r="S31" i="790"/>
  <c r="N31" i="790"/>
  <c r="M31" i="790"/>
  <c r="L31" i="790"/>
  <c r="D31" i="790"/>
  <c r="T31" i="790" s="1"/>
  <c r="U31" i="790" s="1"/>
  <c r="W31" i="790" s="1"/>
  <c r="A31" i="790"/>
  <c r="Y30" i="790"/>
  <c r="S30" i="790"/>
  <c r="N30" i="790"/>
  <c r="M30" i="790"/>
  <c r="L30" i="790"/>
  <c r="R30" i="790" s="1"/>
  <c r="D30" i="790"/>
  <c r="T30" i="790" s="1"/>
  <c r="U30" i="790" s="1"/>
  <c r="W30" i="790" s="1"/>
  <c r="A30" i="790"/>
  <c r="Y29" i="790"/>
  <c r="S29" i="790"/>
  <c r="N29" i="790"/>
  <c r="M29" i="790"/>
  <c r="L29" i="790"/>
  <c r="D29" i="790"/>
  <c r="T29" i="790" s="1"/>
  <c r="U29" i="790" s="1"/>
  <c r="W29" i="790" s="1"/>
  <c r="A29" i="790"/>
  <c r="Y28" i="790"/>
  <c r="T28" i="790"/>
  <c r="U28" i="790" s="1"/>
  <c r="W28" i="790" s="1"/>
  <c r="S28" i="790"/>
  <c r="N28" i="790"/>
  <c r="M28" i="790"/>
  <c r="L28" i="790"/>
  <c r="D28" i="790"/>
  <c r="A28" i="790"/>
  <c r="Y27" i="790"/>
  <c r="S27" i="790"/>
  <c r="N27" i="790"/>
  <c r="M27" i="790"/>
  <c r="L27" i="790"/>
  <c r="D27" i="790"/>
  <c r="T27" i="790" s="1"/>
  <c r="U27" i="790" s="1"/>
  <c r="W27" i="790" s="1"/>
  <c r="A27" i="790"/>
  <c r="Y26" i="790"/>
  <c r="S26" i="790"/>
  <c r="N26" i="790"/>
  <c r="M26" i="790"/>
  <c r="L26" i="790"/>
  <c r="D26" i="790"/>
  <c r="T26" i="790" s="1"/>
  <c r="U26" i="790" s="1"/>
  <c r="W26" i="790" s="1"/>
  <c r="A26" i="790"/>
  <c r="W25" i="790"/>
  <c r="B17" i="790"/>
  <c r="G15" i="790"/>
  <c r="B15" i="790"/>
  <c r="B13" i="790"/>
  <c r="W50" i="788"/>
  <c r="M50" i="788"/>
  <c r="S49" i="788"/>
  <c r="N49" i="788"/>
  <c r="M49" i="788"/>
  <c r="L49" i="788"/>
  <c r="D49" i="788"/>
  <c r="T49" i="788" s="1"/>
  <c r="U49" i="788" s="1"/>
  <c r="W49" i="788" s="1"/>
  <c r="A49" i="788"/>
  <c r="Y48" i="788"/>
  <c r="S48" i="788"/>
  <c r="N48" i="788"/>
  <c r="M48" i="788"/>
  <c r="L48" i="788"/>
  <c r="D48" i="788"/>
  <c r="T48" i="788" s="1"/>
  <c r="U48" i="788" s="1"/>
  <c r="W48" i="788" s="1"/>
  <c r="A48" i="788"/>
  <c r="Y47" i="788"/>
  <c r="S47" i="788"/>
  <c r="N47" i="788"/>
  <c r="M47" i="788"/>
  <c r="L47" i="788"/>
  <c r="D47" i="788"/>
  <c r="T47" i="788" s="1"/>
  <c r="U47" i="788" s="1"/>
  <c r="W47" i="788" s="1"/>
  <c r="A47" i="788"/>
  <c r="Y46" i="788"/>
  <c r="S46" i="788"/>
  <c r="N46" i="788"/>
  <c r="M46" i="788"/>
  <c r="L46" i="788"/>
  <c r="D46" i="788"/>
  <c r="T46" i="788" s="1"/>
  <c r="U46" i="788" s="1"/>
  <c r="W46" i="788" s="1"/>
  <c r="A46" i="788"/>
  <c r="Y45" i="788"/>
  <c r="S45" i="788"/>
  <c r="N45" i="788"/>
  <c r="M45" i="788"/>
  <c r="L45" i="788"/>
  <c r="D45" i="788"/>
  <c r="T45" i="788" s="1"/>
  <c r="U45" i="788" s="1"/>
  <c r="W45" i="788" s="1"/>
  <c r="A45" i="788"/>
  <c r="Y44" i="788"/>
  <c r="S44" i="788"/>
  <c r="N44" i="788"/>
  <c r="M44" i="788"/>
  <c r="L44" i="788"/>
  <c r="D44" i="788"/>
  <c r="T44" i="788" s="1"/>
  <c r="U44" i="788" s="1"/>
  <c r="W44" i="788" s="1"/>
  <c r="A44" i="788"/>
  <c r="Y43" i="788"/>
  <c r="S43" i="788"/>
  <c r="N43" i="788"/>
  <c r="M43" i="788"/>
  <c r="L43" i="788"/>
  <c r="D43" i="788"/>
  <c r="T43" i="788" s="1"/>
  <c r="U43" i="788" s="1"/>
  <c r="W43" i="788" s="1"/>
  <c r="A43" i="788"/>
  <c r="Y42" i="788"/>
  <c r="S42" i="788"/>
  <c r="N42" i="788"/>
  <c r="R42" i="788" s="1"/>
  <c r="M42" i="788"/>
  <c r="L42" i="788"/>
  <c r="D42" i="788"/>
  <c r="T42" i="788" s="1"/>
  <c r="U42" i="788" s="1"/>
  <c r="W42" i="788" s="1"/>
  <c r="A42" i="788"/>
  <c r="Y41" i="788"/>
  <c r="S41" i="788"/>
  <c r="N41" i="788"/>
  <c r="M41" i="788"/>
  <c r="L41" i="788"/>
  <c r="D41" i="788"/>
  <c r="T41" i="788" s="1"/>
  <c r="U41" i="788" s="1"/>
  <c r="W41" i="788" s="1"/>
  <c r="A41" i="788"/>
  <c r="Y40" i="788"/>
  <c r="T40" i="788"/>
  <c r="U40" i="788" s="1"/>
  <c r="W40" i="788" s="1"/>
  <c r="S40" i="788"/>
  <c r="N40" i="788"/>
  <c r="R40" i="788" s="1"/>
  <c r="M40" i="788"/>
  <c r="L40" i="788"/>
  <c r="D40" i="788"/>
  <c r="A40" i="788"/>
  <c r="Y39" i="788"/>
  <c r="S39" i="788"/>
  <c r="N39" i="788"/>
  <c r="M39" i="788"/>
  <c r="L39" i="788"/>
  <c r="D39" i="788"/>
  <c r="T39" i="788" s="1"/>
  <c r="U39" i="788" s="1"/>
  <c r="W39" i="788" s="1"/>
  <c r="A39" i="788"/>
  <c r="Y38" i="788"/>
  <c r="S38" i="788"/>
  <c r="N38" i="788"/>
  <c r="M38" i="788"/>
  <c r="L38" i="788"/>
  <c r="D38" i="788"/>
  <c r="T38" i="788" s="1"/>
  <c r="U38" i="788" s="1"/>
  <c r="W38" i="788" s="1"/>
  <c r="A38" i="788"/>
  <c r="Y37" i="788"/>
  <c r="S37" i="788"/>
  <c r="N37" i="788"/>
  <c r="M37" i="788"/>
  <c r="L37" i="788"/>
  <c r="D37" i="788"/>
  <c r="T37" i="788" s="1"/>
  <c r="U37" i="788" s="1"/>
  <c r="W37" i="788" s="1"/>
  <c r="A37" i="788"/>
  <c r="Y36" i="788"/>
  <c r="S36" i="788"/>
  <c r="N36" i="788"/>
  <c r="M36" i="788"/>
  <c r="L36" i="788"/>
  <c r="D36" i="788"/>
  <c r="T36" i="788" s="1"/>
  <c r="U36" i="788" s="1"/>
  <c r="W36" i="788" s="1"/>
  <c r="A36" i="788"/>
  <c r="Y35" i="788"/>
  <c r="S35" i="788"/>
  <c r="N35" i="788"/>
  <c r="M35" i="788"/>
  <c r="L35" i="788"/>
  <c r="R35" i="788" s="1"/>
  <c r="D35" i="788"/>
  <c r="T35" i="788" s="1"/>
  <c r="U35" i="788" s="1"/>
  <c r="W35" i="788" s="1"/>
  <c r="A35" i="788"/>
  <c r="Y34" i="788"/>
  <c r="S34" i="788"/>
  <c r="N34" i="788"/>
  <c r="M34" i="788"/>
  <c r="L34" i="788"/>
  <c r="R34" i="788" s="1"/>
  <c r="D34" i="788"/>
  <c r="T34" i="788" s="1"/>
  <c r="U34" i="788" s="1"/>
  <c r="W34" i="788" s="1"/>
  <c r="A34" i="788"/>
  <c r="Y33" i="788"/>
  <c r="S33" i="788"/>
  <c r="N33" i="788"/>
  <c r="M33" i="788"/>
  <c r="L33" i="788"/>
  <c r="D33" i="788"/>
  <c r="T33" i="788" s="1"/>
  <c r="U33" i="788" s="1"/>
  <c r="W33" i="788" s="1"/>
  <c r="A33" i="788"/>
  <c r="Y32" i="788"/>
  <c r="S32" i="788"/>
  <c r="N32" i="788"/>
  <c r="M32" i="788"/>
  <c r="L32" i="788"/>
  <c r="AA32" i="788" s="1"/>
  <c r="D32" i="788"/>
  <c r="T32" i="788" s="1"/>
  <c r="U32" i="788" s="1"/>
  <c r="W32" i="788" s="1"/>
  <c r="A32" i="788"/>
  <c r="Y31" i="788"/>
  <c r="S31" i="788"/>
  <c r="N31" i="788"/>
  <c r="M31" i="788"/>
  <c r="L31" i="788"/>
  <c r="D31" i="788"/>
  <c r="T31" i="788" s="1"/>
  <c r="U31" i="788" s="1"/>
  <c r="W31" i="788" s="1"/>
  <c r="A31" i="788"/>
  <c r="Y30" i="788"/>
  <c r="S30" i="788"/>
  <c r="N30" i="788"/>
  <c r="M30" i="788"/>
  <c r="L30" i="788"/>
  <c r="D30" i="788"/>
  <c r="T30" i="788" s="1"/>
  <c r="U30" i="788" s="1"/>
  <c r="W30" i="788" s="1"/>
  <c r="A30" i="788"/>
  <c r="Y29" i="788"/>
  <c r="S29" i="788"/>
  <c r="N29" i="788"/>
  <c r="M29" i="788"/>
  <c r="L29" i="788"/>
  <c r="R29" i="788" s="1"/>
  <c r="D29" i="788"/>
  <c r="T29" i="788" s="1"/>
  <c r="U29" i="788" s="1"/>
  <c r="W29" i="788" s="1"/>
  <c r="A29" i="788"/>
  <c r="Y28" i="788"/>
  <c r="S28" i="788"/>
  <c r="N28" i="788"/>
  <c r="M28" i="788"/>
  <c r="L28" i="788"/>
  <c r="D28" i="788"/>
  <c r="T28" i="788" s="1"/>
  <c r="U28" i="788" s="1"/>
  <c r="W28" i="788" s="1"/>
  <c r="A28" i="788"/>
  <c r="Y27" i="788"/>
  <c r="S27" i="788"/>
  <c r="N27" i="788"/>
  <c r="M27" i="788"/>
  <c r="L27" i="788"/>
  <c r="D27" i="788"/>
  <c r="T27" i="788" s="1"/>
  <c r="U27" i="788" s="1"/>
  <c r="W27" i="788" s="1"/>
  <c r="A27" i="788"/>
  <c r="Y26" i="788"/>
  <c r="S26" i="788"/>
  <c r="N26" i="788"/>
  <c r="M26" i="788"/>
  <c r="L26" i="788"/>
  <c r="D26" i="788"/>
  <c r="T26" i="788" s="1"/>
  <c r="U26" i="788" s="1"/>
  <c r="W26" i="788" s="1"/>
  <c r="A26" i="788"/>
  <c r="W25" i="788"/>
  <c r="B17" i="788"/>
  <c r="G15" i="788"/>
  <c r="B15" i="788"/>
  <c r="B13" i="788"/>
  <c r="W50" i="786"/>
  <c r="M50" i="786"/>
  <c r="S49" i="786"/>
  <c r="N49" i="786"/>
  <c r="M49" i="786"/>
  <c r="L49" i="786"/>
  <c r="R49" i="786" s="1"/>
  <c r="D49" i="786"/>
  <c r="T49" i="786" s="1"/>
  <c r="U49" i="786" s="1"/>
  <c r="W49" i="786" s="1"/>
  <c r="A49" i="786"/>
  <c r="Y48" i="786"/>
  <c r="S48" i="786"/>
  <c r="N48" i="786"/>
  <c r="M48" i="786"/>
  <c r="L48" i="786"/>
  <c r="D48" i="786"/>
  <c r="T48" i="786" s="1"/>
  <c r="U48" i="786" s="1"/>
  <c r="W48" i="786" s="1"/>
  <c r="A48" i="786"/>
  <c r="Y47" i="786"/>
  <c r="S47" i="786"/>
  <c r="N47" i="786"/>
  <c r="M47" i="786"/>
  <c r="L47" i="786"/>
  <c r="D47" i="786"/>
  <c r="T47" i="786" s="1"/>
  <c r="U47" i="786" s="1"/>
  <c r="W47" i="786" s="1"/>
  <c r="A47" i="786"/>
  <c r="Y46" i="786"/>
  <c r="S46" i="786"/>
  <c r="N46" i="786"/>
  <c r="M46" i="786"/>
  <c r="L46" i="786"/>
  <c r="R46" i="786" s="1"/>
  <c r="D46" i="786"/>
  <c r="T46" i="786" s="1"/>
  <c r="U46" i="786" s="1"/>
  <c r="W46" i="786" s="1"/>
  <c r="A46" i="786"/>
  <c r="Y45" i="786"/>
  <c r="S45" i="786"/>
  <c r="N45" i="786"/>
  <c r="M45" i="786"/>
  <c r="L45" i="786"/>
  <c r="D45" i="786"/>
  <c r="T45" i="786" s="1"/>
  <c r="U45" i="786" s="1"/>
  <c r="W45" i="786" s="1"/>
  <c r="A45" i="786"/>
  <c r="Y44" i="786"/>
  <c r="S44" i="786"/>
  <c r="N44" i="786"/>
  <c r="M44" i="786"/>
  <c r="L44" i="786"/>
  <c r="D44" i="786"/>
  <c r="T44" i="786" s="1"/>
  <c r="U44" i="786" s="1"/>
  <c r="W44" i="786" s="1"/>
  <c r="A44" i="786"/>
  <c r="Y43" i="786"/>
  <c r="S43" i="786"/>
  <c r="N43" i="786"/>
  <c r="M43" i="786"/>
  <c r="L43" i="786"/>
  <c r="D43" i="786"/>
  <c r="T43" i="786" s="1"/>
  <c r="U43" i="786" s="1"/>
  <c r="W43" i="786" s="1"/>
  <c r="A43" i="786"/>
  <c r="Y42" i="786"/>
  <c r="S42" i="786"/>
  <c r="N42" i="786"/>
  <c r="M42" i="786"/>
  <c r="L42" i="786"/>
  <c r="D42" i="786"/>
  <c r="T42" i="786" s="1"/>
  <c r="U42" i="786" s="1"/>
  <c r="W42" i="786" s="1"/>
  <c r="A42" i="786"/>
  <c r="Y41" i="786"/>
  <c r="S41" i="786"/>
  <c r="N41" i="786"/>
  <c r="M41" i="786"/>
  <c r="L41" i="786"/>
  <c r="D41" i="786"/>
  <c r="T41" i="786" s="1"/>
  <c r="U41" i="786" s="1"/>
  <c r="W41" i="786" s="1"/>
  <c r="A41" i="786"/>
  <c r="Y40" i="786"/>
  <c r="S40" i="786"/>
  <c r="N40" i="786"/>
  <c r="M40" i="786"/>
  <c r="L40" i="786"/>
  <c r="D40" i="786"/>
  <c r="T40" i="786" s="1"/>
  <c r="U40" i="786" s="1"/>
  <c r="W40" i="786" s="1"/>
  <c r="A40" i="786"/>
  <c r="Y39" i="786"/>
  <c r="S39" i="786"/>
  <c r="N39" i="786"/>
  <c r="M39" i="786"/>
  <c r="L39" i="786"/>
  <c r="D39" i="786"/>
  <c r="T39" i="786" s="1"/>
  <c r="U39" i="786" s="1"/>
  <c r="W39" i="786" s="1"/>
  <c r="A39" i="786"/>
  <c r="Y38" i="786"/>
  <c r="S38" i="786"/>
  <c r="N38" i="786"/>
  <c r="M38" i="786"/>
  <c r="L38" i="786"/>
  <c r="D38" i="786"/>
  <c r="T38" i="786" s="1"/>
  <c r="U38" i="786" s="1"/>
  <c r="W38" i="786" s="1"/>
  <c r="A38" i="786"/>
  <c r="Y37" i="786"/>
  <c r="S37" i="786"/>
  <c r="N37" i="786"/>
  <c r="M37" i="786"/>
  <c r="L37" i="786"/>
  <c r="D37" i="786"/>
  <c r="T37" i="786" s="1"/>
  <c r="U37" i="786" s="1"/>
  <c r="W37" i="786" s="1"/>
  <c r="A37" i="786"/>
  <c r="Y36" i="786"/>
  <c r="S36" i="786"/>
  <c r="N36" i="786"/>
  <c r="M36" i="786"/>
  <c r="L36" i="786"/>
  <c r="R36" i="786" s="1"/>
  <c r="D36" i="786"/>
  <c r="T36" i="786" s="1"/>
  <c r="U36" i="786" s="1"/>
  <c r="W36" i="786" s="1"/>
  <c r="A36" i="786"/>
  <c r="Y35" i="786"/>
  <c r="T35" i="786"/>
  <c r="U35" i="786" s="1"/>
  <c r="W35" i="786" s="1"/>
  <c r="S35" i="786"/>
  <c r="N35" i="786"/>
  <c r="M35" i="786"/>
  <c r="L35" i="786"/>
  <c r="D35" i="786"/>
  <c r="A35" i="786"/>
  <c r="Y34" i="786"/>
  <c r="S34" i="786"/>
  <c r="N34" i="786"/>
  <c r="M34" i="786"/>
  <c r="L34" i="786"/>
  <c r="D34" i="786"/>
  <c r="T34" i="786" s="1"/>
  <c r="U34" i="786" s="1"/>
  <c r="W34" i="786" s="1"/>
  <c r="A34" i="786"/>
  <c r="Y33" i="786"/>
  <c r="S33" i="786"/>
  <c r="N33" i="786"/>
  <c r="M33" i="786"/>
  <c r="L33" i="786"/>
  <c r="D33" i="786"/>
  <c r="T33" i="786" s="1"/>
  <c r="U33" i="786" s="1"/>
  <c r="W33" i="786" s="1"/>
  <c r="A33" i="786"/>
  <c r="Y32" i="786"/>
  <c r="S32" i="786"/>
  <c r="N32" i="786"/>
  <c r="M32" i="786"/>
  <c r="L32" i="786"/>
  <c r="AA32" i="786" s="1"/>
  <c r="D32" i="786"/>
  <c r="T32" i="786" s="1"/>
  <c r="U32" i="786" s="1"/>
  <c r="W32" i="786" s="1"/>
  <c r="A32" i="786"/>
  <c r="Y31" i="786"/>
  <c r="S31" i="786"/>
  <c r="N31" i="786"/>
  <c r="M31" i="786"/>
  <c r="L31" i="786"/>
  <c r="D31" i="786"/>
  <c r="T31" i="786" s="1"/>
  <c r="U31" i="786" s="1"/>
  <c r="W31" i="786" s="1"/>
  <c r="A31" i="786"/>
  <c r="Y30" i="786"/>
  <c r="S30" i="786"/>
  <c r="N30" i="786"/>
  <c r="M30" i="786"/>
  <c r="L30" i="786"/>
  <c r="D30" i="786"/>
  <c r="T30" i="786" s="1"/>
  <c r="U30" i="786" s="1"/>
  <c r="W30" i="786" s="1"/>
  <c r="A30" i="786"/>
  <c r="Y29" i="786"/>
  <c r="S29" i="786"/>
  <c r="N29" i="786"/>
  <c r="M29" i="786"/>
  <c r="L29" i="786"/>
  <c r="D29" i="786"/>
  <c r="T29" i="786" s="1"/>
  <c r="U29" i="786" s="1"/>
  <c r="W29" i="786" s="1"/>
  <c r="A29" i="786"/>
  <c r="Y28" i="786"/>
  <c r="S28" i="786"/>
  <c r="N28" i="786"/>
  <c r="R28" i="786" s="1"/>
  <c r="M28" i="786"/>
  <c r="L28" i="786"/>
  <c r="D28" i="786"/>
  <c r="T28" i="786" s="1"/>
  <c r="U28" i="786" s="1"/>
  <c r="W28" i="786" s="1"/>
  <c r="A28" i="786"/>
  <c r="Y27" i="786"/>
  <c r="S27" i="786"/>
  <c r="N27" i="786"/>
  <c r="M27" i="786"/>
  <c r="L27" i="786"/>
  <c r="D27" i="786"/>
  <c r="T27" i="786" s="1"/>
  <c r="U27" i="786" s="1"/>
  <c r="W27" i="786" s="1"/>
  <c r="A27" i="786"/>
  <c r="Y26" i="786"/>
  <c r="T26" i="786"/>
  <c r="U26" i="786" s="1"/>
  <c r="W26" i="786" s="1"/>
  <c r="S26" i="786"/>
  <c r="N26" i="786"/>
  <c r="M26" i="786"/>
  <c r="L26" i="786"/>
  <c r="D26" i="786"/>
  <c r="A26" i="786"/>
  <c r="W25" i="786"/>
  <c r="B17" i="786"/>
  <c r="G15" i="786"/>
  <c r="B15" i="786"/>
  <c r="B13" i="786"/>
  <c r="W50" i="784"/>
  <c r="M50" i="784"/>
  <c r="S49" i="784"/>
  <c r="N49" i="784"/>
  <c r="M49" i="784"/>
  <c r="L49" i="784"/>
  <c r="D49" i="784"/>
  <c r="T49" i="784" s="1"/>
  <c r="U49" i="784" s="1"/>
  <c r="W49" i="784" s="1"/>
  <c r="A49" i="784"/>
  <c r="Y48" i="784"/>
  <c r="S48" i="784"/>
  <c r="N48" i="784"/>
  <c r="M48" i="784"/>
  <c r="L48" i="784"/>
  <c r="R48" i="784" s="1"/>
  <c r="D48" i="784"/>
  <c r="T48" i="784" s="1"/>
  <c r="U48" i="784" s="1"/>
  <c r="W48" i="784" s="1"/>
  <c r="A48" i="784"/>
  <c r="Y47" i="784"/>
  <c r="S47" i="784"/>
  <c r="N47" i="784"/>
  <c r="M47" i="784"/>
  <c r="L47" i="784"/>
  <c r="D47" i="784"/>
  <c r="T47" i="784" s="1"/>
  <c r="U47" i="784" s="1"/>
  <c r="W47" i="784" s="1"/>
  <c r="A47" i="784"/>
  <c r="Y46" i="784"/>
  <c r="S46" i="784"/>
  <c r="N46" i="784"/>
  <c r="M46" i="784"/>
  <c r="L46" i="784"/>
  <c r="D46" i="784"/>
  <c r="T46" i="784" s="1"/>
  <c r="U46" i="784" s="1"/>
  <c r="W46" i="784" s="1"/>
  <c r="A46" i="784"/>
  <c r="Y45" i="784"/>
  <c r="S45" i="784"/>
  <c r="N45" i="784"/>
  <c r="M45" i="784"/>
  <c r="L45" i="784"/>
  <c r="D45" i="784"/>
  <c r="T45" i="784" s="1"/>
  <c r="U45" i="784" s="1"/>
  <c r="W45" i="784" s="1"/>
  <c r="A45" i="784"/>
  <c r="Y44" i="784"/>
  <c r="S44" i="784"/>
  <c r="N44" i="784"/>
  <c r="M44" i="784"/>
  <c r="L44" i="784"/>
  <c r="D44" i="784"/>
  <c r="T44" i="784" s="1"/>
  <c r="U44" i="784" s="1"/>
  <c r="W44" i="784" s="1"/>
  <c r="A44" i="784"/>
  <c r="Y43" i="784"/>
  <c r="S43" i="784"/>
  <c r="N43" i="784"/>
  <c r="M43" i="784"/>
  <c r="L43" i="784"/>
  <c r="R43" i="784" s="1"/>
  <c r="D43" i="784"/>
  <c r="T43" i="784" s="1"/>
  <c r="U43" i="784" s="1"/>
  <c r="W43" i="784" s="1"/>
  <c r="A43" i="784"/>
  <c r="Y42" i="784"/>
  <c r="S42" i="784"/>
  <c r="N42" i="784"/>
  <c r="M42" i="784"/>
  <c r="L42" i="784"/>
  <c r="R42" i="784" s="1"/>
  <c r="D42" i="784"/>
  <c r="T42" i="784" s="1"/>
  <c r="U42" i="784" s="1"/>
  <c r="W42" i="784" s="1"/>
  <c r="A42" i="784"/>
  <c r="Y41" i="784"/>
  <c r="S41" i="784"/>
  <c r="N41" i="784"/>
  <c r="M41" i="784"/>
  <c r="L41" i="784"/>
  <c r="R41" i="784" s="1"/>
  <c r="D41" i="784"/>
  <c r="T41" i="784" s="1"/>
  <c r="U41" i="784" s="1"/>
  <c r="W41" i="784" s="1"/>
  <c r="A41" i="784"/>
  <c r="Y40" i="784"/>
  <c r="S40" i="784"/>
  <c r="N40" i="784"/>
  <c r="M40" i="784"/>
  <c r="L40" i="784"/>
  <c r="D40" i="784"/>
  <c r="T40" i="784" s="1"/>
  <c r="U40" i="784" s="1"/>
  <c r="W40" i="784" s="1"/>
  <c r="A40" i="784"/>
  <c r="Y39" i="784"/>
  <c r="S39" i="784"/>
  <c r="N39" i="784"/>
  <c r="M39" i="784"/>
  <c r="L39" i="784"/>
  <c r="R39" i="784" s="1"/>
  <c r="D39" i="784"/>
  <c r="T39" i="784" s="1"/>
  <c r="U39" i="784" s="1"/>
  <c r="W39" i="784" s="1"/>
  <c r="A39" i="784"/>
  <c r="Y38" i="784"/>
  <c r="S38" i="784"/>
  <c r="N38" i="784"/>
  <c r="M38" i="784"/>
  <c r="L38" i="784"/>
  <c r="R38" i="784" s="1"/>
  <c r="D38" i="784"/>
  <c r="T38" i="784" s="1"/>
  <c r="U38" i="784" s="1"/>
  <c r="W38" i="784" s="1"/>
  <c r="A38" i="784"/>
  <c r="Y37" i="784"/>
  <c r="S37" i="784"/>
  <c r="N37" i="784"/>
  <c r="M37" i="784"/>
  <c r="L37" i="784"/>
  <c r="R37" i="784" s="1"/>
  <c r="D37" i="784"/>
  <c r="T37" i="784" s="1"/>
  <c r="U37" i="784" s="1"/>
  <c r="W37" i="784" s="1"/>
  <c r="A37" i="784"/>
  <c r="Y36" i="784"/>
  <c r="T36" i="784"/>
  <c r="U36" i="784" s="1"/>
  <c r="W36" i="784" s="1"/>
  <c r="S36" i="784"/>
  <c r="N36" i="784"/>
  <c r="M36" i="784"/>
  <c r="L36" i="784"/>
  <c r="R36" i="784" s="1"/>
  <c r="D36" i="784"/>
  <c r="A36" i="784"/>
  <c r="Y35" i="784"/>
  <c r="S35" i="784"/>
  <c r="N35" i="784"/>
  <c r="M35" i="784"/>
  <c r="L35" i="784"/>
  <c r="D35" i="784"/>
  <c r="T35" i="784" s="1"/>
  <c r="U35" i="784" s="1"/>
  <c r="W35" i="784" s="1"/>
  <c r="A35" i="784"/>
  <c r="Y34" i="784"/>
  <c r="S34" i="784"/>
  <c r="N34" i="784"/>
  <c r="M34" i="784"/>
  <c r="L34" i="784"/>
  <c r="D34" i="784"/>
  <c r="T34" i="784" s="1"/>
  <c r="U34" i="784" s="1"/>
  <c r="W34" i="784" s="1"/>
  <c r="A34" i="784"/>
  <c r="Y33" i="784"/>
  <c r="S33" i="784"/>
  <c r="N33" i="784"/>
  <c r="M33" i="784"/>
  <c r="L33" i="784"/>
  <c r="D33" i="784"/>
  <c r="T33" i="784" s="1"/>
  <c r="U33" i="784" s="1"/>
  <c r="W33" i="784" s="1"/>
  <c r="A33" i="784"/>
  <c r="Y32" i="784"/>
  <c r="S32" i="784"/>
  <c r="N32" i="784"/>
  <c r="M32" i="784"/>
  <c r="L32" i="784"/>
  <c r="AA32" i="784" s="1"/>
  <c r="D32" i="784"/>
  <c r="T32" i="784" s="1"/>
  <c r="U32" i="784" s="1"/>
  <c r="W32" i="784" s="1"/>
  <c r="A32" i="784"/>
  <c r="Y31" i="784"/>
  <c r="S31" i="784"/>
  <c r="N31" i="784"/>
  <c r="M31" i="784"/>
  <c r="L31" i="784"/>
  <c r="R31" i="784" s="1"/>
  <c r="D31" i="784"/>
  <c r="T31" i="784" s="1"/>
  <c r="U31" i="784" s="1"/>
  <c r="W31" i="784" s="1"/>
  <c r="A31" i="784"/>
  <c r="Y30" i="784"/>
  <c r="S30" i="784"/>
  <c r="N30" i="784"/>
  <c r="M30" i="784"/>
  <c r="L30" i="784"/>
  <c r="D30" i="784"/>
  <c r="T30" i="784" s="1"/>
  <c r="U30" i="784" s="1"/>
  <c r="W30" i="784" s="1"/>
  <c r="A30" i="784"/>
  <c r="Y29" i="784"/>
  <c r="S29" i="784"/>
  <c r="N29" i="784"/>
  <c r="M29" i="784"/>
  <c r="L29" i="784"/>
  <c r="D29" i="784"/>
  <c r="T29" i="784" s="1"/>
  <c r="U29" i="784" s="1"/>
  <c r="W29" i="784" s="1"/>
  <c r="A29" i="784"/>
  <c r="Y28" i="784"/>
  <c r="S28" i="784"/>
  <c r="N28" i="784"/>
  <c r="M28" i="784"/>
  <c r="L28" i="784"/>
  <c r="D28" i="784"/>
  <c r="T28" i="784" s="1"/>
  <c r="U28" i="784" s="1"/>
  <c r="W28" i="784" s="1"/>
  <c r="A28" i="784"/>
  <c r="Y27" i="784"/>
  <c r="S27" i="784"/>
  <c r="N27" i="784"/>
  <c r="M27" i="784"/>
  <c r="L27" i="784"/>
  <c r="R27" i="784" s="1"/>
  <c r="D27" i="784"/>
  <c r="T27" i="784" s="1"/>
  <c r="U27" i="784" s="1"/>
  <c r="W27" i="784" s="1"/>
  <c r="A27" i="784"/>
  <c r="Y26" i="784"/>
  <c r="S26" i="784"/>
  <c r="N26" i="784"/>
  <c r="M26" i="784"/>
  <c r="L26" i="784"/>
  <c r="R26" i="784" s="1"/>
  <c r="D26" i="784"/>
  <c r="T26" i="784" s="1"/>
  <c r="U26" i="784" s="1"/>
  <c r="W26" i="784" s="1"/>
  <c r="A26" i="784"/>
  <c r="W25" i="784"/>
  <c r="B17" i="784"/>
  <c r="G15" i="784"/>
  <c r="B15" i="784"/>
  <c r="B13" i="784"/>
  <c r="W50" i="782"/>
  <c r="M50" i="782"/>
  <c r="S49" i="782"/>
  <c r="N49" i="782"/>
  <c r="M49" i="782"/>
  <c r="L49" i="782"/>
  <c r="R49" i="782" s="1"/>
  <c r="D49" i="782"/>
  <c r="T49" i="782" s="1"/>
  <c r="U49" i="782" s="1"/>
  <c r="W49" i="782" s="1"/>
  <c r="A49" i="782"/>
  <c r="Y48" i="782"/>
  <c r="S48" i="782"/>
  <c r="N48" i="782"/>
  <c r="M48" i="782"/>
  <c r="L48" i="782"/>
  <c r="R48" i="782" s="1"/>
  <c r="D48" i="782"/>
  <c r="T48" i="782" s="1"/>
  <c r="U48" i="782" s="1"/>
  <c r="W48" i="782" s="1"/>
  <c r="A48" i="782"/>
  <c r="Y47" i="782"/>
  <c r="S47" i="782"/>
  <c r="N47" i="782"/>
  <c r="M47" i="782"/>
  <c r="L47" i="782"/>
  <c r="D47" i="782"/>
  <c r="T47" i="782" s="1"/>
  <c r="U47" i="782" s="1"/>
  <c r="W47" i="782" s="1"/>
  <c r="A47" i="782"/>
  <c r="Y46" i="782"/>
  <c r="S46" i="782"/>
  <c r="N46" i="782"/>
  <c r="M46" i="782"/>
  <c r="L46" i="782"/>
  <c r="D46" i="782"/>
  <c r="T46" i="782" s="1"/>
  <c r="U46" i="782" s="1"/>
  <c r="W46" i="782" s="1"/>
  <c r="A46" i="782"/>
  <c r="Y45" i="782"/>
  <c r="S45" i="782"/>
  <c r="N45" i="782"/>
  <c r="M45" i="782"/>
  <c r="L45" i="782"/>
  <c r="D45" i="782"/>
  <c r="T45" i="782" s="1"/>
  <c r="U45" i="782" s="1"/>
  <c r="W45" i="782" s="1"/>
  <c r="A45" i="782"/>
  <c r="Y44" i="782"/>
  <c r="S44" i="782"/>
  <c r="N44" i="782"/>
  <c r="M44" i="782"/>
  <c r="L44" i="782"/>
  <c r="D44" i="782"/>
  <c r="T44" i="782" s="1"/>
  <c r="U44" i="782" s="1"/>
  <c r="W44" i="782" s="1"/>
  <c r="A44" i="782"/>
  <c r="Y43" i="782"/>
  <c r="S43" i="782"/>
  <c r="N43" i="782"/>
  <c r="M43" i="782"/>
  <c r="L43" i="782"/>
  <c r="D43" i="782"/>
  <c r="T43" i="782" s="1"/>
  <c r="U43" i="782" s="1"/>
  <c r="W43" i="782" s="1"/>
  <c r="A43" i="782"/>
  <c r="Y42" i="782"/>
  <c r="S42" i="782"/>
  <c r="N42" i="782"/>
  <c r="M42" i="782"/>
  <c r="L42" i="782"/>
  <c r="D42" i="782"/>
  <c r="T42" i="782" s="1"/>
  <c r="U42" i="782" s="1"/>
  <c r="W42" i="782" s="1"/>
  <c r="A42" i="782"/>
  <c r="Y41" i="782"/>
  <c r="S41" i="782"/>
  <c r="N41" i="782"/>
  <c r="M41" i="782"/>
  <c r="L41" i="782"/>
  <c r="D41" i="782"/>
  <c r="T41" i="782" s="1"/>
  <c r="U41" i="782" s="1"/>
  <c r="W41" i="782" s="1"/>
  <c r="A41" i="782"/>
  <c r="Y40" i="782"/>
  <c r="T40" i="782"/>
  <c r="U40" i="782" s="1"/>
  <c r="W40" i="782" s="1"/>
  <c r="S40" i="782"/>
  <c r="N40" i="782"/>
  <c r="M40" i="782"/>
  <c r="L40" i="782"/>
  <c r="R40" i="782" s="1"/>
  <c r="D40" i="782"/>
  <c r="A40" i="782"/>
  <c r="Y39" i="782"/>
  <c r="S39" i="782"/>
  <c r="N39" i="782"/>
  <c r="M39" i="782"/>
  <c r="L39" i="782"/>
  <c r="D39" i="782"/>
  <c r="T39" i="782" s="1"/>
  <c r="U39" i="782" s="1"/>
  <c r="W39" i="782" s="1"/>
  <c r="A39" i="782"/>
  <c r="Y38" i="782"/>
  <c r="S38" i="782"/>
  <c r="R38" i="782"/>
  <c r="N38" i="782"/>
  <c r="M38" i="782"/>
  <c r="L38" i="782"/>
  <c r="D38" i="782"/>
  <c r="T38" i="782" s="1"/>
  <c r="U38" i="782" s="1"/>
  <c r="W38" i="782" s="1"/>
  <c r="A38" i="782"/>
  <c r="Y37" i="782"/>
  <c r="S37" i="782"/>
  <c r="N37" i="782"/>
  <c r="M37" i="782"/>
  <c r="L37" i="782"/>
  <c r="D37" i="782"/>
  <c r="T37" i="782" s="1"/>
  <c r="U37" i="782" s="1"/>
  <c r="W37" i="782" s="1"/>
  <c r="A37" i="782"/>
  <c r="Y36" i="782"/>
  <c r="S36" i="782"/>
  <c r="N36" i="782"/>
  <c r="M36" i="782"/>
  <c r="L36" i="782"/>
  <c r="D36" i="782"/>
  <c r="T36" i="782" s="1"/>
  <c r="U36" i="782" s="1"/>
  <c r="W36" i="782" s="1"/>
  <c r="A36" i="782"/>
  <c r="Y35" i="782"/>
  <c r="S35" i="782"/>
  <c r="N35" i="782"/>
  <c r="M35" i="782"/>
  <c r="L35" i="782"/>
  <c r="D35" i="782"/>
  <c r="T35" i="782" s="1"/>
  <c r="U35" i="782" s="1"/>
  <c r="W35" i="782" s="1"/>
  <c r="A35" i="782"/>
  <c r="Y34" i="782"/>
  <c r="S34" i="782"/>
  <c r="N34" i="782"/>
  <c r="M34" i="782"/>
  <c r="L34" i="782"/>
  <c r="R34" i="782" s="1"/>
  <c r="D34" i="782"/>
  <c r="T34" i="782" s="1"/>
  <c r="U34" i="782" s="1"/>
  <c r="W34" i="782" s="1"/>
  <c r="A34" i="782"/>
  <c r="Y33" i="782"/>
  <c r="S33" i="782"/>
  <c r="N33" i="782"/>
  <c r="M33" i="782"/>
  <c r="L33" i="782"/>
  <c r="R33" i="782" s="1"/>
  <c r="D33" i="782"/>
  <c r="T33" i="782" s="1"/>
  <c r="U33" i="782" s="1"/>
  <c r="W33" i="782" s="1"/>
  <c r="A33" i="782"/>
  <c r="Y32" i="782"/>
  <c r="T32" i="782"/>
  <c r="U32" i="782" s="1"/>
  <c r="W32" i="782" s="1"/>
  <c r="S32" i="782"/>
  <c r="N32" i="782"/>
  <c r="M32" i="782"/>
  <c r="L32" i="782"/>
  <c r="AA32" i="782" s="1"/>
  <c r="D32" i="782"/>
  <c r="A32" i="782"/>
  <c r="Y31" i="782"/>
  <c r="S31" i="782"/>
  <c r="N31" i="782"/>
  <c r="M31" i="782"/>
  <c r="L31" i="782"/>
  <c r="D31" i="782"/>
  <c r="T31" i="782" s="1"/>
  <c r="U31" i="782" s="1"/>
  <c r="W31" i="782" s="1"/>
  <c r="A31" i="782"/>
  <c r="Y30" i="782"/>
  <c r="S30" i="782"/>
  <c r="N30" i="782"/>
  <c r="M30" i="782"/>
  <c r="L30" i="782"/>
  <c r="D30" i="782"/>
  <c r="T30" i="782" s="1"/>
  <c r="U30" i="782" s="1"/>
  <c r="W30" i="782" s="1"/>
  <c r="A30" i="782"/>
  <c r="Y29" i="782"/>
  <c r="S29" i="782"/>
  <c r="N29" i="782"/>
  <c r="M29" i="782"/>
  <c r="L29" i="782"/>
  <c r="R29" i="782" s="1"/>
  <c r="D29" i="782"/>
  <c r="T29" i="782" s="1"/>
  <c r="U29" i="782" s="1"/>
  <c r="W29" i="782" s="1"/>
  <c r="A29" i="782"/>
  <c r="Y28" i="782"/>
  <c r="S28" i="782"/>
  <c r="N28" i="782"/>
  <c r="M28" i="782"/>
  <c r="L28" i="782"/>
  <c r="D28" i="782"/>
  <c r="T28" i="782" s="1"/>
  <c r="U28" i="782" s="1"/>
  <c r="W28" i="782" s="1"/>
  <c r="A28" i="782"/>
  <c r="Y27" i="782"/>
  <c r="S27" i="782"/>
  <c r="N27" i="782"/>
  <c r="M27" i="782"/>
  <c r="L27" i="782"/>
  <c r="D27" i="782"/>
  <c r="T27" i="782" s="1"/>
  <c r="U27" i="782" s="1"/>
  <c r="W27" i="782" s="1"/>
  <c r="A27" i="782"/>
  <c r="Y26" i="782"/>
  <c r="S26" i="782"/>
  <c r="N26" i="782"/>
  <c r="M26" i="782"/>
  <c r="L26" i="782"/>
  <c r="D26" i="782"/>
  <c r="T26" i="782" s="1"/>
  <c r="U26" i="782" s="1"/>
  <c r="W26" i="782" s="1"/>
  <c r="A26" i="782"/>
  <c r="W25" i="782"/>
  <c r="B17" i="782"/>
  <c r="G15" i="782"/>
  <c r="B15" i="782"/>
  <c r="B13" i="782"/>
  <c r="W50" i="780"/>
  <c r="M50" i="780"/>
  <c r="S49" i="780"/>
  <c r="N49" i="780"/>
  <c r="M49" i="780"/>
  <c r="L49" i="780"/>
  <c r="R49" i="780" s="1"/>
  <c r="D49" i="780"/>
  <c r="T49" i="780" s="1"/>
  <c r="U49" i="780" s="1"/>
  <c r="W49" i="780" s="1"/>
  <c r="A49" i="780"/>
  <c r="Y48" i="780"/>
  <c r="S48" i="780"/>
  <c r="N48" i="780"/>
  <c r="M48" i="780"/>
  <c r="L48" i="780"/>
  <c r="D48" i="780"/>
  <c r="T48" i="780" s="1"/>
  <c r="U48" i="780" s="1"/>
  <c r="W48" i="780" s="1"/>
  <c r="A48" i="780"/>
  <c r="Y47" i="780"/>
  <c r="S47" i="780"/>
  <c r="N47" i="780"/>
  <c r="M47" i="780"/>
  <c r="L47" i="780"/>
  <c r="R47" i="780" s="1"/>
  <c r="D47" i="780"/>
  <c r="T47" i="780" s="1"/>
  <c r="U47" i="780" s="1"/>
  <c r="W47" i="780" s="1"/>
  <c r="A47" i="780"/>
  <c r="Y46" i="780"/>
  <c r="S46" i="780"/>
  <c r="N46" i="780"/>
  <c r="M46" i="780"/>
  <c r="L46" i="780"/>
  <c r="D46" i="780"/>
  <c r="T46" i="780" s="1"/>
  <c r="U46" i="780" s="1"/>
  <c r="W46" i="780" s="1"/>
  <c r="A46" i="780"/>
  <c r="Y45" i="780"/>
  <c r="S45" i="780"/>
  <c r="N45" i="780"/>
  <c r="M45" i="780"/>
  <c r="L45" i="780"/>
  <c r="R45" i="780" s="1"/>
  <c r="D45" i="780"/>
  <c r="T45" i="780" s="1"/>
  <c r="U45" i="780" s="1"/>
  <c r="W45" i="780" s="1"/>
  <c r="A45" i="780"/>
  <c r="Y44" i="780"/>
  <c r="S44" i="780"/>
  <c r="N44" i="780"/>
  <c r="M44" i="780"/>
  <c r="L44" i="780"/>
  <c r="D44" i="780"/>
  <c r="T44" i="780" s="1"/>
  <c r="U44" i="780" s="1"/>
  <c r="W44" i="780" s="1"/>
  <c r="A44" i="780"/>
  <c r="Y43" i="780"/>
  <c r="S43" i="780"/>
  <c r="N43" i="780"/>
  <c r="M43" i="780"/>
  <c r="L43" i="780"/>
  <c r="D43" i="780"/>
  <c r="T43" i="780" s="1"/>
  <c r="U43" i="780" s="1"/>
  <c r="W43" i="780" s="1"/>
  <c r="A43" i="780"/>
  <c r="Y42" i="780"/>
  <c r="S42" i="780"/>
  <c r="N42" i="780"/>
  <c r="M42" i="780"/>
  <c r="L42" i="780"/>
  <c r="R42" i="780" s="1"/>
  <c r="D42" i="780"/>
  <c r="T42" i="780" s="1"/>
  <c r="U42" i="780" s="1"/>
  <c r="W42" i="780" s="1"/>
  <c r="A42" i="780"/>
  <c r="Y41" i="780"/>
  <c r="S41" i="780"/>
  <c r="N41" i="780"/>
  <c r="M41" i="780"/>
  <c r="L41" i="780"/>
  <c r="D41" i="780"/>
  <c r="T41" i="780" s="1"/>
  <c r="U41" i="780" s="1"/>
  <c r="W41" i="780" s="1"/>
  <c r="A41" i="780"/>
  <c r="Y40" i="780"/>
  <c r="S40" i="780"/>
  <c r="N40" i="780"/>
  <c r="M40" i="780"/>
  <c r="L40" i="780"/>
  <c r="D40" i="780"/>
  <c r="T40" i="780" s="1"/>
  <c r="U40" i="780" s="1"/>
  <c r="W40" i="780" s="1"/>
  <c r="A40" i="780"/>
  <c r="Y39" i="780"/>
  <c r="S39" i="780"/>
  <c r="N39" i="780"/>
  <c r="M39" i="780"/>
  <c r="L39" i="780"/>
  <c r="D39" i="780"/>
  <c r="T39" i="780" s="1"/>
  <c r="U39" i="780" s="1"/>
  <c r="W39" i="780" s="1"/>
  <c r="A39" i="780"/>
  <c r="Y38" i="780"/>
  <c r="S38" i="780"/>
  <c r="N38" i="780"/>
  <c r="M38" i="780"/>
  <c r="L38" i="780"/>
  <c r="R38" i="780" s="1"/>
  <c r="D38" i="780"/>
  <c r="T38" i="780" s="1"/>
  <c r="U38" i="780" s="1"/>
  <c r="W38" i="780" s="1"/>
  <c r="A38" i="780"/>
  <c r="Y37" i="780"/>
  <c r="T37" i="780"/>
  <c r="U37" i="780" s="1"/>
  <c r="W37" i="780" s="1"/>
  <c r="S37" i="780"/>
  <c r="N37" i="780"/>
  <c r="M37" i="780"/>
  <c r="L37" i="780"/>
  <c r="D37" i="780"/>
  <c r="A37" i="780"/>
  <c r="Y36" i="780"/>
  <c r="S36" i="780"/>
  <c r="N36" i="780"/>
  <c r="M36" i="780"/>
  <c r="L36" i="780"/>
  <c r="D36" i="780"/>
  <c r="T36" i="780" s="1"/>
  <c r="U36" i="780" s="1"/>
  <c r="W36" i="780" s="1"/>
  <c r="A36" i="780"/>
  <c r="Y35" i="780"/>
  <c r="S35" i="780"/>
  <c r="N35" i="780"/>
  <c r="M35" i="780"/>
  <c r="L35" i="780"/>
  <c r="D35" i="780"/>
  <c r="T35" i="780" s="1"/>
  <c r="U35" i="780" s="1"/>
  <c r="W35" i="780" s="1"/>
  <c r="A35" i="780"/>
  <c r="Y34" i="780"/>
  <c r="S34" i="780"/>
  <c r="N34" i="780"/>
  <c r="M34" i="780"/>
  <c r="L34" i="780"/>
  <c r="R34" i="780" s="1"/>
  <c r="D34" i="780"/>
  <c r="T34" i="780" s="1"/>
  <c r="U34" i="780" s="1"/>
  <c r="W34" i="780" s="1"/>
  <c r="A34" i="780"/>
  <c r="Y33" i="780"/>
  <c r="T33" i="780"/>
  <c r="U33" i="780" s="1"/>
  <c r="W33" i="780" s="1"/>
  <c r="S33" i="780"/>
  <c r="N33" i="780"/>
  <c r="M33" i="780"/>
  <c r="L33" i="780"/>
  <c r="R33" i="780" s="1"/>
  <c r="D33" i="780"/>
  <c r="A33" i="780"/>
  <c r="Y32" i="780"/>
  <c r="S32" i="780"/>
  <c r="N32" i="780"/>
  <c r="M32" i="780"/>
  <c r="L32" i="780"/>
  <c r="AA32" i="780" s="1"/>
  <c r="D32" i="780"/>
  <c r="T32" i="780" s="1"/>
  <c r="U32" i="780" s="1"/>
  <c r="W32" i="780" s="1"/>
  <c r="A32" i="780"/>
  <c r="Y31" i="780"/>
  <c r="T31" i="780"/>
  <c r="U31" i="780" s="1"/>
  <c r="W31" i="780" s="1"/>
  <c r="S31" i="780"/>
  <c r="N31" i="780"/>
  <c r="M31" i="780"/>
  <c r="L31" i="780"/>
  <c r="D31" i="780"/>
  <c r="A31" i="780"/>
  <c r="Y30" i="780"/>
  <c r="S30" i="780"/>
  <c r="N30" i="780"/>
  <c r="M30" i="780"/>
  <c r="L30" i="780"/>
  <c r="D30" i="780"/>
  <c r="T30" i="780" s="1"/>
  <c r="U30" i="780" s="1"/>
  <c r="W30" i="780" s="1"/>
  <c r="A30" i="780"/>
  <c r="Y29" i="780"/>
  <c r="S29" i="780"/>
  <c r="R29" i="780"/>
  <c r="N29" i="780"/>
  <c r="M29" i="780"/>
  <c r="L29" i="780"/>
  <c r="D29" i="780"/>
  <c r="T29" i="780" s="1"/>
  <c r="U29" i="780" s="1"/>
  <c r="W29" i="780" s="1"/>
  <c r="A29" i="780"/>
  <c r="Y28" i="780"/>
  <c r="S28" i="780"/>
  <c r="N28" i="780"/>
  <c r="M28" i="780"/>
  <c r="L28" i="780"/>
  <c r="D28" i="780"/>
  <c r="T28" i="780" s="1"/>
  <c r="U28" i="780" s="1"/>
  <c r="W28" i="780" s="1"/>
  <c r="A28" i="780"/>
  <c r="Y27" i="780"/>
  <c r="T27" i="780"/>
  <c r="U27" i="780" s="1"/>
  <c r="W27" i="780" s="1"/>
  <c r="S27" i="780"/>
  <c r="N27" i="780"/>
  <c r="M27" i="780"/>
  <c r="L27" i="780"/>
  <c r="D27" i="780"/>
  <c r="A27" i="780"/>
  <c r="Y26" i="780"/>
  <c r="S26" i="780"/>
  <c r="N26" i="780"/>
  <c r="M26" i="780"/>
  <c r="L26" i="780"/>
  <c r="D26" i="780"/>
  <c r="T26" i="780" s="1"/>
  <c r="U26" i="780" s="1"/>
  <c r="W26" i="780" s="1"/>
  <c r="A26" i="780"/>
  <c r="W25" i="780"/>
  <c r="B17" i="780"/>
  <c r="G15" i="780"/>
  <c r="B15" i="780"/>
  <c r="B13" i="780"/>
  <c r="W50" i="778"/>
  <c r="M50" i="778"/>
  <c r="S49" i="778"/>
  <c r="N49" i="778"/>
  <c r="M49" i="778"/>
  <c r="L49" i="778"/>
  <c r="D49" i="778"/>
  <c r="T49" i="778" s="1"/>
  <c r="U49" i="778" s="1"/>
  <c r="W49" i="778" s="1"/>
  <c r="A49" i="778"/>
  <c r="Y48" i="778"/>
  <c r="S48" i="778"/>
  <c r="N48" i="778"/>
  <c r="M48" i="778"/>
  <c r="L48" i="778"/>
  <c r="D48" i="778"/>
  <c r="T48" i="778" s="1"/>
  <c r="U48" i="778" s="1"/>
  <c r="W48" i="778" s="1"/>
  <c r="A48" i="778"/>
  <c r="Y47" i="778"/>
  <c r="S47" i="778"/>
  <c r="N47" i="778"/>
  <c r="M47" i="778"/>
  <c r="L47" i="778"/>
  <c r="D47" i="778"/>
  <c r="T47" i="778" s="1"/>
  <c r="U47" i="778" s="1"/>
  <c r="W47" i="778" s="1"/>
  <c r="A47" i="778"/>
  <c r="Y46" i="778"/>
  <c r="S46" i="778"/>
  <c r="N46" i="778"/>
  <c r="M46" i="778"/>
  <c r="L46" i="778"/>
  <c r="R46" i="778" s="1"/>
  <c r="D46" i="778"/>
  <c r="T46" i="778" s="1"/>
  <c r="U46" i="778" s="1"/>
  <c r="W46" i="778" s="1"/>
  <c r="A46" i="778"/>
  <c r="Y45" i="778"/>
  <c r="S45" i="778"/>
  <c r="N45" i="778"/>
  <c r="R45" i="778" s="1"/>
  <c r="M45" i="778"/>
  <c r="L45" i="778"/>
  <c r="D45" i="778"/>
  <c r="T45" i="778" s="1"/>
  <c r="U45" i="778" s="1"/>
  <c r="W45" i="778" s="1"/>
  <c r="A45" i="778"/>
  <c r="Y44" i="778"/>
  <c r="S44" i="778"/>
  <c r="N44" i="778"/>
  <c r="M44" i="778"/>
  <c r="L44" i="778"/>
  <c r="D44" i="778"/>
  <c r="T44" i="778" s="1"/>
  <c r="U44" i="778" s="1"/>
  <c r="W44" i="778" s="1"/>
  <c r="A44" i="778"/>
  <c r="Y43" i="778"/>
  <c r="S43" i="778"/>
  <c r="N43" i="778"/>
  <c r="M43" i="778"/>
  <c r="L43" i="778"/>
  <c r="D43" i="778"/>
  <c r="T43" i="778" s="1"/>
  <c r="U43" i="778" s="1"/>
  <c r="W43" i="778" s="1"/>
  <c r="A43" i="778"/>
  <c r="Y42" i="778"/>
  <c r="S42" i="778"/>
  <c r="N42" i="778"/>
  <c r="M42" i="778"/>
  <c r="L42" i="778"/>
  <c r="R42" i="778" s="1"/>
  <c r="D42" i="778"/>
  <c r="T42" i="778" s="1"/>
  <c r="U42" i="778" s="1"/>
  <c r="W42" i="778" s="1"/>
  <c r="A42" i="778"/>
  <c r="Y41" i="778"/>
  <c r="T41" i="778"/>
  <c r="U41" i="778" s="1"/>
  <c r="W41" i="778" s="1"/>
  <c r="S41" i="778"/>
  <c r="N41" i="778"/>
  <c r="M41" i="778"/>
  <c r="L41" i="778"/>
  <c r="D41" i="778"/>
  <c r="A41" i="778"/>
  <c r="Y40" i="778"/>
  <c r="S40" i="778"/>
  <c r="N40" i="778"/>
  <c r="M40" i="778"/>
  <c r="L40" i="778"/>
  <c r="D40" i="778"/>
  <c r="T40" i="778" s="1"/>
  <c r="U40" i="778" s="1"/>
  <c r="W40" i="778" s="1"/>
  <c r="A40" i="778"/>
  <c r="Y39" i="778"/>
  <c r="S39" i="778"/>
  <c r="N39" i="778"/>
  <c r="M39" i="778"/>
  <c r="L39" i="778"/>
  <c r="D39" i="778"/>
  <c r="T39" i="778" s="1"/>
  <c r="U39" i="778" s="1"/>
  <c r="W39" i="778" s="1"/>
  <c r="A39" i="778"/>
  <c r="Y38" i="778"/>
  <c r="S38" i="778"/>
  <c r="N38" i="778"/>
  <c r="M38" i="778"/>
  <c r="L38" i="778"/>
  <c r="D38" i="778"/>
  <c r="T38" i="778" s="1"/>
  <c r="U38" i="778" s="1"/>
  <c r="W38" i="778" s="1"/>
  <c r="A38" i="778"/>
  <c r="Y37" i="778"/>
  <c r="T37" i="778"/>
  <c r="U37" i="778" s="1"/>
  <c r="W37" i="778" s="1"/>
  <c r="S37" i="778"/>
  <c r="N37" i="778"/>
  <c r="M37" i="778"/>
  <c r="L37" i="778"/>
  <c r="D37" i="778"/>
  <c r="A37" i="778"/>
  <c r="Y36" i="778"/>
  <c r="S36" i="778"/>
  <c r="N36" i="778"/>
  <c r="M36" i="778"/>
  <c r="L36" i="778"/>
  <c r="D36" i="778"/>
  <c r="T36" i="778" s="1"/>
  <c r="U36" i="778" s="1"/>
  <c r="W36" i="778" s="1"/>
  <c r="A36" i="778"/>
  <c r="Y35" i="778"/>
  <c r="S35" i="778"/>
  <c r="N35" i="778"/>
  <c r="M35" i="778"/>
  <c r="L35" i="778"/>
  <c r="D35" i="778"/>
  <c r="T35" i="778" s="1"/>
  <c r="U35" i="778" s="1"/>
  <c r="W35" i="778" s="1"/>
  <c r="A35" i="778"/>
  <c r="Y34" i="778"/>
  <c r="S34" i="778"/>
  <c r="N34" i="778"/>
  <c r="M34" i="778"/>
  <c r="L34" i="778"/>
  <c r="D34" i="778"/>
  <c r="T34" i="778" s="1"/>
  <c r="U34" i="778" s="1"/>
  <c r="W34" i="778" s="1"/>
  <c r="A34" i="778"/>
  <c r="Y33" i="778"/>
  <c r="T33" i="778"/>
  <c r="U33" i="778" s="1"/>
  <c r="W33" i="778" s="1"/>
  <c r="S33" i="778"/>
  <c r="N33" i="778"/>
  <c r="M33" i="778"/>
  <c r="L33" i="778"/>
  <c r="D33" i="778"/>
  <c r="A33" i="778"/>
  <c r="Y32" i="778"/>
  <c r="T32" i="778"/>
  <c r="U32" i="778" s="1"/>
  <c r="W32" i="778" s="1"/>
  <c r="S32" i="778"/>
  <c r="N32" i="778"/>
  <c r="M32" i="778"/>
  <c r="L32" i="778"/>
  <c r="D32" i="778"/>
  <c r="A32" i="778"/>
  <c r="Y31" i="778"/>
  <c r="T31" i="778"/>
  <c r="U31" i="778" s="1"/>
  <c r="W31" i="778" s="1"/>
  <c r="S31" i="778"/>
  <c r="N31" i="778"/>
  <c r="M31" i="778"/>
  <c r="L31" i="778"/>
  <c r="D31" i="778"/>
  <c r="A31" i="778"/>
  <c r="Y30" i="778"/>
  <c r="S30" i="778"/>
  <c r="N30" i="778"/>
  <c r="M30" i="778"/>
  <c r="L30" i="778"/>
  <c r="R30" i="778" s="1"/>
  <c r="D30" i="778"/>
  <c r="T30" i="778" s="1"/>
  <c r="U30" i="778" s="1"/>
  <c r="W30" i="778" s="1"/>
  <c r="A30" i="778"/>
  <c r="Y29" i="778"/>
  <c r="S29" i="778"/>
  <c r="N29" i="778"/>
  <c r="M29" i="778"/>
  <c r="L29" i="778"/>
  <c r="D29" i="778"/>
  <c r="T29" i="778" s="1"/>
  <c r="U29" i="778" s="1"/>
  <c r="W29" i="778" s="1"/>
  <c r="A29" i="778"/>
  <c r="Y28" i="778"/>
  <c r="S28" i="778"/>
  <c r="N28" i="778"/>
  <c r="M28" i="778"/>
  <c r="L28" i="778"/>
  <c r="D28" i="778"/>
  <c r="T28" i="778" s="1"/>
  <c r="U28" i="778" s="1"/>
  <c r="W28" i="778" s="1"/>
  <c r="A28" i="778"/>
  <c r="Y27" i="778"/>
  <c r="S27" i="778"/>
  <c r="N27" i="778"/>
  <c r="M27" i="778"/>
  <c r="L27" i="778"/>
  <c r="D27" i="778"/>
  <c r="T27" i="778" s="1"/>
  <c r="U27" i="778" s="1"/>
  <c r="W27" i="778" s="1"/>
  <c r="A27" i="778"/>
  <c r="Y26" i="778"/>
  <c r="S26" i="778"/>
  <c r="N26" i="778"/>
  <c r="M26" i="778"/>
  <c r="L26" i="778"/>
  <c r="R26" i="778" s="1"/>
  <c r="D26" i="778"/>
  <c r="T26" i="778" s="1"/>
  <c r="U26" i="778" s="1"/>
  <c r="W26" i="778" s="1"/>
  <c r="A26" i="778"/>
  <c r="W25" i="778"/>
  <c r="B17" i="778"/>
  <c r="G15" i="778"/>
  <c r="B15" i="778"/>
  <c r="B13" i="778"/>
  <c r="W50" i="776"/>
  <c r="M50" i="776"/>
  <c r="S49" i="776"/>
  <c r="N49" i="776"/>
  <c r="M49" i="776"/>
  <c r="L49" i="776"/>
  <c r="D49" i="776"/>
  <c r="T49" i="776" s="1"/>
  <c r="U49" i="776" s="1"/>
  <c r="W49" i="776" s="1"/>
  <c r="A49" i="776"/>
  <c r="Y48" i="776"/>
  <c r="S48" i="776"/>
  <c r="N48" i="776"/>
  <c r="M48" i="776"/>
  <c r="L48" i="776"/>
  <c r="D48" i="776"/>
  <c r="T48" i="776" s="1"/>
  <c r="U48" i="776" s="1"/>
  <c r="W48" i="776" s="1"/>
  <c r="A48" i="776"/>
  <c r="Y47" i="776"/>
  <c r="S47" i="776"/>
  <c r="N47" i="776"/>
  <c r="M47" i="776"/>
  <c r="L47" i="776"/>
  <c r="D47" i="776"/>
  <c r="T47" i="776" s="1"/>
  <c r="U47" i="776" s="1"/>
  <c r="W47" i="776" s="1"/>
  <c r="A47" i="776"/>
  <c r="Y46" i="776"/>
  <c r="S46" i="776"/>
  <c r="N46" i="776"/>
  <c r="M46" i="776"/>
  <c r="L46" i="776"/>
  <c r="D46" i="776"/>
  <c r="T46" i="776" s="1"/>
  <c r="U46" i="776" s="1"/>
  <c r="W46" i="776" s="1"/>
  <c r="A46" i="776"/>
  <c r="Y45" i="776"/>
  <c r="S45" i="776"/>
  <c r="N45" i="776"/>
  <c r="M45" i="776"/>
  <c r="L45" i="776"/>
  <c r="D45" i="776"/>
  <c r="T45" i="776" s="1"/>
  <c r="U45" i="776" s="1"/>
  <c r="W45" i="776" s="1"/>
  <c r="A45" i="776"/>
  <c r="Y44" i="776"/>
  <c r="S44" i="776"/>
  <c r="N44" i="776"/>
  <c r="M44" i="776"/>
  <c r="L44" i="776"/>
  <c r="D44" i="776"/>
  <c r="T44" i="776" s="1"/>
  <c r="U44" i="776" s="1"/>
  <c r="W44" i="776" s="1"/>
  <c r="A44" i="776"/>
  <c r="Y43" i="776"/>
  <c r="S43" i="776"/>
  <c r="N43" i="776"/>
  <c r="M43" i="776"/>
  <c r="L43" i="776"/>
  <c r="D43" i="776"/>
  <c r="T43" i="776" s="1"/>
  <c r="U43" i="776" s="1"/>
  <c r="W43" i="776" s="1"/>
  <c r="A43" i="776"/>
  <c r="Y42" i="776"/>
  <c r="S42" i="776"/>
  <c r="N42" i="776"/>
  <c r="M42" i="776"/>
  <c r="L42" i="776"/>
  <c r="R42" i="776" s="1"/>
  <c r="D42" i="776"/>
  <c r="T42" i="776" s="1"/>
  <c r="U42" i="776" s="1"/>
  <c r="W42" i="776" s="1"/>
  <c r="A42" i="776"/>
  <c r="Y41" i="776"/>
  <c r="S41" i="776"/>
  <c r="N41" i="776"/>
  <c r="M41" i="776"/>
  <c r="L41" i="776"/>
  <c r="D41" i="776"/>
  <c r="T41" i="776" s="1"/>
  <c r="U41" i="776" s="1"/>
  <c r="W41" i="776" s="1"/>
  <c r="A41" i="776"/>
  <c r="Y40" i="776"/>
  <c r="S40" i="776"/>
  <c r="N40" i="776"/>
  <c r="M40" i="776"/>
  <c r="L40" i="776"/>
  <c r="D40" i="776"/>
  <c r="T40" i="776" s="1"/>
  <c r="U40" i="776" s="1"/>
  <c r="W40" i="776" s="1"/>
  <c r="A40" i="776"/>
  <c r="Y39" i="776"/>
  <c r="S39" i="776"/>
  <c r="N39" i="776"/>
  <c r="M39" i="776"/>
  <c r="L39" i="776"/>
  <c r="D39" i="776"/>
  <c r="T39" i="776" s="1"/>
  <c r="U39" i="776" s="1"/>
  <c r="W39" i="776" s="1"/>
  <c r="A39" i="776"/>
  <c r="Y38" i="776"/>
  <c r="S38" i="776"/>
  <c r="N38" i="776"/>
  <c r="M38" i="776"/>
  <c r="L38" i="776"/>
  <c r="D38" i="776"/>
  <c r="T38" i="776" s="1"/>
  <c r="U38" i="776" s="1"/>
  <c r="W38" i="776" s="1"/>
  <c r="A38" i="776"/>
  <c r="Y37" i="776"/>
  <c r="S37" i="776"/>
  <c r="N37" i="776"/>
  <c r="M37" i="776"/>
  <c r="L37" i="776"/>
  <c r="D37" i="776"/>
  <c r="T37" i="776" s="1"/>
  <c r="U37" i="776" s="1"/>
  <c r="W37" i="776" s="1"/>
  <c r="A37" i="776"/>
  <c r="Y36" i="776"/>
  <c r="S36" i="776"/>
  <c r="N36" i="776"/>
  <c r="M36" i="776"/>
  <c r="L36" i="776"/>
  <c r="R36" i="776" s="1"/>
  <c r="D36" i="776"/>
  <c r="T36" i="776" s="1"/>
  <c r="U36" i="776" s="1"/>
  <c r="W36" i="776" s="1"/>
  <c r="A36" i="776"/>
  <c r="Y35" i="776"/>
  <c r="S35" i="776"/>
  <c r="N35" i="776"/>
  <c r="M35" i="776"/>
  <c r="L35" i="776"/>
  <c r="D35" i="776"/>
  <c r="T35" i="776" s="1"/>
  <c r="U35" i="776" s="1"/>
  <c r="W35" i="776" s="1"/>
  <c r="A35" i="776"/>
  <c r="Y34" i="776"/>
  <c r="S34" i="776"/>
  <c r="N34" i="776"/>
  <c r="M34" i="776"/>
  <c r="L34" i="776"/>
  <c r="R34" i="776" s="1"/>
  <c r="D34" i="776"/>
  <c r="T34" i="776" s="1"/>
  <c r="U34" i="776" s="1"/>
  <c r="W34" i="776" s="1"/>
  <c r="A34" i="776"/>
  <c r="Y33" i="776"/>
  <c r="S33" i="776"/>
  <c r="N33" i="776"/>
  <c r="M33" i="776"/>
  <c r="L33" i="776"/>
  <c r="D33" i="776"/>
  <c r="T33" i="776" s="1"/>
  <c r="U33" i="776" s="1"/>
  <c r="W33" i="776" s="1"/>
  <c r="A33" i="776"/>
  <c r="Y32" i="776"/>
  <c r="S32" i="776"/>
  <c r="N32" i="776"/>
  <c r="M32" i="776"/>
  <c r="L32" i="776"/>
  <c r="D32" i="776"/>
  <c r="T32" i="776" s="1"/>
  <c r="U32" i="776" s="1"/>
  <c r="W32" i="776" s="1"/>
  <c r="A32" i="776"/>
  <c r="Y31" i="776"/>
  <c r="T31" i="776"/>
  <c r="U31" i="776" s="1"/>
  <c r="W31" i="776" s="1"/>
  <c r="S31" i="776"/>
  <c r="N31" i="776"/>
  <c r="M31" i="776"/>
  <c r="L31" i="776"/>
  <c r="D31" i="776"/>
  <c r="A31" i="776"/>
  <c r="Y30" i="776"/>
  <c r="S30" i="776"/>
  <c r="N30" i="776"/>
  <c r="M30" i="776"/>
  <c r="L30" i="776"/>
  <c r="R30" i="776" s="1"/>
  <c r="D30" i="776"/>
  <c r="T30" i="776" s="1"/>
  <c r="U30" i="776" s="1"/>
  <c r="W30" i="776" s="1"/>
  <c r="A30" i="776"/>
  <c r="Y29" i="776"/>
  <c r="S29" i="776"/>
  <c r="N29" i="776"/>
  <c r="M29" i="776"/>
  <c r="L29" i="776"/>
  <c r="D29" i="776"/>
  <c r="T29" i="776" s="1"/>
  <c r="U29" i="776" s="1"/>
  <c r="W29" i="776" s="1"/>
  <c r="A29" i="776"/>
  <c r="Y28" i="776"/>
  <c r="S28" i="776"/>
  <c r="N28" i="776"/>
  <c r="M28" i="776"/>
  <c r="L28" i="776"/>
  <c r="D28" i="776"/>
  <c r="T28" i="776" s="1"/>
  <c r="U28" i="776" s="1"/>
  <c r="W28" i="776" s="1"/>
  <c r="A28" i="776"/>
  <c r="Y27" i="776"/>
  <c r="T27" i="776"/>
  <c r="U27" i="776" s="1"/>
  <c r="W27" i="776" s="1"/>
  <c r="S27" i="776"/>
  <c r="N27" i="776"/>
  <c r="M27" i="776"/>
  <c r="L27" i="776"/>
  <c r="D27" i="776"/>
  <c r="A27" i="776"/>
  <c r="Y26" i="776"/>
  <c r="S26" i="776"/>
  <c r="N26" i="776"/>
  <c r="M26" i="776"/>
  <c r="L26" i="776"/>
  <c r="D26" i="776"/>
  <c r="T26" i="776" s="1"/>
  <c r="U26" i="776" s="1"/>
  <c r="W26" i="776" s="1"/>
  <c r="A26" i="776"/>
  <c r="W25" i="776"/>
  <c r="B17" i="776"/>
  <c r="G15" i="776"/>
  <c r="B15" i="776"/>
  <c r="B13" i="776"/>
  <c r="W50" i="774"/>
  <c r="M50" i="774"/>
  <c r="S49" i="774"/>
  <c r="N49" i="774"/>
  <c r="M49" i="774"/>
  <c r="L49" i="774"/>
  <c r="D49" i="774"/>
  <c r="T49" i="774" s="1"/>
  <c r="U49" i="774" s="1"/>
  <c r="W49" i="774" s="1"/>
  <c r="A49" i="774"/>
  <c r="Y48" i="774"/>
  <c r="S48" i="774"/>
  <c r="N48" i="774"/>
  <c r="M48" i="774"/>
  <c r="L48" i="774"/>
  <c r="D48" i="774"/>
  <c r="T48" i="774" s="1"/>
  <c r="U48" i="774" s="1"/>
  <c r="W48" i="774" s="1"/>
  <c r="A48" i="774"/>
  <c r="Y47" i="774"/>
  <c r="S47" i="774"/>
  <c r="N47" i="774"/>
  <c r="M47" i="774"/>
  <c r="L47" i="774"/>
  <c r="D47" i="774"/>
  <c r="T47" i="774" s="1"/>
  <c r="U47" i="774" s="1"/>
  <c r="W47" i="774" s="1"/>
  <c r="A47" i="774"/>
  <c r="Y46" i="774"/>
  <c r="S46" i="774"/>
  <c r="N46" i="774"/>
  <c r="M46" i="774"/>
  <c r="L46" i="774"/>
  <c r="R46" i="774" s="1"/>
  <c r="D46" i="774"/>
  <c r="T46" i="774" s="1"/>
  <c r="U46" i="774" s="1"/>
  <c r="W46" i="774" s="1"/>
  <c r="A46" i="774"/>
  <c r="Y45" i="774"/>
  <c r="S45" i="774"/>
  <c r="N45" i="774"/>
  <c r="M45" i="774"/>
  <c r="L45" i="774"/>
  <c r="D45" i="774"/>
  <c r="T45" i="774" s="1"/>
  <c r="U45" i="774" s="1"/>
  <c r="W45" i="774" s="1"/>
  <c r="A45" i="774"/>
  <c r="Y44" i="774"/>
  <c r="S44" i="774"/>
  <c r="N44" i="774"/>
  <c r="M44" i="774"/>
  <c r="L44" i="774"/>
  <c r="D44" i="774"/>
  <c r="T44" i="774" s="1"/>
  <c r="U44" i="774" s="1"/>
  <c r="W44" i="774" s="1"/>
  <c r="A44" i="774"/>
  <c r="Y43" i="774"/>
  <c r="S43" i="774"/>
  <c r="N43" i="774"/>
  <c r="M43" i="774"/>
  <c r="L43" i="774"/>
  <c r="D43" i="774"/>
  <c r="T43" i="774" s="1"/>
  <c r="U43" i="774" s="1"/>
  <c r="W43" i="774" s="1"/>
  <c r="A43" i="774"/>
  <c r="Y42" i="774"/>
  <c r="S42" i="774"/>
  <c r="N42" i="774"/>
  <c r="M42" i="774"/>
  <c r="L42" i="774"/>
  <c r="R42" i="774" s="1"/>
  <c r="D42" i="774"/>
  <c r="T42" i="774" s="1"/>
  <c r="U42" i="774" s="1"/>
  <c r="W42" i="774" s="1"/>
  <c r="A42" i="774"/>
  <c r="Y41" i="774"/>
  <c r="T41" i="774"/>
  <c r="U41" i="774" s="1"/>
  <c r="W41" i="774" s="1"/>
  <c r="S41" i="774"/>
  <c r="N41" i="774"/>
  <c r="M41" i="774"/>
  <c r="L41" i="774"/>
  <c r="D41" i="774"/>
  <c r="A41" i="774"/>
  <c r="Y40" i="774"/>
  <c r="S40" i="774"/>
  <c r="N40" i="774"/>
  <c r="M40" i="774"/>
  <c r="L40" i="774"/>
  <c r="D40" i="774"/>
  <c r="T40" i="774" s="1"/>
  <c r="U40" i="774" s="1"/>
  <c r="W40" i="774" s="1"/>
  <c r="A40" i="774"/>
  <c r="Y39" i="774"/>
  <c r="S39" i="774"/>
  <c r="N39" i="774"/>
  <c r="M39" i="774"/>
  <c r="L39" i="774"/>
  <c r="D39" i="774"/>
  <c r="T39" i="774" s="1"/>
  <c r="U39" i="774" s="1"/>
  <c r="W39" i="774" s="1"/>
  <c r="A39" i="774"/>
  <c r="Y38" i="774"/>
  <c r="S38" i="774"/>
  <c r="N38" i="774"/>
  <c r="M38" i="774"/>
  <c r="L38" i="774"/>
  <c r="D38" i="774"/>
  <c r="T38" i="774" s="1"/>
  <c r="U38" i="774" s="1"/>
  <c r="W38" i="774" s="1"/>
  <c r="A38" i="774"/>
  <c r="Y37" i="774"/>
  <c r="S37" i="774"/>
  <c r="N37" i="774"/>
  <c r="M37" i="774"/>
  <c r="L37" i="774"/>
  <c r="R37" i="774" s="1"/>
  <c r="D37" i="774"/>
  <c r="T37" i="774" s="1"/>
  <c r="U37" i="774" s="1"/>
  <c r="W37" i="774" s="1"/>
  <c r="A37" i="774"/>
  <c r="Y36" i="774"/>
  <c r="S36" i="774"/>
  <c r="N36" i="774"/>
  <c r="M36" i="774"/>
  <c r="L36" i="774"/>
  <c r="R36" i="774" s="1"/>
  <c r="D36" i="774"/>
  <c r="T36" i="774" s="1"/>
  <c r="U36" i="774" s="1"/>
  <c r="W36" i="774" s="1"/>
  <c r="A36" i="774"/>
  <c r="Y35" i="774"/>
  <c r="S35" i="774"/>
  <c r="N35" i="774"/>
  <c r="M35" i="774"/>
  <c r="L35" i="774"/>
  <c r="D35" i="774"/>
  <c r="T35" i="774" s="1"/>
  <c r="U35" i="774" s="1"/>
  <c r="W35" i="774" s="1"/>
  <c r="A35" i="774"/>
  <c r="Y34" i="774"/>
  <c r="S34" i="774"/>
  <c r="N34" i="774"/>
  <c r="M34" i="774"/>
  <c r="L34" i="774"/>
  <c r="D34" i="774"/>
  <c r="T34" i="774" s="1"/>
  <c r="U34" i="774" s="1"/>
  <c r="W34" i="774" s="1"/>
  <c r="A34" i="774"/>
  <c r="Y33" i="774"/>
  <c r="S33" i="774"/>
  <c r="N33" i="774"/>
  <c r="M33" i="774"/>
  <c r="L33" i="774"/>
  <c r="D33" i="774"/>
  <c r="T33" i="774" s="1"/>
  <c r="U33" i="774" s="1"/>
  <c r="W33" i="774" s="1"/>
  <c r="A33" i="774"/>
  <c r="Y32" i="774"/>
  <c r="S32" i="774"/>
  <c r="N32" i="774"/>
  <c r="M32" i="774"/>
  <c r="L32" i="774"/>
  <c r="D32" i="774"/>
  <c r="T32" i="774" s="1"/>
  <c r="U32" i="774" s="1"/>
  <c r="W32" i="774" s="1"/>
  <c r="A32" i="774"/>
  <c r="Y31" i="774"/>
  <c r="S31" i="774"/>
  <c r="N31" i="774"/>
  <c r="M31" i="774"/>
  <c r="L31" i="774"/>
  <c r="D31" i="774"/>
  <c r="T31" i="774" s="1"/>
  <c r="U31" i="774" s="1"/>
  <c r="W31" i="774" s="1"/>
  <c r="A31" i="774"/>
  <c r="Y30" i="774"/>
  <c r="S30" i="774"/>
  <c r="N30" i="774"/>
  <c r="M30" i="774"/>
  <c r="L30" i="774"/>
  <c r="R30" i="774" s="1"/>
  <c r="D30" i="774"/>
  <c r="T30" i="774" s="1"/>
  <c r="U30" i="774" s="1"/>
  <c r="W30" i="774" s="1"/>
  <c r="A30" i="774"/>
  <c r="Y29" i="774"/>
  <c r="S29" i="774"/>
  <c r="N29" i="774"/>
  <c r="M29" i="774"/>
  <c r="L29" i="774"/>
  <c r="D29" i="774"/>
  <c r="T29" i="774" s="1"/>
  <c r="U29" i="774" s="1"/>
  <c r="W29" i="774" s="1"/>
  <c r="A29" i="774"/>
  <c r="Y28" i="774"/>
  <c r="S28" i="774"/>
  <c r="N28" i="774"/>
  <c r="M28" i="774"/>
  <c r="L28" i="774"/>
  <c r="D28" i="774"/>
  <c r="T28" i="774" s="1"/>
  <c r="U28" i="774" s="1"/>
  <c r="W28" i="774" s="1"/>
  <c r="A28" i="774"/>
  <c r="Y27" i="774"/>
  <c r="S27" i="774"/>
  <c r="N27" i="774"/>
  <c r="M27" i="774"/>
  <c r="L27" i="774"/>
  <c r="D27" i="774"/>
  <c r="T27" i="774" s="1"/>
  <c r="U27" i="774" s="1"/>
  <c r="W27" i="774" s="1"/>
  <c r="A27" i="774"/>
  <c r="Y26" i="774"/>
  <c r="S26" i="774"/>
  <c r="N26" i="774"/>
  <c r="M26" i="774"/>
  <c r="L26" i="774"/>
  <c r="D26" i="774"/>
  <c r="T26" i="774" s="1"/>
  <c r="U26" i="774" s="1"/>
  <c r="W26" i="774" s="1"/>
  <c r="A26" i="774"/>
  <c r="W25" i="774"/>
  <c r="B17" i="774"/>
  <c r="G15" i="774"/>
  <c r="B15" i="774"/>
  <c r="B13" i="774"/>
  <c r="W50" i="772"/>
  <c r="M50" i="772"/>
  <c r="S49" i="772"/>
  <c r="N49" i="772"/>
  <c r="M49" i="772"/>
  <c r="L49" i="772"/>
  <c r="R49" i="772" s="1"/>
  <c r="D49" i="772"/>
  <c r="T49" i="772" s="1"/>
  <c r="U49" i="772" s="1"/>
  <c r="W49" i="772" s="1"/>
  <c r="A49" i="772"/>
  <c r="Y48" i="772"/>
  <c r="S48" i="772"/>
  <c r="N48" i="772"/>
  <c r="M48" i="772"/>
  <c r="L48" i="772"/>
  <c r="D48" i="772"/>
  <c r="T48" i="772" s="1"/>
  <c r="U48" i="772" s="1"/>
  <c r="W48" i="772" s="1"/>
  <c r="A48" i="772"/>
  <c r="Y47" i="772"/>
  <c r="S47" i="772"/>
  <c r="N47" i="772"/>
  <c r="M47" i="772"/>
  <c r="L47" i="772"/>
  <c r="D47" i="772"/>
  <c r="T47" i="772" s="1"/>
  <c r="U47" i="772" s="1"/>
  <c r="W47" i="772" s="1"/>
  <c r="A47" i="772"/>
  <c r="Y46" i="772"/>
  <c r="S46" i="772"/>
  <c r="N46" i="772"/>
  <c r="M46" i="772"/>
  <c r="L46" i="772"/>
  <c r="R46" i="772" s="1"/>
  <c r="D46" i="772"/>
  <c r="T46" i="772" s="1"/>
  <c r="U46" i="772" s="1"/>
  <c r="W46" i="772" s="1"/>
  <c r="A46" i="772"/>
  <c r="Y45" i="772"/>
  <c r="S45" i="772"/>
  <c r="N45" i="772"/>
  <c r="M45" i="772"/>
  <c r="L45" i="772"/>
  <c r="D45" i="772"/>
  <c r="T45" i="772" s="1"/>
  <c r="U45" i="772" s="1"/>
  <c r="W45" i="772" s="1"/>
  <c r="A45" i="772"/>
  <c r="Y44" i="772"/>
  <c r="S44" i="772"/>
  <c r="N44" i="772"/>
  <c r="M44" i="772"/>
  <c r="L44" i="772"/>
  <c r="D44" i="772"/>
  <c r="T44" i="772" s="1"/>
  <c r="U44" i="772" s="1"/>
  <c r="W44" i="772" s="1"/>
  <c r="A44" i="772"/>
  <c r="Y43" i="772"/>
  <c r="S43" i="772"/>
  <c r="N43" i="772"/>
  <c r="M43" i="772"/>
  <c r="L43" i="772"/>
  <c r="D43" i="772"/>
  <c r="T43" i="772" s="1"/>
  <c r="U43" i="772" s="1"/>
  <c r="W43" i="772" s="1"/>
  <c r="A43" i="772"/>
  <c r="Y42" i="772"/>
  <c r="S42" i="772"/>
  <c r="N42" i="772"/>
  <c r="M42" i="772"/>
  <c r="L42" i="772"/>
  <c r="R42" i="772" s="1"/>
  <c r="D42" i="772"/>
  <c r="T42" i="772" s="1"/>
  <c r="U42" i="772" s="1"/>
  <c r="W42" i="772" s="1"/>
  <c r="A42" i="772"/>
  <c r="Y41" i="772"/>
  <c r="T41" i="772"/>
  <c r="U41" i="772" s="1"/>
  <c r="W41" i="772" s="1"/>
  <c r="S41" i="772"/>
  <c r="N41" i="772"/>
  <c r="M41" i="772"/>
  <c r="L41" i="772"/>
  <c r="D41" i="772"/>
  <c r="A41" i="772"/>
  <c r="Y40" i="772"/>
  <c r="S40" i="772"/>
  <c r="N40" i="772"/>
  <c r="M40" i="772"/>
  <c r="L40" i="772"/>
  <c r="D40" i="772"/>
  <c r="T40" i="772" s="1"/>
  <c r="U40" i="772" s="1"/>
  <c r="W40" i="772" s="1"/>
  <c r="A40" i="772"/>
  <c r="Y39" i="772"/>
  <c r="S39" i="772"/>
  <c r="N39" i="772"/>
  <c r="M39" i="772"/>
  <c r="L39" i="772"/>
  <c r="R39" i="772" s="1"/>
  <c r="D39" i="772"/>
  <c r="T39" i="772" s="1"/>
  <c r="U39" i="772" s="1"/>
  <c r="W39" i="772" s="1"/>
  <c r="A39" i="772"/>
  <c r="Y38" i="772"/>
  <c r="S38" i="772"/>
  <c r="N38" i="772"/>
  <c r="M38" i="772"/>
  <c r="L38" i="772"/>
  <c r="D38" i="772"/>
  <c r="T38" i="772" s="1"/>
  <c r="U38" i="772" s="1"/>
  <c r="W38" i="772" s="1"/>
  <c r="A38" i="772"/>
  <c r="Y37" i="772"/>
  <c r="T37" i="772"/>
  <c r="U37" i="772" s="1"/>
  <c r="W37" i="772" s="1"/>
  <c r="S37" i="772"/>
  <c r="N37" i="772"/>
  <c r="M37" i="772"/>
  <c r="L37" i="772"/>
  <c r="D37" i="772"/>
  <c r="A37" i="772"/>
  <c r="Y36" i="772"/>
  <c r="S36" i="772"/>
  <c r="N36" i="772"/>
  <c r="M36" i="772"/>
  <c r="L36" i="772"/>
  <c r="D36" i="772"/>
  <c r="T36" i="772" s="1"/>
  <c r="U36" i="772" s="1"/>
  <c r="W36" i="772" s="1"/>
  <c r="A36" i="772"/>
  <c r="Y35" i="772"/>
  <c r="S35" i="772"/>
  <c r="N35" i="772"/>
  <c r="M35" i="772"/>
  <c r="L35" i="772"/>
  <c r="D35" i="772"/>
  <c r="T35" i="772" s="1"/>
  <c r="U35" i="772" s="1"/>
  <c r="W35" i="772" s="1"/>
  <c r="A35" i="772"/>
  <c r="Y34" i="772"/>
  <c r="S34" i="772"/>
  <c r="N34" i="772"/>
  <c r="R34" i="772" s="1"/>
  <c r="M34" i="772"/>
  <c r="L34" i="772"/>
  <c r="D34" i="772"/>
  <c r="T34" i="772" s="1"/>
  <c r="U34" i="772" s="1"/>
  <c r="W34" i="772" s="1"/>
  <c r="A34" i="772"/>
  <c r="Y33" i="772"/>
  <c r="T33" i="772"/>
  <c r="U33" i="772" s="1"/>
  <c r="W33" i="772" s="1"/>
  <c r="S33" i="772"/>
  <c r="N33" i="772"/>
  <c r="M33" i="772"/>
  <c r="L33" i="772"/>
  <c r="D33" i="772"/>
  <c r="A33" i="772"/>
  <c r="Y32" i="772"/>
  <c r="S32" i="772"/>
  <c r="N32" i="772"/>
  <c r="M32" i="772"/>
  <c r="L32" i="772"/>
  <c r="D32" i="772"/>
  <c r="T32" i="772" s="1"/>
  <c r="U32" i="772" s="1"/>
  <c r="W32" i="772" s="1"/>
  <c r="A32" i="772"/>
  <c r="Y31" i="772"/>
  <c r="T31" i="772"/>
  <c r="U31" i="772" s="1"/>
  <c r="W31" i="772" s="1"/>
  <c r="S31" i="772"/>
  <c r="N31" i="772"/>
  <c r="M31" i="772"/>
  <c r="L31" i="772"/>
  <c r="D31" i="772"/>
  <c r="A31" i="772"/>
  <c r="Y30" i="772"/>
  <c r="S30" i="772"/>
  <c r="N30" i="772"/>
  <c r="M30" i="772"/>
  <c r="L30" i="772"/>
  <c r="D30" i="772"/>
  <c r="T30" i="772" s="1"/>
  <c r="U30" i="772" s="1"/>
  <c r="W30" i="772" s="1"/>
  <c r="A30" i="772"/>
  <c r="Y29" i="772"/>
  <c r="S29" i="772"/>
  <c r="N29" i="772"/>
  <c r="M29" i="772"/>
  <c r="L29" i="772"/>
  <c r="D29" i="772"/>
  <c r="T29" i="772" s="1"/>
  <c r="U29" i="772" s="1"/>
  <c r="W29" i="772" s="1"/>
  <c r="A29" i="772"/>
  <c r="Y28" i="772"/>
  <c r="S28" i="772"/>
  <c r="N28" i="772"/>
  <c r="M28" i="772"/>
  <c r="L28" i="772"/>
  <c r="D28" i="772"/>
  <c r="T28" i="772" s="1"/>
  <c r="U28" i="772" s="1"/>
  <c r="W28" i="772" s="1"/>
  <c r="A28" i="772"/>
  <c r="Y27" i="772"/>
  <c r="S27" i="772"/>
  <c r="N27" i="772"/>
  <c r="M27" i="772"/>
  <c r="L27" i="772"/>
  <c r="D27" i="772"/>
  <c r="T27" i="772" s="1"/>
  <c r="U27" i="772" s="1"/>
  <c r="W27" i="772" s="1"/>
  <c r="A27" i="772"/>
  <c r="Y26" i="772"/>
  <c r="S26" i="772"/>
  <c r="N26" i="772"/>
  <c r="M26" i="772"/>
  <c r="L26" i="772"/>
  <c r="D26" i="772"/>
  <c r="T26" i="772" s="1"/>
  <c r="U26" i="772" s="1"/>
  <c r="W26" i="772" s="1"/>
  <c r="A26" i="772"/>
  <c r="W25" i="772"/>
  <c r="B17" i="772"/>
  <c r="G15" i="772"/>
  <c r="B15" i="772"/>
  <c r="B13" i="772"/>
  <c r="W50" i="770"/>
  <c r="M50" i="770"/>
  <c r="S49" i="770"/>
  <c r="N49" i="770"/>
  <c r="M49" i="770"/>
  <c r="L49" i="770"/>
  <c r="D49" i="770"/>
  <c r="T49" i="770" s="1"/>
  <c r="U49" i="770" s="1"/>
  <c r="W49" i="770" s="1"/>
  <c r="A49" i="770"/>
  <c r="Y48" i="770"/>
  <c r="S48" i="770"/>
  <c r="N48" i="770"/>
  <c r="M48" i="770"/>
  <c r="L48" i="770"/>
  <c r="D48" i="770"/>
  <c r="T48" i="770" s="1"/>
  <c r="U48" i="770" s="1"/>
  <c r="W48" i="770" s="1"/>
  <c r="A48" i="770"/>
  <c r="Y47" i="770"/>
  <c r="S47" i="770"/>
  <c r="N47" i="770"/>
  <c r="M47" i="770"/>
  <c r="L47" i="770"/>
  <c r="R47" i="770" s="1"/>
  <c r="D47" i="770"/>
  <c r="T47" i="770" s="1"/>
  <c r="U47" i="770" s="1"/>
  <c r="W47" i="770" s="1"/>
  <c r="A47" i="770"/>
  <c r="Y46" i="770"/>
  <c r="S46" i="770"/>
  <c r="N46" i="770"/>
  <c r="M46" i="770"/>
  <c r="L46" i="770"/>
  <c r="D46" i="770"/>
  <c r="T46" i="770" s="1"/>
  <c r="U46" i="770" s="1"/>
  <c r="W46" i="770" s="1"/>
  <c r="A46" i="770"/>
  <c r="Y45" i="770"/>
  <c r="S45" i="770"/>
  <c r="N45" i="770"/>
  <c r="M45" i="770"/>
  <c r="L45" i="770"/>
  <c r="R45" i="770" s="1"/>
  <c r="D45" i="770"/>
  <c r="T45" i="770" s="1"/>
  <c r="U45" i="770" s="1"/>
  <c r="W45" i="770" s="1"/>
  <c r="A45" i="770"/>
  <c r="Y44" i="770"/>
  <c r="S44" i="770"/>
  <c r="N44" i="770"/>
  <c r="M44" i="770"/>
  <c r="L44" i="770"/>
  <c r="D44" i="770"/>
  <c r="T44" i="770" s="1"/>
  <c r="U44" i="770" s="1"/>
  <c r="W44" i="770" s="1"/>
  <c r="A44" i="770"/>
  <c r="Y43" i="770"/>
  <c r="S43" i="770"/>
  <c r="N43" i="770"/>
  <c r="M43" i="770"/>
  <c r="L43" i="770"/>
  <c r="D43" i="770"/>
  <c r="T43" i="770" s="1"/>
  <c r="U43" i="770" s="1"/>
  <c r="W43" i="770" s="1"/>
  <c r="A43" i="770"/>
  <c r="Y42" i="770"/>
  <c r="S42" i="770"/>
  <c r="N42" i="770"/>
  <c r="M42" i="770"/>
  <c r="L42" i="770"/>
  <c r="D42" i="770"/>
  <c r="T42" i="770" s="1"/>
  <c r="U42" i="770" s="1"/>
  <c r="W42" i="770" s="1"/>
  <c r="A42" i="770"/>
  <c r="Y41" i="770"/>
  <c r="S41" i="770"/>
  <c r="N41" i="770"/>
  <c r="M41" i="770"/>
  <c r="L41" i="770"/>
  <c r="D41" i="770"/>
  <c r="T41" i="770" s="1"/>
  <c r="U41" i="770" s="1"/>
  <c r="W41" i="770" s="1"/>
  <c r="A41" i="770"/>
  <c r="Y40" i="770"/>
  <c r="S40" i="770"/>
  <c r="N40" i="770"/>
  <c r="M40" i="770"/>
  <c r="L40" i="770"/>
  <c r="D40" i="770"/>
  <c r="T40" i="770" s="1"/>
  <c r="U40" i="770" s="1"/>
  <c r="W40" i="770" s="1"/>
  <c r="A40" i="770"/>
  <c r="Y39" i="770"/>
  <c r="S39" i="770"/>
  <c r="N39" i="770"/>
  <c r="M39" i="770"/>
  <c r="L39" i="770"/>
  <c r="D39" i="770"/>
  <c r="T39" i="770" s="1"/>
  <c r="U39" i="770" s="1"/>
  <c r="W39" i="770" s="1"/>
  <c r="A39" i="770"/>
  <c r="Y38" i="770"/>
  <c r="S38" i="770"/>
  <c r="N38" i="770"/>
  <c r="M38" i="770"/>
  <c r="L38" i="770"/>
  <c r="D38" i="770"/>
  <c r="T38" i="770" s="1"/>
  <c r="U38" i="770" s="1"/>
  <c r="W38" i="770" s="1"/>
  <c r="A38" i="770"/>
  <c r="Y37" i="770"/>
  <c r="S37" i="770"/>
  <c r="N37" i="770"/>
  <c r="M37" i="770"/>
  <c r="L37" i="770"/>
  <c r="R37" i="770" s="1"/>
  <c r="D37" i="770"/>
  <c r="T37" i="770" s="1"/>
  <c r="U37" i="770" s="1"/>
  <c r="W37" i="770" s="1"/>
  <c r="A37" i="770"/>
  <c r="Y36" i="770"/>
  <c r="S36" i="770"/>
  <c r="N36" i="770"/>
  <c r="M36" i="770"/>
  <c r="L36" i="770"/>
  <c r="R36" i="770" s="1"/>
  <c r="D36" i="770"/>
  <c r="T36" i="770" s="1"/>
  <c r="U36" i="770" s="1"/>
  <c r="W36" i="770" s="1"/>
  <c r="A36" i="770"/>
  <c r="Y35" i="770"/>
  <c r="S35" i="770"/>
  <c r="N35" i="770"/>
  <c r="M35" i="770"/>
  <c r="L35" i="770"/>
  <c r="D35" i="770"/>
  <c r="T35" i="770" s="1"/>
  <c r="U35" i="770" s="1"/>
  <c r="W35" i="770" s="1"/>
  <c r="A35" i="770"/>
  <c r="Y34" i="770"/>
  <c r="S34" i="770"/>
  <c r="N34" i="770"/>
  <c r="M34" i="770"/>
  <c r="L34" i="770"/>
  <c r="D34" i="770"/>
  <c r="T34" i="770" s="1"/>
  <c r="U34" i="770" s="1"/>
  <c r="W34" i="770" s="1"/>
  <c r="A34" i="770"/>
  <c r="Y33" i="770"/>
  <c r="S33" i="770"/>
  <c r="N33" i="770"/>
  <c r="M33" i="770"/>
  <c r="L33" i="770"/>
  <c r="D33" i="770"/>
  <c r="T33" i="770" s="1"/>
  <c r="U33" i="770" s="1"/>
  <c r="W33" i="770" s="1"/>
  <c r="A33" i="770"/>
  <c r="Y32" i="770"/>
  <c r="S32" i="770"/>
  <c r="N32" i="770"/>
  <c r="M32" i="770"/>
  <c r="L32" i="770"/>
  <c r="AA32" i="770" s="1"/>
  <c r="D32" i="770"/>
  <c r="T32" i="770" s="1"/>
  <c r="U32" i="770" s="1"/>
  <c r="W32" i="770" s="1"/>
  <c r="A32" i="770"/>
  <c r="Y31" i="770"/>
  <c r="T31" i="770"/>
  <c r="U31" i="770" s="1"/>
  <c r="W31" i="770" s="1"/>
  <c r="S31" i="770"/>
  <c r="N31" i="770"/>
  <c r="M31" i="770"/>
  <c r="L31" i="770"/>
  <c r="D31" i="770"/>
  <c r="A31" i="770"/>
  <c r="Y30" i="770"/>
  <c r="S30" i="770"/>
  <c r="N30" i="770"/>
  <c r="M30" i="770"/>
  <c r="L30" i="770"/>
  <c r="R30" i="770" s="1"/>
  <c r="D30" i="770"/>
  <c r="T30" i="770" s="1"/>
  <c r="U30" i="770" s="1"/>
  <c r="W30" i="770" s="1"/>
  <c r="A30" i="770"/>
  <c r="Y29" i="770"/>
  <c r="S29" i="770"/>
  <c r="N29" i="770"/>
  <c r="R29" i="770" s="1"/>
  <c r="M29" i="770"/>
  <c r="L29" i="770"/>
  <c r="D29" i="770"/>
  <c r="T29" i="770" s="1"/>
  <c r="U29" i="770" s="1"/>
  <c r="W29" i="770" s="1"/>
  <c r="A29" i="770"/>
  <c r="Y28" i="770"/>
  <c r="S28" i="770"/>
  <c r="N28" i="770"/>
  <c r="M28" i="770"/>
  <c r="L28" i="770"/>
  <c r="D28" i="770"/>
  <c r="T28" i="770" s="1"/>
  <c r="U28" i="770" s="1"/>
  <c r="W28" i="770" s="1"/>
  <c r="A28" i="770"/>
  <c r="Y27" i="770"/>
  <c r="S27" i="770"/>
  <c r="N27" i="770"/>
  <c r="M27" i="770"/>
  <c r="L27" i="770"/>
  <c r="D27" i="770"/>
  <c r="T27" i="770" s="1"/>
  <c r="U27" i="770" s="1"/>
  <c r="W27" i="770" s="1"/>
  <c r="A27" i="770"/>
  <c r="Y26" i="770"/>
  <c r="S26" i="770"/>
  <c r="N26" i="770"/>
  <c r="M26" i="770"/>
  <c r="L26" i="770"/>
  <c r="D26" i="770"/>
  <c r="T26" i="770" s="1"/>
  <c r="U26" i="770" s="1"/>
  <c r="W26" i="770" s="1"/>
  <c r="A26" i="770"/>
  <c r="W25" i="770"/>
  <c r="B17" i="770"/>
  <c r="G15" i="770"/>
  <c r="B15" i="770"/>
  <c r="B13" i="770"/>
  <c r="W50" i="768"/>
  <c r="M50" i="768"/>
  <c r="T49" i="768"/>
  <c r="U49" i="768" s="1"/>
  <c r="W49" i="768" s="1"/>
  <c r="S49" i="768"/>
  <c r="N49" i="768"/>
  <c r="M49" i="768"/>
  <c r="L49" i="768"/>
  <c r="D49" i="768"/>
  <c r="A49" i="768"/>
  <c r="Y48" i="768"/>
  <c r="S48" i="768"/>
  <c r="N48" i="768"/>
  <c r="M48" i="768"/>
  <c r="L48" i="768"/>
  <c r="R48" i="768" s="1"/>
  <c r="D48" i="768"/>
  <c r="T48" i="768" s="1"/>
  <c r="U48" i="768" s="1"/>
  <c r="W48" i="768" s="1"/>
  <c r="A48" i="768"/>
  <c r="Y47" i="768"/>
  <c r="S47" i="768"/>
  <c r="N47" i="768"/>
  <c r="M47" i="768"/>
  <c r="L47" i="768"/>
  <c r="D47" i="768"/>
  <c r="T47" i="768" s="1"/>
  <c r="U47" i="768" s="1"/>
  <c r="W47" i="768" s="1"/>
  <c r="A47" i="768"/>
  <c r="Y46" i="768"/>
  <c r="S46" i="768"/>
  <c r="N46" i="768"/>
  <c r="M46" i="768"/>
  <c r="L46" i="768"/>
  <c r="D46" i="768"/>
  <c r="T46" i="768" s="1"/>
  <c r="U46" i="768" s="1"/>
  <c r="W46" i="768" s="1"/>
  <c r="A46" i="768"/>
  <c r="Y45" i="768"/>
  <c r="T45" i="768"/>
  <c r="U45" i="768" s="1"/>
  <c r="W45" i="768" s="1"/>
  <c r="S45" i="768"/>
  <c r="N45" i="768"/>
  <c r="M45" i="768"/>
  <c r="L45" i="768"/>
  <c r="D45" i="768"/>
  <c r="A45" i="768"/>
  <c r="Y44" i="768"/>
  <c r="S44" i="768"/>
  <c r="N44" i="768"/>
  <c r="M44" i="768"/>
  <c r="L44" i="768"/>
  <c r="D44" i="768"/>
  <c r="T44" i="768" s="1"/>
  <c r="U44" i="768" s="1"/>
  <c r="W44" i="768" s="1"/>
  <c r="A44" i="768"/>
  <c r="Y43" i="768"/>
  <c r="S43" i="768"/>
  <c r="N43" i="768"/>
  <c r="M43" i="768"/>
  <c r="L43" i="768"/>
  <c r="D43" i="768"/>
  <c r="T43" i="768" s="1"/>
  <c r="U43" i="768" s="1"/>
  <c r="W43" i="768" s="1"/>
  <c r="A43" i="768"/>
  <c r="Y42" i="768"/>
  <c r="S42" i="768"/>
  <c r="N42" i="768"/>
  <c r="M42" i="768"/>
  <c r="L42" i="768"/>
  <c r="R42" i="768" s="1"/>
  <c r="D42" i="768"/>
  <c r="T42" i="768" s="1"/>
  <c r="U42" i="768" s="1"/>
  <c r="W42" i="768" s="1"/>
  <c r="A42" i="768"/>
  <c r="Y41" i="768"/>
  <c r="S41" i="768"/>
  <c r="N41" i="768"/>
  <c r="M41" i="768"/>
  <c r="L41" i="768"/>
  <c r="D41" i="768"/>
  <c r="T41" i="768" s="1"/>
  <c r="U41" i="768" s="1"/>
  <c r="W41" i="768" s="1"/>
  <c r="A41" i="768"/>
  <c r="Y40" i="768"/>
  <c r="T40" i="768"/>
  <c r="U40" i="768" s="1"/>
  <c r="W40" i="768" s="1"/>
  <c r="S40" i="768"/>
  <c r="N40" i="768"/>
  <c r="M40" i="768"/>
  <c r="L40" i="768"/>
  <c r="D40" i="768"/>
  <c r="A40" i="768"/>
  <c r="Y39" i="768"/>
  <c r="S39" i="768"/>
  <c r="N39" i="768"/>
  <c r="M39" i="768"/>
  <c r="L39" i="768"/>
  <c r="R39" i="768" s="1"/>
  <c r="D39" i="768"/>
  <c r="T39" i="768" s="1"/>
  <c r="U39" i="768" s="1"/>
  <c r="W39" i="768" s="1"/>
  <c r="A39" i="768"/>
  <c r="Y38" i="768"/>
  <c r="S38" i="768"/>
  <c r="N38" i="768"/>
  <c r="M38" i="768"/>
  <c r="L38" i="768"/>
  <c r="D38" i="768"/>
  <c r="T38" i="768" s="1"/>
  <c r="U38" i="768" s="1"/>
  <c r="W38" i="768" s="1"/>
  <c r="A38" i="768"/>
  <c r="Y37" i="768"/>
  <c r="S37" i="768"/>
  <c r="N37" i="768"/>
  <c r="M37" i="768"/>
  <c r="L37" i="768"/>
  <c r="D37" i="768"/>
  <c r="T37" i="768" s="1"/>
  <c r="U37" i="768" s="1"/>
  <c r="W37" i="768" s="1"/>
  <c r="A37" i="768"/>
  <c r="Y36" i="768"/>
  <c r="S36" i="768"/>
  <c r="N36" i="768"/>
  <c r="M36" i="768"/>
  <c r="L36" i="768"/>
  <c r="D36" i="768"/>
  <c r="T36" i="768" s="1"/>
  <c r="U36" i="768" s="1"/>
  <c r="W36" i="768" s="1"/>
  <c r="A36" i="768"/>
  <c r="Y35" i="768"/>
  <c r="S35" i="768"/>
  <c r="N35" i="768"/>
  <c r="M35" i="768"/>
  <c r="L35" i="768"/>
  <c r="R35" i="768" s="1"/>
  <c r="D35" i="768"/>
  <c r="T35" i="768" s="1"/>
  <c r="U35" i="768" s="1"/>
  <c r="W35" i="768" s="1"/>
  <c r="A35" i="768"/>
  <c r="Y34" i="768"/>
  <c r="S34" i="768"/>
  <c r="N34" i="768"/>
  <c r="M34" i="768"/>
  <c r="L34" i="768"/>
  <c r="D34" i="768"/>
  <c r="T34" i="768" s="1"/>
  <c r="U34" i="768" s="1"/>
  <c r="W34" i="768" s="1"/>
  <c r="A34" i="768"/>
  <c r="Y33" i="768"/>
  <c r="S33" i="768"/>
  <c r="N33" i="768"/>
  <c r="M33" i="768"/>
  <c r="L33" i="768"/>
  <c r="D33" i="768"/>
  <c r="T33" i="768" s="1"/>
  <c r="U33" i="768" s="1"/>
  <c r="W33" i="768" s="1"/>
  <c r="A33" i="768"/>
  <c r="Y32" i="768"/>
  <c r="S32" i="768"/>
  <c r="N32" i="768"/>
  <c r="M32" i="768"/>
  <c r="L32" i="768"/>
  <c r="D32" i="768"/>
  <c r="T32" i="768" s="1"/>
  <c r="U32" i="768" s="1"/>
  <c r="W32" i="768" s="1"/>
  <c r="A32" i="768"/>
  <c r="Y31" i="768"/>
  <c r="S31" i="768"/>
  <c r="N31" i="768"/>
  <c r="M31" i="768"/>
  <c r="L31" i="768"/>
  <c r="D31" i="768"/>
  <c r="T31" i="768" s="1"/>
  <c r="U31" i="768" s="1"/>
  <c r="W31" i="768" s="1"/>
  <c r="A31" i="768"/>
  <c r="Y30" i="768"/>
  <c r="S30" i="768"/>
  <c r="N30" i="768"/>
  <c r="M30" i="768"/>
  <c r="L30" i="768"/>
  <c r="D30" i="768"/>
  <c r="T30" i="768" s="1"/>
  <c r="U30" i="768" s="1"/>
  <c r="W30" i="768" s="1"/>
  <c r="A30" i="768"/>
  <c r="Y29" i="768"/>
  <c r="S29" i="768"/>
  <c r="N29" i="768"/>
  <c r="M29" i="768"/>
  <c r="L29" i="768"/>
  <c r="D29" i="768"/>
  <c r="T29" i="768" s="1"/>
  <c r="U29" i="768" s="1"/>
  <c r="W29" i="768" s="1"/>
  <c r="A29" i="768"/>
  <c r="Y28" i="768"/>
  <c r="S28" i="768"/>
  <c r="N28" i="768"/>
  <c r="M28" i="768"/>
  <c r="L28" i="768"/>
  <c r="R28" i="768" s="1"/>
  <c r="D28" i="768"/>
  <c r="T28" i="768" s="1"/>
  <c r="U28" i="768" s="1"/>
  <c r="W28" i="768" s="1"/>
  <c r="A28" i="768"/>
  <c r="Y27" i="768"/>
  <c r="S27" i="768"/>
  <c r="N27" i="768"/>
  <c r="M27" i="768"/>
  <c r="L27" i="768"/>
  <c r="D27" i="768"/>
  <c r="T27" i="768" s="1"/>
  <c r="U27" i="768" s="1"/>
  <c r="W27" i="768" s="1"/>
  <c r="A27" i="768"/>
  <c r="Y26" i="768"/>
  <c r="S26" i="768"/>
  <c r="N26" i="768"/>
  <c r="M26" i="768"/>
  <c r="L26" i="768"/>
  <c r="D26" i="768"/>
  <c r="T26" i="768" s="1"/>
  <c r="U26" i="768" s="1"/>
  <c r="W26" i="768" s="1"/>
  <c r="A26" i="768"/>
  <c r="W25" i="768"/>
  <c r="B17" i="768"/>
  <c r="G15" i="768"/>
  <c r="B15" i="768"/>
  <c r="B13" i="768"/>
  <c r="W50" i="766"/>
  <c r="M50" i="766"/>
  <c r="S49" i="766"/>
  <c r="N49" i="766"/>
  <c r="M49" i="766"/>
  <c r="L49" i="766"/>
  <c r="D49" i="766"/>
  <c r="T49" i="766" s="1"/>
  <c r="U49" i="766" s="1"/>
  <c r="W49" i="766" s="1"/>
  <c r="A49" i="766"/>
  <c r="Y48" i="766"/>
  <c r="S48" i="766"/>
  <c r="N48" i="766"/>
  <c r="M48" i="766"/>
  <c r="L48" i="766"/>
  <c r="R48" i="766" s="1"/>
  <c r="D48" i="766"/>
  <c r="T48" i="766" s="1"/>
  <c r="U48" i="766" s="1"/>
  <c r="W48" i="766" s="1"/>
  <c r="A48" i="766"/>
  <c r="Y47" i="766"/>
  <c r="S47" i="766"/>
  <c r="N47" i="766"/>
  <c r="M47" i="766"/>
  <c r="L47" i="766"/>
  <c r="R47" i="766" s="1"/>
  <c r="D47" i="766"/>
  <c r="T47" i="766" s="1"/>
  <c r="U47" i="766" s="1"/>
  <c r="W47" i="766" s="1"/>
  <c r="A47" i="766"/>
  <c r="Y46" i="766"/>
  <c r="S46" i="766"/>
  <c r="N46" i="766"/>
  <c r="M46" i="766"/>
  <c r="L46" i="766"/>
  <c r="R46" i="766" s="1"/>
  <c r="D46" i="766"/>
  <c r="T46" i="766" s="1"/>
  <c r="U46" i="766" s="1"/>
  <c r="W46" i="766" s="1"/>
  <c r="A46" i="766"/>
  <c r="Y45" i="766"/>
  <c r="S45" i="766"/>
  <c r="N45" i="766"/>
  <c r="R45" i="766" s="1"/>
  <c r="M45" i="766"/>
  <c r="L45" i="766"/>
  <c r="D45" i="766"/>
  <c r="T45" i="766" s="1"/>
  <c r="U45" i="766" s="1"/>
  <c r="W45" i="766" s="1"/>
  <c r="A45" i="766"/>
  <c r="Y44" i="766"/>
  <c r="S44" i="766"/>
  <c r="N44" i="766"/>
  <c r="M44" i="766"/>
  <c r="L44" i="766"/>
  <c r="D44" i="766"/>
  <c r="T44" i="766" s="1"/>
  <c r="U44" i="766" s="1"/>
  <c r="W44" i="766" s="1"/>
  <c r="A44" i="766"/>
  <c r="Y43" i="766"/>
  <c r="S43" i="766"/>
  <c r="N43" i="766"/>
  <c r="M43" i="766"/>
  <c r="L43" i="766"/>
  <c r="D43" i="766"/>
  <c r="T43" i="766" s="1"/>
  <c r="U43" i="766" s="1"/>
  <c r="W43" i="766" s="1"/>
  <c r="A43" i="766"/>
  <c r="Y42" i="766"/>
  <c r="S42" i="766"/>
  <c r="N42" i="766"/>
  <c r="M42" i="766"/>
  <c r="L42" i="766"/>
  <c r="D42" i="766"/>
  <c r="T42" i="766" s="1"/>
  <c r="U42" i="766" s="1"/>
  <c r="W42" i="766" s="1"/>
  <c r="A42" i="766"/>
  <c r="Y41" i="766"/>
  <c r="S41" i="766"/>
  <c r="N41" i="766"/>
  <c r="M41" i="766"/>
  <c r="L41" i="766"/>
  <c r="D41" i="766"/>
  <c r="T41" i="766" s="1"/>
  <c r="U41" i="766" s="1"/>
  <c r="W41" i="766" s="1"/>
  <c r="A41" i="766"/>
  <c r="Y40" i="766"/>
  <c r="S40" i="766"/>
  <c r="N40" i="766"/>
  <c r="R40" i="766" s="1"/>
  <c r="M40" i="766"/>
  <c r="L40" i="766"/>
  <c r="D40" i="766"/>
  <c r="T40" i="766" s="1"/>
  <c r="U40" i="766" s="1"/>
  <c r="W40" i="766" s="1"/>
  <c r="A40" i="766"/>
  <c r="Y39" i="766"/>
  <c r="S39" i="766"/>
  <c r="N39" i="766"/>
  <c r="M39" i="766"/>
  <c r="L39" i="766"/>
  <c r="D39" i="766"/>
  <c r="T39" i="766" s="1"/>
  <c r="U39" i="766" s="1"/>
  <c r="W39" i="766" s="1"/>
  <c r="A39" i="766"/>
  <c r="Y38" i="766"/>
  <c r="S38" i="766"/>
  <c r="N38" i="766"/>
  <c r="M38" i="766"/>
  <c r="L38" i="766"/>
  <c r="R38" i="766" s="1"/>
  <c r="D38" i="766"/>
  <c r="T38" i="766" s="1"/>
  <c r="U38" i="766" s="1"/>
  <c r="W38" i="766" s="1"/>
  <c r="A38" i="766"/>
  <c r="Y37" i="766"/>
  <c r="S37" i="766"/>
  <c r="N37" i="766"/>
  <c r="M37" i="766"/>
  <c r="L37" i="766"/>
  <c r="D37" i="766"/>
  <c r="T37" i="766" s="1"/>
  <c r="U37" i="766" s="1"/>
  <c r="W37" i="766" s="1"/>
  <c r="A37" i="766"/>
  <c r="Y36" i="766"/>
  <c r="S36" i="766"/>
  <c r="N36" i="766"/>
  <c r="M36" i="766"/>
  <c r="L36" i="766"/>
  <c r="D36" i="766"/>
  <c r="T36" i="766" s="1"/>
  <c r="U36" i="766" s="1"/>
  <c r="W36" i="766" s="1"/>
  <c r="A36" i="766"/>
  <c r="Y35" i="766"/>
  <c r="S35" i="766"/>
  <c r="N35" i="766"/>
  <c r="M35" i="766"/>
  <c r="L35" i="766"/>
  <c r="R35" i="766" s="1"/>
  <c r="D35" i="766"/>
  <c r="T35" i="766" s="1"/>
  <c r="U35" i="766" s="1"/>
  <c r="W35" i="766" s="1"/>
  <c r="A35" i="766"/>
  <c r="Y34" i="766"/>
  <c r="S34" i="766"/>
  <c r="N34" i="766"/>
  <c r="M34" i="766"/>
  <c r="L34" i="766"/>
  <c r="D34" i="766"/>
  <c r="T34" i="766" s="1"/>
  <c r="U34" i="766" s="1"/>
  <c r="W34" i="766" s="1"/>
  <c r="A34" i="766"/>
  <c r="Y33" i="766"/>
  <c r="S33" i="766"/>
  <c r="N33" i="766"/>
  <c r="M33" i="766"/>
  <c r="L33" i="766"/>
  <c r="D33" i="766"/>
  <c r="T33" i="766" s="1"/>
  <c r="U33" i="766" s="1"/>
  <c r="W33" i="766" s="1"/>
  <c r="A33" i="766"/>
  <c r="Y32" i="766"/>
  <c r="S32" i="766"/>
  <c r="N32" i="766"/>
  <c r="M32" i="766"/>
  <c r="L32" i="766"/>
  <c r="AA32" i="766" s="1"/>
  <c r="D32" i="766"/>
  <c r="T32" i="766" s="1"/>
  <c r="U32" i="766" s="1"/>
  <c r="W32" i="766" s="1"/>
  <c r="A32" i="766"/>
  <c r="Y31" i="766"/>
  <c r="S31" i="766"/>
  <c r="N31" i="766"/>
  <c r="M31" i="766"/>
  <c r="L31" i="766"/>
  <c r="D31" i="766"/>
  <c r="T31" i="766" s="1"/>
  <c r="U31" i="766" s="1"/>
  <c r="W31" i="766" s="1"/>
  <c r="A31" i="766"/>
  <c r="Y30" i="766"/>
  <c r="S30" i="766"/>
  <c r="N30" i="766"/>
  <c r="M30" i="766"/>
  <c r="L30" i="766"/>
  <c r="D30" i="766"/>
  <c r="T30" i="766" s="1"/>
  <c r="U30" i="766" s="1"/>
  <c r="W30" i="766" s="1"/>
  <c r="A30" i="766"/>
  <c r="Y29" i="766"/>
  <c r="S29" i="766"/>
  <c r="N29" i="766"/>
  <c r="M29" i="766"/>
  <c r="L29" i="766"/>
  <c r="D29" i="766"/>
  <c r="T29" i="766" s="1"/>
  <c r="U29" i="766" s="1"/>
  <c r="W29" i="766" s="1"/>
  <c r="A29" i="766"/>
  <c r="Y28" i="766"/>
  <c r="S28" i="766"/>
  <c r="N28" i="766"/>
  <c r="M28" i="766"/>
  <c r="L28" i="766"/>
  <c r="D28" i="766"/>
  <c r="T28" i="766" s="1"/>
  <c r="U28" i="766" s="1"/>
  <c r="W28" i="766" s="1"/>
  <c r="A28" i="766"/>
  <c r="Y27" i="766"/>
  <c r="S27" i="766"/>
  <c r="N27" i="766"/>
  <c r="M27" i="766"/>
  <c r="L27" i="766"/>
  <c r="D27" i="766"/>
  <c r="T27" i="766" s="1"/>
  <c r="U27" i="766" s="1"/>
  <c r="W27" i="766" s="1"/>
  <c r="A27" i="766"/>
  <c r="Y26" i="766"/>
  <c r="S26" i="766"/>
  <c r="N26" i="766"/>
  <c r="M26" i="766"/>
  <c r="L26" i="766"/>
  <c r="D26" i="766"/>
  <c r="T26" i="766" s="1"/>
  <c r="U26" i="766" s="1"/>
  <c r="W26" i="766" s="1"/>
  <c r="A26" i="766"/>
  <c r="W25" i="766"/>
  <c r="B17" i="766"/>
  <c r="G15" i="766"/>
  <c r="B15" i="766"/>
  <c r="B13" i="766"/>
  <c r="W50" i="764"/>
  <c r="M50" i="764"/>
  <c r="S49" i="764"/>
  <c r="N49" i="764"/>
  <c r="M49" i="764"/>
  <c r="L49" i="764"/>
  <c r="D49" i="764"/>
  <c r="T49" i="764" s="1"/>
  <c r="U49" i="764" s="1"/>
  <c r="W49" i="764" s="1"/>
  <c r="A49" i="764"/>
  <c r="Y48" i="764"/>
  <c r="S48" i="764"/>
  <c r="N48" i="764"/>
  <c r="M48" i="764"/>
  <c r="L48" i="764"/>
  <c r="D48" i="764"/>
  <c r="T48" i="764" s="1"/>
  <c r="U48" i="764" s="1"/>
  <c r="W48" i="764" s="1"/>
  <c r="A48" i="764"/>
  <c r="Y47" i="764"/>
  <c r="S47" i="764"/>
  <c r="N47" i="764"/>
  <c r="M47" i="764"/>
  <c r="L47" i="764"/>
  <c r="D47" i="764"/>
  <c r="T47" i="764" s="1"/>
  <c r="U47" i="764" s="1"/>
  <c r="W47" i="764" s="1"/>
  <c r="A47" i="764"/>
  <c r="Y46" i="764"/>
  <c r="S46" i="764"/>
  <c r="N46" i="764"/>
  <c r="M46" i="764"/>
  <c r="L46" i="764"/>
  <c r="D46" i="764"/>
  <c r="T46" i="764" s="1"/>
  <c r="U46" i="764" s="1"/>
  <c r="W46" i="764" s="1"/>
  <c r="A46" i="764"/>
  <c r="Y45" i="764"/>
  <c r="S45" i="764"/>
  <c r="N45" i="764"/>
  <c r="M45" i="764"/>
  <c r="L45" i="764"/>
  <c r="D45" i="764"/>
  <c r="T45" i="764" s="1"/>
  <c r="U45" i="764" s="1"/>
  <c r="W45" i="764" s="1"/>
  <c r="A45" i="764"/>
  <c r="Y44" i="764"/>
  <c r="S44" i="764"/>
  <c r="N44" i="764"/>
  <c r="M44" i="764"/>
  <c r="L44" i="764"/>
  <c r="D44" i="764"/>
  <c r="T44" i="764" s="1"/>
  <c r="U44" i="764" s="1"/>
  <c r="W44" i="764" s="1"/>
  <c r="A44" i="764"/>
  <c r="Y43" i="764"/>
  <c r="S43" i="764"/>
  <c r="N43" i="764"/>
  <c r="M43" i="764"/>
  <c r="L43" i="764"/>
  <c r="D43" i="764"/>
  <c r="T43" i="764" s="1"/>
  <c r="U43" i="764" s="1"/>
  <c r="W43" i="764" s="1"/>
  <c r="A43" i="764"/>
  <c r="Y42" i="764"/>
  <c r="S42" i="764"/>
  <c r="N42" i="764"/>
  <c r="M42" i="764"/>
  <c r="L42" i="764"/>
  <c r="D42" i="764"/>
  <c r="T42" i="764" s="1"/>
  <c r="U42" i="764" s="1"/>
  <c r="W42" i="764" s="1"/>
  <c r="A42" i="764"/>
  <c r="Y41" i="764"/>
  <c r="S41" i="764"/>
  <c r="N41" i="764"/>
  <c r="M41" i="764"/>
  <c r="L41" i="764"/>
  <c r="D41" i="764"/>
  <c r="T41" i="764" s="1"/>
  <c r="U41" i="764" s="1"/>
  <c r="W41" i="764" s="1"/>
  <c r="A41" i="764"/>
  <c r="Y40" i="764"/>
  <c r="S40" i="764"/>
  <c r="N40" i="764"/>
  <c r="M40" i="764"/>
  <c r="L40" i="764"/>
  <c r="D40" i="764"/>
  <c r="T40" i="764" s="1"/>
  <c r="U40" i="764" s="1"/>
  <c r="W40" i="764" s="1"/>
  <c r="A40" i="764"/>
  <c r="Y39" i="764"/>
  <c r="S39" i="764"/>
  <c r="N39" i="764"/>
  <c r="M39" i="764"/>
  <c r="L39" i="764"/>
  <c r="R39" i="764" s="1"/>
  <c r="D39" i="764"/>
  <c r="T39" i="764" s="1"/>
  <c r="U39" i="764" s="1"/>
  <c r="W39" i="764" s="1"/>
  <c r="A39" i="764"/>
  <c r="Y38" i="764"/>
  <c r="S38" i="764"/>
  <c r="N38" i="764"/>
  <c r="M38" i="764"/>
  <c r="L38" i="764"/>
  <c r="D38" i="764"/>
  <c r="T38" i="764" s="1"/>
  <c r="U38" i="764" s="1"/>
  <c r="W38" i="764" s="1"/>
  <c r="A38" i="764"/>
  <c r="Y37" i="764"/>
  <c r="S37" i="764"/>
  <c r="N37" i="764"/>
  <c r="M37" i="764"/>
  <c r="L37" i="764"/>
  <c r="D37" i="764"/>
  <c r="T37" i="764" s="1"/>
  <c r="U37" i="764" s="1"/>
  <c r="W37" i="764" s="1"/>
  <c r="A37" i="764"/>
  <c r="Y36" i="764"/>
  <c r="S36" i="764"/>
  <c r="N36" i="764"/>
  <c r="M36" i="764"/>
  <c r="L36" i="764"/>
  <c r="D36" i="764"/>
  <c r="T36" i="764" s="1"/>
  <c r="U36" i="764" s="1"/>
  <c r="W36" i="764" s="1"/>
  <c r="A36" i="764"/>
  <c r="Y35" i="764"/>
  <c r="S35" i="764"/>
  <c r="N35" i="764"/>
  <c r="M35" i="764"/>
  <c r="L35" i="764"/>
  <c r="R35" i="764" s="1"/>
  <c r="D35" i="764"/>
  <c r="T35" i="764" s="1"/>
  <c r="U35" i="764" s="1"/>
  <c r="W35" i="764" s="1"/>
  <c r="A35" i="764"/>
  <c r="Y34" i="764"/>
  <c r="S34" i="764"/>
  <c r="N34" i="764"/>
  <c r="M34" i="764"/>
  <c r="L34" i="764"/>
  <c r="R34" i="764" s="1"/>
  <c r="D34" i="764"/>
  <c r="T34" i="764" s="1"/>
  <c r="U34" i="764" s="1"/>
  <c r="W34" i="764" s="1"/>
  <c r="A34" i="764"/>
  <c r="Y33" i="764"/>
  <c r="S33" i="764"/>
  <c r="N33" i="764"/>
  <c r="M33" i="764"/>
  <c r="L33" i="764"/>
  <c r="D33" i="764"/>
  <c r="T33" i="764" s="1"/>
  <c r="U33" i="764" s="1"/>
  <c r="W33" i="764" s="1"/>
  <c r="A33" i="764"/>
  <c r="Y32" i="764"/>
  <c r="S32" i="764"/>
  <c r="N32" i="764"/>
  <c r="M32" i="764"/>
  <c r="L32" i="764"/>
  <c r="AA32" i="764" s="1"/>
  <c r="D32" i="764"/>
  <c r="T32" i="764" s="1"/>
  <c r="U32" i="764" s="1"/>
  <c r="W32" i="764" s="1"/>
  <c r="A32" i="764"/>
  <c r="Y31" i="764"/>
  <c r="S31" i="764"/>
  <c r="N31" i="764"/>
  <c r="M31" i="764"/>
  <c r="L31" i="764"/>
  <c r="D31" i="764"/>
  <c r="T31" i="764" s="1"/>
  <c r="U31" i="764" s="1"/>
  <c r="W31" i="764" s="1"/>
  <c r="A31" i="764"/>
  <c r="Y30" i="764"/>
  <c r="S30" i="764"/>
  <c r="N30" i="764"/>
  <c r="M30" i="764"/>
  <c r="L30" i="764"/>
  <c r="D30" i="764"/>
  <c r="T30" i="764" s="1"/>
  <c r="U30" i="764" s="1"/>
  <c r="W30" i="764" s="1"/>
  <c r="A30" i="764"/>
  <c r="Y29" i="764"/>
  <c r="S29" i="764"/>
  <c r="N29" i="764"/>
  <c r="R29" i="764" s="1"/>
  <c r="M29" i="764"/>
  <c r="L29" i="764"/>
  <c r="D29" i="764"/>
  <c r="T29" i="764" s="1"/>
  <c r="U29" i="764" s="1"/>
  <c r="W29" i="764" s="1"/>
  <c r="A29" i="764"/>
  <c r="Y28" i="764"/>
  <c r="S28" i="764"/>
  <c r="N28" i="764"/>
  <c r="M28" i="764"/>
  <c r="L28" i="764"/>
  <c r="D28" i="764"/>
  <c r="T28" i="764" s="1"/>
  <c r="U28" i="764" s="1"/>
  <c r="W28" i="764" s="1"/>
  <c r="A28" i="764"/>
  <c r="Y27" i="764"/>
  <c r="T27" i="764"/>
  <c r="U27" i="764" s="1"/>
  <c r="W27" i="764" s="1"/>
  <c r="S27" i="764"/>
  <c r="N27" i="764"/>
  <c r="M27" i="764"/>
  <c r="L27" i="764"/>
  <c r="R27" i="764" s="1"/>
  <c r="D27" i="764"/>
  <c r="A27" i="764"/>
  <c r="Y26" i="764"/>
  <c r="S26" i="764"/>
  <c r="N26" i="764"/>
  <c r="M26" i="764"/>
  <c r="L26" i="764"/>
  <c r="R26" i="764" s="1"/>
  <c r="D26" i="764"/>
  <c r="T26" i="764" s="1"/>
  <c r="U26" i="764" s="1"/>
  <c r="W26" i="764" s="1"/>
  <c r="A26" i="764"/>
  <c r="W25" i="764"/>
  <c r="B17" i="764"/>
  <c r="G15" i="764"/>
  <c r="B15" i="764"/>
  <c r="B13" i="764"/>
  <c r="W50" i="762"/>
  <c r="M50" i="762"/>
  <c r="S49" i="762"/>
  <c r="N49" i="762"/>
  <c r="M49" i="762"/>
  <c r="L49" i="762"/>
  <c r="R49" i="762" s="1"/>
  <c r="D49" i="762"/>
  <c r="T49" i="762" s="1"/>
  <c r="U49" i="762" s="1"/>
  <c r="W49" i="762" s="1"/>
  <c r="A49" i="762"/>
  <c r="Y48" i="762"/>
  <c r="S48" i="762"/>
  <c r="N48" i="762"/>
  <c r="M48" i="762"/>
  <c r="L48" i="762"/>
  <c r="D48" i="762"/>
  <c r="T48" i="762" s="1"/>
  <c r="U48" i="762" s="1"/>
  <c r="W48" i="762" s="1"/>
  <c r="A48" i="762"/>
  <c r="Y47" i="762"/>
  <c r="S47" i="762"/>
  <c r="N47" i="762"/>
  <c r="M47" i="762"/>
  <c r="L47" i="762"/>
  <c r="D47" i="762"/>
  <c r="T47" i="762" s="1"/>
  <c r="U47" i="762" s="1"/>
  <c r="W47" i="762" s="1"/>
  <c r="A47" i="762"/>
  <c r="Y46" i="762"/>
  <c r="S46" i="762"/>
  <c r="N46" i="762"/>
  <c r="M46" i="762"/>
  <c r="L46" i="762"/>
  <c r="D46" i="762"/>
  <c r="T46" i="762" s="1"/>
  <c r="U46" i="762" s="1"/>
  <c r="W46" i="762" s="1"/>
  <c r="A46" i="762"/>
  <c r="Y45" i="762"/>
  <c r="S45" i="762"/>
  <c r="N45" i="762"/>
  <c r="M45" i="762"/>
  <c r="L45" i="762"/>
  <c r="D45" i="762"/>
  <c r="T45" i="762" s="1"/>
  <c r="U45" i="762" s="1"/>
  <c r="W45" i="762" s="1"/>
  <c r="A45" i="762"/>
  <c r="Y44" i="762"/>
  <c r="S44" i="762"/>
  <c r="N44" i="762"/>
  <c r="M44" i="762"/>
  <c r="L44" i="762"/>
  <c r="R44" i="762" s="1"/>
  <c r="D44" i="762"/>
  <c r="T44" i="762" s="1"/>
  <c r="U44" i="762" s="1"/>
  <c r="W44" i="762" s="1"/>
  <c r="A44" i="762"/>
  <c r="Y43" i="762"/>
  <c r="S43" i="762"/>
  <c r="N43" i="762"/>
  <c r="M43" i="762"/>
  <c r="L43" i="762"/>
  <c r="D43" i="762"/>
  <c r="T43" i="762" s="1"/>
  <c r="U43" i="762" s="1"/>
  <c r="W43" i="762" s="1"/>
  <c r="A43" i="762"/>
  <c r="Y42" i="762"/>
  <c r="S42" i="762"/>
  <c r="N42" i="762"/>
  <c r="M42" i="762"/>
  <c r="L42" i="762"/>
  <c r="D42" i="762"/>
  <c r="T42" i="762" s="1"/>
  <c r="U42" i="762" s="1"/>
  <c r="W42" i="762" s="1"/>
  <c r="A42" i="762"/>
  <c r="Y41" i="762"/>
  <c r="S41" i="762"/>
  <c r="N41" i="762"/>
  <c r="M41" i="762"/>
  <c r="L41" i="762"/>
  <c r="D41" i="762"/>
  <c r="T41" i="762" s="1"/>
  <c r="U41" i="762" s="1"/>
  <c r="W41" i="762" s="1"/>
  <c r="A41" i="762"/>
  <c r="Y40" i="762"/>
  <c r="S40" i="762"/>
  <c r="N40" i="762"/>
  <c r="M40" i="762"/>
  <c r="L40" i="762"/>
  <c r="R40" i="762" s="1"/>
  <c r="D40" i="762"/>
  <c r="T40" i="762" s="1"/>
  <c r="U40" i="762" s="1"/>
  <c r="W40" i="762" s="1"/>
  <c r="A40" i="762"/>
  <c r="Y39" i="762"/>
  <c r="S39" i="762"/>
  <c r="N39" i="762"/>
  <c r="M39" i="762"/>
  <c r="L39" i="762"/>
  <c r="D39" i="762"/>
  <c r="T39" i="762" s="1"/>
  <c r="U39" i="762" s="1"/>
  <c r="W39" i="762" s="1"/>
  <c r="A39" i="762"/>
  <c r="Y38" i="762"/>
  <c r="S38" i="762"/>
  <c r="N38" i="762"/>
  <c r="R38" i="762" s="1"/>
  <c r="M38" i="762"/>
  <c r="L38" i="762"/>
  <c r="D38" i="762"/>
  <c r="T38" i="762" s="1"/>
  <c r="U38" i="762" s="1"/>
  <c r="W38" i="762" s="1"/>
  <c r="A38" i="762"/>
  <c r="Y37" i="762"/>
  <c r="S37" i="762"/>
  <c r="N37" i="762"/>
  <c r="M37" i="762"/>
  <c r="L37" i="762"/>
  <c r="R37" i="762" s="1"/>
  <c r="D37" i="762"/>
  <c r="T37" i="762" s="1"/>
  <c r="U37" i="762" s="1"/>
  <c r="W37" i="762" s="1"/>
  <c r="A37" i="762"/>
  <c r="Y36" i="762"/>
  <c r="S36" i="762"/>
  <c r="N36" i="762"/>
  <c r="M36" i="762"/>
  <c r="L36" i="762"/>
  <c r="R36" i="762" s="1"/>
  <c r="D36" i="762"/>
  <c r="T36" i="762" s="1"/>
  <c r="U36" i="762" s="1"/>
  <c r="W36" i="762" s="1"/>
  <c r="A36" i="762"/>
  <c r="Y35" i="762"/>
  <c r="S35" i="762"/>
  <c r="N35" i="762"/>
  <c r="M35" i="762"/>
  <c r="L35" i="762"/>
  <c r="D35" i="762"/>
  <c r="T35" i="762" s="1"/>
  <c r="U35" i="762" s="1"/>
  <c r="W35" i="762" s="1"/>
  <c r="A35" i="762"/>
  <c r="Y34" i="762"/>
  <c r="S34" i="762"/>
  <c r="N34" i="762"/>
  <c r="M34" i="762"/>
  <c r="L34" i="762"/>
  <c r="D34" i="762"/>
  <c r="T34" i="762" s="1"/>
  <c r="U34" i="762" s="1"/>
  <c r="W34" i="762" s="1"/>
  <c r="A34" i="762"/>
  <c r="Y33" i="762"/>
  <c r="S33" i="762"/>
  <c r="N33" i="762"/>
  <c r="M33" i="762"/>
  <c r="L33" i="762"/>
  <c r="R33" i="762" s="1"/>
  <c r="D33" i="762"/>
  <c r="T33" i="762" s="1"/>
  <c r="U33" i="762" s="1"/>
  <c r="W33" i="762" s="1"/>
  <c r="A33" i="762"/>
  <c r="Y32" i="762"/>
  <c r="S32" i="762"/>
  <c r="N32" i="762"/>
  <c r="M32" i="762"/>
  <c r="L32" i="762"/>
  <c r="AA32" i="762" s="1"/>
  <c r="D32" i="762"/>
  <c r="T32" i="762" s="1"/>
  <c r="U32" i="762" s="1"/>
  <c r="W32" i="762" s="1"/>
  <c r="A32" i="762"/>
  <c r="Y31" i="762"/>
  <c r="S31" i="762"/>
  <c r="N31" i="762"/>
  <c r="M31" i="762"/>
  <c r="L31" i="762"/>
  <c r="D31" i="762"/>
  <c r="T31" i="762" s="1"/>
  <c r="U31" i="762" s="1"/>
  <c r="W31" i="762" s="1"/>
  <c r="A31" i="762"/>
  <c r="Y30" i="762"/>
  <c r="S30" i="762"/>
  <c r="N30" i="762"/>
  <c r="M30" i="762"/>
  <c r="L30" i="762"/>
  <c r="D30" i="762"/>
  <c r="T30" i="762" s="1"/>
  <c r="U30" i="762" s="1"/>
  <c r="W30" i="762" s="1"/>
  <c r="A30" i="762"/>
  <c r="Y29" i="762"/>
  <c r="S29" i="762"/>
  <c r="N29" i="762"/>
  <c r="M29" i="762"/>
  <c r="L29" i="762"/>
  <c r="R29" i="762" s="1"/>
  <c r="D29" i="762"/>
  <c r="T29" i="762" s="1"/>
  <c r="U29" i="762" s="1"/>
  <c r="W29" i="762" s="1"/>
  <c r="A29" i="762"/>
  <c r="Y28" i="762"/>
  <c r="T28" i="762"/>
  <c r="U28" i="762" s="1"/>
  <c r="W28" i="762" s="1"/>
  <c r="S28" i="762"/>
  <c r="N28" i="762"/>
  <c r="M28" i="762"/>
  <c r="L28" i="762"/>
  <c r="D28" i="762"/>
  <c r="A28" i="762"/>
  <c r="Y27" i="762"/>
  <c r="S27" i="762"/>
  <c r="N27" i="762"/>
  <c r="M27" i="762"/>
  <c r="L27" i="762"/>
  <c r="D27" i="762"/>
  <c r="T27" i="762" s="1"/>
  <c r="U27" i="762" s="1"/>
  <c r="W27" i="762" s="1"/>
  <c r="A27" i="762"/>
  <c r="Y26" i="762"/>
  <c r="S26" i="762"/>
  <c r="N26" i="762"/>
  <c r="M26" i="762"/>
  <c r="L26" i="762"/>
  <c r="D26" i="762"/>
  <c r="T26" i="762" s="1"/>
  <c r="U26" i="762" s="1"/>
  <c r="W26" i="762" s="1"/>
  <c r="A26" i="762"/>
  <c r="W25" i="762"/>
  <c r="B17" i="762"/>
  <c r="G15" i="762"/>
  <c r="B15" i="762"/>
  <c r="B13" i="762"/>
  <c r="W50" i="760"/>
  <c r="M50" i="760"/>
  <c r="S49" i="760"/>
  <c r="N49" i="760"/>
  <c r="M49" i="760"/>
  <c r="L49" i="760"/>
  <c r="R49" i="760" s="1"/>
  <c r="D49" i="760"/>
  <c r="T49" i="760" s="1"/>
  <c r="U49" i="760" s="1"/>
  <c r="W49" i="760" s="1"/>
  <c r="A49" i="760"/>
  <c r="Y48" i="760"/>
  <c r="S48" i="760"/>
  <c r="N48" i="760"/>
  <c r="M48" i="760"/>
  <c r="L48" i="760"/>
  <c r="R48" i="760" s="1"/>
  <c r="D48" i="760"/>
  <c r="T48" i="760" s="1"/>
  <c r="U48" i="760" s="1"/>
  <c r="W48" i="760" s="1"/>
  <c r="A48" i="760"/>
  <c r="Y47" i="760"/>
  <c r="S47" i="760"/>
  <c r="N47" i="760"/>
  <c r="M47" i="760"/>
  <c r="L47" i="760"/>
  <c r="D47" i="760"/>
  <c r="T47" i="760" s="1"/>
  <c r="U47" i="760" s="1"/>
  <c r="W47" i="760" s="1"/>
  <c r="A47" i="760"/>
  <c r="Y46" i="760"/>
  <c r="S46" i="760"/>
  <c r="N46" i="760"/>
  <c r="M46" i="760"/>
  <c r="L46" i="760"/>
  <c r="D46" i="760"/>
  <c r="T46" i="760" s="1"/>
  <c r="U46" i="760" s="1"/>
  <c r="W46" i="760" s="1"/>
  <c r="A46" i="760"/>
  <c r="Y45" i="760"/>
  <c r="S45" i="760"/>
  <c r="N45" i="760"/>
  <c r="M45" i="760"/>
  <c r="L45" i="760"/>
  <c r="D45" i="760"/>
  <c r="T45" i="760" s="1"/>
  <c r="U45" i="760" s="1"/>
  <c r="W45" i="760" s="1"/>
  <c r="A45" i="760"/>
  <c r="Y44" i="760"/>
  <c r="S44" i="760"/>
  <c r="N44" i="760"/>
  <c r="M44" i="760"/>
  <c r="L44" i="760"/>
  <c r="D44" i="760"/>
  <c r="T44" i="760" s="1"/>
  <c r="U44" i="760" s="1"/>
  <c r="W44" i="760" s="1"/>
  <c r="A44" i="760"/>
  <c r="Y43" i="760"/>
  <c r="S43" i="760"/>
  <c r="N43" i="760"/>
  <c r="M43" i="760"/>
  <c r="L43" i="760"/>
  <c r="D43" i="760"/>
  <c r="T43" i="760" s="1"/>
  <c r="U43" i="760" s="1"/>
  <c r="W43" i="760" s="1"/>
  <c r="A43" i="760"/>
  <c r="Y42" i="760"/>
  <c r="S42" i="760"/>
  <c r="N42" i="760"/>
  <c r="M42" i="760"/>
  <c r="L42" i="760"/>
  <c r="R42" i="760" s="1"/>
  <c r="D42" i="760"/>
  <c r="T42" i="760" s="1"/>
  <c r="U42" i="760" s="1"/>
  <c r="W42" i="760" s="1"/>
  <c r="A42" i="760"/>
  <c r="Y41" i="760"/>
  <c r="S41" i="760"/>
  <c r="N41" i="760"/>
  <c r="M41" i="760"/>
  <c r="L41" i="760"/>
  <c r="R41" i="760" s="1"/>
  <c r="D41" i="760"/>
  <c r="T41" i="760" s="1"/>
  <c r="U41" i="760" s="1"/>
  <c r="W41" i="760" s="1"/>
  <c r="A41" i="760"/>
  <c r="Y40" i="760"/>
  <c r="S40" i="760"/>
  <c r="N40" i="760"/>
  <c r="M40" i="760"/>
  <c r="L40" i="760"/>
  <c r="R40" i="760" s="1"/>
  <c r="D40" i="760"/>
  <c r="T40" i="760" s="1"/>
  <c r="U40" i="760" s="1"/>
  <c r="W40" i="760" s="1"/>
  <c r="A40" i="760"/>
  <c r="Y39" i="760"/>
  <c r="S39" i="760"/>
  <c r="N39" i="760"/>
  <c r="M39" i="760"/>
  <c r="L39" i="760"/>
  <c r="D39" i="760"/>
  <c r="T39" i="760" s="1"/>
  <c r="U39" i="760" s="1"/>
  <c r="W39" i="760" s="1"/>
  <c r="A39" i="760"/>
  <c r="Y38" i="760"/>
  <c r="S38" i="760"/>
  <c r="N38" i="760"/>
  <c r="M38" i="760"/>
  <c r="L38" i="760"/>
  <c r="D38" i="760"/>
  <c r="T38" i="760" s="1"/>
  <c r="U38" i="760" s="1"/>
  <c r="W38" i="760" s="1"/>
  <c r="A38" i="760"/>
  <c r="Y37" i="760"/>
  <c r="S37" i="760"/>
  <c r="N37" i="760"/>
  <c r="M37" i="760"/>
  <c r="L37" i="760"/>
  <c r="D37" i="760"/>
  <c r="T37" i="760" s="1"/>
  <c r="U37" i="760" s="1"/>
  <c r="W37" i="760" s="1"/>
  <c r="A37" i="760"/>
  <c r="Y36" i="760"/>
  <c r="S36" i="760"/>
  <c r="N36" i="760"/>
  <c r="M36" i="760"/>
  <c r="L36" i="760"/>
  <c r="R36" i="760" s="1"/>
  <c r="D36" i="760"/>
  <c r="T36" i="760" s="1"/>
  <c r="U36" i="760" s="1"/>
  <c r="W36" i="760" s="1"/>
  <c r="A36" i="760"/>
  <c r="Y35" i="760"/>
  <c r="S35" i="760"/>
  <c r="N35" i="760"/>
  <c r="M35" i="760"/>
  <c r="L35" i="760"/>
  <c r="D35" i="760"/>
  <c r="T35" i="760" s="1"/>
  <c r="U35" i="760" s="1"/>
  <c r="W35" i="760" s="1"/>
  <c r="A35" i="760"/>
  <c r="Y34" i="760"/>
  <c r="S34" i="760"/>
  <c r="N34" i="760"/>
  <c r="M34" i="760"/>
  <c r="L34" i="760"/>
  <c r="R34" i="760" s="1"/>
  <c r="D34" i="760"/>
  <c r="T34" i="760" s="1"/>
  <c r="U34" i="760" s="1"/>
  <c r="W34" i="760" s="1"/>
  <c r="A34" i="760"/>
  <c r="Y33" i="760"/>
  <c r="T33" i="760"/>
  <c r="U33" i="760" s="1"/>
  <c r="W33" i="760" s="1"/>
  <c r="S33" i="760"/>
  <c r="N33" i="760"/>
  <c r="M33" i="760"/>
  <c r="L33" i="760"/>
  <c r="D33" i="760"/>
  <c r="A33" i="760"/>
  <c r="Y32" i="760"/>
  <c r="S32" i="760"/>
  <c r="N32" i="760"/>
  <c r="M32" i="760"/>
  <c r="L32" i="760"/>
  <c r="AA32" i="760" s="1"/>
  <c r="D32" i="760"/>
  <c r="T32" i="760" s="1"/>
  <c r="U32" i="760" s="1"/>
  <c r="W32" i="760" s="1"/>
  <c r="A32" i="760"/>
  <c r="Y31" i="760"/>
  <c r="S31" i="760"/>
  <c r="N31" i="760"/>
  <c r="M31" i="760"/>
  <c r="L31" i="760"/>
  <c r="D31" i="760"/>
  <c r="T31" i="760" s="1"/>
  <c r="U31" i="760" s="1"/>
  <c r="W31" i="760" s="1"/>
  <c r="A31" i="760"/>
  <c r="Y30" i="760"/>
  <c r="S30" i="760"/>
  <c r="N30" i="760"/>
  <c r="M30" i="760"/>
  <c r="L30" i="760"/>
  <c r="R30" i="760" s="1"/>
  <c r="D30" i="760"/>
  <c r="T30" i="760" s="1"/>
  <c r="U30" i="760" s="1"/>
  <c r="W30" i="760" s="1"/>
  <c r="A30" i="760"/>
  <c r="Y29" i="760"/>
  <c r="S29" i="760"/>
  <c r="N29" i="760"/>
  <c r="M29" i="760"/>
  <c r="L29" i="760"/>
  <c r="D29" i="760"/>
  <c r="T29" i="760" s="1"/>
  <c r="U29" i="760" s="1"/>
  <c r="W29" i="760" s="1"/>
  <c r="A29" i="760"/>
  <c r="Y28" i="760"/>
  <c r="S28" i="760"/>
  <c r="N28" i="760"/>
  <c r="M28" i="760"/>
  <c r="L28" i="760"/>
  <c r="D28" i="760"/>
  <c r="T28" i="760" s="1"/>
  <c r="U28" i="760" s="1"/>
  <c r="W28" i="760" s="1"/>
  <c r="A28" i="760"/>
  <c r="Y27" i="760"/>
  <c r="T27" i="760"/>
  <c r="U27" i="760" s="1"/>
  <c r="W27" i="760" s="1"/>
  <c r="S27" i="760"/>
  <c r="N27" i="760"/>
  <c r="M27" i="760"/>
  <c r="L27" i="760"/>
  <c r="D27" i="760"/>
  <c r="A27" i="760"/>
  <c r="Y26" i="760"/>
  <c r="S26" i="760"/>
  <c r="N26" i="760"/>
  <c r="M26" i="760"/>
  <c r="L26" i="760"/>
  <c r="R26" i="760" s="1"/>
  <c r="D26" i="760"/>
  <c r="T26" i="760" s="1"/>
  <c r="U26" i="760" s="1"/>
  <c r="W26" i="760" s="1"/>
  <c r="A26" i="760"/>
  <c r="W25" i="760"/>
  <c r="B17" i="760"/>
  <c r="G15" i="760"/>
  <c r="B15" i="760"/>
  <c r="B13" i="760"/>
  <c r="W50" i="758"/>
  <c r="M50" i="758"/>
  <c r="S49" i="758"/>
  <c r="N49" i="758"/>
  <c r="M49" i="758"/>
  <c r="L49" i="758"/>
  <c r="D49" i="758"/>
  <c r="T49" i="758" s="1"/>
  <c r="U49" i="758" s="1"/>
  <c r="W49" i="758" s="1"/>
  <c r="A49" i="758"/>
  <c r="Y48" i="758"/>
  <c r="S48" i="758"/>
  <c r="N48" i="758"/>
  <c r="M48" i="758"/>
  <c r="L48" i="758"/>
  <c r="D48" i="758"/>
  <c r="T48" i="758" s="1"/>
  <c r="U48" i="758" s="1"/>
  <c r="W48" i="758" s="1"/>
  <c r="A48" i="758"/>
  <c r="Y47" i="758"/>
  <c r="S47" i="758"/>
  <c r="N47" i="758"/>
  <c r="M47" i="758"/>
  <c r="L47" i="758"/>
  <c r="D47" i="758"/>
  <c r="T47" i="758" s="1"/>
  <c r="U47" i="758" s="1"/>
  <c r="W47" i="758" s="1"/>
  <c r="A47" i="758"/>
  <c r="Y46" i="758"/>
  <c r="S46" i="758"/>
  <c r="N46" i="758"/>
  <c r="M46" i="758"/>
  <c r="L46" i="758"/>
  <c r="R46" i="758" s="1"/>
  <c r="D46" i="758"/>
  <c r="T46" i="758" s="1"/>
  <c r="U46" i="758" s="1"/>
  <c r="W46" i="758" s="1"/>
  <c r="A46" i="758"/>
  <c r="Y45" i="758"/>
  <c r="S45" i="758"/>
  <c r="N45" i="758"/>
  <c r="M45" i="758"/>
  <c r="L45" i="758"/>
  <c r="D45" i="758"/>
  <c r="T45" i="758" s="1"/>
  <c r="U45" i="758" s="1"/>
  <c r="W45" i="758" s="1"/>
  <c r="A45" i="758"/>
  <c r="Y44" i="758"/>
  <c r="S44" i="758"/>
  <c r="N44" i="758"/>
  <c r="M44" i="758"/>
  <c r="L44" i="758"/>
  <c r="R44" i="758" s="1"/>
  <c r="D44" i="758"/>
  <c r="T44" i="758" s="1"/>
  <c r="U44" i="758" s="1"/>
  <c r="W44" i="758" s="1"/>
  <c r="A44" i="758"/>
  <c r="Y43" i="758"/>
  <c r="T43" i="758"/>
  <c r="U43" i="758" s="1"/>
  <c r="W43" i="758" s="1"/>
  <c r="S43" i="758"/>
  <c r="N43" i="758"/>
  <c r="M43" i="758"/>
  <c r="L43" i="758"/>
  <c r="R43" i="758" s="1"/>
  <c r="D43" i="758"/>
  <c r="A43" i="758"/>
  <c r="Y42" i="758"/>
  <c r="S42" i="758"/>
  <c r="N42" i="758"/>
  <c r="M42" i="758"/>
  <c r="L42" i="758"/>
  <c r="R42" i="758" s="1"/>
  <c r="D42" i="758"/>
  <c r="T42" i="758" s="1"/>
  <c r="U42" i="758" s="1"/>
  <c r="W42" i="758" s="1"/>
  <c r="A42" i="758"/>
  <c r="Y41" i="758"/>
  <c r="S41" i="758"/>
  <c r="N41" i="758"/>
  <c r="M41" i="758"/>
  <c r="L41" i="758"/>
  <c r="D41" i="758"/>
  <c r="T41" i="758" s="1"/>
  <c r="U41" i="758" s="1"/>
  <c r="W41" i="758" s="1"/>
  <c r="A41" i="758"/>
  <c r="Y40" i="758"/>
  <c r="S40" i="758"/>
  <c r="N40" i="758"/>
  <c r="M40" i="758"/>
  <c r="L40" i="758"/>
  <c r="D40" i="758"/>
  <c r="T40" i="758" s="1"/>
  <c r="U40" i="758" s="1"/>
  <c r="W40" i="758" s="1"/>
  <c r="A40" i="758"/>
  <c r="Y39" i="758"/>
  <c r="S39" i="758"/>
  <c r="N39" i="758"/>
  <c r="M39" i="758"/>
  <c r="L39" i="758"/>
  <c r="D39" i="758"/>
  <c r="T39" i="758" s="1"/>
  <c r="U39" i="758" s="1"/>
  <c r="W39" i="758" s="1"/>
  <c r="A39" i="758"/>
  <c r="Y38" i="758"/>
  <c r="S38" i="758"/>
  <c r="N38" i="758"/>
  <c r="M38" i="758"/>
  <c r="L38" i="758"/>
  <c r="R38" i="758" s="1"/>
  <c r="D38" i="758"/>
  <c r="T38" i="758" s="1"/>
  <c r="U38" i="758" s="1"/>
  <c r="W38" i="758" s="1"/>
  <c r="A38" i="758"/>
  <c r="Y37" i="758"/>
  <c r="S37" i="758"/>
  <c r="N37" i="758"/>
  <c r="M37" i="758"/>
  <c r="L37" i="758"/>
  <c r="D37" i="758"/>
  <c r="T37" i="758" s="1"/>
  <c r="U37" i="758" s="1"/>
  <c r="W37" i="758" s="1"/>
  <c r="A37" i="758"/>
  <c r="Y36" i="758"/>
  <c r="S36" i="758"/>
  <c r="N36" i="758"/>
  <c r="M36" i="758"/>
  <c r="L36" i="758"/>
  <c r="D36" i="758"/>
  <c r="T36" i="758" s="1"/>
  <c r="U36" i="758" s="1"/>
  <c r="W36" i="758" s="1"/>
  <c r="A36" i="758"/>
  <c r="Y35" i="758"/>
  <c r="S35" i="758"/>
  <c r="N35" i="758"/>
  <c r="M35" i="758"/>
  <c r="L35" i="758"/>
  <c r="D35" i="758"/>
  <c r="T35" i="758" s="1"/>
  <c r="U35" i="758" s="1"/>
  <c r="W35" i="758" s="1"/>
  <c r="A35" i="758"/>
  <c r="Y34" i="758"/>
  <c r="S34" i="758"/>
  <c r="N34" i="758"/>
  <c r="M34" i="758"/>
  <c r="L34" i="758"/>
  <c r="R34" i="758" s="1"/>
  <c r="D34" i="758"/>
  <c r="T34" i="758" s="1"/>
  <c r="U34" i="758" s="1"/>
  <c r="W34" i="758" s="1"/>
  <c r="A34" i="758"/>
  <c r="Y33" i="758"/>
  <c r="S33" i="758"/>
  <c r="N33" i="758"/>
  <c r="M33" i="758"/>
  <c r="L33" i="758"/>
  <c r="D33" i="758"/>
  <c r="T33" i="758" s="1"/>
  <c r="U33" i="758" s="1"/>
  <c r="W33" i="758" s="1"/>
  <c r="A33" i="758"/>
  <c r="Y32" i="758"/>
  <c r="S32" i="758"/>
  <c r="N32" i="758"/>
  <c r="M32" i="758"/>
  <c r="L32" i="758"/>
  <c r="AA32" i="758" s="1"/>
  <c r="D32" i="758"/>
  <c r="T32" i="758" s="1"/>
  <c r="U32" i="758" s="1"/>
  <c r="W32" i="758" s="1"/>
  <c r="A32" i="758"/>
  <c r="Y31" i="758"/>
  <c r="S31" i="758"/>
  <c r="N31" i="758"/>
  <c r="M31" i="758"/>
  <c r="L31" i="758"/>
  <c r="D31" i="758"/>
  <c r="T31" i="758" s="1"/>
  <c r="U31" i="758" s="1"/>
  <c r="W31" i="758" s="1"/>
  <c r="A31" i="758"/>
  <c r="Y30" i="758"/>
  <c r="S30" i="758"/>
  <c r="N30" i="758"/>
  <c r="M30" i="758"/>
  <c r="L30" i="758"/>
  <c r="D30" i="758"/>
  <c r="T30" i="758" s="1"/>
  <c r="U30" i="758" s="1"/>
  <c r="W30" i="758" s="1"/>
  <c r="A30" i="758"/>
  <c r="Y29" i="758"/>
  <c r="S29" i="758"/>
  <c r="N29" i="758"/>
  <c r="M29" i="758"/>
  <c r="L29" i="758"/>
  <c r="R29" i="758" s="1"/>
  <c r="D29" i="758"/>
  <c r="T29" i="758" s="1"/>
  <c r="U29" i="758" s="1"/>
  <c r="W29" i="758" s="1"/>
  <c r="A29" i="758"/>
  <c r="Y28" i="758"/>
  <c r="S28" i="758"/>
  <c r="N28" i="758"/>
  <c r="M28" i="758"/>
  <c r="L28" i="758"/>
  <c r="D28" i="758"/>
  <c r="T28" i="758" s="1"/>
  <c r="U28" i="758" s="1"/>
  <c r="W28" i="758" s="1"/>
  <c r="A28" i="758"/>
  <c r="Y27" i="758"/>
  <c r="S27" i="758"/>
  <c r="N27" i="758"/>
  <c r="M27" i="758"/>
  <c r="L27" i="758"/>
  <c r="D27" i="758"/>
  <c r="T27" i="758" s="1"/>
  <c r="U27" i="758" s="1"/>
  <c r="W27" i="758" s="1"/>
  <c r="A27" i="758"/>
  <c r="Y26" i="758"/>
  <c r="S26" i="758"/>
  <c r="N26" i="758"/>
  <c r="M26" i="758"/>
  <c r="L26" i="758"/>
  <c r="D26" i="758"/>
  <c r="T26" i="758" s="1"/>
  <c r="U26" i="758" s="1"/>
  <c r="W26" i="758" s="1"/>
  <c r="A26" i="758"/>
  <c r="W25" i="758"/>
  <c r="B17" i="758"/>
  <c r="G15" i="758"/>
  <c r="B15" i="758"/>
  <c r="B13" i="758"/>
  <c r="W50" i="756"/>
  <c r="M50" i="756"/>
  <c r="S49" i="756"/>
  <c r="N49" i="756"/>
  <c r="M49" i="756"/>
  <c r="L49" i="756"/>
  <c r="D49" i="756"/>
  <c r="T49" i="756" s="1"/>
  <c r="U49" i="756" s="1"/>
  <c r="W49" i="756" s="1"/>
  <c r="A49" i="756"/>
  <c r="Y48" i="756"/>
  <c r="S48" i="756"/>
  <c r="N48" i="756"/>
  <c r="M48" i="756"/>
  <c r="L48" i="756"/>
  <c r="D48" i="756"/>
  <c r="T48" i="756" s="1"/>
  <c r="U48" i="756" s="1"/>
  <c r="W48" i="756" s="1"/>
  <c r="A48" i="756"/>
  <c r="Y47" i="756"/>
  <c r="S47" i="756"/>
  <c r="N47" i="756"/>
  <c r="M47" i="756"/>
  <c r="L47" i="756"/>
  <c r="D47" i="756"/>
  <c r="T47" i="756" s="1"/>
  <c r="U47" i="756" s="1"/>
  <c r="W47" i="756" s="1"/>
  <c r="A47" i="756"/>
  <c r="Y46" i="756"/>
  <c r="S46" i="756"/>
  <c r="N46" i="756"/>
  <c r="M46" i="756"/>
  <c r="L46" i="756"/>
  <c r="R46" i="756" s="1"/>
  <c r="D46" i="756"/>
  <c r="T46" i="756" s="1"/>
  <c r="U46" i="756" s="1"/>
  <c r="W46" i="756" s="1"/>
  <c r="A46" i="756"/>
  <c r="Y45" i="756"/>
  <c r="S45" i="756"/>
  <c r="N45" i="756"/>
  <c r="M45" i="756"/>
  <c r="L45" i="756"/>
  <c r="D45" i="756"/>
  <c r="T45" i="756" s="1"/>
  <c r="U45" i="756" s="1"/>
  <c r="W45" i="756" s="1"/>
  <c r="A45" i="756"/>
  <c r="Y44" i="756"/>
  <c r="S44" i="756"/>
  <c r="N44" i="756"/>
  <c r="M44" i="756"/>
  <c r="L44" i="756"/>
  <c r="D44" i="756"/>
  <c r="T44" i="756" s="1"/>
  <c r="U44" i="756" s="1"/>
  <c r="W44" i="756" s="1"/>
  <c r="A44" i="756"/>
  <c r="Y43" i="756"/>
  <c r="S43" i="756"/>
  <c r="N43" i="756"/>
  <c r="M43" i="756"/>
  <c r="L43" i="756"/>
  <c r="D43" i="756"/>
  <c r="T43" i="756" s="1"/>
  <c r="U43" i="756" s="1"/>
  <c r="W43" i="756" s="1"/>
  <c r="A43" i="756"/>
  <c r="Y42" i="756"/>
  <c r="S42" i="756"/>
  <c r="N42" i="756"/>
  <c r="M42" i="756"/>
  <c r="L42" i="756"/>
  <c r="D42" i="756"/>
  <c r="T42" i="756" s="1"/>
  <c r="U42" i="756" s="1"/>
  <c r="W42" i="756" s="1"/>
  <c r="A42" i="756"/>
  <c r="Y41" i="756"/>
  <c r="S41" i="756"/>
  <c r="N41" i="756"/>
  <c r="M41" i="756"/>
  <c r="L41" i="756"/>
  <c r="D41" i="756"/>
  <c r="T41" i="756" s="1"/>
  <c r="U41" i="756" s="1"/>
  <c r="W41" i="756" s="1"/>
  <c r="A41" i="756"/>
  <c r="Y40" i="756"/>
  <c r="S40" i="756"/>
  <c r="N40" i="756"/>
  <c r="M40" i="756"/>
  <c r="L40" i="756"/>
  <c r="D40" i="756"/>
  <c r="T40" i="756" s="1"/>
  <c r="U40" i="756" s="1"/>
  <c r="W40" i="756" s="1"/>
  <c r="A40" i="756"/>
  <c r="Y39" i="756"/>
  <c r="S39" i="756"/>
  <c r="N39" i="756"/>
  <c r="M39" i="756"/>
  <c r="L39" i="756"/>
  <c r="D39" i="756"/>
  <c r="T39" i="756" s="1"/>
  <c r="U39" i="756" s="1"/>
  <c r="W39" i="756" s="1"/>
  <c r="A39" i="756"/>
  <c r="Y38" i="756"/>
  <c r="S38" i="756"/>
  <c r="N38" i="756"/>
  <c r="M38" i="756"/>
  <c r="L38" i="756"/>
  <c r="R38" i="756" s="1"/>
  <c r="D38" i="756"/>
  <c r="T38" i="756" s="1"/>
  <c r="U38" i="756" s="1"/>
  <c r="W38" i="756" s="1"/>
  <c r="A38" i="756"/>
  <c r="Y37" i="756"/>
  <c r="S37" i="756"/>
  <c r="N37" i="756"/>
  <c r="M37" i="756"/>
  <c r="L37" i="756"/>
  <c r="D37" i="756"/>
  <c r="T37" i="756" s="1"/>
  <c r="U37" i="756" s="1"/>
  <c r="W37" i="756" s="1"/>
  <c r="A37" i="756"/>
  <c r="Y36" i="756"/>
  <c r="S36" i="756"/>
  <c r="N36" i="756"/>
  <c r="M36" i="756"/>
  <c r="L36" i="756"/>
  <c r="D36" i="756"/>
  <c r="T36" i="756" s="1"/>
  <c r="U36" i="756" s="1"/>
  <c r="W36" i="756" s="1"/>
  <c r="A36" i="756"/>
  <c r="Y35" i="756"/>
  <c r="S35" i="756"/>
  <c r="N35" i="756"/>
  <c r="M35" i="756"/>
  <c r="L35" i="756"/>
  <c r="D35" i="756"/>
  <c r="T35" i="756" s="1"/>
  <c r="U35" i="756" s="1"/>
  <c r="W35" i="756" s="1"/>
  <c r="A35" i="756"/>
  <c r="Y34" i="756"/>
  <c r="S34" i="756"/>
  <c r="N34" i="756"/>
  <c r="M34" i="756"/>
  <c r="L34" i="756"/>
  <c r="R34" i="756" s="1"/>
  <c r="D34" i="756"/>
  <c r="T34" i="756" s="1"/>
  <c r="U34" i="756" s="1"/>
  <c r="W34" i="756" s="1"/>
  <c r="A34" i="756"/>
  <c r="Y33" i="756"/>
  <c r="S33" i="756"/>
  <c r="N33" i="756"/>
  <c r="M33" i="756"/>
  <c r="L33" i="756"/>
  <c r="D33" i="756"/>
  <c r="T33" i="756" s="1"/>
  <c r="U33" i="756" s="1"/>
  <c r="W33" i="756" s="1"/>
  <c r="A33" i="756"/>
  <c r="Y32" i="756"/>
  <c r="S32" i="756"/>
  <c r="N32" i="756"/>
  <c r="M32" i="756"/>
  <c r="L32" i="756"/>
  <c r="R32" i="756" s="1"/>
  <c r="D32" i="756"/>
  <c r="T32" i="756" s="1"/>
  <c r="U32" i="756" s="1"/>
  <c r="W32" i="756" s="1"/>
  <c r="A32" i="756"/>
  <c r="Y31" i="756"/>
  <c r="T31" i="756"/>
  <c r="U31" i="756" s="1"/>
  <c r="W31" i="756" s="1"/>
  <c r="S31" i="756"/>
  <c r="N31" i="756"/>
  <c r="M31" i="756"/>
  <c r="L31" i="756"/>
  <c r="D31" i="756"/>
  <c r="A31" i="756"/>
  <c r="Y30" i="756"/>
  <c r="S30" i="756"/>
  <c r="N30" i="756"/>
  <c r="M30" i="756"/>
  <c r="L30" i="756"/>
  <c r="R30" i="756" s="1"/>
  <c r="D30" i="756"/>
  <c r="T30" i="756" s="1"/>
  <c r="U30" i="756" s="1"/>
  <c r="W30" i="756" s="1"/>
  <c r="A30" i="756"/>
  <c r="Y29" i="756"/>
  <c r="S29" i="756"/>
  <c r="N29" i="756"/>
  <c r="M29" i="756"/>
  <c r="L29" i="756"/>
  <c r="R29" i="756" s="1"/>
  <c r="D29" i="756"/>
  <c r="T29" i="756" s="1"/>
  <c r="U29" i="756" s="1"/>
  <c r="W29" i="756" s="1"/>
  <c r="A29" i="756"/>
  <c r="Y28" i="756"/>
  <c r="S28" i="756"/>
  <c r="N28" i="756"/>
  <c r="M28" i="756"/>
  <c r="L28" i="756"/>
  <c r="R28" i="756" s="1"/>
  <c r="D28" i="756"/>
  <c r="T28" i="756" s="1"/>
  <c r="U28" i="756" s="1"/>
  <c r="W28" i="756" s="1"/>
  <c r="A28" i="756"/>
  <c r="Y27" i="756"/>
  <c r="T27" i="756"/>
  <c r="U27" i="756" s="1"/>
  <c r="W27" i="756" s="1"/>
  <c r="S27" i="756"/>
  <c r="N27" i="756"/>
  <c r="M27" i="756"/>
  <c r="L27" i="756"/>
  <c r="D27" i="756"/>
  <c r="A27" i="756"/>
  <c r="Y26" i="756"/>
  <c r="S26" i="756"/>
  <c r="N26" i="756"/>
  <c r="M26" i="756"/>
  <c r="L26" i="756"/>
  <c r="D26" i="756"/>
  <c r="T26" i="756" s="1"/>
  <c r="U26" i="756" s="1"/>
  <c r="W26" i="756" s="1"/>
  <c r="A26" i="756"/>
  <c r="W25" i="756"/>
  <c r="B17" i="756"/>
  <c r="G15" i="756"/>
  <c r="B15" i="756"/>
  <c r="B13" i="756"/>
  <c r="W50" i="754"/>
  <c r="M50" i="754"/>
  <c r="S49" i="754"/>
  <c r="N49" i="754"/>
  <c r="M49" i="754"/>
  <c r="L49" i="754"/>
  <c r="D49" i="754"/>
  <c r="T49" i="754" s="1"/>
  <c r="U49" i="754" s="1"/>
  <c r="W49" i="754" s="1"/>
  <c r="A49" i="754"/>
  <c r="Y48" i="754"/>
  <c r="S48" i="754"/>
  <c r="N48" i="754"/>
  <c r="M48" i="754"/>
  <c r="L48" i="754"/>
  <c r="D48" i="754"/>
  <c r="T48" i="754" s="1"/>
  <c r="U48" i="754" s="1"/>
  <c r="W48" i="754" s="1"/>
  <c r="A48" i="754"/>
  <c r="Y47" i="754"/>
  <c r="S47" i="754"/>
  <c r="N47" i="754"/>
  <c r="M47" i="754"/>
  <c r="L47" i="754"/>
  <c r="D47" i="754"/>
  <c r="T47" i="754" s="1"/>
  <c r="U47" i="754" s="1"/>
  <c r="W47" i="754" s="1"/>
  <c r="A47" i="754"/>
  <c r="Y46" i="754"/>
  <c r="S46" i="754"/>
  <c r="N46" i="754"/>
  <c r="M46" i="754"/>
  <c r="L46" i="754"/>
  <c r="D46" i="754"/>
  <c r="T46" i="754" s="1"/>
  <c r="U46" i="754" s="1"/>
  <c r="W46" i="754" s="1"/>
  <c r="A46" i="754"/>
  <c r="Y45" i="754"/>
  <c r="S45" i="754"/>
  <c r="N45" i="754"/>
  <c r="M45" i="754"/>
  <c r="L45" i="754"/>
  <c r="D45" i="754"/>
  <c r="T45" i="754" s="1"/>
  <c r="U45" i="754" s="1"/>
  <c r="W45" i="754" s="1"/>
  <c r="A45" i="754"/>
  <c r="Y44" i="754"/>
  <c r="S44" i="754"/>
  <c r="N44" i="754"/>
  <c r="M44" i="754"/>
  <c r="L44" i="754"/>
  <c r="D44" i="754"/>
  <c r="T44" i="754" s="1"/>
  <c r="U44" i="754" s="1"/>
  <c r="W44" i="754" s="1"/>
  <c r="A44" i="754"/>
  <c r="Y43" i="754"/>
  <c r="S43" i="754"/>
  <c r="N43" i="754"/>
  <c r="M43" i="754"/>
  <c r="L43" i="754"/>
  <c r="D43" i="754"/>
  <c r="T43" i="754" s="1"/>
  <c r="U43" i="754" s="1"/>
  <c r="W43" i="754" s="1"/>
  <c r="A43" i="754"/>
  <c r="Y42" i="754"/>
  <c r="S42" i="754"/>
  <c r="N42" i="754"/>
  <c r="M42" i="754"/>
  <c r="L42" i="754"/>
  <c r="D42" i="754"/>
  <c r="T42" i="754" s="1"/>
  <c r="U42" i="754" s="1"/>
  <c r="W42" i="754" s="1"/>
  <c r="A42" i="754"/>
  <c r="Y41" i="754"/>
  <c r="S41" i="754"/>
  <c r="N41" i="754"/>
  <c r="M41" i="754"/>
  <c r="L41" i="754"/>
  <c r="D41" i="754"/>
  <c r="T41" i="754" s="1"/>
  <c r="U41" i="754" s="1"/>
  <c r="W41" i="754" s="1"/>
  <c r="A41" i="754"/>
  <c r="Y40" i="754"/>
  <c r="S40" i="754"/>
  <c r="N40" i="754"/>
  <c r="M40" i="754"/>
  <c r="L40" i="754"/>
  <c r="D40" i="754"/>
  <c r="T40" i="754" s="1"/>
  <c r="U40" i="754" s="1"/>
  <c r="W40" i="754" s="1"/>
  <c r="A40" i="754"/>
  <c r="Y39" i="754"/>
  <c r="S39" i="754"/>
  <c r="N39" i="754"/>
  <c r="M39" i="754"/>
  <c r="L39" i="754"/>
  <c r="D39" i="754"/>
  <c r="T39" i="754" s="1"/>
  <c r="U39" i="754" s="1"/>
  <c r="W39" i="754" s="1"/>
  <c r="A39" i="754"/>
  <c r="Y38" i="754"/>
  <c r="S38" i="754"/>
  <c r="N38" i="754"/>
  <c r="M38" i="754"/>
  <c r="L38" i="754"/>
  <c r="D38" i="754"/>
  <c r="T38" i="754" s="1"/>
  <c r="U38" i="754" s="1"/>
  <c r="W38" i="754" s="1"/>
  <c r="A38" i="754"/>
  <c r="Y37" i="754"/>
  <c r="S37" i="754"/>
  <c r="N37" i="754"/>
  <c r="M37" i="754"/>
  <c r="L37" i="754"/>
  <c r="D37" i="754"/>
  <c r="T37" i="754" s="1"/>
  <c r="U37" i="754" s="1"/>
  <c r="W37" i="754" s="1"/>
  <c r="A37" i="754"/>
  <c r="Y36" i="754"/>
  <c r="S36" i="754"/>
  <c r="N36" i="754"/>
  <c r="M36" i="754"/>
  <c r="L36" i="754"/>
  <c r="D36" i="754"/>
  <c r="T36" i="754" s="1"/>
  <c r="U36" i="754" s="1"/>
  <c r="W36" i="754" s="1"/>
  <c r="A36" i="754"/>
  <c r="Y35" i="754"/>
  <c r="S35" i="754"/>
  <c r="N35" i="754"/>
  <c r="M35" i="754"/>
  <c r="L35" i="754"/>
  <c r="D35" i="754"/>
  <c r="T35" i="754" s="1"/>
  <c r="U35" i="754" s="1"/>
  <c r="W35" i="754" s="1"/>
  <c r="A35" i="754"/>
  <c r="Y34" i="754"/>
  <c r="S34" i="754"/>
  <c r="N34" i="754"/>
  <c r="M34" i="754"/>
  <c r="L34" i="754"/>
  <c r="D34" i="754"/>
  <c r="T34" i="754" s="1"/>
  <c r="U34" i="754" s="1"/>
  <c r="W34" i="754" s="1"/>
  <c r="A34" i="754"/>
  <c r="Y33" i="754"/>
  <c r="S33" i="754"/>
  <c r="N33" i="754"/>
  <c r="M33" i="754"/>
  <c r="L33" i="754"/>
  <c r="D33" i="754"/>
  <c r="T33" i="754" s="1"/>
  <c r="U33" i="754" s="1"/>
  <c r="W33" i="754" s="1"/>
  <c r="A33" i="754"/>
  <c r="Y32" i="754"/>
  <c r="S32" i="754"/>
  <c r="N32" i="754"/>
  <c r="M32" i="754"/>
  <c r="L32" i="754"/>
  <c r="R32" i="754" s="1"/>
  <c r="D32" i="754"/>
  <c r="T32" i="754" s="1"/>
  <c r="U32" i="754" s="1"/>
  <c r="W32" i="754" s="1"/>
  <c r="A32" i="754"/>
  <c r="Y31" i="754"/>
  <c r="T31" i="754"/>
  <c r="U31" i="754" s="1"/>
  <c r="W31" i="754" s="1"/>
  <c r="S31" i="754"/>
  <c r="N31" i="754"/>
  <c r="M31" i="754"/>
  <c r="L31" i="754"/>
  <c r="D31" i="754"/>
  <c r="A31" i="754"/>
  <c r="Y30" i="754"/>
  <c r="S30" i="754"/>
  <c r="N30" i="754"/>
  <c r="M30" i="754"/>
  <c r="L30" i="754"/>
  <c r="R30" i="754" s="1"/>
  <c r="D30" i="754"/>
  <c r="T30" i="754" s="1"/>
  <c r="U30" i="754" s="1"/>
  <c r="W30" i="754" s="1"/>
  <c r="A30" i="754"/>
  <c r="Y29" i="754"/>
  <c r="S29" i="754"/>
  <c r="N29" i="754"/>
  <c r="M29" i="754"/>
  <c r="L29" i="754"/>
  <c r="D29" i="754"/>
  <c r="T29" i="754" s="1"/>
  <c r="U29" i="754" s="1"/>
  <c r="W29" i="754" s="1"/>
  <c r="A29" i="754"/>
  <c r="Y28" i="754"/>
  <c r="S28" i="754"/>
  <c r="N28" i="754"/>
  <c r="M28" i="754"/>
  <c r="L28" i="754"/>
  <c r="R28" i="754" s="1"/>
  <c r="D28" i="754"/>
  <c r="T28" i="754" s="1"/>
  <c r="U28" i="754" s="1"/>
  <c r="W28" i="754" s="1"/>
  <c r="A28" i="754"/>
  <c r="Y27" i="754"/>
  <c r="S27" i="754"/>
  <c r="N27" i="754"/>
  <c r="M27" i="754"/>
  <c r="L27" i="754"/>
  <c r="D27" i="754"/>
  <c r="T27" i="754" s="1"/>
  <c r="U27" i="754" s="1"/>
  <c r="W27" i="754" s="1"/>
  <c r="A27" i="754"/>
  <c r="Y26" i="754"/>
  <c r="S26" i="754"/>
  <c r="N26" i="754"/>
  <c r="M26" i="754"/>
  <c r="L26" i="754"/>
  <c r="R26" i="754" s="1"/>
  <c r="D26" i="754"/>
  <c r="T26" i="754" s="1"/>
  <c r="U26" i="754" s="1"/>
  <c r="W26" i="754" s="1"/>
  <c r="A26" i="754"/>
  <c r="W25" i="754"/>
  <c r="B17" i="754"/>
  <c r="G15" i="754"/>
  <c r="B15" i="754"/>
  <c r="B13" i="754"/>
  <c r="W50" i="752"/>
  <c r="M50" i="752"/>
  <c r="S49" i="752"/>
  <c r="N49" i="752"/>
  <c r="M49" i="752"/>
  <c r="L49" i="752"/>
  <c r="D49" i="752"/>
  <c r="T49" i="752" s="1"/>
  <c r="U49" i="752" s="1"/>
  <c r="W49" i="752" s="1"/>
  <c r="A49" i="752"/>
  <c r="Y48" i="752"/>
  <c r="S48" i="752"/>
  <c r="N48" i="752"/>
  <c r="M48" i="752"/>
  <c r="L48" i="752"/>
  <c r="D48" i="752"/>
  <c r="T48" i="752" s="1"/>
  <c r="U48" i="752" s="1"/>
  <c r="W48" i="752" s="1"/>
  <c r="A48" i="752"/>
  <c r="Y47" i="752"/>
  <c r="S47" i="752"/>
  <c r="N47" i="752"/>
  <c r="M47" i="752"/>
  <c r="L47" i="752"/>
  <c r="R47" i="752" s="1"/>
  <c r="D47" i="752"/>
  <c r="T47" i="752" s="1"/>
  <c r="U47" i="752" s="1"/>
  <c r="W47" i="752" s="1"/>
  <c r="A47" i="752"/>
  <c r="Y46" i="752"/>
  <c r="S46" i="752"/>
  <c r="N46" i="752"/>
  <c r="M46" i="752"/>
  <c r="L46" i="752"/>
  <c r="R46" i="752" s="1"/>
  <c r="D46" i="752"/>
  <c r="T46" i="752" s="1"/>
  <c r="U46" i="752" s="1"/>
  <c r="W46" i="752" s="1"/>
  <c r="A46" i="752"/>
  <c r="Y45" i="752"/>
  <c r="S45" i="752"/>
  <c r="N45" i="752"/>
  <c r="M45" i="752"/>
  <c r="L45" i="752"/>
  <c r="D45" i="752"/>
  <c r="T45" i="752" s="1"/>
  <c r="U45" i="752" s="1"/>
  <c r="W45" i="752" s="1"/>
  <c r="A45" i="752"/>
  <c r="Y44" i="752"/>
  <c r="S44" i="752"/>
  <c r="N44" i="752"/>
  <c r="M44" i="752"/>
  <c r="L44" i="752"/>
  <c r="D44" i="752"/>
  <c r="T44" i="752" s="1"/>
  <c r="U44" i="752" s="1"/>
  <c r="W44" i="752" s="1"/>
  <c r="A44" i="752"/>
  <c r="Y43" i="752"/>
  <c r="S43" i="752"/>
  <c r="N43" i="752"/>
  <c r="M43" i="752"/>
  <c r="L43" i="752"/>
  <c r="D43" i="752"/>
  <c r="T43" i="752" s="1"/>
  <c r="U43" i="752" s="1"/>
  <c r="W43" i="752" s="1"/>
  <c r="A43" i="752"/>
  <c r="Y42" i="752"/>
  <c r="S42" i="752"/>
  <c r="N42" i="752"/>
  <c r="M42" i="752"/>
  <c r="L42" i="752"/>
  <c r="R42" i="752" s="1"/>
  <c r="D42" i="752"/>
  <c r="T42" i="752" s="1"/>
  <c r="U42" i="752" s="1"/>
  <c r="W42" i="752" s="1"/>
  <c r="A42" i="752"/>
  <c r="Y41" i="752"/>
  <c r="S41" i="752"/>
  <c r="N41" i="752"/>
  <c r="M41" i="752"/>
  <c r="L41" i="752"/>
  <c r="D41" i="752"/>
  <c r="T41" i="752" s="1"/>
  <c r="U41" i="752" s="1"/>
  <c r="W41" i="752" s="1"/>
  <c r="A41" i="752"/>
  <c r="Y40" i="752"/>
  <c r="S40" i="752"/>
  <c r="N40" i="752"/>
  <c r="M40" i="752"/>
  <c r="L40" i="752"/>
  <c r="D40" i="752"/>
  <c r="T40" i="752" s="1"/>
  <c r="U40" i="752" s="1"/>
  <c r="W40" i="752" s="1"/>
  <c r="A40" i="752"/>
  <c r="Y39" i="752"/>
  <c r="S39" i="752"/>
  <c r="N39" i="752"/>
  <c r="M39" i="752"/>
  <c r="L39" i="752"/>
  <c r="D39" i="752"/>
  <c r="T39" i="752" s="1"/>
  <c r="U39" i="752" s="1"/>
  <c r="W39" i="752" s="1"/>
  <c r="A39" i="752"/>
  <c r="Y38" i="752"/>
  <c r="S38" i="752"/>
  <c r="N38" i="752"/>
  <c r="M38" i="752"/>
  <c r="L38" i="752"/>
  <c r="D38" i="752"/>
  <c r="T38" i="752" s="1"/>
  <c r="U38" i="752" s="1"/>
  <c r="W38" i="752" s="1"/>
  <c r="A38" i="752"/>
  <c r="Y37" i="752"/>
  <c r="S37" i="752"/>
  <c r="N37" i="752"/>
  <c r="M37" i="752"/>
  <c r="L37" i="752"/>
  <c r="D37" i="752"/>
  <c r="T37" i="752" s="1"/>
  <c r="U37" i="752" s="1"/>
  <c r="W37" i="752" s="1"/>
  <c r="A37" i="752"/>
  <c r="Y36" i="752"/>
  <c r="S36" i="752"/>
  <c r="N36" i="752"/>
  <c r="M36" i="752"/>
  <c r="L36" i="752"/>
  <c r="D36" i="752"/>
  <c r="T36" i="752" s="1"/>
  <c r="U36" i="752" s="1"/>
  <c r="W36" i="752" s="1"/>
  <c r="A36" i="752"/>
  <c r="Y35" i="752"/>
  <c r="S35" i="752"/>
  <c r="N35" i="752"/>
  <c r="M35" i="752"/>
  <c r="L35" i="752"/>
  <c r="D35" i="752"/>
  <c r="T35" i="752" s="1"/>
  <c r="U35" i="752" s="1"/>
  <c r="W35" i="752" s="1"/>
  <c r="A35" i="752"/>
  <c r="Y34" i="752"/>
  <c r="S34" i="752"/>
  <c r="N34" i="752"/>
  <c r="M34" i="752"/>
  <c r="L34" i="752"/>
  <c r="D34" i="752"/>
  <c r="T34" i="752" s="1"/>
  <c r="U34" i="752" s="1"/>
  <c r="W34" i="752" s="1"/>
  <c r="A34" i="752"/>
  <c r="Y33" i="752"/>
  <c r="S33" i="752"/>
  <c r="N33" i="752"/>
  <c r="M33" i="752"/>
  <c r="L33" i="752"/>
  <c r="D33" i="752"/>
  <c r="T33" i="752" s="1"/>
  <c r="U33" i="752" s="1"/>
  <c r="W33" i="752" s="1"/>
  <c r="A33" i="752"/>
  <c r="Y32" i="752"/>
  <c r="S32" i="752"/>
  <c r="N32" i="752"/>
  <c r="M32" i="752"/>
  <c r="L32" i="752"/>
  <c r="AA32" i="752" s="1"/>
  <c r="D32" i="752"/>
  <c r="T32" i="752" s="1"/>
  <c r="U32" i="752" s="1"/>
  <c r="W32" i="752" s="1"/>
  <c r="A32" i="752"/>
  <c r="Y31" i="752"/>
  <c r="S31" i="752"/>
  <c r="N31" i="752"/>
  <c r="M31" i="752"/>
  <c r="L31" i="752"/>
  <c r="R31" i="752" s="1"/>
  <c r="D31" i="752"/>
  <c r="T31" i="752" s="1"/>
  <c r="U31" i="752" s="1"/>
  <c r="W31" i="752" s="1"/>
  <c r="A31" i="752"/>
  <c r="Y30" i="752"/>
  <c r="S30" i="752"/>
  <c r="N30" i="752"/>
  <c r="M30" i="752"/>
  <c r="L30" i="752"/>
  <c r="R30" i="752" s="1"/>
  <c r="D30" i="752"/>
  <c r="T30" i="752" s="1"/>
  <c r="U30" i="752" s="1"/>
  <c r="W30" i="752" s="1"/>
  <c r="A30" i="752"/>
  <c r="Y29" i="752"/>
  <c r="S29" i="752"/>
  <c r="N29" i="752"/>
  <c r="M29" i="752"/>
  <c r="L29" i="752"/>
  <c r="R29" i="752" s="1"/>
  <c r="D29" i="752"/>
  <c r="T29" i="752" s="1"/>
  <c r="U29" i="752" s="1"/>
  <c r="W29" i="752" s="1"/>
  <c r="A29" i="752"/>
  <c r="Y28" i="752"/>
  <c r="S28" i="752"/>
  <c r="N28" i="752"/>
  <c r="M28" i="752"/>
  <c r="L28" i="752"/>
  <c r="D28" i="752"/>
  <c r="T28" i="752" s="1"/>
  <c r="U28" i="752" s="1"/>
  <c r="W28" i="752" s="1"/>
  <c r="A28" i="752"/>
  <c r="Y27" i="752"/>
  <c r="S27" i="752"/>
  <c r="N27" i="752"/>
  <c r="M27" i="752"/>
  <c r="L27" i="752"/>
  <c r="D27" i="752"/>
  <c r="T27" i="752" s="1"/>
  <c r="U27" i="752" s="1"/>
  <c r="W27" i="752" s="1"/>
  <c r="A27" i="752"/>
  <c r="Y26" i="752"/>
  <c r="S26" i="752"/>
  <c r="N26" i="752"/>
  <c r="M26" i="752"/>
  <c r="L26" i="752"/>
  <c r="R26" i="752" s="1"/>
  <c r="D26" i="752"/>
  <c r="T26" i="752" s="1"/>
  <c r="U26" i="752" s="1"/>
  <c r="W26" i="752" s="1"/>
  <c r="A26" i="752"/>
  <c r="W25" i="752"/>
  <c r="B17" i="752"/>
  <c r="G15" i="752"/>
  <c r="B15" i="752"/>
  <c r="B13" i="752"/>
  <c r="W50" i="750"/>
  <c r="M50" i="750"/>
  <c r="S49" i="750"/>
  <c r="N49" i="750"/>
  <c r="M49" i="750"/>
  <c r="L49" i="750"/>
  <c r="D49" i="750"/>
  <c r="T49" i="750" s="1"/>
  <c r="U49" i="750" s="1"/>
  <c r="W49" i="750" s="1"/>
  <c r="A49" i="750"/>
  <c r="Y48" i="750"/>
  <c r="S48" i="750"/>
  <c r="N48" i="750"/>
  <c r="M48" i="750"/>
  <c r="L48" i="750"/>
  <c r="D48" i="750"/>
  <c r="T48" i="750" s="1"/>
  <c r="U48" i="750" s="1"/>
  <c r="W48" i="750" s="1"/>
  <c r="A48" i="750"/>
  <c r="Y47" i="750"/>
  <c r="S47" i="750"/>
  <c r="N47" i="750"/>
  <c r="M47" i="750"/>
  <c r="L47" i="750"/>
  <c r="D47" i="750"/>
  <c r="T47" i="750" s="1"/>
  <c r="U47" i="750" s="1"/>
  <c r="W47" i="750" s="1"/>
  <c r="A47" i="750"/>
  <c r="Y46" i="750"/>
  <c r="S46" i="750"/>
  <c r="N46" i="750"/>
  <c r="M46" i="750"/>
  <c r="L46" i="750"/>
  <c r="D46" i="750"/>
  <c r="T46" i="750" s="1"/>
  <c r="U46" i="750" s="1"/>
  <c r="W46" i="750" s="1"/>
  <c r="A46" i="750"/>
  <c r="Y45" i="750"/>
  <c r="S45" i="750"/>
  <c r="N45" i="750"/>
  <c r="R45" i="750" s="1"/>
  <c r="M45" i="750"/>
  <c r="L45" i="750"/>
  <c r="D45" i="750"/>
  <c r="T45" i="750" s="1"/>
  <c r="U45" i="750" s="1"/>
  <c r="W45" i="750" s="1"/>
  <c r="A45" i="750"/>
  <c r="Y44" i="750"/>
  <c r="S44" i="750"/>
  <c r="N44" i="750"/>
  <c r="M44" i="750"/>
  <c r="L44" i="750"/>
  <c r="D44" i="750"/>
  <c r="T44" i="750" s="1"/>
  <c r="U44" i="750" s="1"/>
  <c r="W44" i="750" s="1"/>
  <c r="A44" i="750"/>
  <c r="Y43" i="750"/>
  <c r="S43" i="750"/>
  <c r="N43" i="750"/>
  <c r="M43" i="750"/>
  <c r="L43" i="750"/>
  <c r="D43" i="750"/>
  <c r="T43" i="750" s="1"/>
  <c r="U43" i="750" s="1"/>
  <c r="W43" i="750" s="1"/>
  <c r="A43" i="750"/>
  <c r="Y42" i="750"/>
  <c r="S42" i="750"/>
  <c r="N42" i="750"/>
  <c r="M42" i="750"/>
  <c r="L42" i="750"/>
  <c r="D42" i="750"/>
  <c r="T42" i="750" s="1"/>
  <c r="U42" i="750" s="1"/>
  <c r="W42" i="750" s="1"/>
  <c r="A42" i="750"/>
  <c r="Y41" i="750"/>
  <c r="S41" i="750"/>
  <c r="N41" i="750"/>
  <c r="M41" i="750"/>
  <c r="L41" i="750"/>
  <c r="D41" i="750"/>
  <c r="T41" i="750" s="1"/>
  <c r="U41" i="750" s="1"/>
  <c r="W41" i="750" s="1"/>
  <c r="A41" i="750"/>
  <c r="Y40" i="750"/>
  <c r="S40" i="750"/>
  <c r="N40" i="750"/>
  <c r="M40" i="750"/>
  <c r="L40" i="750"/>
  <c r="D40" i="750"/>
  <c r="T40" i="750" s="1"/>
  <c r="U40" i="750" s="1"/>
  <c r="W40" i="750" s="1"/>
  <c r="A40" i="750"/>
  <c r="Y39" i="750"/>
  <c r="S39" i="750"/>
  <c r="N39" i="750"/>
  <c r="M39" i="750"/>
  <c r="L39" i="750"/>
  <c r="D39" i="750"/>
  <c r="T39" i="750" s="1"/>
  <c r="U39" i="750" s="1"/>
  <c r="W39" i="750" s="1"/>
  <c r="A39" i="750"/>
  <c r="Y38" i="750"/>
  <c r="S38" i="750"/>
  <c r="N38" i="750"/>
  <c r="M38" i="750"/>
  <c r="L38" i="750"/>
  <c r="D38" i="750"/>
  <c r="T38" i="750" s="1"/>
  <c r="U38" i="750" s="1"/>
  <c r="W38" i="750" s="1"/>
  <c r="A38" i="750"/>
  <c r="Y37" i="750"/>
  <c r="S37" i="750"/>
  <c r="N37" i="750"/>
  <c r="M37" i="750"/>
  <c r="L37" i="750"/>
  <c r="D37" i="750"/>
  <c r="T37" i="750" s="1"/>
  <c r="U37" i="750" s="1"/>
  <c r="W37" i="750" s="1"/>
  <c r="A37" i="750"/>
  <c r="Y36" i="750"/>
  <c r="S36" i="750"/>
  <c r="N36" i="750"/>
  <c r="M36" i="750"/>
  <c r="L36" i="750"/>
  <c r="D36" i="750"/>
  <c r="T36" i="750" s="1"/>
  <c r="U36" i="750" s="1"/>
  <c r="W36" i="750" s="1"/>
  <c r="A36" i="750"/>
  <c r="Y35" i="750"/>
  <c r="S35" i="750"/>
  <c r="N35" i="750"/>
  <c r="M35" i="750"/>
  <c r="L35" i="750"/>
  <c r="D35" i="750"/>
  <c r="T35" i="750" s="1"/>
  <c r="U35" i="750" s="1"/>
  <c r="W35" i="750" s="1"/>
  <c r="A35" i="750"/>
  <c r="Y34" i="750"/>
  <c r="S34" i="750"/>
  <c r="N34" i="750"/>
  <c r="M34" i="750"/>
  <c r="L34" i="750"/>
  <c r="D34" i="750"/>
  <c r="T34" i="750" s="1"/>
  <c r="U34" i="750" s="1"/>
  <c r="W34" i="750" s="1"/>
  <c r="A34" i="750"/>
  <c r="Y33" i="750"/>
  <c r="S33" i="750"/>
  <c r="N33" i="750"/>
  <c r="M33" i="750"/>
  <c r="L33" i="750"/>
  <c r="D33" i="750"/>
  <c r="T33" i="750" s="1"/>
  <c r="U33" i="750" s="1"/>
  <c r="W33" i="750" s="1"/>
  <c r="A33" i="750"/>
  <c r="Y32" i="750"/>
  <c r="S32" i="750"/>
  <c r="N32" i="750"/>
  <c r="M32" i="750"/>
  <c r="L32" i="750"/>
  <c r="D32" i="750"/>
  <c r="T32" i="750" s="1"/>
  <c r="U32" i="750" s="1"/>
  <c r="W32" i="750" s="1"/>
  <c r="A32" i="750"/>
  <c r="Y31" i="750"/>
  <c r="S31" i="750"/>
  <c r="N31" i="750"/>
  <c r="M31" i="750"/>
  <c r="L31" i="750"/>
  <c r="R31" i="750" s="1"/>
  <c r="D31" i="750"/>
  <c r="T31" i="750" s="1"/>
  <c r="U31" i="750" s="1"/>
  <c r="W31" i="750" s="1"/>
  <c r="A31" i="750"/>
  <c r="Y30" i="750"/>
  <c r="S30" i="750"/>
  <c r="N30" i="750"/>
  <c r="M30" i="750"/>
  <c r="L30" i="750"/>
  <c r="R30" i="750" s="1"/>
  <c r="D30" i="750"/>
  <c r="T30" i="750" s="1"/>
  <c r="U30" i="750" s="1"/>
  <c r="W30" i="750" s="1"/>
  <c r="A30" i="750"/>
  <c r="Y29" i="750"/>
  <c r="S29" i="750"/>
  <c r="N29" i="750"/>
  <c r="M29" i="750"/>
  <c r="L29" i="750"/>
  <c r="D29" i="750"/>
  <c r="T29" i="750" s="1"/>
  <c r="U29" i="750" s="1"/>
  <c r="W29" i="750" s="1"/>
  <c r="A29" i="750"/>
  <c r="Y28" i="750"/>
  <c r="S28" i="750"/>
  <c r="N28" i="750"/>
  <c r="M28" i="750"/>
  <c r="L28" i="750"/>
  <c r="R28" i="750" s="1"/>
  <c r="D28" i="750"/>
  <c r="T28" i="750" s="1"/>
  <c r="U28" i="750" s="1"/>
  <c r="W28" i="750" s="1"/>
  <c r="A28" i="750"/>
  <c r="Y27" i="750"/>
  <c r="S27" i="750"/>
  <c r="N27" i="750"/>
  <c r="M27" i="750"/>
  <c r="L27" i="750"/>
  <c r="D27" i="750"/>
  <c r="T27" i="750" s="1"/>
  <c r="U27" i="750" s="1"/>
  <c r="W27" i="750" s="1"/>
  <c r="A27" i="750"/>
  <c r="Y26" i="750"/>
  <c r="S26" i="750"/>
  <c r="N26" i="750"/>
  <c r="M26" i="750"/>
  <c r="L26" i="750"/>
  <c r="D26" i="750"/>
  <c r="T26" i="750" s="1"/>
  <c r="U26" i="750" s="1"/>
  <c r="W26" i="750" s="1"/>
  <c r="A26" i="750"/>
  <c r="W25" i="750"/>
  <c r="B17" i="750"/>
  <c r="G15" i="750"/>
  <c r="B15" i="750"/>
  <c r="B13" i="750"/>
  <c r="W50" i="748"/>
  <c r="M50" i="748"/>
  <c r="S49" i="748"/>
  <c r="N49" i="748"/>
  <c r="M49" i="748"/>
  <c r="L49" i="748"/>
  <c r="D49" i="748"/>
  <c r="T49" i="748" s="1"/>
  <c r="U49" i="748" s="1"/>
  <c r="W49" i="748" s="1"/>
  <c r="A49" i="748"/>
  <c r="Y48" i="748"/>
  <c r="S48" i="748"/>
  <c r="N48" i="748"/>
  <c r="M48" i="748"/>
  <c r="L48" i="748"/>
  <c r="D48" i="748"/>
  <c r="T48" i="748" s="1"/>
  <c r="U48" i="748" s="1"/>
  <c r="W48" i="748" s="1"/>
  <c r="A48" i="748"/>
  <c r="Y47" i="748"/>
  <c r="S47" i="748"/>
  <c r="N47" i="748"/>
  <c r="M47" i="748"/>
  <c r="L47" i="748"/>
  <c r="D47" i="748"/>
  <c r="T47" i="748" s="1"/>
  <c r="U47" i="748" s="1"/>
  <c r="W47" i="748" s="1"/>
  <c r="A47" i="748"/>
  <c r="Y46" i="748"/>
  <c r="S46" i="748"/>
  <c r="N46" i="748"/>
  <c r="M46" i="748"/>
  <c r="L46" i="748"/>
  <c r="D46" i="748"/>
  <c r="T46" i="748" s="1"/>
  <c r="U46" i="748" s="1"/>
  <c r="W46" i="748" s="1"/>
  <c r="A46" i="748"/>
  <c r="Y45" i="748"/>
  <c r="S45" i="748"/>
  <c r="N45" i="748"/>
  <c r="M45" i="748"/>
  <c r="L45" i="748"/>
  <c r="D45" i="748"/>
  <c r="T45" i="748" s="1"/>
  <c r="U45" i="748" s="1"/>
  <c r="W45" i="748" s="1"/>
  <c r="A45" i="748"/>
  <c r="Y44" i="748"/>
  <c r="S44" i="748"/>
  <c r="N44" i="748"/>
  <c r="M44" i="748"/>
  <c r="L44" i="748"/>
  <c r="D44" i="748"/>
  <c r="T44" i="748" s="1"/>
  <c r="U44" i="748" s="1"/>
  <c r="W44" i="748" s="1"/>
  <c r="A44" i="748"/>
  <c r="Y43" i="748"/>
  <c r="S43" i="748"/>
  <c r="N43" i="748"/>
  <c r="M43" i="748"/>
  <c r="L43" i="748"/>
  <c r="D43" i="748"/>
  <c r="T43" i="748" s="1"/>
  <c r="U43" i="748" s="1"/>
  <c r="W43" i="748" s="1"/>
  <c r="A43" i="748"/>
  <c r="Y42" i="748"/>
  <c r="S42" i="748"/>
  <c r="N42" i="748"/>
  <c r="M42" i="748"/>
  <c r="L42" i="748"/>
  <c r="R42" i="748" s="1"/>
  <c r="D42" i="748"/>
  <c r="T42" i="748" s="1"/>
  <c r="U42" i="748" s="1"/>
  <c r="W42" i="748" s="1"/>
  <c r="A42" i="748"/>
  <c r="Y41" i="748"/>
  <c r="S41" i="748"/>
  <c r="N41" i="748"/>
  <c r="M41" i="748"/>
  <c r="L41" i="748"/>
  <c r="D41" i="748"/>
  <c r="T41" i="748" s="1"/>
  <c r="U41" i="748" s="1"/>
  <c r="W41" i="748" s="1"/>
  <c r="A41" i="748"/>
  <c r="Y40" i="748"/>
  <c r="T40" i="748"/>
  <c r="U40" i="748" s="1"/>
  <c r="W40" i="748" s="1"/>
  <c r="S40" i="748"/>
  <c r="N40" i="748"/>
  <c r="M40" i="748"/>
  <c r="L40" i="748"/>
  <c r="D40" i="748"/>
  <c r="A40" i="748"/>
  <c r="Y39" i="748"/>
  <c r="S39" i="748"/>
  <c r="N39" i="748"/>
  <c r="M39" i="748"/>
  <c r="L39" i="748"/>
  <c r="D39" i="748"/>
  <c r="T39" i="748" s="1"/>
  <c r="U39" i="748" s="1"/>
  <c r="W39" i="748" s="1"/>
  <c r="A39" i="748"/>
  <c r="Y38" i="748"/>
  <c r="S38" i="748"/>
  <c r="N38" i="748"/>
  <c r="R38" i="748" s="1"/>
  <c r="M38" i="748"/>
  <c r="L38" i="748"/>
  <c r="D38" i="748"/>
  <c r="T38" i="748" s="1"/>
  <c r="U38" i="748" s="1"/>
  <c r="W38" i="748" s="1"/>
  <c r="A38" i="748"/>
  <c r="Y37" i="748"/>
  <c r="S37" i="748"/>
  <c r="N37" i="748"/>
  <c r="M37" i="748"/>
  <c r="L37" i="748"/>
  <c r="D37" i="748"/>
  <c r="T37" i="748" s="1"/>
  <c r="U37" i="748" s="1"/>
  <c r="W37" i="748" s="1"/>
  <c r="A37" i="748"/>
  <c r="Y36" i="748"/>
  <c r="T36" i="748"/>
  <c r="U36" i="748" s="1"/>
  <c r="W36" i="748" s="1"/>
  <c r="S36" i="748"/>
  <c r="N36" i="748"/>
  <c r="M36" i="748"/>
  <c r="L36" i="748"/>
  <c r="D36" i="748"/>
  <c r="A36" i="748"/>
  <c r="Y35" i="748"/>
  <c r="S35" i="748"/>
  <c r="N35" i="748"/>
  <c r="M35" i="748"/>
  <c r="L35" i="748"/>
  <c r="D35" i="748"/>
  <c r="T35" i="748" s="1"/>
  <c r="U35" i="748" s="1"/>
  <c r="W35" i="748" s="1"/>
  <c r="A35" i="748"/>
  <c r="Y34" i="748"/>
  <c r="S34" i="748"/>
  <c r="N34" i="748"/>
  <c r="R34" i="748" s="1"/>
  <c r="M34" i="748"/>
  <c r="L34" i="748"/>
  <c r="D34" i="748"/>
  <c r="T34" i="748" s="1"/>
  <c r="U34" i="748" s="1"/>
  <c r="W34" i="748" s="1"/>
  <c r="A34" i="748"/>
  <c r="Y33" i="748"/>
  <c r="S33" i="748"/>
  <c r="N33" i="748"/>
  <c r="M33" i="748"/>
  <c r="L33" i="748"/>
  <c r="D33" i="748"/>
  <c r="T33" i="748" s="1"/>
  <c r="U33" i="748" s="1"/>
  <c r="W33" i="748" s="1"/>
  <c r="A33" i="748"/>
  <c r="Y32" i="748"/>
  <c r="T32" i="748"/>
  <c r="U32" i="748" s="1"/>
  <c r="W32" i="748" s="1"/>
  <c r="S32" i="748"/>
  <c r="N32" i="748"/>
  <c r="M32" i="748"/>
  <c r="L32" i="748"/>
  <c r="D32" i="748"/>
  <c r="A32" i="748"/>
  <c r="Y31" i="748"/>
  <c r="S31" i="748"/>
  <c r="N31" i="748"/>
  <c r="M31" i="748"/>
  <c r="L31" i="748"/>
  <c r="R31" i="748" s="1"/>
  <c r="D31" i="748"/>
  <c r="T31" i="748" s="1"/>
  <c r="U31" i="748" s="1"/>
  <c r="W31" i="748" s="1"/>
  <c r="A31" i="748"/>
  <c r="Y30" i="748"/>
  <c r="S30" i="748"/>
  <c r="N30" i="748"/>
  <c r="M30" i="748"/>
  <c r="L30" i="748"/>
  <c r="R30" i="748" s="1"/>
  <c r="D30" i="748"/>
  <c r="T30" i="748" s="1"/>
  <c r="U30" i="748" s="1"/>
  <c r="W30" i="748" s="1"/>
  <c r="A30" i="748"/>
  <c r="Y29" i="748"/>
  <c r="S29" i="748"/>
  <c r="N29" i="748"/>
  <c r="M29" i="748"/>
  <c r="L29" i="748"/>
  <c r="D29" i="748"/>
  <c r="T29" i="748" s="1"/>
  <c r="U29" i="748" s="1"/>
  <c r="W29" i="748" s="1"/>
  <c r="A29" i="748"/>
  <c r="Y28" i="748"/>
  <c r="S28" i="748"/>
  <c r="N28" i="748"/>
  <c r="M28" i="748"/>
  <c r="L28" i="748"/>
  <c r="R28" i="748" s="1"/>
  <c r="D28" i="748"/>
  <c r="T28" i="748" s="1"/>
  <c r="U28" i="748" s="1"/>
  <c r="W28" i="748" s="1"/>
  <c r="A28" i="748"/>
  <c r="Y27" i="748"/>
  <c r="S27" i="748"/>
  <c r="N27" i="748"/>
  <c r="M27" i="748"/>
  <c r="L27" i="748"/>
  <c r="D27" i="748"/>
  <c r="T27" i="748" s="1"/>
  <c r="U27" i="748" s="1"/>
  <c r="W27" i="748" s="1"/>
  <c r="A27" i="748"/>
  <c r="Y26" i="748"/>
  <c r="S26" i="748"/>
  <c r="N26" i="748"/>
  <c r="M26" i="748"/>
  <c r="L26" i="748"/>
  <c r="R26" i="748" s="1"/>
  <c r="D26" i="748"/>
  <c r="T26" i="748" s="1"/>
  <c r="U26" i="748" s="1"/>
  <c r="W26" i="748" s="1"/>
  <c r="A26" i="748"/>
  <c r="W25" i="748"/>
  <c r="B17" i="748"/>
  <c r="G15" i="748"/>
  <c r="B15" i="748"/>
  <c r="B13" i="748"/>
  <c r="W50" i="746"/>
  <c r="M50" i="746"/>
  <c r="S49" i="746"/>
  <c r="N49" i="746"/>
  <c r="M49" i="746"/>
  <c r="L49" i="746"/>
  <c r="D49" i="746"/>
  <c r="T49" i="746" s="1"/>
  <c r="U49" i="746" s="1"/>
  <c r="W49" i="746" s="1"/>
  <c r="A49" i="746"/>
  <c r="Y48" i="746"/>
  <c r="S48" i="746"/>
  <c r="N48" i="746"/>
  <c r="M48" i="746"/>
  <c r="L48" i="746"/>
  <c r="D48" i="746"/>
  <c r="T48" i="746" s="1"/>
  <c r="U48" i="746" s="1"/>
  <c r="W48" i="746" s="1"/>
  <c r="A48" i="746"/>
  <c r="Y47" i="746"/>
  <c r="S47" i="746"/>
  <c r="N47" i="746"/>
  <c r="M47" i="746"/>
  <c r="L47" i="746"/>
  <c r="D47" i="746"/>
  <c r="T47" i="746" s="1"/>
  <c r="U47" i="746" s="1"/>
  <c r="W47" i="746" s="1"/>
  <c r="A47" i="746"/>
  <c r="Y46" i="746"/>
  <c r="S46" i="746"/>
  <c r="N46" i="746"/>
  <c r="M46" i="746"/>
  <c r="L46" i="746"/>
  <c r="R46" i="746" s="1"/>
  <c r="D46" i="746"/>
  <c r="T46" i="746" s="1"/>
  <c r="U46" i="746" s="1"/>
  <c r="W46" i="746" s="1"/>
  <c r="A46" i="746"/>
  <c r="Y45" i="746"/>
  <c r="S45" i="746"/>
  <c r="N45" i="746"/>
  <c r="M45" i="746"/>
  <c r="L45" i="746"/>
  <c r="D45" i="746"/>
  <c r="T45" i="746" s="1"/>
  <c r="U45" i="746" s="1"/>
  <c r="W45" i="746" s="1"/>
  <c r="A45" i="746"/>
  <c r="Y44" i="746"/>
  <c r="S44" i="746"/>
  <c r="N44" i="746"/>
  <c r="M44" i="746"/>
  <c r="L44" i="746"/>
  <c r="D44" i="746"/>
  <c r="T44" i="746" s="1"/>
  <c r="U44" i="746" s="1"/>
  <c r="W44" i="746" s="1"/>
  <c r="A44" i="746"/>
  <c r="Y43" i="746"/>
  <c r="S43" i="746"/>
  <c r="N43" i="746"/>
  <c r="M43" i="746"/>
  <c r="L43" i="746"/>
  <c r="D43" i="746"/>
  <c r="T43" i="746" s="1"/>
  <c r="U43" i="746" s="1"/>
  <c r="W43" i="746" s="1"/>
  <c r="A43" i="746"/>
  <c r="Y42" i="746"/>
  <c r="S42" i="746"/>
  <c r="N42" i="746"/>
  <c r="M42" i="746"/>
  <c r="L42" i="746"/>
  <c r="R42" i="746" s="1"/>
  <c r="D42" i="746"/>
  <c r="T42" i="746" s="1"/>
  <c r="U42" i="746" s="1"/>
  <c r="W42" i="746" s="1"/>
  <c r="A42" i="746"/>
  <c r="Y41" i="746"/>
  <c r="S41" i="746"/>
  <c r="N41" i="746"/>
  <c r="M41" i="746"/>
  <c r="L41" i="746"/>
  <c r="R41" i="746" s="1"/>
  <c r="D41" i="746"/>
  <c r="T41" i="746" s="1"/>
  <c r="U41" i="746" s="1"/>
  <c r="W41" i="746" s="1"/>
  <c r="A41" i="746"/>
  <c r="Y40" i="746"/>
  <c r="S40" i="746"/>
  <c r="N40" i="746"/>
  <c r="M40" i="746"/>
  <c r="L40" i="746"/>
  <c r="R40" i="746" s="1"/>
  <c r="D40" i="746"/>
  <c r="T40" i="746" s="1"/>
  <c r="U40" i="746" s="1"/>
  <c r="W40" i="746" s="1"/>
  <c r="A40" i="746"/>
  <c r="Y39" i="746"/>
  <c r="S39" i="746"/>
  <c r="N39" i="746"/>
  <c r="M39" i="746"/>
  <c r="L39" i="746"/>
  <c r="D39" i="746"/>
  <c r="T39" i="746" s="1"/>
  <c r="U39" i="746" s="1"/>
  <c r="W39" i="746" s="1"/>
  <c r="A39" i="746"/>
  <c r="Y38" i="746"/>
  <c r="S38" i="746"/>
  <c r="N38" i="746"/>
  <c r="R38" i="746" s="1"/>
  <c r="M38" i="746"/>
  <c r="L38" i="746"/>
  <c r="D38" i="746"/>
  <c r="T38" i="746" s="1"/>
  <c r="U38" i="746" s="1"/>
  <c r="W38" i="746" s="1"/>
  <c r="A38" i="746"/>
  <c r="Y37" i="746"/>
  <c r="S37" i="746"/>
  <c r="N37" i="746"/>
  <c r="M37" i="746"/>
  <c r="L37" i="746"/>
  <c r="R37" i="746" s="1"/>
  <c r="D37" i="746"/>
  <c r="T37" i="746" s="1"/>
  <c r="U37" i="746" s="1"/>
  <c r="W37" i="746" s="1"/>
  <c r="A37" i="746"/>
  <c r="Y36" i="746"/>
  <c r="T36" i="746"/>
  <c r="U36" i="746" s="1"/>
  <c r="W36" i="746" s="1"/>
  <c r="S36" i="746"/>
  <c r="N36" i="746"/>
  <c r="M36" i="746"/>
  <c r="L36" i="746"/>
  <c r="D36" i="746"/>
  <c r="A36" i="746"/>
  <c r="Y35" i="746"/>
  <c r="S35" i="746"/>
  <c r="N35" i="746"/>
  <c r="M35" i="746"/>
  <c r="L35" i="746"/>
  <c r="D35" i="746"/>
  <c r="T35" i="746" s="1"/>
  <c r="U35" i="746" s="1"/>
  <c r="W35" i="746" s="1"/>
  <c r="A35" i="746"/>
  <c r="Y34" i="746"/>
  <c r="S34" i="746"/>
  <c r="N34" i="746"/>
  <c r="R34" i="746" s="1"/>
  <c r="M34" i="746"/>
  <c r="L34" i="746"/>
  <c r="D34" i="746"/>
  <c r="T34" i="746" s="1"/>
  <c r="U34" i="746" s="1"/>
  <c r="W34" i="746" s="1"/>
  <c r="A34" i="746"/>
  <c r="Y33" i="746"/>
  <c r="S33" i="746"/>
  <c r="N33" i="746"/>
  <c r="M33" i="746"/>
  <c r="L33" i="746"/>
  <c r="R33" i="746" s="1"/>
  <c r="D33" i="746"/>
  <c r="T33" i="746" s="1"/>
  <c r="U33" i="746" s="1"/>
  <c r="W33" i="746" s="1"/>
  <c r="A33" i="746"/>
  <c r="Y32" i="746"/>
  <c r="T32" i="746"/>
  <c r="U32" i="746" s="1"/>
  <c r="W32" i="746" s="1"/>
  <c r="S32" i="746"/>
  <c r="N32" i="746"/>
  <c r="M32" i="746"/>
  <c r="L32" i="746"/>
  <c r="AA32" i="746" s="1"/>
  <c r="D32" i="746"/>
  <c r="A32" i="746"/>
  <c r="Y31" i="746"/>
  <c r="S31" i="746"/>
  <c r="N31" i="746"/>
  <c r="M31" i="746"/>
  <c r="L31" i="746"/>
  <c r="D31" i="746"/>
  <c r="T31" i="746" s="1"/>
  <c r="U31" i="746" s="1"/>
  <c r="W31" i="746" s="1"/>
  <c r="A31" i="746"/>
  <c r="Y30" i="746"/>
  <c r="S30" i="746"/>
  <c r="N30" i="746"/>
  <c r="M30" i="746"/>
  <c r="L30" i="746"/>
  <c r="R30" i="746" s="1"/>
  <c r="D30" i="746"/>
  <c r="T30" i="746" s="1"/>
  <c r="U30" i="746" s="1"/>
  <c r="W30" i="746" s="1"/>
  <c r="A30" i="746"/>
  <c r="Y29" i="746"/>
  <c r="S29" i="746"/>
  <c r="N29" i="746"/>
  <c r="M29" i="746"/>
  <c r="L29" i="746"/>
  <c r="D29" i="746"/>
  <c r="T29" i="746" s="1"/>
  <c r="U29" i="746" s="1"/>
  <c r="W29" i="746" s="1"/>
  <c r="A29" i="746"/>
  <c r="Y28" i="746"/>
  <c r="T28" i="746"/>
  <c r="U28" i="746" s="1"/>
  <c r="W28" i="746" s="1"/>
  <c r="S28" i="746"/>
  <c r="N28" i="746"/>
  <c r="M28" i="746"/>
  <c r="L28" i="746"/>
  <c r="D28" i="746"/>
  <c r="A28" i="746"/>
  <c r="Y27" i="746"/>
  <c r="S27" i="746"/>
  <c r="N27" i="746"/>
  <c r="M27" i="746"/>
  <c r="L27" i="746"/>
  <c r="D27" i="746"/>
  <c r="T27" i="746" s="1"/>
  <c r="U27" i="746" s="1"/>
  <c r="W27" i="746" s="1"/>
  <c r="A27" i="746"/>
  <c r="Y26" i="746"/>
  <c r="S26" i="746"/>
  <c r="M26" i="746"/>
  <c r="L26" i="746"/>
  <c r="D26" i="746"/>
  <c r="T26" i="746" s="1"/>
  <c r="U26" i="746" s="1"/>
  <c r="W26" i="746" s="1"/>
  <c r="A26" i="746"/>
  <c r="W25" i="746"/>
  <c r="B17" i="746"/>
  <c r="G15" i="746"/>
  <c r="B15" i="746"/>
  <c r="B13" i="746"/>
  <c r="W50" i="744"/>
  <c r="M50" i="744"/>
  <c r="S49" i="744"/>
  <c r="N49" i="744"/>
  <c r="M49" i="744"/>
  <c r="L49" i="744"/>
  <c r="R49" i="744" s="1"/>
  <c r="D49" i="744"/>
  <c r="T49" i="744" s="1"/>
  <c r="U49" i="744" s="1"/>
  <c r="W49" i="744" s="1"/>
  <c r="A49" i="744"/>
  <c r="Y48" i="744"/>
  <c r="S48" i="744"/>
  <c r="N48" i="744"/>
  <c r="M48" i="744"/>
  <c r="L48" i="744"/>
  <c r="D48" i="744"/>
  <c r="T48" i="744" s="1"/>
  <c r="U48" i="744" s="1"/>
  <c r="W48" i="744" s="1"/>
  <c r="A48" i="744"/>
  <c r="Y47" i="744"/>
  <c r="S47" i="744"/>
  <c r="N47" i="744"/>
  <c r="M47" i="744"/>
  <c r="L47" i="744"/>
  <c r="D47" i="744"/>
  <c r="T47" i="744" s="1"/>
  <c r="U47" i="744" s="1"/>
  <c r="W47" i="744" s="1"/>
  <c r="A47" i="744"/>
  <c r="Y46" i="744"/>
  <c r="S46" i="744"/>
  <c r="N46" i="744"/>
  <c r="R46" i="744" s="1"/>
  <c r="M46" i="744"/>
  <c r="L46" i="744"/>
  <c r="D46" i="744"/>
  <c r="T46" i="744" s="1"/>
  <c r="U46" i="744" s="1"/>
  <c r="W46" i="744" s="1"/>
  <c r="A46" i="744"/>
  <c r="Y45" i="744"/>
  <c r="S45" i="744"/>
  <c r="N45" i="744"/>
  <c r="M45" i="744"/>
  <c r="L45" i="744"/>
  <c r="D45" i="744"/>
  <c r="T45" i="744" s="1"/>
  <c r="U45" i="744" s="1"/>
  <c r="W45" i="744" s="1"/>
  <c r="A45" i="744"/>
  <c r="Y44" i="744"/>
  <c r="T44" i="744"/>
  <c r="U44" i="744" s="1"/>
  <c r="W44" i="744" s="1"/>
  <c r="S44" i="744"/>
  <c r="N44" i="744"/>
  <c r="M44" i="744"/>
  <c r="L44" i="744"/>
  <c r="D44" i="744"/>
  <c r="A44" i="744"/>
  <c r="Y43" i="744"/>
  <c r="S43" i="744"/>
  <c r="N43" i="744"/>
  <c r="M43" i="744"/>
  <c r="L43" i="744"/>
  <c r="D43" i="744"/>
  <c r="T43" i="744" s="1"/>
  <c r="U43" i="744" s="1"/>
  <c r="W43" i="744" s="1"/>
  <c r="A43" i="744"/>
  <c r="Y42" i="744"/>
  <c r="S42" i="744"/>
  <c r="N42" i="744"/>
  <c r="M42" i="744"/>
  <c r="L42" i="744"/>
  <c r="R42" i="744" s="1"/>
  <c r="D42" i="744"/>
  <c r="T42" i="744" s="1"/>
  <c r="U42" i="744" s="1"/>
  <c r="W42" i="744" s="1"/>
  <c r="A42" i="744"/>
  <c r="Y41" i="744"/>
  <c r="S41" i="744"/>
  <c r="N41" i="744"/>
  <c r="M41" i="744"/>
  <c r="L41" i="744"/>
  <c r="D41" i="744"/>
  <c r="T41" i="744" s="1"/>
  <c r="U41" i="744" s="1"/>
  <c r="W41" i="744" s="1"/>
  <c r="A41" i="744"/>
  <c r="Y40" i="744"/>
  <c r="S40" i="744"/>
  <c r="N40" i="744"/>
  <c r="M40" i="744"/>
  <c r="L40" i="744"/>
  <c r="D40" i="744"/>
  <c r="T40" i="744" s="1"/>
  <c r="U40" i="744" s="1"/>
  <c r="W40" i="744" s="1"/>
  <c r="A40" i="744"/>
  <c r="Y39" i="744"/>
  <c r="S39" i="744"/>
  <c r="N39" i="744"/>
  <c r="M39" i="744"/>
  <c r="L39" i="744"/>
  <c r="D39" i="744"/>
  <c r="T39" i="744" s="1"/>
  <c r="U39" i="744" s="1"/>
  <c r="W39" i="744" s="1"/>
  <c r="A39" i="744"/>
  <c r="Y38" i="744"/>
  <c r="S38" i="744"/>
  <c r="N38" i="744"/>
  <c r="M38" i="744"/>
  <c r="L38" i="744"/>
  <c r="D38" i="744"/>
  <c r="T38" i="744" s="1"/>
  <c r="U38" i="744" s="1"/>
  <c r="W38" i="744" s="1"/>
  <c r="A38" i="744"/>
  <c r="Y37" i="744"/>
  <c r="S37" i="744"/>
  <c r="N37" i="744"/>
  <c r="M37" i="744"/>
  <c r="L37" i="744"/>
  <c r="D37" i="744"/>
  <c r="T37" i="744" s="1"/>
  <c r="U37" i="744" s="1"/>
  <c r="W37" i="744" s="1"/>
  <c r="A37" i="744"/>
  <c r="Y36" i="744"/>
  <c r="S36" i="744"/>
  <c r="N36" i="744"/>
  <c r="M36" i="744"/>
  <c r="L36" i="744"/>
  <c r="D36" i="744"/>
  <c r="T36" i="744" s="1"/>
  <c r="U36" i="744" s="1"/>
  <c r="W36" i="744" s="1"/>
  <c r="A36" i="744"/>
  <c r="Y35" i="744"/>
  <c r="T35" i="744"/>
  <c r="U35" i="744" s="1"/>
  <c r="W35" i="744" s="1"/>
  <c r="S35" i="744"/>
  <c r="N35" i="744"/>
  <c r="M35" i="744"/>
  <c r="L35" i="744"/>
  <c r="D35" i="744"/>
  <c r="A35" i="744"/>
  <c r="Y34" i="744"/>
  <c r="S34" i="744"/>
  <c r="N34" i="744"/>
  <c r="M34" i="744"/>
  <c r="L34" i="744"/>
  <c r="R34" i="744" s="1"/>
  <c r="D34" i="744"/>
  <c r="T34" i="744" s="1"/>
  <c r="U34" i="744" s="1"/>
  <c r="W34" i="744" s="1"/>
  <c r="A34" i="744"/>
  <c r="Y33" i="744"/>
  <c r="S33" i="744"/>
  <c r="N33" i="744"/>
  <c r="M33" i="744"/>
  <c r="L33" i="744"/>
  <c r="D33" i="744"/>
  <c r="T33" i="744" s="1"/>
  <c r="U33" i="744" s="1"/>
  <c r="W33" i="744" s="1"/>
  <c r="A33" i="744"/>
  <c r="Y32" i="744"/>
  <c r="S32" i="744"/>
  <c r="N32" i="744"/>
  <c r="M32" i="744"/>
  <c r="L32" i="744"/>
  <c r="AA32" i="744" s="1"/>
  <c r="D32" i="744"/>
  <c r="T32" i="744" s="1"/>
  <c r="U32" i="744" s="1"/>
  <c r="W32" i="744" s="1"/>
  <c r="A32" i="744"/>
  <c r="Y31" i="744"/>
  <c r="S31" i="744"/>
  <c r="N31" i="744"/>
  <c r="M31" i="744"/>
  <c r="L31" i="744"/>
  <c r="R31" i="744" s="1"/>
  <c r="D31" i="744"/>
  <c r="T31" i="744" s="1"/>
  <c r="U31" i="744" s="1"/>
  <c r="W31" i="744" s="1"/>
  <c r="A31" i="744"/>
  <c r="Y30" i="744"/>
  <c r="S30" i="744"/>
  <c r="N30" i="744"/>
  <c r="M30" i="744"/>
  <c r="L30" i="744"/>
  <c r="D30" i="744"/>
  <c r="T30" i="744" s="1"/>
  <c r="U30" i="744" s="1"/>
  <c r="W30" i="744" s="1"/>
  <c r="A30" i="744"/>
  <c r="Y29" i="744"/>
  <c r="S29" i="744"/>
  <c r="N29" i="744"/>
  <c r="M29" i="744"/>
  <c r="L29" i="744"/>
  <c r="D29" i="744"/>
  <c r="T29" i="744" s="1"/>
  <c r="U29" i="744" s="1"/>
  <c r="W29" i="744" s="1"/>
  <c r="A29" i="744"/>
  <c r="Y28" i="744"/>
  <c r="S28" i="744"/>
  <c r="N28" i="744"/>
  <c r="M28" i="744"/>
  <c r="L28" i="744"/>
  <c r="D28" i="744"/>
  <c r="T28" i="744" s="1"/>
  <c r="U28" i="744" s="1"/>
  <c r="W28" i="744" s="1"/>
  <c r="A28" i="744"/>
  <c r="Y27" i="744"/>
  <c r="S27" i="744"/>
  <c r="N27" i="744"/>
  <c r="M27" i="744"/>
  <c r="L27" i="744"/>
  <c r="R27" i="744" s="1"/>
  <c r="D27" i="744"/>
  <c r="T27" i="744" s="1"/>
  <c r="U27" i="744" s="1"/>
  <c r="W27" i="744" s="1"/>
  <c r="A27" i="744"/>
  <c r="Y26" i="744"/>
  <c r="T26" i="744"/>
  <c r="U26" i="744" s="1"/>
  <c r="W26" i="744" s="1"/>
  <c r="S26" i="744"/>
  <c r="N26" i="744"/>
  <c r="M26" i="744"/>
  <c r="L26" i="744"/>
  <c r="D26" i="744"/>
  <c r="A26" i="744"/>
  <c r="W25" i="744"/>
  <c r="B17" i="744"/>
  <c r="G15" i="744"/>
  <c r="B15" i="744"/>
  <c r="B13" i="744"/>
  <c r="W50" i="742"/>
  <c r="M50" i="742"/>
  <c r="S49" i="742"/>
  <c r="N49" i="742"/>
  <c r="M49" i="742"/>
  <c r="L49" i="742"/>
  <c r="R49" i="742" s="1"/>
  <c r="D49" i="742"/>
  <c r="T49" i="742" s="1"/>
  <c r="U49" i="742" s="1"/>
  <c r="W49" i="742" s="1"/>
  <c r="A49" i="742"/>
  <c r="Y48" i="742"/>
  <c r="S48" i="742"/>
  <c r="N48" i="742"/>
  <c r="M48" i="742"/>
  <c r="L48" i="742"/>
  <c r="R48" i="742" s="1"/>
  <c r="D48" i="742"/>
  <c r="T48" i="742" s="1"/>
  <c r="U48" i="742" s="1"/>
  <c r="W48" i="742" s="1"/>
  <c r="A48" i="742"/>
  <c r="Y47" i="742"/>
  <c r="S47" i="742"/>
  <c r="N47" i="742"/>
  <c r="M47" i="742"/>
  <c r="L47" i="742"/>
  <c r="D47" i="742"/>
  <c r="T47" i="742" s="1"/>
  <c r="U47" i="742" s="1"/>
  <c r="W47" i="742" s="1"/>
  <c r="A47" i="742"/>
  <c r="Y46" i="742"/>
  <c r="S46" i="742"/>
  <c r="N46" i="742"/>
  <c r="M46" i="742"/>
  <c r="L46" i="742"/>
  <c r="D46" i="742"/>
  <c r="T46" i="742" s="1"/>
  <c r="U46" i="742" s="1"/>
  <c r="W46" i="742" s="1"/>
  <c r="A46" i="742"/>
  <c r="Y45" i="742"/>
  <c r="S45" i="742"/>
  <c r="N45" i="742"/>
  <c r="M45" i="742"/>
  <c r="L45" i="742"/>
  <c r="D45" i="742"/>
  <c r="T45" i="742" s="1"/>
  <c r="U45" i="742" s="1"/>
  <c r="W45" i="742" s="1"/>
  <c r="A45" i="742"/>
  <c r="Y44" i="742"/>
  <c r="S44" i="742"/>
  <c r="N44" i="742"/>
  <c r="M44" i="742"/>
  <c r="L44" i="742"/>
  <c r="D44" i="742"/>
  <c r="T44" i="742" s="1"/>
  <c r="U44" i="742" s="1"/>
  <c r="W44" i="742" s="1"/>
  <c r="A44" i="742"/>
  <c r="Y43" i="742"/>
  <c r="T43" i="742"/>
  <c r="U43" i="742" s="1"/>
  <c r="W43" i="742" s="1"/>
  <c r="S43" i="742"/>
  <c r="N43" i="742"/>
  <c r="M43" i="742"/>
  <c r="L43" i="742"/>
  <c r="D43" i="742"/>
  <c r="A43" i="742"/>
  <c r="Y42" i="742"/>
  <c r="S42" i="742"/>
  <c r="N42" i="742"/>
  <c r="M42" i="742"/>
  <c r="L42" i="742"/>
  <c r="D42" i="742"/>
  <c r="T42" i="742" s="1"/>
  <c r="U42" i="742" s="1"/>
  <c r="W42" i="742" s="1"/>
  <c r="A42" i="742"/>
  <c r="Y41" i="742"/>
  <c r="S41" i="742"/>
  <c r="N41" i="742"/>
  <c r="M41" i="742"/>
  <c r="L41" i="742"/>
  <c r="D41" i="742"/>
  <c r="T41" i="742" s="1"/>
  <c r="U41" i="742" s="1"/>
  <c r="W41" i="742" s="1"/>
  <c r="A41" i="742"/>
  <c r="Y40" i="742"/>
  <c r="S40" i="742"/>
  <c r="N40" i="742"/>
  <c r="M40" i="742"/>
  <c r="L40" i="742"/>
  <c r="D40" i="742"/>
  <c r="T40" i="742" s="1"/>
  <c r="U40" i="742" s="1"/>
  <c r="W40" i="742" s="1"/>
  <c r="A40" i="742"/>
  <c r="Y39" i="742"/>
  <c r="S39" i="742"/>
  <c r="N39" i="742"/>
  <c r="M39" i="742"/>
  <c r="L39" i="742"/>
  <c r="D39" i="742"/>
  <c r="T39" i="742" s="1"/>
  <c r="U39" i="742" s="1"/>
  <c r="W39" i="742" s="1"/>
  <c r="A39" i="742"/>
  <c r="Y38" i="742"/>
  <c r="S38" i="742"/>
  <c r="N38" i="742"/>
  <c r="M38" i="742"/>
  <c r="L38" i="742"/>
  <c r="D38" i="742"/>
  <c r="T38" i="742" s="1"/>
  <c r="U38" i="742" s="1"/>
  <c r="W38" i="742" s="1"/>
  <c r="A38" i="742"/>
  <c r="Y37" i="742"/>
  <c r="S37" i="742"/>
  <c r="N37" i="742"/>
  <c r="M37" i="742"/>
  <c r="L37" i="742"/>
  <c r="D37" i="742"/>
  <c r="T37" i="742" s="1"/>
  <c r="U37" i="742" s="1"/>
  <c r="W37" i="742" s="1"/>
  <c r="A37" i="742"/>
  <c r="Y36" i="742"/>
  <c r="S36" i="742"/>
  <c r="N36" i="742"/>
  <c r="M36" i="742"/>
  <c r="L36" i="742"/>
  <c r="D36" i="742"/>
  <c r="T36" i="742" s="1"/>
  <c r="U36" i="742" s="1"/>
  <c r="W36" i="742" s="1"/>
  <c r="A36" i="742"/>
  <c r="Y35" i="742"/>
  <c r="S35" i="742"/>
  <c r="N35" i="742"/>
  <c r="M35" i="742"/>
  <c r="L35" i="742"/>
  <c r="D35" i="742"/>
  <c r="T35" i="742" s="1"/>
  <c r="U35" i="742" s="1"/>
  <c r="W35" i="742" s="1"/>
  <c r="A35" i="742"/>
  <c r="Y34" i="742"/>
  <c r="S34" i="742"/>
  <c r="N34" i="742"/>
  <c r="M34" i="742"/>
  <c r="L34" i="742"/>
  <c r="D34" i="742"/>
  <c r="T34" i="742" s="1"/>
  <c r="U34" i="742" s="1"/>
  <c r="W34" i="742" s="1"/>
  <c r="A34" i="742"/>
  <c r="Y33" i="742"/>
  <c r="S33" i="742"/>
  <c r="N33" i="742"/>
  <c r="M33" i="742"/>
  <c r="L33" i="742"/>
  <c r="D33" i="742"/>
  <c r="T33" i="742" s="1"/>
  <c r="U33" i="742" s="1"/>
  <c r="W33" i="742" s="1"/>
  <c r="A33" i="742"/>
  <c r="Y32" i="742"/>
  <c r="S32" i="742"/>
  <c r="N32" i="742"/>
  <c r="M32" i="742"/>
  <c r="L32" i="742"/>
  <c r="AA32" i="742" s="1"/>
  <c r="D32" i="742"/>
  <c r="T32" i="742" s="1"/>
  <c r="U32" i="742" s="1"/>
  <c r="W32" i="742" s="1"/>
  <c r="A32" i="742"/>
  <c r="Y31" i="742"/>
  <c r="S31" i="742"/>
  <c r="N31" i="742"/>
  <c r="M31" i="742"/>
  <c r="L31" i="742"/>
  <c r="D31" i="742"/>
  <c r="T31" i="742" s="1"/>
  <c r="U31" i="742" s="1"/>
  <c r="W31" i="742" s="1"/>
  <c r="A31" i="742"/>
  <c r="Y30" i="742"/>
  <c r="T30" i="742"/>
  <c r="U30" i="742" s="1"/>
  <c r="W30" i="742" s="1"/>
  <c r="S30" i="742"/>
  <c r="N30" i="742"/>
  <c r="M30" i="742"/>
  <c r="L30" i="742"/>
  <c r="D30" i="742"/>
  <c r="A30" i="742"/>
  <c r="Y29" i="742"/>
  <c r="S29" i="742"/>
  <c r="N29" i="742"/>
  <c r="M29" i="742"/>
  <c r="L29" i="742"/>
  <c r="D29" i="742"/>
  <c r="T29" i="742" s="1"/>
  <c r="U29" i="742" s="1"/>
  <c r="W29" i="742" s="1"/>
  <c r="A29" i="742"/>
  <c r="Y28" i="742"/>
  <c r="S28" i="742"/>
  <c r="N28" i="742"/>
  <c r="M28" i="742"/>
  <c r="L28" i="742"/>
  <c r="D28" i="742"/>
  <c r="T28" i="742" s="1"/>
  <c r="U28" i="742" s="1"/>
  <c r="W28" i="742" s="1"/>
  <c r="A28" i="742"/>
  <c r="Y27" i="742"/>
  <c r="S27" i="742"/>
  <c r="N27" i="742"/>
  <c r="M27" i="742"/>
  <c r="L27" i="742"/>
  <c r="D27" i="742"/>
  <c r="T27" i="742" s="1"/>
  <c r="U27" i="742" s="1"/>
  <c r="W27" i="742" s="1"/>
  <c r="A27" i="742"/>
  <c r="Y26" i="742"/>
  <c r="S26" i="742"/>
  <c r="N26" i="742"/>
  <c r="M26" i="742"/>
  <c r="L26" i="742"/>
  <c r="D26" i="742"/>
  <c r="T26" i="742" s="1"/>
  <c r="U26" i="742" s="1"/>
  <c r="W26" i="742" s="1"/>
  <c r="A26" i="742"/>
  <c r="W25" i="742"/>
  <c r="B17" i="742"/>
  <c r="G15" i="742"/>
  <c r="B15" i="742"/>
  <c r="B13" i="742"/>
  <c r="W50" i="740"/>
  <c r="M50" i="740"/>
  <c r="S49" i="740"/>
  <c r="N49" i="740"/>
  <c r="M49" i="740"/>
  <c r="L49" i="740"/>
  <c r="D49" i="740"/>
  <c r="T49" i="740" s="1"/>
  <c r="U49" i="740" s="1"/>
  <c r="W49" i="740" s="1"/>
  <c r="A49" i="740"/>
  <c r="Y48" i="740"/>
  <c r="T48" i="740"/>
  <c r="U48" i="740" s="1"/>
  <c r="W48" i="740" s="1"/>
  <c r="S48" i="740"/>
  <c r="N48" i="740"/>
  <c r="M48" i="740"/>
  <c r="L48" i="740"/>
  <c r="D48" i="740"/>
  <c r="A48" i="740"/>
  <c r="Y47" i="740"/>
  <c r="S47" i="740"/>
  <c r="N47" i="740"/>
  <c r="M47" i="740"/>
  <c r="L47" i="740"/>
  <c r="D47" i="740"/>
  <c r="T47" i="740" s="1"/>
  <c r="U47" i="740" s="1"/>
  <c r="W47" i="740" s="1"/>
  <c r="A47" i="740"/>
  <c r="Y46" i="740"/>
  <c r="S46" i="740"/>
  <c r="N46" i="740"/>
  <c r="M46" i="740"/>
  <c r="L46" i="740"/>
  <c r="R46" i="740" s="1"/>
  <c r="D46" i="740"/>
  <c r="T46" i="740" s="1"/>
  <c r="U46" i="740" s="1"/>
  <c r="W46" i="740" s="1"/>
  <c r="A46" i="740"/>
  <c r="Y45" i="740"/>
  <c r="S45" i="740"/>
  <c r="N45" i="740"/>
  <c r="M45" i="740"/>
  <c r="L45" i="740"/>
  <c r="D45" i="740"/>
  <c r="T45" i="740" s="1"/>
  <c r="U45" i="740" s="1"/>
  <c r="W45" i="740" s="1"/>
  <c r="A45" i="740"/>
  <c r="Y44" i="740"/>
  <c r="S44" i="740"/>
  <c r="N44" i="740"/>
  <c r="M44" i="740"/>
  <c r="L44" i="740"/>
  <c r="D44" i="740"/>
  <c r="T44" i="740" s="1"/>
  <c r="U44" i="740" s="1"/>
  <c r="W44" i="740" s="1"/>
  <c r="A44" i="740"/>
  <c r="Y43" i="740"/>
  <c r="S43" i="740"/>
  <c r="N43" i="740"/>
  <c r="M43" i="740"/>
  <c r="L43" i="740"/>
  <c r="D43" i="740"/>
  <c r="T43" i="740" s="1"/>
  <c r="U43" i="740" s="1"/>
  <c r="W43" i="740" s="1"/>
  <c r="A43" i="740"/>
  <c r="Y42" i="740"/>
  <c r="S42" i="740"/>
  <c r="N42" i="740"/>
  <c r="M42" i="740"/>
  <c r="L42" i="740"/>
  <c r="R42" i="740" s="1"/>
  <c r="D42" i="740"/>
  <c r="T42" i="740" s="1"/>
  <c r="U42" i="740" s="1"/>
  <c r="W42" i="740" s="1"/>
  <c r="A42" i="740"/>
  <c r="Y41" i="740"/>
  <c r="S41" i="740"/>
  <c r="N41" i="740"/>
  <c r="M41" i="740"/>
  <c r="L41" i="740"/>
  <c r="D41" i="740"/>
  <c r="T41" i="740" s="1"/>
  <c r="U41" i="740" s="1"/>
  <c r="W41" i="740" s="1"/>
  <c r="A41" i="740"/>
  <c r="Y40" i="740"/>
  <c r="S40" i="740"/>
  <c r="N40" i="740"/>
  <c r="M40" i="740"/>
  <c r="L40" i="740"/>
  <c r="R40" i="740" s="1"/>
  <c r="D40" i="740"/>
  <c r="T40" i="740" s="1"/>
  <c r="U40" i="740" s="1"/>
  <c r="W40" i="740" s="1"/>
  <c r="A40" i="740"/>
  <c r="Y39" i="740"/>
  <c r="T39" i="740"/>
  <c r="U39" i="740" s="1"/>
  <c r="W39" i="740" s="1"/>
  <c r="S39" i="740"/>
  <c r="N39" i="740"/>
  <c r="M39" i="740"/>
  <c r="L39" i="740"/>
  <c r="D39" i="740"/>
  <c r="A39" i="740"/>
  <c r="Y38" i="740"/>
  <c r="S38" i="740"/>
  <c r="N38" i="740"/>
  <c r="M38" i="740"/>
  <c r="L38" i="740"/>
  <c r="R38" i="740" s="1"/>
  <c r="D38" i="740"/>
  <c r="T38" i="740" s="1"/>
  <c r="U38" i="740" s="1"/>
  <c r="W38" i="740" s="1"/>
  <c r="A38" i="740"/>
  <c r="Y37" i="740"/>
  <c r="S37" i="740"/>
  <c r="N37" i="740"/>
  <c r="M37" i="740"/>
  <c r="L37" i="740"/>
  <c r="D37" i="740"/>
  <c r="T37" i="740" s="1"/>
  <c r="U37" i="740" s="1"/>
  <c r="W37" i="740" s="1"/>
  <c r="A37" i="740"/>
  <c r="Y36" i="740"/>
  <c r="S36" i="740"/>
  <c r="N36" i="740"/>
  <c r="M36" i="740"/>
  <c r="L36" i="740"/>
  <c r="R36" i="740" s="1"/>
  <c r="D36" i="740"/>
  <c r="T36" i="740" s="1"/>
  <c r="U36" i="740" s="1"/>
  <c r="W36" i="740" s="1"/>
  <c r="A36" i="740"/>
  <c r="Y35" i="740"/>
  <c r="S35" i="740"/>
  <c r="N35" i="740"/>
  <c r="M35" i="740"/>
  <c r="L35" i="740"/>
  <c r="D35" i="740"/>
  <c r="T35" i="740" s="1"/>
  <c r="U35" i="740" s="1"/>
  <c r="W35" i="740" s="1"/>
  <c r="A35" i="740"/>
  <c r="Y34" i="740"/>
  <c r="S34" i="740"/>
  <c r="N34" i="740"/>
  <c r="M34" i="740"/>
  <c r="L34" i="740"/>
  <c r="D34" i="740"/>
  <c r="T34" i="740" s="1"/>
  <c r="U34" i="740" s="1"/>
  <c r="W34" i="740" s="1"/>
  <c r="A34" i="740"/>
  <c r="Y33" i="740"/>
  <c r="S33" i="740"/>
  <c r="N33" i="740"/>
  <c r="M33" i="740"/>
  <c r="L33" i="740"/>
  <c r="D33" i="740"/>
  <c r="T33" i="740" s="1"/>
  <c r="U33" i="740" s="1"/>
  <c r="W33" i="740" s="1"/>
  <c r="A33" i="740"/>
  <c r="Y32" i="740"/>
  <c r="S32" i="740"/>
  <c r="N32" i="740"/>
  <c r="M32" i="740"/>
  <c r="L32" i="740"/>
  <c r="AA32" i="740" s="1"/>
  <c r="D32" i="740"/>
  <c r="T32" i="740" s="1"/>
  <c r="U32" i="740" s="1"/>
  <c r="W32" i="740" s="1"/>
  <c r="A32" i="740"/>
  <c r="Y31" i="740"/>
  <c r="S31" i="740"/>
  <c r="N31" i="740"/>
  <c r="M31" i="740"/>
  <c r="L31" i="740"/>
  <c r="D31" i="740"/>
  <c r="T31" i="740" s="1"/>
  <c r="U31" i="740" s="1"/>
  <c r="W31" i="740" s="1"/>
  <c r="A31" i="740"/>
  <c r="Y30" i="740"/>
  <c r="S30" i="740"/>
  <c r="N30" i="740"/>
  <c r="M30" i="740"/>
  <c r="L30" i="740"/>
  <c r="D30" i="740"/>
  <c r="T30" i="740" s="1"/>
  <c r="U30" i="740" s="1"/>
  <c r="W30" i="740" s="1"/>
  <c r="A30" i="740"/>
  <c r="Y29" i="740"/>
  <c r="S29" i="740"/>
  <c r="M29" i="740"/>
  <c r="L29" i="740"/>
  <c r="D29" i="740"/>
  <c r="T29" i="740" s="1"/>
  <c r="U29" i="740" s="1"/>
  <c r="W29" i="740" s="1"/>
  <c r="A29" i="740"/>
  <c r="Y28" i="740"/>
  <c r="S28" i="740"/>
  <c r="N28" i="740"/>
  <c r="M28" i="740"/>
  <c r="L28" i="740"/>
  <c r="D28" i="740"/>
  <c r="T28" i="740" s="1"/>
  <c r="U28" i="740" s="1"/>
  <c r="W28" i="740" s="1"/>
  <c r="A28" i="740"/>
  <c r="Y27" i="740"/>
  <c r="S27" i="740"/>
  <c r="N27" i="740"/>
  <c r="M27" i="740"/>
  <c r="L27" i="740"/>
  <c r="D27" i="740"/>
  <c r="T27" i="740" s="1"/>
  <c r="U27" i="740" s="1"/>
  <c r="W27" i="740" s="1"/>
  <c r="A27" i="740"/>
  <c r="Y26" i="740"/>
  <c r="T26" i="740"/>
  <c r="U26" i="740" s="1"/>
  <c r="W26" i="740" s="1"/>
  <c r="S26" i="740"/>
  <c r="N26" i="740"/>
  <c r="M26" i="740"/>
  <c r="L26" i="740"/>
  <c r="D26" i="740"/>
  <c r="A26" i="740"/>
  <c r="W25" i="740"/>
  <c r="B17" i="740"/>
  <c r="G15" i="740"/>
  <c r="B15" i="740"/>
  <c r="B13" i="740"/>
  <c r="R46" i="742" l="1"/>
  <c r="R29" i="750"/>
  <c r="R27" i="758"/>
  <c r="R42" i="770"/>
  <c r="R37" i="772"/>
  <c r="R34" i="774"/>
  <c r="R46" i="780"/>
  <c r="R34" i="784"/>
  <c r="R29" i="786"/>
  <c r="R28" i="802"/>
  <c r="R46" i="802"/>
  <c r="R34" i="810"/>
  <c r="R31" i="812"/>
  <c r="R40" i="812"/>
  <c r="R26" i="814"/>
  <c r="R34" i="820"/>
  <c r="R41" i="820"/>
  <c r="R29" i="822"/>
  <c r="R28" i="824"/>
  <c r="R39" i="826"/>
  <c r="R37" i="838"/>
  <c r="R45" i="840"/>
  <c r="R42" i="852"/>
  <c r="R43" i="854"/>
  <c r="R45" i="854"/>
  <c r="R37" i="858"/>
  <c r="R34" i="862"/>
  <c r="R35" i="870"/>
  <c r="R28" i="872"/>
  <c r="R39" i="876"/>
  <c r="R43" i="876"/>
  <c r="R35" i="740"/>
  <c r="R35" i="742"/>
  <c r="R27" i="750"/>
  <c r="R38" i="754"/>
  <c r="R29" i="760"/>
  <c r="R38" i="760"/>
  <c r="R43" i="774"/>
  <c r="R29" i="776"/>
  <c r="R38" i="776"/>
  <c r="R49" i="776"/>
  <c r="R45" i="784"/>
  <c r="R38" i="786"/>
  <c r="R47" i="786"/>
  <c r="R30" i="794"/>
  <c r="R46" i="806"/>
  <c r="R45" i="810"/>
  <c r="R29" i="812"/>
  <c r="R27" i="822"/>
  <c r="R28" i="830"/>
  <c r="R32" i="830"/>
  <c r="R43" i="830"/>
  <c r="R27" i="832"/>
  <c r="R34" i="832"/>
  <c r="R30" i="838"/>
  <c r="R48" i="838"/>
  <c r="R30" i="854"/>
  <c r="R27" i="856"/>
  <c r="R46" i="858"/>
  <c r="R41" i="860"/>
  <c r="R38" i="866"/>
  <c r="R26" i="870"/>
  <c r="R28" i="876"/>
  <c r="R26" i="838"/>
  <c r="R35" i="838"/>
  <c r="R36" i="850"/>
  <c r="R41" i="766"/>
  <c r="R42" i="874"/>
  <c r="R47" i="856"/>
  <c r="R34" i="752"/>
  <c r="R26" i="828"/>
  <c r="R26" i="854"/>
  <c r="R41" i="752"/>
  <c r="R29" i="778"/>
  <c r="R31" i="802"/>
  <c r="R30" i="810"/>
  <c r="R36" i="822"/>
  <c r="R34" i="762"/>
  <c r="R32" i="766"/>
  <c r="R46" i="782"/>
  <c r="R35" i="820"/>
  <c r="R46" i="820"/>
  <c r="R48" i="840"/>
  <c r="R33" i="854"/>
  <c r="R46" i="854"/>
  <c r="R37" i="862"/>
  <c r="R38" i="870"/>
  <c r="R49" i="872"/>
  <c r="R36" i="742"/>
  <c r="R29" i="744"/>
  <c r="R38" i="744"/>
  <c r="R29" i="746"/>
  <c r="R32" i="764"/>
  <c r="R41" i="786"/>
  <c r="R45" i="788"/>
  <c r="R32" i="822"/>
  <c r="R49" i="824"/>
  <c r="R40" i="828"/>
  <c r="R41" i="834"/>
  <c r="R31" i="838"/>
  <c r="R27" i="766"/>
  <c r="R34" i="750"/>
  <c r="R37" i="792"/>
  <c r="R41" i="832"/>
  <c r="R47" i="744"/>
  <c r="R34" i="740"/>
  <c r="R45" i="740"/>
  <c r="R38" i="742"/>
  <c r="R44" i="752"/>
  <c r="R37" i="758"/>
  <c r="R30" i="762"/>
  <c r="R39" i="770"/>
  <c r="R37" i="776"/>
  <c r="R42" i="782"/>
  <c r="R44" i="784"/>
  <c r="R29" i="790"/>
  <c r="R40" i="796"/>
  <c r="R27" i="802"/>
  <c r="R38" i="802"/>
  <c r="R33" i="810"/>
  <c r="R39" i="812"/>
  <c r="R43" i="814"/>
  <c r="R34" i="816"/>
  <c r="R31" i="820"/>
  <c r="R36" i="828"/>
  <c r="R38" i="828"/>
  <c r="R45" i="828"/>
  <c r="R34" i="836"/>
  <c r="R26" i="842"/>
  <c r="R40" i="846"/>
  <c r="R35" i="848"/>
  <c r="R44" i="848"/>
  <c r="R37" i="850"/>
  <c r="R42" i="854"/>
  <c r="R46" i="864"/>
  <c r="R27" i="872"/>
  <c r="R45" i="872"/>
  <c r="R46" i="748"/>
  <c r="R46" i="750"/>
  <c r="R46" i="768"/>
  <c r="R38" i="772"/>
  <c r="R38" i="778"/>
  <c r="R26" i="810"/>
  <c r="R36" i="824"/>
  <c r="R29" i="828"/>
  <c r="R40" i="830"/>
  <c r="R43" i="836"/>
  <c r="R32" i="852"/>
  <c r="R41" i="842"/>
  <c r="R29" i="772"/>
  <c r="R45" i="744"/>
  <c r="R29" i="748"/>
  <c r="R44" i="760"/>
  <c r="R46" i="760"/>
  <c r="R26" i="762"/>
  <c r="R49" i="774"/>
  <c r="R34" i="778"/>
  <c r="R48" i="780"/>
  <c r="R36" i="782"/>
  <c r="R47" i="782"/>
  <c r="R48" i="788"/>
  <c r="R38" i="790"/>
  <c r="R36" i="796"/>
  <c r="R45" i="806"/>
  <c r="R46" i="812"/>
  <c r="R30" i="814"/>
  <c r="R39" i="814"/>
  <c r="R34" i="818"/>
  <c r="R36" i="820"/>
  <c r="R45" i="824"/>
  <c r="R29" i="826"/>
  <c r="R33" i="832"/>
  <c r="R37" i="834"/>
  <c r="R45" i="846"/>
  <c r="R36" i="854"/>
  <c r="R36" i="860"/>
  <c r="R33" i="864"/>
  <c r="R42" i="864"/>
  <c r="R26" i="868"/>
  <c r="R34" i="874"/>
  <c r="R45" i="764"/>
  <c r="R48" i="862"/>
  <c r="R49" i="752"/>
  <c r="R31" i="754"/>
  <c r="R40" i="758"/>
  <c r="R38" i="768"/>
  <c r="R26" i="770"/>
  <c r="R43" i="772"/>
  <c r="R29" i="774"/>
  <c r="R38" i="774"/>
  <c r="R46" i="776"/>
  <c r="R37" i="780"/>
  <c r="R42" i="786"/>
  <c r="R46" i="788"/>
  <c r="R34" i="790"/>
  <c r="R46" i="800"/>
  <c r="R48" i="804"/>
  <c r="R36" i="808"/>
  <c r="R29" i="810"/>
  <c r="R40" i="810"/>
  <c r="R49" i="810"/>
  <c r="R35" i="812"/>
  <c r="R44" i="812"/>
  <c r="R41" i="828"/>
  <c r="R48" i="836"/>
  <c r="R47" i="842"/>
  <c r="R49" i="854"/>
  <c r="R29" i="862"/>
  <c r="R27" i="864"/>
  <c r="R30" i="870"/>
  <c r="R41" i="872"/>
  <c r="R45" i="742"/>
  <c r="R37" i="752"/>
  <c r="R29" i="854"/>
  <c r="R28" i="742"/>
  <c r="R33" i="764"/>
  <c r="R33" i="842"/>
  <c r="R43" i="744"/>
  <c r="R27" i="748"/>
  <c r="R27" i="752"/>
  <c r="R46" i="754"/>
  <c r="R26" i="756"/>
  <c r="R45" i="760"/>
  <c r="R48" i="816"/>
  <c r="R49" i="840"/>
  <c r="R40" i="842"/>
  <c r="R31" i="860"/>
  <c r="R41" i="788"/>
  <c r="R41" i="742"/>
  <c r="R33" i="792"/>
  <c r="R42" i="750"/>
  <c r="R34" i="870"/>
  <c r="R49" i="740"/>
  <c r="R29" i="742"/>
  <c r="R42" i="742"/>
  <c r="R30" i="744"/>
  <c r="R38" i="750"/>
  <c r="R38" i="752"/>
  <c r="R49" i="764"/>
  <c r="R31" i="766"/>
  <c r="R40" i="802"/>
  <c r="R38" i="804"/>
  <c r="R31" i="806"/>
  <c r="R49" i="820"/>
  <c r="R36" i="840"/>
  <c r="R41" i="864"/>
  <c r="R49" i="768"/>
  <c r="R48" i="770"/>
  <c r="R36" i="772"/>
  <c r="R38" i="820"/>
  <c r="R43" i="826"/>
  <c r="R43" i="828"/>
  <c r="R27" i="860"/>
  <c r="R33" i="740"/>
  <c r="R33" i="758"/>
  <c r="R28" i="766"/>
  <c r="R42" i="762"/>
  <c r="R44" i="764"/>
  <c r="R38" i="834"/>
  <c r="R43" i="752"/>
  <c r="R27" i="754"/>
  <c r="R32" i="758"/>
  <c r="R37" i="760"/>
  <c r="R26" i="774"/>
  <c r="R40" i="780"/>
  <c r="R30" i="782"/>
  <c r="R49" i="788"/>
  <c r="R37" i="790"/>
  <c r="R48" i="800"/>
  <c r="R34" i="802"/>
  <c r="R36" i="804"/>
  <c r="R49" i="814"/>
  <c r="R45" i="820"/>
  <c r="R34" i="828"/>
  <c r="R27" i="848"/>
  <c r="R27" i="874"/>
  <c r="R29" i="874"/>
  <c r="R38" i="874"/>
  <c r="R39" i="830"/>
  <c r="R32" i="844"/>
  <c r="R37" i="842"/>
  <c r="R28" i="844"/>
  <c r="R45" i="862"/>
  <c r="R34" i="754"/>
  <c r="R31" i="824"/>
  <c r="R43" i="822"/>
  <c r="R46" i="856"/>
  <c r="R32" i="740"/>
  <c r="R39" i="740"/>
  <c r="R28" i="744"/>
  <c r="R41" i="744"/>
  <c r="R32" i="750"/>
  <c r="R29" i="754"/>
  <c r="R42" i="754"/>
  <c r="R26" i="758"/>
  <c r="R39" i="758"/>
  <c r="R33" i="760"/>
  <c r="R47" i="768"/>
  <c r="R44" i="770"/>
  <c r="R30" i="772"/>
  <c r="R36" i="780"/>
  <c r="R26" i="782"/>
  <c r="R47" i="788"/>
  <c r="R44" i="800"/>
  <c r="R38" i="806"/>
  <c r="R43" i="820"/>
  <c r="R32" i="840"/>
  <c r="R37" i="864"/>
  <c r="R32" i="742"/>
  <c r="R33" i="824"/>
  <c r="R48" i="866"/>
  <c r="R44" i="838"/>
  <c r="R46" i="764"/>
  <c r="R28" i="788"/>
  <c r="R44" i="842"/>
  <c r="R41" i="844"/>
  <c r="R33" i="796"/>
  <c r="R34" i="742"/>
  <c r="R48" i="744"/>
  <c r="R36" i="746"/>
  <c r="R26" i="750"/>
  <c r="R31" i="756"/>
  <c r="R42" i="756"/>
  <c r="R48" i="762"/>
  <c r="R34" i="768"/>
  <c r="R26" i="772"/>
  <c r="R36" i="778"/>
  <c r="R30" i="780"/>
  <c r="R33" i="790"/>
  <c r="R27" i="814"/>
  <c r="R45" i="814"/>
  <c r="R30" i="820"/>
  <c r="R45" i="836"/>
  <c r="R42" i="838"/>
  <c r="R31" i="864"/>
  <c r="R49" i="868"/>
  <c r="R37" i="872"/>
  <c r="R46" i="762"/>
  <c r="R45" i="844"/>
  <c r="R47" i="850"/>
  <c r="AA32" i="862"/>
  <c r="R32" i="862"/>
  <c r="R31" i="866"/>
  <c r="R47" i="742"/>
  <c r="R37" i="744"/>
  <c r="R32" i="748"/>
  <c r="R48" i="752"/>
  <c r="R27" i="756"/>
  <c r="R32" i="768"/>
  <c r="R43" i="768"/>
  <c r="R26" i="780"/>
  <c r="R48" i="786"/>
  <c r="R36" i="800"/>
  <c r="R32" i="802"/>
  <c r="R46" i="818"/>
  <c r="R49" i="822"/>
  <c r="R48" i="824"/>
  <c r="R32" i="826"/>
  <c r="R30" i="828"/>
  <c r="R41" i="830"/>
  <c r="R48" i="846"/>
  <c r="AA32" i="848"/>
  <c r="R32" i="848"/>
  <c r="R30" i="852"/>
  <c r="R47" i="852"/>
  <c r="R33" i="858"/>
  <c r="R49" i="862"/>
  <c r="R38" i="764"/>
  <c r="R42" i="764"/>
  <c r="R42" i="766"/>
  <c r="R49" i="766"/>
  <c r="R31" i="768"/>
  <c r="R49" i="770"/>
  <c r="R47" i="772"/>
  <c r="R47" i="774"/>
  <c r="R47" i="776"/>
  <c r="R41" i="780"/>
  <c r="R29" i="784"/>
  <c r="R46" i="784"/>
  <c r="R34" i="786"/>
  <c r="R36" i="790"/>
  <c r="R36" i="794"/>
  <c r="R27" i="796"/>
  <c r="R38" i="796"/>
  <c r="R35" i="802"/>
  <c r="R48" i="802"/>
  <c r="R30" i="804"/>
  <c r="R32" i="804"/>
  <c r="R47" i="806"/>
  <c r="R41" i="808"/>
  <c r="R27" i="810"/>
  <c r="R46" i="810"/>
  <c r="R36" i="812"/>
  <c r="R33" i="814"/>
  <c r="R42" i="816"/>
  <c r="R39" i="820"/>
  <c r="R27" i="824"/>
  <c r="R30" i="832"/>
  <c r="R32" i="834"/>
  <c r="R34" i="834"/>
  <c r="R36" i="838"/>
  <c r="R39" i="844"/>
  <c r="R31" i="846"/>
  <c r="R28" i="848"/>
  <c r="R35" i="850"/>
  <c r="R29" i="852"/>
  <c r="R34" i="858"/>
  <c r="R44" i="864"/>
  <c r="R32" i="868"/>
  <c r="R49" i="800"/>
  <c r="R33" i="808"/>
  <c r="R39" i="808"/>
  <c r="R47" i="812"/>
  <c r="R32" i="818"/>
  <c r="R44" i="826"/>
  <c r="R28" i="834"/>
  <c r="R27" i="836"/>
  <c r="R29" i="846"/>
  <c r="R34" i="860"/>
  <c r="R30" i="806"/>
  <c r="R48" i="808"/>
  <c r="R30" i="812"/>
  <c r="R34" i="812"/>
  <c r="R45" i="812"/>
  <c r="R31" i="814"/>
  <c r="R38" i="816"/>
  <c r="R46" i="822"/>
  <c r="R38" i="824"/>
  <c r="R35" i="826"/>
  <c r="R47" i="832"/>
  <c r="R45" i="842"/>
  <c r="R48" i="844"/>
  <c r="R34" i="876"/>
  <c r="R29" i="766"/>
  <c r="R34" i="770"/>
  <c r="R43" i="770"/>
  <c r="R31" i="772"/>
  <c r="R33" i="772"/>
  <c r="R35" i="772"/>
  <c r="R31" i="774"/>
  <c r="R33" i="774"/>
  <c r="R31" i="776"/>
  <c r="R33" i="776"/>
  <c r="R41" i="778"/>
  <c r="R32" i="786"/>
  <c r="R44" i="788"/>
  <c r="R26" i="790"/>
  <c r="R28" i="792"/>
  <c r="R41" i="792"/>
  <c r="R41" i="794"/>
  <c r="R41" i="800"/>
  <c r="R43" i="800"/>
  <c r="R44" i="802"/>
  <c r="R44" i="804"/>
  <c r="R27" i="808"/>
  <c r="R28" i="812"/>
  <c r="R48" i="814"/>
  <c r="R26" i="818"/>
  <c r="R43" i="818"/>
  <c r="R33" i="820"/>
  <c r="R43" i="832"/>
  <c r="R45" i="838"/>
  <c r="R36" i="842"/>
  <c r="R42" i="846"/>
  <c r="R27" i="852"/>
  <c r="R38" i="852"/>
  <c r="R47" i="854"/>
  <c r="R41" i="762"/>
  <c r="R34" i="766"/>
  <c r="R27" i="768"/>
  <c r="R29" i="768"/>
  <c r="R40" i="784"/>
  <c r="R45" i="786"/>
  <c r="R38" i="788"/>
  <c r="R48" i="794"/>
  <c r="R37" i="800"/>
  <c r="R39" i="800"/>
  <c r="R29" i="802"/>
  <c r="R42" i="802"/>
  <c r="R26" i="804"/>
  <c r="R46" i="808"/>
  <c r="R42" i="810"/>
  <c r="R46" i="814"/>
  <c r="R36" i="816"/>
  <c r="R34" i="824"/>
  <c r="R39" i="832"/>
  <c r="R49" i="832"/>
  <c r="R48" i="834"/>
  <c r="R41" i="838"/>
  <c r="R43" i="848"/>
  <c r="R48" i="850"/>
  <c r="R28" i="860"/>
  <c r="R41" i="866"/>
  <c r="R37" i="868"/>
  <c r="R30" i="876"/>
  <c r="R42" i="804"/>
  <c r="R32" i="836"/>
  <c r="R38" i="836"/>
  <c r="R41" i="856"/>
  <c r="R49" i="858"/>
  <c r="R49" i="860"/>
  <c r="R26" i="864"/>
  <c r="R30" i="864"/>
  <c r="R46" i="874"/>
  <c r="R45" i="816"/>
  <c r="R27" i="820"/>
  <c r="R34" i="822"/>
  <c r="R43" i="824"/>
  <c r="R44" i="828"/>
  <c r="R34" i="830"/>
  <c r="R28" i="838"/>
  <c r="R46" i="840"/>
  <c r="R47" i="846"/>
  <c r="R39" i="854"/>
  <c r="R31" i="856"/>
  <c r="R33" i="856"/>
  <c r="R37" i="856"/>
  <c r="R39" i="856"/>
  <c r="R45" i="858"/>
  <c r="R45" i="860"/>
  <c r="R47" i="860"/>
  <c r="R49" i="864"/>
  <c r="R44" i="870"/>
  <c r="R48" i="870"/>
  <c r="R45" i="876"/>
  <c r="R47" i="876"/>
  <c r="R48" i="772"/>
  <c r="R48" i="774"/>
  <c r="R48" i="776"/>
  <c r="R44" i="780"/>
  <c r="R44" i="782"/>
  <c r="R47" i="784"/>
  <c r="R49" i="784"/>
  <c r="R35" i="786"/>
  <c r="R31" i="792"/>
  <c r="R44" i="792"/>
  <c r="R37" i="794"/>
  <c r="R32" i="796"/>
  <c r="R39" i="796"/>
  <c r="R40" i="804"/>
  <c r="R48" i="806"/>
  <c r="R42" i="808"/>
  <c r="R47" i="810"/>
  <c r="R34" i="814"/>
  <c r="R36" i="814"/>
  <c r="R26" i="816"/>
  <c r="R35" i="818"/>
  <c r="R40" i="820"/>
  <c r="R28" i="822"/>
  <c r="R40" i="822"/>
  <c r="R27" i="826"/>
  <c r="R37" i="832"/>
  <c r="R44" i="834"/>
  <c r="R42" i="840"/>
  <c r="R30" i="842"/>
  <c r="R32" i="842"/>
  <c r="R46" i="842"/>
  <c r="R32" i="846"/>
  <c r="R40" i="850"/>
  <c r="R35" i="854"/>
  <c r="R45" i="864"/>
  <c r="R47" i="864"/>
  <c r="R40" i="870"/>
  <c r="R30" i="872"/>
  <c r="R41" i="876"/>
  <c r="R26" i="740"/>
  <c r="R41" i="740"/>
  <c r="R48" i="740"/>
  <c r="R30" i="742"/>
  <c r="R31" i="742"/>
  <c r="R44" i="742"/>
  <c r="R26" i="744"/>
  <c r="R44" i="744"/>
  <c r="R44" i="746"/>
  <c r="R45" i="746"/>
  <c r="R48" i="746"/>
  <c r="R49" i="746"/>
  <c r="R33" i="748"/>
  <c r="R36" i="748"/>
  <c r="R37" i="748"/>
  <c r="R40" i="748"/>
  <c r="R41" i="748"/>
  <c r="R44" i="748"/>
  <c r="R45" i="748"/>
  <c r="R48" i="748"/>
  <c r="R49" i="748"/>
  <c r="R33" i="750"/>
  <c r="R36" i="750"/>
  <c r="R37" i="750"/>
  <c r="R40" i="750"/>
  <c r="R41" i="750"/>
  <c r="R44" i="750"/>
  <c r="R48" i="750"/>
  <c r="R49" i="750"/>
  <c r="R32" i="752"/>
  <c r="R33" i="752"/>
  <c r="R39" i="752"/>
  <c r="R40" i="752"/>
  <c r="R33" i="754"/>
  <c r="R36" i="754"/>
  <c r="R37" i="754"/>
  <c r="R40" i="754"/>
  <c r="R41" i="754"/>
  <c r="R44" i="754"/>
  <c r="R45" i="754"/>
  <c r="R48" i="754"/>
  <c r="R49" i="754"/>
  <c r="R33" i="756"/>
  <c r="R36" i="756"/>
  <c r="R37" i="756"/>
  <c r="R40" i="756"/>
  <c r="R41" i="756"/>
  <c r="R44" i="756"/>
  <c r="R45" i="756"/>
  <c r="R48" i="756"/>
  <c r="R49" i="756"/>
  <c r="R28" i="758"/>
  <c r="R35" i="758"/>
  <c r="R36" i="758"/>
  <c r="R45" i="758"/>
  <c r="R35" i="760"/>
  <c r="R39" i="760"/>
  <c r="R43" i="760"/>
  <c r="R47" i="760"/>
  <c r="R35" i="762"/>
  <c r="R39" i="762"/>
  <c r="R43" i="762"/>
  <c r="R47" i="762"/>
  <c r="R28" i="764"/>
  <c r="R40" i="764"/>
  <c r="R41" i="764"/>
  <c r="R47" i="764"/>
  <c r="R48" i="764"/>
  <c r="R30" i="766"/>
  <c r="R36" i="766"/>
  <c r="R37" i="766"/>
  <c r="R43" i="766"/>
  <c r="R44" i="766"/>
  <c r="R26" i="768"/>
  <c r="R30" i="768"/>
  <c r="R44" i="768"/>
  <c r="R45" i="768"/>
  <c r="R35" i="770"/>
  <c r="R46" i="770"/>
  <c r="R27" i="772"/>
  <c r="R28" i="772"/>
  <c r="R44" i="772"/>
  <c r="R45" i="772"/>
  <c r="R27" i="774"/>
  <c r="R28" i="774"/>
  <c r="R44" i="774"/>
  <c r="R45" i="774"/>
  <c r="R27" i="776"/>
  <c r="R28" i="776"/>
  <c r="R44" i="776"/>
  <c r="R45" i="776"/>
  <c r="R27" i="778"/>
  <c r="R28" i="778"/>
  <c r="R27" i="740"/>
  <c r="R31" i="740"/>
  <c r="R47" i="740"/>
  <c r="R37" i="742"/>
  <c r="R43" i="742"/>
  <c r="R37" i="740"/>
  <c r="R43" i="740"/>
  <c r="R44" i="740"/>
  <c r="R26" i="742"/>
  <c r="R27" i="742"/>
  <c r="R33" i="742"/>
  <c r="R39" i="742"/>
  <c r="R40" i="742"/>
  <c r="R32" i="744"/>
  <c r="R33" i="744"/>
  <c r="R39" i="744"/>
  <c r="R40" i="744"/>
  <c r="R35" i="746"/>
  <c r="R39" i="746"/>
  <c r="R43" i="746"/>
  <c r="R47" i="746"/>
  <c r="AA32" i="748"/>
  <c r="R35" i="748"/>
  <c r="R39" i="748"/>
  <c r="R43" i="748"/>
  <c r="R47" i="748"/>
  <c r="AA32" i="750"/>
  <c r="R35" i="750"/>
  <c r="R39" i="750"/>
  <c r="R43" i="750"/>
  <c r="R47" i="750"/>
  <c r="R28" i="752"/>
  <c r="R35" i="752"/>
  <c r="R36" i="752"/>
  <c r="R45" i="752"/>
  <c r="AA32" i="754"/>
  <c r="R35" i="754"/>
  <c r="R39" i="754"/>
  <c r="R43" i="754"/>
  <c r="R47" i="754"/>
  <c r="AA32" i="756"/>
  <c r="R35" i="756"/>
  <c r="R39" i="756"/>
  <c r="R43" i="756"/>
  <c r="R47" i="756"/>
  <c r="R30" i="758"/>
  <c r="R31" i="758"/>
  <c r="R41" i="758"/>
  <c r="R47" i="758"/>
  <c r="R48" i="758"/>
  <c r="R49" i="758"/>
  <c r="R27" i="760"/>
  <c r="R28" i="760"/>
  <c r="R31" i="760"/>
  <c r="R32" i="760"/>
  <c r="R27" i="762"/>
  <c r="R28" i="762"/>
  <c r="R31" i="762"/>
  <c r="R32" i="762"/>
  <c r="R45" i="762"/>
  <c r="R30" i="764"/>
  <c r="R31" i="764"/>
  <c r="R36" i="764"/>
  <c r="R37" i="764"/>
  <c r="R43" i="764"/>
  <c r="R26" i="766"/>
  <c r="R33" i="766"/>
  <c r="R39" i="766"/>
  <c r="R33" i="768"/>
  <c r="R36" i="768"/>
  <c r="R37" i="768"/>
  <c r="R40" i="768"/>
  <c r="R41" i="768"/>
  <c r="R31" i="770"/>
  <c r="R32" i="770"/>
  <c r="R38" i="770"/>
  <c r="R40" i="772"/>
  <c r="R41" i="772"/>
  <c r="R40" i="774"/>
  <c r="R41" i="774"/>
  <c r="R40" i="776"/>
  <c r="R41" i="776"/>
  <c r="R35" i="744"/>
  <c r="R36" i="744"/>
  <c r="R27" i="746"/>
  <c r="R28" i="746"/>
  <c r="R31" i="746"/>
  <c r="R32" i="746"/>
  <c r="AA32" i="768"/>
  <c r="R32" i="772"/>
  <c r="AA32" i="772"/>
  <c r="R32" i="774"/>
  <c r="AA32" i="774"/>
  <c r="R32" i="776"/>
  <c r="AA32" i="776"/>
  <c r="R31" i="778"/>
  <c r="R32" i="778"/>
  <c r="AA32" i="778"/>
  <c r="R33" i="778"/>
  <c r="R27" i="790"/>
  <c r="R28" i="790"/>
  <c r="R31" i="790"/>
  <c r="R32" i="790"/>
  <c r="R41" i="818"/>
  <c r="R35" i="822"/>
  <c r="R39" i="822"/>
  <c r="R40" i="770"/>
  <c r="R41" i="770"/>
  <c r="R26" i="776"/>
  <c r="R35" i="780"/>
  <c r="R39" i="780"/>
  <c r="R43" i="780"/>
  <c r="R35" i="782"/>
  <c r="R39" i="782"/>
  <c r="R43" i="782"/>
  <c r="R30" i="786"/>
  <c r="R31" i="786"/>
  <c r="R30" i="788"/>
  <c r="R36" i="788"/>
  <c r="R37" i="788"/>
  <c r="R43" i="788"/>
  <c r="R26" i="792"/>
  <c r="R27" i="792"/>
  <c r="R39" i="792"/>
  <c r="R40" i="792"/>
  <c r="R35" i="808"/>
  <c r="R32" i="810"/>
  <c r="R44" i="816"/>
  <c r="R28" i="818"/>
  <c r="R37" i="818"/>
  <c r="R44" i="822"/>
  <c r="R47" i="822"/>
  <c r="R32" i="824"/>
  <c r="R37" i="824"/>
  <c r="R40" i="824"/>
  <c r="R42" i="824"/>
  <c r="R47" i="824"/>
  <c r="R26" i="826"/>
  <c r="R31" i="826"/>
  <c r="R33" i="826"/>
  <c r="R37" i="826"/>
  <c r="R41" i="826"/>
  <c r="R45" i="826"/>
  <c r="R49" i="826"/>
  <c r="R27" i="828"/>
  <c r="R28" i="828"/>
  <c r="R31" i="828"/>
  <c r="R32" i="828"/>
  <c r="R33" i="828"/>
  <c r="R42" i="828"/>
  <c r="R49" i="828"/>
  <c r="R26" i="830"/>
  <c r="R33" i="830"/>
  <c r="R38" i="830"/>
  <c r="R44" i="830"/>
  <c r="R47" i="830"/>
  <c r="R49" i="830"/>
  <c r="R28" i="832"/>
  <c r="R31" i="832"/>
  <c r="R29" i="834"/>
  <c r="R36" i="834"/>
  <c r="R42" i="834"/>
  <c r="R45" i="834"/>
  <c r="R47" i="834"/>
  <c r="R26" i="836"/>
  <c r="R29" i="836"/>
  <c r="R31" i="836"/>
  <c r="R33" i="836"/>
  <c r="R42" i="836"/>
  <c r="R37" i="778"/>
  <c r="R40" i="778"/>
  <c r="R44" i="778"/>
  <c r="R48" i="778"/>
  <c r="R49" i="778"/>
  <c r="R27" i="780"/>
  <c r="R28" i="780"/>
  <c r="R31" i="780"/>
  <c r="R32" i="780"/>
  <c r="R27" i="782"/>
  <c r="R28" i="782"/>
  <c r="R31" i="782"/>
  <c r="R32" i="782"/>
  <c r="R37" i="782"/>
  <c r="R41" i="782"/>
  <c r="R45" i="782"/>
  <c r="R30" i="784"/>
  <c r="R35" i="784"/>
  <c r="R26" i="786"/>
  <c r="R27" i="786"/>
  <c r="R37" i="786"/>
  <c r="R43" i="786"/>
  <c r="R44" i="786"/>
  <c r="R26" i="788"/>
  <c r="R27" i="788"/>
  <c r="R33" i="788"/>
  <c r="R39" i="788"/>
  <c r="R40" i="790"/>
  <c r="R41" i="790"/>
  <c r="R44" i="790"/>
  <c r="R45" i="790"/>
  <c r="R48" i="790"/>
  <c r="R49" i="790"/>
  <c r="R32" i="792"/>
  <c r="R35" i="792"/>
  <c r="R36" i="792"/>
  <c r="R45" i="792"/>
  <c r="R35" i="794"/>
  <c r="R39" i="794"/>
  <c r="R43" i="794"/>
  <c r="R47" i="794"/>
  <c r="R28" i="796"/>
  <c r="R41" i="796"/>
  <c r="R47" i="796"/>
  <c r="R48" i="796"/>
  <c r="R49" i="796"/>
  <c r="R27" i="800"/>
  <c r="R28" i="800"/>
  <c r="R31" i="800"/>
  <c r="R32" i="800"/>
  <c r="R30" i="802"/>
  <c r="R36" i="802"/>
  <c r="R37" i="802"/>
  <c r="R43" i="802"/>
  <c r="R47" i="802"/>
  <c r="R35" i="804"/>
  <c r="R39" i="804"/>
  <c r="R43" i="804"/>
  <c r="R47" i="804"/>
  <c r="R26" i="806"/>
  <c r="R27" i="806"/>
  <c r="R37" i="806"/>
  <c r="R43" i="806"/>
  <c r="R44" i="806"/>
  <c r="R26" i="808"/>
  <c r="R31" i="810"/>
  <c r="R36" i="810"/>
  <c r="R38" i="810"/>
  <c r="R26" i="812"/>
  <c r="R33" i="812"/>
  <c r="R43" i="812"/>
  <c r="R49" i="812"/>
  <c r="R40" i="814"/>
  <c r="R28" i="816"/>
  <c r="R40" i="816"/>
  <c r="R33" i="818"/>
  <c r="R49" i="818"/>
  <c r="R37" i="820"/>
  <c r="R42" i="820"/>
  <c r="R26" i="822"/>
  <c r="R37" i="822"/>
  <c r="R38" i="822"/>
  <c r="R41" i="822"/>
  <c r="R42" i="822"/>
  <c r="R48" i="822"/>
  <c r="R26" i="824"/>
  <c r="R29" i="824"/>
  <c r="R30" i="824"/>
  <c r="R35" i="824"/>
  <c r="R41" i="824"/>
  <c r="R44" i="824"/>
  <c r="R46" i="824"/>
  <c r="R28" i="826"/>
  <c r="R30" i="826"/>
  <c r="R34" i="826"/>
  <c r="R38" i="826"/>
  <c r="R42" i="826"/>
  <c r="R46" i="826"/>
  <c r="R37" i="828"/>
  <c r="R46" i="828"/>
  <c r="R30" i="830"/>
  <c r="R35" i="830"/>
  <c r="R37" i="830"/>
  <c r="R42" i="830"/>
  <c r="R48" i="830"/>
  <c r="R26" i="832"/>
  <c r="R32" i="832"/>
  <c r="R36" i="832"/>
  <c r="R40" i="832"/>
  <c r="R44" i="832"/>
  <c r="R48" i="832"/>
  <c r="R26" i="834"/>
  <c r="R27" i="834"/>
  <c r="R30" i="834"/>
  <c r="R31" i="834"/>
  <c r="R33" i="834"/>
  <c r="R35" i="834"/>
  <c r="R40" i="834"/>
  <c r="R46" i="834"/>
  <c r="R49" i="834"/>
  <c r="R30" i="836"/>
  <c r="AA32" i="836"/>
  <c r="R37" i="836"/>
  <c r="R46" i="836"/>
  <c r="R27" i="770"/>
  <c r="R28" i="770"/>
  <c r="R33" i="770"/>
  <c r="R35" i="774"/>
  <c r="R39" i="774"/>
  <c r="R35" i="776"/>
  <c r="R39" i="776"/>
  <c r="R43" i="776"/>
  <c r="R35" i="778"/>
  <c r="R39" i="778"/>
  <c r="R43" i="778"/>
  <c r="R47" i="778"/>
  <c r="R28" i="784"/>
  <c r="R33" i="784"/>
  <c r="R33" i="786"/>
  <c r="R39" i="786"/>
  <c r="R40" i="786"/>
  <c r="R31" i="788"/>
  <c r="R32" i="788"/>
  <c r="AA32" i="790"/>
  <c r="R35" i="790"/>
  <c r="R39" i="790"/>
  <c r="R43" i="790"/>
  <c r="R47" i="792"/>
  <c r="R48" i="792"/>
  <c r="R49" i="792"/>
  <c r="R27" i="794"/>
  <c r="R28" i="794"/>
  <c r="R31" i="794"/>
  <c r="R32" i="794"/>
  <c r="R45" i="794"/>
  <c r="R30" i="796"/>
  <c r="R31" i="796"/>
  <c r="R37" i="796"/>
  <c r="R43" i="796"/>
  <c r="R44" i="796"/>
  <c r="R26" i="800"/>
  <c r="R30" i="800"/>
  <c r="R26" i="802"/>
  <c r="R33" i="802"/>
  <c r="R39" i="802"/>
  <c r="R41" i="802"/>
  <c r="R45" i="802"/>
  <c r="R49" i="802"/>
  <c r="R27" i="804"/>
  <c r="R28" i="804"/>
  <c r="R31" i="804"/>
  <c r="R33" i="804"/>
  <c r="R37" i="804"/>
  <c r="R41" i="804"/>
  <c r="R45" i="804"/>
  <c r="R32" i="806"/>
  <c r="R33" i="806"/>
  <c r="R39" i="806"/>
  <c r="R40" i="806"/>
  <c r="R32" i="814"/>
  <c r="R44" i="814"/>
  <c r="R45" i="818"/>
  <c r="R29" i="820"/>
  <c r="R30" i="822"/>
  <c r="R47" i="826"/>
  <c r="R48" i="826"/>
  <c r="R29" i="838"/>
  <c r="R33" i="838"/>
  <c r="R34" i="838"/>
  <c r="R43" i="838"/>
  <c r="R47" i="838"/>
  <c r="R29" i="840"/>
  <c r="R34" i="840"/>
  <c r="R40" i="840"/>
  <c r="R43" i="840"/>
  <c r="R27" i="842"/>
  <c r="R34" i="842"/>
  <c r="R35" i="842"/>
  <c r="R38" i="842"/>
  <c r="R39" i="842"/>
  <c r="R42" i="842"/>
  <c r="R43" i="842"/>
  <c r="R33" i="844"/>
  <c r="R40" i="844"/>
  <c r="R46" i="844"/>
  <c r="R49" i="844"/>
  <c r="R30" i="846"/>
  <c r="AA32" i="846"/>
  <c r="R37" i="846"/>
  <c r="R44" i="846"/>
  <c r="R33" i="848"/>
  <c r="R34" i="848"/>
  <c r="R36" i="848"/>
  <c r="R47" i="848"/>
  <c r="R33" i="850"/>
  <c r="R46" i="850"/>
  <c r="R26" i="852"/>
  <c r="R28" i="852"/>
  <c r="R34" i="854"/>
  <c r="R39" i="838"/>
  <c r="R40" i="838"/>
  <c r="R28" i="840"/>
  <c r="R38" i="840"/>
  <c r="R44" i="840"/>
  <c r="R47" i="840"/>
  <c r="R28" i="842"/>
  <c r="R31" i="842"/>
  <c r="R48" i="842"/>
  <c r="R49" i="842"/>
  <c r="R26" i="844"/>
  <c r="R27" i="844"/>
  <c r="R30" i="844"/>
  <c r="R31" i="844"/>
  <c r="R34" i="844"/>
  <c r="R37" i="844"/>
  <c r="R44" i="844"/>
  <c r="R28" i="846"/>
  <c r="R34" i="846"/>
  <c r="R41" i="846"/>
  <c r="R43" i="846"/>
  <c r="R30" i="848"/>
  <c r="R39" i="848"/>
  <c r="R40" i="848"/>
  <c r="R49" i="848"/>
  <c r="AA32" i="850"/>
  <c r="R32" i="850"/>
  <c r="R38" i="850"/>
  <c r="R39" i="850"/>
  <c r="R38" i="864"/>
  <c r="R46" i="846"/>
  <c r="R49" i="846"/>
  <c r="R26" i="848"/>
  <c r="R41" i="848"/>
  <c r="R42" i="848"/>
  <c r="R45" i="848"/>
  <c r="R29" i="850"/>
  <c r="R42" i="850"/>
  <c r="R43" i="850"/>
  <c r="R31" i="852"/>
  <c r="R33" i="852"/>
  <c r="R36" i="852"/>
  <c r="R37" i="852"/>
  <c r="R40" i="852"/>
  <c r="R41" i="852"/>
  <c r="R44" i="852"/>
  <c r="R45" i="852"/>
  <c r="R48" i="852"/>
  <c r="R49" i="852"/>
  <c r="R27" i="854"/>
  <c r="R31" i="854"/>
  <c r="R37" i="854"/>
  <c r="R44" i="854"/>
  <c r="R34" i="856"/>
  <c r="R35" i="856"/>
  <c r="R38" i="856"/>
  <c r="R42" i="856"/>
  <c r="R43" i="856"/>
  <c r="R41" i="858"/>
  <c r="R38" i="860"/>
  <c r="R39" i="860"/>
  <c r="R30" i="862"/>
  <c r="R31" i="862"/>
  <c r="R35" i="862"/>
  <c r="R39" i="862"/>
  <c r="R43" i="862"/>
  <c r="R47" i="862"/>
  <c r="R28" i="864"/>
  <c r="R29" i="864"/>
  <c r="R32" i="864"/>
  <c r="R35" i="864"/>
  <c r="R36" i="864"/>
  <c r="R26" i="866"/>
  <c r="R28" i="866"/>
  <c r="R29" i="866"/>
  <c r="R30" i="866"/>
  <c r="R33" i="866"/>
  <c r="R45" i="866"/>
  <c r="R29" i="868"/>
  <c r="R34" i="868"/>
  <c r="R35" i="868"/>
  <c r="R36" i="868"/>
  <c r="R38" i="868"/>
  <c r="R39" i="868"/>
  <c r="R40" i="868"/>
  <c r="R29" i="870"/>
  <c r="AA32" i="870"/>
  <c r="R36" i="870"/>
  <c r="R26" i="872"/>
  <c r="R41" i="854"/>
  <c r="R48" i="854"/>
  <c r="R28" i="856"/>
  <c r="R44" i="856"/>
  <c r="R45" i="856"/>
  <c r="R48" i="856"/>
  <c r="R49" i="856"/>
  <c r="R26" i="858"/>
  <c r="R27" i="858"/>
  <c r="R30" i="858"/>
  <c r="R35" i="858"/>
  <c r="R36" i="858"/>
  <c r="R39" i="858"/>
  <c r="R40" i="858"/>
  <c r="R43" i="858"/>
  <c r="R44" i="858"/>
  <c r="R47" i="858"/>
  <c r="R48" i="858"/>
  <c r="R26" i="860"/>
  <c r="R30" i="860"/>
  <c r="R42" i="860"/>
  <c r="R43" i="860"/>
  <c r="R38" i="862"/>
  <c r="R42" i="862"/>
  <c r="R46" i="862"/>
  <c r="R39" i="864"/>
  <c r="R40" i="864"/>
  <c r="R36" i="866"/>
  <c r="R40" i="866"/>
  <c r="R44" i="866"/>
  <c r="R49" i="866"/>
  <c r="R28" i="868"/>
  <c r="R42" i="868"/>
  <c r="R43" i="868"/>
  <c r="R44" i="868"/>
  <c r="R46" i="868"/>
  <c r="R47" i="868"/>
  <c r="R48" i="868"/>
  <c r="R39" i="870"/>
  <c r="R41" i="870"/>
  <c r="R42" i="870"/>
  <c r="R43" i="870"/>
  <c r="R45" i="870"/>
  <c r="R46" i="870"/>
  <c r="R47" i="870"/>
  <c r="R34" i="872"/>
  <c r="R39" i="872"/>
  <c r="R40" i="872"/>
  <c r="R43" i="872"/>
  <c r="R44" i="872"/>
  <c r="R47" i="872"/>
  <c r="R26" i="874"/>
  <c r="R31" i="874"/>
  <c r="R32" i="874"/>
  <c r="R35" i="874"/>
  <c r="R40" i="874"/>
  <c r="R41" i="874"/>
  <c r="R44" i="874"/>
  <c r="R45" i="874"/>
  <c r="R48" i="874"/>
  <c r="R27" i="876"/>
  <c r="R32" i="876"/>
  <c r="R44" i="876"/>
  <c r="R48" i="876"/>
  <c r="R38" i="872"/>
  <c r="R42" i="872"/>
  <c r="R46" i="872"/>
  <c r="R30" i="874"/>
  <c r="R39" i="874"/>
  <c r="R43" i="874"/>
  <c r="R47" i="874"/>
  <c r="R31" i="876"/>
  <c r="R33" i="876"/>
  <c r="R37" i="876"/>
  <c r="R46" i="876"/>
  <c r="R28" i="740"/>
  <c r="N26" i="746"/>
  <c r="R26" i="746" s="1"/>
  <c r="R30" i="740"/>
  <c r="N29" i="740"/>
  <c r="R29" i="740" s="1"/>
  <c r="R30" i="808"/>
  <c r="R37" i="808"/>
  <c r="R47" i="808"/>
  <c r="R48" i="810"/>
  <c r="R41" i="812"/>
  <c r="R42" i="814"/>
  <c r="R39" i="816"/>
  <c r="R28" i="808"/>
  <c r="R43" i="808"/>
  <c r="R44" i="810"/>
  <c r="R37" i="812"/>
  <c r="R29" i="814"/>
  <c r="R38" i="814"/>
  <c r="R30" i="816"/>
  <c r="R35" i="816"/>
  <c r="R32" i="808"/>
  <c r="AA32" i="808"/>
  <c r="R32" i="816"/>
  <c r="AA32" i="816"/>
  <c r="R32" i="812"/>
  <c r="AA32" i="866"/>
  <c r="R32" i="866"/>
  <c r="R32" i="856"/>
  <c r="AA32" i="856"/>
  <c r="R43" i="816"/>
  <c r="R47" i="816"/>
  <c r="R27" i="818"/>
  <c r="R31" i="818"/>
  <c r="R36" i="818"/>
  <c r="R40" i="818"/>
  <c r="R44" i="818"/>
  <c r="R48" i="818"/>
  <c r="R28" i="820"/>
  <c r="R32" i="820"/>
  <c r="AA32" i="828"/>
  <c r="R46" i="838"/>
  <c r="R26" i="840"/>
  <c r="R30" i="840"/>
  <c r="AA32" i="858"/>
  <c r="R32" i="858"/>
  <c r="R35" i="840"/>
  <c r="R39" i="840"/>
  <c r="R46" i="848"/>
  <c r="R26" i="850"/>
  <c r="R30" i="850"/>
  <c r="R36" i="862"/>
  <c r="R40" i="862"/>
  <c r="R44" i="862"/>
  <c r="R35" i="866"/>
  <c r="R39" i="866"/>
  <c r="R43" i="866"/>
  <c r="R47" i="866"/>
  <c r="R27" i="868"/>
  <c r="R31" i="868"/>
  <c r="R33" i="870"/>
  <c r="R37" i="870"/>
  <c r="R48" i="872"/>
  <c r="R33" i="874"/>
  <c r="R49" i="874"/>
  <c r="R38" i="876"/>
  <c r="R36" i="872"/>
  <c r="R28" i="874"/>
  <c r="R37" i="874"/>
  <c r="R29" i="876"/>
  <c r="R42" i="876"/>
  <c r="R32" i="784"/>
  <c r="J16" i="2"/>
  <c r="V52" i="219"/>
  <c r="V51" i="219"/>
  <c r="R50" i="219"/>
  <c r="M50" i="219" s="1"/>
  <c r="L50" i="219"/>
  <c r="N50" i="219" s="1"/>
  <c r="O50" i="219" s="1"/>
  <c r="D50" i="219"/>
  <c r="S50" i="219" s="1"/>
  <c r="T50" i="219" s="1"/>
  <c r="V50" i="219" s="1"/>
  <c r="A50" i="219"/>
  <c r="R49" i="219"/>
  <c r="M49" i="219" s="1"/>
  <c r="L49" i="219"/>
  <c r="N49" i="219" s="1"/>
  <c r="O49" i="219" s="1"/>
  <c r="D49" i="219"/>
  <c r="S49" i="219" s="1"/>
  <c r="T49" i="219" s="1"/>
  <c r="V49" i="219" s="1"/>
  <c r="A49" i="219"/>
  <c r="R48" i="219"/>
  <c r="M48" i="219" s="1"/>
  <c r="L48" i="219"/>
  <c r="N48" i="219" s="1"/>
  <c r="O48" i="219" s="1"/>
  <c r="D48" i="219"/>
  <c r="S48" i="219" s="1"/>
  <c r="T48" i="219" s="1"/>
  <c r="V48" i="219" s="1"/>
  <c r="A48" i="219"/>
  <c r="R47" i="219"/>
  <c r="M47" i="219" s="1"/>
  <c r="L47" i="219"/>
  <c r="N47" i="219" s="1"/>
  <c r="O47" i="219" s="1"/>
  <c r="D47" i="219"/>
  <c r="S47" i="219" s="1"/>
  <c r="T47" i="219" s="1"/>
  <c r="V47" i="219" s="1"/>
  <c r="A47" i="219"/>
  <c r="R46" i="219"/>
  <c r="M46" i="219" s="1"/>
  <c r="L46" i="219"/>
  <c r="N46" i="219" s="1"/>
  <c r="O46" i="219" s="1"/>
  <c r="D46" i="219"/>
  <c r="S46" i="219" s="1"/>
  <c r="T46" i="219" s="1"/>
  <c r="V46" i="219" s="1"/>
  <c r="A46" i="219"/>
  <c r="R45" i="219"/>
  <c r="M45" i="219" s="1"/>
  <c r="L45" i="219"/>
  <c r="N45" i="219" s="1"/>
  <c r="O45" i="219" s="1"/>
  <c r="D45" i="219"/>
  <c r="S45" i="219" s="1"/>
  <c r="T45" i="219" s="1"/>
  <c r="V45" i="219" s="1"/>
  <c r="A45" i="219"/>
  <c r="R44" i="219"/>
  <c r="M44" i="219" s="1"/>
  <c r="L44" i="219"/>
  <c r="N44" i="219" s="1"/>
  <c r="O44" i="219" s="1"/>
  <c r="D44" i="219"/>
  <c r="S44" i="219" s="1"/>
  <c r="T44" i="219" s="1"/>
  <c r="V44" i="219" s="1"/>
  <c r="A44" i="219"/>
  <c r="R43" i="219"/>
  <c r="M43" i="219" s="1"/>
  <c r="L43" i="219"/>
  <c r="N43" i="219" s="1"/>
  <c r="O43" i="219" s="1"/>
  <c r="D43" i="219"/>
  <c r="S43" i="219" s="1"/>
  <c r="T43" i="219" s="1"/>
  <c r="V43" i="219" s="1"/>
  <c r="A43" i="219"/>
  <c r="R42" i="219"/>
  <c r="M42" i="219" s="1"/>
  <c r="L42" i="219"/>
  <c r="N42" i="219" s="1"/>
  <c r="O42" i="219" s="1"/>
  <c r="D42" i="219"/>
  <c r="S42" i="219" s="1"/>
  <c r="T42" i="219" s="1"/>
  <c r="V42" i="219" s="1"/>
  <c r="A42" i="219"/>
  <c r="R41" i="219"/>
  <c r="M41" i="219" s="1"/>
  <c r="L41" i="219"/>
  <c r="N41" i="219" s="1"/>
  <c r="O41" i="219" s="1"/>
  <c r="D41" i="219"/>
  <c r="S41" i="219" s="1"/>
  <c r="T41" i="219" s="1"/>
  <c r="V41" i="219" s="1"/>
  <c r="A41" i="219"/>
  <c r="R40" i="219"/>
  <c r="M40" i="219" s="1"/>
  <c r="L40" i="219"/>
  <c r="N40" i="219" s="1"/>
  <c r="O40" i="219" s="1"/>
  <c r="D40" i="219"/>
  <c r="S40" i="219" s="1"/>
  <c r="T40" i="219" s="1"/>
  <c r="V40" i="219" s="1"/>
  <c r="A40" i="219"/>
  <c r="R39" i="219"/>
  <c r="M39" i="219" s="1"/>
  <c r="L39" i="219"/>
  <c r="N39" i="219" s="1"/>
  <c r="O39" i="219" s="1"/>
  <c r="D39" i="219"/>
  <c r="S39" i="219" s="1"/>
  <c r="T39" i="219" s="1"/>
  <c r="V39" i="219" s="1"/>
  <c r="A39" i="219"/>
  <c r="R38" i="219"/>
  <c r="M38" i="219" s="1"/>
  <c r="L38" i="219"/>
  <c r="N38" i="219" s="1"/>
  <c r="O38" i="219" s="1"/>
  <c r="D38" i="219"/>
  <c r="S38" i="219" s="1"/>
  <c r="T38" i="219" s="1"/>
  <c r="V38" i="219" s="1"/>
  <c r="A38" i="219"/>
  <c r="R37" i="219"/>
  <c r="M37" i="219" s="1"/>
  <c r="L37" i="219"/>
  <c r="N37" i="219" s="1"/>
  <c r="O37" i="219" s="1"/>
  <c r="D37" i="219"/>
  <c r="S37" i="219" s="1"/>
  <c r="T37" i="219" s="1"/>
  <c r="V37" i="219" s="1"/>
  <c r="A37" i="219"/>
  <c r="R36" i="219"/>
  <c r="M36" i="219"/>
  <c r="L36" i="219"/>
  <c r="N36" i="219" s="1"/>
  <c r="D36" i="219"/>
  <c r="S36" i="219" s="1"/>
  <c r="T36" i="219" s="1"/>
  <c r="V36" i="219" s="1"/>
  <c r="A36" i="219"/>
  <c r="R35" i="219"/>
  <c r="N35" i="219"/>
  <c r="M35" i="219"/>
  <c r="L35" i="219"/>
  <c r="D35" i="219"/>
  <c r="S35" i="219" s="1"/>
  <c r="T35" i="219" s="1"/>
  <c r="V35" i="219" s="1"/>
  <c r="A35" i="219"/>
  <c r="R34" i="219"/>
  <c r="N34" i="219"/>
  <c r="M34" i="219"/>
  <c r="L34" i="219"/>
  <c r="D34" i="219"/>
  <c r="S34" i="219" s="1"/>
  <c r="T34" i="219" s="1"/>
  <c r="V34" i="219" s="1"/>
  <c r="A34" i="219"/>
  <c r="R33" i="219"/>
  <c r="N33" i="219"/>
  <c r="M33" i="219"/>
  <c r="L33" i="219"/>
  <c r="D33" i="219"/>
  <c r="S33" i="219" s="1"/>
  <c r="T33" i="219" s="1"/>
  <c r="V33" i="219" s="1"/>
  <c r="A33" i="219"/>
  <c r="R32" i="219"/>
  <c r="N32" i="219"/>
  <c r="M32" i="219"/>
  <c r="L32" i="219"/>
  <c r="D32" i="219"/>
  <c r="S32" i="219" s="1"/>
  <c r="T32" i="219" s="1"/>
  <c r="V32" i="219" s="1"/>
  <c r="A32" i="219"/>
  <c r="R31" i="219"/>
  <c r="M31" i="219"/>
  <c r="L31" i="219"/>
  <c r="N31" i="219" s="1"/>
  <c r="D31" i="219"/>
  <c r="S31" i="219" s="1"/>
  <c r="T31" i="219" s="1"/>
  <c r="V31" i="219" s="1"/>
  <c r="A31" i="219"/>
  <c r="R30" i="219"/>
  <c r="M30" i="219" s="1"/>
  <c r="L30" i="219"/>
  <c r="N30" i="219" s="1"/>
  <c r="D30" i="219"/>
  <c r="S30" i="219" s="1"/>
  <c r="T30" i="219" s="1"/>
  <c r="V30" i="219" s="1"/>
  <c r="A30" i="219"/>
  <c r="R29" i="219"/>
  <c r="M29" i="219"/>
  <c r="L29" i="219"/>
  <c r="N29" i="219" s="1"/>
  <c r="D29" i="219"/>
  <c r="S29" i="219" s="1"/>
  <c r="T29" i="219" s="1"/>
  <c r="V29" i="219" s="1"/>
  <c r="A29" i="219"/>
  <c r="R28" i="219"/>
  <c r="M28" i="219"/>
  <c r="L28" i="219"/>
  <c r="N28" i="219" s="1"/>
  <c r="D28" i="219"/>
  <c r="S28" i="219" s="1"/>
  <c r="T28" i="219" s="1"/>
  <c r="V28" i="219" s="1"/>
  <c r="A28" i="219"/>
  <c r="V27" i="219"/>
  <c r="B17" i="219"/>
  <c r="G15" i="219"/>
  <c r="B15" i="219"/>
  <c r="B13" i="219"/>
  <c r="W50" i="1"/>
  <c r="M50" i="1"/>
  <c r="S49" i="1"/>
  <c r="N49" i="1"/>
  <c r="M49" i="1"/>
  <c r="L49" i="1"/>
  <c r="D49" i="1"/>
  <c r="T49" i="1" s="1"/>
  <c r="U49" i="1" s="1"/>
  <c r="W49" i="1" s="1"/>
  <c r="A49" i="1"/>
  <c r="Y48" i="1"/>
  <c r="S48" i="1"/>
  <c r="N48" i="1"/>
  <c r="M48" i="1"/>
  <c r="L48" i="1"/>
  <c r="R48" i="1" s="1"/>
  <c r="D48" i="1"/>
  <c r="T48" i="1" s="1"/>
  <c r="U48" i="1" s="1"/>
  <c r="W48" i="1" s="1"/>
  <c r="A48" i="1"/>
  <c r="Y47" i="1"/>
  <c r="S47" i="1"/>
  <c r="N47" i="1"/>
  <c r="M47" i="1"/>
  <c r="L47" i="1"/>
  <c r="R47" i="1" s="1"/>
  <c r="D47" i="1"/>
  <c r="T47" i="1" s="1"/>
  <c r="U47" i="1" s="1"/>
  <c r="W47" i="1" s="1"/>
  <c r="A47" i="1"/>
  <c r="Y46" i="1"/>
  <c r="S46" i="1"/>
  <c r="N46" i="1"/>
  <c r="M46" i="1"/>
  <c r="L46" i="1"/>
  <c r="D46" i="1"/>
  <c r="T46" i="1" s="1"/>
  <c r="U46" i="1" s="1"/>
  <c r="W46" i="1" s="1"/>
  <c r="A46" i="1"/>
  <c r="Y45" i="1"/>
  <c r="S45" i="1"/>
  <c r="N45" i="1"/>
  <c r="M45" i="1"/>
  <c r="L45" i="1"/>
  <c r="D45" i="1"/>
  <c r="T45" i="1" s="1"/>
  <c r="U45" i="1" s="1"/>
  <c r="W45" i="1" s="1"/>
  <c r="A45" i="1"/>
  <c r="Y44" i="1"/>
  <c r="S44" i="1"/>
  <c r="N44" i="1"/>
  <c r="M44" i="1"/>
  <c r="L44" i="1"/>
  <c r="R44" i="1" s="1"/>
  <c r="D44" i="1"/>
  <c r="T44" i="1" s="1"/>
  <c r="U44" i="1" s="1"/>
  <c r="W44" i="1" s="1"/>
  <c r="A44" i="1"/>
  <c r="Y43" i="1"/>
  <c r="S43" i="1"/>
  <c r="N43" i="1"/>
  <c r="M43" i="1"/>
  <c r="L43" i="1"/>
  <c r="R43" i="1" s="1"/>
  <c r="D43" i="1"/>
  <c r="T43" i="1" s="1"/>
  <c r="U43" i="1" s="1"/>
  <c r="W43" i="1" s="1"/>
  <c r="A43" i="1"/>
  <c r="Y42" i="1"/>
  <c r="S42" i="1"/>
  <c r="N42" i="1"/>
  <c r="M42" i="1"/>
  <c r="L42" i="1"/>
  <c r="R42" i="1" s="1"/>
  <c r="D42" i="1"/>
  <c r="T42" i="1" s="1"/>
  <c r="U42" i="1" s="1"/>
  <c r="W42" i="1" s="1"/>
  <c r="A42" i="1"/>
  <c r="Y41" i="1"/>
  <c r="S41" i="1"/>
  <c r="N41" i="1"/>
  <c r="M41" i="1"/>
  <c r="L41" i="1"/>
  <c r="D41" i="1"/>
  <c r="T41" i="1" s="1"/>
  <c r="U41" i="1" s="1"/>
  <c r="W41" i="1" s="1"/>
  <c r="A41" i="1"/>
  <c r="Y40" i="1"/>
  <c r="S40" i="1"/>
  <c r="N40" i="1"/>
  <c r="M40" i="1"/>
  <c r="L40" i="1"/>
  <c r="D40" i="1"/>
  <c r="T40" i="1" s="1"/>
  <c r="U40" i="1" s="1"/>
  <c r="W40" i="1" s="1"/>
  <c r="A40" i="1"/>
  <c r="Y39" i="1"/>
  <c r="S39" i="1"/>
  <c r="M39" i="1" s="1"/>
  <c r="L39" i="1"/>
  <c r="N39" i="1" s="1"/>
  <c r="D39" i="1"/>
  <c r="T39" i="1" s="1"/>
  <c r="U39" i="1" s="1"/>
  <c r="W39" i="1" s="1"/>
  <c r="A39" i="1"/>
  <c r="Y38" i="1"/>
  <c r="S38" i="1"/>
  <c r="M38" i="1"/>
  <c r="L38" i="1"/>
  <c r="N38" i="1" s="1"/>
  <c r="R38" i="1" s="1"/>
  <c r="D38" i="1"/>
  <c r="T38" i="1" s="1"/>
  <c r="U38" i="1" s="1"/>
  <c r="W38" i="1" s="1"/>
  <c r="A38" i="1"/>
  <c r="Y37" i="1"/>
  <c r="S37" i="1"/>
  <c r="M37" i="1"/>
  <c r="L37" i="1"/>
  <c r="D37" i="1"/>
  <c r="T37" i="1" s="1"/>
  <c r="U37" i="1" s="1"/>
  <c r="W37" i="1" s="1"/>
  <c r="A37" i="1"/>
  <c r="Y36" i="1"/>
  <c r="S36" i="1"/>
  <c r="M36" i="1" s="1"/>
  <c r="L36" i="1"/>
  <c r="D36" i="1"/>
  <c r="T36" i="1" s="1"/>
  <c r="U36" i="1" s="1"/>
  <c r="W36" i="1" s="1"/>
  <c r="A36" i="1"/>
  <c r="Y35" i="1"/>
  <c r="S35" i="1"/>
  <c r="M35" i="1" s="1"/>
  <c r="L35" i="1"/>
  <c r="N35" i="1" s="1"/>
  <c r="D35" i="1"/>
  <c r="T35" i="1" s="1"/>
  <c r="U35" i="1" s="1"/>
  <c r="W35" i="1" s="1"/>
  <c r="A35" i="1"/>
  <c r="Y34" i="1"/>
  <c r="S34" i="1"/>
  <c r="M34" i="1"/>
  <c r="L34" i="1"/>
  <c r="N34" i="1" s="1"/>
  <c r="D34" i="1"/>
  <c r="T34" i="1" s="1"/>
  <c r="U34" i="1" s="1"/>
  <c r="W34" i="1" s="1"/>
  <c r="A34" i="1"/>
  <c r="Y33" i="1"/>
  <c r="S33" i="1"/>
  <c r="M33" i="1" s="1"/>
  <c r="L33" i="1"/>
  <c r="D33" i="1"/>
  <c r="T33" i="1" s="1"/>
  <c r="U33" i="1" s="1"/>
  <c r="W33" i="1" s="1"/>
  <c r="A33" i="1"/>
  <c r="Y32" i="1"/>
  <c r="S32" i="1"/>
  <c r="M32" i="1" s="1"/>
  <c r="L32" i="1"/>
  <c r="AA32" i="1" s="1"/>
  <c r="N32" i="1" s="1"/>
  <c r="D32" i="1"/>
  <c r="T32" i="1" s="1"/>
  <c r="U32" i="1" s="1"/>
  <c r="W32" i="1" s="1"/>
  <c r="A32" i="1"/>
  <c r="Y31" i="1"/>
  <c r="S31" i="1"/>
  <c r="N31" i="1"/>
  <c r="M31" i="1"/>
  <c r="L31" i="1"/>
  <c r="D31" i="1"/>
  <c r="T31" i="1" s="1"/>
  <c r="U31" i="1" s="1"/>
  <c r="W31" i="1" s="1"/>
  <c r="A31" i="1"/>
  <c r="Y30" i="1"/>
  <c r="S30" i="1"/>
  <c r="M30" i="1"/>
  <c r="L30" i="1"/>
  <c r="D30" i="1"/>
  <c r="T30" i="1" s="1"/>
  <c r="U30" i="1" s="1"/>
  <c r="W30" i="1" s="1"/>
  <c r="A30" i="1"/>
  <c r="Y29" i="1"/>
  <c r="S29" i="1"/>
  <c r="M29" i="1" s="1"/>
  <c r="L29" i="1"/>
  <c r="D29" i="1"/>
  <c r="T29" i="1" s="1"/>
  <c r="U29" i="1" s="1"/>
  <c r="W29" i="1" s="1"/>
  <c r="A29" i="1"/>
  <c r="Y28" i="1"/>
  <c r="S28" i="1"/>
  <c r="M28" i="1" s="1"/>
  <c r="L28" i="1"/>
  <c r="N28" i="1" s="1"/>
  <c r="D28" i="1"/>
  <c r="T28" i="1" s="1"/>
  <c r="U28" i="1" s="1"/>
  <c r="W28" i="1" s="1"/>
  <c r="A28" i="1"/>
  <c r="Y27" i="1"/>
  <c r="S27" i="1"/>
  <c r="M27" i="1"/>
  <c r="L27" i="1"/>
  <c r="N27" i="1" s="1"/>
  <c r="D27" i="1"/>
  <c r="T27" i="1" s="1"/>
  <c r="U27" i="1" s="1"/>
  <c r="W27" i="1" s="1"/>
  <c r="A27" i="1"/>
  <c r="Y26" i="1"/>
  <c r="S26" i="1"/>
  <c r="M26" i="1"/>
  <c r="L26" i="1"/>
  <c r="N26" i="1" s="1"/>
  <c r="D26" i="1"/>
  <c r="T26" i="1" s="1"/>
  <c r="U26" i="1" s="1"/>
  <c r="W26" i="1" s="1"/>
  <c r="A26" i="1"/>
  <c r="W25" i="1"/>
  <c r="B17" i="1"/>
  <c r="G15" i="1"/>
  <c r="B15" i="1"/>
  <c r="B13" i="1"/>
  <c r="R46" i="1" l="1"/>
  <c r="R45" i="1"/>
  <c r="R49" i="1"/>
  <c r="R41" i="1"/>
  <c r="R31" i="1"/>
  <c r="R40" i="1"/>
  <c r="R39" i="1"/>
  <c r="N37" i="1"/>
  <c r="R37" i="1" s="1"/>
  <c r="N36" i="1"/>
  <c r="R36" i="1" s="1"/>
  <c r="R35" i="1"/>
  <c r="R34" i="1"/>
  <c r="N33" i="1"/>
  <c r="R33" i="1" s="1"/>
  <c r="N30" i="1"/>
  <c r="R30" i="1" s="1"/>
  <c r="N29" i="1"/>
  <c r="R29" i="1" s="1"/>
  <c r="R32" i="1"/>
  <c r="R28" i="1"/>
  <c r="R27" i="1"/>
  <c r="R26" i="1"/>
  <c r="J32" i="104" l="1"/>
  <c r="J31" i="104"/>
  <c r="J30" i="104"/>
  <c r="G16" i="2" l="1"/>
  <c r="H24" i="2" l="1"/>
  <c r="T25" i="218" l="1"/>
  <c r="I19" i="218" l="1"/>
  <c r="P19" i="875" l="1"/>
  <c r="P19" i="871"/>
  <c r="P19" i="865"/>
  <c r="P19" i="859"/>
  <c r="P19" i="853"/>
  <c r="P19" i="847"/>
  <c r="P19" i="843"/>
  <c r="P19" i="821"/>
  <c r="P19" i="815"/>
  <c r="P19" i="809"/>
  <c r="P19" i="799"/>
  <c r="P19" i="791"/>
  <c r="P19" i="777"/>
  <c r="P19" i="769"/>
  <c r="P19" i="767"/>
  <c r="P19" i="761"/>
  <c r="P19" i="757"/>
  <c r="P19" i="745"/>
  <c r="P19" i="741"/>
  <c r="P19" i="863"/>
  <c r="P19" i="851"/>
  <c r="P19" i="841"/>
  <c r="P19" i="833"/>
  <c r="P19" i="823"/>
  <c r="P19" i="819"/>
  <c r="P19" i="817"/>
  <c r="P19" i="813"/>
  <c r="P19" i="803"/>
  <c r="P19" i="797"/>
  <c r="P19" i="795"/>
  <c r="P19" i="793"/>
  <c r="P19" i="789"/>
  <c r="P19" i="783"/>
  <c r="P19" i="775"/>
  <c r="P19" i="765"/>
  <c r="P19" i="763"/>
  <c r="P19" i="751"/>
  <c r="P19" i="743"/>
  <c r="P19" i="873"/>
  <c r="P19" i="869"/>
  <c r="P19" i="855"/>
  <c r="P19" i="849"/>
  <c r="P19" i="839"/>
  <c r="P19" i="835"/>
  <c r="P19" i="831"/>
  <c r="P19" i="827"/>
  <c r="P19" i="811"/>
  <c r="P19" i="807"/>
  <c r="P19" i="801"/>
  <c r="P19" i="787"/>
  <c r="P19" i="781"/>
  <c r="P19" i="773"/>
  <c r="P19" i="753"/>
  <c r="P19" i="749"/>
  <c r="P19" i="219"/>
  <c r="P19" i="877"/>
  <c r="P19" i="867"/>
  <c r="P19" i="861"/>
  <c r="P19" i="857"/>
  <c r="P19" i="845"/>
  <c r="P19" i="837"/>
  <c r="P19" i="759"/>
  <c r="P19" i="747"/>
  <c r="P19" i="825"/>
  <c r="P19" i="829"/>
  <c r="P19" i="785"/>
  <c r="P19" i="779"/>
  <c r="P19" i="755"/>
  <c r="P19" i="771"/>
  <c r="P19" i="805"/>
  <c r="L17" i="877"/>
  <c r="L17" i="867"/>
  <c r="L17" i="861"/>
  <c r="L17" i="857"/>
  <c r="L17" i="845"/>
  <c r="L17" i="837"/>
  <c r="L17" i="829"/>
  <c r="L17" i="825"/>
  <c r="L17" i="805"/>
  <c r="L17" i="785"/>
  <c r="L17" i="779"/>
  <c r="L17" i="771"/>
  <c r="L17" i="759"/>
  <c r="L17" i="755"/>
  <c r="L17" i="747"/>
  <c r="L17" i="875"/>
  <c r="L17" i="871"/>
  <c r="L17" i="865"/>
  <c r="L17" i="859"/>
  <c r="L17" i="853"/>
  <c r="L17" i="847"/>
  <c r="L17" i="843"/>
  <c r="L17" i="821"/>
  <c r="L17" i="815"/>
  <c r="L17" i="809"/>
  <c r="L17" i="799"/>
  <c r="L17" i="791"/>
  <c r="L17" i="777"/>
  <c r="L17" i="769"/>
  <c r="L17" i="767"/>
  <c r="L17" i="761"/>
  <c r="L17" i="757"/>
  <c r="L17" i="745"/>
  <c r="L17" i="741"/>
  <c r="L17" i="863"/>
  <c r="L17" i="851"/>
  <c r="L17" i="841"/>
  <c r="L17" i="833"/>
  <c r="L17" i="823"/>
  <c r="L17" i="819"/>
  <c r="L17" i="817"/>
  <c r="L17" i="813"/>
  <c r="L17" i="803"/>
  <c r="L17" i="797"/>
  <c r="L17" i="795"/>
  <c r="L17" i="793"/>
  <c r="L17" i="789"/>
  <c r="L17" i="783"/>
  <c r="L17" i="775"/>
  <c r="L17" i="765"/>
  <c r="L17" i="763"/>
  <c r="L17" i="751"/>
  <c r="L17" i="743"/>
  <c r="L17" i="873"/>
  <c r="L17" i="869"/>
  <c r="L17" i="855"/>
  <c r="L17" i="849"/>
  <c r="L17" i="839"/>
  <c r="L17" i="835"/>
  <c r="L17" i="749"/>
  <c r="L17" i="753"/>
  <c r="L17" i="831"/>
  <c r="L17" i="811"/>
  <c r="L17" i="787"/>
  <c r="L17" i="781"/>
  <c r="L17" i="773"/>
  <c r="L17" i="807"/>
  <c r="L17" i="801"/>
  <c r="L17" i="827"/>
  <c r="L17" i="860"/>
  <c r="L17" i="858"/>
  <c r="L17" i="852"/>
  <c r="L17" i="850"/>
  <c r="L17" i="832"/>
  <c r="L17" i="828"/>
  <c r="L17" i="824"/>
  <c r="L17" i="822"/>
  <c r="L17" i="814"/>
  <c r="L17" i="812"/>
  <c r="L17" i="808"/>
  <c r="L17" i="796"/>
  <c r="L17" i="786"/>
  <c r="L17" i="758"/>
  <c r="L17" i="754"/>
  <c r="L17" i="750"/>
  <c r="L17" i="874"/>
  <c r="L17" i="834"/>
  <c r="L17" i="818"/>
  <c r="L17" i="806"/>
  <c r="L17" i="804"/>
  <c r="L17" i="766"/>
  <c r="L17" i="756"/>
  <c r="L17" i="752"/>
  <c r="L17" i="876"/>
  <c r="L17" i="872"/>
  <c r="L17" i="870"/>
  <c r="L17" i="862"/>
  <c r="L17" i="856"/>
  <c r="L17" i="844"/>
  <c r="L17" i="838"/>
  <c r="L17" i="830"/>
  <c r="L17" i="816"/>
  <c r="L17" i="810"/>
  <c r="L17" i="802"/>
  <c r="L17" i="790"/>
  <c r="L17" i="780"/>
  <c r="L17" i="778"/>
  <c r="L17" i="774"/>
  <c r="L17" i="768"/>
  <c r="L17" i="762"/>
  <c r="L17" i="744"/>
  <c r="L17" i="740"/>
  <c r="L17" i="842"/>
  <c r="L17" i="840"/>
  <c r="L17" i="794"/>
  <c r="L17" i="788"/>
  <c r="L17" i="782"/>
  <c r="L17" i="772"/>
  <c r="L17" i="826"/>
  <c r="L17" i="820"/>
  <c r="L17" i="800"/>
  <c r="L17" i="760"/>
  <c r="L17" i="746"/>
  <c r="L17" i="864"/>
  <c r="L17" i="836"/>
  <c r="L17" i="784"/>
  <c r="L17" i="866"/>
  <c r="L17" i="854"/>
  <c r="L17" i="846"/>
  <c r="L17" i="764"/>
  <c r="L17" i="748"/>
  <c r="L17" i="868"/>
  <c r="L17" i="848"/>
  <c r="L17" i="792"/>
  <c r="L17" i="776"/>
  <c r="L17" i="770"/>
  <c r="L17" i="742"/>
  <c r="P19" i="876"/>
  <c r="P19" i="872"/>
  <c r="P19" i="870"/>
  <c r="P19" i="862"/>
  <c r="P19" i="856"/>
  <c r="P19" i="844"/>
  <c r="P19" i="838"/>
  <c r="P19" i="830"/>
  <c r="P19" i="816"/>
  <c r="P19" i="810"/>
  <c r="P19" i="802"/>
  <c r="P19" i="790"/>
  <c r="P19" i="780"/>
  <c r="P19" i="778"/>
  <c r="P19" i="774"/>
  <c r="P19" i="768"/>
  <c r="P19" i="762"/>
  <c r="P19" i="744"/>
  <c r="P19" i="740"/>
  <c r="P19" i="868"/>
  <c r="P19" i="866"/>
  <c r="P19" i="864"/>
  <c r="P19" i="854"/>
  <c r="P19" i="848"/>
  <c r="P19" i="846"/>
  <c r="P19" i="836"/>
  <c r="P19" i="826"/>
  <c r="P19" i="820"/>
  <c r="P19" i="760"/>
  <c r="P19" i="874"/>
  <c r="P19" i="842"/>
  <c r="P19" i="840"/>
  <c r="P19" i="834"/>
  <c r="P19" i="818"/>
  <c r="P19" i="806"/>
  <c r="P19" i="804"/>
  <c r="P19" i="794"/>
  <c r="P19" i="788"/>
  <c r="P19" i="766"/>
  <c r="P19" i="756"/>
  <c r="P19" i="752"/>
  <c r="P19" i="748"/>
  <c r="P19" i="742"/>
  <c r="P19" i="800"/>
  <c r="P19" i="792"/>
  <c r="P19" i="784"/>
  <c r="P19" i="782"/>
  <c r="P19" i="776"/>
  <c r="P19" i="772"/>
  <c r="P19" i="770"/>
  <c r="P19" i="764"/>
  <c r="P19" i="828"/>
  <c r="P19" i="754"/>
  <c r="P19" i="858"/>
  <c r="P19" i="746"/>
  <c r="P19" i="814"/>
  <c r="P19" i="808"/>
  <c r="P19" i="786"/>
  <c r="P19" i="850"/>
  <c r="P19" i="822"/>
  <c r="P19" i="750"/>
  <c r="P19" i="852"/>
  <c r="P19" i="824"/>
  <c r="P19" i="812"/>
  <c r="P19" i="860"/>
  <c r="P19" i="832"/>
  <c r="P19" i="796"/>
  <c r="P19" i="758"/>
  <c r="L17" i="219"/>
  <c r="L17" i="1"/>
  <c r="P19" i="1"/>
  <c r="H17" i="218"/>
  <c r="B19" i="218"/>
  <c r="G24" i="2" l="1"/>
  <c r="G26" i="2" s="1"/>
  <c r="D28" i="102"/>
  <c r="D27" i="102"/>
  <c r="T26" i="218" l="1"/>
  <c r="T27" i="218"/>
  <c r="T28" i="218"/>
  <c r="T29" i="218"/>
  <c r="T30" i="218"/>
  <c r="T31" i="218"/>
  <c r="T32" i="218"/>
  <c r="T33" i="218"/>
  <c r="T34" i="218"/>
  <c r="T35" i="218"/>
  <c r="T36" i="218"/>
  <c r="T37" i="218"/>
  <c r="T38" i="218"/>
  <c r="T39" i="218"/>
  <c r="T40" i="218"/>
  <c r="T41" i="218"/>
  <c r="T42" i="218"/>
  <c r="T43" i="218"/>
  <c r="T44" i="218"/>
  <c r="T45" i="218"/>
  <c r="T46" i="218"/>
  <c r="T47" i="218"/>
  <c r="T48" i="218"/>
  <c r="F107" i="2"/>
  <c r="A107" i="2" s="1"/>
  <c r="G107" i="2"/>
  <c r="H107" i="2" s="1"/>
  <c r="F108" i="2"/>
  <c r="B108" i="2" s="1"/>
  <c r="G108" i="2"/>
  <c r="H108" i="2" s="1"/>
  <c r="F109" i="2"/>
  <c r="A109" i="2" s="1"/>
  <c r="G109" i="2"/>
  <c r="H109" i="2" s="1"/>
  <c r="K109" i="2" s="1"/>
  <c r="F110" i="2"/>
  <c r="G110" i="2"/>
  <c r="H110" i="2" s="1"/>
  <c r="F111" i="2"/>
  <c r="A111" i="2" s="1"/>
  <c r="G111" i="2"/>
  <c r="H111" i="2" s="1"/>
  <c r="F112" i="2"/>
  <c r="B112" i="2" s="1"/>
  <c r="G112" i="2"/>
  <c r="H112" i="2" s="1"/>
  <c r="F113" i="2"/>
  <c r="A113" i="2" s="1"/>
  <c r="G113" i="2"/>
  <c r="H113" i="2" s="1"/>
  <c r="K113" i="2" s="1"/>
  <c r="F114" i="2"/>
  <c r="G114" i="2"/>
  <c r="H114" i="2" s="1"/>
  <c r="F115" i="2"/>
  <c r="A115" i="2" s="1"/>
  <c r="G115" i="2"/>
  <c r="H115" i="2" s="1"/>
  <c r="F116" i="2"/>
  <c r="B116" i="2" s="1"/>
  <c r="G116" i="2"/>
  <c r="H116" i="2" s="1"/>
  <c r="F117" i="2"/>
  <c r="A117" i="2" s="1"/>
  <c r="G117" i="2"/>
  <c r="H117" i="2" s="1"/>
  <c r="K117" i="2" s="1"/>
  <c r="F118" i="2"/>
  <c r="G118" i="2"/>
  <c r="H118" i="2" s="1"/>
  <c r="F119" i="2"/>
  <c r="A119" i="2" s="1"/>
  <c r="G119" i="2"/>
  <c r="H119" i="2" s="1"/>
  <c r="F120" i="2"/>
  <c r="B120" i="2" s="1"/>
  <c r="G120" i="2"/>
  <c r="H120" i="2" s="1"/>
  <c r="F121" i="2"/>
  <c r="A121" i="2" s="1"/>
  <c r="G121" i="2"/>
  <c r="H121" i="2" s="1"/>
  <c r="K121" i="2" s="1"/>
  <c r="F122" i="2"/>
  <c r="G122" i="2"/>
  <c r="H122" i="2" s="1"/>
  <c r="F123" i="2"/>
  <c r="A123" i="2" s="1"/>
  <c r="G123" i="2"/>
  <c r="H123" i="2" s="1"/>
  <c r="K123" i="2" s="1"/>
  <c r="F124" i="2"/>
  <c r="B124" i="2" s="1"/>
  <c r="G124" i="2"/>
  <c r="H124" i="2" s="1"/>
  <c r="J124" i="2" s="1"/>
  <c r="F125" i="2"/>
  <c r="A125" i="2" s="1"/>
  <c r="G125" i="2"/>
  <c r="H125" i="2" s="1"/>
  <c r="K125" i="2" s="1"/>
  <c r="F126" i="2"/>
  <c r="B126" i="2" s="1"/>
  <c r="G126" i="2"/>
  <c r="H126" i="2" s="1"/>
  <c r="F127" i="2"/>
  <c r="A127" i="2" s="1"/>
  <c r="G127" i="2"/>
  <c r="H127" i="2" s="1"/>
  <c r="K127" i="2" s="1"/>
  <c r="F128" i="2"/>
  <c r="B128" i="2" s="1"/>
  <c r="G128" i="2"/>
  <c r="H128" i="2" s="1"/>
  <c r="F129" i="2"/>
  <c r="A129" i="2" s="1"/>
  <c r="G129" i="2"/>
  <c r="H129" i="2" s="1"/>
  <c r="F130" i="2"/>
  <c r="B130" i="2" s="1"/>
  <c r="G130" i="2"/>
  <c r="H130" i="2" s="1"/>
  <c r="F131" i="2"/>
  <c r="C131" i="2" s="1"/>
  <c r="G131" i="2"/>
  <c r="H131" i="2" s="1"/>
  <c r="F132" i="2"/>
  <c r="G132" i="2"/>
  <c r="H132" i="2" s="1"/>
  <c r="F133" i="2"/>
  <c r="A133" i="2" s="1"/>
  <c r="G133" i="2"/>
  <c r="F134" i="2"/>
  <c r="B134" i="2" s="1"/>
  <c r="G134" i="2"/>
  <c r="H134" i="2" s="1"/>
  <c r="F135" i="2"/>
  <c r="A135" i="2" s="1"/>
  <c r="G135" i="2"/>
  <c r="H135" i="2" s="1"/>
  <c r="F136" i="2"/>
  <c r="B136" i="2" s="1"/>
  <c r="G136" i="2"/>
  <c r="H136" i="2" s="1"/>
  <c r="F137" i="2"/>
  <c r="A137" i="2" s="1"/>
  <c r="G137" i="2"/>
  <c r="H137" i="2" s="1"/>
  <c r="F138" i="2"/>
  <c r="G138" i="2"/>
  <c r="H138" i="2" s="1"/>
  <c r="J138" i="2" s="1"/>
  <c r="F139" i="2"/>
  <c r="A139" i="2" s="1"/>
  <c r="G139" i="2"/>
  <c r="H139" i="2" s="1"/>
  <c r="F140" i="2"/>
  <c r="B140" i="2" s="1"/>
  <c r="G140" i="2"/>
  <c r="H140" i="2" s="1"/>
  <c r="K140" i="2" s="1"/>
  <c r="F141" i="2"/>
  <c r="G141" i="2"/>
  <c r="H141" i="2" s="1"/>
  <c r="F142" i="2"/>
  <c r="B142" i="2" s="1"/>
  <c r="G142" i="2"/>
  <c r="H142" i="2" s="1"/>
  <c r="J142" i="2" s="1"/>
  <c r="F143" i="2"/>
  <c r="A143" i="2" s="1"/>
  <c r="G143" i="2"/>
  <c r="H143" i="2" s="1"/>
  <c r="F144" i="2"/>
  <c r="A144" i="2" s="1"/>
  <c r="G144" i="2"/>
  <c r="H144" i="2" s="1"/>
  <c r="F145" i="2"/>
  <c r="A145" i="2" s="1"/>
  <c r="G145" i="2"/>
  <c r="H145" i="2" s="1"/>
  <c r="F146" i="2"/>
  <c r="G146" i="2"/>
  <c r="F147" i="2"/>
  <c r="A147" i="2" s="1"/>
  <c r="G147" i="2"/>
  <c r="H147" i="2" s="1"/>
  <c r="F148" i="2"/>
  <c r="G148" i="2"/>
  <c r="H148" i="2" s="1"/>
  <c r="F149" i="2"/>
  <c r="A149" i="2" s="1"/>
  <c r="G149" i="2"/>
  <c r="H149" i="2" s="1"/>
  <c r="F150" i="2"/>
  <c r="B150" i="2" s="1"/>
  <c r="G150" i="2"/>
  <c r="F151" i="2"/>
  <c r="A151" i="2" s="1"/>
  <c r="G151" i="2"/>
  <c r="H151" i="2" s="1"/>
  <c r="F152" i="2"/>
  <c r="B152" i="2" s="1"/>
  <c r="G152" i="2"/>
  <c r="H152" i="2" s="1"/>
  <c r="F153" i="2"/>
  <c r="A153" i="2" s="1"/>
  <c r="G153" i="2"/>
  <c r="H153" i="2" s="1"/>
  <c r="F154" i="2"/>
  <c r="B154" i="2" s="1"/>
  <c r="G154" i="2"/>
  <c r="H154" i="2" s="1"/>
  <c r="J154" i="2" s="1"/>
  <c r="F155" i="2"/>
  <c r="A155" i="2" s="1"/>
  <c r="G155" i="2"/>
  <c r="H155" i="2" s="1"/>
  <c r="F156" i="2"/>
  <c r="A156" i="2" s="1"/>
  <c r="G156" i="2"/>
  <c r="H156" i="2" s="1"/>
  <c r="K156" i="2" s="1"/>
  <c r="F157" i="2"/>
  <c r="G157" i="2"/>
  <c r="H157" i="2" s="1"/>
  <c r="F158" i="2"/>
  <c r="B158" i="2" s="1"/>
  <c r="G158" i="2"/>
  <c r="H158" i="2" s="1"/>
  <c r="F159" i="2"/>
  <c r="C159" i="2" s="1"/>
  <c r="G159" i="2"/>
  <c r="H159" i="2" s="1"/>
  <c r="F160" i="2"/>
  <c r="A160" i="2" s="1"/>
  <c r="G160" i="2"/>
  <c r="H160" i="2" s="1"/>
  <c r="F161" i="2"/>
  <c r="A161" i="2" s="1"/>
  <c r="G161" i="2"/>
  <c r="H161" i="2" s="1"/>
  <c r="F162" i="2"/>
  <c r="G162" i="2"/>
  <c r="F163" i="2"/>
  <c r="A163" i="2" s="1"/>
  <c r="G163" i="2"/>
  <c r="H163" i="2" s="1"/>
  <c r="F164" i="2"/>
  <c r="G164" i="2"/>
  <c r="H164" i="2" s="1"/>
  <c r="F165" i="2"/>
  <c r="A165" i="2" s="1"/>
  <c r="G165" i="2"/>
  <c r="H165" i="2" s="1"/>
  <c r="F166" i="2"/>
  <c r="B166" i="2" s="1"/>
  <c r="G166" i="2"/>
  <c r="F167" i="2"/>
  <c r="A167" i="2" s="1"/>
  <c r="G167" i="2"/>
  <c r="H167" i="2" s="1"/>
  <c r="F168" i="2"/>
  <c r="B168" i="2" s="1"/>
  <c r="G168" i="2"/>
  <c r="H168" i="2" s="1"/>
  <c r="F169" i="2"/>
  <c r="A169" i="2" s="1"/>
  <c r="G169" i="2"/>
  <c r="H169" i="2" s="1"/>
  <c r="F170" i="2"/>
  <c r="B170" i="2" s="1"/>
  <c r="G170" i="2"/>
  <c r="H170" i="2" s="1"/>
  <c r="K170" i="2" s="1"/>
  <c r="F171" i="2"/>
  <c r="A171" i="2" s="1"/>
  <c r="G171" i="2"/>
  <c r="H171" i="2" s="1"/>
  <c r="K171" i="2" s="1"/>
  <c r="F172" i="2"/>
  <c r="A172" i="2" s="1"/>
  <c r="G172" i="2"/>
  <c r="H172" i="2" s="1"/>
  <c r="K172" i="2" s="1"/>
  <c r="F173" i="2"/>
  <c r="G173" i="2"/>
  <c r="H173" i="2" s="1"/>
  <c r="K173" i="2" s="1"/>
  <c r="F174" i="2"/>
  <c r="B174" i="2" s="1"/>
  <c r="G174" i="2"/>
  <c r="H174" i="2" s="1"/>
  <c r="K174" i="2" s="1"/>
  <c r="F175" i="2"/>
  <c r="C175" i="2" s="1"/>
  <c r="G175" i="2"/>
  <c r="H175" i="2" s="1"/>
  <c r="K175" i="2" s="1"/>
  <c r="F176" i="2"/>
  <c r="A176" i="2" s="1"/>
  <c r="G176" i="2"/>
  <c r="H176" i="2" s="1"/>
  <c r="K176" i="2" s="1"/>
  <c r="J45" i="104"/>
  <c r="J46" i="104"/>
  <c r="F46" i="104"/>
  <c r="K26" i="218"/>
  <c r="K27" i="218"/>
  <c r="K28" i="218"/>
  <c r="K31" i="218"/>
  <c r="K32" i="218"/>
  <c r="K33" i="218"/>
  <c r="K34" i="218"/>
  <c r="K35" i="218"/>
  <c r="K36" i="218"/>
  <c r="K37" i="218"/>
  <c r="K38" i="218"/>
  <c r="K39" i="218"/>
  <c r="K40" i="218"/>
  <c r="K41" i="218"/>
  <c r="K42" i="218"/>
  <c r="K43" i="218"/>
  <c r="K44" i="218"/>
  <c r="K45" i="218"/>
  <c r="K46" i="218"/>
  <c r="K47" i="218"/>
  <c r="K48" i="218"/>
  <c r="K25" i="218"/>
  <c r="F26" i="218"/>
  <c r="F27" i="218"/>
  <c r="F28" i="218"/>
  <c r="F31" i="218"/>
  <c r="F32" i="218"/>
  <c r="F33" i="218"/>
  <c r="F34" i="218"/>
  <c r="F35" i="218"/>
  <c r="F36" i="218"/>
  <c r="F37" i="218"/>
  <c r="F38" i="218"/>
  <c r="F39" i="218"/>
  <c r="F40" i="218"/>
  <c r="F41" i="218"/>
  <c r="F42" i="218"/>
  <c r="F43" i="218"/>
  <c r="F44" i="218"/>
  <c r="F45" i="218"/>
  <c r="F46" i="218"/>
  <c r="F47" i="218"/>
  <c r="F48" i="218"/>
  <c r="I26" i="218"/>
  <c r="I27" i="218"/>
  <c r="I28" i="218"/>
  <c r="I31" i="218"/>
  <c r="I32" i="218"/>
  <c r="I33" i="218"/>
  <c r="I34" i="218"/>
  <c r="I35" i="218"/>
  <c r="I36" i="218"/>
  <c r="I37" i="218"/>
  <c r="I38" i="218"/>
  <c r="I39" i="218"/>
  <c r="I40" i="218"/>
  <c r="I41" i="218"/>
  <c r="I42" i="218"/>
  <c r="I43" i="218"/>
  <c r="I44" i="218"/>
  <c r="I45" i="218"/>
  <c r="I46" i="218"/>
  <c r="I47" i="218"/>
  <c r="I48" i="218"/>
  <c r="H26" i="218"/>
  <c r="H27" i="218"/>
  <c r="H28" i="218"/>
  <c r="H31" i="218"/>
  <c r="H32" i="218"/>
  <c r="H33" i="218"/>
  <c r="H34" i="218"/>
  <c r="H35" i="218"/>
  <c r="H36" i="218"/>
  <c r="H37" i="218"/>
  <c r="H38" i="218"/>
  <c r="H39" i="218"/>
  <c r="H40" i="218"/>
  <c r="H41" i="218"/>
  <c r="H42" i="218"/>
  <c r="H43" i="218"/>
  <c r="H44" i="218"/>
  <c r="H45" i="218"/>
  <c r="H46" i="218"/>
  <c r="H47" i="218"/>
  <c r="H48" i="218"/>
  <c r="G26" i="218"/>
  <c r="G27" i="218"/>
  <c r="G28" i="218"/>
  <c r="G31" i="218"/>
  <c r="G32" i="218"/>
  <c r="G33" i="218"/>
  <c r="G34" i="218"/>
  <c r="G35" i="218"/>
  <c r="G36" i="218"/>
  <c r="G37" i="218"/>
  <c r="G38" i="218"/>
  <c r="G39" i="218"/>
  <c r="G40" i="218"/>
  <c r="G41" i="218"/>
  <c r="G42" i="218"/>
  <c r="G43" i="218"/>
  <c r="G44" i="218"/>
  <c r="G45" i="218"/>
  <c r="G46" i="218"/>
  <c r="G47" i="218"/>
  <c r="G48" i="218"/>
  <c r="F25" i="218"/>
  <c r="G25" i="218"/>
  <c r="H25" i="218"/>
  <c r="I25" i="218"/>
  <c r="E26" i="218"/>
  <c r="E27" i="218"/>
  <c r="E28" i="218"/>
  <c r="E31" i="218"/>
  <c r="E32" i="218"/>
  <c r="E33" i="218"/>
  <c r="E34" i="218"/>
  <c r="E35" i="218"/>
  <c r="E36" i="218"/>
  <c r="E37" i="218"/>
  <c r="E38" i="218"/>
  <c r="E39" i="218"/>
  <c r="E40" i="218"/>
  <c r="E41" i="218"/>
  <c r="E42" i="218"/>
  <c r="E43" i="218"/>
  <c r="E44" i="218"/>
  <c r="E45" i="218"/>
  <c r="E46" i="218"/>
  <c r="E47" i="218"/>
  <c r="E48" i="218"/>
  <c r="E25" i="218"/>
  <c r="C26" i="218"/>
  <c r="C27" i="218"/>
  <c r="C28" i="218"/>
  <c r="C31" i="218"/>
  <c r="C32" i="218"/>
  <c r="C33" i="218"/>
  <c r="C34" i="218"/>
  <c r="C35" i="218"/>
  <c r="C36" i="218"/>
  <c r="C37" i="218"/>
  <c r="C38" i="218"/>
  <c r="C39" i="218"/>
  <c r="C40" i="218"/>
  <c r="C41" i="218"/>
  <c r="C42" i="218"/>
  <c r="C43" i="218"/>
  <c r="C44" i="218"/>
  <c r="C45" i="218"/>
  <c r="C46" i="218"/>
  <c r="C47" i="218"/>
  <c r="C48" i="218"/>
  <c r="C25" i="218"/>
  <c r="B26" i="218"/>
  <c r="B27" i="218"/>
  <c r="B28" i="218"/>
  <c r="B31" i="218"/>
  <c r="B32" i="218"/>
  <c r="B33" i="218"/>
  <c r="B34" i="218"/>
  <c r="B35" i="218"/>
  <c r="B36" i="218"/>
  <c r="B37" i="218"/>
  <c r="B38" i="218"/>
  <c r="B39" i="218"/>
  <c r="B40" i="218"/>
  <c r="B41" i="218"/>
  <c r="B42" i="218"/>
  <c r="B43" i="218"/>
  <c r="B44" i="218"/>
  <c r="B45" i="218"/>
  <c r="B46" i="218"/>
  <c r="B47" i="218"/>
  <c r="B48" i="218"/>
  <c r="A131" i="2" l="1"/>
  <c r="C163" i="2"/>
  <c r="C155" i="2"/>
  <c r="A159" i="2"/>
  <c r="C111" i="2"/>
  <c r="A168" i="2"/>
  <c r="B156" i="2"/>
  <c r="C125" i="2"/>
  <c r="C165" i="2"/>
  <c r="C133" i="2"/>
  <c r="C123" i="2"/>
  <c r="C149" i="2"/>
  <c r="K131" i="2"/>
  <c r="B176" i="2"/>
  <c r="A175" i="2"/>
  <c r="A152" i="2"/>
  <c r="C147" i="2"/>
  <c r="K139" i="2"/>
  <c r="C135" i="2"/>
  <c r="C129" i="2"/>
  <c r="A124" i="2"/>
  <c r="C119" i="2"/>
  <c r="J148" i="2"/>
  <c r="H133" i="2"/>
  <c r="K133" i="2" s="1"/>
  <c r="J160" i="2"/>
  <c r="C153" i="2"/>
  <c r="K147" i="2"/>
  <c r="J144" i="2"/>
  <c r="C115" i="2"/>
  <c r="J169" i="2"/>
  <c r="J164" i="2"/>
  <c r="K135" i="2"/>
  <c r="H166" i="2"/>
  <c r="J166" i="2" s="1"/>
  <c r="H162" i="2"/>
  <c r="K162" i="2" s="1"/>
  <c r="H150" i="2"/>
  <c r="K150" i="2" s="1"/>
  <c r="H146" i="2"/>
  <c r="K146" i="2" s="1"/>
  <c r="J165" i="2"/>
  <c r="J153" i="2"/>
  <c r="K129" i="2"/>
  <c r="K161" i="2"/>
  <c r="J149" i="2"/>
  <c r="K137" i="2"/>
  <c r="K145" i="2"/>
  <c r="K151" i="2"/>
  <c r="J151" i="2"/>
  <c r="J132" i="2"/>
  <c r="K132" i="2"/>
  <c r="J128" i="2"/>
  <c r="K128" i="2"/>
  <c r="J118" i="2"/>
  <c r="K118" i="2"/>
  <c r="J122" i="2"/>
  <c r="K122" i="2"/>
  <c r="K163" i="2"/>
  <c r="J163" i="2"/>
  <c r="J130" i="2"/>
  <c r="K130" i="2"/>
  <c r="J114" i="2"/>
  <c r="K114" i="2"/>
  <c r="K167" i="2"/>
  <c r="J167" i="2"/>
  <c r="J134" i="2"/>
  <c r="K134" i="2"/>
  <c r="J158" i="2"/>
  <c r="K158" i="2"/>
  <c r="J110" i="2"/>
  <c r="K110" i="2"/>
  <c r="B172" i="2"/>
  <c r="C171" i="2"/>
  <c r="A170" i="2"/>
  <c r="C167" i="2"/>
  <c r="A158" i="2"/>
  <c r="K154" i="2"/>
  <c r="A154" i="2"/>
  <c r="C151" i="2"/>
  <c r="K144" i="2"/>
  <c r="B144" i="2"/>
  <c r="C143" i="2"/>
  <c r="J140" i="2"/>
  <c r="A140" i="2"/>
  <c r="C139" i="2"/>
  <c r="C137" i="2"/>
  <c r="J135" i="2"/>
  <c r="A130" i="2"/>
  <c r="A128" i="2"/>
  <c r="C127" i="2"/>
  <c r="J123" i="2"/>
  <c r="C121" i="2"/>
  <c r="A120" i="2"/>
  <c r="C117" i="2"/>
  <c r="A116" i="2"/>
  <c r="C113" i="2"/>
  <c r="A112" i="2"/>
  <c r="C109" i="2"/>
  <c r="A108" i="2"/>
  <c r="K169" i="2"/>
  <c r="K165" i="2"/>
  <c r="K149" i="2"/>
  <c r="J145" i="2"/>
  <c r="J139" i="2"/>
  <c r="J127" i="2"/>
  <c r="J121" i="2"/>
  <c r="J117" i="2"/>
  <c r="J113" i="2"/>
  <c r="J109" i="2"/>
  <c r="J161" i="2"/>
  <c r="K164" i="2"/>
  <c r="K142" i="2"/>
  <c r="K138" i="2"/>
  <c r="K159" i="2"/>
  <c r="J159" i="2"/>
  <c r="K155" i="2"/>
  <c r="J155" i="2"/>
  <c r="K143" i="2"/>
  <c r="J143" i="2"/>
  <c r="A118" i="2"/>
  <c r="B118" i="2"/>
  <c r="A114" i="2"/>
  <c r="B114" i="2"/>
  <c r="A110" i="2"/>
  <c r="B110" i="2"/>
  <c r="A174" i="2"/>
  <c r="B162" i="2"/>
  <c r="A162" i="2"/>
  <c r="K160" i="2"/>
  <c r="B160" i="2"/>
  <c r="A157" i="2"/>
  <c r="C157" i="2"/>
  <c r="K153" i="2"/>
  <c r="J152" i="2"/>
  <c r="K152" i="2"/>
  <c r="A148" i="2"/>
  <c r="B148" i="2"/>
  <c r="J141" i="2"/>
  <c r="K141" i="2"/>
  <c r="A142" i="2"/>
  <c r="B138" i="2"/>
  <c r="A138" i="2"/>
  <c r="J136" i="2"/>
  <c r="K136" i="2"/>
  <c r="A134" i="2"/>
  <c r="B132" i="2"/>
  <c r="A132" i="2"/>
  <c r="J126" i="2"/>
  <c r="K126" i="2"/>
  <c r="A122" i="2"/>
  <c r="B122" i="2"/>
  <c r="C169" i="2"/>
  <c r="J156" i="2"/>
  <c r="J147" i="2"/>
  <c r="J129" i="2"/>
  <c r="A173" i="2"/>
  <c r="C173" i="2"/>
  <c r="J168" i="2"/>
  <c r="K168" i="2"/>
  <c r="A164" i="2"/>
  <c r="B164" i="2"/>
  <c r="J157" i="2"/>
  <c r="K157" i="2"/>
  <c r="K148" i="2"/>
  <c r="B146" i="2"/>
  <c r="A146" i="2"/>
  <c r="A141" i="2"/>
  <c r="C141" i="2"/>
  <c r="J125" i="2"/>
  <c r="K124" i="2"/>
  <c r="J120" i="2"/>
  <c r="K120" i="2"/>
  <c r="J119" i="2"/>
  <c r="K119" i="2"/>
  <c r="J116" i="2"/>
  <c r="K116" i="2"/>
  <c r="J115" i="2"/>
  <c r="K115" i="2"/>
  <c r="J112" i="2"/>
  <c r="K112" i="2"/>
  <c r="J111" i="2"/>
  <c r="K111" i="2"/>
  <c r="J108" i="2"/>
  <c r="K108" i="2"/>
  <c r="J107" i="2"/>
  <c r="K107" i="2"/>
  <c r="A166" i="2"/>
  <c r="C161" i="2"/>
  <c r="A150" i="2"/>
  <c r="C145" i="2"/>
  <c r="J137" i="2"/>
  <c r="A136" i="2"/>
  <c r="J131" i="2"/>
  <c r="A126" i="2"/>
  <c r="C107" i="2"/>
  <c r="K166" i="2" l="1"/>
  <c r="J150" i="2"/>
  <c r="J162" i="2"/>
  <c r="J146" i="2"/>
  <c r="J133" i="2"/>
  <c r="J171" i="2"/>
  <c r="J174" i="2" l="1"/>
  <c r="J172" i="2"/>
  <c r="J173" i="2" l="1"/>
  <c r="J176" i="2"/>
  <c r="J175" i="2"/>
  <c r="J170" i="2"/>
  <c r="B25" i="218" l="1"/>
  <c r="G106" i="2" l="1"/>
  <c r="G105" i="2"/>
  <c r="G104" i="2"/>
  <c r="G103" i="2"/>
  <c r="G102" i="2"/>
  <c r="G101" i="2"/>
  <c r="G100" i="2"/>
  <c r="G99" i="2"/>
  <c r="G98" i="2"/>
  <c r="G97" i="2"/>
  <c r="G96" i="2"/>
  <c r="G95" i="2"/>
  <c r="G94" i="2"/>
  <c r="G93" i="2"/>
  <c r="G92" i="2"/>
  <c r="G91" i="2"/>
  <c r="G90" i="2"/>
  <c r="G89" i="2"/>
  <c r="G88" i="2"/>
  <c r="G87" i="2"/>
  <c r="G86" i="2"/>
  <c r="G85" i="2"/>
  <c r="G84" i="2"/>
  <c r="G83" i="2"/>
  <c r="G82" i="2"/>
  <c r="G81" i="2"/>
  <c r="G80" i="2"/>
  <c r="G79" i="2"/>
  <c r="G78" i="2"/>
  <c r="G77" i="2"/>
  <c r="G76" i="2"/>
  <c r="G75" i="2"/>
  <c r="G74" i="2"/>
  <c r="G73" i="2"/>
  <c r="G72" i="2"/>
  <c r="G71" i="2"/>
  <c r="G70" i="2"/>
  <c r="G69" i="2"/>
  <c r="G68" i="2"/>
  <c r="G67" i="2"/>
  <c r="G66" i="2"/>
  <c r="G65" i="2"/>
  <c r="G64" i="2"/>
  <c r="G63" i="2"/>
  <c r="G62" i="2"/>
  <c r="G61" i="2"/>
  <c r="G60" i="2"/>
  <c r="G59" i="2"/>
  <c r="G58" i="2"/>
  <c r="G57" i="2"/>
  <c r="F106" i="2"/>
  <c r="F105" i="2"/>
  <c r="F104" i="2"/>
  <c r="F103" i="2"/>
  <c r="F102" i="2"/>
  <c r="F101" i="2"/>
  <c r="F100" i="2"/>
  <c r="F99" i="2"/>
  <c r="F98" i="2"/>
  <c r="F97" i="2"/>
  <c r="F96" i="2"/>
  <c r="F95" i="2"/>
  <c r="F94" i="2"/>
  <c r="F93" i="2"/>
  <c r="F92" i="2"/>
  <c r="F91" i="2"/>
  <c r="F90" i="2"/>
  <c r="F89" i="2"/>
  <c r="F88" i="2"/>
  <c r="F87" i="2"/>
  <c r="F86" i="2"/>
  <c r="F85" i="2"/>
  <c r="F84" i="2"/>
  <c r="F83" i="2"/>
  <c r="F82" i="2"/>
  <c r="F81" i="2"/>
  <c r="F80" i="2"/>
  <c r="F79" i="2"/>
  <c r="F78" i="2"/>
  <c r="F77" i="2"/>
  <c r="F76" i="2"/>
  <c r="F75" i="2"/>
  <c r="F74" i="2"/>
  <c r="F73" i="2"/>
  <c r="F72" i="2"/>
  <c r="F71" i="2"/>
  <c r="F70" i="2"/>
  <c r="F69" i="2"/>
  <c r="F68" i="2"/>
  <c r="F67" i="2"/>
  <c r="F66" i="2"/>
  <c r="F65" i="2"/>
  <c r="F64" i="2"/>
  <c r="F63" i="2"/>
  <c r="F62" i="2"/>
  <c r="F61" i="2"/>
  <c r="F60" i="2"/>
  <c r="F59" i="2"/>
  <c r="F58" i="2"/>
  <c r="F57" i="2"/>
  <c r="F56" i="2"/>
  <c r="F51" i="2"/>
  <c r="F55" i="2"/>
  <c r="G56" i="2" l="1"/>
  <c r="H56" i="2" s="1"/>
  <c r="G55" i="2"/>
  <c r="G54" i="2"/>
  <c r="H54" i="2" s="1"/>
  <c r="G53" i="2"/>
  <c r="G52" i="2"/>
  <c r="G51" i="2"/>
  <c r="G50" i="2"/>
  <c r="G49" i="2"/>
  <c r="G48" i="2"/>
  <c r="G47" i="2"/>
  <c r="G46" i="2"/>
  <c r="G45" i="2"/>
  <c r="G44" i="2"/>
  <c r="G43" i="2"/>
  <c r="G42" i="2"/>
  <c r="G41" i="2"/>
  <c r="F54" i="2"/>
  <c r="F53" i="2"/>
  <c r="F52" i="2"/>
  <c r="F50" i="2"/>
  <c r="F49" i="2"/>
  <c r="F48" i="2"/>
  <c r="F47" i="2"/>
  <c r="F46" i="2"/>
  <c r="F45" i="2"/>
  <c r="F44" i="2"/>
  <c r="F43" i="2"/>
  <c r="F42" i="2"/>
  <c r="F41" i="2"/>
  <c r="G40" i="2"/>
  <c r="G39" i="2"/>
  <c r="G38" i="2"/>
  <c r="G37" i="2"/>
  <c r="F40" i="2"/>
  <c r="F39" i="2"/>
  <c r="F38" i="2"/>
  <c r="F37" i="2"/>
  <c r="H41" i="2" l="1"/>
  <c r="H104" i="2"/>
  <c r="H88" i="2"/>
  <c r="H38" i="2"/>
  <c r="H102" i="2"/>
  <c r="H86" i="2"/>
  <c r="H70" i="2"/>
  <c r="H44" i="2"/>
  <c r="H100" i="2"/>
  <c r="H84" i="2"/>
  <c r="H68" i="2"/>
  <c r="H42" i="2"/>
  <c r="H98" i="2"/>
  <c r="H82" i="2"/>
  <c r="H66" i="2"/>
  <c r="H51" i="2"/>
  <c r="H48" i="2"/>
  <c r="H96" i="2"/>
  <c r="H80" i="2"/>
  <c r="H64" i="2"/>
  <c r="H49" i="2"/>
  <c r="H46" i="2"/>
  <c r="H94" i="2"/>
  <c r="H78" i="2"/>
  <c r="H62" i="2"/>
  <c r="H55" i="2"/>
  <c r="H37" i="2"/>
  <c r="H92" i="2"/>
  <c r="H76" i="2"/>
  <c r="H60" i="2"/>
  <c r="H53" i="2"/>
  <c r="H50" i="2"/>
  <c r="H106" i="2"/>
  <c r="H90" i="2"/>
  <c r="H74" i="2"/>
  <c r="H58" i="2"/>
  <c r="H81" i="2"/>
  <c r="H77" i="2"/>
  <c r="H103" i="2"/>
  <c r="H87" i="2"/>
  <c r="H71" i="2"/>
  <c r="H39" i="2"/>
  <c r="H105" i="2"/>
  <c r="H73" i="2"/>
  <c r="H101" i="2"/>
  <c r="H69" i="2"/>
  <c r="H99" i="2"/>
  <c r="H83" i="2"/>
  <c r="H67" i="2"/>
  <c r="H97" i="2"/>
  <c r="H61" i="2"/>
  <c r="H93" i="2"/>
  <c r="H65" i="2"/>
  <c r="H95" i="2"/>
  <c r="H79" i="2"/>
  <c r="H63" i="2"/>
  <c r="H89" i="2"/>
  <c r="H85" i="2"/>
  <c r="H57" i="2"/>
  <c r="H91" i="2"/>
  <c r="H75" i="2"/>
  <c r="H59" i="2"/>
  <c r="H72" i="2" l="1"/>
  <c r="H40" i="2"/>
  <c r="H52" i="2"/>
  <c r="H43" i="2"/>
  <c r="H47" i="2"/>
  <c r="H45" i="2"/>
  <c r="K11" i="2"/>
  <c r="R143" i="102" l="1"/>
  <c r="T143" i="102"/>
  <c r="V143" i="102"/>
  <c r="W143" i="102"/>
  <c r="X143" i="102"/>
  <c r="R144" i="102"/>
  <c r="T144" i="102"/>
  <c r="V144" i="102"/>
  <c r="W144" i="102"/>
  <c r="X144" i="102"/>
  <c r="D25" i="218" l="1"/>
  <c r="W50" i="798" l="1"/>
  <c r="M50" i="798"/>
  <c r="S49" i="798"/>
  <c r="O48" i="218"/>
  <c r="N49" i="798"/>
  <c r="M49" i="798"/>
  <c r="L49" i="798"/>
  <c r="D49" i="798"/>
  <c r="T49" i="798" s="1"/>
  <c r="U49" i="798" s="1"/>
  <c r="W49" i="798" s="1"/>
  <c r="A49" i="798"/>
  <c r="S48" i="798"/>
  <c r="N48" i="798"/>
  <c r="Y48" i="798" s="1"/>
  <c r="M48" i="798"/>
  <c r="L48" i="798"/>
  <c r="D48" i="798"/>
  <c r="T48" i="798" s="1"/>
  <c r="U48" i="798" s="1"/>
  <c r="W48" i="798" s="1"/>
  <c r="A48" i="798"/>
  <c r="S47" i="798"/>
  <c r="N47" i="798"/>
  <c r="Y47" i="798" s="1"/>
  <c r="M47" i="798"/>
  <c r="L47" i="798"/>
  <c r="D47" i="798"/>
  <c r="T47" i="798" s="1"/>
  <c r="U47" i="798" s="1"/>
  <c r="W47" i="798" s="1"/>
  <c r="A47" i="798"/>
  <c r="S46" i="798"/>
  <c r="N46" i="798"/>
  <c r="Y46" i="798" s="1"/>
  <c r="M46" i="798"/>
  <c r="L46" i="798"/>
  <c r="D46" i="798"/>
  <c r="T46" i="798" s="1"/>
  <c r="U46" i="798" s="1"/>
  <c r="W46" i="798" s="1"/>
  <c r="A46" i="798"/>
  <c r="S45" i="798"/>
  <c r="N45" i="798"/>
  <c r="Y45" i="798" s="1"/>
  <c r="M45" i="798"/>
  <c r="L45" i="798"/>
  <c r="D45" i="798"/>
  <c r="T45" i="798" s="1"/>
  <c r="U45" i="798" s="1"/>
  <c r="W45" i="798" s="1"/>
  <c r="A45" i="798"/>
  <c r="S44" i="798"/>
  <c r="N44" i="798"/>
  <c r="Y44" i="798" s="1"/>
  <c r="M44" i="798"/>
  <c r="L44" i="798"/>
  <c r="D44" i="798"/>
  <c r="T44" i="798" s="1"/>
  <c r="U44" i="798" s="1"/>
  <c r="W44" i="798" s="1"/>
  <c r="A44" i="798"/>
  <c r="S43" i="798"/>
  <c r="N43" i="798"/>
  <c r="Y43" i="798" s="1"/>
  <c r="M43" i="798"/>
  <c r="L43" i="798"/>
  <c r="D43" i="798"/>
  <c r="T43" i="798" s="1"/>
  <c r="U43" i="798" s="1"/>
  <c r="W43" i="798" s="1"/>
  <c r="A43" i="798"/>
  <c r="S42" i="798"/>
  <c r="N42" i="798"/>
  <c r="Y42" i="798" s="1"/>
  <c r="M42" i="798"/>
  <c r="L42" i="798"/>
  <c r="D42" i="798"/>
  <c r="T42" i="798" s="1"/>
  <c r="U42" i="798" s="1"/>
  <c r="W42" i="798" s="1"/>
  <c r="A42" i="798"/>
  <c r="S41" i="798"/>
  <c r="N41" i="798"/>
  <c r="M41" i="798"/>
  <c r="L41" i="798"/>
  <c r="R41" i="798" s="1"/>
  <c r="D41" i="798"/>
  <c r="T41" i="798" s="1"/>
  <c r="U41" i="798" s="1"/>
  <c r="W41" i="798" s="1"/>
  <c r="A41" i="798"/>
  <c r="S40" i="798"/>
  <c r="N40" i="798"/>
  <c r="M40" i="798"/>
  <c r="L40" i="798"/>
  <c r="D40" i="798"/>
  <c r="T40" i="798" s="1"/>
  <c r="U40" i="798" s="1"/>
  <c r="W40" i="798" s="1"/>
  <c r="A40" i="798"/>
  <c r="S39" i="798"/>
  <c r="N39" i="798"/>
  <c r="M39" i="798"/>
  <c r="L39" i="798"/>
  <c r="R39" i="798" s="1"/>
  <c r="D39" i="798"/>
  <c r="T39" i="798" s="1"/>
  <c r="U39" i="798" s="1"/>
  <c r="W39" i="798" s="1"/>
  <c r="A39" i="798"/>
  <c r="S38" i="798"/>
  <c r="N38" i="798"/>
  <c r="M38" i="798"/>
  <c r="L38" i="798"/>
  <c r="D38" i="798"/>
  <c r="T38" i="798" s="1"/>
  <c r="U38" i="798" s="1"/>
  <c r="W38" i="798" s="1"/>
  <c r="A38" i="798"/>
  <c r="S37" i="798"/>
  <c r="N37" i="798"/>
  <c r="M37" i="798"/>
  <c r="L37" i="798"/>
  <c r="D37" i="798"/>
  <c r="T37" i="798" s="1"/>
  <c r="U37" i="798" s="1"/>
  <c r="W37" i="798" s="1"/>
  <c r="A37" i="798"/>
  <c r="S36" i="798"/>
  <c r="N36" i="798"/>
  <c r="M36" i="798"/>
  <c r="L36" i="798"/>
  <c r="D36" i="798"/>
  <c r="T36" i="798" s="1"/>
  <c r="U36" i="798" s="1"/>
  <c r="W36" i="798" s="1"/>
  <c r="A36" i="798"/>
  <c r="S35" i="798"/>
  <c r="N35" i="798"/>
  <c r="M35" i="798"/>
  <c r="L35" i="798"/>
  <c r="D35" i="798"/>
  <c r="T35" i="798" s="1"/>
  <c r="U35" i="798" s="1"/>
  <c r="W35" i="798" s="1"/>
  <c r="A35" i="798"/>
  <c r="S34" i="798"/>
  <c r="N34" i="798"/>
  <c r="M34" i="798"/>
  <c r="L34" i="798"/>
  <c r="D34" i="798"/>
  <c r="T34" i="798" s="1"/>
  <c r="U34" i="798" s="1"/>
  <c r="W34" i="798" s="1"/>
  <c r="A34" i="798"/>
  <c r="S33" i="798"/>
  <c r="N33" i="798"/>
  <c r="M33" i="798"/>
  <c r="L33" i="798"/>
  <c r="D33" i="798"/>
  <c r="T33" i="798" s="1"/>
  <c r="U33" i="798" s="1"/>
  <c r="W33" i="798" s="1"/>
  <c r="A33" i="798"/>
  <c r="S32" i="798"/>
  <c r="N32" i="798"/>
  <c r="M32" i="798"/>
  <c r="L32" i="798"/>
  <c r="AA32" i="798" s="1"/>
  <c r="D32" i="798"/>
  <c r="T32" i="798" s="1"/>
  <c r="U32" i="798" s="1"/>
  <c r="W32" i="798" s="1"/>
  <c r="A32" i="798"/>
  <c r="S31" i="798"/>
  <c r="N31" i="798"/>
  <c r="M31" i="798"/>
  <c r="L31" i="798"/>
  <c r="D31" i="798"/>
  <c r="T31" i="798" s="1"/>
  <c r="U31" i="798" s="1"/>
  <c r="W31" i="798" s="1"/>
  <c r="A31" i="798"/>
  <c r="S30" i="798"/>
  <c r="N30" i="798"/>
  <c r="M30" i="798"/>
  <c r="L30" i="798"/>
  <c r="D30" i="798"/>
  <c r="T30" i="798" s="1"/>
  <c r="U30" i="798" s="1"/>
  <c r="W30" i="798" s="1"/>
  <c r="A30" i="798"/>
  <c r="S29" i="798"/>
  <c r="N29" i="798"/>
  <c r="M29" i="798"/>
  <c r="L29" i="798"/>
  <c r="D29" i="798"/>
  <c r="T29" i="798" s="1"/>
  <c r="U29" i="798" s="1"/>
  <c r="W29" i="798" s="1"/>
  <c r="A29" i="798"/>
  <c r="S28" i="798"/>
  <c r="N28" i="798"/>
  <c r="M28" i="798"/>
  <c r="L28" i="798"/>
  <c r="D28" i="798"/>
  <c r="T28" i="798" s="1"/>
  <c r="U28" i="798" s="1"/>
  <c r="W28" i="798" s="1"/>
  <c r="A28" i="798"/>
  <c r="S27" i="798"/>
  <c r="N27" i="798"/>
  <c r="M27" i="798"/>
  <c r="L27" i="798"/>
  <c r="D27" i="798"/>
  <c r="T27" i="798" s="1"/>
  <c r="U27" i="798" s="1"/>
  <c r="W27" i="798" s="1"/>
  <c r="A27" i="798"/>
  <c r="T26" i="798"/>
  <c r="U26" i="798" s="1"/>
  <c r="W26" i="798" s="1"/>
  <c r="S26" i="798"/>
  <c r="N26" i="798"/>
  <c r="O26" i="798" s="1"/>
  <c r="M26" i="798"/>
  <c r="L26" i="798"/>
  <c r="D26" i="798"/>
  <c r="A26" i="798"/>
  <c r="W25" i="798"/>
  <c r="L17" i="798"/>
  <c r="B17" i="798"/>
  <c r="G15" i="798"/>
  <c r="B15" i="798"/>
  <c r="B13" i="798"/>
  <c r="F45" i="104"/>
  <c r="J27" i="104"/>
  <c r="J25" i="104"/>
  <c r="J24" i="104"/>
  <c r="R38" i="798" l="1"/>
  <c r="R42" i="798"/>
  <c r="Y35" i="798"/>
  <c r="F32" i="104"/>
  <c r="Y39" i="798"/>
  <c r="F36" i="104"/>
  <c r="Y36" i="798"/>
  <c r="F33" i="104"/>
  <c r="Y33" i="798"/>
  <c r="F30" i="104"/>
  <c r="O32" i="218"/>
  <c r="Y37" i="798"/>
  <c r="F34" i="104"/>
  <c r="Y40" i="798"/>
  <c r="F37" i="104"/>
  <c r="R37" i="798"/>
  <c r="Y27" i="798"/>
  <c r="F24" i="104"/>
  <c r="O26" i="218"/>
  <c r="Y29" i="798"/>
  <c r="F26" i="104"/>
  <c r="O28" i="218"/>
  <c r="Y32" i="798"/>
  <c r="F29" i="104"/>
  <c r="O31" i="218"/>
  <c r="R36" i="798"/>
  <c r="R40" i="798"/>
  <c r="Y41" i="798"/>
  <c r="F38" i="104"/>
  <c r="R43" i="798"/>
  <c r="Y31" i="798"/>
  <c r="F28" i="104"/>
  <c r="O30" i="218"/>
  <c r="Y34" i="798"/>
  <c r="F31" i="104"/>
  <c r="O33" i="218"/>
  <c r="Y38" i="798"/>
  <c r="F35" i="104"/>
  <c r="J23" i="104"/>
  <c r="J26" i="104"/>
  <c r="J29" i="104"/>
  <c r="F41" i="104"/>
  <c r="R26" i="798"/>
  <c r="R30" i="798"/>
  <c r="F39" i="104"/>
  <c r="F40" i="104"/>
  <c r="F42" i="104"/>
  <c r="F43" i="104"/>
  <c r="F44" i="104"/>
  <c r="R28" i="798"/>
  <c r="R27" i="798"/>
  <c r="R29" i="798"/>
  <c r="R31" i="798"/>
  <c r="R44" i="798"/>
  <c r="R45" i="798"/>
  <c r="R46" i="798"/>
  <c r="R47" i="798"/>
  <c r="R33" i="798"/>
  <c r="R34" i="798"/>
  <c r="R35" i="798"/>
  <c r="R48" i="798"/>
  <c r="R49" i="798"/>
  <c r="R32" i="798"/>
  <c r="Y28" i="798" l="1"/>
  <c r="F25" i="104"/>
  <c r="O27" i="218"/>
  <c r="Y26" i="798"/>
  <c r="F23" i="104"/>
  <c r="O25" i="218"/>
  <c r="Y30" i="798"/>
  <c r="F27" i="104"/>
  <c r="O29" i="218"/>
  <c r="D31" i="218"/>
  <c r="C145" i="514"/>
  <c r="G146" i="514" s="1"/>
  <c r="H145" i="514" l="1"/>
  <c r="E145" i="514"/>
  <c r="I145" i="514"/>
  <c r="H146" i="514"/>
  <c r="F145" i="514"/>
  <c r="E146" i="514"/>
  <c r="I146" i="514"/>
  <c r="G145" i="514"/>
  <c r="F146" i="514"/>
  <c r="C249" i="514"/>
  <c r="H250" i="514" l="1"/>
  <c r="C265" i="514"/>
  <c r="G266" i="514" s="1"/>
  <c r="C263" i="514"/>
  <c r="G264" i="514" s="1"/>
  <c r="C261" i="514"/>
  <c r="G262" i="514" s="1"/>
  <c r="C259" i="514"/>
  <c r="I260" i="514" s="1"/>
  <c r="C257" i="514"/>
  <c r="G258" i="514" s="1"/>
  <c r="C255" i="514"/>
  <c r="G256" i="514" s="1"/>
  <c r="C253" i="514"/>
  <c r="G254" i="514" s="1"/>
  <c r="C251" i="514"/>
  <c r="I252" i="514" s="1"/>
  <c r="I250" i="514"/>
  <c r="F250" i="514"/>
  <c r="E250" i="514"/>
  <c r="G249" i="514"/>
  <c r="F249" i="514"/>
  <c r="C247" i="514"/>
  <c r="G248" i="514" s="1"/>
  <c r="C245" i="514"/>
  <c r="I246" i="514" s="1"/>
  <c r="C243" i="514"/>
  <c r="G244" i="514" s="1"/>
  <c r="C241" i="514"/>
  <c r="H241" i="514" s="1"/>
  <c r="C239" i="514"/>
  <c r="F240" i="514" s="1"/>
  <c r="C237" i="514"/>
  <c r="G238" i="514" s="1"/>
  <c r="C235" i="514"/>
  <c r="G236" i="514" s="1"/>
  <c r="C233" i="514"/>
  <c r="H233" i="514" s="1"/>
  <c r="C231" i="514"/>
  <c r="F232" i="514" s="1"/>
  <c r="C229" i="514"/>
  <c r="G230" i="514" s="1"/>
  <c r="C227" i="514"/>
  <c r="G228" i="514" s="1"/>
  <c r="C225" i="514"/>
  <c r="H226" i="514" s="1"/>
  <c r="C223" i="514"/>
  <c r="C221" i="514"/>
  <c r="G222" i="514" s="1"/>
  <c r="C219" i="514"/>
  <c r="G220" i="514" s="1"/>
  <c r="C217" i="514"/>
  <c r="I217" i="514" s="1"/>
  <c r="H247" i="514" l="1"/>
  <c r="F260" i="514"/>
  <c r="F263" i="514"/>
  <c r="E230" i="514"/>
  <c r="E255" i="514"/>
  <c r="G251" i="514"/>
  <c r="H256" i="514"/>
  <c r="H264" i="514"/>
  <c r="E229" i="514"/>
  <c r="F229" i="514"/>
  <c r="F252" i="514"/>
  <c r="F255" i="514"/>
  <c r="G259" i="514"/>
  <c r="E263" i="514"/>
  <c r="E258" i="514"/>
  <c r="E266" i="514"/>
  <c r="I219" i="514"/>
  <c r="I225" i="514"/>
  <c r="G245" i="514"/>
  <c r="E257" i="514"/>
  <c r="F258" i="514"/>
  <c r="E265" i="514"/>
  <c r="F266" i="514"/>
  <c r="H217" i="514"/>
  <c r="F246" i="514"/>
  <c r="F257" i="514"/>
  <c r="H258" i="514"/>
  <c r="F265" i="514"/>
  <c r="H266" i="514"/>
  <c r="F230" i="514"/>
  <c r="I235" i="514"/>
  <c r="I256" i="514"/>
  <c r="G257" i="514"/>
  <c r="I264" i="514"/>
  <c r="G265" i="514"/>
  <c r="I237" i="514"/>
  <c r="I238" i="514"/>
  <c r="E244" i="514"/>
  <c r="E220" i="514"/>
  <c r="E221" i="514"/>
  <c r="E222" i="514"/>
  <c r="G231" i="514"/>
  <c r="E243" i="514"/>
  <c r="H244" i="514"/>
  <c r="E219" i="514"/>
  <c r="H220" i="514"/>
  <c r="F221" i="514"/>
  <c r="F222" i="514"/>
  <c r="F227" i="514"/>
  <c r="I228" i="514"/>
  <c r="G229" i="514"/>
  <c r="H230" i="514"/>
  <c r="H231" i="514"/>
  <c r="E235" i="514"/>
  <c r="H236" i="514"/>
  <c r="F237" i="514"/>
  <c r="F238" i="514"/>
  <c r="F243" i="514"/>
  <c r="I244" i="514"/>
  <c r="I255" i="514"/>
  <c r="I257" i="514"/>
  <c r="I258" i="514"/>
  <c r="I263" i="514"/>
  <c r="I265" i="514"/>
  <c r="I266" i="514"/>
  <c r="I221" i="514"/>
  <c r="I222" i="514"/>
  <c r="E228" i="514"/>
  <c r="E227" i="514"/>
  <c r="H228" i="514"/>
  <c r="E236" i="514"/>
  <c r="E237" i="514"/>
  <c r="E238" i="514"/>
  <c r="F219" i="514"/>
  <c r="I220" i="514"/>
  <c r="G221" i="514"/>
  <c r="H222" i="514"/>
  <c r="I227" i="514"/>
  <c r="I229" i="514"/>
  <c r="I230" i="514"/>
  <c r="F235" i="514"/>
  <c r="I236" i="514"/>
  <c r="G237" i="514"/>
  <c r="H238" i="514"/>
  <c r="I243" i="514"/>
  <c r="E256" i="514"/>
  <c r="E264" i="514"/>
  <c r="I224" i="514"/>
  <c r="E224" i="514"/>
  <c r="F223" i="514"/>
  <c r="H224" i="514"/>
  <c r="I223" i="514"/>
  <c r="E223" i="514"/>
  <c r="G224" i="514"/>
  <c r="G223" i="514"/>
  <c r="E233" i="514"/>
  <c r="H234" i="514"/>
  <c r="H223" i="514"/>
  <c r="E225" i="514"/>
  <c r="I240" i="514"/>
  <c r="E240" i="514"/>
  <c r="F239" i="514"/>
  <c r="H240" i="514"/>
  <c r="I239" i="514"/>
  <c r="E239" i="514"/>
  <c r="G240" i="514"/>
  <c r="H239" i="514"/>
  <c r="F254" i="514"/>
  <c r="G253" i="514"/>
  <c r="I254" i="514"/>
  <c r="E254" i="514"/>
  <c r="F253" i="514"/>
  <c r="H254" i="514"/>
  <c r="I253" i="514"/>
  <c r="E253" i="514"/>
  <c r="F234" i="514"/>
  <c r="G233" i="514"/>
  <c r="I234" i="514"/>
  <c r="E234" i="514"/>
  <c r="F233" i="514"/>
  <c r="G234" i="514"/>
  <c r="F262" i="514"/>
  <c r="G261" i="514"/>
  <c r="I262" i="514"/>
  <c r="E262" i="514"/>
  <c r="F261" i="514"/>
  <c r="H262" i="514"/>
  <c r="I261" i="514"/>
  <c r="E261" i="514"/>
  <c r="F226" i="514"/>
  <c r="G225" i="514"/>
  <c r="I226" i="514"/>
  <c r="E226" i="514"/>
  <c r="F225" i="514"/>
  <c r="G226" i="514"/>
  <c r="F242" i="514"/>
  <c r="G241" i="514"/>
  <c r="I242" i="514"/>
  <c r="E242" i="514"/>
  <c r="F241" i="514"/>
  <c r="H242" i="514"/>
  <c r="I241" i="514"/>
  <c r="E241" i="514"/>
  <c r="H261" i="514"/>
  <c r="F218" i="514"/>
  <c r="G217" i="514"/>
  <c r="I218" i="514"/>
  <c r="E218" i="514"/>
  <c r="F217" i="514"/>
  <c r="G218" i="514"/>
  <c r="E217" i="514"/>
  <c r="H218" i="514"/>
  <c r="F224" i="514"/>
  <c r="H225" i="514"/>
  <c r="I232" i="514"/>
  <c r="E232" i="514"/>
  <c r="F231" i="514"/>
  <c r="H232" i="514"/>
  <c r="I231" i="514"/>
  <c r="E231" i="514"/>
  <c r="G232" i="514"/>
  <c r="I233" i="514"/>
  <c r="G239" i="514"/>
  <c r="G242" i="514"/>
  <c r="F248" i="514"/>
  <c r="G247" i="514"/>
  <c r="I248" i="514"/>
  <c r="E248" i="514"/>
  <c r="F247" i="514"/>
  <c r="H248" i="514"/>
  <c r="I247" i="514"/>
  <c r="E247" i="514"/>
  <c r="H253" i="514"/>
  <c r="H245" i="514"/>
  <c r="G246" i="514"/>
  <c r="H251" i="514"/>
  <c r="G252" i="514"/>
  <c r="H259" i="514"/>
  <c r="G260" i="514"/>
  <c r="G219" i="514"/>
  <c r="F220" i="514"/>
  <c r="H221" i="514"/>
  <c r="G227" i="514"/>
  <c r="F228" i="514"/>
  <c r="H229" i="514"/>
  <c r="G235" i="514"/>
  <c r="F236" i="514"/>
  <c r="H237" i="514"/>
  <c r="G243" i="514"/>
  <c r="F244" i="514"/>
  <c r="E245" i="514"/>
  <c r="I245" i="514"/>
  <c r="H246" i="514"/>
  <c r="H249" i="514"/>
  <c r="G250" i="514"/>
  <c r="E251" i="514"/>
  <c r="I251" i="514"/>
  <c r="H252" i="514"/>
  <c r="G255" i="514"/>
  <c r="F256" i="514"/>
  <c r="H257" i="514"/>
  <c r="E259" i="514"/>
  <c r="I259" i="514"/>
  <c r="H260" i="514"/>
  <c r="G263" i="514"/>
  <c r="F264" i="514"/>
  <c r="H265" i="514"/>
  <c r="H219" i="514"/>
  <c r="H227" i="514"/>
  <c r="H235" i="514"/>
  <c r="H243" i="514"/>
  <c r="F245" i="514"/>
  <c r="E246" i="514"/>
  <c r="E249" i="514"/>
  <c r="I249" i="514"/>
  <c r="F251" i="514"/>
  <c r="E252" i="514"/>
  <c r="H255" i="514"/>
  <c r="F259" i="514"/>
  <c r="E260" i="514"/>
  <c r="H263" i="514"/>
  <c r="C215" i="514"/>
  <c r="G216" i="514" s="1"/>
  <c r="C213" i="514"/>
  <c r="G214" i="514" s="1"/>
  <c r="C211" i="514"/>
  <c r="F212" i="514" s="1"/>
  <c r="C209" i="514"/>
  <c r="H210" i="514" s="1"/>
  <c r="C207" i="514"/>
  <c r="G208" i="514" s="1"/>
  <c r="C205" i="514"/>
  <c r="G206" i="514" s="1"/>
  <c r="C203" i="514"/>
  <c r="F204" i="514" s="1"/>
  <c r="C201" i="514"/>
  <c r="H202" i="514" s="1"/>
  <c r="C199" i="514"/>
  <c r="G200" i="514" s="1"/>
  <c r="C197" i="514"/>
  <c r="G198" i="514" s="1"/>
  <c r="C195" i="514"/>
  <c r="F196" i="514" s="1"/>
  <c r="C193" i="514"/>
  <c r="G194" i="514" s="1"/>
  <c r="C191" i="514"/>
  <c r="G192" i="514" s="1"/>
  <c r="C189" i="514"/>
  <c r="G190" i="514" s="1"/>
  <c r="C187" i="514"/>
  <c r="F188" i="514" s="1"/>
  <c r="C185" i="514"/>
  <c r="G186" i="514" s="1"/>
  <c r="C183" i="514"/>
  <c r="G184" i="514" s="1"/>
  <c r="C181" i="514"/>
  <c r="G182" i="514" s="1"/>
  <c r="C179" i="514"/>
  <c r="F180" i="514" s="1"/>
  <c r="C177" i="514"/>
  <c r="G178" i="514" s="1"/>
  <c r="C175" i="514"/>
  <c r="G176" i="514" s="1"/>
  <c r="C173" i="514"/>
  <c r="G174" i="514" s="1"/>
  <c r="C171" i="514"/>
  <c r="F172" i="514" s="1"/>
  <c r="C169" i="514"/>
  <c r="G170" i="514" s="1"/>
  <c r="C167" i="514"/>
  <c r="G168" i="514" s="1"/>
  <c r="B265" i="102"/>
  <c r="B263" i="102"/>
  <c r="B261" i="102"/>
  <c r="B259" i="102"/>
  <c r="B257" i="102"/>
  <c r="B255" i="102"/>
  <c r="B253" i="102"/>
  <c r="B251" i="102"/>
  <c r="B249" i="102"/>
  <c r="B247" i="102"/>
  <c r="B245" i="102"/>
  <c r="B243" i="102"/>
  <c r="B241" i="102"/>
  <c r="B239" i="102"/>
  <c r="B237" i="102"/>
  <c r="B235" i="102"/>
  <c r="B233" i="102"/>
  <c r="B231" i="102"/>
  <c r="B229" i="102"/>
  <c r="B227" i="102"/>
  <c r="B225" i="102"/>
  <c r="B223" i="102"/>
  <c r="B221" i="102"/>
  <c r="B219" i="102"/>
  <c r="B217" i="102"/>
  <c r="B215" i="102"/>
  <c r="B213" i="102"/>
  <c r="B211" i="102"/>
  <c r="B209" i="102"/>
  <c r="B207" i="102"/>
  <c r="B205" i="102"/>
  <c r="B203" i="102"/>
  <c r="B193" i="102"/>
  <c r="B271" i="102"/>
  <c r="B269" i="102"/>
  <c r="B267" i="102"/>
  <c r="F185" i="514" l="1"/>
  <c r="I168" i="514"/>
  <c r="H174" i="514"/>
  <c r="G177" i="514"/>
  <c r="I213" i="514"/>
  <c r="F178" i="514"/>
  <c r="I216" i="514"/>
  <c r="F177" i="514"/>
  <c r="G185" i="514"/>
  <c r="H214" i="514"/>
  <c r="E210" i="514"/>
  <c r="I175" i="514"/>
  <c r="F186" i="514"/>
  <c r="H190" i="514"/>
  <c r="E185" i="514"/>
  <c r="H186" i="514"/>
  <c r="I215" i="514"/>
  <c r="I210" i="514"/>
  <c r="F167" i="514"/>
  <c r="E173" i="514"/>
  <c r="E175" i="514"/>
  <c r="I191" i="514"/>
  <c r="I197" i="514"/>
  <c r="I199" i="514"/>
  <c r="F209" i="514"/>
  <c r="H176" i="514"/>
  <c r="F199" i="514"/>
  <c r="E202" i="514"/>
  <c r="G169" i="514"/>
  <c r="I176" i="514"/>
  <c r="I167" i="514"/>
  <c r="H170" i="514"/>
  <c r="I173" i="514"/>
  <c r="F175" i="514"/>
  <c r="H178" i="514"/>
  <c r="E186" i="514"/>
  <c r="H198" i="514"/>
  <c r="I200" i="514"/>
  <c r="G209" i="514"/>
  <c r="F215" i="514"/>
  <c r="I193" i="514"/>
  <c r="I194" i="514"/>
  <c r="E208" i="514"/>
  <c r="E192" i="514"/>
  <c r="E193" i="514"/>
  <c r="E194" i="514"/>
  <c r="F202" i="514"/>
  <c r="E205" i="514"/>
  <c r="E207" i="514"/>
  <c r="H208" i="514"/>
  <c r="E168" i="514"/>
  <c r="E169" i="514"/>
  <c r="E170" i="514"/>
  <c r="E200" i="514"/>
  <c r="E184" i="514"/>
  <c r="I169" i="514"/>
  <c r="I170" i="514"/>
  <c r="E181" i="514"/>
  <c r="E183" i="514"/>
  <c r="H184" i="514"/>
  <c r="I177" i="514"/>
  <c r="I178" i="514"/>
  <c r="I181" i="514"/>
  <c r="F183" i="514"/>
  <c r="I184" i="514"/>
  <c r="E189" i="514"/>
  <c r="E191" i="514"/>
  <c r="H192" i="514"/>
  <c r="F193" i="514"/>
  <c r="F194" i="514"/>
  <c r="F201" i="514"/>
  <c r="I202" i="514"/>
  <c r="I205" i="514"/>
  <c r="F207" i="514"/>
  <c r="I208" i="514"/>
  <c r="E216" i="514"/>
  <c r="E167" i="514"/>
  <c r="H168" i="514"/>
  <c r="F169" i="514"/>
  <c r="F170" i="514"/>
  <c r="E176" i="514"/>
  <c r="E177" i="514"/>
  <c r="E178" i="514"/>
  <c r="H182" i="514"/>
  <c r="I183" i="514"/>
  <c r="I185" i="514"/>
  <c r="I186" i="514"/>
  <c r="I189" i="514"/>
  <c r="F191" i="514"/>
  <c r="I192" i="514"/>
  <c r="G193" i="514"/>
  <c r="H194" i="514"/>
  <c r="E197" i="514"/>
  <c r="E199" i="514"/>
  <c r="H200" i="514"/>
  <c r="G201" i="514"/>
  <c r="H206" i="514"/>
  <c r="I207" i="514"/>
  <c r="F210" i="514"/>
  <c r="E213" i="514"/>
  <c r="E215" i="514"/>
  <c r="H216" i="514"/>
  <c r="H171" i="514"/>
  <c r="H179" i="514"/>
  <c r="G180" i="514"/>
  <c r="G188" i="514"/>
  <c r="G196" i="514"/>
  <c r="H203" i="514"/>
  <c r="G204" i="514"/>
  <c r="H211" i="514"/>
  <c r="G212" i="514"/>
  <c r="G167" i="514"/>
  <c r="F168" i="514"/>
  <c r="H169" i="514"/>
  <c r="E171" i="514"/>
  <c r="I171" i="514"/>
  <c r="H172" i="514"/>
  <c r="F173" i="514"/>
  <c r="E174" i="514"/>
  <c r="I174" i="514"/>
  <c r="G175" i="514"/>
  <c r="F176" i="514"/>
  <c r="H177" i="514"/>
  <c r="E179" i="514"/>
  <c r="I179" i="514"/>
  <c r="H180" i="514"/>
  <c r="F181" i="514"/>
  <c r="E182" i="514"/>
  <c r="I182" i="514"/>
  <c r="G183" i="514"/>
  <c r="F184" i="514"/>
  <c r="H185" i="514"/>
  <c r="E187" i="514"/>
  <c r="I187" i="514"/>
  <c r="H188" i="514"/>
  <c r="F189" i="514"/>
  <c r="E190" i="514"/>
  <c r="I190" i="514"/>
  <c r="G191" i="514"/>
  <c r="F192" i="514"/>
  <c r="H193" i="514"/>
  <c r="E195" i="514"/>
  <c r="I195" i="514"/>
  <c r="H196" i="514"/>
  <c r="F197" i="514"/>
  <c r="E198" i="514"/>
  <c r="I198" i="514"/>
  <c r="G199" i="514"/>
  <c r="F200" i="514"/>
  <c r="H201" i="514"/>
  <c r="G202" i="514"/>
  <c r="E203" i="514"/>
  <c r="I203" i="514"/>
  <c r="H204" i="514"/>
  <c r="F205" i="514"/>
  <c r="E206" i="514"/>
  <c r="I206" i="514"/>
  <c r="G207" i="514"/>
  <c r="F208" i="514"/>
  <c r="H209" i="514"/>
  <c r="G210" i="514"/>
  <c r="E211" i="514"/>
  <c r="I211" i="514"/>
  <c r="H212" i="514"/>
  <c r="F213" i="514"/>
  <c r="E214" i="514"/>
  <c r="I214" i="514"/>
  <c r="G215" i="514"/>
  <c r="F216" i="514"/>
  <c r="G172" i="514"/>
  <c r="H187" i="514"/>
  <c r="H195" i="514"/>
  <c r="H167" i="514"/>
  <c r="F171" i="514"/>
  <c r="E172" i="514"/>
  <c r="I172" i="514"/>
  <c r="G173" i="514"/>
  <c r="F174" i="514"/>
  <c r="H175" i="514"/>
  <c r="F179" i="514"/>
  <c r="E180" i="514"/>
  <c r="I180" i="514"/>
  <c r="G181" i="514"/>
  <c r="F182" i="514"/>
  <c r="H183" i="514"/>
  <c r="F187" i="514"/>
  <c r="E188" i="514"/>
  <c r="I188" i="514"/>
  <c r="G189" i="514"/>
  <c r="F190" i="514"/>
  <c r="H191" i="514"/>
  <c r="F195" i="514"/>
  <c r="E196" i="514"/>
  <c r="I196" i="514"/>
  <c r="G197" i="514"/>
  <c r="F198" i="514"/>
  <c r="H199" i="514"/>
  <c r="E201" i="514"/>
  <c r="I201" i="514"/>
  <c r="F203" i="514"/>
  <c r="E204" i="514"/>
  <c r="I204" i="514"/>
  <c r="G205" i="514"/>
  <c r="F206" i="514"/>
  <c r="H207" i="514"/>
  <c r="E209" i="514"/>
  <c r="I209" i="514"/>
  <c r="F211" i="514"/>
  <c r="E212" i="514"/>
  <c r="I212" i="514"/>
  <c r="G213" i="514"/>
  <c r="F214" i="514"/>
  <c r="H215" i="514"/>
  <c r="G171" i="514"/>
  <c r="H173" i="514"/>
  <c r="G179" i="514"/>
  <c r="H181" i="514"/>
  <c r="G187" i="514"/>
  <c r="H189" i="514"/>
  <c r="G195" i="514"/>
  <c r="H197" i="514"/>
  <c r="G203" i="514"/>
  <c r="H205" i="514"/>
  <c r="G211" i="514"/>
  <c r="H213" i="514"/>
  <c r="X286" i="102"/>
  <c r="W286" i="102"/>
  <c r="V286" i="102"/>
  <c r="T286" i="102"/>
  <c r="R286" i="102"/>
  <c r="X285" i="102"/>
  <c r="W285" i="102"/>
  <c r="V285" i="102"/>
  <c r="T285" i="102"/>
  <c r="R285" i="102"/>
  <c r="B285" i="102"/>
  <c r="G286" i="102" s="1"/>
  <c r="X284" i="102"/>
  <c r="W284" i="102"/>
  <c r="V284" i="102"/>
  <c r="T284" i="102"/>
  <c r="R284" i="102"/>
  <c r="X283" i="102"/>
  <c r="W283" i="102"/>
  <c r="V283" i="102"/>
  <c r="T283" i="102"/>
  <c r="R283" i="102"/>
  <c r="B283" i="102"/>
  <c r="O284" i="102" s="1"/>
  <c r="X136" i="102"/>
  <c r="W136" i="102"/>
  <c r="V136" i="102"/>
  <c r="T136" i="102"/>
  <c r="R136" i="102"/>
  <c r="X135" i="102"/>
  <c r="W135" i="102"/>
  <c r="V135" i="102"/>
  <c r="T135" i="102"/>
  <c r="R135" i="102"/>
  <c r="B135" i="102"/>
  <c r="M136" i="102" s="1"/>
  <c r="X282" i="102"/>
  <c r="W282" i="102"/>
  <c r="V282" i="102"/>
  <c r="T282" i="102"/>
  <c r="R282" i="102"/>
  <c r="X281" i="102"/>
  <c r="W281" i="102"/>
  <c r="V281" i="102"/>
  <c r="T281" i="102"/>
  <c r="R281" i="102"/>
  <c r="B281" i="102"/>
  <c r="I282" i="102" s="1"/>
  <c r="X280" i="102"/>
  <c r="W280" i="102"/>
  <c r="V280" i="102"/>
  <c r="T280" i="102"/>
  <c r="R280" i="102"/>
  <c r="X279" i="102"/>
  <c r="W279" i="102"/>
  <c r="V279" i="102"/>
  <c r="T279" i="102"/>
  <c r="R279" i="102"/>
  <c r="B279" i="102"/>
  <c r="O280" i="102" s="1"/>
  <c r="X278" i="102"/>
  <c r="W278" i="102"/>
  <c r="V278" i="102"/>
  <c r="T278" i="102"/>
  <c r="R278" i="102"/>
  <c r="X277" i="102"/>
  <c r="W277" i="102"/>
  <c r="V277" i="102"/>
  <c r="T277" i="102"/>
  <c r="R277" i="102"/>
  <c r="B277" i="102"/>
  <c r="P278" i="102" s="1"/>
  <c r="X276" i="102"/>
  <c r="W276" i="102"/>
  <c r="V276" i="102"/>
  <c r="T276" i="102"/>
  <c r="R276" i="102"/>
  <c r="X275" i="102"/>
  <c r="W275" i="102"/>
  <c r="V275" i="102"/>
  <c r="T275" i="102"/>
  <c r="R275" i="102"/>
  <c r="B275" i="102"/>
  <c r="Q276" i="102" s="1"/>
  <c r="X274" i="102"/>
  <c r="W274" i="102"/>
  <c r="V274" i="102"/>
  <c r="T274" i="102"/>
  <c r="R274" i="102"/>
  <c r="X273" i="102"/>
  <c r="W273" i="102"/>
  <c r="V273" i="102"/>
  <c r="T273" i="102"/>
  <c r="R273" i="102"/>
  <c r="B273" i="102"/>
  <c r="G274" i="102" s="1"/>
  <c r="X272" i="102"/>
  <c r="W272" i="102"/>
  <c r="V272" i="102"/>
  <c r="T272" i="102"/>
  <c r="R272" i="102"/>
  <c r="P272" i="102"/>
  <c r="N272" i="102"/>
  <c r="L272" i="102"/>
  <c r="J272" i="102"/>
  <c r="H272" i="102"/>
  <c r="F272" i="102"/>
  <c r="D272" i="102"/>
  <c r="X271" i="102"/>
  <c r="W271" i="102"/>
  <c r="V271" i="102"/>
  <c r="T271" i="102"/>
  <c r="R271" i="102"/>
  <c r="P271" i="102"/>
  <c r="N271" i="102"/>
  <c r="L271" i="102"/>
  <c r="J271" i="102"/>
  <c r="H271" i="102"/>
  <c r="F271" i="102"/>
  <c r="D271" i="102"/>
  <c r="O272" i="102"/>
  <c r="X270" i="102"/>
  <c r="W270" i="102"/>
  <c r="V270" i="102"/>
  <c r="T270" i="102"/>
  <c r="R270" i="102"/>
  <c r="Q270" i="102"/>
  <c r="M270" i="102"/>
  <c r="I270" i="102"/>
  <c r="E270" i="102"/>
  <c r="X269" i="102"/>
  <c r="W269" i="102"/>
  <c r="V269" i="102"/>
  <c r="T269" i="102"/>
  <c r="R269" i="102"/>
  <c r="Q269" i="102"/>
  <c r="M269" i="102"/>
  <c r="I269" i="102"/>
  <c r="E269" i="102"/>
  <c r="O270" i="102"/>
  <c r="X268" i="102"/>
  <c r="W268" i="102"/>
  <c r="V268" i="102"/>
  <c r="T268" i="102"/>
  <c r="R268" i="102"/>
  <c r="P268" i="102"/>
  <c r="O268" i="102"/>
  <c r="N268" i="102"/>
  <c r="K268" i="102"/>
  <c r="J268" i="102"/>
  <c r="H268" i="102"/>
  <c r="F268" i="102"/>
  <c r="D268" i="102"/>
  <c r="X267" i="102"/>
  <c r="W267" i="102"/>
  <c r="V267" i="102"/>
  <c r="T267" i="102"/>
  <c r="R267" i="102"/>
  <c r="P267" i="102"/>
  <c r="N267" i="102"/>
  <c r="M267" i="102"/>
  <c r="L267" i="102"/>
  <c r="J267" i="102"/>
  <c r="I267" i="102"/>
  <c r="H267" i="102"/>
  <c r="F267" i="102"/>
  <c r="E267" i="102"/>
  <c r="AA268" i="102" s="1"/>
  <c r="D267" i="102"/>
  <c r="S267" i="102" s="1"/>
  <c r="X266" i="102"/>
  <c r="W266" i="102"/>
  <c r="V266" i="102"/>
  <c r="T266" i="102"/>
  <c r="R266" i="102"/>
  <c r="X265" i="102"/>
  <c r="W265" i="102"/>
  <c r="V265" i="102"/>
  <c r="T265" i="102"/>
  <c r="R265" i="102"/>
  <c r="N266" i="102"/>
  <c r="X264" i="102"/>
  <c r="W264" i="102"/>
  <c r="V264" i="102"/>
  <c r="T264" i="102"/>
  <c r="R264" i="102"/>
  <c r="P264" i="102"/>
  <c r="N264" i="102"/>
  <c r="L264" i="102"/>
  <c r="J264" i="102"/>
  <c r="H264" i="102"/>
  <c r="F264" i="102"/>
  <c r="D264" i="102"/>
  <c r="X263" i="102"/>
  <c r="W263" i="102"/>
  <c r="V263" i="102"/>
  <c r="T263" i="102"/>
  <c r="R263" i="102"/>
  <c r="P263" i="102"/>
  <c r="N263" i="102"/>
  <c r="L263" i="102"/>
  <c r="J263" i="102"/>
  <c r="H263" i="102"/>
  <c r="F263" i="102"/>
  <c r="D263" i="102"/>
  <c r="S264" i="102" s="1"/>
  <c r="O264" i="102"/>
  <c r="X262" i="102"/>
  <c r="W262" i="102"/>
  <c r="V262" i="102"/>
  <c r="T262" i="102"/>
  <c r="R262" i="102"/>
  <c r="Q262" i="102"/>
  <c r="M262" i="102"/>
  <c r="I262" i="102"/>
  <c r="E262" i="102"/>
  <c r="X261" i="102"/>
  <c r="W261" i="102"/>
  <c r="V261" i="102"/>
  <c r="T261" i="102"/>
  <c r="R261" i="102"/>
  <c r="Q261" i="102"/>
  <c r="M261" i="102"/>
  <c r="I261" i="102"/>
  <c r="E261" i="102"/>
  <c r="P262" i="102"/>
  <c r="X260" i="102"/>
  <c r="W260" i="102"/>
  <c r="V260" i="102"/>
  <c r="T260" i="102"/>
  <c r="R260" i="102"/>
  <c r="Q260" i="102"/>
  <c r="P260" i="102"/>
  <c r="N260" i="102"/>
  <c r="M260" i="102"/>
  <c r="L260" i="102"/>
  <c r="J260" i="102"/>
  <c r="I260" i="102"/>
  <c r="H260" i="102"/>
  <c r="F260" i="102"/>
  <c r="E260" i="102"/>
  <c r="D260" i="102"/>
  <c r="X259" i="102"/>
  <c r="W259" i="102"/>
  <c r="V259" i="102"/>
  <c r="T259" i="102"/>
  <c r="R259" i="102"/>
  <c r="Q259" i="102"/>
  <c r="P259" i="102"/>
  <c r="N259" i="102"/>
  <c r="M259" i="102"/>
  <c r="L259" i="102"/>
  <c r="J259" i="102"/>
  <c r="I259" i="102"/>
  <c r="H259" i="102"/>
  <c r="F259" i="102"/>
  <c r="E259" i="102"/>
  <c r="AA260" i="102" s="1"/>
  <c r="D259" i="102"/>
  <c r="Y260" i="102" s="1"/>
  <c r="O260" i="102"/>
  <c r="X258" i="102"/>
  <c r="W258" i="102"/>
  <c r="V258" i="102"/>
  <c r="T258" i="102"/>
  <c r="R258" i="102"/>
  <c r="O258" i="102"/>
  <c r="G258" i="102"/>
  <c r="X257" i="102"/>
  <c r="W257" i="102"/>
  <c r="V257" i="102"/>
  <c r="T257" i="102"/>
  <c r="R257" i="102"/>
  <c r="O257" i="102"/>
  <c r="G257" i="102"/>
  <c r="X256" i="102"/>
  <c r="W256" i="102"/>
  <c r="V256" i="102"/>
  <c r="T256" i="102"/>
  <c r="R256" i="102"/>
  <c r="P256" i="102"/>
  <c r="N256" i="102"/>
  <c r="L256" i="102"/>
  <c r="J256" i="102"/>
  <c r="H256" i="102"/>
  <c r="F256" i="102"/>
  <c r="D256" i="102"/>
  <c r="X255" i="102"/>
  <c r="W255" i="102"/>
  <c r="V255" i="102"/>
  <c r="T255" i="102"/>
  <c r="R255" i="102"/>
  <c r="P255" i="102"/>
  <c r="N255" i="102"/>
  <c r="L255" i="102"/>
  <c r="J255" i="102"/>
  <c r="H255" i="102"/>
  <c r="F255" i="102"/>
  <c r="D255" i="102"/>
  <c r="O256" i="102"/>
  <c r="X254" i="102"/>
  <c r="W254" i="102"/>
  <c r="V254" i="102"/>
  <c r="T254" i="102"/>
  <c r="R254" i="102"/>
  <c r="Q254" i="102"/>
  <c r="M254" i="102"/>
  <c r="I254" i="102"/>
  <c r="E254" i="102"/>
  <c r="X253" i="102"/>
  <c r="W253" i="102"/>
  <c r="V253" i="102"/>
  <c r="T253" i="102"/>
  <c r="R253" i="102"/>
  <c r="Q253" i="102"/>
  <c r="M253" i="102"/>
  <c r="I253" i="102"/>
  <c r="E253" i="102"/>
  <c r="P254" i="102"/>
  <c r="X252" i="102"/>
  <c r="W252" i="102"/>
  <c r="V252" i="102"/>
  <c r="T252" i="102"/>
  <c r="R252" i="102"/>
  <c r="Q252" i="102"/>
  <c r="P252" i="102"/>
  <c r="N252" i="102"/>
  <c r="M252" i="102"/>
  <c r="L252" i="102"/>
  <c r="J252" i="102"/>
  <c r="I252" i="102"/>
  <c r="H252" i="102"/>
  <c r="F252" i="102"/>
  <c r="E252" i="102"/>
  <c r="D252" i="102"/>
  <c r="X251" i="102"/>
  <c r="W251" i="102"/>
  <c r="V251" i="102"/>
  <c r="T251" i="102"/>
  <c r="R251" i="102"/>
  <c r="Q251" i="102"/>
  <c r="P251" i="102"/>
  <c r="N251" i="102"/>
  <c r="M251" i="102"/>
  <c r="L251" i="102"/>
  <c r="J251" i="102"/>
  <c r="I251" i="102"/>
  <c r="H251" i="102"/>
  <c r="F251" i="102"/>
  <c r="E251" i="102"/>
  <c r="AA252" i="102" s="1"/>
  <c r="D251" i="102"/>
  <c r="Y252" i="102" s="1"/>
  <c r="O252" i="102"/>
  <c r="X250" i="102"/>
  <c r="W250" i="102"/>
  <c r="V250" i="102"/>
  <c r="T250" i="102"/>
  <c r="R250" i="102"/>
  <c r="G250" i="102"/>
  <c r="X249" i="102"/>
  <c r="W249" i="102"/>
  <c r="V249" i="102"/>
  <c r="T249" i="102"/>
  <c r="R249" i="102"/>
  <c r="O249" i="102"/>
  <c r="X248" i="102"/>
  <c r="W248" i="102"/>
  <c r="V248" i="102"/>
  <c r="T248" i="102"/>
  <c r="R248" i="102"/>
  <c r="P248" i="102"/>
  <c r="N248" i="102"/>
  <c r="L248" i="102"/>
  <c r="J248" i="102"/>
  <c r="H248" i="102"/>
  <c r="F248" i="102"/>
  <c r="D248" i="102"/>
  <c r="X247" i="102"/>
  <c r="W247" i="102"/>
  <c r="V247" i="102"/>
  <c r="T247" i="102"/>
  <c r="R247" i="102"/>
  <c r="P247" i="102"/>
  <c r="N247" i="102"/>
  <c r="L247" i="102"/>
  <c r="J247" i="102"/>
  <c r="H247" i="102"/>
  <c r="F247" i="102"/>
  <c r="D247" i="102"/>
  <c r="O248" i="102"/>
  <c r="X246" i="102"/>
  <c r="W246" i="102"/>
  <c r="V246" i="102"/>
  <c r="T246" i="102"/>
  <c r="R246" i="102"/>
  <c r="Q246" i="102"/>
  <c r="M246" i="102"/>
  <c r="I246" i="102"/>
  <c r="E246" i="102"/>
  <c r="X245" i="102"/>
  <c r="W245" i="102"/>
  <c r="V245" i="102"/>
  <c r="T245" i="102"/>
  <c r="R245" i="102"/>
  <c r="Q245" i="102"/>
  <c r="M245" i="102"/>
  <c r="I245" i="102"/>
  <c r="E245" i="102"/>
  <c r="P246" i="102"/>
  <c r="X244" i="102"/>
  <c r="W244" i="102"/>
  <c r="V244" i="102"/>
  <c r="T244" i="102"/>
  <c r="R244" i="102"/>
  <c r="Q244" i="102"/>
  <c r="P244" i="102"/>
  <c r="N244" i="102"/>
  <c r="M244" i="102"/>
  <c r="L244" i="102"/>
  <c r="J244" i="102"/>
  <c r="I244" i="102"/>
  <c r="H244" i="102"/>
  <c r="F244" i="102"/>
  <c r="E244" i="102"/>
  <c r="D244" i="102"/>
  <c r="X243" i="102"/>
  <c r="W243" i="102"/>
  <c r="V243" i="102"/>
  <c r="T243" i="102"/>
  <c r="R243" i="102"/>
  <c r="Q243" i="102"/>
  <c r="P243" i="102"/>
  <c r="N243" i="102"/>
  <c r="M243" i="102"/>
  <c r="L243" i="102"/>
  <c r="J243" i="102"/>
  <c r="I243" i="102"/>
  <c r="H243" i="102"/>
  <c r="F243" i="102"/>
  <c r="E243" i="102"/>
  <c r="AA244" i="102" s="1"/>
  <c r="D243" i="102"/>
  <c r="Y244" i="102" s="1"/>
  <c r="O244" i="102"/>
  <c r="X242" i="102"/>
  <c r="W242" i="102"/>
  <c r="V242" i="102"/>
  <c r="T242" i="102"/>
  <c r="R242" i="102"/>
  <c r="G242" i="102"/>
  <c r="X241" i="102"/>
  <c r="W241" i="102"/>
  <c r="V241" i="102"/>
  <c r="T241" i="102"/>
  <c r="R241" i="102"/>
  <c r="O241" i="102"/>
  <c r="X240" i="102"/>
  <c r="W240" i="102"/>
  <c r="V240" i="102"/>
  <c r="T240" i="102"/>
  <c r="R240" i="102"/>
  <c r="P240" i="102"/>
  <c r="N240" i="102"/>
  <c r="L240" i="102"/>
  <c r="J240" i="102"/>
  <c r="H240" i="102"/>
  <c r="F240" i="102"/>
  <c r="D240" i="102"/>
  <c r="X239" i="102"/>
  <c r="W239" i="102"/>
  <c r="V239" i="102"/>
  <c r="T239" i="102"/>
  <c r="R239" i="102"/>
  <c r="P239" i="102"/>
  <c r="N239" i="102"/>
  <c r="L239" i="102"/>
  <c r="J239" i="102"/>
  <c r="H239" i="102"/>
  <c r="F239" i="102"/>
  <c r="D239" i="102"/>
  <c r="O240" i="102"/>
  <c r="X238" i="102"/>
  <c r="W238" i="102"/>
  <c r="V238" i="102"/>
  <c r="T238" i="102"/>
  <c r="R238" i="102"/>
  <c r="Q238" i="102"/>
  <c r="M238" i="102"/>
  <c r="I238" i="102"/>
  <c r="E238" i="102"/>
  <c r="X237" i="102"/>
  <c r="W237" i="102"/>
  <c r="V237" i="102"/>
  <c r="T237" i="102"/>
  <c r="R237" i="102"/>
  <c r="Q237" i="102"/>
  <c r="M237" i="102"/>
  <c r="I237" i="102"/>
  <c r="E237" i="102"/>
  <c r="P238" i="102"/>
  <c r="X236" i="102"/>
  <c r="W236" i="102"/>
  <c r="V236" i="102"/>
  <c r="T236" i="102"/>
  <c r="R236" i="102"/>
  <c r="Q236" i="102"/>
  <c r="P236" i="102"/>
  <c r="N236" i="102"/>
  <c r="M236" i="102"/>
  <c r="L236" i="102"/>
  <c r="J236" i="102"/>
  <c r="I236" i="102"/>
  <c r="H236" i="102"/>
  <c r="F236" i="102"/>
  <c r="E236" i="102"/>
  <c r="D236" i="102"/>
  <c r="X235" i="102"/>
  <c r="W235" i="102"/>
  <c r="V235" i="102"/>
  <c r="T235" i="102"/>
  <c r="R235" i="102"/>
  <c r="Q235" i="102"/>
  <c r="P235" i="102"/>
  <c r="N235" i="102"/>
  <c r="M235" i="102"/>
  <c r="L235" i="102"/>
  <c r="J235" i="102"/>
  <c r="I235" i="102"/>
  <c r="H235" i="102"/>
  <c r="F235" i="102"/>
  <c r="E235" i="102"/>
  <c r="Z235" i="102" s="1"/>
  <c r="D235" i="102"/>
  <c r="O236" i="102"/>
  <c r="X234" i="102"/>
  <c r="W234" i="102"/>
  <c r="V234" i="102"/>
  <c r="T234" i="102"/>
  <c r="R234" i="102"/>
  <c r="J234" i="102"/>
  <c r="X233" i="102"/>
  <c r="W233" i="102"/>
  <c r="V233" i="102"/>
  <c r="T233" i="102"/>
  <c r="R233" i="102"/>
  <c r="N233" i="102"/>
  <c r="J233" i="102"/>
  <c r="N234" i="102"/>
  <c r="X232" i="102"/>
  <c r="W232" i="102"/>
  <c r="V232" i="102"/>
  <c r="T232" i="102"/>
  <c r="R232" i="102"/>
  <c r="O232" i="102"/>
  <c r="N232" i="102"/>
  <c r="L232" i="102"/>
  <c r="J232" i="102"/>
  <c r="H232" i="102"/>
  <c r="G232" i="102"/>
  <c r="D232" i="102"/>
  <c r="X231" i="102"/>
  <c r="W231" i="102"/>
  <c r="V231" i="102"/>
  <c r="T231" i="102"/>
  <c r="R231" i="102"/>
  <c r="P231" i="102"/>
  <c r="O231" i="102"/>
  <c r="L231" i="102"/>
  <c r="K231" i="102"/>
  <c r="J231" i="102"/>
  <c r="G231" i="102"/>
  <c r="F231" i="102"/>
  <c r="D231" i="102"/>
  <c r="X230" i="102"/>
  <c r="W230" i="102"/>
  <c r="V230" i="102"/>
  <c r="T230" i="102"/>
  <c r="R230" i="102"/>
  <c r="Q230" i="102"/>
  <c r="P230" i="102"/>
  <c r="L230" i="102"/>
  <c r="K230" i="102"/>
  <c r="G230" i="102"/>
  <c r="E230" i="102"/>
  <c r="X229" i="102"/>
  <c r="W229" i="102"/>
  <c r="V229" i="102"/>
  <c r="T229" i="102"/>
  <c r="R229" i="102"/>
  <c r="Q229" i="102"/>
  <c r="P229" i="102"/>
  <c r="L229" i="102"/>
  <c r="K229" i="102"/>
  <c r="G229" i="102"/>
  <c r="E229" i="102"/>
  <c r="X228" i="102"/>
  <c r="W228" i="102"/>
  <c r="V228" i="102"/>
  <c r="T228" i="102"/>
  <c r="R228" i="102"/>
  <c r="Q228" i="102"/>
  <c r="P228" i="102"/>
  <c r="N228" i="102"/>
  <c r="M228" i="102"/>
  <c r="L228" i="102"/>
  <c r="J228" i="102"/>
  <c r="I228" i="102"/>
  <c r="H228" i="102"/>
  <c r="F228" i="102"/>
  <c r="E228" i="102"/>
  <c r="D228" i="102"/>
  <c r="X227" i="102"/>
  <c r="W227" i="102"/>
  <c r="V227" i="102"/>
  <c r="T227" i="102"/>
  <c r="R227" i="102"/>
  <c r="Q227" i="102"/>
  <c r="P227" i="102"/>
  <c r="N227" i="102"/>
  <c r="M227" i="102"/>
  <c r="L227" i="102"/>
  <c r="J227" i="102"/>
  <c r="I227" i="102"/>
  <c r="H227" i="102"/>
  <c r="F227" i="102"/>
  <c r="E227" i="102"/>
  <c r="Z228" i="102" s="1"/>
  <c r="D227" i="102"/>
  <c r="O228" i="102"/>
  <c r="X226" i="102"/>
  <c r="W226" i="102"/>
  <c r="V226" i="102"/>
  <c r="T226" i="102"/>
  <c r="R226" i="102"/>
  <c r="K226" i="102"/>
  <c r="X225" i="102"/>
  <c r="W225" i="102"/>
  <c r="V225" i="102"/>
  <c r="T225" i="102"/>
  <c r="R225" i="102"/>
  <c r="I225" i="102"/>
  <c r="X224" i="102"/>
  <c r="W224" i="102"/>
  <c r="V224" i="102"/>
  <c r="T224" i="102"/>
  <c r="R224" i="102"/>
  <c r="P224" i="102"/>
  <c r="O224" i="102"/>
  <c r="J224" i="102"/>
  <c r="G224" i="102"/>
  <c r="X223" i="102"/>
  <c r="W223" i="102"/>
  <c r="V223" i="102"/>
  <c r="T223" i="102"/>
  <c r="R223" i="102"/>
  <c r="N223" i="102"/>
  <c r="L223" i="102"/>
  <c r="G223" i="102"/>
  <c r="D223" i="102"/>
  <c r="S223" i="102" s="1"/>
  <c r="K224" i="102"/>
  <c r="X222" i="102"/>
  <c r="W222" i="102"/>
  <c r="V222" i="102"/>
  <c r="T222" i="102"/>
  <c r="R222" i="102"/>
  <c r="E222" i="102"/>
  <c r="D222" i="102"/>
  <c r="X221" i="102"/>
  <c r="W221" i="102"/>
  <c r="V221" i="102"/>
  <c r="T221" i="102"/>
  <c r="R221" i="102"/>
  <c r="K221" i="102"/>
  <c r="I221" i="102"/>
  <c r="X220" i="102"/>
  <c r="W220" i="102"/>
  <c r="V220" i="102"/>
  <c r="T220" i="102"/>
  <c r="R220" i="102"/>
  <c r="P220" i="102"/>
  <c r="D220" i="102"/>
  <c r="X219" i="102"/>
  <c r="W219" i="102"/>
  <c r="V219" i="102"/>
  <c r="T219" i="102"/>
  <c r="R219" i="102"/>
  <c r="M219" i="102"/>
  <c r="H219" i="102"/>
  <c r="X218" i="102"/>
  <c r="W218" i="102"/>
  <c r="V218" i="102"/>
  <c r="T218" i="102"/>
  <c r="R218" i="102"/>
  <c r="Q218" i="102"/>
  <c r="P218" i="102"/>
  <c r="N218" i="102"/>
  <c r="M218" i="102"/>
  <c r="L218" i="102"/>
  <c r="J218" i="102"/>
  <c r="I218" i="102"/>
  <c r="H218" i="102"/>
  <c r="F218" i="102"/>
  <c r="E218" i="102"/>
  <c r="D218" i="102"/>
  <c r="X217" i="102"/>
  <c r="W217" i="102"/>
  <c r="V217" i="102"/>
  <c r="T217" i="102"/>
  <c r="R217" i="102"/>
  <c r="Q217" i="102"/>
  <c r="P217" i="102"/>
  <c r="N217" i="102"/>
  <c r="M217" i="102"/>
  <c r="L217" i="102"/>
  <c r="J217" i="102"/>
  <c r="I217" i="102"/>
  <c r="H217" i="102"/>
  <c r="F217" i="102"/>
  <c r="E217" i="102"/>
  <c r="Z218" i="102" s="1"/>
  <c r="D217" i="102"/>
  <c r="Y217" i="102" s="1"/>
  <c r="O218" i="102"/>
  <c r="X216" i="102"/>
  <c r="W216" i="102"/>
  <c r="V216" i="102"/>
  <c r="T216" i="102"/>
  <c r="R216" i="102"/>
  <c r="N216" i="102"/>
  <c r="G216" i="102"/>
  <c r="X215" i="102"/>
  <c r="W215" i="102"/>
  <c r="V215" i="102"/>
  <c r="T215" i="102"/>
  <c r="R215" i="102"/>
  <c r="N215" i="102"/>
  <c r="G215" i="102"/>
  <c r="X214" i="102"/>
  <c r="W214" i="102"/>
  <c r="V214" i="102"/>
  <c r="T214" i="102"/>
  <c r="R214" i="102"/>
  <c r="L214" i="102"/>
  <c r="X213" i="102"/>
  <c r="W213" i="102"/>
  <c r="V213" i="102"/>
  <c r="T213" i="102"/>
  <c r="R213" i="102"/>
  <c r="O213" i="102"/>
  <c r="X212" i="102"/>
  <c r="W212" i="102"/>
  <c r="V212" i="102"/>
  <c r="T212" i="102"/>
  <c r="R212" i="102"/>
  <c r="P212" i="102"/>
  <c r="O212" i="102"/>
  <c r="K212" i="102"/>
  <c r="I212" i="102"/>
  <c r="E212" i="102"/>
  <c r="D212" i="102"/>
  <c r="X211" i="102"/>
  <c r="W211" i="102"/>
  <c r="V211" i="102"/>
  <c r="T211" i="102"/>
  <c r="R211" i="102"/>
  <c r="P211" i="102"/>
  <c r="O211" i="102"/>
  <c r="K211" i="102"/>
  <c r="I211" i="102"/>
  <c r="E211" i="102"/>
  <c r="D211" i="102"/>
  <c r="Q212" i="102"/>
  <c r="X210" i="102"/>
  <c r="W210" i="102"/>
  <c r="V210" i="102"/>
  <c r="T210" i="102"/>
  <c r="R210" i="102"/>
  <c r="Q210" i="102"/>
  <c r="P210" i="102"/>
  <c r="N210" i="102"/>
  <c r="M210" i="102"/>
  <c r="L210" i="102"/>
  <c r="J210" i="102"/>
  <c r="I210" i="102"/>
  <c r="H210" i="102"/>
  <c r="F210" i="102"/>
  <c r="E210" i="102"/>
  <c r="D210" i="102"/>
  <c r="X209" i="102"/>
  <c r="W209" i="102"/>
  <c r="V209" i="102"/>
  <c r="T209" i="102"/>
  <c r="R209" i="102"/>
  <c r="Q209" i="102"/>
  <c r="P209" i="102"/>
  <c r="N209" i="102"/>
  <c r="M209" i="102"/>
  <c r="L209" i="102"/>
  <c r="J209" i="102"/>
  <c r="I209" i="102"/>
  <c r="H209" i="102"/>
  <c r="F209" i="102"/>
  <c r="E209" i="102"/>
  <c r="Z209" i="102" s="1"/>
  <c r="D209" i="102"/>
  <c r="O210" i="102"/>
  <c r="X208" i="102"/>
  <c r="W208" i="102"/>
  <c r="V208" i="102"/>
  <c r="T208" i="102"/>
  <c r="R208" i="102"/>
  <c r="Q208" i="102"/>
  <c r="O208" i="102"/>
  <c r="K208" i="102"/>
  <c r="J208" i="102"/>
  <c r="F208" i="102"/>
  <c r="E208" i="102"/>
  <c r="X207" i="102"/>
  <c r="W207" i="102"/>
  <c r="V207" i="102"/>
  <c r="T207" i="102"/>
  <c r="R207" i="102"/>
  <c r="Q207" i="102"/>
  <c r="O207" i="102"/>
  <c r="K207" i="102"/>
  <c r="J207" i="102"/>
  <c r="F207" i="102"/>
  <c r="E207" i="102"/>
  <c r="M208" i="102"/>
  <c r="X206" i="102"/>
  <c r="W206" i="102"/>
  <c r="V206" i="102"/>
  <c r="T206" i="102"/>
  <c r="R206" i="102"/>
  <c r="Q206" i="102"/>
  <c r="M206" i="102"/>
  <c r="L206" i="102"/>
  <c r="H206" i="102"/>
  <c r="F206" i="102"/>
  <c r="X205" i="102"/>
  <c r="W205" i="102"/>
  <c r="V205" i="102"/>
  <c r="T205" i="102"/>
  <c r="R205" i="102"/>
  <c r="Q205" i="102"/>
  <c r="P205" i="102"/>
  <c r="L205" i="102"/>
  <c r="J205" i="102"/>
  <c r="F205" i="102"/>
  <c r="E205" i="102"/>
  <c r="Z206" i="102" s="1"/>
  <c r="X204" i="102"/>
  <c r="W204" i="102"/>
  <c r="V204" i="102"/>
  <c r="T204" i="102"/>
  <c r="R204" i="102"/>
  <c r="Q204" i="102"/>
  <c r="P204" i="102"/>
  <c r="N204" i="102"/>
  <c r="M204" i="102"/>
  <c r="L204" i="102"/>
  <c r="J204" i="102"/>
  <c r="I204" i="102"/>
  <c r="H204" i="102"/>
  <c r="F204" i="102"/>
  <c r="E204" i="102"/>
  <c r="D204" i="102"/>
  <c r="X203" i="102"/>
  <c r="W203" i="102"/>
  <c r="V203" i="102"/>
  <c r="T203" i="102"/>
  <c r="R203" i="102"/>
  <c r="Q203" i="102"/>
  <c r="P203" i="102"/>
  <c r="N203" i="102"/>
  <c r="M203" i="102"/>
  <c r="L203" i="102"/>
  <c r="J203" i="102"/>
  <c r="I203" i="102"/>
  <c r="H203" i="102"/>
  <c r="F203" i="102"/>
  <c r="E203" i="102"/>
  <c r="Z203" i="102" s="1"/>
  <c r="D203" i="102"/>
  <c r="Y204" i="102" s="1"/>
  <c r="X202" i="102"/>
  <c r="W202" i="102"/>
  <c r="V202" i="102"/>
  <c r="T202" i="102"/>
  <c r="R202" i="102"/>
  <c r="X201" i="102"/>
  <c r="W201" i="102"/>
  <c r="V201" i="102"/>
  <c r="T201" i="102"/>
  <c r="R201" i="102"/>
  <c r="X200" i="102"/>
  <c r="W200" i="102"/>
  <c r="V200" i="102"/>
  <c r="T200" i="102"/>
  <c r="R200" i="102"/>
  <c r="X199" i="102"/>
  <c r="W199" i="102"/>
  <c r="V199" i="102"/>
  <c r="T199" i="102"/>
  <c r="R199" i="102"/>
  <c r="X198" i="102"/>
  <c r="W198" i="102"/>
  <c r="V198" i="102"/>
  <c r="T198" i="102"/>
  <c r="R198" i="102"/>
  <c r="X197" i="102"/>
  <c r="W197" i="102"/>
  <c r="V197" i="102"/>
  <c r="T197" i="102"/>
  <c r="R197" i="102"/>
  <c r="X196" i="102"/>
  <c r="W196" i="102"/>
  <c r="V196" i="102"/>
  <c r="T196" i="102"/>
  <c r="R196" i="102"/>
  <c r="X195" i="102"/>
  <c r="W195" i="102"/>
  <c r="V195" i="102"/>
  <c r="T195" i="102"/>
  <c r="R195" i="102"/>
  <c r="X194" i="102"/>
  <c r="W194" i="102"/>
  <c r="V194" i="102"/>
  <c r="T194" i="102"/>
  <c r="R194" i="102"/>
  <c r="X193" i="102"/>
  <c r="W193" i="102"/>
  <c r="V193" i="102"/>
  <c r="T193" i="102"/>
  <c r="R193" i="102"/>
  <c r="X192" i="102"/>
  <c r="W192" i="102"/>
  <c r="V192" i="102"/>
  <c r="T192" i="102"/>
  <c r="R192" i="102"/>
  <c r="X191" i="102"/>
  <c r="W191" i="102"/>
  <c r="V191" i="102"/>
  <c r="T191" i="102"/>
  <c r="R191" i="102"/>
  <c r="X190" i="102"/>
  <c r="W190" i="102"/>
  <c r="V190" i="102"/>
  <c r="T190" i="102"/>
  <c r="R190" i="102"/>
  <c r="X189" i="102"/>
  <c r="W189" i="102"/>
  <c r="V189" i="102"/>
  <c r="T189" i="102"/>
  <c r="R189" i="102"/>
  <c r="X188" i="102"/>
  <c r="W188" i="102"/>
  <c r="V188" i="102"/>
  <c r="T188" i="102"/>
  <c r="R188" i="102"/>
  <c r="X187" i="102"/>
  <c r="W187" i="102"/>
  <c r="V187" i="102"/>
  <c r="T187" i="102"/>
  <c r="R187" i="102"/>
  <c r="X186" i="102"/>
  <c r="W186" i="102"/>
  <c r="V186" i="102"/>
  <c r="T186" i="102"/>
  <c r="R186" i="102"/>
  <c r="X185" i="102"/>
  <c r="W185" i="102"/>
  <c r="V185" i="102"/>
  <c r="T185" i="102"/>
  <c r="R185" i="102"/>
  <c r="X184" i="102"/>
  <c r="W184" i="102"/>
  <c r="V184" i="102"/>
  <c r="T184" i="102"/>
  <c r="R184" i="102"/>
  <c r="X183" i="102"/>
  <c r="W183" i="102"/>
  <c r="V183" i="102"/>
  <c r="T183" i="102"/>
  <c r="R183" i="102"/>
  <c r="X182" i="102"/>
  <c r="W182" i="102"/>
  <c r="V182" i="102"/>
  <c r="T182" i="102"/>
  <c r="R182" i="102"/>
  <c r="X181" i="102"/>
  <c r="W181" i="102"/>
  <c r="V181" i="102"/>
  <c r="T181" i="102"/>
  <c r="R181" i="102"/>
  <c r="X180" i="102"/>
  <c r="W180" i="102"/>
  <c r="V180" i="102"/>
  <c r="T180" i="102"/>
  <c r="R180" i="102"/>
  <c r="X179" i="102"/>
  <c r="W179" i="102"/>
  <c r="V179" i="102"/>
  <c r="T179" i="102"/>
  <c r="R179" i="102"/>
  <c r="X178" i="102"/>
  <c r="W178" i="102"/>
  <c r="V178" i="102"/>
  <c r="T178" i="102"/>
  <c r="R178" i="102"/>
  <c r="X177" i="102"/>
  <c r="W177" i="102"/>
  <c r="V177" i="102"/>
  <c r="T177" i="102"/>
  <c r="R177" i="102"/>
  <c r="X176" i="102"/>
  <c r="W176" i="102"/>
  <c r="V176" i="102"/>
  <c r="T176" i="102"/>
  <c r="R176" i="102"/>
  <c r="X175" i="102"/>
  <c r="W175" i="102"/>
  <c r="V175" i="102"/>
  <c r="T175" i="102"/>
  <c r="R175" i="102"/>
  <c r="X174" i="102"/>
  <c r="W174" i="102"/>
  <c r="V174" i="102"/>
  <c r="T174" i="102"/>
  <c r="R174" i="102"/>
  <c r="X173" i="102"/>
  <c r="W173" i="102"/>
  <c r="V173" i="102"/>
  <c r="T173" i="102"/>
  <c r="R173" i="102"/>
  <c r="X172" i="102"/>
  <c r="W172" i="102"/>
  <c r="V172" i="102"/>
  <c r="T172" i="102"/>
  <c r="R172" i="102"/>
  <c r="X171" i="102"/>
  <c r="W171" i="102"/>
  <c r="V171" i="102"/>
  <c r="T171" i="102"/>
  <c r="R171" i="102"/>
  <c r="X170" i="102"/>
  <c r="W170" i="102"/>
  <c r="V170" i="102"/>
  <c r="T170" i="102"/>
  <c r="R170" i="102"/>
  <c r="X169" i="102"/>
  <c r="W169" i="102"/>
  <c r="V169" i="102"/>
  <c r="T169" i="102"/>
  <c r="R169" i="102"/>
  <c r="X168" i="102"/>
  <c r="W168" i="102"/>
  <c r="V168" i="102"/>
  <c r="T168" i="102"/>
  <c r="R168" i="102"/>
  <c r="X167" i="102"/>
  <c r="W167" i="102"/>
  <c r="V167" i="102"/>
  <c r="T167" i="102"/>
  <c r="R167" i="102"/>
  <c r="B201" i="102"/>
  <c r="B199" i="102"/>
  <c r="I200" i="102" s="1"/>
  <c r="B197" i="102"/>
  <c r="M198" i="102" s="1"/>
  <c r="B195" i="102"/>
  <c r="N196" i="102" s="1"/>
  <c r="K194" i="102"/>
  <c r="B191" i="102"/>
  <c r="K192" i="102" s="1"/>
  <c r="B189" i="102"/>
  <c r="Q190" i="102" s="1"/>
  <c r="B187" i="102"/>
  <c r="Q188" i="102" s="1"/>
  <c r="B177" i="102"/>
  <c r="N178" i="102" s="1"/>
  <c r="B185" i="102"/>
  <c r="K186" i="102" s="1"/>
  <c r="B183" i="102"/>
  <c r="L183" i="102" s="1"/>
  <c r="B181" i="102"/>
  <c r="Q182" i="102" s="1"/>
  <c r="B179" i="102"/>
  <c r="B175" i="102"/>
  <c r="O176" i="102" s="1"/>
  <c r="B173" i="102"/>
  <c r="Q174" i="102" s="1"/>
  <c r="B171" i="102"/>
  <c r="Q172" i="102" s="1"/>
  <c r="B169" i="102"/>
  <c r="J170" i="102" s="1"/>
  <c r="B167" i="102"/>
  <c r="K168" i="102" s="1"/>
  <c r="B165" i="102"/>
  <c r="X314" i="102"/>
  <c r="W314" i="102"/>
  <c r="V314" i="102"/>
  <c r="T314" i="102"/>
  <c r="R314" i="102"/>
  <c r="X313" i="102"/>
  <c r="W313" i="102"/>
  <c r="V313" i="102"/>
  <c r="T313" i="102"/>
  <c r="R313" i="102"/>
  <c r="B313" i="102"/>
  <c r="P314" i="102" s="1"/>
  <c r="X312" i="102"/>
  <c r="W312" i="102"/>
  <c r="V312" i="102"/>
  <c r="T312" i="102"/>
  <c r="R312" i="102"/>
  <c r="X311" i="102"/>
  <c r="W311" i="102"/>
  <c r="V311" i="102"/>
  <c r="T311" i="102"/>
  <c r="R311" i="102"/>
  <c r="B311" i="102"/>
  <c r="P312" i="102" s="1"/>
  <c r="X310" i="102"/>
  <c r="W310" i="102"/>
  <c r="V310" i="102"/>
  <c r="T310" i="102"/>
  <c r="R310" i="102"/>
  <c r="X309" i="102"/>
  <c r="W309" i="102"/>
  <c r="V309" i="102"/>
  <c r="T309" i="102"/>
  <c r="R309" i="102"/>
  <c r="B309" i="102"/>
  <c r="J310" i="102" s="1"/>
  <c r="X308" i="102"/>
  <c r="W308" i="102"/>
  <c r="V308" i="102"/>
  <c r="T308" i="102"/>
  <c r="R308" i="102"/>
  <c r="X307" i="102"/>
  <c r="W307" i="102"/>
  <c r="V307" i="102"/>
  <c r="T307" i="102"/>
  <c r="R307" i="102"/>
  <c r="B307" i="102"/>
  <c r="O308" i="102" s="1"/>
  <c r="X306" i="102"/>
  <c r="W306" i="102"/>
  <c r="V306" i="102"/>
  <c r="T306" i="102"/>
  <c r="R306" i="102"/>
  <c r="X305" i="102"/>
  <c r="W305" i="102"/>
  <c r="V305" i="102"/>
  <c r="T305" i="102"/>
  <c r="R305" i="102"/>
  <c r="B305" i="102"/>
  <c r="O306" i="102" s="1"/>
  <c r="X304" i="102"/>
  <c r="W304" i="102"/>
  <c r="V304" i="102"/>
  <c r="T304" i="102"/>
  <c r="R304" i="102"/>
  <c r="X303" i="102"/>
  <c r="W303" i="102"/>
  <c r="V303" i="102"/>
  <c r="T303" i="102"/>
  <c r="R303" i="102"/>
  <c r="B303" i="102"/>
  <c r="P304" i="102" s="1"/>
  <c r="X302" i="102"/>
  <c r="W302" i="102"/>
  <c r="V302" i="102"/>
  <c r="T302" i="102"/>
  <c r="R302" i="102"/>
  <c r="X301" i="102"/>
  <c r="W301" i="102"/>
  <c r="V301" i="102"/>
  <c r="T301" i="102"/>
  <c r="R301" i="102"/>
  <c r="B301" i="102"/>
  <c r="Q302" i="102" s="1"/>
  <c r="X300" i="102"/>
  <c r="W300" i="102"/>
  <c r="V300" i="102"/>
  <c r="T300" i="102"/>
  <c r="R300" i="102"/>
  <c r="X299" i="102"/>
  <c r="W299" i="102"/>
  <c r="V299" i="102"/>
  <c r="T299" i="102"/>
  <c r="R299" i="102"/>
  <c r="B299" i="102"/>
  <c r="K300" i="102" s="1"/>
  <c r="X298" i="102"/>
  <c r="W298" i="102"/>
  <c r="V298" i="102"/>
  <c r="T298" i="102"/>
  <c r="R298" i="102"/>
  <c r="X297" i="102"/>
  <c r="W297" i="102"/>
  <c r="V297" i="102"/>
  <c r="T297" i="102"/>
  <c r="R297" i="102"/>
  <c r="B297" i="102"/>
  <c r="P298" i="102" s="1"/>
  <c r="X296" i="102"/>
  <c r="W296" i="102"/>
  <c r="V296" i="102"/>
  <c r="T296" i="102"/>
  <c r="R296" i="102"/>
  <c r="X295" i="102"/>
  <c r="W295" i="102"/>
  <c r="V295" i="102"/>
  <c r="T295" i="102"/>
  <c r="R295" i="102"/>
  <c r="B295" i="102"/>
  <c r="Q296" i="102" s="1"/>
  <c r="X294" i="102"/>
  <c r="W294" i="102"/>
  <c r="V294" i="102"/>
  <c r="T294" i="102"/>
  <c r="R294" i="102"/>
  <c r="X293" i="102"/>
  <c r="W293" i="102"/>
  <c r="V293" i="102"/>
  <c r="T293" i="102"/>
  <c r="R293" i="102"/>
  <c r="B293" i="102"/>
  <c r="K294" i="102" s="1"/>
  <c r="X292" i="102"/>
  <c r="W292" i="102"/>
  <c r="V292" i="102"/>
  <c r="T292" i="102"/>
  <c r="R292" i="102"/>
  <c r="X291" i="102"/>
  <c r="W291" i="102"/>
  <c r="V291" i="102"/>
  <c r="T291" i="102"/>
  <c r="R291" i="102"/>
  <c r="B291" i="102"/>
  <c r="P292" i="102" s="1"/>
  <c r="X290" i="102"/>
  <c r="W290" i="102"/>
  <c r="V290" i="102"/>
  <c r="T290" i="102"/>
  <c r="R290" i="102"/>
  <c r="X289" i="102"/>
  <c r="W289" i="102"/>
  <c r="V289" i="102"/>
  <c r="T289" i="102"/>
  <c r="R289" i="102"/>
  <c r="B289" i="102"/>
  <c r="Q289" i="102" s="1"/>
  <c r="X288" i="102"/>
  <c r="W288" i="102"/>
  <c r="V288" i="102"/>
  <c r="T288" i="102"/>
  <c r="R288" i="102"/>
  <c r="X287" i="102"/>
  <c r="W287" i="102"/>
  <c r="V287" i="102"/>
  <c r="T287" i="102"/>
  <c r="R287" i="102"/>
  <c r="B287" i="102"/>
  <c r="P288" i="102" s="1"/>
  <c r="H306" i="102" l="1"/>
  <c r="H302" i="102"/>
  <c r="J186" i="102"/>
  <c r="L280" i="102"/>
  <c r="P310" i="102"/>
  <c r="H276" i="102"/>
  <c r="F176" i="102"/>
  <c r="P296" i="102"/>
  <c r="H295" i="102"/>
  <c r="N295" i="102"/>
  <c r="N301" i="102"/>
  <c r="N305" i="102"/>
  <c r="P309" i="102"/>
  <c r="N275" i="102"/>
  <c r="N279" i="102"/>
  <c r="M297" i="102"/>
  <c r="K167" i="102"/>
  <c r="N190" i="102"/>
  <c r="L197" i="102"/>
  <c r="D288" i="102"/>
  <c r="M311" i="102"/>
  <c r="D174" i="102"/>
  <c r="G175" i="102"/>
  <c r="K185" i="102"/>
  <c r="D173" i="102"/>
  <c r="Y174" i="102" s="1"/>
  <c r="K176" i="102"/>
  <c r="E277" i="102"/>
  <c r="AA278" i="102" s="1"/>
  <c r="E278" i="102"/>
  <c r="P279" i="102"/>
  <c r="L283" i="102"/>
  <c r="H287" i="102"/>
  <c r="J288" i="102"/>
  <c r="G168" i="102"/>
  <c r="J173" i="102"/>
  <c r="J174" i="102"/>
  <c r="J175" i="102"/>
  <c r="J184" i="102"/>
  <c r="N185" i="102"/>
  <c r="K191" i="102"/>
  <c r="O192" i="102"/>
  <c r="E198" i="102"/>
  <c r="H200" i="102"/>
  <c r="F275" i="102"/>
  <c r="P276" i="102"/>
  <c r="I277" i="102"/>
  <c r="I278" i="102"/>
  <c r="F279" i="102"/>
  <c r="J183" i="102"/>
  <c r="P313" i="102"/>
  <c r="O186" i="102"/>
  <c r="K189" i="102"/>
  <c r="J192" i="102"/>
  <c r="P275" i="102"/>
  <c r="N276" i="102"/>
  <c r="N298" i="102"/>
  <c r="J287" i="102"/>
  <c r="F295" i="102"/>
  <c r="F296" i="102"/>
  <c r="I297" i="102"/>
  <c r="F167" i="102"/>
  <c r="J168" i="102"/>
  <c r="O173" i="102"/>
  <c r="O174" i="102"/>
  <c r="F190" i="102"/>
  <c r="N191" i="102"/>
  <c r="Q198" i="102"/>
  <c r="H275" i="102"/>
  <c r="F276" i="102"/>
  <c r="M277" i="102"/>
  <c r="Q278" i="102"/>
  <c r="H279" i="102"/>
  <c r="H280" i="102"/>
  <c r="H284" i="102"/>
  <c r="O187" i="102"/>
  <c r="J188" i="102"/>
  <c r="K195" i="102"/>
  <c r="E290" i="102"/>
  <c r="H291" i="102"/>
  <c r="E304" i="102"/>
  <c r="K307" i="102"/>
  <c r="P173" i="102"/>
  <c r="K174" i="102"/>
  <c r="G181" i="102"/>
  <c r="K188" i="102"/>
  <c r="F189" i="102"/>
  <c r="G190" i="102"/>
  <c r="O190" i="102"/>
  <c r="G198" i="102"/>
  <c r="G281" i="102"/>
  <c r="D135" i="102"/>
  <c r="U136" i="102" s="1"/>
  <c r="D136" i="102"/>
  <c r="P283" i="102"/>
  <c r="L284" i="102"/>
  <c r="G285" i="102"/>
  <c r="J171" i="102"/>
  <c r="K172" i="102"/>
  <c r="F181" i="102"/>
  <c r="N181" i="102"/>
  <c r="G182" i="102"/>
  <c r="G196" i="102"/>
  <c r="P301" i="102"/>
  <c r="K171" i="102"/>
  <c r="F172" i="102"/>
  <c r="F174" i="102"/>
  <c r="P174" i="102"/>
  <c r="O181" i="102"/>
  <c r="J187" i="102"/>
  <c r="N189" i="102"/>
  <c r="F195" i="102"/>
  <c r="O195" i="102"/>
  <c r="H196" i="102"/>
  <c r="E197" i="102"/>
  <c r="Z198" i="102" s="1"/>
  <c r="P197" i="102"/>
  <c r="P287" i="102"/>
  <c r="L288" i="102"/>
  <c r="I289" i="102"/>
  <c r="I290" i="102"/>
  <c r="J291" i="102"/>
  <c r="H296" i="102"/>
  <c r="F301" i="102"/>
  <c r="P302" i="102"/>
  <c r="I303" i="102"/>
  <c r="I304" i="102"/>
  <c r="F305" i="102"/>
  <c r="P306" i="102"/>
  <c r="O307" i="102"/>
  <c r="H309" i="102"/>
  <c r="H310" i="102"/>
  <c r="E312" i="102"/>
  <c r="H313" i="102"/>
  <c r="L314" i="102"/>
  <c r="N167" i="102"/>
  <c r="O168" i="102"/>
  <c r="F171" i="102"/>
  <c r="N171" i="102"/>
  <c r="G172" i="102"/>
  <c r="O172" i="102"/>
  <c r="G173" i="102"/>
  <c r="L173" i="102"/>
  <c r="G174" i="102"/>
  <c r="L174" i="102"/>
  <c r="O175" i="102"/>
  <c r="N176" i="102"/>
  <c r="J181" i="102"/>
  <c r="K182" i="102"/>
  <c r="Q183" i="102"/>
  <c r="F184" i="102"/>
  <c r="N184" i="102"/>
  <c r="F183" i="102"/>
  <c r="N183" i="102"/>
  <c r="K187" i="102"/>
  <c r="F188" i="102"/>
  <c r="N188" i="102"/>
  <c r="G189" i="102"/>
  <c r="O189" i="102"/>
  <c r="J190" i="102"/>
  <c r="G195" i="102"/>
  <c r="P195" i="102"/>
  <c r="L196" i="102"/>
  <c r="G197" i="102"/>
  <c r="Q197" i="102"/>
  <c r="K198" i="102"/>
  <c r="F199" i="102"/>
  <c r="P200" i="102"/>
  <c r="J275" i="102"/>
  <c r="J276" i="102"/>
  <c r="J279" i="102"/>
  <c r="P280" i="102"/>
  <c r="I135" i="102"/>
  <c r="I136" i="102"/>
  <c r="D283" i="102"/>
  <c r="S283" i="102" s="1"/>
  <c r="P284" i="102"/>
  <c r="H292" i="102"/>
  <c r="O182" i="102"/>
  <c r="G187" i="102"/>
  <c r="J292" i="102"/>
  <c r="N302" i="102"/>
  <c r="E303" i="102"/>
  <c r="P305" i="102"/>
  <c r="N306" i="102"/>
  <c r="N172" i="102"/>
  <c r="F173" i="102"/>
  <c r="K173" i="102"/>
  <c r="J182" i="102"/>
  <c r="E184" i="102"/>
  <c r="M184" i="102"/>
  <c r="E183" i="102"/>
  <c r="AA184" i="102" s="1"/>
  <c r="M183" i="102"/>
  <c r="D287" i="102"/>
  <c r="S287" i="102" s="1"/>
  <c r="M289" i="102"/>
  <c r="P295" i="102"/>
  <c r="N296" i="102"/>
  <c r="E297" i="102"/>
  <c r="F298" i="102"/>
  <c r="H301" i="102"/>
  <c r="F302" i="102"/>
  <c r="M303" i="102"/>
  <c r="Q304" i="102"/>
  <c r="H305" i="102"/>
  <c r="F306" i="102"/>
  <c r="J309" i="102"/>
  <c r="I311" i="102"/>
  <c r="I312" i="102"/>
  <c r="J313" i="102"/>
  <c r="G171" i="102"/>
  <c r="O171" i="102"/>
  <c r="J172" i="102"/>
  <c r="H173" i="102"/>
  <c r="N173" i="102"/>
  <c r="H174" i="102"/>
  <c r="N174" i="102"/>
  <c r="K181" i="102"/>
  <c r="F182" i="102"/>
  <c r="N182" i="102"/>
  <c r="I184" i="102"/>
  <c r="Q184" i="102"/>
  <c r="I183" i="102"/>
  <c r="F185" i="102"/>
  <c r="G186" i="102"/>
  <c r="F187" i="102"/>
  <c r="N187" i="102"/>
  <c r="G188" i="102"/>
  <c r="O188" i="102"/>
  <c r="J189" i="102"/>
  <c r="K190" i="102"/>
  <c r="F191" i="102"/>
  <c r="G192" i="102"/>
  <c r="J195" i="102"/>
  <c r="K197" i="102"/>
  <c r="L198" i="102"/>
  <c r="L199" i="102"/>
  <c r="K273" i="102"/>
  <c r="D275" i="102"/>
  <c r="Y276" i="102" s="1"/>
  <c r="L275" i="102"/>
  <c r="D276" i="102"/>
  <c r="L276" i="102"/>
  <c r="Q277" i="102"/>
  <c r="M278" i="102"/>
  <c r="D279" i="102"/>
  <c r="Y279" i="102" s="1"/>
  <c r="L279" i="102"/>
  <c r="D280" i="102"/>
  <c r="O135" i="102"/>
  <c r="Q136" i="102"/>
  <c r="H283" i="102"/>
  <c r="D284" i="102"/>
  <c r="O286" i="102"/>
  <c r="U217" i="102"/>
  <c r="Z251" i="102"/>
  <c r="Z268" i="102"/>
  <c r="U204" i="102"/>
  <c r="Z217" i="102"/>
  <c r="Z243" i="102"/>
  <c r="Z252" i="102"/>
  <c r="Z259" i="102"/>
  <c r="Z244" i="102"/>
  <c r="Z260" i="102"/>
  <c r="AA267" i="102"/>
  <c r="S240" i="102"/>
  <c r="S239" i="102"/>
  <c r="Y240" i="102"/>
  <c r="U240" i="102"/>
  <c r="Y239" i="102"/>
  <c r="U239" i="102"/>
  <c r="N242" i="102"/>
  <c r="J242" i="102"/>
  <c r="F242" i="102"/>
  <c r="N241" i="102"/>
  <c r="J241" i="102"/>
  <c r="F241" i="102"/>
  <c r="I242" i="102"/>
  <c r="M241" i="102"/>
  <c r="E241" i="102"/>
  <c r="Q242" i="102"/>
  <c r="M242" i="102"/>
  <c r="E242" i="102"/>
  <c r="Q241" i="102"/>
  <c r="I241" i="102"/>
  <c r="P242" i="102"/>
  <c r="L242" i="102"/>
  <c r="H242" i="102"/>
  <c r="D242" i="102"/>
  <c r="P241" i="102"/>
  <c r="L241" i="102"/>
  <c r="H241" i="102"/>
  <c r="D241" i="102"/>
  <c r="K242" i="102"/>
  <c r="S248" i="102"/>
  <c r="S247" i="102"/>
  <c r="Y248" i="102"/>
  <c r="U248" i="102"/>
  <c r="Y247" i="102"/>
  <c r="U247" i="102"/>
  <c r="N250" i="102"/>
  <c r="J250" i="102"/>
  <c r="F250" i="102"/>
  <c r="N249" i="102"/>
  <c r="J249" i="102"/>
  <c r="F249" i="102"/>
  <c r="Q250" i="102"/>
  <c r="M250" i="102"/>
  <c r="I250" i="102"/>
  <c r="E250" i="102"/>
  <c r="Q249" i="102"/>
  <c r="M249" i="102"/>
  <c r="I249" i="102"/>
  <c r="E249" i="102"/>
  <c r="P250" i="102"/>
  <c r="L250" i="102"/>
  <c r="H250" i="102"/>
  <c r="D250" i="102"/>
  <c r="P249" i="102"/>
  <c r="L249" i="102"/>
  <c r="H249" i="102"/>
  <c r="D249" i="102"/>
  <c r="K250" i="102"/>
  <c r="S256" i="102"/>
  <c r="S255" i="102"/>
  <c r="Y256" i="102"/>
  <c r="U256" i="102"/>
  <c r="Y255" i="102"/>
  <c r="U255" i="102"/>
  <c r="N258" i="102"/>
  <c r="J258" i="102"/>
  <c r="F258" i="102"/>
  <c r="N257" i="102"/>
  <c r="J257" i="102"/>
  <c r="F257" i="102"/>
  <c r="Q258" i="102"/>
  <c r="M258" i="102"/>
  <c r="I258" i="102"/>
  <c r="E258" i="102"/>
  <c r="Q257" i="102"/>
  <c r="M257" i="102"/>
  <c r="I257" i="102"/>
  <c r="E257" i="102"/>
  <c r="P258" i="102"/>
  <c r="L258" i="102"/>
  <c r="H258" i="102"/>
  <c r="D258" i="102"/>
  <c r="P257" i="102"/>
  <c r="L257" i="102"/>
  <c r="H257" i="102"/>
  <c r="D257" i="102"/>
  <c r="K258" i="102"/>
  <c r="AA237" i="102"/>
  <c r="AA238" i="102"/>
  <c r="Z238" i="102"/>
  <c r="Z237" i="102"/>
  <c r="G241" i="102"/>
  <c r="O242" i="102"/>
  <c r="AA246" i="102"/>
  <c r="AA245" i="102"/>
  <c r="Z246" i="102"/>
  <c r="Z245" i="102"/>
  <c r="G249" i="102"/>
  <c r="O250" i="102"/>
  <c r="AA254" i="102"/>
  <c r="AA253" i="102"/>
  <c r="Z254" i="102"/>
  <c r="Z253" i="102"/>
  <c r="AA262" i="102"/>
  <c r="AA261" i="102"/>
  <c r="Z262" i="102"/>
  <c r="Z261" i="102"/>
  <c r="K241" i="102"/>
  <c r="K249" i="102"/>
  <c r="K257" i="102"/>
  <c r="G265" i="102"/>
  <c r="O265" i="102"/>
  <c r="F237" i="102"/>
  <c r="J237" i="102"/>
  <c r="N237" i="102"/>
  <c r="F238" i="102"/>
  <c r="J238" i="102"/>
  <c r="N238" i="102"/>
  <c r="E239" i="102"/>
  <c r="I239" i="102"/>
  <c r="M239" i="102"/>
  <c r="Q239" i="102"/>
  <c r="E240" i="102"/>
  <c r="I240" i="102"/>
  <c r="M240" i="102"/>
  <c r="Q240" i="102"/>
  <c r="G243" i="102"/>
  <c r="K243" i="102"/>
  <c r="O243" i="102"/>
  <c r="S243" i="102"/>
  <c r="AA243" i="102"/>
  <c r="G244" i="102"/>
  <c r="K244" i="102"/>
  <c r="S244" i="102"/>
  <c r="F245" i="102"/>
  <c r="J245" i="102"/>
  <c r="N245" i="102"/>
  <c r="F246" i="102"/>
  <c r="J246" i="102"/>
  <c r="N246" i="102"/>
  <c r="E247" i="102"/>
  <c r="I247" i="102"/>
  <c r="M247" i="102"/>
  <c r="Q247" i="102"/>
  <c r="E248" i="102"/>
  <c r="I248" i="102"/>
  <c r="M248" i="102"/>
  <c r="Q248" i="102"/>
  <c r="G251" i="102"/>
  <c r="K251" i="102"/>
  <c r="O251" i="102"/>
  <c r="S251" i="102"/>
  <c r="AA251" i="102"/>
  <c r="G252" i="102"/>
  <c r="K252" i="102"/>
  <c r="S252" i="102"/>
  <c r="F253" i="102"/>
  <c r="J253" i="102"/>
  <c r="N253" i="102"/>
  <c r="F254" i="102"/>
  <c r="J254" i="102"/>
  <c r="N254" i="102"/>
  <c r="E255" i="102"/>
  <c r="I255" i="102"/>
  <c r="M255" i="102"/>
  <c r="Q255" i="102"/>
  <c r="E256" i="102"/>
  <c r="I256" i="102"/>
  <c r="M256" i="102"/>
  <c r="Q256" i="102"/>
  <c r="G259" i="102"/>
  <c r="K259" i="102"/>
  <c r="O259" i="102"/>
  <c r="S259" i="102"/>
  <c r="AA259" i="102"/>
  <c r="G260" i="102"/>
  <c r="K260" i="102"/>
  <c r="S260" i="102"/>
  <c r="F261" i="102"/>
  <c r="J261" i="102"/>
  <c r="N261" i="102"/>
  <c r="F262" i="102"/>
  <c r="J262" i="102"/>
  <c r="N262" i="102"/>
  <c r="E263" i="102"/>
  <c r="I263" i="102"/>
  <c r="M263" i="102"/>
  <c r="Q263" i="102"/>
  <c r="U263" i="102"/>
  <c r="Y263" i="102"/>
  <c r="E264" i="102"/>
  <c r="I264" i="102"/>
  <c r="M264" i="102"/>
  <c r="Q264" i="102"/>
  <c r="U264" i="102"/>
  <c r="Y264" i="102"/>
  <c r="D265" i="102"/>
  <c r="H265" i="102"/>
  <c r="L265" i="102"/>
  <c r="P265" i="102"/>
  <c r="D266" i="102"/>
  <c r="H266" i="102"/>
  <c r="L266" i="102"/>
  <c r="P266" i="102"/>
  <c r="Q268" i="102"/>
  <c r="M268" i="102"/>
  <c r="I268" i="102"/>
  <c r="E268" i="102"/>
  <c r="Q267" i="102"/>
  <c r="G267" i="102"/>
  <c r="K267" i="102"/>
  <c r="O267" i="102"/>
  <c r="Z267" i="102"/>
  <c r="G268" i="102"/>
  <c r="L268" i="102"/>
  <c r="G269" i="102"/>
  <c r="O269" i="102"/>
  <c r="G270" i="102"/>
  <c r="S272" i="102"/>
  <c r="S271" i="102"/>
  <c r="Y272" i="102"/>
  <c r="U272" i="102"/>
  <c r="Y271" i="102"/>
  <c r="U271" i="102"/>
  <c r="O273" i="102"/>
  <c r="K281" i="102"/>
  <c r="D282" i="102"/>
  <c r="K265" i="102"/>
  <c r="K266" i="102"/>
  <c r="G245" i="102"/>
  <c r="K245" i="102"/>
  <c r="O245" i="102"/>
  <c r="G246" i="102"/>
  <c r="K246" i="102"/>
  <c r="O246" i="102"/>
  <c r="G253" i="102"/>
  <c r="K253" i="102"/>
  <c r="O253" i="102"/>
  <c r="G254" i="102"/>
  <c r="K254" i="102"/>
  <c r="O254" i="102"/>
  <c r="G261" i="102"/>
  <c r="K261" i="102"/>
  <c r="O261" i="102"/>
  <c r="G262" i="102"/>
  <c r="K262" i="102"/>
  <c r="O262" i="102"/>
  <c r="E265" i="102"/>
  <c r="I265" i="102"/>
  <c r="M265" i="102"/>
  <c r="Q265" i="102"/>
  <c r="E266" i="102"/>
  <c r="I266" i="102"/>
  <c r="M266" i="102"/>
  <c r="Q266" i="102"/>
  <c r="Y268" i="102"/>
  <c r="U268" i="102"/>
  <c r="Y267" i="102"/>
  <c r="U267" i="102"/>
  <c r="S268" i="102"/>
  <c r="N274" i="102"/>
  <c r="J274" i="102"/>
  <c r="F274" i="102"/>
  <c r="N273" i="102"/>
  <c r="J273" i="102"/>
  <c r="F273" i="102"/>
  <c r="Q274" i="102"/>
  <c r="M274" i="102"/>
  <c r="I274" i="102"/>
  <c r="E274" i="102"/>
  <c r="Q273" i="102"/>
  <c r="M273" i="102"/>
  <c r="I273" i="102"/>
  <c r="E273" i="102"/>
  <c r="P274" i="102"/>
  <c r="L274" i="102"/>
  <c r="H274" i="102"/>
  <c r="D274" i="102"/>
  <c r="P273" i="102"/>
  <c r="L273" i="102"/>
  <c r="H273" i="102"/>
  <c r="D273" i="102"/>
  <c r="K274" i="102"/>
  <c r="Y280" i="102"/>
  <c r="U280" i="102"/>
  <c r="O281" i="102"/>
  <c r="G266" i="102"/>
  <c r="O266" i="102"/>
  <c r="Z270" i="102"/>
  <c r="Z269" i="102"/>
  <c r="G237" i="102"/>
  <c r="K237" i="102"/>
  <c r="O237" i="102"/>
  <c r="G238" i="102"/>
  <c r="K238" i="102"/>
  <c r="O238" i="102"/>
  <c r="D237" i="102"/>
  <c r="H237" i="102"/>
  <c r="L237" i="102"/>
  <c r="P237" i="102"/>
  <c r="D238" i="102"/>
  <c r="H238" i="102"/>
  <c r="L238" i="102"/>
  <c r="G239" i="102"/>
  <c r="K239" i="102"/>
  <c r="O239" i="102"/>
  <c r="G240" i="102"/>
  <c r="K240" i="102"/>
  <c r="U243" i="102"/>
  <c r="Y243" i="102"/>
  <c r="U244" i="102"/>
  <c r="D245" i="102"/>
  <c r="H245" i="102"/>
  <c r="L245" i="102"/>
  <c r="P245" i="102"/>
  <c r="D246" i="102"/>
  <c r="H246" i="102"/>
  <c r="L246" i="102"/>
  <c r="G247" i="102"/>
  <c r="K247" i="102"/>
  <c r="O247" i="102"/>
  <c r="G248" i="102"/>
  <c r="K248" i="102"/>
  <c r="U251" i="102"/>
  <c r="Y251" i="102"/>
  <c r="U252" i="102"/>
  <c r="D253" i="102"/>
  <c r="H253" i="102"/>
  <c r="L253" i="102"/>
  <c r="P253" i="102"/>
  <c r="D254" i="102"/>
  <c r="H254" i="102"/>
  <c r="L254" i="102"/>
  <c r="G255" i="102"/>
  <c r="K255" i="102"/>
  <c r="O255" i="102"/>
  <c r="G256" i="102"/>
  <c r="K256" i="102"/>
  <c r="U259" i="102"/>
  <c r="Y259" i="102"/>
  <c r="U260" i="102"/>
  <c r="D261" i="102"/>
  <c r="H261" i="102"/>
  <c r="L261" i="102"/>
  <c r="P261" i="102"/>
  <c r="D262" i="102"/>
  <c r="H262" i="102"/>
  <c r="L262" i="102"/>
  <c r="G263" i="102"/>
  <c r="K263" i="102"/>
  <c r="O263" i="102"/>
  <c r="S263" i="102"/>
  <c r="G264" i="102"/>
  <c r="K264" i="102"/>
  <c r="F265" i="102"/>
  <c r="J265" i="102"/>
  <c r="N265" i="102"/>
  <c r="F266" i="102"/>
  <c r="J266" i="102"/>
  <c r="P270" i="102"/>
  <c r="L270" i="102"/>
  <c r="H270" i="102"/>
  <c r="D270" i="102"/>
  <c r="P269" i="102"/>
  <c r="L269" i="102"/>
  <c r="H269" i="102"/>
  <c r="D269" i="102"/>
  <c r="N270" i="102"/>
  <c r="J270" i="102"/>
  <c r="F270" i="102"/>
  <c r="N269" i="102"/>
  <c r="J269" i="102"/>
  <c r="F269" i="102"/>
  <c r="K269" i="102"/>
  <c r="AA269" i="102"/>
  <c r="K270" i="102"/>
  <c r="AA270" i="102"/>
  <c r="G273" i="102"/>
  <c r="O274" i="102"/>
  <c r="O282" i="102"/>
  <c r="K282" i="102"/>
  <c r="G282" i="102"/>
  <c r="M282" i="102"/>
  <c r="H282" i="102"/>
  <c r="N281" i="102"/>
  <c r="J281" i="102"/>
  <c r="F281" i="102"/>
  <c r="Q282" i="102"/>
  <c r="L282" i="102"/>
  <c r="F282" i="102"/>
  <c r="Q281" i="102"/>
  <c r="M281" i="102"/>
  <c r="I281" i="102"/>
  <c r="E281" i="102"/>
  <c r="P282" i="102"/>
  <c r="J282" i="102"/>
  <c r="E282" i="102"/>
  <c r="P281" i="102"/>
  <c r="L281" i="102"/>
  <c r="H281" i="102"/>
  <c r="D281" i="102"/>
  <c r="N282" i="102"/>
  <c r="E271" i="102"/>
  <c r="I271" i="102"/>
  <c r="M271" i="102"/>
  <c r="Q271" i="102"/>
  <c r="E272" i="102"/>
  <c r="I272" i="102"/>
  <c r="M272" i="102"/>
  <c r="Q272" i="102"/>
  <c r="G275" i="102"/>
  <c r="K275" i="102"/>
  <c r="O275" i="102"/>
  <c r="G276" i="102"/>
  <c r="K276" i="102"/>
  <c r="O276" i="102"/>
  <c r="F277" i="102"/>
  <c r="J277" i="102"/>
  <c r="N277" i="102"/>
  <c r="F278" i="102"/>
  <c r="J278" i="102"/>
  <c r="N278" i="102"/>
  <c r="E279" i="102"/>
  <c r="I279" i="102"/>
  <c r="M279" i="102"/>
  <c r="Q279" i="102"/>
  <c r="E280" i="102"/>
  <c r="I280" i="102"/>
  <c r="M280" i="102"/>
  <c r="Q280" i="102"/>
  <c r="E135" i="102"/>
  <c r="K135" i="102"/>
  <c r="P135" i="102"/>
  <c r="E136" i="102"/>
  <c r="L136" i="102"/>
  <c r="K285" i="102"/>
  <c r="G277" i="102"/>
  <c r="K277" i="102"/>
  <c r="O277" i="102"/>
  <c r="G278" i="102"/>
  <c r="K278" i="102"/>
  <c r="O278" i="102"/>
  <c r="F280" i="102"/>
  <c r="J280" i="102"/>
  <c r="N280" i="102"/>
  <c r="G135" i="102"/>
  <c r="L135" i="102"/>
  <c r="Q135" i="102"/>
  <c r="G136" i="102"/>
  <c r="O285" i="102"/>
  <c r="G271" i="102"/>
  <c r="K271" i="102"/>
  <c r="O271" i="102"/>
  <c r="G272" i="102"/>
  <c r="K272" i="102"/>
  <c r="E275" i="102"/>
  <c r="I275" i="102"/>
  <c r="M275" i="102"/>
  <c r="Q275" i="102"/>
  <c r="E276" i="102"/>
  <c r="I276" i="102"/>
  <c r="M276" i="102"/>
  <c r="D277" i="102"/>
  <c r="H277" i="102"/>
  <c r="L277" i="102"/>
  <c r="P277" i="102"/>
  <c r="D278" i="102"/>
  <c r="H278" i="102"/>
  <c r="L278" i="102"/>
  <c r="G279" i="102"/>
  <c r="K279" i="102"/>
  <c r="O279" i="102"/>
  <c r="G280" i="102"/>
  <c r="K280" i="102"/>
  <c r="O136" i="102"/>
  <c r="K136" i="102"/>
  <c r="N136" i="102"/>
  <c r="J136" i="102"/>
  <c r="F136" i="102"/>
  <c r="N135" i="102"/>
  <c r="J135" i="102"/>
  <c r="F135" i="102"/>
  <c r="H135" i="102"/>
  <c r="M135" i="102"/>
  <c r="H136" i="102"/>
  <c r="P136" i="102"/>
  <c r="N286" i="102"/>
  <c r="J286" i="102"/>
  <c r="F286" i="102"/>
  <c r="N285" i="102"/>
  <c r="J285" i="102"/>
  <c r="F285" i="102"/>
  <c r="Q286" i="102"/>
  <c r="M286" i="102"/>
  <c r="I286" i="102"/>
  <c r="E286" i="102"/>
  <c r="Q285" i="102"/>
  <c r="M285" i="102"/>
  <c r="I285" i="102"/>
  <c r="E285" i="102"/>
  <c r="P286" i="102"/>
  <c r="L286" i="102"/>
  <c r="H286" i="102"/>
  <c r="D286" i="102"/>
  <c r="P285" i="102"/>
  <c r="L285" i="102"/>
  <c r="H285" i="102"/>
  <c r="D285" i="102"/>
  <c r="K286" i="102"/>
  <c r="E283" i="102"/>
  <c r="I283" i="102"/>
  <c r="M283" i="102"/>
  <c r="Q283" i="102"/>
  <c r="E284" i="102"/>
  <c r="I284" i="102"/>
  <c r="M284" i="102"/>
  <c r="Q284" i="102"/>
  <c r="F283" i="102"/>
  <c r="J283" i="102"/>
  <c r="N283" i="102"/>
  <c r="F284" i="102"/>
  <c r="J284" i="102"/>
  <c r="N284" i="102"/>
  <c r="G283" i="102"/>
  <c r="K283" i="102"/>
  <c r="O283" i="102"/>
  <c r="G284" i="102"/>
  <c r="K284" i="102"/>
  <c r="Q180" i="102"/>
  <c r="M180" i="102"/>
  <c r="I180" i="102"/>
  <c r="E180" i="102"/>
  <c r="Q179" i="102"/>
  <c r="M179" i="102"/>
  <c r="I179" i="102"/>
  <c r="E179" i="102"/>
  <c r="P180" i="102"/>
  <c r="L180" i="102"/>
  <c r="H180" i="102"/>
  <c r="D180" i="102"/>
  <c r="P179" i="102"/>
  <c r="L179" i="102"/>
  <c r="H179" i="102"/>
  <c r="D179" i="102"/>
  <c r="O202" i="102"/>
  <c r="K202" i="102"/>
  <c r="G202" i="102"/>
  <c r="O201" i="102"/>
  <c r="K201" i="102"/>
  <c r="G201" i="102"/>
  <c r="P202" i="102"/>
  <c r="J202" i="102"/>
  <c r="E202" i="102"/>
  <c r="N201" i="102"/>
  <c r="I201" i="102"/>
  <c r="D201" i="102"/>
  <c r="N202" i="102"/>
  <c r="I202" i="102"/>
  <c r="D202" i="102"/>
  <c r="M201" i="102"/>
  <c r="H201" i="102"/>
  <c r="Q202" i="102"/>
  <c r="F202" i="102"/>
  <c r="J201" i="102"/>
  <c r="M202" i="102"/>
  <c r="Q201" i="102"/>
  <c r="F201" i="102"/>
  <c r="J169" i="102"/>
  <c r="G177" i="102"/>
  <c r="G194" i="102"/>
  <c r="Z212" i="102"/>
  <c r="Z211" i="102"/>
  <c r="AA212" i="102"/>
  <c r="AA211" i="102"/>
  <c r="Y232" i="102"/>
  <c r="U232" i="102"/>
  <c r="Y231" i="102"/>
  <c r="U231" i="102"/>
  <c r="S231" i="102"/>
  <c r="S232" i="102"/>
  <c r="J179" i="102"/>
  <c r="F193" i="102"/>
  <c r="N193" i="102"/>
  <c r="J194" i="102"/>
  <c r="L201" i="102"/>
  <c r="AA206" i="102"/>
  <c r="AA205" i="102"/>
  <c r="Z205" i="102"/>
  <c r="S210" i="102"/>
  <c r="S209" i="102"/>
  <c r="Y209" i="102"/>
  <c r="U209" i="102"/>
  <c r="Y210" i="102"/>
  <c r="U210" i="102"/>
  <c r="Q214" i="102"/>
  <c r="M214" i="102"/>
  <c r="I214" i="102"/>
  <c r="E214" i="102"/>
  <c r="Q213" i="102"/>
  <c r="M213" i="102"/>
  <c r="I213" i="102"/>
  <c r="E213" i="102"/>
  <c r="O214" i="102"/>
  <c r="J214" i="102"/>
  <c r="D214" i="102"/>
  <c r="L213" i="102"/>
  <c r="G213" i="102"/>
  <c r="N214" i="102"/>
  <c r="H214" i="102"/>
  <c r="P213" i="102"/>
  <c r="K213" i="102"/>
  <c r="F213" i="102"/>
  <c r="K214" i="102"/>
  <c r="J213" i="102"/>
  <c r="G214" i="102"/>
  <c r="H213" i="102"/>
  <c r="P214" i="102"/>
  <c r="L169" i="102"/>
  <c r="H169" i="102"/>
  <c r="D169" i="102"/>
  <c r="P170" i="102"/>
  <c r="L170" i="102"/>
  <c r="H170" i="102"/>
  <c r="D170" i="102"/>
  <c r="P169" i="102"/>
  <c r="K169" i="102"/>
  <c r="G169" i="102"/>
  <c r="O170" i="102"/>
  <c r="K170" i="102"/>
  <c r="G170" i="102"/>
  <c r="O169" i="102"/>
  <c r="Q178" i="102"/>
  <c r="M178" i="102"/>
  <c r="I178" i="102"/>
  <c r="E178" i="102"/>
  <c r="Q177" i="102"/>
  <c r="M177" i="102"/>
  <c r="I177" i="102"/>
  <c r="E177" i="102"/>
  <c r="P178" i="102"/>
  <c r="L178" i="102"/>
  <c r="H178" i="102"/>
  <c r="D178" i="102"/>
  <c r="P177" i="102"/>
  <c r="L177" i="102"/>
  <c r="H177" i="102"/>
  <c r="D177" i="102"/>
  <c r="O177" i="102"/>
  <c r="G179" i="102"/>
  <c r="O179" i="102"/>
  <c r="K180" i="102"/>
  <c r="K193" i="102"/>
  <c r="O194" i="102"/>
  <c r="E201" i="102"/>
  <c r="Q169" i="102"/>
  <c r="E169" i="102"/>
  <c r="M169" i="102"/>
  <c r="J177" i="102"/>
  <c r="F178" i="102"/>
  <c r="F180" i="102"/>
  <c r="N180" i="102"/>
  <c r="Q288" i="102"/>
  <c r="N288" i="102"/>
  <c r="F288" i="102"/>
  <c r="N287" i="102"/>
  <c r="F287" i="102"/>
  <c r="L287" i="102"/>
  <c r="H288" i="102"/>
  <c r="P291" i="102"/>
  <c r="Q310" i="102"/>
  <c r="N310" i="102"/>
  <c r="F310" i="102"/>
  <c r="N309" i="102"/>
  <c r="F309" i="102"/>
  <c r="L310" i="102"/>
  <c r="D310" i="102"/>
  <c r="L309" i="102"/>
  <c r="D309" i="102"/>
  <c r="Y310" i="102" s="1"/>
  <c r="O314" i="102"/>
  <c r="H314" i="102"/>
  <c r="N313" i="102"/>
  <c r="F313" i="102"/>
  <c r="D314" i="102"/>
  <c r="L313" i="102"/>
  <c r="D313" i="102"/>
  <c r="U314" i="102" s="1"/>
  <c r="G167" i="102"/>
  <c r="O167" i="102"/>
  <c r="E170" i="102"/>
  <c r="M170" i="102"/>
  <c r="F169" i="102"/>
  <c r="N169" i="102"/>
  <c r="K175" i="102"/>
  <c r="G176" i="102"/>
  <c r="K177" i="102"/>
  <c r="G178" i="102"/>
  <c r="O178" i="102"/>
  <c r="K179" i="102"/>
  <c r="G180" i="102"/>
  <c r="O180" i="102"/>
  <c r="G185" i="102"/>
  <c r="O185" i="102"/>
  <c r="G191" i="102"/>
  <c r="O191" i="102"/>
  <c r="G193" i="102"/>
  <c r="O193" i="102"/>
  <c r="M199" i="102"/>
  <c r="P201" i="102"/>
  <c r="H202" i="102"/>
  <c r="D213" i="102"/>
  <c r="P226" i="102"/>
  <c r="L226" i="102"/>
  <c r="H226" i="102"/>
  <c r="D226" i="102"/>
  <c r="P225" i="102"/>
  <c r="L225" i="102"/>
  <c r="H225" i="102"/>
  <c r="D225" i="102"/>
  <c r="O226" i="102"/>
  <c r="J226" i="102"/>
  <c r="E226" i="102"/>
  <c r="O225" i="102"/>
  <c r="J225" i="102"/>
  <c r="E225" i="102"/>
  <c r="N226" i="102"/>
  <c r="I226" i="102"/>
  <c r="G226" i="102"/>
  <c r="N225" i="102"/>
  <c r="G225" i="102"/>
  <c r="Q226" i="102"/>
  <c r="F226" i="102"/>
  <c r="M225" i="102"/>
  <c r="F225" i="102"/>
  <c r="Q225" i="102"/>
  <c r="K225" i="102"/>
  <c r="M226" i="102"/>
  <c r="Q194" i="102"/>
  <c r="M194" i="102"/>
  <c r="I194" i="102"/>
  <c r="E194" i="102"/>
  <c r="Q193" i="102"/>
  <c r="M193" i="102"/>
  <c r="I193" i="102"/>
  <c r="E193" i="102"/>
  <c r="P194" i="102"/>
  <c r="L194" i="102"/>
  <c r="H194" i="102"/>
  <c r="D194" i="102"/>
  <c r="P193" i="102"/>
  <c r="L193" i="102"/>
  <c r="H193" i="102"/>
  <c r="D193" i="102"/>
  <c r="I170" i="102"/>
  <c r="Q170" i="102"/>
  <c r="K178" i="102"/>
  <c r="AA208" i="102"/>
  <c r="AA207" i="102"/>
  <c r="Z208" i="102"/>
  <c r="Z207" i="102"/>
  <c r="P290" i="102"/>
  <c r="Q290" i="102"/>
  <c r="E289" i="102"/>
  <c r="Z290" i="102" s="1"/>
  <c r="M290" i="102"/>
  <c r="O292" i="102"/>
  <c r="N292" i="102"/>
  <c r="F292" i="102"/>
  <c r="N291" i="102"/>
  <c r="F291" i="102"/>
  <c r="L292" i="102"/>
  <c r="D292" i="102"/>
  <c r="L291" i="102"/>
  <c r="D291" i="102"/>
  <c r="Y292" i="102" s="1"/>
  <c r="Q168" i="102"/>
  <c r="M168" i="102"/>
  <c r="I168" i="102"/>
  <c r="E168" i="102"/>
  <c r="Q167" i="102"/>
  <c r="M167" i="102"/>
  <c r="I167" i="102"/>
  <c r="E167" i="102"/>
  <c r="P168" i="102"/>
  <c r="L168" i="102"/>
  <c r="H168" i="102"/>
  <c r="D168" i="102"/>
  <c r="P167" i="102"/>
  <c r="L167" i="102"/>
  <c r="H167" i="102"/>
  <c r="D167" i="102"/>
  <c r="Q176" i="102"/>
  <c r="M176" i="102"/>
  <c r="I176" i="102"/>
  <c r="E176" i="102"/>
  <c r="Q175" i="102"/>
  <c r="M175" i="102"/>
  <c r="I175" i="102"/>
  <c r="E175" i="102"/>
  <c r="P176" i="102"/>
  <c r="L176" i="102"/>
  <c r="H176" i="102"/>
  <c r="D176" i="102"/>
  <c r="P175" i="102"/>
  <c r="L175" i="102"/>
  <c r="H175" i="102"/>
  <c r="D175" i="102"/>
  <c r="Q186" i="102"/>
  <c r="M186" i="102"/>
  <c r="I186" i="102"/>
  <c r="E186" i="102"/>
  <c r="Q185" i="102"/>
  <c r="M185" i="102"/>
  <c r="I185" i="102"/>
  <c r="E185" i="102"/>
  <c r="P186" i="102"/>
  <c r="L186" i="102"/>
  <c r="H186" i="102"/>
  <c r="D186" i="102"/>
  <c r="P185" i="102"/>
  <c r="L185" i="102"/>
  <c r="H185" i="102"/>
  <c r="D185" i="102"/>
  <c r="Q192" i="102"/>
  <c r="M192" i="102"/>
  <c r="I192" i="102"/>
  <c r="E192" i="102"/>
  <c r="Q191" i="102"/>
  <c r="M191" i="102"/>
  <c r="I191" i="102"/>
  <c r="E191" i="102"/>
  <c r="P192" i="102"/>
  <c r="L192" i="102"/>
  <c r="H192" i="102"/>
  <c r="D192" i="102"/>
  <c r="P191" i="102"/>
  <c r="L191" i="102"/>
  <c r="H191" i="102"/>
  <c r="D191" i="102"/>
  <c r="O200" i="102"/>
  <c r="K200" i="102"/>
  <c r="G200" i="102"/>
  <c r="O199" i="102"/>
  <c r="K199" i="102"/>
  <c r="G199" i="102"/>
  <c r="Q200" i="102"/>
  <c r="L200" i="102"/>
  <c r="F200" i="102"/>
  <c r="P199" i="102"/>
  <c r="J199" i="102"/>
  <c r="E199" i="102"/>
  <c r="M200" i="102"/>
  <c r="E200" i="102"/>
  <c r="Q199" i="102"/>
  <c r="I199" i="102"/>
  <c r="J200" i="102"/>
  <c r="D200" i="102"/>
  <c r="N199" i="102"/>
  <c r="H199" i="102"/>
  <c r="J167" i="102"/>
  <c r="F168" i="102"/>
  <c r="N168" i="102"/>
  <c r="F170" i="102"/>
  <c r="N170" i="102"/>
  <c r="I169" i="102"/>
  <c r="F175" i="102"/>
  <c r="N175" i="102"/>
  <c r="J176" i="102"/>
  <c r="F177" i="102"/>
  <c r="N177" i="102"/>
  <c r="J178" i="102"/>
  <c r="F179" i="102"/>
  <c r="N179" i="102"/>
  <c r="J180" i="102"/>
  <c r="J185" i="102"/>
  <c r="F186" i="102"/>
  <c r="N186" i="102"/>
  <c r="J191" i="102"/>
  <c r="F192" i="102"/>
  <c r="N192" i="102"/>
  <c r="J193" i="102"/>
  <c r="F194" i="102"/>
  <c r="N194" i="102"/>
  <c r="D199" i="102"/>
  <c r="N200" i="102"/>
  <c r="L202" i="102"/>
  <c r="Y212" i="102"/>
  <c r="U212" i="102"/>
  <c r="Y211" i="102"/>
  <c r="U211" i="102"/>
  <c r="S212" i="102"/>
  <c r="S211" i="102"/>
  <c r="N213" i="102"/>
  <c r="F214" i="102"/>
  <c r="P216" i="102"/>
  <c r="L216" i="102"/>
  <c r="H216" i="102"/>
  <c r="D216" i="102"/>
  <c r="P215" i="102"/>
  <c r="L215" i="102"/>
  <c r="H215" i="102"/>
  <c r="D215" i="102"/>
  <c r="Q216" i="102"/>
  <c r="K216" i="102"/>
  <c r="F216" i="102"/>
  <c r="Q215" i="102"/>
  <c r="K215" i="102"/>
  <c r="F215" i="102"/>
  <c r="O216" i="102"/>
  <c r="J216" i="102"/>
  <c r="E216" i="102"/>
  <c r="O215" i="102"/>
  <c r="J215" i="102"/>
  <c r="E215" i="102"/>
  <c r="M216" i="102"/>
  <c r="M215" i="102"/>
  <c r="I216" i="102"/>
  <c r="I215" i="102"/>
  <c r="J295" i="102"/>
  <c r="J296" i="102"/>
  <c r="J301" i="102"/>
  <c r="J302" i="102"/>
  <c r="J305" i="102"/>
  <c r="J306" i="102"/>
  <c r="Q311" i="102"/>
  <c r="M312" i="102"/>
  <c r="Q196" i="102"/>
  <c r="M196" i="102"/>
  <c r="I196" i="102"/>
  <c r="E196" i="102"/>
  <c r="Q195" i="102"/>
  <c r="M195" i="102"/>
  <c r="D171" i="102"/>
  <c r="H171" i="102"/>
  <c r="L171" i="102"/>
  <c r="P171" i="102"/>
  <c r="D172" i="102"/>
  <c r="H172" i="102"/>
  <c r="L172" i="102"/>
  <c r="P172" i="102"/>
  <c r="D181" i="102"/>
  <c r="H181" i="102"/>
  <c r="L181" i="102"/>
  <c r="P181" i="102"/>
  <c r="D182" i="102"/>
  <c r="H182" i="102"/>
  <c r="L182" i="102"/>
  <c r="P182" i="102"/>
  <c r="O183" i="102"/>
  <c r="G184" i="102"/>
  <c r="K184" i="102"/>
  <c r="O184" i="102"/>
  <c r="G183" i="102"/>
  <c r="K183" i="102"/>
  <c r="D187" i="102"/>
  <c r="H187" i="102"/>
  <c r="L187" i="102"/>
  <c r="P187" i="102"/>
  <c r="D188" i="102"/>
  <c r="H188" i="102"/>
  <c r="L188" i="102"/>
  <c r="P188" i="102"/>
  <c r="D189" i="102"/>
  <c r="H189" i="102"/>
  <c r="L189" i="102"/>
  <c r="P189" i="102"/>
  <c r="D190" i="102"/>
  <c r="H190" i="102"/>
  <c r="L190" i="102"/>
  <c r="P190" i="102"/>
  <c r="D195" i="102"/>
  <c r="H195" i="102"/>
  <c r="L195" i="102"/>
  <c r="D196" i="102"/>
  <c r="J196" i="102"/>
  <c r="O196" i="102"/>
  <c r="H197" i="102"/>
  <c r="M197" i="102"/>
  <c r="H198" i="102"/>
  <c r="S204" i="102"/>
  <c r="S203" i="102"/>
  <c r="Y203" i="102"/>
  <c r="U203" i="102"/>
  <c r="O206" i="102"/>
  <c r="K206" i="102"/>
  <c r="G206" i="102"/>
  <c r="O205" i="102"/>
  <c r="K205" i="102"/>
  <c r="G205" i="102"/>
  <c r="P206" i="102"/>
  <c r="J206" i="102"/>
  <c r="E206" i="102"/>
  <c r="N205" i="102"/>
  <c r="I205" i="102"/>
  <c r="D205" i="102"/>
  <c r="N206" i="102"/>
  <c r="I206" i="102"/>
  <c r="D206" i="102"/>
  <c r="M205" i="102"/>
  <c r="H205" i="102"/>
  <c r="O220" i="102"/>
  <c r="K220" i="102"/>
  <c r="G220" i="102"/>
  <c r="O219" i="102"/>
  <c r="K219" i="102"/>
  <c r="Q220" i="102"/>
  <c r="L220" i="102"/>
  <c r="F220" i="102"/>
  <c r="P219" i="102"/>
  <c r="J219" i="102"/>
  <c r="F219" i="102"/>
  <c r="N220" i="102"/>
  <c r="H220" i="102"/>
  <c r="L219" i="102"/>
  <c r="E219" i="102"/>
  <c r="M220" i="102"/>
  <c r="E220" i="102"/>
  <c r="Q219" i="102"/>
  <c r="I219" i="102"/>
  <c r="D219" i="102"/>
  <c r="N219" i="102"/>
  <c r="I220" i="102"/>
  <c r="N222" i="102"/>
  <c r="J222" i="102"/>
  <c r="F222" i="102"/>
  <c r="N221" i="102"/>
  <c r="J221" i="102"/>
  <c r="F221" i="102"/>
  <c r="Q222" i="102"/>
  <c r="L222" i="102"/>
  <c r="G222" i="102"/>
  <c r="Q221" i="102"/>
  <c r="L221" i="102"/>
  <c r="G221" i="102"/>
  <c r="P222" i="102"/>
  <c r="I222" i="102"/>
  <c r="O221" i="102"/>
  <c r="H221" i="102"/>
  <c r="O222" i="102"/>
  <c r="H222" i="102"/>
  <c r="M221" i="102"/>
  <c r="E221" i="102"/>
  <c r="P221" i="102"/>
  <c r="K222" i="102"/>
  <c r="S228" i="102"/>
  <c r="S227" i="102"/>
  <c r="Y228" i="102"/>
  <c r="U228" i="102"/>
  <c r="D295" i="102"/>
  <c r="Y296" i="102" s="1"/>
  <c r="L295" i="102"/>
  <c r="D296" i="102"/>
  <c r="L296" i="102"/>
  <c r="D301" i="102"/>
  <c r="U302" i="102" s="1"/>
  <c r="L301" i="102"/>
  <c r="D302" i="102"/>
  <c r="L302" i="102"/>
  <c r="Q303" i="102"/>
  <c r="M304" i="102"/>
  <c r="D305" i="102"/>
  <c r="U306" i="102" s="1"/>
  <c r="L305" i="102"/>
  <c r="D306" i="102"/>
  <c r="L306" i="102"/>
  <c r="G308" i="102"/>
  <c r="E311" i="102"/>
  <c r="AA311" i="102" s="1"/>
  <c r="Q312" i="102"/>
  <c r="N198" i="102"/>
  <c r="J198" i="102"/>
  <c r="F198" i="102"/>
  <c r="N197" i="102"/>
  <c r="J197" i="102"/>
  <c r="F197" i="102"/>
  <c r="O198" i="102"/>
  <c r="E171" i="102"/>
  <c r="I171" i="102"/>
  <c r="M171" i="102"/>
  <c r="Q171" i="102"/>
  <c r="E172" i="102"/>
  <c r="I172" i="102"/>
  <c r="M172" i="102"/>
  <c r="E173" i="102"/>
  <c r="I173" i="102"/>
  <c r="M173" i="102"/>
  <c r="Q173" i="102"/>
  <c r="E174" i="102"/>
  <c r="I174" i="102"/>
  <c r="M174" i="102"/>
  <c r="E181" i="102"/>
  <c r="I181" i="102"/>
  <c r="M181" i="102"/>
  <c r="Q181" i="102"/>
  <c r="E182" i="102"/>
  <c r="I182" i="102"/>
  <c r="M182" i="102"/>
  <c r="P183" i="102"/>
  <c r="D184" i="102"/>
  <c r="H184" i="102"/>
  <c r="L184" i="102"/>
  <c r="P184" i="102"/>
  <c r="D183" i="102"/>
  <c r="H183" i="102"/>
  <c r="E187" i="102"/>
  <c r="I187" i="102"/>
  <c r="M187" i="102"/>
  <c r="Q187" i="102"/>
  <c r="E188" i="102"/>
  <c r="I188" i="102"/>
  <c r="M188" i="102"/>
  <c r="E189" i="102"/>
  <c r="I189" i="102"/>
  <c r="M189" i="102"/>
  <c r="Q189" i="102"/>
  <c r="E190" i="102"/>
  <c r="I190" i="102"/>
  <c r="M190" i="102"/>
  <c r="E195" i="102"/>
  <c r="I195" i="102"/>
  <c r="N195" i="102"/>
  <c r="F196" i="102"/>
  <c r="K196" i="102"/>
  <c r="P196" i="102"/>
  <c r="D197" i="102"/>
  <c r="I197" i="102"/>
  <c r="O197" i="102"/>
  <c r="D198" i="102"/>
  <c r="I198" i="102"/>
  <c r="P198" i="102"/>
  <c r="AA218" i="102"/>
  <c r="AA217" i="102"/>
  <c r="G219" i="102"/>
  <c r="J220" i="102"/>
  <c r="D221" i="102"/>
  <c r="M222" i="102"/>
  <c r="Y224" i="102"/>
  <c r="U224" i="102"/>
  <c r="Y223" i="102"/>
  <c r="U223" i="102"/>
  <c r="S224" i="102"/>
  <c r="AA228" i="102"/>
  <c r="AA227" i="102"/>
  <c r="Z227" i="102"/>
  <c r="U227" i="102"/>
  <c r="Y227" i="102"/>
  <c r="P234" i="102"/>
  <c r="L234" i="102"/>
  <c r="H234" i="102"/>
  <c r="D234" i="102"/>
  <c r="P233" i="102"/>
  <c r="L233" i="102"/>
  <c r="H233" i="102"/>
  <c r="D233" i="102"/>
  <c r="M234" i="102"/>
  <c r="G234" i="102"/>
  <c r="M233" i="102"/>
  <c r="G233" i="102"/>
  <c r="Q234" i="102"/>
  <c r="K234" i="102"/>
  <c r="F234" i="102"/>
  <c r="Q233" i="102"/>
  <c r="K233" i="102"/>
  <c r="F233" i="102"/>
  <c r="I234" i="102"/>
  <c r="I233" i="102"/>
  <c r="O234" i="102"/>
  <c r="E234" i="102"/>
  <c r="O233" i="102"/>
  <c r="E233" i="102"/>
  <c r="AA204" i="102"/>
  <c r="AA203" i="102"/>
  <c r="Z204" i="102"/>
  <c r="O204" i="102"/>
  <c r="K204" i="102"/>
  <c r="G204" i="102"/>
  <c r="O203" i="102"/>
  <c r="K203" i="102"/>
  <c r="G203" i="102"/>
  <c r="G207" i="102"/>
  <c r="M207" i="102"/>
  <c r="G208" i="102"/>
  <c r="AA210" i="102"/>
  <c r="AA209" i="102"/>
  <c r="Z210" i="102"/>
  <c r="G211" i="102"/>
  <c r="L211" i="102"/>
  <c r="Q211" i="102"/>
  <c r="G212" i="102"/>
  <c r="L212" i="102"/>
  <c r="H223" i="102"/>
  <c r="O223" i="102"/>
  <c r="D224" i="102"/>
  <c r="Z230" i="102"/>
  <c r="Z229" i="102"/>
  <c r="AA230" i="102"/>
  <c r="AA229" i="102"/>
  <c r="P208" i="102"/>
  <c r="L208" i="102"/>
  <c r="H208" i="102"/>
  <c r="D208" i="102"/>
  <c r="P207" i="102"/>
  <c r="L207" i="102"/>
  <c r="H207" i="102"/>
  <c r="D207" i="102"/>
  <c r="I207" i="102"/>
  <c r="N207" i="102"/>
  <c r="I208" i="102"/>
  <c r="N208" i="102"/>
  <c r="N212" i="102"/>
  <c r="J212" i="102"/>
  <c r="F212" i="102"/>
  <c r="N211" i="102"/>
  <c r="J211" i="102"/>
  <c r="F211" i="102"/>
  <c r="H211" i="102"/>
  <c r="M211" i="102"/>
  <c r="H212" i="102"/>
  <c r="M212" i="102"/>
  <c r="S218" i="102"/>
  <c r="S217" i="102"/>
  <c r="U218" i="102"/>
  <c r="Y218" i="102"/>
  <c r="Q224" i="102"/>
  <c r="M224" i="102"/>
  <c r="I224" i="102"/>
  <c r="E224" i="102"/>
  <c r="Q223" i="102"/>
  <c r="M223" i="102"/>
  <c r="I223" i="102"/>
  <c r="E223" i="102"/>
  <c r="N224" i="102"/>
  <c r="H224" i="102"/>
  <c r="P223" i="102"/>
  <c r="K223" i="102"/>
  <c r="F223" i="102"/>
  <c r="J223" i="102"/>
  <c r="F224" i="102"/>
  <c r="L224" i="102"/>
  <c r="N230" i="102"/>
  <c r="J230" i="102"/>
  <c r="F230" i="102"/>
  <c r="N229" i="102"/>
  <c r="J229" i="102"/>
  <c r="F229" i="102"/>
  <c r="H229" i="102"/>
  <c r="M229" i="102"/>
  <c r="H230" i="102"/>
  <c r="M230" i="102"/>
  <c r="S236" i="102"/>
  <c r="S235" i="102"/>
  <c r="U236" i="102"/>
  <c r="Y236" i="102"/>
  <c r="G209" i="102"/>
  <c r="K209" i="102"/>
  <c r="O209" i="102"/>
  <c r="G210" i="102"/>
  <c r="K210" i="102"/>
  <c r="G217" i="102"/>
  <c r="K217" i="102"/>
  <c r="O217" i="102"/>
  <c r="G218" i="102"/>
  <c r="K218" i="102"/>
  <c r="D229" i="102"/>
  <c r="I229" i="102"/>
  <c r="O229" i="102"/>
  <c r="D230" i="102"/>
  <c r="I230" i="102"/>
  <c r="O230" i="102"/>
  <c r="Q232" i="102"/>
  <c r="M232" i="102"/>
  <c r="I232" i="102"/>
  <c r="E232" i="102"/>
  <c r="Q231" i="102"/>
  <c r="M231" i="102"/>
  <c r="I231" i="102"/>
  <c r="E231" i="102"/>
  <c r="H231" i="102"/>
  <c r="N231" i="102"/>
  <c r="F232" i="102"/>
  <c r="K232" i="102"/>
  <c r="P232" i="102"/>
  <c r="AA236" i="102"/>
  <c r="AA235" i="102"/>
  <c r="U235" i="102"/>
  <c r="Y235" i="102"/>
  <c r="Z236" i="102"/>
  <c r="G227" i="102"/>
  <c r="K227" i="102"/>
  <c r="O227" i="102"/>
  <c r="G228" i="102"/>
  <c r="K228" i="102"/>
  <c r="G235" i="102"/>
  <c r="K235" i="102"/>
  <c r="O235" i="102"/>
  <c r="G236" i="102"/>
  <c r="K236" i="102"/>
  <c r="N294" i="102"/>
  <c r="J294" i="102"/>
  <c r="F294" i="102"/>
  <c r="N293" i="102"/>
  <c r="J293" i="102"/>
  <c r="F293" i="102"/>
  <c r="Q294" i="102"/>
  <c r="M294" i="102"/>
  <c r="I294" i="102"/>
  <c r="E294" i="102"/>
  <c r="Q293" i="102"/>
  <c r="M293" i="102"/>
  <c r="I293" i="102"/>
  <c r="E293" i="102"/>
  <c r="P294" i="102"/>
  <c r="L294" i="102"/>
  <c r="H294" i="102"/>
  <c r="D294" i="102"/>
  <c r="P293" i="102"/>
  <c r="L293" i="102"/>
  <c r="H293" i="102"/>
  <c r="D293" i="102"/>
  <c r="G294" i="102"/>
  <c r="O293" i="102"/>
  <c r="K293" i="102"/>
  <c r="O294" i="102"/>
  <c r="G293" i="102"/>
  <c r="N300" i="102"/>
  <c r="J300" i="102"/>
  <c r="F300" i="102"/>
  <c r="N299" i="102"/>
  <c r="J299" i="102"/>
  <c r="F299" i="102"/>
  <c r="P300" i="102"/>
  <c r="L300" i="102"/>
  <c r="H300" i="102"/>
  <c r="D300" i="102"/>
  <c r="P299" i="102"/>
  <c r="L299" i="102"/>
  <c r="H299" i="102"/>
  <c r="D299" i="102"/>
  <c r="Q300" i="102"/>
  <c r="I300" i="102"/>
  <c r="Q299" i="102"/>
  <c r="I299" i="102"/>
  <c r="O300" i="102"/>
  <c r="G300" i="102"/>
  <c r="O299" i="102"/>
  <c r="G299" i="102"/>
  <c r="M300" i="102"/>
  <c r="E300" i="102"/>
  <c r="M299" i="102"/>
  <c r="E299" i="102"/>
  <c r="K299" i="102"/>
  <c r="AA298" i="102"/>
  <c r="AA297" i="102"/>
  <c r="Z298" i="102"/>
  <c r="Z297" i="102"/>
  <c r="G287" i="102"/>
  <c r="K287" i="102"/>
  <c r="O287" i="102"/>
  <c r="G288" i="102"/>
  <c r="K288" i="102"/>
  <c r="O288" i="102"/>
  <c r="F289" i="102"/>
  <c r="J289" i="102"/>
  <c r="N289" i="102"/>
  <c r="F290" i="102"/>
  <c r="J290" i="102"/>
  <c r="N290" i="102"/>
  <c r="E291" i="102"/>
  <c r="I291" i="102"/>
  <c r="M291" i="102"/>
  <c r="Q291" i="102"/>
  <c r="E292" i="102"/>
  <c r="I292" i="102"/>
  <c r="M292" i="102"/>
  <c r="Q292" i="102"/>
  <c r="G295" i="102"/>
  <c r="K295" i="102"/>
  <c r="O295" i="102"/>
  <c r="G296" i="102"/>
  <c r="K296" i="102"/>
  <c r="O296" i="102"/>
  <c r="F297" i="102"/>
  <c r="J297" i="102"/>
  <c r="N297" i="102"/>
  <c r="H298" i="102"/>
  <c r="AA304" i="102"/>
  <c r="AA303" i="102"/>
  <c r="Z304" i="102"/>
  <c r="Z303" i="102"/>
  <c r="G307" i="102"/>
  <c r="G289" i="102"/>
  <c r="K289" i="102"/>
  <c r="O289" i="102"/>
  <c r="G290" i="102"/>
  <c r="K290" i="102"/>
  <c r="O290" i="102"/>
  <c r="O298" i="102"/>
  <c r="K298" i="102"/>
  <c r="G298" i="102"/>
  <c r="Q298" i="102"/>
  <c r="M298" i="102"/>
  <c r="I298" i="102"/>
  <c r="E298" i="102"/>
  <c r="Q297" i="102"/>
  <c r="G297" i="102"/>
  <c r="K297" i="102"/>
  <c r="O297" i="102"/>
  <c r="J298" i="102"/>
  <c r="E287" i="102"/>
  <c r="I287" i="102"/>
  <c r="M287" i="102"/>
  <c r="Q287" i="102"/>
  <c r="E288" i="102"/>
  <c r="I288" i="102"/>
  <c r="M288" i="102"/>
  <c r="D289" i="102"/>
  <c r="H289" i="102"/>
  <c r="L289" i="102"/>
  <c r="P289" i="102"/>
  <c r="D290" i="102"/>
  <c r="H290" i="102"/>
  <c r="L290" i="102"/>
  <c r="G291" i="102"/>
  <c r="K291" i="102"/>
  <c r="O291" i="102"/>
  <c r="G292" i="102"/>
  <c r="K292" i="102"/>
  <c r="E295" i="102"/>
  <c r="I295" i="102"/>
  <c r="M295" i="102"/>
  <c r="Q295" i="102"/>
  <c r="E296" i="102"/>
  <c r="I296" i="102"/>
  <c r="M296" i="102"/>
  <c r="D297" i="102"/>
  <c r="H297" i="102"/>
  <c r="L297" i="102"/>
  <c r="P297" i="102"/>
  <c r="D298" i="102"/>
  <c r="L298" i="102"/>
  <c r="N308" i="102"/>
  <c r="J308" i="102"/>
  <c r="F308" i="102"/>
  <c r="N307" i="102"/>
  <c r="J307" i="102"/>
  <c r="F307" i="102"/>
  <c r="Q308" i="102"/>
  <c r="M308" i="102"/>
  <c r="I308" i="102"/>
  <c r="E308" i="102"/>
  <c r="Q307" i="102"/>
  <c r="M307" i="102"/>
  <c r="I307" i="102"/>
  <c r="E307" i="102"/>
  <c r="P308" i="102"/>
  <c r="L308" i="102"/>
  <c r="H308" i="102"/>
  <c r="D308" i="102"/>
  <c r="P307" i="102"/>
  <c r="L307" i="102"/>
  <c r="H307" i="102"/>
  <c r="D307" i="102"/>
  <c r="K308" i="102"/>
  <c r="G301" i="102"/>
  <c r="K301" i="102"/>
  <c r="O301" i="102"/>
  <c r="G302" i="102"/>
  <c r="K302" i="102"/>
  <c r="O302" i="102"/>
  <c r="F303" i="102"/>
  <c r="J303" i="102"/>
  <c r="N303" i="102"/>
  <c r="F304" i="102"/>
  <c r="J304" i="102"/>
  <c r="N304" i="102"/>
  <c r="E305" i="102"/>
  <c r="I305" i="102"/>
  <c r="M305" i="102"/>
  <c r="Q305" i="102"/>
  <c r="E306" i="102"/>
  <c r="I306" i="102"/>
  <c r="M306" i="102"/>
  <c r="Q306" i="102"/>
  <c r="G309" i="102"/>
  <c r="K309" i="102"/>
  <c r="O309" i="102"/>
  <c r="S309" i="102"/>
  <c r="G310" i="102"/>
  <c r="K310" i="102"/>
  <c r="O310" i="102"/>
  <c r="S310" i="102"/>
  <c r="F311" i="102"/>
  <c r="J311" i="102"/>
  <c r="N311" i="102"/>
  <c r="F312" i="102"/>
  <c r="J312" i="102"/>
  <c r="N312" i="102"/>
  <c r="E313" i="102"/>
  <c r="I313" i="102"/>
  <c r="M313" i="102"/>
  <c r="Q313" i="102"/>
  <c r="E314" i="102"/>
  <c r="I314" i="102"/>
  <c r="M314" i="102"/>
  <c r="Q314" i="102"/>
  <c r="G303" i="102"/>
  <c r="K303" i="102"/>
  <c r="O303" i="102"/>
  <c r="G304" i="102"/>
  <c r="K304" i="102"/>
  <c r="O304" i="102"/>
  <c r="G311" i="102"/>
  <c r="K311" i="102"/>
  <c r="O311" i="102"/>
  <c r="G312" i="102"/>
  <c r="K312" i="102"/>
  <c r="O312" i="102"/>
  <c r="F314" i="102"/>
  <c r="J314" i="102"/>
  <c r="N314" i="102"/>
  <c r="E301" i="102"/>
  <c r="I301" i="102"/>
  <c r="M301" i="102"/>
  <c r="Q301" i="102"/>
  <c r="E302" i="102"/>
  <c r="I302" i="102"/>
  <c r="M302" i="102"/>
  <c r="D303" i="102"/>
  <c r="H303" i="102"/>
  <c r="L303" i="102"/>
  <c r="P303" i="102"/>
  <c r="D304" i="102"/>
  <c r="H304" i="102"/>
  <c r="L304" i="102"/>
  <c r="G305" i="102"/>
  <c r="K305" i="102"/>
  <c r="O305" i="102"/>
  <c r="G306" i="102"/>
  <c r="K306" i="102"/>
  <c r="E309" i="102"/>
  <c r="I309" i="102"/>
  <c r="M309" i="102"/>
  <c r="Q309" i="102"/>
  <c r="U309" i="102"/>
  <c r="Y309" i="102"/>
  <c r="E310" i="102"/>
  <c r="I310" i="102"/>
  <c r="M310" i="102"/>
  <c r="U310" i="102"/>
  <c r="D311" i="102"/>
  <c r="H311" i="102"/>
  <c r="L311" i="102"/>
  <c r="P311" i="102"/>
  <c r="D312" i="102"/>
  <c r="H312" i="102"/>
  <c r="L312" i="102"/>
  <c r="G313" i="102"/>
  <c r="K313" i="102"/>
  <c r="O313" i="102"/>
  <c r="G314" i="102"/>
  <c r="K314" i="102"/>
  <c r="J47" i="104"/>
  <c r="Y283" i="102" l="1"/>
  <c r="S279" i="102"/>
  <c r="Y314" i="102"/>
  <c r="U283" i="102"/>
  <c r="S280" i="102"/>
  <c r="S275" i="102"/>
  <c r="Z312" i="102"/>
  <c r="S135" i="102"/>
  <c r="U174" i="102"/>
  <c r="U135" i="102"/>
  <c r="AA312" i="102"/>
  <c r="Z277" i="102"/>
  <c r="U279" i="102"/>
  <c r="Z278" i="102"/>
  <c r="Y284" i="102"/>
  <c r="U288" i="102"/>
  <c r="Y173" i="102"/>
  <c r="S284" i="102"/>
  <c r="Y136" i="102"/>
  <c r="U284" i="102"/>
  <c r="Y288" i="102"/>
  <c r="U173" i="102"/>
  <c r="Y275" i="102"/>
  <c r="S136" i="102"/>
  <c r="U276" i="102"/>
  <c r="U287" i="102"/>
  <c r="U275" i="102"/>
  <c r="S174" i="102"/>
  <c r="S288" i="102"/>
  <c r="AA183" i="102"/>
  <c r="AA277" i="102"/>
  <c r="S276" i="102"/>
  <c r="Y135" i="102"/>
  <c r="Y287" i="102"/>
  <c r="S173" i="102"/>
  <c r="AA289" i="102"/>
  <c r="Z311" i="102"/>
  <c r="Y305" i="102"/>
  <c r="S302" i="102"/>
  <c r="AA197" i="102"/>
  <c r="U313" i="102"/>
  <c r="S313" i="102"/>
  <c r="AA290" i="102"/>
  <c r="S305" i="102"/>
  <c r="Z197" i="102"/>
  <c r="Y313" i="102"/>
  <c r="S314" i="102"/>
  <c r="Z289" i="102"/>
  <c r="AA198" i="102"/>
  <c r="U305" i="102"/>
  <c r="S306" i="102"/>
  <c r="Y302" i="102"/>
  <c r="S296" i="102"/>
  <c r="S295" i="102"/>
  <c r="U291" i="102"/>
  <c r="S291" i="102"/>
  <c r="Y306" i="102"/>
  <c r="Z184" i="102"/>
  <c r="Z183" i="102"/>
  <c r="U301" i="102"/>
  <c r="Y291" i="102"/>
  <c r="S292" i="102"/>
  <c r="U296" i="102"/>
  <c r="Y295" i="102"/>
  <c r="Y301" i="102"/>
  <c r="U292" i="102"/>
  <c r="U295" i="102"/>
  <c r="S301" i="102"/>
  <c r="AA284" i="102"/>
  <c r="AA283" i="102"/>
  <c r="Z284" i="102"/>
  <c r="Z283" i="102"/>
  <c r="S246" i="102"/>
  <c r="S245" i="102"/>
  <c r="Y246" i="102"/>
  <c r="U246" i="102"/>
  <c r="Y245" i="102"/>
  <c r="U245" i="102"/>
  <c r="AA276" i="102"/>
  <c r="AA275" i="102"/>
  <c r="Z276" i="102"/>
  <c r="Z275" i="102"/>
  <c r="AA272" i="102"/>
  <c r="AA271" i="102"/>
  <c r="Z272" i="102"/>
  <c r="Z271" i="102"/>
  <c r="Y270" i="102"/>
  <c r="U270" i="102"/>
  <c r="Y269" i="102"/>
  <c r="U269" i="102"/>
  <c r="S270" i="102"/>
  <c r="S269" i="102"/>
  <c r="S254" i="102"/>
  <c r="S253" i="102"/>
  <c r="Y254" i="102"/>
  <c r="U254" i="102"/>
  <c r="Y253" i="102"/>
  <c r="U253" i="102"/>
  <c r="AA256" i="102"/>
  <c r="AA255" i="102"/>
  <c r="Z256" i="102"/>
  <c r="Z255" i="102"/>
  <c r="AA240" i="102"/>
  <c r="AA239" i="102"/>
  <c r="Z239" i="102"/>
  <c r="Z240" i="102"/>
  <c r="Z242" i="102"/>
  <c r="Z241" i="102"/>
  <c r="AA241" i="102"/>
  <c r="AA242" i="102"/>
  <c r="Y286" i="102"/>
  <c r="U286" i="102"/>
  <c r="Y285" i="102"/>
  <c r="U285" i="102"/>
  <c r="S286" i="102"/>
  <c r="S285" i="102"/>
  <c r="Z286" i="102"/>
  <c r="Z285" i="102"/>
  <c r="AA286" i="102"/>
  <c r="AA285" i="102"/>
  <c r="AA282" i="102"/>
  <c r="AA281" i="102"/>
  <c r="Z281" i="102"/>
  <c r="Z282" i="102"/>
  <c r="Y262" i="102"/>
  <c r="U262" i="102"/>
  <c r="S262" i="102"/>
  <c r="S261" i="102"/>
  <c r="Y261" i="102"/>
  <c r="U261" i="102"/>
  <c r="Y274" i="102"/>
  <c r="U274" i="102"/>
  <c r="Y273" i="102"/>
  <c r="U273" i="102"/>
  <c r="S273" i="102"/>
  <c r="S274" i="102"/>
  <c r="Z274" i="102"/>
  <c r="Z273" i="102"/>
  <c r="AA274" i="102"/>
  <c r="AA273" i="102"/>
  <c r="Y258" i="102"/>
  <c r="U258" i="102"/>
  <c r="Y257" i="102"/>
  <c r="U257" i="102"/>
  <c r="S258" i="102"/>
  <c r="S257" i="102"/>
  <c r="Z258" i="102"/>
  <c r="Z257" i="102"/>
  <c r="AA257" i="102"/>
  <c r="AA258" i="102"/>
  <c r="Z266" i="102"/>
  <c r="Z265" i="102"/>
  <c r="AA266" i="102"/>
  <c r="AA265" i="102"/>
  <c r="U241" i="102"/>
  <c r="Y242" i="102"/>
  <c r="U242" i="102"/>
  <c r="Y241" i="102"/>
  <c r="S242" i="102"/>
  <c r="S241" i="102"/>
  <c r="S278" i="102"/>
  <c r="S277" i="102"/>
  <c r="Y278" i="102"/>
  <c r="Y277" i="102"/>
  <c r="U277" i="102"/>
  <c r="U278" i="102"/>
  <c r="AA136" i="102"/>
  <c r="Z136" i="102"/>
  <c r="Z135" i="102"/>
  <c r="AA135" i="102"/>
  <c r="AA280" i="102"/>
  <c r="AA279" i="102"/>
  <c r="Z280" i="102"/>
  <c r="Z279" i="102"/>
  <c r="S282" i="102"/>
  <c r="Y281" i="102"/>
  <c r="U281" i="102"/>
  <c r="Y282" i="102"/>
  <c r="U282" i="102"/>
  <c r="S281" i="102"/>
  <c r="S238" i="102"/>
  <c r="S237" i="102"/>
  <c r="Y238" i="102"/>
  <c r="U238" i="102"/>
  <c r="Y237" i="102"/>
  <c r="U237" i="102"/>
  <c r="Y266" i="102"/>
  <c r="U266" i="102"/>
  <c r="Y265" i="102"/>
  <c r="U265" i="102"/>
  <c r="S266" i="102"/>
  <c r="S265" i="102"/>
  <c r="AA264" i="102"/>
  <c r="AA263" i="102"/>
  <c r="Z264" i="102"/>
  <c r="Z263" i="102"/>
  <c r="AA248" i="102"/>
  <c r="AA247" i="102"/>
  <c r="Z248" i="102"/>
  <c r="Z247" i="102"/>
  <c r="Y250" i="102"/>
  <c r="U250" i="102"/>
  <c r="Y249" i="102"/>
  <c r="U249" i="102"/>
  <c r="S250" i="102"/>
  <c r="S249" i="102"/>
  <c r="Z250" i="102"/>
  <c r="Z249" i="102"/>
  <c r="AA249" i="102"/>
  <c r="AA250" i="102"/>
  <c r="S200" i="102"/>
  <c r="S199" i="102"/>
  <c r="Y199" i="102"/>
  <c r="U199" i="102"/>
  <c r="Y200" i="102"/>
  <c r="U200" i="102"/>
  <c r="AA226" i="102"/>
  <c r="AA225" i="102"/>
  <c r="Z226" i="102"/>
  <c r="Z225" i="102"/>
  <c r="S170" i="102"/>
  <c r="S169" i="102"/>
  <c r="Y170" i="102"/>
  <c r="U170" i="102"/>
  <c r="Y169" i="102"/>
  <c r="U169" i="102"/>
  <c r="Z234" i="102"/>
  <c r="Z233" i="102"/>
  <c r="AA234" i="102"/>
  <c r="AA233" i="102"/>
  <c r="Y234" i="102"/>
  <c r="U234" i="102"/>
  <c r="Y233" i="102"/>
  <c r="U233" i="102"/>
  <c r="S233" i="102"/>
  <c r="S234" i="102"/>
  <c r="Z171" i="102"/>
  <c r="AA172" i="102"/>
  <c r="AA171" i="102"/>
  <c r="Z172" i="102"/>
  <c r="AA220" i="102"/>
  <c r="AA219" i="102"/>
  <c r="Z220" i="102"/>
  <c r="Z219" i="102"/>
  <c r="S206" i="102"/>
  <c r="S205" i="102"/>
  <c r="Y206" i="102"/>
  <c r="U206" i="102"/>
  <c r="Y205" i="102"/>
  <c r="U205" i="102"/>
  <c r="Y196" i="102"/>
  <c r="U196" i="102"/>
  <c r="Y195" i="102"/>
  <c r="U195" i="102"/>
  <c r="S195" i="102"/>
  <c r="S196" i="102"/>
  <c r="Y190" i="102"/>
  <c r="U190" i="102"/>
  <c r="Y189" i="102"/>
  <c r="U189" i="102"/>
  <c r="S190" i="102"/>
  <c r="S189" i="102"/>
  <c r="Y188" i="102"/>
  <c r="U188" i="102"/>
  <c r="Y187" i="102"/>
  <c r="U187" i="102"/>
  <c r="S188" i="102"/>
  <c r="S187" i="102"/>
  <c r="Y178" i="102"/>
  <c r="U178" i="102"/>
  <c r="Y177" i="102"/>
  <c r="U177" i="102"/>
  <c r="S177" i="102"/>
  <c r="S178" i="102"/>
  <c r="Z177" i="102"/>
  <c r="AA178" i="102"/>
  <c r="Z178" i="102"/>
  <c r="AA177" i="102"/>
  <c r="S202" i="102"/>
  <c r="S201" i="102"/>
  <c r="Y202" i="102"/>
  <c r="U202" i="102"/>
  <c r="Y201" i="102"/>
  <c r="U201" i="102"/>
  <c r="Y180" i="102"/>
  <c r="U180" i="102"/>
  <c r="Y179" i="102"/>
  <c r="U179" i="102"/>
  <c r="S179" i="102"/>
  <c r="S180" i="102"/>
  <c r="Z179" i="102"/>
  <c r="AA180" i="102"/>
  <c r="Z180" i="102"/>
  <c r="AA179" i="102"/>
  <c r="Z196" i="102"/>
  <c r="AA195" i="102"/>
  <c r="Z195" i="102"/>
  <c r="S184" i="102"/>
  <c r="S183" i="102"/>
  <c r="Y183" i="102"/>
  <c r="U183" i="102"/>
  <c r="Y184" i="102"/>
  <c r="U184" i="102"/>
  <c r="AA232" i="102"/>
  <c r="Z232" i="102"/>
  <c r="AA231" i="102"/>
  <c r="Z231" i="102"/>
  <c r="S208" i="102"/>
  <c r="S207" i="102"/>
  <c r="Y208" i="102"/>
  <c r="U208" i="102"/>
  <c r="Y207" i="102"/>
  <c r="U207" i="102"/>
  <c r="S198" i="102"/>
  <c r="Y198" i="102"/>
  <c r="U198" i="102"/>
  <c r="S197" i="102"/>
  <c r="U197" i="102"/>
  <c r="Y197" i="102"/>
  <c r="Z188" i="102"/>
  <c r="AA187" i="102"/>
  <c r="AA188" i="102"/>
  <c r="Z187" i="102"/>
  <c r="Z173" i="102"/>
  <c r="AA174" i="102"/>
  <c r="Z174" i="102"/>
  <c r="AA173" i="102"/>
  <c r="Z222" i="102"/>
  <c r="Z221" i="102"/>
  <c r="AA221" i="102"/>
  <c r="AA222" i="102"/>
  <c r="Z216" i="102"/>
  <c r="Z215" i="102"/>
  <c r="AA216" i="102"/>
  <c r="AA215" i="102"/>
  <c r="Y216" i="102"/>
  <c r="U216" i="102"/>
  <c r="Y215" i="102"/>
  <c r="U215" i="102"/>
  <c r="S216" i="102"/>
  <c r="S215" i="102"/>
  <c r="S226" i="102"/>
  <c r="S225" i="102"/>
  <c r="Y225" i="102"/>
  <c r="U225" i="102"/>
  <c r="Y226" i="102"/>
  <c r="U226" i="102"/>
  <c r="Y214" i="102"/>
  <c r="U214" i="102"/>
  <c r="Y213" i="102"/>
  <c r="U213" i="102"/>
  <c r="S214" i="102"/>
  <c r="S213" i="102"/>
  <c r="AA170" i="102"/>
  <c r="AA169" i="102"/>
  <c r="Z170" i="102"/>
  <c r="Z169" i="102"/>
  <c r="Z214" i="102"/>
  <c r="AA213" i="102"/>
  <c r="AA214" i="102"/>
  <c r="Z213" i="102"/>
  <c r="AA223" i="102"/>
  <c r="Z224" i="102"/>
  <c r="AA224" i="102"/>
  <c r="Z223" i="102"/>
  <c r="Y222" i="102"/>
  <c r="U222" i="102"/>
  <c r="Y221" i="102"/>
  <c r="U221" i="102"/>
  <c r="S221" i="102"/>
  <c r="S222" i="102"/>
  <c r="Z181" i="102"/>
  <c r="AA182" i="102"/>
  <c r="AA181" i="102"/>
  <c r="Z182" i="102"/>
  <c r="S220" i="102"/>
  <c r="S219" i="102"/>
  <c r="Y219" i="102"/>
  <c r="U219" i="102"/>
  <c r="Y220" i="102"/>
  <c r="U220" i="102"/>
  <c r="S230" i="102"/>
  <c r="S229" i="102"/>
  <c r="Y230" i="102"/>
  <c r="U230" i="102"/>
  <c r="Y229" i="102"/>
  <c r="U229" i="102"/>
  <c r="Z190" i="102"/>
  <c r="AA189" i="102"/>
  <c r="Z189" i="102"/>
  <c r="AA190" i="102"/>
  <c r="Y182" i="102"/>
  <c r="U182" i="102"/>
  <c r="Y181" i="102"/>
  <c r="U181" i="102"/>
  <c r="S181" i="102"/>
  <c r="S182" i="102"/>
  <c r="Y172" i="102"/>
  <c r="U172" i="102"/>
  <c r="Y171" i="102"/>
  <c r="U171" i="102"/>
  <c r="S171" i="102"/>
  <c r="S172" i="102"/>
  <c r="AA200" i="102"/>
  <c r="AA199" i="102"/>
  <c r="Z200" i="102"/>
  <c r="Z199" i="102"/>
  <c r="Y192" i="102"/>
  <c r="U192" i="102"/>
  <c r="Y191" i="102"/>
  <c r="U191" i="102"/>
  <c r="S192" i="102"/>
  <c r="S191" i="102"/>
  <c r="Z192" i="102"/>
  <c r="AA191" i="102"/>
  <c r="AA192" i="102"/>
  <c r="Z191" i="102"/>
  <c r="Y186" i="102"/>
  <c r="U186" i="102"/>
  <c r="Y185" i="102"/>
  <c r="U185" i="102"/>
  <c r="S186" i="102"/>
  <c r="S185" i="102"/>
  <c r="Z186" i="102"/>
  <c r="AA185" i="102"/>
  <c r="AA186" i="102"/>
  <c r="Z185" i="102"/>
  <c r="Y176" i="102"/>
  <c r="U176" i="102"/>
  <c r="Y175" i="102"/>
  <c r="U175" i="102"/>
  <c r="S175" i="102"/>
  <c r="S176" i="102"/>
  <c r="Z175" i="102"/>
  <c r="AA176" i="102"/>
  <c r="AA175" i="102"/>
  <c r="Z176" i="102"/>
  <c r="Y168" i="102"/>
  <c r="U168" i="102"/>
  <c r="Y167" i="102"/>
  <c r="U167" i="102"/>
  <c r="S167" i="102"/>
  <c r="S168" i="102"/>
  <c r="Z168" i="102"/>
  <c r="AA168" i="102"/>
  <c r="AA167" i="102"/>
  <c r="Z167" i="102"/>
  <c r="Y194" i="102"/>
  <c r="U194" i="102"/>
  <c r="Y193" i="102"/>
  <c r="U193" i="102"/>
  <c r="S194" i="102"/>
  <c r="S193" i="102"/>
  <c r="Z194" i="102"/>
  <c r="AA194" i="102"/>
  <c r="AA193" i="102"/>
  <c r="Z193" i="102"/>
  <c r="AA202" i="102"/>
  <c r="AA201" i="102"/>
  <c r="Z201" i="102"/>
  <c r="Z202" i="102"/>
  <c r="S312" i="102"/>
  <c r="S311" i="102"/>
  <c r="Y311" i="102"/>
  <c r="U311" i="102"/>
  <c r="Y312" i="102"/>
  <c r="U312" i="102"/>
  <c r="AA302" i="102"/>
  <c r="AA301" i="102"/>
  <c r="Z302" i="102"/>
  <c r="Z301" i="102"/>
  <c r="S298" i="102"/>
  <c r="Y298" i="102"/>
  <c r="U298" i="102"/>
  <c r="Y297" i="102"/>
  <c r="U297" i="102"/>
  <c r="S297" i="102"/>
  <c r="Y294" i="102"/>
  <c r="U294" i="102"/>
  <c r="Y293" i="102"/>
  <c r="U293" i="102"/>
  <c r="S294" i="102"/>
  <c r="S293" i="102"/>
  <c r="Z294" i="102"/>
  <c r="Z293" i="102"/>
  <c r="AA293" i="102"/>
  <c r="AA294" i="102"/>
  <c r="AA314" i="102"/>
  <c r="AA313" i="102"/>
  <c r="Z314" i="102"/>
  <c r="Z313" i="102"/>
  <c r="AA310" i="102"/>
  <c r="AA309" i="102"/>
  <c r="Z310" i="102"/>
  <c r="Z309" i="102"/>
  <c r="S304" i="102"/>
  <c r="S303" i="102"/>
  <c r="Y303" i="102"/>
  <c r="U303" i="102"/>
  <c r="Y304" i="102"/>
  <c r="U304" i="102"/>
  <c r="AA306" i="102"/>
  <c r="AA305" i="102"/>
  <c r="Z306" i="102"/>
  <c r="Z305" i="102"/>
  <c r="Y308" i="102"/>
  <c r="U308" i="102"/>
  <c r="Y307" i="102"/>
  <c r="U307" i="102"/>
  <c r="S308" i="102"/>
  <c r="S307" i="102"/>
  <c r="Z308" i="102"/>
  <c r="Z307" i="102"/>
  <c r="AA308" i="102"/>
  <c r="AA307" i="102"/>
  <c r="AA288" i="102"/>
  <c r="AA287" i="102"/>
  <c r="Z288" i="102"/>
  <c r="Z287" i="102"/>
  <c r="AA296" i="102"/>
  <c r="AA295" i="102"/>
  <c r="Z296" i="102"/>
  <c r="Z295" i="102"/>
  <c r="S290" i="102"/>
  <c r="S289" i="102"/>
  <c r="Y289" i="102"/>
  <c r="U289" i="102"/>
  <c r="Y290" i="102"/>
  <c r="U290" i="102"/>
  <c r="AA292" i="102"/>
  <c r="AA291" i="102"/>
  <c r="Z292" i="102"/>
  <c r="Z291" i="102"/>
  <c r="Z300" i="102"/>
  <c r="Z299" i="102"/>
  <c r="AA299" i="102"/>
  <c r="AA300" i="102"/>
  <c r="Y300" i="102"/>
  <c r="U300" i="102"/>
  <c r="Y299" i="102"/>
  <c r="U299" i="102"/>
  <c r="S300" i="102"/>
  <c r="S299" i="102"/>
  <c r="AA196" i="102"/>
  <c r="P19" i="798" l="1"/>
  <c r="V1" i="218"/>
  <c r="D33" i="218"/>
  <c r="N14" i="104" l="1"/>
  <c r="D16" i="104"/>
  <c r="X166" i="102"/>
  <c r="X165" i="102"/>
  <c r="W166" i="102"/>
  <c r="W165" i="102"/>
  <c r="V166" i="102"/>
  <c r="V165" i="102"/>
  <c r="T166" i="102"/>
  <c r="T165" i="102"/>
  <c r="R166" i="102"/>
  <c r="R165" i="102"/>
  <c r="X164" i="102"/>
  <c r="X163" i="102"/>
  <c r="W164" i="102"/>
  <c r="W163" i="102"/>
  <c r="V164" i="102"/>
  <c r="V163" i="102"/>
  <c r="T164" i="102"/>
  <c r="T163" i="102"/>
  <c r="R164" i="102"/>
  <c r="R163" i="102"/>
  <c r="X162" i="102"/>
  <c r="X161" i="102"/>
  <c r="W162" i="102"/>
  <c r="W161" i="102"/>
  <c r="V162" i="102"/>
  <c r="V161" i="102"/>
  <c r="T162" i="102"/>
  <c r="T161" i="102"/>
  <c r="R162" i="102"/>
  <c r="R161" i="102"/>
  <c r="X160" i="102"/>
  <c r="X159" i="102"/>
  <c r="W160" i="102"/>
  <c r="W159" i="102"/>
  <c r="V160" i="102"/>
  <c r="V159" i="102"/>
  <c r="T160" i="102"/>
  <c r="T159" i="102"/>
  <c r="R160" i="102"/>
  <c r="R159" i="102"/>
  <c r="X158" i="102"/>
  <c r="X157" i="102"/>
  <c r="W158" i="102"/>
  <c r="W157" i="102"/>
  <c r="V158" i="102"/>
  <c r="V157" i="102"/>
  <c r="T158" i="102"/>
  <c r="T157" i="102"/>
  <c r="R158" i="102"/>
  <c r="R157" i="102"/>
  <c r="X156" i="102"/>
  <c r="X155" i="102"/>
  <c r="W156" i="102"/>
  <c r="W155" i="102"/>
  <c r="V156" i="102"/>
  <c r="V155" i="102"/>
  <c r="T156" i="102"/>
  <c r="T155" i="102"/>
  <c r="R156" i="102"/>
  <c r="R155" i="102"/>
  <c r="X154" i="102"/>
  <c r="X153" i="102"/>
  <c r="W154" i="102"/>
  <c r="W153" i="102"/>
  <c r="V154" i="102"/>
  <c r="V153" i="102"/>
  <c r="T154" i="102"/>
  <c r="T153" i="102"/>
  <c r="R154" i="102"/>
  <c r="R153" i="102"/>
  <c r="X152" i="102"/>
  <c r="X151" i="102"/>
  <c r="W152" i="102"/>
  <c r="W151" i="102"/>
  <c r="V152" i="102"/>
  <c r="V151" i="102"/>
  <c r="T152" i="102"/>
  <c r="T151" i="102"/>
  <c r="R152" i="102"/>
  <c r="R151" i="102"/>
  <c r="X150" i="102"/>
  <c r="X149" i="102"/>
  <c r="W150" i="102"/>
  <c r="W149" i="102"/>
  <c r="V150" i="102"/>
  <c r="V149" i="102"/>
  <c r="T150" i="102"/>
  <c r="T149" i="102"/>
  <c r="R150" i="102"/>
  <c r="R149" i="102"/>
  <c r="X148" i="102"/>
  <c r="X147" i="102"/>
  <c r="W148" i="102"/>
  <c r="W147" i="102"/>
  <c r="V148" i="102"/>
  <c r="V147" i="102"/>
  <c r="T148" i="102"/>
  <c r="T147" i="102"/>
  <c r="R148" i="102"/>
  <c r="R147" i="102"/>
  <c r="X146" i="102" l="1"/>
  <c r="X145" i="102"/>
  <c r="W146" i="102"/>
  <c r="W145" i="102"/>
  <c r="V146" i="102"/>
  <c r="V145" i="102"/>
  <c r="T146" i="102"/>
  <c r="T145" i="102"/>
  <c r="R146" i="102"/>
  <c r="R145" i="102"/>
  <c r="X142" i="102"/>
  <c r="X141" i="102"/>
  <c r="W142" i="102"/>
  <c r="W141" i="102"/>
  <c r="V142" i="102"/>
  <c r="V141" i="102"/>
  <c r="T142" i="102"/>
  <c r="T141" i="102"/>
  <c r="R142" i="102"/>
  <c r="R141" i="102"/>
  <c r="X140" i="102"/>
  <c r="X139" i="102"/>
  <c r="W140" i="102"/>
  <c r="W139" i="102"/>
  <c r="V140" i="102"/>
  <c r="V139" i="102"/>
  <c r="T140" i="102"/>
  <c r="T139" i="102"/>
  <c r="R140" i="102"/>
  <c r="R139" i="102"/>
  <c r="B163" i="102"/>
  <c r="B161" i="102"/>
  <c r="B159" i="102"/>
  <c r="B157" i="102"/>
  <c r="B155" i="102"/>
  <c r="B153" i="102"/>
  <c r="B151" i="102"/>
  <c r="B149" i="102"/>
  <c r="B147" i="102"/>
  <c r="B145" i="102"/>
  <c r="Q146" i="102" s="1"/>
  <c r="B143" i="102"/>
  <c r="B141" i="102"/>
  <c r="Q142" i="102" s="1"/>
  <c r="B139" i="102"/>
  <c r="Q139" i="102" s="1"/>
  <c r="B133" i="102"/>
  <c r="Q134" i="102" s="1"/>
  <c r="B131" i="102"/>
  <c r="P132" i="102" s="1"/>
  <c r="B129" i="102"/>
  <c r="Q130" i="102" s="1"/>
  <c r="B127" i="102"/>
  <c r="B137" i="102"/>
  <c r="C165" i="514"/>
  <c r="C163" i="514"/>
  <c r="C161" i="514"/>
  <c r="C159" i="514"/>
  <c r="C157" i="514"/>
  <c r="C155" i="514"/>
  <c r="C153" i="514"/>
  <c r="C151" i="514"/>
  <c r="C149" i="514"/>
  <c r="C147" i="514"/>
  <c r="C143" i="514"/>
  <c r="C141" i="514"/>
  <c r="C139" i="514"/>
  <c r="C137" i="514"/>
  <c r="C135" i="514"/>
  <c r="C133" i="514"/>
  <c r="C131" i="514"/>
  <c r="C129" i="514"/>
  <c r="C127" i="514"/>
  <c r="C125" i="514"/>
  <c r="B125" i="102"/>
  <c r="X137" i="102"/>
  <c r="W137" i="102"/>
  <c r="V137" i="102"/>
  <c r="T137" i="102"/>
  <c r="R137" i="102"/>
  <c r="X134" i="102"/>
  <c r="X133" i="102"/>
  <c r="W134" i="102"/>
  <c r="W133" i="102"/>
  <c r="V134" i="102"/>
  <c r="V133" i="102"/>
  <c r="T134" i="102"/>
  <c r="T133" i="102"/>
  <c r="R134" i="102"/>
  <c r="R133" i="102"/>
  <c r="X132" i="102"/>
  <c r="X131" i="102"/>
  <c r="W132" i="102"/>
  <c r="W131" i="102"/>
  <c r="V132" i="102"/>
  <c r="V131" i="102"/>
  <c r="T132" i="102"/>
  <c r="T131" i="102"/>
  <c r="R132" i="102"/>
  <c r="R131" i="102"/>
  <c r="X130" i="102"/>
  <c r="X129" i="102"/>
  <c r="W130" i="102"/>
  <c r="W129" i="102"/>
  <c r="V130" i="102"/>
  <c r="V129" i="102"/>
  <c r="T130" i="102"/>
  <c r="T129" i="102"/>
  <c r="R130" i="102"/>
  <c r="R129" i="102"/>
  <c r="E129" i="102" l="1"/>
  <c r="Z129" i="102" s="1"/>
  <c r="I133" i="102"/>
  <c r="F130" i="102"/>
  <c r="Q131" i="102"/>
  <c r="D143" i="102"/>
  <c r="H143" i="102"/>
  <c r="L143" i="102"/>
  <c r="P143" i="102"/>
  <c r="D144" i="102"/>
  <c r="H144" i="102"/>
  <c r="L144" i="102"/>
  <c r="P144" i="102"/>
  <c r="E143" i="102"/>
  <c r="I143" i="102"/>
  <c r="M143" i="102"/>
  <c r="Q143" i="102"/>
  <c r="E144" i="102"/>
  <c r="I144" i="102"/>
  <c r="M144" i="102"/>
  <c r="Q144" i="102"/>
  <c r="F143" i="102"/>
  <c r="J143" i="102"/>
  <c r="N143" i="102"/>
  <c r="F144" i="102"/>
  <c r="J144" i="102"/>
  <c r="N144" i="102"/>
  <c r="G143" i="102"/>
  <c r="K143" i="102"/>
  <c r="O143" i="102"/>
  <c r="G144" i="102"/>
  <c r="K144" i="102"/>
  <c r="O144" i="102"/>
  <c r="N130" i="102"/>
  <c r="K133" i="102"/>
  <c r="E133" i="102"/>
  <c r="AA133" i="102" s="1"/>
  <c r="M133" i="102"/>
  <c r="G133" i="102"/>
  <c r="O133" i="102"/>
  <c r="E134" i="102"/>
  <c r="G134" i="102"/>
  <c r="I134" i="102"/>
  <c r="K134" i="102"/>
  <c r="M134" i="102"/>
  <c r="P133" i="102"/>
  <c r="D133" i="102"/>
  <c r="Y133" i="102" s="1"/>
  <c r="F133" i="102"/>
  <c r="H133" i="102"/>
  <c r="J133" i="102"/>
  <c r="L133" i="102"/>
  <c r="N133" i="102"/>
  <c r="P134" i="102"/>
  <c r="L130" i="102"/>
  <c r="D134" i="102"/>
  <c r="F134" i="102"/>
  <c r="H134" i="102"/>
  <c r="J134" i="102"/>
  <c r="L134" i="102"/>
  <c r="N134" i="102"/>
  <c r="Q133" i="102"/>
  <c r="I131" i="102"/>
  <c r="H130" i="102"/>
  <c r="P130" i="102"/>
  <c r="J130" i="102"/>
  <c r="K131" i="102"/>
  <c r="E131" i="102"/>
  <c r="Z132" i="102" s="1"/>
  <c r="M131" i="102"/>
  <c r="G131" i="102"/>
  <c r="O131" i="102"/>
  <c r="G140" i="102"/>
  <c r="K140" i="102"/>
  <c r="O140" i="102"/>
  <c r="F140" i="102"/>
  <c r="J140" i="102"/>
  <c r="N140" i="102"/>
  <c r="F129" i="102"/>
  <c r="G129" i="102"/>
  <c r="I129" i="102"/>
  <c r="K129" i="102"/>
  <c r="M129" i="102"/>
  <c r="O129" i="102"/>
  <c r="D140" i="102"/>
  <c r="H140" i="102"/>
  <c r="L140" i="102"/>
  <c r="P140" i="102"/>
  <c r="D130" i="102"/>
  <c r="G130" i="102"/>
  <c r="I130" i="102"/>
  <c r="K130" i="102"/>
  <c r="M130" i="102"/>
  <c r="O130" i="102"/>
  <c r="D129" i="102"/>
  <c r="Y130" i="102" s="1"/>
  <c r="E130" i="102"/>
  <c r="H129" i="102"/>
  <c r="J129" i="102"/>
  <c r="L129" i="102"/>
  <c r="N129" i="102"/>
  <c r="P129" i="102"/>
  <c r="E140" i="102"/>
  <c r="I140" i="102"/>
  <c r="M140" i="102"/>
  <c r="Q140" i="102"/>
  <c r="Q152" i="102"/>
  <c r="O152" i="102"/>
  <c r="M152" i="102"/>
  <c r="K152" i="102"/>
  <c r="I152" i="102"/>
  <c r="G152" i="102"/>
  <c r="E152" i="102"/>
  <c r="Q151" i="102"/>
  <c r="O151" i="102"/>
  <c r="M151" i="102"/>
  <c r="K151" i="102"/>
  <c r="I151" i="102"/>
  <c r="G151" i="102"/>
  <c r="E151" i="102"/>
  <c r="P152" i="102"/>
  <c r="N152" i="102"/>
  <c r="L152" i="102"/>
  <c r="J152" i="102"/>
  <c r="H152" i="102"/>
  <c r="F152" i="102"/>
  <c r="D152" i="102"/>
  <c r="P151" i="102"/>
  <c r="N151" i="102"/>
  <c r="L151" i="102"/>
  <c r="J151" i="102"/>
  <c r="H151" i="102"/>
  <c r="F151" i="102"/>
  <c r="D151" i="102"/>
  <c r="Q160" i="102"/>
  <c r="O160" i="102"/>
  <c r="M160" i="102"/>
  <c r="K160" i="102"/>
  <c r="I160" i="102"/>
  <c r="G160" i="102"/>
  <c r="E160" i="102"/>
  <c r="Q159" i="102"/>
  <c r="O159" i="102"/>
  <c r="M159" i="102"/>
  <c r="K159" i="102"/>
  <c r="I159" i="102"/>
  <c r="G159" i="102"/>
  <c r="E159" i="102"/>
  <c r="P160" i="102"/>
  <c r="N160" i="102"/>
  <c r="L160" i="102"/>
  <c r="J160" i="102"/>
  <c r="H160" i="102"/>
  <c r="F160" i="102"/>
  <c r="D160" i="102"/>
  <c r="P159" i="102"/>
  <c r="N159" i="102"/>
  <c r="L159" i="102"/>
  <c r="J159" i="102"/>
  <c r="H159" i="102"/>
  <c r="F159" i="102"/>
  <c r="D159" i="102"/>
  <c r="D139" i="102"/>
  <c r="F139" i="102"/>
  <c r="H139" i="102"/>
  <c r="J139" i="102"/>
  <c r="L139" i="102"/>
  <c r="N139" i="102"/>
  <c r="P139" i="102"/>
  <c r="D141" i="102"/>
  <c r="F141" i="102"/>
  <c r="H141" i="102"/>
  <c r="J141" i="102"/>
  <c r="L141" i="102"/>
  <c r="N141" i="102"/>
  <c r="P141" i="102"/>
  <c r="D145" i="102"/>
  <c r="F145" i="102"/>
  <c r="H145" i="102"/>
  <c r="J145" i="102"/>
  <c r="L145" i="102"/>
  <c r="N145" i="102"/>
  <c r="P145" i="102"/>
  <c r="P153" i="102"/>
  <c r="N153" i="102"/>
  <c r="L153" i="102"/>
  <c r="J153" i="102"/>
  <c r="H153" i="102"/>
  <c r="F153" i="102"/>
  <c r="D153" i="102"/>
  <c r="Q154" i="102"/>
  <c r="O154" i="102"/>
  <c r="M154" i="102"/>
  <c r="K154" i="102"/>
  <c r="I154" i="102"/>
  <c r="G154" i="102"/>
  <c r="E154" i="102"/>
  <c r="Q153" i="102"/>
  <c r="O153" i="102"/>
  <c r="M153" i="102"/>
  <c r="K153" i="102"/>
  <c r="I153" i="102"/>
  <c r="G153" i="102"/>
  <c r="E153" i="102"/>
  <c r="P154" i="102"/>
  <c r="N154" i="102"/>
  <c r="L154" i="102"/>
  <c r="J154" i="102"/>
  <c r="H154" i="102"/>
  <c r="F154" i="102"/>
  <c r="D154" i="102"/>
  <c r="P162" i="102"/>
  <c r="N162" i="102"/>
  <c r="L162" i="102"/>
  <c r="J162" i="102"/>
  <c r="H162" i="102"/>
  <c r="F162" i="102"/>
  <c r="D162" i="102"/>
  <c r="P161" i="102"/>
  <c r="N161" i="102"/>
  <c r="L161" i="102"/>
  <c r="J161" i="102"/>
  <c r="H161" i="102"/>
  <c r="F161" i="102"/>
  <c r="D161" i="102"/>
  <c r="Q162" i="102"/>
  <c r="O162" i="102"/>
  <c r="M162" i="102"/>
  <c r="K162" i="102"/>
  <c r="I162" i="102"/>
  <c r="G162" i="102"/>
  <c r="E162" i="102"/>
  <c r="Q161" i="102"/>
  <c r="O161" i="102"/>
  <c r="M161" i="102"/>
  <c r="K161" i="102"/>
  <c r="I161" i="102"/>
  <c r="G161" i="102"/>
  <c r="E161" i="102"/>
  <c r="D142" i="102"/>
  <c r="F142" i="102"/>
  <c r="H142" i="102"/>
  <c r="J142" i="102"/>
  <c r="L142" i="102"/>
  <c r="N142" i="102"/>
  <c r="P142" i="102"/>
  <c r="D146" i="102"/>
  <c r="F146" i="102"/>
  <c r="H146" i="102"/>
  <c r="J146" i="102"/>
  <c r="L146" i="102"/>
  <c r="N146" i="102"/>
  <c r="P146" i="102"/>
  <c r="Q148" i="102"/>
  <c r="O148" i="102"/>
  <c r="M148" i="102"/>
  <c r="K148" i="102"/>
  <c r="I148" i="102"/>
  <c r="G148" i="102"/>
  <c r="E148" i="102"/>
  <c r="G147" i="102"/>
  <c r="Q147" i="102"/>
  <c r="O147" i="102"/>
  <c r="M147" i="102"/>
  <c r="K147" i="102"/>
  <c r="I147" i="102"/>
  <c r="E147" i="102"/>
  <c r="P148" i="102"/>
  <c r="N148" i="102"/>
  <c r="L148" i="102"/>
  <c r="J148" i="102"/>
  <c r="H148" i="102"/>
  <c r="F148" i="102"/>
  <c r="D148" i="102"/>
  <c r="H147" i="102"/>
  <c r="D147" i="102"/>
  <c r="P147" i="102"/>
  <c r="N147" i="102"/>
  <c r="L147" i="102"/>
  <c r="J147" i="102"/>
  <c r="F147" i="102"/>
  <c r="P156" i="102"/>
  <c r="N156" i="102"/>
  <c r="L156" i="102"/>
  <c r="J156" i="102"/>
  <c r="H156" i="102"/>
  <c r="F156" i="102"/>
  <c r="D156" i="102"/>
  <c r="P155" i="102"/>
  <c r="N155" i="102"/>
  <c r="L155" i="102"/>
  <c r="J155" i="102"/>
  <c r="H155" i="102"/>
  <c r="F155" i="102"/>
  <c r="D155" i="102"/>
  <c r="Q156" i="102"/>
  <c r="O156" i="102"/>
  <c r="M156" i="102"/>
  <c r="K156" i="102"/>
  <c r="I156" i="102"/>
  <c r="G156" i="102"/>
  <c r="E156" i="102"/>
  <c r="Q155" i="102"/>
  <c r="O155" i="102"/>
  <c r="M155" i="102"/>
  <c r="K155" i="102"/>
  <c r="I155" i="102"/>
  <c r="G155" i="102"/>
  <c r="E155" i="102"/>
  <c r="Q163" i="102"/>
  <c r="O163" i="102"/>
  <c r="M163" i="102"/>
  <c r="K163" i="102"/>
  <c r="I163" i="102"/>
  <c r="G163" i="102"/>
  <c r="E163" i="102"/>
  <c r="P164" i="102"/>
  <c r="N164" i="102"/>
  <c r="L164" i="102"/>
  <c r="J164" i="102"/>
  <c r="H164" i="102"/>
  <c r="F164" i="102"/>
  <c r="D164" i="102"/>
  <c r="P163" i="102"/>
  <c r="N163" i="102"/>
  <c r="L163" i="102"/>
  <c r="J163" i="102"/>
  <c r="H163" i="102"/>
  <c r="F163" i="102"/>
  <c r="D163" i="102"/>
  <c r="Q164" i="102"/>
  <c r="O164" i="102"/>
  <c r="M164" i="102"/>
  <c r="K164" i="102"/>
  <c r="I164" i="102"/>
  <c r="G164" i="102"/>
  <c r="E164" i="102"/>
  <c r="E139" i="102"/>
  <c r="G139" i="102"/>
  <c r="I139" i="102"/>
  <c r="K139" i="102"/>
  <c r="M139" i="102"/>
  <c r="O139" i="102"/>
  <c r="E141" i="102"/>
  <c r="G141" i="102"/>
  <c r="I141" i="102"/>
  <c r="K141" i="102"/>
  <c r="M141" i="102"/>
  <c r="O141" i="102"/>
  <c r="Q141" i="102"/>
  <c r="E145" i="102"/>
  <c r="G145" i="102"/>
  <c r="I145" i="102"/>
  <c r="K145" i="102"/>
  <c r="M145" i="102"/>
  <c r="O145" i="102"/>
  <c r="Q145" i="102"/>
  <c r="P150" i="102"/>
  <c r="N150" i="102"/>
  <c r="L150" i="102"/>
  <c r="J150" i="102"/>
  <c r="H150" i="102"/>
  <c r="F150" i="102"/>
  <c r="D150" i="102"/>
  <c r="P149" i="102"/>
  <c r="N149" i="102"/>
  <c r="L149" i="102"/>
  <c r="J149" i="102"/>
  <c r="H149" i="102"/>
  <c r="F149" i="102"/>
  <c r="D149" i="102"/>
  <c r="Q150" i="102"/>
  <c r="O150" i="102"/>
  <c r="M150" i="102"/>
  <c r="K150" i="102"/>
  <c r="I150" i="102"/>
  <c r="G150" i="102"/>
  <c r="E150" i="102"/>
  <c r="Q149" i="102"/>
  <c r="O149" i="102"/>
  <c r="M149" i="102"/>
  <c r="K149" i="102"/>
  <c r="I149" i="102"/>
  <c r="G149" i="102"/>
  <c r="E149" i="102"/>
  <c r="Q157" i="102"/>
  <c r="O157" i="102"/>
  <c r="M157" i="102"/>
  <c r="K157" i="102"/>
  <c r="I157" i="102"/>
  <c r="G157" i="102"/>
  <c r="E157" i="102"/>
  <c r="P158" i="102"/>
  <c r="N158" i="102"/>
  <c r="L158" i="102"/>
  <c r="J158" i="102"/>
  <c r="H158" i="102"/>
  <c r="F158" i="102"/>
  <c r="D158" i="102"/>
  <c r="P157" i="102"/>
  <c r="N157" i="102"/>
  <c r="L157" i="102"/>
  <c r="J157" i="102"/>
  <c r="H157" i="102"/>
  <c r="F157" i="102"/>
  <c r="D157" i="102"/>
  <c r="Q158" i="102"/>
  <c r="O158" i="102"/>
  <c r="M158" i="102"/>
  <c r="K158" i="102"/>
  <c r="I158" i="102"/>
  <c r="G158" i="102"/>
  <c r="E158" i="102"/>
  <c r="Q166" i="102"/>
  <c r="O166" i="102"/>
  <c r="M166" i="102"/>
  <c r="K166" i="102"/>
  <c r="I166" i="102"/>
  <c r="G166" i="102"/>
  <c r="E166" i="102"/>
  <c r="Q165" i="102"/>
  <c r="O165" i="102"/>
  <c r="M165" i="102"/>
  <c r="K165" i="102"/>
  <c r="I165" i="102"/>
  <c r="G165" i="102"/>
  <c r="E165" i="102"/>
  <c r="P166" i="102"/>
  <c r="N166" i="102"/>
  <c r="L166" i="102"/>
  <c r="J166" i="102"/>
  <c r="H166" i="102"/>
  <c r="F166" i="102"/>
  <c r="D166" i="102"/>
  <c r="P165" i="102"/>
  <c r="N165" i="102"/>
  <c r="L165" i="102"/>
  <c r="J165" i="102"/>
  <c r="H165" i="102"/>
  <c r="F165" i="102"/>
  <c r="D165" i="102"/>
  <c r="E142" i="102"/>
  <c r="G142" i="102"/>
  <c r="I142" i="102"/>
  <c r="K142" i="102"/>
  <c r="M142" i="102"/>
  <c r="O142" i="102"/>
  <c r="E146" i="102"/>
  <c r="G146" i="102"/>
  <c r="I146" i="102"/>
  <c r="K146" i="102"/>
  <c r="M146" i="102"/>
  <c r="O146" i="102"/>
  <c r="O134" i="102"/>
  <c r="E132" i="102"/>
  <c r="G132" i="102"/>
  <c r="K132" i="102"/>
  <c r="O132" i="102"/>
  <c r="Q132" i="102"/>
  <c r="D131" i="102"/>
  <c r="U132" i="102" s="1"/>
  <c r="F131" i="102"/>
  <c r="H131" i="102"/>
  <c r="J131" i="102"/>
  <c r="L131" i="102"/>
  <c r="N131" i="102"/>
  <c r="P131" i="102"/>
  <c r="I132" i="102"/>
  <c r="M132" i="102"/>
  <c r="D132" i="102"/>
  <c r="F132" i="102"/>
  <c r="H132" i="102"/>
  <c r="J132" i="102"/>
  <c r="L132" i="102"/>
  <c r="N132" i="102"/>
  <c r="Q129" i="102"/>
  <c r="AA134" i="102"/>
  <c r="Z133" i="102"/>
  <c r="Z134" i="102"/>
  <c r="AA131" i="102"/>
  <c r="AA129" i="102"/>
  <c r="AA130" i="102"/>
  <c r="Z130" i="102"/>
  <c r="S133" i="102" l="1"/>
  <c r="U133" i="102"/>
  <c r="Y134" i="102"/>
  <c r="AA143" i="102"/>
  <c r="AA144" i="102"/>
  <c r="Z143" i="102"/>
  <c r="Z144" i="102"/>
  <c r="U143" i="102"/>
  <c r="U144" i="102"/>
  <c r="S144" i="102"/>
  <c r="Y143" i="102"/>
  <c r="S143" i="102"/>
  <c r="Y144" i="102"/>
  <c r="S134" i="102"/>
  <c r="Z131" i="102"/>
  <c r="AA132" i="102"/>
  <c r="U134" i="102"/>
  <c r="S129" i="102"/>
  <c r="S130" i="102"/>
  <c r="S132" i="102"/>
  <c r="Y129" i="102"/>
  <c r="U130" i="102"/>
  <c r="U129" i="102"/>
  <c r="Y158" i="102"/>
  <c r="S157" i="102"/>
  <c r="S158" i="102"/>
  <c r="U157" i="102"/>
  <c r="U158" i="102"/>
  <c r="Y157" i="102"/>
  <c r="AA162" i="102"/>
  <c r="Z161" i="102"/>
  <c r="Z162" i="102"/>
  <c r="AA161" i="102"/>
  <c r="Y142" i="102"/>
  <c r="U142" i="102"/>
  <c r="S142" i="102"/>
  <c r="Y141" i="102"/>
  <c r="U141" i="102"/>
  <c r="S141" i="102"/>
  <c r="Y152" i="102"/>
  <c r="Y151" i="102"/>
  <c r="S151" i="102"/>
  <c r="S152" i="102"/>
  <c r="U151" i="102"/>
  <c r="U152" i="102"/>
  <c r="Y166" i="102"/>
  <c r="S165" i="102"/>
  <c r="S166" i="102"/>
  <c r="U165" i="102"/>
  <c r="U166" i="102"/>
  <c r="Y165" i="102"/>
  <c r="AA140" i="102"/>
  <c r="AA139" i="102"/>
  <c r="Z140" i="102"/>
  <c r="Z139" i="102"/>
  <c r="Y164" i="102"/>
  <c r="U163" i="102"/>
  <c r="U164" i="102"/>
  <c r="Y163" i="102"/>
  <c r="S163" i="102"/>
  <c r="S164" i="102"/>
  <c r="Y154" i="102"/>
  <c r="U153" i="102"/>
  <c r="U154" i="102"/>
  <c r="Y153" i="102"/>
  <c r="S153" i="102"/>
  <c r="S154" i="102"/>
  <c r="Y156" i="102"/>
  <c r="S155" i="102"/>
  <c r="S156" i="102"/>
  <c r="U155" i="102"/>
  <c r="U156" i="102"/>
  <c r="Y155" i="102"/>
  <c r="AA148" i="102"/>
  <c r="Z147" i="102"/>
  <c r="Z148" i="102"/>
  <c r="AA147" i="102"/>
  <c r="Y159" i="102"/>
  <c r="S160" i="102"/>
  <c r="U160" i="102"/>
  <c r="Y160" i="102"/>
  <c r="S159" i="102"/>
  <c r="U159" i="102"/>
  <c r="AA150" i="102"/>
  <c r="Z149" i="102"/>
  <c r="Z150" i="102"/>
  <c r="AA149" i="102"/>
  <c r="AA146" i="102"/>
  <c r="AA145" i="102"/>
  <c r="Z146" i="102"/>
  <c r="Z145" i="102"/>
  <c r="AA158" i="102"/>
  <c r="Z157" i="102"/>
  <c r="Z158" i="102"/>
  <c r="AA157" i="102"/>
  <c r="AA156" i="102"/>
  <c r="Z155" i="102"/>
  <c r="Z156" i="102"/>
  <c r="AA155" i="102"/>
  <c r="Y162" i="102"/>
  <c r="Y161" i="102"/>
  <c r="S161" i="102"/>
  <c r="S162" i="102"/>
  <c r="U161" i="102"/>
  <c r="U162" i="102"/>
  <c r="Y146" i="102"/>
  <c r="U146" i="102"/>
  <c r="S146" i="102"/>
  <c r="Y145" i="102"/>
  <c r="U145" i="102"/>
  <c r="S145" i="102"/>
  <c r="AA159" i="102"/>
  <c r="AA160" i="102"/>
  <c r="Z159" i="102"/>
  <c r="Z160" i="102"/>
  <c r="AA152" i="102"/>
  <c r="Z151" i="102"/>
  <c r="Z152" i="102"/>
  <c r="AA151" i="102"/>
  <c r="AA166" i="102"/>
  <c r="Z166" i="102"/>
  <c r="Z165" i="102"/>
  <c r="AA165" i="102"/>
  <c r="Y150" i="102"/>
  <c r="Y149" i="102"/>
  <c r="S149" i="102"/>
  <c r="S150" i="102"/>
  <c r="U149" i="102"/>
  <c r="U150" i="102"/>
  <c r="AA142" i="102"/>
  <c r="AA141" i="102"/>
  <c r="Z142" i="102"/>
  <c r="Z141" i="102"/>
  <c r="AA164" i="102"/>
  <c r="Z163" i="102"/>
  <c r="Z164" i="102"/>
  <c r="AA163" i="102"/>
  <c r="Y148" i="102"/>
  <c r="Y147" i="102"/>
  <c r="S147" i="102"/>
  <c r="S148" i="102"/>
  <c r="U147" i="102"/>
  <c r="U148" i="102"/>
  <c r="AA154" i="102"/>
  <c r="Z153" i="102"/>
  <c r="Z154" i="102"/>
  <c r="AA153" i="102"/>
  <c r="Y140" i="102"/>
  <c r="U140" i="102"/>
  <c r="S140" i="102"/>
  <c r="Y139" i="102"/>
  <c r="U139" i="102"/>
  <c r="S139" i="102"/>
  <c r="Y132" i="102"/>
  <c r="U131" i="102"/>
  <c r="Y131" i="102"/>
  <c r="S131" i="102"/>
  <c r="X128" i="102" l="1"/>
  <c r="X127" i="102"/>
  <c r="W128" i="102"/>
  <c r="W127" i="102"/>
  <c r="V128" i="102"/>
  <c r="V127" i="102"/>
  <c r="T128" i="102"/>
  <c r="T127" i="102"/>
  <c r="R128" i="102"/>
  <c r="R127" i="102"/>
  <c r="Q128" i="102"/>
  <c r="Q127" i="102"/>
  <c r="P128" i="102"/>
  <c r="P127" i="102"/>
  <c r="O128" i="102"/>
  <c r="O127" i="102"/>
  <c r="N128" i="102"/>
  <c r="N127" i="102"/>
  <c r="M128" i="102"/>
  <c r="M127" i="102"/>
  <c r="L128" i="102"/>
  <c r="L127" i="102"/>
  <c r="K128" i="102"/>
  <c r="K127" i="102"/>
  <c r="J128" i="102"/>
  <c r="J127" i="102"/>
  <c r="I128" i="102"/>
  <c r="I127" i="102"/>
  <c r="H128" i="102"/>
  <c r="H127" i="102"/>
  <c r="G128" i="102"/>
  <c r="G127" i="102"/>
  <c r="F128" i="102"/>
  <c r="F127" i="102"/>
  <c r="E128" i="102"/>
  <c r="E127" i="102"/>
  <c r="Z127" i="102" s="1"/>
  <c r="D128" i="102"/>
  <c r="D127" i="102"/>
  <c r="Y128" i="102" s="1"/>
  <c r="I166" i="514"/>
  <c r="I165" i="514"/>
  <c r="H166" i="514"/>
  <c r="H165" i="514"/>
  <c r="G166" i="514"/>
  <c r="G165" i="514"/>
  <c r="F166" i="514"/>
  <c r="F165" i="514"/>
  <c r="I164" i="514"/>
  <c r="I163" i="514"/>
  <c r="H164" i="514"/>
  <c r="H163" i="514"/>
  <c r="G164" i="514"/>
  <c r="G163" i="514"/>
  <c r="F164" i="514"/>
  <c r="F163" i="514"/>
  <c r="I162" i="514"/>
  <c r="I161" i="514"/>
  <c r="H162" i="514"/>
  <c r="H161" i="514"/>
  <c r="G162" i="514"/>
  <c r="G161" i="514"/>
  <c r="F162" i="514"/>
  <c r="F161" i="514"/>
  <c r="I160" i="514"/>
  <c r="I159" i="514"/>
  <c r="H160" i="514"/>
  <c r="H159" i="514"/>
  <c r="G160" i="514"/>
  <c r="G159" i="514"/>
  <c r="F160" i="514"/>
  <c r="F159" i="514"/>
  <c r="I158" i="514"/>
  <c r="I157" i="514"/>
  <c r="H158" i="514"/>
  <c r="H157" i="514"/>
  <c r="G158" i="514"/>
  <c r="G157" i="514"/>
  <c r="F158" i="514"/>
  <c r="F157" i="514"/>
  <c r="I156" i="514"/>
  <c r="I155" i="514"/>
  <c r="H156" i="514"/>
  <c r="H155" i="514"/>
  <c r="G156" i="514"/>
  <c r="G155" i="514"/>
  <c r="F156" i="514"/>
  <c r="F155" i="514"/>
  <c r="I154" i="514"/>
  <c r="I153" i="514"/>
  <c r="H154" i="514"/>
  <c r="H153" i="514"/>
  <c r="G154" i="514"/>
  <c r="G153" i="514"/>
  <c r="F154" i="514"/>
  <c r="F153" i="514"/>
  <c r="I152" i="514"/>
  <c r="I151" i="514"/>
  <c r="H152" i="514"/>
  <c r="H151" i="514"/>
  <c r="G152" i="514"/>
  <c r="G151" i="514"/>
  <c r="F152" i="514"/>
  <c r="F151" i="514"/>
  <c r="I150" i="514"/>
  <c r="I149" i="514"/>
  <c r="H150" i="514"/>
  <c r="H149" i="514"/>
  <c r="G150" i="514"/>
  <c r="G149" i="514"/>
  <c r="F150" i="514"/>
  <c r="F149" i="514"/>
  <c r="I148" i="514"/>
  <c r="I147" i="514"/>
  <c r="H148" i="514"/>
  <c r="H147" i="514"/>
  <c r="G148" i="514"/>
  <c r="G147" i="514"/>
  <c r="F148" i="514"/>
  <c r="F147" i="514"/>
  <c r="I144" i="514"/>
  <c r="I143" i="514"/>
  <c r="H144" i="514"/>
  <c r="H143" i="514"/>
  <c r="G144" i="514"/>
  <c r="G143" i="514"/>
  <c r="F144" i="514"/>
  <c r="F143" i="514"/>
  <c r="I142" i="514"/>
  <c r="I141" i="514"/>
  <c r="H142" i="514"/>
  <c r="H141" i="514"/>
  <c r="G142" i="514"/>
  <c r="G141" i="514"/>
  <c r="F142" i="514"/>
  <c r="F141" i="514"/>
  <c r="I140" i="514"/>
  <c r="I139" i="514"/>
  <c r="H140" i="514"/>
  <c r="H139" i="514"/>
  <c r="G140" i="514"/>
  <c r="G139" i="514"/>
  <c r="F140" i="514"/>
  <c r="F139" i="514"/>
  <c r="I138" i="514"/>
  <c r="I137" i="514"/>
  <c r="H138" i="514"/>
  <c r="H137" i="514"/>
  <c r="G138" i="514"/>
  <c r="G137" i="514"/>
  <c r="F138" i="514"/>
  <c r="F137" i="514"/>
  <c r="I136" i="514"/>
  <c r="I135" i="514"/>
  <c r="H136" i="514"/>
  <c r="H135" i="514"/>
  <c r="G136" i="514"/>
  <c r="G135" i="514"/>
  <c r="F136" i="514"/>
  <c r="F135" i="514"/>
  <c r="I134" i="514"/>
  <c r="I133" i="514"/>
  <c r="H134" i="514"/>
  <c r="H133" i="514"/>
  <c r="G134" i="514"/>
  <c r="G133" i="514"/>
  <c r="F134" i="514"/>
  <c r="F133" i="514"/>
  <c r="I132" i="514"/>
  <c r="I131" i="514"/>
  <c r="H132" i="514"/>
  <c r="H131" i="514"/>
  <c r="G132" i="514"/>
  <c r="G131" i="514"/>
  <c r="F132" i="514"/>
  <c r="F131" i="514"/>
  <c r="I130" i="514"/>
  <c r="I129" i="514"/>
  <c r="H130" i="514"/>
  <c r="H129" i="514"/>
  <c r="G130" i="514"/>
  <c r="G129" i="514"/>
  <c r="F130" i="514"/>
  <c r="F129" i="514"/>
  <c r="I128" i="514"/>
  <c r="I127" i="514"/>
  <c r="H128" i="514"/>
  <c r="H127" i="514"/>
  <c r="G128" i="514"/>
  <c r="G127" i="514"/>
  <c r="F128" i="514"/>
  <c r="F127" i="514"/>
  <c r="F125" i="514"/>
  <c r="F126" i="514"/>
  <c r="E166" i="514"/>
  <c r="E165" i="514"/>
  <c r="E164" i="514"/>
  <c r="E163" i="514"/>
  <c r="E162" i="514"/>
  <c r="E161" i="514"/>
  <c r="E160" i="514"/>
  <c r="E159" i="514"/>
  <c r="E158" i="514"/>
  <c r="E157" i="514"/>
  <c r="E156" i="514"/>
  <c r="E155" i="514"/>
  <c r="E154" i="514"/>
  <c r="E153" i="514"/>
  <c r="E152" i="514"/>
  <c r="E151" i="514"/>
  <c r="E150" i="514"/>
  <c r="E149" i="514"/>
  <c r="E148" i="514"/>
  <c r="E147" i="514"/>
  <c r="E144" i="514"/>
  <c r="E143" i="514"/>
  <c r="E142" i="514"/>
  <c r="E141" i="514"/>
  <c r="E140" i="514"/>
  <c r="E139" i="514"/>
  <c r="E138" i="514"/>
  <c r="E137" i="514"/>
  <c r="E136" i="514"/>
  <c r="E135" i="514"/>
  <c r="E134" i="514"/>
  <c r="E133" i="514"/>
  <c r="E132" i="514"/>
  <c r="E131" i="514"/>
  <c r="E130" i="514"/>
  <c r="E129" i="514"/>
  <c r="E128" i="514"/>
  <c r="E127" i="514"/>
  <c r="X138" i="102"/>
  <c r="T138" i="102"/>
  <c r="W138" i="102" l="1"/>
  <c r="V138" i="102"/>
  <c r="Z128" i="102"/>
  <c r="S127" i="102"/>
  <c r="U127" i="102"/>
  <c r="Y127" i="102"/>
  <c r="AA127" i="102"/>
  <c r="S128" i="102"/>
  <c r="U128" i="102"/>
  <c r="AA128" i="102"/>
  <c r="R138" i="102"/>
  <c r="P138" i="102" l="1"/>
  <c r="Q137" i="102"/>
  <c r="M138" i="102"/>
  <c r="K137" i="102"/>
  <c r="H137" i="102"/>
  <c r="E138" i="102"/>
  <c r="O137" i="102"/>
  <c r="L137" i="102"/>
  <c r="G137" i="102"/>
  <c r="O138" i="102"/>
  <c r="M137" i="102"/>
  <c r="J137" i="102"/>
  <c r="G138" i="102"/>
  <c r="E137" i="102"/>
  <c r="I138" i="102"/>
  <c r="D137" i="102"/>
  <c r="Q138" i="102"/>
  <c r="N137" i="102"/>
  <c r="K138" i="102"/>
  <c r="I137" i="102"/>
  <c r="F137" i="102"/>
  <c r="P137" i="102"/>
  <c r="J138" i="102"/>
  <c r="N138" i="102"/>
  <c r="D138" i="102"/>
  <c r="L138" i="102"/>
  <c r="F138" i="102"/>
  <c r="H138" i="102"/>
  <c r="A35" i="218"/>
  <c r="AA138" i="102" l="1"/>
  <c r="AA137" i="102"/>
  <c r="Z138" i="102"/>
  <c r="Z137" i="102"/>
  <c r="Y138" i="102"/>
  <c r="Y137" i="102"/>
  <c r="S137" i="102"/>
  <c r="U137" i="102"/>
  <c r="S138" i="102"/>
  <c r="U138" i="102"/>
  <c r="B26" i="104" l="1"/>
  <c r="B31" i="104"/>
  <c r="B33" i="104"/>
  <c r="B34" i="104"/>
  <c r="B35" i="104"/>
  <c r="B36" i="104"/>
  <c r="B37" i="104"/>
  <c r="B38" i="104"/>
  <c r="B39" i="104"/>
  <c r="B40" i="104"/>
  <c r="C24" i="104" l="1"/>
  <c r="C25" i="104"/>
  <c r="C26" i="104"/>
  <c r="C27" i="104"/>
  <c r="C28" i="104"/>
  <c r="C29" i="104"/>
  <c r="C30" i="104"/>
  <c r="C31" i="104"/>
  <c r="C32" i="104"/>
  <c r="C33" i="104"/>
  <c r="C34" i="104"/>
  <c r="C35" i="104"/>
  <c r="C36" i="104"/>
  <c r="C37" i="104"/>
  <c r="C38" i="104"/>
  <c r="C39" i="104"/>
  <c r="C40" i="104"/>
  <c r="C41" i="104"/>
  <c r="C42" i="104"/>
  <c r="C43" i="104"/>
  <c r="C44" i="104"/>
  <c r="C45" i="104"/>
  <c r="C46" i="104"/>
  <c r="B24" i="104"/>
  <c r="B25" i="104"/>
  <c r="B27" i="104"/>
  <c r="B28" i="104"/>
  <c r="B29" i="104"/>
  <c r="B30" i="104"/>
  <c r="B32" i="104"/>
  <c r="B41" i="104"/>
  <c r="B42" i="104"/>
  <c r="B43" i="104"/>
  <c r="B44" i="104"/>
  <c r="B45" i="104"/>
  <c r="B46" i="104"/>
  <c r="W126" i="102"/>
  <c r="W125" i="102"/>
  <c r="W124" i="102"/>
  <c r="W123" i="102"/>
  <c r="W122" i="102"/>
  <c r="W121" i="102"/>
  <c r="W120" i="102"/>
  <c r="W119" i="102"/>
  <c r="W118" i="102"/>
  <c r="W117" i="102"/>
  <c r="W116" i="102"/>
  <c r="W115" i="102"/>
  <c r="W114" i="102"/>
  <c r="W113" i="102"/>
  <c r="W112" i="102"/>
  <c r="W111" i="102"/>
  <c r="W110" i="102"/>
  <c r="W109" i="102"/>
  <c r="W108" i="102"/>
  <c r="W107" i="102"/>
  <c r="W106" i="102"/>
  <c r="W105" i="102"/>
  <c r="W104" i="102"/>
  <c r="W103" i="102"/>
  <c r="W102" i="102"/>
  <c r="W101" i="102"/>
  <c r="W100" i="102"/>
  <c r="W99" i="102"/>
  <c r="W98" i="102"/>
  <c r="W97" i="102"/>
  <c r="W96" i="102"/>
  <c r="W95" i="102"/>
  <c r="W94" i="102"/>
  <c r="W93" i="102"/>
  <c r="W92" i="102"/>
  <c r="W91" i="102"/>
  <c r="W90" i="102"/>
  <c r="W89" i="102"/>
  <c r="W88" i="102"/>
  <c r="W87" i="102"/>
  <c r="W86" i="102"/>
  <c r="W85" i="102"/>
  <c r="W84" i="102"/>
  <c r="W83" i="102"/>
  <c r="W82" i="102"/>
  <c r="W81" i="102"/>
  <c r="W80" i="102"/>
  <c r="W79" i="102"/>
  <c r="W78" i="102"/>
  <c r="W77" i="102"/>
  <c r="W76" i="102"/>
  <c r="W75" i="102"/>
  <c r="W74" i="102"/>
  <c r="W73" i="102"/>
  <c r="W72" i="102"/>
  <c r="W71" i="102"/>
  <c r="W70" i="102"/>
  <c r="W69" i="102"/>
  <c r="W68" i="102"/>
  <c r="W67" i="102"/>
  <c r="W66" i="102"/>
  <c r="W65" i="102"/>
  <c r="W64" i="102"/>
  <c r="W63" i="102"/>
  <c r="W62" i="102"/>
  <c r="W61" i="102"/>
  <c r="W60" i="102"/>
  <c r="W59" i="102"/>
  <c r="W58" i="102"/>
  <c r="W57" i="102"/>
  <c r="W56" i="102"/>
  <c r="W55" i="102"/>
  <c r="W54" i="102"/>
  <c r="W53" i="102"/>
  <c r="W52" i="102"/>
  <c r="W51" i="102"/>
  <c r="W50" i="102"/>
  <c r="W49" i="102"/>
  <c r="W48" i="102"/>
  <c r="W47" i="102"/>
  <c r="W46" i="102"/>
  <c r="W45" i="102"/>
  <c r="W44" i="102"/>
  <c r="W43" i="102"/>
  <c r="W42" i="102"/>
  <c r="W41" i="102"/>
  <c r="W40" i="102"/>
  <c r="W39" i="102"/>
  <c r="W38" i="102"/>
  <c r="W37" i="102"/>
  <c r="W36" i="102"/>
  <c r="W35" i="102"/>
  <c r="W34" i="102"/>
  <c r="W33" i="102"/>
  <c r="W32" i="102"/>
  <c r="W31" i="102"/>
  <c r="W30" i="102"/>
  <c r="W29" i="102"/>
  <c r="X71" i="102"/>
  <c r="V126" i="102"/>
  <c r="V125" i="102"/>
  <c r="V124" i="102"/>
  <c r="V123" i="102"/>
  <c r="V122" i="102"/>
  <c r="V121" i="102"/>
  <c r="V120" i="102"/>
  <c r="V119" i="102"/>
  <c r="V118" i="102"/>
  <c r="V117" i="102"/>
  <c r="V116" i="102"/>
  <c r="V115" i="102"/>
  <c r="V114" i="102"/>
  <c r="V113" i="102"/>
  <c r="V112" i="102"/>
  <c r="V111" i="102"/>
  <c r="V110" i="102"/>
  <c r="V109" i="102"/>
  <c r="V108" i="102"/>
  <c r="V107" i="102"/>
  <c r="V106" i="102"/>
  <c r="V105" i="102"/>
  <c r="V104" i="102"/>
  <c r="V103" i="102"/>
  <c r="V102" i="102"/>
  <c r="V101" i="102"/>
  <c r="V100" i="102"/>
  <c r="V99" i="102"/>
  <c r="V98" i="102"/>
  <c r="V97" i="102"/>
  <c r="V96" i="102"/>
  <c r="V95" i="102"/>
  <c r="V94" i="102"/>
  <c r="V92" i="102"/>
  <c r="V93" i="102"/>
  <c r="V91" i="102"/>
  <c r="V90" i="102"/>
  <c r="V89" i="102"/>
  <c r="V88" i="102"/>
  <c r="V87" i="102"/>
  <c r="V86" i="102"/>
  <c r="V85" i="102"/>
  <c r="V84" i="102"/>
  <c r="V83" i="102"/>
  <c r="V82" i="102"/>
  <c r="V81" i="102"/>
  <c r="V80" i="102"/>
  <c r="V79" i="102"/>
  <c r="V78" i="102"/>
  <c r="V77" i="102"/>
  <c r="V76" i="102"/>
  <c r="V75" i="102"/>
  <c r="V74" i="102"/>
  <c r="V73" i="102"/>
  <c r="V72" i="102"/>
  <c r="V71" i="102"/>
  <c r="V70" i="102"/>
  <c r="V69" i="102"/>
  <c r="V68" i="102"/>
  <c r="V67" i="102"/>
  <c r="V66" i="102"/>
  <c r="V65" i="102"/>
  <c r="V64" i="102"/>
  <c r="V63" i="102"/>
  <c r="V62" i="102"/>
  <c r="V61" i="102"/>
  <c r="V60" i="102"/>
  <c r="V59" i="102"/>
  <c r="V58" i="102"/>
  <c r="V57" i="102"/>
  <c r="V56" i="102"/>
  <c r="V55" i="102"/>
  <c r="V54" i="102"/>
  <c r="V53" i="102"/>
  <c r="V52" i="102"/>
  <c r="V51" i="102"/>
  <c r="V50" i="102"/>
  <c r="V49" i="102"/>
  <c r="V48" i="102"/>
  <c r="V39" i="102"/>
  <c r="V47" i="102"/>
  <c r="V46" i="102"/>
  <c r="V45" i="102"/>
  <c r="V44" i="102"/>
  <c r="V43" i="102"/>
  <c r="V42" i="102"/>
  <c r="V41" i="102"/>
  <c r="V40" i="102"/>
  <c r="V38" i="102"/>
  <c r="V37" i="102"/>
  <c r="V36" i="102"/>
  <c r="V35" i="102"/>
  <c r="V34" i="102"/>
  <c r="V33" i="102"/>
  <c r="V32" i="102"/>
  <c r="V31" i="102"/>
  <c r="V30" i="102"/>
  <c r="V29" i="102"/>
  <c r="T126" i="102"/>
  <c r="T125" i="102"/>
  <c r="T124" i="102"/>
  <c r="T123" i="102"/>
  <c r="T122" i="102"/>
  <c r="T121" i="102"/>
  <c r="T120" i="102"/>
  <c r="T119" i="102"/>
  <c r="T118" i="102"/>
  <c r="T117" i="102"/>
  <c r="T116" i="102"/>
  <c r="T115" i="102"/>
  <c r="T114" i="102"/>
  <c r="T113" i="102"/>
  <c r="T112" i="102"/>
  <c r="T111" i="102"/>
  <c r="T110" i="102"/>
  <c r="T109" i="102"/>
  <c r="T108" i="102"/>
  <c r="T107" i="102"/>
  <c r="T106" i="102"/>
  <c r="T105" i="102"/>
  <c r="T104" i="102"/>
  <c r="T103" i="102"/>
  <c r="T102" i="102"/>
  <c r="T101" i="102"/>
  <c r="T100" i="102"/>
  <c r="T99" i="102"/>
  <c r="T98" i="102"/>
  <c r="T97" i="102"/>
  <c r="T96" i="102"/>
  <c r="T95" i="102"/>
  <c r="T94" i="102"/>
  <c r="T93" i="102"/>
  <c r="T92" i="102"/>
  <c r="T91" i="102"/>
  <c r="T90" i="102"/>
  <c r="T89" i="102"/>
  <c r="T88" i="102"/>
  <c r="T87" i="102"/>
  <c r="T86" i="102"/>
  <c r="T85" i="102"/>
  <c r="T84" i="102"/>
  <c r="T83" i="102"/>
  <c r="T82" i="102"/>
  <c r="T81" i="102"/>
  <c r="T80" i="102"/>
  <c r="T79" i="102"/>
  <c r="T78" i="102"/>
  <c r="T77" i="102"/>
  <c r="T76" i="102"/>
  <c r="T75" i="102"/>
  <c r="T74" i="102"/>
  <c r="T73" i="102"/>
  <c r="T72" i="102"/>
  <c r="T71" i="102"/>
  <c r="T70" i="102"/>
  <c r="T69" i="102"/>
  <c r="T68" i="102"/>
  <c r="T67" i="102"/>
  <c r="T61" i="102"/>
  <c r="T66" i="102"/>
  <c r="T65" i="102"/>
  <c r="T64" i="102"/>
  <c r="T63" i="102"/>
  <c r="T62" i="102"/>
  <c r="T60" i="102"/>
  <c r="T59" i="102"/>
  <c r="T58" i="102"/>
  <c r="T57" i="102"/>
  <c r="T56" i="102"/>
  <c r="T55" i="102"/>
  <c r="T54" i="102"/>
  <c r="T53" i="102"/>
  <c r="T52" i="102"/>
  <c r="T51" i="102"/>
  <c r="T50" i="102"/>
  <c r="T49" i="102"/>
  <c r="T48" i="102"/>
  <c r="T47" i="102"/>
  <c r="T46" i="102"/>
  <c r="T45" i="102"/>
  <c r="T44" i="102"/>
  <c r="T43" i="102"/>
  <c r="T42" i="102"/>
  <c r="T41" i="102"/>
  <c r="T40" i="102"/>
  <c r="T39" i="102"/>
  <c r="T38" i="102"/>
  <c r="T37" i="102"/>
  <c r="T36" i="102"/>
  <c r="T35" i="102"/>
  <c r="T34" i="102"/>
  <c r="T33" i="102"/>
  <c r="T32" i="102"/>
  <c r="T31" i="102"/>
  <c r="T30" i="102"/>
  <c r="T29" i="102"/>
  <c r="X126" i="102"/>
  <c r="X125" i="102"/>
  <c r="X124" i="102"/>
  <c r="X123" i="102"/>
  <c r="X122" i="102"/>
  <c r="X121" i="102"/>
  <c r="X120" i="102"/>
  <c r="X119" i="102"/>
  <c r="X118" i="102"/>
  <c r="X117" i="102"/>
  <c r="X116" i="102"/>
  <c r="X115" i="102"/>
  <c r="X114" i="102"/>
  <c r="X113" i="102"/>
  <c r="X112" i="102"/>
  <c r="X111" i="102"/>
  <c r="X110" i="102"/>
  <c r="X109" i="102"/>
  <c r="X108" i="102"/>
  <c r="X107" i="102"/>
  <c r="X106" i="102"/>
  <c r="X105" i="102"/>
  <c r="X104" i="102"/>
  <c r="X103" i="102"/>
  <c r="X102" i="102"/>
  <c r="X101" i="102"/>
  <c r="X100" i="102"/>
  <c r="X99" i="102"/>
  <c r="X98" i="102"/>
  <c r="X97" i="102"/>
  <c r="X96" i="102"/>
  <c r="X95" i="102"/>
  <c r="X94" i="102"/>
  <c r="X93" i="102"/>
  <c r="X92" i="102"/>
  <c r="X91" i="102"/>
  <c r="X90" i="102"/>
  <c r="X89" i="102"/>
  <c r="X88" i="102"/>
  <c r="X87" i="102"/>
  <c r="X86" i="102"/>
  <c r="X85" i="102"/>
  <c r="X84" i="102"/>
  <c r="X83" i="102"/>
  <c r="X82" i="102"/>
  <c r="X81" i="102"/>
  <c r="X80" i="102"/>
  <c r="X79" i="102"/>
  <c r="X78" i="102"/>
  <c r="X77" i="102"/>
  <c r="X76" i="102"/>
  <c r="X75" i="102"/>
  <c r="X74" i="102"/>
  <c r="X73" i="102"/>
  <c r="X72" i="102"/>
  <c r="X70" i="102"/>
  <c r="X69" i="102"/>
  <c r="X68" i="102"/>
  <c r="X67" i="102"/>
  <c r="X66" i="102"/>
  <c r="X65" i="102"/>
  <c r="X64" i="102"/>
  <c r="X63" i="102"/>
  <c r="X62" i="102"/>
  <c r="X61" i="102"/>
  <c r="X60" i="102"/>
  <c r="X59" i="102"/>
  <c r="X58" i="102"/>
  <c r="X57" i="102"/>
  <c r="X56" i="102"/>
  <c r="X55" i="102"/>
  <c r="X54" i="102"/>
  <c r="X53" i="102"/>
  <c r="X52" i="102"/>
  <c r="X51" i="102"/>
  <c r="X50" i="102"/>
  <c r="X49" i="102"/>
  <c r="X48" i="102"/>
  <c r="X47" i="102"/>
  <c r="X46" i="102"/>
  <c r="X44" i="102"/>
  <c r="X45" i="102"/>
  <c r="X43" i="102"/>
  <c r="X42" i="102"/>
  <c r="X41" i="102"/>
  <c r="X40" i="102"/>
  <c r="X39" i="102"/>
  <c r="X38" i="102"/>
  <c r="X37" i="102"/>
  <c r="X36" i="102"/>
  <c r="X35" i="102"/>
  <c r="X34" i="102"/>
  <c r="X33" i="102"/>
  <c r="X32" i="102"/>
  <c r="X31" i="102"/>
  <c r="X30" i="102"/>
  <c r="X29" i="102"/>
  <c r="W24" i="102"/>
  <c r="R126" i="102"/>
  <c r="R125" i="102"/>
  <c r="R124" i="102"/>
  <c r="R123" i="102"/>
  <c r="R122" i="102"/>
  <c r="R121" i="102"/>
  <c r="R120" i="102"/>
  <c r="R119" i="102"/>
  <c r="R118" i="102"/>
  <c r="R117" i="102"/>
  <c r="R116" i="102"/>
  <c r="R115" i="102"/>
  <c r="R114" i="102"/>
  <c r="R113" i="102"/>
  <c r="R112" i="102"/>
  <c r="R111" i="102"/>
  <c r="R110" i="102"/>
  <c r="R109" i="102"/>
  <c r="R108" i="102"/>
  <c r="R107" i="102"/>
  <c r="R106" i="102"/>
  <c r="R105" i="102"/>
  <c r="R104" i="102"/>
  <c r="R103" i="102"/>
  <c r="R102" i="102"/>
  <c r="R101" i="102"/>
  <c r="R100" i="102"/>
  <c r="R99" i="102"/>
  <c r="R98" i="102"/>
  <c r="R97" i="102"/>
  <c r="R96" i="102"/>
  <c r="R95" i="102"/>
  <c r="R94" i="102"/>
  <c r="R93" i="102"/>
  <c r="R92" i="102"/>
  <c r="R91" i="102"/>
  <c r="R90" i="102"/>
  <c r="R89" i="102"/>
  <c r="R88" i="102"/>
  <c r="R87" i="102"/>
  <c r="R86" i="102"/>
  <c r="R85" i="102"/>
  <c r="R84" i="102"/>
  <c r="R83" i="102"/>
  <c r="R82" i="102"/>
  <c r="R81" i="102"/>
  <c r="R80" i="102"/>
  <c r="R79" i="102"/>
  <c r="R78" i="102"/>
  <c r="R77" i="102"/>
  <c r="R76" i="102"/>
  <c r="R75" i="102"/>
  <c r="R74" i="102"/>
  <c r="R73" i="102"/>
  <c r="R72" i="102"/>
  <c r="R71" i="102"/>
  <c r="R70" i="102"/>
  <c r="R69" i="102"/>
  <c r="R68" i="102"/>
  <c r="R67" i="102"/>
  <c r="R66" i="102"/>
  <c r="R65" i="102"/>
  <c r="R64" i="102"/>
  <c r="R63" i="102"/>
  <c r="R62" i="102"/>
  <c r="R61" i="102"/>
  <c r="R60" i="102"/>
  <c r="R59" i="102"/>
  <c r="R58" i="102"/>
  <c r="R57" i="102"/>
  <c r="R56" i="102"/>
  <c r="R55" i="102"/>
  <c r="R54" i="102"/>
  <c r="R53" i="102"/>
  <c r="R52" i="102"/>
  <c r="R51" i="102"/>
  <c r="R50" i="102"/>
  <c r="R49" i="102"/>
  <c r="R48" i="102"/>
  <c r="R47" i="102"/>
  <c r="R46" i="102"/>
  <c r="R45" i="102"/>
  <c r="R44" i="102"/>
  <c r="R43" i="102"/>
  <c r="R42" i="102"/>
  <c r="R41" i="102"/>
  <c r="R40" i="102"/>
  <c r="R39" i="102"/>
  <c r="R38" i="102"/>
  <c r="R37" i="102"/>
  <c r="R36" i="102"/>
  <c r="R35" i="102"/>
  <c r="R34" i="102"/>
  <c r="R33" i="102"/>
  <c r="R32" i="102"/>
  <c r="R31" i="102"/>
  <c r="R30" i="102"/>
  <c r="R29" i="102"/>
  <c r="Z24" i="102"/>
  <c r="Y24" i="102"/>
  <c r="X24" i="102"/>
  <c r="V24" i="102"/>
  <c r="U24" i="102"/>
  <c r="T24" i="102"/>
  <c r="S24" i="102"/>
  <c r="R24" i="102"/>
  <c r="Q24" i="102"/>
  <c r="P24" i="102"/>
  <c r="O24" i="102"/>
  <c r="N24" i="102"/>
  <c r="A26" i="218"/>
  <c r="A27" i="218"/>
  <c r="A28" i="218"/>
  <c r="A29" i="218"/>
  <c r="A30" i="218"/>
  <c r="A31" i="218"/>
  <c r="A32" i="218"/>
  <c r="A33" i="218"/>
  <c r="A34" i="218"/>
  <c r="A36" i="218"/>
  <c r="A37" i="218"/>
  <c r="A38" i="218"/>
  <c r="A39" i="218"/>
  <c r="A40" i="218"/>
  <c r="A41" i="218"/>
  <c r="A42" i="218"/>
  <c r="A43" i="218"/>
  <c r="A44" i="218"/>
  <c r="A45" i="218"/>
  <c r="A46" i="218"/>
  <c r="A47" i="218"/>
  <c r="A48" i="218"/>
  <c r="E46" i="104" l="1"/>
  <c r="D46" i="104" s="1"/>
  <c r="D48" i="218"/>
  <c r="I24" i="514" l="1"/>
  <c r="H24" i="514"/>
  <c r="G24" i="514"/>
  <c r="F24" i="514"/>
  <c r="E24" i="514"/>
  <c r="E45" i="104" l="1"/>
  <c r="D45" i="104" s="1"/>
  <c r="E28" i="104" l="1"/>
  <c r="D28" i="104" s="1"/>
  <c r="E26" i="104"/>
  <c r="D26" i="104" s="1"/>
  <c r="E27" i="104"/>
  <c r="D27" i="104" s="1"/>
  <c r="C123" i="514" l="1"/>
  <c r="H123" i="514" s="1"/>
  <c r="C121" i="514"/>
  <c r="C119" i="514"/>
  <c r="I119" i="514" s="1"/>
  <c r="C117" i="514"/>
  <c r="C115" i="514"/>
  <c r="H115" i="514" s="1"/>
  <c r="C113" i="514"/>
  <c r="C111" i="514"/>
  <c r="I111" i="514" s="1"/>
  <c r="C109" i="514"/>
  <c r="C107" i="514"/>
  <c r="H107" i="514" s="1"/>
  <c r="C105" i="514"/>
  <c r="C103" i="514"/>
  <c r="I103" i="514" s="1"/>
  <c r="C101" i="514"/>
  <c r="C99" i="514"/>
  <c r="H99" i="514" s="1"/>
  <c r="C97" i="514"/>
  <c r="C95" i="514"/>
  <c r="I95" i="514" s="1"/>
  <c r="C93" i="514"/>
  <c r="C91" i="514"/>
  <c r="E92" i="514" s="1"/>
  <c r="C89" i="514"/>
  <c r="C87" i="514"/>
  <c r="I87" i="514" s="1"/>
  <c r="C85" i="514"/>
  <c r="C83" i="514"/>
  <c r="H83" i="514" s="1"/>
  <c r="C81" i="514"/>
  <c r="C79" i="514"/>
  <c r="I79" i="514" s="1"/>
  <c r="C77" i="514"/>
  <c r="C75" i="514"/>
  <c r="C73" i="514"/>
  <c r="C71" i="514"/>
  <c r="I71" i="514" s="1"/>
  <c r="C69" i="514"/>
  <c r="C67" i="514"/>
  <c r="C65" i="514"/>
  <c r="C63" i="514"/>
  <c r="I63" i="514" s="1"/>
  <c r="C61" i="514"/>
  <c r="C59" i="514"/>
  <c r="C57" i="514"/>
  <c r="C55" i="514"/>
  <c r="C53" i="514"/>
  <c r="C51" i="514"/>
  <c r="C49" i="514"/>
  <c r="C47" i="514"/>
  <c r="C45" i="514"/>
  <c r="C43" i="514"/>
  <c r="C41" i="514"/>
  <c r="C39" i="514"/>
  <c r="C37" i="514"/>
  <c r="C35" i="514"/>
  <c r="C33" i="514"/>
  <c r="C31" i="514"/>
  <c r="C29" i="514"/>
  <c r="C27" i="514"/>
  <c r="R268" i="514"/>
  <c r="Q268" i="514"/>
  <c r="P268" i="514"/>
  <c r="O268" i="514"/>
  <c r="N268" i="514"/>
  <c r="R267" i="514"/>
  <c r="Q267" i="514"/>
  <c r="P267" i="514"/>
  <c r="O267" i="514"/>
  <c r="N267" i="514"/>
  <c r="M267" i="514"/>
  <c r="E20" i="514"/>
  <c r="E18" i="514"/>
  <c r="E16" i="514"/>
  <c r="E14" i="514"/>
  <c r="E45" i="514" l="1"/>
  <c r="E46" i="514"/>
  <c r="E61" i="514"/>
  <c r="E62" i="514"/>
  <c r="I39" i="514"/>
  <c r="E40" i="514"/>
  <c r="E39" i="514"/>
  <c r="I55" i="514"/>
  <c r="E56" i="514"/>
  <c r="E55" i="514"/>
  <c r="E33" i="514"/>
  <c r="E34" i="514"/>
  <c r="E41" i="514"/>
  <c r="E42" i="514"/>
  <c r="E49" i="514"/>
  <c r="E50" i="514"/>
  <c r="E57" i="514"/>
  <c r="E58" i="514"/>
  <c r="H65" i="514"/>
  <c r="I65" i="514"/>
  <c r="E65" i="514"/>
  <c r="F65" i="514"/>
  <c r="G65" i="514"/>
  <c r="E37" i="514"/>
  <c r="E38" i="514"/>
  <c r="E53" i="514"/>
  <c r="E54" i="514"/>
  <c r="F69" i="514"/>
  <c r="G69" i="514"/>
  <c r="H69" i="514"/>
  <c r="I69" i="514"/>
  <c r="E69" i="514"/>
  <c r="I47" i="514"/>
  <c r="E48" i="514"/>
  <c r="E47" i="514"/>
  <c r="E36" i="514"/>
  <c r="E35" i="514"/>
  <c r="E44" i="514"/>
  <c r="E43" i="514"/>
  <c r="E52" i="514"/>
  <c r="E51" i="514"/>
  <c r="E59" i="514"/>
  <c r="E60" i="514"/>
  <c r="I67" i="514"/>
  <c r="E67" i="514"/>
  <c r="F67" i="514"/>
  <c r="G67" i="514"/>
  <c r="H67" i="514"/>
  <c r="E76" i="514"/>
  <c r="I75" i="514"/>
  <c r="G30" i="514"/>
  <c r="F30" i="514"/>
  <c r="I31" i="514"/>
  <c r="E31" i="514"/>
  <c r="E32" i="514"/>
  <c r="E29" i="514"/>
  <c r="E27" i="514"/>
  <c r="H91" i="514"/>
  <c r="E88" i="514"/>
  <c r="E72" i="514"/>
  <c r="H59" i="514"/>
  <c r="E64" i="514"/>
  <c r="E80" i="514"/>
  <c r="E96" i="514"/>
  <c r="H75" i="514"/>
  <c r="E68" i="514"/>
  <c r="E84" i="514"/>
  <c r="E100" i="514"/>
  <c r="I29" i="514"/>
  <c r="H29" i="514"/>
  <c r="G29" i="514"/>
  <c r="F29" i="514"/>
  <c r="I34" i="514"/>
  <c r="I33" i="514"/>
  <c r="H33" i="514"/>
  <c r="G33" i="514"/>
  <c r="F33" i="514"/>
  <c r="I38" i="514"/>
  <c r="I37" i="514"/>
  <c r="H37" i="514"/>
  <c r="G37" i="514"/>
  <c r="F37" i="514"/>
  <c r="I42" i="514"/>
  <c r="I41" i="514"/>
  <c r="H41" i="514"/>
  <c r="G41" i="514"/>
  <c r="F41" i="514"/>
  <c r="I46" i="514"/>
  <c r="I45" i="514"/>
  <c r="H45" i="514"/>
  <c r="G45" i="514"/>
  <c r="F45" i="514"/>
  <c r="I50" i="514"/>
  <c r="I49" i="514"/>
  <c r="H49" i="514"/>
  <c r="G49" i="514"/>
  <c r="F49" i="514"/>
  <c r="I54" i="514"/>
  <c r="I53" i="514"/>
  <c r="H53" i="514"/>
  <c r="G53" i="514"/>
  <c r="F53" i="514"/>
  <c r="I58" i="514"/>
  <c r="H58" i="514"/>
  <c r="I57" i="514"/>
  <c r="H57" i="514"/>
  <c r="G57" i="514"/>
  <c r="F57" i="514"/>
  <c r="I62" i="514"/>
  <c r="H62" i="514"/>
  <c r="I61" i="514"/>
  <c r="H61" i="514"/>
  <c r="G61" i="514"/>
  <c r="F61" i="514"/>
  <c r="I66" i="514"/>
  <c r="H66" i="514"/>
  <c r="I70" i="514"/>
  <c r="H70" i="514"/>
  <c r="I74" i="514"/>
  <c r="H74" i="514"/>
  <c r="I73" i="514"/>
  <c r="H73" i="514"/>
  <c r="G73" i="514"/>
  <c r="F73" i="514"/>
  <c r="I78" i="514"/>
  <c r="H78" i="514"/>
  <c r="I77" i="514"/>
  <c r="H77" i="514"/>
  <c r="G77" i="514"/>
  <c r="F77" i="514"/>
  <c r="I82" i="514"/>
  <c r="H82" i="514"/>
  <c r="I81" i="514"/>
  <c r="H81" i="514"/>
  <c r="G81" i="514"/>
  <c r="F81" i="514"/>
  <c r="I86" i="514"/>
  <c r="H86" i="514"/>
  <c r="I85" i="514"/>
  <c r="H85" i="514"/>
  <c r="G85" i="514"/>
  <c r="F85" i="514"/>
  <c r="I90" i="514"/>
  <c r="H90" i="514"/>
  <c r="I89" i="514"/>
  <c r="H89" i="514"/>
  <c r="G89" i="514"/>
  <c r="F89" i="514"/>
  <c r="I94" i="514"/>
  <c r="H94" i="514"/>
  <c r="I93" i="514"/>
  <c r="H93" i="514"/>
  <c r="G93" i="514"/>
  <c r="F93" i="514"/>
  <c r="I98" i="514"/>
  <c r="H98" i="514"/>
  <c r="I97" i="514"/>
  <c r="H97" i="514"/>
  <c r="G97" i="514"/>
  <c r="F97" i="514"/>
  <c r="I102" i="514"/>
  <c r="H102" i="514"/>
  <c r="I101" i="514"/>
  <c r="H101" i="514"/>
  <c r="G101" i="514"/>
  <c r="F101" i="514"/>
  <c r="I106" i="514"/>
  <c r="H106" i="514"/>
  <c r="I105" i="514"/>
  <c r="H105" i="514"/>
  <c r="G105" i="514"/>
  <c r="F105" i="514"/>
  <c r="E105" i="514"/>
  <c r="I110" i="514"/>
  <c r="H110" i="514"/>
  <c r="I109" i="514"/>
  <c r="H109" i="514"/>
  <c r="G109" i="514"/>
  <c r="F109" i="514"/>
  <c r="E109" i="514"/>
  <c r="I114" i="514"/>
  <c r="H114" i="514"/>
  <c r="I113" i="514"/>
  <c r="H113" i="514"/>
  <c r="G113" i="514"/>
  <c r="F113" i="514"/>
  <c r="E113" i="514"/>
  <c r="I118" i="514"/>
  <c r="H118" i="514"/>
  <c r="I117" i="514"/>
  <c r="H117" i="514"/>
  <c r="G117" i="514"/>
  <c r="F117" i="514"/>
  <c r="E117" i="514"/>
  <c r="I122" i="514"/>
  <c r="H122" i="514"/>
  <c r="I121" i="514"/>
  <c r="H121" i="514"/>
  <c r="G121" i="514"/>
  <c r="F121" i="514"/>
  <c r="E121" i="514"/>
  <c r="I126" i="514"/>
  <c r="H126" i="514"/>
  <c r="I125" i="514"/>
  <c r="H125" i="514"/>
  <c r="G125" i="514"/>
  <c r="E125" i="514"/>
  <c r="E66" i="514"/>
  <c r="E70" i="514"/>
  <c r="E74" i="514"/>
  <c r="E78" i="514"/>
  <c r="E82" i="514"/>
  <c r="E86" i="514"/>
  <c r="E90" i="514"/>
  <c r="E94" i="514"/>
  <c r="E98" i="514"/>
  <c r="E102" i="514"/>
  <c r="E106" i="514"/>
  <c r="E110" i="514"/>
  <c r="E114" i="514"/>
  <c r="E118" i="514"/>
  <c r="E122" i="514"/>
  <c r="E126" i="514"/>
  <c r="F34" i="514"/>
  <c r="F38" i="514"/>
  <c r="F42" i="514"/>
  <c r="F46" i="514"/>
  <c r="F50" i="514"/>
  <c r="F54" i="514"/>
  <c r="F58" i="514"/>
  <c r="F62" i="514"/>
  <c r="F66" i="514"/>
  <c r="F70" i="514"/>
  <c r="F74" i="514"/>
  <c r="F78" i="514"/>
  <c r="F82" i="514"/>
  <c r="F86" i="514"/>
  <c r="F90" i="514"/>
  <c r="F94" i="514"/>
  <c r="F98" i="514"/>
  <c r="F102" i="514"/>
  <c r="F106" i="514"/>
  <c r="F110" i="514"/>
  <c r="F114" i="514"/>
  <c r="F118" i="514"/>
  <c r="F122" i="514"/>
  <c r="G34" i="514"/>
  <c r="G38" i="514"/>
  <c r="G42" i="514"/>
  <c r="G46" i="514"/>
  <c r="G50" i="514"/>
  <c r="G54" i="514"/>
  <c r="G58" i="514"/>
  <c r="G62" i="514"/>
  <c r="G66" i="514"/>
  <c r="G70" i="514"/>
  <c r="G74" i="514"/>
  <c r="G78" i="514"/>
  <c r="G82" i="514"/>
  <c r="G86" i="514"/>
  <c r="G90" i="514"/>
  <c r="G94" i="514"/>
  <c r="G98" i="514"/>
  <c r="G102" i="514"/>
  <c r="G106" i="514"/>
  <c r="G110" i="514"/>
  <c r="G114" i="514"/>
  <c r="G118" i="514"/>
  <c r="G122" i="514"/>
  <c r="G126" i="514"/>
  <c r="H34" i="514"/>
  <c r="H38" i="514"/>
  <c r="H42" i="514"/>
  <c r="H46" i="514"/>
  <c r="H50" i="514"/>
  <c r="H54" i="514"/>
  <c r="H27" i="514"/>
  <c r="G27" i="514"/>
  <c r="F27" i="514"/>
  <c r="I32" i="514"/>
  <c r="H31" i="514"/>
  <c r="G31" i="514"/>
  <c r="F31" i="514"/>
  <c r="I36" i="514"/>
  <c r="H35" i="514"/>
  <c r="G35" i="514"/>
  <c r="F35" i="514"/>
  <c r="I40" i="514"/>
  <c r="H39" i="514"/>
  <c r="G39" i="514"/>
  <c r="F39" i="514"/>
  <c r="I44" i="514"/>
  <c r="H43" i="514"/>
  <c r="G43" i="514"/>
  <c r="F43" i="514"/>
  <c r="I48" i="514"/>
  <c r="H47" i="514"/>
  <c r="G47" i="514"/>
  <c r="F47" i="514"/>
  <c r="I52" i="514"/>
  <c r="H51" i="514"/>
  <c r="G51" i="514"/>
  <c r="F51" i="514"/>
  <c r="I56" i="514"/>
  <c r="H55" i="514"/>
  <c r="G55" i="514"/>
  <c r="F55" i="514"/>
  <c r="I60" i="514"/>
  <c r="H60" i="514"/>
  <c r="G59" i="514"/>
  <c r="F59" i="514"/>
  <c r="I64" i="514"/>
  <c r="H64" i="514"/>
  <c r="G63" i="514"/>
  <c r="F63" i="514"/>
  <c r="I68" i="514"/>
  <c r="H68" i="514"/>
  <c r="I72" i="514"/>
  <c r="H72" i="514"/>
  <c r="G71" i="514"/>
  <c r="F71" i="514"/>
  <c r="I76" i="514"/>
  <c r="H76" i="514"/>
  <c r="G75" i="514"/>
  <c r="F75" i="514"/>
  <c r="I80" i="514"/>
  <c r="H80" i="514"/>
  <c r="G79" i="514"/>
  <c r="F79" i="514"/>
  <c r="I84" i="514"/>
  <c r="H84" i="514"/>
  <c r="G83" i="514"/>
  <c r="F83" i="514"/>
  <c r="I88" i="514"/>
  <c r="H88" i="514"/>
  <c r="G87" i="514"/>
  <c r="F87" i="514"/>
  <c r="I92" i="514"/>
  <c r="H92" i="514"/>
  <c r="G91" i="514"/>
  <c r="F91" i="514"/>
  <c r="I96" i="514"/>
  <c r="H96" i="514"/>
  <c r="G95" i="514"/>
  <c r="F95" i="514"/>
  <c r="I100" i="514"/>
  <c r="H100" i="514"/>
  <c r="G99" i="514"/>
  <c r="F99" i="514"/>
  <c r="I104" i="514"/>
  <c r="H104" i="514"/>
  <c r="G103" i="514"/>
  <c r="F103" i="514"/>
  <c r="E103" i="514"/>
  <c r="I108" i="514"/>
  <c r="H108" i="514"/>
  <c r="G107" i="514"/>
  <c r="F107" i="514"/>
  <c r="E107" i="514"/>
  <c r="I112" i="514"/>
  <c r="H112" i="514"/>
  <c r="G111" i="514"/>
  <c r="F111" i="514"/>
  <c r="E111" i="514"/>
  <c r="I116" i="514"/>
  <c r="H116" i="514"/>
  <c r="G115" i="514"/>
  <c r="F115" i="514"/>
  <c r="E115" i="514"/>
  <c r="I120" i="514"/>
  <c r="H120" i="514"/>
  <c r="G119" i="514"/>
  <c r="F119" i="514"/>
  <c r="E119" i="514"/>
  <c r="I124" i="514"/>
  <c r="H124" i="514"/>
  <c r="G123" i="514"/>
  <c r="F123" i="514"/>
  <c r="E123" i="514"/>
  <c r="E63" i="514"/>
  <c r="E71" i="514"/>
  <c r="E73" i="514"/>
  <c r="E75" i="514"/>
  <c r="E77" i="514"/>
  <c r="E79" i="514"/>
  <c r="E81" i="514"/>
  <c r="E83" i="514"/>
  <c r="E85" i="514"/>
  <c r="E87" i="514"/>
  <c r="E89" i="514"/>
  <c r="E91" i="514"/>
  <c r="E93" i="514"/>
  <c r="E95" i="514"/>
  <c r="E97" i="514"/>
  <c r="E99" i="514"/>
  <c r="E101" i="514"/>
  <c r="E104" i="514"/>
  <c r="E108" i="514"/>
  <c r="E112" i="514"/>
  <c r="E116" i="514"/>
  <c r="E120" i="514"/>
  <c r="E124" i="514"/>
  <c r="F32" i="514"/>
  <c r="F36" i="514"/>
  <c r="F40" i="514"/>
  <c r="F44" i="514"/>
  <c r="F48" i="514"/>
  <c r="F52" i="514"/>
  <c r="F56" i="514"/>
  <c r="F60" i="514"/>
  <c r="F64" i="514"/>
  <c r="F68" i="514"/>
  <c r="F72" i="514"/>
  <c r="F76" i="514"/>
  <c r="F80" i="514"/>
  <c r="F84" i="514"/>
  <c r="F88" i="514"/>
  <c r="F92" i="514"/>
  <c r="F96" i="514"/>
  <c r="F100" i="514"/>
  <c r="F104" i="514"/>
  <c r="F108" i="514"/>
  <c r="F112" i="514"/>
  <c r="F116" i="514"/>
  <c r="F120" i="514"/>
  <c r="F124" i="514"/>
  <c r="G32" i="514"/>
  <c r="G36" i="514"/>
  <c r="G40" i="514"/>
  <c r="G44" i="514"/>
  <c r="G48" i="514"/>
  <c r="G52" i="514"/>
  <c r="G56" i="514"/>
  <c r="G60" i="514"/>
  <c r="G64" i="514"/>
  <c r="G68" i="514"/>
  <c r="G72" i="514"/>
  <c r="G76" i="514"/>
  <c r="G80" i="514"/>
  <c r="G84" i="514"/>
  <c r="G88" i="514"/>
  <c r="G92" i="514"/>
  <c r="G96" i="514"/>
  <c r="G100" i="514"/>
  <c r="G104" i="514"/>
  <c r="G108" i="514"/>
  <c r="G112" i="514"/>
  <c r="G116" i="514"/>
  <c r="G120" i="514"/>
  <c r="G124" i="514"/>
  <c r="H32" i="514"/>
  <c r="H36" i="514"/>
  <c r="H40" i="514"/>
  <c r="H44" i="514"/>
  <c r="H48" i="514"/>
  <c r="H52" i="514"/>
  <c r="H56" i="514"/>
  <c r="H63" i="514"/>
  <c r="H71" i="514"/>
  <c r="H79" i="514"/>
  <c r="H87" i="514"/>
  <c r="H95" i="514"/>
  <c r="H103" i="514"/>
  <c r="H111" i="514"/>
  <c r="H119" i="514"/>
  <c r="I27" i="514"/>
  <c r="I35" i="514"/>
  <c r="I43" i="514"/>
  <c r="I51" i="514"/>
  <c r="I59" i="514"/>
  <c r="I83" i="514"/>
  <c r="I91" i="514"/>
  <c r="I99" i="514"/>
  <c r="I107" i="514"/>
  <c r="I115" i="514"/>
  <c r="I123" i="514"/>
  <c r="AA24" i="102"/>
  <c r="Q315" i="102"/>
  <c r="P315" i="102"/>
  <c r="O315" i="102"/>
  <c r="N315" i="102"/>
  <c r="M315" i="102"/>
  <c r="B123" i="102"/>
  <c r="B121" i="102"/>
  <c r="B119" i="102"/>
  <c r="B117" i="102"/>
  <c r="B115" i="102"/>
  <c r="B113" i="102"/>
  <c r="B111" i="102"/>
  <c r="B109" i="102"/>
  <c r="B107" i="102"/>
  <c r="B105" i="102"/>
  <c r="B103" i="102"/>
  <c r="B101" i="102"/>
  <c r="B99" i="102"/>
  <c r="B97" i="102"/>
  <c r="B95" i="102"/>
  <c r="B93" i="102"/>
  <c r="B91" i="102"/>
  <c r="B89" i="102"/>
  <c r="B87" i="102"/>
  <c r="B85" i="102"/>
  <c r="B83" i="102"/>
  <c r="P83" i="102" s="1"/>
  <c r="B81" i="102"/>
  <c r="Q81" i="102" s="1"/>
  <c r="B79" i="102"/>
  <c r="Q79" i="102" s="1"/>
  <c r="B77" i="102"/>
  <c r="P77" i="102" s="1"/>
  <c r="B75" i="102"/>
  <c r="K75" i="102" s="1"/>
  <c r="B73" i="102"/>
  <c r="P73" i="102" s="1"/>
  <c r="B71" i="102"/>
  <c r="Q71" i="102" s="1"/>
  <c r="B69" i="102"/>
  <c r="B67" i="102"/>
  <c r="B65" i="102"/>
  <c r="B63" i="102"/>
  <c r="P63" i="102" s="1"/>
  <c r="B61" i="102"/>
  <c r="Q61" i="102" s="1"/>
  <c r="B59" i="102"/>
  <c r="Q59" i="102" s="1"/>
  <c r="B57" i="102"/>
  <c r="P57" i="102" s="1"/>
  <c r="B55" i="102"/>
  <c r="Q55" i="102" s="1"/>
  <c r="B53" i="102"/>
  <c r="P53" i="102" s="1"/>
  <c r="B51" i="102"/>
  <c r="Q51" i="102" s="1"/>
  <c r="B49" i="102"/>
  <c r="P49" i="102" s="1"/>
  <c r="B47" i="102"/>
  <c r="P47" i="102" s="1"/>
  <c r="B45" i="102"/>
  <c r="Q46" i="102" s="1"/>
  <c r="B43" i="102"/>
  <c r="Q43" i="102" s="1"/>
  <c r="B41" i="102"/>
  <c r="Q41" i="102" s="1"/>
  <c r="B39" i="102"/>
  <c r="P39" i="102" s="1"/>
  <c r="B37" i="102"/>
  <c r="L38" i="102" s="1"/>
  <c r="B35" i="102"/>
  <c r="P35" i="102" s="1"/>
  <c r="B33" i="102"/>
  <c r="P34" i="102" s="1"/>
  <c r="B31" i="102"/>
  <c r="P31" i="102" s="1"/>
  <c r="B29" i="102"/>
  <c r="D29" i="102" s="1"/>
  <c r="B27" i="102"/>
  <c r="I30" i="514"/>
  <c r="H30" i="514"/>
  <c r="Y30" i="102" l="1"/>
  <c r="U30" i="102"/>
  <c r="Y29" i="102"/>
  <c r="U29" i="102"/>
  <c r="AA27" i="102"/>
  <c r="W27" i="102"/>
  <c r="X27" i="102"/>
  <c r="V27" i="102"/>
  <c r="U27" i="102"/>
  <c r="T27" i="102"/>
  <c r="Z27" i="102"/>
  <c r="Y27" i="102"/>
  <c r="S27" i="102"/>
  <c r="R27" i="102"/>
  <c r="S29" i="102"/>
  <c r="S30" i="102"/>
  <c r="N51" i="102"/>
  <c r="I53" i="102"/>
  <c r="D37" i="102"/>
  <c r="K53" i="102"/>
  <c r="G37" i="102"/>
  <c r="O37" i="102"/>
  <c r="O39" i="102"/>
  <c r="D63" i="102"/>
  <c r="O63" i="102"/>
  <c r="N71" i="102"/>
  <c r="J79" i="102"/>
  <c r="G39" i="102"/>
  <c r="Q39" i="102"/>
  <c r="G63" i="102"/>
  <c r="F71" i="102"/>
  <c r="P71" i="102"/>
  <c r="L79" i="102"/>
  <c r="I39" i="102"/>
  <c r="J43" i="102"/>
  <c r="K63" i="102"/>
  <c r="H71" i="102"/>
  <c r="D79" i="102"/>
  <c r="N79" i="102"/>
  <c r="M37" i="102"/>
  <c r="K39" i="102"/>
  <c r="F51" i="102"/>
  <c r="Q53" i="102"/>
  <c r="M63" i="102"/>
  <c r="J71" i="102"/>
  <c r="F79" i="102"/>
  <c r="O65" i="102"/>
  <c r="K65" i="102"/>
  <c r="G65" i="102"/>
  <c r="N65" i="102"/>
  <c r="J65" i="102"/>
  <c r="F65" i="102"/>
  <c r="Q65" i="102"/>
  <c r="M65" i="102"/>
  <c r="I65" i="102"/>
  <c r="D65" i="102"/>
  <c r="P65" i="102"/>
  <c r="L65" i="102"/>
  <c r="H65" i="102"/>
  <c r="I73" i="102"/>
  <c r="Q73" i="102"/>
  <c r="N67" i="102"/>
  <c r="J67" i="102"/>
  <c r="F67" i="102"/>
  <c r="Q67" i="102"/>
  <c r="M67" i="102"/>
  <c r="I67" i="102"/>
  <c r="D67" i="102"/>
  <c r="P67" i="102"/>
  <c r="L67" i="102"/>
  <c r="H67" i="102"/>
  <c r="O67" i="102"/>
  <c r="K67" i="102"/>
  <c r="G67" i="102"/>
  <c r="L43" i="102"/>
  <c r="H51" i="102"/>
  <c r="P51" i="102"/>
  <c r="K73" i="102"/>
  <c r="Q69" i="102"/>
  <c r="M69" i="102"/>
  <c r="I69" i="102"/>
  <c r="D69" i="102"/>
  <c r="P69" i="102"/>
  <c r="L69" i="102"/>
  <c r="H69" i="102"/>
  <c r="O69" i="102"/>
  <c r="K69" i="102"/>
  <c r="G69" i="102"/>
  <c r="N69" i="102"/>
  <c r="J69" i="102"/>
  <c r="F69" i="102"/>
  <c r="I37" i="102"/>
  <c r="Q37" i="102"/>
  <c r="F43" i="102"/>
  <c r="N43" i="102"/>
  <c r="J51" i="102"/>
  <c r="D53" i="102"/>
  <c r="M53" i="102"/>
  <c r="D73" i="102"/>
  <c r="M73" i="102"/>
  <c r="K37" i="102"/>
  <c r="D39" i="102"/>
  <c r="M39" i="102"/>
  <c r="H43" i="102"/>
  <c r="P43" i="102"/>
  <c r="L51" i="102"/>
  <c r="G53" i="102"/>
  <c r="O53" i="102"/>
  <c r="I63" i="102"/>
  <c r="Q63" i="102"/>
  <c r="L71" i="102"/>
  <c r="G73" i="102"/>
  <c r="O73" i="102"/>
  <c r="H79" i="102"/>
  <c r="P79" i="102"/>
  <c r="E30" i="514"/>
  <c r="F30" i="102"/>
  <c r="O27" i="102"/>
  <c r="Q125" i="102"/>
  <c r="O125" i="102"/>
  <c r="M125" i="102"/>
  <c r="K125" i="102"/>
  <c r="I125" i="102"/>
  <c r="G125" i="102"/>
  <c r="D125" i="102"/>
  <c r="P125" i="102"/>
  <c r="N125" i="102"/>
  <c r="L125" i="102"/>
  <c r="J125" i="102"/>
  <c r="H125" i="102"/>
  <c r="F125" i="102"/>
  <c r="P123" i="102"/>
  <c r="N123" i="102"/>
  <c r="L123" i="102"/>
  <c r="J123" i="102"/>
  <c r="H123" i="102"/>
  <c r="F123" i="102"/>
  <c r="Q123" i="102"/>
  <c r="O123" i="102"/>
  <c r="M123" i="102"/>
  <c r="K123" i="102"/>
  <c r="I123" i="102"/>
  <c r="G123" i="102"/>
  <c r="D123" i="102"/>
  <c r="Q121" i="102"/>
  <c r="O121" i="102"/>
  <c r="M121" i="102"/>
  <c r="K121" i="102"/>
  <c r="I121" i="102"/>
  <c r="G121" i="102"/>
  <c r="D121" i="102"/>
  <c r="P121" i="102"/>
  <c r="N121" i="102"/>
  <c r="L121" i="102"/>
  <c r="J121" i="102"/>
  <c r="H121" i="102"/>
  <c r="F121" i="102"/>
  <c r="Q119" i="102"/>
  <c r="O119" i="102"/>
  <c r="M119" i="102"/>
  <c r="K119" i="102"/>
  <c r="I119" i="102"/>
  <c r="G119" i="102"/>
  <c r="D119" i="102"/>
  <c r="P119" i="102"/>
  <c r="N119" i="102"/>
  <c r="L119" i="102"/>
  <c r="J119" i="102"/>
  <c r="H119" i="102"/>
  <c r="F119" i="102"/>
  <c r="Q117" i="102"/>
  <c r="O117" i="102"/>
  <c r="M117" i="102"/>
  <c r="K117" i="102"/>
  <c r="I117" i="102"/>
  <c r="G117" i="102"/>
  <c r="D117" i="102"/>
  <c r="P117" i="102"/>
  <c r="N117" i="102"/>
  <c r="L117" i="102"/>
  <c r="J117" i="102"/>
  <c r="H117" i="102"/>
  <c r="F117" i="102"/>
  <c r="P115" i="102"/>
  <c r="N115" i="102"/>
  <c r="L115" i="102"/>
  <c r="J115" i="102"/>
  <c r="H115" i="102"/>
  <c r="F115" i="102"/>
  <c r="Q115" i="102"/>
  <c r="O115" i="102"/>
  <c r="M115" i="102"/>
  <c r="K115" i="102"/>
  <c r="I115" i="102"/>
  <c r="G115" i="102"/>
  <c r="D115" i="102"/>
  <c r="P113" i="102"/>
  <c r="N113" i="102"/>
  <c r="L113" i="102"/>
  <c r="J113" i="102"/>
  <c r="H113" i="102"/>
  <c r="F113" i="102"/>
  <c r="Q113" i="102"/>
  <c r="O113" i="102"/>
  <c r="M113" i="102"/>
  <c r="K113" i="102"/>
  <c r="I113" i="102"/>
  <c r="G113" i="102"/>
  <c r="D113" i="102"/>
  <c r="N111" i="102"/>
  <c r="P111" i="102"/>
  <c r="L111" i="102"/>
  <c r="J111" i="102"/>
  <c r="H111" i="102"/>
  <c r="F111" i="102"/>
  <c r="O111" i="102"/>
  <c r="Q111" i="102"/>
  <c r="M111" i="102"/>
  <c r="K111" i="102"/>
  <c r="I111" i="102"/>
  <c r="G111" i="102"/>
  <c r="D111" i="102"/>
  <c r="Q109" i="102"/>
  <c r="O109" i="102"/>
  <c r="M109" i="102"/>
  <c r="K109" i="102"/>
  <c r="I109" i="102"/>
  <c r="G109" i="102"/>
  <c r="D109" i="102"/>
  <c r="P109" i="102"/>
  <c r="N109" i="102"/>
  <c r="L109" i="102"/>
  <c r="J109" i="102"/>
  <c r="H109" i="102"/>
  <c r="F109" i="102"/>
  <c r="P107" i="102"/>
  <c r="N107" i="102"/>
  <c r="L107" i="102"/>
  <c r="J107" i="102"/>
  <c r="H107" i="102"/>
  <c r="F107" i="102"/>
  <c r="Q107" i="102"/>
  <c r="O107" i="102"/>
  <c r="M107" i="102"/>
  <c r="K107" i="102"/>
  <c r="I107" i="102"/>
  <c r="G107" i="102"/>
  <c r="D107" i="102"/>
  <c r="P105" i="102"/>
  <c r="N105" i="102"/>
  <c r="L105" i="102"/>
  <c r="J105" i="102"/>
  <c r="H105" i="102"/>
  <c r="F105" i="102"/>
  <c r="Q105" i="102"/>
  <c r="O105" i="102"/>
  <c r="M105" i="102"/>
  <c r="K105" i="102"/>
  <c r="I105" i="102"/>
  <c r="G105" i="102"/>
  <c r="D105" i="102"/>
  <c r="P103" i="102"/>
  <c r="N103" i="102"/>
  <c r="L103" i="102"/>
  <c r="J103" i="102"/>
  <c r="H103" i="102"/>
  <c r="F103" i="102"/>
  <c r="Q103" i="102"/>
  <c r="O103" i="102"/>
  <c r="M103" i="102"/>
  <c r="K103" i="102"/>
  <c r="I103" i="102"/>
  <c r="G103" i="102"/>
  <c r="D103" i="102"/>
  <c r="Q101" i="102"/>
  <c r="O101" i="102"/>
  <c r="M101" i="102"/>
  <c r="K101" i="102"/>
  <c r="I101" i="102"/>
  <c r="G101" i="102"/>
  <c r="D101" i="102"/>
  <c r="P101" i="102"/>
  <c r="N101" i="102"/>
  <c r="L101" i="102"/>
  <c r="J101" i="102"/>
  <c r="H101" i="102"/>
  <c r="F101" i="102"/>
  <c r="P99" i="102"/>
  <c r="N99" i="102"/>
  <c r="L99" i="102"/>
  <c r="J99" i="102"/>
  <c r="H99" i="102"/>
  <c r="F99" i="102"/>
  <c r="Q99" i="102"/>
  <c r="O99" i="102"/>
  <c r="M99" i="102"/>
  <c r="K99" i="102"/>
  <c r="I99" i="102"/>
  <c r="G99" i="102"/>
  <c r="D99" i="102"/>
  <c r="Q97" i="102"/>
  <c r="O97" i="102"/>
  <c r="M97" i="102"/>
  <c r="K97" i="102"/>
  <c r="I97" i="102"/>
  <c r="G97" i="102"/>
  <c r="D97" i="102"/>
  <c r="P97" i="102"/>
  <c r="N97" i="102"/>
  <c r="L97" i="102"/>
  <c r="J97" i="102"/>
  <c r="H97" i="102"/>
  <c r="F97" i="102"/>
  <c r="P95" i="102"/>
  <c r="N95" i="102"/>
  <c r="L95" i="102"/>
  <c r="J95" i="102"/>
  <c r="H95" i="102"/>
  <c r="F95" i="102"/>
  <c r="Q95" i="102"/>
  <c r="O95" i="102"/>
  <c r="M95" i="102"/>
  <c r="K95" i="102"/>
  <c r="I95" i="102"/>
  <c r="G95" i="102"/>
  <c r="D95" i="102"/>
  <c r="Q93" i="102"/>
  <c r="O93" i="102"/>
  <c r="M93" i="102"/>
  <c r="K93" i="102"/>
  <c r="I93" i="102"/>
  <c r="G93" i="102"/>
  <c r="D93" i="102"/>
  <c r="P93" i="102"/>
  <c r="N93" i="102"/>
  <c r="L93" i="102"/>
  <c r="J93" i="102"/>
  <c r="H93" i="102"/>
  <c r="F93" i="102"/>
  <c r="Q91" i="102"/>
  <c r="O91" i="102"/>
  <c r="M91" i="102"/>
  <c r="K91" i="102"/>
  <c r="I91" i="102"/>
  <c r="G91" i="102"/>
  <c r="D91" i="102"/>
  <c r="P91" i="102"/>
  <c r="N91" i="102"/>
  <c r="L91" i="102"/>
  <c r="J91" i="102"/>
  <c r="H91" i="102"/>
  <c r="F91" i="102"/>
  <c r="P89" i="102"/>
  <c r="N89" i="102"/>
  <c r="L89" i="102"/>
  <c r="J89" i="102"/>
  <c r="H89" i="102"/>
  <c r="F89" i="102"/>
  <c r="Q89" i="102"/>
  <c r="O89" i="102"/>
  <c r="M89" i="102"/>
  <c r="K89" i="102"/>
  <c r="I89" i="102"/>
  <c r="G89" i="102"/>
  <c r="D89" i="102"/>
  <c r="P87" i="102"/>
  <c r="N87" i="102"/>
  <c r="L87" i="102"/>
  <c r="J87" i="102"/>
  <c r="H87" i="102"/>
  <c r="F87" i="102"/>
  <c r="Q87" i="102"/>
  <c r="O87" i="102"/>
  <c r="M87" i="102"/>
  <c r="K87" i="102"/>
  <c r="I87" i="102"/>
  <c r="G87" i="102"/>
  <c r="D87" i="102"/>
  <c r="P85" i="102"/>
  <c r="N85" i="102"/>
  <c r="L85" i="102"/>
  <c r="J85" i="102"/>
  <c r="H85" i="102"/>
  <c r="F85" i="102"/>
  <c r="Q85" i="102"/>
  <c r="O85" i="102"/>
  <c r="M85" i="102"/>
  <c r="K85" i="102"/>
  <c r="I85" i="102"/>
  <c r="G85" i="102"/>
  <c r="D85" i="102"/>
  <c r="D83" i="102"/>
  <c r="G83" i="102"/>
  <c r="I83" i="102"/>
  <c r="K83" i="102"/>
  <c r="M83" i="102"/>
  <c r="O83" i="102"/>
  <c r="Q83" i="102"/>
  <c r="F83" i="102"/>
  <c r="H83" i="102"/>
  <c r="J83" i="102"/>
  <c r="L83" i="102"/>
  <c r="N83" i="102"/>
  <c r="F81" i="102"/>
  <c r="H81" i="102"/>
  <c r="J81" i="102"/>
  <c r="L81" i="102"/>
  <c r="N81" i="102"/>
  <c r="P81" i="102"/>
  <c r="D81" i="102"/>
  <c r="G81" i="102"/>
  <c r="I81" i="102"/>
  <c r="K81" i="102"/>
  <c r="M81" i="102"/>
  <c r="O81" i="102"/>
  <c r="E79" i="102"/>
  <c r="G79" i="102"/>
  <c r="I79" i="102"/>
  <c r="K79" i="102"/>
  <c r="M79" i="102"/>
  <c r="O79" i="102"/>
  <c r="D77" i="102"/>
  <c r="G77" i="102"/>
  <c r="I77" i="102"/>
  <c r="K77" i="102"/>
  <c r="M77" i="102"/>
  <c r="O77" i="102"/>
  <c r="Q77" i="102"/>
  <c r="F77" i="102"/>
  <c r="H77" i="102"/>
  <c r="J77" i="102"/>
  <c r="L77" i="102"/>
  <c r="N77" i="102"/>
  <c r="F75" i="102"/>
  <c r="H75" i="102"/>
  <c r="J75" i="102"/>
  <c r="D75" i="102"/>
  <c r="G75" i="102"/>
  <c r="I75" i="102"/>
  <c r="F73" i="102"/>
  <c r="H73" i="102"/>
  <c r="J73" i="102"/>
  <c r="L73" i="102"/>
  <c r="N73" i="102"/>
  <c r="D71" i="102"/>
  <c r="G71" i="102"/>
  <c r="I71" i="102"/>
  <c r="K71" i="102"/>
  <c r="M71" i="102"/>
  <c r="O71" i="102"/>
  <c r="F63" i="102"/>
  <c r="H63" i="102"/>
  <c r="J63" i="102"/>
  <c r="L63" i="102"/>
  <c r="N63" i="102"/>
  <c r="D61" i="102"/>
  <c r="F61" i="102"/>
  <c r="H61" i="102"/>
  <c r="J61" i="102"/>
  <c r="L61" i="102"/>
  <c r="N61" i="102"/>
  <c r="P61" i="102"/>
  <c r="E61" i="102"/>
  <c r="G61" i="102"/>
  <c r="I61" i="102"/>
  <c r="K61" i="102"/>
  <c r="M61" i="102"/>
  <c r="O61" i="102"/>
  <c r="F59" i="102"/>
  <c r="H59" i="102"/>
  <c r="J59" i="102"/>
  <c r="L59" i="102"/>
  <c r="N59" i="102"/>
  <c r="P59" i="102"/>
  <c r="D59" i="102"/>
  <c r="G59" i="102"/>
  <c r="I59" i="102"/>
  <c r="K59" i="102"/>
  <c r="M59" i="102"/>
  <c r="O59" i="102"/>
  <c r="D57" i="102"/>
  <c r="G57" i="102"/>
  <c r="I57" i="102"/>
  <c r="K57" i="102"/>
  <c r="M57" i="102"/>
  <c r="O57" i="102"/>
  <c r="Q57" i="102"/>
  <c r="F57" i="102"/>
  <c r="H57" i="102"/>
  <c r="J57" i="102"/>
  <c r="L57" i="102"/>
  <c r="N57" i="102"/>
  <c r="F55" i="102"/>
  <c r="H55" i="102"/>
  <c r="J55" i="102"/>
  <c r="L55" i="102"/>
  <c r="N55" i="102"/>
  <c r="P55" i="102"/>
  <c r="D55" i="102"/>
  <c r="G55" i="102"/>
  <c r="I55" i="102"/>
  <c r="K55" i="102"/>
  <c r="M55" i="102"/>
  <c r="O55" i="102"/>
  <c r="F53" i="102"/>
  <c r="H53" i="102"/>
  <c r="J53" i="102"/>
  <c r="L53" i="102"/>
  <c r="N53" i="102"/>
  <c r="D51" i="102"/>
  <c r="G51" i="102"/>
  <c r="I51" i="102"/>
  <c r="K51" i="102"/>
  <c r="M51" i="102"/>
  <c r="O51" i="102"/>
  <c r="E49" i="102"/>
  <c r="G49" i="102"/>
  <c r="I49" i="102"/>
  <c r="K49" i="102"/>
  <c r="M49" i="102"/>
  <c r="O49" i="102"/>
  <c r="Q49" i="102"/>
  <c r="D49" i="102"/>
  <c r="F49" i="102"/>
  <c r="H49" i="102"/>
  <c r="J49" i="102"/>
  <c r="L49" i="102"/>
  <c r="N49" i="102"/>
  <c r="D47" i="102"/>
  <c r="G47" i="102"/>
  <c r="I47" i="102"/>
  <c r="K47" i="102"/>
  <c r="M47" i="102"/>
  <c r="O47" i="102"/>
  <c r="Q47" i="102"/>
  <c r="F47" i="102"/>
  <c r="H47" i="102"/>
  <c r="J47" i="102"/>
  <c r="L47" i="102"/>
  <c r="N47" i="102"/>
  <c r="F45" i="102"/>
  <c r="H45" i="102"/>
  <c r="J45" i="102"/>
  <c r="L45" i="102"/>
  <c r="N45" i="102"/>
  <c r="P45" i="102"/>
  <c r="D45" i="102"/>
  <c r="G45" i="102"/>
  <c r="I45" i="102"/>
  <c r="K45" i="102"/>
  <c r="M45" i="102"/>
  <c r="O45" i="102"/>
  <c r="Q45" i="102"/>
  <c r="D43" i="102"/>
  <c r="G43" i="102"/>
  <c r="I43" i="102"/>
  <c r="K43" i="102"/>
  <c r="M43" i="102"/>
  <c r="O43" i="102"/>
  <c r="F39" i="102"/>
  <c r="H39" i="102"/>
  <c r="J39" i="102"/>
  <c r="L39" i="102"/>
  <c r="N39" i="102"/>
  <c r="F37" i="102"/>
  <c r="H37" i="102"/>
  <c r="J37" i="102"/>
  <c r="L37" i="102"/>
  <c r="N37" i="102"/>
  <c r="P37" i="102"/>
  <c r="D35" i="102"/>
  <c r="G35" i="102"/>
  <c r="I35" i="102"/>
  <c r="K35" i="102"/>
  <c r="M35" i="102"/>
  <c r="O35" i="102"/>
  <c r="Q35" i="102"/>
  <c r="F35" i="102"/>
  <c r="H35" i="102"/>
  <c r="J35" i="102"/>
  <c r="L35" i="102"/>
  <c r="N35" i="102"/>
  <c r="D33" i="102"/>
  <c r="G33" i="102"/>
  <c r="I33" i="102"/>
  <c r="K33" i="102"/>
  <c r="M33" i="102"/>
  <c r="O33" i="102"/>
  <c r="Q33" i="102"/>
  <c r="F33" i="102"/>
  <c r="H33" i="102"/>
  <c r="J33" i="102"/>
  <c r="L33" i="102"/>
  <c r="N33" i="102"/>
  <c r="P33" i="102"/>
  <c r="D31" i="102"/>
  <c r="G31" i="102"/>
  <c r="I31" i="102"/>
  <c r="K31" i="102"/>
  <c r="M31" i="102"/>
  <c r="O31" i="102"/>
  <c r="Q31" i="102"/>
  <c r="F31" i="102"/>
  <c r="H31" i="102"/>
  <c r="J31" i="102"/>
  <c r="L31" i="102"/>
  <c r="N31" i="102"/>
  <c r="F41" i="102"/>
  <c r="H41" i="102"/>
  <c r="J41" i="102"/>
  <c r="L41" i="102"/>
  <c r="N41" i="102"/>
  <c r="P41" i="102"/>
  <c r="D41" i="102"/>
  <c r="G41" i="102"/>
  <c r="I41" i="102"/>
  <c r="K41" i="102"/>
  <c r="M41" i="102"/>
  <c r="O41" i="102"/>
  <c r="M30" i="102"/>
  <c r="P29" i="102"/>
  <c r="E30" i="102"/>
  <c r="H29" i="102"/>
  <c r="D34" i="102"/>
  <c r="H38" i="102"/>
  <c r="E57" i="102"/>
  <c r="I30" i="102"/>
  <c r="Q30" i="102"/>
  <c r="L29" i="102"/>
  <c r="L34" i="102"/>
  <c r="P38" i="102"/>
  <c r="E65" i="102"/>
  <c r="Q92" i="102"/>
  <c r="P92" i="102"/>
  <c r="O92" i="102"/>
  <c r="N92" i="102"/>
  <c r="M92" i="102"/>
  <c r="L92" i="102"/>
  <c r="K92" i="102"/>
  <c r="J92" i="102"/>
  <c r="I92" i="102"/>
  <c r="H92" i="102"/>
  <c r="G92" i="102"/>
  <c r="F92" i="102"/>
  <c r="E92" i="102"/>
  <c r="D92" i="102"/>
  <c r="E91" i="102"/>
  <c r="Q96" i="102"/>
  <c r="P96" i="102"/>
  <c r="O96" i="102"/>
  <c r="N96" i="102"/>
  <c r="M96" i="102"/>
  <c r="L96" i="102"/>
  <c r="K96" i="102"/>
  <c r="J96" i="102"/>
  <c r="I96" i="102"/>
  <c r="H96" i="102"/>
  <c r="G96" i="102"/>
  <c r="F96" i="102"/>
  <c r="E96" i="102"/>
  <c r="D96" i="102"/>
  <c r="E95" i="102"/>
  <c r="Q100" i="102"/>
  <c r="P100" i="102"/>
  <c r="O100" i="102"/>
  <c r="N100" i="102"/>
  <c r="M100" i="102"/>
  <c r="L100" i="102"/>
  <c r="K100" i="102"/>
  <c r="J100" i="102"/>
  <c r="I100" i="102"/>
  <c r="H100" i="102"/>
  <c r="G100" i="102"/>
  <c r="F100" i="102"/>
  <c r="E100" i="102"/>
  <c r="D100" i="102"/>
  <c r="E99" i="102"/>
  <c r="Q104" i="102"/>
  <c r="P104" i="102"/>
  <c r="O104" i="102"/>
  <c r="N104" i="102"/>
  <c r="M104" i="102"/>
  <c r="L104" i="102"/>
  <c r="K104" i="102"/>
  <c r="J104" i="102"/>
  <c r="I104" i="102"/>
  <c r="H104" i="102"/>
  <c r="G104" i="102"/>
  <c r="F104" i="102"/>
  <c r="E104" i="102"/>
  <c r="D104" i="102"/>
  <c r="E103" i="102"/>
  <c r="Q108" i="102"/>
  <c r="P108" i="102"/>
  <c r="O108" i="102"/>
  <c r="N108" i="102"/>
  <c r="M108" i="102"/>
  <c r="L108" i="102"/>
  <c r="K108" i="102"/>
  <c r="J108" i="102"/>
  <c r="I108" i="102"/>
  <c r="H108" i="102"/>
  <c r="G108" i="102"/>
  <c r="F108" i="102"/>
  <c r="E108" i="102"/>
  <c r="D108" i="102"/>
  <c r="E107" i="102"/>
  <c r="Q112" i="102"/>
  <c r="P112" i="102"/>
  <c r="O112" i="102"/>
  <c r="N112" i="102"/>
  <c r="M112" i="102"/>
  <c r="L112" i="102"/>
  <c r="K112" i="102"/>
  <c r="J112" i="102"/>
  <c r="I112" i="102"/>
  <c r="H112" i="102"/>
  <c r="G112" i="102"/>
  <c r="F112" i="102"/>
  <c r="E112" i="102"/>
  <c r="D112" i="102"/>
  <c r="E111" i="102"/>
  <c r="Q116" i="102"/>
  <c r="P116" i="102"/>
  <c r="O116" i="102"/>
  <c r="N116" i="102"/>
  <c r="M116" i="102"/>
  <c r="L116" i="102"/>
  <c r="K116" i="102"/>
  <c r="J116" i="102"/>
  <c r="I116" i="102"/>
  <c r="H116" i="102"/>
  <c r="G116" i="102"/>
  <c r="F116" i="102"/>
  <c r="E116" i="102"/>
  <c r="D116" i="102"/>
  <c r="E115" i="102"/>
  <c r="Q120" i="102"/>
  <c r="P120" i="102"/>
  <c r="O120" i="102"/>
  <c r="N120" i="102"/>
  <c r="M120" i="102"/>
  <c r="L120" i="102"/>
  <c r="K120" i="102"/>
  <c r="J120" i="102"/>
  <c r="I120" i="102"/>
  <c r="H120" i="102"/>
  <c r="G120" i="102"/>
  <c r="F120" i="102"/>
  <c r="E120" i="102"/>
  <c r="D120" i="102"/>
  <c r="E119" i="102"/>
  <c r="Q124" i="102"/>
  <c r="P124" i="102"/>
  <c r="O124" i="102"/>
  <c r="N124" i="102"/>
  <c r="M124" i="102"/>
  <c r="L124" i="102"/>
  <c r="K124" i="102"/>
  <c r="J124" i="102"/>
  <c r="I124" i="102"/>
  <c r="H124" i="102"/>
  <c r="G124" i="102"/>
  <c r="F124" i="102"/>
  <c r="E124" i="102"/>
  <c r="D124" i="102"/>
  <c r="E123" i="102"/>
  <c r="Q94" i="102"/>
  <c r="P94" i="102"/>
  <c r="O94" i="102"/>
  <c r="N94" i="102"/>
  <c r="M94" i="102"/>
  <c r="L94" i="102"/>
  <c r="K94" i="102"/>
  <c r="J94" i="102"/>
  <c r="I94" i="102"/>
  <c r="H94" i="102"/>
  <c r="G94" i="102"/>
  <c r="F94" i="102"/>
  <c r="E94" i="102"/>
  <c r="D94" i="102"/>
  <c r="Q98" i="102"/>
  <c r="P98" i="102"/>
  <c r="O98" i="102"/>
  <c r="N98" i="102"/>
  <c r="M98" i="102"/>
  <c r="L98" i="102"/>
  <c r="K98" i="102"/>
  <c r="J98" i="102"/>
  <c r="I98" i="102"/>
  <c r="H98" i="102"/>
  <c r="G98" i="102"/>
  <c r="F98" i="102"/>
  <c r="E98" i="102"/>
  <c r="D98" i="102"/>
  <c r="Q102" i="102"/>
  <c r="P102" i="102"/>
  <c r="O102" i="102"/>
  <c r="N102" i="102"/>
  <c r="M102" i="102"/>
  <c r="L102" i="102"/>
  <c r="K102" i="102"/>
  <c r="J102" i="102"/>
  <c r="I102" i="102"/>
  <c r="H102" i="102"/>
  <c r="G102" i="102"/>
  <c r="F102" i="102"/>
  <c r="E102" i="102"/>
  <c r="D102" i="102"/>
  <c r="Q106" i="102"/>
  <c r="P106" i="102"/>
  <c r="O106" i="102"/>
  <c r="N106" i="102"/>
  <c r="M106" i="102"/>
  <c r="L106" i="102"/>
  <c r="K106" i="102"/>
  <c r="J106" i="102"/>
  <c r="I106" i="102"/>
  <c r="H106" i="102"/>
  <c r="G106" i="102"/>
  <c r="F106" i="102"/>
  <c r="E106" i="102"/>
  <c r="D106" i="102"/>
  <c r="Q110" i="102"/>
  <c r="P110" i="102"/>
  <c r="O110" i="102"/>
  <c r="N110" i="102"/>
  <c r="M110" i="102"/>
  <c r="L110" i="102"/>
  <c r="K110" i="102"/>
  <c r="J110" i="102"/>
  <c r="I110" i="102"/>
  <c r="H110" i="102"/>
  <c r="G110" i="102"/>
  <c r="F110" i="102"/>
  <c r="E110" i="102"/>
  <c r="D110" i="102"/>
  <c r="E109" i="102"/>
  <c r="Q114" i="102"/>
  <c r="P114" i="102"/>
  <c r="O114" i="102"/>
  <c r="N114" i="102"/>
  <c r="M114" i="102"/>
  <c r="L114" i="102"/>
  <c r="K114" i="102"/>
  <c r="J114" i="102"/>
  <c r="I114" i="102"/>
  <c r="H114" i="102"/>
  <c r="G114" i="102"/>
  <c r="F114" i="102"/>
  <c r="E114" i="102"/>
  <c r="D114" i="102"/>
  <c r="E113" i="102"/>
  <c r="Q118" i="102"/>
  <c r="P118" i="102"/>
  <c r="O118" i="102"/>
  <c r="N118" i="102"/>
  <c r="M118" i="102"/>
  <c r="L118" i="102"/>
  <c r="K118" i="102"/>
  <c r="J118" i="102"/>
  <c r="I118" i="102"/>
  <c r="H118" i="102"/>
  <c r="G118" i="102"/>
  <c r="F118" i="102"/>
  <c r="E118" i="102"/>
  <c r="D118" i="102"/>
  <c r="E117" i="102"/>
  <c r="Q122" i="102"/>
  <c r="P122" i="102"/>
  <c r="O122" i="102"/>
  <c r="N122" i="102"/>
  <c r="M122" i="102"/>
  <c r="L122" i="102"/>
  <c r="K122" i="102"/>
  <c r="J122" i="102"/>
  <c r="I122" i="102"/>
  <c r="H122" i="102"/>
  <c r="G122" i="102"/>
  <c r="F122" i="102"/>
  <c r="E122" i="102"/>
  <c r="D122" i="102"/>
  <c r="E121" i="102"/>
  <c r="Q126" i="102"/>
  <c r="P126" i="102"/>
  <c r="O126" i="102"/>
  <c r="N126" i="102"/>
  <c r="M126" i="102"/>
  <c r="L126" i="102"/>
  <c r="K126" i="102"/>
  <c r="J126" i="102"/>
  <c r="I126" i="102"/>
  <c r="H126" i="102"/>
  <c r="G126" i="102"/>
  <c r="F126" i="102"/>
  <c r="E126" i="102"/>
  <c r="D126" i="102"/>
  <c r="E125" i="102"/>
  <c r="G30" i="102"/>
  <c r="K30" i="102"/>
  <c r="O30" i="102"/>
  <c r="F29" i="102"/>
  <c r="J29" i="102"/>
  <c r="N29" i="102"/>
  <c r="H34" i="102"/>
  <c r="D38" i="102"/>
  <c r="D42" i="102"/>
  <c r="E53" i="102"/>
  <c r="E93" i="102"/>
  <c r="E97" i="102"/>
  <c r="E101" i="102"/>
  <c r="E105" i="102"/>
  <c r="Q36" i="102"/>
  <c r="O36" i="102"/>
  <c r="M36" i="102"/>
  <c r="K36" i="102"/>
  <c r="I36" i="102"/>
  <c r="G36" i="102"/>
  <c r="E36" i="102"/>
  <c r="E35" i="102"/>
  <c r="Q40" i="102"/>
  <c r="O40" i="102"/>
  <c r="M40" i="102"/>
  <c r="K40" i="102"/>
  <c r="I40" i="102"/>
  <c r="G40" i="102"/>
  <c r="E40" i="102"/>
  <c r="E39" i="102"/>
  <c r="Q44" i="102"/>
  <c r="P44" i="102"/>
  <c r="O44" i="102"/>
  <c r="N44" i="102"/>
  <c r="M44" i="102"/>
  <c r="L44" i="102"/>
  <c r="K44" i="102"/>
  <c r="J44" i="102"/>
  <c r="I44" i="102"/>
  <c r="H44" i="102"/>
  <c r="G44" i="102"/>
  <c r="F44" i="102"/>
  <c r="E44" i="102"/>
  <c r="D44" i="102"/>
  <c r="Q48" i="102"/>
  <c r="P48" i="102"/>
  <c r="O48" i="102"/>
  <c r="N48" i="102"/>
  <c r="M48" i="102"/>
  <c r="L48" i="102"/>
  <c r="K48" i="102"/>
  <c r="J48" i="102"/>
  <c r="I48" i="102"/>
  <c r="H48" i="102"/>
  <c r="G48" i="102"/>
  <c r="F48" i="102"/>
  <c r="D48" i="102"/>
  <c r="E47" i="102"/>
  <c r="Q52" i="102"/>
  <c r="P52" i="102"/>
  <c r="O52" i="102"/>
  <c r="N52" i="102"/>
  <c r="M52" i="102"/>
  <c r="L52" i="102"/>
  <c r="K52" i="102"/>
  <c r="J52" i="102"/>
  <c r="I52" i="102"/>
  <c r="H52" i="102"/>
  <c r="G52" i="102"/>
  <c r="F52" i="102"/>
  <c r="E52" i="102"/>
  <c r="D52" i="102"/>
  <c r="Q56" i="102"/>
  <c r="P56" i="102"/>
  <c r="O56" i="102"/>
  <c r="N56" i="102"/>
  <c r="M56" i="102"/>
  <c r="L56" i="102"/>
  <c r="K56" i="102"/>
  <c r="J56" i="102"/>
  <c r="I56" i="102"/>
  <c r="H56" i="102"/>
  <c r="G56" i="102"/>
  <c r="F56" i="102"/>
  <c r="E56" i="102"/>
  <c r="D56" i="102"/>
  <c r="Q60" i="102"/>
  <c r="P60" i="102"/>
  <c r="O60" i="102"/>
  <c r="N60" i="102"/>
  <c r="M60" i="102"/>
  <c r="L60" i="102"/>
  <c r="K60" i="102"/>
  <c r="J60" i="102"/>
  <c r="I60" i="102"/>
  <c r="H60" i="102"/>
  <c r="G60" i="102"/>
  <c r="F60" i="102"/>
  <c r="E60" i="102"/>
  <c r="D60" i="102"/>
  <c r="Q64" i="102"/>
  <c r="P64" i="102"/>
  <c r="O64" i="102"/>
  <c r="N64" i="102"/>
  <c r="M64" i="102"/>
  <c r="L64" i="102"/>
  <c r="K64" i="102"/>
  <c r="J64" i="102"/>
  <c r="I64" i="102"/>
  <c r="H64" i="102"/>
  <c r="G64" i="102"/>
  <c r="F64" i="102"/>
  <c r="E64" i="102"/>
  <c r="D64" i="102"/>
  <c r="Q68" i="102"/>
  <c r="P68" i="102"/>
  <c r="O68" i="102"/>
  <c r="N68" i="102"/>
  <c r="M68" i="102"/>
  <c r="L68" i="102"/>
  <c r="K68" i="102"/>
  <c r="J68" i="102"/>
  <c r="I68" i="102"/>
  <c r="H68" i="102"/>
  <c r="G68" i="102"/>
  <c r="F68" i="102"/>
  <c r="E68" i="102"/>
  <c r="D68" i="102"/>
  <c r="E67" i="102"/>
  <c r="Q72" i="102"/>
  <c r="P72" i="102"/>
  <c r="O72" i="102"/>
  <c r="N72" i="102"/>
  <c r="M72" i="102"/>
  <c r="L72" i="102"/>
  <c r="K72" i="102"/>
  <c r="J72" i="102"/>
  <c r="I72" i="102"/>
  <c r="H72" i="102"/>
  <c r="G72" i="102"/>
  <c r="F72" i="102"/>
  <c r="E72" i="102"/>
  <c r="D72" i="102"/>
  <c r="E71" i="102"/>
  <c r="Q76" i="102"/>
  <c r="P76" i="102"/>
  <c r="O76" i="102"/>
  <c r="N76" i="102"/>
  <c r="M76" i="102"/>
  <c r="L76" i="102"/>
  <c r="K76" i="102"/>
  <c r="J76" i="102"/>
  <c r="I76" i="102"/>
  <c r="H76" i="102"/>
  <c r="G76" i="102"/>
  <c r="F76" i="102"/>
  <c r="E76" i="102"/>
  <c r="D76" i="102"/>
  <c r="Q75" i="102"/>
  <c r="O75" i="102"/>
  <c r="M75" i="102"/>
  <c r="E75" i="102"/>
  <c r="Q80" i="102"/>
  <c r="P80" i="102"/>
  <c r="O80" i="102"/>
  <c r="N80" i="102"/>
  <c r="M80" i="102"/>
  <c r="L80" i="102"/>
  <c r="K80" i="102"/>
  <c r="J80" i="102"/>
  <c r="I80" i="102"/>
  <c r="H80" i="102"/>
  <c r="G80" i="102"/>
  <c r="F80" i="102"/>
  <c r="E80" i="102"/>
  <c r="D80" i="102"/>
  <c r="Q84" i="102"/>
  <c r="P84" i="102"/>
  <c r="O84" i="102"/>
  <c r="N84" i="102"/>
  <c r="M84" i="102"/>
  <c r="L84" i="102"/>
  <c r="K84" i="102"/>
  <c r="J84" i="102"/>
  <c r="I84" i="102"/>
  <c r="H84" i="102"/>
  <c r="G84" i="102"/>
  <c r="F84" i="102"/>
  <c r="E84" i="102"/>
  <c r="D84" i="102"/>
  <c r="E83" i="102"/>
  <c r="Q88" i="102"/>
  <c r="P88" i="102"/>
  <c r="O88" i="102"/>
  <c r="N88" i="102"/>
  <c r="M88" i="102"/>
  <c r="L88" i="102"/>
  <c r="K88" i="102"/>
  <c r="J88" i="102"/>
  <c r="I88" i="102"/>
  <c r="H88" i="102"/>
  <c r="G88" i="102"/>
  <c r="F88" i="102"/>
  <c r="E88" i="102"/>
  <c r="D88" i="102"/>
  <c r="E87" i="102"/>
  <c r="F27" i="102"/>
  <c r="E32" i="102"/>
  <c r="G32" i="102"/>
  <c r="I32" i="102"/>
  <c r="K32" i="102"/>
  <c r="M32" i="102"/>
  <c r="O32" i="102"/>
  <c r="Q32" i="102"/>
  <c r="Q27" i="102"/>
  <c r="E27" i="102"/>
  <c r="H27" i="102"/>
  <c r="J27" i="102"/>
  <c r="L27" i="102"/>
  <c r="N27" i="102"/>
  <c r="P27" i="102"/>
  <c r="D36" i="102"/>
  <c r="H36" i="102"/>
  <c r="L36" i="102"/>
  <c r="P36" i="102"/>
  <c r="D40" i="102"/>
  <c r="H40" i="102"/>
  <c r="L40" i="102"/>
  <c r="P40" i="102"/>
  <c r="E43" i="102"/>
  <c r="E51" i="102"/>
  <c r="E55" i="102"/>
  <c r="E59" i="102"/>
  <c r="E63" i="102"/>
  <c r="L75" i="102"/>
  <c r="P75" i="102"/>
  <c r="Q34" i="102"/>
  <c r="O34" i="102"/>
  <c r="M34" i="102"/>
  <c r="K34" i="102"/>
  <c r="I34" i="102"/>
  <c r="G34" i="102"/>
  <c r="E34" i="102"/>
  <c r="E33" i="102"/>
  <c r="Q38" i="102"/>
  <c r="O38" i="102"/>
  <c r="M38" i="102"/>
  <c r="K38" i="102"/>
  <c r="I38" i="102"/>
  <c r="G38" i="102"/>
  <c r="E38" i="102"/>
  <c r="E37" i="102"/>
  <c r="Q42" i="102"/>
  <c r="P42" i="102"/>
  <c r="O42" i="102"/>
  <c r="N42" i="102"/>
  <c r="M42" i="102"/>
  <c r="L42" i="102"/>
  <c r="K42" i="102"/>
  <c r="J42" i="102"/>
  <c r="I42" i="102"/>
  <c r="H42" i="102"/>
  <c r="G42" i="102"/>
  <c r="F42" i="102"/>
  <c r="E42" i="102"/>
  <c r="E41" i="102"/>
  <c r="Q50" i="102"/>
  <c r="P50" i="102"/>
  <c r="O50" i="102"/>
  <c r="N50" i="102"/>
  <c r="M50" i="102"/>
  <c r="L50" i="102"/>
  <c r="K50" i="102"/>
  <c r="J50" i="102"/>
  <c r="I50" i="102"/>
  <c r="H50" i="102"/>
  <c r="G50" i="102"/>
  <c r="F50" i="102"/>
  <c r="E50" i="102"/>
  <c r="D50" i="102"/>
  <c r="Q54" i="102"/>
  <c r="P54" i="102"/>
  <c r="O54" i="102"/>
  <c r="N54" i="102"/>
  <c r="M54" i="102"/>
  <c r="L54" i="102"/>
  <c r="K54" i="102"/>
  <c r="J54" i="102"/>
  <c r="I54" i="102"/>
  <c r="H54" i="102"/>
  <c r="G54" i="102"/>
  <c r="F54" i="102"/>
  <c r="E54" i="102"/>
  <c r="D54" i="102"/>
  <c r="Q58" i="102"/>
  <c r="P58" i="102"/>
  <c r="O58" i="102"/>
  <c r="N58" i="102"/>
  <c r="M58" i="102"/>
  <c r="L58" i="102"/>
  <c r="K58" i="102"/>
  <c r="J58" i="102"/>
  <c r="I58" i="102"/>
  <c r="H58" i="102"/>
  <c r="G58" i="102"/>
  <c r="F58" i="102"/>
  <c r="E58" i="102"/>
  <c r="D58" i="102"/>
  <c r="Q62" i="102"/>
  <c r="P62" i="102"/>
  <c r="O62" i="102"/>
  <c r="N62" i="102"/>
  <c r="M62" i="102"/>
  <c r="L62" i="102"/>
  <c r="K62" i="102"/>
  <c r="J62" i="102"/>
  <c r="I62" i="102"/>
  <c r="H62" i="102"/>
  <c r="G62" i="102"/>
  <c r="F62" i="102"/>
  <c r="E62" i="102"/>
  <c r="D62" i="102"/>
  <c r="Q66" i="102"/>
  <c r="P66" i="102"/>
  <c r="O66" i="102"/>
  <c r="N66" i="102"/>
  <c r="M66" i="102"/>
  <c r="L66" i="102"/>
  <c r="K66" i="102"/>
  <c r="J66" i="102"/>
  <c r="I66" i="102"/>
  <c r="H66" i="102"/>
  <c r="G66" i="102"/>
  <c r="F66" i="102"/>
  <c r="E66" i="102"/>
  <c r="D66" i="102"/>
  <c r="Q70" i="102"/>
  <c r="P70" i="102"/>
  <c r="O70" i="102"/>
  <c r="N70" i="102"/>
  <c r="M70" i="102"/>
  <c r="L70" i="102"/>
  <c r="K70" i="102"/>
  <c r="J70" i="102"/>
  <c r="I70" i="102"/>
  <c r="H70" i="102"/>
  <c r="G70" i="102"/>
  <c r="F70" i="102"/>
  <c r="E70" i="102"/>
  <c r="D70" i="102"/>
  <c r="E69" i="102"/>
  <c r="Q74" i="102"/>
  <c r="P74" i="102"/>
  <c r="O74" i="102"/>
  <c r="N74" i="102"/>
  <c r="M74" i="102"/>
  <c r="L74" i="102"/>
  <c r="K74" i="102"/>
  <c r="J74" i="102"/>
  <c r="I74" i="102"/>
  <c r="H74" i="102"/>
  <c r="G74" i="102"/>
  <c r="F74" i="102"/>
  <c r="E74" i="102"/>
  <c r="D74" i="102"/>
  <c r="E73" i="102"/>
  <c r="Q78" i="102"/>
  <c r="P78" i="102"/>
  <c r="O78" i="102"/>
  <c r="N78" i="102"/>
  <c r="M78" i="102"/>
  <c r="L78" i="102"/>
  <c r="K78" i="102"/>
  <c r="J78" i="102"/>
  <c r="I78" i="102"/>
  <c r="H78" i="102"/>
  <c r="G78" i="102"/>
  <c r="F78" i="102"/>
  <c r="E78" i="102"/>
  <c r="D78" i="102"/>
  <c r="E77" i="102"/>
  <c r="Q82" i="102"/>
  <c r="P82" i="102"/>
  <c r="O82" i="102"/>
  <c r="N82" i="102"/>
  <c r="M82" i="102"/>
  <c r="L82" i="102"/>
  <c r="K82" i="102"/>
  <c r="J82" i="102"/>
  <c r="I82" i="102"/>
  <c r="H82" i="102"/>
  <c r="G82" i="102"/>
  <c r="F82" i="102"/>
  <c r="E82" i="102"/>
  <c r="D82" i="102"/>
  <c r="E81" i="102"/>
  <c r="Q86" i="102"/>
  <c r="P86" i="102"/>
  <c r="O86" i="102"/>
  <c r="N86" i="102"/>
  <c r="M86" i="102"/>
  <c r="L86" i="102"/>
  <c r="K86" i="102"/>
  <c r="J86" i="102"/>
  <c r="I86" i="102"/>
  <c r="H86" i="102"/>
  <c r="G86" i="102"/>
  <c r="F86" i="102"/>
  <c r="E86" i="102"/>
  <c r="D86" i="102"/>
  <c r="E85" i="102"/>
  <c r="Q90" i="102"/>
  <c r="P90" i="102"/>
  <c r="O90" i="102"/>
  <c r="N90" i="102"/>
  <c r="M90" i="102"/>
  <c r="L90" i="102"/>
  <c r="K90" i="102"/>
  <c r="J90" i="102"/>
  <c r="I90" i="102"/>
  <c r="H90" i="102"/>
  <c r="G90" i="102"/>
  <c r="F90" i="102"/>
  <c r="E90" i="102"/>
  <c r="D90" i="102"/>
  <c r="E89" i="102"/>
  <c r="D30" i="102"/>
  <c r="H30" i="102"/>
  <c r="J30" i="102"/>
  <c r="L30" i="102"/>
  <c r="N30" i="102"/>
  <c r="P30" i="102"/>
  <c r="E31" i="102"/>
  <c r="F32" i="102"/>
  <c r="H32" i="102"/>
  <c r="J32" i="102"/>
  <c r="L32" i="102"/>
  <c r="N32" i="102"/>
  <c r="P32" i="102"/>
  <c r="D32" i="102"/>
  <c r="G29" i="102"/>
  <c r="I29" i="102"/>
  <c r="K29" i="102"/>
  <c r="M29" i="102"/>
  <c r="O29" i="102"/>
  <c r="Q29" i="102"/>
  <c r="G27" i="102"/>
  <c r="I27" i="102"/>
  <c r="K27" i="102"/>
  <c r="M27" i="102"/>
  <c r="F34" i="102"/>
  <c r="J34" i="102"/>
  <c r="N34" i="102"/>
  <c r="F36" i="102"/>
  <c r="J36" i="102"/>
  <c r="N36" i="102"/>
  <c r="F38" i="102"/>
  <c r="J38" i="102"/>
  <c r="N38" i="102"/>
  <c r="F40" i="102"/>
  <c r="J40" i="102"/>
  <c r="N40" i="102"/>
  <c r="E48" i="102"/>
  <c r="N75" i="102"/>
  <c r="E45" i="102"/>
  <c r="D46" i="102"/>
  <c r="E46" i="102"/>
  <c r="F46" i="102"/>
  <c r="G46" i="102"/>
  <c r="H46" i="102"/>
  <c r="I46" i="102"/>
  <c r="J46" i="102"/>
  <c r="K46" i="102"/>
  <c r="L46" i="102"/>
  <c r="M46" i="102"/>
  <c r="N46" i="102"/>
  <c r="O46" i="102"/>
  <c r="P46" i="102"/>
  <c r="E29" i="102"/>
  <c r="Z67" i="102" l="1"/>
  <c r="AA67" i="102"/>
  <c r="Z68" i="102"/>
  <c r="AA68" i="102"/>
  <c r="AA122" i="102"/>
  <c r="AA121" i="102"/>
  <c r="Z122" i="102"/>
  <c r="Z121" i="102"/>
  <c r="Y50" i="102"/>
  <c r="U49" i="102"/>
  <c r="Y49" i="102"/>
  <c r="U50" i="102"/>
  <c r="U56" i="102"/>
  <c r="Y55" i="102"/>
  <c r="U55" i="102"/>
  <c r="Y56" i="102"/>
  <c r="U60" i="102"/>
  <c r="Y59" i="102"/>
  <c r="U59" i="102"/>
  <c r="Y60" i="102"/>
  <c r="AA62" i="102"/>
  <c r="AA61" i="102"/>
  <c r="Z62" i="102"/>
  <c r="Z61" i="102"/>
  <c r="Y86" i="102"/>
  <c r="Y85" i="102"/>
  <c r="U86" i="102"/>
  <c r="U85" i="102"/>
  <c r="Y98" i="102"/>
  <c r="U97" i="102"/>
  <c r="Y97" i="102"/>
  <c r="U98" i="102"/>
  <c r="Y122" i="102"/>
  <c r="U121" i="102"/>
  <c r="Y121" i="102"/>
  <c r="U122" i="102"/>
  <c r="U68" i="102"/>
  <c r="Y67" i="102"/>
  <c r="U67" i="102"/>
  <c r="Y68" i="102"/>
  <c r="Y66" i="102"/>
  <c r="U65" i="102"/>
  <c r="Y65" i="102"/>
  <c r="U66" i="102"/>
  <c r="U64" i="102"/>
  <c r="Y63" i="102"/>
  <c r="U63" i="102"/>
  <c r="Y64" i="102"/>
  <c r="AA86" i="102"/>
  <c r="AA85" i="102"/>
  <c r="Z86" i="102"/>
  <c r="Z85" i="102"/>
  <c r="AA70" i="102"/>
  <c r="AA69" i="102"/>
  <c r="Z70" i="102"/>
  <c r="Z69" i="102"/>
  <c r="Z51" i="102"/>
  <c r="AA52" i="102"/>
  <c r="Z52" i="102"/>
  <c r="AA51" i="102"/>
  <c r="Z71" i="102"/>
  <c r="AA72" i="102"/>
  <c r="AA71" i="102"/>
  <c r="Z72" i="102"/>
  <c r="AA98" i="102"/>
  <c r="AA97" i="102"/>
  <c r="Z98" i="102"/>
  <c r="Z97" i="102"/>
  <c r="AA126" i="102"/>
  <c r="AA125" i="102"/>
  <c r="Z126" i="102"/>
  <c r="Z125" i="102"/>
  <c r="AA110" i="102"/>
  <c r="AA109" i="102"/>
  <c r="Z110" i="102"/>
  <c r="Z109" i="102"/>
  <c r="Z111" i="102"/>
  <c r="AA112" i="102"/>
  <c r="AA111" i="102"/>
  <c r="Z112" i="102"/>
  <c r="Z95" i="102"/>
  <c r="AA96" i="102"/>
  <c r="AA95" i="102"/>
  <c r="Z96" i="102"/>
  <c r="AA58" i="102"/>
  <c r="AA57" i="102"/>
  <c r="Z58" i="102"/>
  <c r="Z57" i="102"/>
  <c r="U52" i="102"/>
  <c r="Y51" i="102"/>
  <c r="U51" i="102"/>
  <c r="Y52" i="102"/>
  <c r="Y78" i="102"/>
  <c r="Y77" i="102"/>
  <c r="U78" i="102"/>
  <c r="U77" i="102"/>
  <c r="Y82" i="102"/>
  <c r="U81" i="102"/>
  <c r="Y81" i="102"/>
  <c r="U82" i="102"/>
  <c r="U88" i="102"/>
  <c r="Y87" i="102"/>
  <c r="U87" i="102"/>
  <c r="Y88" i="102"/>
  <c r="U92" i="102"/>
  <c r="Y91" i="102"/>
  <c r="U91" i="102"/>
  <c r="Y92" i="102"/>
  <c r="U96" i="102"/>
  <c r="Y95" i="102"/>
  <c r="U95" i="102"/>
  <c r="Y96" i="102"/>
  <c r="U104" i="102"/>
  <c r="Y103" i="102"/>
  <c r="U103" i="102"/>
  <c r="Y104" i="102"/>
  <c r="U112" i="102"/>
  <c r="Y111" i="102"/>
  <c r="U111" i="102"/>
  <c r="Y112" i="102"/>
  <c r="Y74" i="102"/>
  <c r="U73" i="102"/>
  <c r="Y73" i="102"/>
  <c r="U74" i="102"/>
  <c r="AA102" i="102"/>
  <c r="AA101" i="102"/>
  <c r="Z102" i="102"/>
  <c r="Z101" i="102"/>
  <c r="Z91" i="102"/>
  <c r="AA92" i="102"/>
  <c r="AA91" i="102"/>
  <c r="Z92" i="102"/>
  <c r="AA114" i="102"/>
  <c r="AA113" i="102"/>
  <c r="Z114" i="102"/>
  <c r="Z113" i="102"/>
  <c r="Z115" i="102"/>
  <c r="AA116" i="102"/>
  <c r="Z116" i="102"/>
  <c r="AA115" i="102"/>
  <c r="Z99" i="102"/>
  <c r="AA100" i="102"/>
  <c r="Z100" i="102"/>
  <c r="AA99" i="102"/>
  <c r="U48" i="102"/>
  <c r="Y47" i="102"/>
  <c r="U47" i="102"/>
  <c r="Y48" i="102"/>
  <c r="Y58" i="102"/>
  <c r="U57" i="102"/>
  <c r="Y57" i="102"/>
  <c r="U58" i="102"/>
  <c r="U72" i="102"/>
  <c r="Y71" i="102"/>
  <c r="U71" i="102"/>
  <c r="Y72" i="102"/>
  <c r="U76" i="102"/>
  <c r="Y75" i="102"/>
  <c r="U75" i="102"/>
  <c r="Y76" i="102"/>
  <c r="Y90" i="102"/>
  <c r="U89" i="102"/>
  <c r="Y89" i="102"/>
  <c r="U90" i="102"/>
  <c r="Y94" i="102"/>
  <c r="Y93" i="102"/>
  <c r="U94" i="102"/>
  <c r="U93" i="102"/>
  <c r="Y102" i="102"/>
  <c r="Y101" i="102"/>
  <c r="U101" i="102"/>
  <c r="U102" i="102"/>
  <c r="Y106" i="102"/>
  <c r="U105" i="102"/>
  <c r="Y105" i="102"/>
  <c r="U106" i="102"/>
  <c r="Y110" i="102"/>
  <c r="Y109" i="102"/>
  <c r="U110" i="102"/>
  <c r="U109" i="102"/>
  <c r="Y114" i="102"/>
  <c r="U113" i="102"/>
  <c r="Y113" i="102"/>
  <c r="U114" i="102"/>
  <c r="Y118" i="102"/>
  <c r="Y117" i="102"/>
  <c r="U118" i="102"/>
  <c r="U117" i="102"/>
  <c r="Y126" i="102"/>
  <c r="Y125" i="102"/>
  <c r="U126" i="102"/>
  <c r="U125" i="102"/>
  <c r="Y70" i="102"/>
  <c r="Y69" i="102"/>
  <c r="U70" i="102"/>
  <c r="U69" i="102"/>
  <c r="U80" i="102"/>
  <c r="Y79" i="102"/>
  <c r="U79" i="102"/>
  <c r="Y80" i="102"/>
  <c r="AA82" i="102"/>
  <c r="AA81" i="102"/>
  <c r="Z82" i="102"/>
  <c r="Z81" i="102"/>
  <c r="Z55" i="102"/>
  <c r="AA56" i="102"/>
  <c r="AA55" i="102"/>
  <c r="Z56" i="102"/>
  <c r="Z123" i="102"/>
  <c r="AA124" i="102"/>
  <c r="AA123" i="102"/>
  <c r="Z124" i="102"/>
  <c r="Z107" i="102"/>
  <c r="AA108" i="102"/>
  <c r="AA107" i="102"/>
  <c r="Z108" i="102"/>
  <c r="AA90" i="102"/>
  <c r="AA89" i="102"/>
  <c r="Z90" i="102"/>
  <c r="Z89" i="102"/>
  <c r="AA74" i="102"/>
  <c r="AA73" i="102"/>
  <c r="Z74" i="102"/>
  <c r="Z73" i="102"/>
  <c r="Z63" i="102"/>
  <c r="Z64" i="102"/>
  <c r="AA64" i="102"/>
  <c r="AA63" i="102"/>
  <c r="Z83" i="102"/>
  <c r="AA83" i="102"/>
  <c r="Z84" i="102"/>
  <c r="AA84" i="102"/>
  <c r="AA94" i="102"/>
  <c r="AA93" i="102"/>
  <c r="Z94" i="102"/>
  <c r="Z93" i="102"/>
  <c r="AA78" i="102"/>
  <c r="AA77" i="102"/>
  <c r="Z78" i="102"/>
  <c r="Z77" i="102"/>
  <c r="Z59" i="102"/>
  <c r="AA59" i="102"/>
  <c r="Z60" i="102"/>
  <c r="AA60" i="102"/>
  <c r="Z87" i="102"/>
  <c r="AA88" i="102"/>
  <c r="AA87" i="102"/>
  <c r="Z88" i="102"/>
  <c r="Z75" i="102"/>
  <c r="AA75" i="102"/>
  <c r="Z76" i="102"/>
  <c r="AA76" i="102"/>
  <c r="Z47" i="102"/>
  <c r="AA48" i="102"/>
  <c r="AA47" i="102"/>
  <c r="Z48" i="102"/>
  <c r="AA106" i="102"/>
  <c r="AA105" i="102"/>
  <c r="Z106" i="102"/>
  <c r="Z105" i="102"/>
  <c r="AA53" i="102"/>
  <c r="Z54" i="102"/>
  <c r="Z53" i="102"/>
  <c r="AA54" i="102"/>
  <c r="AA118" i="102"/>
  <c r="AA117" i="102"/>
  <c r="Z118" i="102"/>
  <c r="Z117" i="102"/>
  <c r="Z119" i="102"/>
  <c r="AA120" i="102"/>
  <c r="AA119" i="102"/>
  <c r="Z120" i="102"/>
  <c r="Z103" i="102"/>
  <c r="AA104" i="102"/>
  <c r="AA103" i="102"/>
  <c r="Z104" i="102"/>
  <c r="AA66" i="102"/>
  <c r="AA65" i="102"/>
  <c r="Z66" i="102"/>
  <c r="Z65" i="102"/>
  <c r="AA49" i="102"/>
  <c r="Z50" i="102"/>
  <c r="AA50" i="102"/>
  <c r="Z49" i="102"/>
  <c r="Y62" i="102"/>
  <c r="Y61" i="102"/>
  <c r="U62" i="102"/>
  <c r="U61" i="102"/>
  <c r="Z79" i="102"/>
  <c r="AA80" i="102"/>
  <c r="AA79" i="102"/>
  <c r="Z80" i="102"/>
  <c r="U84" i="102"/>
  <c r="Y83" i="102"/>
  <c r="U83" i="102"/>
  <c r="Y84" i="102"/>
  <c r="U100" i="102"/>
  <c r="Y99" i="102"/>
  <c r="U99" i="102"/>
  <c r="Y100" i="102"/>
  <c r="U108" i="102"/>
  <c r="U107" i="102"/>
  <c r="Y107" i="102"/>
  <c r="Y108" i="102"/>
  <c r="U116" i="102"/>
  <c r="Y115" i="102"/>
  <c r="U115" i="102"/>
  <c r="Y116" i="102"/>
  <c r="U120" i="102"/>
  <c r="Y119" i="102"/>
  <c r="U119" i="102"/>
  <c r="Y120" i="102"/>
  <c r="U124" i="102"/>
  <c r="Y123" i="102"/>
  <c r="U123" i="102"/>
  <c r="Y124" i="102"/>
  <c r="Y54" i="102"/>
  <c r="Y53" i="102"/>
  <c r="U54" i="102"/>
  <c r="U53" i="102"/>
  <c r="Y46" i="102"/>
  <c r="U45" i="102"/>
  <c r="U46" i="102"/>
  <c r="Y45" i="102"/>
  <c r="AA46" i="102"/>
  <c r="AA45" i="102"/>
  <c r="Z46" i="102"/>
  <c r="Z45" i="102"/>
  <c r="Y44" i="102"/>
  <c r="U44" i="102"/>
  <c r="Y43" i="102"/>
  <c r="U43" i="102"/>
  <c r="Z44" i="102"/>
  <c r="AA44" i="102"/>
  <c r="AA43" i="102"/>
  <c r="Z43" i="102"/>
  <c r="Y42" i="102"/>
  <c r="U42" i="102"/>
  <c r="Y41" i="102"/>
  <c r="U41" i="102"/>
  <c r="AA42" i="102"/>
  <c r="Z41" i="102"/>
  <c r="AA41" i="102"/>
  <c r="Z42" i="102"/>
  <c r="Y40" i="102"/>
  <c r="U40" i="102"/>
  <c r="Y39" i="102"/>
  <c r="U39" i="102"/>
  <c r="Z40" i="102"/>
  <c r="AA39" i="102"/>
  <c r="Z39" i="102"/>
  <c r="AA40" i="102"/>
  <c r="Y38" i="102"/>
  <c r="U38" i="102"/>
  <c r="Y37" i="102"/>
  <c r="U37" i="102"/>
  <c r="AA38" i="102"/>
  <c r="Z37" i="102"/>
  <c r="AA37" i="102"/>
  <c r="Z38" i="102"/>
  <c r="Y36" i="102"/>
  <c r="U36" i="102"/>
  <c r="Y35" i="102"/>
  <c r="U35" i="102"/>
  <c r="Z36" i="102"/>
  <c r="AA35" i="102"/>
  <c r="Z35" i="102"/>
  <c r="AA36" i="102"/>
  <c r="AA34" i="102"/>
  <c r="Z33" i="102"/>
  <c r="AA33" i="102"/>
  <c r="Z34" i="102"/>
  <c r="Y34" i="102"/>
  <c r="U34" i="102"/>
  <c r="Y33" i="102"/>
  <c r="U33" i="102"/>
  <c r="Z32" i="102"/>
  <c r="AA31" i="102"/>
  <c r="Z31" i="102"/>
  <c r="AA32" i="102"/>
  <c r="Y32" i="102"/>
  <c r="U32" i="102"/>
  <c r="Y31" i="102"/>
  <c r="U31" i="102"/>
  <c r="AA30" i="102"/>
  <c r="Z29" i="102"/>
  <c r="AA29" i="102"/>
  <c r="Z30" i="102"/>
  <c r="Z28" i="102"/>
  <c r="AA28" i="102"/>
  <c r="S28" i="102"/>
  <c r="U28" i="102"/>
  <c r="Y28" i="102"/>
  <c r="S41" i="102"/>
  <c r="S42" i="102"/>
  <c r="S44" i="102"/>
  <c r="S43" i="102"/>
  <c r="S33" i="102"/>
  <c r="S34" i="102"/>
  <c r="S36" i="102"/>
  <c r="S35" i="102"/>
  <c r="S45" i="102"/>
  <c r="S46" i="102"/>
  <c r="S49" i="102"/>
  <c r="S50" i="102"/>
  <c r="S56" i="102"/>
  <c r="S55" i="102"/>
  <c r="S60" i="102"/>
  <c r="S59" i="102"/>
  <c r="S85" i="102"/>
  <c r="S86" i="102"/>
  <c r="S97" i="102"/>
  <c r="S98" i="102"/>
  <c r="S121" i="102"/>
  <c r="S122" i="102"/>
  <c r="S68" i="102"/>
  <c r="S67" i="102"/>
  <c r="S65" i="102"/>
  <c r="S66" i="102"/>
  <c r="S64" i="102"/>
  <c r="S63" i="102"/>
  <c r="S37" i="102"/>
  <c r="S38" i="102"/>
  <c r="S48" i="102"/>
  <c r="S47" i="102"/>
  <c r="S57" i="102"/>
  <c r="S58" i="102"/>
  <c r="S72" i="102"/>
  <c r="S71" i="102"/>
  <c r="S76" i="102"/>
  <c r="S75" i="102"/>
  <c r="S89" i="102"/>
  <c r="S90" i="102"/>
  <c r="S93" i="102"/>
  <c r="S94" i="102"/>
  <c r="S101" i="102"/>
  <c r="S102" i="102"/>
  <c r="S105" i="102"/>
  <c r="S106" i="102"/>
  <c r="S109" i="102"/>
  <c r="S110" i="102"/>
  <c r="S113" i="102"/>
  <c r="S114" i="102"/>
  <c r="S117" i="102"/>
  <c r="S118" i="102"/>
  <c r="S125" i="102"/>
  <c r="S126" i="102"/>
  <c r="S40" i="102"/>
  <c r="S39" i="102"/>
  <c r="S69" i="102"/>
  <c r="S70" i="102"/>
  <c r="S80" i="102"/>
  <c r="S79" i="102"/>
  <c r="S52" i="102"/>
  <c r="S51" i="102"/>
  <c r="S77" i="102"/>
  <c r="S78" i="102"/>
  <c r="S81" i="102"/>
  <c r="S82" i="102"/>
  <c r="S88" i="102"/>
  <c r="S87" i="102"/>
  <c r="S92" i="102"/>
  <c r="S91" i="102"/>
  <c r="S96" i="102"/>
  <c r="S95" i="102"/>
  <c r="S104" i="102"/>
  <c r="S103" i="102"/>
  <c r="S112" i="102"/>
  <c r="S111" i="102"/>
  <c r="S73" i="102"/>
  <c r="S74" i="102"/>
  <c r="S32" i="102"/>
  <c r="S31" i="102"/>
  <c r="S61" i="102"/>
  <c r="S62" i="102"/>
  <c r="S84" i="102"/>
  <c r="S83" i="102"/>
  <c r="S100" i="102"/>
  <c r="S99" i="102"/>
  <c r="S108" i="102"/>
  <c r="S107" i="102"/>
  <c r="S116" i="102"/>
  <c r="S115" i="102"/>
  <c r="S120" i="102"/>
  <c r="S119" i="102"/>
  <c r="S124" i="102"/>
  <c r="S123" i="102"/>
  <c r="S53" i="102"/>
  <c r="S54" i="102"/>
  <c r="L14" i="514" l="1"/>
  <c r="J94" i="2"/>
  <c r="J106" i="2"/>
  <c r="J105" i="2"/>
  <c r="J104" i="2"/>
  <c r="J103" i="2"/>
  <c r="J102" i="2"/>
  <c r="J101" i="2"/>
  <c r="J100" i="2"/>
  <c r="J99" i="2"/>
  <c r="J98" i="2"/>
  <c r="J97" i="2"/>
  <c r="J96" i="2"/>
  <c r="J95" i="2"/>
  <c r="J93" i="2"/>
  <c r="J92" i="2"/>
  <c r="J91" i="2"/>
  <c r="J90" i="2"/>
  <c r="J89" i="2"/>
  <c r="J88" i="2"/>
  <c r="J87" i="2"/>
  <c r="J86" i="2"/>
  <c r="J85" i="2"/>
  <c r="J84" i="2"/>
  <c r="J83" i="2"/>
  <c r="J82" i="2"/>
  <c r="J81" i="2"/>
  <c r="J80" i="2"/>
  <c r="J79" i="2"/>
  <c r="J78" i="2"/>
  <c r="J77" i="2"/>
  <c r="J76" i="2"/>
  <c r="J75" i="2"/>
  <c r="J74" i="2"/>
  <c r="J73" i="2"/>
  <c r="J72" i="2"/>
  <c r="J71" i="2"/>
  <c r="J70" i="2"/>
  <c r="J69" i="2"/>
  <c r="J68" i="2"/>
  <c r="J67" i="2"/>
  <c r="J66" i="2"/>
  <c r="J65" i="2"/>
  <c r="J64" i="2"/>
  <c r="J63" i="2"/>
  <c r="J62" i="2"/>
  <c r="J61" i="2"/>
  <c r="J60" i="2"/>
  <c r="J59" i="2"/>
  <c r="J58" i="2"/>
  <c r="J57" i="2"/>
  <c r="J56" i="2"/>
  <c r="J55" i="2"/>
  <c r="J54" i="2"/>
  <c r="J53" i="2"/>
  <c r="J52" i="2"/>
  <c r="J51" i="2"/>
  <c r="J50" i="2"/>
  <c r="J49" i="2"/>
  <c r="J48" i="2"/>
  <c r="J47" i="2"/>
  <c r="J46" i="2"/>
  <c r="J45" i="2"/>
  <c r="J44" i="2"/>
  <c r="J43" i="2"/>
  <c r="J42" i="2"/>
  <c r="J41" i="2"/>
  <c r="J40" i="2"/>
  <c r="J39" i="2"/>
  <c r="E38" i="2"/>
  <c r="J38" i="2" s="1"/>
  <c r="E37" i="2"/>
  <c r="D26" i="218" l="1"/>
  <c r="D28" i="218"/>
  <c r="D30" i="218"/>
  <c r="D32" i="218"/>
  <c r="D34" i="218"/>
  <c r="D36" i="218"/>
  <c r="D38" i="218"/>
  <c r="D40" i="218"/>
  <c r="D42" i="218"/>
  <c r="D44" i="218"/>
  <c r="D46" i="218"/>
  <c r="D27" i="218"/>
  <c r="D29" i="218"/>
  <c r="D35" i="218"/>
  <c r="D37" i="218"/>
  <c r="D39" i="218"/>
  <c r="D41" i="218"/>
  <c r="D43" i="218"/>
  <c r="D45" i="218"/>
  <c r="D47" i="218"/>
  <c r="B106" i="2" l="1"/>
  <c r="B104" i="2"/>
  <c r="B102" i="2"/>
  <c r="B100" i="2"/>
  <c r="B98" i="2"/>
  <c r="B96" i="2"/>
  <c r="B94" i="2"/>
  <c r="B92" i="2"/>
  <c r="B90" i="2"/>
  <c r="B88" i="2"/>
  <c r="B86" i="2"/>
  <c r="B84" i="2"/>
  <c r="B82" i="2"/>
  <c r="B80" i="2"/>
  <c r="B78" i="2"/>
  <c r="B76" i="2"/>
  <c r="B74" i="2"/>
  <c r="B72" i="2"/>
  <c r="B70" i="2"/>
  <c r="B68" i="2"/>
  <c r="B66" i="2"/>
  <c r="B64" i="2"/>
  <c r="B62" i="2"/>
  <c r="B60" i="2"/>
  <c r="B58" i="2"/>
  <c r="B56" i="2"/>
  <c r="B54" i="2"/>
  <c r="B52" i="2"/>
  <c r="B50" i="2"/>
  <c r="B48" i="2"/>
  <c r="B46" i="2"/>
  <c r="B44" i="2"/>
  <c r="B42" i="2"/>
  <c r="C105" i="2"/>
  <c r="C103" i="2"/>
  <c r="C101" i="2"/>
  <c r="C99" i="2"/>
  <c r="C97" i="2"/>
  <c r="C95" i="2"/>
  <c r="C93" i="2"/>
  <c r="C91" i="2"/>
  <c r="C89" i="2"/>
  <c r="C87" i="2"/>
  <c r="C85" i="2"/>
  <c r="C83" i="2"/>
  <c r="C81" i="2"/>
  <c r="C79" i="2"/>
  <c r="C77" i="2"/>
  <c r="C75" i="2"/>
  <c r="C73" i="2"/>
  <c r="C71" i="2"/>
  <c r="C69" i="2"/>
  <c r="C67" i="2"/>
  <c r="C65" i="2"/>
  <c r="C63" i="2"/>
  <c r="C61" i="2"/>
  <c r="C59" i="2"/>
  <c r="C57" i="2"/>
  <c r="C55" i="2"/>
  <c r="C53" i="2"/>
  <c r="C51" i="2"/>
  <c r="C49" i="2"/>
  <c r="C47" i="2"/>
  <c r="C45" i="2"/>
  <c r="C43" i="2"/>
  <c r="C41" i="2"/>
  <c r="B40" i="2"/>
  <c r="C37" i="2"/>
  <c r="B38" i="2"/>
  <c r="C39" i="2"/>
  <c r="G23" i="2" l="1"/>
  <c r="H22" i="2"/>
  <c r="G22" i="2" s="1"/>
  <c r="G25" i="2" s="1"/>
  <c r="G32" i="2"/>
  <c r="M24" i="102"/>
  <c r="L24" i="102"/>
  <c r="K24" i="102"/>
  <c r="J24" i="102"/>
  <c r="I24" i="102"/>
  <c r="H24" i="102"/>
  <c r="G24" i="102"/>
  <c r="F24" i="102"/>
  <c r="E24" i="102"/>
  <c r="D24" i="102"/>
  <c r="U1" i="218" l="1"/>
  <c r="O47" i="218"/>
  <c r="O46" i="218"/>
  <c r="O44" i="218"/>
  <c r="O43" i="218"/>
  <c r="O41" i="218"/>
  <c r="O40" i="218"/>
  <c r="O39" i="218"/>
  <c r="O38" i="218"/>
  <c r="O37" i="218"/>
  <c r="O36" i="218"/>
  <c r="O35" i="218"/>
  <c r="J25" i="218" l="1"/>
  <c r="L25" i="218" s="1"/>
  <c r="J44" i="218"/>
  <c r="L44" i="218" s="1"/>
  <c r="J45" i="218"/>
  <c r="L45" i="218" s="1"/>
  <c r="J37" i="218"/>
  <c r="L37" i="218" s="1"/>
  <c r="J31" i="218"/>
  <c r="R31" i="218" s="1"/>
  <c r="M31" i="218" s="1"/>
  <c r="J46" i="218"/>
  <c r="L46" i="218" s="1"/>
  <c r="J41" i="218"/>
  <c r="L41" i="218" s="1"/>
  <c r="J38" i="218"/>
  <c r="L38" i="218" s="1"/>
  <c r="J30" i="218"/>
  <c r="L30" i="218" s="1"/>
  <c r="N30" i="218" s="1"/>
  <c r="J47" i="218"/>
  <c r="L47" i="218" s="1"/>
  <c r="J48" i="218"/>
  <c r="L48" i="218" s="1"/>
  <c r="N48" i="218" s="1"/>
  <c r="J39" i="104"/>
  <c r="O42" i="218"/>
  <c r="O34" i="218"/>
  <c r="J32" i="218"/>
  <c r="L32" i="218" s="1"/>
  <c r="N32" i="218" s="1"/>
  <c r="J42" i="218"/>
  <c r="L42" i="218" s="1"/>
  <c r="J28" i="218"/>
  <c r="L28" i="218" s="1"/>
  <c r="J34" i="218"/>
  <c r="L34" i="218" s="1"/>
  <c r="J35" i="218"/>
  <c r="L35" i="218" s="1"/>
  <c r="J39" i="218"/>
  <c r="L39" i="218" s="1"/>
  <c r="J27" i="218"/>
  <c r="L27" i="218" s="1"/>
  <c r="J40" i="218"/>
  <c r="L40" i="218" s="1"/>
  <c r="J43" i="218"/>
  <c r="L43" i="218" s="1"/>
  <c r="J26" i="218"/>
  <c r="L26" i="218" s="1"/>
  <c r="J29" i="218"/>
  <c r="L29" i="218" s="1"/>
  <c r="J36" i="218"/>
  <c r="L36" i="218" s="1"/>
  <c r="J33" i="218"/>
  <c r="L33" i="218" s="1"/>
  <c r="J43" i="104"/>
  <c r="E43" i="104" s="1"/>
  <c r="D43" i="104" s="1"/>
  <c r="J44" i="104"/>
  <c r="E44" i="104" s="1"/>
  <c r="D44" i="104" s="1"/>
  <c r="J40" i="104"/>
  <c r="J41" i="104"/>
  <c r="E41" i="104" s="1"/>
  <c r="D41" i="104" s="1"/>
  <c r="J33" i="104"/>
  <c r="E33" i="104" s="1"/>
  <c r="D33" i="104" s="1"/>
  <c r="J34" i="104"/>
  <c r="E34" i="104" s="1"/>
  <c r="D34" i="104" s="1"/>
  <c r="J35" i="104"/>
  <c r="E35" i="104" s="1"/>
  <c r="D35" i="104" s="1"/>
  <c r="J36" i="104"/>
  <c r="E36" i="104" s="1"/>
  <c r="D36" i="104" s="1"/>
  <c r="J37" i="104"/>
  <c r="E37" i="104" s="1"/>
  <c r="D37" i="104" s="1"/>
  <c r="J38" i="104"/>
  <c r="E38" i="104" s="1"/>
  <c r="D38" i="104" s="1"/>
  <c r="N44" i="218"/>
  <c r="R44" i="218"/>
  <c r="M44" i="218" s="1"/>
  <c r="R45" i="218"/>
  <c r="M45" i="218" s="1"/>
  <c r="N45" i="218" s="1"/>
  <c r="G28" i="514"/>
  <c r="I28" i="514"/>
  <c r="F28" i="514"/>
  <c r="H28" i="514"/>
  <c r="O45" i="218"/>
  <c r="R25" i="218" l="1"/>
  <c r="M25" i="218" s="1"/>
  <c r="N25" i="218" s="1"/>
  <c r="R30" i="218"/>
  <c r="M30" i="218" s="1"/>
  <c r="R37" i="218"/>
  <c r="M37" i="218" s="1"/>
  <c r="N37" i="218" s="1"/>
  <c r="R46" i="218"/>
  <c r="M46" i="218" s="1"/>
  <c r="N46" i="218" s="1"/>
  <c r="R47" i="218"/>
  <c r="M47" i="218" s="1"/>
  <c r="N47" i="218" s="1"/>
  <c r="R38" i="218"/>
  <c r="M38" i="218" s="1"/>
  <c r="N38" i="218" s="1"/>
  <c r="L31" i="218"/>
  <c r="N31" i="218" s="1"/>
  <c r="R48" i="218"/>
  <c r="M48" i="218" s="1"/>
  <c r="R41" i="218"/>
  <c r="M41" i="218" s="1"/>
  <c r="N41" i="218" s="1"/>
  <c r="R39" i="218"/>
  <c r="M39" i="218" s="1"/>
  <c r="N39" i="218" s="1"/>
  <c r="R42" i="218"/>
  <c r="M42" i="218" s="1"/>
  <c r="N42" i="218"/>
  <c r="R26" i="218"/>
  <c r="M26" i="218" s="1"/>
  <c r="N26" i="218" s="1"/>
  <c r="N27" i="218"/>
  <c r="R29" i="218"/>
  <c r="M29" i="218" s="1"/>
  <c r="N29" i="218" s="1"/>
  <c r="R40" i="218"/>
  <c r="M40" i="218" s="1"/>
  <c r="N40" i="218" s="1"/>
  <c r="N34" i="218"/>
  <c r="R34" i="218"/>
  <c r="M34" i="218" s="1"/>
  <c r="R32" i="218"/>
  <c r="M32" i="218" s="1"/>
  <c r="R27" i="218"/>
  <c r="M27" i="218" s="1"/>
  <c r="R28" i="218"/>
  <c r="M28" i="218" s="1"/>
  <c r="N28" i="218" s="1"/>
  <c r="R35" i="218"/>
  <c r="M35" i="218" s="1"/>
  <c r="N35" i="218" s="1"/>
  <c r="R43" i="218"/>
  <c r="M43" i="218" s="1"/>
  <c r="N43" i="218" s="1"/>
  <c r="R33" i="218"/>
  <c r="M33" i="218" s="1"/>
  <c r="N33" i="218" s="1"/>
  <c r="R36" i="218"/>
  <c r="M36" i="218" s="1"/>
  <c r="N36" i="218" s="1"/>
  <c r="J42" i="104"/>
  <c r="E42" i="104" s="1"/>
  <c r="D42" i="104" s="1"/>
  <c r="E23" i="104"/>
  <c r="D23" i="104" s="1"/>
  <c r="E28" i="514"/>
  <c r="P18" i="104"/>
  <c r="A25" i="218"/>
  <c r="D18" i="104" l="1"/>
  <c r="R28" i="102" l="1"/>
  <c r="T28" i="102"/>
  <c r="V28" i="102"/>
  <c r="W28" i="102"/>
  <c r="X28" i="102"/>
  <c r="C23" i="104"/>
  <c r="B23" i="104"/>
  <c r="Q28" i="102" l="1"/>
  <c r="J28" i="102"/>
  <c r="H28" i="102"/>
  <c r="I28" i="102"/>
  <c r="G28" i="102"/>
  <c r="P28" i="102"/>
  <c r="O28" i="102"/>
  <c r="N28" i="102"/>
  <c r="M28" i="102"/>
  <c r="E39" i="104" l="1"/>
  <c r="D39" i="104" s="1"/>
  <c r="E29" i="104"/>
  <c r="D29" i="104" s="1"/>
  <c r="E32" i="104"/>
  <c r="D32" i="104" s="1"/>
  <c r="E40" i="104"/>
  <c r="D40" i="104" s="1"/>
  <c r="L28" i="102"/>
  <c r="K28" i="102"/>
  <c r="F28" i="102"/>
  <c r="E28" i="102"/>
  <c r="G20" i="102"/>
  <c r="E25" i="104" l="1"/>
  <c r="D25" i="104" s="1"/>
  <c r="E24" i="104"/>
  <c r="D24" i="104" s="1"/>
  <c r="A71" i="2"/>
  <c r="A40" i="2"/>
  <c r="A43" i="2"/>
  <c r="A44" i="2"/>
  <c r="A47" i="2"/>
  <c r="A48" i="2"/>
  <c r="A51" i="2"/>
  <c r="A52" i="2"/>
  <c r="A55" i="2"/>
  <c r="A56" i="2"/>
  <c r="A59" i="2"/>
  <c r="A60" i="2"/>
  <c r="A63" i="2"/>
  <c r="A64" i="2"/>
  <c r="A67" i="2"/>
  <c r="A68" i="2"/>
  <c r="A70" i="2"/>
  <c r="A72" i="2"/>
  <c r="A73" i="2"/>
  <c r="A74" i="2"/>
  <c r="A75" i="2"/>
  <c r="A76" i="2"/>
  <c r="A77" i="2"/>
  <c r="A78" i="2"/>
  <c r="A79" i="2"/>
  <c r="A80" i="2"/>
  <c r="A81" i="2"/>
  <c r="A82" i="2"/>
  <c r="A83" i="2"/>
  <c r="A84" i="2"/>
  <c r="A85" i="2"/>
  <c r="A86" i="2"/>
  <c r="A87" i="2"/>
  <c r="A88" i="2"/>
  <c r="A89" i="2"/>
  <c r="A90" i="2"/>
  <c r="A91" i="2"/>
  <c r="A92" i="2"/>
  <c r="A93" i="2"/>
  <c r="A94" i="2"/>
  <c r="A95" i="2"/>
  <c r="A96" i="2"/>
  <c r="A97" i="2"/>
  <c r="A98" i="2"/>
  <c r="A99" i="2"/>
  <c r="A100" i="2"/>
  <c r="A101" i="2"/>
  <c r="A102" i="2"/>
  <c r="A103" i="2"/>
  <c r="A104" i="2"/>
  <c r="A105" i="2"/>
  <c r="A106" i="2"/>
  <c r="A41" i="2"/>
  <c r="A42" i="2"/>
  <c r="A45" i="2"/>
  <c r="A46" i="2"/>
  <c r="A49" i="2"/>
  <c r="A50" i="2"/>
  <c r="A53" i="2"/>
  <c r="A54" i="2"/>
  <c r="A57" i="2"/>
  <c r="A58" i="2"/>
  <c r="A61" i="2"/>
  <c r="A62" i="2"/>
  <c r="A65" i="2"/>
  <c r="A66" i="2"/>
  <c r="A69" i="2"/>
  <c r="E30" i="104" l="1"/>
  <c r="D30" i="104" s="1"/>
  <c r="E31" i="104"/>
  <c r="D31" i="104" s="1"/>
  <c r="D18" i="102" l="1"/>
  <c r="D16" i="102"/>
  <c r="D14" i="102"/>
  <c r="N18" i="102" l="1"/>
  <c r="K42" i="2" l="1"/>
  <c r="K58" i="2"/>
  <c r="K46" i="2"/>
  <c r="K54" i="2"/>
  <c r="K62" i="2"/>
  <c r="K70" i="2"/>
  <c r="K78" i="2"/>
  <c r="K86" i="2"/>
  <c r="K94" i="2"/>
  <c r="K102" i="2"/>
  <c r="K48" i="2"/>
  <c r="K60" i="2"/>
  <c r="K76" i="2"/>
  <c r="K88" i="2"/>
  <c r="K104" i="2"/>
  <c r="K43" i="2"/>
  <c r="K51" i="2"/>
  <c r="K59" i="2"/>
  <c r="K67" i="2"/>
  <c r="K75" i="2"/>
  <c r="K83" i="2"/>
  <c r="K91" i="2"/>
  <c r="K99" i="2"/>
  <c r="K40" i="2"/>
  <c r="K64" i="2"/>
  <c r="K84" i="2"/>
  <c r="K100" i="2"/>
  <c r="K85" i="2"/>
  <c r="K65" i="2"/>
  <c r="K101" i="2"/>
  <c r="K61" i="2"/>
  <c r="K53" i="2"/>
  <c r="K41" i="2"/>
  <c r="K81" i="2"/>
  <c r="K105" i="2"/>
  <c r="K89" i="2"/>
  <c r="K73" i="2"/>
  <c r="J37" i="2"/>
  <c r="K37" i="2"/>
  <c r="K50" i="2"/>
  <c r="K66" i="2"/>
  <c r="K74" i="2"/>
  <c r="K82" i="2"/>
  <c r="K90" i="2"/>
  <c r="K98" i="2"/>
  <c r="K106" i="2"/>
  <c r="K44" i="2"/>
  <c r="K52" i="2"/>
  <c r="K68" i="2"/>
  <c r="K80" i="2"/>
  <c r="K96" i="2"/>
  <c r="K39" i="2"/>
  <c r="K47" i="2"/>
  <c r="K55" i="2"/>
  <c r="K63" i="2"/>
  <c r="K71" i="2"/>
  <c r="K79" i="2"/>
  <c r="K87" i="2"/>
  <c r="K95" i="2"/>
  <c r="K103" i="2"/>
  <c r="K56" i="2"/>
  <c r="K72" i="2"/>
  <c r="K92" i="2"/>
  <c r="K49" i="2"/>
  <c r="K97" i="2"/>
  <c r="K69" i="2"/>
  <c r="K57" i="2"/>
  <c r="K45" i="2"/>
  <c r="K93" i="2"/>
  <c r="K77" i="2"/>
  <c r="K38" i="2"/>
  <c r="J31" i="2" l="1"/>
  <c r="G31" i="2" s="1"/>
  <c r="H31" i="2" s="1"/>
  <c r="J30" i="2"/>
  <c r="G30" i="2" s="1"/>
  <c r="H30" i="2" s="1"/>
  <c r="J34" i="2"/>
  <c r="G34" i="2" s="1"/>
  <c r="H34" i="2" s="1"/>
  <c r="J33" i="2"/>
  <c r="G33" i="2" s="1"/>
  <c r="H33" i="2" s="1"/>
</calcChain>
</file>

<file path=xl/sharedStrings.xml><?xml version="1.0" encoding="utf-8"?>
<sst xmlns="http://schemas.openxmlformats.org/spreadsheetml/2006/main" count="9464" uniqueCount="508">
  <si>
    <t xml:space="preserve">  MINISTERE DE LA SANTE  ET DE LA PROTECTION SOCIALE</t>
  </si>
  <si>
    <t xml:space="preserve">                        REPUBLIQUE TOGOLAISE</t>
  </si>
  <si>
    <t xml:space="preserve">                    DIRECTION GENERALE DE LA SANTE</t>
  </si>
  <si>
    <t xml:space="preserve">                         Travail - Liberté - Patrie</t>
  </si>
  <si>
    <t xml:space="preserve">               DIRECTION DES SOINS DE SANTE PRIMAIRE</t>
  </si>
  <si>
    <t>ANNEE:</t>
  </si>
  <si>
    <t xml:space="preserve">Date de dépôt de la commande: </t>
  </si>
  <si>
    <t xml:space="preserve">Région sanitaire : </t>
  </si>
  <si>
    <t xml:space="preserve">District sanitaire de: </t>
  </si>
  <si>
    <t>Rapport des consommations: de</t>
  </si>
  <si>
    <t>Avril à Juin</t>
  </si>
  <si>
    <t>Commande pour la periode de:</t>
  </si>
  <si>
    <t>Nom du centre :</t>
  </si>
  <si>
    <t>Désignation du produit</t>
  </si>
  <si>
    <t>Stock disponible en début du trimestre</t>
  </si>
  <si>
    <t>Qtité reçue dans le Trimestre</t>
  </si>
  <si>
    <t>Quantité totale  en stock</t>
  </si>
  <si>
    <t>Qtité utilisée dans le Trimestre</t>
  </si>
  <si>
    <t>Nbre de bénéficiaire dans le Trimestre</t>
  </si>
  <si>
    <t>quantité retournée à la CAMEG</t>
  </si>
  <si>
    <t>Nbre de jours de rupture dans le Trimestre</t>
  </si>
  <si>
    <t>Quantité restante en stock à la fin du Trimestre</t>
  </si>
  <si>
    <t>Stock de sécurité pour le Trimestre  à venir</t>
  </si>
  <si>
    <t>Quantité commandée pour le Trimestre à venir</t>
  </si>
  <si>
    <t>A</t>
  </si>
  <si>
    <t>B</t>
  </si>
  <si>
    <t>C=A+B</t>
  </si>
  <si>
    <t>D</t>
  </si>
  <si>
    <t>E</t>
  </si>
  <si>
    <t>G</t>
  </si>
  <si>
    <t>K</t>
  </si>
  <si>
    <t>Nom, Signature et contact  du responsable du site</t>
  </si>
  <si>
    <r>
      <t xml:space="preserve">VISA comité régional de gestion des intrants et </t>
    </r>
    <r>
      <rPr>
        <b/>
        <sz val="12"/>
        <rFont val="Calibri"/>
        <family val="2"/>
      </rPr>
      <t>date</t>
    </r>
  </si>
  <si>
    <t>Date de dépôt du rapport</t>
  </si>
  <si>
    <t>T1</t>
  </si>
  <si>
    <t>T2</t>
  </si>
  <si>
    <t>T3</t>
  </si>
  <si>
    <t>T4</t>
  </si>
  <si>
    <t>&lt;&gt;</t>
  </si>
  <si>
    <t>Quantité accordée par le PF District/Région</t>
  </si>
  <si>
    <t>Observations</t>
  </si>
  <si>
    <t>Janvier à Mars</t>
  </si>
  <si>
    <t>Octobre à Décembre</t>
  </si>
  <si>
    <t>Rapport de la période de:</t>
  </si>
  <si>
    <t>Synthèse du District :</t>
  </si>
  <si>
    <t>Ecarts (jours)</t>
  </si>
  <si>
    <t>PLATEAUX</t>
  </si>
  <si>
    <t>MARITIME</t>
  </si>
  <si>
    <t>CENTRALE</t>
  </si>
  <si>
    <t>KARA</t>
  </si>
  <si>
    <t>SAVANES</t>
  </si>
  <si>
    <t>D1</t>
  </si>
  <si>
    <t>Avé</t>
  </si>
  <si>
    <t>Agou</t>
  </si>
  <si>
    <t>Blitta</t>
  </si>
  <si>
    <t>Assoli</t>
  </si>
  <si>
    <t>Cinkassé</t>
  </si>
  <si>
    <t>D2</t>
  </si>
  <si>
    <t>Bas-Mono</t>
  </si>
  <si>
    <t>Akébou</t>
  </si>
  <si>
    <t>Sotouboua</t>
  </si>
  <si>
    <t>Bassar</t>
  </si>
  <si>
    <t>Kpendjal</t>
  </si>
  <si>
    <t>D3</t>
  </si>
  <si>
    <t>Golfe</t>
  </si>
  <si>
    <t>Amou</t>
  </si>
  <si>
    <t>Tchamba</t>
  </si>
  <si>
    <t>Binah</t>
  </si>
  <si>
    <t>Oti</t>
  </si>
  <si>
    <t>D4</t>
  </si>
  <si>
    <t>Lacs</t>
  </si>
  <si>
    <t>Anié</t>
  </si>
  <si>
    <t>Tchaoudjo</t>
  </si>
  <si>
    <t>Dankpen</t>
  </si>
  <si>
    <t>Tandjoaré</t>
  </si>
  <si>
    <t>D5</t>
  </si>
  <si>
    <t>Vo</t>
  </si>
  <si>
    <t>Danyi</t>
  </si>
  <si>
    <t>Doufelgou</t>
  </si>
  <si>
    <t>Tône</t>
  </si>
  <si>
    <t>Yoto</t>
  </si>
  <si>
    <t>Est-Mono</t>
  </si>
  <si>
    <t>Kéran</t>
  </si>
  <si>
    <t>l</t>
  </si>
  <si>
    <t>Zio</t>
  </si>
  <si>
    <t>Haho</t>
  </si>
  <si>
    <t>Kozah</t>
  </si>
  <si>
    <t>Kloto</t>
  </si>
  <si>
    <t>Kpélé</t>
  </si>
  <si>
    <t>Moyen-Mono</t>
  </si>
  <si>
    <t>Ogou</t>
  </si>
  <si>
    <t>Wawa</t>
  </si>
  <si>
    <t>LOME</t>
  </si>
  <si>
    <t>Quantité restante théorique en stock à la fin du Trimestre</t>
  </si>
  <si>
    <t>T</t>
  </si>
  <si>
    <t>Z=H-T</t>
  </si>
  <si>
    <t>CONTRÔLE</t>
  </si>
  <si>
    <t>Commentaires</t>
  </si>
  <si>
    <t>Vérifiez SVP: l'inventaire physique ou référez vous à la feuille "Instruction"</t>
  </si>
  <si>
    <t>1</t>
  </si>
  <si>
    <t>2</t>
  </si>
  <si>
    <t>3</t>
  </si>
  <si>
    <t>4</t>
  </si>
  <si>
    <t>5</t>
  </si>
  <si>
    <t>6</t>
  </si>
  <si>
    <t>7</t>
  </si>
  <si>
    <t>8</t>
  </si>
  <si>
    <t>9</t>
  </si>
  <si>
    <t>10</t>
  </si>
  <si>
    <t>11</t>
  </si>
  <si>
    <t>12</t>
  </si>
  <si>
    <t>13</t>
  </si>
  <si>
    <t>14</t>
  </si>
  <si>
    <t>15</t>
  </si>
  <si>
    <t>16</t>
  </si>
  <si>
    <t>17</t>
  </si>
  <si>
    <t>18</t>
  </si>
  <si>
    <t>19</t>
  </si>
  <si>
    <t>20</t>
  </si>
  <si>
    <t>21</t>
  </si>
  <si>
    <t>22</t>
  </si>
  <si>
    <t>23</t>
  </si>
  <si>
    <t>24</t>
  </si>
  <si>
    <t>25</t>
  </si>
  <si>
    <t>26</t>
  </si>
  <si>
    <t>27</t>
  </si>
  <si>
    <t>28</t>
  </si>
  <si>
    <t>29</t>
  </si>
  <si>
    <t>30</t>
  </si>
  <si>
    <t>31</t>
  </si>
  <si>
    <t>32</t>
  </si>
  <si>
    <t>33</t>
  </si>
  <si>
    <t>34</t>
  </si>
  <si>
    <t>35</t>
  </si>
  <si>
    <t>36</t>
  </si>
  <si>
    <t>37</t>
  </si>
  <si>
    <t>38</t>
  </si>
  <si>
    <t>39</t>
  </si>
  <si>
    <t>40</t>
  </si>
  <si>
    <t>41</t>
  </si>
  <si>
    <t>42</t>
  </si>
  <si>
    <t>43</t>
  </si>
  <si>
    <t>44</t>
  </si>
  <si>
    <t>45</t>
  </si>
  <si>
    <t>46</t>
  </si>
  <si>
    <t>47</t>
  </si>
  <si>
    <t>48</t>
  </si>
  <si>
    <t>49</t>
  </si>
  <si>
    <t>50</t>
  </si>
  <si>
    <t>51</t>
  </si>
  <si>
    <t>52</t>
  </si>
  <si>
    <t>53</t>
  </si>
  <si>
    <t>54</t>
  </si>
  <si>
    <t>55</t>
  </si>
  <si>
    <t>56</t>
  </si>
  <si>
    <t>57</t>
  </si>
  <si>
    <t>58</t>
  </si>
  <si>
    <t>59</t>
  </si>
  <si>
    <t>60</t>
  </si>
  <si>
    <t>61</t>
  </si>
  <si>
    <t>62</t>
  </si>
  <si>
    <t>63</t>
  </si>
  <si>
    <t>64</t>
  </si>
  <si>
    <t>65</t>
  </si>
  <si>
    <t>66</t>
  </si>
  <si>
    <t>67</t>
  </si>
  <si>
    <t>68</t>
  </si>
  <si>
    <t>69</t>
  </si>
  <si>
    <t>70</t>
  </si>
  <si>
    <t>71</t>
  </si>
  <si>
    <t>72</t>
  </si>
  <si>
    <t>73</t>
  </si>
  <si>
    <t>74</t>
  </si>
  <si>
    <t>75</t>
  </si>
  <si>
    <t>76</t>
  </si>
  <si>
    <t>77</t>
  </si>
  <si>
    <t>78</t>
  </si>
  <si>
    <t>79</t>
  </si>
  <si>
    <t>80</t>
  </si>
  <si>
    <t>81</t>
  </si>
  <si>
    <t>82</t>
  </si>
  <si>
    <t>83</t>
  </si>
  <si>
    <t>84</t>
  </si>
  <si>
    <t>85</t>
  </si>
  <si>
    <t>86</t>
  </si>
  <si>
    <t>87</t>
  </si>
  <si>
    <t>88</t>
  </si>
  <si>
    <t>89</t>
  </si>
  <si>
    <t>90</t>
  </si>
  <si>
    <t>91</t>
  </si>
  <si>
    <t>92</t>
  </si>
  <si>
    <t>93</t>
  </si>
  <si>
    <t>94</t>
  </si>
  <si>
    <t>95</t>
  </si>
  <si>
    <t>96</t>
  </si>
  <si>
    <t>97</t>
  </si>
  <si>
    <t>98</t>
  </si>
  <si>
    <t>99</t>
  </si>
  <si>
    <t>100</t>
  </si>
  <si>
    <t>INFORMATIONS SUR LES DISTRICTS</t>
  </si>
  <si>
    <t>N°</t>
  </si>
  <si>
    <t>Nombre</t>
  </si>
  <si>
    <t>%</t>
  </si>
  <si>
    <t xml:space="preserve">Si le nombre de jours de rupture est supérieur à 89, alors estimez directement une commande pour le démarrage </t>
  </si>
  <si>
    <t>Janvier à Mars 2017</t>
  </si>
  <si>
    <t>Avril à Juin 2017</t>
  </si>
  <si>
    <t>Juillet à Septembre 2017</t>
  </si>
  <si>
    <t>Octobre à Décembre 2017</t>
  </si>
  <si>
    <t>Janvier à Mars 2018</t>
  </si>
  <si>
    <t>Avril à Juin 2018</t>
  </si>
  <si>
    <t>Juillet à Septembre 2018</t>
  </si>
  <si>
    <t>Octobre à Décembre 2018</t>
  </si>
  <si>
    <t>Janvier à Mars 2019</t>
  </si>
  <si>
    <t>Avril à Juin 2019</t>
  </si>
  <si>
    <t>Juillet à Septembre 2019</t>
  </si>
  <si>
    <t>Octobre à Décembre 2019</t>
  </si>
  <si>
    <t>Janvier à Mars 2020</t>
  </si>
  <si>
    <t>Avril à Juin 2020</t>
  </si>
  <si>
    <t>Juillet à Septembre 2020</t>
  </si>
  <si>
    <t>Octobre à Décembre 2020</t>
  </si>
  <si>
    <t>2018</t>
  </si>
  <si>
    <t>2019</t>
  </si>
  <si>
    <t>2020</t>
  </si>
  <si>
    <t xml:space="preserve">N° </t>
  </si>
  <si>
    <t xml:space="preserve">Liste des intrants </t>
  </si>
  <si>
    <t>Conditionnement</t>
  </si>
  <si>
    <t>Unité</t>
  </si>
  <si>
    <t>B/25</t>
  </si>
  <si>
    <t>Artésunate - Méfloquine (AS-MF)</t>
  </si>
  <si>
    <t>Quinine comprimé 300mg</t>
  </si>
  <si>
    <t>Quinine injectable 300 mg</t>
  </si>
  <si>
    <t>Quinine injectable 600 mg</t>
  </si>
  <si>
    <t>PROGRAMME NATIONAL DE LUTTE CONTRE LE PALUDISME</t>
  </si>
  <si>
    <t>Périmés</t>
  </si>
  <si>
    <t>Pertes &amp; avaries</t>
  </si>
  <si>
    <t>Inventaire</t>
  </si>
  <si>
    <t>CMM ajustée (CMMa)</t>
  </si>
  <si>
    <t>Calcul</t>
  </si>
  <si>
    <t xml:space="preserve">  Conditionnement</t>
  </si>
  <si>
    <t>Ecarts</t>
  </si>
  <si>
    <t>Type de rapport:</t>
  </si>
  <si>
    <t xml:space="preserve">Rapport des consommations: </t>
  </si>
  <si>
    <t>2021</t>
  </si>
  <si>
    <t>Janvier à Mars 2021</t>
  </si>
  <si>
    <t>Avril à Juin 2021</t>
  </si>
  <si>
    <t>Juillet à Septembre 2021</t>
  </si>
  <si>
    <t>Octobre à Décembre 2021</t>
  </si>
  <si>
    <t>DeadLine/Délai de rapportage:</t>
  </si>
  <si>
    <t>Année:</t>
  </si>
  <si>
    <t>Région:</t>
  </si>
  <si>
    <t>District:</t>
  </si>
  <si>
    <r>
      <t>Nombre de</t>
    </r>
    <r>
      <rPr>
        <b/>
        <sz val="14"/>
        <color rgb="FFFF0000"/>
        <rFont val="Calibri"/>
        <family val="2"/>
        <scheme val="minor"/>
      </rPr>
      <t xml:space="preserve"> FS</t>
    </r>
    <r>
      <rPr>
        <b/>
        <sz val="14"/>
        <color theme="1"/>
        <rFont val="Calibri"/>
        <family val="2"/>
        <scheme val="minor"/>
      </rPr>
      <t xml:space="preserve"> dans le district prompts</t>
    </r>
  </si>
  <si>
    <r>
      <t xml:space="preserve">Nombre de </t>
    </r>
    <r>
      <rPr>
        <b/>
        <sz val="14"/>
        <color rgb="FFFF0000"/>
        <rFont val="Calibri"/>
        <family val="2"/>
        <scheme val="minor"/>
      </rPr>
      <t>FS</t>
    </r>
    <r>
      <rPr>
        <b/>
        <sz val="14"/>
        <color theme="1"/>
        <rFont val="Calibri"/>
        <family val="2"/>
        <scheme val="minor"/>
      </rPr>
      <t xml:space="preserve"> dans le district pas prompts</t>
    </r>
  </si>
  <si>
    <r>
      <t xml:space="preserve">Calcul de la Complétude des </t>
    </r>
    <r>
      <rPr>
        <b/>
        <sz val="12"/>
        <color rgb="FF0070C0"/>
        <rFont val="Calibri"/>
        <family val="2"/>
        <scheme val="minor"/>
      </rPr>
      <t>ASC</t>
    </r>
  </si>
  <si>
    <r>
      <t xml:space="preserve">Calcul de la Complétude des </t>
    </r>
    <r>
      <rPr>
        <b/>
        <sz val="12"/>
        <color rgb="FFFF0000"/>
        <rFont val="Calibri"/>
        <family val="2"/>
        <scheme val="minor"/>
      </rPr>
      <t>FS</t>
    </r>
  </si>
  <si>
    <t>Type FS/ASC</t>
  </si>
  <si>
    <r>
      <t xml:space="preserve">Nombre de </t>
    </r>
    <r>
      <rPr>
        <b/>
        <sz val="12"/>
        <color rgb="FFFF0000"/>
        <rFont val="Calibri"/>
        <family val="2"/>
        <scheme val="minor"/>
      </rPr>
      <t>FS</t>
    </r>
    <r>
      <rPr>
        <b/>
        <sz val="12"/>
        <color theme="1"/>
        <rFont val="Calibri"/>
        <family val="2"/>
        <scheme val="minor"/>
      </rPr>
      <t xml:space="preserve"> dans le district:</t>
    </r>
  </si>
  <si>
    <r>
      <t xml:space="preserve">Nombre de </t>
    </r>
    <r>
      <rPr>
        <b/>
        <sz val="12"/>
        <color rgb="FFFF0000"/>
        <rFont val="Calibri"/>
        <family val="2"/>
        <scheme val="minor"/>
      </rPr>
      <t>FS</t>
    </r>
    <r>
      <rPr>
        <b/>
        <sz val="12"/>
        <color theme="1"/>
        <rFont val="Calibri"/>
        <family val="2"/>
        <scheme val="minor"/>
      </rPr>
      <t xml:space="preserve"> dans le district  ayant rapporté</t>
    </r>
  </si>
  <si>
    <t>ASC+FS</t>
  </si>
  <si>
    <t>Période:</t>
  </si>
  <si>
    <t xml:space="preserve">District sanitaire: </t>
  </si>
  <si>
    <t>Date:</t>
  </si>
  <si>
    <t>VISA du point focal District :</t>
  </si>
  <si>
    <t>RAPPORT TRIMESTRIEL DE CONSOMMATION ET COMMANDE DES INTRANTS ANTIPALUDIQUES</t>
  </si>
  <si>
    <t>__FS</t>
  </si>
  <si>
    <t>__ASC</t>
  </si>
  <si>
    <r>
      <rPr>
        <b/>
        <sz val="20"/>
        <color rgb="FFFF0000"/>
        <rFont val="Tahoma"/>
        <family val="2"/>
      </rPr>
      <t xml:space="preserve">                   </t>
    </r>
    <r>
      <rPr>
        <b/>
        <u val="double"/>
        <sz val="20"/>
        <color rgb="FFFF0000"/>
        <rFont val="Tahoma"/>
        <family val="2"/>
      </rPr>
      <t>RAPPORT  SYNTHESE TRIMESTRIELLE DE CONSOMMATION ET COMMANDE DES INTRANTS  ANTIPALUDIQUES</t>
    </r>
  </si>
  <si>
    <t>SYNTHESE TRIMESTRIELLE DES COMMANDES  DES INTRANTS ANTIPALUDIQUES</t>
  </si>
  <si>
    <t>RAPPORT TRIMESTRIEL DES FORMATIONS SANITAIRES AYANT CONNU DE RUPTURES  DES INTRANTS ANTIPALUDIQUES</t>
  </si>
  <si>
    <t>Renseigner  uniquement les cellules coloriées en  " bleu"</t>
  </si>
  <si>
    <t>Informations générales : à renseigner sur la feuille " Info District "</t>
  </si>
  <si>
    <t>Commande pour la periode de: Le trimestre dans lequel la commande sera utilisée (information renseignée automatiquement)</t>
  </si>
  <si>
    <r>
      <t xml:space="preserve">Les informations générales inscrites sur la feuille " </t>
    </r>
    <r>
      <rPr>
        <b/>
        <i/>
        <sz val="11"/>
        <rFont val="Calibri"/>
        <family val="2"/>
        <scheme val="minor"/>
      </rPr>
      <t>Info District</t>
    </r>
    <r>
      <rPr>
        <i/>
        <sz val="11"/>
        <rFont val="Calibri"/>
        <family val="2"/>
        <scheme val="minor"/>
      </rPr>
      <t xml:space="preserve"> " s'écrivent directement sur les feuilles individulles des sites. Donc une fois que la feuille "Info District" est bien remplie, il n'y a plus nécessité de renseigner ces informations sur chaque feuille des formations sanitaires/ASC</t>
    </r>
  </si>
  <si>
    <r>
      <rPr>
        <i/>
        <u val="double"/>
        <sz val="11"/>
        <rFont val="Calibri"/>
        <family val="2"/>
        <scheme val="minor"/>
      </rPr>
      <t xml:space="preserve">Année </t>
    </r>
    <r>
      <rPr>
        <i/>
        <sz val="11"/>
        <rFont val="Calibri"/>
        <family val="2"/>
        <scheme val="minor"/>
      </rPr>
      <t xml:space="preserve">: année du rapport </t>
    </r>
  </si>
  <si>
    <r>
      <rPr>
        <i/>
        <u val="double"/>
        <sz val="11"/>
        <rFont val="Calibri"/>
        <family val="2"/>
        <scheme val="minor"/>
      </rPr>
      <t xml:space="preserve">Région : </t>
    </r>
    <r>
      <rPr>
        <i/>
        <sz val="11"/>
        <rFont val="Calibri"/>
        <family val="2"/>
        <scheme val="minor"/>
      </rPr>
      <t>Région dans laquelle se trouve le district ou la formation sanitaire/ASC</t>
    </r>
  </si>
  <si>
    <r>
      <rPr>
        <i/>
        <u val="double"/>
        <sz val="11"/>
        <rFont val="Calibri"/>
        <family val="2"/>
        <scheme val="minor"/>
      </rPr>
      <t xml:space="preserve">District: </t>
    </r>
    <r>
      <rPr>
        <i/>
        <sz val="11"/>
        <rFont val="Calibri"/>
        <family val="2"/>
        <scheme val="minor"/>
      </rPr>
      <t>District dans lequel se trouve la formation sanitaire/ASC</t>
    </r>
  </si>
  <si>
    <r>
      <rPr>
        <i/>
        <u val="double"/>
        <sz val="11"/>
        <rFont val="Calibri"/>
        <family val="2"/>
        <scheme val="minor"/>
      </rPr>
      <t xml:space="preserve">Nombre de la formation sanitaire/ASC dans le district </t>
    </r>
    <r>
      <rPr>
        <i/>
        <sz val="11"/>
        <rFont val="Calibri"/>
        <family val="2"/>
        <scheme val="minor"/>
      </rPr>
      <t>: Nombre de formation sanitaire/ASC existant dans le district. Exemple: nombre de FS dans le district KPELE. Cette information permet de calculer la complétude pour le district</t>
    </r>
  </si>
  <si>
    <r>
      <rPr>
        <i/>
        <u val="double"/>
        <sz val="11"/>
        <rFont val="Calibri"/>
        <family val="2"/>
        <scheme val="minor"/>
      </rPr>
      <t>Rapport de la période de :</t>
    </r>
    <r>
      <rPr>
        <i/>
        <sz val="11"/>
        <rFont val="Calibri"/>
        <family val="2"/>
        <scheme val="minor"/>
      </rPr>
      <t>Le trimestre de réalisation des activités</t>
    </r>
  </si>
  <si>
    <r>
      <rPr>
        <i/>
        <u val="double"/>
        <sz val="11"/>
        <rFont val="Calibri"/>
        <family val="2"/>
        <scheme val="minor"/>
      </rPr>
      <t xml:space="preserve">DeadLine : </t>
    </r>
    <r>
      <rPr>
        <i/>
        <sz val="11"/>
        <rFont val="Calibri"/>
        <family val="2"/>
        <scheme val="minor"/>
      </rPr>
      <t>Délai maximum pour les la formation sanitaire/ASC de déposer leurs rapports au niveau district (information renseignée automatiquement)
                     Cette information permet de calculer la promptitude des sites</t>
    </r>
  </si>
  <si>
    <r>
      <rPr>
        <i/>
        <u val="double"/>
        <sz val="11"/>
        <rFont val="Calibri"/>
        <family val="2"/>
        <scheme val="minor"/>
      </rPr>
      <t>Nombre de formation sanitaire/ASC ayant rapporté :</t>
    </r>
    <r>
      <rPr>
        <i/>
        <sz val="11"/>
        <rFont val="Calibri"/>
        <family val="2"/>
        <scheme val="minor"/>
      </rPr>
      <t xml:space="preserve"> (information renseignée automatiquement). Chaque fois que le rapport d'un ASC/FS est saisi dans la maquette, il est compté comme ayant rapporté.
Cette information permet de calculer la complétude</t>
    </r>
  </si>
  <si>
    <t>Saisie des rapports des FS/ASC:</t>
  </si>
  <si>
    <r>
      <t>Pour chaque FS/ASC, veillez renseigner le "</t>
    </r>
    <r>
      <rPr>
        <i/>
        <u/>
        <sz val="11"/>
        <rFont val="Calibri"/>
        <family val="2"/>
        <scheme val="minor"/>
      </rPr>
      <t>nom de la FS/ASC</t>
    </r>
    <r>
      <rPr>
        <i/>
        <sz val="11"/>
        <rFont val="Calibri"/>
        <family val="2"/>
        <scheme val="minor"/>
      </rPr>
      <t>" et "</t>
    </r>
    <r>
      <rPr>
        <i/>
        <u/>
        <sz val="11"/>
        <rFont val="Calibri"/>
        <family val="2"/>
        <scheme val="minor"/>
      </rPr>
      <t xml:space="preserve"> la date de dépôt du rapport du site</t>
    </r>
    <r>
      <rPr>
        <i/>
        <sz val="11"/>
        <rFont val="Calibri"/>
        <family val="2"/>
        <scheme val="minor"/>
      </rPr>
      <t>" . Ces deux informations sont obligatoires et capitales.</t>
    </r>
  </si>
  <si>
    <r>
      <rPr>
        <u val="double"/>
        <sz val="11"/>
        <rFont val="Calibri"/>
        <family val="2"/>
        <scheme val="minor"/>
      </rPr>
      <t>NB:</t>
    </r>
    <r>
      <rPr>
        <sz val="11"/>
        <rFont val="Calibri"/>
        <family val="2"/>
        <scheme val="minor"/>
      </rPr>
      <t xml:space="preserve"> Ecrire la date en respectant ce format: </t>
    </r>
    <r>
      <rPr>
        <b/>
        <sz val="11"/>
        <rFont val="Calibri"/>
        <family val="2"/>
        <scheme val="minor"/>
      </rPr>
      <t>00/00/0000</t>
    </r>
    <r>
      <rPr>
        <sz val="11"/>
        <rFont val="Calibri"/>
        <family val="2"/>
        <scheme val="minor"/>
      </rPr>
      <t xml:space="preserve"> ( jour/mois/année)</t>
    </r>
  </si>
  <si>
    <r>
      <t>Dans la colonne "O" de la feuille de saisie</t>
    </r>
    <r>
      <rPr>
        <sz val="11"/>
        <rFont val="Calibri"/>
        <family val="2"/>
        <scheme val="minor"/>
      </rPr>
      <t xml:space="preserve">, la valeur à accorder est arrondie au conditionnement du produit. </t>
    </r>
  </si>
  <si>
    <r>
      <t>La colonne "</t>
    </r>
    <r>
      <rPr>
        <b/>
        <sz val="11"/>
        <rFont val="Calibri"/>
        <family val="2"/>
        <scheme val="minor"/>
      </rPr>
      <t>T</t>
    </r>
    <r>
      <rPr>
        <sz val="11"/>
        <rFont val="Calibri"/>
        <family val="2"/>
        <scheme val="minor"/>
      </rPr>
      <t>" nommée "</t>
    </r>
    <r>
      <rPr>
        <b/>
        <sz val="11"/>
        <rFont val="Calibri"/>
        <family val="2"/>
        <scheme val="minor"/>
      </rPr>
      <t>ECART</t>
    </r>
    <r>
      <rPr>
        <sz val="11"/>
        <rFont val="Calibri"/>
        <family val="2"/>
        <scheme val="minor"/>
      </rPr>
      <t>";  donne une idée sur la quantité théorique à l'inventaire. Si la valeur inscrite dans cette cellule est positive/négative alors, vérifier s'il n'y a pas une erreur quelque part.</t>
    </r>
  </si>
  <si>
    <t>Mô</t>
  </si>
  <si>
    <t>Kpendjal-ouest</t>
  </si>
  <si>
    <t>Oti-sud</t>
  </si>
  <si>
    <t xml:space="preserve">Oti </t>
  </si>
  <si>
    <t>Représentant du PNLP</t>
  </si>
  <si>
    <t>Nom, Signature et contact  du responsable du District:</t>
  </si>
  <si>
    <r>
      <rPr>
        <b/>
        <u/>
        <sz val="11"/>
        <color rgb="FFFF0000"/>
        <rFont val="Calibri"/>
        <family val="2"/>
        <scheme val="minor"/>
      </rPr>
      <t>NB</t>
    </r>
    <r>
      <rPr>
        <sz val="11"/>
        <color rgb="FFFF0000"/>
        <rFont val="Calibri"/>
        <family val="2"/>
        <scheme val="minor"/>
      </rPr>
      <t xml:space="preserve">'- le nombre de jours de rupture ne peut être supérieur ou égal à </t>
    </r>
    <r>
      <rPr>
        <sz val="18"/>
        <color rgb="FFFF0000"/>
        <rFont val="Calibri"/>
        <family val="2"/>
        <scheme val="minor"/>
      </rPr>
      <t>89</t>
    </r>
    <r>
      <rPr>
        <sz val="11"/>
        <color rgb="FFFF0000"/>
        <rFont val="Calibri"/>
        <family val="2"/>
        <scheme val="minor"/>
      </rPr>
      <t>. 
        - S'il n'y a pas eu d'activité dans le trimestre, il faut estimer directelent la quantité à accorder dans la colonne "O" sans passer par les formules.</t>
    </r>
  </si>
  <si>
    <t>Nom de la structure</t>
  </si>
  <si>
    <t xml:space="preserve">Cette valeur est modifiable selon la décision du comité régional de gestion des intrants. </t>
  </si>
  <si>
    <t>Artésunate Amodiaquine: (ASAQ) : 3 cp (25/67,5 mg)</t>
  </si>
  <si>
    <t>Artésunate Amodiaquine: (ASAQ) 3 cp (100/270 mg)</t>
  </si>
  <si>
    <t>Artésunate Amodiaquine: (ASAQ) 6 cp (100/270 mg)</t>
  </si>
  <si>
    <t>NOM DU SITE</t>
  </si>
  <si>
    <t>VISA du point focal District et date</t>
  </si>
  <si>
    <r>
      <t xml:space="preserve">VISA comité régional de gestion des intrants et </t>
    </r>
    <r>
      <rPr>
        <b/>
        <sz val="14"/>
        <rFont val="Calibri"/>
        <family val="2"/>
      </rPr>
      <t>date</t>
    </r>
  </si>
  <si>
    <t>VISA du point focal District &amp; Date</t>
  </si>
  <si>
    <t>VISA comité régional de gestion des intrants &amp; Date</t>
  </si>
  <si>
    <r>
      <t>Nombre de Mois de Stock Disponible  (</t>
    </r>
    <r>
      <rPr>
        <sz val="8"/>
        <color rgb="FFFF0000"/>
        <rFont val="Calibri"/>
        <family val="2"/>
        <scheme val="minor"/>
      </rPr>
      <t>Inventaire/CMMa</t>
    </r>
    <r>
      <rPr>
        <sz val="8"/>
        <rFont val="Calibri"/>
        <family val="2"/>
        <scheme val="minor"/>
      </rPr>
      <t>)</t>
    </r>
  </si>
  <si>
    <t>Surstock  ]6;+[ mois</t>
  </si>
  <si>
    <t>En tension de mois de  ]2;3[</t>
  </si>
  <si>
    <t>En tension de mois de  ]0;1[</t>
  </si>
  <si>
    <r>
      <t xml:space="preserve">LEGENDE  </t>
    </r>
    <r>
      <rPr>
        <b/>
        <u val="double"/>
        <sz val="14"/>
        <color rgb="FFFF0000"/>
        <rFont val="Arial"/>
        <family val="2"/>
      </rPr>
      <t>MSD</t>
    </r>
  </si>
  <si>
    <t xml:space="preserve">Nbr de jour de rupture ]0;5[ </t>
  </si>
  <si>
    <t xml:space="preserve">Nbr de jour de rupture ]15;+[ </t>
  </si>
  <si>
    <r>
      <t xml:space="preserve">LEGENDE  </t>
    </r>
    <r>
      <rPr>
        <b/>
        <u val="double"/>
        <sz val="14"/>
        <color rgb="FFFF0000"/>
        <rFont val="Arial"/>
        <family val="2"/>
      </rPr>
      <t>Nbr Jours de retard</t>
    </r>
  </si>
  <si>
    <t>FS</t>
  </si>
  <si>
    <t>Rapport des consommations:</t>
  </si>
  <si>
    <t>ASC</t>
  </si>
  <si>
    <r>
      <t>Nombre de Mois de Stock Disponible  (</t>
    </r>
    <r>
      <rPr>
        <sz val="11"/>
        <color rgb="FFFF0000"/>
        <rFont val="Calibri"/>
        <family val="2"/>
        <scheme val="minor"/>
      </rPr>
      <t>Inventaire/CMMa</t>
    </r>
    <r>
      <rPr>
        <sz val="11"/>
        <rFont val="Calibri"/>
        <family val="2"/>
        <scheme val="minor"/>
      </rPr>
      <t>)</t>
    </r>
  </si>
  <si>
    <t>INDICATEURS</t>
  </si>
  <si>
    <t>CODE CAMEG</t>
  </si>
  <si>
    <t>3MILD01</t>
  </si>
  <si>
    <t>1ARLU02</t>
  </si>
  <si>
    <t>1ARLU03</t>
  </si>
  <si>
    <t>1ARLU04</t>
  </si>
  <si>
    <t>1ARLU01</t>
  </si>
  <si>
    <t>2TDDR02</t>
  </si>
  <si>
    <t>1ASAQ03</t>
  </si>
  <si>
    <t>1ASAQ01</t>
  </si>
  <si>
    <t>1ASAQ02</t>
  </si>
  <si>
    <t>1ASAQ04</t>
  </si>
  <si>
    <t>1SUPY03</t>
  </si>
  <si>
    <t>1ARTE07</t>
  </si>
  <si>
    <t>1ARTE01</t>
  </si>
  <si>
    <t>Artéméther-Luméfantrine 6cp (AL)</t>
  </si>
  <si>
    <t>Artéméther-Luméfantrine 12cp (AL)</t>
  </si>
  <si>
    <t>Artéméther-Luméfantrine 18cp (AL)</t>
  </si>
  <si>
    <t>Artéméther-Luméfantrine 24cp (AL)</t>
  </si>
  <si>
    <t>Artéméther injectable 40 mg</t>
  </si>
  <si>
    <t>Artéméther injectable 80 mg</t>
  </si>
  <si>
    <t>Artéméther injectable 100 mg</t>
  </si>
  <si>
    <t xml:space="preserve"> Sulfadoxine Pyriméthamine:  (SP)</t>
  </si>
  <si>
    <t>Nombre d’ASC ayant rapporté dans l’aire sanitaire:</t>
  </si>
  <si>
    <t>Nombre d’ASC  dans l’aire sanitaire:</t>
  </si>
  <si>
    <t>Normal  de mois de  ]4;6[</t>
  </si>
  <si>
    <r>
      <t xml:space="preserve">LEGENDE  </t>
    </r>
    <r>
      <rPr>
        <b/>
        <u val="double"/>
        <sz val="14"/>
        <color rgb="FFFF0000"/>
        <rFont val="Arial"/>
        <family val="2"/>
      </rPr>
      <t>Nbr Jours de rupture</t>
    </r>
  </si>
  <si>
    <r>
      <t xml:space="preserve">Contrôle Nbr </t>
    </r>
    <r>
      <rPr>
        <b/>
        <sz val="12"/>
        <color rgb="FF0070C0"/>
        <rFont val="Calibri"/>
        <family val="2"/>
        <scheme val="minor"/>
      </rPr>
      <t>ASC</t>
    </r>
    <r>
      <rPr>
        <b/>
        <sz val="12"/>
        <rFont val="Calibri"/>
        <family val="2"/>
        <scheme val="minor"/>
      </rPr>
      <t>:</t>
    </r>
  </si>
  <si>
    <t xml:space="preserve">Nbr de jour de rupture ]5;15[ </t>
  </si>
  <si>
    <t>Artésunate injectable 60 mg</t>
  </si>
  <si>
    <r>
      <t>Nombre  d'</t>
    </r>
    <r>
      <rPr>
        <b/>
        <sz val="12"/>
        <color rgb="FF0070C0"/>
        <rFont val="Calibri"/>
        <family val="2"/>
        <scheme val="minor"/>
      </rPr>
      <t>ASC</t>
    </r>
    <r>
      <rPr>
        <b/>
        <sz val="12"/>
        <color theme="1"/>
        <rFont val="Calibri"/>
        <family val="2"/>
        <scheme val="minor"/>
      </rPr>
      <t xml:space="preserve">  dans le district:</t>
    </r>
  </si>
  <si>
    <t>Boite/30 Pl</t>
  </si>
  <si>
    <t>Boite/1 Amp</t>
  </si>
  <si>
    <t>Boite/10 Doses</t>
  </si>
  <si>
    <t>Ballot de 50</t>
  </si>
  <si>
    <t>Boite/25 Pl</t>
  </si>
  <si>
    <r>
      <rPr>
        <b/>
        <i/>
        <sz val="11"/>
        <color rgb="FFFF0000"/>
        <rFont val="Calibri"/>
        <family val="2"/>
        <scheme val="minor"/>
      </rPr>
      <t>NB: Dans la colonne "O" La quantité accordée par le point Focal ne peut être supérieure à la somme du CMMa (Consommation moyenne mensuelle ajustée) et la quantité commandée pour le trimestre.</t>
    </r>
    <r>
      <rPr>
        <b/>
        <i/>
        <u val="double"/>
        <sz val="11"/>
        <color rgb="FFFF0000"/>
        <rFont val="Calibri"/>
        <family val="2"/>
        <scheme val="minor"/>
      </rPr>
      <t xml:space="preserve"> 
</t>
    </r>
    <r>
      <rPr>
        <b/>
        <i/>
        <sz val="11"/>
        <color rgb="FFFF0000"/>
        <rFont val="Calibri"/>
        <family val="2"/>
        <scheme val="minor"/>
      </rPr>
      <t xml:space="preserve">                                                                                           </t>
    </r>
    <r>
      <rPr>
        <b/>
        <i/>
        <u val="double"/>
        <sz val="11"/>
        <color rgb="FFFF0000"/>
        <rFont val="Calibri"/>
        <family val="2"/>
        <scheme val="minor"/>
      </rPr>
      <t>Qté à commander &lt;= CMMa + Qté commandée pour le Trimestre</t>
    </r>
  </si>
  <si>
    <t>A mettre avant les ASAQ</t>
  </si>
  <si>
    <t>Dihydroartemisinine/pipéraquine – Plaq / 3 comp</t>
  </si>
  <si>
    <t>DHA-PPQ</t>
  </si>
  <si>
    <t>20/160 mg</t>
  </si>
  <si>
    <t>B/100</t>
  </si>
  <si>
    <t>40/320 mg</t>
  </si>
  <si>
    <t>Dihydroartemisinine/pipéraquine – Plaq / 6 comp</t>
  </si>
  <si>
    <t>Dihydroartemisinine/pipéraquine – Plaq / 9 comp</t>
  </si>
  <si>
    <t xml:space="preserve">                        </t>
  </si>
  <si>
    <t xml:space="preserve"> Travail - Liberté - Patrie</t>
  </si>
  <si>
    <t xml:space="preserve">                      </t>
  </si>
  <si>
    <t xml:space="preserve">  REPUBLIQUE TOGOLAISE</t>
  </si>
  <si>
    <t>Artésunate Amodiaquine: (ASAQ) 3 cp (50/135 mg)</t>
  </si>
  <si>
    <t xml:space="preserve">District : </t>
  </si>
  <si>
    <r>
      <rPr>
        <b/>
        <sz val="13"/>
        <rFont val="Arial"/>
        <family val="2"/>
      </rPr>
      <t>C U M U L  qtés cdées (FS+ASC) au conditionnement</t>
    </r>
  </si>
  <si>
    <r>
      <t>Synthèse de rapport d'</t>
    </r>
    <r>
      <rPr>
        <b/>
        <sz val="14"/>
        <color rgb="FF0070C0"/>
        <rFont val="Calibri"/>
        <family val="2"/>
        <scheme val="minor"/>
      </rPr>
      <t>ASC</t>
    </r>
    <r>
      <rPr>
        <b/>
        <sz val="14"/>
        <color theme="1"/>
        <rFont val="Calibri"/>
        <family val="2"/>
        <scheme val="minor"/>
      </rPr>
      <t xml:space="preserve"> dans le district pas prompts</t>
    </r>
  </si>
  <si>
    <r>
      <t>Synthèse de rapport d'</t>
    </r>
    <r>
      <rPr>
        <b/>
        <sz val="14"/>
        <color rgb="FF0070C0"/>
        <rFont val="Calibri"/>
        <family val="2"/>
        <scheme val="minor"/>
      </rPr>
      <t>ASC</t>
    </r>
    <r>
      <rPr>
        <b/>
        <sz val="14"/>
        <color theme="1"/>
        <rFont val="Calibri"/>
        <family val="2"/>
        <scheme val="minor"/>
      </rPr>
      <t xml:space="preserve"> dans le district prompts</t>
    </r>
  </si>
  <si>
    <t>Nombre d'ASC dans le district ayant rapporté 
(rapports reçus)</t>
  </si>
  <si>
    <t>COMPLETUDE</t>
  </si>
  <si>
    <t>PROMPTITUDE</t>
  </si>
  <si>
    <t>INSTRUCTIONS</t>
  </si>
  <si>
    <t>NB: Dans la cellule réservée pour les ARTESUNATE Injectables, il est impératif de saisir le nombre de cas d'enfants et d'adultes ayant bénéficier du produit ARTESUNATE Injectable.</t>
  </si>
  <si>
    <t>Au cas où le nombre de bénéficiaire ne concorde pas avec les sorties du produit, la case se colore en jaune ou en rouge.
                              La couleur ROUGE voudrait dire que le nombre de bénéficiaires renseignés soit pour les adultes ou pour les enfants; est inférieur à la normal. 
                              La couleur JAUNE voudrait signifier que la valeur est supérieure à la normale. Dans ce cas il faut revoir vos registres afin de bien vérifier le nombre total                   de bénificiaires réparti en adultes et enfants.</t>
  </si>
  <si>
    <t>VISA du Directeur Régional de la Santé (DRS) :</t>
  </si>
  <si>
    <t>Nom, Signature et contact  du Point Focal du District (PFD)</t>
  </si>
  <si>
    <t>Quantité en attente de livraison par la CAMEG (Plqs)</t>
  </si>
  <si>
    <t>Quantité en attente de livraison au niveau du District (Plqs)</t>
  </si>
  <si>
    <r>
      <t xml:space="preserve"> Qté cdée pour les '</t>
    </r>
    <r>
      <rPr>
        <b/>
        <sz val="18"/>
        <rFont val="Arial"/>
        <family val="2"/>
      </rPr>
      <t xml:space="preserve">FS </t>
    </r>
    <r>
      <rPr>
        <b/>
        <sz val="14"/>
        <rFont val="Arial"/>
        <family val="2"/>
      </rPr>
      <t>en (Plqs)</t>
    </r>
  </si>
  <si>
    <r>
      <t>Qté cdée '</t>
    </r>
    <r>
      <rPr>
        <b/>
        <sz val="18"/>
        <rFont val="Arial"/>
        <family val="2"/>
      </rPr>
      <t xml:space="preserve">ASC </t>
    </r>
    <r>
      <rPr>
        <b/>
        <sz val="14"/>
        <rFont val="Arial"/>
        <family val="2"/>
      </rPr>
      <t>(Plqs)</t>
    </r>
  </si>
  <si>
    <t>VISA du Point Focal Régional  (PFR):</t>
  </si>
  <si>
    <t>Dihydroartéminisine Pipéraquine– Plaq / 3 comp 
( DHA-PPQ)  20/160 mg</t>
  </si>
  <si>
    <t>Dihydroartéminisine Pipéraquine– Plaq / 3 comp 
( DHA-PPQ)  40/320 mg</t>
  </si>
  <si>
    <t>Dihydroartéminisine Pipéraquine– Plaq / 6 comp 
( DHA-PPQ)  40/320 mg</t>
  </si>
  <si>
    <t>Dihydroartemisinine/pipéraquine – Plaq / 9 comp 
( DHA-PPQ) 40/320 mg</t>
  </si>
  <si>
    <t xml:space="preserve">Condition
nement 
</t>
  </si>
  <si>
    <t>Moustiquaire à Imprégnation Durable: (MID)</t>
  </si>
  <si>
    <t>VISA  PF régional  :</t>
  </si>
  <si>
    <t>VISA DRS</t>
  </si>
  <si>
    <t>Test de Diagnostic Rapide  : (TDR)</t>
  </si>
  <si>
    <t>Nombre de FS ayant d' ASC</t>
  </si>
  <si>
    <t>101</t>
  </si>
  <si>
    <t>102</t>
  </si>
  <si>
    <t>103</t>
  </si>
  <si>
    <t>104</t>
  </si>
  <si>
    <t>105</t>
  </si>
  <si>
    <t>106</t>
  </si>
  <si>
    <t>107</t>
  </si>
  <si>
    <t>108</t>
  </si>
  <si>
    <t>109</t>
  </si>
  <si>
    <t>110</t>
  </si>
  <si>
    <t>111</t>
  </si>
  <si>
    <t>112</t>
  </si>
  <si>
    <t>113</t>
  </si>
  <si>
    <t>114</t>
  </si>
  <si>
    <t>115</t>
  </si>
  <si>
    <t>116</t>
  </si>
  <si>
    <t>117</t>
  </si>
  <si>
    <t>118</t>
  </si>
  <si>
    <t>119</t>
  </si>
  <si>
    <t>120</t>
  </si>
  <si>
    <t>121</t>
  </si>
  <si>
    <t>122</t>
  </si>
  <si>
    <t>123</t>
  </si>
  <si>
    <t>124</t>
  </si>
  <si>
    <t>125</t>
  </si>
  <si>
    <t>126</t>
  </si>
  <si>
    <t>127</t>
  </si>
  <si>
    <t>128</t>
  </si>
  <si>
    <t>129</t>
  </si>
  <si>
    <t>130</t>
  </si>
  <si>
    <t>131</t>
  </si>
  <si>
    <t>132</t>
  </si>
  <si>
    <t>133</t>
  </si>
  <si>
    <t>134</t>
  </si>
  <si>
    <t>135</t>
  </si>
  <si>
    <t>136</t>
  </si>
  <si>
    <t>137</t>
  </si>
  <si>
    <t>138</t>
  </si>
  <si>
    <t>139</t>
  </si>
  <si>
    <t>140</t>
  </si>
  <si>
    <t>Janvier à Mars 2022</t>
  </si>
  <si>
    <t>Avril à Juin 2022</t>
  </si>
  <si>
    <t>Juillet à Septembre 2022</t>
  </si>
  <si>
    <t>Octobre à Décembre 2022</t>
  </si>
  <si>
    <t>Janvier à Mars 2023</t>
  </si>
  <si>
    <t>Avril à Juin 2023</t>
  </si>
  <si>
    <t>Juillet à Septembre 2023</t>
  </si>
  <si>
    <t>Octobre à Décembre 2023</t>
  </si>
  <si>
    <t>Janvier à Mars 2024</t>
  </si>
  <si>
    <t>Avril à Juin 2024</t>
  </si>
  <si>
    <t>Juillet à Septembre 2024</t>
  </si>
  <si>
    <t>Octobre à Décembre 2024</t>
  </si>
  <si>
    <t>2022</t>
  </si>
  <si>
    <t>2023</t>
  </si>
  <si>
    <t>2024</t>
  </si>
  <si>
    <t>Agoe-Nyivé</t>
  </si>
  <si>
    <t>GRAND_LOME</t>
  </si>
  <si>
    <t>141</t>
  </si>
  <si>
    <t>142</t>
  </si>
  <si>
    <t>143</t>
  </si>
  <si>
    <t>144</t>
  </si>
  <si>
    <t xml:space="preserve">  MINISTERE DE LA SANTE DE L'HYGIENE PUBLIQUE   </t>
  </si>
  <si>
    <t xml:space="preserve">        ET DE L'ACCES UNIVERSELLE AUX SOINS</t>
  </si>
  <si>
    <t xml:space="preserve">         DIRECTION GENERALE DE L'ACTION SANITAIRE</t>
  </si>
  <si>
    <t xml:space="preserve"> DIRECTION DE LA  LUTTE CONTRE LA MALADIE ET LES PROGRAMMES DE SANTE PUBLIQUE</t>
  </si>
  <si>
    <t>Juin à Septembre 2021</t>
  </si>
  <si>
    <t>Juin à Septembre 2022</t>
  </si>
  <si>
    <t>Juin à Septembre 2023</t>
  </si>
  <si>
    <t>Maquette version de Décembre 2021</t>
  </si>
  <si>
    <t>Annee</t>
  </si>
  <si>
    <t>Juin à Septembre 2024</t>
  </si>
  <si>
    <t>ANNEE 2022</t>
  </si>
  <si>
    <t>ANNEE 2023</t>
  </si>
  <si>
    <t>ANNEE 2024</t>
  </si>
  <si>
    <t xml:space="preserve">Janvier à Mars </t>
  </si>
  <si>
    <t xml:space="preserve">Avril à Juin </t>
  </si>
  <si>
    <t xml:space="preserve">Juillet à Septembre </t>
  </si>
  <si>
    <t>ANNE 2021</t>
  </si>
  <si>
    <t xml:space="preserve">       DIRECTION DE LA  LUTTE CONTRE LA MALADIE </t>
  </si>
  <si>
    <t xml:space="preserve">     ET LES PROGRAMMES DE SANTE PUBLIQUE</t>
  </si>
  <si>
    <t xml:space="preserve"> DIRECTION DE LA  LUTTE CONTRE LA MALADIE ET LES PROGRAMMES                      DE SANTE PUBLIQUE</t>
  </si>
  <si>
    <t>F</t>
  </si>
  <si>
    <t>H</t>
  </si>
  <si>
    <t>I</t>
  </si>
  <si>
    <t>L</t>
  </si>
  <si>
    <t>M</t>
  </si>
  <si>
    <t>N</t>
  </si>
  <si>
    <t>O</t>
  </si>
  <si>
    <t>QUANTITES COMMANDEES</t>
  </si>
  <si>
    <t>Juin à Septembre 2025</t>
  </si>
  <si>
    <t>Octobre à Décembre 2026</t>
  </si>
  <si>
    <t>ANNEE 2025</t>
  </si>
  <si>
    <t>Janvier à Mars 2025</t>
  </si>
  <si>
    <t>Avril à Juin 2025</t>
  </si>
  <si>
    <t>Octobre à Décembre 2025</t>
  </si>
  <si>
    <t>ANNEE 2026</t>
  </si>
  <si>
    <t>Janvier à Mars 2026</t>
  </si>
  <si>
    <t>Avril à Juin 2026</t>
  </si>
  <si>
    <t>Juin à Septembre 2026</t>
  </si>
  <si>
    <t>Année 2023</t>
  </si>
  <si>
    <t>Année 2024</t>
  </si>
  <si>
    <t>Année 2025</t>
  </si>
  <si>
    <t>Juillet à Septembre 2025</t>
  </si>
  <si>
    <t>Année 2026</t>
  </si>
  <si>
    <t>Juillet à Septembre 2026</t>
  </si>
  <si>
    <t>Année 2027</t>
  </si>
  <si>
    <t>Janvier à Mars 2027</t>
  </si>
  <si>
    <t>Avril à Juin 2027</t>
  </si>
  <si>
    <t>Juillet à Septembre 2027</t>
  </si>
  <si>
    <t>Octobre à Décembre 2027</t>
  </si>
  <si>
    <t>Année 2028</t>
  </si>
  <si>
    <t>Janvier à Mars 2028</t>
  </si>
  <si>
    <t>Avril à Juin 2028</t>
  </si>
  <si>
    <t>Juillet à Septembre 2028</t>
  </si>
  <si>
    <t>Octobre à Décembre 2028</t>
  </si>
  <si>
    <t>ANNEE 2027</t>
  </si>
  <si>
    <t>Juin à Septembre 2027</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</si>
</sst>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mc:Ignorable="x14ac x16r2">
  <numFmts count="1">
    <numFmt numFmtId="164" formatCode="**;**;**;**"/>
  </numFmts>
  <fonts count="163" x14ac:knownFonts="1">
    <font>
      <sz val="11"/>
      <color theme="1"/>
      <name val="Calibri"/>
      <family val="2"/>
      <scheme val="minor"/>
    </font>
    <font>
      <b/>
      <sz val="12"/>
      <name val="Tahoma"/>
      <family val="2"/>
    </font>
    <font>
      <sz val="12"/>
      <color theme="1"/>
      <name val="Tahoma"/>
      <family val="2"/>
    </font>
    <font>
      <sz val="10"/>
      <name val="Arial"/>
      <family val="2"/>
    </font>
    <font>
      <sz val="10"/>
      <name val="Calibri"/>
      <family val="2"/>
      <scheme val="minor"/>
    </font>
    <font>
      <b/>
      <u/>
      <sz val="12"/>
      <name val="Tahoma"/>
      <family val="2"/>
    </font>
    <font>
      <b/>
      <i/>
      <u/>
      <sz val="12"/>
      <name val="Tahoma"/>
      <family val="2"/>
    </font>
    <font>
      <b/>
      <i/>
      <u/>
      <sz val="12"/>
      <name val="Arial"/>
      <family val="2"/>
    </font>
    <font>
      <b/>
      <sz val="9"/>
      <color theme="1"/>
      <name val="Times New Roman"/>
      <family val="1"/>
    </font>
    <font>
      <b/>
      <sz val="10"/>
      <name val="Calibri"/>
      <family val="2"/>
      <scheme val="minor"/>
    </font>
    <font>
      <b/>
      <sz val="11"/>
      <name val="Arial"/>
      <family val="2"/>
    </font>
    <font>
      <b/>
      <sz val="13"/>
      <color theme="1"/>
      <name val="Times New Roman"/>
      <family val="1"/>
    </font>
    <font>
      <sz val="11"/>
      <name val="Arial"/>
      <family val="2"/>
    </font>
    <font>
      <b/>
      <sz val="10"/>
      <name val="Arial"/>
      <family val="2"/>
    </font>
    <font>
      <u/>
      <sz val="11"/>
      <name val="Arial"/>
      <family val="2"/>
    </font>
    <font>
      <u/>
      <sz val="12"/>
      <name val="Arial"/>
      <family val="2"/>
    </font>
    <font>
      <b/>
      <sz val="12"/>
      <name val="Calibri"/>
      <family val="2"/>
      <scheme val="minor"/>
    </font>
    <font>
      <b/>
      <sz val="9"/>
      <name val="Calibri"/>
      <family val="2"/>
      <scheme val="minor"/>
    </font>
    <font>
      <b/>
      <i/>
      <sz val="8"/>
      <name val="Calibri"/>
      <family val="2"/>
      <scheme val="minor"/>
    </font>
    <font>
      <sz val="8"/>
      <name val="Calibri"/>
      <family val="2"/>
      <scheme val="minor"/>
    </font>
    <font>
      <b/>
      <sz val="9"/>
      <color rgb="FFFF0000"/>
      <name val="Calibri"/>
      <family val="2"/>
      <scheme val="minor"/>
    </font>
    <font>
      <b/>
      <sz val="12"/>
      <name val="Calibri"/>
      <family val="2"/>
    </font>
    <font>
      <b/>
      <u/>
      <sz val="12"/>
      <name val="Calibri"/>
      <family val="2"/>
      <scheme val="minor"/>
    </font>
    <font>
      <sz val="11"/>
      <color theme="1"/>
      <name val="Calibri"/>
      <family val="2"/>
    </font>
    <font>
      <sz val="11"/>
      <color theme="0" tint="-0.34998626667073579"/>
      <name val="Calibri"/>
      <family val="2"/>
      <scheme val="minor"/>
    </font>
    <font>
      <i/>
      <sz val="11"/>
      <color theme="1"/>
      <name val="Calibri"/>
      <family val="2"/>
      <scheme val="minor"/>
    </font>
    <font>
      <i/>
      <sz val="11"/>
      <color rgb="FFFF0000"/>
      <name val="Calibri"/>
      <family val="2"/>
      <scheme val="minor"/>
    </font>
    <font>
      <b/>
      <sz val="12"/>
      <color theme="1"/>
      <name val="Calibri"/>
      <family val="2"/>
      <scheme val="minor"/>
    </font>
    <font>
      <sz val="14"/>
      <color theme="0"/>
      <name val="Calibri"/>
      <family val="2"/>
      <scheme val="minor"/>
    </font>
    <font>
      <b/>
      <sz val="10"/>
      <color theme="0" tint="-0.34998626667073579"/>
      <name val="Comic Sans MS"/>
      <family val="4"/>
    </font>
    <font>
      <sz val="11"/>
      <color theme="1"/>
      <name val="Calibri"/>
      <family val="2"/>
      <scheme val="minor"/>
    </font>
    <font>
      <b/>
      <sz val="11"/>
      <color theme="1"/>
      <name val="Calibri"/>
      <family val="2"/>
      <scheme val="minor"/>
    </font>
    <font>
      <sz val="11"/>
      <color theme="0"/>
      <name val="Calibri"/>
      <family val="2"/>
      <scheme val="minor"/>
    </font>
    <font>
      <sz val="10"/>
      <color theme="2" tint="-0.249977111117893"/>
      <name val="Calibri"/>
      <family val="2"/>
      <scheme val="minor"/>
    </font>
    <font>
      <sz val="16"/>
      <name val="Arial"/>
      <family val="2"/>
    </font>
    <font>
      <b/>
      <sz val="16"/>
      <name val="Arial"/>
      <family val="2"/>
    </font>
    <font>
      <i/>
      <sz val="10"/>
      <name val="Calibri"/>
      <family val="2"/>
      <scheme val="minor"/>
    </font>
    <font>
      <i/>
      <sz val="11"/>
      <name val="Arial"/>
      <family val="2"/>
    </font>
    <font>
      <b/>
      <i/>
      <sz val="11"/>
      <name val="Arial"/>
      <family val="2"/>
    </font>
    <font>
      <i/>
      <sz val="10"/>
      <name val="Arial"/>
      <family val="2"/>
    </font>
    <font>
      <b/>
      <i/>
      <sz val="10"/>
      <name val="Calibri"/>
      <family val="2"/>
      <scheme val="minor"/>
    </font>
    <font>
      <sz val="10"/>
      <name val="Calibri"/>
      <family val="2"/>
    </font>
    <font>
      <sz val="11"/>
      <color indexed="8"/>
      <name val="Calibri"/>
      <family val="2"/>
    </font>
    <font>
      <sz val="10"/>
      <color theme="1"/>
      <name val="Comic Sans MS"/>
      <family val="4"/>
    </font>
    <font>
      <b/>
      <sz val="18"/>
      <color theme="1"/>
      <name val="Calibri"/>
      <family val="2"/>
      <scheme val="minor"/>
    </font>
    <font>
      <sz val="14"/>
      <name val="Calibri"/>
      <family val="2"/>
      <scheme val="minor"/>
    </font>
    <font>
      <b/>
      <sz val="14"/>
      <name val="Arial"/>
      <family val="2"/>
    </font>
    <font>
      <b/>
      <sz val="14"/>
      <color rgb="FFFF0000"/>
      <name val="Calibri"/>
      <family val="2"/>
      <scheme val="minor"/>
    </font>
    <font>
      <b/>
      <sz val="14"/>
      <name val="Calibri"/>
      <family val="2"/>
      <scheme val="minor"/>
    </font>
    <font>
      <i/>
      <sz val="14"/>
      <name val="Calibri"/>
      <family val="2"/>
      <scheme val="minor"/>
    </font>
    <font>
      <sz val="11"/>
      <name val="Calibri"/>
      <family val="2"/>
      <scheme val="minor"/>
    </font>
    <font>
      <i/>
      <sz val="11"/>
      <name val="Calibri"/>
      <family val="2"/>
      <scheme val="minor"/>
    </font>
    <font>
      <sz val="11"/>
      <color rgb="FFFF0000"/>
      <name val="Calibri"/>
      <family val="2"/>
      <scheme val="minor"/>
    </font>
    <font>
      <b/>
      <i/>
      <sz val="11"/>
      <name val="Calibri"/>
      <family val="2"/>
      <scheme val="minor"/>
    </font>
    <font>
      <b/>
      <sz val="11"/>
      <name val="Calibri"/>
      <family val="2"/>
      <scheme val="minor"/>
    </font>
    <font>
      <b/>
      <sz val="14"/>
      <color theme="1"/>
      <name val="Calibri"/>
      <family val="2"/>
      <scheme val="minor"/>
    </font>
    <font>
      <b/>
      <sz val="14"/>
      <color theme="1"/>
      <name val="Times New Roman"/>
      <family val="1"/>
    </font>
    <font>
      <b/>
      <sz val="16"/>
      <color theme="1"/>
      <name val="Times New Roman"/>
      <family val="1"/>
    </font>
    <font>
      <sz val="10"/>
      <color theme="0" tint="-0.34998626667073579"/>
      <name val="Comic Sans MS"/>
      <family val="4"/>
    </font>
    <font>
      <b/>
      <u/>
      <sz val="11"/>
      <color rgb="FFFF0000"/>
      <name val="Calibri"/>
      <family val="2"/>
      <scheme val="minor"/>
    </font>
    <font>
      <sz val="18"/>
      <color rgb="FFFF0000"/>
      <name val="Calibri"/>
      <family val="2"/>
      <scheme val="minor"/>
    </font>
    <font>
      <sz val="10"/>
      <color theme="0"/>
      <name val="Calibri"/>
      <family val="2"/>
      <scheme val="minor"/>
    </font>
    <font>
      <sz val="10"/>
      <color theme="1"/>
      <name val="Calibri"/>
      <family val="2"/>
      <scheme val="minor"/>
    </font>
    <font>
      <b/>
      <sz val="10"/>
      <color rgb="FFFF0000"/>
      <name val="Calibri"/>
      <family val="2"/>
      <scheme val="minor"/>
    </font>
    <font>
      <b/>
      <sz val="14"/>
      <color rgb="FFFF0000"/>
      <name val="Arial"/>
      <family val="2"/>
    </font>
    <font>
      <b/>
      <sz val="10"/>
      <name val="Comic Sans MS"/>
      <family val="4"/>
    </font>
    <font>
      <sz val="10"/>
      <name val="Comic Sans MS"/>
      <family val="4"/>
    </font>
    <font>
      <b/>
      <sz val="12"/>
      <color rgb="FFFF0000"/>
      <name val="Calibri"/>
      <family val="2"/>
      <scheme val="minor"/>
    </font>
    <font>
      <b/>
      <sz val="14"/>
      <color rgb="FF0070C0"/>
      <name val="Calibri"/>
      <family val="2"/>
      <scheme val="minor"/>
    </font>
    <font>
      <b/>
      <sz val="12"/>
      <color rgb="FF0070C0"/>
      <name val="Calibri"/>
      <family val="2"/>
      <scheme val="minor"/>
    </font>
    <font>
      <b/>
      <sz val="8"/>
      <color theme="1"/>
      <name val="Calibri"/>
      <family val="2"/>
      <scheme val="minor"/>
    </font>
    <font>
      <u/>
      <sz val="16"/>
      <name val="Arial"/>
      <family val="2"/>
    </font>
    <font>
      <b/>
      <sz val="18"/>
      <color theme="1"/>
      <name val="Times New Roman"/>
      <family val="1"/>
    </font>
    <font>
      <b/>
      <sz val="20"/>
      <color theme="1"/>
      <name val="Times New Roman"/>
      <family val="1"/>
    </font>
    <font>
      <b/>
      <sz val="16"/>
      <name val="Calibri"/>
      <family val="2"/>
      <scheme val="minor"/>
    </font>
    <font>
      <b/>
      <i/>
      <sz val="12"/>
      <name val="Calibri"/>
      <family val="2"/>
      <scheme val="minor"/>
    </font>
    <font>
      <b/>
      <sz val="20"/>
      <name val="Calibri"/>
      <family val="2"/>
      <scheme val="minor"/>
    </font>
    <font>
      <sz val="18"/>
      <name val="Calibri"/>
      <family val="2"/>
      <scheme val="minor"/>
    </font>
    <font>
      <sz val="20"/>
      <name val="Calibri"/>
      <family val="2"/>
      <scheme val="minor"/>
    </font>
    <font>
      <b/>
      <sz val="20"/>
      <color rgb="FFFF0000"/>
      <name val="Calibri"/>
      <family val="2"/>
      <scheme val="minor"/>
    </font>
    <font>
      <sz val="18"/>
      <name val="Arial"/>
      <family val="2"/>
    </font>
    <font>
      <b/>
      <sz val="18"/>
      <name val="Arial"/>
      <family val="2"/>
    </font>
    <font>
      <sz val="22"/>
      <name val="Calibri"/>
      <family val="2"/>
      <scheme val="minor"/>
    </font>
    <font>
      <b/>
      <sz val="22"/>
      <name val="Calibri"/>
      <family val="2"/>
      <scheme val="minor"/>
    </font>
    <font>
      <b/>
      <u val="double"/>
      <sz val="20"/>
      <color rgb="FFFF0000"/>
      <name val="Tahoma"/>
      <family val="2"/>
    </font>
    <font>
      <b/>
      <sz val="20"/>
      <color rgb="FFFF0000"/>
      <name val="Tahoma"/>
      <family val="2"/>
    </font>
    <font>
      <b/>
      <sz val="24"/>
      <color theme="1"/>
      <name val="Times New Roman"/>
      <family val="1"/>
    </font>
    <font>
      <b/>
      <sz val="26"/>
      <name val="Arial"/>
      <family val="2"/>
    </font>
    <font>
      <sz val="12"/>
      <name val="Calibri"/>
      <family val="2"/>
      <scheme val="minor"/>
    </font>
    <font>
      <sz val="12"/>
      <color rgb="FFFF0000"/>
      <name val="Calibri"/>
      <family val="2"/>
      <scheme val="minor"/>
    </font>
    <font>
      <i/>
      <u val="double"/>
      <sz val="11"/>
      <name val="Calibri"/>
      <family val="2"/>
      <scheme val="minor"/>
    </font>
    <font>
      <b/>
      <i/>
      <u val="double"/>
      <sz val="11"/>
      <name val="Calibri"/>
      <family val="2"/>
      <scheme val="minor"/>
    </font>
    <font>
      <i/>
      <u/>
      <sz val="11"/>
      <name val="Calibri"/>
      <family val="2"/>
      <scheme val="minor"/>
    </font>
    <font>
      <u val="double"/>
      <sz val="11"/>
      <name val="Calibri"/>
      <family val="2"/>
      <scheme val="minor"/>
    </font>
    <font>
      <b/>
      <sz val="10"/>
      <color theme="1"/>
      <name val="Comic Sans MS"/>
      <family val="4"/>
    </font>
    <font>
      <sz val="16"/>
      <color theme="1"/>
      <name val="Comic Sans MS"/>
      <family val="4"/>
    </font>
    <font>
      <sz val="12"/>
      <color theme="1"/>
      <name val="Comic Sans MS"/>
      <family val="4"/>
    </font>
    <font>
      <b/>
      <u val="double"/>
      <sz val="11"/>
      <color rgb="FFFF0000"/>
      <name val="Calibri"/>
      <family val="2"/>
      <scheme val="minor"/>
    </font>
    <font>
      <b/>
      <u/>
      <sz val="12"/>
      <name val="Arial"/>
      <family val="2"/>
    </font>
    <font>
      <b/>
      <u/>
      <sz val="14"/>
      <name val="Arial"/>
      <family val="2"/>
    </font>
    <font>
      <b/>
      <sz val="14"/>
      <color theme="0"/>
      <name val="Arial"/>
      <family val="2"/>
    </font>
    <font>
      <b/>
      <u val="double"/>
      <sz val="14"/>
      <name val="Arial"/>
      <family val="2"/>
    </font>
    <font>
      <b/>
      <u val="double"/>
      <sz val="14"/>
      <color rgb="FFFF0000"/>
      <name val="Arial"/>
      <family val="2"/>
    </font>
    <font>
      <b/>
      <sz val="14"/>
      <name val="Calibri"/>
      <family val="2"/>
    </font>
    <font>
      <sz val="14"/>
      <name val="Arial"/>
      <family val="2"/>
    </font>
    <font>
      <i/>
      <sz val="14"/>
      <name val="Arial"/>
      <family val="2"/>
    </font>
    <font>
      <b/>
      <sz val="14"/>
      <color theme="1"/>
      <name val="Arial"/>
      <family val="2"/>
    </font>
    <font>
      <b/>
      <sz val="11"/>
      <color rgb="FFFF0000"/>
      <name val="Arial"/>
      <family val="2"/>
    </font>
    <font>
      <sz val="8"/>
      <color rgb="FFFF0000"/>
      <name val="Calibri"/>
      <family val="2"/>
      <scheme val="minor"/>
    </font>
    <font>
      <b/>
      <sz val="18"/>
      <name val="Calibri"/>
      <family val="2"/>
      <scheme val="minor"/>
    </font>
    <font>
      <u/>
      <sz val="18"/>
      <name val="Arial"/>
      <family val="2"/>
    </font>
    <font>
      <sz val="20"/>
      <name val="Arial"/>
      <family val="2"/>
    </font>
    <font>
      <b/>
      <u val="double"/>
      <sz val="20"/>
      <color rgb="FFFF0000"/>
      <name val="Arial"/>
      <family val="2"/>
    </font>
    <font>
      <b/>
      <sz val="48"/>
      <color theme="1"/>
      <name val="Times New Roman"/>
      <family val="1"/>
    </font>
    <font>
      <sz val="11"/>
      <color rgb="FF00B050"/>
      <name val="Calibri"/>
      <family val="2"/>
      <scheme val="minor"/>
    </font>
    <font>
      <sz val="11"/>
      <color rgb="FFFF011F"/>
      <name val="Calibri"/>
      <family val="2"/>
      <scheme val="minor"/>
    </font>
    <font>
      <b/>
      <sz val="16"/>
      <color theme="1"/>
      <name val="Arial"/>
      <family val="2"/>
    </font>
    <font>
      <b/>
      <sz val="16"/>
      <color theme="1"/>
      <name val="Calibri"/>
      <family val="2"/>
      <scheme val="minor"/>
    </font>
    <font>
      <b/>
      <i/>
      <sz val="11"/>
      <color rgb="FFFF0000"/>
      <name val="Calibri"/>
      <family val="2"/>
      <scheme val="minor"/>
    </font>
    <font>
      <b/>
      <i/>
      <u val="double"/>
      <sz val="11"/>
      <color rgb="FFFF0000"/>
      <name val="Calibri"/>
      <family val="2"/>
      <scheme val="minor"/>
    </font>
    <font>
      <sz val="11"/>
      <color rgb="FF00B0F0"/>
      <name val="Calibri"/>
      <family val="2"/>
      <scheme val="minor"/>
    </font>
    <font>
      <sz val="11"/>
      <color theme="0"/>
      <name val="Arial"/>
      <family val="2"/>
    </font>
    <font>
      <sz val="10"/>
      <color theme="0"/>
      <name val="Arial"/>
      <family val="2"/>
    </font>
    <font>
      <b/>
      <sz val="14"/>
      <color theme="0"/>
      <name val="Calibri"/>
      <family val="2"/>
      <scheme val="minor"/>
    </font>
    <font>
      <u/>
      <sz val="13"/>
      <name val="Arial"/>
      <family val="2"/>
    </font>
    <font>
      <sz val="13"/>
      <name val="Arial"/>
      <family val="2"/>
    </font>
    <font>
      <b/>
      <sz val="13"/>
      <name val="Arial"/>
      <family val="2"/>
    </font>
    <font>
      <b/>
      <sz val="13"/>
      <name val="Calibri"/>
      <family val="2"/>
      <scheme val="minor"/>
    </font>
    <font>
      <sz val="13"/>
      <name val="Calibri"/>
      <family val="2"/>
      <scheme val="minor"/>
    </font>
    <font>
      <b/>
      <sz val="13"/>
      <color theme="1"/>
      <name val="Calibri"/>
      <family val="2"/>
      <scheme val="minor"/>
    </font>
    <font>
      <sz val="13"/>
      <color theme="1"/>
      <name val="Calibri"/>
      <family val="2"/>
      <scheme val="minor"/>
    </font>
    <font>
      <b/>
      <u/>
      <sz val="11"/>
      <color theme="1"/>
      <name val="Calibri"/>
      <family val="2"/>
      <scheme val="minor"/>
    </font>
    <font>
      <b/>
      <sz val="11"/>
      <color rgb="FFFF0000"/>
      <name val="Calibri"/>
      <family val="2"/>
      <scheme val="minor"/>
    </font>
    <font>
      <b/>
      <sz val="26"/>
      <name val="Calibri"/>
      <family val="2"/>
      <scheme val="minor"/>
    </font>
    <font>
      <sz val="14"/>
      <color theme="0"/>
      <name val="Arial"/>
      <family val="2"/>
    </font>
    <font>
      <sz val="16"/>
      <color theme="0"/>
      <name val="Arial"/>
      <family val="2"/>
    </font>
    <font>
      <b/>
      <sz val="22"/>
      <color theme="1"/>
      <name val="Times New Roman"/>
      <family val="1"/>
    </font>
    <font>
      <b/>
      <sz val="26"/>
      <color theme="1"/>
      <name val="Times New Roman"/>
      <family val="1"/>
    </font>
    <font>
      <sz val="16"/>
      <color theme="0"/>
      <name val="Calibri"/>
      <family val="2"/>
      <scheme val="minor"/>
    </font>
    <font>
      <sz val="16"/>
      <name val="Calibri"/>
      <family val="2"/>
      <scheme val="minor"/>
    </font>
    <font>
      <sz val="22"/>
      <color theme="0"/>
      <name val="Calibri"/>
      <family val="2"/>
      <scheme val="minor"/>
    </font>
    <font>
      <b/>
      <u val="double"/>
      <sz val="22"/>
      <name val="Tahoma"/>
      <family val="2"/>
    </font>
    <font>
      <b/>
      <sz val="16"/>
      <name val="Tahoma"/>
      <family val="2"/>
    </font>
    <font>
      <sz val="16"/>
      <color theme="1"/>
      <name val="Tahoma"/>
      <family val="2"/>
    </font>
    <font>
      <sz val="16"/>
      <color theme="1"/>
      <name val="Calibri"/>
      <family val="2"/>
      <scheme val="minor"/>
    </font>
    <font>
      <b/>
      <i/>
      <u/>
      <sz val="16"/>
      <name val="Tahoma"/>
      <family val="2"/>
    </font>
    <font>
      <b/>
      <i/>
      <u/>
      <sz val="16"/>
      <name val="Arial"/>
      <family val="2"/>
    </font>
    <font>
      <b/>
      <sz val="18"/>
      <color rgb="FFFF0000"/>
      <name val="Calibri"/>
      <family val="2"/>
      <scheme val="minor"/>
    </font>
    <font>
      <b/>
      <sz val="16"/>
      <color rgb="FF002060"/>
      <name val="Calibri"/>
      <family val="2"/>
      <scheme val="minor"/>
    </font>
    <font>
      <sz val="14"/>
      <color rgb="FF002060"/>
      <name val="Calibri"/>
      <family val="2"/>
      <scheme val="minor"/>
    </font>
    <font>
      <b/>
      <u val="double"/>
      <sz val="11"/>
      <color theme="0"/>
      <name val="Calibri"/>
      <family val="2"/>
      <scheme val="minor"/>
    </font>
    <font>
      <b/>
      <u val="double"/>
      <sz val="14"/>
      <color theme="0"/>
      <name val="Calibri"/>
      <family val="2"/>
      <scheme val="minor"/>
    </font>
    <font>
      <b/>
      <sz val="11"/>
      <color rgb="FFFF011F"/>
      <name val="Arial"/>
      <family val="2"/>
    </font>
    <font>
      <sz val="10"/>
      <color theme="0"/>
      <name val="Comic Sans MS"/>
      <family val="4"/>
    </font>
    <font>
      <b/>
      <sz val="18"/>
      <color theme="0"/>
      <name val="Calibri"/>
      <family val="2"/>
      <scheme val="minor"/>
    </font>
    <font>
      <b/>
      <sz val="10"/>
      <name val="Tahoma"/>
      <family val="2"/>
    </font>
    <font>
      <sz val="10"/>
      <color theme="1"/>
      <name val="Tahoma"/>
      <family val="2"/>
    </font>
    <font>
      <sz val="10"/>
      <color theme="0" tint="-0.34998626667073579"/>
      <name val="Calibri"/>
      <family val="2"/>
      <scheme val="minor"/>
    </font>
    <font>
      <b/>
      <sz val="10"/>
      <color theme="1"/>
      <name val="Tahoma"/>
      <family val="2"/>
    </font>
    <font>
      <b/>
      <i/>
      <u/>
      <sz val="10"/>
      <name val="Arial"/>
      <family val="2"/>
    </font>
    <font>
      <b/>
      <sz val="10"/>
      <color theme="1"/>
      <name val="Times New Roman"/>
      <family val="1"/>
    </font>
    <font>
      <b/>
      <u/>
      <sz val="10"/>
      <name val="Tahoma"/>
      <family val="2"/>
    </font>
    <font>
      <sz val="18"/>
      <color theme="1"/>
      <name val="Calibri"/>
      <family val="2"/>
      <scheme val="minor"/>
    </font>
  </fonts>
  <fills count="29">
    <fill>
      <patternFill patternType="none"/>
    </fill>
    <fill>
      <patternFill patternType="gray125"/>
    </fill>
    <fill>
      <patternFill patternType="gray125">
        <bgColor theme="5" tint="0.79998168889431442"/>
      </patternFill>
    </fill>
    <fill>
      <patternFill patternType="solid">
        <fgColor theme="0" tint="-0.14999847407452621"/>
        <bgColor indexed="64"/>
      </patternFill>
    </fill>
    <fill>
      <patternFill patternType="solid">
        <fgColor theme="5" tint="0.79998168889431442"/>
        <bgColor indexed="64"/>
      </patternFill>
    </fill>
    <fill>
      <patternFill patternType="solid">
        <fgColor theme="4" tint="0.79998168889431442"/>
        <bgColor indexed="64"/>
      </patternFill>
    </fill>
    <fill>
      <patternFill patternType="solid">
        <fgColor theme="5" tint="0.59999389629810485"/>
        <bgColor indexed="64"/>
      </patternFill>
    </fill>
    <fill>
      <patternFill patternType="solid">
        <fgColor theme="0"/>
        <bgColor indexed="64"/>
      </patternFill>
    </fill>
    <fill>
      <patternFill patternType="solid">
        <fgColor theme="0" tint="-4.9989318521683403E-2"/>
        <bgColor indexed="64"/>
      </patternFill>
    </fill>
    <fill>
      <patternFill patternType="gray0625">
        <bgColor theme="5" tint="0.79998168889431442"/>
      </patternFill>
    </fill>
    <fill>
      <patternFill patternType="solid">
        <fgColor theme="3" tint="0.79998168889431442"/>
        <bgColor indexed="64"/>
      </patternFill>
    </fill>
    <fill>
      <patternFill patternType="solid">
        <fgColor theme="7" tint="0.39997558519241921"/>
        <bgColor indexed="64"/>
      </patternFill>
    </fill>
    <fill>
      <patternFill patternType="solid">
        <fgColor theme="1"/>
        <bgColor indexed="64"/>
      </patternFill>
    </fill>
    <fill>
      <patternFill patternType="solid">
        <fgColor theme="4" tint="0.39997558519241921"/>
        <bgColor indexed="64"/>
      </patternFill>
    </fill>
    <fill>
      <patternFill patternType="solid">
        <fgColor theme="2" tint="-0.249977111117893"/>
        <bgColor indexed="64"/>
      </patternFill>
    </fill>
    <fill>
      <patternFill patternType="solid">
        <fgColor rgb="FFFF0000"/>
        <bgColor indexed="64"/>
      </patternFill>
    </fill>
    <fill>
      <patternFill patternType="solid">
        <fgColor theme="7" tint="0.79998168889431442"/>
        <bgColor indexed="64"/>
      </patternFill>
    </fill>
    <fill>
      <patternFill patternType="solid">
        <fgColor rgb="FF00B050"/>
        <bgColor indexed="64"/>
      </patternFill>
    </fill>
    <fill>
      <patternFill patternType="solid">
        <fgColor theme="8" tint="0.59999389629810485"/>
        <bgColor indexed="64"/>
      </patternFill>
    </fill>
    <fill>
      <patternFill patternType="solid">
        <fgColor rgb="FFFFFF00"/>
        <bgColor indexed="64"/>
      </patternFill>
    </fill>
    <fill>
      <patternFill patternType="solid">
        <fgColor rgb="FF00B0F0"/>
        <bgColor indexed="64"/>
      </patternFill>
    </fill>
    <fill>
      <patternFill patternType="solid">
        <fgColor rgb="FFFFCCFF"/>
        <bgColor indexed="64"/>
      </patternFill>
    </fill>
    <fill>
      <patternFill patternType="solid">
        <fgColor rgb="FFFF011F"/>
        <bgColor indexed="64"/>
      </patternFill>
    </fill>
    <fill>
      <patternFill patternType="solid">
        <fgColor theme="9" tint="0.59999389629810485"/>
        <bgColor indexed="64"/>
      </patternFill>
    </fill>
    <fill>
      <patternFill patternType="solid">
        <fgColor rgb="FFFFC000"/>
        <bgColor indexed="64"/>
      </patternFill>
    </fill>
    <fill>
      <patternFill patternType="solid">
        <fgColor theme="4" tint="0.59999389629810485"/>
        <bgColor indexed="64"/>
      </patternFill>
    </fill>
    <fill>
      <patternFill patternType="solid">
        <fgColor rgb="FFFFFF99"/>
        <bgColor indexed="64"/>
      </patternFill>
    </fill>
    <fill>
      <patternFill patternType="solid">
        <fgColor rgb="FF002060"/>
        <bgColor indexed="64"/>
      </patternFill>
    </fill>
    <fill>
      <patternFill patternType="solid">
        <fgColor theme="0"/>
        <bgColor theme="0"/>
      </patternFill>
    </fill>
  </fills>
  <borders count="60">
    <border>
      <left/>
      <right/>
      <top/>
      <bottom/>
      <diagonal/>
    </border>
    <border>
      <left style="thin">
        <color indexed="64"/>
      </left>
      <right style="thin">
        <color indexed="64"/>
      </right>
      <top style="thin">
        <color indexed="64"/>
      </top>
      <bottom/>
      <diagonal/>
    </border>
    <border>
      <left style="thin">
        <color indexed="64"/>
      </left>
      <right style="thin">
        <color indexed="64"/>
      </right>
      <top style="thin">
        <color indexed="64"/>
      </top>
      <bottom style="thin">
        <color indexed="64"/>
      </bottom>
      <diagonal/>
    </border>
    <border>
      <left style="thin">
        <color indexed="64"/>
      </left>
      <right style="thin">
        <color indexed="64"/>
      </right>
      <top/>
      <bottom style="thin">
        <color indexed="64"/>
      </bottom>
      <diagonal/>
    </border>
    <border>
      <left style="medium">
        <color indexed="64"/>
      </left>
      <right style="medium">
        <color indexed="64"/>
      </right>
      <top style="medium">
        <color indexed="64"/>
      </top>
      <bottom style="medium">
        <color indexed="64"/>
      </bottom>
      <diagonal/>
    </border>
    <border>
      <left/>
      <right style="medium">
        <color indexed="64"/>
      </right>
      <top style="medium">
        <color indexed="64"/>
      </top>
      <bottom style="medium">
        <color indexed="64"/>
      </bottom>
      <diagonal/>
    </border>
    <border>
      <left style="medium">
        <color indexed="64"/>
      </left>
      <right/>
      <top style="medium">
        <color indexed="64"/>
      </top>
      <bottom style="medium">
        <color indexed="64"/>
      </bottom>
      <diagonal/>
    </border>
    <border>
      <left/>
      <right/>
      <top style="medium">
        <color indexed="64"/>
      </top>
      <bottom style="medium">
        <color indexed="64"/>
      </bottom>
      <diagonal/>
    </border>
    <border>
      <left style="thin">
        <color indexed="64"/>
      </left>
      <right/>
      <top style="thin">
        <color indexed="64"/>
      </top>
      <bottom style="thin">
        <color indexed="64"/>
      </bottom>
      <diagonal/>
    </border>
    <border>
      <left/>
      <right/>
      <top style="thin">
        <color indexed="64"/>
      </top>
      <bottom style="thin">
        <color indexed="64"/>
      </bottom>
      <diagonal/>
    </border>
    <border>
      <left/>
      <right style="thin">
        <color indexed="64"/>
      </right>
      <top style="thin">
        <color indexed="64"/>
      </top>
      <bottom style="thin">
        <color indexed="64"/>
      </bottom>
      <diagonal/>
    </border>
    <border>
      <left style="medium">
        <color indexed="64"/>
      </left>
      <right style="medium">
        <color indexed="64"/>
      </right>
      <top style="medium">
        <color indexed="64"/>
      </top>
      <bottom style="thin">
        <color indexed="64"/>
      </bottom>
      <diagonal/>
    </border>
    <border>
      <left/>
      <right style="medium">
        <color indexed="64"/>
      </right>
      <top style="thin">
        <color indexed="64"/>
      </top>
      <bottom style="thin">
        <color indexed="64"/>
      </bottom>
      <diagonal/>
    </border>
    <border>
      <left style="medium">
        <color indexed="64"/>
      </left>
      <right style="medium">
        <color indexed="64"/>
      </right>
      <top/>
      <bottom style="medium">
        <color indexed="64"/>
      </bottom>
      <diagonal/>
    </border>
    <border>
      <left style="thin">
        <color indexed="64"/>
      </left>
      <right style="thin">
        <color indexed="64"/>
      </right>
      <top/>
      <bottom/>
      <diagonal/>
    </border>
    <border>
      <left style="medium">
        <color indexed="64"/>
      </left>
      <right style="thin">
        <color indexed="64"/>
      </right>
      <top style="medium">
        <color indexed="64"/>
      </top>
      <bottom style="thin">
        <color indexed="64"/>
      </bottom>
      <diagonal/>
    </border>
    <border>
      <left style="thin">
        <color indexed="64"/>
      </left>
      <right style="thin">
        <color indexed="64"/>
      </right>
      <top style="medium">
        <color indexed="64"/>
      </top>
      <bottom style="thin">
        <color indexed="64"/>
      </bottom>
      <diagonal/>
    </border>
    <border>
      <left style="thin">
        <color indexed="64"/>
      </left>
      <right style="medium">
        <color indexed="64"/>
      </right>
      <top style="medium">
        <color indexed="64"/>
      </top>
      <bottom style="thin">
        <color indexed="64"/>
      </bottom>
      <diagonal/>
    </border>
    <border>
      <left style="medium">
        <color indexed="64"/>
      </left>
      <right style="thin">
        <color indexed="64"/>
      </right>
      <top style="thin">
        <color indexed="64"/>
      </top>
      <bottom style="thin">
        <color indexed="64"/>
      </bottom>
      <diagonal/>
    </border>
    <border>
      <left style="thin">
        <color indexed="64"/>
      </left>
      <right style="medium">
        <color indexed="64"/>
      </right>
      <top style="thin">
        <color indexed="64"/>
      </top>
      <bottom style="thin">
        <color indexed="64"/>
      </bottom>
      <diagonal/>
    </border>
    <border>
      <left style="medium">
        <color indexed="64"/>
      </left>
      <right style="thin">
        <color indexed="64"/>
      </right>
      <top/>
      <bottom style="thin">
        <color indexed="64"/>
      </bottom>
      <diagonal/>
    </border>
    <border>
      <left style="medium">
        <color indexed="64"/>
      </left>
      <right style="thin">
        <color indexed="64"/>
      </right>
      <top/>
      <bottom style="medium">
        <color indexed="64"/>
      </bottom>
      <diagonal/>
    </border>
    <border>
      <left style="thin">
        <color indexed="64"/>
      </left>
      <right style="thin">
        <color indexed="64"/>
      </right>
      <top style="thin">
        <color indexed="64"/>
      </top>
      <bottom style="medium">
        <color indexed="64"/>
      </bottom>
      <diagonal/>
    </border>
    <border>
      <left style="thin">
        <color indexed="64"/>
      </left>
      <right style="medium">
        <color indexed="64"/>
      </right>
      <top/>
      <bottom style="medium">
        <color indexed="64"/>
      </bottom>
      <diagonal/>
    </border>
    <border>
      <left style="medium">
        <color indexed="64"/>
      </left>
      <right style="medium">
        <color indexed="64"/>
      </right>
      <top style="thin">
        <color indexed="64"/>
      </top>
      <bottom style="thin">
        <color indexed="64"/>
      </bottom>
      <diagonal/>
    </border>
    <border>
      <left/>
      <right style="medium">
        <color indexed="64"/>
      </right>
      <top/>
      <bottom/>
      <diagonal/>
    </border>
    <border>
      <left style="medium">
        <color indexed="64"/>
      </left>
      <right/>
      <top style="thin">
        <color indexed="64"/>
      </top>
      <bottom style="thin">
        <color indexed="64"/>
      </bottom>
      <diagonal/>
    </border>
    <border>
      <left style="medium">
        <color indexed="64"/>
      </left>
      <right/>
      <top style="medium">
        <color indexed="64"/>
      </top>
      <bottom style="thin">
        <color indexed="64"/>
      </bottom>
      <diagonal/>
    </border>
    <border>
      <left/>
      <right/>
      <top style="medium">
        <color indexed="64"/>
      </top>
      <bottom style="thin">
        <color indexed="64"/>
      </bottom>
      <diagonal/>
    </border>
    <border>
      <left/>
      <right style="medium">
        <color indexed="64"/>
      </right>
      <top style="medium">
        <color indexed="64"/>
      </top>
      <bottom style="thin">
        <color indexed="64"/>
      </bottom>
      <diagonal/>
    </border>
    <border>
      <left style="medium">
        <color indexed="64"/>
      </left>
      <right/>
      <top/>
      <bottom/>
      <diagonal/>
    </border>
    <border>
      <left style="thin">
        <color indexed="64"/>
      </left>
      <right style="medium">
        <color indexed="64"/>
      </right>
      <top style="thin">
        <color indexed="64"/>
      </top>
      <bottom/>
      <diagonal/>
    </border>
    <border>
      <left style="medium">
        <color indexed="64"/>
      </left>
      <right/>
      <top/>
      <bottom style="medium">
        <color indexed="64"/>
      </bottom>
      <diagonal/>
    </border>
    <border>
      <left/>
      <right/>
      <top/>
      <bottom style="medium">
        <color indexed="64"/>
      </bottom>
      <diagonal/>
    </border>
    <border>
      <left/>
      <right style="medium">
        <color indexed="64"/>
      </right>
      <top/>
      <bottom style="medium">
        <color indexed="64"/>
      </bottom>
      <diagonal/>
    </border>
    <border>
      <left style="medium">
        <color indexed="64"/>
      </left>
      <right style="medium">
        <color indexed="64"/>
      </right>
      <top style="thin">
        <color indexed="64"/>
      </top>
      <bottom style="medium">
        <color indexed="64"/>
      </bottom>
      <diagonal/>
    </border>
    <border>
      <left/>
      <right style="thin">
        <color indexed="64"/>
      </right>
      <top style="thin">
        <color indexed="64"/>
      </top>
      <bottom/>
      <diagonal/>
    </border>
    <border>
      <left/>
      <right style="thin">
        <color indexed="64"/>
      </right>
      <top/>
      <bottom/>
      <diagonal/>
    </border>
    <border>
      <left/>
      <right style="thin">
        <color indexed="64"/>
      </right>
      <top/>
      <bottom style="thin">
        <color indexed="64"/>
      </bottom>
      <diagonal/>
    </border>
    <border>
      <left style="medium">
        <color indexed="64"/>
      </left>
      <right style="thin">
        <color indexed="64"/>
      </right>
      <top style="medium">
        <color indexed="64"/>
      </top>
      <bottom/>
      <diagonal/>
    </border>
    <border>
      <left/>
      <right style="thin">
        <color indexed="64"/>
      </right>
      <top style="medium">
        <color indexed="64"/>
      </top>
      <bottom style="thin">
        <color indexed="64"/>
      </bottom>
      <diagonal/>
    </border>
    <border>
      <left style="medium">
        <color indexed="64"/>
      </left>
      <right/>
      <top style="medium">
        <color indexed="64"/>
      </top>
      <bottom/>
      <diagonal/>
    </border>
    <border>
      <left style="thin">
        <color indexed="64"/>
      </left>
      <right style="thin">
        <color indexed="64"/>
      </right>
      <top/>
      <bottom style="medium">
        <color indexed="64"/>
      </bottom>
      <diagonal/>
    </border>
    <border>
      <left style="medium">
        <color indexed="64"/>
      </left>
      <right style="thin">
        <color indexed="64"/>
      </right>
      <top style="medium">
        <color indexed="64"/>
      </top>
      <bottom style="medium">
        <color indexed="64"/>
      </bottom>
      <diagonal/>
    </border>
    <border>
      <left style="thin">
        <color indexed="64"/>
      </left>
      <right style="thin">
        <color indexed="64"/>
      </right>
      <top style="medium">
        <color indexed="64"/>
      </top>
      <bottom style="medium">
        <color indexed="64"/>
      </bottom>
      <diagonal/>
    </border>
    <border>
      <left style="thin">
        <color indexed="64"/>
      </left>
      <right style="medium">
        <color indexed="64"/>
      </right>
      <top style="medium">
        <color indexed="64"/>
      </top>
      <bottom style="medium">
        <color indexed="64"/>
      </bottom>
      <diagonal/>
    </border>
    <border>
      <left/>
      <right style="thin">
        <color indexed="64"/>
      </right>
      <top/>
      <bottom style="medium">
        <color indexed="64"/>
      </bottom>
      <diagonal/>
    </border>
    <border>
      <left style="thin">
        <color indexed="64"/>
      </left>
      <right/>
      <top/>
      <bottom/>
      <diagonal/>
    </border>
    <border>
      <left/>
      <right/>
      <top style="thin">
        <color indexed="64"/>
      </top>
      <bottom/>
      <diagonal/>
    </border>
    <border>
      <left style="thin">
        <color indexed="64"/>
      </left>
      <right style="thin">
        <color indexed="64"/>
      </right>
      <top style="medium">
        <color indexed="64"/>
      </top>
      <bottom/>
      <diagonal/>
    </border>
    <border>
      <left style="medium">
        <color indexed="64"/>
      </left>
      <right style="thin">
        <color indexed="64"/>
      </right>
      <top/>
      <bottom/>
      <diagonal/>
    </border>
    <border>
      <left style="thin">
        <color indexed="64"/>
      </left>
      <right/>
      <top style="medium">
        <color indexed="64"/>
      </top>
      <bottom/>
      <diagonal/>
    </border>
    <border>
      <left style="medium">
        <color indexed="64"/>
      </left>
      <right style="medium">
        <color indexed="64"/>
      </right>
      <top style="medium">
        <color indexed="64"/>
      </top>
      <bottom/>
      <diagonal/>
    </border>
    <border>
      <left/>
      <right style="thin">
        <color indexed="64"/>
      </right>
      <top style="medium">
        <color indexed="64"/>
      </top>
      <bottom/>
      <diagonal/>
    </border>
    <border>
      <left/>
      <right/>
      <top style="medium">
        <color indexed="64"/>
      </top>
      <bottom/>
      <diagonal/>
    </border>
    <border>
      <left style="thin">
        <color indexed="64"/>
      </left>
      <right style="medium">
        <color indexed="64"/>
      </right>
      <top style="medium">
        <color indexed="64"/>
      </top>
      <bottom/>
      <diagonal/>
    </border>
    <border>
      <left style="medium">
        <color indexed="64"/>
      </left>
      <right style="medium">
        <color indexed="64"/>
      </right>
      <top/>
      <bottom style="thin">
        <color indexed="64"/>
      </bottom>
      <diagonal/>
    </border>
    <border>
      <left style="medium">
        <color indexed="64"/>
      </left>
      <right style="medium">
        <color indexed="64"/>
      </right>
      <top/>
      <bottom/>
      <diagonal/>
    </border>
    <border>
      <left style="medium">
        <color indexed="64"/>
      </left>
      <right style="medium">
        <color indexed="64"/>
      </right>
      <top style="thin">
        <color indexed="64"/>
      </top>
      <bottom/>
      <diagonal/>
    </border>
    <border>
      <left style="medium">
        <color indexed="64"/>
      </left>
      <right style="thin">
        <color indexed="64"/>
      </right>
      <top style="thin">
        <color indexed="64"/>
      </top>
      <bottom/>
      <diagonal/>
    </border>
  </borders>
  <cellStyleXfs count="4">
    <xf numFmtId="0" fontId="0" fillId="0" borderId="0"/>
    <xf numFmtId="0" fontId="3" fillId="0" borderId="0"/>
    <xf numFmtId="9" fontId="30" fillId="0" borderId="0" applyFont="0" applyFill="0" applyBorder="0" applyAlignment="0" applyProtection="0"/>
    <xf numFmtId="0" fontId="42" fillId="0" borderId="0"/>
  </cellStyleXfs>
  <cellXfs count="578">
    <xf numFmtId="0" fontId="0" fillId="0" borderId="0" xfId="0"/>
    <xf numFmtId="0" fontId="1" fillId="0" borderId="0" xfId="0" applyFont="1"/>
    <xf numFmtId="0" fontId="2" fillId="0" borderId="0" xfId="0" applyFont="1"/>
    <xf numFmtId="0" fontId="4" fillId="0" borderId="0" xfId="1" applyFont="1"/>
    <xf numFmtId="0" fontId="1" fillId="0" borderId="0" xfId="1" applyFont="1" applyAlignment="1">
      <alignment horizontal="center" vertical="center"/>
    </xf>
    <xf numFmtId="0" fontId="1" fillId="0" borderId="0" xfId="1" applyFont="1" applyAlignment="1">
      <alignment vertical="center"/>
    </xf>
    <xf numFmtId="0" fontId="5" fillId="0" borderId="0" xfId="0" applyFont="1"/>
    <xf numFmtId="0" fontId="6" fillId="0" borderId="0" xfId="0" applyFont="1"/>
    <xf numFmtId="0" fontId="7" fillId="0" borderId="0" xfId="0" applyFont="1"/>
    <xf numFmtId="0" fontId="3" fillId="0" borderId="0" xfId="1"/>
    <xf numFmtId="0" fontId="8" fillId="0" borderId="0" xfId="1" applyFont="1"/>
    <xf numFmtId="0" fontId="9" fillId="0" borderId="0" xfId="1" applyFont="1" applyAlignment="1">
      <alignment horizontal="center"/>
    </xf>
    <xf numFmtId="0" fontId="15" fillId="0" borderId="0" xfId="1" applyFont="1"/>
    <xf numFmtId="0" fontId="10" fillId="0" borderId="0" xfId="1" applyFont="1" applyAlignment="1">
      <alignment horizontal="left"/>
    </xf>
    <xf numFmtId="0" fontId="11" fillId="0" borderId="0" xfId="0" applyFont="1" applyAlignment="1">
      <alignment horizontal="center"/>
    </xf>
    <xf numFmtId="0" fontId="10" fillId="0" borderId="0" xfId="1" applyFont="1"/>
    <xf numFmtId="0" fontId="17" fillId="0" borderId="2" xfId="1" applyFont="1" applyBorder="1" applyAlignment="1">
      <alignment horizontal="center" vertical="center" textRotation="90" wrapText="1"/>
    </xf>
    <xf numFmtId="0" fontId="16" fillId="0" borderId="2" xfId="1" applyFont="1" applyBorder="1" applyAlignment="1">
      <alignment vertical="center" wrapText="1"/>
    </xf>
    <xf numFmtId="0" fontId="16" fillId="0" borderId="0" xfId="1" applyFont="1"/>
    <xf numFmtId="0" fontId="0" fillId="0" borderId="0" xfId="0" quotePrefix="1"/>
    <xf numFmtId="0" fontId="24" fillId="6" borderId="0" xfId="0" applyFont="1" applyFill="1"/>
    <xf numFmtId="0" fontId="24" fillId="3" borderId="0" xfId="0" applyFont="1" applyFill="1"/>
    <xf numFmtId="0" fontId="25" fillId="0" borderId="0" xfId="0" applyFont="1"/>
    <xf numFmtId="0" fontId="0" fillId="0" borderId="0" xfId="0" applyAlignment="1">
      <alignment horizontal="left"/>
    </xf>
    <xf numFmtId="0" fontId="0" fillId="0" borderId="0" xfId="0" quotePrefix="1" applyAlignment="1">
      <alignment horizontal="left"/>
    </xf>
    <xf numFmtId="0" fontId="26" fillId="0" borderId="0" xfId="0" applyFont="1"/>
    <xf numFmtId="0" fontId="0" fillId="0" borderId="0" xfId="0" applyAlignment="1">
      <alignment horizontal="center"/>
    </xf>
    <xf numFmtId="0" fontId="0" fillId="0" borderId="0" xfId="0" quotePrefix="1" applyAlignment="1">
      <alignment horizontal="center"/>
    </xf>
    <xf numFmtId="0" fontId="24" fillId="0" borderId="0" xfId="0" applyFont="1"/>
    <xf numFmtId="0" fontId="29" fillId="10" borderId="0" xfId="0" applyFont="1" applyFill="1" applyAlignment="1">
      <alignment horizontal="left" vertical="center" wrapText="1"/>
    </xf>
    <xf numFmtId="0" fontId="29" fillId="10" borderId="0" xfId="0" applyFont="1" applyFill="1" applyAlignment="1">
      <alignment horizontal="left" vertical="center"/>
    </xf>
    <xf numFmtId="0" fontId="29" fillId="10" borderId="0" xfId="0" applyFont="1" applyFill="1" applyAlignment="1">
      <alignment vertical="center"/>
    </xf>
    <xf numFmtId="0" fontId="0" fillId="0" borderId="0" xfId="0" applyAlignment="1">
      <alignment horizontal="center" vertical="center"/>
    </xf>
    <xf numFmtId="0" fontId="0" fillId="0" borderId="0" xfId="0" applyAlignment="1">
      <alignment vertical="center"/>
    </xf>
    <xf numFmtId="0" fontId="24" fillId="6" borderId="0" xfId="0" applyFont="1" applyFill="1" applyAlignment="1">
      <alignment vertical="center"/>
    </xf>
    <xf numFmtId="0" fontId="24" fillId="3" borderId="0" xfId="0" applyFont="1" applyFill="1" applyAlignment="1">
      <alignment vertical="center"/>
    </xf>
    <xf numFmtId="0" fontId="24" fillId="0" borderId="0" xfId="0" applyFont="1" applyAlignment="1">
      <alignment vertical="center"/>
    </xf>
    <xf numFmtId="0" fontId="33" fillId="0" borderId="0" xfId="1" applyFont="1"/>
    <xf numFmtId="0" fontId="13" fillId="0" borderId="0" xfId="1" applyFont="1"/>
    <xf numFmtId="0" fontId="9" fillId="0" borderId="0" xfId="1" applyFont="1"/>
    <xf numFmtId="0" fontId="41" fillId="0" borderId="0" xfId="1" applyFont="1"/>
    <xf numFmtId="0" fontId="10" fillId="0" borderId="0" xfId="1" applyFont="1" applyAlignment="1">
      <alignment horizontal="center"/>
    </xf>
    <xf numFmtId="0" fontId="12" fillId="0" borderId="0" xfId="1" applyFont="1"/>
    <xf numFmtId="0" fontId="13" fillId="0" borderId="0" xfId="1" applyFont="1" applyAlignment="1">
      <alignment horizontal="left"/>
    </xf>
    <xf numFmtId="0" fontId="14" fillId="0" borderId="0" xfId="1" applyFont="1" applyAlignment="1">
      <alignment horizontal="left"/>
    </xf>
    <xf numFmtId="0" fontId="13" fillId="0" borderId="0" xfId="1" applyFont="1" applyAlignment="1">
      <alignment horizontal="center"/>
    </xf>
    <xf numFmtId="0" fontId="17" fillId="3" borderId="2" xfId="1" applyFont="1" applyFill="1" applyBorder="1" applyAlignment="1">
      <alignment horizontal="center" vertical="center" wrapText="1"/>
    </xf>
    <xf numFmtId="0" fontId="4" fillId="0" borderId="0" xfId="1" applyFont="1" applyAlignment="1">
      <alignment vertical="center"/>
    </xf>
    <xf numFmtId="0" fontId="16" fillId="0" borderId="0" xfId="1" applyFont="1" applyAlignment="1">
      <alignment horizontal="left" vertical="center"/>
    </xf>
    <xf numFmtId="0" fontId="22" fillId="0" borderId="0" xfId="1" applyFont="1"/>
    <xf numFmtId="0" fontId="23" fillId="0" borderId="0" xfId="0" applyFont="1" applyAlignment="1">
      <alignment vertical="center"/>
    </xf>
    <xf numFmtId="0" fontId="32" fillId="0" borderId="0" xfId="0" applyFont="1" applyAlignment="1">
      <alignment horizontal="center"/>
    </xf>
    <xf numFmtId="0" fontId="0" fillId="0" borderId="2" xfId="0" quotePrefix="1" applyBorder="1" applyAlignment="1">
      <alignment horizontal="center"/>
    </xf>
    <xf numFmtId="0" fontId="46" fillId="4" borderId="2" xfId="1" applyFont="1" applyFill="1" applyBorder="1" applyAlignment="1">
      <alignment horizontal="center" vertical="center" wrapText="1"/>
    </xf>
    <xf numFmtId="1" fontId="45" fillId="4" borderId="2" xfId="1" applyNumberFormat="1" applyFont="1" applyFill="1" applyBorder="1" applyAlignment="1">
      <alignment horizontal="center" vertical="center"/>
    </xf>
    <xf numFmtId="1" fontId="47" fillId="4" borderId="2" xfId="1" applyNumberFormat="1" applyFont="1" applyFill="1" applyBorder="1" applyAlignment="1">
      <alignment horizontal="center" vertical="center"/>
    </xf>
    <xf numFmtId="0" fontId="46" fillId="4" borderId="3" xfId="1" applyFont="1" applyFill="1" applyBorder="1" applyAlignment="1">
      <alignment horizontal="center" vertical="center" wrapText="1"/>
    </xf>
    <xf numFmtId="1" fontId="45" fillId="4" borderId="3" xfId="1" applyNumberFormat="1" applyFont="1" applyFill="1" applyBorder="1" applyAlignment="1">
      <alignment horizontal="center" vertical="center"/>
    </xf>
    <xf numFmtId="1" fontId="47" fillId="4" borderId="3" xfId="1" applyNumberFormat="1" applyFont="1" applyFill="1" applyBorder="1" applyAlignment="1">
      <alignment horizontal="center" vertical="center"/>
    </xf>
    <xf numFmtId="0" fontId="50" fillId="0" borderId="0" xfId="0" applyFont="1"/>
    <xf numFmtId="0" fontId="50" fillId="0" borderId="0" xfId="0" quotePrefix="1" applyFont="1" applyAlignment="1">
      <alignment horizontal="center"/>
    </xf>
    <xf numFmtId="0" fontId="50" fillId="0" borderId="0" xfId="0" quotePrefix="1" applyFont="1" applyAlignment="1">
      <alignment horizontal="left" wrapText="1"/>
    </xf>
    <xf numFmtId="0" fontId="4" fillId="12" borderId="0" xfId="1" applyFont="1" applyFill="1"/>
    <xf numFmtId="0" fontId="12" fillId="12" borderId="0" xfId="1" applyFont="1" applyFill="1"/>
    <xf numFmtId="0" fontId="3" fillId="12" borderId="0" xfId="1" applyFill="1"/>
    <xf numFmtId="0" fontId="11" fillId="12" borderId="0" xfId="0" applyFont="1" applyFill="1" applyProtection="1">
      <protection locked="0"/>
    </xf>
    <xf numFmtId="0" fontId="4" fillId="12" borderId="0" xfId="1" applyFont="1" applyFill="1" applyAlignment="1">
      <alignment vertical="center"/>
    </xf>
    <xf numFmtId="0" fontId="9" fillId="11" borderId="2" xfId="1" applyFont="1" applyFill="1" applyBorder="1" applyAlignment="1">
      <alignment horizontal="center" vertical="center"/>
    </xf>
    <xf numFmtId="0" fontId="45" fillId="11" borderId="2" xfId="1" applyFont="1" applyFill="1" applyBorder="1" applyAlignment="1">
      <alignment horizontal="center" vertical="center"/>
    </xf>
    <xf numFmtId="0" fontId="4" fillId="11" borderId="0" xfId="1" applyFont="1" applyFill="1"/>
    <xf numFmtId="0" fontId="36" fillId="11" borderId="0" xfId="1" applyFont="1" applyFill="1"/>
    <xf numFmtId="0" fontId="12" fillId="11" borderId="0" xfId="1" applyFont="1" applyFill="1"/>
    <xf numFmtId="0" fontId="37" fillId="11" borderId="0" xfId="1" applyFont="1" applyFill="1"/>
    <xf numFmtId="0" fontId="38" fillId="11" borderId="0" xfId="1" applyFont="1" applyFill="1" applyAlignment="1">
      <alignment horizontal="left"/>
    </xf>
    <xf numFmtId="0" fontId="3" fillId="11" borderId="0" xfId="1" applyFill="1"/>
    <xf numFmtId="0" fontId="39" fillId="11" borderId="0" xfId="1" applyFont="1" applyFill="1"/>
    <xf numFmtId="0" fontId="38" fillId="11" borderId="0" xfId="1" applyFont="1" applyFill="1"/>
    <xf numFmtId="0" fontId="4" fillId="11" borderId="0" xfId="1" applyFont="1" applyFill="1" applyProtection="1">
      <protection locked="0"/>
    </xf>
    <xf numFmtId="0" fontId="36" fillId="11" borderId="0" xfId="1" applyFont="1" applyFill="1" applyProtection="1">
      <protection locked="0"/>
    </xf>
    <xf numFmtId="0" fontId="45" fillId="13" borderId="2" xfId="1" applyFont="1" applyFill="1" applyBorder="1" applyAlignment="1" applyProtection="1">
      <alignment horizontal="center" vertical="center"/>
      <protection locked="0"/>
    </xf>
    <xf numFmtId="0" fontId="48" fillId="13" borderId="2" xfId="1" applyFont="1" applyFill="1" applyBorder="1" applyAlignment="1" applyProtection="1">
      <alignment horizontal="center" vertical="center"/>
      <protection locked="0"/>
    </xf>
    <xf numFmtId="0" fontId="19" fillId="13" borderId="2" xfId="1" applyFont="1" applyFill="1" applyBorder="1" applyAlignment="1" applyProtection="1">
      <alignment horizontal="center" vertical="center"/>
      <protection locked="0"/>
    </xf>
    <xf numFmtId="0" fontId="50" fillId="0" borderId="0" xfId="0" applyFont="1" applyAlignment="1">
      <alignment horizontal="center" wrapText="1"/>
    </xf>
    <xf numFmtId="0" fontId="50" fillId="0" borderId="0" xfId="0" applyFont="1" applyAlignment="1">
      <alignment wrapText="1"/>
    </xf>
    <xf numFmtId="0" fontId="51" fillId="0" borderId="0" xfId="0" applyFont="1" applyAlignment="1">
      <alignment vertical="center" wrapText="1"/>
    </xf>
    <xf numFmtId="0" fontId="50" fillId="0" borderId="0" xfId="0" applyFont="1" applyAlignment="1">
      <alignment horizontal="center" vertical="center" wrapText="1"/>
    </xf>
    <xf numFmtId="0" fontId="50" fillId="0" borderId="0" xfId="0" applyFont="1" applyAlignment="1">
      <alignment vertical="center" wrapText="1"/>
    </xf>
    <xf numFmtId="0" fontId="50" fillId="0" borderId="0" xfId="0" applyFont="1" applyAlignment="1">
      <alignment horizontal="left" wrapText="1"/>
    </xf>
    <xf numFmtId="0" fontId="50" fillId="0" borderId="0" xfId="0" quotePrefix="1" applyFont="1" applyAlignment="1">
      <alignment horizontal="center" wrapText="1"/>
    </xf>
    <xf numFmtId="0" fontId="51" fillId="0" borderId="0" xfId="0" applyFont="1" applyAlignment="1">
      <alignment vertical="top" wrapText="1"/>
    </xf>
    <xf numFmtId="20" fontId="50" fillId="0" borderId="0" xfId="0" applyNumberFormat="1" applyFont="1" applyAlignment="1">
      <alignment wrapText="1"/>
    </xf>
    <xf numFmtId="0" fontId="50" fillId="0" borderId="0" xfId="0" quotePrefix="1" applyFont="1" applyAlignment="1">
      <alignment vertical="center" wrapText="1"/>
    </xf>
    <xf numFmtId="0" fontId="12" fillId="0" borderId="0" xfId="1" applyFont="1" applyAlignment="1">
      <alignment horizontal="center"/>
    </xf>
    <xf numFmtId="0" fontId="4" fillId="0" borderId="0" xfId="1" applyFont="1" applyAlignment="1">
      <alignment horizontal="center"/>
    </xf>
    <xf numFmtId="0" fontId="40" fillId="11" borderId="8" xfId="1" applyFont="1" applyFill="1" applyBorder="1" applyAlignment="1">
      <alignment horizontal="center" vertical="center"/>
    </xf>
    <xf numFmtId="0" fontId="49" fillId="11" borderId="8" xfId="1" applyFont="1" applyFill="1" applyBorder="1" applyAlignment="1">
      <alignment horizontal="center" vertical="center"/>
    </xf>
    <xf numFmtId="0" fontId="24" fillId="0" borderId="0" xfId="0" quotePrefix="1" applyFont="1"/>
    <xf numFmtId="0" fontId="52" fillId="0" borderId="0" xfId="0" quotePrefix="1" applyFont="1" applyAlignment="1">
      <alignment horizontal="left" wrapText="1"/>
    </xf>
    <xf numFmtId="0" fontId="24" fillId="14" borderId="0" xfId="0" applyFont="1" applyFill="1"/>
    <xf numFmtId="0" fontId="58" fillId="14" borderId="0" xfId="0" applyFont="1" applyFill="1" applyAlignment="1">
      <alignment horizontal="center" vertical="center" wrapText="1"/>
    </xf>
    <xf numFmtId="0" fontId="24" fillId="14" borderId="0" xfId="0" applyFont="1" applyFill="1" applyAlignment="1">
      <alignment vertical="center"/>
    </xf>
    <xf numFmtId="0" fontId="58" fillId="14" borderId="0" xfId="0" applyFont="1" applyFill="1" applyAlignment="1">
      <alignment vertical="center"/>
    </xf>
    <xf numFmtId="0" fontId="50" fillId="0" borderId="0" xfId="0" applyFont="1" applyAlignment="1">
      <alignment vertical="center"/>
    </xf>
    <xf numFmtId="0" fontId="62" fillId="7" borderId="0" xfId="1" applyFont="1" applyFill="1" applyAlignment="1">
      <alignment vertical="center"/>
    </xf>
    <xf numFmtId="0" fontId="27" fillId="3" borderId="2" xfId="0" applyFont="1" applyFill="1" applyBorder="1" applyAlignment="1">
      <alignment horizontal="center" vertical="center"/>
    </xf>
    <xf numFmtId="0" fontId="0" fillId="0" borderId="2" xfId="0" applyBorder="1" applyAlignment="1">
      <alignment horizontal="center" vertical="center"/>
    </xf>
    <xf numFmtId="0" fontId="0" fillId="0" borderId="2" xfId="0" applyBorder="1" applyAlignment="1">
      <alignment vertical="center"/>
    </xf>
    <xf numFmtId="1" fontId="4" fillId="0" borderId="0" xfId="1" applyNumberFormat="1" applyFont="1"/>
    <xf numFmtId="0" fontId="17" fillId="0" borderId="8" xfId="1" applyFont="1" applyBorder="1" applyAlignment="1">
      <alignment horizontal="center" vertical="center" textRotation="90" wrapText="1"/>
    </xf>
    <xf numFmtId="0" fontId="63" fillId="0" borderId="10" xfId="1" applyFont="1" applyBorder="1" applyAlignment="1">
      <alignment horizontal="center" vertical="center" textRotation="90" wrapText="1"/>
    </xf>
    <xf numFmtId="0" fontId="45" fillId="13" borderId="8" xfId="1" applyFont="1" applyFill="1" applyBorder="1" applyAlignment="1" applyProtection="1">
      <alignment horizontal="center" vertical="center"/>
      <protection locked="0"/>
    </xf>
    <xf numFmtId="0" fontId="48" fillId="13" borderId="10" xfId="1" applyFont="1" applyFill="1" applyBorder="1" applyAlignment="1" applyProtection="1">
      <alignment horizontal="center" vertical="center"/>
      <protection locked="0"/>
    </xf>
    <xf numFmtId="0" fontId="17" fillId="3" borderId="14" xfId="1" applyFont="1" applyFill="1" applyBorder="1" applyAlignment="1">
      <alignment horizontal="center" vertical="center" wrapText="1"/>
    </xf>
    <xf numFmtId="1" fontId="47" fillId="4" borderId="18" xfId="1" applyNumberFormat="1" applyFont="1" applyFill="1" applyBorder="1" applyAlignment="1">
      <alignment horizontal="center" vertical="center"/>
    </xf>
    <xf numFmtId="1" fontId="47" fillId="4" borderId="19" xfId="1" applyNumberFormat="1" applyFont="1" applyFill="1" applyBorder="1" applyAlignment="1">
      <alignment horizontal="center" vertical="center"/>
    </xf>
    <xf numFmtId="1" fontId="47" fillId="4" borderId="21" xfId="1" applyNumberFormat="1" applyFont="1" applyFill="1" applyBorder="1" applyAlignment="1">
      <alignment horizontal="center" vertical="center"/>
    </xf>
    <xf numFmtId="1" fontId="47" fillId="4" borderId="23" xfId="1" applyNumberFormat="1" applyFont="1" applyFill="1" applyBorder="1" applyAlignment="1">
      <alignment horizontal="center" vertical="center"/>
    </xf>
    <xf numFmtId="0" fontId="17" fillId="0" borderId="10" xfId="1" applyFont="1" applyBorder="1" applyAlignment="1">
      <alignment horizontal="center" vertical="center" textRotation="90" wrapText="1"/>
    </xf>
    <xf numFmtId="0" fontId="63" fillId="0" borderId="4" xfId="1" applyFont="1" applyBorder="1" applyAlignment="1">
      <alignment horizontal="center" vertical="center" textRotation="90" wrapText="1"/>
    </xf>
    <xf numFmtId="0" fontId="45" fillId="13" borderId="10" xfId="1" applyFont="1" applyFill="1" applyBorder="1" applyAlignment="1" applyProtection="1">
      <alignment horizontal="center" vertical="center"/>
      <protection locked="0"/>
    </xf>
    <xf numFmtId="0" fontId="64" fillId="4" borderId="11" xfId="1" applyFont="1" applyFill="1" applyBorder="1" applyAlignment="1">
      <alignment horizontal="center" vertical="center" wrapText="1"/>
    </xf>
    <xf numFmtId="0" fontId="64" fillId="4" borderId="24" xfId="1" applyFont="1" applyFill="1" applyBorder="1" applyAlignment="1">
      <alignment horizontal="center" vertical="center" wrapText="1"/>
    </xf>
    <xf numFmtId="0" fontId="64" fillId="4" borderId="13" xfId="1" applyFont="1" applyFill="1" applyBorder="1" applyAlignment="1">
      <alignment horizontal="center" vertical="center" wrapText="1"/>
    </xf>
    <xf numFmtId="0" fontId="50" fillId="14" borderId="0" xfId="0" applyFont="1" applyFill="1"/>
    <xf numFmtId="0" fontId="65" fillId="14" borderId="0" xfId="0" applyFont="1" applyFill="1" applyAlignment="1">
      <alignment vertical="center"/>
    </xf>
    <xf numFmtId="0" fontId="50" fillId="14" borderId="0" xfId="0" applyFont="1" applyFill="1" applyAlignment="1">
      <alignment vertical="center"/>
    </xf>
    <xf numFmtId="0" fontId="66" fillId="14" borderId="0" xfId="0" applyFont="1" applyFill="1" applyAlignment="1">
      <alignment horizontal="left" vertical="center"/>
    </xf>
    <xf numFmtId="0" fontId="50" fillId="14" borderId="0" xfId="0" quotePrefix="1" applyFont="1" applyFill="1" applyAlignment="1">
      <alignment vertical="center"/>
    </xf>
    <xf numFmtId="0" fontId="66" fillId="14" borderId="0" xfId="0" applyFont="1" applyFill="1" applyAlignment="1">
      <alignment vertical="center"/>
    </xf>
    <xf numFmtId="0" fontId="50" fillId="14" borderId="0" xfId="0" quotePrefix="1" applyFont="1" applyFill="1"/>
    <xf numFmtId="1" fontId="47" fillId="4" borderId="22" xfId="1" applyNumberFormat="1" applyFont="1" applyFill="1" applyBorder="1" applyAlignment="1">
      <alignment horizontal="center" vertical="center"/>
    </xf>
    <xf numFmtId="0" fontId="18" fillId="3" borderId="8" xfId="0" applyFont="1" applyFill="1" applyBorder="1" applyAlignment="1">
      <alignment horizontal="center" vertical="center" wrapText="1"/>
    </xf>
    <xf numFmtId="0" fontId="17" fillId="3" borderId="10" xfId="1" applyFont="1" applyFill="1" applyBorder="1" applyAlignment="1">
      <alignment horizontal="center" vertical="center" wrapText="1"/>
    </xf>
    <xf numFmtId="0" fontId="17" fillId="3" borderId="26" xfId="1" applyFont="1" applyFill="1" applyBorder="1" applyAlignment="1">
      <alignment horizontal="center" vertical="center" wrapText="1"/>
    </xf>
    <xf numFmtId="0" fontId="17" fillId="3" borderId="9" xfId="1" applyFont="1" applyFill="1" applyBorder="1" applyAlignment="1">
      <alignment horizontal="center" vertical="center" wrapText="1"/>
    </xf>
    <xf numFmtId="0" fontId="17" fillId="3" borderId="12" xfId="1" applyFont="1" applyFill="1" applyBorder="1" applyAlignment="1">
      <alignment horizontal="center" vertical="center" wrapText="1"/>
    </xf>
    <xf numFmtId="0" fontId="63" fillId="7" borderId="15" xfId="1" applyFont="1" applyFill="1" applyBorder="1" applyAlignment="1">
      <alignment horizontal="center" vertical="center" textRotation="90" wrapText="1"/>
    </xf>
    <xf numFmtId="0" fontId="63" fillId="7" borderId="16" xfId="0" applyFont="1" applyFill="1" applyBorder="1" applyAlignment="1">
      <alignment horizontal="center" vertical="center" textRotation="90" wrapText="1"/>
    </xf>
    <xf numFmtId="0" fontId="63" fillId="7" borderId="17" xfId="1" applyFont="1" applyFill="1" applyBorder="1" applyAlignment="1">
      <alignment horizontal="center" vertical="center" textRotation="90" wrapText="1"/>
    </xf>
    <xf numFmtId="0" fontId="12" fillId="0" borderId="0" xfId="1" applyFont="1" applyAlignment="1">
      <alignment horizontal="right"/>
    </xf>
    <xf numFmtId="0" fontId="54" fillId="11" borderId="2" xfId="1" applyFont="1" applyFill="1" applyBorder="1" applyAlignment="1">
      <alignment horizontal="center" vertical="center" textRotation="90" wrapText="1"/>
    </xf>
    <xf numFmtId="0" fontId="50" fillId="0" borderId="0" xfId="0" quotePrefix="1" applyFont="1" applyAlignment="1">
      <alignment vertical="center"/>
    </xf>
    <xf numFmtId="0" fontId="27" fillId="5" borderId="2" xfId="0" applyFont="1" applyFill="1" applyBorder="1" applyAlignment="1" applyProtection="1">
      <alignment horizontal="center" vertical="center"/>
      <protection locked="0"/>
    </xf>
    <xf numFmtId="0" fontId="27" fillId="0" borderId="0" xfId="0" applyFont="1" applyAlignment="1">
      <alignment horizontal="center" vertical="center"/>
    </xf>
    <xf numFmtId="14" fontId="27" fillId="16" borderId="2" xfId="0" quotePrefix="1" applyNumberFormat="1" applyFont="1" applyFill="1" applyBorder="1" applyAlignment="1">
      <alignment horizontal="center" vertical="center"/>
    </xf>
    <xf numFmtId="0" fontId="27" fillId="0" borderId="2" xfId="0" applyFont="1" applyBorder="1" applyAlignment="1">
      <alignment horizontal="left" vertical="center"/>
    </xf>
    <xf numFmtId="0" fontId="3" fillId="11" borderId="30" xfId="1" applyFill="1" applyBorder="1"/>
    <xf numFmtId="0" fontId="3" fillId="11" borderId="25" xfId="1" applyFill="1" applyBorder="1"/>
    <xf numFmtId="0" fontId="20" fillId="11" borderId="18" xfId="1" applyFont="1" applyFill="1" applyBorder="1" applyAlignment="1">
      <alignment horizontal="center" vertical="center" textRotation="90" wrapText="1"/>
    </xf>
    <xf numFmtId="0" fontId="54" fillId="11" borderId="19" xfId="1" applyFont="1" applyFill="1" applyBorder="1" applyAlignment="1">
      <alignment horizontal="center" vertical="center" textRotation="90" wrapText="1"/>
    </xf>
    <xf numFmtId="0" fontId="9" fillId="11" borderId="18" xfId="1" applyFont="1" applyFill="1" applyBorder="1" applyAlignment="1">
      <alignment horizontal="center" vertical="center"/>
    </xf>
    <xf numFmtId="0" fontId="19" fillId="11" borderId="31" xfId="1" applyFont="1" applyFill="1" applyBorder="1" applyAlignment="1">
      <alignment horizontal="left" vertical="center"/>
    </xf>
    <xf numFmtId="0" fontId="45" fillId="11" borderId="18" xfId="1" applyFont="1" applyFill="1" applyBorder="1" applyAlignment="1">
      <alignment horizontal="center" vertical="center"/>
    </xf>
    <xf numFmtId="0" fontId="4" fillId="11" borderId="19" xfId="1" applyFont="1" applyFill="1" applyBorder="1" applyAlignment="1">
      <alignment vertical="center" wrapText="1"/>
    </xf>
    <xf numFmtId="0" fontId="4" fillId="11" borderId="30" xfId="1" applyFont="1" applyFill="1" applyBorder="1"/>
    <xf numFmtId="0" fontId="4" fillId="11" borderId="25" xfId="1" applyFont="1" applyFill="1" applyBorder="1"/>
    <xf numFmtId="0" fontId="35" fillId="0" borderId="0" xfId="1" applyFont="1" applyAlignment="1">
      <alignment horizontal="right"/>
    </xf>
    <xf numFmtId="0" fontId="34" fillId="0" borderId="0" xfId="1" applyFont="1" applyAlignment="1">
      <alignment horizontal="right"/>
    </xf>
    <xf numFmtId="0" fontId="34" fillId="0" borderId="0" xfId="1" applyFont="1"/>
    <xf numFmtId="0" fontId="71" fillId="0" borderId="0" xfId="1" applyFont="1"/>
    <xf numFmtId="0" fontId="16" fillId="3" borderId="2" xfId="1" applyFont="1" applyFill="1" applyBorder="1" applyAlignment="1">
      <alignment horizontal="center" vertical="center" wrapText="1"/>
    </xf>
    <xf numFmtId="0" fontId="11" fillId="0" borderId="0" xfId="0" applyFont="1" applyProtection="1">
      <protection locked="0"/>
    </xf>
    <xf numFmtId="0" fontId="77" fillId="0" borderId="0" xfId="1" applyFont="1"/>
    <xf numFmtId="0" fontId="77" fillId="0" borderId="0" xfId="1" applyFont="1" applyAlignment="1">
      <alignment vertical="top"/>
    </xf>
    <xf numFmtId="0" fontId="78" fillId="0" borderId="0" xfId="1" applyFont="1" applyAlignment="1" applyProtection="1">
      <alignment horizontal="center" vertical="center"/>
      <protection locked="0"/>
    </xf>
    <xf numFmtId="0" fontId="76" fillId="0" borderId="0" xfId="1" applyFont="1" applyAlignment="1">
      <alignment horizontal="left" vertical="center"/>
    </xf>
    <xf numFmtId="0" fontId="78" fillId="0" borderId="0" xfId="1" applyFont="1"/>
    <xf numFmtId="1" fontId="76" fillId="0" borderId="0" xfId="1" applyNumberFormat="1" applyFont="1" applyAlignment="1">
      <alignment horizontal="center" vertical="center"/>
    </xf>
    <xf numFmtId="1" fontId="79" fillId="0" borderId="0" xfId="1" applyNumberFormat="1" applyFont="1" applyAlignment="1">
      <alignment horizontal="center" vertical="center"/>
    </xf>
    <xf numFmtId="0" fontId="83" fillId="0" borderId="0" xfId="1" applyFont="1" applyAlignment="1">
      <alignment horizontal="left" vertical="center"/>
    </xf>
    <xf numFmtId="0" fontId="82" fillId="0" borderId="0" xfId="1" applyFont="1"/>
    <xf numFmtId="0" fontId="83" fillId="0" borderId="0" xfId="1" applyFont="1"/>
    <xf numFmtId="0" fontId="82" fillId="0" borderId="0" xfId="1" applyFont="1" applyAlignment="1" applyProtection="1">
      <alignment horizontal="center" vertical="center"/>
      <protection locked="0"/>
    </xf>
    <xf numFmtId="1" fontId="83" fillId="0" borderId="0" xfId="1" applyNumberFormat="1" applyFont="1" applyAlignment="1">
      <alignment horizontal="center" vertical="center"/>
    </xf>
    <xf numFmtId="0" fontId="52" fillId="0" borderId="0" xfId="0" applyFont="1" applyAlignment="1">
      <alignment horizontal="center"/>
    </xf>
    <xf numFmtId="0" fontId="48" fillId="0" borderId="40" xfId="1" applyFont="1" applyBorder="1" applyAlignment="1">
      <alignment horizontal="center" vertical="center" textRotation="90" wrapText="1"/>
    </xf>
    <xf numFmtId="0" fontId="74" fillId="0" borderId="17" xfId="1" applyFont="1" applyBorder="1" applyAlignment="1">
      <alignment horizontal="center" vertical="center" textRotation="90" wrapText="1"/>
    </xf>
    <xf numFmtId="0" fontId="17" fillId="0" borderId="42" xfId="1" applyFont="1" applyBorder="1" applyAlignment="1">
      <alignment horizontal="center" vertical="center" wrapText="1"/>
    </xf>
    <xf numFmtId="0" fontId="18" fillId="0" borderId="42" xfId="0" applyFont="1" applyBorder="1" applyAlignment="1">
      <alignment horizontal="center" vertical="center" wrapText="1"/>
    </xf>
    <xf numFmtId="0" fontId="17" fillId="0" borderId="23" xfId="1" applyFont="1" applyBorder="1" applyAlignment="1">
      <alignment horizontal="center" vertical="center" wrapText="1"/>
    </xf>
    <xf numFmtId="0" fontId="17" fillId="0" borderId="43" xfId="1" applyFont="1" applyBorder="1" applyAlignment="1">
      <alignment horizontal="center" vertical="center" wrapText="1"/>
    </xf>
    <xf numFmtId="0" fontId="17" fillId="0" borderId="44" xfId="1" applyFont="1" applyBorder="1" applyAlignment="1">
      <alignment horizontal="center" vertical="center" wrapText="1"/>
    </xf>
    <xf numFmtId="0" fontId="17" fillId="0" borderId="45" xfId="1" applyFont="1" applyBorder="1" applyAlignment="1">
      <alignment horizontal="center" vertical="center" wrapText="1"/>
    </xf>
    <xf numFmtId="0" fontId="52" fillId="0" borderId="0" xfId="0" quotePrefix="1" applyFont="1"/>
    <xf numFmtId="0" fontId="52" fillId="0" borderId="0" xfId="0" applyFont="1"/>
    <xf numFmtId="0" fontId="32" fillId="0" borderId="0" xfId="0" applyFont="1"/>
    <xf numFmtId="0" fontId="32" fillId="0" borderId="0" xfId="0" applyFont="1" applyAlignment="1">
      <alignment vertical="center"/>
    </xf>
    <xf numFmtId="0" fontId="32" fillId="0" borderId="0" xfId="0" quotePrefix="1" applyFont="1"/>
    <xf numFmtId="14" fontId="0" fillId="0" borderId="2" xfId="0" quotePrefix="1" applyNumberFormat="1" applyBorder="1" applyAlignment="1">
      <alignment horizontal="center"/>
    </xf>
    <xf numFmtId="0" fontId="27" fillId="0" borderId="2" xfId="0" quotePrefix="1" applyFont="1" applyBorder="1" applyAlignment="1">
      <alignment horizontal="left"/>
    </xf>
    <xf numFmtId="0" fontId="27" fillId="16" borderId="2" xfId="0" applyFont="1" applyFill="1" applyBorder="1" applyAlignment="1">
      <alignment horizontal="center" vertical="center" wrapText="1"/>
    </xf>
    <xf numFmtId="0" fontId="70" fillId="16" borderId="2" xfId="0" applyFont="1" applyFill="1" applyBorder="1" applyAlignment="1">
      <alignment horizontal="center" vertical="center" wrapText="1"/>
    </xf>
    <xf numFmtId="0" fontId="31" fillId="16" borderId="2" xfId="0" applyFont="1" applyFill="1" applyBorder="1" applyAlignment="1">
      <alignment horizontal="center" vertical="center" wrapText="1"/>
    </xf>
    <xf numFmtId="0" fontId="43" fillId="0" borderId="0" xfId="0" applyFont="1" applyAlignment="1">
      <alignment horizontal="left" vertical="center"/>
    </xf>
    <xf numFmtId="0" fontId="43" fillId="0" borderId="0" xfId="0" applyFont="1" applyAlignment="1">
      <alignment vertical="center"/>
    </xf>
    <xf numFmtId="0" fontId="43" fillId="0" borderId="0" xfId="0" applyFont="1" applyAlignment="1">
      <alignment horizontal="center" vertical="center" wrapText="1"/>
    </xf>
    <xf numFmtId="0" fontId="0" fillId="8" borderId="8" xfId="0" applyFill="1" applyBorder="1" applyAlignment="1">
      <alignment vertical="center"/>
    </xf>
    <xf numFmtId="0" fontId="0" fillId="0" borderId="8" xfId="0" applyBorder="1" applyAlignment="1">
      <alignment vertical="center"/>
    </xf>
    <xf numFmtId="0" fontId="27" fillId="3" borderId="2" xfId="0" applyFont="1" applyFill="1" applyBorder="1" applyAlignment="1">
      <alignment horizontal="center" vertical="center" wrapText="1"/>
    </xf>
    <xf numFmtId="0" fontId="91" fillId="0" borderId="0" xfId="0" applyFont="1"/>
    <xf numFmtId="0" fontId="16" fillId="0" borderId="0" xfId="1" quotePrefix="1" applyFont="1"/>
    <xf numFmtId="0" fontId="94" fillId="0" borderId="0" xfId="0" applyFont="1" applyAlignment="1">
      <alignment horizontal="left" vertical="center" wrapText="1"/>
    </xf>
    <xf numFmtId="0" fontId="94" fillId="0" borderId="0" xfId="0" applyFont="1" applyAlignment="1">
      <alignment horizontal="left" vertical="center"/>
    </xf>
    <xf numFmtId="0" fontId="94" fillId="0" borderId="0" xfId="0" applyFont="1" applyAlignment="1">
      <alignment vertical="center"/>
    </xf>
    <xf numFmtId="0" fontId="43" fillId="0" borderId="0" xfId="0" applyFont="1" applyAlignment="1">
      <alignment horizontal="left" vertical="center" wrapText="1"/>
    </xf>
    <xf numFmtId="0" fontId="95" fillId="0" borderId="36" xfId="0" applyFont="1" applyBorder="1" applyAlignment="1">
      <alignment horizontal="center" vertical="center"/>
    </xf>
    <xf numFmtId="0" fontId="95" fillId="0" borderId="37" xfId="0" applyFont="1" applyBorder="1" applyAlignment="1">
      <alignment horizontal="center" vertical="center" wrapText="1"/>
    </xf>
    <xf numFmtId="0" fontId="0" fillId="0" borderId="38" xfId="0" applyBorder="1" applyAlignment="1">
      <alignment vertical="center"/>
    </xf>
    <xf numFmtId="0" fontId="0" fillId="14" borderId="0" xfId="0" applyFill="1" applyAlignment="1">
      <alignment vertical="center"/>
    </xf>
    <xf numFmtId="0" fontId="0" fillId="14" borderId="0" xfId="0" applyFill="1"/>
    <xf numFmtId="0" fontId="94" fillId="14" borderId="0" xfId="0" applyFont="1" applyFill="1" applyAlignment="1">
      <alignment horizontal="left" vertical="center" wrapText="1"/>
    </xf>
    <xf numFmtId="0" fontId="94" fillId="14" borderId="0" xfId="0" applyFont="1" applyFill="1" applyAlignment="1">
      <alignment horizontal="left" vertical="center"/>
    </xf>
    <xf numFmtId="0" fontId="94" fillId="14" borderId="0" xfId="0" applyFont="1" applyFill="1" applyAlignment="1">
      <alignment vertical="center"/>
    </xf>
    <xf numFmtId="0" fontId="43" fillId="14" borderId="0" xfId="0" applyFont="1" applyFill="1" applyAlignment="1">
      <alignment horizontal="left" vertical="center" wrapText="1"/>
    </xf>
    <xf numFmtId="0" fontId="43" fillId="14" borderId="0" xfId="0" applyFont="1" applyFill="1" applyAlignment="1">
      <alignment horizontal="left" vertical="center"/>
    </xf>
    <xf numFmtId="0" fontId="0" fillId="6" borderId="0" xfId="0" applyFill="1" applyAlignment="1">
      <alignment vertical="center"/>
    </xf>
    <xf numFmtId="0" fontId="19" fillId="0" borderId="19" xfId="1" applyFont="1" applyBorder="1" applyAlignment="1">
      <alignment horizontal="center" vertical="center"/>
    </xf>
    <xf numFmtId="0" fontId="45" fillId="0" borderId="19" xfId="1" applyFont="1" applyBorder="1" applyAlignment="1">
      <alignment horizontal="center" vertical="center"/>
    </xf>
    <xf numFmtId="0" fontId="26" fillId="0" borderId="0" xfId="0" applyFont="1" applyAlignment="1">
      <alignment vertical="center" wrapText="1"/>
    </xf>
    <xf numFmtId="0" fontId="91" fillId="0" borderId="0" xfId="0" applyFont="1" applyAlignment="1">
      <alignment vertical="center" wrapText="1"/>
    </xf>
    <xf numFmtId="0" fontId="35" fillId="0" borderId="0" xfId="1" applyFont="1" applyAlignment="1">
      <alignment horizontal="right" vertical="center"/>
    </xf>
    <xf numFmtId="0" fontId="96" fillId="0" borderId="1" xfId="0" applyFont="1" applyBorder="1" applyAlignment="1">
      <alignment horizontal="center" vertical="center"/>
    </xf>
    <xf numFmtId="0" fontId="96" fillId="0" borderId="14" xfId="0" applyFont="1" applyBorder="1" applyAlignment="1">
      <alignment horizontal="center" vertical="center" wrapText="1"/>
    </xf>
    <xf numFmtId="0" fontId="97" fillId="0" borderId="0" xfId="0" applyFont="1" applyAlignment="1">
      <alignment horizontal="center" wrapText="1"/>
    </xf>
    <xf numFmtId="0" fontId="17" fillId="0" borderId="14" xfId="1" applyFont="1" applyBorder="1" applyAlignment="1">
      <alignment horizontal="center" vertical="center" wrapText="1"/>
    </xf>
    <xf numFmtId="0" fontId="18" fillId="0" borderId="14" xfId="0" applyFont="1" applyBorder="1" applyAlignment="1">
      <alignment horizontal="center" vertical="center" wrapText="1"/>
    </xf>
    <xf numFmtId="0" fontId="17" fillId="0" borderId="47" xfId="1" applyFont="1" applyBorder="1" applyAlignment="1">
      <alignment horizontal="center" vertical="center" wrapText="1"/>
    </xf>
    <xf numFmtId="0" fontId="16" fillId="8" borderId="14" xfId="1" quotePrefix="1" applyFont="1" applyFill="1" applyBorder="1" applyAlignment="1">
      <alignment vertical="center" wrapText="1"/>
    </xf>
    <xf numFmtId="0" fontId="16" fillId="0" borderId="0" xfId="1" applyFont="1" applyAlignment="1">
      <alignment horizontal="left" vertical="center" wrapText="1"/>
    </xf>
    <xf numFmtId="0" fontId="101" fillId="0" borderId="0" xfId="1" applyFont="1"/>
    <xf numFmtId="0" fontId="101" fillId="0" borderId="0" xfId="1" applyFont="1" applyAlignment="1">
      <alignment horizontal="left"/>
    </xf>
    <xf numFmtId="0" fontId="46" fillId="0" borderId="2" xfId="1" applyFont="1" applyBorder="1" applyAlignment="1">
      <alignment horizontal="center" vertical="center" wrapText="1"/>
    </xf>
    <xf numFmtId="0" fontId="46" fillId="0" borderId="0" xfId="1" applyFont="1"/>
    <xf numFmtId="0" fontId="46" fillId="0" borderId="0" xfId="1" applyFont="1" applyAlignment="1">
      <alignment horizontal="left" vertical="center"/>
    </xf>
    <xf numFmtId="0" fontId="99" fillId="0" borderId="0" xfId="1" applyFont="1"/>
    <xf numFmtId="0" fontId="104" fillId="0" borderId="0" xfId="1" applyFont="1"/>
    <xf numFmtId="0" fontId="104" fillId="12" borderId="0" xfId="1" applyFont="1" applyFill="1"/>
    <xf numFmtId="0" fontId="104" fillId="11" borderId="30" xfId="1" applyFont="1" applyFill="1" applyBorder="1"/>
    <xf numFmtId="0" fontId="104" fillId="11" borderId="0" xfId="1" applyFont="1" applyFill="1"/>
    <xf numFmtId="0" fontId="105" fillId="11" borderId="0" xfId="1" applyFont="1" applyFill="1"/>
    <xf numFmtId="0" fontId="104" fillId="11" borderId="25" xfId="1" applyFont="1" applyFill="1" applyBorder="1"/>
    <xf numFmtId="0" fontId="106" fillId="8" borderId="4" xfId="0" applyFont="1" applyFill="1" applyBorder="1" applyAlignment="1" applyProtection="1">
      <alignment horizontal="center" vertical="center"/>
      <protection locked="0"/>
    </xf>
    <xf numFmtId="0" fontId="0" fillId="0" borderId="8" xfId="0" applyBorder="1" applyAlignment="1">
      <alignment vertical="center" wrapText="1"/>
    </xf>
    <xf numFmtId="0" fontId="104" fillId="11" borderId="32" xfId="1" applyFont="1" applyFill="1" applyBorder="1"/>
    <xf numFmtId="0" fontId="104" fillId="11" borderId="33" xfId="1" applyFont="1" applyFill="1" applyBorder="1"/>
    <xf numFmtId="0" fontId="105" fillId="11" borderId="33" xfId="1" applyFont="1" applyFill="1" applyBorder="1"/>
    <xf numFmtId="0" fontId="104" fillId="11" borderId="34" xfId="1" applyFont="1" applyFill="1" applyBorder="1"/>
    <xf numFmtId="0" fontId="12" fillId="13" borderId="2" xfId="1" applyFont="1" applyFill="1" applyBorder="1" applyAlignment="1" applyProtection="1">
      <alignment horizontal="center" vertical="center"/>
      <protection locked="0"/>
    </xf>
    <xf numFmtId="0" fontId="12" fillId="13" borderId="8" xfId="1" applyFont="1" applyFill="1" applyBorder="1" applyAlignment="1" applyProtection="1">
      <alignment horizontal="center" vertical="center"/>
      <protection locked="0"/>
    </xf>
    <xf numFmtId="0" fontId="12" fillId="13" borderId="10" xfId="1" applyFont="1" applyFill="1" applyBorder="1" applyAlignment="1" applyProtection="1">
      <alignment horizontal="center" vertical="center"/>
      <protection locked="0"/>
    </xf>
    <xf numFmtId="1" fontId="107" fillId="4" borderId="19" xfId="1" applyNumberFormat="1" applyFont="1" applyFill="1" applyBorder="1" applyAlignment="1">
      <alignment horizontal="center" vertical="center"/>
    </xf>
    <xf numFmtId="1" fontId="10" fillId="13" borderId="10" xfId="1" applyNumberFormat="1" applyFont="1" applyFill="1" applyBorder="1" applyAlignment="1" applyProtection="1">
      <alignment horizontal="center" vertical="center"/>
      <protection locked="0"/>
    </xf>
    <xf numFmtId="0" fontId="19" fillId="8" borderId="16" xfId="1" quotePrefix="1" applyFont="1" applyFill="1" applyBorder="1" applyAlignment="1">
      <alignment vertical="center" wrapText="1"/>
    </xf>
    <xf numFmtId="1" fontId="19" fillId="8" borderId="40" xfId="1" quotePrefix="1" applyNumberFormat="1" applyFont="1" applyFill="1" applyBorder="1" applyAlignment="1">
      <alignment horizontal="center" vertical="center"/>
    </xf>
    <xf numFmtId="1" fontId="19" fillId="8" borderId="16" xfId="1" quotePrefix="1" applyNumberFormat="1" applyFont="1" applyFill="1" applyBorder="1" applyAlignment="1">
      <alignment horizontal="center" vertical="center"/>
    </xf>
    <xf numFmtId="1" fontId="19" fillId="8" borderId="17" xfId="1" quotePrefix="1" applyNumberFormat="1" applyFont="1" applyFill="1" applyBorder="1" applyAlignment="1">
      <alignment horizontal="center" vertical="center"/>
    </xf>
    <xf numFmtId="0" fontId="19" fillId="8" borderId="42" xfId="1" quotePrefix="1" applyFont="1" applyFill="1" applyBorder="1" applyAlignment="1">
      <alignment vertical="center" wrapText="1"/>
    </xf>
    <xf numFmtId="1" fontId="19" fillId="8" borderId="46" xfId="1" quotePrefix="1" applyNumberFormat="1" applyFont="1" applyFill="1" applyBorder="1" applyAlignment="1">
      <alignment horizontal="center" vertical="center"/>
    </xf>
    <xf numFmtId="1" fontId="19" fillId="8" borderId="34" xfId="1" quotePrefix="1" applyNumberFormat="1" applyFont="1" applyFill="1" applyBorder="1" applyAlignment="1">
      <alignment horizontal="center" vertical="center"/>
    </xf>
    <xf numFmtId="0" fontId="16" fillId="20" borderId="4" xfId="1" applyFont="1" applyFill="1" applyBorder="1"/>
    <xf numFmtId="0" fontId="16" fillId="21" borderId="4" xfId="1" applyFont="1" applyFill="1" applyBorder="1"/>
    <xf numFmtId="0" fontId="16" fillId="22" borderId="4" xfId="1" applyFont="1" applyFill="1" applyBorder="1"/>
    <xf numFmtId="0" fontId="16" fillId="11" borderId="4" xfId="1" applyFont="1" applyFill="1" applyBorder="1"/>
    <xf numFmtId="0" fontId="101" fillId="0" borderId="0" xfId="1" applyFont="1" applyAlignment="1">
      <alignment horizontal="right"/>
    </xf>
    <xf numFmtId="0" fontId="4" fillId="23" borderId="4" xfId="1" applyFont="1" applyFill="1" applyBorder="1"/>
    <xf numFmtId="0" fontId="16" fillId="0" borderId="0" xfId="1" applyFont="1" applyAlignment="1">
      <alignment horizontal="right"/>
    </xf>
    <xf numFmtId="0" fontId="46" fillId="0" borderId="0" xfId="1" quotePrefix="1" applyFont="1"/>
    <xf numFmtId="0" fontId="80" fillId="0" borderId="0" xfId="1" applyFont="1"/>
    <xf numFmtId="0" fontId="81" fillId="0" borderId="0" xfId="1" applyFont="1" applyAlignment="1">
      <alignment horizontal="center"/>
    </xf>
    <xf numFmtId="0" fontId="81" fillId="0" borderId="0" xfId="1" applyFont="1"/>
    <xf numFmtId="0" fontId="81" fillId="0" borderId="0" xfId="1" applyFont="1" applyAlignment="1">
      <alignment horizontal="left"/>
    </xf>
    <xf numFmtId="0" fontId="109" fillId="0" borderId="0" xfId="1" applyFont="1" applyAlignment="1">
      <alignment horizontal="center"/>
    </xf>
    <xf numFmtId="0" fontId="110" fillId="0" borderId="0" xfId="1" applyFont="1" applyAlignment="1">
      <alignment horizontal="left"/>
    </xf>
    <xf numFmtId="0" fontId="81" fillId="0" borderId="0" xfId="1" applyFont="1" applyAlignment="1">
      <alignment horizontal="right"/>
    </xf>
    <xf numFmtId="0" fontId="111" fillId="0" borderId="0" xfId="1" applyFont="1"/>
    <xf numFmtId="0" fontId="4" fillId="19" borderId="0" xfId="1" applyFont="1" applyFill="1"/>
    <xf numFmtId="1" fontId="19" fillId="8" borderId="13" xfId="1" quotePrefix="1" applyNumberFormat="1" applyFont="1" applyFill="1" applyBorder="1" applyAlignment="1">
      <alignment horizontal="center" vertical="center"/>
    </xf>
    <xf numFmtId="0" fontId="50" fillId="8" borderId="16" xfId="1" quotePrefix="1" applyFont="1" applyFill="1" applyBorder="1" applyAlignment="1">
      <alignment vertical="center" wrapText="1"/>
    </xf>
    <xf numFmtId="0" fontId="50" fillId="8" borderId="42" xfId="1" quotePrefix="1" applyFont="1" applyFill="1" applyBorder="1" applyAlignment="1">
      <alignment vertical="center" wrapText="1"/>
    </xf>
    <xf numFmtId="0" fontId="16" fillId="0" borderId="44" xfId="1" applyFont="1" applyBorder="1" applyAlignment="1">
      <alignment horizontal="center" vertical="center" wrapText="1"/>
    </xf>
    <xf numFmtId="0" fontId="16" fillId="0" borderId="41" xfId="1" applyFont="1" applyBorder="1" applyAlignment="1">
      <alignment horizontal="center" vertical="center" wrapText="1"/>
    </xf>
    <xf numFmtId="0" fontId="16" fillId="0" borderId="46" xfId="1" applyFont="1" applyBorder="1" applyAlignment="1">
      <alignment horizontal="center" vertical="center" wrapText="1"/>
    </xf>
    <xf numFmtId="0" fontId="112" fillId="0" borderId="0" xfId="1" applyFont="1" applyAlignment="1">
      <alignment vertical="center" wrapText="1"/>
    </xf>
    <xf numFmtId="0" fontId="46" fillId="0" borderId="0" xfId="1" applyFont="1" applyAlignment="1">
      <alignment vertical="center" wrapText="1"/>
    </xf>
    <xf numFmtId="0" fontId="114" fillId="0" borderId="2" xfId="0" quotePrefix="1" applyFont="1" applyBorder="1" applyAlignment="1">
      <alignment horizontal="center"/>
    </xf>
    <xf numFmtId="0" fontId="115" fillId="0" borderId="2" xfId="0" quotePrefix="1" applyFont="1" applyBorder="1" applyAlignment="1">
      <alignment horizontal="center"/>
    </xf>
    <xf numFmtId="0" fontId="96" fillId="0" borderId="0" xfId="0" applyFont="1" applyAlignment="1">
      <alignment horizontal="center" vertical="center" wrapText="1"/>
    </xf>
    <xf numFmtId="0" fontId="16" fillId="24" borderId="4" xfId="1" applyFont="1" applyFill="1" applyBorder="1"/>
    <xf numFmtId="0" fontId="16" fillId="3" borderId="1" xfId="1" applyFont="1" applyFill="1" applyBorder="1" applyAlignment="1">
      <alignment horizontal="center" vertical="center" wrapText="1"/>
    </xf>
    <xf numFmtId="0" fontId="16" fillId="3" borderId="36" xfId="1" applyFont="1" applyFill="1" applyBorder="1" applyAlignment="1">
      <alignment horizontal="center" vertical="center" wrapText="1"/>
    </xf>
    <xf numFmtId="0" fontId="16" fillId="3" borderId="31" xfId="1" applyFont="1" applyFill="1" applyBorder="1" applyAlignment="1">
      <alignment horizontal="center" vertical="center" wrapText="1"/>
    </xf>
    <xf numFmtId="0" fontId="19" fillId="0" borderId="17" xfId="1" applyFont="1" applyBorder="1" applyAlignment="1">
      <alignment horizontal="center" vertical="center"/>
    </xf>
    <xf numFmtId="0" fontId="48" fillId="0" borderId="49" xfId="1" applyFont="1" applyBorder="1" applyAlignment="1">
      <alignment horizontal="center" vertical="center" textRotation="90" wrapText="1"/>
    </xf>
    <xf numFmtId="0" fontId="48" fillId="0" borderId="51" xfId="1" applyFont="1" applyBorder="1" applyAlignment="1">
      <alignment horizontal="center" vertical="center" textRotation="90" wrapText="1"/>
    </xf>
    <xf numFmtId="0" fontId="48" fillId="0" borderId="52" xfId="1" applyFont="1" applyBorder="1" applyAlignment="1">
      <alignment horizontal="center" vertical="center" textRotation="90" wrapText="1"/>
    </xf>
    <xf numFmtId="0" fontId="48" fillId="0" borderId="53" xfId="1" applyFont="1" applyBorder="1" applyAlignment="1">
      <alignment horizontal="center" vertical="center" textRotation="90" wrapText="1"/>
    </xf>
    <xf numFmtId="0" fontId="48" fillId="0" borderId="49" xfId="0" applyFont="1" applyBorder="1" applyAlignment="1">
      <alignment horizontal="center" vertical="center" textRotation="90" wrapText="1"/>
    </xf>
    <xf numFmtId="0" fontId="48" fillId="0" borderId="54" xfId="1" applyFont="1" applyBorder="1" applyAlignment="1">
      <alignment horizontal="center" vertical="center" textRotation="90" wrapText="1"/>
    </xf>
    <xf numFmtId="0" fontId="48" fillId="7" borderId="39" xfId="1" applyFont="1" applyFill="1" applyBorder="1" applyAlignment="1">
      <alignment horizontal="center" vertical="center" textRotation="90" wrapText="1"/>
    </xf>
    <xf numFmtId="0" fontId="48" fillId="7" borderId="49" xfId="0" applyFont="1" applyFill="1" applyBorder="1" applyAlignment="1">
      <alignment horizontal="center" vertical="center" textRotation="90" wrapText="1"/>
    </xf>
    <xf numFmtId="0" fontId="48" fillId="7" borderId="55" xfId="1" applyFont="1" applyFill="1" applyBorder="1" applyAlignment="1">
      <alignment horizontal="center" vertical="center" textRotation="90" wrapText="1"/>
    </xf>
    <xf numFmtId="0" fontId="75" fillId="3" borderId="2" xfId="0" applyFont="1" applyFill="1" applyBorder="1" applyAlignment="1">
      <alignment horizontal="center" vertical="center" wrapText="1"/>
    </xf>
    <xf numFmtId="0" fontId="107" fillId="4" borderId="24" xfId="1" applyFont="1" applyFill="1" applyBorder="1" applyAlignment="1">
      <alignment horizontal="center" vertical="center" wrapText="1"/>
    </xf>
    <xf numFmtId="0" fontId="107" fillId="4" borderId="35" xfId="1" applyFont="1" applyFill="1" applyBorder="1" applyAlignment="1">
      <alignment horizontal="center" vertical="center" wrapText="1"/>
    </xf>
    <xf numFmtId="0" fontId="64" fillId="4" borderId="56" xfId="1" applyFont="1" applyFill="1" applyBorder="1" applyAlignment="1">
      <alignment horizontal="center" vertical="center" wrapText="1"/>
    </xf>
    <xf numFmtId="0" fontId="64" fillId="4" borderId="35" xfId="1" applyFont="1" applyFill="1" applyBorder="1" applyAlignment="1">
      <alignment horizontal="center" vertical="center" wrapText="1"/>
    </xf>
    <xf numFmtId="0" fontId="4" fillId="7" borderId="0" xfId="1" applyFont="1" applyFill="1"/>
    <xf numFmtId="0" fontId="12" fillId="7" borderId="0" xfId="1" applyFont="1" applyFill="1"/>
    <xf numFmtId="0" fontId="3" fillId="7" borderId="0" xfId="1" applyFill="1"/>
    <xf numFmtId="0" fontId="11" fillId="7" borderId="0" xfId="0" applyFont="1" applyFill="1" applyProtection="1">
      <protection locked="0"/>
    </xf>
    <xf numFmtId="0" fontId="4" fillId="7" borderId="0" xfId="1" applyFont="1" applyFill="1" applyAlignment="1">
      <alignment vertical="center"/>
    </xf>
    <xf numFmtId="0" fontId="104" fillId="7" borderId="0" xfId="1" applyFont="1" applyFill="1"/>
    <xf numFmtId="1" fontId="4" fillId="7" borderId="0" xfId="1" applyNumberFormat="1" applyFont="1" applyFill="1" applyAlignment="1">
      <alignment horizontal="center" vertical="center"/>
    </xf>
    <xf numFmtId="1" fontId="10" fillId="13" borderId="10" xfId="1" quotePrefix="1" applyNumberFormat="1" applyFont="1" applyFill="1" applyBorder="1" applyAlignment="1" applyProtection="1">
      <alignment horizontal="center" vertical="center"/>
      <protection locked="0"/>
    </xf>
    <xf numFmtId="1" fontId="107" fillId="4" borderId="2" xfId="1" applyNumberFormat="1" applyFont="1" applyFill="1" applyBorder="1" applyAlignment="1">
      <alignment horizontal="center" vertical="center"/>
    </xf>
    <xf numFmtId="0" fontId="47" fillId="0" borderId="52" xfId="1" applyFont="1" applyBorder="1" applyAlignment="1">
      <alignment horizontal="center" vertical="center" textRotation="90" wrapText="1"/>
    </xf>
    <xf numFmtId="0" fontId="120" fillId="8" borderId="8" xfId="0" applyFont="1" applyFill="1" applyBorder="1" applyAlignment="1">
      <alignment vertical="center" wrapText="1"/>
    </xf>
    <xf numFmtId="0" fontId="0" fillId="0" borderId="52" xfId="0" applyBorder="1" applyAlignment="1">
      <alignment vertical="center" wrapText="1"/>
    </xf>
    <xf numFmtId="0" fontId="31" fillId="0" borderId="13" xfId="0" applyFont="1" applyBorder="1" applyAlignment="1">
      <alignment vertical="center" wrapText="1"/>
    </xf>
    <xf numFmtId="0" fontId="0" fillId="0" borderId="57" xfId="0" applyBorder="1" applyAlignment="1">
      <alignment vertical="center" wrapText="1"/>
    </xf>
    <xf numFmtId="0" fontId="120" fillId="8" borderId="47" xfId="0" applyFont="1" applyFill="1" applyBorder="1" applyAlignment="1">
      <alignment vertical="center" wrapText="1"/>
    </xf>
    <xf numFmtId="0" fontId="0" fillId="0" borderId="13" xfId="0" applyBorder="1" applyAlignment="1">
      <alignment vertical="center" wrapText="1"/>
    </xf>
    <xf numFmtId="0" fontId="10" fillId="0" borderId="2" xfId="1" applyFont="1" applyBorder="1" applyAlignment="1">
      <alignment horizontal="left" vertical="center" wrapText="1"/>
    </xf>
    <xf numFmtId="1" fontId="107" fillId="4" borderId="1" xfId="1" applyNumberFormat="1" applyFont="1" applyFill="1" applyBorder="1" applyAlignment="1">
      <alignment horizontal="center" vertical="center"/>
    </xf>
    <xf numFmtId="0" fontId="45" fillId="0" borderId="31" xfId="1" applyFont="1" applyBorder="1" applyAlignment="1">
      <alignment horizontal="center" vertical="center"/>
    </xf>
    <xf numFmtId="0" fontId="45" fillId="0" borderId="2" xfId="1" applyFont="1" applyBorder="1" applyAlignment="1">
      <alignment horizontal="center" vertical="center"/>
    </xf>
    <xf numFmtId="0" fontId="16" fillId="3" borderId="8" xfId="1" applyFont="1" applyFill="1" applyBorder="1" applyAlignment="1">
      <alignment horizontal="center" vertical="center" wrapText="1"/>
    </xf>
    <xf numFmtId="0" fontId="16" fillId="3" borderId="10" xfId="1" applyFont="1" applyFill="1" applyBorder="1" applyAlignment="1">
      <alignment horizontal="center" vertical="center" wrapText="1"/>
    </xf>
    <xf numFmtId="0" fontId="16" fillId="3" borderId="58" xfId="1" applyFont="1" applyFill="1" applyBorder="1" applyAlignment="1">
      <alignment horizontal="center" vertical="center" wrapText="1"/>
    </xf>
    <xf numFmtId="0" fontId="76" fillId="0" borderId="4" xfId="1" applyFont="1" applyBorder="1" applyAlignment="1">
      <alignment vertical="center" wrapText="1"/>
    </xf>
    <xf numFmtId="0" fontId="61" fillId="0" borderId="0" xfId="1" applyFont="1"/>
    <xf numFmtId="0" fontId="121" fillId="0" borderId="0" xfId="1" applyFont="1"/>
    <xf numFmtId="0" fontId="122" fillId="0" borderId="0" xfId="1" applyFont="1"/>
    <xf numFmtId="0" fontId="48" fillId="0" borderId="0" xfId="1" applyFont="1"/>
    <xf numFmtId="0" fontId="45" fillId="0" borderId="0" xfId="1" applyFont="1"/>
    <xf numFmtId="0" fontId="124" fillId="0" borderId="0" xfId="1" applyFont="1" applyAlignment="1">
      <alignment horizontal="center"/>
    </xf>
    <xf numFmtId="0" fontId="126" fillId="0" borderId="0" xfId="1" quotePrefix="1" applyFont="1" applyAlignment="1">
      <alignment horizontal="center" vertical="center" wrapText="1"/>
    </xf>
    <xf numFmtId="0" fontId="126" fillId="0" borderId="0" xfId="1" applyFont="1"/>
    <xf numFmtId="0" fontId="125" fillId="0" borderId="0" xfId="1" applyFont="1"/>
    <xf numFmtId="0" fontId="127" fillId="0" borderId="0" xfId="1" applyFont="1"/>
    <xf numFmtId="0" fontId="128" fillId="0" borderId="0" xfId="1" applyFont="1"/>
    <xf numFmtId="0" fontId="129" fillId="7" borderId="0" xfId="1" applyFont="1" applyFill="1" applyAlignment="1">
      <alignment vertical="center"/>
    </xf>
    <xf numFmtId="0" fontId="130" fillId="7" borderId="0" xfId="1" applyFont="1" applyFill="1" applyAlignment="1">
      <alignment vertical="center"/>
    </xf>
    <xf numFmtId="0" fontId="123" fillId="0" borderId="0" xfId="1" applyFont="1" applyAlignment="1">
      <alignment horizontal="center" vertical="center"/>
    </xf>
    <xf numFmtId="0" fontId="48" fillId="0" borderId="2" xfId="1" applyFont="1" applyBorder="1" applyAlignment="1">
      <alignment horizontal="center" vertical="center" wrapText="1"/>
    </xf>
    <xf numFmtId="1" fontId="49" fillId="7" borderId="2" xfId="1" quotePrefix="1" applyNumberFormat="1" applyFont="1" applyFill="1" applyBorder="1" applyAlignment="1">
      <alignment horizontal="center" vertical="center"/>
    </xf>
    <xf numFmtId="1" fontId="49" fillId="0" borderId="0" xfId="1" applyNumberFormat="1" applyFont="1"/>
    <xf numFmtId="0" fontId="49" fillId="7" borderId="0" xfId="1" quotePrefix="1" applyFont="1" applyFill="1" applyAlignment="1">
      <alignment horizontal="center" vertical="center"/>
    </xf>
    <xf numFmtId="0" fontId="28" fillId="0" borderId="0" xfId="1" applyFont="1"/>
    <xf numFmtId="1" fontId="45" fillId="0" borderId="0" xfId="1" applyNumberFormat="1" applyFont="1"/>
    <xf numFmtId="0" fontId="131" fillId="0" borderId="0" xfId="0" applyFont="1" applyAlignment="1">
      <alignment horizontal="right"/>
    </xf>
    <xf numFmtId="0" fontId="20" fillId="0" borderId="2" xfId="1" applyFont="1" applyBorder="1" applyAlignment="1">
      <alignment horizontal="center" vertical="center" textRotation="90" wrapText="1"/>
    </xf>
    <xf numFmtId="0" fontId="132" fillId="0" borderId="0" xfId="0" applyFont="1" applyAlignment="1">
      <alignment vertical="center"/>
    </xf>
    <xf numFmtId="0" fontId="134" fillId="0" borderId="0" xfId="1" applyFont="1" applyAlignment="1">
      <alignment vertical="center"/>
    </xf>
    <xf numFmtId="0" fontId="104" fillId="0" borderId="0" xfId="1" applyFont="1" applyAlignment="1">
      <alignment vertical="center"/>
    </xf>
    <xf numFmtId="0" fontId="46" fillId="0" borderId="0" xfId="1" applyFont="1" applyAlignment="1">
      <alignment vertical="center"/>
    </xf>
    <xf numFmtId="0" fontId="135" fillId="0" borderId="0" xfId="1" applyFont="1" applyAlignment="1">
      <alignment vertical="center"/>
    </xf>
    <xf numFmtId="0" fontId="34" fillId="0" borderId="0" xfId="1" applyFont="1" applyAlignment="1">
      <alignment vertical="center"/>
    </xf>
    <xf numFmtId="0" fontId="35" fillId="0" borderId="0" xfId="1" applyFont="1" applyAlignment="1">
      <alignment horizontal="center" vertical="center"/>
    </xf>
    <xf numFmtId="0" fontId="35" fillId="0" borderId="0" xfId="1" applyFont="1" applyAlignment="1">
      <alignment vertical="center"/>
    </xf>
    <xf numFmtId="0" fontId="46" fillId="0" borderId="0" xfId="1" applyFont="1" applyAlignment="1">
      <alignment horizontal="right" vertical="center"/>
    </xf>
    <xf numFmtId="0" fontId="56" fillId="2" borderId="0" xfId="0" applyFont="1" applyFill="1" applyAlignment="1">
      <alignment vertical="center"/>
    </xf>
    <xf numFmtId="0" fontId="134" fillId="0" borderId="0" xfId="1" applyFont="1"/>
    <xf numFmtId="0" fontId="109" fillId="0" borderId="2" xfId="1" applyFont="1" applyBorder="1" applyAlignment="1">
      <alignment vertical="center" wrapText="1"/>
    </xf>
    <xf numFmtId="0" fontId="138" fillId="0" borderId="0" xfId="1" applyFont="1"/>
    <xf numFmtId="0" fontId="139" fillId="0" borderId="0" xfId="1" applyFont="1"/>
    <xf numFmtId="0" fontId="140" fillId="0" borderId="0" xfId="1" applyFont="1"/>
    <xf numFmtId="0" fontId="140" fillId="7" borderId="0" xfId="1" applyFont="1" applyFill="1" applyAlignment="1">
      <alignment vertical="center"/>
    </xf>
    <xf numFmtId="0" fontId="142" fillId="0" borderId="0" xfId="0" applyFont="1"/>
    <xf numFmtId="0" fontId="143" fillId="0" borderId="0" xfId="0" applyFont="1"/>
    <xf numFmtId="0" fontId="144" fillId="0" borderId="0" xfId="0" applyFont="1"/>
    <xf numFmtId="0" fontId="142" fillId="0" borderId="0" xfId="1" applyFont="1" applyAlignment="1">
      <alignment horizontal="center" vertical="center"/>
    </xf>
    <xf numFmtId="0" fontId="138" fillId="0" borderId="0" xfId="1" applyFont="1" applyAlignment="1">
      <alignment vertical="center"/>
    </xf>
    <xf numFmtId="0" fontId="142" fillId="0" borderId="0" xfId="0" applyFont="1" applyAlignment="1">
      <alignment vertical="center"/>
    </xf>
    <xf numFmtId="0" fontId="143" fillId="0" borderId="0" xfId="0" applyFont="1" applyAlignment="1">
      <alignment vertical="center"/>
    </xf>
    <xf numFmtId="0" fontId="144" fillId="0" borderId="0" xfId="0" applyFont="1" applyAlignment="1">
      <alignment vertical="center"/>
    </xf>
    <xf numFmtId="0" fontId="139" fillId="0" borderId="0" xfId="1" applyFont="1" applyAlignment="1">
      <alignment vertical="center"/>
    </xf>
    <xf numFmtId="0" fontId="142" fillId="0" borderId="0" xfId="1" applyFont="1" applyAlignment="1">
      <alignment vertical="center"/>
    </xf>
    <xf numFmtId="0" fontId="145" fillId="0" borderId="0" xfId="0" applyFont="1"/>
    <xf numFmtId="0" fontId="146" fillId="0" borderId="0" xfId="0" applyFont="1"/>
    <xf numFmtId="1" fontId="83" fillId="0" borderId="2" xfId="1" applyNumberFormat="1" applyFont="1" applyBorder="1" applyAlignment="1">
      <alignment horizontal="center" vertical="center" wrapText="1"/>
    </xf>
    <xf numFmtId="1" fontId="49" fillId="7" borderId="0" xfId="1" quotePrefix="1" applyNumberFormat="1" applyFont="1" applyFill="1" applyAlignment="1">
      <alignment horizontal="center" vertical="center"/>
    </xf>
    <xf numFmtId="0" fontId="147" fillId="0" borderId="2" xfId="1" applyFont="1" applyBorder="1" applyAlignment="1">
      <alignment vertical="center" wrapText="1"/>
    </xf>
    <xf numFmtId="0" fontId="76" fillId="0" borderId="0" xfId="1" applyFont="1"/>
    <xf numFmtId="1" fontId="49" fillId="25" borderId="2" xfId="1" quotePrefix="1" applyNumberFormat="1" applyFont="1" applyFill="1" applyBorder="1" applyAlignment="1" applyProtection="1">
      <alignment horizontal="center" vertical="center"/>
      <protection locked="0"/>
    </xf>
    <xf numFmtId="0" fontId="119" fillId="26" borderId="4" xfId="0" applyFont="1" applyFill="1" applyBorder="1" applyAlignment="1">
      <alignment vertical="top" wrapText="1"/>
    </xf>
    <xf numFmtId="0" fontId="27" fillId="0" borderId="8" xfId="0" applyFont="1" applyBorder="1" applyAlignment="1">
      <alignment horizontal="left" vertical="center"/>
    </xf>
    <xf numFmtId="0" fontId="27" fillId="5" borderId="1" xfId="0" applyFont="1" applyFill="1" applyBorder="1" applyAlignment="1" applyProtection="1">
      <alignment horizontal="center" vertical="center"/>
      <protection locked="0"/>
    </xf>
    <xf numFmtId="0" fontId="117" fillId="16" borderId="3" xfId="0" applyFont="1" applyFill="1" applyBorder="1" applyAlignment="1">
      <alignment horizontal="center" vertical="center"/>
    </xf>
    <xf numFmtId="0" fontId="27" fillId="5" borderId="13" xfId="0" applyFont="1" applyFill="1" applyBorder="1" applyAlignment="1" applyProtection="1">
      <alignment horizontal="center" vertical="center"/>
      <protection locked="0"/>
    </xf>
    <xf numFmtId="0" fontId="27" fillId="5" borderId="4" xfId="0" applyFont="1" applyFill="1" applyBorder="1" applyAlignment="1" applyProtection="1">
      <alignment horizontal="center" vertical="center"/>
      <protection locked="0"/>
    </xf>
    <xf numFmtId="1" fontId="149" fillId="0" borderId="2" xfId="0" quotePrefix="1" applyNumberFormat="1" applyFont="1" applyBorder="1" applyAlignment="1">
      <alignment horizontal="center"/>
    </xf>
    <xf numFmtId="0" fontId="150" fillId="27" borderId="0" xfId="0" applyFont="1" applyFill="1" applyAlignment="1">
      <alignment vertical="center"/>
    </xf>
    <xf numFmtId="0" fontId="151" fillId="27" borderId="0" xfId="0" applyFont="1" applyFill="1" applyAlignment="1">
      <alignment vertical="center"/>
    </xf>
    <xf numFmtId="0" fontId="150" fillId="27" borderId="0" xfId="0" applyFont="1" applyFill="1" applyAlignment="1">
      <alignment horizontal="center" vertical="center" wrapText="1"/>
    </xf>
    <xf numFmtId="0" fontId="27" fillId="7" borderId="2" xfId="0" applyFont="1" applyFill="1" applyBorder="1" applyAlignment="1">
      <alignment horizontal="right" vertical="center"/>
    </xf>
    <xf numFmtId="0" fontId="44" fillId="7" borderId="2" xfId="0" quotePrefix="1" applyFont="1" applyFill="1" applyBorder="1" applyAlignment="1">
      <alignment horizontal="right" vertical="center"/>
    </xf>
    <xf numFmtId="0" fontId="27" fillId="7" borderId="2" xfId="0" applyFont="1" applyFill="1" applyBorder="1" applyAlignment="1">
      <alignment horizontal="right" vertical="center" wrapText="1"/>
    </xf>
    <xf numFmtId="10" fontId="148" fillId="7" borderId="2" xfId="2" quotePrefix="1" applyNumberFormat="1" applyFont="1" applyFill="1" applyBorder="1" applyAlignment="1">
      <alignment horizontal="center" vertical="center"/>
    </xf>
    <xf numFmtId="0" fontId="27" fillId="7" borderId="2" xfId="0" applyFont="1" applyFill="1" applyBorder="1" applyAlignment="1">
      <alignment horizontal="center" vertical="center"/>
    </xf>
    <xf numFmtId="0" fontId="55" fillId="7" borderId="2" xfId="0" applyFont="1" applyFill="1" applyBorder="1" applyAlignment="1">
      <alignment horizontal="right" vertical="center"/>
    </xf>
    <xf numFmtId="0" fontId="55" fillId="7" borderId="2" xfId="0" applyFont="1" applyFill="1" applyBorder="1" applyAlignment="1">
      <alignment horizontal="center" vertical="center"/>
    </xf>
    <xf numFmtId="1" fontId="89" fillId="21" borderId="2" xfId="1" quotePrefix="1" applyNumberFormat="1" applyFont="1" applyFill="1" applyBorder="1" applyAlignment="1">
      <alignment horizontal="center" vertical="center"/>
    </xf>
    <xf numFmtId="1" fontId="67" fillId="21" borderId="24" xfId="1" quotePrefix="1" applyNumberFormat="1" applyFont="1" applyFill="1" applyBorder="1" applyAlignment="1">
      <alignment horizontal="center" vertical="center"/>
    </xf>
    <xf numFmtId="1" fontId="67" fillId="21" borderId="58" xfId="1" quotePrefix="1" applyNumberFormat="1" applyFont="1" applyFill="1" applyBorder="1" applyAlignment="1">
      <alignment horizontal="center" vertical="center"/>
    </xf>
    <xf numFmtId="1" fontId="67" fillId="21" borderId="35" xfId="1" quotePrefix="1" applyNumberFormat="1" applyFont="1" applyFill="1" applyBorder="1" applyAlignment="1">
      <alignment horizontal="center" vertical="center"/>
    </xf>
    <xf numFmtId="0" fontId="45" fillId="25" borderId="2" xfId="1" quotePrefix="1" applyFont="1" applyFill="1" applyBorder="1" applyAlignment="1" applyProtection="1">
      <alignment horizontal="center" vertical="center"/>
      <protection locked="0"/>
    </xf>
    <xf numFmtId="0" fontId="28" fillId="0" borderId="0" xfId="1" quotePrefix="1" applyFont="1" applyAlignment="1">
      <alignment horizontal="center" vertical="center"/>
    </xf>
    <xf numFmtId="0" fontId="123" fillId="7" borderId="2" xfId="0" applyFont="1" applyFill="1" applyBorder="1" applyAlignment="1">
      <alignment horizontal="right" vertical="center"/>
    </xf>
    <xf numFmtId="0" fontId="123" fillId="7" borderId="2" xfId="0" applyFont="1" applyFill="1" applyBorder="1" applyAlignment="1">
      <alignment horizontal="center" vertical="center"/>
    </xf>
    <xf numFmtId="0" fontId="32" fillId="14" borderId="0" xfId="0" applyFont="1" applyFill="1"/>
    <xf numFmtId="0" fontId="32" fillId="14" borderId="0" xfId="0" applyFont="1" applyFill="1" applyAlignment="1">
      <alignment vertical="center"/>
    </xf>
    <xf numFmtId="0" fontId="153" fillId="14" borderId="0" xfId="0" applyFont="1" applyFill="1" applyAlignment="1">
      <alignment vertical="center"/>
    </xf>
    <xf numFmtId="0" fontId="0" fillId="19" borderId="2" xfId="0" quotePrefix="1" applyFill="1" applyBorder="1" applyAlignment="1">
      <alignment horizontal="center"/>
    </xf>
    <xf numFmtId="0" fontId="50" fillId="0" borderId="1" xfId="0" applyFont="1" applyBorder="1"/>
    <xf numFmtId="0" fontId="50" fillId="0" borderId="14" xfId="0" applyFont="1" applyBorder="1" applyAlignment="1">
      <alignment vertical="center"/>
    </xf>
    <xf numFmtId="0" fontId="50" fillId="0" borderId="14" xfId="0" quotePrefix="1" applyFont="1" applyBorder="1" applyAlignment="1">
      <alignment vertical="center"/>
    </xf>
    <xf numFmtId="0" fontId="50" fillId="0" borderId="3" xfId="0" quotePrefix="1" applyFont="1" applyBorder="1" applyAlignment="1">
      <alignment vertical="center"/>
    </xf>
    <xf numFmtId="0" fontId="0" fillId="0" borderId="1" xfId="0" applyBorder="1"/>
    <xf numFmtId="0" fontId="0" fillId="0" borderId="14" xfId="0" applyBorder="1"/>
    <xf numFmtId="0" fontId="0" fillId="0" borderId="3" xfId="0" applyBorder="1"/>
    <xf numFmtId="0" fontId="32" fillId="0" borderId="0" xfId="0" applyFont="1" applyAlignment="1">
      <alignment horizontal="center" vertical="center"/>
    </xf>
    <xf numFmtId="0" fontId="154" fillId="0" borderId="0" xfId="0" applyFont="1" applyAlignment="1">
      <alignment horizontal="left" vertical="center"/>
    </xf>
    <xf numFmtId="0" fontId="55" fillId="7" borderId="2" xfId="0" quotePrefix="1" applyFont="1" applyFill="1" applyBorder="1" applyAlignment="1">
      <alignment horizontal="center" vertical="center"/>
    </xf>
    <xf numFmtId="0" fontId="4" fillId="0" borderId="52" xfId="1" applyFont="1" applyBorder="1"/>
    <xf numFmtId="1" fontId="88" fillId="0" borderId="10" xfId="1" quotePrefix="1" applyNumberFormat="1" applyFont="1" applyBorder="1" applyAlignment="1">
      <alignment horizontal="center" vertical="center" wrapText="1"/>
    </xf>
    <xf numFmtId="1" fontId="89" fillId="21" borderId="1" xfId="1" quotePrefix="1" applyNumberFormat="1" applyFont="1" applyFill="1" applyBorder="1" applyAlignment="1">
      <alignment horizontal="center" vertical="center"/>
    </xf>
    <xf numFmtId="0" fontId="133" fillId="7" borderId="52" xfId="1" applyFont="1" applyFill="1" applyBorder="1" applyAlignment="1">
      <alignment horizontal="left" vertical="center" wrapText="1"/>
    </xf>
    <xf numFmtId="1" fontId="107" fillId="4" borderId="3" xfId="1" applyNumberFormat="1" applyFont="1" applyFill="1" applyBorder="1" applyAlignment="1">
      <alignment horizontal="center" vertical="center"/>
    </xf>
    <xf numFmtId="0" fontId="45" fillId="11" borderId="59" xfId="1" applyFont="1" applyFill="1" applyBorder="1" applyAlignment="1">
      <alignment horizontal="center" vertical="center"/>
    </xf>
    <xf numFmtId="0" fontId="49" fillId="11" borderId="1" xfId="1" applyFont="1" applyFill="1" applyBorder="1" applyAlignment="1">
      <alignment horizontal="center" vertical="center"/>
    </xf>
    <xf numFmtId="1" fontId="107" fillId="4" borderId="20" xfId="1" applyNumberFormat="1" applyFont="1" applyFill="1" applyBorder="1" applyAlignment="1">
      <alignment horizontal="center" vertical="center"/>
    </xf>
    <xf numFmtId="1" fontId="107" fillId="4" borderId="31" xfId="1" applyNumberFormat="1" applyFont="1" applyFill="1" applyBorder="1" applyAlignment="1">
      <alignment horizontal="center" vertical="center"/>
    </xf>
    <xf numFmtId="1" fontId="10" fillId="13" borderId="59" xfId="1" applyNumberFormat="1" applyFont="1" applyFill="1" applyBorder="1" applyAlignment="1" applyProtection="1">
      <alignment horizontal="center" vertical="center"/>
      <protection locked="0"/>
    </xf>
    <xf numFmtId="0" fontId="10" fillId="0" borderId="0" xfId="1" applyFont="1" applyAlignment="1">
      <alignment horizontal="right"/>
    </xf>
    <xf numFmtId="0" fontId="64" fillId="0" borderId="1" xfId="1" applyFont="1" applyBorder="1" applyAlignment="1">
      <alignment vertical="center" wrapText="1"/>
    </xf>
    <xf numFmtId="0" fontId="45" fillId="11" borderId="1" xfId="1" applyFont="1" applyFill="1" applyBorder="1" applyAlignment="1">
      <alignment vertical="center"/>
    </xf>
    <xf numFmtId="0" fontId="4" fillId="11" borderId="31" xfId="1" applyFont="1" applyFill="1" applyBorder="1" applyAlignment="1">
      <alignment vertical="center" wrapText="1"/>
    </xf>
    <xf numFmtId="1" fontId="107" fillId="4" borderId="18" xfId="1" applyNumberFormat="1" applyFont="1" applyFill="1" applyBorder="1" applyAlignment="1">
      <alignment horizontal="center" vertical="center"/>
    </xf>
    <xf numFmtId="0" fontId="50" fillId="14" borderId="0" xfId="0" applyFont="1" applyFill="1" applyAlignment="1">
      <alignment vertical="top"/>
    </xf>
    <xf numFmtId="0" fontId="0" fillId="0" borderId="0" xfId="0" applyAlignment="1">
      <alignment vertical="top"/>
    </xf>
    <xf numFmtId="0" fontId="0" fillId="14" borderId="0" xfId="0" applyFill="1" applyAlignment="1">
      <alignment vertical="top"/>
    </xf>
    <xf numFmtId="0" fontId="0" fillId="14" borderId="0" xfId="0" applyFill="1" applyAlignment="1">
      <alignment horizontal="left"/>
    </xf>
    <xf numFmtId="0" fontId="50" fillId="14" borderId="0" xfId="0" applyFont="1" applyFill="1" applyAlignment="1">
      <alignment horizontal="left"/>
    </xf>
    <xf numFmtId="0" fontId="0" fillId="14" borderId="0" xfId="0" quotePrefix="1" applyFill="1" applyAlignment="1">
      <alignment horizontal="left"/>
    </xf>
    <xf numFmtId="49" fontId="27" fillId="5" borderId="2" xfId="0" applyNumberFormat="1" applyFont="1" applyFill="1" applyBorder="1" applyAlignment="1" applyProtection="1">
      <alignment horizontal="center" vertical="center"/>
      <protection locked="0"/>
    </xf>
    <xf numFmtId="49" fontId="0" fillId="0" borderId="0" xfId="0" applyNumberFormat="1" applyAlignment="1">
      <alignment vertical="center"/>
    </xf>
    <xf numFmtId="0" fontId="50" fillId="0" borderId="0" xfId="0" applyFont="1" applyAlignment="1">
      <alignment horizontal="right"/>
    </xf>
    <xf numFmtId="0" fontId="27" fillId="16" borderId="2" xfId="0" quotePrefix="1" applyFont="1" applyFill="1" applyBorder="1" applyAlignment="1">
      <alignment horizontal="center" vertical="center"/>
    </xf>
    <xf numFmtId="0" fontId="1" fillId="0" borderId="0" xfId="0" applyFont="1" applyAlignment="1">
      <alignment horizontal="center" vertical="top" wrapText="1"/>
    </xf>
    <xf numFmtId="0" fontId="62" fillId="0" borderId="0" xfId="0" applyFont="1"/>
    <xf numFmtId="0" fontId="155" fillId="0" borderId="0" xfId="0" applyFont="1"/>
    <xf numFmtId="0" fontId="156" fillId="0" borderId="0" xfId="0" applyFont="1"/>
    <xf numFmtId="0" fontId="62" fillId="0" borderId="0" xfId="0" applyFont="1" applyAlignment="1">
      <alignment horizontal="center"/>
    </xf>
    <xf numFmtId="0" fontId="155" fillId="0" borderId="0" xfId="1" applyFont="1" applyAlignment="1">
      <alignment horizontal="center" vertical="center"/>
    </xf>
    <xf numFmtId="0" fontId="157" fillId="0" borderId="0" xfId="0" applyFont="1"/>
    <xf numFmtId="0" fontId="157" fillId="14" borderId="0" xfId="0" applyFont="1" applyFill="1"/>
    <xf numFmtId="0" fontId="155" fillId="0" borderId="0" xfId="1" applyFont="1" applyAlignment="1">
      <alignment vertical="center"/>
    </xf>
    <xf numFmtId="0" fontId="159" fillId="0" borderId="0" xfId="0" applyFont="1"/>
    <xf numFmtId="0" fontId="160" fillId="0" borderId="0" xfId="1" applyFont="1"/>
    <xf numFmtId="0" fontId="161" fillId="0" borderId="0" xfId="0" applyFont="1"/>
    <xf numFmtId="0" fontId="1" fillId="0" borderId="0" xfId="0" applyFont="1" applyAlignment="1">
      <alignment horizontal="center" vertical="center"/>
    </xf>
    <xf numFmtId="0" fontId="1" fillId="0" borderId="0" xfId="0" applyFont="1" applyAlignment="1">
      <alignment horizontal="center" vertical="center" wrapText="1"/>
    </xf>
    <xf numFmtId="0" fontId="5" fillId="0" borderId="0" xfId="0" applyFont="1" applyAlignment="1">
      <alignment horizontal="center" vertical="center"/>
    </xf>
    <xf numFmtId="0" fontId="11" fillId="8" borderId="4" xfId="0" applyFont="1" applyFill="1" applyBorder="1" applyAlignment="1" applyProtection="1">
      <alignment horizontal="center" vertical="center"/>
      <protection hidden="1"/>
    </xf>
    <xf numFmtId="164" fontId="13" fillId="0" borderId="0" xfId="1" applyNumberFormat="1" applyFont="1" applyAlignment="1">
      <alignment horizontal="left"/>
    </xf>
    <xf numFmtId="0" fontId="73" fillId="28" borderId="0" xfId="0" applyFont="1" applyFill="1" applyAlignment="1">
      <alignment horizontal="center" vertical="center"/>
    </xf>
    <xf numFmtId="0" fontId="137" fillId="9" borderId="0" xfId="0" applyFont="1" applyFill="1" applyAlignment="1">
      <alignment horizontal="center" vertical="center"/>
    </xf>
    <xf numFmtId="0" fontId="73" fillId="2" borderId="0" xfId="0" applyFont="1" applyFill="1" applyAlignment="1">
      <alignment horizontal="center" vertical="center"/>
    </xf>
    <xf numFmtId="0" fontId="158" fillId="0" borderId="0" xfId="0" applyFont="1" applyAlignment="1">
      <alignment horizontal="left" vertical="top"/>
    </xf>
    <xf numFmtId="0" fontId="126" fillId="0" borderId="2" xfId="1" quotePrefix="1" applyFont="1" applyBorder="1" applyAlignment="1">
      <alignment horizontal="center" vertical="center" wrapText="1"/>
    </xf>
    <xf numFmtId="0" fontId="136" fillId="2" borderId="0" xfId="0" quotePrefix="1" applyFont="1" applyFill="1" applyAlignment="1">
      <alignment horizontal="center" vertical="center"/>
    </xf>
    <xf numFmtId="0" fontId="136" fillId="2" borderId="0" xfId="0" applyFont="1" applyFill="1" applyAlignment="1">
      <alignment horizontal="center" vertical="center"/>
    </xf>
    <xf numFmtId="0" fontId="73" fillId="2" borderId="0" xfId="0" applyFont="1" applyFill="1" applyAlignment="1">
      <alignment horizontal="center" vertical="center"/>
    </xf>
    <xf numFmtId="0" fontId="73" fillId="2" borderId="0" xfId="0" applyFont="1" applyFill="1" applyAlignment="1">
      <alignment horizontal="left" vertical="center"/>
    </xf>
    <xf numFmtId="0" fontId="0" fillId="0" borderId="0" xfId="0" applyAlignment="1">
      <alignment vertical="center"/>
    </xf>
    <xf numFmtId="0" fontId="0" fillId="0" borderId="0" xfId="0" applyAlignment="1">
      <alignment horizontal="center" vertical="center"/>
    </xf>
    <xf numFmtId="0" fontId="76" fillId="0" borderId="0" xfId="1" applyFont="1" applyAlignment="1">
      <alignment horizontal="left" vertical="center" wrapText="1"/>
    </xf>
    <xf numFmtId="0" fontId="74" fillId="0" borderId="0" xfId="1" applyFont="1" applyAlignment="1">
      <alignment horizontal="center" vertical="center"/>
    </xf>
    <xf numFmtId="0" fontId="74" fillId="0" borderId="0" xfId="1" applyFont="1" applyAlignment="1">
      <alignment horizontal="center"/>
    </xf>
    <xf numFmtId="0" fontId="141" fillId="0" borderId="6" xfId="1" applyFont="1" applyBorder="1" applyAlignment="1">
      <alignment horizontal="center" vertical="center"/>
    </xf>
    <xf numFmtId="0" fontId="141" fillId="0" borderId="7" xfId="1" applyFont="1" applyBorder="1" applyAlignment="1">
      <alignment horizontal="center" vertical="center"/>
    </xf>
    <xf numFmtId="0" fontId="141" fillId="0" borderId="5" xfId="1" applyFont="1" applyBorder="1" applyAlignment="1">
      <alignment horizontal="center" vertical="center"/>
    </xf>
    <xf numFmtId="0" fontId="126" fillId="0" borderId="0" xfId="1" quotePrefix="1" applyFont="1" applyAlignment="1">
      <alignment horizontal="center" vertical="center" wrapText="1"/>
    </xf>
    <xf numFmtId="0" fontId="126" fillId="0" borderId="2" xfId="1" quotePrefix="1" applyFont="1" applyBorder="1" applyAlignment="1">
      <alignment horizontal="center" vertical="center"/>
    </xf>
    <xf numFmtId="0" fontId="125" fillId="0" borderId="2" xfId="1" quotePrefix="1" applyFont="1" applyBorder="1" applyAlignment="1">
      <alignment horizontal="center" vertical="center" wrapText="1"/>
    </xf>
    <xf numFmtId="0" fontId="35" fillId="0" borderId="0" xfId="1" applyFont="1" applyAlignment="1">
      <alignment horizontal="right" vertical="center"/>
    </xf>
    <xf numFmtId="0" fontId="76" fillId="0" borderId="2" xfId="1" applyFont="1" applyBorder="1" applyAlignment="1">
      <alignment horizontal="center" vertical="center" wrapText="1"/>
    </xf>
    <xf numFmtId="0" fontId="123" fillId="0" borderId="0" xfId="1" applyFont="1" applyAlignment="1">
      <alignment horizontal="center" vertical="center" wrapText="1"/>
    </xf>
    <xf numFmtId="0" fontId="112" fillId="0" borderId="0" xfId="1" applyFont="1" applyAlignment="1">
      <alignment horizontal="center" vertical="center" wrapText="1"/>
    </xf>
    <xf numFmtId="0" fontId="72" fillId="2" borderId="0" xfId="0" applyFont="1" applyFill="1" applyAlignment="1">
      <alignment horizontal="center" vertical="center"/>
    </xf>
    <xf numFmtId="0" fontId="72" fillId="2" borderId="0" xfId="0" applyFont="1" applyFill="1" applyAlignment="1">
      <alignment horizontal="center"/>
    </xf>
    <xf numFmtId="0" fontId="16" fillId="0" borderId="41" xfId="1" applyFont="1" applyBorder="1" applyAlignment="1">
      <alignment horizontal="center" vertical="center" wrapText="1"/>
    </xf>
    <xf numFmtId="0" fontId="16" fillId="0" borderId="21" xfId="1" applyFont="1" applyBorder="1" applyAlignment="1">
      <alignment horizontal="center" vertical="center" wrapText="1"/>
    </xf>
    <xf numFmtId="0" fontId="46" fillId="0" borderId="0" xfId="1" applyFont="1" applyAlignment="1">
      <alignment horizontal="left" vertical="center" wrapText="1"/>
    </xf>
    <xf numFmtId="0" fontId="113" fillId="2" borderId="6" xfId="0" applyFont="1" applyFill="1" applyBorder="1" applyAlignment="1">
      <alignment horizontal="center" vertical="center"/>
    </xf>
    <xf numFmtId="0" fontId="113" fillId="2" borderId="7" xfId="0" applyFont="1" applyFill="1" applyBorder="1" applyAlignment="1">
      <alignment horizontal="center" vertical="center"/>
    </xf>
    <xf numFmtId="0" fontId="113" fillId="2" borderId="5" xfId="0" applyFont="1" applyFill="1" applyBorder="1" applyAlignment="1">
      <alignment horizontal="center" vertical="center"/>
    </xf>
    <xf numFmtId="0" fontId="98" fillId="0" borderId="0" xfId="1" applyFont="1" applyAlignment="1">
      <alignment horizontal="right"/>
    </xf>
    <xf numFmtId="0" fontId="98" fillId="0" borderId="25" xfId="1" applyFont="1" applyBorder="1" applyAlignment="1">
      <alignment horizontal="right"/>
    </xf>
    <xf numFmtId="0" fontId="16" fillId="8" borderId="49" xfId="1" quotePrefix="1" applyFont="1" applyFill="1" applyBorder="1" applyAlignment="1">
      <alignment horizontal="center" vertical="center" wrapText="1"/>
    </xf>
    <xf numFmtId="0" fontId="16" fillId="8" borderId="42" xfId="1" quotePrefix="1" applyFont="1" applyFill="1" applyBorder="1" applyAlignment="1">
      <alignment horizontal="center" vertical="center" wrapText="1"/>
    </xf>
    <xf numFmtId="0" fontId="12" fillId="0" borderId="39" xfId="1" quotePrefix="1" applyFont="1" applyBorder="1" applyAlignment="1">
      <alignment horizontal="center" vertical="center"/>
    </xf>
    <xf numFmtId="0" fontId="12" fillId="0" borderId="21" xfId="1" applyFont="1" applyBorder="1" applyAlignment="1">
      <alignment horizontal="center" vertical="center"/>
    </xf>
    <xf numFmtId="0" fontId="101" fillId="0" borderId="0" xfId="1" applyFont="1" applyAlignment="1">
      <alignment horizontal="center"/>
    </xf>
    <xf numFmtId="0" fontId="81" fillId="0" borderId="0" xfId="1" applyFont="1" applyAlignment="1">
      <alignment horizontal="right"/>
    </xf>
    <xf numFmtId="0" fontId="152" fillId="19" borderId="39" xfId="1" quotePrefix="1" applyFont="1" applyFill="1" applyBorder="1" applyAlignment="1">
      <alignment horizontal="center" vertical="center"/>
    </xf>
    <xf numFmtId="0" fontId="152" fillId="19" borderId="21" xfId="1" applyFont="1" applyFill="1" applyBorder="1" applyAlignment="1">
      <alignment horizontal="center" vertical="center"/>
    </xf>
    <xf numFmtId="0" fontId="152" fillId="0" borderId="39" xfId="1" quotePrefix="1" applyFont="1" applyBorder="1" applyAlignment="1">
      <alignment horizontal="center" vertical="center"/>
    </xf>
    <xf numFmtId="0" fontId="152" fillId="0" borderId="21" xfId="1" applyFont="1" applyBorder="1" applyAlignment="1">
      <alignment horizontal="center" vertical="center"/>
    </xf>
    <xf numFmtId="0" fontId="10" fillId="19" borderId="39" xfId="1" quotePrefix="1" applyFont="1" applyFill="1" applyBorder="1" applyAlignment="1">
      <alignment horizontal="center" vertical="center"/>
    </xf>
    <xf numFmtId="0" fontId="10" fillId="19" borderId="21" xfId="1" applyFont="1" applyFill="1" applyBorder="1" applyAlignment="1">
      <alignment horizontal="center" vertical="center"/>
    </xf>
    <xf numFmtId="0" fontId="10" fillId="0" borderId="39" xfId="1" quotePrefix="1" applyFont="1" applyBorder="1" applyAlignment="1">
      <alignment horizontal="center" vertical="center"/>
    </xf>
    <xf numFmtId="0" fontId="10" fillId="0" borderId="21" xfId="1" applyFont="1" applyBorder="1" applyAlignment="1">
      <alignment horizontal="center" vertical="center"/>
    </xf>
    <xf numFmtId="0" fontId="112" fillId="0" borderId="6" xfId="1" applyFont="1" applyBorder="1" applyAlignment="1">
      <alignment horizontal="center" vertical="center" wrapText="1"/>
    </xf>
    <xf numFmtId="0" fontId="112" fillId="0" borderId="7" xfId="1" applyFont="1" applyBorder="1" applyAlignment="1">
      <alignment horizontal="center" vertical="center" wrapText="1"/>
    </xf>
    <xf numFmtId="0" fontId="112" fillId="0" borderId="5" xfId="1" applyFont="1" applyBorder="1" applyAlignment="1">
      <alignment horizontal="center" vertical="center" wrapText="1"/>
    </xf>
    <xf numFmtId="0" fontId="72" fillId="2" borderId="6" xfId="0" applyFont="1" applyFill="1" applyBorder="1" applyAlignment="1">
      <alignment horizontal="center" vertical="center"/>
    </xf>
    <xf numFmtId="0" fontId="72" fillId="2" borderId="5" xfId="0" applyFont="1" applyFill="1" applyBorder="1" applyAlignment="1">
      <alignment horizontal="center" vertical="center"/>
    </xf>
    <xf numFmtId="0" fontId="76" fillId="0" borderId="39" xfId="1" applyFont="1" applyBorder="1" applyAlignment="1">
      <alignment horizontal="center" vertical="center" wrapText="1"/>
    </xf>
    <xf numFmtId="0" fontId="76" fillId="0" borderId="50" xfId="1" applyFont="1" applyBorder="1" applyAlignment="1">
      <alignment horizontal="center" vertical="center" wrapText="1"/>
    </xf>
    <xf numFmtId="0" fontId="72" fillId="2" borderId="0" xfId="0" quotePrefix="1" applyFont="1" applyFill="1" applyAlignment="1">
      <alignment horizontal="left" vertical="center"/>
    </xf>
    <xf numFmtId="0" fontId="162" fillId="0" borderId="0" xfId="0" applyFont="1" applyAlignment="1">
      <alignment vertical="center"/>
    </xf>
    <xf numFmtId="0" fontId="87" fillId="18" borderId="6" xfId="1" applyFont="1" applyFill="1" applyBorder="1" applyAlignment="1" applyProtection="1">
      <alignment horizontal="center" vertical="center"/>
      <protection locked="0"/>
    </xf>
    <xf numFmtId="0" fontId="87" fillId="18" borderId="7" xfId="1" applyFont="1" applyFill="1" applyBorder="1" applyAlignment="1" applyProtection="1">
      <alignment horizontal="center" vertical="center"/>
      <protection locked="0"/>
    </xf>
    <xf numFmtId="0" fontId="87" fillId="18" borderId="5" xfId="1" applyFont="1" applyFill="1" applyBorder="1" applyAlignment="1" applyProtection="1">
      <alignment horizontal="center" vertical="center"/>
      <protection locked="0"/>
    </xf>
    <xf numFmtId="0" fontId="35" fillId="0" borderId="25" xfId="1" applyFont="1" applyBorder="1" applyAlignment="1">
      <alignment horizontal="right" vertical="center"/>
    </xf>
    <xf numFmtId="0" fontId="84" fillId="0" borderId="0" xfId="1" applyFont="1" applyAlignment="1">
      <alignment horizontal="center" vertical="center"/>
    </xf>
    <xf numFmtId="0" fontId="86" fillId="2" borderId="6" xfId="0" applyFont="1" applyFill="1" applyBorder="1" applyAlignment="1">
      <alignment horizontal="center" vertical="center"/>
    </xf>
    <xf numFmtId="0" fontId="86" fillId="2" borderId="7" xfId="0" applyFont="1" applyFill="1" applyBorder="1" applyAlignment="1">
      <alignment horizontal="center" vertical="center"/>
    </xf>
    <xf numFmtId="0" fontId="86" fillId="2" borderId="5" xfId="0" applyFont="1" applyFill="1" applyBorder="1" applyAlignment="1">
      <alignment horizontal="center" vertical="center"/>
    </xf>
    <xf numFmtId="0" fontId="46" fillId="0" borderId="48" xfId="1" applyFont="1" applyBorder="1" applyAlignment="1">
      <alignment horizontal="center" vertical="center" wrapText="1"/>
    </xf>
    <xf numFmtId="0" fontId="46" fillId="0" borderId="0" xfId="1" applyFont="1" applyAlignment="1">
      <alignment horizontal="right"/>
    </xf>
    <xf numFmtId="0" fontId="46" fillId="0" borderId="25" xfId="1" applyFont="1" applyBorder="1" applyAlignment="1">
      <alignment horizontal="right"/>
    </xf>
    <xf numFmtId="0" fontId="46" fillId="0" borderId="0" xfId="1" applyFont="1" applyAlignment="1">
      <alignment horizontal="left" vertical="center"/>
    </xf>
    <xf numFmtId="0" fontId="10" fillId="11" borderId="27" xfId="1" applyFont="1" applyFill="1" applyBorder="1" applyAlignment="1">
      <alignment horizontal="center" vertical="center"/>
    </xf>
    <xf numFmtId="0" fontId="10" fillId="11" borderId="28" xfId="1" applyFont="1" applyFill="1" applyBorder="1" applyAlignment="1">
      <alignment horizontal="center" vertical="center"/>
    </xf>
    <xf numFmtId="0" fontId="10" fillId="11" borderId="29" xfId="1" applyFont="1" applyFill="1" applyBorder="1" applyAlignment="1">
      <alignment horizontal="center" vertical="center"/>
    </xf>
    <xf numFmtId="0" fontId="106" fillId="13" borderId="6" xfId="0" applyFont="1" applyFill="1" applyBorder="1" applyAlignment="1" applyProtection="1">
      <alignment horizontal="center" vertical="center"/>
      <protection locked="0"/>
    </xf>
    <xf numFmtId="0" fontId="106" fillId="13" borderId="7" xfId="0" applyFont="1" applyFill="1" applyBorder="1" applyAlignment="1" applyProtection="1">
      <alignment horizontal="center" vertical="center"/>
      <protection locked="0"/>
    </xf>
    <xf numFmtId="0" fontId="106" fillId="13" borderId="5" xfId="0" applyFont="1" applyFill="1" applyBorder="1" applyAlignment="1" applyProtection="1">
      <alignment horizontal="center" vertical="center"/>
      <protection locked="0"/>
    </xf>
    <xf numFmtId="0" fontId="46" fillId="0" borderId="1" xfId="1" applyFont="1" applyBorder="1" applyAlignment="1">
      <alignment horizontal="center" vertical="center" wrapText="1"/>
    </xf>
    <xf numFmtId="0" fontId="46" fillId="0" borderId="3" xfId="1" applyFont="1" applyBorder="1" applyAlignment="1">
      <alignment horizontal="center" vertical="center" wrapText="1"/>
    </xf>
    <xf numFmtId="0" fontId="100" fillId="17" borderId="6" xfId="1" applyFont="1" applyFill="1" applyBorder="1" applyAlignment="1">
      <alignment horizontal="center" vertical="center"/>
    </xf>
    <xf numFmtId="0" fontId="100" fillId="17" borderId="7" xfId="1" applyFont="1" applyFill="1" applyBorder="1" applyAlignment="1">
      <alignment horizontal="center" vertical="center"/>
    </xf>
    <xf numFmtId="0" fontId="100" fillId="17" borderId="5" xfId="1" applyFont="1" applyFill="1" applyBorder="1" applyAlignment="1">
      <alignment horizontal="center" vertical="center"/>
    </xf>
    <xf numFmtId="14" fontId="106" fillId="13" borderId="6" xfId="0" applyNumberFormat="1" applyFont="1" applyFill="1" applyBorder="1" applyAlignment="1" applyProtection="1">
      <alignment horizontal="center" vertical="center"/>
      <protection locked="0"/>
    </xf>
    <xf numFmtId="0" fontId="1" fillId="0" borderId="0" xfId="0" applyFont="1" applyAlignment="1">
      <alignment horizontal="center" wrapText="1"/>
    </xf>
    <xf numFmtId="0" fontId="0" fillId="0" borderId="0" xfId="0" applyAlignment="1">
      <alignment horizontal="center"/>
    </xf>
    <xf numFmtId="0" fontId="1" fillId="0" borderId="0" xfId="0" applyFont="1" applyAlignment="1">
      <alignment horizontal="center"/>
    </xf>
    <xf numFmtId="0" fontId="10" fillId="0" borderId="0" xfId="1" applyFont="1" applyAlignment="1">
      <alignment horizontal="right"/>
    </xf>
    <xf numFmtId="0" fontId="57" fillId="2" borderId="6" xfId="0" applyFont="1" applyFill="1" applyBorder="1" applyAlignment="1">
      <alignment horizontal="center" vertical="center"/>
    </xf>
    <xf numFmtId="0" fontId="57" fillId="2" borderId="7" xfId="0" applyFont="1" applyFill="1" applyBorder="1" applyAlignment="1">
      <alignment horizontal="center" vertical="center"/>
    </xf>
    <xf numFmtId="0" fontId="57" fillId="2" borderId="5" xfId="0" applyFont="1" applyFill="1" applyBorder="1" applyAlignment="1">
      <alignment horizontal="center" vertical="center"/>
    </xf>
    <xf numFmtId="0" fontId="10" fillId="0" borderId="25" xfId="1" applyFont="1" applyBorder="1" applyAlignment="1">
      <alignment horizontal="right"/>
    </xf>
    <xf numFmtId="0" fontId="102" fillId="0" borderId="0" xfId="1" applyFont="1" applyAlignment="1">
      <alignment horizontal="center" vertical="center"/>
    </xf>
    <xf numFmtId="0" fontId="56" fillId="2" borderId="6" xfId="0" applyFont="1" applyFill="1" applyBorder="1" applyAlignment="1">
      <alignment horizontal="center" vertical="center"/>
    </xf>
    <xf numFmtId="0" fontId="56" fillId="2" borderId="5" xfId="0" applyFont="1" applyFill="1" applyBorder="1" applyAlignment="1">
      <alignment horizontal="center" vertical="center"/>
    </xf>
    <xf numFmtId="0" fontId="11" fillId="2" borderId="6" xfId="0" applyFont="1" applyFill="1" applyBorder="1" applyAlignment="1">
      <alignment horizontal="center"/>
    </xf>
    <xf numFmtId="0" fontId="11" fillId="2" borderId="5" xfId="0" applyFont="1" applyFill="1" applyBorder="1" applyAlignment="1">
      <alignment horizontal="center"/>
    </xf>
    <xf numFmtId="0" fontId="56" fillId="2" borderId="7" xfId="0" applyFont="1" applyFill="1" applyBorder="1" applyAlignment="1">
      <alignment horizontal="center" vertical="center"/>
    </xf>
    <xf numFmtId="0" fontId="46" fillId="0" borderId="0" xfId="1" applyFont="1" applyAlignment="1">
      <alignment horizontal="center" vertical="center" wrapText="1"/>
    </xf>
    <xf numFmtId="0" fontId="73" fillId="13" borderId="6" xfId="0" applyFont="1" applyFill="1" applyBorder="1" applyAlignment="1" applyProtection="1">
      <alignment horizontal="center" vertical="center"/>
      <protection locked="0"/>
    </xf>
    <xf numFmtId="0" fontId="73" fillId="13" borderId="5" xfId="0" applyFont="1" applyFill="1" applyBorder="1" applyAlignment="1" applyProtection="1">
      <alignment horizontal="center" vertical="center"/>
      <protection locked="0"/>
    </xf>
    <xf numFmtId="0" fontId="99" fillId="0" borderId="0" xfId="1" applyFont="1" applyAlignment="1">
      <alignment horizontal="right"/>
    </xf>
    <xf numFmtId="14" fontId="56" fillId="13" borderId="6" xfId="0" applyNumberFormat="1" applyFont="1" applyFill="1" applyBorder="1" applyAlignment="1" applyProtection="1">
      <alignment horizontal="center" vertical="center"/>
      <protection locked="0"/>
    </xf>
    <xf numFmtId="0" fontId="56" fillId="13" borderId="7" xfId="0" applyFont="1" applyFill="1" applyBorder="1" applyAlignment="1" applyProtection="1">
      <alignment horizontal="center" vertical="center"/>
      <protection locked="0"/>
    </xf>
    <xf numFmtId="0" fontId="56" fillId="13" borderId="5" xfId="0" applyFont="1" applyFill="1" applyBorder="1" applyAlignment="1" applyProtection="1">
      <alignment horizontal="center" vertical="center"/>
      <protection locked="0"/>
    </xf>
    <xf numFmtId="0" fontId="100" fillId="15" borderId="6" xfId="1" applyFont="1" applyFill="1" applyBorder="1" applyAlignment="1">
      <alignment horizontal="center" vertical="center"/>
    </xf>
    <xf numFmtId="0" fontId="100" fillId="15" borderId="7" xfId="1" applyFont="1" applyFill="1" applyBorder="1" applyAlignment="1">
      <alignment horizontal="center" vertical="center"/>
    </xf>
    <xf numFmtId="0" fontId="100" fillId="15" borderId="5" xfId="1" applyFont="1" applyFill="1" applyBorder="1" applyAlignment="1">
      <alignment horizontal="center" vertical="center"/>
    </xf>
    <xf numFmtId="0" fontId="72" fillId="13" borderId="6" xfId="0" applyFont="1" applyFill="1" applyBorder="1" applyAlignment="1" applyProtection="1">
      <alignment horizontal="center" vertical="center"/>
      <protection locked="0"/>
    </xf>
    <xf numFmtId="0" fontId="72" fillId="13" borderId="5" xfId="0" applyFont="1" applyFill="1" applyBorder="1" applyAlignment="1" applyProtection="1">
      <alignment horizontal="center" vertical="center"/>
      <protection locked="0"/>
    </xf>
    <xf numFmtId="0" fontId="101" fillId="0" borderId="0" xfId="1" applyFont="1" applyAlignment="1">
      <alignment horizontal="right"/>
    </xf>
    <xf numFmtId="0" fontId="101" fillId="0" borderId="25" xfId="1" applyFont="1" applyBorder="1" applyAlignment="1">
      <alignment horizontal="right"/>
    </xf>
    <xf numFmtId="0" fontId="116" fillId="13" borderId="6" xfId="0" applyFont="1" applyFill="1" applyBorder="1" applyAlignment="1" applyProtection="1">
      <alignment horizontal="center" vertical="center"/>
      <protection locked="0"/>
    </xf>
    <xf numFmtId="0" fontId="116" fillId="13" borderId="7" xfId="0" applyFont="1" applyFill="1" applyBorder="1" applyAlignment="1" applyProtection="1">
      <alignment horizontal="center" vertical="center"/>
      <protection locked="0"/>
    </xf>
    <xf numFmtId="0" fontId="116" fillId="13" borderId="5" xfId="0" applyFont="1" applyFill="1" applyBorder="1" applyAlignment="1" applyProtection="1">
      <alignment horizontal="center" vertical="center"/>
      <protection locked="0"/>
    </xf>
  </cellXfs>
  <cellStyles count="4">
    <cellStyle name="Excel Built-in Normal" xfId="3"/>
    <cellStyle name="Normal" xfId="0" builtinId="0"/>
    <cellStyle name="Normal 2" xfId="1"/>
    <cellStyle name="Pourcentage" xfId="2" builtinId="5"/>
  </cellStyles>
  <dxfs count="5561">
    <dxf>
      <fill>
        <patternFill>
          <bgColor rgb="FFFF0000"/>
        </patternFill>
      </fill>
    </dxf>
    <dxf>
      <fill>
        <patternFill>
          <bgColor rgb="FFFFFF00"/>
        </patternFill>
      </fill>
    </dxf>
    <dxf>
      <fill>
        <patternFill>
          <bgColor rgb="FFFF0000"/>
        </patternFill>
      </fill>
    </dxf>
    <dxf>
      <fill>
        <patternFill>
          <bgColor rgb="FFFFFF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FF00"/>
        </patternFill>
      </fill>
    </dxf>
    <dxf>
      <fill>
        <patternFill>
          <bgColor rgb="FFFF0000"/>
        </patternFill>
      </fill>
    </dxf>
    <dxf>
      <fill>
        <patternFill>
          <bgColor rgb="FFFF0000"/>
        </patternFill>
      </fill>
    </dxf>
    <dxf>
      <fill>
        <patternFill>
          <bgColor rgb="FFFF0000"/>
        </patternFill>
      </fill>
    </dxf>
    <dxf>
      <fill>
        <patternFill>
          <bgColor rgb="FFFFC000"/>
        </patternFill>
      </fill>
    </dxf>
    <dxf>
      <fill>
        <patternFill>
          <bgColor rgb="FFFFFF00"/>
        </patternFill>
      </fill>
    </dxf>
    <dxf>
      <fill>
        <patternFill>
          <bgColor rgb="FFFF0000"/>
        </patternFill>
      </fill>
    </dxf>
    <dxf>
      <fill>
        <patternFill>
          <bgColor rgb="FFFF0000"/>
        </patternFill>
      </fill>
    </dxf>
    <dxf>
      <fill>
        <patternFill>
          <bgColor rgb="FFFFC000"/>
        </patternFill>
      </fill>
    </dxf>
    <dxf>
      <fill>
        <patternFill>
          <bgColor rgb="FFFFFF00"/>
        </patternFill>
      </fill>
    </dxf>
    <dxf>
      <fill>
        <patternFill>
          <bgColor rgb="FFFF0000"/>
        </patternFill>
      </fill>
    </dxf>
    <dxf>
      <fill>
        <patternFill>
          <bgColor rgb="FFFF0000"/>
        </patternFill>
      </fill>
    </dxf>
    <dxf>
      <fill>
        <patternFill>
          <bgColor rgb="FFFFC000"/>
        </patternFill>
      </fill>
    </dxf>
    <dxf>
      <fill>
        <patternFill>
          <bgColor rgb="FFFFFF00"/>
        </patternFill>
      </fill>
    </dxf>
    <dxf>
      <fill>
        <patternFill>
          <bgColor rgb="FFFF0000"/>
        </patternFill>
      </fill>
    </dxf>
    <dxf>
      <fill>
        <patternFill>
          <bgColor rgb="FFFF0000"/>
        </patternFill>
      </fill>
    </dxf>
    <dxf>
      <fill>
        <patternFill>
          <bgColor rgb="FFFFC000"/>
        </patternFill>
      </fill>
    </dxf>
    <dxf>
      <fill>
        <patternFill>
          <bgColor rgb="FFFFFF00"/>
        </patternFill>
      </fill>
    </dxf>
    <dxf>
      <fill>
        <patternFill>
          <bgColor rgb="FFFFFF00"/>
        </patternFill>
      </fill>
    </dxf>
    <dxf>
      <fill>
        <patternFill>
          <bgColor rgb="FFFF0000"/>
        </patternFill>
      </fill>
    </dxf>
    <dxf>
      <fill>
        <patternFill>
          <bgColor rgb="FFFF0000"/>
        </patternFill>
      </fill>
    </dxf>
    <dxf>
      <fill>
        <patternFill>
          <bgColor rgb="FFFFFF00"/>
        </patternFill>
      </fill>
    </dxf>
    <dxf>
      <fill>
        <patternFill>
          <bgColor rgb="FFFF0000"/>
        </patternFill>
      </fill>
    </dxf>
    <dxf>
      <fill>
        <patternFill>
          <bgColor rgb="FFFFFF00"/>
        </patternFill>
      </fill>
    </dxf>
    <dxf>
      <fill>
        <patternFill>
          <bgColor rgb="FFFF0000"/>
        </patternFill>
      </fill>
    </dxf>
    <dxf>
      <fill>
        <patternFill>
          <bgColor rgb="FFFF0000"/>
        </patternFill>
      </fill>
    </dxf>
    <dxf>
      <fill>
        <patternFill>
          <bgColor rgb="FFFF0000"/>
        </patternFill>
      </fill>
    </dxf>
    <dxf>
      <fill>
        <patternFill>
          <bgColor rgb="FFFFC000"/>
        </patternFill>
      </fill>
    </dxf>
    <dxf>
      <fill>
        <patternFill>
          <bgColor rgb="FFFFFF00"/>
        </patternFill>
      </fill>
    </dxf>
    <dxf>
      <fill>
        <patternFill>
          <bgColor rgb="FFFFFF00"/>
        </patternFill>
      </fill>
    </dxf>
    <dxf>
      <fill>
        <patternFill>
          <bgColor rgb="FFFF0000"/>
        </patternFill>
      </fill>
    </dxf>
    <dxf>
      <fill>
        <patternFill>
          <bgColor rgb="FFFF0000"/>
        </patternFill>
      </fill>
    </dxf>
    <dxf>
      <fill>
        <patternFill>
          <bgColor rgb="FFFFFF00"/>
        </patternFill>
      </fill>
    </dxf>
    <dxf>
      <fill>
        <patternFill>
          <bgColor rgb="FFFF0000"/>
        </patternFill>
      </fill>
    </dxf>
    <dxf>
      <fill>
        <patternFill>
          <bgColor rgb="FFFFFF00"/>
        </patternFill>
      </fill>
    </dxf>
    <dxf>
      <fill>
        <patternFill>
          <bgColor rgb="FFFF0000"/>
        </patternFill>
      </fill>
    </dxf>
    <dxf>
      <fill>
        <patternFill>
          <bgColor rgb="FFFF0000"/>
        </patternFill>
      </fill>
    </dxf>
    <dxf>
      <fill>
        <patternFill>
          <bgColor rgb="FFFF0000"/>
        </patternFill>
      </fill>
    </dxf>
    <dxf>
      <fill>
        <patternFill>
          <bgColor rgb="FFFFFF00"/>
        </patternFill>
      </fill>
    </dxf>
    <dxf>
      <fill>
        <patternFill>
          <bgColor rgb="FFFF0000"/>
        </patternFill>
      </fill>
    </dxf>
    <dxf>
      <fill>
        <patternFill>
          <bgColor rgb="FFFF0000"/>
        </patternFill>
      </fill>
    </dxf>
    <dxf>
      <fill>
        <patternFill>
          <bgColor rgb="FFFF0000"/>
        </patternFill>
      </fill>
    </dxf>
    <dxf>
      <fill>
        <patternFill>
          <bgColor rgb="FFFFFF00"/>
        </patternFill>
      </fill>
    </dxf>
    <dxf>
      <fill>
        <patternFill>
          <bgColor rgb="FFFF0000"/>
        </patternFill>
      </fill>
    </dxf>
    <dxf>
      <fill>
        <patternFill>
          <bgColor rgb="FFFF0000"/>
        </patternFill>
      </fill>
    </dxf>
    <dxf>
      <fill>
        <patternFill>
          <bgColor rgb="FFFF0000"/>
        </patternFill>
      </fill>
    </dxf>
    <dxf>
      <fill>
        <patternFill>
          <bgColor rgb="FFFFC000"/>
        </patternFill>
      </fill>
    </dxf>
    <dxf>
      <fill>
        <patternFill>
          <bgColor rgb="FFFFFF00"/>
        </patternFill>
      </fill>
    </dxf>
    <dxf>
      <fill>
        <patternFill>
          <bgColor rgb="FFFF0000"/>
        </patternFill>
      </fill>
    </dxf>
    <dxf>
      <fill>
        <patternFill>
          <bgColor rgb="FFFF0000"/>
        </patternFill>
      </fill>
    </dxf>
    <dxf>
      <fill>
        <patternFill>
          <bgColor rgb="FFFFC000"/>
        </patternFill>
      </fill>
    </dxf>
    <dxf>
      <fill>
        <patternFill>
          <bgColor rgb="FFFFFF00"/>
        </patternFill>
      </fill>
    </dxf>
    <dxf>
      <fill>
        <patternFill>
          <bgColor rgb="FFFF0000"/>
        </patternFill>
      </fill>
    </dxf>
    <dxf>
      <fill>
        <patternFill>
          <bgColor rgb="FFFF0000"/>
        </patternFill>
      </fill>
    </dxf>
    <dxf>
      <fill>
        <patternFill>
          <bgColor rgb="FFFFC000"/>
        </patternFill>
      </fill>
    </dxf>
    <dxf>
      <fill>
        <patternFill>
          <bgColor rgb="FFFFFF00"/>
        </patternFill>
      </fill>
    </dxf>
    <dxf>
      <fill>
        <patternFill>
          <bgColor rgb="FFFF0000"/>
        </patternFill>
      </fill>
    </dxf>
    <dxf>
      <fill>
        <patternFill>
          <bgColor rgb="FFFF0000"/>
        </patternFill>
      </fill>
    </dxf>
    <dxf>
      <fill>
        <patternFill>
          <bgColor rgb="FFFFC000"/>
        </patternFill>
      </fill>
    </dxf>
    <dxf>
      <fill>
        <patternFill>
          <bgColor rgb="FFFFFF00"/>
        </patternFill>
      </fill>
    </dxf>
    <dxf>
      <fill>
        <patternFill>
          <bgColor rgb="FFFF0000"/>
        </patternFill>
      </fill>
    </dxf>
    <dxf>
      <fill>
        <patternFill>
          <bgColor rgb="FFFFFF00"/>
        </patternFill>
      </fill>
    </dxf>
    <dxf>
      <fill>
        <patternFill>
          <bgColor rgb="FFFF0000"/>
        </patternFill>
      </fill>
    </dxf>
    <dxf>
      <fill>
        <patternFill>
          <bgColor rgb="FFFFFF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FF00"/>
        </patternFill>
      </fill>
    </dxf>
    <dxf>
      <fill>
        <patternFill>
          <bgColor rgb="FFFF0000"/>
        </patternFill>
      </fill>
    </dxf>
    <dxf>
      <fill>
        <patternFill>
          <bgColor rgb="FFFF0000"/>
        </patternFill>
      </fill>
    </dxf>
    <dxf>
      <fill>
        <patternFill>
          <bgColor rgb="FFFF0000"/>
        </patternFill>
      </fill>
    </dxf>
    <dxf>
      <fill>
        <patternFill>
          <bgColor rgb="FFFFC000"/>
        </patternFill>
      </fill>
    </dxf>
    <dxf>
      <fill>
        <patternFill>
          <bgColor rgb="FFFFFF00"/>
        </patternFill>
      </fill>
    </dxf>
    <dxf>
      <fill>
        <patternFill>
          <bgColor rgb="FFFF0000"/>
        </patternFill>
      </fill>
    </dxf>
    <dxf>
      <fill>
        <patternFill>
          <bgColor rgb="FFFF0000"/>
        </patternFill>
      </fill>
    </dxf>
    <dxf>
      <fill>
        <patternFill>
          <bgColor rgb="FFFFC000"/>
        </patternFill>
      </fill>
    </dxf>
    <dxf>
      <fill>
        <patternFill>
          <bgColor rgb="FFFFFF00"/>
        </patternFill>
      </fill>
    </dxf>
    <dxf>
      <fill>
        <patternFill>
          <bgColor rgb="FFFF0000"/>
        </patternFill>
      </fill>
    </dxf>
    <dxf>
      <fill>
        <patternFill>
          <bgColor rgb="FFFF0000"/>
        </patternFill>
      </fill>
    </dxf>
    <dxf>
      <fill>
        <patternFill>
          <bgColor rgb="FFFFC000"/>
        </patternFill>
      </fill>
    </dxf>
    <dxf>
      <fill>
        <patternFill>
          <bgColor rgb="FFFFFF00"/>
        </patternFill>
      </fill>
    </dxf>
    <dxf>
      <fill>
        <patternFill>
          <bgColor rgb="FFFF0000"/>
        </patternFill>
      </fill>
    </dxf>
    <dxf>
      <fill>
        <patternFill>
          <bgColor rgb="FFFF0000"/>
        </patternFill>
      </fill>
    </dxf>
    <dxf>
      <fill>
        <patternFill>
          <bgColor rgb="FFFFC000"/>
        </patternFill>
      </fill>
    </dxf>
    <dxf>
      <fill>
        <patternFill>
          <bgColor rgb="FFFFFF00"/>
        </patternFill>
      </fill>
    </dxf>
    <dxf>
      <fill>
        <patternFill>
          <bgColor rgb="FFFFFF00"/>
        </patternFill>
      </fill>
    </dxf>
    <dxf>
      <fill>
        <patternFill>
          <bgColor rgb="FFFF0000"/>
        </patternFill>
      </fill>
    </dxf>
    <dxf>
      <fill>
        <patternFill>
          <bgColor rgb="FFFF0000"/>
        </patternFill>
      </fill>
    </dxf>
    <dxf>
      <fill>
        <patternFill>
          <bgColor rgb="FFFFFF00"/>
        </patternFill>
      </fill>
    </dxf>
    <dxf>
      <fill>
        <patternFill>
          <bgColor rgb="FFFF0000"/>
        </patternFill>
      </fill>
    </dxf>
    <dxf>
      <fill>
        <patternFill>
          <bgColor rgb="FFFFFF00"/>
        </patternFill>
      </fill>
    </dxf>
    <dxf>
      <fill>
        <patternFill>
          <bgColor rgb="FFFF0000"/>
        </patternFill>
      </fill>
    </dxf>
    <dxf>
      <fill>
        <patternFill>
          <bgColor rgb="FFFF0000"/>
        </patternFill>
      </fill>
    </dxf>
    <dxf>
      <fill>
        <patternFill>
          <bgColor rgb="FFFF0000"/>
        </patternFill>
      </fill>
    </dxf>
    <dxf>
      <fill>
        <patternFill>
          <bgColor rgb="FFFFC000"/>
        </patternFill>
      </fill>
    </dxf>
    <dxf>
      <fill>
        <patternFill>
          <bgColor rgb="FFFFFF00"/>
        </patternFill>
      </fill>
    </dxf>
    <dxf>
      <fill>
        <patternFill>
          <bgColor rgb="FFFFFF00"/>
        </patternFill>
      </fill>
    </dxf>
    <dxf>
      <fill>
        <patternFill>
          <bgColor rgb="FFFF0000"/>
        </patternFill>
      </fill>
    </dxf>
    <dxf>
      <fill>
        <patternFill>
          <bgColor rgb="FFFF0000"/>
        </patternFill>
      </fill>
    </dxf>
    <dxf>
      <fill>
        <patternFill>
          <bgColor rgb="FFFFFF00"/>
        </patternFill>
      </fill>
    </dxf>
    <dxf>
      <fill>
        <patternFill>
          <bgColor rgb="FFFF0000"/>
        </patternFill>
      </fill>
    </dxf>
    <dxf>
      <fill>
        <patternFill>
          <bgColor rgb="FFFFFF00"/>
        </patternFill>
      </fill>
    </dxf>
    <dxf>
      <fill>
        <patternFill>
          <bgColor rgb="FFFF0000"/>
        </patternFill>
      </fill>
    </dxf>
    <dxf>
      <fill>
        <patternFill>
          <bgColor rgb="FFFF0000"/>
        </patternFill>
      </fill>
    </dxf>
    <dxf>
      <fill>
        <patternFill>
          <bgColor rgb="FFFF0000"/>
        </patternFill>
      </fill>
    </dxf>
    <dxf>
      <fill>
        <patternFill>
          <bgColor rgb="FFFFFF00"/>
        </patternFill>
      </fill>
    </dxf>
    <dxf>
      <fill>
        <patternFill>
          <bgColor rgb="FFFF0000"/>
        </patternFill>
      </fill>
    </dxf>
    <dxf>
      <fill>
        <patternFill>
          <bgColor rgb="FFFF0000"/>
        </patternFill>
      </fill>
    </dxf>
    <dxf>
      <fill>
        <patternFill>
          <bgColor rgb="FFFF0000"/>
        </patternFill>
      </fill>
    </dxf>
    <dxf>
      <fill>
        <patternFill>
          <bgColor rgb="FFFFFF00"/>
        </patternFill>
      </fill>
    </dxf>
    <dxf>
      <fill>
        <patternFill>
          <bgColor rgb="FFFF0000"/>
        </patternFill>
      </fill>
    </dxf>
    <dxf>
      <fill>
        <patternFill>
          <bgColor rgb="FFFF0000"/>
        </patternFill>
      </fill>
    </dxf>
    <dxf>
      <fill>
        <patternFill>
          <bgColor rgb="FFFF0000"/>
        </patternFill>
      </fill>
    </dxf>
    <dxf>
      <fill>
        <patternFill>
          <bgColor rgb="FFFFC000"/>
        </patternFill>
      </fill>
    </dxf>
    <dxf>
      <fill>
        <patternFill>
          <bgColor rgb="FFFFFF00"/>
        </patternFill>
      </fill>
    </dxf>
    <dxf>
      <fill>
        <patternFill>
          <bgColor rgb="FFFF0000"/>
        </patternFill>
      </fill>
    </dxf>
    <dxf>
      <fill>
        <patternFill>
          <bgColor rgb="FFFF0000"/>
        </patternFill>
      </fill>
    </dxf>
    <dxf>
      <fill>
        <patternFill>
          <bgColor rgb="FFFFC000"/>
        </patternFill>
      </fill>
    </dxf>
    <dxf>
      <fill>
        <patternFill>
          <bgColor rgb="FFFFFF00"/>
        </patternFill>
      </fill>
    </dxf>
    <dxf>
      <fill>
        <patternFill>
          <bgColor rgb="FFFF0000"/>
        </patternFill>
      </fill>
    </dxf>
    <dxf>
      <fill>
        <patternFill>
          <bgColor rgb="FFFF0000"/>
        </patternFill>
      </fill>
    </dxf>
    <dxf>
      <fill>
        <patternFill>
          <bgColor rgb="FFFFC000"/>
        </patternFill>
      </fill>
    </dxf>
    <dxf>
      <fill>
        <patternFill>
          <bgColor rgb="FFFFFF00"/>
        </patternFill>
      </fill>
    </dxf>
    <dxf>
      <fill>
        <patternFill>
          <bgColor rgb="FFFF0000"/>
        </patternFill>
      </fill>
    </dxf>
    <dxf>
      <fill>
        <patternFill>
          <bgColor rgb="FFFF0000"/>
        </patternFill>
      </fill>
    </dxf>
    <dxf>
      <fill>
        <patternFill>
          <bgColor rgb="FFFFC000"/>
        </patternFill>
      </fill>
    </dxf>
    <dxf>
      <fill>
        <patternFill>
          <bgColor rgb="FFFFFF00"/>
        </patternFill>
      </fill>
    </dxf>
    <dxf>
      <fill>
        <patternFill>
          <bgColor rgb="FFFF0000"/>
        </patternFill>
      </fill>
    </dxf>
    <dxf>
      <fill>
        <patternFill>
          <bgColor rgb="FFFFFF00"/>
        </patternFill>
      </fill>
    </dxf>
    <dxf>
      <fill>
        <patternFill>
          <bgColor rgb="FFFF0000"/>
        </patternFill>
      </fill>
    </dxf>
    <dxf>
      <fill>
        <patternFill>
          <bgColor rgb="FFFFFF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FF00"/>
        </patternFill>
      </fill>
    </dxf>
    <dxf>
      <fill>
        <patternFill>
          <bgColor rgb="FFFF0000"/>
        </patternFill>
      </fill>
    </dxf>
    <dxf>
      <fill>
        <patternFill>
          <bgColor rgb="FFFF0000"/>
        </patternFill>
      </fill>
    </dxf>
    <dxf>
      <fill>
        <patternFill>
          <bgColor rgb="FFFF0000"/>
        </patternFill>
      </fill>
    </dxf>
    <dxf>
      <fill>
        <patternFill>
          <bgColor rgb="FFFFC000"/>
        </patternFill>
      </fill>
    </dxf>
    <dxf>
      <fill>
        <patternFill>
          <bgColor rgb="FFFFFF00"/>
        </patternFill>
      </fill>
    </dxf>
    <dxf>
      <fill>
        <patternFill>
          <bgColor rgb="FFFF0000"/>
        </patternFill>
      </fill>
    </dxf>
    <dxf>
      <fill>
        <patternFill>
          <bgColor rgb="FFFF0000"/>
        </patternFill>
      </fill>
    </dxf>
    <dxf>
      <fill>
        <patternFill>
          <bgColor rgb="FFFFC000"/>
        </patternFill>
      </fill>
    </dxf>
    <dxf>
      <fill>
        <patternFill>
          <bgColor rgb="FFFFFF00"/>
        </patternFill>
      </fill>
    </dxf>
    <dxf>
      <fill>
        <patternFill>
          <bgColor rgb="FFFF0000"/>
        </patternFill>
      </fill>
    </dxf>
    <dxf>
      <fill>
        <patternFill>
          <bgColor rgb="FFFF0000"/>
        </patternFill>
      </fill>
    </dxf>
    <dxf>
      <fill>
        <patternFill>
          <bgColor rgb="FFFFC000"/>
        </patternFill>
      </fill>
    </dxf>
    <dxf>
      <fill>
        <patternFill>
          <bgColor rgb="FFFFFF00"/>
        </patternFill>
      </fill>
    </dxf>
    <dxf>
      <fill>
        <patternFill>
          <bgColor rgb="FFFF0000"/>
        </patternFill>
      </fill>
    </dxf>
    <dxf>
      <fill>
        <patternFill>
          <bgColor rgb="FFFF0000"/>
        </patternFill>
      </fill>
    </dxf>
    <dxf>
      <fill>
        <patternFill>
          <bgColor rgb="FFFFC000"/>
        </patternFill>
      </fill>
    </dxf>
    <dxf>
      <fill>
        <patternFill>
          <bgColor rgb="FFFFFF00"/>
        </patternFill>
      </fill>
    </dxf>
    <dxf>
      <fill>
        <patternFill>
          <bgColor rgb="FFFFFF00"/>
        </patternFill>
      </fill>
    </dxf>
    <dxf>
      <fill>
        <patternFill>
          <bgColor rgb="FFFF0000"/>
        </patternFill>
      </fill>
    </dxf>
    <dxf>
      <fill>
        <patternFill>
          <bgColor rgb="FFFF0000"/>
        </patternFill>
      </fill>
    </dxf>
    <dxf>
      <fill>
        <patternFill>
          <bgColor rgb="FFFFFF00"/>
        </patternFill>
      </fill>
    </dxf>
    <dxf>
      <fill>
        <patternFill>
          <bgColor rgb="FFFF0000"/>
        </patternFill>
      </fill>
    </dxf>
    <dxf>
      <fill>
        <patternFill>
          <bgColor rgb="FFFFFF00"/>
        </patternFill>
      </fill>
    </dxf>
    <dxf>
      <fill>
        <patternFill>
          <bgColor rgb="FFFF0000"/>
        </patternFill>
      </fill>
    </dxf>
    <dxf>
      <fill>
        <patternFill>
          <bgColor rgb="FFFF0000"/>
        </patternFill>
      </fill>
    </dxf>
    <dxf>
      <fill>
        <patternFill>
          <bgColor rgb="FFFF0000"/>
        </patternFill>
      </fill>
    </dxf>
    <dxf>
      <fill>
        <patternFill>
          <bgColor rgb="FFFFC000"/>
        </patternFill>
      </fill>
    </dxf>
    <dxf>
      <fill>
        <patternFill>
          <bgColor rgb="FFFFFF00"/>
        </patternFill>
      </fill>
    </dxf>
    <dxf>
      <fill>
        <patternFill>
          <bgColor rgb="FFFFFF00"/>
        </patternFill>
      </fill>
    </dxf>
    <dxf>
      <fill>
        <patternFill>
          <bgColor rgb="FFFF0000"/>
        </patternFill>
      </fill>
    </dxf>
    <dxf>
      <fill>
        <patternFill>
          <bgColor rgb="FFFF0000"/>
        </patternFill>
      </fill>
    </dxf>
    <dxf>
      <fill>
        <patternFill>
          <bgColor rgb="FFFFFF00"/>
        </patternFill>
      </fill>
    </dxf>
    <dxf>
      <fill>
        <patternFill>
          <bgColor rgb="FFFF0000"/>
        </patternFill>
      </fill>
    </dxf>
    <dxf>
      <fill>
        <patternFill>
          <bgColor rgb="FFFFFF00"/>
        </patternFill>
      </fill>
    </dxf>
    <dxf>
      <fill>
        <patternFill>
          <bgColor rgb="FFFF0000"/>
        </patternFill>
      </fill>
    </dxf>
    <dxf>
      <fill>
        <patternFill>
          <bgColor rgb="FFFF0000"/>
        </patternFill>
      </fill>
    </dxf>
    <dxf>
      <fill>
        <patternFill>
          <bgColor rgb="FFFF0000"/>
        </patternFill>
      </fill>
    </dxf>
    <dxf>
      <fill>
        <patternFill>
          <bgColor rgb="FFFFFF00"/>
        </patternFill>
      </fill>
    </dxf>
    <dxf>
      <fill>
        <patternFill>
          <bgColor rgb="FFFF0000"/>
        </patternFill>
      </fill>
    </dxf>
    <dxf>
      <fill>
        <patternFill>
          <bgColor rgb="FFFF0000"/>
        </patternFill>
      </fill>
    </dxf>
    <dxf>
      <fill>
        <patternFill>
          <bgColor rgb="FFFF0000"/>
        </patternFill>
      </fill>
    </dxf>
    <dxf>
      <fill>
        <patternFill>
          <bgColor rgb="FFFFFF00"/>
        </patternFill>
      </fill>
    </dxf>
    <dxf>
      <fill>
        <patternFill>
          <bgColor rgb="FFFF0000"/>
        </patternFill>
      </fill>
    </dxf>
    <dxf>
      <fill>
        <patternFill>
          <bgColor rgb="FFFF0000"/>
        </patternFill>
      </fill>
    </dxf>
    <dxf>
      <fill>
        <patternFill>
          <bgColor rgb="FFFF0000"/>
        </patternFill>
      </fill>
    </dxf>
    <dxf>
      <fill>
        <patternFill>
          <bgColor rgb="FFFFC000"/>
        </patternFill>
      </fill>
    </dxf>
    <dxf>
      <fill>
        <patternFill>
          <bgColor rgb="FFFFFF00"/>
        </patternFill>
      </fill>
    </dxf>
    <dxf>
      <fill>
        <patternFill>
          <bgColor rgb="FFFF0000"/>
        </patternFill>
      </fill>
    </dxf>
    <dxf>
      <fill>
        <patternFill>
          <bgColor rgb="FFFF0000"/>
        </patternFill>
      </fill>
    </dxf>
    <dxf>
      <fill>
        <patternFill>
          <bgColor rgb="FFFFC000"/>
        </patternFill>
      </fill>
    </dxf>
    <dxf>
      <fill>
        <patternFill>
          <bgColor rgb="FFFFFF00"/>
        </patternFill>
      </fill>
    </dxf>
    <dxf>
      <fill>
        <patternFill>
          <bgColor rgb="FFFF0000"/>
        </patternFill>
      </fill>
    </dxf>
    <dxf>
      <fill>
        <patternFill>
          <bgColor rgb="FFFF0000"/>
        </patternFill>
      </fill>
    </dxf>
    <dxf>
      <fill>
        <patternFill>
          <bgColor rgb="FFFFC000"/>
        </patternFill>
      </fill>
    </dxf>
    <dxf>
      <fill>
        <patternFill>
          <bgColor rgb="FFFFFF00"/>
        </patternFill>
      </fill>
    </dxf>
    <dxf>
      <fill>
        <patternFill>
          <bgColor rgb="FFFF0000"/>
        </patternFill>
      </fill>
    </dxf>
    <dxf>
      <fill>
        <patternFill>
          <bgColor rgb="FFFF0000"/>
        </patternFill>
      </fill>
    </dxf>
    <dxf>
      <fill>
        <patternFill>
          <bgColor rgb="FFFFC000"/>
        </patternFill>
      </fill>
    </dxf>
    <dxf>
      <fill>
        <patternFill>
          <bgColor rgb="FFFFFF00"/>
        </patternFill>
      </fill>
    </dxf>
    <dxf>
      <fill>
        <patternFill>
          <bgColor rgb="FFFF0000"/>
        </patternFill>
      </fill>
    </dxf>
    <dxf>
      <fill>
        <patternFill>
          <bgColor rgb="FFFFFF00"/>
        </patternFill>
      </fill>
    </dxf>
    <dxf>
      <fill>
        <patternFill>
          <bgColor rgb="FFFF0000"/>
        </patternFill>
      </fill>
    </dxf>
    <dxf>
      <fill>
        <patternFill>
          <bgColor rgb="FFFFFF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FF00"/>
        </patternFill>
      </fill>
    </dxf>
    <dxf>
      <fill>
        <patternFill>
          <bgColor rgb="FFFF0000"/>
        </patternFill>
      </fill>
    </dxf>
    <dxf>
      <fill>
        <patternFill>
          <bgColor rgb="FFFF0000"/>
        </patternFill>
      </fill>
    </dxf>
    <dxf>
      <fill>
        <patternFill>
          <bgColor rgb="FFFF0000"/>
        </patternFill>
      </fill>
    </dxf>
    <dxf>
      <fill>
        <patternFill>
          <bgColor rgb="FFFFC000"/>
        </patternFill>
      </fill>
    </dxf>
    <dxf>
      <fill>
        <patternFill>
          <bgColor rgb="FFFFFF00"/>
        </patternFill>
      </fill>
    </dxf>
    <dxf>
      <fill>
        <patternFill>
          <bgColor rgb="FFFF0000"/>
        </patternFill>
      </fill>
    </dxf>
    <dxf>
      <fill>
        <patternFill>
          <bgColor rgb="FFFF0000"/>
        </patternFill>
      </fill>
    </dxf>
    <dxf>
      <fill>
        <patternFill>
          <bgColor rgb="FFFFC000"/>
        </patternFill>
      </fill>
    </dxf>
    <dxf>
      <fill>
        <patternFill>
          <bgColor rgb="FFFFFF00"/>
        </patternFill>
      </fill>
    </dxf>
    <dxf>
      <fill>
        <patternFill>
          <bgColor rgb="FFFF0000"/>
        </patternFill>
      </fill>
    </dxf>
    <dxf>
      <fill>
        <patternFill>
          <bgColor rgb="FFFF0000"/>
        </patternFill>
      </fill>
    </dxf>
    <dxf>
      <fill>
        <patternFill>
          <bgColor rgb="FFFFC000"/>
        </patternFill>
      </fill>
    </dxf>
    <dxf>
      <fill>
        <patternFill>
          <bgColor rgb="FFFFFF00"/>
        </patternFill>
      </fill>
    </dxf>
    <dxf>
      <fill>
        <patternFill>
          <bgColor rgb="FFFF0000"/>
        </patternFill>
      </fill>
    </dxf>
    <dxf>
      <fill>
        <patternFill>
          <bgColor rgb="FFFF0000"/>
        </patternFill>
      </fill>
    </dxf>
    <dxf>
      <fill>
        <patternFill>
          <bgColor rgb="FFFFC000"/>
        </patternFill>
      </fill>
    </dxf>
    <dxf>
      <fill>
        <patternFill>
          <bgColor rgb="FFFFFF00"/>
        </patternFill>
      </fill>
    </dxf>
    <dxf>
      <fill>
        <patternFill>
          <bgColor rgb="FFFFFF00"/>
        </patternFill>
      </fill>
    </dxf>
    <dxf>
      <fill>
        <patternFill>
          <bgColor rgb="FFFF0000"/>
        </patternFill>
      </fill>
    </dxf>
    <dxf>
      <fill>
        <patternFill>
          <bgColor rgb="FFFF0000"/>
        </patternFill>
      </fill>
    </dxf>
    <dxf>
      <fill>
        <patternFill>
          <bgColor rgb="FFFFFF00"/>
        </patternFill>
      </fill>
    </dxf>
    <dxf>
      <fill>
        <patternFill>
          <bgColor rgb="FFFF0000"/>
        </patternFill>
      </fill>
    </dxf>
    <dxf>
      <fill>
        <patternFill>
          <bgColor rgb="FFFFFF00"/>
        </patternFill>
      </fill>
    </dxf>
    <dxf>
      <fill>
        <patternFill>
          <bgColor rgb="FFFF0000"/>
        </patternFill>
      </fill>
    </dxf>
    <dxf>
      <fill>
        <patternFill>
          <bgColor rgb="FFFF0000"/>
        </patternFill>
      </fill>
    </dxf>
    <dxf>
      <fill>
        <patternFill>
          <bgColor rgb="FFFF0000"/>
        </patternFill>
      </fill>
    </dxf>
    <dxf>
      <fill>
        <patternFill>
          <bgColor rgb="FFFFC000"/>
        </patternFill>
      </fill>
    </dxf>
    <dxf>
      <fill>
        <patternFill>
          <bgColor rgb="FFFFFF00"/>
        </patternFill>
      </fill>
    </dxf>
    <dxf>
      <fill>
        <patternFill>
          <bgColor rgb="FFFFFF00"/>
        </patternFill>
      </fill>
    </dxf>
    <dxf>
      <fill>
        <patternFill>
          <bgColor rgb="FFFF0000"/>
        </patternFill>
      </fill>
    </dxf>
    <dxf>
      <fill>
        <patternFill>
          <bgColor rgb="FFFF0000"/>
        </patternFill>
      </fill>
    </dxf>
    <dxf>
      <fill>
        <patternFill>
          <bgColor rgb="FFFFFF00"/>
        </patternFill>
      </fill>
    </dxf>
    <dxf>
      <fill>
        <patternFill>
          <bgColor rgb="FFFF0000"/>
        </patternFill>
      </fill>
    </dxf>
    <dxf>
      <fill>
        <patternFill>
          <bgColor rgb="FFFFFF00"/>
        </patternFill>
      </fill>
    </dxf>
    <dxf>
      <fill>
        <patternFill>
          <bgColor rgb="FFFF0000"/>
        </patternFill>
      </fill>
    </dxf>
    <dxf>
      <fill>
        <patternFill>
          <bgColor rgb="FFFF0000"/>
        </patternFill>
      </fill>
    </dxf>
    <dxf>
      <fill>
        <patternFill>
          <bgColor rgb="FFFF0000"/>
        </patternFill>
      </fill>
    </dxf>
    <dxf>
      <fill>
        <patternFill>
          <bgColor rgb="FFFFFF00"/>
        </patternFill>
      </fill>
    </dxf>
    <dxf>
      <fill>
        <patternFill>
          <bgColor rgb="FFFF0000"/>
        </patternFill>
      </fill>
    </dxf>
    <dxf>
      <fill>
        <patternFill>
          <bgColor rgb="FFFF0000"/>
        </patternFill>
      </fill>
    </dxf>
    <dxf>
      <fill>
        <patternFill>
          <bgColor rgb="FFFF0000"/>
        </patternFill>
      </fill>
    </dxf>
    <dxf>
      <fill>
        <patternFill>
          <bgColor rgb="FFFFFF00"/>
        </patternFill>
      </fill>
    </dxf>
    <dxf>
      <fill>
        <patternFill>
          <bgColor rgb="FFFF0000"/>
        </patternFill>
      </fill>
    </dxf>
    <dxf>
      <fill>
        <patternFill>
          <bgColor rgb="FFFF0000"/>
        </patternFill>
      </fill>
    </dxf>
    <dxf>
      <fill>
        <patternFill>
          <bgColor rgb="FFFF0000"/>
        </patternFill>
      </fill>
    </dxf>
    <dxf>
      <fill>
        <patternFill>
          <bgColor rgb="FFFFC000"/>
        </patternFill>
      </fill>
    </dxf>
    <dxf>
      <fill>
        <patternFill>
          <bgColor rgb="FFFFFF00"/>
        </patternFill>
      </fill>
    </dxf>
    <dxf>
      <fill>
        <patternFill>
          <bgColor rgb="FFFF0000"/>
        </patternFill>
      </fill>
    </dxf>
    <dxf>
      <fill>
        <patternFill>
          <bgColor rgb="FFFF0000"/>
        </patternFill>
      </fill>
    </dxf>
    <dxf>
      <fill>
        <patternFill>
          <bgColor rgb="FFFFC000"/>
        </patternFill>
      </fill>
    </dxf>
    <dxf>
      <fill>
        <patternFill>
          <bgColor rgb="FFFFFF00"/>
        </patternFill>
      </fill>
    </dxf>
    <dxf>
      <fill>
        <patternFill>
          <bgColor rgb="FFFF0000"/>
        </patternFill>
      </fill>
    </dxf>
    <dxf>
      <fill>
        <patternFill>
          <bgColor rgb="FFFF0000"/>
        </patternFill>
      </fill>
    </dxf>
    <dxf>
      <fill>
        <patternFill>
          <bgColor rgb="FFFFC000"/>
        </patternFill>
      </fill>
    </dxf>
    <dxf>
      <fill>
        <patternFill>
          <bgColor rgb="FFFFFF00"/>
        </patternFill>
      </fill>
    </dxf>
    <dxf>
      <fill>
        <patternFill>
          <bgColor rgb="FFFF0000"/>
        </patternFill>
      </fill>
    </dxf>
    <dxf>
      <fill>
        <patternFill>
          <bgColor rgb="FFFF0000"/>
        </patternFill>
      </fill>
    </dxf>
    <dxf>
      <fill>
        <patternFill>
          <bgColor rgb="FFFFC000"/>
        </patternFill>
      </fill>
    </dxf>
    <dxf>
      <fill>
        <patternFill>
          <bgColor rgb="FFFFFF00"/>
        </patternFill>
      </fill>
    </dxf>
    <dxf>
      <fill>
        <patternFill>
          <bgColor rgb="FFFF0000"/>
        </patternFill>
      </fill>
    </dxf>
    <dxf>
      <fill>
        <patternFill>
          <bgColor rgb="FFFFFF00"/>
        </patternFill>
      </fill>
    </dxf>
    <dxf>
      <fill>
        <patternFill>
          <bgColor rgb="FFFF0000"/>
        </patternFill>
      </fill>
    </dxf>
    <dxf>
      <fill>
        <patternFill>
          <bgColor rgb="FFFFFF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FF00"/>
        </patternFill>
      </fill>
    </dxf>
    <dxf>
      <fill>
        <patternFill>
          <bgColor rgb="FFFF0000"/>
        </patternFill>
      </fill>
    </dxf>
    <dxf>
      <fill>
        <patternFill>
          <bgColor rgb="FFFF0000"/>
        </patternFill>
      </fill>
    </dxf>
    <dxf>
      <fill>
        <patternFill>
          <bgColor rgb="FFFF0000"/>
        </patternFill>
      </fill>
    </dxf>
    <dxf>
      <fill>
        <patternFill>
          <bgColor rgb="FFFFC000"/>
        </patternFill>
      </fill>
    </dxf>
    <dxf>
      <fill>
        <patternFill>
          <bgColor rgb="FFFFFF00"/>
        </patternFill>
      </fill>
    </dxf>
    <dxf>
      <fill>
        <patternFill>
          <bgColor rgb="FFFF0000"/>
        </patternFill>
      </fill>
    </dxf>
    <dxf>
      <fill>
        <patternFill>
          <bgColor rgb="FFFF0000"/>
        </patternFill>
      </fill>
    </dxf>
    <dxf>
      <fill>
        <patternFill>
          <bgColor rgb="FFFFC000"/>
        </patternFill>
      </fill>
    </dxf>
    <dxf>
      <fill>
        <patternFill>
          <bgColor rgb="FFFFFF00"/>
        </patternFill>
      </fill>
    </dxf>
    <dxf>
      <fill>
        <patternFill>
          <bgColor rgb="FFFF0000"/>
        </patternFill>
      </fill>
    </dxf>
    <dxf>
      <fill>
        <patternFill>
          <bgColor rgb="FFFF0000"/>
        </patternFill>
      </fill>
    </dxf>
    <dxf>
      <fill>
        <patternFill>
          <bgColor rgb="FFFFC000"/>
        </patternFill>
      </fill>
    </dxf>
    <dxf>
      <fill>
        <patternFill>
          <bgColor rgb="FFFFFF00"/>
        </patternFill>
      </fill>
    </dxf>
    <dxf>
      <fill>
        <patternFill>
          <bgColor rgb="FFFF0000"/>
        </patternFill>
      </fill>
    </dxf>
    <dxf>
      <fill>
        <patternFill>
          <bgColor rgb="FFFF0000"/>
        </patternFill>
      </fill>
    </dxf>
    <dxf>
      <fill>
        <patternFill>
          <bgColor rgb="FFFFC000"/>
        </patternFill>
      </fill>
    </dxf>
    <dxf>
      <fill>
        <patternFill>
          <bgColor rgb="FFFFFF00"/>
        </patternFill>
      </fill>
    </dxf>
    <dxf>
      <fill>
        <patternFill>
          <bgColor rgb="FFFFFF00"/>
        </patternFill>
      </fill>
    </dxf>
    <dxf>
      <fill>
        <patternFill>
          <bgColor rgb="FFFF0000"/>
        </patternFill>
      </fill>
    </dxf>
    <dxf>
      <fill>
        <patternFill>
          <bgColor rgb="FFFF0000"/>
        </patternFill>
      </fill>
    </dxf>
    <dxf>
      <fill>
        <patternFill>
          <bgColor rgb="FFFFFF00"/>
        </patternFill>
      </fill>
    </dxf>
    <dxf>
      <fill>
        <patternFill>
          <bgColor rgb="FFFF0000"/>
        </patternFill>
      </fill>
    </dxf>
    <dxf>
      <fill>
        <patternFill>
          <bgColor rgb="FFFFFF00"/>
        </patternFill>
      </fill>
    </dxf>
    <dxf>
      <fill>
        <patternFill>
          <bgColor rgb="FFFF0000"/>
        </patternFill>
      </fill>
    </dxf>
    <dxf>
      <fill>
        <patternFill>
          <bgColor rgb="FFFF0000"/>
        </patternFill>
      </fill>
    </dxf>
    <dxf>
      <fill>
        <patternFill>
          <bgColor rgb="FFFF0000"/>
        </patternFill>
      </fill>
    </dxf>
    <dxf>
      <fill>
        <patternFill>
          <bgColor rgb="FFFFC000"/>
        </patternFill>
      </fill>
    </dxf>
    <dxf>
      <fill>
        <patternFill>
          <bgColor rgb="FFFFFF00"/>
        </patternFill>
      </fill>
    </dxf>
    <dxf>
      <fill>
        <patternFill>
          <bgColor rgb="FFFFFF00"/>
        </patternFill>
      </fill>
    </dxf>
    <dxf>
      <fill>
        <patternFill>
          <bgColor rgb="FFFF0000"/>
        </patternFill>
      </fill>
    </dxf>
    <dxf>
      <fill>
        <patternFill>
          <bgColor rgb="FFFF0000"/>
        </patternFill>
      </fill>
    </dxf>
    <dxf>
      <fill>
        <patternFill>
          <bgColor rgb="FFFFFF00"/>
        </patternFill>
      </fill>
    </dxf>
    <dxf>
      <fill>
        <patternFill>
          <bgColor rgb="FFFF0000"/>
        </patternFill>
      </fill>
    </dxf>
    <dxf>
      <fill>
        <patternFill>
          <bgColor rgb="FFFFFF00"/>
        </patternFill>
      </fill>
    </dxf>
    <dxf>
      <fill>
        <patternFill>
          <bgColor rgb="FFFF0000"/>
        </patternFill>
      </fill>
    </dxf>
    <dxf>
      <fill>
        <patternFill>
          <bgColor rgb="FFFF0000"/>
        </patternFill>
      </fill>
    </dxf>
    <dxf>
      <fill>
        <patternFill>
          <bgColor rgb="FFFF0000"/>
        </patternFill>
      </fill>
    </dxf>
    <dxf>
      <fill>
        <patternFill>
          <bgColor rgb="FFFFFF00"/>
        </patternFill>
      </fill>
    </dxf>
    <dxf>
      <fill>
        <patternFill>
          <bgColor rgb="FFFF0000"/>
        </patternFill>
      </fill>
    </dxf>
    <dxf>
      <fill>
        <patternFill>
          <bgColor rgb="FFFF0000"/>
        </patternFill>
      </fill>
    </dxf>
    <dxf>
      <fill>
        <patternFill>
          <bgColor rgb="FFFF0000"/>
        </patternFill>
      </fill>
    </dxf>
    <dxf>
      <fill>
        <patternFill>
          <bgColor rgb="FFFFFF00"/>
        </patternFill>
      </fill>
    </dxf>
    <dxf>
      <fill>
        <patternFill>
          <bgColor rgb="FFFF0000"/>
        </patternFill>
      </fill>
    </dxf>
    <dxf>
      <fill>
        <patternFill>
          <bgColor rgb="FFFF0000"/>
        </patternFill>
      </fill>
    </dxf>
    <dxf>
      <fill>
        <patternFill>
          <bgColor rgb="FFFF0000"/>
        </patternFill>
      </fill>
    </dxf>
    <dxf>
      <fill>
        <patternFill>
          <bgColor rgb="FFFFC000"/>
        </patternFill>
      </fill>
    </dxf>
    <dxf>
      <fill>
        <patternFill>
          <bgColor rgb="FFFFFF00"/>
        </patternFill>
      </fill>
    </dxf>
    <dxf>
      <fill>
        <patternFill>
          <bgColor rgb="FFFF0000"/>
        </patternFill>
      </fill>
    </dxf>
    <dxf>
      <fill>
        <patternFill>
          <bgColor rgb="FFFF0000"/>
        </patternFill>
      </fill>
    </dxf>
    <dxf>
      <fill>
        <patternFill>
          <bgColor rgb="FFFFC000"/>
        </patternFill>
      </fill>
    </dxf>
    <dxf>
      <fill>
        <patternFill>
          <bgColor rgb="FFFFFF00"/>
        </patternFill>
      </fill>
    </dxf>
    <dxf>
      <fill>
        <patternFill>
          <bgColor rgb="FFFF0000"/>
        </patternFill>
      </fill>
    </dxf>
    <dxf>
      <fill>
        <patternFill>
          <bgColor rgb="FFFF0000"/>
        </patternFill>
      </fill>
    </dxf>
    <dxf>
      <fill>
        <patternFill>
          <bgColor rgb="FFFFC000"/>
        </patternFill>
      </fill>
    </dxf>
    <dxf>
      <fill>
        <patternFill>
          <bgColor rgb="FFFFFF00"/>
        </patternFill>
      </fill>
    </dxf>
    <dxf>
      <fill>
        <patternFill>
          <bgColor rgb="FFFF0000"/>
        </patternFill>
      </fill>
    </dxf>
    <dxf>
      <fill>
        <patternFill>
          <bgColor rgb="FFFF0000"/>
        </patternFill>
      </fill>
    </dxf>
    <dxf>
      <fill>
        <patternFill>
          <bgColor rgb="FFFFC000"/>
        </patternFill>
      </fill>
    </dxf>
    <dxf>
      <fill>
        <patternFill>
          <bgColor rgb="FFFFFF00"/>
        </patternFill>
      </fill>
    </dxf>
    <dxf>
      <fill>
        <patternFill>
          <bgColor rgb="FFFF0000"/>
        </patternFill>
      </fill>
    </dxf>
    <dxf>
      <fill>
        <patternFill>
          <bgColor rgb="FFFFFF00"/>
        </patternFill>
      </fill>
    </dxf>
    <dxf>
      <fill>
        <patternFill>
          <bgColor rgb="FFFF0000"/>
        </patternFill>
      </fill>
    </dxf>
    <dxf>
      <fill>
        <patternFill>
          <bgColor rgb="FFFFFF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FF00"/>
        </patternFill>
      </fill>
    </dxf>
    <dxf>
      <fill>
        <patternFill>
          <bgColor rgb="FFFF0000"/>
        </patternFill>
      </fill>
    </dxf>
    <dxf>
      <fill>
        <patternFill>
          <bgColor rgb="FFFF0000"/>
        </patternFill>
      </fill>
    </dxf>
    <dxf>
      <fill>
        <patternFill>
          <bgColor rgb="FFFF0000"/>
        </patternFill>
      </fill>
    </dxf>
    <dxf>
      <fill>
        <patternFill>
          <bgColor rgb="FFFFC000"/>
        </patternFill>
      </fill>
    </dxf>
    <dxf>
      <fill>
        <patternFill>
          <bgColor rgb="FFFFFF00"/>
        </patternFill>
      </fill>
    </dxf>
    <dxf>
      <fill>
        <patternFill>
          <bgColor rgb="FFFF0000"/>
        </patternFill>
      </fill>
    </dxf>
    <dxf>
      <fill>
        <patternFill>
          <bgColor rgb="FFFF0000"/>
        </patternFill>
      </fill>
    </dxf>
    <dxf>
      <fill>
        <patternFill>
          <bgColor rgb="FFFFC000"/>
        </patternFill>
      </fill>
    </dxf>
    <dxf>
      <fill>
        <patternFill>
          <bgColor rgb="FFFFFF00"/>
        </patternFill>
      </fill>
    </dxf>
    <dxf>
      <fill>
        <patternFill>
          <bgColor rgb="FFFF0000"/>
        </patternFill>
      </fill>
    </dxf>
    <dxf>
      <fill>
        <patternFill>
          <bgColor rgb="FFFF0000"/>
        </patternFill>
      </fill>
    </dxf>
    <dxf>
      <fill>
        <patternFill>
          <bgColor rgb="FFFFC000"/>
        </patternFill>
      </fill>
    </dxf>
    <dxf>
      <fill>
        <patternFill>
          <bgColor rgb="FFFFFF00"/>
        </patternFill>
      </fill>
    </dxf>
    <dxf>
      <fill>
        <patternFill>
          <bgColor rgb="FFFF0000"/>
        </patternFill>
      </fill>
    </dxf>
    <dxf>
      <fill>
        <patternFill>
          <bgColor rgb="FFFF0000"/>
        </patternFill>
      </fill>
    </dxf>
    <dxf>
      <fill>
        <patternFill>
          <bgColor rgb="FFFFC000"/>
        </patternFill>
      </fill>
    </dxf>
    <dxf>
      <fill>
        <patternFill>
          <bgColor rgb="FFFFFF00"/>
        </patternFill>
      </fill>
    </dxf>
    <dxf>
      <fill>
        <patternFill>
          <bgColor rgb="FFFFFF00"/>
        </patternFill>
      </fill>
    </dxf>
    <dxf>
      <fill>
        <patternFill>
          <bgColor rgb="FFFF0000"/>
        </patternFill>
      </fill>
    </dxf>
    <dxf>
      <fill>
        <patternFill>
          <bgColor rgb="FFFF0000"/>
        </patternFill>
      </fill>
    </dxf>
    <dxf>
      <fill>
        <patternFill>
          <bgColor rgb="FFFFFF00"/>
        </patternFill>
      </fill>
    </dxf>
    <dxf>
      <fill>
        <patternFill>
          <bgColor rgb="FFFF0000"/>
        </patternFill>
      </fill>
    </dxf>
    <dxf>
      <fill>
        <patternFill>
          <bgColor rgb="FFFFFF00"/>
        </patternFill>
      </fill>
    </dxf>
    <dxf>
      <fill>
        <patternFill>
          <bgColor rgb="FFFF0000"/>
        </patternFill>
      </fill>
    </dxf>
    <dxf>
      <fill>
        <patternFill>
          <bgColor rgb="FFFF0000"/>
        </patternFill>
      </fill>
    </dxf>
    <dxf>
      <fill>
        <patternFill>
          <bgColor rgb="FFFF0000"/>
        </patternFill>
      </fill>
    </dxf>
    <dxf>
      <fill>
        <patternFill>
          <bgColor rgb="FFFFC000"/>
        </patternFill>
      </fill>
    </dxf>
    <dxf>
      <fill>
        <patternFill>
          <bgColor rgb="FFFFFF00"/>
        </patternFill>
      </fill>
    </dxf>
    <dxf>
      <fill>
        <patternFill>
          <bgColor rgb="FFFFFF00"/>
        </patternFill>
      </fill>
    </dxf>
    <dxf>
      <fill>
        <patternFill>
          <bgColor rgb="FFFF0000"/>
        </patternFill>
      </fill>
    </dxf>
    <dxf>
      <fill>
        <patternFill>
          <bgColor rgb="FFFF0000"/>
        </patternFill>
      </fill>
    </dxf>
    <dxf>
      <fill>
        <patternFill>
          <bgColor rgb="FFFFFF00"/>
        </patternFill>
      </fill>
    </dxf>
    <dxf>
      <fill>
        <patternFill>
          <bgColor rgb="FFFF0000"/>
        </patternFill>
      </fill>
    </dxf>
    <dxf>
      <fill>
        <patternFill>
          <bgColor rgb="FFFFFF00"/>
        </patternFill>
      </fill>
    </dxf>
    <dxf>
      <fill>
        <patternFill>
          <bgColor rgb="FFFF0000"/>
        </patternFill>
      </fill>
    </dxf>
    <dxf>
      <fill>
        <patternFill>
          <bgColor rgb="FFFF0000"/>
        </patternFill>
      </fill>
    </dxf>
    <dxf>
      <fill>
        <patternFill>
          <bgColor rgb="FFFF0000"/>
        </patternFill>
      </fill>
    </dxf>
    <dxf>
      <fill>
        <patternFill>
          <bgColor rgb="FFFFFF00"/>
        </patternFill>
      </fill>
    </dxf>
    <dxf>
      <fill>
        <patternFill>
          <bgColor rgb="FFFF0000"/>
        </patternFill>
      </fill>
    </dxf>
    <dxf>
      <fill>
        <patternFill>
          <bgColor rgb="FFFF0000"/>
        </patternFill>
      </fill>
    </dxf>
    <dxf>
      <fill>
        <patternFill>
          <bgColor rgb="FFFF0000"/>
        </patternFill>
      </fill>
    </dxf>
    <dxf>
      <fill>
        <patternFill>
          <bgColor rgb="FFFFFF00"/>
        </patternFill>
      </fill>
    </dxf>
    <dxf>
      <fill>
        <patternFill>
          <bgColor rgb="FFFF0000"/>
        </patternFill>
      </fill>
    </dxf>
    <dxf>
      <fill>
        <patternFill>
          <bgColor rgb="FFFF0000"/>
        </patternFill>
      </fill>
    </dxf>
    <dxf>
      <fill>
        <patternFill>
          <bgColor rgb="FFFF0000"/>
        </patternFill>
      </fill>
    </dxf>
    <dxf>
      <fill>
        <patternFill>
          <bgColor rgb="FFFFC000"/>
        </patternFill>
      </fill>
    </dxf>
    <dxf>
      <fill>
        <patternFill>
          <bgColor rgb="FFFFFF00"/>
        </patternFill>
      </fill>
    </dxf>
    <dxf>
      <fill>
        <patternFill>
          <bgColor rgb="FFFF0000"/>
        </patternFill>
      </fill>
    </dxf>
    <dxf>
      <fill>
        <patternFill>
          <bgColor rgb="FFFF0000"/>
        </patternFill>
      </fill>
    </dxf>
    <dxf>
      <fill>
        <patternFill>
          <bgColor rgb="FFFFC000"/>
        </patternFill>
      </fill>
    </dxf>
    <dxf>
      <fill>
        <patternFill>
          <bgColor rgb="FFFFFF00"/>
        </patternFill>
      </fill>
    </dxf>
    <dxf>
      <fill>
        <patternFill>
          <bgColor rgb="FFFF0000"/>
        </patternFill>
      </fill>
    </dxf>
    <dxf>
      <fill>
        <patternFill>
          <bgColor rgb="FFFF0000"/>
        </patternFill>
      </fill>
    </dxf>
    <dxf>
      <fill>
        <patternFill>
          <bgColor rgb="FFFFC000"/>
        </patternFill>
      </fill>
    </dxf>
    <dxf>
      <fill>
        <patternFill>
          <bgColor rgb="FFFFFF00"/>
        </patternFill>
      </fill>
    </dxf>
    <dxf>
      <fill>
        <patternFill>
          <bgColor rgb="FFFF0000"/>
        </patternFill>
      </fill>
    </dxf>
    <dxf>
      <fill>
        <patternFill>
          <bgColor rgb="FFFF0000"/>
        </patternFill>
      </fill>
    </dxf>
    <dxf>
      <fill>
        <patternFill>
          <bgColor rgb="FFFFC000"/>
        </patternFill>
      </fill>
    </dxf>
    <dxf>
      <fill>
        <patternFill>
          <bgColor rgb="FFFFFF00"/>
        </patternFill>
      </fill>
    </dxf>
    <dxf>
      <fill>
        <patternFill>
          <bgColor rgb="FFFF0000"/>
        </patternFill>
      </fill>
    </dxf>
    <dxf>
      <fill>
        <patternFill>
          <bgColor rgb="FFFFFF00"/>
        </patternFill>
      </fill>
    </dxf>
    <dxf>
      <fill>
        <patternFill>
          <bgColor rgb="FFFF0000"/>
        </patternFill>
      </fill>
    </dxf>
    <dxf>
      <fill>
        <patternFill>
          <bgColor rgb="FFFFFF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FF00"/>
        </patternFill>
      </fill>
    </dxf>
    <dxf>
      <fill>
        <patternFill>
          <bgColor rgb="FFFF0000"/>
        </patternFill>
      </fill>
    </dxf>
    <dxf>
      <fill>
        <patternFill>
          <bgColor rgb="FFFF0000"/>
        </patternFill>
      </fill>
    </dxf>
    <dxf>
      <fill>
        <patternFill>
          <bgColor rgb="FFFF0000"/>
        </patternFill>
      </fill>
    </dxf>
    <dxf>
      <fill>
        <patternFill>
          <bgColor rgb="FFFFC000"/>
        </patternFill>
      </fill>
    </dxf>
    <dxf>
      <fill>
        <patternFill>
          <bgColor rgb="FFFFFF00"/>
        </patternFill>
      </fill>
    </dxf>
    <dxf>
      <fill>
        <patternFill>
          <bgColor rgb="FFFF0000"/>
        </patternFill>
      </fill>
    </dxf>
    <dxf>
      <fill>
        <patternFill>
          <bgColor rgb="FFFF0000"/>
        </patternFill>
      </fill>
    </dxf>
    <dxf>
      <fill>
        <patternFill>
          <bgColor rgb="FFFFC000"/>
        </patternFill>
      </fill>
    </dxf>
    <dxf>
      <fill>
        <patternFill>
          <bgColor rgb="FFFFFF00"/>
        </patternFill>
      </fill>
    </dxf>
    <dxf>
      <fill>
        <patternFill>
          <bgColor rgb="FFFF0000"/>
        </patternFill>
      </fill>
    </dxf>
    <dxf>
      <fill>
        <patternFill>
          <bgColor rgb="FFFF0000"/>
        </patternFill>
      </fill>
    </dxf>
    <dxf>
      <fill>
        <patternFill>
          <bgColor rgb="FFFFC000"/>
        </patternFill>
      </fill>
    </dxf>
    <dxf>
      <fill>
        <patternFill>
          <bgColor rgb="FFFFFF00"/>
        </patternFill>
      </fill>
    </dxf>
    <dxf>
      <fill>
        <patternFill>
          <bgColor rgb="FFFF0000"/>
        </patternFill>
      </fill>
    </dxf>
    <dxf>
      <fill>
        <patternFill>
          <bgColor rgb="FFFF0000"/>
        </patternFill>
      </fill>
    </dxf>
    <dxf>
      <fill>
        <patternFill>
          <bgColor rgb="FFFFC000"/>
        </patternFill>
      </fill>
    </dxf>
    <dxf>
      <fill>
        <patternFill>
          <bgColor rgb="FFFFFF00"/>
        </patternFill>
      </fill>
    </dxf>
    <dxf>
      <fill>
        <patternFill>
          <bgColor rgb="FFFFFF00"/>
        </patternFill>
      </fill>
    </dxf>
    <dxf>
      <fill>
        <patternFill>
          <bgColor rgb="FFFF0000"/>
        </patternFill>
      </fill>
    </dxf>
    <dxf>
      <fill>
        <patternFill>
          <bgColor rgb="FFFF0000"/>
        </patternFill>
      </fill>
    </dxf>
    <dxf>
      <fill>
        <patternFill>
          <bgColor rgb="FFFFFF00"/>
        </patternFill>
      </fill>
    </dxf>
    <dxf>
      <fill>
        <patternFill>
          <bgColor rgb="FFFF0000"/>
        </patternFill>
      </fill>
    </dxf>
    <dxf>
      <fill>
        <patternFill>
          <bgColor rgb="FFFFFF00"/>
        </patternFill>
      </fill>
    </dxf>
    <dxf>
      <fill>
        <patternFill>
          <bgColor rgb="FFFF0000"/>
        </patternFill>
      </fill>
    </dxf>
    <dxf>
      <fill>
        <patternFill>
          <bgColor rgb="FFFF0000"/>
        </patternFill>
      </fill>
    </dxf>
    <dxf>
      <fill>
        <patternFill>
          <bgColor rgb="FFFF0000"/>
        </patternFill>
      </fill>
    </dxf>
    <dxf>
      <fill>
        <patternFill>
          <bgColor rgb="FFFFC000"/>
        </patternFill>
      </fill>
    </dxf>
    <dxf>
      <fill>
        <patternFill>
          <bgColor rgb="FFFFFF00"/>
        </patternFill>
      </fill>
    </dxf>
    <dxf>
      <fill>
        <patternFill>
          <bgColor rgb="FFFFFF00"/>
        </patternFill>
      </fill>
    </dxf>
    <dxf>
      <fill>
        <patternFill>
          <bgColor rgb="FFFF0000"/>
        </patternFill>
      </fill>
    </dxf>
    <dxf>
      <fill>
        <patternFill>
          <bgColor rgb="FFFF0000"/>
        </patternFill>
      </fill>
    </dxf>
    <dxf>
      <fill>
        <patternFill>
          <bgColor rgb="FFFFFF00"/>
        </patternFill>
      </fill>
    </dxf>
    <dxf>
      <fill>
        <patternFill>
          <bgColor rgb="FFFF0000"/>
        </patternFill>
      </fill>
    </dxf>
    <dxf>
      <fill>
        <patternFill>
          <bgColor rgb="FFFFFF00"/>
        </patternFill>
      </fill>
    </dxf>
    <dxf>
      <fill>
        <patternFill>
          <bgColor rgb="FFFF0000"/>
        </patternFill>
      </fill>
    </dxf>
    <dxf>
      <fill>
        <patternFill>
          <bgColor rgb="FFFF0000"/>
        </patternFill>
      </fill>
    </dxf>
    <dxf>
      <fill>
        <patternFill>
          <bgColor rgb="FFFF0000"/>
        </patternFill>
      </fill>
    </dxf>
    <dxf>
      <fill>
        <patternFill>
          <bgColor rgb="FFFFFF00"/>
        </patternFill>
      </fill>
    </dxf>
    <dxf>
      <fill>
        <patternFill>
          <bgColor rgb="FFFF0000"/>
        </patternFill>
      </fill>
    </dxf>
    <dxf>
      <fill>
        <patternFill>
          <bgColor rgb="FFFF0000"/>
        </patternFill>
      </fill>
    </dxf>
    <dxf>
      <fill>
        <patternFill>
          <bgColor rgb="FFFF0000"/>
        </patternFill>
      </fill>
    </dxf>
    <dxf>
      <fill>
        <patternFill>
          <bgColor rgb="FFFFFF00"/>
        </patternFill>
      </fill>
    </dxf>
    <dxf>
      <fill>
        <patternFill>
          <bgColor rgb="FFFF0000"/>
        </patternFill>
      </fill>
    </dxf>
    <dxf>
      <fill>
        <patternFill>
          <bgColor rgb="FFFF0000"/>
        </patternFill>
      </fill>
    </dxf>
    <dxf>
      <fill>
        <patternFill>
          <bgColor rgb="FFFF0000"/>
        </patternFill>
      </fill>
    </dxf>
    <dxf>
      <fill>
        <patternFill>
          <bgColor rgb="FFFFC000"/>
        </patternFill>
      </fill>
    </dxf>
    <dxf>
      <fill>
        <patternFill>
          <bgColor rgb="FFFFFF00"/>
        </patternFill>
      </fill>
    </dxf>
    <dxf>
      <fill>
        <patternFill>
          <bgColor rgb="FFFF0000"/>
        </patternFill>
      </fill>
    </dxf>
    <dxf>
      <fill>
        <patternFill>
          <bgColor rgb="FFFF0000"/>
        </patternFill>
      </fill>
    </dxf>
    <dxf>
      <fill>
        <patternFill>
          <bgColor rgb="FFFFC000"/>
        </patternFill>
      </fill>
    </dxf>
    <dxf>
      <fill>
        <patternFill>
          <bgColor rgb="FFFFFF00"/>
        </patternFill>
      </fill>
    </dxf>
    <dxf>
      <fill>
        <patternFill>
          <bgColor rgb="FFFF0000"/>
        </patternFill>
      </fill>
    </dxf>
    <dxf>
      <fill>
        <patternFill>
          <bgColor rgb="FFFF0000"/>
        </patternFill>
      </fill>
    </dxf>
    <dxf>
      <fill>
        <patternFill>
          <bgColor rgb="FFFFC000"/>
        </patternFill>
      </fill>
    </dxf>
    <dxf>
      <fill>
        <patternFill>
          <bgColor rgb="FFFFFF00"/>
        </patternFill>
      </fill>
    </dxf>
    <dxf>
      <fill>
        <patternFill>
          <bgColor rgb="FFFF0000"/>
        </patternFill>
      </fill>
    </dxf>
    <dxf>
      <fill>
        <patternFill>
          <bgColor rgb="FFFF0000"/>
        </patternFill>
      </fill>
    </dxf>
    <dxf>
      <fill>
        <patternFill>
          <bgColor rgb="FFFFC000"/>
        </patternFill>
      </fill>
    </dxf>
    <dxf>
      <fill>
        <patternFill>
          <bgColor rgb="FFFFFF00"/>
        </patternFill>
      </fill>
    </dxf>
    <dxf>
      <fill>
        <patternFill>
          <bgColor rgb="FFFF0000"/>
        </patternFill>
      </fill>
    </dxf>
    <dxf>
      <fill>
        <patternFill>
          <bgColor rgb="FFFFFF00"/>
        </patternFill>
      </fill>
    </dxf>
    <dxf>
      <fill>
        <patternFill>
          <bgColor rgb="FFFF0000"/>
        </patternFill>
      </fill>
    </dxf>
    <dxf>
      <fill>
        <patternFill>
          <bgColor rgb="FFFFFF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FF00"/>
        </patternFill>
      </fill>
    </dxf>
    <dxf>
      <fill>
        <patternFill>
          <bgColor rgb="FFFF0000"/>
        </patternFill>
      </fill>
    </dxf>
    <dxf>
      <fill>
        <patternFill>
          <bgColor rgb="FFFF0000"/>
        </patternFill>
      </fill>
    </dxf>
    <dxf>
      <fill>
        <patternFill>
          <bgColor rgb="FFFF0000"/>
        </patternFill>
      </fill>
    </dxf>
    <dxf>
      <fill>
        <patternFill>
          <bgColor rgb="FFFFC000"/>
        </patternFill>
      </fill>
    </dxf>
    <dxf>
      <fill>
        <patternFill>
          <bgColor rgb="FFFFFF00"/>
        </patternFill>
      </fill>
    </dxf>
    <dxf>
      <fill>
        <patternFill>
          <bgColor rgb="FFFF0000"/>
        </patternFill>
      </fill>
    </dxf>
    <dxf>
      <fill>
        <patternFill>
          <bgColor rgb="FFFF0000"/>
        </patternFill>
      </fill>
    </dxf>
    <dxf>
      <fill>
        <patternFill>
          <bgColor rgb="FFFFC000"/>
        </patternFill>
      </fill>
    </dxf>
    <dxf>
      <fill>
        <patternFill>
          <bgColor rgb="FFFFFF00"/>
        </patternFill>
      </fill>
    </dxf>
    <dxf>
      <fill>
        <patternFill>
          <bgColor rgb="FFFF0000"/>
        </patternFill>
      </fill>
    </dxf>
    <dxf>
      <fill>
        <patternFill>
          <bgColor rgb="FFFF0000"/>
        </patternFill>
      </fill>
    </dxf>
    <dxf>
      <fill>
        <patternFill>
          <bgColor rgb="FFFFC000"/>
        </patternFill>
      </fill>
    </dxf>
    <dxf>
      <fill>
        <patternFill>
          <bgColor rgb="FFFFFF00"/>
        </patternFill>
      </fill>
    </dxf>
    <dxf>
      <fill>
        <patternFill>
          <bgColor rgb="FFFF0000"/>
        </patternFill>
      </fill>
    </dxf>
    <dxf>
      <fill>
        <patternFill>
          <bgColor rgb="FFFF0000"/>
        </patternFill>
      </fill>
    </dxf>
    <dxf>
      <fill>
        <patternFill>
          <bgColor rgb="FFFFC000"/>
        </patternFill>
      </fill>
    </dxf>
    <dxf>
      <fill>
        <patternFill>
          <bgColor rgb="FFFFFF00"/>
        </patternFill>
      </fill>
    </dxf>
    <dxf>
      <fill>
        <patternFill>
          <bgColor rgb="FFFFFF00"/>
        </patternFill>
      </fill>
    </dxf>
    <dxf>
      <fill>
        <patternFill>
          <bgColor rgb="FFFF0000"/>
        </patternFill>
      </fill>
    </dxf>
    <dxf>
      <fill>
        <patternFill>
          <bgColor rgb="FFFF0000"/>
        </patternFill>
      </fill>
    </dxf>
    <dxf>
      <fill>
        <patternFill>
          <bgColor rgb="FFFFFF00"/>
        </patternFill>
      </fill>
    </dxf>
    <dxf>
      <fill>
        <patternFill>
          <bgColor rgb="FFFF0000"/>
        </patternFill>
      </fill>
    </dxf>
    <dxf>
      <fill>
        <patternFill>
          <bgColor rgb="FFFFFF00"/>
        </patternFill>
      </fill>
    </dxf>
    <dxf>
      <fill>
        <patternFill>
          <bgColor rgb="FFFF0000"/>
        </patternFill>
      </fill>
    </dxf>
    <dxf>
      <fill>
        <patternFill>
          <bgColor rgb="FFFF0000"/>
        </patternFill>
      </fill>
    </dxf>
    <dxf>
      <fill>
        <patternFill>
          <bgColor rgb="FFFF0000"/>
        </patternFill>
      </fill>
    </dxf>
    <dxf>
      <fill>
        <patternFill>
          <bgColor rgb="FFFFC000"/>
        </patternFill>
      </fill>
    </dxf>
    <dxf>
      <fill>
        <patternFill>
          <bgColor rgb="FFFFFF00"/>
        </patternFill>
      </fill>
    </dxf>
    <dxf>
      <fill>
        <patternFill>
          <bgColor rgb="FFFFFF00"/>
        </patternFill>
      </fill>
    </dxf>
    <dxf>
      <fill>
        <patternFill>
          <bgColor rgb="FFFF0000"/>
        </patternFill>
      </fill>
    </dxf>
    <dxf>
      <fill>
        <patternFill>
          <bgColor rgb="FFFF0000"/>
        </patternFill>
      </fill>
    </dxf>
    <dxf>
      <fill>
        <patternFill>
          <bgColor rgb="FFFFFF00"/>
        </patternFill>
      </fill>
    </dxf>
    <dxf>
      <fill>
        <patternFill>
          <bgColor rgb="FFFF0000"/>
        </patternFill>
      </fill>
    </dxf>
    <dxf>
      <fill>
        <patternFill>
          <bgColor rgb="FFFFFF00"/>
        </patternFill>
      </fill>
    </dxf>
    <dxf>
      <fill>
        <patternFill>
          <bgColor rgb="FFFF0000"/>
        </patternFill>
      </fill>
    </dxf>
    <dxf>
      <fill>
        <patternFill>
          <bgColor rgb="FFFF0000"/>
        </patternFill>
      </fill>
    </dxf>
    <dxf>
      <fill>
        <patternFill>
          <bgColor rgb="FFFF0000"/>
        </patternFill>
      </fill>
    </dxf>
    <dxf>
      <fill>
        <patternFill>
          <bgColor rgb="FFFFFF00"/>
        </patternFill>
      </fill>
    </dxf>
    <dxf>
      <fill>
        <patternFill>
          <bgColor rgb="FFFF0000"/>
        </patternFill>
      </fill>
    </dxf>
    <dxf>
      <fill>
        <patternFill>
          <bgColor rgb="FFFF0000"/>
        </patternFill>
      </fill>
    </dxf>
    <dxf>
      <fill>
        <patternFill>
          <bgColor rgb="FFFF0000"/>
        </patternFill>
      </fill>
    </dxf>
    <dxf>
      <fill>
        <patternFill>
          <bgColor rgb="FFFFFF00"/>
        </patternFill>
      </fill>
    </dxf>
    <dxf>
      <fill>
        <patternFill>
          <bgColor rgb="FFFF0000"/>
        </patternFill>
      </fill>
    </dxf>
    <dxf>
      <fill>
        <patternFill>
          <bgColor rgb="FFFF0000"/>
        </patternFill>
      </fill>
    </dxf>
    <dxf>
      <fill>
        <patternFill>
          <bgColor rgb="FFFF0000"/>
        </patternFill>
      </fill>
    </dxf>
    <dxf>
      <fill>
        <patternFill>
          <bgColor rgb="FFFFC000"/>
        </patternFill>
      </fill>
    </dxf>
    <dxf>
      <fill>
        <patternFill>
          <bgColor rgb="FFFFFF00"/>
        </patternFill>
      </fill>
    </dxf>
    <dxf>
      <fill>
        <patternFill>
          <bgColor rgb="FFFF0000"/>
        </patternFill>
      </fill>
    </dxf>
    <dxf>
      <fill>
        <patternFill>
          <bgColor rgb="FFFF0000"/>
        </patternFill>
      </fill>
    </dxf>
    <dxf>
      <fill>
        <patternFill>
          <bgColor rgb="FFFFC000"/>
        </patternFill>
      </fill>
    </dxf>
    <dxf>
      <fill>
        <patternFill>
          <bgColor rgb="FFFFFF00"/>
        </patternFill>
      </fill>
    </dxf>
    <dxf>
      <fill>
        <patternFill>
          <bgColor rgb="FFFF0000"/>
        </patternFill>
      </fill>
    </dxf>
    <dxf>
      <fill>
        <patternFill>
          <bgColor rgb="FFFF0000"/>
        </patternFill>
      </fill>
    </dxf>
    <dxf>
      <fill>
        <patternFill>
          <bgColor rgb="FFFFC000"/>
        </patternFill>
      </fill>
    </dxf>
    <dxf>
      <fill>
        <patternFill>
          <bgColor rgb="FFFFFF00"/>
        </patternFill>
      </fill>
    </dxf>
    <dxf>
      <fill>
        <patternFill>
          <bgColor rgb="FFFF0000"/>
        </patternFill>
      </fill>
    </dxf>
    <dxf>
      <fill>
        <patternFill>
          <bgColor rgb="FFFF0000"/>
        </patternFill>
      </fill>
    </dxf>
    <dxf>
      <fill>
        <patternFill>
          <bgColor rgb="FFFFC000"/>
        </patternFill>
      </fill>
    </dxf>
    <dxf>
      <fill>
        <patternFill>
          <bgColor rgb="FFFFFF00"/>
        </patternFill>
      </fill>
    </dxf>
    <dxf>
      <fill>
        <patternFill>
          <bgColor rgb="FFFF0000"/>
        </patternFill>
      </fill>
    </dxf>
    <dxf>
      <fill>
        <patternFill>
          <bgColor rgb="FFFFFF00"/>
        </patternFill>
      </fill>
    </dxf>
    <dxf>
      <fill>
        <patternFill>
          <bgColor rgb="FFFF0000"/>
        </patternFill>
      </fill>
    </dxf>
    <dxf>
      <fill>
        <patternFill>
          <bgColor rgb="FFFFFF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FF00"/>
        </patternFill>
      </fill>
    </dxf>
    <dxf>
      <fill>
        <patternFill>
          <bgColor rgb="FFFF0000"/>
        </patternFill>
      </fill>
    </dxf>
    <dxf>
      <fill>
        <patternFill>
          <bgColor rgb="FFFF0000"/>
        </patternFill>
      </fill>
    </dxf>
    <dxf>
      <fill>
        <patternFill>
          <bgColor rgb="FFFF0000"/>
        </patternFill>
      </fill>
    </dxf>
    <dxf>
      <fill>
        <patternFill>
          <bgColor rgb="FFFFC000"/>
        </patternFill>
      </fill>
    </dxf>
    <dxf>
      <fill>
        <patternFill>
          <bgColor rgb="FFFFFF00"/>
        </patternFill>
      </fill>
    </dxf>
    <dxf>
      <fill>
        <patternFill>
          <bgColor rgb="FFFF0000"/>
        </patternFill>
      </fill>
    </dxf>
    <dxf>
      <fill>
        <patternFill>
          <bgColor rgb="FFFF0000"/>
        </patternFill>
      </fill>
    </dxf>
    <dxf>
      <fill>
        <patternFill>
          <bgColor rgb="FFFFC000"/>
        </patternFill>
      </fill>
    </dxf>
    <dxf>
      <fill>
        <patternFill>
          <bgColor rgb="FFFFFF00"/>
        </patternFill>
      </fill>
    </dxf>
    <dxf>
      <fill>
        <patternFill>
          <bgColor rgb="FFFF0000"/>
        </patternFill>
      </fill>
    </dxf>
    <dxf>
      <fill>
        <patternFill>
          <bgColor rgb="FFFF0000"/>
        </patternFill>
      </fill>
    </dxf>
    <dxf>
      <fill>
        <patternFill>
          <bgColor rgb="FFFFC000"/>
        </patternFill>
      </fill>
    </dxf>
    <dxf>
      <fill>
        <patternFill>
          <bgColor rgb="FFFFFF00"/>
        </patternFill>
      </fill>
    </dxf>
    <dxf>
      <fill>
        <patternFill>
          <bgColor rgb="FFFF0000"/>
        </patternFill>
      </fill>
    </dxf>
    <dxf>
      <fill>
        <patternFill>
          <bgColor rgb="FFFF0000"/>
        </patternFill>
      </fill>
    </dxf>
    <dxf>
      <fill>
        <patternFill>
          <bgColor rgb="FFFFC000"/>
        </patternFill>
      </fill>
    </dxf>
    <dxf>
      <fill>
        <patternFill>
          <bgColor rgb="FFFFFF00"/>
        </patternFill>
      </fill>
    </dxf>
    <dxf>
      <fill>
        <patternFill>
          <bgColor rgb="FFFFFF00"/>
        </patternFill>
      </fill>
    </dxf>
    <dxf>
      <fill>
        <patternFill>
          <bgColor rgb="FFFF0000"/>
        </patternFill>
      </fill>
    </dxf>
    <dxf>
      <fill>
        <patternFill>
          <bgColor rgb="FFFF0000"/>
        </patternFill>
      </fill>
    </dxf>
    <dxf>
      <fill>
        <patternFill>
          <bgColor rgb="FFFFFF00"/>
        </patternFill>
      </fill>
    </dxf>
    <dxf>
      <fill>
        <patternFill>
          <bgColor rgb="FFFF0000"/>
        </patternFill>
      </fill>
    </dxf>
    <dxf>
      <fill>
        <patternFill>
          <bgColor rgb="FFFFFF00"/>
        </patternFill>
      </fill>
    </dxf>
    <dxf>
      <fill>
        <patternFill>
          <bgColor rgb="FFFF0000"/>
        </patternFill>
      </fill>
    </dxf>
    <dxf>
      <fill>
        <patternFill>
          <bgColor rgb="FFFF0000"/>
        </patternFill>
      </fill>
    </dxf>
    <dxf>
      <fill>
        <patternFill>
          <bgColor rgb="FFFF0000"/>
        </patternFill>
      </fill>
    </dxf>
    <dxf>
      <fill>
        <patternFill>
          <bgColor rgb="FFFFC000"/>
        </patternFill>
      </fill>
    </dxf>
    <dxf>
      <fill>
        <patternFill>
          <bgColor rgb="FFFFFF00"/>
        </patternFill>
      </fill>
    </dxf>
    <dxf>
      <fill>
        <patternFill>
          <bgColor rgb="FFFFFF00"/>
        </patternFill>
      </fill>
    </dxf>
    <dxf>
      <fill>
        <patternFill>
          <bgColor rgb="FFFF0000"/>
        </patternFill>
      </fill>
    </dxf>
    <dxf>
      <fill>
        <patternFill>
          <bgColor rgb="FFFF0000"/>
        </patternFill>
      </fill>
    </dxf>
    <dxf>
      <fill>
        <patternFill>
          <bgColor rgb="FFFFFF00"/>
        </patternFill>
      </fill>
    </dxf>
    <dxf>
      <fill>
        <patternFill>
          <bgColor rgb="FFFF0000"/>
        </patternFill>
      </fill>
    </dxf>
    <dxf>
      <fill>
        <patternFill>
          <bgColor rgb="FFFFFF00"/>
        </patternFill>
      </fill>
    </dxf>
    <dxf>
      <fill>
        <patternFill>
          <bgColor rgb="FFFF0000"/>
        </patternFill>
      </fill>
    </dxf>
    <dxf>
      <fill>
        <patternFill>
          <bgColor rgb="FFFF0000"/>
        </patternFill>
      </fill>
    </dxf>
    <dxf>
      <fill>
        <patternFill>
          <bgColor rgb="FFFF0000"/>
        </patternFill>
      </fill>
    </dxf>
    <dxf>
      <fill>
        <patternFill>
          <bgColor rgb="FFFFFF00"/>
        </patternFill>
      </fill>
    </dxf>
    <dxf>
      <fill>
        <patternFill>
          <bgColor rgb="FFFF0000"/>
        </patternFill>
      </fill>
    </dxf>
    <dxf>
      <fill>
        <patternFill>
          <bgColor rgb="FFFF0000"/>
        </patternFill>
      </fill>
    </dxf>
    <dxf>
      <fill>
        <patternFill>
          <bgColor rgb="FFFF0000"/>
        </patternFill>
      </fill>
    </dxf>
    <dxf>
      <fill>
        <patternFill>
          <bgColor rgb="FFFFFF00"/>
        </patternFill>
      </fill>
    </dxf>
    <dxf>
      <fill>
        <patternFill>
          <bgColor rgb="FFFF0000"/>
        </patternFill>
      </fill>
    </dxf>
    <dxf>
      <fill>
        <patternFill>
          <bgColor rgb="FFFF0000"/>
        </patternFill>
      </fill>
    </dxf>
    <dxf>
      <fill>
        <patternFill>
          <bgColor rgb="FFFF0000"/>
        </patternFill>
      </fill>
    </dxf>
    <dxf>
      <fill>
        <patternFill>
          <bgColor rgb="FFFFC000"/>
        </patternFill>
      </fill>
    </dxf>
    <dxf>
      <fill>
        <patternFill>
          <bgColor rgb="FFFFFF00"/>
        </patternFill>
      </fill>
    </dxf>
    <dxf>
      <fill>
        <patternFill>
          <bgColor rgb="FFFF0000"/>
        </patternFill>
      </fill>
    </dxf>
    <dxf>
      <fill>
        <patternFill>
          <bgColor rgb="FFFF0000"/>
        </patternFill>
      </fill>
    </dxf>
    <dxf>
      <fill>
        <patternFill>
          <bgColor rgb="FFFFC000"/>
        </patternFill>
      </fill>
    </dxf>
    <dxf>
      <fill>
        <patternFill>
          <bgColor rgb="FFFFFF00"/>
        </patternFill>
      </fill>
    </dxf>
    <dxf>
      <fill>
        <patternFill>
          <bgColor rgb="FFFF0000"/>
        </patternFill>
      </fill>
    </dxf>
    <dxf>
      <fill>
        <patternFill>
          <bgColor rgb="FFFF0000"/>
        </patternFill>
      </fill>
    </dxf>
    <dxf>
      <fill>
        <patternFill>
          <bgColor rgb="FFFFC000"/>
        </patternFill>
      </fill>
    </dxf>
    <dxf>
      <fill>
        <patternFill>
          <bgColor rgb="FFFFFF00"/>
        </patternFill>
      </fill>
    </dxf>
    <dxf>
      <fill>
        <patternFill>
          <bgColor rgb="FFFF0000"/>
        </patternFill>
      </fill>
    </dxf>
    <dxf>
      <fill>
        <patternFill>
          <bgColor rgb="FFFF0000"/>
        </patternFill>
      </fill>
    </dxf>
    <dxf>
      <fill>
        <patternFill>
          <bgColor rgb="FFFFC000"/>
        </patternFill>
      </fill>
    </dxf>
    <dxf>
      <fill>
        <patternFill>
          <bgColor rgb="FFFFFF00"/>
        </patternFill>
      </fill>
    </dxf>
    <dxf>
      <fill>
        <patternFill>
          <bgColor rgb="FFFF0000"/>
        </patternFill>
      </fill>
    </dxf>
    <dxf>
      <fill>
        <patternFill>
          <bgColor rgb="FFFFFF00"/>
        </patternFill>
      </fill>
    </dxf>
    <dxf>
      <fill>
        <patternFill>
          <bgColor rgb="FFFF0000"/>
        </patternFill>
      </fill>
    </dxf>
    <dxf>
      <fill>
        <patternFill>
          <bgColor rgb="FFFFFF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FF00"/>
        </patternFill>
      </fill>
    </dxf>
    <dxf>
      <fill>
        <patternFill>
          <bgColor rgb="FFFF0000"/>
        </patternFill>
      </fill>
    </dxf>
    <dxf>
      <fill>
        <patternFill>
          <bgColor rgb="FFFF0000"/>
        </patternFill>
      </fill>
    </dxf>
    <dxf>
      <fill>
        <patternFill>
          <bgColor rgb="FFFF0000"/>
        </patternFill>
      </fill>
    </dxf>
    <dxf>
      <fill>
        <patternFill>
          <bgColor rgb="FFFFC000"/>
        </patternFill>
      </fill>
    </dxf>
    <dxf>
      <fill>
        <patternFill>
          <bgColor rgb="FFFFFF00"/>
        </patternFill>
      </fill>
    </dxf>
    <dxf>
      <fill>
        <patternFill>
          <bgColor rgb="FFFF0000"/>
        </patternFill>
      </fill>
    </dxf>
    <dxf>
      <fill>
        <patternFill>
          <bgColor rgb="FFFF0000"/>
        </patternFill>
      </fill>
    </dxf>
    <dxf>
      <fill>
        <patternFill>
          <bgColor rgb="FFFFC000"/>
        </patternFill>
      </fill>
    </dxf>
    <dxf>
      <fill>
        <patternFill>
          <bgColor rgb="FFFFFF00"/>
        </patternFill>
      </fill>
    </dxf>
    <dxf>
      <fill>
        <patternFill>
          <bgColor rgb="FFFF0000"/>
        </patternFill>
      </fill>
    </dxf>
    <dxf>
      <fill>
        <patternFill>
          <bgColor rgb="FFFF0000"/>
        </patternFill>
      </fill>
    </dxf>
    <dxf>
      <fill>
        <patternFill>
          <bgColor rgb="FFFFC000"/>
        </patternFill>
      </fill>
    </dxf>
    <dxf>
      <fill>
        <patternFill>
          <bgColor rgb="FFFFFF00"/>
        </patternFill>
      </fill>
    </dxf>
    <dxf>
      <fill>
        <patternFill>
          <bgColor rgb="FFFF0000"/>
        </patternFill>
      </fill>
    </dxf>
    <dxf>
      <fill>
        <patternFill>
          <bgColor rgb="FFFF0000"/>
        </patternFill>
      </fill>
    </dxf>
    <dxf>
      <fill>
        <patternFill>
          <bgColor rgb="FFFFC000"/>
        </patternFill>
      </fill>
    </dxf>
    <dxf>
      <fill>
        <patternFill>
          <bgColor rgb="FFFFFF00"/>
        </patternFill>
      </fill>
    </dxf>
    <dxf>
      <fill>
        <patternFill>
          <bgColor rgb="FFFFFF00"/>
        </patternFill>
      </fill>
    </dxf>
    <dxf>
      <fill>
        <patternFill>
          <bgColor rgb="FFFF0000"/>
        </patternFill>
      </fill>
    </dxf>
    <dxf>
      <fill>
        <patternFill>
          <bgColor rgb="FFFF0000"/>
        </patternFill>
      </fill>
    </dxf>
    <dxf>
      <fill>
        <patternFill>
          <bgColor rgb="FFFFFF00"/>
        </patternFill>
      </fill>
    </dxf>
    <dxf>
      <fill>
        <patternFill>
          <bgColor rgb="FFFF0000"/>
        </patternFill>
      </fill>
    </dxf>
    <dxf>
      <fill>
        <patternFill>
          <bgColor rgb="FFFFFF00"/>
        </patternFill>
      </fill>
    </dxf>
    <dxf>
      <fill>
        <patternFill>
          <bgColor rgb="FFFF0000"/>
        </patternFill>
      </fill>
    </dxf>
    <dxf>
      <fill>
        <patternFill>
          <bgColor rgb="FFFF0000"/>
        </patternFill>
      </fill>
    </dxf>
    <dxf>
      <fill>
        <patternFill>
          <bgColor rgb="FFFF0000"/>
        </patternFill>
      </fill>
    </dxf>
    <dxf>
      <fill>
        <patternFill>
          <bgColor rgb="FFFFC000"/>
        </patternFill>
      </fill>
    </dxf>
    <dxf>
      <fill>
        <patternFill>
          <bgColor rgb="FFFFFF00"/>
        </patternFill>
      </fill>
    </dxf>
    <dxf>
      <fill>
        <patternFill>
          <bgColor rgb="FFFFFF00"/>
        </patternFill>
      </fill>
    </dxf>
    <dxf>
      <fill>
        <patternFill>
          <bgColor rgb="FFFF0000"/>
        </patternFill>
      </fill>
    </dxf>
    <dxf>
      <fill>
        <patternFill>
          <bgColor rgb="FFFF0000"/>
        </patternFill>
      </fill>
    </dxf>
    <dxf>
      <fill>
        <patternFill>
          <bgColor rgb="FFFFFF00"/>
        </patternFill>
      </fill>
    </dxf>
    <dxf>
      <fill>
        <patternFill>
          <bgColor rgb="FFFF0000"/>
        </patternFill>
      </fill>
    </dxf>
    <dxf>
      <fill>
        <patternFill>
          <bgColor rgb="FFFFFF00"/>
        </patternFill>
      </fill>
    </dxf>
    <dxf>
      <fill>
        <patternFill>
          <bgColor rgb="FFFF0000"/>
        </patternFill>
      </fill>
    </dxf>
    <dxf>
      <fill>
        <patternFill>
          <bgColor rgb="FFFF0000"/>
        </patternFill>
      </fill>
    </dxf>
    <dxf>
      <fill>
        <patternFill>
          <bgColor rgb="FFFF0000"/>
        </patternFill>
      </fill>
    </dxf>
    <dxf>
      <fill>
        <patternFill>
          <bgColor rgb="FFFFFF00"/>
        </patternFill>
      </fill>
    </dxf>
    <dxf>
      <fill>
        <patternFill>
          <bgColor rgb="FFFF0000"/>
        </patternFill>
      </fill>
    </dxf>
    <dxf>
      <fill>
        <patternFill>
          <bgColor rgb="FFFF0000"/>
        </patternFill>
      </fill>
    </dxf>
    <dxf>
      <fill>
        <patternFill>
          <bgColor rgb="FFFF0000"/>
        </patternFill>
      </fill>
    </dxf>
    <dxf>
      <fill>
        <patternFill>
          <bgColor rgb="FFFFFF00"/>
        </patternFill>
      </fill>
    </dxf>
    <dxf>
      <fill>
        <patternFill>
          <bgColor rgb="FFFF0000"/>
        </patternFill>
      </fill>
    </dxf>
    <dxf>
      <fill>
        <patternFill>
          <bgColor rgb="FFFF0000"/>
        </patternFill>
      </fill>
    </dxf>
    <dxf>
      <fill>
        <patternFill>
          <bgColor rgb="FFFF0000"/>
        </patternFill>
      </fill>
    </dxf>
    <dxf>
      <fill>
        <patternFill>
          <bgColor rgb="FFFFC000"/>
        </patternFill>
      </fill>
    </dxf>
    <dxf>
      <fill>
        <patternFill>
          <bgColor rgb="FFFFFF00"/>
        </patternFill>
      </fill>
    </dxf>
    <dxf>
      <fill>
        <patternFill>
          <bgColor rgb="FFFF0000"/>
        </patternFill>
      </fill>
    </dxf>
    <dxf>
      <fill>
        <patternFill>
          <bgColor rgb="FFFF0000"/>
        </patternFill>
      </fill>
    </dxf>
    <dxf>
      <fill>
        <patternFill>
          <bgColor rgb="FFFFC000"/>
        </patternFill>
      </fill>
    </dxf>
    <dxf>
      <fill>
        <patternFill>
          <bgColor rgb="FFFFFF00"/>
        </patternFill>
      </fill>
    </dxf>
    <dxf>
      <fill>
        <patternFill>
          <bgColor rgb="FFFF0000"/>
        </patternFill>
      </fill>
    </dxf>
    <dxf>
      <fill>
        <patternFill>
          <bgColor rgb="FFFF0000"/>
        </patternFill>
      </fill>
    </dxf>
    <dxf>
      <fill>
        <patternFill>
          <bgColor rgb="FFFFC000"/>
        </patternFill>
      </fill>
    </dxf>
    <dxf>
      <fill>
        <patternFill>
          <bgColor rgb="FFFFFF00"/>
        </patternFill>
      </fill>
    </dxf>
    <dxf>
      <fill>
        <patternFill>
          <bgColor rgb="FFFF0000"/>
        </patternFill>
      </fill>
    </dxf>
    <dxf>
      <fill>
        <patternFill>
          <bgColor rgb="FFFF0000"/>
        </patternFill>
      </fill>
    </dxf>
    <dxf>
      <fill>
        <patternFill>
          <bgColor rgb="FFFFC000"/>
        </patternFill>
      </fill>
    </dxf>
    <dxf>
      <fill>
        <patternFill>
          <bgColor rgb="FFFFFF00"/>
        </patternFill>
      </fill>
    </dxf>
    <dxf>
      <fill>
        <patternFill>
          <bgColor rgb="FFFF0000"/>
        </patternFill>
      </fill>
    </dxf>
    <dxf>
      <fill>
        <patternFill>
          <bgColor rgb="FFFFFF00"/>
        </patternFill>
      </fill>
    </dxf>
    <dxf>
      <fill>
        <patternFill>
          <bgColor rgb="FFFF0000"/>
        </patternFill>
      </fill>
    </dxf>
    <dxf>
      <fill>
        <patternFill>
          <bgColor rgb="FFFFFF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FF00"/>
        </patternFill>
      </fill>
    </dxf>
    <dxf>
      <fill>
        <patternFill>
          <bgColor rgb="FFFF0000"/>
        </patternFill>
      </fill>
    </dxf>
    <dxf>
      <fill>
        <patternFill>
          <bgColor rgb="FFFF0000"/>
        </patternFill>
      </fill>
    </dxf>
    <dxf>
      <fill>
        <patternFill>
          <bgColor rgb="FFFF0000"/>
        </patternFill>
      </fill>
    </dxf>
    <dxf>
      <fill>
        <patternFill>
          <bgColor rgb="FFFFC000"/>
        </patternFill>
      </fill>
    </dxf>
    <dxf>
      <fill>
        <patternFill>
          <bgColor rgb="FFFFFF00"/>
        </patternFill>
      </fill>
    </dxf>
    <dxf>
      <fill>
        <patternFill>
          <bgColor rgb="FFFF0000"/>
        </patternFill>
      </fill>
    </dxf>
    <dxf>
      <fill>
        <patternFill>
          <bgColor rgb="FFFF0000"/>
        </patternFill>
      </fill>
    </dxf>
    <dxf>
      <fill>
        <patternFill>
          <bgColor rgb="FFFFC000"/>
        </patternFill>
      </fill>
    </dxf>
    <dxf>
      <fill>
        <patternFill>
          <bgColor rgb="FFFFFF00"/>
        </patternFill>
      </fill>
    </dxf>
    <dxf>
      <fill>
        <patternFill>
          <bgColor rgb="FFFF0000"/>
        </patternFill>
      </fill>
    </dxf>
    <dxf>
      <fill>
        <patternFill>
          <bgColor rgb="FFFF0000"/>
        </patternFill>
      </fill>
    </dxf>
    <dxf>
      <fill>
        <patternFill>
          <bgColor rgb="FFFFC000"/>
        </patternFill>
      </fill>
    </dxf>
    <dxf>
      <fill>
        <patternFill>
          <bgColor rgb="FFFFFF00"/>
        </patternFill>
      </fill>
    </dxf>
    <dxf>
      <fill>
        <patternFill>
          <bgColor rgb="FFFF0000"/>
        </patternFill>
      </fill>
    </dxf>
    <dxf>
      <fill>
        <patternFill>
          <bgColor rgb="FFFF0000"/>
        </patternFill>
      </fill>
    </dxf>
    <dxf>
      <fill>
        <patternFill>
          <bgColor rgb="FFFFC000"/>
        </patternFill>
      </fill>
    </dxf>
    <dxf>
      <fill>
        <patternFill>
          <bgColor rgb="FFFFFF00"/>
        </patternFill>
      </fill>
    </dxf>
    <dxf>
      <fill>
        <patternFill>
          <bgColor rgb="FFFFFF00"/>
        </patternFill>
      </fill>
    </dxf>
    <dxf>
      <fill>
        <patternFill>
          <bgColor rgb="FFFF0000"/>
        </patternFill>
      </fill>
    </dxf>
    <dxf>
      <fill>
        <patternFill>
          <bgColor rgb="FFFF0000"/>
        </patternFill>
      </fill>
    </dxf>
    <dxf>
      <fill>
        <patternFill>
          <bgColor rgb="FFFFFF00"/>
        </patternFill>
      </fill>
    </dxf>
    <dxf>
      <fill>
        <patternFill>
          <bgColor rgb="FFFF0000"/>
        </patternFill>
      </fill>
    </dxf>
    <dxf>
      <fill>
        <patternFill>
          <bgColor rgb="FFFFFF00"/>
        </patternFill>
      </fill>
    </dxf>
    <dxf>
      <fill>
        <patternFill>
          <bgColor rgb="FFFF0000"/>
        </patternFill>
      </fill>
    </dxf>
    <dxf>
      <fill>
        <patternFill>
          <bgColor rgb="FFFF0000"/>
        </patternFill>
      </fill>
    </dxf>
    <dxf>
      <fill>
        <patternFill>
          <bgColor rgb="FFFF0000"/>
        </patternFill>
      </fill>
    </dxf>
    <dxf>
      <fill>
        <patternFill>
          <bgColor rgb="FFFFC000"/>
        </patternFill>
      </fill>
    </dxf>
    <dxf>
      <fill>
        <patternFill>
          <bgColor rgb="FFFFFF00"/>
        </patternFill>
      </fill>
    </dxf>
    <dxf>
      <fill>
        <patternFill>
          <bgColor rgb="FFFFFF00"/>
        </patternFill>
      </fill>
    </dxf>
    <dxf>
      <fill>
        <patternFill>
          <bgColor rgb="FFFF0000"/>
        </patternFill>
      </fill>
    </dxf>
    <dxf>
      <fill>
        <patternFill>
          <bgColor rgb="FFFF0000"/>
        </patternFill>
      </fill>
    </dxf>
    <dxf>
      <fill>
        <patternFill>
          <bgColor rgb="FFFFFF00"/>
        </patternFill>
      </fill>
    </dxf>
    <dxf>
      <fill>
        <patternFill>
          <bgColor rgb="FFFF0000"/>
        </patternFill>
      </fill>
    </dxf>
    <dxf>
      <fill>
        <patternFill>
          <bgColor rgb="FFFFFF00"/>
        </patternFill>
      </fill>
    </dxf>
    <dxf>
      <fill>
        <patternFill>
          <bgColor rgb="FFFF0000"/>
        </patternFill>
      </fill>
    </dxf>
    <dxf>
      <fill>
        <patternFill>
          <bgColor rgb="FFFF0000"/>
        </patternFill>
      </fill>
    </dxf>
    <dxf>
      <fill>
        <patternFill>
          <bgColor rgb="FFFF0000"/>
        </patternFill>
      </fill>
    </dxf>
    <dxf>
      <fill>
        <patternFill>
          <bgColor rgb="FFFFFF00"/>
        </patternFill>
      </fill>
    </dxf>
    <dxf>
      <fill>
        <patternFill>
          <bgColor rgb="FFFF0000"/>
        </patternFill>
      </fill>
    </dxf>
    <dxf>
      <fill>
        <patternFill>
          <bgColor rgb="FFFF0000"/>
        </patternFill>
      </fill>
    </dxf>
    <dxf>
      <fill>
        <patternFill>
          <bgColor rgb="FFFF0000"/>
        </patternFill>
      </fill>
    </dxf>
    <dxf>
      <fill>
        <patternFill>
          <bgColor rgb="FFFFFF00"/>
        </patternFill>
      </fill>
    </dxf>
    <dxf>
      <fill>
        <patternFill>
          <bgColor rgb="FFFF0000"/>
        </patternFill>
      </fill>
    </dxf>
    <dxf>
      <fill>
        <patternFill>
          <bgColor rgb="FFFF0000"/>
        </patternFill>
      </fill>
    </dxf>
    <dxf>
      <fill>
        <patternFill>
          <bgColor rgb="FFFF0000"/>
        </patternFill>
      </fill>
    </dxf>
    <dxf>
      <fill>
        <patternFill>
          <bgColor rgb="FFFFC000"/>
        </patternFill>
      </fill>
    </dxf>
    <dxf>
      <fill>
        <patternFill>
          <bgColor rgb="FFFFFF00"/>
        </patternFill>
      </fill>
    </dxf>
    <dxf>
      <fill>
        <patternFill>
          <bgColor rgb="FFFF0000"/>
        </patternFill>
      </fill>
    </dxf>
    <dxf>
      <fill>
        <patternFill>
          <bgColor rgb="FFFF0000"/>
        </patternFill>
      </fill>
    </dxf>
    <dxf>
      <fill>
        <patternFill>
          <bgColor rgb="FFFFC000"/>
        </patternFill>
      </fill>
    </dxf>
    <dxf>
      <fill>
        <patternFill>
          <bgColor rgb="FFFFFF00"/>
        </patternFill>
      </fill>
    </dxf>
    <dxf>
      <fill>
        <patternFill>
          <bgColor rgb="FFFF0000"/>
        </patternFill>
      </fill>
    </dxf>
    <dxf>
      <fill>
        <patternFill>
          <bgColor rgb="FFFF0000"/>
        </patternFill>
      </fill>
    </dxf>
    <dxf>
      <fill>
        <patternFill>
          <bgColor rgb="FFFFC000"/>
        </patternFill>
      </fill>
    </dxf>
    <dxf>
      <fill>
        <patternFill>
          <bgColor rgb="FFFFFF00"/>
        </patternFill>
      </fill>
    </dxf>
    <dxf>
      <fill>
        <patternFill>
          <bgColor rgb="FFFF0000"/>
        </patternFill>
      </fill>
    </dxf>
    <dxf>
      <fill>
        <patternFill>
          <bgColor rgb="FFFF0000"/>
        </patternFill>
      </fill>
    </dxf>
    <dxf>
      <fill>
        <patternFill>
          <bgColor rgb="FFFFC000"/>
        </patternFill>
      </fill>
    </dxf>
    <dxf>
      <fill>
        <patternFill>
          <bgColor rgb="FFFFFF00"/>
        </patternFill>
      </fill>
    </dxf>
    <dxf>
      <fill>
        <patternFill>
          <bgColor rgb="FFFF0000"/>
        </patternFill>
      </fill>
    </dxf>
    <dxf>
      <fill>
        <patternFill>
          <bgColor rgb="FFFFFF00"/>
        </patternFill>
      </fill>
    </dxf>
    <dxf>
      <fill>
        <patternFill>
          <bgColor rgb="FFFF0000"/>
        </patternFill>
      </fill>
    </dxf>
    <dxf>
      <fill>
        <patternFill>
          <bgColor rgb="FFFFFF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FF00"/>
        </patternFill>
      </fill>
    </dxf>
    <dxf>
      <fill>
        <patternFill>
          <bgColor rgb="FFFF0000"/>
        </patternFill>
      </fill>
    </dxf>
    <dxf>
      <fill>
        <patternFill>
          <bgColor rgb="FFFF0000"/>
        </patternFill>
      </fill>
    </dxf>
    <dxf>
      <fill>
        <patternFill>
          <bgColor rgb="FFFF0000"/>
        </patternFill>
      </fill>
    </dxf>
    <dxf>
      <fill>
        <patternFill>
          <bgColor rgb="FFFFC000"/>
        </patternFill>
      </fill>
    </dxf>
    <dxf>
      <fill>
        <patternFill>
          <bgColor rgb="FFFFFF00"/>
        </patternFill>
      </fill>
    </dxf>
    <dxf>
      <fill>
        <patternFill>
          <bgColor rgb="FFFF0000"/>
        </patternFill>
      </fill>
    </dxf>
    <dxf>
      <fill>
        <patternFill>
          <bgColor rgb="FFFF0000"/>
        </patternFill>
      </fill>
    </dxf>
    <dxf>
      <fill>
        <patternFill>
          <bgColor rgb="FFFFC000"/>
        </patternFill>
      </fill>
    </dxf>
    <dxf>
      <fill>
        <patternFill>
          <bgColor rgb="FFFFFF00"/>
        </patternFill>
      </fill>
    </dxf>
    <dxf>
      <fill>
        <patternFill>
          <bgColor rgb="FFFF0000"/>
        </patternFill>
      </fill>
    </dxf>
    <dxf>
      <fill>
        <patternFill>
          <bgColor rgb="FFFF0000"/>
        </patternFill>
      </fill>
    </dxf>
    <dxf>
      <fill>
        <patternFill>
          <bgColor rgb="FFFFC000"/>
        </patternFill>
      </fill>
    </dxf>
    <dxf>
      <fill>
        <patternFill>
          <bgColor rgb="FFFFFF00"/>
        </patternFill>
      </fill>
    </dxf>
    <dxf>
      <fill>
        <patternFill>
          <bgColor rgb="FFFF0000"/>
        </patternFill>
      </fill>
    </dxf>
    <dxf>
      <fill>
        <patternFill>
          <bgColor rgb="FFFF0000"/>
        </patternFill>
      </fill>
    </dxf>
    <dxf>
      <fill>
        <patternFill>
          <bgColor rgb="FFFFC000"/>
        </patternFill>
      </fill>
    </dxf>
    <dxf>
      <fill>
        <patternFill>
          <bgColor rgb="FFFFFF00"/>
        </patternFill>
      </fill>
    </dxf>
    <dxf>
      <fill>
        <patternFill>
          <bgColor rgb="FFFFFF00"/>
        </patternFill>
      </fill>
    </dxf>
    <dxf>
      <fill>
        <patternFill>
          <bgColor rgb="FFFF0000"/>
        </patternFill>
      </fill>
    </dxf>
    <dxf>
      <fill>
        <patternFill>
          <bgColor rgb="FFFF0000"/>
        </patternFill>
      </fill>
    </dxf>
    <dxf>
      <fill>
        <patternFill>
          <bgColor rgb="FFFFFF00"/>
        </patternFill>
      </fill>
    </dxf>
    <dxf>
      <fill>
        <patternFill>
          <bgColor rgb="FFFF0000"/>
        </patternFill>
      </fill>
    </dxf>
    <dxf>
      <fill>
        <patternFill>
          <bgColor rgb="FFFFFF00"/>
        </patternFill>
      </fill>
    </dxf>
    <dxf>
      <fill>
        <patternFill>
          <bgColor rgb="FFFF0000"/>
        </patternFill>
      </fill>
    </dxf>
    <dxf>
      <fill>
        <patternFill>
          <bgColor rgb="FFFF0000"/>
        </patternFill>
      </fill>
    </dxf>
    <dxf>
      <fill>
        <patternFill>
          <bgColor rgb="FFFF0000"/>
        </patternFill>
      </fill>
    </dxf>
    <dxf>
      <fill>
        <patternFill>
          <bgColor rgb="FFFFC000"/>
        </patternFill>
      </fill>
    </dxf>
    <dxf>
      <fill>
        <patternFill>
          <bgColor rgb="FFFFFF00"/>
        </patternFill>
      </fill>
    </dxf>
    <dxf>
      <fill>
        <patternFill>
          <bgColor rgb="FFFFFF00"/>
        </patternFill>
      </fill>
    </dxf>
    <dxf>
      <fill>
        <patternFill>
          <bgColor rgb="FFFF0000"/>
        </patternFill>
      </fill>
    </dxf>
    <dxf>
      <fill>
        <patternFill>
          <bgColor rgb="FFFF0000"/>
        </patternFill>
      </fill>
    </dxf>
    <dxf>
      <fill>
        <patternFill>
          <bgColor rgb="FFFFFF00"/>
        </patternFill>
      </fill>
    </dxf>
    <dxf>
      <fill>
        <patternFill>
          <bgColor rgb="FFFF0000"/>
        </patternFill>
      </fill>
    </dxf>
    <dxf>
      <fill>
        <patternFill>
          <bgColor rgb="FFFFFF00"/>
        </patternFill>
      </fill>
    </dxf>
    <dxf>
      <fill>
        <patternFill>
          <bgColor rgb="FFFF0000"/>
        </patternFill>
      </fill>
    </dxf>
    <dxf>
      <fill>
        <patternFill>
          <bgColor rgb="FFFF0000"/>
        </patternFill>
      </fill>
    </dxf>
    <dxf>
      <fill>
        <patternFill>
          <bgColor rgb="FFFF0000"/>
        </patternFill>
      </fill>
    </dxf>
    <dxf>
      <fill>
        <patternFill>
          <bgColor rgb="FFFFFF00"/>
        </patternFill>
      </fill>
    </dxf>
    <dxf>
      <fill>
        <patternFill>
          <bgColor rgb="FFFF0000"/>
        </patternFill>
      </fill>
    </dxf>
    <dxf>
      <fill>
        <patternFill>
          <bgColor rgb="FFFF0000"/>
        </patternFill>
      </fill>
    </dxf>
    <dxf>
      <fill>
        <patternFill>
          <bgColor rgb="FFFF0000"/>
        </patternFill>
      </fill>
    </dxf>
    <dxf>
      <fill>
        <patternFill>
          <bgColor rgb="FFFFFF00"/>
        </patternFill>
      </fill>
    </dxf>
    <dxf>
      <fill>
        <patternFill>
          <bgColor rgb="FFFF0000"/>
        </patternFill>
      </fill>
    </dxf>
    <dxf>
      <fill>
        <patternFill>
          <bgColor rgb="FFFF0000"/>
        </patternFill>
      </fill>
    </dxf>
    <dxf>
      <fill>
        <patternFill>
          <bgColor rgb="FFFF0000"/>
        </patternFill>
      </fill>
    </dxf>
    <dxf>
      <fill>
        <patternFill>
          <bgColor rgb="FFFFC000"/>
        </patternFill>
      </fill>
    </dxf>
    <dxf>
      <fill>
        <patternFill>
          <bgColor rgb="FFFFFF00"/>
        </patternFill>
      </fill>
    </dxf>
    <dxf>
      <fill>
        <patternFill>
          <bgColor rgb="FFFF0000"/>
        </patternFill>
      </fill>
    </dxf>
    <dxf>
      <fill>
        <patternFill>
          <bgColor rgb="FFFF0000"/>
        </patternFill>
      </fill>
    </dxf>
    <dxf>
      <fill>
        <patternFill>
          <bgColor rgb="FFFFC000"/>
        </patternFill>
      </fill>
    </dxf>
    <dxf>
      <fill>
        <patternFill>
          <bgColor rgb="FFFFFF00"/>
        </patternFill>
      </fill>
    </dxf>
    <dxf>
      <fill>
        <patternFill>
          <bgColor rgb="FFFF0000"/>
        </patternFill>
      </fill>
    </dxf>
    <dxf>
      <fill>
        <patternFill>
          <bgColor rgb="FFFF0000"/>
        </patternFill>
      </fill>
    </dxf>
    <dxf>
      <fill>
        <patternFill>
          <bgColor rgb="FFFFC000"/>
        </patternFill>
      </fill>
    </dxf>
    <dxf>
      <fill>
        <patternFill>
          <bgColor rgb="FFFFFF00"/>
        </patternFill>
      </fill>
    </dxf>
    <dxf>
      <fill>
        <patternFill>
          <bgColor rgb="FFFF0000"/>
        </patternFill>
      </fill>
    </dxf>
    <dxf>
      <fill>
        <patternFill>
          <bgColor rgb="FFFF0000"/>
        </patternFill>
      </fill>
    </dxf>
    <dxf>
      <fill>
        <patternFill>
          <bgColor rgb="FFFFC000"/>
        </patternFill>
      </fill>
    </dxf>
    <dxf>
      <fill>
        <patternFill>
          <bgColor rgb="FFFFFF00"/>
        </patternFill>
      </fill>
    </dxf>
    <dxf>
      <fill>
        <patternFill>
          <bgColor rgb="FFFF0000"/>
        </patternFill>
      </fill>
    </dxf>
    <dxf>
      <fill>
        <patternFill>
          <bgColor rgb="FFFFFF00"/>
        </patternFill>
      </fill>
    </dxf>
    <dxf>
      <fill>
        <patternFill>
          <bgColor rgb="FFFF0000"/>
        </patternFill>
      </fill>
    </dxf>
    <dxf>
      <fill>
        <patternFill>
          <bgColor rgb="FFFFFF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FF00"/>
        </patternFill>
      </fill>
    </dxf>
    <dxf>
      <fill>
        <patternFill>
          <bgColor rgb="FFFF0000"/>
        </patternFill>
      </fill>
    </dxf>
    <dxf>
      <fill>
        <patternFill>
          <bgColor rgb="FFFF0000"/>
        </patternFill>
      </fill>
    </dxf>
    <dxf>
      <fill>
        <patternFill>
          <bgColor rgb="FFFF0000"/>
        </patternFill>
      </fill>
    </dxf>
    <dxf>
      <fill>
        <patternFill>
          <bgColor rgb="FFFFC000"/>
        </patternFill>
      </fill>
    </dxf>
    <dxf>
      <fill>
        <patternFill>
          <bgColor rgb="FFFFFF00"/>
        </patternFill>
      </fill>
    </dxf>
    <dxf>
      <fill>
        <patternFill>
          <bgColor rgb="FFFF0000"/>
        </patternFill>
      </fill>
    </dxf>
    <dxf>
      <fill>
        <patternFill>
          <bgColor rgb="FFFF0000"/>
        </patternFill>
      </fill>
    </dxf>
    <dxf>
      <fill>
        <patternFill>
          <bgColor rgb="FFFFC000"/>
        </patternFill>
      </fill>
    </dxf>
    <dxf>
      <fill>
        <patternFill>
          <bgColor rgb="FFFFFF00"/>
        </patternFill>
      </fill>
    </dxf>
    <dxf>
      <fill>
        <patternFill>
          <bgColor rgb="FFFF0000"/>
        </patternFill>
      </fill>
    </dxf>
    <dxf>
      <fill>
        <patternFill>
          <bgColor rgb="FFFF0000"/>
        </patternFill>
      </fill>
    </dxf>
    <dxf>
      <fill>
        <patternFill>
          <bgColor rgb="FFFFC000"/>
        </patternFill>
      </fill>
    </dxf>
    <dxf>
      <fill>
        <patternFill>
          <bgColor rgb="FFFFFF00"/>
        </patternFill>
      </fill>
    </dxf>
    <dxf>
      <fill>
        <patternFill>
          <bgColor rgb="FFFF0000"/>
        </patternFill>
      </fill>
    </dxf>
    <dxf>
      <fill>
        <patternFill>
          <bgColor rgb="FFFF0000"/>
        </patternFill>
      </fill>
    </dxf>
    <dxf>
      <fill>
        <patternFill>
          <bgColor rgb="FFFFC000"/>
        </patternFill>
      </fill>
    </dxf>
    <dxf>
      <fill>
        <patternFill>
          <bgColor rgb="FFFFFF00"/>
        </patternFill>
      </fill>
    </dxf>
    <dxf>
      <fill>
        <patternFill>
          <bgColor rgb="FFFFFF00"/>
        </patternFill>
      </fill>
    </dxf>
    <dxf>
      <fill>
        <patternFill>
          <bgColor rgb="FFFF0000"/>
        </patternFill>
      </fill>
    </dxf>
    <dxf>
      <fill>
        <patternFill>
          <bgColor rgb="FFFF0000"/>
        </patternFill>
      </fill>
    </dxf>
    <dxf>
      <fill>
        <patternFill>
          <bgColor rgb="FFFFFF00"/>
        </patternFill>
      </fill>
    </dxf>
    <dxf>
      <fill>
        <patternFill>
          <bgColor rgb="FFFF0000"/>
        </patternFill>
      </fill>
    </dxf>
    <dxf>
      <fill>
        <patternFill>
          <bgColor rgb="FFFFFF00"/>
        </patternFill>
      </fill>
    </dxf>
    <dxf>
      <fill>
        <patternFill>
          <bgColor rgb="FFFF0000"/>
        </patternFill>
      </fill>
    </dxf>
    <dxf>
      <fill>
        <patternFill>
          <bgColor rgb="FFFF0000"/>
        </patternFill>
      </fill>
    </dxf>
    <dxf>
      <fill>
        <patternFill>
          <bgColor rgb="FFFF0000"/>
        </patternFill>
      </fill>
    </dxf>
    <dxf>
      <fill>
        <patternFill>
          <bgColor rgb="FFFFC000"/>
        </patternFill>
      </fill>
    </dxf>
    <dxf>
      <fill>
        <patternFill>
          <bgColor rgb="FFFFFF00"/>
        </patternFill>
      </fill>
    </dxf>
    <dxf>
      <fill>
        <patternFill>
          <bgColor rgb="FFFFFF00"/>
        </patternFill>
      </fill>
    </dxf>
    <dxf>
      <fill>
        <patternFill>
          <bgColor rgb="FFFF0000"/>
        </patternFill>
      </fill>
    </dxf>
    <dxf>
      <fill>
        <patternFill>
          <bgColor rgb="FFFF0000"/>
        </patternFill>
      </fill>
    </dxf>
    <dxf>
      <fill>
        <patternFill>
          <bgColor rgb="FFFFFF00"/>
        </patternFill>
      </fill>
    </dxf>
    <dxf>
      <fill>
        <patternFill>
          <bgColor rgb="FFFF0000"/>
        </patternFill>
      </fill>
    </dxf>
    <dxf>
      <fill>
        <patternFill>
          <bgColor rgb="FFFFFF00"/>
        </patternFill>
      </fill>
    </dxf>
    <dxf>
      <fill>
        <patternFill>
          <bgColor rgb="FFFF0000"/>
        </patternFill>
      </fill>
    </dxf>
    <dxf>
      <fill>
        <patternFill>
          <bgColor rgb="FFFF0000"/>
        </patternFill>
      </fill>
    </dxf>
    <dxf>
      <fill>
        <patternFill>
          <bgColor rgb="FFFF0000"/>
        </patternFill>
      </fill>
    </dxf>
    <dxf>
      <fill>
        <patternFill>
          <bgColor rgb="FFFFFF00"/>
        </patternFill>
      </fill>
    </dxf>
    <dxf>
      <fill>
        <patternFill>
          <bgColor rgb="FFFF0000"/>
        </patternFill>
      </fill>
    </dxf>
    <dxf>
      <fill>
        <patternFill>
          <bgColor rgb="FFFF0000"/>
        </patternFill>
      </fill>
    </dxf>
    <dxf>
      <fill>
        <patternFill>
          <bgColor rgb="FFFF0000"/>
        </patternFill>
      </fill>
    </dxf>
    <dxf>
      <fill>
        <patternFill>
          <bgColor rgb="FFFFFF00"/>
        </patternFill>
      </fill>
    </dxf>
    <dxf>
      <fill>
        <patternFill>
          <bgColor rgb="FFFF0000"/>
        </patternFill>
      </fill>
    </dxf>
    <dxf>
      <fill>
        <patternFill>
          <bgColor rgb="FFFF0000"/>
        </patternFill>
      </fill>
    </dxf>
    <dxf>
      <fill>
        <patternFill>
          <bgColor rgb="FFFF0000"/>
        </patternFill>
      </fill>
    </dxf>
    <dxf>
      <fill>
        <patternFill>
          <bgColor rgb="FFFFC000"/>
        </patternFill>
      </fill>
    </dxf>
    <dxf>
      <fill>
        <patternFill>
          <bgColor rgb="FFFFFF00"/>
        </patternFill>
      </fill>
    </dxf>
    <dxf>
      <fill>
        <patternFill>
          <bgColor rgb="FFFF0000"/>
        </patternFill>
      </fill>
    </dxf>
    <dxf>
      <fill>
        <patternFill>
          <bgColor rgb="FFFF0000"/>
        </patternFill>
      </fill>
    </dxf>
    <dxf>
      <fill>
        <patternFill>
          <bgColor rgb="FFFFC000"/>
        </patternFill>
      </fill>
    </dxf>
    <dxf>
      <fill>
        <patternFill>
          <bgColor rgb="FFFFFF00"/>
        </patternFill>
      </fill>
    </dxf>
    <dxf>
      <fill>
        <patternFill>
          <bgColor rgb="FFFF0000"/>
        </patternFill>
      </fill>
    </dxf>
    <dxf>
      <fill>
        <patternFill>
          <bgColor rgb="FFFF0000"/>
        </patternFill>
      </fill>
    </dxf>
    <dxf>
      <fill>
        <patternFill>
          <bgColor rgb="FFFFC000"/>
        </patternFill>
      </fill>
    </dxf>
    <dxf>
      <fill>
        <patternFill>
          <bgColor rgb="FFFFFF00"/>
        </patternFill>
      </fill>
    </dxf>
    <dxf>
      <fill>
        <patternFill>
          <bgColor rgb="FFFF0000"/>
        </patternFill>
      </fill>
    </dxf>
    <dxf>
      <fill>
        <patternFill>
          <bgColor rgb="FFFF0000"/>
        </patternFill>
      </fill>
    </dxf>
    <dxf>
      <fill>
        <patternFill>
          <bgColor rgb="FFFFC000"/>
        </patternFill>
      </fill>
    </dxf>
    <dxf>
      <fill>
        <patternFill>
          <bgColor rgb="FFFFFF00"/>
        </patternFill>
      </fill>
    </dxf>
    <dxf>
      <fill>
        <patternFill>
          <bgColor rgb="FFFF0000"/>
        </patternFill>
      </fill>
    </dxf>
    <dxf>
      <fill>
        <patternFill>
          <bgColor rgb="FFFFFF00"/>
        </patternFill>
      </fill>
    </dxf>
    <dxf>
      <fill>
        <patternFill>
          <bgColor rgb="FFFF0000"/>
        </patternFill>
      </fill>
    </dxf>
    <dxf>
      <fill>
        <patternFill>
          <bgColor rgb="FFFFFF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FF00"/>
        </patternFill>
      </fill>
    </dxf>
    <dxf>
      <fill>
        <patternFill>
          <bgColor rgb="FFFF0000"/>
        </patternFill>
      </fill>
    </dxf>
    <dxf>
      <fill>
        <patternFill>
          <bgColor rgb="FFFF0000"/>
        </patternFill>
      </fill>
    </dxf>
    <dxf>
      <fill>
        <patternFill>
          <bgColor rgb="FFFF0000"/>
        </patternFill>
      </fill>
    </dxf>
    <dxf>
      <fill>
        <patternFill>
          <bgColor rgb="FFFFC000"/>
        </patternFill>
      </fill>
    </dxf>
    <dxf>
      <fill>
        <patternFill>
          <bgColor rgb="FFFFFF00"/>
        </patternFill>
      </fill>
    </dxf>
    <dxf>
      <fill>
        <patternFill>
          <bgColor rgb="FFFF0000"/>
        </patternFill>
      </fill>
    </dxf>
    <dxf>
      <fill>
        <patternFill>
          <bgColor rgb="FFFF0000"/>
        </patternFill>
      </fill>
    </dxf>
    <dxf>
      <fill>
        <patternFill>
          <bgColor rgb="FFFFC000"/>
        </patternFill>
      </fill>
    </dxf>
    <dxf>
      <fill>
        <patternFill>
          <bgColor rgb="FFFFFF00"/>
        </patternFill>
      </fill>
    </dxf>
    <dxf>
      <fill>
        <patternFill>
          <bgColor rgb="FFFF0000"/>
        </patternFill>
      </fill>
    </dxf>
    <dxf>
      <fill>
        <patternFill>
          <bgColor rgb="FFFF0000"/>
        </patternFill>
      </fill>
    </dxf>
    <dxf>
      <fill>
        <patternFill>
          <bgColor rgb="FFFFC000"/>
        </patternFill>
      </fill>
    </dxf>
    <dxf>
      <fill>
        <patternFill>
          <bgColor rgb="FFFFFF00"/>
        </patternFill>
      </fill>
    </dxf>
    <dxf>
      <fill>
        <patternFill>
          <bgColor rgb="FFFF0000"/>
        </patternFill>
      </fill>
    </dxf>
    <dxf>
      <fill>
        <patternFill>
          <bgColor rgb="FFFF0000"/>
        </patternFill>
      </fill>
    </dxf>
    <dxf>
      <fill>
        <patternFill>
          <bgColor rgb="FFFFC000"/>
        </patternFill>
      </fill>
    </dxf>
    <dxf>
      <fill>
        <patternFill>
          <bgColor rgb="FFFFFF00"/>
        </patternFill>
      </fill>
    </dxf>
    <dxf>
      <fill>
        <patternFill>
          <bgColor rgb="FFFFFF00"/>
        </patternFill>
      </fill>
    </dxf>
    <dxf>
      <fill>
        <patternFill>
          <bgColor rgb="FFFF0000"/>
        </patternFill>
      </fill>
    </dxf>
    <dxf>
      <fill>
        <patternFill>
          <bgColor rgb="FFFF0000"/>
        </patternFill>
      </fill>
    </dxf>
    <dxf>
      <fill>
        <patternFill>
          <bgColor rgb="FFFFFF00"/>
        </patternFill>
      </fill>
    </dxf>
    <dxf>
      <fill>
        <patternFill>
          <bgColor rgb="FFFF0000"/>
        </patternFill>
      </fill>
    </dxf>
    <dxf>
      <fill>
        <patternFill>
          <bgColor rgb="FFFFFF00"/>
        </patternFill>
      </fill>
    </dxf>
    <dxf>
      <fill>
        <patternFill>
          <bgColor rgb="FFFF0000"/>
        </patternFill>
      </fill>
    </dxf>
    <dxf>
      <fill>
        <patternFill>
          <bgColor rgb="FFFF0000"/>
        </patternFill>
      </fill>
    </dxf>
    <dxf>
      <fill>
        <patternFill>
          <bgColor rgb="FFFF0000"/>
        </patternFill>
      </fill>
    </dxf>
    <dxf>
      <fill>
        <patternFill>
          <bgColor rgb="FFFFC000"/>
        </patternFill>
      </fill>
    </dxf>
    <dxf>
      <fill>
        <patternFill>
          <bgColor rgb="FFFFFF00"/>
        </patternFill>
      </fill>
    </dxf>
    <dxf>
      <fill>
        <patternFill>
          <bgColor rgb="FFFFFF00"/>
        </patternFill>
      </fill>
    </dxf>
    <dxf>
      <fill>
        <patternFill>
          <bgColor rgb="FFFF0000"/>
        </patternFill>
      </fill>
    </dxf>
    <dxf>
      <fill>
        <patternFill>
          <bgColor rgb="FFFF0000"/>
        </patternFill>
      </fill>
    </dxf>
    <dxf>
      <fill>
        <patternFill>
          <bgColor rgb="FFFFFF00"/>
        </patternFill>
      </fill>
    </dxf>
    <dxf>
      <fill>
        <patternFill>
          <bgColor rgb="FFFF0000"/>
        </patternFill>
      </fill>
    </dxf>
    <dxf>
      <fill>
        <patternFill>
          <bgColor rgb="FFFFFF00"/>
        </patternFill>
      </fill>
    </dxf>
    <dxf>
      <fill>
        <patternFill>
          <bgColor rgb="FFFF0000"/>
        </patternFill>
      </fill>
    </dxf>
    <dxf>
      <fill>
        <patternFill>
          <bgColor rgb="FFFF0000"/>
        </patternFill>
      </fill>
    </dxf>
    <dxf>
      <fill>
        <patternFill>
          <bgColor rgb="FFFF0000"/>
        </patternFill>
      </fill>
    </dxf>
    <dxf>
      <fill>
        <patternFill>
          <bgColor rgb="FFFFFF00"/>
        </patternFill>
      </fill>
    </dxf>
    <dxf>
      <fill>
        <patternFill>
          <bgColor rgb="FFFF0000"/>
        </patternFill>
      </fill>
    </dxf>
    <dxf>
      <fill>
        <patternFill>
          <bgColor rgb="FFFF0000"/>
        </patternFill>
      </fill>
    </dxf>
    <dxf>
      <fill>
        <patternFill>
          <bgColor rgb="FFFF0000"/>
        </patternFill>
      </fill>
    </dxf>
    <dxf>
      <fill>
        <patternFill>
          <bgColor rgb="FFFFFF00"/>
        </patternFill>
      </fill>
    </dxf>
    <dxf>
      <fill>
        <patternFill>
          <bgColor rgb="FFFF0000"/>
        </patternFill>
      </fill>
    </dxf>
    <dxf>
      <fill>
        <patternFill>
          <bgColor rgb="FFFF0000"/>
        </patternFill>
      </fill>
    </dxf>
    <dxf>
      <fill>
        <patternFill>
          <bgColor rgb="FFFF0000"/>
        </patternFill>
      </fill>
    </dxf>
    <dxf>
      <fill>
        <patternFill>
          <bgColor rgb="FFFFC000"/>
        </patternFill>
      </fill>
    </dxf>
    <dxf>
      <fill>
        <patternFill>
          <bgColor rgb="FFFFFF00"/>
        </patternFill>
      </fill>
    </dxf>
    <dxf>
      <fill>
        <patternFill>
          <bgColor rgb="FFFF0000"/>
        </patternFill>
      </fill>
    </dxf>
    <dxf>
      <fill>
        <patternFill>
          <bgColor rgb="FFFF0000"/>
        </patternFill>
      </fill>
    </dxf>
    <dxf>
      <fill>
        <patternFill>
          <bgColor rgb="FFFFC000"/>
        </patternFill>
      </fill>
    </dxf>
    <dxf>
      <fill>
        <patternFill>
          <bgColor rgb="FFFFFF00"/>
        </patternFill>
      </fill>
    </dxf>
    <dxf>
      <fill>
        <patternFill>
          <bgColor rgb="FFFF0000"/>
        </patternFill>
      </fill>
    </dxf>
    <dxf>
      <fill>
        <patternFill>
          <bgColor rgb="FFFF0000"/>
        </patternFill>
      </fill>
    </dxf>
    <dxf>
      <fill>
        <patternFill>
          <bgColor rgb="FFFFC000"/>
        </patternFill>
      </fill>
    </dxf>
    <dxf>
      <fill>
        <patternFill>
          <bgColor rgb="FFFFFF00"/>
        </patternFill>
      </fill>
    </dxf>
    <dxf>
      <fill>
        <patternFill>
          <bgColor rgb="FFFF0000"/>
        </patternFill>
      </fill>
    </dxf>
    <dxf>
      <fill>
        <patternFill>
          <bgColor rgb="FFFF0000"/>
        </patternFill>
      </fill>
    </dxf>
    <dxf>
      <fill>
        <patternFill>
          <bgColor rgb="FFFFC000"/>
        </patternFill>
      </fill>
    </dxf>
    <dxf>
      <fill>
        <patternFill>
          <bgColor rgb="FFFFFF00"/>
        </patternFill>
      </fill>
    </dxf>
    <dxf>
      <fill>
        <patternFill>
          <bgColor rgb="FFFF0000"/>
        </patternFill>
      </fill>
    </dxf>
    <dxf>
      <fill>
        <patternFill>
          <bgColor rgb="FFFFFF00"/>
        </patternFill>
      </fill>
    </dxf>
    <dxf>
      <fill>
        <patternFill>
          <bgColor rgb="FFFF0000"/>
        </patternFill>
      </fill>
    </dxf>
    <dxf>
      <fill>
        <patternFill>
          <bgColor rgb="FFFFFF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FF00"/>
        </patternFill>
      </fill>
    </dxf>
    <dxf>
      <fill>
        <patternFill>
          <bgColor rgb="FFFF0000"/>
        </patternFill>
      </fill>
    </dxf>
    <dxf>
      <fill>
        <patternFill>
          <bgColor rgb="FFFF0000"/>
        </patternFill>
      </fill>
    </dxf>
    <dxf>
      <fill>
        <patternFill>
          <bgColor rgb="FFFF0000"/>
        </patternFill>
      </fill>
    </dxf>
    <dxf>
      <fill>
        <patternFill>
          <bgColor rgb="FFFFC000"/>
        </patternFill>
      </fill>
    </dxf>
    <dxf>
      <fill>
        <patternFill>
          <bgColor rgb="FFFFFF00"/>
        </patternFill>
      </fill>
    </dxf>
    <dxf>
      <fill>
        <patternFill>
          <bgColor rgb="FFFF0000"/>
        </patternFill>
      </fill>
    </dxf>
    <dxf>
      <fill>
        <patternFill>
          <bgColor rgb="FFFF0000"/>
        </patternFill>
      </fill>
    </dxf>
    <dxf>
      <fill>
        <patternFill>
          <bgColor rgb="FFFFC000"/>
        </patternFill>
      </fill>
    </dxf>
    <dxf>
      <fill>
        <patternFill>
          <bgColor rgb="FFFFFF00"/>
        </patternFill>
      </fill>
    </dxf>
    <dxf>
      <fill>
        <patternFill>
          <bgColor rgb="FFFF0000"/>
        </patternFill>
      </fill>
    </dxf>
    <dxf>
      <fill>
        <patternFill>
          <bgColor rgb="FFFF0000"/>
        </patternFill>
      </fill>
    </dxf>
    <dxf>
      <fill>
        <patternFill>
          <bgColor rgb="FFFFC000"/>
        </patternFill>
      </fill>
    </dxf>
    <dxf>
      <fill>
        <patternFill>
          <bgColor rgb="FFFFFF00"/>
        </patternFill>
      </fill>
    </dxf>
    <dxf>
      <fill>
        <patternFill>
          <bgColor rgb="FFFF0000"/>
        </patternFill>
      </fill>
    </dxf>
    <dxf>
      <fill>
        <patternFill>
          <bgColor rgb="FFFF0000"/>
        </patternFill>
      </fill>
    </dxf>
    <dxf>
      <fill>
        <patternFill>
          <bgColor rgb="FFFFC000"/>
        </patternFill>
      </fill>
    </dxf>
    <dxf>
      <fill>
        <patternFill>
          <bgColor rgb="FFFFFF00"/>
        </patternFill>
      </fill>
    </dxf>
    <dxf>
      <fill>
        <patternFill>
          <bgColor rgb="FFFFFF00"/>
        </patternFill>
      </fill>
    </dxf>
    <dxf>
      <fill>
        <patternFill>
          <bgColor rgb="FFFF0000"/>
        </patternFill>
      </fill>
    </dxf>
    <dxf>
      <fill>
        <patternFill>
          <bgColor rgb="FFFF0000"/>
        </patternFill>
      </fill>
    </dxf>
    <dxf>
      <fill>
        <patternFill>
          <bgColor rgb="FFFFFF00"/>
        </patternFill>
      </fill>
    </dxf>
    <dxf>
      <fill>
        <patternFill>
          <bgColor rgb="FFFF0000"/>
        </patternFill>
      </fill>
    </dxf>
    <dxf>
      <fill>
        <patternFill>
          <bgColor rgb="FFFFFF00"/>
        </patternFill>
      </fill>
    </dxf>
    <dxf>
      <fill>
        <patternFill>
          <bgColor rgb="FFFF0000"/>
        </patternFill>
      </fill>
    </dxf>
    <dxf>
      <fill>
        <patternFill>
          <bgColor rgb="FFFF0000"/>
        </patternFill>
      </fill>
    </dxf>
    <dxf>
      <fill>
        <patternFill>
          <bgColor rgb="FFFF0000"/>
        </patternFill>
      </fill>
    </dxf>
    <dxf>
      <fill>
        <patternFill>
          <bgColor rgb="FFFFC000"/>
        </patternFill>
      </fill>
    </dxf>
    <dxf>
      <fill>
        <patternFill>
          <bgColor rgb="FFFFFF00"/>
        </patternFill>
      </fill>
    </dxf>
    <dxf>
      <fill>
        <patternFill>
          <bgColor rgb="FFFFFF00"/>
        </patternFill>
      </fill>
    </dxf>
    <dxf>
      <fill>
        <patternFill>
          <bgColor rgb="FFFF0000"/>
        </patternFill>
      </fill>
    </dxf>
    <dxf>
      <fill>
        <patternFill>
          <bgColor rgb="FFFF0000"/>
        </patternFill>
      </fill>
    </dxf>
    <dxf>
      <fill>
        <patternFill>
          <bgColor rgb="FFFFFF00"/>
        </patternFill>
      </fill>
    </dxf>
    <dxf>
      <fill>
        <patternFill>
          <bgColor rgb="FFFF0000"/>
        </patternFill>
      </fill>
    </dxf>
    <dxf>
      <fill>
        <patternFill>
          <bgColor rgb="FFFFFF00"/>
        </patternFill>
      </fill>
    </dxf>
    <dxf>
      <fill>
        <patternFill>
          <bgColor rgb="FFFF0000"/>
        </patternFill>
      </fill>
    </dxf>
    <dxf>
      <fill>
        <patternFill>
          <bgColor rgb="FFFF0000"/>
        </patternFill>
      </fill>
    </dxf>
    <dxf>
      <fill>
        <patternFill>
          <bgColor rgb="FFFF0000"/>
        </patternFill>
      </fill>
    </dxf>
    <dxf>
      <fill>
        <patternFill>
          <bgColor rgb="FFFFFF00"/>
        </patternFill>
      </fill>
    </dxf>
    <dxf>
      <fill>
        <patternFill>
          <bgColor rgb="FFFF0000"/>
        </patternFill>
      </fill>
    </dxf>
    <dxf>
      <fill>
        <patternFill>
          <bgColor rgb="FFFF0000"/>
        </patternFill>
      </fill>
    </dxf>
    <dxf>
      <fill>
        <patternFill>
          <bgColor rgb="FFFF0000"/>
        </patternFill>
      </fill>
    </dxf>
    <dxf>
      <fill>
        <patternFill>
          <bgColor rgb="FFFFFF00"/>
        </patternFill>
      </fill>
    </dxf>
    <dxf>
      <fill>
        <patternFill>
          <bgColor rgb="FFFF0000"/>
        </patternFill>
      </fill>
    </dxf>
    <dxf>
      <fill>
        <patternFill>
          <bgColor rgb="FFFF0000"/>
        </patternFill>
      </fill>
    </dxf>
    <dxf>
      <fill>
        <patternFill>
          <bgColor rgb="FFFF0000"/>
        </patternFill>
      </fill>
    </dxf>
    <dxf>
      <fill>
        <patternFill>
          <bgColor rgb="FFFFC000"/>
        </patternFill>
      </fill>
    </dxf>
    <dxf>
      <fill>
        <patternFill>
          <bgColor rgb="FFFFFF00"/>
        </patternFill>
      </fill>
    </dxf>
    <dxf>
      <fill>
        <patternFill>
          <bgColor rgb="FFFF0000"/>
        </patternFill>
      </fill>
    </dxf>
    <dxf>
      <fill>
        <patternFill>
          <bgColor rgb="FFFF0000"/>
        </patternFill>
      </fill>
    </dxf>
    <dxf>
      <fill>
        <patternFill>
          <bgColor rgb="FFFFC000"/>
        </patternFill>
      </fill>
    </dxf>
    <dxf>
      <fill>
        <patternFill>
          <bgColor rgb="FFFFFF00"/>
        </patternFill>
      </fill>
    </dxf>
    <dxf>
      <fill>
        <patternFill>
          <bgColor rgb="FFFF0000"/>
        </patternFill>
      </fill>
    </dxf>
    <dxf>
      <fill>
        <patternFill>
          <bgColor rgb="FFFF0000"/>
        </patternFill>
      </fill>
    </dxf>
    <dxf>
      <fill>
        <patternFill>
          <bgColor rgb="FFFFC000"/>
        </patternFill>
      </fill>
    </dxf>
    <dxf>
      <fill>
        <patternFill>
          <bgColor rgb="FFFFFF00"/>
        </patternFill>
      </fill>
    </dxf>
    <dxf>
      <fill>
        <patternFill>
          <bgColor rgb="FFFF0000"/>
        </patternFill>
      </fill>
    </dxf>
    <dxf>
      <fill>
        <patternFill>
          <bgColor rgb="FFFF0000"/>
        </patternFill>
      </fill>
    </dxf>
    <dxf>
      <fill>
        <patternFill>
          <bgColor rgb="FFFFC000"/>
        </patternFill>
      </fill>
    </dxf>
    <dxf>
      <fill>
        <patternFill>
          <bgColor rgb="FFFFFF00"/>
        </patternFill>
      </fill>
    </dxf>
    <dxf>
      <fill>
        <patternFill>
          <bgColor rgb="FFFF0000"/>
        </patternFill>
      </fill>
    </dxf>
    <dxf>
      <fill>
        <patternFill>
          <bgColor rgb="FFFFFF00"/>
        </patternFill>
      </fill>
    </dxf>
    <dxf>
      <fill>
        <patternFill>
          <bgColor rgb="FFFF0000"/>
        </patternFill>
      </fill>
    </dxf>
    <dxf>
      <fill>
        <patternFill>
          <bgColor rgb="FFFFFF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FF00"/>
        </patternFill>
      </fill>
    </dxf>
    <dxf>
      <fill>
        <patternFill>
          <bgColor rgb="FFFF0000"/>
        </patternFill>
      </fill>
    </dxf>
    <dxf>
      <fill>
        <patternFill>
          <bgColor rgb="FFFF0000"/>
        </patternFill>
      </fill>
    </dxf>
    <dxf>
      <fill>
        <patternFill>
          <bgColor rgb="FFFF0000"/>
        </patternFill>
      </fill>
    </dxf>
    <dxf>
      <fill>
        <patternFill>
          <bgColor rgb="FFFFC000"/>
        </patternFill>
      </fill>
    </dxf>
    <dxf>
      <fill>
        <patternFill>
          <bgColor rgb="FFFFFF00"/>
        </patternFill>
      </fill>
    </dxf>
    <dxf>
      <fill>
        <patternFill>
          <bgColor rgb="FFFF0000"/>
        </patternFill>
      </fill>
    </dxf>
    <dxf>
      <fill>
        <patternFill>
          <bgColor rgb="FFFF0000"/>
        </patternFill>
      </fill>
    </dxf>
    <dxf>
      <fill>
        <patternFill>
          <bgColor rgb="FFFFC000"/>
        </patternFill>
      </fill>
    </dxf>
    <dxf>
      <fill>
        <patternFill>
          <bgColor rgb="FFFFFF00"/>
        </patternFill>
      </fill>
    </dxf>
    <dxf>
      <fill>
        <patternFill>
          <bgColor rgb="FFFF0000"/>
        </patternFill>
      </fill>
    </dxf>
    <dxf>
      <fill>
        <patternFill>
          <bgColor rgb="FFFF0000"/>
        </patternFill>
      </fill>
    </dxf>
    <dxf>
      <fill>
        <patternFill>
          <bgColor rgb="FFFFC000"/>
        </patternFill>
      </fill>
    </dxf>
    <dxf>
      <fill>
        <patternFill>
          <bgColor rgb="FFFFFF00"/>
        </patternFill>
      </fill>
    </dxf>
    <dxf>
      <fill>
        <patternFill>
          <bgColor rgb="FFFF0000"/>
        </patternFill>
      </fill>
    </dxf>
    <dxf>
      <fill>
        <patternFill>
          <bgColor rgb="FFFF0000"/>
        </patternFill>
      </fill>
    </dxf>
    <dxf>
      <fill>
        <patternFill>
          <bgColor rgb="FFFFC000"/>
        </patternFill>
      </fill>
    </dxf>
    <dxf>
      <fill>
        <patternFill>
          <bgColor rgb="FFFFFF00"/>
        </patternFill>
      </fill>
    </dxf>
    <dxf>
      <fill>
        <patternFill>
          <bgColor rgb="FFFFFF00"/>
        </patternFill>
      </fill>
    </dxf>
    <dxf>
      <fill>
        <patternFill>
          <bgColor rgb="FFFF0000"/>
        </patternFill>
      </fill>
    </dxf>
    <dxf>
      <fill>
        <patternFill>
          <bgColor rgb="FFFF0000"/>
        </patternFill>
      </fill>
    </dxf>
    <dxf>
      <fill>
        <patternFill>
          <bgColor rgb="FFFFFF00"/>
        </patternFill>
      </fill>
    </dxf>
    <dxf>
      <fill>
        <patternFill>
          <bgColor rgb="FFFF0000"/>
        </patternFill>
      </fill>
    </dxf>
    <dxf>
      <fill>
        <patternFill>
          <bgColor rgb="FFFFFF00"/>
        </patternFill>
      </fill>
    </dxf>
    <dxf>
      <fill>
        <patternFill>
          <bgColor rgb="FFFF0000"/>
        </patternFill>
      </fill>
    </dxf>
    <dxf>
      <fill>
        <patternFill>
          <bgColor rgb="FFFF0000"/>
        </patternFill>
      </fill>
    </dxf>
    <dxf>
      <fill>
        <patternFill>
          <bgColor rgb="FFFF0000"/>
        </patternFill>
      </fill>
    </dxf>
    <dxf>
      <fill>
        <patternFill>
          <bgColor rgb="FFFFC000"/>
        </patternFill>
      </fill>
    </dxf>
    <dxf>
      <fill>
        <patternFill>
          <bgColor rgb="FFFFFF00"/>
        </patternFill>
      </fill>
    </dxf>
    <dxf>
      <fill>
        <patternFill>
          <bgColor rgb="FFFFFF00"/>
        </patternFill>
      </fill>
    </dxf>
    <dxf>
      <fill>
        <patternFill>
          <bgColor rgb="FFFF0000"/>
        </patternFill>
      </fill>
    </dxf>
    <dxf>
      <fill>
        <patternFill>
          <bgColor rgb="FFFF0000"/>
        </patternFill>
      </fill>
    </dxf>
    <dxf>
      <fill>
        <patternFill>
          <bgColor rgb="FFFFFF00"/>
        </patternFill>
      </fill>
    </dxf>
    <dxf>
      <fill>
        <patternFill>
          <bgColor rgb="FFFF0000"/>
        </patternFill>
      </fill>
    </dxf>
    <dxf>
      <fill>
        <patternFill>
          <bgColor rgb="FFFFFF00"/>
        </patternFill>
      </fill>
    </dxf>
    <dxf>
      <fill>
        <patternFill>
          <bgColor rgb="FFFF0000"/>
        </patternFill>
      </fill>
    </dxf>
    <dxf>
      <fill>
        <patternFill>
          <bgColor rgb="FFFF0000"/>
        </patternFill>
      </fill>
    </dxf>
    <dxf>
      <fill>
        <patternFill>
          <bgColor rgb="FFFF0000"/>
        </patternFill>
      </fill>
    </dxf>
    <dxf>
      <fill>
        <patternFill>
          <bgColor rgb="FFFFFF00"/>
        </patternFill>
      </fill>
    </dxf>
    <dxf>
      <fill>
        <patternFill>
          <bgColor rgb="FFFF0000"/>
        </patternFill>
      </fill>
    </dxf>
    <dxf>
      <fill>
        <patternFill>
          <bgColor rgb="FFFF0000"/>
        </patternFill>
      </fill>
    </dxf>
    <dxf>
      <fill>
        <patternFill>
          <bgColor rgb="FFFF0000"/>
        </patternFill>
      </fill>
    </dxf>
    <dxf>
      <fill>
        <patternFill>
          <bgColor rgb="FFFFFF00"/>
        </patternFill>
      </fill>
    </dxf>
    <dxf>
      <fill>
        <patternFill>
          <bgColor rgb="FFFF0000"/>
        </patternFill>
      </fill>
    </dxf>
    <dxf>
      <fill>
        <patternFill>
          <bgColor rgb="FFFF0000"/>
        </patternFill>
      </fill>
    </dxf>
    <dxf>
      <fill>
        <patternFill>
          <bgColor rgb="FFFF0000"/>
        </patternFill>
      </fill>
    </dxf>
    <dxf>
      <fill>
        <patternFill>
          <bgColor rgb="FFFFC000"/>
        </patternFill>
      </fill>
    </dxf>
    <dxf>
      <fill>
        <patternFill>
          <bgColor rgb="FFFFFF00"/>
        </patternFill>
      </fill>
    </dxf>
    <dxf>
      <fill>
        <patternFill>
          <bgColor rgb="FFFF0000"/>
        </patternFill>
      </fill>
    </dxf>
    <dxf>
      <fill>
        <patternFill>
          <bgColor rgb="FFFF0000"/>
        </patternFill>
      </fill>
    </dxf>
    <dxf>
      <fill>
        <patternFill>
          <bgColor rgb="FFFFC000"/>
        </patternFill>
      </fill>
    </dxf>
    <dxf>
      <fill>
        <patternFill>
          <bgColor rgb="FFFFFF00"/>
        </patternFill>
      </fill>
    </dxf>
    <dxf>
      <fill>
        <patternFill>
          <bgColor rgb="FFFF0000"/>
        </patternFill>
      </fill>
    </dxf>
    <dxf>
      <fill>
        <patternFill>
          <bgColor rgb="FFFF0000"/>
        </patternFill>
      </fill>
    </dxf>
    <dxf>
      <fill>
        <patternFill>
          <bgColor rgb="FFFFC000"/>
        </patternFill>
      </fill>
    </dxf>
    <dxf>
      <fill>
        <patternFill>
          <bgColor rgb="FFFFFF00"/>
        </patternFill>
      </fill>
    </dxf>
    <dxf>
      <fill>
        <patternFill>
          <bgColor rgb="FFFF0000"/>
        </patternFill>
      </fill>
    </dxf>
    <dxf>
      <fill>
        <patternFill>
          <bgColor rgb="FFFF0000"/>
        </patternFill>
      </fill>
    </dxf>
    <dxf>
      <fill>
        <patternFill>
          <bgColor rgb="FFFFC000"/>
        </patternFill>
      </fill>
    </dxf>
    <dxf>
      <fill>
        <patternFill>
          <bgColor rgb="FFFFFF00"/>
        </patternFill>
      </fill>
    </dxf>
    <dxf>
      <fill>
        <patternFill>
          <bgColor rgb="FFFF0000"/>
        </patternFill>
      </fill>
    </dxf>
    <dxf>
      <fill>
        <patternFill>
          <bgColor rgb="FFFFFF00"/>
        </patternFill>
      </fill>
    </dxf>
    <dxf>
      <fill>
        <patternFill>
          <bgColor rgb="FFFF0000"/>
        </patternFill>
      </fill>
    </dxf>
    <dxf>
      <fill>
        <patternFill>
          <bgColor rgb="FFFFFF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FF00"/>
        </patternFill>
      </fill>
    </dxf>
    <dxf>
      <fill>
        <patternFill>
          <bgColor rgb="FFFF0000"/>
        </patternFill>
      </fill>
    </dxf>
    <dxf>
      <fill>
        <patternFill>
          <bgColor rgb="FFFF0000"/>
        </patternFill>
      </fill>
    </dxf>
    <dxf>
      <fill>
        <patternFill>
          <bgColor rgb="FFFF0000"/>
        </patternFill>
      </fill>
    </dxf>
    <dxf>
      <fill>
        <patternFill>
          <bgColor rgb="FFFFC000"/>
        </patternFill>
      </fill>
    </dxf>
    <dxf>
      <fill>
        <patternFill>
          <bgColor rgb="FFFFFF00"/>
        </patternFill>
      </fill>
    </dxf>
    <dxf>
      <fill>
        <patternFill>
          <bgColor rgb="FFFF0000"/>
        </patternFill>
      </fill>
    </dxf>
    <dxf>
      <fill>
        <patternFill>
          <bgColor rgb="FFFF0000"/>
        </patternFill>
      </fill>
    </dxf>
    <dxf>
      <fill>
        <patternFill>
          <bgColor rgb="FFFFC000"/>
        </patternFill>
      </fill>
    </dxf>
    <dxf>
      <fill>
        <patternFill>
          <bgColor rgb="FFFFFF00"/>
        </patternFill>
      </fill>
    </dxf>
    <dxf>
      <fill>
        <patternFill>
          <bgColor rgb="FFFF0000"/>
        </patternFill>
      </fill>
    </dxf>
    <dxf>
      <fill>
        <patternFill>
          <bgColor rgb="FFFF0000"/>
        </patternFill>
      </fill>
    </dxf>
    <dxf>
      <fill>
        <patternFill>
          <bgColor rgb="FFFFC000"/>
        </patternFill>
      </fill>
    </dxf>
    <dxf>
      <fill>
        <patternFill>
          <bgColor rgb="FFFFFF00"/>
        </patternFill>
      </fill>
    </dxf>
    <dxf>
      <fill>
        <patternFill>
          <bgColor rgb="FFFF0000"/>
        </patternFill>
      </fill>
    </dxf>
    <dxf>
      <fill>
        <patternFill>
          <bgColor rgb="FFFF0000"/>
        </patternFill>
      </fill>
    </dxf>
    <dxf>
      <fill>
        <patternFill>
          <bgColor rgb="FFFFC000"/>
        </patternFill>
      </fill>
    </dxf>
    <dxf>
      <fill>
        <patternFill>
          <bgColor rgb="FFFFFF00"/>
        </patternFill>
      </fill>
    </dxf>
    <dxf>
      <fill>
        <patternFill>
          <bgColor rgb="FFFFFF00"/>
        </patternFill>
      </fill>
    </dxf>
    <dxf>
      <fill>
        <patternFill>
          <bgColor rgb="FFFF0000"/>
        </patternFill>
      </fill>
    </dxf>
    <dxf>
      <fill>
        <patternFill>
          <bgColor rgb="FFFF0000"/>
        </patternFill>
      </fill>
    </dxf>
    <dxf>
      <fill>
        <patternFill>
          <bgColor rgb="FFFFFF00"/>
        </patternFill>
      </fill>
    </dxf>
    <dxf>
      <fill>
        <patternFill>
          <bgColor rgb="FFFF0000"/>
        </patternFill>
      </fill>
    </dxf>
    <dxf>
      <fill>
        <patternFill>
          <bgColor rgb="FFFFFF00"/>
        </patternFill>
      </fill>
    </dxf>
    <dxf>
      <fill>
        <patternFill>
          <bgColor rgb="FFFF0000"/>
        </patternFill>
      </fill>
    </dxf>
    <dxf>
      <fill>
        <patternFill>
          <bgColor rgb="FFFF0000"/>
        </patternFill>
      </fill>
    </dxf>
    <dxf>
      <fill>
        <patternFill>
          <bgColor rgb="FFFF0000"/>
        </patternFill>
      </fill>
    </dxf>
    <dxf>
      <fill>
        <patternFill>
          <bgColor rgb="FFFFC000"/>
        </patternFill>
      </fill>
    </dxf>
    <dxf>
      <fill>
        <patternFill>
          <bgColor rgb="FFFFFF00"/>
        </patternFill>
      </fill>
    </dxf>
    <dxf>
      <fill>
        <patternFill>
          <bgColor rgb="FFFFFF00"/>
        </patternFill>
      </fill>
    </dxf>
    <dxf>
      <fill>
        <patternFill>
          <bgColor rgb="FFFF0000"/>
        </patternFill>
      </fill>
    </dxf>
    <dxf>
      <fill>
        <patternFill>
          <bgColor rgb="FFFF0000"/>
        </patternFill>
      </fill>
    </dxf>
    <dxf>
      <fill>
        <patternFill>
          <bgColor rgb="FFFFFF00"/>
        </patternFill>
      </fill>
    </dxf>
    <dxf>
      <fill>
        <patternFill>
          <bgColor rgb="FFFF0000"/>
        </patternFill>
      </fill>
    </dxf>
    <dxf>
      <fill>
        <patternFill>
          <bgColor rgb="FFFFFF00"/>
        </patternFill>
      </fill>
    </dxf>
    <dxf>
      <fill>
        <patternFill>
          <bgColor rgb="FFFF0000"/>
        </patternFill>
      </fill>
    </dxf>
    <dxf>
      <fill>
        <patternFill>
          <bgColor rgb="FFFF0000"/>
        </patternFill>
      </fill>
    </dxf>
    <dxf>
      <fill>
        <patternFill>
          <bgColor rgb="FFFF0000"/>
        </patternFill>
      </fill>
    </dxf>
    <dxf>
      <fill>
        <patternFill>
          <bgColor rgb="FFFFFF00"/>
        </patternFill>
      </fill>
    </dxf>
    <dxf>
      <fill>
        <patternFill>
          <bgColor rgb="FFFF0000"/>
        </patternFill>
      </fill>
    </dxf>
    <dxf>
      <fill>
        <patternFill>
          <bgColor rgb="FFFF0000"/>
        </patternFill>
      </fill>
    </dxf>
    <dxf>
      <fill>
        <patternFill>
          <bgColor rgb="FFFF0000"/>
        </patternFill>
      </fill>
    </dxf>
    <dxf>
      <fill>
        <patternFill>
          <bgColor rgb="FFFFFF00"/>
        </patternFill>
      </fill>
    </dxf>
    <dxf>
      <fill>
        <patternFill>
          <bgColor rgb="FFFF0000"/>
        </patternFill>
      </fill>
    </dxf>
    <dxf>
      <fill>
        <patternFill>
          <bgColor rgb="FFFF0000"/>
        </patternFill>
      </fill>
    </dxf>
    <dxf>
      <fill>
        <patternFill>
          <bgColor rgb="FFFF0000"/>
        </patternFill>
      </fill>
    </dxf>
    <dxf>
      <fill>
        <patternFill>
          <bgColor rgb="FFFFC000"/>
        </patternFill>
      </fill>
    </dxf>
    <dxf>
      <fill>
        <patternFill>
          <bgColor rgb="FFFFFF00"/>
        </patternFill>
      </fill>
    </dxf>
    <dxf>
      <fill>
        <patternFill>
          <bgColor rgb="FFFF0000"/>
        </patternFill>
      </fill>
    </dxf>
    <dxf>
      <fill>
        <patternFill>
          <bgColor rgb="FFFF0000"/>
        </patternFill>
      </fill>
    </dxf>
    <dxf>
      <fill>
        <patternFill>
          <bgColor rgb="FFFFC000"/>
        </patternFill>
      </fill>
    </dxf>
    <dxf>
      <fill>
        <patternFill>
          <bgColor rgb="FFFFFF00"/>
        </patternFill>
      </fill>
    </dxf>
    <dxf>
      <fill>
        <patternFill>
          <bgColor rgb="FFFF0000"/>
        </patternFill>
      </fill>
    </dxf>
    <dxf>
      <fill>
        <patternFill>
          <bgColor rgb="FFFF0000"/>
        </patternFill>
      </fill>
    </dxf>
    <dxf>
      <fill>
        <patternFill>
          <bgColor rgb="FFFFC000"/>
        </patternFill>
      </fill>
    </dxf>
    <dxf>
      <fill>
        <patternFill>
          <bgColor rgb="FFFFFF00"/>
        </patternFill>
      </fill>
    </dxf>
    <dxf>
      <fill>
        <patternFill>
          <bgColor rgb="FFFF0000"/>
        </patternFill>
      </fill>
    </dxf>
    <dxf>
      <fill>
        <patternFill>
          <bgColor rgb="FFFF0000"/>
        </patternFill>
      </fill>
    </dxf>
    <dxf>
      <fill>
        <patternFill>
          <bgColor rgb="FFFFC000"/>
        </patternFill>
      </fill>
    </dxf>
    <dxf>
      <fill>
        <patternFill>
          <bgColor rgb="FFFFFF00"/>
        </patternFill>
      </fill>
    </dxf>
    <dxf>
      <fill>
        <patternFill>
          <bgColor rgb="FFFF0000"/>
        </patternFill>
      </fill>
    </dxf>
    <dxf>
      <fill>
        <patternFill>
          <bgColor rgb="FFFFFF00"/>
        </patternFill>
      </fill>
    </dxf>
    <dxf>
      <fill>
        <patternFill>
          <bgColor rgb="FFFF0000"/>
        </patternFill>
      </fill>
    </dxf>
    <dxf>
      <fill>
        <patternFill>
          <bgColor rgb="FFFFFF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FF00"/>
        </patternFill>
      </fill>
    </dxf>
    <dxf>
      <fill>
        <patternFill>
          <bgColor rgb="FFFF0000"/>
        </patternFill>
      </fill>
    </dxf>
    <dxf>
      <fill>
        <patternFill>
          <bgColor rgb="FFFF0000"/>
        </patternFill>
      </fill>
    </dxf>
    <dxf>
      <fill>
        <patternFill>
          <bgColor rgb="FFFF0000"/>
        </patternFill>
      </fill>
    </dxf>
    <dxf>
      <fill>
        <patternFill>
          <bgColor rgb="FFFFC000"/>
        </patternFill>
      </fill>
    </dxf>
    <dxf>
      <fill>
        <patternFill>
          <bgColor rgb="FFFFFF00"/>
        </patternFill>
      </fill>
    </dxf>
    <dxf>
      <fill>
        <patternFill>
          <bgColor rgb="FFFF0000"/>
        </patternFill>
      </fill>
    </dxf>
    <dxf>
      <fill>
        <patternFill>
          <bgColor rgb="FFFF0000"/>
        </patternFill>
      </fill>
    </dxf>
    <dxf>
      <fill>
        <patternFill>
          <bgColor rgb="FFFFC000"/>
        </patternFill>
      </fill>
    </dxf>
    <dxf>
      <fill>
        <patternFill>
          <bgColor rgb="FFFFFF00"/>
        </patternFill>
      </fill>
    </dxf>
    <dxf>
      <fill>
        <patternFill>
          <bgColor rgb="FFFF0000"/>
        </patternFill>
      </fill>
    </dxf>
    <dxf>
      <fill>
        <patternFill>
          <bgColor rgb="FFFF0000"/>
        </patternFill>
      </fill>
    </dxf>
    <dxf>
      <fill>
        <patternFill>
          <bgColor rgb="FFFFC000"/>
        </patternFill>
      </fill>
    </dxf>
    <dxf>
      <fill>
        <patternFill>
          <bgColor rgb="FFFFFF00"/>
        </patternFill>
      </fill>
    </dxf>
    <dxf>
      <fill>
        <patternFill>
          <bgColor rgb="FFFF0000"/>
        </patternFill>
      </fill>
    </dxf>
    <dxf>
      <fill>
        <patternFill>
          <bgColor rgb="FFFF0000"/>
        </patternFill>
      </fill>
    </dxf>
    <dxf>
      <fill>
        <patternFill>
          <bgColor rgb="FFFFC000"/>
        </patternFill>
      </fill>
    </dxf>
    <dxf>
      <fill>
        <patternFill>
          <bgColor rgb="FFFFFF00"/>
        </patternFill>
      </fill>
    </dxf>
    <dxf>
      <fill>
        <patternFill>
          <bgColor rgb="FFFFFF00"/>
        </patternFill>
      </fill>
    </dxf>
    <dxf>
      <fill>
        <patternFill>
          <bgColor rgb="FFFF0000"/>
        </patternFill>
      </fill>
    </dxf>
    <dxf>
      <fill>
        <patternFill>
          <bgColor rgb="FFFF0000"/>
        </patternFill>
      </fill>
    </dxf>
    <dxf>
      <fill>
        <patternFill>
          <bgColor rgb="FFFFFF00"/>
        </patternFill>
      </fill>
    </dxf>
    <dxf>
      <fill>
        <patternFill>
          <bgColor rgb="FFFF0000"/>
        </patternFill>
      </fill>
    </dxf>
    <dxf>
      <fill>
        <patternFill>
          <bgColor rgb="FFFFFF00"/>
        </patternFill>
      </fill>
    </dxf>
    <dxf>
      <fill>
        <patternFill>
          <bgColor rgb="FFFF0000"/>
        </patternFill>
      </fill>
    </dxf>
    <dxf>
      <fill>
        <patternFill>
          <bgColor rgb="FFFF0000"/>
        </patternFill>
      </fill>
    </dxf>
    <dxf>
      <fill>
        <patternFill>
          <bgColor rgb="FFFF0000"/>
        </patternFill>
      </fill>
    </dxf>
    <dxf>
      <fill>
        <patternFill>
          <bgColor rgb="FFFFC000"/>
        </patternFill>
      </fill>
    </dxf>
    <dxf>
      <fill>
        <patternFill>
          <bgColor rgb="FFFFFF00"/>
        </patternFill>
      </fill>
    </dxf>
    <dxf>
      <fill>
        <patternFill>
          <bgColor rgb="FFFFFF00"/>
        </patternFill>
      </fill>
    </dxf>
    <dxf>
      <fill>
        <patternFill>
          <bgColor rgb="FFFF0000"/>
        </patternFill>
      </fill>
    </dxf>
    <dxf>
      <fill>
        <patternFill>
          <bgColor rgb="FFFF0000"/>
        </patternFill>
      </fill>
    </dxf>
    <dxf>
      <fill>
        <patternFill>
          <bgColor rgb="FFFFFF00"/>
        </patternFill>
      </fill>
    </dxf>
    <dxf>
      <fill>
        <patternFill>
          <bgColor rgb="FFFF0000"/>
        </patternFill>
      </fill>
    </dxf>
    <dxf>
      <fill>
        <patternFill>
          <bgColor rgb="FFFFFF00"/>
        </patternFill>
      </fill>
    </dxf>
    <dxf>
      <fill>
        <patternFill>
          <bgColor rgb="FFFF0000"/>
        </patternFill>
      </fill>
    </dxf>
    <dxf>
      <fill>
        <patternFill>
          <bgColor rgb="FFFF0000"/>
        </patternFill>
      </fill>
    </dxf>
    <dxf>
      <fill>
        <patternFill>
          <bgColor rgb="FFFF0000"/>
        </patternFill>
      </fill>
    </dxf>
    <dxf>
      <fill>
        <patternFill>
          <bgColor rgb="FFFFFF00"/>
        </patternFill>
      </fill>
    </dxf>
    <dxf>
      <fill>
        <patternFill>
          <bgColor rgb="FFFF0000"/>
        </patternFill>
      </fill>
    </dxf>
    <dxf>
      <fill>
        <patternFill>
          <bgColor rgb="FFFF0000"/>
        </patternFill>
      </fill>
    </dxf>
    <dxf>
      <fill>
        <patternFill>
          <bgColor rgb="FFFF0000"/>
        </patternFill>
      </fill>
    </dxf>
    <dxf>
      <fill>
        <patternFill>
          <bgColor rgb="FFFFFF00"/>
        </patternFill>
      </fill>
    </dxf>
    <dxf>
      <fill>
        <patternFill>
          <bgColor rgb="FFFF0000"/>
        </patternFill>
      </fill>
    </dxf>
    <dxf>
      <fill>
        <patternFill>
          <bgColor rgb="FFFF0000"/>
        </patternFill>
      </fill>
    </dxf>
    <dxf>
      <fill>
        <patternFill>
          <bgColor rgb="FFFF0000"/>
        </patternFill>
      </fill>
    </dxf>
    <dxf>
      <fill>
        <patternFill>
          <bgColor rgb="FFFFC000"/>
        </patternFill>
      </fill>
    </dxf>
    <dxf>
      <fill>
        <patternFill>
          <bgColor rgb="FFFFFF00"/>
        </patternFill>
      </fill>
    </dxf>
    <dxf>
      <fill>
        <patternFill>
          <bgColor rgb="FFFF0000"/>
        </patternFill>
      </fill>
    </dxf>
    <dxf>
      <fill>
        <patternFill>
          <bgColor rgb="FFFF0000"/>
        </patternFill>
      </fill>
    </dxf>
    <dxf>
      <fill>
        <patternFill>
          <bgColor rgb="FFFFC000"/>
        </patternFill>
      </fill>
    </dxf>
    <dxf>
      <fill>
        <patternFill>
          <bgColor rgb="FFFFFF00"/>
        </patternFill>
      </fill>
    </dxf>
    <dxf>
      <fill>
        <patternFill>
          <bgColor rgb="FFFF0000"/>
        </patternFill>
      </fill>
    </dxf>
    <dxf>
      <fill>
        <patternFill>
          <bgColor rgb="FFFF0000"/>
        </patternFill>
      </fill>
    </dxf>
    <dxf>
      <fill>
        <patternFill>
          <bgColor rgb="FFFFC000"/>
        </patternFill>
      </fill>
    </dxf>
    <dxf>
      <fill>
        <patternFill>
          <bgColor rgb="FFFFFF00"/>
        </patternFill>
      </fill>
    </dxf>
    <dxf>
      <fill>
        <patternFill>
          <bgColor rgb="FFFF0000"/>
        </patternFill>
      </fill>
    </dxf>
    <dxf>
      <fill>
        <patternFill>
          <bgColor rgb="FFFF0000"/>
        </patternFill>
      </fill>
    </dxf>
    <dxf>
      <fill>
        <patternFill>
          <bgColor rgb="FFFFC000"/>
        </patternFill>
      </fill>
    </dxf>
    <dxf>
      <fill>
        <patternFill>
          <bgColor rgb="FFFFFF00"/>
        </patternFill>
      </fill>
    </dxf>
    <dxf>
      <fill>
        <patternFill>
          <bgColor rgb="FFFF0000"/>
        </patternFill>
      </fill>
    </dxf>
    <dxf>
      <fill>
        <patternFill>
          <bgColor rgb="FFFFFF00"/>
        </patternFill>
      </fill>
    </dxf>
    <dxf>
      <fill>
        <patternFill>
          <bgColor rgb="FFFF0000"/>
        </patternFill>
      </fill>
    </dxf>
    <dxf>
      <fill>
        <patternFill>
          <bgColor rgb="FFFFFF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FF00"/>
        </patternFill>
      </fill>
    </dxf>
    <dxf>
      <fill>
        <patternFill>
          <bgColor rgb="FFFF0000"/>
        </patternFill>
      </fill>
    </dxf>
    <dxf>
      <fill>
        <patternFill>
          <bgColor rgb="FFFF0000"/>
        </patternFill>
      </fill>
    </dxf>
    <dxf>
      <fill>
        <patternFill>
          <bgColor rgb="FFFF0000"/>
        </patternFill>
      </fill>
    </dxf>
    <dxf>
      <fill>
        <patternFill>
          <bgColor rgb="FFFFC000"/>
        </patternFill>
      </fill>
    </dxf>
    <dxf>
      <fill>
        <patternFill>
          <bgColor rgb="FFFFFF00"/>
        </patternFill>
      </fill>
    </dxf>
    <dxf>
      <fill>
        <patternFill>
          <bgColor rgb="FFFF0000"/>
        </patternFill>
      </fill>
    </dxf>
    <dxf>
      <fill>
        <patternFill>
          <bgColor rgb="FFFF0000"/>
        </patternFill>
      </fill>
    </dxf>
    <dxf>
      <fill>
        <patternFill>
          <bgColor rgb="FFFFC000"/>
        </patternFill>
      </fill>
    </dxf>
    <dxf>
      <fill>
        <patternFill>
          <bgColor rgb="FFFFFF00"/>
        </patternFill>
      </fill>
    </dxf>
    <dxf>
      <fill>
        <patternFill>
          <bgColor rgb="FFFF0000"/>
        </patternFill>
      </fill>
    </dxf>
    <dxf>
      <fill>
        <patternFill>
          <bgColor rgb="FFFF0000"/>
        </patternFill>
      </fill>
    </dxf>
    <dxf>
      <fill>
        <patternFill>
          <bgColor rgb="FFFFC000"/>
        </patternFill>
      </fill>
    </dxf>
    <dxf>
      <fill>
        <patternFill>
          <bgColor rgb="FFFFFF00"/>
        </patternFill>
      </fill>
    </dxf>
    <dxf>
      <fill>
        <patternFill>
          <bgColor rgb="FFFF0000"/>
        </patternFill>
      </fill>
    </dxf>
    <dxf>
      <fill>
        <patternFill>
          <bgColor rgb="FFFF0000"/>
        </patternFill>
      </fill>
    </dxf>
    <dxf>
      <fill>
        <patternFill>
          <bgColor rgb="FFFFC000"/>
        </patternFill>
      </fill>
    </dxf>
    <dxf>
      <fill>
        <patternFill>
          <bgColor rgb="FFFFFF00"/>
        </patternFill>
      </fill>
    </dxf>
    <dxf>
      <fill>
        <patternFill>
          <bgColor rgb="FFFFFF00"/>
        </patternFill>
      </fill>
    </dxf>
    <dxf>
      <fill>
        <patternFill>
          <bgColor rgb="FFFF0000"/>
        </patternFill>
      </fill>
    </dxf>
    <dxf>
      <fill>
        <patternFill>
          <bgColor rgb="FFFF0000"/>
        </patternFill>
      </fill>
    </dxf>
    <dxf>
      <fill>
        <patternFill>
          <bgColor rgb="FFFFFF00"/>
        </patternFill>
      </fill>
    </dxf>
    <dxf>
      <fill>
        <patternFill>
          <bgColor rgb="FFFF0000"/>
        </patternFill>
      </fill>
    </dxf>
    <dxf>
      <fill>
        <patternFill>
          <bgColor rgb="FFFFFF00"/>
        </patternFill>
      </fill>
    </dxf>
    <dxf>
      <fill>
        <patternFill>
          <bgColor rgb="FFFF0000"/>
        </patternFill>
      </fill>
    </dxf>
    <dxf>
      <fill>
        <patternFill>
          <bgColor rgb="FFFF0000"/>
        </patternFill>
      </fill>
    </dxf>
    <dxf>
      <fill>
        <patternFill>
          <bgColor rgb="FFFF0000"/>
        </patternFill>
      </fill>
    </dxf>
    <dxf>
      <fill>
        <patternFill>
          <bgColor rgb="FFFFC000"/>
        </patternFill>
      </fill>
    </dxf>
    <dxf>
      <fill>
        <patternFill>
          <bgColor rgb="FFFFFF00"/>
        </patternFill>
      </fill>
    </dxf>
    <dxf>
      <fill>
        <patternFill>
          <bgColor rgb="FFFFFF00"/>
        </patternFill>
      </fill>
    </dxf>
    <dxf>
      <fill>
        <patternFill>
          <bgColor rgb="FFFF0000"/>
        </patternFill>
      </fill>
    </dxf>
    <dxf>
      <fill>
        <patternFill>
          <bgColor rgb="FFFF0000"/>
        </patternFill>
      </fill>
    </dxf>
    <dxf>
      <fill>
        <patternFill>
          <bgColor rgb="FFFFFF00"/>
        </patternFill>
      </fill>
    </dxf>
    <dxf>
      <fill>
        <patternFill>
          <bgColor rgb="FFFF0000"/>
        </patternFill>
      </fill>
    </dxf>
    <dxf>
      <fill>
        <patternFill>
          <bgColor rgb="FFFFFF00"/>
        </patternFill>
      </fill>
    </dxf>
    <dxf>
      <fill>
        <patternFill>
          <bgColor rgb="FFFF0000"/>
        </patternFill>
      </fill>
    </dxf>
    <dxf>
      <fill>
        <patternFill>
          <bgColor rgb="FFFF0000"/>
        </patternFill>
      </fill>
    </dxf>
    <dxf>
      <fill>
        <patternFill>
          <bgColor rgb="FFFF0000"/>
        </patternFill>
      </fill>
    </dxf>
    <dxf>
      <fill>
        <patternFill>
          <bgColor rgb="FFFFFF00"/>
        </patternFill>
      </fill>
    </dxf>
    <dxf>
      <fill>
        <patternFill>
          <bgColor rgb="FFFF0000"/>
        </patternFill>
      </fill>
    </dxf>
    <dxf>
      <fill>
        <patternFill>
          <bgColor rgb="FFFF0000"/>
        </patternFill>
      </fill>
    </dxf>
    <dxf>
      <fill>
        <patternFill>
          <bgColor rgb="FFFF0000"/>
        </patternFill>
      </fill>
    </dxf>
    <dxf>
      <fill>
        <patternFill>
          <bgColor rgb="FFFFFF00"/>
        </patternFill>
      </fill>
    </dxf>
    <dxf>
      <fill>
        <patternFill>
          <bgColor rgb="FFFF0000"/>
        </patternFill>
      </fill>
    </dxf>
    <dxf>
      <fill>
        <patternFill>
          <bgColor rgb="FFFF0000"/>
        </patternFill>
      </fill>
    </dxf>
    <dxf>
      <fill>
        <patternFill>
          <bgColor rgb="FFFF0000"/>
        </patternFill>
      </fill>
    </dxf>
    <dxf>
      <fill>
        <patternFill>
          <bgColor rgb="FFFFC000"/>
        </patternFill>
      </fill>
    </dxf>
    <dxf>
      <fill>
        <patternFill>
          <bgColor rgb="FFFFFF00"/>
        </patternFill>
      </fill>
    </dxf>
    <dxf>
      <fill>
        <patternFill>
          <bgColor rgb="FFFF0000"/>
        </patternFill>
      </fill>
    </dxf>
    <dxf>
      <fill>
        <patternFill>
          <bgColor rgb="FFFF0000"/>
        </patternFill>
      </fill>
    </dxf>
    <dxf>
      <fill>
        <patternFill>
          <bgColor rgb="FFFFC000"/>
        </patternFill>
      </fill>
    </dxf>
    <dxf>
      <fill>
        <patternFill>
          <bgColor rgb="FFFFFF00"/>
        </patternFill>
      </fill>
    </dxf>
    <dxf>
      <fill>
        <patternFill>
          <bgColor rgb="FFFF0000"/>
        </patternFill>
      </fill>
    </dxf>
    <dxf>
      <fill>
        <patternFill>
          <bgColor rgb="FFFF0000"/>
        </patternFill>
      </fill>
    </dxf>
    <dxf>
      <fill>
        <patternFill>
          <bgColor rgb="FFFFC000"/>
        </patternFill>
      </fill>
    </dxf>
    <dxf>
      <fill>
        <patternFill>
          <bgColor rgb="FFFFFF00"/>
        </patternFill>
      </fill>
    </dxf>
    <dxf>
      <fill>
        <patternFill>
          <bgColor rgb="FFFF0000"/>
        </patternFill>
      </fill>
    </dxf>
    <dxf>
      <fill>
        <patternFill>
          <bgColor rgb="FFFF0000"/>
        </patternFill>
      </fill>
    </dxf>
    <dxf>
      <fill>
        <patternFill>
          <bgColor rgb="FFFFC000"/>
        </patternFill>
      </fill>
    </dxf>
    <dxf>
      <fill>
        <patternFill>
          <bgColor rgb="FFFFFF00"/>
        </patternFill>
      </fill>
    </dxf>
    <dxf>
      <fill>
        <patternFill>
          <bgColor rgb="FFFF0000"/>
        </patternFill>
      </fill>
    </dxf>
    <dxf>
      <fill>
        <patternFill>
          <bgColor rgb="FFFFFF00"/>
        </patternFill>
      </fill>
    </dxf>
    <dxf>
      <fill>
        <patternFill>
          <bgColor rgb="FFFF0000"/>
        </patternFill>
      </fill>
    </dxf>
    <dxf>
      <fill>
        <patternFill>
          <bgColor rgb="FFFFFF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FF00"/>
        </patternFill>
      </fill>
    </dxf>
    <dxf>
      <fill>
        <patternFill>
          <bgColor rgb="FFFF0000"/>
        </patternFill>
      </fill>
    </dxf>
    <dxf>
      <fill>
        <patternFill>
          <bgColor rgb="FFFF0000"/>
        </patternFill>
      </fill>
    </dxf>
    <dxf>
      <fill>
        <patternFill>
          <bgColor rgb="FFFF0000"/>
        </patternFill>
      </fill>
    </dxf>
    <dxf>
      <fill>
        <patternFill>
          <bgColor rgb="FFFFC000"/>
        </patternFill>
      </fill>
    </dxf>
    <dxf>
      <fill>
        <patternFill>
          <bgColor rgb="FFFFFF00"/>
        </patternFill>
      </fill>
    </dxf>
    <dxf>
      <fill>
        <patternFill>
          <bgColor rgb="FFFF0000"/>
        </patternFill>
      </fill>
    </dxf>
    <dxf>
      <fill>
        <patternFill>
          <bgColor rgb="FFFF0000"/>
        </patternFill>
      </fill>
    </dxf>
    <dxf>
      <fill>
        <patternFill>
          <bgColor rgb="FFFFC000"/>
        </patternFill>
      </fill>
    </dxf>
    <dxf>
      <fill>
        <patternFill>
          <bgColor rgb="FFFFFF00"/>
        </patternFill>
      </fill>
    </dxf>
    <dxf>
      <fill>
        <patternFill>
          <bgColor rgb="FFFF0000"/>
        </patternFill>
      </fill>
    </dxf>
    <dxf>
      <fill>
        <patternFill>
          <bgColor rgb="FFFF0000"/>
        </patternFill>
      </fill>
    </dxf>
    <dxf>
      <fill>
        <patternFill>
          <bgColor rgb="FFFFC000"/>
        </patternFill>
      </fill>
    </dxf>
    <dxf>
      <fill>
        <patternFill>
          <bgColor rgb="FFFFFF00"/>
        </patternFill>
      </fill>
    </dxf>
    <dxf>
      <fill>
        <patternFill>
          <bgColor rgb="FFFF0000"/>
        </patternFill>
      </fill>
    </dxf>
    <dxf>
      <fill>
        <patternFill>
          <bgColor rgb="FFFF0000"/>
        </patternFill>
      </fill>
    </dxf>
    <dxf>
      <fill>
        <patternFill>
          <bgColor rgb="FFFFC000"/>
        </patternFill>
      </fill>
    </dxf>
    <dxf>
      <fill>
        <patternFill>
          <bgColor rgb="FFFFFF00"/>
        </patternFill>
      </fill>
    </dxf>
    <dxf>
      <fill>
        <patternFill>
          <bgColor rgb="FFFFFF00"/>
        </patternFill>
      </fill>
    </dxf>
    <dxf>
      <fill>
        <patternFill>
          <bgColor rgb="FFFF0000"/>
        </patternFill>
      </fill>
    </dxf>
    <dxf>
      <fill>
        <patternFill>
          <bgColor rgb="FFFF0000"/>
        </patternFill>
      </fill>
    </dxf>
    <dxf>
      <fill>
        <patternFill>
          <bgColor rgb="FFFFFF00"/>
        </patternFill>
      </fill>
    </dxf>
    <dxf>
      <fill>
        <patternFill>
          <bgColor rgb="FFFF0000"/>
        </patternFill>
      </fill>
    </dxf>
    <dxf>
      <fill>
        <patternFill>
          <bgColor rgb="FFFFFF00"/>
        </patternFill>
      </fill>
    </dxf>
    <dxf>
      <fill>
        <patternFill>
          <bgColor rgb="FFFF0000"/>
        </patternFill>
      </fill>
    </dxf>
    <dxf>
      <fill>
        <patternFill>
          <bgColor rgb="FFFF0000"/>
        </patternFill>
      </fill>
    </dxf>
    <dxf>
      <fill>
        <patternFill>
          <bgColor rgb="FFFF0000"/>
        </patternFill>
      </fill>
    </dxf>
    <dxf>
      <fill>
        <patternFill>
          <bgColor rgb="FFFFC000"/>
        </patternFill>
      </fill>
    </dxf>
    <dxf>
      <fill>
        <patternFill>
          <bgColor rgb="FFFFFF00"/>
        </patternFill>
      </fill>
    </dxf>
    <dxf>
      <fill>
        <patternFill>
          <bgColor rgb="FFFFFF00"/>
        </patternFill>
      </fill>
    </dxf>
    <dxf>
      <fill>
        <patternFill>
          <bgColor rgb="FFFF0000"/>
        </patternFill>
      </fill>
    </dxf>
    <dxf>
      <fill>
        <patternFill>
          <bgColor rgb="FFFF0000"/>
        </patternFill>
      </fill>
    </dxf>
    <dxf>
      <fill>
        <patternFill>
          <bgColor rgb="FFFFFF00"/>
        </patternFill>
      </fill>
    </dxf>
    <dxf>
      <fill>
        <patternFill>
          <bgColor rgb="FFFF0000"/>
        </patternFill>
      </fill>
    </dxf>
    <dxf>
      <fill>
        <patternFill>
          <bgColor rgb="FFFFFF00"/>
        </patternFill>
      </fill>
    </dxf>
    <dxf>
      <fill>
        <patternFill>
          <bgColor rgb="FFFF0000"/>
        </patternFill>
      </fill>
    </dxf>
    <dxf>
      <fill>
        <patternFill>
          <bgColor rgb="FFFF0000"/>
        </patternFill>
      </fill>
    </dxf>
    <dxf>
      <fill>
        <patternFill>
          <bgColor rgb="FFFF0000"/>
        </patternFill>
      </fill>
    </dxf>
    <dxf>
      <fill>
        <patternFill>
          <bgColor rgb="FFFFFF00"/>
        </patternFill>
      </fill>
    </dxf>
    <dxf>
      <fill>
        <patternFill>
          <bgColor rgb="FFFF0000"/>
        </patternFill>
      </fill>
    </dxf>
    <dxf>
      <fill>
        <patternFill>
          <bgColor rgb="FFFF0000"/>
        </patternFill>
      </fill>
    </dxf>
    <dxf>
      <fill>
        <patternFill>
          <bgColor rgb="FFFF0000"/>
        </patternFill>
      </fill>
    </dxf>
    <dxf>
      <fill>
        <patternFill>
          <bgColor rgb="FFFFFF00"/>
        </patternFill>
      </fill>
    </dxf>
    <dxf>
      <fill>
        <patternFill>
          <bgColor rgb="FFFF0000"/>
        </patternFill>
      </fill>
    </dxf>
    <dxf>
      <fill>
        <patternFill>
          <bgColor rgb="FFFF0000"/>
        </patternFill>
      </fill>
    </dxf>
    <dxf>
      <fill>
        <patternFill>
          <bgColor rgb="FFFF0000"/>
        </patternFill>
      </fill>
    </dxf>
    <dxf>
      <fill>
        <patternFill>
          <bgColor rgb="FFFFC000"/>
        </patternFill>
      </fill>
    </dxf>
    <dxf>
      <fill>
        <patternFill>
          <bgColor rgb="FFFFFF00"/>
        </patternFill>
      </fill>
    </dxf>
    <dxf>
      <fill>
        <patternFill>
          <bgColor rgb="FFFF0000"/>
        </patternFill>
      </fill>
    </dxf>
    <dxf>
      <fill>
        <patternFill>
          <bgColor rgb="FFFF0000"/>
        </patternFill>
      </fill>
    </dxf>
    <dxf>
      <fill>
        <patternFill>
          <bgColor rgb="FFFFC000"/>
        </patternFill>
      </fill>
    </dxf>
    <dxf>
      <fill>
        <patternFill>
          <bgColor rgb="FFFFFF00"/>
        </patternFill>
      </fill>
    </dxf>
    <dxf>
      <fill>
        <patternFill>
          <bgColor rgb="FFFF0000"/>
        </patternFill>
      </fill>
    </dxf>
    <dxf>
      <fill>
        <patternFill>
          <bgColor rgb="FFFF0000"/>
        </patternFill>
      </fill>
    </dxf>
    <dxf>
      <fill>
        <patternFill>
          <bgColor rgb="FFFFC000"/>
        </patternFill>
      </fill>
    </dxf>
    <dxf>
      <fill>
        <patternFill>
          <bgColor rgb="FFFFFF00"/>
        </patternFill>
      </fill>
    </dxf>
    <dxf>
      <fill>
        <patternFill>
          <bgColor rgb="FFFF0000"/>
        </patternFill>
      </fill>
    </dxf>
    <dxf>
      <fill>
        <patternFill>
          <bgColor rgb="FFFF0000"/>
        </patternFill>
      </fill>
    </dxf>
    <dxf>
      <fill>
        <patternFill>
          <bgColor rgb="FFFFC000"/>
        </patternFill>
      </fill>
    </dxf>
    <dxf>
      <fill>
        <patternFill>
          <bgColor rgb="FFFFFF00"/>
        </patternFill>
      </fill>
    </dxf>
    <dxf>
      <fill>
        <patternFill>
          <bgColor rgb="FFFF0000"/>
        </patternFill>
      </fill>
    </dxf>
    <dxf>
      <fill>
        <patternFill>
          <bgColor rgb="FFFFFF00"/>
        </patternFill>
      </fill>
    </dxf>
    <dxf>
      <fill>
        <patternFill>
          <bgColor rgb="FFFF0000"/>
        </patternFill>
      </fill>
    </dxf>
    <dxf>
      <fill>
        <patternFill>
          <bgColor rgb="FFFFFF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FF00"/>
        </patternFill>
      </fill>
    </dxf>
    <dxf>
      <fill>
        <patternFill>
          <bgColor rgb="FFFF0000"/>
        </patternFill>
      </fill>
    </dxf>
    <dxf>
      <fill>
        <patternFill>
          <bgColor rgb="FFFF0000"/>
        </patternFill>
      </fill>
    </dxf>
    <dxf>
      <fill>
        <patternFill>
          <bgColor rgb="FFFF0000"/>
        </patternFill>
      </fill>
    </dxf>
    <dxf>
      <fill>
        <patternFill>
          <bgColor rgb="FFFFC000"/>
        </patternFill>
      </fill>
    </dxf>
    <dxf>
      <fill>
        <patternFill>
          <bgColor rgb="FFFFFF00"/>
        </patternFill>
      </fill>
    </dxf>
    <dxf>
      <fill>
        <patternFill>
          <bgColor rgb="FFFF0000"/>
        </patternFill>
      </fill>
    </dxf>
    <dxf>
      <fill>
        <patternFill>
          <bgColor rgb="FFFF0000"/>
        </patternFill>
      </fill>
    </dxf>
    <dxf>
      <fill>
        <patternFill>
          <bgColor rgb="FFFFC000"/>
        </patternFill>
      </fill>
    </dxf>
    <dxf>
      <fill>
        <patternFill>
          <bgColor rgb="FFFFFF00"/>
        </patternFill>
      </fill>
    </dxf>
    <dxf>
      <fill>
        <patternFill>
          <bgColor rgb="FFFF0000"/>
        </patternFill>
      </fill>
    </dxf>
    <dxf>
      <fill>
        <patternFill>
          <bgColor rgb="FFFF0000"/>
        </patternFill>
      </fill>
    </dxf>
    <dxf>
      <fill>
        <patternFill>
          <bgColor rgb="FFFFC000"/>
        </patternFill>
      </fill>
    </dxf>
    <dxf>
      <fill>
        <patternFill>
          <bgColor rgb="FFFFFF00"/>
        </patternFill>
      </fill>
    </dxf>
    <dxf>
      <fill>
        <patternFill>
          <bgColor rgb="FFFF0000"/>
        </patternFill>
      </fill>
    </dxf>
    <dxf>
      <fill>
        <patternFill>
          <bgColor rgb="FFFF0000"/>
        </patternFill>
      </fill>
    </dxf>
    <dxf>
      <fill>
        <patternFill>
          <bgColor rgb="FFFFC000"/>
        </patternFill>
      </fill>
    </dxf>
    <dxf>
      <fill>
        <patternFill>
          <bgColor rgb="FFFFFF00"/>
        </patternFill>
      </fill>
    </dxf>
    <dxf>
      <fill>
        <patternFill>
          <bgColor rgb="FFFFFF00"/>
        </patternFill>
      </fill>
    </dxf>
    <dxf>
      <fill>
        <patternFill>
          <bgColor rgb="FFFF0000"/>
        </patternFill>
      </fill>
    </dxf>
    <dxf>
      <fill>
        <patternFill>
          <bgColor rgb="FFFF0000"/>
        </patternFill>
      </fill>
    </dxf>
    <dxf>
      <fill>
        <patternFill>
          <bgColor rgb="FFFFFF00"/>
        </patternFill>
      </fill>
    </dxf>
    <dxf>
      <fill>
        <patternFill>
          <bgColor rgb="FFFF0000"/>
        </patternFill>
      </fill>
    </dxf>
    <dxf>
      <fill>
        <patternFill>
          <bgColor rgb="FFFFFF00"/>
        </patternFill>
      </fill>
    </dxf>
    <dxf>
      <fill>
        <patternFill>
          <bgColor rgb="FFFF0000"/>
        </patternFill>
      </fill>
    </dxf>
    <dxf>
      <fill>
        <patternFill>
          <bgColor rgb="FFFF0000"/>
        </patternFill>
      </fill>
    </dxf>
    <dxf>
      <fill>
        <patternFill>
          <bgColor rgb="FFFF0000"/>
        </patternFill>
      </fill>
    </dxf>
    <dxf>
      <fill>
        <patternFill>
          <bgColor rgb="FFFFC000"/>
        </patternFill>
      </fill>
    </dxf>
    <dxf>
      <fill>
        <patternFill>
          <bgColor rgb="FFFFFF00"/>
        </patternFill>
      </fill>
    </dxf>
    <dxf>
      <fill>
        <patternFill>
          <bgColor rgb="FFFFFF00"/>
        </patternFill>
      </fill>
    </dxf>
    <dxf>
      <fill>
        <patternFill>
          <bgColor rgb="FFFF0000"/>
        </patternFill>
      </fill>
    </dxf>
    <dxf>
      <fill>
        <patternFill>
          <bgColor rgb="FFFF0000"/>
        </patternFill>
      </fill>
    </dxf>
    <dxf>
      <fill>
        <patternFill>
          <bgColor rgb="FFFFFF00"/>
        </patternFill>
      </fill>
    </dxf>
    <dxf>
      <fill>
        <patternFill>
          <bgColor rgb="FFFF0000"/>
        </patternFill>
      </fill>
    </dxf>
    <dxf>
      <fill>
        <patternFill>
          <bgColor rgb="FFFFFF00"/>
        </patternFill>
      </fill>
    </dxf>
    <dxf>
      <fill>
        <patternFill>
          <bgColor rgb="FFFF0000"/>
        </patternFill>
      </fill>
    </dxf>
    <dxf>
      <fill>
        <patternFill>
          <bgColor rgb="FFFF0000"/>
        </patternFill>
      </fill>
    </dxf>
    <dxf>
      <fill>
        <patternFill>
          <bgColor rgb="FFFF0000"/>
        </patternFill>
      </fill>
    </dxf>
    <dxf>
      <fill>
        <patternFill>
          <bgColor rgb="FFFFFF00"/>
        </patternFill>
      </fill>
    </dxf>
    <dxf>
      <fill>
        <patternFill>
          <bgColor rgb="FFFF0000"/>
        </patternFill>
      </fill>
    </dxf>
    <dxf>
      <fill>
        <patternFill>
          <bgColor rgb="FFFF0000"/>
        </patternFill>
      </fill>
    </dxf>
    <dxf>
      <fill>
        <patternFill>
          <bgColor rgb="FFFF0000"/>
        </patternFill>
      </fill>
    </dxf>
    <dxf>
      <fill>
        <patternFill>
          <bgColor rgb="FFFFFF00"/>
        </patternFill>
      </fill>
    </dxf>
    <dxf>
      <fill>
        <patternFill>
          <bgColor rgb="FFFF0000"/>
        </patternFill>
      </fill>
    </dxf>
    <dxf>
      <fill>
        <patternFill>
          <bgColor rgb="FFFF0000"/>
        </patternFill>
      </fill>
    </dxf>
    <dxf>
      <fill>
        <patternFill>
          <bgColor rgb="FFFF0000"/>
        </patternFill>
      </fill>
    </dxf>
    <dxf>
      <fill>
        <patternFill>
          <bgColor rgb="FFFFC000"/>
        </patternFill>
      </fill>
    </dxf>
    <dxf>
      <fill>
        <patternFill>
          <bgColor rgb="FFFFFF00"/>
        </patternFill>
      </fill>
    </dxf>
    <dxf>
      <fill>
        <patternFill>
          <bgColor rgb="FFFF0000"/>
        </patternFill>
      </fill>
    </dxf>
    <dxf>
      <fill>
        <patternFill>
          <bgColor rgb="FFFF0000"/>
        </patternFill>
      </fill>
    </dxf>
    <dxf>
      <fill>
        <patternFill>
          <bgColor rgb="FFFFC000"/>
        </patternFill>
      </fill>
    </dxf>
    <dxf>
      <fill>
        <patternFill>
          <bgColor rgb="FFFFFF00"/>
        </patternFill>
      </fill>
    </dxf>
    <dxf>
      <fill>
        <patternFill>
          <bgColor rgb="FFFF0000"/>
        </patternFill>
      </fill>
    </dxf>
    <dxf>
      <fill>
        <patternFill>
          <bgColor rgb="FFFF0000"/>
        </patternFill>
      </fill>
    </dxf>
    <dxf>
      <fill>
        <patternFill>
          <bgColor rgb="FFFFC000"/>
        </patternFill>
      </fill>
    </dxf>
    <dxf>
      <fill>
        <patternFill>
          <bgColor rgb="FFFFFF00"/>
        </patternFill>
      </fill>
    </dxf>
    <dxf>
      <fill>
        <patternFill>
          <bgColor rgb="FFFF0000"/>
        </patternFill>
      </fill>
    </dxf>
    <dxf>
      <fill>
        <patternFill>
          <bgColor rgb="FFFF0000"/>
        </patternFill>
      </fill>
    </dxf>
    <dxf>
      <fill>
        <patternFill>
          <bgColor rgb="FFFFC000"/>
        </patternFill>
      </fill>
    </dxf>
    <dxf>
      <fill>
        <patternFill>
          <bgColor rgb="FFFFFF00"/>
        </patternFill>
      </fill>
    </dxf>
    <dxf>
      <fill>
        <patternFill>
          <bgColor rgb="FFFF0000"/>
        </patternFill>
      </fill>
    </dxf>
    <dxf>
      <fill>
        <patternFill>
          <bgColor rgb="FFFFFF00"/>
        </patternFill>
      </fill>
    </dxf>
    <dxf>
      <fill>
        <patternFill>
          <bgColor rgb="FFFF0000"/>
        </patternFill>
      </fill>
    </dxf>
    <dxf>
      <fill>
        <patternFill>
          <bgColor rgb="FFFFFF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FF00"/>
        </patternFill>
      </fill>
    </dxf>
    <dxf>
      <fill>
        <patternFill>
          <bgColor rgb="FFFF0000"/>
        </patternFill>
      </fill>
    </dxf>
    <dxf>
      <fill>
        <patternFill>
          <bgColor rgb="FFFF0000"/>
        </patternFill>
      </fill>
    </dxf>
    <dxf>
      <fill>
        <patternFill>
          <bgColor rgb="FFFF0000"/>
        </patternFill>
      </fill>
    </dxf>
    <dxf>
      <fill>
        <patternFill>
          <bgColor rgb="FFFFC000"/>
        </patternFill>
      </fill>
    </dxf>
    <dxf>
      <fill>
        <patternFill>
          <bgColor rgb="FFFFFF00"/>
        </patternFill>
      </fill>
    </dxf>
    <dxf>
      <fill>
        <patternFill>
          <bgColor rgb="FFFF0000"/>
        </patternFill>
      </fill>
    </dxf>
    <dxf>
      <fill>
        <patternFill>
          <bgColor rgb="FFFF0000"/>
        </patternFill>
      </fill>
    </dxf>
    <dxf>
      <fill>
        <patternFill>
          <bgColor rgb="FFFFC000"/>
        </patternFill>
      </fill>
    </dxf>
    <dxf>
      <fill>
        <patternFill>
          <bgColor rgb="FFFFFF00"/>
        </patternFill>
      </fill>
    </dxf>
    <dxf>
      <fill>
        <patternFill>
          <bgColor rgb="FFFF0000"/>
        </patternFill>
      </fill>
    </dxf>
    <dxf>
      <fill>
        <patternFill>
          <bgColor rgb="FFFF0000"/>
        </patternFill>
      </fill>
    </dxf>
    <dxf>
      <fill>
        <patternFill>
          <bgColor rgb="FFFFC000"/>
        </patternFill>
      </fill>
    </dxf>
    <dxf>
      <fill>
        <patternFill>
          <bgColor rgb="FFFFFF00"/>
        </patternFill>
      </fill>
    </dxf>
    <dxf>
      <fill>
        <patternFill>
          <bgColor rgb="FFFF0000"/>
        </patternFill>
      </fill>
    </dxf>
    <dxf>
      <fill>
        <patternFill>
          <bgColor rgb="FFFF0000"/>
        </patternFill>
      </fill>
    </dxf>
    <dxf>
      <fill>
        <patternFill>
          <bgColor rgb="FFFFC000"/>
        </patternFill>
      </fill>
    </dxf>
    <dxf>
      <fill>
        <patternFill>
          <bgColor rgb="FFFFFF00"/>
        </patternFill>
      </fill>
    </dxf>
    <dxf>
      <fill>
        <patternFill>
          <bgColor rgb="FFFFFF00"/>
        </patternFill>
      </fill>
    </dxf>
    <dxf>
      <fill>
        <patternFill>
          <bgColor rgb="FFFF0000"/>
        </patternFill>
      </fill>
    </dxf>
    <dxf>
      <fill>
        <patternFill>
          <bgColor rgb="FFFF0000"/>
        </patternFill>
      </fill>
    </dxf>
    <dxf>
      <fill>
        <patternFill>
          <bgColor rgb="FFFFFF00"/>
        </patternFill>
      </fill>
    </dxf>
    <dxf>
      <fill>
        <patternFill>
          <bgColor rgb="FFFF0000"/>
        </patternFill>
      </fill>
    </dxf>
    <dxf>
      <fill>
        <patternFill>
          <bgColor rgb="FFFFFF00"/>
        </patternFill>
      </fill>
    </dxf>
    <dxf>
      <fill>
        <patternFill>
          <bgColor rgb="FFFF0000"/>
        </patternFill>
      </fill>
    </dxf>
    <dxf>
      <fill>
        <patternFill>
          <bgColor rgb="FFFF0000"/>
        </patternFill>
      </fill>
    </dxf>
    <dxf>
      <fill>
        <patternFill>
          <bgColor rgb="FFFF0000"/>
        </patternFill>
      </fill>
    </dxf>
    <dxf>
      <fill>
        <patternFill>
          <bgColor rgb="FFFFC000"/>
        </patternFill>
      </fill>
    </dxf>
    <dxf>
      <fill>
        <patternFill>
          <bgColor rgb="FFFFFF00"/>
        </patternFill>
      </fill>
    </dxf>
    <dxf>
      <fill>
        <patternFill>
          <bgColor rgb="FFFFFF00"/>
        </patternFill>
      </fill>
    </dxf>
    <dxf>
      <fill>
        <patternFill>
          <bgColor rgb="FFFF0000"/>
        </patternFill>
      </fill>
    </dxf>
    <dxf>
      <fill>
        <patternFill>
          <bgColor rgb="FFFF0000"/>
        </patternFill>
      </fill>
    </dxf>
    <dxf>
      <fill>
        <patternFill>
          <bgColor rgb="FFFFFF00"/>
        </patternFill>
      </fill>
    </dxf>
    <dxf>
      <fill>
        <patternFill>
          <bgColor rgb="FFFF0000"/>
        </patternFill>
      </fill>
    </dxf>
    <dxf>
      <fill>
        <patternFill>
          <bgColor rgb="FFFFFF00"/>
        </patternFill>
      </fill>
    </dxf>
    <dxf>
      <fill>
        <patternFill>
          <bgColor rgb="FFFF0000"/>
        </patternFill>
      </fill>
    </dxf>
    <dxf>
      <fill>
        <patternFill>
          <bgColor rgb="FFFF0000"/>
        </patternFill>
      </fill>
    </dxf>
    <dxf>
      <fill>
        <patternFill>
          <bgColor rgb="FFFF0000"/>
        </patternFill>
      </fill>
    </dxf>
    <dxf>
      <fill>
        <patternFill>
          <bgColor rgb="FFFFFF00"/>
        </patternFill>
      </fill>
    </dxf>
    <dxf>
      <fill>
        <patternFill>
          <bgColor rgb="FFFF0000"/>
        </patternFill>
      </fill>
    </dxf>
    <dxf>
      <fill>
        <patternFill>
          <bgColor rgb="FFFF0000"/>
        </patternFill>
      </fill>
    </dxf>
    <dxf>
      <fill>
        <patternFill>
          <bgColor rgb="FFFF0000"/>
        </patternFill>
      </fill>
    </dxf>
    <dxf>
      <fill>
        <patternFill>
          <bgColor rgb="FFFFFF00"/>
        </patternFill>
      </fill>
    </dxf>
    <dxf>
      <fill>
        <patternFill>
          <bgColor rgb="FFFF0000"/>
        </patternFill>
      </fill>
    </dxf>
    <dxf>
      <fill>
        <patternFill>
          <bgColor rgb="FFFF0000"/>
        </patternFill>
      </fill>
    </dxf>
    <dxf>
      <fill>
        <patternFill>
          <bgColor rgb="FFFF0000"/>
        </patternFill>
      </fill>
    </dxf>
    <dxf>
      <fill>
        <patternFill>
          <bgColor rgb="FFFFC000"/>
        </patternFill>
      </fill>
    </dxf>
    <dxf>
      <fill>
        <patternFill>
          <bgColor rgb="FFFFFF00"/>
        </patternFill>
      </fill>
    </dxf>
    <dxf>
      <fill>
        <patternFill>
          <bgColor rgb="FFFF0000"/>
        </patternFill>
      </fill>
    </dxf>
    <dxf>
      <fill>
        <patternFill>
          <bgColor rgb="FFFF0000"/>
        </patternFill>
      </fill>
    </dxf>
    <dxf>
      <fill>
        <patternFill>
          <bgColor rgb="FFFFC000"/>
        </patternFill>
      </fill>
    </dxf>
    <dxf>
      <fill>
        <patternFill>
          <bgColor rgb="FFFFFF00"/>
        </patternFill>
      </fill>
    </dxf>
    <dxf>
      <fill>
        <patternFill>
          <bgColor rgb="FFFF0000"/>
        </patternFill>
      </fill>
    </dxf>
    <dxf>
      <fill>
        <patternFill>
          <bgColor rgb="FFFF0000"/>
        </patternFill>
      </fill>
    </dxf>
    <dxf>
      <fill>
        <patternFill>
          <bgColor rgb="FFFFC000"/>
        </patternFill>
      </fill>
    </dxf>
    <dxf>
      <fill>
        <patternFill>
          <bgColor rgb="FFFFFF00"/>
        </patternFill>
      </fill>
    </dxf>
    <dxf>
      <fill>
        <patternFill>
          <bgColor rgb="FFFF0000"/>
        </patternFill>
      </fill>
    </dxf>
    <dxf>
      <fill>
        <patternFill>
          <bgColor rgb="FFFF0000"/>
        </patternFill>
      </fill>
    </dxf>
    <dxf>
      <fill>
        <patternFill>
          <bgColor rgb="FFFFC000"/>
        </patternFill>
      </fill>
    </dxf>
    <dxf>
      <fill>
        <patternFill>
          <bgColor rgb="FFFFFF00"/>
        </patternFill>
      </fill>
    </dxf>
    <dxf>
      <fill>
        <patternFill>
          <bgColor rgb="FFFF0000"/>
        </patternFill>
      </fill>
    </dxf>
    <dxf>
      <fill>
        <patternFill>
          <bgColor rgb="FFFFFF00"/>
        </patternFill>
      </fill>
    </dxf>
    <dxf>
      <fill>
        <patternFill>
          <bgColor rgb="FFFF0000"/>
        </patternFill>
      </fill>
    </dxf>
    <dxf>
      <fill>
        <patternFill>
          <bgColor rgb="FFFFFF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FF00"/>
        </patternFill>
      </fill>
    </dxf>
    <dxf>
      <fill>
        <patternFill>
          <bgColor rgb="FFFF0000"/>
        </patternFill>
      </fill>
    </dxf>
    <dxf>
      <fill>
        <patternFill>
          <bgColor rgb="FFFF0000"/>
        </patternFill>
      </fill>
    </dxf>
    <dxf>
      <fill>
        <patternFill>
          <bgColor rgb="FFFF0000"/>
        </patternFill>
      </fill>
    </dxf>
    <dxf>
      <fill>
        <patternFill>
          <bgColor rgb="FFFFC000"/>
        </patternFill>
      </fill>
    </dxf>
    <dxf>
      <fill>
        <patternFill>
          <bgColor rgb="FFFFFF00"/>
        </patternFill>
      </fill>
    </dxf>
    <dxf>
      <fill>
        <patternFill>
          <bgColor rgb="FFFF0000"/>
        </patternFill>
      </fill>
    </dxf>
    <dxf>
      <fill>
        <patternFill>
          <bgColor rgb="FFFF0000"/>
        </patternFill>
      </fill>
    </dxf>
    <dxf>
      <fill>
        <patternFill>
          <bgColor rgb="FFFFC000"/>
        </patternFill>
      </fill>
    </dxf>
    <dxf>
      <fill>
        <patternFill>
          <bgColor rgb="FFFFFF00"/>
        </patternFill>
      </fill>
    </dxf>
    <dxf>
      <fill>
        <patternFill>
          <bgColor rgb="FFFF0000"/>
        </patternFill>
      </fill>
    </dxf>
    <dxf>
      <fill>
        <patternFill>
          <bgColor rgb="FFFF0000"/>
        </patternFill>
      </fill>
    </dxf>
    <dxf>
      <fill>
        <patternFill>
          <bgColor rgb="FFFFC000"/>
        </patternFill>
      </fill>
    </dxf>
    <dxf>
      <fill>
        <patternFill>
          <bgColor rgb="FFFFFF00"/>
        </patternFill>
      </fill>
    </dxf>
    <dxf>
      <fill>
        <patternFill>
          <bgColor rgb="FFFF0000"/>
        </patternFill>
      </fill>
    </dxf>
    <dxf>
      <fill>
        <patternFill>
          <bgColor rgb="FFFF0000"/>
        </patternFill>
      </fill>
    </dxf>
    <dxf>
      <fill>
        <patternFill>
          <bgColor rgb="FFFFC000"/>
        </patternFill>
      </fill>
    </dxf>
    <dxf>
      <fill>
        <patternFill>
          <bgColor rgb="FFFFFF00"/>
        </patternFill>
      </fill>
    </dxf>
    <dxf>
      <fill>
        <patternFill>
          <bgColor rgb="FFFFFF00"/>
        </patternFill>
      </fill>
    </dxf>
    <dxf>
      <fill>
        <patternFill>
          <bgColor rgb="FFFF0000"/>
        </patternFill>
      </fill>
    </dxf>
    <dxf>
      <fill>
        <patternFill>
          <bgColor rgb="FFFF0000"/>
        </patternFill>
      </fill>
    </dxf>
    <dxf>
      <fill>
        <patternFill>
          <bgColor rgb="FFFFFF00"/>
        </patternFill>
      </fill>
    </dxf>
    <dxf>
      <fill>
        <patternFill>
          <bgColor rgb="FFFF0000"/>
        </patternFill>
      </fill>
    </dxf>
    <dxf>
      <fill>
        <patternFill>
          <bgColor rgb="FFFFFF00"/>
        </patternFill>
      </fill>
    </dxf>
    <dxf>
      <fill>
        <patternFill>
          <bgColor rgb="FFFF0000"/>
        </patternFill>
      </fill>
    </dxf>
    <dxf>
      <fill>
        <patternFill>
          <bgColor rgb="FFFF0000"/>
        </patternFill>
      </fill>
    </dxf>
    <dxf>
      <fill>
        <patternFill>
          <bgColor rgb="FFFF0000"/>
        </patternFill>
      </fill>
    </dxf>
    <dxf>
      <fill>
        <patternFill>
          <bgColor rgb="FFFFC000"/>
        </patternFill>
      </fill>
    </dxf>
    <dxf>
      <fill>
        <patternFill>
          <bgColor rgb="FFFFFF00"/>
        </patternFill>
      </fill>
    </dxf>
    <dxf>
      <fill>
        <patternFill>
          <bgColor rgb="FFFFFF00"/>
        </patternFill>
      </fill>
    </dxf>
    <dxf>
      <fill>
        <patternFill>
          <bgColor rgb="FFFF0000"/>
        </patternFill>
      </fill>
    </dxf>
    <dxf>
      <fill>
        <patternFill>
          <bgColor rgb="FFFF0000"/>
        </patternFill>
      </fill>
    </dxf>
    <dxf>
      <fill>
        <patternFill>
          <bgColor rgb="FFFFFF00"/>
        </patternFill>
      </fill>
    </dxf>
    <dxf>
      <fill>
        <patternFill>
          <bgColor rgb="FFFF0000"/>
        </patternFill>
      </fill>
    </dxf>
    <dxf>
      <fill>
        <patternFill>
          <bgColor rgb="FFFFFF00"/>
        </patternFill>
      </fill>
    </dxf>
    <dxf>
      <fill>
        <patternFill>
          <bgColor rgb="FFFF0000"/>
        </patternFill>
      </fill>
    </dxf>
    <dxf>
      <fill>
        <patternFill>
          <bgColor rgb="FFFF0000"/>
        </patternFill>
      </fill>
    </dxf>
    <dxf>
      <fill>
        <patternFill>
          <bgColor rgb="FFFF0000"/>
        </patternFill>
      </fill>
    </dxf>
    <dxf>
      <fill>
        <patternFill>
          <bgColor rgb="FFFFFF00"/>
        </patternFill>
      </fill>
    </dxf>
    <dxf>
      <fill>
        <patternFill>
          <bgColor rgb="FFFF0000"/>
        </patternFill>
      </fill>
    </dxf>
    <dxf>
      <fill>
        <patternFill>
          <bgColor rgb="FFFF0000"/>
        </patternFill>
      </fill>
    </dxf>
    <dxf>
      <fill>
        <patternFill>
          <bgColor rgb="FFFF0000"/>
        </patternFill>
      </fill>
    </dxf>
    <dxf>
      <fill>
        <patternFill>
          <bgColor rgb="FFFFFF00"/>
        </patternFill>
      </fill>
    </dxf>
    <dxf>
      <fill>
        <patternFill>
          <bgColor rgb="FFFF0000"/>
        </patternFill>
      </fill>
    </dxf>
    <dxf>
      <fill>
        <patternFill>
          <bgColor rgb="FFFF0000"/>
        </patternFill>
      </fill>
    </dxf>
    <dxf>
      <fill>
        <patternFill>
          <bgColor rgb="FFFF0000"/>
        </patternFill>
      </fill>
    </dxf>
    <dxf>
      <fill>
        <patternFill>
          <bgColor rgb="FFFFC000"/>
        </patternFill>
      </fill>
    </dxf>
    <dxf>
      <fill>
        <patternFill>
          <bgColor rgb="FFFFFF00"/>
        </patternFill>
      </fill>
    </dxf>
    <dxf>
      <fill>
        <patternFill>
          <bgColor rgb="FFFF0000"/>
        </patternFill>
      </fill>
    </dxf>
    <dxf>
      <fill>
        <patternFill>
          <bgColor rgb="FFFF0000"/>
        </patternFill>
      </fill>
    </dxf>
    <dxf>
      <fill>
        <patternFill>
          <bgColor rgb="FFFFC000"/>
        </patternFill>
      </fill>
    </dxf>
    <dxf>
      <fill>
        <patternFill>
          <bgColor rgb="FFFFFF00"/>
        </patternFill>
      </fill>
    </dxf>
    <dxf>
      <fill>
        <patternFill>
          <bgColor rgb="FFFF0000"/>
        </patternFill>
      </fill>
    </dxf>
    <dxf>
      <fill>
        <patternFill>
          <bgColor rgb="FFFF0000"/>
        </patternFill>
      </fill>
    </dxf>
    <dxf>
      <fill>
        <patternFill>
          <bgColor rgb="FFFFC000"/>
        </patternFill>
      </fill>
    </dxf>
    <dxf>
      <fill>
        <patternFill>
          <bgColor rgb="FFFFFF00"/>
        </patternFill>
      </fill>
    </dxf>
    <dxf>
      <fill>
        <patternFill>
          <bgColor rgb="FFFF0000"/>
        </patternFill>
      </fill>
    </dxf>
    <dxf>
      <fill>
        <patternFill>
          <bgColor rgb="FFFF0000"/>
        </patternFill>
      </fill>
    </dxf>
    <dxf>
      <fill>
        <patternFill>
          <bgColor rgb="FFFFC000"/>
        </patternFill>
      </fill>
    </dxf>
    <dxf>
      <fill>
        <patternFill>
          <bgColor rgb="FFFFFF00"/>
        </patternFill>
      </fill>
    </dxf>
    <dxf>
      <fill>
        <patternFill>
          <bgColor rgb="FFFF0000"/>
        </patternFill>
      </fill>
    </dxf>
    <dxf>
      <fill>
        <patternFill>
          <bgColor rgb="FFFFFF00"/>
        </patternFill>
      </fill>
    </dxf>
    <dxf>
      <fill>
        <patternFill>
          <bgColor rgb="FFFF0000"/>
        </patternFill>
      </fill>
    </dxf>
    <dxf>
      <fill>
        <patternFill>
          <bgColor rgb="FFFFFF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FF00"/>
        </patternFill>
      </fill>
    </dxf>
    <dxf>
      <fill>
        <patternFill>
          <bgColor rgb="FFFF0000"/>
        </patternFill>
      </fill>
    </dxf>
    <dxf>
      <fill>
        <patternFill>
          <bgColor rgb="FFFF0000"/>
        </patternFill>
      </fill>
    </dxf>
    <dxf>
      <fill>
        <patternFill>
          <bgColor rgb="FFFF0000"/>
        </patternFill>
      </fill>
    </dxf>
    <dxf>
      <fill>
        <patternFill>
          <bgColor rgb="FFFFC000"/>
        </patternFill>
      </fill>
    </dxf>
    <dxf>
      <fill>
        <patternFill>
          <bgColor rgb="FFFFFF00"/>
        </patternFill>
      </fill>
    </dxf>
    <dxf>
      <fill>
        <patternFill>
          <bgColor rgb="FFFF0000"/>
        </patternFill>
      </fill>
    </dxf>
    <dxf>
      <fill>
        <patternFill>
          <bgColor rgb="FFFF0000"/>
        </patternFill>
      </fill>
    </dxf>
    <dxf>
      <fill>
        <patternFill>
          <bgColor rgb="FFFFC000"/>
        </patternFill>
      </fill>
    </dxf>
    <dxf>
      <fill>
        <patternFill>
          <bgColor rgb="FFFFFF00"/>
        </patternFill>
      </fill>
    </dxf>
    <dxf>
      <fill>
        <patternFill>
          <bgColor rgb="FFFF0000"/>
        </patternFill>
      </fill>
    </dxf>
    <dxf>
      <fill>
        <patternFill>
          <bgColor rgb="FFFF0000"/>
        </patternFill>
      </fill>
    </dxf>
    <dxf>
      <fill>
        <patternFill>
          <bgColor rgb="FFFFC000"/>
        </patternFill>
      </fill>
    </dxf>
    <dxf>
      <fill>
        <patternFill>
          <bgColor rgb="FFFFFF00"/>
        </patternFill>
      </fill>
    </dxf>
    <dxf>
      <fill>
        <patternFill>
          <bgColor rgb="FFFF0000"/>
        </patternFill>
      </fill>
    </dxf>
    <dxf>
      <fill>
        <patternFill>
          <bgColor rgb="FFFF0000"/>
        </patternFill>
      </fill>
    </dxf>
    <dxf>
      <fill>
        <patternFill>
          <bgColor rgb="FFFFC000"/>
        </patternFill>
      </fill>
    </dxf>
    <dxf>
      <fill>
        <patternFill>
          <bgColor rgb="FFFFFF00"/>
        </patternFill>
      </fill>
    </dxf>
    <dxf>
      <fill>
        <patternFill>
          <bgColor rgb="FFFFFF00"/>
        </patternFill>
      </fill>
    </dxf>
    <dxf>
      <fill>
        <patternFill>
          <bgColor rgb="FFFF0000"/>
        </patternFill>
      </fill>
    </dxf>
    <dxf>
      <fill>
        <patternFill>
          <bgColor rgb="FFFF0000"/>
        </patternFill>
      </fill>
    </dxf>
    <dxf>
      <fill>
        <patternFill>
          <bgColor rgb="FFFFFF00"/>
        </patternFill>
      </fill>
    </dxf>
    <dxf>
      <fill>
        <patternFill>
          <bgColor rgb="FFFF0000"/>
        </patternFill>
      </fill>
    </dxf>
    <dxf>
      <fill>
        <patternFill>
          <bgColor rgb="FFFFFF00"/>
        </patternFill>
      </fill>
    </dxf>
    <dxf>
      <fill>
        <patternFill>
          <bgColor rgb="FFFF0000"/>
        </patternFill>
      </fill>
    </dxf>
    <dxf>
      <fill>
        <patternFill>
          <bgColor rgb="FFFF0000"/>
        </patternFill>
      </fill>
    </dxf>
    <dxf>
      <fill>
        <patternFill>
          <bgColor rgb="FFFF0000"/>
        </patternFill>
      </fill>
    </dxf>
    <dxf>
      <fill>
        <patternFill>
          <bgColor rgb="FFFFC000"/>
        </patternFill>
      </fill>
    </dxf>
    <dxf>
      <fill>
        <patternFill>
          <bgColor rgb="FFFFFF00"/>
        </patternFill>
      </fill>
    </dxf>
    <dxf>
      <fill>
        <patternFill>
          <bgColor rgb="FFFFFF00"/>
        </patternFill>
      </fill>
    </dxf>
    <dxf>
      <fill>
        <patternFill>
          <bgColor rgb="FFFF0000"/>
        </patternFill>
      </fill>
    </dxf>
    <dxf>
      <fill>
        <patternFill>
          <bgColor rgb="FFFF0000"/>
        </patternFill>
      </fill>
    </dxf>
    <dxf>
      <fill>
        <patternFill>
          <bgColor rgb="FFFFFF00"/>
        </patternFill>
      </fill>
    </dxf>
    <dxf>
      <fill>
        <patternFill>
          <bgColor rgb="FFFF0000"/>
        </patternFill>
      </fill>
    </dxf>
    <dxf>
      <fill>
        <patternFill>
          <bgColor rgb="FFFFFF00"/>
        </patternFill>
      </fill>
    </dxf>
    <dxf>
      <fill>
        <patternFill>
          <bgColor rgb="FFFF0000"/>
        </patternFill>
      </fill>
    </dxf>
    <dxf>
      <fill>
        <patternFill>
          <bgColor rgb="FFFF0000"/>
        </patternFill>
      </fill>
    </dxf>
    <dxf>
      <fill>
        <patternFill>
          <bgColor rgb="FFFF0000"/>
        </patternFill>
      </fill>
    </dxf>
    <dxf>
      <fill>
        <patternFill>
          <bgColor rgb="FFFFFF00"/>
        </patternFill>
      </fill>
    </dxf>
    <dxf>
      <fill>
        <patternFill>
          <bgColor rgb="FFFF0000"/>
        </patternFill>
      </fill>
    </dxf>
    <dxf>
      <fill>
        <patternFill>
          <bgColor rgb="FFFF0000"/>
        </patternFill>
      </fill>
    </dxf>
    <dxf>
      <fill>
        <patternFill>
          <bgColor rgb="FFFF0000"/>
        </patternFill>
      </fill>
    </dxf>
    <dxf>
      <fill>
        <patternFill>
          <bgColor rgb="FFFFFF00"/>
        </patternFill>
      </fill>
    </dxf>
    <dxf>
      <fill>
        <patternFill>
          <bgColor rgb="FFFF0000"/>
        </patternFill>
      </fill>
    </dxf>
    <dxf>
      <fill>
        <patternFill>
          <bgColor rgb="FFFF0000"/>
        </patternFill>
      </fill>
    </dxf>
    <dxf>
      <fill>
        <patternFill>
          <bgColor rgb="FFFF0000"/>
        </patternFill>
      </fill>
    </dxf>
    <dxf>
      <fill>
        <patternFill>
          <bgColor rgb="FFFFC000"/>
        </patternFill>
      </fill>
    </dxf>
    <dxf>
      <fill>
        <patternFill>
          <bgColor rgb="FFFFFF00"/>
        </patternFill>
      </fill>
    </dxf>
    <dxf>
      <fill>
        <patternFill>
          <bgColor rgb="FFFF0000"/>
        </patternFill>
      </fill>
    </dxf>
    <dxf>
      <fill>
        <patternFill>
          <bgColor rgb="FFFF0000"/>
        </patternFill>
      </fill>
    </dxf>
    <dxf>
      <fill>
        <patternFill>
          <bgColor rgb="FFFFC000"/>
        </patternFill>
      </fill>
    </dxf>
    <dxf>
      <fill>
        <patternFill>
          <bgColor rgb="FFFFFF00"/>
        </patternFill>
      </fill>
    </dxf>
    <dxf>
      <fill>
        <patternFill>
          <bgColor rgb="FFFF0000"/>
        </patternFill>
      </fill>
    </dxf>
    <dxf>
      <fill>
        <patternFill>
          <bgColor rgb="FFFF0000"/>
        </patternFill>
      </fill>
    </dxf>
    <dxf>
      <fill>
        <patternFill>
          <bgColor rgb="FFFFC000"/>
        </patternFill>
      </fill>
    </dxf>
    <dxf>
      <fill>
        <patternFill>
          <bgColor rgb="FFFFFF00"/>
        </patternFill>
      </fill>
    </dxf>
    <dxf>
      <fill>
        <patternFill>
          <bgColor rgb="FFFF0000"/>
        </patternFill>
      </fill>
    </dxf>
    <dxf>
      <fill>
        <patternFill>
          <bgColor rgb="FFFF0000"/>
        </patternFill>
      </fill>
    </dxf>
    <dxf>
      <fill>
        <patternFill>
          <bgColor rgb="FFFFC000"/>
        </patternFill>
      </fill>
    </dxf>
    <dxf>
      <fill>
        <patternFill>
          <bgColor rgb="FFFFFF00"/>
        </patternFill>
      </fill>
    </dxf>
    <dxf>
      <fill>
        <patternFill>
          <bgColor rgb="FFFF0000"/>
        </patternFill>
      </fill>
    </dxf>
    <dxf>
      <fill>
        <patternFill>
          <bgColor rgb="FFFFFF00"/>
        </patternFill>
      </fill>
    </dxf>
    <dxf>
      <fill>
        <patternFill>
          <bgColor rgb="FFFF0000"/>
        </patternFill>
      </fill>
    </dxf>
    <dxf>
      <fill>
        <patternFill>
          <bgColor rgb="FFFFFF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FF00"/>
        </patternFill>
      </fill>
    </dxf>
    <dxf>
      <fill>
        <patternFill>
          <bgColor rgb="FFFF0000"/>
        </patternFill>
      </fill>
    </dxf>
    <dxf>
      <fill>
        <patternFill>
          <bgColor rgb="FFFF0000"/>
        </patternFill>
      </fill>
    </dxf>
    <dxf>
      <fill>
        <patternFill>
          <bgColor rgb="FFFF0000"/>
        </patternFill>
      </fill>
    </dxf>
    <dxf>
      <fill>
        <patternFill>
          <bgColor rgb="FFFFC000"/>
        </patternFill>
      </fill>
    </dxf>
    <dxf>
      <fill>
        <patternFill>
          <bgColor rgb="FFFFFF00"/>
        </patternFill>
      </fill>
    </dxf>
    <dxf>
      <fill>
        <patternFill>
          <bgColor rgb="FFFF0000"/>
        </patternFill>
      </fill>
    </dxf>
    <dxf>
      <fill>
        <patternFill>
          <bgColor rgb="FFFF0000"/>
        </patternFill>
      </fill>
    </dxf>
    <dxf>
      <fill>
        <patternFill>
          <bgColor rgb="FFFFC000"/>
        </patternFill>
      </fill>
    </dxf>
    <dxf>
      <fill>
        <patternFill>
          <bgColor rgb="FFFFFF00"/>
        </patternFill>
      </fill>
    </dxf>
    <dxf>
      <fill>
        <patternFill>
          <bgColor rgb="FFFF0000"/>
        </patternFill>
      </fill>
    </dxf>
    <dxf>
      <fill>
        <patternFill>
          <bgColor rgb="FFFF0000"/>
        </patternFill>
      </fill>
    </dxf>
    <dxf>
      <fill>
        <patternFill>
          <bgColor rgb="FFFFC000"/>
        </patternFill>
      </fill>
    </dxf>
    <dxf>
      <fill>
        <patternFill>
          <bgColor rgb="FFFFFF00"/>
        </patternFill>
      </fill>
    </dxf>
    <dxf>
      <fill>
        <patternFill>
          <bgColor rgb="FFFF0000"/>
        </patternFill>
      </fill>
    </dxf>
    <dxf>
      <fill>
        <patternFill>
          <bgColor rgb="FFFF0000"/>
        </patternFill>
      </fill>
    </dxf>
    <dxf>
      <fill>
        <patternFill>
          <bgColor rgb="FFFFC000"/>
        </patternFill>
      </fill>
    </dxf>
    <dxf>
      <fill>
        <patternFill>
          <bgColor rgb="FFFFFF00"/>
        </patternFill>
      </fill>
    </dxf>
    <dxf>
      <fill>
        <patternFill>
          <bgColor rgb="FFFFFF00"/>
        </patternFill>
      </fill>
    </dxf>
    <dxf>
      <fill>
        <patternFill>
          <bgColor rgb="FFFF0000"/>
        </patternFill>
      </fill>
    </dxf>
    <dxf>
      <fill>
        <patternFill>
          <bgColor rgb="FFFF0000"/>
        </patternFill>
      </fill>
    </dxf>
    <dxf>
      <fill>
        <patternFill>
          <bgColor rgb="FFFFFF00"/>
        </patternFill>
      </fill>
    </dxf>
    <dxf>
      <fill>
        <patternFill>
          <bgColor rgb="FFFF0000"/>
        </patternFill>
      </fill>
    </dxf>
    <dxf>
      <fill>
        <patternFill>
          <bgColor rgb="FFFFFF00"/>
        </patternFill>
      </fill>
    </dxf>
    <dxf>
      <fill>
        <patternFill>
          <bgColor rgb="FFFF0000"/>
        </patternFill>
      </fill>
    </dxf>
    <dxf>
      <fill>
        <patternFill>
          <bgColor rgb="FFFF0000"/>
        </patternFill>
      </fill>
    </dxf>
    <dxf>
      <fill>
        <patternFill>
          <bgColor rgb="FFFF0000"/>
        </patternFill>
      </fill>
    </dxf>
    <dxf>
      <fill>
        <patternFill>
          <bgColor rgb="FFFFC000"/>
        </patternFill>
      </fill>
    </dxf>
    <dxf>
      <fill>
        <patternFill>
          <bgColor rgb="FFFFFF00"/>
        </patternFill>
      </fill>
    </dxf>
    <dxf>
      <fill>
        <patternFill>
          <bgColor rgb="FFFFFF00"/>
        </patternFill>
      </fill>
    </dxf>
    <dxf>
      <fill>
        <patternFill>
          <bgColor rgb="FFFF0000"/>
        </patternFill>
      </fill>
    </dxf>
    <dxf>
      <fill>
        <patternFill>
          <bgColor rgb="FFFF0000"/>
        </patternFill>
      </fill>
    </dxf>
    <dxf>
      <fill>
        <patternFill>
          <bgColor rgb="FFFFFF00"/>
        </patternFill>
      </fill>
    </dxf>
    <dxf>
      <fill>
        <patternFill>
          <bgColor rgb="FFFF0000"/>
        </patternFill>
      </fill>
    </dxf>
    <dxf>
      <fill>
        <patternFill>
          <bgColor rgb="FFFFFF00"/>
        </patternFill>
      </fill>
    </dxf>
    <dxf>
      <fill>
        <patternFill>
          <bgColor rgb="FFFF0000"/>
        </patternFill>
      </fill>
    </dxf>
    <dxf>
      <fill>
        <patternFill>
          <bgColor rgb="FFFF0000"/>
        </patternFill>
      </fill>
    </dxf>
    <dxf>
      <fill>
        <patternFill>
          <bgColor rgb="FFFF0000"/>
        </patternFill>
      </fill>
    </dxf>
    <dxf>
      <fill>
        <patternFill>
          <bgColor rgb="FFFFFF00"/>
        </patternFill>
      </fill>
    </dxf>
    <dxf>
      <fill>
        <patternFill>
          <bgColor rgb="FFFF0000"/>
        </patternFill>
      </fill>
    </dxf>
    <dxf>
      <fill>
        <patternFill>
          <bgColor rgb="FFFF0000"/>
        </patternFill>
      </fill>
    </dxf>
    <dxf>
      <fill>
        <patternFill>
          <bgColor rgb="FFFF0000"/>
        </patternFill>
      </fill>
    </dxf>
    <dxf>
      <fill>
        <patternFill>
          <bgColor rgb="FFFFFF00"/>
        </patternFill>
      </fill>
    </dxf>
    <dxf>
      <fill>
        <patternFill>
          <bgColor rgb="FFFF0000"/>
        </patternFill>
      </fill>
    </dxf>
    <dxf>
      <fill>
        <patternFill>
          <bgColor rgb="FFFF0000"/>
        </patternFill>
      </fill>
    </dxf>
    <dxf>
      <fill>
        <patternFill>
          <bgColor rgb="FFFF0000"/>
        </patternFill>
      </fill>
    </dxf>
    <dxf>
      <fill>
        <patternFill>
          <bgColor rgb="FFFFC000"/>
        </patternFill>
      </fill>
    </dxf>
    <dxf>
      <fill>
        <patternFill>
          <bgColor rgb="FFFFFF00"/>
        </patternFill>
      </fill>
    </dxf>
    <dxf>
      <fill>
        <patternFill>
          <bgColor rgb="FFFF0000"/>
        </patternFill>
      </fill>
    </dxf>
    <dxf>
      <fill>
        <patternFill>
          <bgColor rgb="FFFF0000"/>
        </patternFill>
      </fill>
    </dxf>
    <dxf>
      <fill>
        <patternFill>
          <bgColor rgb="FFFFC000"/>
        </patternFill>
      </fill>
    </dxf>
    <dxf>
      <fill>
        <patternFill>
          <bgColor rgb="FFFFFF00"/>
        </patternFill>
      </fill>
    </dxf>
    <dxf>
      <fill>
        <patternFill>
          <bgColor rgb="FFFF0000"/>
        </patternFill>
      </fill>
    </dxf>
    <dxf>
      <fill>
        <patternFill>
          <bgColor rgb="FFFF0000"/>
        </patternFill>
      </fill>
    </dxf>
    <dxf>
      <fill>
        <patternFill>
          <bgColor rgb="FFFFC000"/>
        </patternFill>
      </fill>
    </dxf>
    <dxf>
      <fill>
        <patternFill>
          <bgColor rgb="FFFFFF00"/>
        </patternFill>
      </fill>
    </dxf>
    <dxf>
      <fill>
        <patternFill>
          <bgColor rgb="FFFF0000"/>
        </patternFill>
      </fill>
    </dxf>
    <dxf>
      <fill>
        <patternFill>
          <bgColor rgb="FFFF0000"/>
        </patternFill>
      </fill>
    </dxf>
    <dxf>
      <fill>
        <patternFill>
          <bgColor rgb="FFFFC000"/>
        </patternFill>
      </fill>
    </dxf>
    <dxf>
      <fill>
        <patternFill>
          <bgColor rgb="FFFFFF00"/>
        </patternFill>
      </fill>
    </dxf>
    <dxf>
      <fill>
        <patternFill>
          <bgColor rgb="FFFF0000"/>
        </patternFill>
      </fill>
    </dxf>
    <dxf>
      <fill>
        <patternFill>
          <bgColor rgb="FFFFFF00"/>
        </patternFill>
      </fill>
    </dxf>
    <dxf>
      <fill>
        <patternFill>
          <bgColor rgb="FFFF0000"/>
        </patternFill>
      </fill>
    </dxf>
    <dxf>
      <fill>
        <patternFill>
          <bgColor rgb="FFFFFF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FF00"/>
        </patternFill>
      </fill>
    </dxf>
    <dxf>
      <fill>
        <patternFill>
          <bgColor rgb="FFFF0000"/>
        </patternFill>
      </fill>
    </dxf>
    <dxf>
      <fill>
        <patternFill>
          <bgColor rgb="FFFF0000"/>
        </patternFill>
      </fill>
    </dxf>
    <dxf>
      <fill>
        <patternFill>
          <bgColor rgb="FFFF0000"/>
        </patternFill>
      </fill>
    </dxf>
    <dxf>
      <fill>
        <patternFill>
          <bgColor rgb="FFFFC000"/>
        </patternFill>
      </fill>
    </dxf>
    <dxf>
      <fill>
        <patternFill>
          <bgColor rgb="FFFFFF00"/>
        </patternFill>
      </fill>
    </dxf>
    <dxf>
      <fill>
        <patternFill>
          <bgColor rgb="FFFF0000"/>
        </patternFill>
      </fill>
    </dxf>
    <dxf>
      <fill>
        <patternFill>
          <bgColor rgb="FFFF0000"/>
        </patternFill>
      </fill>
    </dxf>
    <dxf>
      <fill>
        <patternFill>
          <bgColor rgb="FFFFC000"/>
        </patternFill>
      </fill>
    </dxf>
    <dxf>
      <fill>
        <patternFill>
          <bgColor rgb="FFFFFF00"/>
        </patternFill>
      </fill>
    </dxf>
    <dxf>
      <fill>
        <patternFill>
          <bgColor rgb="FFFF0000"/>
        </patternFill>
      </fill>
    </dxf>
    <dxf>
      <fill>
        <patternFill>
          <bgColor rgb="FFFF0000"/>
        </patternFill>
      </fill>
    </dxf>
    <dxf>
      <fill>
        <patternFill>
          <bgColor rgb="FFFFC000"/>
        </patternFill>
      </fill>
    </dxf>
    <dxf>
      <fill>
        <patternFill>
          <bgColor rgb="FFFFFF00"/>
        </patternFill>
      </fill>
    </dxf>
    <dxf>
      <fill>
        <patternFill>
          <bgColor rgb="FFFF0000"/>
        </patternFill>
      </fill>
    </dxf>
    <dxf>
      <fill>
        <patternFill>
          <bgColor rgb="FFFF0000"/>
        </patternFill>
      </fill>
    </dxf>
    <dxf>
      <fill>
        <patternFill>
          <bgColor rgb="FFFFC000"/>
        </patternFill>
      </fill>
    </dxf>
    <dxf>
      <fill>
        <patternFill>
          <bgColor rgb="FFFFFF00"/>
        </patternFill>
      </fill>
    </dxf>
    <dxf>
      <fill>
        <patternFill>
          <bgColor rgb="FFFFFF00"/>
        </patternFill>
      </fill>
    </dxf>
    <dxf>
      <fill>
        <patternFill>
          <bgColor rgb="FFFF0000"/>
        </patternFill>
      </fill>
    </dxf>
    <dxf>
      <fill>
        <patternFill>
          <bgColor rgb="FFFF0000"/>
        </patternFill>
      </fill>
    </dxf>
    <dxf>
      <fill>
        <patternFill>
          <bgColor rgb="FFFFFF00"/>
        </patternFill>
      </fill>
    </dxf>
    <dxf>
      <fill>
        <patternFill>
          <bgColor rgb="FFFF0000"/>
        </patternFill>
      </fill>
    </dxf>
    <dxf>
      <fill>
        <patternFill>
          <bgColor rgb="FFFFFF00"/>
        </patternFill>
      </fill>
    </dxf>
    <dxf>
      <fill>
        <patternFill>
          <bgColor rgb="FFFF0000"/>
        </patternFill>
      </fill>
    </dxf>
    <dxf>
      <fill>
        <patternFill>
          <bgColor rgb="FFFF0000"/>
        </patternFill>
      </fill>
    </dxf>
    <dxf>
      <fill>
        <patternFill>
          <bgColor rgb="FFFF0000"/>
        </patternFill>
      </fill>
    </dxf>
    <dxf>
      <fill>
        <patternFill>
          <bgColor rgb="FFFFC000"/>
        </patternFill>
      </fill>
    </dxf>
    <dxf>
      <fill>
        <patternFill>
          <bgColor rgb="FFFFFF00"/>
        </patternFill>
      </fill>
    </dxf>
    <dxf>
      <fill>
        <patternFill>
          <bgColor rgb="FFFFFF00"/>
        </patternFill>
      </fill>
    </dxf>
    <dxf>
      <fill>
        <patternFill>
          <bgColor rgb="FFFF0000"/>
        </patternFill>
      </fill>
    </dxf>
    <dxf>
      <fill>
        <patternFill>
          <bgColor rgb="FFFF0000"/>
        </patternFill>
      </fill>
    </dxf>
    <dxf>
      <fill>
        <patternFill>
          <bgColor rgb="FFFFFF00"/>
        </patternFill>
      </fill>
    </dxf>
    <dxf>
      <fill>
        <patternFill>
          <bgColor rgb="FFFF0000"/>
        </patternFill>
      </fill>
    </dxf>
    <dxf>
      <fill>
        <patternFill>
          <bgColor rgb="FFFFFF00"/>
        </patternFill>
      </fill>
    </dxf>
    <dxf>
      <fill>
        <patternFill>
          <bgColor rgb="FFFF0000"/>
        </patternFill>
      </fill>
    </dxf>
    <dxf>
      <fill>
        <patternFill>
          <bgColor rgb="FFFF0000"/>
        </patternFill>
      </fill>
    </dxf>
    <dxf>
      <fill>
        <patternFill>
          <bgColor rgb="FFFF0000"/>
        </patternFill>
      </fill>
    </dxf>
    <dxf>
      <fill>
        <patternFill>
          <bgColor rgb="FFFFFF00"/>
        </patternFill>
      </fill>
    </dxf>
    <dxf>
      <fill>
        <patternFill>
          <bgColor rgb="FFFF0000"/>
        </patternFill>
      </fill>
    </dxf>
    <dxf>
      <fill>
        <patternFill>
          <bgColor rgb="FFFF0000"/>
        </patternFill>
      </fill>
    </dxf>
    <dxf>
      <fill>
        <patternFill>
          <bgColor rgb="FFFF0000"/>
        </patternFill>
      </fill>
    </dxf>
    <dxf>
      <fill>
        <patternFill>
          <bgColor rgb="FFFFFF00"/>
        </patternFill>
      </fill>
    </dxf>
    <dxf>
      <fill>
        <patternFill>
          <bgColor rgb="FFFF0000"/>
        </patternFill>
      </fill>
    </dxf>
    <dxf>
      <fill>
        <patternFill>
          <bgColor rgb="FFFF0000"/>
        </patternFill>
      </fill>
    </dxf>
    <dxf>
      <fill>
        <patternFill>
          <bgColor rgb="FFFF0000"/>
        </patternFill>
      </fill>
    </dxf>
    <dxf>
      <fill>
        <patternFill>
          <bgColor rgb="FFFFC000"/>
        </patternFill>
      </fill>
    </dxf>
    <dxf>
      <fill>
        <patternFill>
          <bgColor rgb="FFFFFF00"/>
        </patternFill>
      </fill>
    </dxf>
    <dxf>
      <fill>
        <patternFill>
          <bgColor rgb="FFFF0000"/>
        </patternFill>
      </fill>
    </dxf>
    <dxf>
      <fill>
        <patternFill>
          <bgColor rgb="FFFF0000"/>
        </patternFill>
      </fill>
    </dxf>
    <dxf>
      <fill>
        <patternFill>
          <bgColor rgb="FFFFC000"/>
        </patternFill>
      </fill>
    </dxf>
    <dxf>
      <fill>
        <patternFill>
          <bgColor rgb="FFFFFF00"/>
        </patternFill>
      </fill>
    </dxf>
    <dxf>
      <fill>
        <patternFill>
          <bgColor rgb="FFFF0000"/>
        </patternFill>
      </fill>
    </dxf>
    <dxf>
      <fill>
        <patternFill>
          <bgColor rgb="FFFF0000"/>
        </patternFill>
      </fill>
    </dxf>
    <dxf>
      <fill>
        <patternFill>
          <bgColor rgb="FFFFC000"/>
        </patternFill>
      </fill>
    </dxf>
    <dxf>
      <fill>
        <patternFill>
          <bgColor rgb="FFFFFF00"/>
        </patternFill>
      </fill>
    </dxf>
    <dxf>
      <fill>
        <patternFill>
          <bgColor rgb="FFFF0000"/>
        </patternFill>
      </fill>
    </dxf>
    <dxf>
      <fill>
        <patternFill>
          <bgColor rgb="FFFF0000"/>
        </patternFill>
      </fill>
    </dxf>
    <dxf>
      <fill>
        <patternFill>
          <bgColor rgb="FFFFC000"/>
        </patternFill>
      </fill>
    </dxf>
    <dxf>
      <fill>
        <patternFill>
          <bgColor rgb="FFFFFF00"/>
        </patternFill>
      </fill>
    </dxf>
    <dxf>
      <fill>
        <patternFill>
          <bgColor rgb="FFFF0000"/>
        </patternFill>
      </fill>
    </dxf>
    <dxf>
      <fill>
        <patternFill>
          <bgColor rgb="FFFFFF00"/>
        </patternFill>
      </fill>
    </dxf>
    <dxf>
      <fill>
        <patternFill>
          <bgColor rgb="FFFF0000"/>
        </patternFill>
      </fill>
    </dxf>
    <dxf>
      <fill>
        <patternFill>
          <bgColor rgb="FFFFFF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FF00"/>
        </patternFill>
      </fill>
    </dxf>
    <dxf>
      <fill>
        <patternFill>
          <bgColor rgb="FFFF0000"/>
        </patternFill>
      </fill>
    </dxf>
    <dxf>
      <fill>
        <patternFill>
          <bgColor rgb="FFFF0000"/>
        </patternFill>
      </fill>
    </dxf>
    <dxf>
      <fill>
        <patternFill>
          <bgColor rgb="FFFF0000"/>
        </patternFill>
      </fill>
    </dxf>
    <dxf>
      <fill>
        <patternFill>
          <bgColor rgb="FFFFC000"/>
        </patternFill>
      </fill>
    </dxf>
    <dxf>
      <fill>
        <patternFill>
          <bgColor rgb="FFFFFF00"/>
        </patternFill>
      </fill>
    </dxf>
    <dxf>
      <fill>
        <patternFill>
          <bgColor rgb="FFFF0000"/>
        </patternFill>
      </fill>
    </dxf>
    <dxf>
      <fill>
        <patternFill>
          <bgColor rgb="FFFF0000"/>
        </patternFill>
      </fill>
    </dxf>
    <dxf>
      <fill>
        <patternFill>
          <bgColor rgb="FFFFC000"/>
        </patternFill>
      </fill>
    </dxf>
    <dxf>
      <fill>
        <patternFill>
          <bgColor rgb="FFFFFF00"/>
        </patternFill>
      </fill>
    </dxf>
    <dxf>
      <fill>
        <patternFill>
          <bgColor rgb="FFFF0000"/>
        </patternFill>
      </fill>
    </dxf>
    <dxf>
      <fill>
        <patternFill>
          <bgColor rgb="FFFF0000"/>
        </patternFill>
      </fill>
    </dxf>
    <dxf>
      <fill>
        <patternFill>
          <bgColor rgb="FFFFC000"/>
        </patternFill>
      </fill>
    </dxf>
    <dxf>
      <fill>
        <patternFill>
          <bgColor rgb="FFFFFF00"/>
        </patternFill>
      </fill>
    </dxf>
    <dxf>
      <fill>
        <patternFill>
          <bgColor rgb="FFFF0000"/>
        </patternFill>
      </fill>
    </dxf>
    <dxf>
      <fill>
        <patternFill>
          <bgColor rgb="FFFF0000"/>
        </patternFill>
      </fill>
    </dxf>
    <dxf>
      <fill>
        <patternFill>
          <bgColor rgb="FFFFC000"/>
        </patternFill>
      </fill>
    </dxf>
    <dxf>
      <fill>
        <patternFill>
          <bgColor rgb="FFFFFF00"/>
        </patternFill>
      </fill>
    </dxf>
    <dxf>
      <fill>
        <patternFill>
          <bgColor rgb="FFFFFF00"/>
        </patternFill>
      </fill>
    </dxf>
    <dxf>
      <fill>
        <patternFill>
          <bgColor rgb="FFFF0000"/>
        </patternFill>
      </fill>
    </dxf>
    <dxf>
      <fill>
        <patternFill>
          <bgColor rgb="FFFF0000"/>
        </patternFill>
      </fill>
    </dxf>
    <dxf>
      <fill>
        <patternFill>
          <bgColor rgb="FFFFFF00"/>
        </patternFill>
      </fill>
    </dxf>
    <dxf>
      <fill>
        <patternFill>
          <bgColor rgb="FFFF0000"/>
        </patternFill>
      </fill>
    </dxf>
    <dxf>
      <fill>
        <patternFill>
          <bgColor rgb="FFFFFF00"/>
        </patternFill>
      </fill>
    </dxf>
    <dxf>
      <fill>
        <patternFill>
          <bgColor rgb="FFFF0000"/>
        </patternFill>
      </fill>
    </dxf>
    <dxf>
      <fill>
        <patternFill>
          <bgColor rgb="FFFF0000"/>
        </patternFill>
      </fill>
    </dxf>
    <dxf>
      <fill>
        <patternFill>
          <bgColor rgb="FFFF0000"/>
        </patternFill>
      </fill>
    </dxf>
    <dxf>
      <fill>
        <patternFill>
          <bgColor rgb="FFFFC000"/>
        </patternFill>
      </fill>
    </dxf>
    <dxf>
      <fill>
        <patternFill>
          <bgColor rgb="FFFFFF00"/>
        </patternFill>
      </fill>
    </dxf>
    <dxf>
      <fill>
        <patternFill>
          <bgColor rgb="FFFFFF00"/>
        </patternFill>
      </fill>
    </dxf>
    <dxf>
      <fill>
        <patternFill>
          <bgColor rgb="FFFF0000"/>
        </patternFill>
      </fill>
    </dxf>
    <dxf>
      <fill>
        <patternFill>
          <bgColor rgb="FFFF0000"/>
        </patternFill>
      </fill>
    </dxf>
    <dxf>
      <fill>
        <patternFill>
          <bgColor rgb="FFFFFF00"/>
        </patternFill>
      </fill>
    </dxf>
    <dxf>
      <fill>
        <patternFill>
          <bgColor rgb="FFFF0000"/>
        </patternFill>
      </fill>
    </dxf>
    <dxf>
      <fill>
        <patternFill>
          <bgColor rgb="FFFFFF00"/>
        </patternFill>
      </fill>
    </dxf>
    <dxf>
      <fill>
        <patternFill>
          <bgColor rgb="FFFF0000"/>
        </patternFill>
      </fill>
    </dxf>
    <dxf>
      <fill>
        <patternFill>
          <bgColor rgb="FFFF0000"/>
        </patternFill>
      </fill>
    </dxf>
    <dxf>
      <fill>
        <patternFill>
          <bgColor rgb="FFFF0000"/>
        </patternFill>
      </fill>
    </dxf>
    <dxf>
      <fill>
        <patternFill>
          <bgColor rgb="FFFFFF00"/>
        </patternFill>
      </fill>
    </dxf>
    <dxf>
      <fill>
        <patternFill>
          <bgColor rgb="FFFF0000"/>
        </patternFill>
      </fill>
    </dxf>
    <dxf>
      <fill>
        <patternFill>
          <bgColor rgb="FFFF0000"/>
        </patternFill>
      </fill>
    </dxf>
    <dxf>
      <fill>
        <patternFill>
          <bgColor rgb="FFFF0000"/>
        </patternFill>
      </fill>
    </dxf>
    <dxf>
      <fill>
        <patternFill>
          <bgColor rgb="FFFFFF00"/>
        </patternFill>
      </fill>
    </dxf>
    <dxf>
      <fill>
        <patternFill>
          <bgColor rgb="FFFF0000"/>
        </patternFill>
      </fill>
    </dxf>
    <dxf>
      <fill>
        <patternFill>
          <bgColor rgb="FFFF0000"/>
        </patternFill>
      </fill>
    </dxf>
    <dxf>
      <fill>
        <patternFill>
          <bgColor rgb="FFFF0000"/>
        </patternFill>
      </fill>
    </dxf>
    <dxf>
      <fill>
        <patternFill>
          <bgColor rgb="FFFFC000"/>
        </patternFill>
      </fill>
    </dxf>
    <dxf>
      <fill>
        <patternFill>
          <bgColor rgb="FFFFFF00"/>
        </patternFill>
      </fill>
    </dxf>
    <dxf>
      <fill>
        <patternFill>
          <bgColor rgb="FFFF0000"/>
        </patternFill>
      </fill>
    </dxf>
    <dxf>
      <fill>
        <patternFill>
          <bgColor rgb="FFFF0000"/>
        </patternFill>
      </fill>
    </dxf>
    <dxf>
      <fill>
        <patternFill>
          <bgColor rgb="FFFFC000"/>
        </patternFill>
      </fill>
    </dxf>
    <dxf>
      <fill>
        <patternFill>
          <bgColor rgb="FFFFFF00"/>
        </patternFill>
      </fill>
    </dxf>
    <dxf>
      <fill>
        <patternFill>
          <bgColor rgb="FFFF0000"/>
        </patternFill>
      </fill>
    </dxf>
    <dxf>
      <fill>
        <patternFill>
          <bgColor rgb="FFFF0000"/>
        </patternFill>
      </fill>
    </dxf>
    <dxf>
      <fill>
        <patternFill>
          <bgColor rgb="FFFFC000"/>
        </patternFill>
      </fill>
    </dxf>
    <dxf>
      <fill>
        <patternFill>
          <bgColor rgb="FFFFFF00"/>
        </patternFill>
      </fill>
    </dxf>
    <dxf>
      <fill>
        <patternFill>
          <bgColor rgb="FFFF0000"/>
        </patternFill>
      </fill>
    </dxf>
    <dxf>
      <fill>
        <patternFill>
          <bgColor rgb="FFFF0000"/>
        </patternFill>
      </fill>
    </dxf>
    <dxf>
      <fill>
        <patternFill>
          <bgColor rgb="FFFFC000"/>
        </patternFill>
      </fill>
    </dxf>
    <dxf>
      <fill>
        <patternFill>
          <bgColor rgb="FFFFFF00"/>
        </patternFill>
      </fill>
    </dxf>
    <dxf>
      <fill>
        <patternFill>
          <bgColor rgb="FFFF0000"/>
        </patternFill>
      </fill>
    </dxf>
    <dxf>
      <fill>
        <patternFill>
          <bgColor rgb="FFFFFF00"/>
        </patternFill>
      </fill>
    </dxf>
    <dxf>
      <fill>
        <patternFill>
          <bgColor rgb="FFFF0000"/>
        </patternFill>
      </fill>
    </dxf>
    <dxf>
      <fill>
        <patternFill>
          <bgColor rgb="FFFFFF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FF00"/>
        </patternFill>
      </fill>
    </dxf>
    <dxf>
      <fill>
        <patternFill>
          <bgColor rgb="FFFF0000"/>
        </patternFill>
      </fill>
    </dxf>
    <dxf>
      <fill>
        <patternFill>
          <bgColor rgb="FFFF0000"/>
        </patternFill>
      </fill>
    </dxf>
    <dxf>
      <fill>
        <patternFill>
          <bgColor rgb="FFFF0000"/>
        </patternFill>
      </fill>
    </dxf>
    <dxf>
      <fill>
        <patternFill>
          <bgColor rgb="FFFFC000"/>
        </patternFill>
      </fill>
    </dxf>
    <dxf>
      <fill>
        <patternFill>
          <bgColor rgb="FFFFFF00"/>
        </patternFill>
      </fill>
    </dxf>
    <dxf>
      <fill>
        <patternFill>
          <bgColor rgb="FFFF0000"/>
        </patternFill>
      </fill>
    </dxf>
    <dxf>
      <fill>
        <patternFill>
          <bgColor rgb="FFFF0000"/>
        </patternFill>
      </fill>
    </dxf>
    <dxf>
      <fill>
        <patternFill>
          <bgColor rgb="FFFFC000"/>
        </patternFill>
      </fill>
    </dxf>
    <dxf>
      <fill>
        <patternFill>
          <bgColor rgb="FFFFFF00"/>
        </patternFill>
      </fill>
    </dxf>
    <dxf>
      <fill>
        <patternFill>
          <bgColor rgb="FFFF0000"/>
        </patternFill>
      </fill>
    </dxf>
    <dxf>
      <fill>
        <patternFill>
          <bgColor rgb="FFFF0000"/>
        </patternFill>
      </fill>
    </dxf>
    <dxf>
      <fill>
        <patternFill>
          <bgColor rgb="FFFFC000"/>
        </patternFill>
      </fill>
    </dxf>
    <dxf>
      <fill>
        <patternFill>
          <bgColor rgb="FFFFFF00"/>
        </patternFill>
      </fill>
    </dxf>
    <dxf>
      <fill>
        <patternFill>
          <bgColor rgb="FFFF0000"/>
        </patternFill>
      </fill>
    </dxf>
    <dxf>
      <fill>
        <patternFill>
          <bgColor rgb="FFFF0000"/>
        </patternFill>
      </fill>
    </dxf>
    <dxf>
      <fill>
        <patternFill>
          <bgColor rgb="FFFFC000"/>
        </patternFill>
      </fill>
    </dxf>
    <dxf>
      <fill>
        <patternFill>
          <bgColor rgb="FFFFFF00"/>
        </patternFill>
      </fill>
    </dxf>
    <dxf>
      <fill>
        <patternFill>
          <bgColor rgb="FFFFFF00"/>
        </patternFill>
      </fill>
    </dxf>
    <dxf>
      <fill>
        <patternFill>
          <bgColor rgb="FFFF0000"/>
        </patternFill>
      </fill>
    </dxf>
    <dxf>
      <fill>
        <patternFill>
          <bgColor rgb="FFFF0000"/>
        </patternFill>
      </fill>
    </dxf>
    <dxf>
      <fill>
        <patternFill>
          <bgColor rgb="FFFFFF00"/>
        </patternFill>
      </fill>
    </dxf>
    <dxf>
      <fill>
        <patternFill>
          <bgColor rgb="FFFF0000"/>
        </patternFill>
      </fill>
    </dxf>
    <dxf>
      <fill>
        <patternFill>
          <bgColor rgb="FFFFFF00"/>
        </patternFill>
      </fill>
    </dxf>
    <dxf>
      <fill>
        <patternFill>
          <bgColor rgb="FFFF0000"/>
        </patternFill>
      </fill>
    </dxf>
    <dxf>
      <fill>
        <patternFill>
          <bgColor rgb="FFFF0000"/>
        </patternFill>
      </fill>
    </dxf>
    <dxf>
      <fill>
        <patternFill>
          <bgColor rgb="FFFF0000"/>
        </patternFill>
      </fill>
    </dxf>
    <dxf>
      <fill>
        <patternFill>
          <bgColor rgb="FFFFC000"/>
        </patternFill>
      </fill>
    </dxf>
    <dxf>
      <fill>
        <patternFill>
          <bgColor rgb="FFFFFF00"/>
        </patternFill>
      </fill>
    </dxf>
    <dxf>
      <fill>
        <patternFill>
          <bgColor rgb="FFFFFF00"/>
        </patternFill>
      </fill>
    </dxf>
    <dxf>
      <fill>
        <patternFill>
          <bgColor rgb="FFFF0000"/>
        </patternFill>
      </fill>
    </dxf>
    <dxf>
      <fill>
        <patternFill>
          <bgColor rgb="FFFF0000"/>
        </patternFill>
      </fill>
    </dxf>
    <dxf>
      <fill>
        <patternFill>
          <bgColor rgb="FFFFFF00"/>
        </patternFill>
      </fill>
    </dxf>
    <dxf>
      <fill>
        <patternFill>
          <bgColor rgb="FFFF0000"/>
        </patternFill>
      </fill>
    </dxf>
    <dxf>
      <fill>
        <patternFill>
          <bgColor rgb="FFFFFF00"/>
        </patternFill>
      </fill>
    </dxf>
    <dxf>
      <fill>
        <patternFill>
          <bgColor rgb="FFFF0000"/>
        </patternFill>
      </fill>
    </dxf>
    <dxf>
      <fill>
        <patternFill>
          <bgColor rgb="FFFF0000"/>
        </patternFill>
      </fill>
    </dxf>
    <dxf>
      <fill>
        <patternFill>
          <bgColor rgb="FFFF0000"/>
        </patternFill>
      </fill>
    </dxf>
    <dxf>
      <fill>
        <patternFill>
          <bgColor rgb="FFFFFF00"/>
        </patternFill>
      </fill>
    </dxf>
    <dxf>
      <fill>
        <patternFill>
          <bgColor rgb="FFFF0000"/>
        </patternFill>
      </fill>
    </dxf>
    <dxf>
      <fill>
        <patternFill>
          <bgColor rgb="FFFF0000"/>
        </patternFill>
      </fill>
    </dxf>
    <dxf>
      <fill>
        <patternFill>
          <bgColor rgb="FFFF0000"/>
        </patternFill>
      </fill>
    </dxf>
    <dxf>
      <fill>
        <patternFill>
          <bgColor rgb="FFFFFF00"/>
        </patternFill>
      </fill>
    </dxf>
    <dxf>
      <fill>
        <patternFill>
          <bgColor rgb="FFFF0000"/>
        </patternFill>
      </fill>
    </dxf>
    <dxf>
      <fill>
        <patternFill>
          <bgColor rgb="FFFF0000"/>
        </patternFill>
      </fill>
    </dxf>
    <dxf>
      <fill>
        <patternFill>
          <bgColor rgb="FFFF0000"/>
        </patternFill>
      </fill>
    </dxf>
    <dxf>
      <fill>
        <patternFill>
          <bgColor rgb="FFFFC000"/>
        </patternFill>
      </fill>
    </dxf>
    <dxf>
      <fill>
        <patternFill>
          <bgColor rgb="FFFFFF00"/>
        </patternFill>
      </fill>
    </dxf>
    <dxf>
      <fill>
        <patternFill>
          <bgColor rgb="FFFF0000"/>
        </patternFill>
      </fill>
    </dxf>
    <dxf>
      <fill>
        <patternFill>
          <bgColor rgb="FFFF0000"/>
        </patternFill>
      </fill>
    </dxf>
    <dxf>
      <fill>
        <patternFill>
          <bgColor rgb="FFFFC000"/>
        </patternFill>
      </fill>
    </dxf>
    <dxf>
      <fill>
        <patternFill>
          <bgColor rgb="FFFFFF00"/>
        </patternFill>
      </fill>
    </dxf>
    <dxf>
      <fill>
        <patternFill>
          <bgColor rgb="FFFF0000"/>
        </patternFill>
      </fill>
    </dxf>
    <dxf>
      <fill>
        <patternFill>
          <bgColor rgb="FFFF0000"/>
        </patternFill>
      </fill>
    </dxf>
    <dxf>
      <fill>
        <patternFill>
          <bgColor rgb="FFFFC000"/>
        </patternFill>
      </fill>
    </dxf>
    <dxf>
      <fill>
        <patternFill>
          <bgColor rgb="FFFFFF00"/>
        </patternFill>
      </fill>
    </dxf>
    <dxf>
      <fill>
        <patternFill>
          <bgColor rgb="FFFF0000"/>
        </patternFill>
      </fill>
    </dxf>
    <dxf>
      <fill>
        <patternFill>
          <bgColor rgb="FFFF0000"/>
        </patternFill>
      </fill>
    </dxf>
    <dxf>
      <fill>
        <patternFill>
          <bgColor rgb="FFFFC000"/>
        </patternFill>
      </fill>
    </dxf>
    <dxf>
      <fill>
        <patternFill>
          <bgColor rgb="FFFFFF00"/>
        </patternFill>
      </fill>
    </dxf>
    <dxf>
      <fill>
        <patternFill>
          <bgColor rgb="FFFF0000"/>
        </patternFill>
      </fill>
    </dxf>
    <dxf>
      <fill>
        <patternFill>
          <bgColor rgb="FFFFFF00"/>
        </patternFill>
      </fill>
    </dxf>
    <dxf>
      <fill>
        <patternFill>
          <bgColor rgb="FFFF0000"/>
        </patternFill>
      </fill>
    </dxf>
    <dxf>
      <fill>
        <patternFill>
          <bgColor rgb="FFFFFF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FF00"/>
        </patternFill>
      </fill>
    </dxf>
    <dxf>
      <fill>
        <patternFill>
          <bgColor rgb="FFFF0000"/>
        </patternFill>
      </fill>
    </dxf>
    <dxf>
      <fill>
        <patternFill>
          <bgColor rgb="FFFF0000"/>
        </patternFill>
      </fill>
    </dxf>
    <dxf>
      <fill>
        <patternFill>
          <bgColor rgb="FFFF0000"/>
        </patternFill>
      </fill>
    </dxf>
    <dxf>
      <fill>
        <patternFill>
          <bgColor rgb="FFFFC000"/>
        </patternFill>
      </fill>
    </dxf>
    <dxf>
      <fill>
        <patternFill>
          <bgColor rgb="FFFFFF00"/>
        </patternFill>
      </fill>
    </dxf>
    <dxf>
      <fill>
        <patternFill>
          <bgColor rgb="FFFF0000"/>
        </patternFill>
      </fill>
    </dxf>
    <dxf>
      <fill>
        <patternFill>
          <bgColor rgb="FFFF0000"/>
        </patternFill>
      </fill>
    </dxf>
    <dxf>
      <fill>
        <patternFill>
          <bgColor rgb="FFFFC000"/>
        </patternFill>
      </fill>
    </dxf>
    <dxf>
      <fill>
        <patternFill>
          <bgColor rgb="FFFFFF00"/>
        </patternFill>
      </fill>
    </dxf>
    <dxf>
      <fill>
        <patternFill>
          <bgColor rgb="FFFF0000"/>
        </patternFill>
      </fill>
    </dxf>
    <dxf>
      <fill>
        <patternFill>
          <bgColor rgb="FFFF0000"/>
        </patternFill>
      </fill>
    </dxf>
    <dxf>
      <fill>
        <patternFill>
          <bgColor rgb="FFFFC000"/>
        </patternFill>
      </fill>
    </dxf>
    <dxf>
      <fill>
        <patternFill>
          <bgColor rgb="FFFFFF00"/>
        </patternFill>
      </fill>
    </dxf>
    <dxf>
      <fill>
        <patternFill>
          <bgColor rgb="FFFF0000"/>
        </patternFill>
      </fill>
    </dxf>
    <dxf>
      <fill>
        <patternFill>
          <bgColor rgb="FFFF0000"/>
        </patternFill>
      </fill>
    </dxf>
    <dxf>
      <fill>
        <patternFill>
          <bgColor rgb="FFFFC000"/>
        </patternFill>
      </fill>
    </dxf>
    <dxf>
      <fill>
        <patternFill>
          <bgColor rgb="FFFFFF00"/>
        </patternFill>
      </fill>
    </dxf>
    <dxf>
      <fill>
        <patternFill>
          <bgColor rgb="FFFFFF00"/>
        </patternFill>
      </fill>
    </dxf>
    <dxf>
      <fill>
        <patternFill>
          <bgColor rgb="FFFF0000"/>
        </patternFill>
      </fill>
    </dxf>
    <dxf>
      <fill>
        <patternFill>
          <bgColor rgb="FFFF0000"/>
        </patternFill>
      </fill>
    </dxf>
    <dxf>
      <fill>
        <patternFill>
          <bgColor rgb="FFFFFF00"/>
        </patternFill>
      </fill>
    </dxf>
    <dxf>
      <fill>
        <patternFill>
          <bgColor rgb="FFFF0000"/>
        </patternFill>
      </fill>
    </dxf>
    <dxf>
      <fill>
        <patternFill>
          <bgColor rgb="FFFFFF00"/>
        </patternFill>
      </fill>
    </dxf>
    <dxf>
      <fill>
        <patternFill>
          <bgColor rgb="FFFF0000"/>
        </patternFill>
      </fill>
    </dxf>
    <dxf>
      <fill>
        <patternFill>
          <bgColor rgb="FFFF0000"/>
        </patternFill>
      </fill>
    </dxf>
    <dxf>
      <fill>
        <patternFill>
          <bgColor rgb="FFFF0000"/>
        </patternFill>
      </fill>
    </dxf>
    <dxf>
      <fill>
        <patternFill>
          <bgColor rgb="FFFFC000"/>
        </patternFill>
      </fill>
    </dxf>
    <dxf>
      <fill>
        <patternFill>
          <bgColor rgb="FFFFFF00"/>
        </patternFill>
      </fill>
    </dxf>
    <dxf>
      <fill>
        <patternFill>
          <bgColor rgb="FFFFFF00"/>
        </patternFill>
      </fill>
    </dxf>
    <dxf>
      <fill>
        <patternFill>
          <bgColor rgb="FFFF0000"/>
        </patternFill>
      </fill>
    </dxf>
    <dxf>
      <fill>
        <patternFill>
          <bgColor rgb="FFFF0000"/>
        </patternFill>
      </fill>
    </dxf>
    <dxf>
      <fill>
        <patternFill>
          <bgColor rgb="FFFFFF00"/>
        </patternFill>
      </fill>
    </dxf>
    <dxf>
      <fill>
        <patternFill>
          <bgColor rgb="FFFF0000"/>
        </patternFill>
      </fill>
    </dxf>
    <dxf>
      <fill>
        <patternFill>
          <bgColor rgb="FFFFFF00"/>
        </patternFill>
      </fill>
    </dxf>
    <dxf>
      <fill>
        <patternFill>
          <bgColor rgb="FFFF0000"/>
        </patternFill>
      </fill>
    </dxf>
    <dxf>
      <fill>
        <patternFill>
          <bgColor rgb="FFFF0000"/>
        </patternFill>
      </fill>
    </dxf>
    <dxf>
      <fill>
        <patternFill>
          <bgColor rgb="FFFF0000"/>
        </patternFill>
      </fill>
    </dxf>
    <dxf>
      <fill>
        <patternFill>
          <bgColor rgb="FFFFFF00"/>
        </patternFill>
      </fill>
    </dxf>
    <dxf>
      <fill>
        <patternFill>
          <bgColor rgb="FFFF0000"/>
        </patternFill>
      </fill>
    </dxf>
    <dxf>
      <fill>
        <patternFill>
          <bgColor rgb="FFFF0000"/>
        </patternFill>
      </fill>
    </dxf>
    <dxf>
      <fill>
        <patternFill>
          <bgColor rgb="FFFF0000"/>
        </patternFill>
      </fill>
    </dxf>
    <dxf>
      <fill>
        <patternFill>
          <bgColor rgb="FFFFFF00"/>
        </patternFill>
      </fill>
    </dxf>
    <dxf>
      <fill>
        <patternFill>
          <bgColor rgb="FFFF0000"/>
        </patternFill>
      </fill>
    </dxf>
    <dxf>
      <fill>
        <patternFill>
          <bgColor rgb="FFFF0000"/>
        </patternFill>
      </fill>
    </dxf>
    <dxf>
      <fill>
        <patternFill>
          <bgColor rgb="FFFF0000"/>
        </patternFill>
      </fill>
    </dxf>
    <dxf>
      <fill>
        <patternFill>
          <bgColor rgb="FFFFC000"/>
        </patternFill>
      </fill>
    </dxf>
    <dxf>
      <fill>
        <patternFill>
          <bgColor rgb="FFFFFF00"/>
        </patternFill>
      </fill>
    </dxf>
    <dxf>
      <fill>
        <patternFill>
          <bgColor rgb="FFFF0000"/>
        </patternFill>
      </fill>
    </dxf>
    <dxf>
      <fill>
        <patternFill>
          <bgColor rgb="FFFF0000"/>
        </patternFill>
      </fill>
    </dxf>
    <dxf>
      <fill>
        <patternFill>
          <bgColor rgb="FFFFC000"/>
        </patternFill>
      </fill>
    </dxf>
    <dxf>
      <fill>
        <patternFill>
          <bgColor rgb="FFFFFF00"/>
        </patternFill>
      </fill>
    </dxf>
    <dxf>
      <fill>
        <patternFill>
          <bgColor rgb="FFFF0000"/>
        </patternFill>
      </fill>
    </dxf>
    <dxf>
      <fill>
        <patternFill>
          <bgColor rgb="FFFF0000"/>
        </patternFill>
      </fill>
    </dxf>
    <dxf>
      <fill>
        <patternFill>
          <bgColor rgb="FFFFC000"/>
        </patternFill>
      </fill>
    </dxf>
    <dxf>
      <fill>
        <patternFill>
          <bgColor rgb="FFFFFF00"/>
        </patternFill>
      </fill>
    </dxf>
    <dxf>
      <fill>
        <patternFill>
          <bgColor rgb="FFFF0000"/>
        </patternFill>
      </fill>
    </dxf>
    <dxf>
      <fill>
        <patternFill>
          <bgColor rgb="FFFF0000"/>
        </patternFill>
      </fill>
    </dxf>
    <dxf>
      <fill>
        <patternFill>
          <bgColor rgb="FFFFC000"/>
        </patternFill>
      </fill>
    </dxf>
    <dxf>
      <fill>
        <patternFill>
          <bgColor rgb="FFFFFF00"/>
        </patternFill>
      </fill>
    </dxf>
    <dxf>
      <fill>
        <patternFill>
          <bgColor rgb="FFFF0000"/>
        </patternFill>
      </fill>
    </dxf>
    <dxf>
      <fill>
        <patternFill>
          <bgColor rgb="FFFFFF00"/>
        </patternFill>
      </fill>
    </dxf>
    <dxf>
      <fill>
        <patternFill>
          <bgColor rgb="FFFF0000"/>
        </patternFill>
      </fill>
    </dxf>
    <dxf>
      <fill>
        <patternFill>
          <bgColor rgb="FFFFFF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FF00"/>
        </patternFill>
      </fill>
    </dxf>
    <dxf>
      <fill>
        <patternFill>
          <bgColor rgb="FFFF0000"/>
        </patternFill>
      </fill>
    </dxf>
    <dxf>
      <fill>
        <patternFill>
          <bgColor rgb="FFFF0000"/>
        </patternFill>
      </fill>
    </dxf>
    <dxf>
      <fill>
        <patternFill>
          <bgColor rgb="FFFF0000"/>
        </patternFill>
      </fill>
    </dxf>
    <dxf>
      <fill>
        <patternFill>
          <bgColor rgb="FFFFC000"/>
        </patternFill>
      </fill>
    </dxf>
    <dxf>
      <fill>
        <patternFill>
          <bgColor rgb="FFFFFF00"/>
        </patternFill>
      </fill>
    </dxf>
    <dxf>
      <fill>
        <patternFill>
          <bgColor rgb="FFFF0000"/>
        </patternFill>
      </fill>
    </dxf>
    <dxf>
      <fill>
        <patternFill>
          <bgColor rgb="FFFF0000"/>
        </patternFill>
      </fill>
    </dxf>
    <dxf>
      <fill>
        <patternFill>
          <bgColor rgb="FFFFC000"/>
        </patternFill>
      </fill>
    </dxf>
    <dxf>
      <fill>
        <patternFill>
          <bgColor rgb="FFFFFF00"/>
        </patternFill>
      </fill>
    </dxf>
    <dxf>
      <fill>
        <patternFill>
          <bgColor rgb="FFFF0000"/>
        </patternFill>
      </fill>
    </dxf>
    <dxf>
      <fill>
        <patternFill>
          <bgColor rgb="FFFF0000"/>
        </patternFill>
      </fill>
    </dxf>
    <dxf>
      <fill>
        <patternFill>
          <bgColor rgb="FFFFC000"/>
        </patternFill>
      </fill>
    </dxf>
    <dxf>
      <fill>
        <patternFill>
          <bgColor rgb="FFFFFF00"/>
        </patternFill>
      </fill>
    </dxf>
    <dxf>
      <fill>
        <patternFill>
          <bgColor rgb="FFFF0000"/>
        </patternFill>
      </fill>
    </dxf>
    <dxf>
      <fill>
        <patternFill>
          <bgColor rgb="FFFF0000"/>
        </patternFill>
      </fill>
    </dxf>
    <dxf>
      <fill>
        <patternFill>
          <bgColor rgb="FFFFC000"/>
        </patternFill>
      </fill>
    </dxf>
    <dxf>
      <fill>
        <patternFill>
          <bgColor rgb="FFFFFF00"/>
        </patternFill>
      </fill>
    </dxf>
    <dxf>
      <fill>
        <patternFill>
          <bgColor rgb="FFFFFF00"/>
        </patternFill>
      </fill>
    </dxf>
    <dxf>
      <fill>
        <patternFill>
          <bgColor rgb="FFFF0000"/>
        </patternFill>
      </fill>
    </dxf>
    <dxf>
      <fill>
        <patternFill>
          <bgColor rgb="FFFF0000"/>
        </patternFill>
      </fill>
    </dxf>
    <dxf>
      <fill>
        <patternFill>
          <bgColor rgb="FFFFFF00"/>
        </patternFill>
      </fill>
    </dxf>
    <dxf>
      <fill>
        <patternFill>
          <bgColor rgb="FFFF0000"/>
        </patternFill>
      </fill>
    </dxf>
    <dxf>
      <fill>
        <patternFill>
          <bgColor rgb="FFFFFF00"/>
        </patternFill>
      </fill>
    </dxf>
    <dxf>
      <fill>
        <patternFill>
          <bgColor rgb="FFFF0000"/>
        </patternFill>
      </fill>
    </dxf>
    <dxf>
      <fill>
        <patternFill>
          <bgColor rgb="FFFF0000"/>
        </patternFill>
      </fill>
    </dxf>
    <dxf>
      <fill>
        <patternFill>
          <bgColor rgb="FFFF0000"/>
        </patternFill>
      </fill>
    </dxf>
    <dxf>
      <fill>
        <patternFill>
          <bgColor rgb="FFFFC000"/>
        </patternFill>
      </fill>
    </dxf>
    <dxf>
      <fill>
        <patternFill>
          <bgColor rgb="FFFFFF00"/>
        </patternFill>
      </fill>
    </dxf>
    <dxf>
      <fill>
        <patternFill>
          <bgColor rgb="FFFFFF00"/>
        </patternFill>
      </fill>
    </dxf>
    <dxf>
      <fill>
        <patternFill>
          <bgColor rgb="FFFF0000"/>
        </patternFill>
      </fill>
    </dxf>
    <dxf>
      <fill>
        <patternFill>
          <bgColor rgb="FFFF0000"/>
        </patternFill>
      </fill>
    </dxf>
    <dxf>
      <fill>
        <patternFill>
          <bgColor rgb="FFFFFF00"/>
        </patternFill>
      </fill>
    </dxf>
    <dxf>
      <fill>
        <patternFill>
          <bgColor rgb="FFFF0000"/>
        </patternFill>
      </fill>
    </dxf>
    <dxf>
      <fill>
        <patternFill>
          <bgColor rgb="FFFFFF00"/>
        </patternFill>
      </fill>
    </dxf>
    <dxf>
      <fill>
        <patternFill>
          <bgColor rgb="FFFF0000"/>
        </patternFill>
      </fill>
    </dxf>
    <dxf>
      <fill>
        <patternFill>
          <bgColor rgb="FFFF0000"/>
        </patternFill>
      </fill>
    </dxf>
    <dxf>
      <fill>
        <patternFill>
          <bgColor rgb="FFFF0000"/>
        </patternFill>
      </fill>
    </dxf>
    <dxf>
      <fill>
        <patternFill>
          <bgColor rgb="FFFFFF00"/>
        </patternFill>
      </fill>
    </dxf>
    <dxf>
      <fill>
        <patternFill>
          <bgColor rgb="FFFF0000"/>
        </patternFill>
      </fill>
    </dxf>
    <dxf>
      <fill>
        <patternFill>
          <bgColor rgb="FFFF0000"/>
        </patternFill>
      </fill>
    </dxf>
    <dxf>
      <fill>
        <patternFill>
          <bgColor rgb="FFFF0000"/>
        </patternFill>
      </fill>
    </dxf>
    <dxf>
      <fill>
        <patternFill>
          <bgColor rgb="FFFFFF00"/>
        </patternFill>
      </fill>
    </dxf>
    <dxf>
      <fill>
        <patternFill>
          <bgColor rgb="FFFF0000"/>
        </patternFill>
      </fill>
    </dxf>
    <dxf>
      <fill>
        <patternFill>
          <bgColor rgb="FFFF0000"/>
        </patternFill>
      </fill>
    </dxf>
    <dxf>
      <fill>
        <patternFill>
          <bgColor rgb="FFFF0000"/>
        </patternFill>
      </fill>
    </dxf>
    <dxf>
      <fill>
        <patternFill>
          <bgColor rgb="FFFFC000"/>
        </patternFill>
      </fill>
    </dxf>
    <dxf>
      <fill>
        <patternFill>
          <bgColor rgb="FFFFFF00"/>
        </patternFill>
      </fill>
    </dxf>
    <dxf>
      <fill>
        <patternFill>
          <bgColor rgb="FFFF0000"/>
        </patternFill>
      </fill>
    </dxf>
    <dxf>
      <fill>
        <patternFill>
          <bgColor rgb="FFFF0000"/>
        </patternFill>
      </fill>
    </dxf>
    <dxf>
      <fill>
        <patternFill>
          <bgColor rgb="FFFFC000"/>
        </patternFill>
      </fill>
    </dxf>
    <dxf>
      <fill>
        <patternFill>
          <bgColor rgb="FFFFFF00"/>
        </patternFill>
      </fill>
    </dxf>
    <dxf>
      <fill>
        <patternFill>
          <bgColor rgb="FFFF0000"/>
        </patternFill>
      </fill>
    </dxf>
    <dxf>
      <fill>
        <patternFill>
          <bgColor rgb="FFFF0000"/>
        </patternFill>
      </fill>
    </dxf>
    <dxf>
      <fill>
        <patternFill>
          <bgColor rgb="FFFFC000"/>
        </patternFill>
      </fill>
    </dxf>
    <dxf>
      <fill>
        <patternFill>
          <bgColor rgb="FFFFFF00"/>
        </patternFill>
      </fill>
    </dxf>
    <dxf>
      <fill>
        <patternFill>
          <bgColor rgb="FFFF0000"/>
        </patternFill>
      </fill>
    </dxf>
    <dxf>
      <fill>
        <patternFill>
          <bgColor rgb="FFFF0000"/>
        </patternFill>
      </fill>
    </dxf>
    <dxf>
      <fill>
        <patternFill>
          <bgColor rgb="FFFFC000"/>
        </patternFill>
      </fill>
    </dxf>
    <dxf>
      <fill>
        <patternFill>
          <bgColor rgb="FFFFFF00"/>
        </patternFill>
      </fill>
    </dxf>
    <dxf>
      <fill>
        <patternFill>
          <bgColor rgb="FFFF0000"/>
        </patternFill>
      </fill>
    </dxf>
    <dxf>
      <fill>
        <patternFill>
          <bgColor rgb="FFFFFF00"/>
        </patternFill>
      </fill>
    </dxf>
    <dxf>
      <fill>
        <patternFill>
          <bgColor rgb="FFFF0000"/>
        </patternFill>
      </fill>
    </dxf>
    <dxf>
      <fill>
        <patternFill>
          <bgColor rgb="FFFFFF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FF00"/>
        </patternFill>
      </fill>
    </dxf>
    <dxf>
      <fill>
        <patternFill>
          <bgColor rgb="FFFF0000"/>
        </patternFill>
      </fill>
    </dxf>
    <dxf>
      <fill>
        <patternFill>
          <bgColor rgb="FFFF0000"/>
        </patternFill>
      </fill>
    </dxf>
    <dxf>
      <fill>
        <patternFill>
          <bgColor rgb="FFFF0000"/>
        </patternFill>
      </fill>
    </dxf>
    <dxf>
      <fill>
        <patternFill>
          <bgColor rgb="FFFFC000"/>
        </patternFill>
      </fill>
    </dxf>
    <dxf>
      <fill>
        <patternFill>
          <bgColor rgb="FFFFFF00"/>
        </patternFill>
      </fill>
    </dxf>
    <dxf>
      <fill>
        <patternFill>
          <bgColor rgb="FFFF0000"/>
        </patternFill>
      </fill>
    </dxf>
    <dxf>
      <fill>
        <patternFill>
          <bgColor rgb="FFFF0000"/>
        </patternFill>
      </fill>
    </dxf>
    <dxf>
      <fill>
        <patternFill>
          <bgColor rgb="FFFFC000"/>
        </patternFill>
      </fill>
    </dxf>
    <dxf>
      <fill>
        <patternFill>
          <bgColor rgb="FFFFFF00"/>
        </patternFill>
      </fill>
    </dxf>
    <dxf>
      <fill>
        <patternFill>
          <bgColor rgb="FFFF0000"/>
        </patternFill>
      </fill>
    </dxf>
    <dxf>
      <fill>
        <patternFill>
          <bgColor rgb="FFFF0000"/>
        </patternFill>
      </fill>
    </dxf>
    <dxf>
      <fill>
        <patternFill>
          <bgColor rgb="FFFFC000"/>
        </patternFill>
      </fill>
    </dxf>
    <dxf>
      <fill>
        <patternFill>
          <bgColor rgb="FFFFFF00"/>
        </patternFill>
      </fill>
    </dxf>
    <dxf>
      <fill>
        <patternFill>
          <bgColor rgb="FFFF0000"/>
        </patternFill>
      </fill>
    </dxf>
    <dxf>
      <fill>
        <patternFill>
          <bgColor rgb="FFFF0000"/>
        </patternFill>
      </fill>
    </dxf>
    <dxf>
      <fill>
        <patternFill>
          <bgColor rgb="FFFFC000"/>
        </patternFill>
      </fill>
    </dxf>
    <dxf>
      <fill>
        <patternFill>
          <bgColor rgb="FFFFFF00"/>
        </patternFill>
      </fill>
    </dxf>
    <dxf>
      <fill>
        <patternFill>
          <bgColor rgb="FFFFFF00"/>
        </patternFill>
      </fill>
    </dxf>
    <dxf>
      <fill>
        <patternFill>
          <bgColor rgb="FFFF0000"/>
        </patternFill>
      </fill>
    </dxf>
    <dxf>
      <fill>
        <patternFill>
          <bgColor rgb="FFFF0000"/>
        </patternFill>
      </fill>
    </dxf>
    <dxf>
      <fill>
        <patternFill>
          <bgColor rgb="FFFFFF00"/>
        </patternFill>
      </fill>
    </dxf>
    <dxf>
      <fill>
        <patternFill>
          <bgColor rgb="FFFF0000"/>
        </patternFill>
      </fill>
    </dxf>
    <dxf>
      <fill>
        <patternFill>
          <bgColor rgb="FFFFFF00"/>
        </patternFill>
      </fill>
    </dxf>
    <dxf>
      <fill>
        <patternFill>
          <bgColor rgb="FFFF0000"/>
        </patternFill>
      </fill>
    </dxf>
    <dxf>
      <fill>
        <patternFill>
          <bgColor rgb="FFFF0000"/>
        </patternFill>
      </fill>
    </dxf>
    <dxf>
      <fill>
        <patternFill>
          <bgColor rgb="FFFF0000"/>
        </patternFill>
      </fill>
    </dxf>
    <dxf>
      <fill>
        <patternFill>
          <bgColor rgb="FFFFC000"/>
        </patternFill>
      </fill>
    </dxf>
    <dxf>
      <fill>
        <patternFill>
          <bgColor rgb="FFFFFF00"/>
        </patternFill>
      </fill>
    </dxf>
    <dxf>
      <fill>
        <patternFill>
          <bgColor rgb="FFFFFF00"/>
        </patternFill>
      </fill>
    </dxf>
    <dxf>
      <fill>
        <patternFill>
          <bgColor rgb="FFFF0000"/>
        </patternFill>
      </fill>
    </dxf>
    <dxf>
      <fill>
        <patternFill>
          <bgColor rgb="FFFF0000"/>
        </patternFill>
      </fill>
    </dxf>
    <dxf>
      <fill>
        <patternFill>
          <bgColor rgb="FFFFFF00"/>
        </patternFill>
      </fill>
    </dxf>
    <dxf>
      <fill>
        <patternFill>
          <bgColor rgb="FFFF0000"/>
        </patternFill>
      </fill>
    </dxf>
    <dxf>
      <fill>
        <patternFill>
          <bgColor rgb="FFFFFF00"/>
        </patternFill>
      </fill>
    </dxf>
    <dxf>
      <fill>
        <patternFill>
          <bgColor rgb="FFFF0000"/>
        </patternFill>
      </fill>
    </dxf>
    <dxf>
      <fill>
        <patternFill>
          <bgColor rgb="FFFF0000"/>
        </patternFill>
      </fill>
    </dxf>
    <dxf>
      <fill>
        <patternFill>
          <bgColor rgb="FFFF0000"/>
        </patternFill>
      </fill>
    </dxf>
    <dxf>
      <fill>
        <patternFill>
          <bgColor rgb="FFFFFF00"/>
        </patternFill>
      </fill>
    </dxf>
    <dxf>
      <fill>
        <patternFill>
          <bgColor rgb="FFFF0000"/>
        </patternFill>
      </fill>
    </dxf>
    <dxf>
      <fill>
        <patternFill>
          <bgColor rgb="FFFF0000"/>
        </patternFill>
      </fill>
    </dxf>
    <dxf>
      <fill>
        <patternFill>
          <bgColor rgb="FFFF0000"/>
        </patternFill>
      </fill>
    </dxf>
    <dxf>
      <fill>
        <patternFill>
          <bgColor rgb="FFFFFF00"/>
        </patternFill>
      </fill>
    </dxf>
    <dxf>
      <fill>
        <patternFill>
          <bgColor rgb="FFFF0000"/>
        </patternFill>
      </fill>
    </dxf>
    <dxf>
      <fill>
        <patternFill>
          <bgColor rgb="FFFF0000"/>
        </patternFill>
      </fill>
    </dxf>
    <dxf>
      <fill>
        <patternFill>
          <bgColor rgb="FFFF0000"/>
        </patternFill>
      </fill>
    </dxf>
    <dxf>
      <fill>
        <patternFill>
          <bgColor rgb="FFFFC000"/>
        </patternFill>
      </fill>
    </dxf>
    <dxf>
      <fill>
        <patternFill>
          <bgColor rgb="FFFFFF00"/>
        </patternFill>
      </fill>
    </dxf>
    <dxf>
      <fill>
        <patternFill>
          <bgColor rgb="FFFF0000"/>
        </patternFill>
      </fill>
    </dxf>
    <dxf>
      <fill>
        <patternFill>
          <bgColor rgb="FFFF0000"/>
        </patternFill>
      </fill>
    </dxf>
    <dxf>
      <fill>
        <patternFill>
          <bgColor rgb="FFFFC000"/>
        </patternFill>
      </fill>
    </dxf>
    <dxf>
      <fill>
        <patternFill>
          <bgColor rgb="FFFFFF00"/>
        </patternFill>
      </fill>
    </dxf>
    <dxf>
      <fill>
        <patternFill>
          <bgColor rgb="FFFF0000"/>
        </patternFill>
      </fill>
    </dxf>
    <dxf>
      <fill>
        <patternFill>
          <bgColor rgb="FFFF0000"/>
        </patternFill>
      </fill>
    </dxf>
    <dxf>
      <fill>
        <patternFill>
          <bgColor rgb="FFFFC000"/>
        </patternFill>
      </fill>
    </dxf>
    <dxf>
      <fill>
        <patternFill>
          <bgColor rgb="FFFFFF00"/>
        </patternFill>
      </fill>
    </dxf>
    <dxf>
      <fill>
        <patternFill>
          <bgColor rgb="FFFF0000"/>
        </patternFill>
      </fill>
    </dxf>
    <dxf>
      <fill>
        <patternFill>
          <bgColor rgb="FFFF0000"/>
        </patternFill>
      </fill>
    </dxf>
    <dxf>
      <fill>
        <patternFill>
          <bgColor rgb="FFFFC000"/>
        </patternFill>
      </fill>
    </dxf>
    <dxf>
      <fill>
        <patternFill>
          <bgColor rgb="FFFFFF00"/>
        </patternFill>
      </fill>
    </dxf>
    <dxf>
      <fill>
        <patternFill>
          <bgColor rgb="FFFF0000"/>
        </patternFill>
      </fill>
    </dxf>
    <dxf>
      <fill>
        <patternFill>
          <bgColor rgb="FFFFFF00"/>
        </patternFill>
      </fill>
    </dxf>
    <dxf>
      <fill>
        <patternFill>
          <bgColor rgb="FFFF0000"/>
        </patternFill>
      </fill>
    </dxf>
    <dxf>
      <fill>
        <patternFill>
          <bgColor rgb="FFFFFF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FF00"/>
        </patternFill>
      </fill>
    </dxf>
    <dxf>
      <fill>
        <patternFill>
          <bgColor rgb="FFFF0000"/>
        </patternFill>
      </fill>
    </dxf>
    <dxf>
      <fill>
        <patternFill>
          <bgColor rgb="FFFF0000"/>
        </patternFill>
      </fill>
    </dxf>
    <dxf>
      <fill>
        <patternFill>
          <bgColor rgb="FFFF0000"/>
        </patternFill>
      </fill>
    </dxf>
    <dxf>
      <fill>
        <patternFill>
          <bgColor rgb="FFFFC000"/>
        </patternFill>
      </fill>
    </dxf>
    <dxf>
      <fill>
        <patternFill>
          <bgColor rgb="FFFFFF00"/>
        </patternFill>
      </fill>
    </dxf>
    <dxf>
      <fill>
        <patternFill>
          <bgColor rgb="FFFF0000"/>
        </patternFill>
      </fill>
    </dxf>
    <dxf>
      <fill>
        <patternFill>
          <bgColor rgb="FFFF0000"/>
        </patternFill>
      </fill>
    </dxf>
    <dxf>
      <fill>
        <patternFill>
          <bgColor rgb="FFFFC000"/>
        </patternFill>
      </fill>
    </dxf>
    <dxf>
      <fill>
        <patternFill>
          <bgColor rgb="FFFFFF00"/>
        </patternFill>
      </fill>
    </dxf>
    <dxf>
      <fill>
        <patternFill>
          <bgColor rgb="FFFF0000"/>
        </patternFill>
      </fill>
    </dxf>
    <dxf>
      <fill>
        <patternFill>
          <bgColor rgb="FFFF0000"/>
        </patternFill>
      </fill>
    </dxf>
    <dxf>
      <fill>
        <patternFill>
          <bgColor rgb="FFFFC000"/>
        </patternFill>
      </fill>
    </dxf>
    <dxf>
      <fill>
        <patternFill>
          <bgColor rgb="FFFFFF00"/>
        </patternFill>
      </fill>
    </dxf>
    <dxf>
      <fill>
        <patternFill>
          <bgColor rgb="FFFF0000"/>
        </patternFill>
      </fill>
    </dxf>
    <dxf>
      <fill>
        <patternFill>
          <bgColor rgb="FFFF0000"/>
        </patternFill>
      </fill>
    </dxf>
    <dxf>
      <fill>
        <patternFill>
          <bgColor rgb="FFFFC000"/>
        </patternFill>
      </fill>
    </dxf>
    <dxf>
      <fill>
        <patternFill>
          <bgColor rgb="FFFFFF00"/>
        </patternFill>
      </fill>
    </dxf>
    <dxf>
      <fill>
        <patternFill>
          <bgColor rgb="FFFFFF00"/>
        </patternFill>
      </fill>
    </dxf>
    <dxf>
      <fill>
        <patternFill>
          <bgColor rgb="FFFF0000"/>
        </patternFill>
      </fill>
    </dxf>
    <dxf>
      <fill>
        <patternFill>
          <bgColor rgb="FFFF0000"/>
        </patternFill>
      </fill>
    </dxf>
    <dxf>
      <fill>
        <patternFill>
          <bgColor rgb="FFFFFF00"/>
        </patternFill>
      </fill>
    </dxf>
    <dxf>
      <fill>
        <patternFill>
          <bgColor rgb="FFFF0000"/>
        </patternFill>
      </fill>
    </dxf>
    <dxf>
      <fill>
        <patternFill>
          <bgColor rgb="FFFFFF00"/>
        </patternFill>
      </fill>
    </dxf>
    <dxf>
      <fill>
        <patternFill>
          <bgColor rgb="FFFF0000"/>
        </patternFill>
      </fill>
    </dxf>
    <dxf>
      <fill>
        <patternFill>
          <bgColor rgb="FFFF0000"/>
        </patternFill>
      </fill>
    </dxf>
    <dxf>
      <fill>
        <patternFill>
          <bgColor rgb="FFFF0000"/>
        </patternFill>
      </fill>
    </dxf>
    <dxf>
      <fill>
        <patternFill>
          <bgColor rgb="FFFFC000"/>
        </patternFill>
      </fill>
    </dxf>
    <dxf>
      <fill>
        <patternFill>
          <bgColor rgb="FFFFFF00"/>
        </patternFill>
      </fill>
    </dxf>
    <dxf>
      <fill>
        <patternFill>
          <bgColor rgb="FFFFFF00"/>
        </patternFill>
      </fill>
    </dxf>
    <dxf>
      <fill>
        <patternFill>
          <bgColor rgb="FFFF0000"/>
        </patternFill>
      </fill>
    </dxf>
    <dxf>
      <fill>
        <patternFill>
          <bgColor rgb="FFFF0000"/>
        </patternFill>
      </fill>
    </dxf>
    <dxf>
      <fill>
        <patternFill>
          <bgColor rgb="FFFFFF00"/>
        </patternFill>
      </fill>
    </dxf>
    <dxf>
      <fill>
        <patternFill>
          <bgColor rgb="FFFF0000"/>
        </patternFill>
      </fill>
    </dxf>
    <dxf>
      <fill>
        <patternFill>
          <bgColor rgb="FFFFFF00"/>
        </patternFill>
      </fill>
    </dxf>
    <dxf>
      <fill>
        <patternFill>
          <bgColor rgb="FFFF0000"/>
        </patternFill>
      </fill>
    </dxf>
    <dxf>
      <fill>
        <patternFill>
          <bgColor rgb="FFFF0000"/>
        </patternFill>
      </fill>
    </dxf>
    <dxf>
      <fill>
        <patternFill>
          <bgColor rgb="FFFF0000"/>
        </patternFill>
      </fill>
    </dxf>
    <dxf>
      <fill>
        <patternFill>
          <bgColor rgb="FFFFFF00"/>
        </patternFill>
      </fill>
    </dxf>
    <dxf>
      <fill>
        <patternFill>
          <bgColor rgb="FFFF0000"/>
        </patternFill>
      </fill>
    </dxf>
    <dxf>
      <fill>
        <patternFill>
          <bgColor rgb="FFFF0000"/>
        </patternFill>
      </fill>
    </dxf>
    <dxf>
      <fill>
        <patternFill>
          <bgColor rgb="FFFF0000"/>
        </patternFill>
      </fill>
    </dxf>
    <dxf>
      <fill>
        <patternFill>
          <bgColor rgb="FFFFFF00"/>
        </patternFill>
      </fill>
    </dxf>
    <dxf>
      <fill>
        <patternFill>
          <bgColor rgb="FFFF0000"/>
        </patternFill>
      </fill>
    </dxf>
    <dxf>
      <fill>
        <patternFill>
          <bgColor rgb="FFFF0000"/>
        </patternFill>
      </fill>
    </dxf>
    <dxf>
      <fill>
        <patternFill>
          <bgColor rgb="FFFF0000"/>
        </patternFill>
      </fill>
    </dxf>
    <dxf>
      <fill>
        <patternFill>
          <bgColor rgb="FFFFC000"/>
        </patternFill>
      </fill>
    </dxf>
    <dxf>
      <fill>
        <patternFill>
          <bgColor rgb="FFFFFF00"/>
        </patternFill>
      </fill>
    </dxf>
    <dxf>
      <fill>
        <patternFill>
          <bgColor rgb="FFFF0000"/>
        </patternFill>
      </fill>
    </dxf>
    <dxf>
      <fill>
        <patternFill>
          <bgColor rgb="FFFF0000"/>
        </patternFill>
      </fill>
    </dxf>
    <dxf>
      <fill>
        <patternFill>
          <bgColor rgb="FFFFC000"/>
        </patternFill>
      </fill>
    </dxf>
    <dxf>
      <fill>
        <patternFill>
          <bgColor rgb="FFFFFF00"/>
        </patternFill>
      </fill>
    </dxf>
    <dxf>
      <fill>
        <patternFill>
          <bgColor rgb="FFFF0000"/>
        </patternFill>
      </fill>
    </dxf>
    <dxf>
      <fill>
        <patternFill>
          <bgColor rgb="FFFF0000"/>
        </patternFill>
      </fill>
    </dxf>
    <dxf>
      <fill>
        <patternFill>
          <bgColor rgb="FFFFC000"/>
        </patternFill>
      </fill>
    </dxf>
    <dxf>
      <fill>
        <patternFill>
          <bgColor rgb="FFFFFF00"/>
        </patternFill>
      </fill>
    </dxf>
    <dxf>
      <fill>
        <patternFill>
          <bgColor rgb="FFFF0000"/>
        </patternFill>
      </fill>
    </dxf>
    <dxf>
      <fill>
        <patternFill>
          <bgColor rgb="FFFF0000"/>
        </patternFill>
      </fill>
    </dxf>
    <dxf>
      <fill>
        <patternFill>
          <bgColor rgb="FFFFC000"/>
        </patternFill>
      </fill>
    </dxf>
    <dxf>
      <fill>
        <patternFill>
          <bgColor rgb="FFFFFF00"/>
        </patternFill>
      </fill>
    </dxf>
    <dxf>
      <fill>
        <patternFill>
          <bgColor rgb="FFFF0000"/>
        </patternFill>
      </fill>
    </dxf>
    <dxf>
      <fill>
        <patternFill>
          <bgColor rgb="FFFFFF00"/>
        </patternFill>
      </fill>
    </dxf>
    <dxf>
      <fill>
        <patternFill>
          <bgColor rgb="FFFF0000"/>
        </patternFill>
      </fill>
    </dxf>
    <dxf>
      <fill>
        <patternFill>
          <bgColor rgb="FFFFFF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FF00"/>
        </patternFill>
      </fill>
    </dxf>
    <dxf>
      <fill>
        <patternFill>
          <bgColor rgb="FFFF0000"/>
        </patternFill>
      </fill>
    </dxf>
    <dxf>
      <fill>
        <patternFill>
          <bgColor rgb="FFFF0000"/>
        </patternFill>
      </fill>
    </dxf>
    <dxf>
      <fill>
        <patternFill>
          <bgColor rgb="FFFF0000"/>
        </patternFill>
      </fill>
    </dxf>
    <dxf>
      <fill>
        <patternFill>
          <bgColor rgb="FFFFC000"/>
        </patternFill>
      </fill>
    </dxf>
    <dxf>
      <fill>
        <patternFill>
          <bgColor rgb="FFFFFF00"/>
        </patternFill>
      </fill>
    </dxf>
    <dxf>
      <fill>
        <patternFill>
          <bgColor rgb="FFFF0000"/>
        </patternFill>
      </fill>
    </dxf>
    <dxf>
      <fill>
        <patternFill>
          <bgColor rgb="FFFF0000"/>
        </patternFill>
      </fill>
    </dxf>
    <dxf>
      <fill>
        <patternFill>
          <bgColor rgb="FFFFC000"/>
        </patternFill>
      </fill>
    </dxf>
    <dxf>
      <fill>
        <patternFill>
          <bgColor rgb="FFFFFF00"/>
        </patternFill>
      </fill>
    </dxf>
    <dxf>
      <fill>
        <patternFill>
          <bgColor rgb="FFFF0000"/>
        </patternFill>
      </fill>
    </dxf>
    <dxf>
      <fill>
        <patternFill>
          <bgColor rgb="FFFF0000"/>
        </patternFill>
      </fill>
    </dxf>
    <dxf>
      <fill>
        <patternFill>
          <bgColor rgb="FFFFC000"/>
        </patternFill>
      </fill>
    </dxf>
    <dxf>
      <fill>
        <patternFill>
          <bgColor rgb="FFFFFF00"/>
        </patternFill>
      </fill>
    </dxf>
    <dxf>
      <fill>
        <patternFill>
          <bgColor rgb="FFFF0000"/>
        </patternFill>
      </fill>
    </dxf>
    <dxf>
      <fill>
        <patternFill>
          <bgColor rgb="FFFF0000"/>
        </patternFill>
      </fill>
    </dxf>
    <dxf>
      <fill>
        <patternFill>
          <bgColor rgb="FFFFC000"/>
        </patternFill>
      </fill>
    </dxf>
    <dxf>
      <fill>
        <patternFill>
          <bgColor rgb="FFFFFF00"/>
        </patternFill>
      </fill>
    </dxf>
    <dxf>
      <fill>
        <patternFill>
          <bgColor rgb="FFFFFF00"/>
        </patternFill>
      </fill>
    </dxf>
    <dxf>
      <fill>
        <patternFill>
          <bgColor rgb="FFFF0000"/>
        </patternFill>
      </fill>
    </dxf>
    <dxf>
      <fill>
        <patternFill>
          <bgColor rgb="FFFF0000"/>
        </patternFill>
      </fill>
    </dxf>
    <dxf>
      <fill>
        <patternFill>
          <bgColor rgb="FFFFFF00"/>
        </patternFill>
      </fill>
    </dxf>
    <dxf>
      <fill>
        <patternFill>
          <bgColor rgb="FFFF0000"/>
        </patternFill>
      </fill>
    </dxf>
    <dxf>
      <fill>
        <patternFill>
          <bgColor rgb="FFFFFF00"/>
        </patternFill>
      </fill>
    </dxf>
    <dxf>
      <fill>
        <patternFill>
          <bgColor rgb="FFFF0000"/>
        </patternFill>
      </fill>
    </dxf>
    <dxf>
      <fill>
        <patternFill>
          <bgColor rgb="FFFF0000"/>
        </patternFill>
      </fill>
    </dxf>
    <dxf>
      <fill>
        <patternFill>
          <bgColor rgb="FFFF0000"/>
        </patternFill>
      </fill>
    </dxf>
    <dxf>
      <fill>
        <patternFill>
          <bgColor rgb="FFFFC000"/>
        </patternFill>
      </fill>
    </dxf>
    <dxf>
      <fill>
        <patternFill>
          <bgColor rgb="FFFFFF00"/>
        </patternFill>
      </fill>
    </dxf>
    <dxf>
      <fill>
        <patternFill>
          <bgColor rgb="FFFFFF00"/>
        </patternFill>
      </fill>
    </dxf>
    <dxf>
      <fill>
        <patternFill>
          <bgColor rgb="FFFF0000"/>
        </patternFill>
      </fill>
    </dxf>
    <dxf>
      <fill>
        <patternFill>
          <bgColor rgb="FFFF0000"/>
        </patternFill>
      </fill>
    </dxf>
    <dxf>
      <fill>
        <patternFill>
          <bgColor rgb="FFFFFF00"/>
        </patternFill>
      </fill>
    </dxf>
    <dxf>
      <fill>
        <patternFill>
          <bgColor rgb="FFFF0000"/>
        </patternFill>
      </fill>
    </dxf>
    <dxf>
      <fill>
        <patternFill>
          <bgColor rgb="FFFFFF00"/>
        </patternFill>
      </fill>
    </dxf>
    <dxf>
      <fill>
        <patternFill>
          <bgColor rgb="FFFF0000"/>
        </patternFill>
      </fill>
    </dxf>
    <dxf>
      <fill>
        <patternFill>
          <bgColor rgb="FFFF0000"/>
        </patternFill>
      </fill>
    </dxf>
    <dxf>
      <fill>
        <patternFill>
          <bgColor rgb="FFFF0000"/>
        </patternFill>
      </fill>
    </dxf>
    <dxf>
      <fill>
        <patternFill>
          <bgColor rgb="FFFFFF00"/>
        </patternFill>
      </fill>
    </dxf>
    <dxf>
      <fill>
        <patternFill>
          <bgColor rgb="FFFF0000"/>
        </patternFill>
      </fill>
    </dxf>
    <dxf>
      <fill>
        <patternFill>
          <bgColor rgb="FFFF0000"/>
        </patternFill>
      </fill>
    </dxf>
    <dxf>
      <fill>
        <patternFill>
          <bgColor rgb="FFFF0000"/>
        </patternFill>
      </fill>
    </dxf>
    <dxf>
      <fill>
        <patternFill>
          <bgColor rgb="FFFFFF00"/>
        </patternFill>
      </fill>
    </dxf>
    <dxf>
      <fill>
        <patternFill>
          <bgColor rgb="FFFF0000"/>
        </patternFill>
      </fill>
    </dxf>
    <dxf>
      <fill>
        <patternFill>
          <bgColor rgb="FFFF0000"/>
        </patternFill>
      </fill>
    </dxf>
    <dxf>
      <fill>
        <patternFill>
          <bgColor rgb="FFFF0000"/>
        </patternFill>
      </fill>
    </dxf>
    <dxf>
      <fill>
        <patternFill>
          <bgColor rgb="FFFFC000"/>
        </patternFill>
      </fill>
    </dxf>
    <dxf>
      <fill>
        <patternFill>
          <bgColor rgb="FFFFFF00"/>
        </patternFill>
      </fill>
    </dxf>
    <dxf>
      <fill>
        <patternFill>
          <bgColor rgb="FFFF0000"/>
        </patternFill>
      </fill>
    </dxf>
    <dxf>
      <fill>
        <patternFill>
          <bgColor rgb="FFFF0000"/>
        </patternFill>
      </fill>
    </dxf>
    <dxf>
      <fill>
        <patternFill>
          <bgColor rgb="FFFFC000"/>
        </patternFill>
      </fill>
    </dxf>
    <dxf>
      <fill>
        <patternFill>
          <bgColor rgb="FFFFFF00"/>
        </patternFill>
      </fill>
    </dxf>
    <dxf>
      <fill>
        <patternFill>
          <bgColor rgb="FFFF0000"/>
        </patternFill>
      </fill>
    </dxf>
    <dxf>
      <fill>
        <patternFill>
          <bgColor rgb="FFFF0000"/>
        </patternFill>
      </fill>
    </dxf>
    <dxf>
      <fill>
        <patternFill>
          <bgColor rgb="FFFFC000"/>
        </patternFill>
      </fill>
    </dxf>
    <dxf>
      <fill>
        <patternFill>
          <bgColor rgb="FFFFFF00"/>
        </patternFill>
      </fill>
    </dxf>
    <dxf>
      <fill>
        <patternFill>
          <bgColor rgb="FFFF0000"/>
        </patternFill>
      </fill>
    </dxf>
    <dxf>
      <fill>
        <patternFill>
          <bgColor rgb="FFFF0000"/>
        </patternFill>
      </fill>
    </dxf>
    <dxf>
      <fill>
        <patternFill>
          <bgColor rgb="FFFFC000"/>
        </patternFill>
      </fill>
    </dxf>
    <dxf>
      <fill>
        <patternFill>
          <bgColor rgb="FFFFFF00"/>
        </patternFill>
      </fill>
    </dxf>
    <dxf>
      <fill>
        <patternFill>
          <bgColor rgb="FFFF0000"/>
        </patternFill>
      </fill>
    </dxf>
    <dxf>
      <fill>
        <patternFill>
          <bgColor rgb="FFFFFF00"/>
        </patternFill>
      </fill>
    </dxf>
    <dxf>
      <fill>
        <patternFill>
          <bgColor rgb="FFFF0000"/>
        </patternFill>
      </fill>
    </dxf>
    <dxf>
      <fill>
        <patternFill>
          <bgColor rgb="FFFFFF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FF00"/>
        </patternFill>
      </fill>
    </dxf>
    <dxf>
      <fill>
        <patternFill>
          <bgColor rgb="FFFF0000"/>
        </patternFill>
      </fill>
    </dxf>
    <dxf>
      <fill>
        <patternFill>
          <bgColor rgb="FFFF0000"/>
        </patternFill>
      </fill>
    </dxf>
    <dxf>
      <fill>
        <patternFill>
          <bgColor rgb="FFFF0000"/>
        </patternFill>
      </fill>
    </dxf>
    <dxf>
      <fill>
        <patternFill>
          <bgColor rgb="FFFFC000"/>
        </patternFill>
      </fill>
    </dxf>
    <dxf>
      <fill>
        <patternFill>
          <bgColor rgb="FFFFFF00"/>
        </patternFill>
      </fill>
    </dxf>
    <dxf>
      <fill>
        <patternFill>
          <bgColor rgb="FFFF0000"/>
        </patternFill>
      </fill>
    </dxf>
    <dxf>
      <fill>
        <patternFill>
          <bgColor rgb="FFFF0000"/>
        </patternFill>
      </fill>
    </dxf>
    <dxf>
      <fill>
        <patternFill>
          <bgColor rgb="FFFFC000"/>
        </patternFill>
      </fill>
    </dxf>
    <dxf>
      <fill>
        <patternFill>
          <bgColor rgb="FFFFFF00"/>
        </patternFill>
      </fill>
    </dxf>
    <dxf>
      <fill>
        <patternFill>
          <bgColor rgb="FFFF0000"/>
        </patternFill>
      </fill>
    </dxf>
    <dxf>
      <fill>
        <patternFill>
          <bgColor rgb="FFFF0000"/>
        </patternFill>
      </fill>
    </dxf>
    <dxf>
      <fill>
        <patternFill>
          <bgColor rgb="FFFFC000"/>
        </patternFill>
      </fill>
    </dxf>
    <dxf>
      <fill>
        <patternFill>
          <bgColor rgb="FFFFFF00"/>
        </patternFill>
      </fill>
    </dxf>
    <dxf>
      <fill>
        <patternFill>
          <bgColor rgb="FFFF0000"/>
        </patternFill>
      </fill>
    </dxf>
    <dxf>
      <fill>
        <patternFill>
          <bgColor rgb="FFFF0000"/>
        </patternFill>
      </fill>
    </dxf>
    <dxf>
      <fill>
        <patternFill>
          <bgColor rgb="FFFFC000"/>
        </patternFill>
      </fill>
    </dxf>
    <dxf>
      <fill>
        <patternFill>
          <bgColor rgb="FFFFFF00"/>
        </patternFill>
      </fill>
    </dxf>
    <dxf>
      <fill>
        <patternFill>
          <bgColor rgb="FFFFFF00"/>
        </patternFill>
      </fill>
    </dxf>
    <dxf>
      <fill>
        <patternFill>
          <bgColor rgb="FFFF0000"/>
        </patternFill>
      </fill>
    </dxf>
    <dxf>
      <fill>
        <patternFill>
          <bgColor rgb="FFFF0000"/>
        </patternFill>
      </fill>
    </dxf>
    <dxf>
      <fill>
        <patternFill>
          <bgColor rgb="FFFFFF00"/>
        </patternFill>
      </fill>
    </dxf>
    <dxf>
      <fill>
        <patternFill>
          <bgColor rgb="FFFF0000"/>
        </patternFill>
      </fill>
    </dxf>
    <dxf>
      <fill>
        <patternFill>
          <bgColor rgb="FFFFFF00"/>
        </patternFill>
      </fill>
    </dxf>
    <dxf>
      <fill>
        <patternFill>
          <bgColor rgb="FFFF0000"/>
        </patternFill>
      </fill>
    </dxf>
    <dxf>
      <fill>
        <patternFill>
          <bgColor rgb="FFFF0000"/>
        </patternFill>
      </fill>
    </dxf>
    <dxf>
      <fill>
        <patternFill>
          <bgColor rgb="FFFF0000"/>
        </patternFill>
      </fill>
    </dxf>
    <dxf>
      <fill>
        <patternFill>
          <bgColor rgb="FFFFC000"/>
        </patternFill>
      </fill>
    </dxf>
    <dxf>
      <fill>
        <patternFill>
          <bgColor rgb="FFFFFF00"/>
        </patternFill>
      </fill>
    </dxf>
    <dxf>
      <fill>
        <patternFill>
          <bgColor rgb="FFFFFF00"/>
        </patternFill>
      </fill>
    </dxf>
    <dxf>
      <fill>
        <patternFill>
          <bgColor rgb="FFFF0000"/>
        </patternFill>
      </fill>
    </dxf>
    <dxf>
      <fill>
        <patternFill>
          <bgColor rgb="FFFF0000"/>
        </patternFill>
      </fill>
    </dxf>
    <dxf>
      <fill>
        <patternFill>
          <bgColor rgb="FFFFFF00"/>
        </patternFill>
      </fill>
    </dxf>
    <dxf>
      <fill>
        <patternFill>
          <bgColor rgb="FFFF0000"/>
        </patternFill>
      </fill>
    </dxf>
    <dxf>
      <fill>
        <patternFill>
          <bgColor rgb="FFFFFF00"/>
        </patternFill>
      </fill>
    </dxf>
    <dxf>
      <fill>
        <patternFill>
          <bgColor rgb="FFFF0000"/>
        </patternFill>
      </fill>
    </dxf>
    <dxf>
      <fill>
        <patternFill>
          <bgColor rgb="FFFF0000"/>
        </patternFill>
      </fill>
    </dxf>
    <dxf>
      <fill>
        <patternFill>
          <bgColor rgb="FFFF0000"/>
        </patternFill>
      </fill>
    </dxf>
    <dxf>
      <fill>
        <patternFill>
          <bgColor rgb="FFFFFF00"/>
        </patternFill>
      </fill>
    </dxf>
    <dxf>
      <fill>
        <patternFill>
          <bgColor rgb="FFFF0000"/>
        </patternFill>
      </fill>
    </dxf>
    <dxf>
      <fill>
        <patternFill>
          <bgColor rgb="FFFF0000"/>
        </patternFill>
      </fill>
    </dxf>
    <dxf>
      <fill>
        <patternFill>
          <bgColor rgb="FFFF0000"/>
        </patternFill>
      </fill>
    </dxf>
    <dxf>
      <fill>
        <patternFill>
          <bgColor rgb="FFFFFF00"/>
        </patternFill>
      </fill>
    </dxf>
    <dxf>
      <fill>
        <patternFill>
          <bgColor rgb="FFFF0000"/>
        </patternFill>
      </fill>
    </dxf>
    <dxf>
      <fill>
        <patternFill>
          <bgColor rgb="FFFF0000"/>
        </patternFill>
      </fill>
    </dxf>
    <dxf>
      <fill>
        <patternFill>
          <bgColor rgb="FFFF0000"/>
        </patternFill>
      </fill>
    </dxf>
    <dxf>
      <fill>
        <patternFill>
          <bgColor rgb="FFFFC000"/>
        </patternFill>
      </fill>
    </dxf>
    <dxf>
      <fill>
        <patternFill>
          <bgColor rgb="FFFFFF00"/>
        </patternFill>
      </fill>
    </dxf>
    <dxf>
      <fill>
        <patternFill>
          <bgColor rgb="FFFF0000"/>
        </patternFill>
      </fill>
    </dxf>
    <dxf>
      <fill>
        <patternFill>
          <bgColor rgb="FFFF0000"/>
        </patternFill>
      </fill>
    </dxf>
    <dxf>
      <fill>
        <patternFill>
          <bgColor rgb="FFFFC000"/>
        </patternFill>
      </fill>
    </dxf>
    <dxf>
      <fill>
        <patternFill>
          <bgColor rgb="FFFFFF00"/>
        </patternFill>
      </fill>
    </dxf>
    <dxf>
      <fill>
        <patternFill>
          <bgColor rgb="FFFF0000"/>
        </patternFill>
      </fill>
    </dxf>
    <dxf>
      <fill>
        <patternFill>
          <bgColor rgb="FFFF0000"/>
        </patternFill>
      </fill>
    </dxf>
    <dxf>
      <fill>
        <patternFill>
          <bgColor rgb="FFFFC000"/>
        </patternFill>
      </fill>
    </dxf>
    <dxf>
      <fill>
        <patternFill>
          <bgColor rgb="FFFFFF00"/>
        </patternFill>
      </fill>
    </dxf>
    <dxf>
      <fill>
        <patternFill>
          <bgColor rgb="FFFF0000"/>
        </patternFill>
      </fill>
    </dxf>
    <dxf>
      <fill>
        <patternFill>
          <bgColor rgb="FFFF0000"/>
        </patternFill>
      </fill>
    </dxf>
    <dxf>
      <fill>
        <patternFill>
          <bgColor rgb="FFFFC000"/>
        </patternFill>
      </fill>
    </dxf>
    <dxf>
      <fill>
        <patternFill>
          <bgColor rgb="FFFFFF00"/>
        </patternFill>
      </fill>
    </dxf>
    <dxf>
      <fill>
        <patternFill>
          <bgColor rgb="FFFF0000"/>
        </patternFill>
      </fill>
    </dxf>
    <dxf>
      <fill>
        <patternFill>
          <bgColor rgb="FFFFFF00"/>
        </patternFill>
      </fill>
    </dxf>
    <dxf>
      <fill>
        <patternFill>
          <bgColor rgb="FFFF0000"/>
        </patternFill>
      </fill>
    </dxf>
    <dxf>
      <fill>
        <patternFill>
          <bgColor rgb="FFFFFF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FF00"/>
        </patternFill>
      </fill>
    </dxf>
    <dxf>
      <fill>
        <patternFill>
          <bgColor rgb="FFFF0000"/>
        </patternFill>
      </fill>
    </dxf>
    <dxf>
      <fill>
        <patternFill>
          <bgColor rgb="FFFF0000"/>
        </patternFill>
      </fill>
    </dxf>
    <dxf>
      <fill>
        <patternFill>
          <bgColor rgb="FFFF0000"/>
        </patternFill>
      </fill>
    </dxf>
    <dxf>
      <fill>
        <patternFill>
          <bgColor rgb="FFFFC000"/>
        </patternFill>
      </fill>
    </dxf>
    <dxf>
      <fill>
        <patternFill>
          <bgColor rgb="FFFFFF00"/>
        </patternFill>
      </fill>
    </dxf>
    <dxf>
      <fill>
        <patternFill>
          <bgColor rgb="FFFF0000"/>
        </patternFill>
      </fill>
    </dxf>
    <dxf>
      <fill>
        <patternFill>
          <bgColor rgb="FFFF0000"/>
        </patternFill>
      </fill>
    </dxf>
    <dxf>
      <fill>
        <patternFill>
          <bgColor rgb="FFFFC000"/>
        </patternFill>
      </fill>
    </dxf>
    <dxf>
      <fill>
        <patternFill>
          <bgColor rgb="FFFFFF00"/>
        </patternFill>
      </fill>
    </dxf>
    <dxf>
      <fill>
        <patternFill>
          <bgColor rgb="FFFF0000"/>
        </patternFill>
      </fill>
    </dxf>
    <dxf>
      <fill>
        <patternFill>
          <bgColor rgb="FFFF0000"/>
        </patternFill>
      </fill>
    </dxf>
    <dxf>
      <fill>
        <patternFill>
          <bgColor rgb="FFFFC000"/>
        </patternFill>
      </fill>
    </dxf>
    <dxf>
      <fill>
        <patternFill>
          <bgColor rgb="FFFFFF00"/>
        </patternFill>
      </fill>
    </dxf>
    <dxf>
      <fill>
        <patternFill>
          <bgColor rgb="FFFF0000"/>
        </patternFill>
      </fill>
    </dxf>
    <dxf>
      <fill>
        <patternFill>
          <bgColor rgb="FFFF0000"/>
        </patternFill>
      </fill>
    </dxf>
    <dxf>
      <fill>
        <patternFill>
          <bgColor rgb="FFFFC000"/>
        </patternFill>
      </fill>
    </dxf>
    <dxf>
      <fill>
        <patternFill>
          <bgColor rgb="FFFFFF00"/>
        </patternFill>
      </fill>
    </dxf>
    <dxf>
      <fill>
        <patternFill>
          <bgColor rgb="FFFFFF00"/>
        </patternFill>
      </fill>
    </dxf>
    <dxf>
      <fill>
        <patternFill>
          <bgColor rgb="FFFF0000"/>
        </patternFill>
      </fill>
    </dxf>
    <dxf>
      <fill>
        <patternFill>
          <bgColor rgb="FFFF0000"/>
        </patternFill>
      </fill>
    </dxf>
    <dxf>
      <fill>
        <patternFill>
          <bgColor rgb="FFFFFF00"/>
        </patternFill>
      </fill>
    </dxf>
    <dxf>
      <fill>
        <patternFill>
          <bgColor rgb="FFFF0000"/>
        </patternFill>
      </fill>
    </dxf>
    <dxf>
      <fill>
        <patternFill>
          <bgColor rgb="FFFFFF00"/>
        </patternFill>
      </fill>
    </dxf>
    <dxf>
      <fill>
        <patternFill>
          <bgColor rgb="FFFF0000"/>
        </patternFill>
      </fill>
    </dxf>
    <dxf>
      <fill>
        <patternFill>
          <bgColor rgb="FFFF0000"/>
        </patternFill>
      </fill>
    </dxf>
    <dxf>
      <fill>
        <patternFill>
          <bgColor rgb="FFFF0000"/>
        </patternFill>
      </fill>
    </dxf>
    <dxf>
      <fill>
        <patternFill>
          <bgColor rgb="FFFFC000"/>
        </patternFill>
      </fill>
    </dxf>
    <dxf>
      <fill>
        <patternFill>
          <bgColor rgb="FFFFFF00"/>
        </patternFill>
      </fill>
    </dxf>
    <dxf>
      <fill>
        <patternFill>
          <bgColor rgb="FFFFFF00"/>
        </patternFill>
      </fill>
    </dxf>
    <dxf>
      <fill>
        <patternFill>
          <bgColor rgb="FFFF0000"/>
        </patternFill>
      </fill>
    </dxf>
    <dxf>
      <fill>
        <patternFill>
          <bgColor rgb="FFFF0000"/>
        </patternFill>
      </fill>
    </dxf>
    <dxf>
      <fill>
        <patternFill>
          <bgColor rgb="FFFFFF00"/>
        </patternFill>
      </fill>
    </dxf>
    <dxf>
      <fill>
        <patternFill>
          <bgColor rgb="FFFF0000"/>
        </patternFill>
      </fill>
    </dxf>
    <dxf>
      <fill>
        <patternFill>
          <bgColor rgb="FFFFFF00"/>
        </patternFill>
      </fill>
    </dxf>
    <dxf>
      <fill>
        <patternFill>
          <bgColor rgb="FFFF0000"/>
        </patternFill>
      </fill>
    </dxf>
    <dxf>
      <fill>
        <patternFill>
          <bgColor rgb="FFFF0000"/>
        </patternFill>
      </fill>
    </dxf>
    <dxf>
      <fill>
        <patternFill>
          <bgColor rgb="FFFF0000"/>
        </patternFill>
      </fill>
    </dxf>
    <dxf>
      <fill>
        <patternFill>
          <bgColor rgb="FFFFFF00"/>
        </patternFill>
      </fill>
    </dxf>
    <dxf>
      <fill>
        <patternFill>
          <bgColor rgb="FFFF0000"/>
        </patternFill>
      </fill>
    </dxf>
    <dxf>
      <fill>
        <patternFill>
          <bgColor rgb="FFFF0000"/>
        </patternFill>
      </fill>
    </dxf>
    <dxf>
      <fill>
        <patternFill>
          <bgColor rgb="FFFF0000"/>
        </patternFill>
      </fill>
    </dxf>
    <dxf>
      <fill>
        <patternFill>
          <bgColor rgb="FFFFFF00"/>
        </patternFill>
      </fill>
    </dxf>
    <dxf>
      <fill>
        <patternFill>
          <bgColor rgb="FFFF0000"/>
        </patternFill>
      </fill>
    </dxf>
    <dxf>
      <fill>
        <patternFill>
          <bgColor rgb="FFFF0000"/>
        </patternFill>
      </fill>
    </dxf>
    <dxf>
      <fill>
        <patternFill>
          <bgColor rgb="FFFF0000"/>
        </patternFill>
      </fill>
    </dxf>
    <dxf>
      <fill>
        <patternFill>
          <bgColor rgb="FFFFC000"/>
        </patternFill>
      </fill>
    </dxf>
    <dxf>
      <fill>
        <patternFill>
          <bgColor rgb="FFFFFF00"/>
        </patternFill>
      </fill>
    </dxf>
    <dxf>
      <fill>
        <patternFill>
          <bgColor rgb="FFFF0000"/>
        </patternFill>
      </fill>
    </dxf>
    <dxf>
      <fill>
        <patternFill>
          <bgColor rgb="FFFF0000"/>
        </patternFill>
      </fill>
    </dxf>
    <dxf>
      <fill>
        <patternFill>
          <bgColor rgb="FFFFC000"/>
        </patternFill>
      </fill>
    </dxf>
    <dxf>
      <fill>
        <patternFill>
          <bgColor rgb="FFFFFF00"/>
        </patternFill>
      </fill>
    </dxf>
    <dxf>
      <fill>
        <patternFill>
          <bgColor rgb="FFFF0000"/>
        </patternFill>
      </fill>
    </dxf>
    <dxf>
      <fill>
        <patternFill>
          <bgColor rgb="FFFF0000"/>
        </patternFill>
      </fill>
    </dxf>
    <dxf>
      <fill>
        <patternFill>
          <bgColor rgb="FFFFC000"/>
        </patternFill>
      </fill>
    </dxf>
    <dxf>
      <fill>
        <patternFill>
          <bgColor rgb="FFFFFF00"/>
        </patternFill>
      </fill>
    </dxf>
    <dxf>
      <fill>
        <patternFill>
          <bgColor rgb="FFFF0000"/>
        </patternFill>
      </fill>
    </dxf>
    <dxf>
      <fill>
        <patternFill>
          <bgColor rgb="FFFF0000"/>
        </patternFill>
      </fill>
    </dxf>
    <dxf>
      <fill>
        <patternFill>
          <bgColor rgb="FFFFC000"/>
        </patternFill>
      </fill>
    </dxf>
    <dxf>
      <fill>
        <patternFill>
          <bgColor rgb="FFFFFF00"/>
        </patternFill>
      </fill>
    </dxf>
    <dxf>
      <fill>
        <patternFill>
          <bgColor rgb="FFFF0000"/>
        </patternFill>
      </fill>
    </dxf>
    <dxf>
      <fill>
        <patternFill>
          <bgColor rgb="FFFFFF00"/>
        </patternFill>
      </fill>
    </dxf>
    <dxf>
      <fill>
        <patternFill>
          <bgColor rgb="FFFF0000"/>
        </patternFill>
      </fill>
    </dxf>
    <dxf>
      <fill>
        <patternFill>
          <bgColor rgb="FFFFFF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FF00"/>
        </patternFill>
      </fill>
    </dxf>
    <dxf>
      <fill>
        <patternFill>
          <bgColor rgb="FFFF0000"/>
        </patternFill>
      </fill>
    </dxf>
    <dxf>
      <fill>
        <patternFill>
          <bgColor rgb="FFFF0000"/>
        </patternFill>
      </fill>
    </dxf>
    <dxf>
      <fill>
        <patternFill>
          <bgColor rgb="FFFF0000"/>
        </patternFill>
      </fill>
    </dxf>
    <dxf>
      <fill>
        <patternFill>
          <bgColor rgb="FFFFC000"/>
        </patternFill>
      </fill>
    </dxf>
    <dxf>
      <fill>
        <patternFill>
          <bgColor rgb="FFFFFF00"/>
        </patternFill>
      </fill>
    </dxf>
    <dxf>
      <fill>
        <patternFill>
          <bgColor rgb="FFFF0000"/>
        </patternFill>
      </fill>
    </dxf>
    <dxf>
      <fill>
        <patternFill>
          <bgColor rgb="FFFF0000"/>
        </patternFill>
      </fill>
    </dxf>
    <dxf>
      <fill>
        <patternFill>
          <bgColor rgb="FFFFC000"/>
        </patternFill>
      </fill>
    </dxf>
    <dxf>
      <fill>
        <patternFill>
          <bgColor rgb="FFFFFF00"/>
        </patternFill>
      </fill>
    </dxf>
    <dxf>
      <fill>
        <patternFill>
          <bgColor rgb="FFFF0000"/>
        </patternFill>
      </fill>
    </dxf>
    <dxf>
      <fill>
        <patternFill>
          <bgColor rgb="FFFF0000"/>
        </patternFill>
      </fill>
    </dxf>
    <dxf>
      <fill>
        <patternFill>
          <bgColor rgb="FFFFC000"/>
        </patternFill>
      </fill>
    </dxf>
    <dxf>
      <fill>
        <patternFill>
          <bgColor rgb="FFFFFF00"/>
        </patternFill>
      </fill>
    </dxf>
    <dxf>
      <fill>
        <patternFill>
          <bgColor rgb="FFFF0000"/>
        </patternFill>
      </fill>
    </dxf>
    <dxf>
      <fill>
        <patternFill>
          <bgColor rgb="FFFF0000"/>
        </patternFill>
      </fill>
    </dxf>
    <dxf>
      <fill>
        <patternFill>
          <bgColor rgb="FFFFC000"/>
        </patternFill>
      </fill>
    </dxf>
    <dxf>
      <fill>
        <patternFill>
          <bgColor rgb="FFFFFF00"/>
        </patternFill>
      </fill>
    </dxf>
    <dxf>
      <fill>
        <patternFill>
          <bgColor rgb="FFFFFF00"/>
        </patternFill>
      </fill>
    </dxf>
    <dxf>
      <fill>
        <patternFill>
          <bgColor rgb="FFFF0000"/>
        </patternFill>
      </fill>
    </dxf>
    <dxf>
      <fill>
        <patternFill>
          <bgColor rgb="FFFF0000"/>
        </patternFill>
      </fill>
    </dxf>
    <dxf>
      <fill>
        <patternFill>
          <bgColor rgb="FFFFFF00"/>
        </patternFill>
      </fill>
    </dxf>
    <dxf>
      <fill>
        <patternFill>
          <bgColor rgb="FFFF0000"/>
        </patternFill>
      </fill>
    </dxf>
    <dxf>
      <fill>
        <patternFill>
          <bgColor rgb="FFFFFF00"/>
        </patternFill>
      </fill>
    </dxf>
    <dxf>
      <fill>
        <patternFill>
          <bgColor rgb="FFFF0000"/>
        </patternFill>
      </fill>
    </dxf>
    <dxf>
      <fill>
        <patternFill>
          <bgColor rgb="FFFF0000"/>
        </patternFill>
      </fill>
    </dxf>
    <dxf>
      <fill>
        <patternFill>
          <bgColor rgb="FFFF0000"/>
        </patternFill>
      </fill>
    </dxf>
    <dxf>
      <fill>
        <patternFill>
          <bgColor rgb="FFFFC000"/>
        </patternFill>
      </fill>
    </dxf>
    <dxf>
      <fill>
        <patternFill>
          <bgColor rgb="FFFFFF00"/>
        </patternFill>
      </fill>
    </dxf>
    <dxf>
      <fill>
        <patternFill>
          <bgColor rgb="FFFFFF00"/>
        </patternFill>
      </fill>
    </dxf>
    <dxf>
      <fill>
        <patternFill>
          <bgColor rgb="FFFF0000"/>
        </patternFill>
      </fill>
    </dxf>
    <dxf>
      <fill>
        <patternFill>
          <bgColor rgb="FFFF0000"/>
        </patternFill>
      </fill>
    </dxf>
    <dxf>
      <fill>
        <patternFill>
          <bgColor rgb="FFFFFF00"/>
        </patternFill>
      </fill>
    </dxf>
    <dxf>
      <fill>
        <patternFill>
          <bgColor rgb="FFFF0000"/>
        </patternFill>
      </fill>
    </dxf>
    <dxf>
      <fill>
        <patternFill>
          <bgColor rgb="FFFFFF00"/>
        </patternFill>
      </fill>
    </dxf>
    <dxf>
      <fill>
        <patternFill>
          <bgColor rgb="FFFF0000"/>
        </patternFill>
      </fill>
    </dxf>
    <dxf>
      <fill>
        <patternFill>
          <bgColor rgb="FFFF0000"/>
        </patternFill>
      </fill>
    </dxf>
    <dxf>
      <fill>
        <patternFill>
          <bgColor rgb="FFFF0000"/>
        </patternFill>
      </fill>
    </dxf>
    <dxf>
      <fill>
        <patternFill>
          <bgColor rgb="FFFFFF00"/>
        </patternFill>
      </fill>
    </dxf>
    <dxf>
      <fill>
        <patternFill>
          <bgColor rgb="FFFF0000"/>
        </patternFill>
      </fill>
    </dxf>
    <dxf>
      <fill>
        <patternFill>
          <bgColor rgb="FFFF0000"/>
        </patternFill>
      </fill>
    </dxf>
    <dxf>
      <fill>
        <patternFill>
          <bgColor rgb="FFFF0000"/>
        </patternFill>
      </fill>
    </dxf>
    <dxf>
      <fill>
        <patternFill>
          <bgColor rgb="FFFFFF00"/>
        </patternFill>
      </fill>
    </dxf>
    <dxf>
      <fill>
        <patternFill>
          <bgColor rgb="FFFF0000"/>
        </patternFill>
      </fill>
    </dxf>
    <dxf>
      <fill>
        <patternFill>
          <bgColor rgb="FFFF0000"/>
        </patternFill>
      </fill>
    </dxf>
    <dxf>
      <fill>
        <patternFill>
          <bgColor rgb="FFFF0000"/>
        </patternFill>
      </fill>
    </dxf>
    <dxf>
      <fill>
        <patternFill>
          <bgColor rgb="FFFFC000"/>
        </patternFill>
      </fill>
    </dxf>
    <dxf>
      <fill>
        <patternFill>
          <bgColor rgb="FFFFFF00"/>
        </patternFill>
      </fill>
    </dxf>
    <dxf>
      <fill>
        <patternFill>
          <bgColor rgb="FFFF0000"/>
        </patternFill>
      </fill>
    </dxf>
    <dxf>
      <fill>
        <patternFill>
          <bgColor rgb="FFFF0000"/>
        </patternFill>
      </fill>
    </dxf>
    <dxf>
      <fill>
        <patternFill>
          <bgColor rgb="FFFFC000"/>
        </patternFill>
      </fill>
    </dxf>
    <dxf>
      <fill>
        <patternFill>
          <bgColor rgb="FFFFFF00"/>
        </patternFill>
      </fill>
    </dxf>
    <dxf>
      <fill>
        <patternFill>
          <bgColor rgb="FFFF0000"/>
        </patternFill>
      </fill>
    </dxf>
    <dxf>
      <fill>
        <patternFill>
          <bgColor rgb="FFFF0000"/>
        </patternFill>
      </fill>
    </dxf>
    <dxf>
      <fill>
        <patternFill>
          <bgColor rgb="FFFFC000"/>
        </patternFill>
      </fill>
    </dxf>
    <dxf>
      <fill>
        <patternFill>
          <bgColor rgb="FFFFFF00"/>
        </patternFill>
      </fill>
    </dxf>
    <dxf>
      <fill>
        <patternFill>
          <bgColor rgb="FFFF0000"/>
        </patternFill>
      </fill>
    </dxf>
    <dxf>
      <fill>
        <patternFill>
          <bgColor rgb="FFFF0000"/>
        </patternFill>
      </fill>
    </dxf>
    <dxf>
      <fill>
        <patternFill>
          <bgColor rgb="FFFFC000"/>
        </patternFill>
      </fill>
    </dxf>
    <dxf>
      <fill>
        <patternFill>
          <bgColor rgb="FFFFFF00"/>
        </patternFill>
      </fill>
    </dxf>
    <dxf>
      <fill>
        <patternFill>
          <bgColor rgb="FFFF0000"/>
        </patternFill>
      </fill>
    </dxf>
    <dxf>
      <fill>
        <patternFill>
          <bgColor rgb="FFFFFF00"/>
        </patternFill>
      </fill>
    </dxf>
    <dxf>
      <fill>
        <patternFill>
          <bgColor rgb="FFFF0000"/>
        </patternFill>
      </fill>
    </dxf>
    <dxf>
      <fill>
        <patternFill>
          <bgColor rgb="FFFFFF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FF00"/>
        </patternFill>
      </fill>
    </dxf>
    <dxf>
      <fill>
        <patternFill>
          <bgColor rgb="FFFF0000"/>
        </patternFill>
      </fill>
    </dxf>
    <dxf>
      <fill>
        <patternFill>
          <bgColor rgb="FFFF0000"/>
        </patternFill>
      </fill>
    </dxf>
    <dxf>
      <fill>
        <patternFill>
          <bgColor rgb="FFFF0000"/>
        </patternFill>
      </fill>
    </dxf>
    <dxf>
      <fill>
        <patternFill>
          <bgColor rgb="FFFFC000"/>
        </patternFill>
      </fill>
    </dxf>
    <dxf>
      <fill>
        <patternFill>
          <bgColor rgb="FFFFFF00"/>
        </patternFill>
      </fill>
    </dxf>
    <dxf>
      <fill>
        <patternFill>
          <bgColor rgb="FFFF0000"/>
        </patternFill>
      </fill>
    </dxf>
    <dxf>
      <fill>
        <patternFill>
          <bgColor rgb="FFFF0000"/>
        </patternFill>
      </fill>
    </dxf>
    <dxf>
      <fill>
        <patternFill>
          <bgColor rgb="FFFFC000"/>
        </patternFill>
      </fill>
    </dxf>
    <dxf>
      <fill>
        <patternFill>
          <bgColor rgb="FFFFFF00"/>
        </patternFill>
      </fill>
    </dxf>
    <dxf>
      <fill>
        <patternFill>
          <bgColor rgb="FFFF0000"/>
        </patternFill>
      </fill>
    </dxf>
    <dxf>
      <fill>
        <patternFill>
          <bgColor rgb="FFFF0000"/>
        </patternFill>
      </fill>
    </dxf>
    <dxf>
      <fill>
        <patternFill>
          <bgColor rgb="FFFFC000"/>
        </patternFill>
      </fill>
    </dxf>
    <dxf>
      <fill>
        <patternFill>
          <bgColor rgb="FFFFFF00"/>
        </patternFill>
      </fill>
    </dxf>
    <dxf>
      <fill>
        <patternFill>
          <bgColor rgb="FFFF0000"/>
        </patternFill>
      </fill>
    </dxf>
    <dxf>
      <fill>
        <patternFill>
          <bgColor rgb="FFFF0000"/>
        </patternFill>
      </fill>
    </dxf>
    <dxf>
      <fill>
        <patternFill>
          <bgColor rgb="FFFFC000"/>
        </patternFill>
      </fill>
    </dxf>
    <dxf>
      <fill>
        <patternFill>
          <bgColor rgb="FFFFFF00"/>
        </patternFill>
      </fill>
    </dxf>
    <dxf>
      <fill>
        <patternFill>
          <bgColor rgb="FFFFFF00"/>
        </patternFill>
      </fill>
    </dxf>
    <dxf>
      <fill>
        <patternFill>
          <bgColor rgb="FFFF0000"/>
        </patternFill>
      </fill>
    </dxf>
    <dxf>
      <fill>
        <patternFill>
          <bgColor rgb="FFFF0000"/>
        </patternFill>
      </fill>
    </dxf>
    <dxf>
      <fill>
        <patternFill>
          <bgColor rgb="FFFFFF00"/>
        </patternFill>
      </fill>
    </dxf>
    <dxf>
      <fill>
        <patternFill>
          <bgColor rgb="FFFF0000"/>
        </patternFill>
      </fill>
    </dxf>
    <dxf>
      <fill>
        <patternFill>
          <bgColor rgb="FFFFFF00"/>
        </patternFill>
      </fill>
    </dxf>
    <dxf>
      <fill>
        <patternFill>
          <bgColor rgb="FFFF0000"/>
        </patternFill>
      </fill>
    </dxf>
    <dxf>
      <fill>
        <patternFill>
          <bgColor rgb="FFFF0000"/>
        </patternFill>
      </fill>
    </dxf>
    <dxf>
      <fill>
        <patternFill>
          <bgColor rgb="FFFF0000"/>
        </patternFill>
      </fill>
    </dxf>
    <dxf>
      <fill>
        <patternFill>
          <bgColor rgb="FFFFC000"/>
        </patternFill>
      </fill>
    </dxf>
    <dxf>
      <fill>
        <patternFill>
          <bgColor rgb="FFFFFF00"/>
        </patternFill>
      </fill>
    </dxf>
    <dxf>
      <fill>
        <patternFill>
          <bgColor rgb="FFFFFF00"/>
        </patternFill>
      </fill>
    </dxf>
    <dxf>
      <fill>
        <patternFill>
          <bgColor rgb="FFFF0000"/>
        </patternFill>
      </fill>
    </dxf>
    <dxf>
      <fill>
        <patternFill>
          <bgColor rgb="FFFF0000"/>
        </patternFill>
      </fill>
    </dxf>
    <dxf>
      <fill>
        <patternFill>
          <bgColor rgb="FFFFFF00"/>
        </patternFill>
      </fill>
    </dxf>
    <dxf>
      <fill>
        <patternFill>
          <bgColor rgb="FFFF0000"/>
        </patternFill>
      </fill>
    </dxf>
    <dxf>
      <fill>
        <patternFill>
          <bgColor rgb="FFFFFF00"/>
        </patternFill>
      </fill>
    </dxf>
    <dxf>
      <fill>
        <patternFill>
          <bgColor rgb="FFFF0000"/>
        </patternFill>
      </fill>
    </dxf>
    <dxf>
      <fill>
        <patternFill>
          <bgColor rgb="FFFF0000"/>
        </patternFill>
      </fill>
    </dxf>
    <dxf>
      <fill>
        <patternFill>
          <bgColor rgb="FFFF0000"/>
        </patternFill>
      </fill>
    </dxf>
    <dxf>
      <fill>
        <patternFill>
          <bgColor rgb="FFFFFF00"/>
        </patternFill>
      </fill>
    </dxf>
    <dxf>
      <fill>
        <patternFill>
          <bgColor rgb="FFFF0000"/>
        </patternFill>
      </fill>
    </dxf>
    <dxf>
      <fill>
        <patternFill>
          <bgColor rgb="FFFF0000"/>
        </patternFill>
      </fill>
    </dxf>
    <dxf>
      <fill>
        <patternFill>
          <bgColor rgb="FFFF0000"/>
        </patternFill>
      </fill>
    </dxf>
    <dxf>
      <fill>
        <patternFill>
          <bgColor rgb="FFFFFF00"/>
        </patternFill>
      </fill>
    </dxf>
    <dxf>
      <fill>
        <patternFill>
          <bgColor rgb="FFFF0000"/>
        </patternFill>
      </fill>
    </dxf>
    <dxf>
      <fill>
        <patternFill>
          <bgColor rgb="FFFF0000"/>
        </patternFill>
      </fill>
    </dxf>
    <dxf>
      <fill>
        <patternFill>
          <bgColor rgb="FFFF0000"/>
        </patternFill>
      </fill>
    </dxf>
    <dxf>
      <fill>
        <patternFill>
          <bgColor rgb="FFFFC000"/>
        </patternFill>
      </fill>
    </dxf>
    <dxf>
      <fill>
        <patternFill>
          <bgColor rgb="FFFFFF00"/>
        </patternFill>
      </fill>
    </dxf>
    <dxf>
      <fill>
        <patternFill>
          <bgColor rgb="FFFF0000"/>
        </patternFill>
      </fill>
    </dxf>
    <dxf>
      <fill>
        <patternFill>
          <bgColor rgb="FFFF0000"/>
        </patternFill>
      </fill>
    </dxf>
    <dxf>
      <fill>
        <patternFill>
          <bgColor rgb="FFFFC000"/>
        </patternFill>
      </fill>
    </dxf>
    <dxf>
      <fill>
        <patternFill>
          <bgColor rgb="FFFFFF00"/>
        </patternFill>
      </fill>
    </dxf>
    <dxf>
      <fill>
        <patternFill>
          <bgColor rgb="FFFF0000"/>
        </patternFill>
      </fill>
    </dxf>
    <dxf>
      <fill>
        <patternFill>
          <bgColor rgb="FFFF0000"/>
        </patternFill>
      </fill>
    </dxf>
    <dxf>
      <fill>
        <patternFill>
          <bgColor rgb="FFFFC000"/>
        </patternFill>
      </fill>
    </dxf>
    <dxf>
      <fill>
        <patternFill>
          <bgColor rgb="FFFFFF00"/>
        </patternFill>
      </fill>
    </dxf>
    <dxf>
      <fill>
        <patternFill>
          <bgColor rgb="FFFF0000"/>
        </patternFill>
      </fill>
    </dxf>
    <dxf>
      <fill>
        <patternFill>
          <bgColor rgb="FFFF0000"/>
        </patternFill>
      </fill>
    </dxf>
    <dxf>
      <fill>
        <patternFill>
          <bgColor rgb="FFFFC000"/>
        </patternFill>
      </fill>
    </dxf>
    <dxf>
      <fill>
        <patternFill>
          <bgColor rgb="FFFFFF00"/>
        </patternFill>
      </fill>
    </dxf>
    <dxf>
      <fill>
        <patternFill>
          <bgColor rgb="FFFF0000"/>
        </patternFill>
      </fill>
    </dxf>
    <dxf>
      <fill>
        <patternFill>
          <bgColor rgb="FFFFFF00"/>
        </patternFill>
      </fill>
    </dxf>
    <dxf>
      <fill>
        <patternFill>
          <bgColor rgb="FFFF0000"/>
        </patternFill>
      </fill>
    </dxf>
    <dxf>
      <fill>
        <patternFill>
          <bgColor rgb="FFFFFF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FF00"/>
        </patternFill>
      </fill>
    </dxf>
    <dxf>
      <fill>
        <patternFill>
          <bgColor rgb="FFFF0000"/>
        </patternFill>
      </fill>
    </dxf>
    <dxf>
      <fill>
        <patternFill>
          <bgColor rgb="FFFF0000"/>
        </patternFill>
      </fill>
    </dxf>
    <dxf>
      <fill>
        <patternFill>
          <bgColor rgb="FFFF0000"/>
        </patternFill>
      </fill>
    </dxf>
    <dxf>
      <fill>
        <patternFill>
          <bgColor rgb="FFFFC000"/>
        </patternFill>
      </fill>
    </dxf>
    <dxf>
      <fill>
        <patternFill>
          <bgColor rgb="FFFFFF00"/>
        </patternFill>
      </fill>
    </dxf>
    <dxf>
      <fill>
        <patternFill>
          <bgColor rgb="FFFF0000"/>
        </patternFill>
      </fill>
    </dxf>
    <dxf>
      <fill>
        <patternFill>
          <bgColor rgb="FFFF0000"/>
        </patternFill>
      </fill>
    </dxf>
    <dxf>
      <fill>
        <patternFill>
          <bgColor rgb="FFFFC000"/>
        </patternFill>
      </fill>
    </dxf>
    <dxf>
      <fill>
        <patternFill>
          <bgColor rgb="FFFFFF00"/>
        </patternFill>
      </fill>
    </dxf>
    <dxf>
      <fill>
        <patternFill>
          <bgColor rgb="FFFF0000"/>
        </patternFill>
      </fill>
    </dxf>
    <dxf>
      <fill>
        <patternFill>
          <bgColor rgb="FFFF0000"/>
        </patternFill>
      </fill>
    </dxf>
    <dxf>
      <fill>
        <patternFill>
          <bgColor rgb="FFFFC000"/>
        </patternFill>
      </fill>
    </dxf>
    <dxf>
      <fill>
        <patternFill>
          <bgColor rgb="FFFFFF00"/>
        </patternFill>
      </fill>
    </dxf>
    <dxf>
      <fill>
        <patternFill>
          <bgColor rgb="FFFF0000"/>
        </patternFill>
      </fill>
    </dxf>
    <dxf>
      <fill>
        <patternFill>
          <bgColor rgb="FFFF0000"/>
        </patternFill>
      </fill>
    </dxf>
    <dxf>
      <fill>
        <patternFill>
          <bgColor rgb="FFFFC000"/>
        </patternFill>
      </fill>
    </dxf>
    <dxf>
      <fill>
        <patternFill>
          <bgColor rgb="FFFFFF00"/>
        </patternFill>
      </fill>
    </dxf>
    <dxf>
      <fill>
        <patternFill>
          <bgColor rgb="FFFFFF00"/>
        </patternFill>
      </fill>
    </dxf>
    <dxf>
      <fill>
        <patternFill>
          <bgColor rgb="FFFF0000"/>
        </patternFill>
      </fill>
    </dxf>
    <dxf>
      <fill>
        <patternFill>
          <bgColor rgb="FFFF0000"/>
        </patternFill>
      </fill>
    </dxf>
    <dxf>
      <fill>
        <patternFill>
          <bgColor rgb="FFFFFF00"/>
        </patternFill>
      </fill>
    </dxf>
    <dxf>
      <fill>
        <patternFill>
          <bgColor rgb="FFFF0000"/>
        </patternFill>
      </fill>
    </dxf>
    <dxf>
      <fill>
        <patternFill>
          <bgColor rgb="FFFFFF00"/>
        </patternFill>
      </fill>
    </dxf>
    <dxf>
      <fill>
        <patternFill>
          <bgColor rgb="FFFF0000"/>
        </patternFill>
      </fill>
    </dxf>
    <dxf>
      <fill>
        <patternFill>
          <bgColor rgb="FFFF0000"/>
        </patternFill>
      </fill>
    </dxf>
    <dxf>
      <fill>
        <patternFill>
          <bgColor rgb="FFFF0000"/>
        </patternFill>
      </fill>
    </dxf>
    <dxf>
      <fill>
        <patternFill>
          <bgColor rgb="FFFFC000"/>
        </patternFill>
      </fill>
    </dxf>
    <dxf>
      <fill>
        <patternFill>
          <bgColor rgb="FFFFFF00"/>
        </patternFill>
      </fill>
    </dxf>
    <dxf>
      <fill>
        <patternFill>
          <bgColor rgb="FFFFFF00"/>
        </patternFill>
      </fill>
    </dxf>
    <dxf>
      <fill>
        <patternFill>
          <bgColor rgb="FFFF0000"/>
        </patternFill>
      </fill>
    </dxf>
    <dxf>
      <fill>
        <patternFill>
          <bgColor rgb="FFFF0000"/>
        </patternFill>
      </fill>
    </dxf>
    <dxf>
      <fill>
        <patternFill>
          <bgColor rgb="FFFFFF00"/>
        </patternFill>
      </fill>
    </dxf>
    <dxf>
      <fill>
        <patternFill>
          <bgColor rgb="FFFF0000"/>
        </patternFill>
      </fill>
    </dxf>
    <dxf>
      <fill>
        <patternFill>
          <bgColor rgb="FFFFFF00"/>
        </patternFill>
      </fill>
    </dxf>
    <dxf>
      <fill>
        <patternFill>
          <bgColor rgb="FFFF0000"/>
        </patternFill>
      </fill>
    </dxf>
    <dxf>
      <fill>
        <patternFill>
          <bgColor rgb="FFFF0000"/>
        </patternFill>
      </fill>
    </dxf>
    <dxf>
      <fill>
        <patternFill>
          <bgColor rgb="FFFF0000"/>
        </patternFill>
      </fill>
    </dxf>
    <dxf>
      <fill>
        <patternFill>
          <bgColor rgb="FFFFFF00"/>
        </patternFill>
      </fill>
    </dxf>
    <dxf>
      <fill>
        <patternFill>
          <bgColor rgb="FFFF0000"/>
        </patternFill>
      </fill>
    </dxf>
    <dxf>
      <fill>
        <patternFill>
          <bgColor rgb="FFFF0000"/>
        </patternFill>
      </fill>
    </dxf>
    <dxf>
      <fill>
        <patternFill>
          <bgColor rgb="FFFF0000"/>
        </patternFill>
      </fill>
    </dxf>
    <dxf>
      <fill>
        <patternFill>
          <bgColor rgb="FFFFFF00"/>
        </patternFill>
      </fill>
    </dxf>
    <dxf>
      <fill>
        <patternFill>
          <bgColor rgb="FFFF0000"/>
        </patternFill>
      </fill>
    </dxf>
    <dxf>
      <fill>
        <patternFill>
          <bgColor rgb="FFFF0000"/>
        </patternFill>
      </fill>
    </dxf>
    <dxf>
      <fill>
        <patternFill>
          <bgColor rgb="FFFF0000"/>
        </patternFill>
      </fill>
    </dxf>
    <dxf>
      <fill>
        <patternFill>
          <bgColor rgb="FFFFC000"/>
        </patternFill>
      </fill>
    </dxf>
    <dxf>
      <fill>
        <patternFill>
          <bgColor rgb="FFFFFF00"/>
        </patternFill>
      </fill>
    </dxf>
    <dxf>
      <fill>
        <patternFill>
          <bgColor rgb="FFFF0000"/>
        </patternFill>
      </fill>
    </dxf>
    <dxf>
      <fill>
        <patternFill>
          <bgColor rgb="FFFF0000"/>
        </patternFill>
      </fill>
    </dxf>
    <dxf>
      <fill>
        <patternFill>
          <bgColor rgb="FFFFC000"/>
        </patternFill>
      </fill>
    </dxf>
    <dxf>
      <fill>
        <patternFill>
          <bgColor rgb="FFFFFF00"/>
        </patternFill>
      </fill>
    </dxf>
    <dxf>
      <fill>
        <patternFill>
          <bgColor rgb="FFFF0000"/>
        </patternFill>
      </fill>
    </dxf>
    <dxf>
      <fill>
        <patternFill>
          <bgColor rgb="FFFF0000"/>
        </patternFill>
      </fill>
    </dxf>
    <dxf>
      <fill>
        <patternFill>
          <bgColor rgb="FFFFC000"/>
        </patternFill>
      </fill>
    </dxf>
    <dxf>
      <fill>
        <patternFill>
          <bgColor rgb="FFFFFF00"/>
        </patternFill>
      </fill>
    </dxf>
    <dxf>
      <fill>
        <patternFill>
          <bgColor rgb="FFFF0000"/>
        </patternFill>
      </fill>
    </dxf>
    <dxf>
      <fill>
        <patternFill>
          <bgColor rgb="FFFF0000"/>
        </patternFill>
      </fill>
    </dxf>
    <dxf>
      <fill>
        <patternFill>
          <bgColor rgb="FFFFC000"/>
        </patternFill>
      </fill>
    </dxf>
    <dxf>
      <fill>
        <patternFill>
          <bgColor rgb="FFFFFF00"/>
        </patternFill>
      </fill>
    </dxf>
    <dxf>
      <fill>
        <patternFill>
          <bgColor rgb="FFFF0000"/>
        </patternFill>
      </fill>
    </dxf>
    <dxf>
      <fill>
        <patternFill>
          <bgColor rgb="FFFFFF00"/>
        </patternFill>
      </fill>
    </dxf>
    <dxf>
      <fill>
        <patternFill>
          <bgColor rgb="FFFF0000"/>
        </patternFill>
      </fill>
    </dxf>
    <dxf>
      <fill>
        <patternFill>
          <bgColor rgb="FFFFFF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FF00"/>
        </patternFill>
      </fill>
    </dxf>
    <dxf>
      <fill>
        <patternFill>
          <bgColor rgb="FFFF0000"/>
        </patternFill>
      </fill>
    </dxf>
    <dxf>
      <fill>
        <patternFill>
          <bgColor rgb="FFFF0000"/>
        </patternFill>
      </fill>
    </dxf>
    <dxf>
      <fill>
        <patternFill>
          <bgColor rgb="FFFF0000"/>
        </patternFill>
      </fill>
    </dxf>
    <dxf>
      <fill>
        <patternFill>
          <bgColor rgb="FFFFC000"/>
        </patternFill>
      </fill>
    </dxf>
    <dxf>
      <fill>
        <patternFill>
          <bgColor rgb="FFFFFF00"/>
        </patternFill>
      </fill>
    </dxf>
    <dxf>
      <fill>
        <patternFill>
          <bgColor rgb="FFFF0000"/>
        </patternFill>
      </fill>
    </dxf>
    <dxf>
      <fill>
        <patternFill>
          <bgColor rgb="FFFF0000"/>
        </patternFill>
      </fill>
    </dxf>
    <dxf>
      <fill>
        <patternFill>
          <bgColor rgb="FFFFC000"/>
        </patternFill>
      </fill>
    </dxf>
    <dxf>
      <fill>
        <patternFill>
          <bgColor rgb="FFFFFF00"/>
        </patternFill>
      </fill>
    </dxf>
    <dxf>
      <fill>
        <patternFill>
          <bgColor rgb="FFFF0000"/>
        </patternFill>
      </fill>
    </dxf>
    <dxf>
      <fill>
        <patternFill>
          <bgColor rgb="FFFF0000"/>
        </patternFill>
      </fill>
    </dxf>
    <dxf>
      <fill>
        <patternFill>
          <bgColor rgb="FFFFC000"/>
        </patternFill>
      </fill>
    </dxf>
    <dxf>
      <fill>
        <patternFill>
          <bgColor rgb="FFFFFF00"/>
        </patternFill>
      </fill>
    </dxf>
    <dxf>
      <fill>
        <patternFill>
          <bgColor rgb="FFFF0000"/>
        </patternFill>
      </fill>
    </dxf>
    <dxf>
      <fill>
        <patternFill>
          <bgColor rgb="FFFF0000"/>
        </patternFill>
      </fill>
    </dxf>
    <dxf>
      <fill>
        <patternFill>
          <bgColor rgb="FFFFC000"/>
        </patternFill>
      </fill>
    </dxf>
    <dxf>
      <fill>
        <patternFill>
          <bgColor rgb="FFFFFF00"/>
        </patternFill>
      </fill>
    </dxf>
    <dxf>
      <fill>
        <patternFill>
          <bgColor rgb="FFFFFF00"/>
        </patternFill>
      </fill>
    </dxf>
    <dxf>
      <fill>
        <patternFill>
          <bgColor rgb="FFFF0000"/>
        </patternFill>
      </fill>
    </dxf>
    <dxf>
      <fill>
        <patternFill>
          <bgColor rgb="FFFF0000"/>
        </patternFill>
      </fill>
    </dxf>
    <dxf>
      <fill>
        <patternFill>
          <bgColor rgb="FFFFFF00"/>
        </patternFill>
      </fill>
    </dxf>
    <dxf>
      <fill>
        <patternFill>
          <bgColor rgb="FFFF0000"/>
        </patternFill>
      </fill>
    </dxf>
    <dxf>
      <fill>
        <patternFill>
          <bgColor rgb="FFFFFF00"/>
        </patternFill>
      </fill>
    </dxf>
    <dxf>
      <fill>
        <patternFill>
          <bgColor rgb="FFFF0000"/>
        </patternFill>
      </fill>
    </dxf>
    <dxf>
      <fill>
        <patternFill>
          <bgColor rgb="FFFF0000"/>
        </patternFill>
      </fill>
    </dxf>
    <dxf>
      <fill>
        <patternFill>
          <bgColor rgb="FFFF0000"/>
        </patternFill>
      </fill>
    </dxf>
    <dxf>
      <fill>
        <patternFill>
          <bgColor rgb="FFFFC000"/>
        </patternFill>
      </fill>
    </dxf>
    <dxf>
      <fill>
        <patternFill>
          <bgColor rgb="FFFFFF00"/>
        </patternFill>
      </fill>
    </dxf>
    <dxf>
      <fill>
        <patternFill>
          <bgColor rgb="FFFFFF00"/>
        </patternFill>
      </fill>
    </dxf>
    <dxf>
      <fill>
        <patternFill>
          <bgColor rgb="FFFF0000"/>
        </patternFill>
      </fill>
    </dxf>
    <dxf>
      <fill>
        <patternFill>
          <bgColor rgb="FFFF0000"/>
        </patternFill>
      </fill>
    </dxf>
    <dxf>
      <fill>
        <patternFill>
          <bgColor rgb="FFFFFF00"/>
        </patternFill>
      </fill>
    </dxf>
    <dxf>
      <fill>
        <patternFill>
          <bgColor rgb="FFFF0000"/>
        </patternFill>
      </fill>
    </dxf>
    <dxf>
      <fill>
        <patternFill>
          <bgColor rgb="FFFFFF00"/>
        </patternFill>
      </fill>
    </dxf>
    <dxf>
      <fill>
        <patternFill>
          <bgColor rgb="FFFF0000"/>
        </patternFill>
      </fill>
    </dxf>
    <dxf>
      <fill>
        <patternFill>
          <bgColor rgb="FFFF0000"/>
        </patternFill>
      </fill>
    </dxf>
    <dxf>
      <fill>
        <patternFill>
          <bgColor rgb="FFFF0000"/>
        </patternFill>
      </fill>
    </dxf>
    <dxf>
      <fill>
        <patternFill>
          <bgColor rgb="FFFFFF00"/>
        </patternFill>
      </fill>
    </dxf>
    <dxf>
      <fill>
        <patternFill>
          <bgColor rgb="FFFF0000"/>
        </patternFill>
      </fill>
    </dxf>
    <dxf>
      <fill>
        <patternFill>
          <bgColor rgb="FFFF0000"/>
        </patternFill>
      </fill>
    </dxf>
    <dxf>
      <fill>
        <patternFill>
          <bgColor rgb="FFFF0000"/>
        </patternFill>
      </fill>
    </dxf>
    <dxf>
      <fill>
        <patternFill>
          <bgColor rgb="FFFFFF00"/>
        </patternFill>
      </fill>
    </dxf>
    <dxf>
      <fill>
        <patternFill>
          <bgColor rgb="FFFF0000"/>
        </patternFill>
      </fill>
    </dxf>
    <dxf>
      <fill>
        <patternFill>
          <bgColor rgb="FFFF0000"/>
        </patternFill>
      </fill>
    </dxf>
    <dxf>
      <fill>
        <patternFill>
          <bgColor rgb="FFFF0000"/>
        </patternFill>
      </fill>
    </dxf>
    <dxf>
      <fill>
        <patternFill>
          <bgColor rgb="FFFFC000"/>
        </patternFill>
      </fill>
    </dxf>
    <dxf>
      <fill>
        <patternFill>
          <bgColor rgb="FFFFFF00"/>
        </patternFill>
      </fill>
    </dxf>
    <dxf>
      <fill>
        <patternFill>
          <bgColor rgb="FFFF0000"/>
        </patternFill>
      </fill>
    </dxf>
    <dxf>
      <fill>
        <patternFill>
          <bgColor rgb="FFFF0000"/>
        </patternFill>
      </fill>
    </dxf>
    <dxf>
      <fill>
        <patternFill>
          <bgColor rgb="FFFFC000"/>
        </patternFill>
      </fill>
    </dxf>
    <dxf>
      <fill>
        <patternFill>
          <bgColor rgb="FFFFFF00"/>
        </patternFill>
      </fill>
    </dxf>
    <dxf>
      <fill>
        <patternFill>
          <bgColor rgb="FFFF0000"/>
        </patternFill>
      </fill>
    </dxf>
    <dxf>
      <fill>
        <patternFill>
          <bgColor rgb="FFFF0000"/>
        </patternFill>
      </fill>
    </dxf>
    <dxf>
      <fill>
        <patternFill>
          <bgColor rgb="FFFFC000"/>
        </patternFill>
      </fill>
    </dxf>
    <dxf>
      <fill>
        <patternFill>
          <bgColor rgb="FFFFFF00"/>
        </patternFill>
      </fill>
    </dxf>
    <dxf>
      <fill>
        <patternFill>
          <bgColor rgb="FFFF0000"/>
        </patternFill>
      </fill>
    </dxf>
    <dxf>
      <fill>
        <patternFill>
          <bgColor rgb="FFFF0000"/>
        </patternFill>
      </fill>
    </dxf>
    <dxf>
      <fill>
        <patternFill>
          <bgColor rgb="FFFFC000"/>
        </patternFill>
      </fill>
    </dxf>
    <dxf>
      <fill>
        <patternFill>
          <bgColor rgb="FFFFFF00"/>
        </patternFill>
      </fill>
    </dxf>
    <dxf>
      <fill>
        <patternFill>
          <bgColor rgb="FFFF0000"/>
        </patternFill>
      </fill>
    </dxf>
    <dxf>
      <fill>
        <patternFill>
          <bgColor rgb="FFFFFF00"/>
        </patternFill>
      </fill>
    </dxf>
    <dxf>
      <fill>
        <patternFill>
          <bgColor rgb="FFFF0000"/>
        </patternFill>
      </fill>
    </dxf>
    <dxf>
      <fill>
        <patternFill>
          <bgColor rgb="FFFFFF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FF00"/>
        </patternFill>
      </fill>
    </dxf>
    <dxf>
      <fill>
        <patternFill>
          <bgColor rgb="FFFF0000"/>
        </patternFill>
      </fill>
    </dxf>
    <dxf>
      <fill>
        <patternFill>
          <bgColor rgb="FFFF0000"/>
        </patternFill>
      </fill>
    </dxf>
    <dxf>
      <fill>
        <patternFill>
          <bgColor rgb="FFFF0000"/>
        </patternFill>
      </fill>
    </dxf>
    <dxf>
      <fill>
        <patternFill>
          <bgColor rgb="FFFFC000"/>
        </patternFill>
      </fill>
    </dxf>
    <dxf>
      <fill>
        <patternFill>
          <bgColor rgb="FFFFFF00"/>
        </patternFill>
      </fill>
    </dxf>
    <dxf>
      <fill>
        <patternFill>
          <bgColor rgb="FFFF0000"/>
        </patternFill>
      </fill>
    </dxf>
    <dxf>
      <fill>
        <patternFill>
          <bgColor rgb="FFFF0000"/>
        </patternFill>
      </fill>
    </dxf>
    <dxf>
      <fill>
        <patternFill>
          <bgColor rgb="FFFFC000"/>
        </patternFill>
      </fill>
    </dxf>
    <dxf>
      <fill>
        <patternFill>
          <bgColor rgb="FFFFFF00"/>
        </patternFill>
      </fill>
    </dxf>
    <dxf>
      <fill>
        <patternFill>
          <bgColor rgb="FFFF0000"/>
        </patternFill>
      </fill>
    </dxf>
    <dxf>
      <fill>
        <patternFill>
          <bgColor rgb="FFFF0000"/>
        </patternFill>
      </fill>
    </dxf>
    <dxf>
      <fill>
        <patternFill>
          <bgColor rgb="FFFFC000"/>
        </patternFill>
      </fill>
    </dxf>
    <dxf>
      <fill>
        <patternFill>
          <bgColor rgb="FFFFFF00"/>
        </patternFill>
      </fill>
    </dxf>
    <dxf>
      <fill>
        <patternFill>
          <bgColor rgb="FFFF0000"/>
        </patternFill>
      </fill>
    </dxf>
    <dxf>
      <fill>
        <patternFill>
          <bgColor rgb="FFFF0000"/>
        </patternFill>
      </fill>
    </dxf>
    <dxf>
      <fill>
        <patternFill>
          <bgColor rgb="FFFFC000"/>
        </patternFill>
      </fill>
    </dxf>
    <dxf>
      <fill>
        <patternFill>
          <bgColor rgb="FFFFFF00"/>
        </patternFill>
      </fill>
    </dxf>
    <dxf>
      <fill>
        <patternFill>
          <bgColor rgb="FFFFFF00"/>
        </patternFill>
      </fill>
    </dxf>
    <dxf>
      <fill>
        <patternFill>
          <bgColor rgb="FFFF0000"/>
        </patternFill>
      </fill>
    </dxf>
    <dxf>
      <fill>
        <patternFill>
          <bgColor rgb="FFFF0000"/>
        </patternFill>
      </fill>
    </dxf>
    <dxf>
      <fill>
        <patternFill>
          <bgColor rgb="FFFFFF00"/>
        </patternFill>
      </fill>
    </dxf>
    <dxf>
      <fill>
        <patternFill>
          <bgColor rgb="FFFF0000"/>
        </patternFill>
      </fill>
    </dxf>
    <dxf>
      <fill>
        <patternFill>
          <bgColor rgb="FFFFFF00"/>
        </patternFill>
      </fill>
    </dxf>
    <dxf>
      <fill>
        <patternFill>
          <bgColor rgb="FFFF0000"/>
        </patternFill>
      </fill>
    </dxf>
    <dxf>
      <fill>
        <patternFill>
          <bgColor rgb="FFFFFF00"/>
        </patternFill>
      </fill>
    </dxf>
    <dxf>
      <fill>
        <patternFill>
          <bgColor rgb="FFFF0000"/>
        </patternFill>
      </fill>
    </dxf>
    <dxf>
      <fill>
        <patternFill>
          <bgColor rgb="FFFF0000"/>
        </patternFill>
      </fill>
    </dxf>
    <dxf>
      <fill>
        <patternFill>
          <bgColor rgb="FFFFFF00"/>
        </patternFill>
      </fill>
    </dxf>
    <dxf>
      <fill>
        <patternFill>
          <bgColor rgb="FFFF0000"/>
        </patternFill>
      </fill>
    </dxf>
    <dxf>
      <fill>
        <patternFill>
          <bgColor rgb="FFFFFF00"/>
        </patternFill>
      </fill>
    </dxf>
    <dxf>
      <fill>
        <patternFill>
          <bgColor rgb="FFFF0000"/>
        </patternFill>
      </fill>
    </dxf>
    <dxf>
      <fill>
        <patternFill>
          <bgColor rgb="FFFF0000"/>
        </patternFill>
      </fill>
    </dxf>
    <dxf>
      <fill>
        <patternFill>
          <bgColor rgb="FFFF0000"/>
        </patternFill>
      </fill>
    </dxf>
    <dxf>
      <fill>
        <patternFill>
          <bgColor rgb="FFFFFF00"/>
        </patternFill>
      </fill>
    </dxf>
    <dxf>
      <fill>
        <patternFill>
          <bgColor rgb="FFFF0000"/>
        </patternFill>
      </fill>
    </dxf>
    <dxf>
      <fill>
        <patternFill>
          <bgColor rgb="FFFF0000"/>
        </patternFill>
      </fill>
    </dxf>
    <dxf>
      <fill>
        <patternFill>
          <bgColor rgb="FFFF0000"/>
        </patternFill>
      </fill>
    </dxf>
    <dxf>
      <fill>
        <patternFill>
          <bgColor rgb="FFFFFF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C000"/>
        </patternFill>
      </fill>
    </dxf>
    <dxf>
      <fill>
        <patternFill>
          <bgColor rgb="FFFFFF00"/>
        </patternFill>
      </fill>
    </dxf>
    <dxf>
      <fill>
        <patternFill>
          <bgColor rgb="FFFF0000"/>
        </patternFill>
      </fill>
    </dxf>
    <dxf>
      <fill>
        <patternFill>
          <bgColor rgb="FFFF0000"/>
        </patternFill>
      </fill>
    </dxf>
    <dxf>
      <fill>
        <patternFill>
          <bgColor rgb="FFFFC000"/>
        </patternFill>
      </fill>
    </dxf>
    <dxf>
      <fill>
        <patternFill>
          <bgColor rgb="FFFFFF00"/>
        </patternFill>
      </fill>
    </dxf>
    <dxf>
      <fill>
        <patternFill>
          <bgColor rgb="FFFF0000"/>
        </patternFill>
      </fill>
    </dxf>
    <dxf>
      <fill>
        <patternFill>
          <bgColor rgb="FFFF0000"/>
        </patternFill>
      </fill>
    </dxf>
    <dxf>
      <fill>
        <patternFill>
          <bgColor rgb="FFFFC000"/>
        </patternFill>
      </fill>
    </dxf>
    <dxf>
      <fill>
        <patternFill>
          <bgColor rgb="FFFFFF00"/>
        </patternFill>
      </fill>
    </dxf>
    <dxf>
      <fill>
        <patternFill>
          <bgColor rgb="FFFF0000"/>
        </patternFill>
      </fill>
    </dxf>
    <dxf>
      <fill>
        <patternFill>
          <bgColor rgb="FFFF0000"/>
        </patternFill>
      </fill>
    </dxf>
    <dxf>
      <fill>
        <patternFill>
          <bgColor rgb="FFFFC000"/>
        </patternFill>
      </fill>
    </dxf>
    <dxf>
      <fill>
        <patternFill>
          <bgColor rgb="FFFFFF00"/>
        </patternFill>
      </fill>
    </dxf>
    <dxf>
      <fill>
        <patternFill>
          <bgColor rgb="FFFF0000"/>
        </patternFill>
      </fill>
    </dxf>
    <dxf>
      <fill>
        <patternFill>
          <bgColor rgb="FFFF0000"/>
        </patternFill>
      </fill>
    </dxf>
    <dxf>
      <fill>
        <patternFill>
          <bgColor rgb="FFFFC000"/>
        </patternFill>
      </fill>
    </dxf>
    <dxf>
      <fill>
        <patternFill>
          <bgColor rgb="FFFFFF00"/>
        </patternFill>
      </fill>
    </dxf>
    <dxf>
      <fill>
        <patternFill>
          <bgColor rgb="FFFF0000"/>
        </patternFill>
      </fill>
    </dxf>
    <dxf>
      <fill>
        <patternFill>
          <bgColor rgb="FFFFFF00"/>
        </patternFill>
      </fill>
    </dxf>
    <dxf>
      <fill>
        <patternFill>
          <bgColor rgb="FFFF0000"/>
        </patternFill>
      </fill>
    </dxf>
    <dxf>
      <fill>
        <patternFill>
          <bgColor rgb="FFFFFF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FF00"/>
        </patternFill>
      </fill>
    </dxf>
    <dxf>
      <fill>
        <patternFill>
          <bgColor rgb="FFFF0000"/>
        </patternFill>
      </fill>
    </dxf>
    <dxf>
      <fill>
        <patternFill>
          <bgColor rgb="FFFF0000"/>
        </patternFill>
      </fill>
    </dxf>
    <dxf>
      <fill>
        <patternFill>
          <bgColor rgb="FFFF0000"/>
        </patternFill>
      </fill>
    </dxf>
    <dxf>
      <fill>
        <patternFill>
          <bgColor rgb="FFFFC000"/>
        </patternFill>
      </fill>
    </dxf>
    <dxf>
      <fill>
        <patternFill>
          <bgColor rgb="FFFFFF00"/>
        </patternFill>
      </fill>
    </dxf>
    <dxf>
      <fill>
        <patternFill>
          <bgColor rgb="FFFF0000"/>
        </patternFill>
      </fill>
    </dxf>
    <dxf>
      <fill>
        <patternFill>
          <bgColor rgb="FFFF0000"/>
        </patternFill>
      </fill>
    </dxf>
    <dxf>
      <fill>
        <patternFill>
          <bgColor rgb="FFFFC000"/>
        </patternFill>
      </fill>
    </dxf>
    <dxf>
      <fill>
        <patternFill>
          <bgColor rgb="FFFFFF00"/>
        </patternFill>
      </fill>
    </dxf>
    <dxf>
      <fill>
        <patternFill>
          <bgColor rgb="FFFF0000"/>
        </patternFill>
      </fill>
    </dxf>
    <dxf>
      <fill>
        <patternFill>
          <bgColor rgb="FFFF0000"/>
        </patternFill>
      </fill>
    </dxf>
    <dxf>
      <fill>
        <patternFill>
          <bgColor rgb="FFFFC000"/>
        </patternFill>
      </fill>
    </dxf>
    <dxf>
      <fill>
        <patternFill>
          <bgColor rgb="FFFFFF00"/>
        </patternFill>
      </fill>
    </dxf>
    <dxf>
      <fill>
        <patternFill>
          <bgColor rgb="FFFF0000"/>
        </patternFill>
      </fill>
    </dxf>
    <dxf>
      <fill>
        <patternFill>
          <bgColor rgb="FFFF0000"/>
        </patternFill>
      </fill>
    </dxf>
    <dxf>
      <fill>
        <patternFill>
          <bgColor rgb="FFFFC000"/>
        </patternFill>
      </fill>
    </dxf>
    <dxf>
      <fill>
        <patternFill>
          <bgColor rgb="FFFFFF00"/>
        </patternFill>
      </fill>
    </dxf>
    <dxf>
      <fill>
        <patternFill>
          <bgColor rgb="FFFFFF00"/>
        </patternFill>
      </fill>
    </dxf>
    <dxf>
      <fill>
        <patternFill>
          <bgColor rgb="FFFF0000"/>
        </patternFill>
      </fill>
    </dxf>
    <dxf>
      <fill>
        <patternFill>
          <bgColor rgb="FFFF0000"/>
        </patternFill>
      </fill>
    </dxf>
    <dxf>
      <fill>
        <patternFill>
          <bgColor rgb="FFFFFF00"/>
        </patternFill>
      </fill>
    </dxf>
    <dxf>
      <fill>
        <patternFill>
          <bgColor rgb="FFFF0000"/>
        </patternFill>
      </fill>
    </dxf>
    <dxf>
      <fill>
        <patternFill>
          <bgColor rgb="FFFFFF00"/>
        </patternFill>
      </fill>
    </dxf>
    <dxf>
      <fill>
        <patternFill>
          <bgColor rgb="FFFF0000"/>
        </patternFill>
      </fill>
    </dxf>
    <dxf>
      <fill>
        <patternFill>
          <bgColor rgb="FFFF0000"/>
        </patternFill>
      </fill>
    </dxf>
    <dxf>
      <fill>
        <patternFill>
          <bgColor rgb="FFFF0000"/>
        </patternFill>
      </fill>
    </dxf>
    <dxf>
      <fill>
        <patternFill>
          <bgColor rgb="FFFFC000"/>
        </patternFill>
      </fill>
    </dxf>
    <dxf>
      <fill>
        <patternFill>
          <bgColor rgb="FFFFFF00"/>
        </patternFill>
      </fill>
    </dxf>
    <dxf>
      <fill>
        <patternFill>
          <bgColor rgb="FFFFFF00"/>
        </patternFill>
      </fill>
    </dxf>
    <dxf>
      <fill>
        <patternFill>
          <bgColor rgb="FFFF0000"/>
        </patternFill>
      </fill>
    </dxf>
    <dxf>
      <fill>
        <patternFill>
          <bgColor rgb="FFFF0000"/>
        </patternFill>
      </fill>
    </dxf>
    <dxf>
      <fill>
        <patternFill>
          <bgColor rgb="FFFFFF00"/>
        </patternFill>
      </fill>
    </dxf>
    <dxf>
      <fill>
        <patternFill>
          <bgColor rgb="FFFF0000"/>
        </patternFill>
      </fill>
    </dxf>
    <dxf>
      <fill>
        <patternFill>
          <bgColor rgb="FFFFFF00"/>
        </patternFill>
      </fill>
    </dxf>
    <dxf>
      <fill>
        <patternFill>
          <bgColor rgb="FFFF0000"/>
        </patternFill>
      </fill>
    </dxf>
    <dxf>
      <fill>
        <patternFill>
          <bgColor rgb="FFFF0000"/>
        </patternFill>
      </fill>
    </dxf>
    <dxf>
      <fill>
        <patternFill>
          <bgColor rgb="FFFF0000"/>
        </patternFill>
      </fill>
    </dxf>
    <dxf>
      <fill>
        <patternFill>
          <bgColor rgb="FFFFFF00"/>
        </patternFill>
      </fill>
    </dxf>
    <dxf>
      <fill>
        <patternFill>
          <bgColor rgb="FFFF0000"/>
        </patternFill>
      </fill>
    </dxf>
    <dxf>
      <fill>
        <patternFill>
          <bgColor rgb="FFFF0000"/>
        </patternFill>
      </fill>
    </dxf>
    <dxf>
      <fill>
        <patternFill>
          <bgColor rgb="FFFF0000"/>
        </patternFill>
      </fill>
    </dxf>
    <dxf>
      <fill>
        <patternFill>
          <bgColor rgb="FFFFFF00"/>
        </patternFill>
      </fill>
    </dxf>
    <dxf>
      <fill>
        <patternFill>
          <bgColor rgb="FFFF0000"/>
        </patternFill>
      </fill>
    </dxf>
    <dxf>
      <fill>
        <patternFill>
          <bgColor rgb="FFFF0000"/>
        </patternFill>
      </fill>
    </dxf>
    <dxf>
      <fill>
        <patternFill>
          <bgColor rgb="FFFF0000"/>
        </patternFill>
      </fill>
    </dxf>
    <dxf>
      <fill>
        <patternFill>
          <bgColor rgb="FFFFC000"/>
        </patternFill>
      </fill>
    </dxf>
    <dxf>
      <fill>
        <patternFill>
          <bgColor rgb="FFFFFF00"/>
        </patternFill>
      </fill>
    </dxf>
    <dxf>
      <fill>
        <patternFill>
          <bgColor rgb="FFFF0000"/>
        </patternFill>
      </fill>
    </dxf>
    <dxf>
      <fill>
        <patternFill>
          <bgColor rgb="FFFF0000"/>
        </patternFill>
      </fill>
    </dxf>
    <dxf>
      <fill>
        <patternFill>
          <bgColor rgb="FFFFC000"/>
        </patternFill>
      </fill>
    </dxf>
    <dxf>
      <fill>
        <patternFill>
          <bgColor rgb="FFFFFF00"/>
        </patternFill>
      </fill>
    </dxf>
    <dxf>
      <fill>
        <patternFill>
          <bgColor rgb="FFFF0000"/>
        </patternFill>
      </fill>
    </dxf>
    <dxf>
      <fill>
        <patternFill>
          <bgColor rgb="FFFF0000"/>
        </patternFill>
      </fill>
    </dxf>
    <dxf>
      <fill>
        <patternFill>
          <bgColor rgb="FFFFC000"/>
        </patternFill>
      </fill>
    </dxf>
    <dxf>
      <fill>
        <patternFill>
          <bgColor rgb="FFFFFF00"/>
        </patternFill>
      </fill>
    </dxf>
    <dxf>
      <fill>
        <patternFill>
          <bgColor rgb="FFFF0000"/>
        </patternFill>
      </fill>
    </dxf>
    <dxf>
      <fill>
        <patternFill>
          <bgColor rgb="FFFF0000"/>
        </patternFill>
      </fill>
    </dxf>
    <dxf>
      <fill>
        <patternFill>
          <bgColor rgb="FFFFC000"/>
        </patternFill>
      </fill>
    </dxf>
    <dxf>
      <fill>
        <patternFill>
          <bgColor rgb="FFFFFF00"/>
        </patternFill>
      </fill>
    </dxf>
    <dxf>
      <fill>
        <patternFill>
          <bgColor rgb="FFFF0000"/>
        </patternFill>
      </fill>
    </dxf>
    <dxf>
      <fill>
        <patternFill>
          <bgColor rgb="FFFFFF00"/>
        </patternFill>
      </fill>
    </dxf>
    <dxf>
      <fill>
        <patternFill>
          <bgColor rgb="FFFF0000"/>
        </patternFill>
      </fill>
    </dxf>
    <dxf>
      <fill>
        <patternFill>
          <bgColor rgb="FFFFFF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FF00"/>
        </patternFill>
      </fill>
    </dxf>
    <dxf>
      <fill>
        <patternFill>
          <bgColor rgb="FFFF0000"/>
        </patternFill>
      </fill>
    </dxf>
    <dxf>
      <fill>
        <patternFill>
          <bgColor rgb="FFFF0000"/>
        </patternFill>
      </fill>
    </dxf>
    <dxf>
      <fill>
        <patternFill>
          <bgColor rgb="FFFF0000"/>
        </patternFill>
      </fill>
    </dxf>
    <dxf>
      <fill>
        <patternFill>
          <bgColor rgb="FFFFC000"/>
        </patternFill>
      </fill>
    </dxf>
    <dxf>
      <fill>
        <patternFill>
          <bgColor rgb="FFFFFF00"/>
        </patternFill>
      </fill>
    </dxf>
    <dxf>
      <fill>
        <patternFill>
          <bgColor rgb="FFFF0000"/>
        </patternFill>
      </fill>
    </dxf>
    <dxf>
      <fill>
        <patternFill>
          <bgColor rgb="FFFF0000"/>
        </patternFill>
      </fill>
    </dxf>
    <dxf>
      <fill>
        <patternFill>
          <bgColor rgb="FFFFC000"/>
        </patternFill>
      </fill>
    </dxf>
    <dxf>
      <fill>
        <patternFill>
          <bgColor rgb="FFFFFF00"/>
        </patternFill>
      </fill>
    </dxf>
    <dxf>
      <fill>
        <patternFill>
          <bgColor rgb="FFFF0000"/>
        </patternFill>
      </fill>
    </dxf>
    <dxf>
      <fill>
        <patternFill>
          <bgColor rgb="FFFF0000"/>
        </patternFill>
      </fill>
    </dxf>
    <dxf>
      <fill>
        <patternFill>
          <bgColor rgb="FFFFC000"/>
        </patternFill>
      </fill>
    </dxf>
    <dxf>
      <fill>
        <patternFill>
          <bgColor rgb="FFFFFF00"/>
        </patternFill>
      </fill>
    </dxf>
    <dxf>
      <fill>
        <patternFill>
          <bgColor rgb="FFFF0000"/>
        </patternFill>
      </fill>
    </dxf>
    <dxf>
      <fill>
        <patternFill>
          <bgColor rgb="FFFF0000"/>
        </patternFill>
      </fill>
    </dxf>
    <dxf>
      <fill>
        <patternFill>
          <bgColor rgb="FFFFC000"/>
        </patternFill>
      </fill>
    </dxf>
    <dxf>
      <fill>
        <patternFill>
          <bgColor rgb="FFFFFF00"/>
        </patternFill>
      </fill>
    </dxf>
    <dxf>
      <fill>
        <patternFill>
          <bgColor rgb="FFFFFF00"/>
        </patternFill>
      </fill>
    </dxf>
    <dxf>
      <fill>
        <patternFill>
          <bgColor rgb="FFFF0000"/>
        </patternFill>
      </fill>
    </dxf>
    <dxf>
      <fill>
        <patternFill>
          <bgColor rgb="FFFF0000"/>
        </patternFill>
      </fill>
    </dxf>
    <dxf>
      <fill>
        <patternFill>
          <bgColor rgb="FFFFFF00"/>
        </patternFill>
      </fill>
    </dxf>
    <dxf>
      <fill>
        <patternFill>
          <bgColor rgb="FFFF0000"/>
        </patternFill>
      </fill>
    </dxf>
    <dxf>
      <fill>
        <patternFill>
          <bgColor rgb="FFFFFF00"/>
        </patternFill>
      </fill>
    </dxf>
    <dxf>
      <fill>
        <patternFill>
          <bgColor rgb="FFFF0000"/>
        </patternFill>
      </fill>
    </dxf>
    <dxf>
      <fill>
        <patternFill>
          <bgColor rgb="FFFF0000"/>
        </patternFill>
      </fill>
    </dxf>
    <dxf>
      <fill>
        <patternFill>
          <bgColor rgb="FFFF0000"/>
        </patternFill>
      </fill>
    </dxf>
    <dxf>
      <fill>
        <patternFill>
          <bgColor rgb="FFFFC000"/>
        </patternFill>
      </fill>
    </dxf>
    <dxf>
      <fill>
        <patternFill>
          <bgColor rgb="FFFFFF00"/>
        </patternFill>
      </fill>
    </dxf>
    <dxf>
      <fill>
        <patternFill>
          <bgColor rgb="FFFFFF00"/>
        </patternFill>
      </fill>
    </dxf>
    <dxf>
      <fill>
        <patternFill>
          <bgColor rgb="FFFF0000"/>
        </patternFill>
      </fill>
    </dxf>
    <dxf>
      <fill>
        <patternFill>
          <bgColor rgb="FFFF0000"/>
        </patternFill>
      </fill>
    </dxf>
    <dxf>
      <fill>
        <patternFill>
          <bgColor rgb="FFFFFF00"/>
        </patternFill>
      </fill>
    </dxf>
    <dxf>
      <fill>
        <patternFill>
          <bgColor rgb="FFFF0000"/>
        </patternFill>
      </fill>
    </dxf>
    <dxf>
      <fill>
        <patternFill>
          <bgColor rgb="FFFFFF00"/>
        </patternFill>
      </fill>
    </dxf>
    <dxf>
      <fill>
        <patternFill>
          <bgColor rgb="FFFF0000"/>
        </patternFill>
      </fill>
    </dxf>
    <dxf>
      <fill>
        <patternFill>
          <bgColor rgb="FFFF0000"/>
        </patternFill>
      </fill>
    </dxf>
    <dxf>
      <fill>
        <patternFill>
          <bgColor rgb="FFFF0000"/>
        </patternFill>
      </fill>
    </dxf>
    <dxf>
      <fill>
        <patternFill>
          <bgColor rgb="FFFFFF00"/>
        </patternFill>
      </fill>
    </dxf>
    <dxf>
      <fill>
        <patternFill>
          <bgColor rgb="FFFF0000"/>
        </patternFill>
      </fill>
    </dxf>
    <dxf>
      <fill>
        <patternFill>
          <bgColor rgb="FFFF0000"/>
        </patternFill>
      </fill>
    </dxf>
    <dxf>
      <fill>
        <patternFill>
          <bgColor rgb="FFFF0000"/>
        </patternFill>
      </fill>
    </dxf>
    <dxf>
      <fill>
        <patternFill>
          <bgColor rgb="FFFFFF00"/>
        </patternFill>
      </fill>
    </dxf>
    <dxf>
      <fill>
        <patternFill>
          <bgColor rgb="FFFF0000"/>
        </patternFill>
      </fill>
    </dxf>
    <dxf>
      <fill>
        <patternFill>
          <bgColor rgb="FFFF0000"/>
        </patternFill>
      </fill>
    </dxf>
    <dxf>
      <fill>
        <patternFill>
          <bgColor rgb="FFFF0000"/>
        </patternFill>
      </fill>
    </dxf>
    <dxf>
      <fill>
        <patternFill>
          <bgColor rgb="FFFFC000"/>
        </patternFill>
      </fill>
    </dxf>
    <dxf>
      <fill>
        <patternFill>
          <bgColor rgb="FFFFFF00"/>
        </patternFill>
      </fill>
    </dxf>
    <dxf>
      <fill>
        <patternFill>
          <bgColor rgb="FFFF0000"/>
        </patternFill>
      </fill>
    </dxf>
    <dxf>
      <fill>
        <patternFill>
          <bgColor rgb="FFFF0000"/>
        </patternFill>
      </fill>
    </dxf>
    <dxf>
      <fill>
        <patternFill>
          <bgColor rgb="FFFFC000"/>
        </patternFill>
      </fill>
    </dxf>
    <dxf>
      <fill>
        <patternFill>
          <bgColor rgb="FFFFFF00"/>
        </patternFill>
      </fill>
    </dxf>
    <dxf>
      <fill>
        <patternFill>
          <bgColor rgb="FFFF0000"/>
        </patternFill>
      </fill>
    </dxf>
    <dxf>
      <fill>
        <patternFill>
          <bgColor rgb="FFFF0000"/>
        </patternFill>
      </fill>
    </dxf>
    <dxf>
      <fill>
        <patternFill>
          <bgColor rgb="FFFFC000"/>
        </patternFill>
      </fill>
    </dxf>
    <dxf>
      <fill>
        <patternFill>
          <bgColor rgb="FFFFFF00"/>
        </patternFill>
      </fill>
    </dxf>
    <dxf>
      <fill>
        <patternFill>
          <bgColor rgb="FFFF0000"/>
        </patternFill>
      </fill>
    </dxf>
    <dxf>
      <fill>
        <patternFill>
          <bgColor rgb="FFFF0000"/>
        </patternFill>
      </fill>
    </dxf>
    <dxf>
      <fill>
        <patternFill>
          <bgColor rgb="FFFFC000"/>
        </patternFill>
      </fill>
    </dxf>
    <dxf>
      <fill>
        <patternFill>
          <bgColor rgb="FFFFFF00"/>
        </patternFill>
      </fill>
    </dxf>
    <dxf>
      <fill>
        <patternFill>
          <bgColor rgb="FFFF0000"/>
        </patternFill>
      </fill>
    </dxf>
    <dxf>
      <fill>
        <patternFill>
          <bgColor rgb="FFFFFF00"/>
        </patternFill>
      </fill>
    </dxf>
    <dxf>
      <fill>
        <patternFill>
          <bgColor rgb="FFFF0000"/>
        </patternFill>
      </fill>
    </dxf>
    <dxf>
      <fill>
        <patternFill>
          <bgColor rgb="FFFFFF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FF00"/>
        </patternFill>
      </fill>
    </dxf>
    <dxf>
      <fill>
        <patternFill>
          <bgColor rgb="FFFF0000"/>
        </patternFill>
      </fill>
    </dxf>
    <dxf>
      <fill>
        <patternFill>
          <bgColor rgb="FFFF0000"/>
        </patternFill>
      </fill>
    </dxf>
    <dxf>
      <fill>
        <patternFill>
          <bgColor rgb="FFFF0000"/>
        </patternFill>
      </fill>
    </dxf>
    <dxf>
      <fill>
        <patternFill>
          <bgColor rgb="FFFFC000"/>
        </patternFill>
      </fill>
    </dxf>
    <dxf>
      <fill>
        <patternFill>
          <bgColor rgb="FFFFFF00"/>
        </patternFill>
      </fill>
    </dxf>
    <dxf>
      <fill>
        <patternFill>
          <bgColor rgb="FFFF0000"/>
        </patternFill>
      </fill>
    </dxf>
    <dxf>
      <fill>
        <patternFill>
          <bgColor rgb="FFFF0000"/>
        </patternFill>
      </fill>
    </dxf>
    <dxf>
      <fill>
        <patternFill>
          <bgColor rgb="FFFFC000"/>
        </patternFill>
      </fill>
    </dxf>
    <dxf>
      <fill>
        <patternFill>
          <bgColor rgb="FFFFFF00"/>
        </patternFill>
      </fill>
    </dxf>
    <dxf>
      <fill>
        <patternFill>
          <bgColor rgb="FFFF0000"/>
        </patternFill>
      </fill>
    </dxf>
    <dxf>
      <fill>
        <patternFill>
          <bgColor rgb="FFFF0000"/>
        </patternFill>
      </fill>
    </dxf>
    <dxf>
      <fill>
        <patternFill>
          <bgColor rgb="FFFFC000"/>
        </patternFill>
      </fill>
    </dxf>
    <dxf>
      <fill>
        <patternFill>
          <bgColor rgb="FFFFFF00"/>
        </patternFill>
      </fill>
    </dxf>
    <dxf>
      <fill>
        <patternFill>
          <bgColor rgb="FFFF0000"/>
        </patternFill>
      </fill>
    </dxf>
    <dxf>
      <fill>
        <patternFill>
          <bgColor rgb="FFFF0000"/>
        </patternFill>
      </fill>
    </dxf>
    <dxf>
      <fill>
        <patternFill>
          <bgColor rgb="FFFFC000"/>
        </patternFill>
      </fill>
    </dxf>
    <dxf>
      <fill>
        <patternFill>
          <bgColor rgb="FFFFFF00"/>
        </patternFill>
      </fill>
    </dxf>
    <dxf>
      <fill>
        <patternFill>
          <bgColor rgb="FFFFFF00"/>
        </patternFill>
      </fill>
    </dxf>
    <dxf>
      <fill>
        <patternFill>
          <bgColor rgb="FFFF0000"/>
        </patternFill>
      </fill>
    </dxf>
    <dxf>
      <fill>
        <patternFill>
          <bgColor rgb="FFFF0000"/>
        </patternFill>
      </fill>
    </dxf>
    <dxf>
      <fill>
        <patternFill>
          <bgColor rgb="FFFFFF00"/>
        </patternFill>
      </fill>
    </dxf>
    <dxf>
      <fill>
        <patternFill>
          <bgColor rgb="FFFF0000"/>
        </patternFill>
      </fill>
    </dxf>
    <dxf>
      <fill>
        <patternFill>
          <bgColor rgb="FFFFFF00"/>
        </patternFill>
      </fill>
    </dxf>
    <dxf>
      <fill>
        <patternFill>
          <bgColor rgb="FFFF0000"/>
        </patternFill>
      </fill>
    </dxf>
    <dxf>
      <fill>
        <patternFill>
          <bgColor rgb="FFFF0000"/>
        </patternFill>
      </fill>
    </dxf>
    <dxf>
      <fill>
        <patternFill>
          <bgColor rgb="FFFF0000"/>
        </patternFill>
      </fill>
    </dxf>
    <dxf>
      <fill>
        <patternFill>
          <bgColor rgb="FFFFC000"/>
        </patternFill>
      </fill>
    </dxf>
    <dxf>
      <fill>
        <patternFill>
          <bgColor rgb="FFFFFF00"/>
        </patternFill>
      </fill>
    </dxf>
    <dxf>
      <fill>
        <patternFill>
          <bgColor rgb="FFFFFF00"/>
        </patternFill>
      </fill>
    </dxf>
    <dxf>
      <fill>
        <patternFill>
          <bgColor rgb="FFFF0000"/>
        </patternFill>
      </fill>
    </dxf>
    <dxf>
      <fill>
        <patternFill>
          <bgColor rgb="FFFF0000"/>
        </patternFill>
      </fill>
    </dxf>
    <dxf>
      <fill>
        <patternFill>
          <bgColor rgb="FFFFFF00"/>
        </patternFill>
      </fill>
    </dxf>
    <dxf>
      <fill>
        <patternFill>
          <bgColor rgb="FFFF0000"/>
        </patternFill>
      </fill>
    </dxf>
    <dxf>
      <fill>
        <patternFill>
          <bgColor rgb="FFFFFF00"/>
        </patternFill>
      </fill>
    </dxf>
    <dxf>
      <fill>
        <patternFill>
          <bgColor rgb="FFFF0000"/>
        </patternFill>
      </fill>
    </dxf>
    <dxf>
      <fill>
        <patternFill>
          <bgColor rgb="FFFF0000"/>
        </patternFill>
      </fill>
    </dxf>
    <dxf>
      <fill>
        <patternFill>
          <bgColor rgb="FFFF0000"/>
        </patternFill>
      </fill>
    </dxf>
    <dxf>
      <fill>
        <patternFill>
          <bgColor rgb="FFFFFF00"/>
        </patternFill>
      </fill>
    </dxf>
    <dxf>
      <fill>
        <patternFill>
          <bgColor rgb="FFFF0000"/>
        </patternFill>
      </fill>
    </dxf>
    <dxf>
      <fill>
        <patternFill>
          <bgColor rgb="FFFF0000"/>
        </patternFill>
      </fill>
    </dxf>
    <dxf>
      <fill>
        <patternFill>
          <bgColor rgb="FFFF0000"/>
        </patternFill>
      </fill>
    </dxf>
    <dxf>
      <fill>
        <patternFill>
          <bgColor rgb="FFFFFF00"/>
        </patternFill>
      </fill>
    </dxf>
    <dxf>
      <fill>
        <patternFill>
          <bgColor rgb="FFFF0000"/>
        </patternFill>
      </fill>
    </dxf>
    <dxf>
      <fill>
        <patternFill>
          <bgColor rgb="FFFF0000"/>
        </patternFill>
      </fill>
    </dxf>
    <dxf>
      <fill>
        <patternFill>
          <bgColor rgb="FFFF0000"/>
        </patternFill>
      </fill>
    </dxf>
    <dxf>
      <fill>
        <patternFill>
          <bgColor rgb="FFFFC000"/>
        </patternFill>
      </fill>
    </dxf>
    <dxf>
      <fill>
        <patternFill>
          <bgColor rgb="FFFFFF00"/>
        </patternFill>
      </fill>
    </dxf>
    <dxf>
      <fill>
        <patternFill>
          <bgColor rgb="FFFF0000"/>
        </patternFill>
      </fill>
    </dxf>
    <dxf>
      <fill>
        <patternFill>
          <bgColor rgb="FFFF0000"/>
        </patternFill>
      </fill>
    </dxf>
    <dxf>
      <fill>
        <patternFill>
          <bgColor rgb="FFFFC000"/>
        </patternFill>
      </fill>
    </dxf>
    <dxf>
      <fill>
        <patternFill>
          <bgColor rgb="FFFFFF00"/>
        </patternFill>
      </fill>
    </dxf>
    <dxf>
      <fill>
        <patternFill>
          <bgColor rgb="FFFF0000"/>
        </patternFill>
      </fill>
    </dxf>
    <dxf>
      <fill>
        <patternFill>
          <bgColor rgb="FFFF0000"/>
        </patternFill>
      </fill>
    </dxf>
    <dxf>
      <fill>
        <patternFill>
          <bgColor rgb="FFFFC000"/>
        </patternFill>
      </fill>
    </dxf>
    <dxf>
      <fill>
        <patternFill>
          <bgColor rgb="FFFFFF00"/>
        </patternFill>
      </fill>
    </dxf>
    <dxf>
      <fill>
        <patternFill>
          <bgColor rgb="FFFF0000"/>
        </patternFill>
      </fill>
    </dxf>
    <dxf>
      <fill>
        <patternFill>
          <bgColor rgb="FFFF0000"/>
        </patternFill>
      </fill>
    </dxf>
    <dxf>
      <fill>
        <patternFill>
          <bgColor rgb="FFFFC000"/>
        </patternFill>
      </fill>
    </dxf>
    <dxf>
      <fill>
        <patternFill>
          <bgColor rgb="FFFFFF00"/>
        </patternFill>
      </fill>
    </dxf>
    <dxf>
      <fill>
        <patternFill>
          <bgColor rgb="FFFF0000"/>
        </patternFill>
      </fill>
    </dxf>
    <dxf>
      <fill>
        <patternFill>
          <bgColor rgb="FFFFFF00"/>
        </patternFill>
      </fill>
    </dxf>
    <dxf>
      <fill>
        <patternFill>
          <bgColor rgb="FFFF0000"/>
        </patternFill>
      </fill>
    </dxf>
    <dxf>
      <fill>
        <patternFill>
          <bgColor rgb="FFFFFF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FF00"/>
        </patternFill>
      </fill>
    </dxf>
    <dxf>
      <fill>
        <patternFill>
          <bgColor rgb="FFFF0000"/>
        </patternFill>
      </fill>
    </dxf>
    <dxf>
      <fill>
        <patternFill>
          <bgColor rgb="FFFF0000"/>
        </patternFill>
      </fill>
    </dxf>
    <dxf>
      <fill>
        <patternFill>
          <bgColor rgb="FFFF0000"/>
        </patternFill>
      </fill>
    </dxf>
    <dxf>
      <fill>
        <patternFill>
          <bgColor rgb="FFFFC000"/>
        </patternFill>
      </fill>
    </dxf>
    <dxf>
      <fill>
        <patternFill>
          <bgColor rgb="FFFFFF00"/>
        </patternFill>
      </fill>
    </dxf>
    <dxf>
      <fill>
        <patternFill>
          <bgColor rgb="FFFF0000"/>
        </patternFill>
      </fill>
    </dxf>
    <dxf>
      <fill>
        <patternFill>
          <bgColor rgb="FFFF0000"/>
        </patternFill>
      </fill>
    </dxf>
    <dxf>
      <fill>
        <patternFill>
          <bgColor rgb="FFFFC000"/>
        </patternFill>
      </fill>
    </dxf>
    <dxf>
      <fill>
        <patternFill>
          <bgColor rgb="FFFFFF00"/>
        </patternFill>
      </fill>
    </dxf>
    <dxf>
      <fill>
        <patternFill>
          <bgColor rgb="FFFF0000"/>
        </patternFill>
      </fill>
    </dxf>
    <dxf>
      <fill>
        <patternFill>
          <bgColor rgb="FFFF0000"/>
        </patternFill>
      </fill>
    </dxf>
    <dxf>
      <fill>
        <patternFill>
          <bgColor rgb="FFFFC000"/>
        </patternFill>
      </fill>
    </dxf>
    <dxf>
      <fill>
        <patternFill>
          <bgColor rgb="FFFFFF00"/>
        </patternFill>
      </fill>
    </dxf>
    <dxf>
      <fill>
        <patternFill>
          <bgColor rgb="FFFF0000"/>
        </patternFill>
      </fill>
    </dxf>
    <dxf>
      <fill>
        <patternFill>
          <bgColor rgb="FFFF0000"/>
        </patternFill>
      </fill>
    </dxf>
    <dxf>
      <fill>
        <patternFill>
          <bgColor rgb="FFFFC000"/>
        </patternFill>
      </fill>
    </dxf>
    <dxf>
      <fill>
        <patternFill>
          <bgColor rgb="FFFFFF00"/>
        </patternFill>
      </fill>
    </dxf>
    <dxf>
      <fill>
        <patternFill>
          <bgColor rgb="FFFFFF00"/>
        </patternFill>
      </fill>
    </dxf>
    <dxf>
      <fill>
        <patternFill>
          <bgColor rgb="FFFF0000"/>
        </patternFill>
      </fill>
    </dxf>
    <dxf>
      <fill>
        <patternFill>
          <bgColor rgb="FFFF0000"/>
        </patternFill>
      </fill>
    </dxf>
    <dxf>
      <fill>
        <patternFill>
          <bgColor rgb="FFFFFF00"/>
        </patternFill>
      </fill>
    </dxf>
    <dxf>
      <fill>
        <patternFill>
          <bgColor rgb="FFFF0000"/>
        </patternFill>
      </fill>
    </dxf>
    <dxf>
      <fill>
        <patternFill>
          <bgColor rgb="FFFFFF00"/>
        </patternFill>
      </fill>
    </dxf>
    <dxf>
      <fill>
        <patternFill>
          <bgColor rgb="FFFF0000"/>
        </patternFill>
      </fill>
    </dxf>
    <dxf>
      <fill>
        <patternFill>
          <bgColor rgb="FFFF0000"/>
        </patternFill>
      </fill>
    </dxf>
    <dxf>
      <fill>
        <patternFill>
          <bgColor rgb="FFFF0000"/>
        </patternFill>
      </fill>
    </dxf>
    <dxf>
      <fill>
        <patternFill>
          <bgColor rgb="FFFFC000"/>
        </patternFill>
      </fill>
    </dxf>
    <dxf>
      <fill>
        <patternFill>
          <bgColor rgb="FFFFFF00"/>
        </patternFill>
      </fill>
    </dxf>
    <dxf>
      <fill>
        <patternFill>
          <bgColor rgb="FFFFFF00"/>
        </patternFill>
      </fill>
    </dxf>
    <dxf>
      <fill>
        <patternFill>
          <bgColor rgb="FFFF0000"/>
        </patternFill>
      </fill>
    </dxf>
    <dxf>
      <fill>
        <patternFill>
          <bgColor rgb="FFFF0000"/>
        </patternFill>
      </fill>
    </dxf>
    <dxf>
      <fill>
        <patternFill>
          <bgColor rgb="FFFFFF00"/>
        </patternFill>
      </fill>
    </dxf>
    <dxf>
      <fill>
        <patternFill>
          <bgColor rgb="FFFF0000"/>
        </patternFill>
      </fill>
    </dxf>
    <dxf>
      <fill>
        <patternFill>
          <bgColor rgb="FFFFFF00"/>
        </patternFill>
      </fill>
    </dxf>
    <dxf>
      <fill>
        <patternFill>
          <bgColor rgb="FFFF0000"/>
        </patternFill>
      </fill>
    </dxf>
    <dxf>
      <fill>
        <patternFill>
          <bgColor rgb="FFFF0000"/>
        </patternFill>
      </fill>
    </dxf>
    <dxf>
      <fill>
        <patternFill>
          <bgColor rgb="FFFF0000"/>
        </patternFill>
      </fill>
    </dxf>
    <dxf>
      <fill>
        <patternFill>
          <bgColor rgb="FFFFFF00"/>
        </patternFill>
      </fill>
    </dxf>
    <dxf>
      <fill>
        <patternFill>
          <bgColor rgb="FFFF0000"/>
        </patternFill>
      </fill>
    </dxf>
    <dxf>
      <fill>
        <patternFill>
          <bgColor rgb="FFFF0000"/>
        </patternFill>
      </fill>
    </dxf>
    <dxf>
      <fill>
        <patternFill>
          <bgColor rgb="FFFF0000"/>
        </patternFill>
      </fill>
    </dxf>
    <dxf>
      <fill>
        <patternFill>
          <bgColor rgb="FFFFFF00"/>
        </patternFill>
      </fill>
    </dxf>
    <dxf>
      <fill>
        <patternFill>
          <bgColor rgb="FFFF0000"/>
        </patternFill>
      </fill>
    </dxf>
    <dxf>
      <fill>
        <patternFill>
          <bgColor rgb="FFFF0000"/>
        </patternFill>
      </fill>
    </dxf>
    <dxf>
      <fill>
        <patternFill>
          <bgColor rgb="FFFF0000"/>
        </patternFill>
      </fill>
    </dxf>
    <dxf>
      <fill>
        <patternFill>
          <bgColor rgb="FFFFC000"/>
        </patternFill>
      </fill>
    </dxf>
    <dxf>
      <fill>
        <patternFill>
          <bgColor rgb="FFFFFF00"/>
        </patternFill>
      </fill>
    </dxf>
    <dxf>
      <fill>
        <patternFill>
          <bgColor rgb="FFFF0000"/>
        </patternFill>
      </fill>
    </dxf>
    <dxf>
      <fill>
        <patternFill>
          <bgColor rgb="FFFF0000"/>
        </patternFill>
      </fill>
    </dxf>
    <dxf>
      <fill>
        <patternFill>
          <bgColor rgb="FFFFC000"/>
        </patternFill>
      </fill>
    </dxf>
    <dxf>
      <fill>
        <patternFill>
          <bgColor rgb="FFFFFF00"/>
        </patternFill>
      </fill>
    </dxf>
    <dxf>
      <fill>
        <patternFill>
          <bgColor rgb="FFFF0000"/>
        </patternFill>
      </fill>
    </dxf>
    <dxf>
      <fill>
        <patternFill>
          <bgColor rgb="FFFF0000"/>
        </patternFill>
      </fill>
    </dxf>
    <dxf>
      <fill>
        <patternFill>
          <bgColor rgb="FFFFC000"/>
        </patternFill>
      </fill>
    </dxf>
    <dxf>
      <fill>
        <patternFill>
          <bgColor rgb="FFFFFF00"/>
        </patternFill>
      </fill>
    </dxf>
    <dxf>
      <fill>
        <patternFill>
          <bgColor rgb="FFFF0000"/>
        </patternFill>
      </fill>
    </dxf>
    <dxf>
      <fill>
        <patternFill>
          <bgColor rgb="FFFF0000"/>
        </patternFill>
      </fill>
    </dxf>
    <dxf>
      <fill>
        <patternFill>
          <bgColor rgb="FFFFC000"/>
        </patternFill>
      </fill>
    </dxf>
    <dxf>
      <fill>
        <patternFill>
          <bgColor rgb="FFFFFF00"/>
        </patternFill>
      </fill>
    </dxf>
    <dxf>
      <fill>
        <patternFill>
          <bgColor rgb="FFFF0000"/>
        </patternFill>
      </fill>
    </dxf>
    <dxf>
      <fill>
        <patternFill>
          <bgColor rgb="FFFFFF00"/>
        </patternFill>
      </fill>
    </dxf>
    <dxf>
      <fill>
        <patternFill>
          <bgColor rgb="FFFF0000"/>
        </patternFill>
      </fill>
    </dxf>
    <dxf>
      <fill>
        <patternFill>
          <bgColor rgb="FFFFFF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FF00"/>
        </patternFill>
      </fill>
    </dxf>
    <dxf>
      <fill>
        <patternFill>
          <bgColor rgb="FFFF0000"/>
        </patternFill>
      </fill>
    </dxf>
    <dxf>
      <fill>
        <patternFill>
          <bgColor rgb="FFFF0000"/>
        </patternFill>
      </fill>
    </dxf>
    <dxf>
      <fill>
        <patternFill>
          <bgColor rgb="FFFF0000"/>
        </patternFill>
      </fill>
    </dxf>
    <dxf>
      <fill>
        <patternFill>
          <bgColor rgb="FFFFC000"/>
        </patternFill>
      </fill>
    </dxf>
    <dxf>
      <fill>
        <patternFill>
          <bgColor rgb="FFFFFF00"/>
        </patternFill>
      </fill>
    </dxf>
    <dxf>
      <fill>
        <patternFill>
          <bgColor rgb="FFFF0000"/>
        </patternFill>
      </fill>
    </dxf>
    <dxf>
      <fill>
        <patternFill>
          <bgColor rgb="FFFF0000"/>
        </patternFill>
      </fill>
    </dxf>
    <dxf>
      <fill>
        <patternFill>
          <bgColor rgb="FFFFC000"/>
        </patternFill>
      </fill>
    </dxf>
    <dxf>
      <fill>
        <patternFill>
          <bgColor rgb="FFFFFF00"/>
        </patternFill>
      </fill>
    </dxf>
    <dxf>
      <fill>
        <patternFill>
          <bgColor rgb="FFFF0000"/>
        </patternFill>
      </fill>
    </dxf>
    <dxf>
      <fill>
        <patternFill>
          <bgColor rgb="FFFF0000"/>
        </patternFill>
      </fill>
    </dxf>
    <dxf>
      <fill>
        <patternFill>
          <bgColor rgb="FFFFC000"/>
        </patternFill>
      </fill>
    </dxf>
    <dxf>
      <fill>
        <patternFill>
          <bgColor rgb="FFFFFF00"/>
        </patternFill>
      </fill>
    </dxf>
    <dxf>
      <fill>
        <patternFill>
          <bgColor rgb="FFFF0000"/>
        </patternFill>
      </fill>
    </dxf>
    <dxf>
      <fill>
        <patternFill>
          <bgColor rgb="FFFF0000"/>
        </patternFill>
      </fill>
    </dxf>
    <dxf>
      <fill>
        <patternFill>
          <bgColor rgb="FFFFC000"/>
        </patternFill>
      </fill>
    </dxf>
    <dxf>
      <fill>
        <patternFill>
          <bgColor rgb="FFFFFF00"/>
        </patternFill>
      </fill>
    </dxf>
    <dxf>
      <fill>
        <patternFill>
          <bgColor rgb="FFFFFF00"/>
        </patternFill>
      </fill>
    </dxf>
    <dxf>
      <fill>
        <patternFill>
          <bgColor rgb="FFFF0000"/>
        </patternFill>
      </fill>
    </dxf>
    <dxf>
      <fill>
        <patternFill>
          <bgColor rgb="FFFF0000"/>
        </patternFill>
      </fill>
    </dxf>
    <dxf>
      <fill>
        <patternFill>
          <bgColor rgb="FFFFFF00"/>
        </patternFill>
      </fill>
    </dxf>
    <dxf>
      <fill>
        <patternFill>
          <bgColor rgb="FFFF0000"/>
        </patternFill>
      </fill>
    </dxf>
    <dxf>
      <fill>
        <patternFill>
          <bgColor rgb="FFFFFF00"/>
        </patternFill>
      </fill>
    </dxf>
    <dxf>
      <fill>
        <patternFill>
          <bgColor rgb="FFFF0000"/>
        </patternFill>
      </fill>
    </dxf>
    <dxf>
      <fill>
        <patternFill>
          <bgColor rgb="FFFF0000"/>
        </patternFill>
      </fill>
    </dxf>
    <dxf>
      <fill>
        <patternFill>
          <bgColor rgb="FFFF0000"/>
        </patternFill>
      </fill>
    </dxf>
    <dxf>
      <fill>
        <patternFill>
          <bgColor rgb="FFFFC000"/>
        </patternFill>
      </fill>
    </dxf>
    <dxf>
      <fill>
        <patternFill>
          <bgColor rgb="FFFFFF00"/>
        </patternFill>
      </fill>
    </dxf>
    <dxf>
      <fill>
        <patternFill>
          <bgColor rgb="FFFFFF00"/>
        </patternFill>
      </fill>
    </dxf>
    <dxf>
      <fill>
        <patternFill>
          <bgColor rgb="FFFF0000"/>
        </patternFill>
      </fill>
    </dxf>
    <dxf>
      <fill>
        <patternFill>
          <bgColor rgb="FFFF0000"/>
        </patternFill>
      </fill>
    </dxf>
    <dxf>
      <fill>
        <patternFill>
          <bgColor rgb="FFFFFF00"/>
        </patternFill>
      </fill>
    </dxf>
    <dxf>
      <fill>
        <patternFill>
          <bgColor rgb="FFFF0000"/>
        </patternFill>
      </fill>
    </dxf>
    <dxf>
      <fill>
        <patternFill>
          <bgColor rgb="FFFFFF00"/>
        </patternFill>
      </fill>
    </dxf>
    <dxf>
      <fill>
        <patternFill>
          <bgColor rgb="FFFF0000"/>
        </patternFill>
      </fill>
    </dxf>
    <dxf>
      <fill>
        <patternFill>
          <bgColor rgb="FFFF0000"/>
        </patternFill>
      </fill>
    </dxf>
    <dxf>
      <fill>
        <patternFill>
          <bgColor rgb="FFFF0000"/>
        </patternFill>
      </fill>
    </dxf>
    <dxf>
      <fill>
        <patternFill>
          <bgColor rgb="FFFFFF00"/>
        </patternFill>
      </fill>
    </dxf>
    <dxf>
      <fill>
        <patternFill>
          <bgColor rgb="FFFF0000"/>
        </patternFill>
      </fill>
    </dxf>
    <dxf>
      <fill>
        <patternFill>
          <bgColor rgb="FFFF0000"/>
        </patternFill>
      </fill>
    </dxf>
    <dxf>
      <fill>
        <patternFill>
          <bgColor rgb="FFFF0000"/>
        </patternFill>
      </fill>
    </dxf>
    <dxf>
      <fill>
        <patternFill>
          <bgColor rgb="FFFFFF00"/>
        </patternFill>
      </fill>
    </dxf>
    <dxf>
      <fill>
        <patternFill>
          <bgColor rgb="FFFF0000"/>
        </patternFill>
      </fill>
    </dxf>
    <dxf>
      <fill>
        <patternFill>
          <bgColor rgb="FFFF0000"/>
        </patternFill>
      </fill>
    </dxf>
    <dxf>
      <fill>
        <patternFill>
          <bgColor rgb="FFFF0000"/>
        </patternFill>
      </fill>
    </dxf>
    <dxf>
      <fill>
        <patternFill>
          <bgColor rgb="FFFFC000"/>
        </patternFill>
      </fill>
    </dxf>
    <dxf>
      <fill>
        <patternFill>
          <bgColor rgb="FFFFFF00"/>
        </patternFill>
      </fill>
    </dxf>
    <dxf>
      <fill>
        <patternFill>
          <bgColor rgb="FFFF0000"/>
        </patternFill>
      </fill>
    </dxf>
    <dxf>
      <fill>
        <patternFill>
          <bgColor rgb="FFFF0000"/>
        </patternFill>
      </fill>
    </dxf>
    <dxf>
      <fill>
        <patternFill>
          <bgColor rgb="FFFFC000"/>
        </patternFill>
      </fill>
    </dxf>
    <dxf>
      <fill>
        <patternFill>
          <bgColor rgb="FFFFFF00"/>
        </patternFill>
      </fill>
    </dxf>
    <dxf>
      <fill>
        <patternFill>
          <bgColor rgb="FFFF0000"/>
        </patternFill>
      </fill>
    </dxf>
    <dxf>
      <fill>
        <patternFill>
          <bgColor rgb="FFFF0000"/>
        </patternFill>
      </fill>
    </dxf>
    <dxf>
      <fill>
        <patternFill>
          <bgColor rgb="FFFFC000"/>
        </patternFill>
      </fill>
    </dxf>
    <dxf>
      <fill>
        <patternFill>
          <bgColor rgb="FFFFFF00"/>
        </patternFill>
      </fill>
    </dxf>
    <dxf>
      <fill>
        <patternFill>
          <bgColor rgb="FFFF0000"/>
        </patternFill>
      </fill>
    </dxf>
    <dxf>
      <fill>
        <patternFill>
          <bgColor rgb="FFFF0000"/>
        </patternFill>
      </fill>
    </dxf>
    <dxf>
      <fill>
        <patternFill>
          <bgColor rgb="FFFFC000"/>
        </patternFill>
      </fill>
    </dxf>
    <dxf>
      <fill>
        <patternFill>
          <bgColor rgb="FFFFFF00"/>
        </patternFill>
      </fill>
    </dxf>
    <dxf>
      <fill>
        <patternFill>
          <bgColor rgb="FFFF0000"/>
        </patternFill>
      </fill>
    </dxf>
    <dxf>
      <fill>
        <patternFill>
          <bgColor rgb="FFFFFF00"/>
        </patternFill>
      </fill>
    </dxf>
    <dxf>
      <fill>
        <patternFill>
          <bgColor rgb="FFFF0000"/>
        </patternFill>
      </fill>
    </dxf>
    <dxf>
      <fill>
        <patternFill>
          <bgColor rgb="FFFFFF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FF00"/>
        </patternFill>
      </fill>
    </dxf>
    <dxf>
      <fill>
        <patternFill>
          <bgColor rgb="FFFF0000"/>
        </patternFill>
      </fill>
    </dxf>
    <dxf>
      <fill>
        <patternFill>
          <bgColor rgb="FFFF0000"/>
        </patternFill>
      </fill>
    </dxf>
    <dxf>
      <fill>
        <patternFill>
          <bgColor rgb="FFFF0000"/>
        </patternFill>
      </fill>
    </dxf>
    <dxf>
      <fill>
        <patternFill>
          <bgColor rgb="FFFFC000"/>
        </patternFill>
      </fill>
    </dxf>
    <dxf>
      <fill>
        <patternFill>
          <bgColor rgb="FFFFFF00"/>
        </patternFill>
      </fill>
    </dxf>
    <dxf>
      <fill>
        <patternFill>
          <bgColor rgb="FFFF0000"/>
        </patternFill>
      </fill>
    </dxf>
    <dxf>
      <fill>
        <patternFill>
          <bgColor rgb="FFFF0000"/>
        </patternFill>
      </fill>
    </dxf>
    <dxf>
      <fill>
        <patternFill>
          <bgColor rgb="FFFFC000"/>
        </patternFill>
      </fill>
    </dxf>
    <dxf>
      <fill>
        <patternFill>
          <bgColor rgb="FFFFFF00"/>
        </patternFill>
      </fill>
    </dxf>
    <dxf>
      <fill>
        <patternFill>
          <bgColor rgb="FFFF0000"/>
        </patternFill>
      </fill>
    </dxf>
    <dxf>
      <fill>
        <patternFill>
          <bgColor rgb="FFFF0000"/>
        </patternFill>
      </fill>
    </dxf>
    <dxf>
      <fill>
        <patternFill>
          <bgColor rgb="FFFFC000"/>
        </patternFill>
      </fill>
    </dxf>
    <dxf>
      <fill>
        <patternFill>
          <bgColor rgb="FFFFFF00"/>
        </patternFill>
      </fill>
    </dxf>
    <dxf>
      <fill>
        <patternFill>
          <bgColor rgb="FFFF0000"/>
        </patternFill>
      </fill>
    </dxf>
    <dxf>
      <fill>
        <patternFill>
          <bgColor rgb="FFFF0000"/>
        </patternFill>
      </fill>
    </dxf>
    <dxf>
      <fill>
        <patternFill>
          <bgColor rgb="FFFFC000"/>
        </patternFill>
      </fill>
    </dxf>
    <dxf>
      <fill>
        <patternFill>
          <bgColor rgb="FFFFFF00"/>
        </patternFill>
      </fill>
    </dxf>
    <dxf>
      <fill>
        <patternFill>
          <bgColor rgb="FFFFFF00"/>
        </patternFill>
      </fill>
    </dxf>
    <dxf>
      <fill>
        <patternFill>
          <bgColor rgb="FFFF0000"/>
        </patternFill>
      </fill>
    </dxf>
    <dxf>
      <fill>
        <patternFill>
          <bgColor rgb="FFFF0000"/>
        </patternFill>
      </fill>
    </dxf>
    <dxf>
      <fill>
        <patternFill>
          <bgColor rgb="FFFFFF00"/>
        </patternFill>
      </fill>
    </dxf>
    <dxf>
      <fill>
        <patternFill>
          <bgColor rgb="FFFF0000"/>
        </patternFill>
      </fill>
    </dxf>
    <dxf>
      <fill>
        <patternFill>
          <bgColor rgb="FFFFFF00"/>
        </patternFill>
      </fill>
    </dxf>
    <dxf>
      <fill>
        <patternFill>
          <bgColor rgb="FFFF0000"/>
        </patternFill>
      </fill>
    </dxf>
    <dxf>
      <fill>
        <patternFill>
          <bgColor rgb="FFFF0000"/>
        </patternFill>
      </fill>
    </dxf>
    <dxf>
      <fill>
        <patternFill>
          <bgColor rgb="FFFF0000"/>
        </patternFill>
      </fill>
    </dxf>
    <dxf>
      <fill>
        <patternFill>
          <bgColor rgb="FFFFC000"/>
        </patternFill>
      </fill>
    </dxf>
    <dxf>
      <fill>
        <patternFill>
          <bgColor rgb="FFFFFF00"/>
        </patternFill>
      </fill>
    </dxf>
    <dxf>
      <fill>
        <patternFill>
          <bgColor rgb="FFFFFF00"/>
        </patternFill>
      </fill>
    </dxf>
    <dxf>
      <fill>
        <patternFill>
          <bgColor rgb="FFFF0000"/>
        </patternFill>
      </fill>
    </dxf>
    <dxf>
      <fill>
        <patternFill>
          <bgColor rgb="FFFF0000"/>
        </patternFill>
      </fill>
    </dxf>
    <dxf>
      <fill>
        <patternFill>
          <bgColor rgb="FFFFFF00"/>
        </patternFill>
      </fill>
    </dxf>
    <dxf>
      <fill>
        <patternFill>
          <bgColor rgb="FFFF0000"/>
        </patternFill>
      </fill>
    </dxf>
    <dxf>
      <fill>
        <patternFill>
          <bgColor rgb="FFFFFF00"/>
        </patternFill>
      </fill>
    </dxf>
    <dxf>
      <fill>
        <patternFill>
          <bgColor rgb="FFFF0000"/>
        </patternFill>
      </fill>
    </dxf>
    <dxf>
      <fill>
        <patternFill>
          <bgColor rgb="FFFF0000"/>
        </patternFill>
      </fill>
    </dxf>
    <dxf>
      <fill>
        <patternFill>
          <bgColor rgb="FFFF0000"/>
        </patternFill>
      </fill>
    </dxf>
    <dxf>
      <fill>
        <patternFill>
          <bgColor rgb="FFFFFF00"/>
        </patternFill>
      </fill>
    </dxf>
    <dxf>
      <fill>
        <patternFill>
          <bgColor rgb="FFFF0000"/>
        </patternFill>
      </fill>
    </dxf>
    <dxf>
      <fill>
        <patternFill>
          <bgColor rgb="FFFF0000"/>
        </patternFill>
      </fill>
    </dxf>
    <dxf>
      <fill>
        <patternFill>
          <bgColor rgb="FFFF0000"/>
        </patternFill>
      </fill>
    </dxf>
    <dxf>
      <fill>
        <patternFill>
          <bgColor rgb="FFFFFF00"/>
        </patternFill>
      </fill>
    </dxf>
    <dxf>
      <fill>
        <patternFill>
          <bgColor rgb="FFFF0000"/>
        </patternFill>
      </fill>
    </dxf>
    <dxf>
      <fill>
        <patternFill>
          <bgColor rgb="FFFF0000"/>
        </patternFill>
      </fill>
    </dxf>
    <dxf>
      <fill>
        <patternFill>
          <bgColor rgb="FFFF0000"/>
        </patternFill>
      </fill>
    </dxf>
    <dxf>
      <fill>
        <patternFill>
          <bgColor rgb="FFFFC000"/>
        </patternFill>
      </fill>
    </dxf>
    <dxf>
      <fill>
        <patternFill>
          <bgColor rgb="FFFFFF00"/>
        </patternFill>
      </fill>
    </dxf>
    <dxf>
      <fill>
        <patternFill>
          <bgColor rgb="FFFF0000"/>
        </patternFill>
      </fill>
    </dxf>
    <dxf>
      <fill>
        <patternFill>
          <bgColor rgb="FFFF0000"/>
        </patternFill>
      </fill>
    </dxf>
    <dxf>
      <fill>
        <patternFill>
          <bgColor rgb="FFFFC000"/>
        </patternFill>
      </fill>
    </dxf>
    <dxf>
      <fill>
        <patternFill>
          <bgColor rgb="FFFFFF00"/>
        </patternFill>
      </fill>
    </dxf>
    <dxf>
      <fill>
        <patternFill>
          <bgColor rgb="FFFF0000"/>
        </patternFill>
      </fill>
    </dxf>
    <dxf>
      <fill>
        <patternFill>
          <bgColor rgb="FFFF0000"/>
        </patternFill>
      </fill>
    </dxf>
    <dxf>
      <fill>
        <patternFill>
          <bgColor rgb="FFFFC000"/>
        </patternFill>
      </fill>
    </dxf>
    <dxf>
      <fill>
        <patternFill>
          <bgColor rgb="FFFFFF00"/>
        </patternFill>
      </fill>
    </dxf>
    <dxf>
      <fill>
        <patternFill>
          <bgColor rgb="FFFF0000"/>
        </patternFill>
      </fill>
    </dxf>
    <dxf>
      <fill>
        <patternFill>
          <bgColor rgb="FFFF0000"/>
        </patternFill>
      </fill>
    </dxf>
    <dxf>
      <fill>
        <patternFill>
          <bgColor rgb="FFFFC000"/>
        </patternFill>
      </fill>
    </dxf>
    <dxf>
      <fill>
        <patternFill>
          <bgColor rgb="FFFFFF00"/>
        </patternFill>
      </fill>
    </dxf>
    <dxf>
      <fill>
        <patternFill>
          <bgColor rgb="FFFF0000"/>
        </patternFill>
      </fill>
    </dxf>
    <dxf>
      <fill>
        <patternFill>
          <bgColor rgb="FFFFFF00"/>
        </patternFill>
      </fill>
    </dxf>
    <dxf>
      <fill>
        <patternFill>
          <bgColor rgb="FFFF0000"/>
        </patternFill>
      </fill>
    </dxf>
    <dxf>
      <fill>
        <patternFill>
          <bgColor rgb="FFFFFF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FF00"/>
        </patternFill>
      </fill>
    </dxf>
    <dxf>
      <fill>
        <patternFill>
          <bgColor rgb="FFFF0000"/>
        </patternFill>
      </fill>
    </dxf>
    <dxf>
      <fill>
        <patternFill>
          <bgColor rgb="FFFF0000"/>
        </patternFill>
      </fill>
    </dxf>
    <dxf>
      <fill>
        <patternFill>
          <bgColor rgb="FFFF0000"/>
        </patternFill>
      </fill>
    </dxf>
    <dxf>
      <fill>
        <patternFill>
          <bgColor rgb="FFFFC000"/>
        </patternFill>
      </fill>
    </dxf>
    <dxf>
      <fill>
        <patternFill>
          <bgColor rgb="FFFFFF00"/>
        </patternFill>
      </fill>
    </dxf>
    <dxf>
      <fill>
        <patternFill>
          <bgColor rgb="FFFF0000"/>
        </patternFill>
      </fill>
    </dxf>
    <dxf>
      <fill>
        <patternFill>
          <bgColor rgb="FFFF0000"/>
        </patternFill>
      </fill>
    </dxf>
    <dxf>
      <fill>
        <patternFill>
          <bgColor rgb="FFFFC000"/>
        </patternFill>
      </fill>
    </dxf>
    <dxf>
      <fill>
        <patternFill>
          <bgColor rgb="FFFFFF00"/>
        </patternFill>
      </fill>
    </dxf>
    <dxf>
      <fill>
        <patternFill>
          <bgColor rgb="FFFF0000"/>
        </patternFill>
      </fill>
    </dxf>
    <dxf>
      <fill>
        <patternFill>
          <bgColor rgb="FFFF0000"/>
        </patternFill>
      </fill>
    </dxf>
    <dxf>
      <fill>
        <patternFill>
          <bgColor rgb="FFFFC000"/>
        </patternFill>
      </fill>
    </dxf>
    <dxf>
      <fill>
        <patternFill>
          <bgColor rgb="FFFFFF00"/>
        </patternFill>
      </fill>
    </dxf>
    <dxf>
      <fill>
        <patternFill>
          <bgColor rgb="FFFF0000"/>
        </patternFill>
      </fill>
    </dxf>
    <dxf>
      <fill>
        <patternFill>
          <bgColor rgb="FFFF0000"/>
        </patternFill>
      </fill>
    </dxf>
    <dxf>
      <fill>
        <patternFill>
          <bgColor rgb="FFFFC000"/>
        </patternFill>
      </fill>
    </dxf>
    <dxf>
      <fill>
        <patternFill>
          <bgColor rgb="FFFFFF00"/>
        </patternFill>
      </fill>
    </dxf>
    <dxf>
      <fill>
        <patternFill>
          <bgColor rgb="FFFFFF00"/>
        </patternFill>
      </fill>
    </dxf>
    <dxf>
      <fill>
        <patternFill>
          <bgColor rgb="FFFF0000"/>
        </patternFill>
      </fill>
    </dxf>
    <dxf>
      <fill>
        <patternFill>
          <bgColor rgb="FFFF0000"/>
        </patternFill>
      </fill>
    </dxf>
    <dxf>
      <fill>
        <patternFill>
          <bgColor rgb="FFFFFF00"/>
        </patternFill>
      </fill>
    </dxf>
    <dxf>
      <fill>
        <patternFill>
          <bgColor rgb="FFFF0000"/>
        </patternFill>
      </fill>
    </dxf>
    <dxf>
      <fill>
        <patternFill>
          <bgColor rgb="FFFFFF00"/>
        </patternFill>
      </fill>
    </dxf>
    <dxf>
      <fill>
        <patternFill>
          <bgColor rgb="FFFF0000"/>
        </patternFill>
      </fill>
    </dxf>
    <dxf>
      <fill>
        <patternFill>
          <bgColor rgb="FFFF0000"/>
        </patternFill>
      </fill>
    </dxf>
    <dxf>
      <fill>
        <patternFill>
          <bgColor rgb="FFFF0000"/>
        </patternFill>
      </fill>
    </dxf>
    <dxf>
      <fill>
        <patternFill>
          <bgColor rgb="FFFFC000"/>
        </patternFill>
      </fill>
    </dxf>
    <dxf>
      <fill>
        <patternFill>
          <bgColor rgb="FFFFFF00"/>
        </patternFill>
      </fill>
    </dxf>
    <dxf>
      <fill>
        <patternFill>
          <bgColor rgb="FFFFFF00"/>
        </patternFill>
      </fill>
    </dxf>
    <dxf>
      <fill>
        <patternFill>
          <bgColor rgb="FFFF0000"/>
        </patternFill>
      </fill>
    </dxf>
    <dxf>
      <fill>
        <patternFill>
          <bgColor rgb="FFFF0000"/>
        </patternFill>
      </fill>
    </dxf>
    <dxf>
      <fill>
        <patternFill>
          <bgColor rgb="FFFFFF00"/>
        </patternFill>
      </fill>
    </dxf>
    <dxf>
      <fill>
        <patternFill>
          <bgColor rgb="FFFF0000"/>
        </patternFill>
      </fill>
    </dxf>
    <dxf>
      <fill>
        <patternFill>
          <bgColor rgb="FFFFFF00"/>
        </patternFill>
      </fill>
    </dxf>
    <dxf>
      <fill>
        <patternFill>
          <bgColor rgb="FFFF0000"/>
        </patternFill>
      </fill>
    </dxf>
    <dxf>
      <fill>
        <patternFill>
          <bgColor rgb="FFFF0000"/>
        </patternFill>
      </fill>
    </dxf>
    <dxf>
      <fill>
        <patternFill>
          <bgColor rgb="FFFF0000"/>
        </patternFill>
      </fill>
    </dxf>
    <dxf>
      <fill>
        <patternFill>
          <bgColor rgb="FFFFFF00"/>
        </patternFill>
      </fill>
    </dxf>
    <dxf>
      <fill>
        <patternFill>
          <bgColor rgb="FFFF0000"/>
        </patternFill>
      </fill>
    </dxf>
    <dxf>
      <fill>
        <patternFill>
          <bgColor rgb="FFFF0000"/>
        </patternFill>
      </fill>
    </dxf>
    <dxf>
      <fill>
        <patternFill>
          <bgColor rgb="FFFF0000"/>
        </patternFill>
      </fill>
    </dxf>
    <dxf>
      <fill>
        <patternFill>
          <bgColor rgb="FFFFFF00"/>
        </patternFill>
      </fill>
    </dxf>
    <dxf>
      <fill>
        <patternFill>
          <bgColor rgb="FFFF0000"/>
        </patternFill>
      </fill>
    </dxf>
    <dxf>
      <fill>
        <patternFill>
          <bgColor rgb="FFFF0000"/>
        </patternFill>
      </fill>
    </dxf>
    <dxf>
      <fill>
        <patternFill>
          <bgColor rgb="FFFF0000"/>
        </patternFill>
      </fill>
    </dxf>
    <dxf>
      <fill>
        <patternFill>
          <bgColor rgb="FFFFC000"/>
        </patternFill>
      </fill>
    </dxf>
    <dxf>
      <fill>
        <patternFill>
          <bgColor rgb="FFFFFF00"/>
        </patternFill>
      </fill>
    </dxf>
    <dxf>
      <fill>
        <patternFill>
          <bgColor rgb="FFFF0000"/>
        </patternFill>
      </fill>
    </dxf>
    <dxf>
      <fill>
        <patternFill>
          <bgColor rgb="FFFF0000"/>
        </patternFill>
      </fill>
    </dxf>
    <dxf>
      <fill>
        <patternFill>
          <bgColor rgb="FFFFC000"/>
        </patternFill>
      </fill>
    </dxf>
    <dxf>
      <fill>
        <patternFill>
          <bgColor rgb="FFFFFF00"/>
        </patternFill>
      </fill>
    </dxf>
    <dxf>
      <fill>
        <patternFill>
          <bgColor rgb="FFFF0000"/>
        </patternFill>
      </fill>
    </dxf>
    <dxf>
      <fill>
        <patternFill>
          <bgColor rgb="FFFF0000"/>
        </patternFill>
      </fill>
    </dxf>
    <dxf>
      <fill>
        <patternFill>
          <bgColor rgb="FFFFC000"/>
        </patternFill>
      </fill>
    </dxf>
    <dxf>
      <fill>
        <patternFill>
          <bgColor rgb="FFFFFF00"/>
        </patternFill>
      </fill>
    </dxf>
    <dxf>
      <fill>
        <patternFill>
          <bgColor rgb="FFFF0000"/>
        </patternFill>
      </fill>
    </dxf>
    <dxf>
      <fill>
        <patternFill>
          <bgColor rgb="FFFF0000"/>
        </patternFill>
      </fill>
    </dxf>
    <dxf>
      <fill>
        <patternFill>
          <bgColor rgb="FFFFC000"/>
        </patternFill>
      </fill>
    </dxf>
    <dxf>
      <fill>
        <patternFill>
          <bgColor rgb="FFFFFF00"/>
        </patternFill>
      </fill>
    </dxf>
    <dxf>
      <fill>
        <patternFill>
          <bgColor rgb="FFFF0000"/>
        </patternFill>
      </fill>
    </dxf>
    <dxf>
      <fill>
        <patternFill>
          <bgColor rgb="FFFFFF00"/>
        </patternFill>
      </fill>
    </dxf>
    <dxf>
      <fill>
        <patternFill>
          <bgColor rgb="FFFF0000"/>
        </patternFill>
      </fill>
    </dxf>
    <dxf>
      <fill>
        <patternFill>
          <bgColor rgb="FFFFFF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FF00"/>
        </patternFill>
      </fill>
    </dxf>
    <dxf>
      <fill>
        <patternFill>
          <bgColor rgb="FFFF0000"/>
        </patternFill>
      </fill>
    </dxf>
    <dxf>
      <fill>
        <patternFill>
          <bgColor rgb="FFFF0000"/>
        </patternFill>
      </fill>
    </dxf>
    <dxf>
      <fill>
        <patternFill>
          <bgColor rgb="FFFF0000"/>
        </patternFill>
      </fill>
    </dxf>
    <dxf>
      <fill>
        <patternFill>
          <bgColor rgb="FFFFC000"/>
        </patternFill>
      </fill>
    </dxf>
    <dxf>
      <fill>
        <patternFill>
          <bgColor rgb="FFFFFF00"/>
        </patternFill>
      </fill>
    </dxf>
    <dxf>
      <fill>
        <patternFill>
          <bgColor rgb="FFFF0000"/>
        </patternFill>
      </fill>
    </dxf>
    <dxf>
      <fill>
        <patternFill>
          <bgColor rgb="FFFF0000"/>
        </patternFill>
      </fill>
    </dxf>
    <dxf>
      <fill>
        <patternFill>
          <bgColor rgb="FFFFC000"/>
        </patternFill>
      </fill>
    </dxf>
    <dxf>
      <fill>
        <patternFill>
          <bgColor rgb="FFFFFF00"/>
        </patternFill>
      </fill>
    </dxf>
    <dxf>
      <fill>
        <patternFill>
          <bgColor rgb="FFFF0000"/>
        </patternFill>
      </fill>
    </dxf>
    <dxf>
      <fill>
        <patternFill>
          <bgColor rgb="FFFF0000"/>
        </patternFill>
      </fill>
    </dxf>
    <dxf>
      <fill>
        <patternFill>
          <bgColor rgb="FFFFC000"/>
        </patternFill>
      </fill>
    </dxf>
    <dxf>
      <fill>
        <patternFill>
          <bgColor rgb="FFFFFF00"/>
        </patternFill>
      </fill>
    </dxf>
    <dxf>
      <fill>
        <patternFill>
          <bgColor rgb="FFFF0000"/>
        </patternFill>
      </fill>
    </dxf>
    <dxf>
      <fill>
        <patternFill>
          <bgColor rgb="FFFF0000"/>
        </patternFill>
      </fill>
    </dxf>
    <dxf>
      <fill>
        <patternFill>
          <bgColor rgb="FFFFC000"/>
        </patternFill>
      </fill>
    </dxf>
    <dxf>
      <fill>
        <patternFill>
          <bgColor rgb="FFFFFF00"/>
        </patternFill>
      </fill>
    </dxf>
    <dxf>
      <fill>
        <patternFill>
          <bgColor rgb="FFFFFF00"/>
        </patternFill>
      </fill>
    </dxf>
    <dxf>
      <fill>
        <patternFill>
          <bgColor rgb="FFFF0000"/>
        </patternFill>
      </fill>
    </dxf>
    <dxf>
      <fill>
        <patternFill>
          <bgColor rgb="FFFF0000"/>
        </patternFill>
      </fill>
    </dxf>
    <dxf>
      <fill>
        <patternFill>
          <bgColor rgb="FFFFFF00"/>
        </patternFill>
      </fill>
    </dxf>
    <dxf>
      <fill>
        <patternFill>
          <bgColor rgb="FFFF0000"/>
        </patternFill>
      </fill>
    </dxf>
    <dxf>
      <fill>
        <patternFill>
          <bgColor rgb="FFFFFF00"/>
        </patternFill>
      </fill>
    </dxf>
    <dxf>
      <fill>
        <patternFill>
          <bgColor rgb="FFFF0000"/>
        </patternFill>
      </fill>
    </dxf>
    <dxf>
      <fill>
        <patternFill>
          <bgColor rgb="FFFF0000"/>
        </patternFill>
      </fill>
    </dxf>
    <dxf>
      <fill>
        <patternFill>
          <bgColor rgb="FFFF0000"/>
        </patternFill>
      </fill>
    </dxf>
    <dxf>
      <fill>
        <patternFill>
          <bgColor rgb="FFFFC000"/>
        </patternFill>
      </fill>
    </dxf>
    <dxf>
      <fill>
        <patternFill>
          <bgColor rgb="FFFFFF00"/>
        </patternFill>
      </fill>
    </dxf>
    <dxf>
      <fill>
        <patternFill>
          <bgColor rgb="FFFFFF00"/>
        </patternFill>
      </fill>
    </dxf>
    <dxf>
      <fill>
        <patternFill>
          <bgColor rgb="FFFF0000"/>
        </patternFill>
      </fill>
    </dxf>
    <dxf>
      <fill>
        <patternFill>
          <bgColor rgb="FFFF0000"/>
        </patternFill>
      </fill>
    </dxf>
    <dxf>
      <fill>
        <patternFill>
          <bgColor rgb="FFFFFF00"/>
        </patternFill>
      </fill>
    </dxf>
    <dxf>
      <fill>
        <patternFill>
          <bgColor rgb="FFFF0000"/>
        </patternFill>
      </fill>
    </dxf>
    <dxf>
      <fill>
        <patternFill>
          <bgColor rgb="FFFFFF00"/>
        </patternFill>
      </fill>
    </dxf>
    <dxf>
      <fill>
        <patternFill>
          <bgColor rgb="FFFF0000"/>
        </patternFill>
      </fill>
    </dxf>
    <dxf>
      <fill>
        <patternFill>
          <bgColor rgb="FFFF0000"/>
        </patternFill>
      </fill>
    </dxf>
    <dxf>
      <fill>
        <patternFill>
          <bgColor rgb="FFFF0000"/>
        </patternFill>
      </fill>
    </dxf>
    <dxf>
      <fill>
        <patternFill>
          <bgColor rgb="FFFFFF00"/>
        </patternFill>
      </fill>
    </dxf>
    <dxf>
      <fill>
        <patternFill>
          <bgColor rgb="FFFF0000"/>
        </patternFill>
      </fill>
    </dxf>
    <dxf>
      <fill>
        <patternFill>
          <bgColor rgb="FFFF0000"/>
        </patternFill>
      </fill>
    </dxf>
    <dxf>
      <fill>
        <patternFill>
          <bgColor rgb="FFFF0000"/>
        </patternFill>
      </fill>
    </dxf>
    <dxf>
      <fill>
        <patternFill>
          <bgColor rgb="FFFFFF00"/>
        </patternFill>
      </fill>
    </dxf>
    <dxf>
      <fill>
        <patternFill>
          <bgColor rgb="FFFF0000"/>
        </patternFill>
      </fill>
    </dxf>
    <dxf>
      <fill>
        <patternFill>
          <bgColor rgb="FFFF0000"/>
        </patternFill>
      </fill>
    </dxf>
    <dxf>
      <fill>
        <patternFill>
          <bgColor rgb="FFFF0000"/>
        </patternFill>
      </fill>
    </dxf>
    <dxf>
      <fill>
        <patternFill>
          <bgColor rgb="FFFFC000"/>
        </patternFill>
      </fill>
    </dxf>
    <dxf>
      <fill>
        <patternFill>
          <bgColor rgb="FFFFFF00"/>
        </patternFill>
      </fill>
    </dxf>
    <dxf>
      <fill>
        <patternFill>
          <bgColor rgb="FFFF0000"/>
        </patternFill>
      </fill>
    </dxf>
    <dxf>
      <fill>
        <patternFill>
          <bgColor rgb="FFFF0000"/>
        </patternFill>
      </fill>
    </dxf>
    <dxf>
      <fill>
        <patternFill>
          <bgColor rgb="FFFFC000"/>
        </patternFill>
      </fill>
    </dxf>
    <dxf>
      <fill>
        <patternFill>
          <bgColor rgb="FFFFFF00"/>
        </patternFill>
      </fill>
    </dxf>
    <dxf>
      <fill>
        <patternFill>
          <bgColor rgb="FFFF0000"/>
        </patternFill>
      </fill>
    </dxf>
    <dxf>
      <fill>
        <patternFill>
          <bgColor rgb="FFFF0000"/>
        </patternFill>
      </fill>
    </dxf>
    <dxf>
      <fill>
        <patternFill>
          <bgColor rgb="FFFFC000"/>
        </patternFill>
      </fill>
    </dxf>
    <dxf>
      <fill>
        <patternFill>
          <bgColor rgb="FFFFFF00"/>
        </patternFill>
      </fill>
    </dxf>
    <dxf>
      <fill>
        <patternFill>
          <bgColor rgb="FFFF0000"/>
        </patternFill>
      </fill>
    </dxf>
    <dxf>
      <fill>
        <patternFill>
          <bgColor rgb="FFFF0000"/>
        </patternFill>
      </fill>
    </dxf>
    <dxf>
      <fill>
        <patternFill>
          <bgColor rgb="FFFFC000"/>
        </patternFill>
      </fill>
    </dxf>
    <dxf>
      <fill>
        <patternFill>
          <bgColor rgb="FFFFFF00"/>
        </patternFill>
      </fill>
    </dxf>
    <dxf>
      <fill>
        <patternFill>
          <bgColor rgb="FFFF0000"/>
        </patternFill>
      </fill>
    </dxf>
    <dxf>
      <fill>
        <patternFill>
          <bgColor rgb="FFFFFF00"/>
        </patternFill>
      </fill>
    </dxf>
    <dxf>
      <fill>
        <patternFill>
          <bgColor rgb="FFFF0000"/>
        </patternFill>
      </fill>
    </dxf>
    <dxf>
      <fill>
        <patternFill>
          <bgColor rgb="FFFFFF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FF00"/>
        </patternFill>
      </fill>
    </dxf>
    <dxf>
      <fill>
        <patternFill>
          <bgColor rgb="FFFF0000"/>
        </patternFill>
      </fill>
    </dxf>
    <dxf>
      <fill>
        <patternFill>
          <bgColor rgb="FFFF0000"/>
        </patternFill>
      </fill>
    </dxf>
    <dxf>
      <fill>
        <patternFill>
          <bgColor rgb="FFFF0000"/>
        </patternFill>
      </fill>
    </dxf>
    <dxf>
      <fill>
        <patternFill>
          <bgColor rgb="FFFFC000"/>
        </patternFill>
      </fill>
    </dxf>
    <dxf>
      <fill>
        <patternFill>
          <bgColor rgb="FFFFFF00"/>
        </patternFill>
      </fill>
    </dxf>
    <dxf>
      <fill>
        <patternFill>
          <bgColor rgb="FFFF0000"/>
        </patternFill>
      </fill>
    </dxf>
    <dxf>
      <fill>
        <patternFill>
          <bgColor rgb="FFFF0000"/>
        </patternFill>
      </fill>
    </dxf>
    <dxf>
      <fill>
        <patternFill>
          <bgColor rgb="FFFFC000"/>
        </patternFill>
      </fill>
    </dxf>
    <dxf>
      <fill>
        <patternFill>
          <bgColor rgb="FFFFFF00"/>
        </patternFill>
      </fill>
    </dxf>
    <dxf>
      <fill>
        <patternFill>
          <bgColor rgb="FFFF0000"/>
        </patternFill>
      </fill>
    </dxf>
    <dxf>
      <fill>
        <patternFill>
          <bgColor rgb="FFFF0000"/>
        </patternFill>
      </fill>
    </dxf>
    <dxf>
      <fill>
        <patternFill>
          <bgColor rgb="FFFFC000"/>
        </patternFill>
      </fill>
    </dxf>
    <dxf>
      <fill>
        <patternFill>
          <bgColor rgb="FFFFFF00"/>
        </patternFill>
      </fill>
    </dxf>
    <dxf>
      <fill>
        <patternFill>
          <bgColor rgb="FFFF0000"/>
        </patternFill>
      </fill>
    </dxf>
    <dxf>
      <fill>
        <patternFill>
          <bgColor rgb="FFFF0000"/>
        </patternFill>
      </fill>
    </dxf>
    <dxf>
      <fill>
        <patternFill>
          <bgColor rgb="FFFFC000"/>
        </patternFill>
      </fill>
    </dxf>
    <dxf>
      <fill>
        <patternFill>
          <bgColor rgb="FFFFFF00"/>
        </patternFill>
      </fill>
    </dxf>
    <dxf>
      <fill>
        <patternFill>
          <bgColor rgb="FFFFFF00"/>
        </patternFill>
      </fill>
    </dxf>
    <dxf>
      <fill>
        <patternFill>
          <bgColor rgb="FFFF0000"/>
        </patternFill>
      </fill>
    </dxf>
    <dxf>
      <fill>
        <patternFill>
          <bgColor rgb="FFFF0000"/>
        </patternFill>
      </fill>
    </dxf>
    <dxf>
      <fill>
        <patternFill>
          <bgColor rgb="FFFFFF00"/>
        </patternFill>
      </fill>
    </dxf>
    <dxf>
      <fill>
        <patternFill>
          <bgColor rgb="FFFF0000"/>
        </patternFill>
      </fill>
    </dxf>
    <dxf>
      <fill>
        <patternFill>
          <bgColor rgb="FFFFFF00"/>
        </patternFill>
      </fill>
    </dxf>
    <dxf>
      <fill>
        <patternFill>
          <bgColor rgb="FFFF0000"/>
        </patternFill>
      </fill>
    </dxf>
    <dxf>
      <fill>
        <patternFill>
          <bgColor rgb="FFFF0000"/>
        </patternFill>
      </fill>
    </dxf>
    <dxf>
      <fill>
        <patternFill>
          <bgColor rgb="FFFF0000"/>
        </patternFill>
      </fill>
    </dxf>
    <dxf>
      <fill>
        <patternFill>
          <bgColor rgb="FFFFC000"/>
        </patternFill>
      </fill>
    </dxf>
    <dxf>
      <fill>
        <patternFill>
          <bgColor rgb="FFFFFF00"/>
        </patternFill>
      </fill>
    </dxf>
    <dxf>
      <fill>
        <patternFill>
          <bgColor rgb="FFFFFF00"/>
        </patternFill>
      </fill>
    </dxf>
    <dxf>
      <fill>
        <patternFill>
          <bgColor rgb="FFFF0000"/>
        </patternFill>
      </fill>
    </dxf>
    <dxf>
      <fill>
        <patternFill>
          <bgColor rgb="FFFF0000"/>
        </patternFill>
      </fill>
    </dxf>
    <dxf>
      <fill>
        <patternFill>
          <bgColor rgb="FFFFFF00"/>
        </patternFill>
      </fill>
    </dxf>
    <dxf>
      <fill>
        <patternFill>
          <bgColor rgb="FFFF0000"/>
        </patternFill>
      </fill>
    </dxf>
    <dxf>
      <fill>
        <patternFill>
          <bgColor rgb="FFFFFF00"/>
        </patternFill>
      </fill>
    </dxf>
    <dxf>
      <fill>
        <patternFill>
          <bgColor rgb="FFFF0000"/>
        </patternFill>
      </fill>
    </dxf>
    <dxf>
      <fill>
        <patternFill>
          <bgColor rgb="FFFF0000"/>
        </patternFill>
      </fill>
    </dxf>
    <dxf>
      <fill>
        <patternFill>
          <bgColor rgb="FFFF0000"/>
        </patternFill>
      </fill>
    </dxf>
    <dxf>
      <fill>
        <patternFill>
          <bgColor rgb="FFFFFF00"/>
        </patternFill>
      </fill>
    </dxf>
    <dxf>
      <fill>
        <patternFill>
          <bgColor rgb="FFFF0000"/>
        </patternFill>
      </fill>
    </dxf>
    <dxf>
      <fill>
        <patternFill>
          <bgColor rgb="FFFF0000"/>
        </patternFill>
      </fill>
    </dxf>
    <dxf>
      <fill>
        <patternFill>
          <bgColor rgb="FFFF0000"/>
        </patternFill>
      </fill>
    </dxf>
    <dxf>
      <fill>
        <patternFill>
          <bgColor rgb="FFFFFF00"/>
        </patternFill>
      </fill>
    </dxf>
    <dxf>
      <fill>
        <patternFill>
          <bgColor rgb="FFFF0000"/>
        </patternFill>
      </fill>
    </dxf>
    <dxf>
      <fill>
        <patternFill>
          <bgColor rgb="FFFF0000"/>
        </patternFill>
      </fill>
    </dxf>
    <dxf>
      <fill>
        <patternFill>
          <bgColor rgb="FFFF0000"/>
        </patternFill>
      </fill>
    </dxf>
    <dxf>
      <fill>
        <patternFill>
          <bgColor rgb="FFFFC000"/>
        </patternFill>
      </fill>
    </dxf>
    <dxf>
      <fill>
        <patternFill>
          <bgColor rgb="FFFFFF00"/>
        </patternFill>
      </fill>
    </dxf>
    <dxf>
      <fill>
        <patternFill>
          <bgColor rgb="FFFF0000"/>
        </patternFill>
      </fill>
    </dxf>
    <dxf>
      <fill>
        <patternFill>
          <bgColor rgb="FFFF0000"/>
        </patternFill>
      </fill>
    </dxf>
    <dxf>
      <fill>
        <patternFill>
          <bgColor rgb="FFFFC000"/>
        </patternFill>
      </fill>
    </dxf>
    <dxf>
      <fill>
        <patternFill>
          <bgColor rgb="FFFFFF00"/>
        </patternFill>
      </fill>
    </dxf>
    <dxf>
      <fill>
        <patternFill>
          <bgColor rgb="FFFF0000"/>
        </patternFill>
      </fill>
    </dxf>
    <dxf>
      <fill>
        <patternFill>
          <bgColor rgb="FFFF0000"/>
        </patternFill>
      </fill>
    </dxf>
    <dxf>
      <fill>
        <patternFill>
          <bgColor rgb="FFFFC000"/>
        </patternFill>
      </fill>
    </dxf>
    <dxf>
      <fill>
        <patternFill>
          <bgColor rgb="FFFFFF00"/>
        </patternFill>
      </fill>
    </dxf>
    <dxf>
      <fill>
        <patternFill>
          <bgColor rgb="FFFF0000"/>
        </patternFill>
      </fill>
    </dxf>
    <dxf>
      <fill>
        <patternFill>
          <bgColor rgb="FFFF0000"/>
        </patternFill>
      </fill>
    </dxf>
    <dxf>
      <fill>
        <patternFill>
          <bgColor rgb="FFFFC000"/>
        </patternFill>
      </fill>
    </dxf>
    <dxf>
      <fill>
        <patternFill>
          <bgColor rgb="FFFFFF00"/>
        </patternFill>
      </fill>
    </dxf>
    <dxf>
      <fill>
        <patternFill>
          <bgColor rgb="FFFF0000"/>
        </patternFill>
      </fill>
    </dxf>
    <dxf>
      <fill>
        <patternFill>
          <bgColor rgb="FFFFFF00"/>
        </patternFill>
      </fill>
    </dxf>
    <dxf>
      <fill>
        <patternFill>
          <bgColor rgb="FFFF0000"/>
        </patternFill>
      </fill>
    </dxf>
    <dxf>
      <fill>
        <patternFill>
          <bgColor rgb="FFFFFF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FF00"/>
        </patternFill>
      </fill>
    </dxf>
    <dxf>
      <fill>
        <patternFill>
          <bgColor rgb="FFFF0000"/>
        </patternFill>
      </fill>
    </dxf>
    <dxf>
      <fill>
        <patternFill>
          <bgColor rgb="FFFF0000"/>
        </patternFill>
      </fill>
    </dxf>
    <dxf>
      <fill>
        <patternFill>
          <bgColor rgb="FFFF0000"/>
        </patternFill>
      </fill>
    </dxf>
    <dxf>
      <fill>
        <patternFill>
          <bgColor rgb="FFFFC000"/>
        </patternFill>
      </fill>
    </dxf>
    <dxf>
      <fill>
        <patternFill>
          <bgColor rgb="FFFFFF00"/>
        </patternFill>
      </fill>
    </dxf>
    <dxf>
      <fill>
        <patternFill>
          <bgColor rgb="FFFF0000"/>
        </patternFill>
      </fill>
    </dxf>
    <dxf>
      <fill>
        <patternFill>
          <bgColor rgb="FFFF0000"/>
        </patternFill>
      </fill>
    </dxf>
    <dxf>
      <fill>
        <patternFill>
          <bgColor rgb="FFFFC000"/>
        </patternFill>
      </fill>
    </dxf>
    <dxf>
      <fill>
        <patternFill>
          <bgColor rgb="FFFFFF00"/>
        </patternFill>
      </fill>
    </dxf>
    <dxf>
      <fill>
        <patternFill>
          <bgColor rgb="FFFF0000"/>
        </patternFill>
      </fill>
    </dxf>
    <dxf>
      <fill>
        <patternFill>
          <bgColor rgb="FFFF0000"/>
        </patternFill>
      </fill>
    </dxf>
    <dxf>
      <fill>
        <patternFill>
          <bgColor rgb="FFFFC000"/>
        </patternFill>
      </fill>
    </dxf>
    <dxf>
      <fill>
        <patternFill>
          <bgColor rgb="FFFFFF00"/>
        </patternFill>
      </fill>
    </dxf>
    <dxf>
      <fill>
        <patternFill>
          <bgColor rgb="FFFF0000"/>
        </patternFill>
      </fill>
    </dxf>
    <dxf>
      <fill>
        <patternFill>
          <bgColor rgb="FFFF0000"/>
        </patternFill>
      </fill>
    </dxf>
    <dxf>
      <fill>
        <patternFill>
          <bgColor rgb="FFFFC000"/>
        </patternFill>
      </fill>
    </dxf>
    <dxf>
      <fill>
        <patternFill>
          <bgColor rgb="FFFFFF00"/>
        </patternFill>
      </fill>
    </dxf>
    <dxf>
      <fill>
        <patternFill>
          <bgColor rgb="FFFFFF00"/>
        </patternFill>
      </fill>
    </dxf>
    <dxf>
      <fill>
        <patternFill>
          <bgColor rgb="FFFF0000"/>
        </patternFill>
      </fill>
    </dxf>
    <dxf>
      <fill>
        <patternFill>
          <bgColor rgb="FFFF0000"/>
        </patternFill>
      </fill>
    </dxf>
    <dxf>
      <fill>
        <patternFill>
          <bgColor rgb="FFFFFF00"/>
        </patternFill>
      </fill>
    </dxf>
    <dxf>
      <fill>
        <patternFill>
          <bgColor rgb="FFFF0000"/>
        </patternFill>
      </fill>
    </dxf>
    <dxf>
      <fill>
        <patternFill>
          <bgColor rgb="FFFFFF00"/>
        </patternFill>
      </fill>
    </dxf>
    <dxf>
      <fill>
        <patternFill>
          <bgColor rgb="FFFF0000"/>
        </patternFill>
      </fill>
    </dxf>
    <dxf>
      <fill>
        <patternFill>
          <bgColor rgb="FFFF0000"/>
        </patternFill>
      </fill>
    </dxf>
    <dxf>
      <fill>
        <patternFill>
          <bgColor rgb="FFFF0000"/>
        </patternFill>
      </fill>
    </dxf>
    <dxf>
      <fill>
        <patternFill>
          <bgColor rgb="FFFFC000"/>
        </patternFill>
      </fill>
    </dxf>
    <dxf>
      <fill>
        <patternFill>
          <bgColor rgb="FFFFFF00"/>
        </patternFill>
      </fill>
    </dxf>
    <dxf>
      <fill>
        <patternFill>
          <bgColor rgb="FFFFFF00"/>
        </patternFill>
      </fill>
    </dxf>
    <dxf>
      <fill>
        <patternFill>
          <bgColor rgb="FFFF0000"/>
        </patternFill>
      </fill>
    </dxf>
    <dxf>
      <fill>
        <patternFill>
          <bgColor rgb="FFFF0000"/>
        </patternFill>
      </fill>
    </dxf>
    <dxf>
      <fill>
        <patternFill>
          <bgColor rgb="FFFFFF00"/>
        </patternFill>
      </fill>
    </dxf>
    <dxf>
      <fill>
        <patternFill>
          <bgColor rgb="FFFF0000"/>
        </patternFill>
      </fill>
    </dxf>
    <dxf>
      <fill>
        <patternFill>
          <bgColor rgb="FFFFFF00"/>
        </patternFill>
      </fill>
    </dxf>
    <dxf>
      <fill>
        <patternFill>
          <bgColor rgb="FFFF0000"/>
        </patternFill>
      </fill>
    </dxf>
    <dxf>
      <fill>
        <patternFill>
          <bgColor rgb="FFFF0000"/>
        </patternFill>
      </fill>
    </dxf>
    <dxf>
      <fill>
        <patternFill>
          <bgColor rgb="FFFF0000"/>
        </patternFill>
      </fill>
    </dxf>
    <dxf>
      <fill>
        <patternFill>
          <bgColor rgb="FFFFFF00"/>
        </patternFill>
      </fill>
    </dxf>
    <dxf>
      <fill>
        <patternFill>
          <bgColor rgb="FFFF0000"/>
        </patternFill>
      </fill>
    </dxf>
    <dxf>
      <fill>
        <patternFill>
          <bgColor rgb="FFFF0000"/>
        </patternFill>
      </fill>
    </dxf>
    <dxf>
      <fill>
        <patternFill>
          <bgColor rgb="FFFF0000"/>
        </patternFill>
      </fill>
    </dxf>
    <dxf>
      <fill>
        <patternFill>
          <bgColor rgb="FFFFFF00"/>
        </patternFill>
      </fill>
    </dxf>
    <dxf>
      <fill>
        <patternFill>
          <bgColor rgb="FFFF0000"/>
        </patternFill>
      </fill>
    </dxf>
    <dxf>
      <fill>
        <patternFill>
          <bgColor rgb="FFFF0000"/>
        </patternFill>
      </fill>
    </dxf>
    <dxf>
      <fill>
        <patternFill>
          <bgColor rgb="FFFF0000"/>
        </patternFill>
      </fill>
    </dxf>
    <dxf>
      <fill>
        <patternFill>
          <bgColor rgb="FFFFC000"/>
        </patternFill>
      </fill>
    </dxf>
    <dxf>
      <fill>
        <patternFill>
          <bgColor rgb="FFFFFF00"/>
        </patternFill>
      </fill>
    </dxf>
    <dxf>
      <fill>
        <patternFill>
          <bgColor rgb="FFFF0000"/>
        </patternFill>
      </fill>
    </dxf>
    <dxf>
      <fill>
        <patternFill>
          <bgColor rgb="FFFF0000"/>
        </patternFill>
      </fill>
    </dxf>
    <dxf>
      <fill>
        <patternFill>
          <bgColor rgb="FFFFC000"/>
        </patternFill>
      </fill>
    </dxf>
    <dxf>
      <fill>
        <patternFill>
          <bgColor rgb="FFFFFF00"/>
        </patternFill>
      </fill>
    </dxf>
    <dxf>
      <fill>
        <patternFill>
          <bgColor rgb="FFFF0000"/>
        </patternFill>
      </fill>
    </dxf>
    <dxf>
      <fill>
        <patternFill>
          <bgColor rgb="FFFF0000"/>
        </patternFill>
      </fill>
    </dxf>
    <dxf>
      <fill>
        <patternFill>
          <bgColor rgb="FFFFC000"/>
        </patternFill>
      </fill>
    </dxf>
    <dxf>
      <fill>
        <patternFill>
          <bgColor rgb="FFFFFF00"/>
        </patternFill>
      </fill>
    </dxf>
    <dxf>
      <fill>
        <patternFill>
          <bgColor rgb="FFFF0000"/>
        </patternFill>
      </fill>
    </dxf>
    <dxf>
      <fill>
        <patternFill>
          <bgColor rgb="FFFF0000"/>
        </patternFill>
      </fill>
    </dxf>
    <dxf>
      <fill>
        <patternFill>
          <bgColor rgb="FFFFC000"/>
        </patternFill>
      </fill>
    </dxf>
    <dxf>
      <fill>
        <patternFill>
          <bgColor rgb="FFFFFF00"/>
        </patternFill>
      </fill>
    </dxf>
    <dxf>
      <fill>
        <patternFill>
          <bgColor rgb="FFFF0000"/>
        </patternFill>
      </fill>
    </dxf>
    <dxf>
      <fill>
        <patternFill>
          <bgColor rgb="FFFFFF00"/>
        </patternFill>
      </fill>
    </dxf>
    <dxf>
      <fill>
        <patternFill>
          <bgColor rgb="FFFF0000"/>
        </patternFill>
      </fill>
    </dxf>
    <dxf>
      <fill>
        <patternFill>
          <bgColor rgb="FFFFFF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FF00"/>
        </patternFill>
      </fill>
    </dxf>
    <dxf>
      <fill>
        <patternFill>
          <bgColor rgb="FFFF0000"/>
        </patternFill>
      </fill>
    </dxf>
    <dxf>
      <fill>
        <patternFill>
          <bgColor rgb="FFFF0000"/>
        </patternFill>
      </fill>
    </dxf>
    <dxf>
      <fill>
        <patternFill>
          <bgColor rgb="FFFF0000"/>
        </patternFill>
      </fill>
    </dxf>
    <dxf>
      <fill>
        <patternFill>
          <bgColor rgb="FFFFC000"/>
        </patternFill>
      </fill>
    </dxf>
    <dxf>
      <fill>
        <patternFill>
          <bgColor rgb="FFFFFF00"/>
        </patternFill>
      </fill>
    </dxf>
    <dxf>
      <fill>
        <patternFill>
          <bgColor rgb="FFFF0000"/>
        </patternFill>
      </fill>
    </dxf>
    <dxf>
      <fill>
        <patternFill>
          <bgColor rgb="FFFF0000"/>
        </patternFill>
      </fill>
    </dxf>
    <dxf>
      <fill>
        <patternFill>
          <bgColor rgb="FFFFC000"/>
        </patternFill>
      </fill>
    </dxf>
    <dxf>
      <fill>
        <patternFill>
          <bgColor rgb="FFFFFF00"/>
        </patternFill>
      </fill>
    </dxf>
    <dxf>
      <fill>
        <patternFill>
          <bgColor rgb="FFFF0000"/>
        </patternFill>
      </fill>
    </dxf>
    <dxf>
      <fill>
        <patternFill>
          <bgColor rgb="FFFF0000"/>
        </patternFill>
      </fill>
    </dxf>
    <dxf>
      <fill>
        <patternFill>
          <bgColor rgb="FFFFC000"/>
        </patternFill>
      </fill>
    </dxf>
    <dxf>
      <fill>
        <patternFill>
          <bgColor rgb="FFFFFF00"/>
        </patternFill>
      </fill>
    </dxf>
    <dxf>
      <fill>
        <patternFill>
          <bgColor rgb="FFFF0000"/>
        </patternFill>
      </fill>
    </dxf>
    <dxf>
      <fill>
        <patternFill>
          <bgColor rgb="FFFF0000"/>
        </patternFill>
      </fill>
    </dxf>
    <dxf>
      <fill>
        <patternFill>
          <bgColor rgb="FFFFC000"/>
        </patternFill>
      </fill>
    </dxf>
    <dxf>
      <fill>
        <patternFill>
          <bgColor rgb="FFFFFF00"/>
        </patternFill>
      </fill>
    </dxf>
    <dxf>
      <fill>
        <patternFill>
          <bgColor rgb="FFFFFF00"/>
        </patternFill>
      </fill>
    </dxf>
    <dxf>
      <fill>
        <patternFill>
          <bgColor rgb="FFFF0000"/>
        </patternFill>
      </fill>
    </dxf>
    <dxf>
      <fill>
        <patternFill>
          <bgColor rgb="FFFF0000"/>
        </patternFill>
      </fill>
    </dxf>
    <dxf>
      <fill>
        <patternFill>
          <bgColor rgb="FFFFFF00"/>
        </patternFill>
      </fill>
    </dxf>
    <dxf>
      <fill>
        <patternFill>
          <bgColor rgb="FFFF0000"/>
        </patternFill>
      </fill>
    </dxf>
    <dxf>
      <fill>
        <patternFill>
          <bgColor rgb="FFFFFF00"/>
        </patternFill>
      </fill>
    </dxf>
    <dxf>
      <fill>
        <patternFill>
          <bgColor rgb="FFFF0000"/>
        </patternFill>
      </fill>
    </dxf>
    <dxf>
      <fill>
        <patternFill>
          <bgColor rgb="FFFF0000"/>
        </patternFill>
      </fill>
    </dxf>
    <dxf>
      <fill>
        <patternFill>
          <bgColor rgb="FFFF0000"/>
        </patternFill>
      </fill>
    </dxf>
    <dxf>
      <fill>
        <patternFill>
          <bgColor rgb="FFFFC000"/>
        </patternFill>
      </fill>
    </dxf>
    <dxf>
      <fill>
        <patternFill>
          <bgColor rgb="FFFFFF00"/>
        </patternFill>
      </fill>
    </dxf>
    <dxf>
      <fill>
        <patternFill>
          <bgColor rgb="FFFFFF00"/>
        </patternFill>
      </fill>
    </dxf>
    <dxf>
      <fill>
        <patternFill>
          <bgColor rgb="FFFF0000"/>
        </patternFill>
      </fill>
    </dxf>
    <dxf>
      <fill>
        <patternFill>
          <bgColor rgb="FFFF0000"/>
        </patternFill>
      </fill>
    </dxf>
    <dxf>
      <fill>
        <patternFill>
          <bgColor rgb="FFFFFF00"/>
        </patternFill>
      </fill>
    </dxf>
    <dxf>
      <fill>
        <patternFill>
          <bgColor rgb="FFFF0000"/>
        </patternFill>
      </fill>
    </dxf>
    <dxf>
      <fill>
        <patternFill>
          <bgColor rgb="FFFFFF00"/>
        </patternFill>
      </fill>
    </dxf>
    <dxf>
      <fill>
        <patternFill>
          <bgColor rgb="FFFF0000"/>
        </patternFill>
      </fill>
    </dxf>
    <dxf>
      <fill>
        <patternFill>
          <bgColor rgb="FFFF0000"/>
        </patternFill>
      </fill>
    </dxf>
    <dxf>
      <fill>
        <patternFill>
          <bgColor rgb="FFFF0000"/>
        </patternFill>
      </fill>
    </dxf>
    <dxf>
      <fill>
        <patternFill>
          <bgColor rgb="FFFFFF00"/>
        </patternFill>
      </fill>
    </dxf>
    <dxf>
      <fill>
        <patternFill>
          <bgColor rgb="FFFF0000"/>
        </patternFill>
      </fill>
    </dxf>
    <dxf>
      <fill>
        <patternFill>
          <bgColor rgb="FFFF0000"/>
        </patternFill>
      </fill>
    </dxf>
    <dxf>
      <fill>
        <patternFill>
          <bgColor rgb="FFFF0000"/>
        </patternFill>
      </fill>
    </dxf>
    <dxf>
      <fill>
        <patternFill>
          <bgColor rgb="FFFFFF00"/>
        </patternFill>
      </fill>
    </dxf>
    <dxf>
      <fill>
        <patternFill>
          <bgColor rgb="FFFF0000"/>
        </patternFill>
      </fill>
    </dxf>
    <dxf>
      <fill>
        <patternFill>
          <bgColor rgb="FFFF0000"/>
        </patternFill>
      </fill>
    </dxf>
    <dxf>
      <fill>
        <patternFill>
          <bgColor rgb="FFFF0000"/>
        </patternFill>
      </fill>
    </dxf>
    <dxf>
      <fill>
        <patternFill>
          <bgColor rgb="FFFFC000"/>
        </patternFill>
      </fill>
    </dxf>
    <dxf>
      <fill>
        <patternFill>
          <bgColor rgb="FFFFFF00"/>
        </patternFill>
      </fill>
    </dxf>
    <dxf>
      <fill>
        <patternFill>
          <bgColor rgb="FFFF0000"/>
        </patternFill>
      </fill>
    </dxf>
    <dxf>
      <fill>
        <patternFill>
          <bgColor rgb="FFFF0000"/>
        </patternFill>
      </fill>
    </dxf>
    <dxf>
      <fill>
        <patternFill>
          <bgColor rgb="FFFFC000"/>
        </patternFill>
      </fill>
    </dxf>
    <dxf>
      <fill>
        <patternFill>
          <bgColor rgb="FFFFFF00"/>
        </patternFill>
      </fill>
    </dxf>
    <dxf>
      <fill>
        <patternFill>
          <bgColor rgb="FFFF0000"/>
        </patternFill>
      </fill>
    </dxf>
    <dxf>
      <fill>
        <patternFill>
          <bgColor rgb="FFFF0000"/>
        </patternFill>
      </fill>
    </dxf>
    <dxf>
      <fill>
        <patternFill>
          <bgColor rgb="FFFFC000"/>
        </patternFill>
      </fill>
    </dxf>
    <dxf>
      <fill>
        <patternFill>
          <bgColor rgb="FFFFFF00"/>
        </patternFill>
      </fill>
    </dxf>
    <dxf>
      <fill>
        <patternFill>
          <bgColor rgb="FFFF0000"/>
        </patternFill>
      </fill>
    </dxf>
    <dxf>
      <fill>
        <patternFill>
          <bgColor rgb="FFFF0000"/>
        </patternFill>
      </fill>
    </dxf>
    <dxf>
      <fill>
        <patternFill>
          <bgColor rgb="FFFFC000"/>
        </patternFill>
      </fill>
    </dxf>
    <dxf>
      <fill>
        <patternFill>
          <bgColor rgb="FFFFFF00"/>
        </patternFill>
      </fill>
    </dxf>
    <dxf>
      <fill>
        <patternFill>
          <bgColor rgb="FFFF0000"/>
        </patternFill>
      </fill>
    </dxf>
    <dxf>
      <fill>
        <patternFill>
          <bgColor rgb="FFFFFF00"/>
        </patternFill>
      </fill>
    </dxf>
    <dxf>
      <fill>
        <patternFill>
          <bgColor rgb="FFFF0000"/>
        </patternFill>
      </fill>
    </dxf>
    <dxf>
      <fill>
        <patternFill>
          <bgColor rgb="FFFFFF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FF00"/>
        </patternFill>
      </fill>
    </dxf>
    <dxf>
      <fill>
        <patternFill>
          <bgColor rgb="FFFF0000"/>
        </patternFill>
      </fill>
    </dxf>
    <dxf>
      <fill>
        <patternFill>
          <bgColor rgb="FFFF0000"/>
        </patternFill>
      </fill>
    </dxf>
    <dxf>
      <fill>
        <patternFill>
          <bgColor rgb="FFFF0000"/>
        </patternFill>
      </fill>
    </dxf>
    <dxf>
      <fill>
        <patternFill>
          <bgColor rgb="FFFFC000"/>
        </patternFill>
      </fill>
    </dxf>
    <dxf>
      <fill>
        <patternFill>
          <bgColor rgb="FFFFFF00"/>
        </patternFill>
      </fill>
    </dxf>
    <dxf>
      <fill>
        <patternFill>
          <bgColor rgb="FFFF0000"/>
        </patternFill>
      </fill>
    </dxf>
    <dxf>
      <fill>
        <patternFill>
          <bgColor rgb="FFFF0000"/>
        </patternFill>
      </fill>
    </dxf>
    <dxf>
      <fill>
        <patternFill>
          <bgColor rgb="FFFFC000"/>
        </patternFill>
      </fill>
    </dxf>
    <dxf>
      <fill>
        <patternFill>
          <bgColor rgb="FFFFFF00"/>
        </patternFill>
      </fill>
    </dxf>
    <dxf>
      <fill>
        <patternFill>
          <bgColor rgb="FFFF0000"/>
        </patternFill>
      </fill>
    </dxf>
    <dxf>
      <fill>
        <patternFill>
          <bgColor rgb="FFFF0000"/>
        </patternFill>
      </fill>
    </dxf>
    <dxf>
      <fill>
        <patternFill>
          <bgColor rgb="FFFFC000"/>
        </patternFill>
      </fill>
    </dxf>
    <dxf>
      <fill>
        <patternFill>
          <bgColor rgb="FFFFFF00"/>
        </patternFill>
      </fill>
    </dxf>
    <dxf>
      <fill>
        <patternFill>
          <bgColor rgb="FFFF0000"/>
        </patternFill>
      </fill>
    </dxf>
    <dxf>
      <fill>
        <patternFill>
          <bgColor rgb="FFFF0000"/>
        </patternFill>
      </fill>
    </dxf>
    <dxf>
      <fill>
        <patternFill>
          <bgColor rgb="FFFFC000"/>
        </patternFill>
      </fill>
    </dxf>
    <dxf>
      <fill>
        <patternFill>
          <bgColor rgb="FFFFFF00"/>
        </patternFill>
      </fill>
    </dxf>
    <dxf>
      <fill>
        <patternFill>
          <bgColor rgb="FFFFFF00"/>
        </patternFill>
      </fill>
    </dxf>
    <dxf>
      <fill>
        <patternFill>
          <bgColor rgb="FFFF0000"/>
        </patternFill>
      </fill>
    </dxf>
    <dxf>
      <fill>
        <patternFill>
          <bgColor rgb="FFFF0000"/>
        </patternFill>
      </fill>
    </dxf>
    <dxf>
      <fill>
        <patternFill>
          <bgColor rgb="FFFFFF00"/>
        </patternFill>
      </fill>
    </dxf>
    <dxf>
      <fill>
        <patternFill>
          <bgColor rgb="FFFF0000"/>
        </patternFill>
      </fill>
    </dxf>
    <dxf>
      <fill>
        <patternFill>
          <bgColor rgb="FFFFFF00"/>
        </patternFill>
      </fill>
    </dxf>
    <dxf>
      <fill>
        <patternFill>
          <bgColor rgb="FFFF0000"/>
        </patternFill>
      </fill>
    </dxf>
    <dxf>
      <fill>
        <patternFill>
          <bgColor rgb="FFFF0000"/>
        </patternFill>
      </fill>
    </dxf>
    <dxf>
      <fill>
        <patternFill>
          <bgColor rgb="FFFF0000"/>
        </patternFill>
      </fill>
    </dxf>
    <dxf>
      <fill>
        <patternFill>
          <bgColor rgb="FFFFC000"/>
        </patternFill>
      </fill>
    </dxf>
    <dxf>
      <fill>
        <patternFill>
          <bgColor rgb="FFFFFF00"/>
        </patternFill>
      </fill>
    </dxf>
    <dxf>
      <fill>
        <patternFill>
          <bgColor rgb="FFFFFF00"/>
        </patternFill>
      </fill>
    </dxf>
    <dxf>
      <fill>
        <patternFill>
          <bgColor rgb="FFFF0000"/>
        </patternFill>
      </fill>
    </dxf>
    <dxf>
      <fill>
        <patternFill>
          <bgColor rgb="FFFF0000"/>
        </patternFill>
      </fill>
    </dxf>
    <dxf>
      <fill>
        <patternFill>
          <bgColor rgb="FFFFFF00"/>
        </patternFill>
      </fill>
    </dxf>
    <dxf>
      <fill>
        <patternFill>
          <bgColor rgb="FFFF0000"/>
        </patternFill>
      </fill>
    </dxf>
    <dxf>
      <fill>
        <patternFill>
          <bgColor rgb="FFFFFF00"/>
        </patternFill>
      </fill>
    </dxf>
    <dxf>
      <fill>
        <patternFill>
          <bgColor rgb="FFFF0000"/>
        </patternFill>
      </fill>
    </dxf>
    <dxf>
      <fill>
        <patternFill>
          <bgColor rgb="FFFF0000"/>
        </patternFill>
      </fill>
    </dxf>
    <dxf>
      <fill>
        <patternFill>
          <bgColor rgb="FFFF0000"/>
        </patternFill>
      </fill>
    </dxf>
    <dxf>
      <fill>
        <patternFill>
          <bgColor rgb="FFFFFF00"/>
        </patternFill>
      </fill>
    </dxf>
    <dxf>
      <fill>
        <patternFill>
          <bgColor rgb="FFFF0000"/>
        </patternFill>
      </fill>
    </dxf>
    <dxf>
      <fill>
        <patternFill>
          <bgColor rgb="FFFF0000"/>
        </patternFill>
      </fill>
    </dxf>
    <dxf>
      <fill>
        <patternFill>
          <bgColor rgb="FFFF0000"/>
        </patternFill>
      </fill>
    </dxf>
    <dxf>
      <fill>
        <patternFill>
          <bgColor rgb="FFFFFF00"/>
        </patternFill>
      </fill>
    </dxf>
    <dxf>
      <fill>
        <patternFill>
          <bgColor rgb="FFFF0000"/>
        </patternFill>
      </fill>
    </dxf>
    <dxf>
      <fill>
        <patternFill>
          <bgColor rgb="FFFF0000"/>
        </patternFill>
      </fill>
    </dxf>
    <dxf>
      <fill>
        <patternFill>
          <bgColor rgb="FFFF0000"/>
        </patternFill>
      </fill>
    </dxf>
    <dxf>
      <fill>
        <patternFill>
          <bgColor rgb="FFFFC000"/>
        </patternFill>
      </fill>
    </dxf>
    <dxf>
      <fill>
        <patternFill>
          <bgColor rgb="FFFFFF00"/>
        </patternFill>
      </fill>
    </dxf>
    <dxf>
      <fill>
        <patternFill>
          <bgColor rgb="FFFF0000"/>
        </patternFill>
      </fill>
    </dxf>
    <dxf>
      <fill>
        <patternFill>
          <bgColor rgb="FFFF0000"/>
        </patternFill>
      </fill>
    </dxf>
    <dxf>
      <fill>
        <patternFill>
          <bgColor rgb="FFFFC000"/>
        </patternFill>
      </fill>
    </dxf>
    <dxf>
      <fill>
        <patternFill>
          <bgColor rgb="FFFFFF00"/>
        </patternFill>
      </fill>
    </dxf>
    <dxf>
      <fill>
        <patternFill>
          <bgColor rgb="FFFF0000"/>
        </patternFill>
      </fill>
    </dxf>
    <dxf>
      <fill>
        <patternFill>
          <bgColor rgb="FFFF0000"/>
        </patternFill>
      </fill>
    </dxf>
    <dxf>
      <fill>
        <patternFill>
          <bgColor rgb="FFFFC000"/>
        </patternFill>
      </fill>
    </dxf>
    <dxf>
      <fill>
        <patternFill>
          <bgColor rgb="FFFFFF00"/>
        </patternFill>
      </fill>
    </dxf>
    <dxf>
      <fill>
        <patternFill>
          <bgColor rgb="FFFF0000"/>
        </patternFill>
      </fill>
    </dxf>
    <dxf>
      <fill>
        <patternFill>
          <bgColor rgb="FFFF0000"/>
        </patternFill>
      </fill>
    </dxf>
    <dxf>
      <fill>
        <patternFill>
          <bgColor rgb="FFFFC000"/>
        </patternFill>
      </fill>
    </dxf>
    <dxf>
      <fill>
        <patternFill>
          <bgColor rgb="FFFFFF00"/>
        </patternFill>
      </fill>
    </dxf>
    <dxf>
      <fill>
        <patternFill>
          <bgColor rgb="FFFF0000"/>
        </patternFill>
      </fill>
    </dxf>
    <dxf>
      <fill>
        <patternFill>
          <bgColor rgb="FFFFFF00"/>
        </patternFill>
      </fill>
    </dxf>
    <dxf>
      <fill>
        <patternFill>
          <bgColor rgb="FFFF0000"/>
        </patternFill>
      </fill>
    </dxf>
    <dxf>
      <fill>
        <patternFill>
          <bgColor rgb="FFFFFF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FF00"/>
        </patternFill>
      </fill>
    </dxf>
    <dxf>
      <fill>
        <patternFill>
          <bgColor rgb="FFFF0000"/>
        </patternFill>
      </fill>
    </dxf>
    <dxf>
      <fill>
        <patternFill>
          <bgColor rgb="FFFF0000"/>
        </patternFill>
      </fill>
    </dxf>
    <dxf>
      <fill>
        <patternFill>
          <bgColor rgb="FFFF0000"/>
        </patternFill>
      </fill>
    </dxf>
    <dxf>
      <fill>
        <patternFill>
          <bgColor rgb="FFFFC000"/>
        </patternFill>
      </fill>
    </dxf>
    <dxf>
      <fill>
        <patternFill>
          <bgColor rgb="FFFFFF00"/>
        </patternFill>
      </fill>
    </dxf>
    <dxf>
      <fill>
        <patternFill>
          <bgColor rgb="FFFF0000"/>
        </patternFill>
      </fill>
    </dxf>
    <dxf>
      <fill>
        <patternFill>
          <bgColor rgb="FFFF0000"/>
        </patternFill>
      </fill>
    </dxf>
    <dxf>
      <fill>
        <patternFill>
          <bgColor rgb="FFFFC000"/>
        </patternFill>
      </fill>
    </dxf>
    <dxf>
      <fill>
        <patternFill>
          <bgColor rgb="FFFFFF00"/>
        </patternFill>
      </fill>
    </dxf>
    <dxf>
      <fill>
        <patternFill>
          <bgColor rgb="FFFF0000"/>
        </patternFill>
      </fill>
    </dxf>
    <dxf>
      <fill>
        <patternFill>
          <bgColor rgb="FFFF0000"/>
        </patternFill>
      </fill>
    </dxf>
    <dxf>
      <fill>
        <patternFill>
          <bgColor rgb="FFFFC000"/>
        </patternFill>
      </fill>
    </dxf>
    <dxf>
      <fill>
        <patternFill>
          <bgColor rgb="FFFFFF00"/>
        </patternFill>
      </fill>
    </dxf>
    <dxf>
      <fill>
        <patternFill>
          <bgColor rgb="FFFF0000"/>
        </patternFill>
      </fill>
    </dxf>
    <dxf>
      <fill>
        <patternFill>
          <bgColor rgb="FFFF0000"/>
        </patternFill>
      </fill>
    </dxf>
    <dxf>
      <fill>
        <patternFill>
          <bgColor rgb="FFFFC000"/>
        </patternFill>
      </fill>
    </dxf>
    <dxf>
      <fill>
        <patternFill>
          <bgColor rgb="FFFFFF00"/>
        </patternFill>
      </fill>
    </dxf>
    <dxf>
      <fill>
        <patternFill>
          <bgColor rgb="FFFFFF00"/>
        </patternFill>
      </fill>
    </dxf>
    <dxf>
      <fill>
        <patternFill>
          <bgColor rgb="FFFF0000"/>
        </patternFill>
      </fill>
    </dxf>
    <dxf>
      <fill>
        <patternFill>
          <bgColor rgb="FFFF0000"/>
        </patternFill>
      </fill>
    </dxf>
    <dxf>
      <fill>
        <patternFill>
          <bgColor rgb="FFFFFF00"/>
        </patternFill>
      </fill>
    </dxf>
    <dxf>
      <fill>
        <patternFill>
          <bgColor rgb="FFFF0000"/>
        </patternFill>
      </fill>
    </dxf>
    <dxf>
      <fill>
        <patternFill>
          <bgColor rgb="FFFFFF00"/>
        </patternFill>
      </fill>
    </dxf>
    <dxf>
      <fill>
        <patternFill>
          <bgColor rgb="FFFF0000"/>
        </patternFill>
      </fill>
    </dxf>
    <dxf>
      <fill>
        <patternFill>
          <bgColor rgb="FFFF0000"/>
        </patternFill>
      </fill>
    </dxf>
    <dxf>
      <fill>
        <patternFill>
          <bgColor rgb="FFFF0000"/>
        </patternFill>
      </fill>
    </dxf>
    <dxf>
      <fill>
        <patternFill>
          <bgColor rgb="FFFFC000"/>
        </patternFill>
      </fill>
    </dxf>
    <dxf>
      <fill>
        <patternFill>
          <bgColor rgb="FFFFFF00"/>
        </patternFill>
      </fill>
    </dxf>
    <dxf>
      <fill>
        <patternFill>
          <bgColor rgb="FFFFFF00"/>
        </patternFill>
      </fill>
    </dxf>
    <dxf>
      <fill>
        <patternFill>
          <bgColor rgb="FFFF0000"/>
        </patternFill>
      </fill>
    </dxf>
    <dxf>
      <fill>
        <patternFill>
          <bgColor rgb="FFFF0000"/>
        </patternFill>
      </fill>
    </dxf>
    <dxf>
      <fill>
        <patternFill>
          <bgColor rgb="FFFFFF00"/>
        </patternFill>
      </fill>
    </dxf>
    <dxf>
      <fill>
        <patternFill>
          <bgColor rgb="FFFF0000"/>
        </patternFill>
      </fill>
    </dxf>
    <dxf>
      <fill>
        <patternFill>
          <bgColor rgb="FFFFFF00"/>
        </patternFill>
      </fill>
    </dxf>
    <dxf>
      <fill>
        <patternFill>
          <bgColor rgb="FFFF0000"/>
        </patternFill>
      </fill>
    </dxf>
    <dxf>
      <fill>
        <patternFill>
          <bgColor rgb="FFFF0000"/>
        </patternFill>
      </fill>
    </dxf>
    <dxf>
      <fill>
        <patternFill>
          <bgColor rgb="FFFF0000"/>
        </patternFill>
      </fill>
    </dxf>
    <dxf>
      <fill>
        <patternFill>
          <bgColor rgb="FFFFFF00"/>
        </patternFill>
      </fill>
    </dxf>
    <dxf>
      <fill>
        <patternFill>
          <bgColor rgb="FFFF0000"/>
        </patternFill>
      </fill>
    </dxf>
    <dxf>
      <fill>
        <patternFill>
          <bgColor rgb="FFFF0000"/>
        </patternFill>
      </fill>
    </dxf>
    <dxf>
      <fill>
        <patternFill>
          <bgColor rgb="FFFF0000"/>
        </patternFill>
      </fill>
    </dxf>
    <dxf>
      <fill>
        <patternFill>
          <bgColor rgb="FFFFFF00"/>
        </patternFill>
      </fill>
    </dxf>
    <dxf>
      <fill>
        <patternFill>
          <bgColor rgb="FFFF0000"/>
        </patternFill>
      </fill>
    </dxf>
    <dxf>
      <fill>
        <patternFill>
          <bgColor rgb="FFFF0000"/>
        </patternFill>
      </fill>
    </dxf>
    <dxf>
      <fill>
        <patternFill>
          <bgColor rgb="FFFF0000"/>
        </patternFill>
      </fill>
    </dxf>
    <dxf>
      <fill>
        <patternFill>
          <bgColor rgb="FFFFC000"/>
        </patternFill>
      </fill>
    </dxf>
    <dxf>
      <fill>
        <patternFill>
          <bgColor rgb="FFFFFF00"/>
        </patternFill>
      </fill>
    </dxf>
    <dxf>
      <fill>
        <patternFill>
          <bgColor rgb="FFFF0000"/>
        </patternFill>
      </fill>
    </dxf>
    <dxf>
      <fill>
        <patternFill>
          <bgColor rgb="FFFF0000"/>
        </patternFill>
      </fill>
    </dxf>
    <dxf>
      <fill>
        <patternFill>
          <bgColor rgb="FFFFC000"/>
        </patternFill>
      </fill>
    </dxf>
    <dxf>
      <fill>
        <patternFill>
          <bgColor rgb="FFFFFF00"/>
        </patternFill>
      </fill>
    </dxf>
    <dxf>
      <fill>
        <patternFill>
          <bgColor rgb="FFFF0000"/>
        </patternFill>
      </fill>
    </dxf>
    <dxf>
      <fill>
        <patternFill>
          <bgColor rgb="FFFF0000"/>
        </patternFill>
      </fill>
    </dxf>
    <dxf>
      <fill>
        <patternFill>
          <bgColor rgb="FFFFC000"/>
        </patternFill>
      </fill>
    </dxf>
    <dxf>
      <fill>
        <patternFill>
          <bgColor rgb="FFFFFF00"/>
        </patternFill>
      </fill>
    </dxf>
    <dxf>
      <fill>
        <patternFill>
          <bgColor rgb="FFFF0000"/>
        </patternFill>
      </fill>
    </dxf>
    <dxf>
      <fill>
        <patternFill>
          <bgColor rgb="FFFF0000"/>
        </patternFill>
      </fill>
    </dxf>
    <dxf>
      <fill>
        <patternFill>
          <bgColor rgb="FFFFC000"/>
        </patternFill>
      </fill>
    </dxf>
    <dxf>
      <fill>
        <patternFill>
          <bgColor rgb="FFFFFF00"/>
        </patternFill>
      </fill>
    </dxf>
    <dxf>
      <fill>
        <patternFill>
          <bgColor rgb="FFFF0000"/>
        </patternFill>
      </fill>
    </dxf>
    <dxf>
      <fill>
        <patternFill>
          <bgColor rgb="FFFFFF00"/>
        </patternFill>
      </fill>
    </dxf>
    <dxf>
      <fill>
        <patternFill>
          <bgColor rgb="FFFF0000"/>
        </patternFill>
      </fill>
    </dxf>
    <dxf>
      <fill>
        <patternFill>
          <bgColor rgb="FFFFFF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FF00"/>
        </patternFill>
      </fill>
    </dxf>
    <dxf>
      <fill>
        <patternFill>
          <bgColor rgb="FFFF0000"/>
        </patternFill>
      </fill>
    </dxf>
    <dxf>
      <fill>
        <patternFill>
          <bgColor rgb="FFFF0000"/>
        </patternFill>
      </fill>
    </dxf>
    <dxf>
      <fill>
        <patternFill>
          <bgColor rgb="FFFF0000"/>
        </patternFill>
      </fill>
    </dxf>
    <dxf>
      <fill>
        <patternFill>
          <bgColor rgb="FFFFC000"/>
        </patternFill>
      </fill>
    </dxf>
    <dxf>
      <fill>
        <patternFill>
          <bgColor rgb="FFFFFF00"/>
        </patternFill>
      </fill>
    </dxf>
    <dxf>
      <fill>
        <patternFill>
          <bgColor rgb="FFFF0000"/>
        </patternFill>
      </fill>
    </dxf>
    <dxf>
      <fill>
        <patternFill>
          <bgColor rgb="FFFF0000"/>
        </patternFill>
      </fill>
    </dxf>
    <dxf>
      <fill>
        <patternFill>
          <bgColor rgb="FFFFC000"/>
        </patternFill>
      </fill>
    </dxf>
    <dxf>
      <fill>
        <patternFill>
          <bgColor rgb="FFFFFF00"/>
        </patternFill>
      </fill>
    </dxf>
    <dxf>
      <fill>
        <patternFill>
          <bgColor rgb="FFFF0000"/>
        </patternFill>
      </fill>
    </dxf>
    <dxf>
      <fill>
        <patternFill>
          <bgColor rgb="FFFF0000"/>
        </patternFill>
      </fill>
    </dxf>
    <dxf>
      <fill>
        <patternFill>
          <bgColor rgb="FFFFC000"/>
        </patternFill>
      </fill>
    </dxf>
    <dxf>
      <fill>
        <patternFill>
          <bgColor rgb="FFFFFF00"/>
        </patternFill>
      </fill>
    </dxf>
    <dxf>
      <fill>
        <patternFill>
          <bgColor rgb="FFFF0000"/>
        </patternFill>
      </fill>
    </dxf>
    <dxf>
      <fill>
        <patternFill>
          <bgColor rgb="FFFF0000"/>
        </patternFill>
      </fill>
    </dxf>
    <dxf>
      <fill>
        <patternFill>
          <bgColor rgb="FFFFC000"/>
        </patternFill>
      </fill>
    </dxf>
    <dxf>
      <fill>
        <patternFill>
          <bgColor rgb="FFFFFF00"/>
        </patternFill>
      </fill>
    </dxf>
    <dxf>
      <fill>
        <patternFill>
          <bgColor rgb="FFFFFF00"/>
        </patternFill>
      </fill>
    </dxf>
    <dxf>
      <fill>
        <patternFill>
          <bgColor rgb="FFFF0000"/>
        </patternFill>
      </fill>
    </dxf>
    <dxf>
      <fill>
        <patternFill>
          <bgColor rgb="FFFF0000"/>
        </patternFill>
      </fill>
    </dxf>
    <dxf>
      <fill>
        <patternFill>
          <bgColor rgb="FFFFFF00"/>
        </patternFill>
      </fill>
    </dxf>
    <dxf>
      <fill>
        <patternFill>
          <bgColor rgb="FFFF0000"/>
        </patternFill>
      </fill>
    </dxf>
    <dxf>
      <fill>
        <patternFill>
          <bgColor rgb="FFFFFF00"/>
        </patternFill>
      </fill>
    </dxf>
    <dxf>
      <fill>
        <patternFill>
          <bgColor rgb="FFFF0000"/>
        </patternFill>
      </fill>
    </dxf>
    <dxf>
      <fill>
        <patternFill>
          <bgColor rgb="FFFF0000"/>
        </patternFill>
      </fill>
    </dxf>
    <dxf>
      <fill>
        <patternFill>
          <bgColor rgb="FFFF0000"/>
        </patternFill>
      </fill>
    </dxf>
    <dxf>
      <fill>
        <patternFill>
          <bgColor rgb="FFFFC000"/>
        </patternFill>
      </fill>
    </dxf>
    <dxf>
      <fill>
        <patternFill>
          <bgColor rgb="FFFFFF00"/>
        </patternFill>
      </fill>
    </dxf>
    <dxf>
      <fill>
        <patternFill>
          <bgColor rgb="FFFFFF00"/>
        </patternFill>
      </fill>
    </dxf>
    <dxf>
      <fill>
        <patternFill>
          <bgColor rgb="FFFF0000"/>
        </patternFill>
      </fill>
    </dxf>
    <dxf>
      <fill>
        <patternFill>
          <bgColor rgb="FFFF0000"/>
        </patternFill>
      </fill>
    </dxf>
    <dxf>
      <fill>
        <patternFill>
          <bgColor rgb="FFFFFF00"/>
        </patternFill>
      </fill>
    </dxf>
    <dxf>
      <fill>
        <patternFill>
          <bgColor rgb="FFFF0000"/>
        </patternFill>
      </fill>
    </dxf>
    <dxf>
      <fill>
        <patternFill>
          <bgColor rgb="FFFFFF00"/>
        </patternFill>
      </fill>
    </dxf>
    <dxf>
      <fill>
        <patternFill>
          <bgColor rgb="FFFF0000"/>
        </patternFill>
      </fill>
    </dxf>
    <dxf>
      <fill>
        <patternFill>
          <bgColor rgb="FFFF0000"/>
        </patternFill>
      </fill>
    </dxf>
    <dxf>
      <fill>
        <patternFill>
          <bgColor rgb="FFFF0000"/>
        </patternFill>
      </fill>
    </dxf>
    <dxf>
      <fill>
        <patternFill>
          <bgColor rgb="FFFFFF00"/>
        </patternFill>
      </fill>
    </dxf>
    <dxf>
      <fill>
        <patternFill>
          <bgColor rgb="FFFF0000"/>
        </patternFill>
      </fill>
    </dxf>
    <dxf>
      <fill>
        <patternFill>
          <bgColor rgb="FFFF0000"/>
        </patternFill>
      </fill>
    </dxf>
    <dxf>
      <fill>
        <patternFill>
          <bgColor rgb="FFFF0000"/>
        </patternFill>
      </fill>
    </dxf>
    <dxf>
      <fill>
        <patternFill>
          <bgColor rgb="FFFFFF00"/>
        </patternFill>
      </fill>
    </dxf>
    <dxf>
      <fill>
        <patternFill>
          <bgColor rgb="FFFF0000"/>
        </patternFill>
      </fill>
    </dxf>
    <dxf>
      <fill>
        <patternFill>
          <bgColor rgb="FFFF0000"/>
        </patternFill>
      </fill>
    </dxf>
    <dxf>
      <fill>
        <patternFill>
          <bgColor rgb="FFFF0000"/>
        </patternFill>
      </fill>
    </dxf>
    <dxf>
      <fill>
        <patternFill>
          <bgColor rgb="FFFFC000"/>
        </patternFill>
      </fill>
    </dxf>
    <dxf>
      <fill>
        <patternFill>
          <bgColor rgb="FFFFFF00"/>
        </patternFill>
      </fill>
    </dxf>
    <dxf>
      <fill>
        <patternFill>
          <bgColor rgb="FFFF0000"/>
        </patternFill>
      </fill>
    </dxf>
    <dxf>
      <fill>
        <patternFill>
          <bgColor rgb="FFFF0000"/>
        </patternFill>
      </fill>
    </dxf>
    <dxf>
      <fill>
        <patternFill>
          <bgColor rgb="FFFFC000"/>
        </patternFill>
      </fill>
    </dxf>
    <dxf>
      <fill>
        <patternFill>
          <bgColor rgb="FFFFFF00"/>
        </patternFill>
      </fill>
    </dxf>
    <dxf>
      <fill>
        <patternFill>
          <bgColor rgb="FFFF0000"/>
        </patternFill>
      </fill>
    </dxf>
    <dxf>
      <fill>
        <patternFill>
          <bgColor rgb="FFFF0000"/>
        </patternFill>
      </fill>
    </dxf>
    <dxf>
      <fill>
        <patternFill>
          <bgColor rgb="FFFFC000"/>
        </patternFill>
      </fill>
    </dxf>
    <dxf>
      <fill>
        <patternFill>
          <bgColor rgb="FFFFFF00"/>
        </patternFill>
      </fill>
    </dxf>
    <dxf>
      <fill>
        <patternFill>
          <bgColor rgb="FFFF0000"/>
        </patternFill>
      </fill>
    </dxf>
    <dxf>
      <fill>
        <patternFill>
          <bgColor rgb="FFFF0000"/>
        </patternFill>
      </fill>
    </dxf>
    <dxf>
      <fill>
        <patternFill>
          <bgColor rgb="FFFFC000"/>
        </patternFill>
      </fill>
    </dxf>
    <dxf>
      <fill>
        <patternFill>
          <bgColor rgb="FFFFFF00"/>
        </patternFill>
      </fill>
    </dxf>
    <dxf>
      <fill>
        <patternFill>
          <bgColor rgb="FFFF0000"/>
        </patternFill>
      </fill>
    </dxf>
    <dxf>
      <fill>
        <patternFill>
          <bgColor rgb="FFFFFF00"/>
        </patternFill>
      </fill>
    </dxf>
    <dxf>
      <fill>
        <patternFill>
          <bgColor rgb="FFFF0000"/>
        </patternFill>
      </fill>
    </dxf>
    <dxf>
      <fill>
        <patternFill>
          <bgColor rgb="FFFFFF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FF00"/>
        </patternFill>
      </fill>
    </dxf>
    <dxf>
      <fill>
        <patternFill>
          <bgColor rgb="FFFF0000"/>
        </patternFill>
      </fill>
    </dxf>
    <dxf>
      <fill>
        <patternFill>
          <bgColor rgb="FFFF0000"/>
        </patternFill>
      </fill>
    </dxf>
    <dxf>
      <fill>
        <patternFill>
          <bgColor rgb="FFFF0000"/>
        </patternFill>
      </fill>
    </dxf>
    <dxf>
      <fill>
        <patternFill>
          <bgColor rgb="FFFFC000"/>
        </patternFill>
      </fill>
    </dxf>
    <dxf>
      <fill>
        <patternFill>
          <bgColor rgb="FFFFFF00"/>
        </patternFill>
      </fill>
    </dxf>
    <dxf>
      <fill>
        <patternFill>
          <bgColor rgb="FFFF0000"/>
        </patternFill>
      </fill>
    </dxf>
    <dxf>
      <fill>
        <patternFill>
          <bgColor rgb="FFFF0000"/>
        </patternFill>
      </fill>
    </dxf>
    <dxf>
      <fill>
        <patternFill>
          <bgColor rgb="FFFFC000"/>
        </patternFill>
      </fill>
    </dxf>
    <dxf>
      <fill>
        <patternFill>
          <bgColor rgb="FFFFFF00"/>
        </patternFill>
      </fill>
    </dxf>
    <dxf>
      <fill>
        <patternFill>
          <bgColor rgb="FFFF0000"/>
        </patternFill>
      </fill>
    </dxf>
    <dxf>
      <fill>
        <patternFill>
          <bgColor rgb="FFFF0000"/>
        </patternFill>
      </fill>
    </dxf>
    <dxf>
      <fill>
        <patternFill>
          <bgColor rgb="FFFFC000"/>
        </patternFill>
      </fill>
    </dxf>
    <dxf>
      <fill>
        <patternFill>
          <bgColor rgb="FFFFFF00"/>
        </patternFill>
      </fill>
    </dxf>
    <dxf>
      <fill>
        <patternFill>
          <bgColor rgb="FFFF0000"/>
        </patternFill>
      </fill>
    </dxf>
    <dxf>
      <fill>
        <patternFill>
          <bgColor rgb="FFFF0000"/>
        </patternFill>
      </fill>
    </dxf>
    <dxf>
      <fill>
        <patternFill>
          <bgColor rgb="FFFFC000"/>
        </patternFill>
      </fill>
    </dxf>
    <dxf>
      <fill>
        <patternFill>
          <bgColor rgb="FFFFFF00"/>
        </patternFill>
      </fill>
    </dxf>
    <dxf>
      <fill>
        <patternFill>
          <bgColor rgb="FFFFFF00"/>
        </patternFill>
      </fill>
    </dxf>
    <dxf>
      <fill>
        <patternFill>
          <bgColor rgb="FFFF0000"/>
        </patternFill>
      </fill>
    </dxf>
    <dxf>
      <fill>
        <patternFill>
          <bgColor rgb="FFFF0000"/>
        </patternFill>
      </fill>
    </dxf>
    <dxf>
      <fill>
        <patternFill>
          <bgColor rgb="FFFFFF00"/>
        </patternFill>
      </fill>
    </dxf>
    <dxf>
      <fill>
        <patternFill>
          <bgColor rgb="FFFF0000"/>
        </patternFill>
      </fill>
    </dxf>
    <dxf>
      <fill>
        <patternFill>
          <bgColor rgb="FFFFFF00"/>
        </patternFill>
      </fill>
    </dxf>
    <dxf>
      <fill>
        <patternFill>
          <bgColor rgb="FFFF0000"/>
        </patternFill>
      </fill>
    </dxf>
    <dxf>
      <fill>
        <patternFill>
          <bgColor rgb="FFFF0000"/>
        </patternFill>
      </fill>
    </dxf>
    <dxf>
      <fill>
        <patternFill>
          <bgColor rgb="FFFF0000"/>
        </patternFill>
      </fill>
    </dxf>
    <dxf>
      <fill>
        <patternFill>
          <bgColor rgb="FFFFC000"/>
        </patternFill>
      </fill>
    </dxf>
    <dxf>
      <fill>
        <patternFill>
          <bgColor rgb="FFFFFF00"/>
        </patternFill>
      </fill>
    </dxf>
    <dxf>
      <fill>
        <patternFill>
          <bgColor rgb="FFFFFF00"/>
        </patternFill>
      </fill>
    </dxf>
    <dxf>
      <fill>
        <patternFill>
          <bgColor rgb="FFFF0000"/>
        </patternFill>
      </fill>
    </dxf>
    <dxf>
      <fill>
        <patternFill>
          <bgColor rgb="FFFF0000"/>
        </patternFill>
      </fill>
    </dxf>
    <dxf>
      <fill>
        <patternFill>
          <bgColor rgb="FFFFFF00"/>
        </patternFill>
      </fill>
    </dxf>
    <dxf>
      <fill>
        <patternFill>
          <bgColor rgb="FFFF0000"/>
        </patternFill>
      </fill>
    </dxf>
    <dxf>
      <fill>
        <patternFill>
          <bgColor rgb="FFFFFF00"/>
        </patternFill>
      </fill>
    </dxf>
    <dxf>
      <fill>
        <patternFill>
          <bgColor rgb="FFFF0000"/>
        </patternFill>
      </fill>
    </dxf>
    <dxf>
      <fill>
        <patternFill>
          <bgColor rgb="FFFF0000"/>
        </patternFill>
      </fill>
    </dxf>
    <dxf>
      <fill>
        <patternFill>
          <bgColor rgb="FFFF0000"/>
        </patternFill>
      </fill>
    </dxf>
    <dxf>
      <fill>
        <patternFill>
          <bgColor rgb="FFFFFF00"/>
        </patternFill>
      </fill>
    </dxf>
    <dxf>
      <fill>
        <patternFill>
          <bgColor rgb="FFFF0000"/>
        </patternFill>
      </fill>
    </dxf>
    <dxf>
      <fill>
        <patternFill>
          <bgColor rgb="FFFF0000"/>
        </patternFill>
      </fill>
    </dxf>
    <dxf>
      <fill>
        <patternFill>
          <bgColor rgb="FFFF0000"/>
        </patternFill>
      </fill>
    </dxf>
    <dxf>
      <fill>
        <patternFill>
          <bgColor rgb="FFFFFF00"/>
        </patternFill>
      </fill>
    </dxf>
    <dxf>
      <fill>
        <patternFill>
          <bgColor rgb="FFFF0000"/>
        </patternFill>
      </fill>
    </dxf>
    <dxf>
      <fill>
        <patternFill>
          <bgColor rgb="FFFF0000"/>
        </patternFill>
      </fill>
    </dxf>
    <dxf>
      <fill>
        <patternFill>
          <bgColor rgb="FFFF0000"/>
        </patternFill>
      </fill>
    </dxf>
    <dxf>
      <fill>
        <patternFill>
          <bgColor rgb="FFFFC000"/>
        </patternFill>
      </fill>
    </dxf>
    <dxf>
      <fill>
        <patternFill>
          <bgColor rgb="FFFFFF00"/>
        </patternFill>
      </fill>
    </dxf>
    <dxf>
      <fill>
        <patternFill>
          <bgColor rgb="FFFF0000"/>
        </patternFill>
      </fill>
    </dxf>
    <dxf>
      <fill>
        <patternFill>
          <bgColor rgb="FFFF0000"/>
        </patternFill>
      </fill>
    </dxf>
    <dxf>
      <fill>
        <patternFill>
          <bgColor rgb="FFFFC000"/>
        </patternFill>
      </fill>
    </dxf>
    <dxf>
      <fill>
        <patternFill>
          <bgColor rgb="FFFFFF00"/>
        </patternFill>
      </fill>
    </dxf>
    <dxf>
      <fill>
        <patternFill>
          <bgColor rgb="FFFF0000"/>
        </patternFill>
      </fill>
    </dxf>
    <dxf>
      <fill>
        <patternFill>
          <bgColor rgb="FFFF0000"/>
        </patternFill>
      </fill>
    </dxf>
    <dxf>
      <fill>
        <patternFill>
          <bgColor rgb="FFFFC000"/>
        </patternFill>
      </fill>
    </dxf>
    <dxf>
      <fill>
        <patternFill>
          <bgColor rgb="FFFFFF00"/>
        </patternFill>
      </fill>
    </dxf>
    <dxf>
      <fill>
        <patternFill>
          <bgColor rgb="FFFF0000"/>
        </patternFill>
      </fill>
    </dxf>
    <dxf>
      <fill>
        <patternFill>
          <bgColor rgb="FFFF0000"/>
        </patternFill>
      </fill>
    </dxf>
    <dxf>
      <fill>
        <patternFill>
          <bgColor rgb="FFFFC000"/>
        </patternFill>
      </fill>
    </dxf>
    <dxf>
      <fill>
        <patternFill>
          <bgColor rgb="FFFFFF00"/>
        </patternFill>
      </fill>
    </dxf>
    <dxf>
      <fill>
        <patternFill>
          <bgColor rgb="FFFF0000"/>
        </patternFill>
      </fill>
    </dxf>
    <dxf>
      <fill>
        <patternFill>
          <bgColor rgb="FFFFFF00"/>
        </patternFill>
      </fill>
    </dxf>
    <dxf>
      <fill>
        <patternFill>
          <bgColor rgb="FFFF0000"/>
        </patternFill>
      </fill>
    </dxf>
    <dxf>
      <fill>
        <patternFill>
          <bgColor rgb="FFFFFF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FF00"/>
        </patternFill>
      </fill>
    </dxf>
    <dxf>
      <fill>
        <patternFill>
          <bgColor rgb="FFFF0000"/>
        </patternFill>
      </fill>
    </dxf>
    <dxf>
      <fill>
        <patternFill>
          <bgColor rgb="FFFF0000"/>
        </patternFill>
      </fill>
    </dxf>
    <dxf>
      <fill>
        <patternFill>
          <bgColor rgb="FFFF0000"/>
        </patternFill>
      </fill>
    </dxf>
    <dxf>
      <fill>
        <patternFill>
          <bgColor rgb="FFFFC000"/>
        </patternFill>
      </fill>
    </dxf>
    <dxf>
      <fill>
        <patternFill>
          <bgColor rgb="FFFFFF00"/>
        </patternFill>
      </fill>
    </dxf>
    <dxf>
      <fill>
        <patternFill>
          <bgColor rgb="FFFF0000"/>
        </patternFill>
      </fill>
    </dxf>
    <dxf>
      <fill>
        <patternFill>
          <bgColor rgb="FFFF0000"/>
        </patternFill>
      </fill>
    </dxf>
    <dxf>
      <fill>
        <patternFill>
          <bgColor rgb="FFFFC000"/>
        </patternFill>
      </fill>
    </dxf>
    <dxf>
      <fill>
        <patternFill>
          <bgColor rgb="FFFFFF00"/>
        </patternFill>
      </fill>
    </dxf>
    <dxf>
      <fill>
        <patternFill>
          <bgColor rgb="FFFF0000"/>
        </patternFill>
      </fill>
    </dxf>
    <dxf>
      <fill>
        <patternFill>
          <bgColor rgb="FFFF0000"/>
        </patternFill>
      </fill>
    </dxf>
    <dxf>
      <fill>
        <patternFill>
          <bgColor rgb="FFFFC000"/>
        </patternFill>
      </fill>
    </dxf>
    <dxf>
      <fill>
        <patternFill>
          <bgColor rgb="FFFFFF00"/>
        </patternFill>
      </fill>
    </dxf>
    <dxf>
      <fill>
        <patternFill>
          <bgColor rgb="FFFF0000"/>
        </patternFill>
      </fill>
    </dxf>
    <dxf>
      <fill>
        <patternFill>
          <bgColor rgb="FFFF0000"/>
        </patternFill>
      </fill>
    </dxf>
    <dxf>
      <fill>
        <patternFill>
          <bgColor rgb="FFFFC000"/>
        </patternFill>
      </fill>
    </dxf>
    <dxf>
      <fill>
        <patternFill>
          <bgColor rgb="FFFFFF00"/>
        </patternFill>
      </fill>
    </dxf>
    <dxf>
      <fill>
        <patternFill>
          <bgColor rgb="FFFFFF00"/>
        </patternFill>
      </fill>
    </dxf>
    <dxf>
      <fill>
        <patternFill>
          <bgColor rgb="FFFF0000"/>
        </patternFill>
      </fill>
    </dxf>
    <dxf>
      <fill>
        <patternFill>
          <bgColor rgb="FFFF0000"/>
        </patternFill>
      </fill>
    </dxf>
    <dxf>
      <fill>
        <patternFill>
          <bgColor rgb="FFFFFF00"/>
        </patternFill>
      </fill>
    </dxf>
    <dxf>
      <fill>
        <patternFill>
          <bgColor rgb="FFFF0000"/>
        </patternFill>
      </fill>
    </dxf>
    <dxf>
      <fill>
        <patternFill>
          <bgColor rgb="FFFFFF00"/>
        </patternFill>
      </fill>
    </dxf>
    <dxf>
      <fill>
        <patternFill>
          <bgColor rgb="FFFF0000"/>
        </patternFill>
      </fill>
    </dxf>
    <dxf>
      <fill>
        <patternFill>
          <bgColor rgb="FFFF0000"/>
        </patternFill>
      </fill>
    </dxf>
    <dxf>
      <fill>
        <patternFill>
          <bgColor rgb="FFFF0000"/>
        </patternFill>
      </fill>
    </dxf>
    <dxf>
      <fill>
        <patternFill>
          <bgColor rgb="FFFFC000"/>
        </patternFill>
      </fill>
    </dxf>
    <dxf>
      <fill>
        <patternFill>
          <bgColor rgb="FFFFFF00"/>
        </patternFill>
      </fill>
    </dxf>
    <dxf>
      <fill>
        <patternFill>
          <bgColor rgb="FFFFFF00"/>
        </patternFill>
      </fill>
    </dxf>
    <dxf>
      <fill>
        <patternFill>
          <bgColor rgb="FFFF0000"/>
        </patternFill>
      </fill>
    </dxf>
    <dxf>
      <fill>
        <patternFill>
          <bgColor rgb="FFFF0000"/>
        </patternFill>
      </fill>
    </dxf>
    <dxf>
      <fill>
        <patternFill>
          <bgColor rgb="FFFFFF00"/>
        </patternFill>
      </fill>
    </dxf>
    <dxf>
      <fill>
        <patternFill>
          <bgColor rgb="FFFF0000"/>
        </patternFill>
      </fill>
    </dxf>
    <dxf>
      <fill>
        <patternFill>
          <bgColor rgb="FFFFFF00"/>
        </patternFill>
      </fill>
    </dxf>
    <dxf>
      <fill>
        <patternFill>
          <bgColor rgb="FFFF0000"/>
        </patternFill>
      </fill>
    </dxf>
    <dxf>
      <fill>
        <patternFill>
          <bgColor rgb="FFFF0000"/>
        </patternFill>
      </fill>
    </dxf>
    <dxf>
      <fill>
        <patternFill>
          <bgColor rgb="FFFF0000"/>
        </patternFill>
      </fill>
    </dxf>
    <dxf>
      <fill>
        <patternFill>
          <bgColor rgb="FFFFFF00"/>
        </patternFill>
      </fill>
    </dxf>
    <dxf>
      <fill>
        <patternFill>
          <bgColor rgb="FFFF0000"/>
        </patternFill>
      </fill>
    </dxf>
    <dxf>
      <fill>
        <patternFill>
          <bgColor rgb="FFFF0000"/>
        </patternFill>
      </fill>
    </dxf>
    <dxf>
      <fill>
        <patternFill>
          <bgColor rgb="FFFF0000"/>
        </patternFill>
      </fill>
    </dxf>
    <dxf>
      <fill>
        <patternFill>
          <bgColor rgb="FFFFFF00"/>
        </patternFill>
      </fill>
    </dxf>
    <dxf>
      <fill>
        <patternFill>
          <bgColor rgb="FFFF0000"/>
        </patternFill>
      </fill>
    </dxf>
    <dxf>
      <fill>
        <patternFill>
          <bgColor rgb="FFFF0000"/>
        </patternFill>
      </fill>
    </dxf>
    <dxf>
      <fill>
        <patternFill>
          <bgColor rgb="FFFF0000"/>
        </patternFill>
      </fill>
    </dxf>
    <dxf>
      <fill>
        <patternFill>
          <bgColor rgb="FFFFC000"/>
        </patternFill>
      </fill>
    </dxf>
    <dxf>
      <fill>
        <patternFill>
          <bgColor rgb="FFFFFF00"/>
        </patternFill>
      </fill>
    </dxf>
    <dxf>
      <fill>
        <patternFill>
          <bgColor rgb="FFFF0000"/>
        </patternFill>
      </fill>
    </dxf>
    <dxf>
      <fill>
        <patternFill>
          <bgColor rgb="FFFF0000"/>
        </patternFill>
      </fill>
    </dxf>
    <dxf>
      <fill>
        <patternFill>
          <bgColor rgb="FFFFC000"/>
        </patternFill>
      </fill>
    </dxf>
    <dxf>
      <fill>
        <patternFill>
          <bgColor rgb="FFFFFF00"/>
        </patternFill>
      </fill>
    </dxf>
    <dxf>
      <fill>
        <patternFill>
          <bgColor rgb="FFFF0000"/>
        </patternFill>
      </fill>
    </dxf>
    <dxf>
      <fill>
        <patternFill>
          <bgColor rgb="FFFF0000"/>
        </patternFill>
      </fill>
    </dxf>
    <dxf>
      <fill>
        <patternFill>
          <bgColor rgb="FFFFC000"/>
        </patternFill>
      </fill>
    </dxf>
    <dxf>
      <fill>
        <patternFill>
          <bgColor rgb="FFFFFF00"/>
        </patternFill>
      </fill>
    </dxf>
    <dxf>
      <fill>
        <patternFill>
          <bgColor rgb="FFFF0000"/>
        </patternFill>
      </fill>
    </dxf>
    <dxf>
      <fill>
        <patternFill>
          <bgColor rgb="FFFF0000"/>
        </patternFill>
      </fill>
    </dxf>
    <dxf>
      <fill>
        <patternFill>
          <bgColor rgb="FFFFC000"/>
        </patternFill>
      </fill>
    </dxf>
    <dxf>
      <fill>
        <patternFill>
          <bgColor rgb="FFFFFF00"/>
        </patternFill>
      </fill>
    </dxf>
    <dxf>
      <fill>
        <patternFill>
          <bgColor rgb="FFFF0000"/>
        </patternFill>
      </fill>
    </dxf>
    <dxf>
      <fill>
        <patternFill>
          <bgColor rgb="FFFFFF00"/>
        </patternFill>
      </fill>
    </dxf>
    <dxf>
      <fill>
        <patternFill>
          <bgColor rgb="FFFF0000"/>
        </patternFill>
      </fill>
    </dxf>
    <dxf>
      <fill>
        <patternFill>
          <bgColor rgb="FFFFFF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FF00"/>
        </patternFill>
      </fill>
    </dxf>
    <dxf>
      <fill>
        <patternFill>
          <bgColor rgb="FFFF0000"/>
        </patternFill>
      </fill>
    </dxf>
    <dxf>
      <fill>
        <patternFill>
          <bgColor rgb="FFFF0000"/>
        </patternFill>
      </fill>
    </dxf>
    <dxf>
      <fill>
        <patternFill>
          <bgColor rgb="FFFF0000"/>
        </patternFill>
      </fill>
    </dxf>
    <dxf>
      <fill>
        <patternFill>
          <bgColor rgb="FFFFC000"/>
        </patternFill>
      </fill>
    </dxf>
    <dxf>
      <fill>
        <patternFill>
          <bgColor rgb="FFFFFF00"/>
        </patternFill>
      </fill>
    </dxf>
    <dxf>
      <fill>
        <patternFill>
          <bgColor rgb="FFFF0000"/>
        </patternFill>
      </fill>
    </dxf>
    <dxf>
      <fill>
        <patternFill>
          <bgColor rgb="FFFF0000"/>
        </patternFill>
      </fill>
    </dxf>
    <dxf>
      <fill>
        <patternFill>
          <bgColor rgb="FFFFC000"/>
        </patternFill>
      </fill>
    </dxf>
    <dxf>
      <fill>
        <patternFill>
          <bgColor rgb="FFFFFF00"/>
        </patternFill>
      </fill>
    </dxf>
    <dxf>
      <fill>
        <patternFill>
          <bgColor rgb="FFFF0000"/>
        </patternFill>
      </fill>
    </dxf>
    <dxf>
      <fill>
        <patternFill>
          <bgColor rgb="FFFF0000"/>
        </patternFill>
      </fill>
    </dxf>
    <dxf>
      <fill>
        <patternFill>
          <bgColor rgb="FFFFC000"/>
        </patternFill>
      </fill>
    </dxf>
    <dxf>
      <fill>
        <patternFill>
          <bgColor rgb="FFFFFF00"/>
        </patternFill>
      </fill>
    </dxf>
    <dxf>
      <fill>
        <patternFill>
          <bgColor rgb="FFFF0000"/>
        </patternFill>
      </fill>
    </dxf>
    <dxf>
      <fill>
        <patternFill>
          <bgColor rgb="FFFF0000"/>
        </patternFill>
      </fill>
    </dxf>
    <dxf>
      <fill>
        <patternFill>
          <bgColor rgb="FFFFC000"/>
        </patternFill>
      </fill>
    </dxf>
    <dxf>
      <fill>
        <patternFill>
          <bgColor rgb="FFFFFF00"/>
        </patternFill>
      </fill>
    </dxf>
    <dxf>
      <fill>
        <patternFill>
          <bgColor rgb="FFFFFF00"/>
        </patternFill>
      </fill>
    </dxf>
    <dxf>
      <fill>
        <patternFill>
          <bgColor rgb="FFFF0000"/>
        </patternFill>
      </fill>
    </dxf>
    <dxf>
      <fill>
        <patternFill>
          <bgColor rgb="FFFF0000"/>
        </patternFill>
      </fill>
    </dxf>
    <dxf>
      <fill>
        <patternFill>
          <bgColor rgb="FFFFFF00"/>
        </patternFill>
      </fill>
    </dxf>
    <dxf>
      <fill>
        <patternFill>
          <bgColor rgb="FFFF0000"/>
        </patternFill>
      </fill>
    </dxf>
    <dxf>
      <fill>
        <patternFill>
          <bgColor rgb="FFFFFF00"/>
        </patternFill>
      </fill>
    </dxf>
    <dxf>
      <fill>
        <patternFill>
          <bgColor rgb="FFFF0000"/>
        </patternFill>
      </fill>
    </dxf>
    <dxf>
      <fill>
        <patternFill>
          <bgColor rgb="FFFF0000"/>
        </patternFill>
      </fill>
    </dxf>
    <dxf>
      <fill>
        <patternFill>
          <bgColor rgb="FFFF0000"/>
        </patternFill>
      </fill>
    </dxf>
    <dxf>
      <fill>
        <patternFill>
          <bgColor rgb="FFFFC000"/>
        </patternFill>
      </fill>
    </dxf>
    <dxf>
      <fill>
        <patternFill>
          <bgColor rgb="FFFFFF00"/>
        </patternFill>
      </fill>
    </dxf>
    <dxf>
      <fill>
        <patternFill>
          <bgColor rgb="FFFFFF00"/>
        </patternFill>
      </fill>
    </dxf>
    <dxf>
      <fill>
        <patternFill>
          <bgColor rgb="FFFF0000"/>
        </patternFill>
      </fill>
    </dxf>
    <dxf>
      <fill>
        <patternFill>
          <bgColor rgb="FFFF0000"/>
        </patternFill>
      </fill>
    </dxf>
    <dxf>
      <fill>
        <patternFill>
          <bgColor rgb="FFFFFF00"/>
        </patternFill>
      </fill>
    </dxf>
    <dxf>
      <fill>
        <patternFill>
          <bgColor rgb="FFFF0000"/>
        </patternFill>
      </fill>
    </dxf>
    <dxf>
      <fill>
        <patternFill>
          <bgColor rgb="FFFFFF00"/>
        </patternFill>
      </fill>
    </dxf>
    <dxf>
      <fill>
        <patternFill>
          <bgColor rgb="FFFF0000"/>
        </patternFill>
      </fill>
    </dxf>
    <dxf>
      <fill>
        <patternFill>
          <bgColor rgb="FFFF0000"/>
        </patternFill>
      </fill>
    </dxf>
    <dxf>
      <fill>
        <patternFill>
          <bgColor rgb="FFFF0000"/>
        </patternFill>
      </fill>
    </dxf>
    <dxf>
      <fill>
        <patternFill>
          <bgColor rgb="FFFFFF00"/>
        </patternFill>
      </fill>
    </dxf>
    <dxf>
      <fill>
        <patternFill>
          <bgColor rgb="FFFF0000"/>
        </patternFill>
      </fill>
    </dxf>
    <dxf>
      <fill>
        <patternFill>
          <bgColor rgb="FFFF0000"/>
        </patternFill>
      </fill>
    </dxf>
    <dxf>
      <fill>
        <patternFill>
          <bgColor rgb="FFFF0000"/>
        </patternFill>
      </fill>
    </dxf>
    <dxf>
      <fill>
        <patternFill>
          <bgColor rgb="FFFFFF00"/>
        </patternFill>
      </fill>
    </dxf>
    <dxf>
      <fill>
        <patternFill>
          <bgColor rgb="FFFF0000"/>
        </patternFill>
      </fill>
    </dxf>
    <dxf>
      <fill>
        <patternFill>
          <bgColor rgb="FFFF0000"/>
        </patternFill>
      </fill>
    </dxf>
    <dxf>
      <fill>
        <patternFill>
          <bgColor rgb="FFFF0000"/>
        </patternFill>
      </fill>
    </dxf>
    <dxf>
      <fill>
        <patternFill>
          <bgColor rgb="FFFFC000"/>
        </patternFill>
      </fill>
    </dxf>
    <dxf>
      <fill>
        <patternFill>
          <bgColor rgb="FFFFFF00"/>
        </patternFill>
      </fill>
    </dxf>
    <dxf>
      <fill>
        <patternFill>
          <bgColor rgb="FFFF0000"/>
        </patternFill>
      </fill>
    </dxf>
    <dxf>
      <fill>
        <patternFill>
          <bgColor rgb="FFFF0000"/>
        </patternFill>
      </fill>
    </dxf>
    <dxf>
      <fill>
        <patternFill>
          <bgColor rgb="FFFFC000"/>
        </patternFill>
      </fill>
    </dxf>
    <dxf>
      <fill>
        <patternFill>
          <bgColor rgb="FFFFFF00"/>
        </patternFill>
      </fill>
    </dxf>
    <dxf>
      <fill>
        <patternFill>
          <bgColor rgb="FFFF0000"/>
        </patternFill>
      </fill>
    </dxf>
    <dxf>
      <fill>
        <patternFill>
          <bgColor rgb="FFFF0000"/>
        </patternFill>
      </fill>
    </dxf>
    <dxf>
      <fill>
        <patternFill>
          <bgColor rgb="FFFFC000"/>
        </patternFill>
      </fill>
    </dxf>
    <dxf>
      <fill>
        <patternFill>
          <bgColor rgb="FFFFFF00"/>
        </patternFill>
      </fill>
    </dxf>
    <dxf>
      <fill>
        <patternFill>
          <bgColor rgb="FFFF0000"/>
        </patternFill>
      </fill>
    </dxf>
    <dxf>
      <fill>
        <patternFill>
          <bgColor rgb="FFFF0000"/>
        </patternFill>
      </fill>
    </dxf>
    <dxf>
      <fill>
        <patternFill>
          <bgColor rgb="FFFFC000"/>
        </patternFill>
      </fill>
    </dxf>
    <dxf>
      <fill>
        <patternFill>
          <bgColor rgb="FFFFFF00"/>
        </patternFill>
      </fill>
    </dxf>
    <dxf>
      <fill>
        <patternFill>
          <bgColor rgb="FFFF0000"/>
        </patternFill>
      </fill>
    </dxf>
    <dxf>
      <fill>
        <patternFill>
          <bgColor rgb="FFFFFF00"/>
        </patternFill>
      </fill>
    </dxf>
    <dxf>
      <fill>
        <patternFill>
          <bgColor rgb="FFFF0000"/>
        </patternFill>
      </fill>
    </dxf>
    <dxf>
      <fill>
        <patternFill>
          <bgColor rgb="FFFFFF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FF00"/>
        </patternFill>
      </fill>
    </dxf>
    <dxf>
      <fill>
        <patternFill>
          <bgColor rgb="FFFF0000"/>
        </patternFill>
      </fill>
    </dxf>
    <dxf>
      <fill>
        <patternFill>
          <bgColor rgb="FFFF0000"/>
        </patternFill>
      </fill>
    </dxf>
    <dxf>
      <fill>
        <patternFill>
          <bgColor rgb="FFFF0000"/>
        </patternFill>
      </fill>
    </dxf>
    <dxf>
      <fill>
        <patternFill>
          <bgColor rgb="FFFFC000"/>
        </patternFill>
      </fill>
    </dxf>
    <dxf>
      <fill>
        <patternFill>
          <bgColor rgb="FFFFFF00"/>
        </patternFill>
      </fill>
    </dxf>
    <dxf>
      <fill>
        <patternFill>
          <bgColor rgb="FFFF0000"/>
        </patternFill>
      </fill>
    </dxf>
    <dxf>
      <fill>
        <patternFill>
          <bgColor rgb="FFFF0000"/>
        </patternFill>
      </fill>
    </dxf>
    <dxf>
      <fill>
        <patternFill>
          <bgColor rgb="FFFFC000"/>
        </patternFill>
      </fill>
    </dxf>
    <dxf>
      <fill>
        <patternFill>
          <bgColor rgb="FFFFFF00"/>
        </patternFill>
      </fill>
    </dxf>
    <dxf>
      <fill>
        <patternFill>
          <bgColor rgb="FFFF0000"/>
        </patternFill>
      </fill>
    </dxf>
    <dxf>
      <fill>
        <patternFill>
          <bgColor rgb="FFFF0000"/>
        </patternFill>
      </fill>
    </dxf>
    <dxf>
      <fill>
        <patternFill>
          <bgColor rgb="FFFFC000"/>
        </patternFill>
      </fill>
    </dxf>
    <dxf>
      <fill>
        <patternFill>
          <bgColor rgb="FFFFFF00"/>
        </patternFill>
      </fill>
    </dxf>
    <dxf>
      <fill>
        <patternFill>
          <bgColor rgb="FFFF0000"/>
        </patternFill>
      </fill>
    </dxf>
    <dxf>
      <fill>
        <patternFill>
          <bgColor rgb="FFFF0000"/>
        </patternFill>
      </fill>
    </dxf>
    <dxf>
      <fill>
        <patternFill>
          <bgColor rgb="FFFFC000"/>
        </patternFill>
      </fill>
    </dxf>
    <dxf>
      <fill>
        <patternFill>
          <bgColor rgb="FFFFFF00"/>
        </patternFill>
      </fill>
    </dxf>
    <dxf>
      <fill>
        <patternFill>
          <bgColor rgb="FFFFFF00"/>
        </patternFill>
      </fill>
    </dxf>
    <dxf>
      <fill>
        <patternFill>
          <bgColor rgb="FFFF0000"/>
        </patternFill>
      </fill>
    </dxf>
    <dxf>
      <fill>
        <patternFill>
          <bgColor rgb="FFFF0000"/>
        </patternFill>
      </fill>
    </dxf>
    <dxf>
      <fill>
        <patternFill>
          <bgColor rgb="FFFFFF00"/>
        </patternFill>
      </fill>
    </dxf>
    <dxf>
      <fill>
        <patternFill>
          <bgColor rgb="FFFF0000"/>
        </patternFill>
      </fill>
    </dxf>
    <dxf>
      <fill>
        <patternFill>
          <bgColor rgb="FFFFFF00"/>
        </patternFill>
      </fill>
    </dxf>
    <dxf>
      <fill>
        <patternFill>
          <bgColor rgb="FFFF0000"/>
        </patternFill>
      </fill>
    </dxf>
    <dxf>
      <fill>
        <patternFill>
          <bgColor rgb="FFFF0000"/>
        </patternFill>
      </fill>
    </dxf>
    <dxf>
      <fill>
        <patternFill>
          <bgColor rgb="FFFF0000"/>
        </patternFill>
      </fill>
    </dxf>
    <dxf>
      <fill>
        <patternFill>
          <bgColor rgb="FFFFC000"/>
        </patternFill>
      </fill>
    </dxf>
    <dxf>
      <fill>
        <patternFill>
          <bgColor rgb="FFFFFF00"/>
        </patternFill>
      </fill>
    </dxf>
    <dxf>
      <fill>
        <patternFill>
          <bgColor rgb="FFFFFF00"/>
        </patternFill>
      </fill>
    </dxf>
    <dxf>
      <fill>
        <patternFill>
          <bgColor rgb="FFFF0000"/>
        </patternFill>
      </fill>
    </dxf>
    <dxf>
      <fill>
        <patternFill>
          <bgColor rgb="FFFF0000"/>
        </patternFill>
      </fill>
    </dxf>
    <dxf>
      <fill>
        <patternFill>
          <bgColor rgb="FFFFFF00"/>
        </patternFill>
      </fill>
    </dxf>
    <dxf>
      <fill>
        <patternFill>
          <bgColor rgb="FFFF0000"/>
        </patternFill>
      </fill>
    </dxf>
    <dxf>
      <fill>
        <patternFill>
          <bgColor rgb="FFFFFF00"/>
        </patternFill>
      </fill>
    </dxf>
    <dxf>
      <fill>
        <patternFill>
          <bgColor rgb="FFFF0000"/>
        </patternFill>
      </fill>
    </dxf>
    <dxf>
      <fill>
        <patternFill>
          <bgColor rgb="FFFF0000"/>
        </patternFill>
      </fill>
    </dxf>
    <dxf>
      <fill>
        <patternFill>
          <bgColor rgb="FFFF0000"/>
        </patternFill>
      </fill>
    </dxf>
    <dxf>
      <fill>
        <patternFill>
          <bgColor rgb="FFFFFF00"/>
        </patternFill>
      </fill>
    </dxf>
    <dxf>
      <fill>
        <patternFill>
          <bgColor rgb="FFFF0000"/>
        </patternFill>
      </fill>
    </dxf>
    <dxf>
      <fill>
        <patternFill>
          <bgColor rgb="FFFF0000"/>
        </patternFill>
      </fill>
    </dxf>
    <dxf>
      <fill>
        <patternFill>
          <bgColor rgb="FFFF0000"/>
        </patternFill>
      </fill>
    </dxf>
    <dxf>
      <fill>
        <patternFill>
          <bgColor rgb="FFFFFF00"/>
        </patternFill>
      </fill>
    </dxf>
    <dxf>
      <fill>
        <patternFill>
          <bgColor rgb="FFFF0000"/>
        </patternFill>
      </fill>
    </dxf>
    <dxf>
      <fill>
        <patternFill>
          <bgColor rgb="FFFF0000"/>
        </patternFill>
      </fill>
    </dxf>
    <dxf>
      <fill>
        <patternFill>
          <bgColor rgb="FFFF0000"/>
        </patternFill>
      </fill>
    </dxf>
    <dxf>
      <fill>
        <patternFill>
          <bgColor rgb="FFFFC000"/>
        </patternFill>
      </fill>
    </dxf>
    <dxf>
      <fill>
        <patternFill>
          <bgColor rgb="FFFFFF00"/>
        </patternFill>
      </fill>
    </dxf>
    <dxf>
      <fill>
        <patternFill>
          <bgColor rgb="FFFF0000"/>
        </patternFill>
      </fill>
    </dxf>
    <dxf>
      <fill>
        <patternFill>
          <bgColor rgb="FFFF0000"/>
        </patternFill>
      </fill>
    </dxf>
    <dxf>
      <fill>
        <patternFill>
          <bgColor rgb="FFFFC000"/>
        </patternFill>
      </fill>
    </dxf>
    <dxf>
      <fill>
        <patternFill>
          <bgColor rgb="FFFFFF00"/>
        </patternFill>
      </fill>
    </dxf>
    <dxf>
      <fill>
        <patternFill>
          <bgColor rgb="FFFF0000"/>
        </patternFill>
      </fill>
    </dxf>
    <dxf>
      <fill>
        <patternFill>
          <bgColor rgb="FFFF0000"/>
        </patternFill>
      </fill>
    </dxf>
    <dxf>
      <fill>
        <patternFill>
          <bgColor rgb="FFFFC000"/>
        </patternFill>
      </fill>
    </dxf>
    <dxf>
      <fill>
        <patternFill>
          <bgColor rgb="FFFFFF00"/>
        </patternFill>
      </fill>
    </dxf>
    <dxf>
      <fill>
        <patternFill>
          <bgColor rgb="FFFF0000"/>
        </patternFill>
      </fill>
    </dxf>
    <dxf>
      <fill>
        <patternFill>
          <bgColor rgb="FFFF0000"/>
        </patternFill>
      </fill>
    </dxf>
    <dxf>
      <fill>
        <patternFill>
          <bgColor rgb="FFFFC000"/>
        </patternFill>
      </fill>
    </dxf>
    <dxf>
      <fill>
        <patternFill>
          <bgColor rgb="FFFFFF00"/>
        </patternFill>
      </fill>
    </dxf>
    <dxf>
      <fill>
        <patternFill>
          <bgColor rgb="FFFF0000"/>
        </patternFill>
      </fill>
    </dxf>
    <dxf>
      <fill>
        <patternFill>
          <bgColor rgb="FFFFFF00"/>
        </patternFill>
      </fill>
    </dxf>
    <dxf>
      <fill>
        <patternFill>
          <bgColor rgb="FFFF0000"/>
        </patternFill>
      </fill>
    </dxf>
    <dxf>
      <fill>
        <patternFill>
          <bgColor rgb="FFFFFF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FF00"/>
        </patternFill>
      </fill>
    </dxf>
    <dxf>
      <fill>
        <patternFill>
          <bgColor rgb="FFFF0000"/>
        </patternFill>
      </fill>
    </dxf>
    <dxf>
      <fill>
        <patternFill>
          <bgColor rgb="FFFF0000"/>
        </patternFill>
      </fill>
    </dxf>
    <dxf>
      <fill>
        <patternFill>
          <bgColor rgb="FFFF0000"/>
        </patternFill>
      </fill>
    </dxf>
    <dxf>
      <fill>
        <patternFill>
          <bgColor rgb="FFFFC000"/>
        </patternFill>
      </fill>
    </dxf>
    <dxf>
      <fill>
        <patternFill>
          <bgColor rgb="FFFFFF00"/>
        </patternFill>
      </fill>
    </dxf>
    <dxf>
      <fill>
        <patternFill>
          <bgColor rgb="FFFF0000"/>
        </patternFill>
      </fill>
    </dxf>
    <dxf>
      <fill>
        <patternFill>
          <bgColor rgb="FFFF0000"/>
        </patternFill>
      </fill>
    </dxf>
    <dxf>
      <fill>
        <patternFill>
          <bgColor rgb="FFFFC000"/>
        </patternFill>
      </fill>
    </dxf>
    <dxf>
      <fill>
        <patternFill>
          <bgColor rgb="FFFFFF00"/>
        </patternFill>
      </fill>
    </dxf>
    <dxf>
      <fill>
        <patternFill>
          <bgColor rgb="FFFF0000"/>
        </patternFill>
      </fill>
    </dxf>
    <dxf>
      <fill>
        <patternFill>
          <bgColor rgb="FFFF0000"/>
        </patternFill>
      </fill>
    </dxf>
    <dxf>
      <fill>
        <patternFill>
          <bgColor rgb="FFFFC000"/>
        </patternFill>
      </fill>
    </dxf>
    <dxf>
      <fill>
        <patternFill>
          <bgColor rgb="FFFFFF00"/>
        </patternFill>
      </fill>
    </dxf>
    <dxf>
      <fill>
        <patternFill>
          <bgColor rgb="FFFF0000"/>
        </patternFill>
      </fill>
    </dxf>
    <dxf>
      <fill>
        <patternFill>
          <bgColor rgb="FFFF0000"/>
        </patternFill>
      </fill>
    </dxf>
    <dxf>
      <fill>
        <patternFill>
          <bgColor rgb="FFFFC000"/>
        </patternFill>
      </fill>
    </dxf>
    <dxf>
      <fill>
        <patternFill>
          <bgColor rgb="FFFFFF00"/>
        </patternFill>
      </fill>
    </dxf>
    <dxf>
      <fill>
        <patternFill>
          <bgColor rgb="FFFFFF00"/>
        </patternFill>
      </fill>
    </dxf>
    <dxf>
      <fill>
        <patternFill>
          <bgColor rgb="FFFF0000"/>
        </patternFill>
      </fill>
    </dxf>
    <dxf>
      <fill>
        <patternFill>
          <bgColor rgb="FFFF0000"/>
        </patternFill>
      </fill>
    </dxf>
    <dxf>
      <fill>
        <patternFill>
          <bgColor rgb="FFFFFF00"/>
        </patternFill>
      </fill>
    </dxf>
    <dxf>
      <fill>
        <patternFill>
          <bgColor rgb="FFFF0000"/>
        </patternFill>
      </fill>
    </dxf>
    <dxf>
      <fill>
        <patternFill>
          <bgColor rgb="FFFFFF00"/>
        </patternFill>
      </fill>
    </dxf>
    <dxf>
      <fill>
        <patternFill>
          <bgColor rgb="FFFF0000"/>
        </patternFill>
      </fill>
    </dxf>
    <dxf>
      <fill>
        <patternFill>
          <bgColor rgb="FFFF0000"/>
        </patternFill>
      </fill>
    </dxf>
    <dxf>
      <fill>
        <patternFill>
          <bgColor rgb="FFFF0000"/>
        </patternFill>
      </fill>
    </dxf>
    <dxf>
      <fill>
        <patternFill>
          <bgColor rgb="FFFFC000"/>
        </patternFill>
      </fill>
    </dxf>
    <dxf>
      <fill>
        <patternFill>
          <bgColor rgb="FFFFFF00"/>
        </patternFill>
      </fill>
    </dxf>
    <dxf>
      <fill>
        <patternFill>
          <bgColor rgb="FFFFFF00"/>
        </patternFill>
      </fill>
    </dxf>
    <dxf>
      <fill>
        <patternFill>
          <bgColor rgb="FFFF0000"/>
        </patternFill>
      </fill>
    </dxf>
    <dxf>
      <fill>
        <patternFill>
          <bgColor rgb="FFFF0000"/>
        </patternFill>
      </fill>
    </dxf>
    <dxf>
      <fill>
        <patternFill>
          <bgColor rgb="FFFFFF00"/>
        </patternFill>
      </fill>
    </dxf>
    <dxf>
      <fill>
        <patternFill>
          <bgColor rgb="FFFF0000"/>
        </patternFill>
      </fill>
    </dxf>
    <dxf>
      <fill>
        <patternFill>
          <bgColor rgb="FFFFFF00"/>
        </patternFill>
      </fill>
    </dxf>
    <dxf>
      <fill>
        <patternFill>
          <bgColor rgb="FFFF0000"/>
        </patternFill>
      </fill>
    </dxf>
    <dxf>
      <fill>
        <patternFill>
          <bgColor rgb="FFFF0000"/>
        </patternFill>
      </fill>
    </dxf>
    <dxf>
      <fill>
        <patternFill>
          <bgColor rgb="FFFF0000"/>
        </patternFill>
      </fill>
    </dxf>
    <dxf>
      <fill>
        <patternFill>
          <bgColor rgb="FFFFFF00"/>
        </patternFill>
      </fill>
    </dxf>
    <dxf>
      <fill>
        <patternFill>
          <bgColor rgb="FFFF0000"/>
        </patternFill>
      </fill>
    </dxf>
    <dxf>
      <fill>
        <patternFill>
          <bgColor rgb="FFFF0000"/>
        </patternFill>
      </fill>
    </dxf>
    <dxf>
      <fill>
        <patternFill>
          <bgColor rgb="FFFF0000"/>
        </patternFill>
      </fill>
    </dxf>
    <dxf>
      <fill>
        <patternFill>
          <bgColor rgb="FFFFFF00"/>
        </patternFill>
      </fill>
    </dxf>
    <dxf>
      <fill>
        <patternFill>
          <bgColor rgb="FFFF0000"/>
        </patternFill>
      </fill>
    </dxf>
    <dxf>
      <fill>
        <patternFill>
          <bgColor rgb="FFFF0000"/>
        </patternFill>
      </fill>
    </dxf>
    <dxf>
      <fill>
        <patternFill>
          <bgColor rgb="FFFF0000"/>
        </patternFill>
      </fill>
    </dxf>
    <dxf>
      <fill>
        <patternFill>
          <bgColor rgb="FFFFC000"/>
        </patternFill>
      </fill>
    </dxf>
    <dxf>
      <fill>
        <patternFill>
          <bgColor rgb="FFFFFF00"/>
        </patternFill>
      </fill>
    </dxf>
    <dxf>
      <fill>
        <patternFill>
          <bgColor rgb="FFFF0000"/>
        </patternFill>
      </fill>
    </dxf>
    <dxf>
      <fill>
        <patternFill>
          <bgColor rgb="FFFF0000"/>
        </patternFill>
      </fill>
    </dxf>
    <dxf>
      <fill>
        <patternFill>
          <bgColor rgb="FFFFC000"/>
        </patternFill>
      </fill>
    </dxf>
    <dxf>
      <fill>
        <patternFill>
          <bgColor rgb="FFFFFF00"/>
        </patternFill>
      </fill>
    </dxf>
    <dxf>
      <fill>
        <patternFill>
          <bgColor rgb="FFFF0000"/>
        </patternFill>
      </fill>
    </dxf>
    <dxf>
      <fill>
        <patternFill>
          <bgColor rgb="FFFF0000"/>
        </patternFill>
      </fill>
    </dxf>
    <dxf>
      <fill>
        <patternFill>
          <bgColor rgb="FFFFC000"/>
        </patternFill>
      </fill>
    </dxf>
    <dxf>
      <fill>
        <patternFill>
          <bgColor rgb="FFFFFF00"/>
        </patternFill>
      </fill>
    </dxf>
    <dxf>
      <fill>
        <patternFill>
          <bgColor rgb="FFFF0000"/>
        </patternFill>
      </fill>
    </dxf>
    <dxf>
      <fill>
        <patternFill>
          <bgColor rgb="FFFF0000"/>
        </patternFill>
      </fill>
    </dxf>
    <dxf>
      <fill>
        <patternFill>
          <bgColor rgb="FFFFC000"/>
        </patternFill>
      </fill>
    </dxf>
    <dxf>
      <fill>
        <patternFill>
          <bgColor rgb="FFFFFF00"/>
        </patternFill>
      </fill>
    </dxf>
    <dxf>
      <fill>
        <patternFill>
          <bgColor rgb="FFFF0000"/>
        </patternFill>
      </fill>
    </dxf>
    <dxf>
      <fill>
        <patternFill>
          <bgColor rgb="FFFFFF00"/>
        </patternFill>
      </fill>
    </dxf>
    <dxf>
      <fill>
        <patternFill>
          <bgColor rgb="FFFF0000"/>
        </patternFill>
      </fill>
    </dxf>
    <dxf>
      <fill>
        <patternFill>
          <bgColor rgb="FFFFFF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FF00"/>
        </patternFill>
      </fill>
    </dxf>
    <dxf>
      <fill>
        <patternFill>
          <bgColor rgb="FFFF0000"/>
        </patternFill>
      </fill>
    </dxf>
    <dxf>
      <fill>
        <patternFill>
          <bgColor rgb="FFFF0000"/>
        </patternFill>
      </fill>
    </dxf>
    <dxf>
      <fill>
        <patternFill>
          <bgColor rgb="FFFF0000"/>
        </patternFill>
      </fill>
    </dxf>
    <dxf>
      <fill>
        <patternFill>
          <bgColor rgb="FFFFC000"/>
        </patternFill>
      </fill>
    </dxf>
    <dxf>
      <fill>
        <patternFill>
          <bgColor rgb="FFFFFF00"/>
        </patternFill>
      </fill>
    </dxf>
    <dxf>
      <fill>
        <patternFill>
          <bgColor rgb="FFFF0000"/>
        </patternFill>
      </fill>
    </dxf>
    <dxf>
      <fill>
        <patternFill>
          <bgColor rgb="FFFF0000"/>
        </patternFill>
      </fill>
    </dxf>
    <dxf>
      <fill>
        <patternFill>
          <bgColor rgb="FFFFC000"/>
        </patternFill>
      </fill>
    </dxf>
    <dxf>
      <fill>
        <patternFill>
          <bgColor rgb="FFFFFF00"/>
        </patternFill>
      </fill>
    </dxf>
    <dxf>
      <fill>
        <patternFill>
          <bgColor rgb="FFFF0000"/>
        </patternFill>
      </fill>
    </dxf>
    <dxf>
      <fill>
        <patternFill>
          <bgColor rgb="FFFF0000"/>
        </patternFill>
      </fill>
    </dxf>
    <dxf>
      <fill>
        <patternFill>
          <bgColor rgb="FFFFC000"/>
        </patternFill>
      </fill>
    </dxf>
    <dxf>
      <fill>
        <patternFill>
          <bgColor rgb="FFFFFF00"/>
        </patternFill>
      </fill>
    </dxf>
    <dxf>
      <fill>
        <patternFill>
          <bgColor rgb="FFFF0000"/>
        </patternFill>
      </fill>
    </dxf>
    <dxf>
      <fill>
        <patternFill>
          <bgColor rgb="FFFF0000"/>
        </patternFill>
      </fill>
    </dxf>
    <dxf>
      <fill>
        <patternFill>
          <bgColor rgb="FFFFC000"/>
        </patternFill>
      </fill>
    </dxf>
    <dxf>
      <fill>
        <patternFill>
          <bgColor rgb="FFFFFF00"/>
        </patternFill>
      </fill>
    </dxf>
    <dxf>
      <fill>
        <patternFill>
          <bgColor rgb="FFFFFF00"/>
        </patternFill>
      </fill>
    </dxf>
    <dxf>
      <fill>
        <patternFill>
          <bgColor rgb="FFFF0000"/>
        </patternFill>
      </fill>
    </dxf>
    <dxf>
      <fill>
        <patternFill>
          <bgColor rgb="FFFF0000"/>
        </patternFill>
      </fill>
    </dxf>
    <dxf>
      <fill>
        <patternFill>
          <bgColor rgb="FFFFFF00"/>
        </patternFill>
      </fill>
    </dxf>
    <dxf>
      <fill>
        <patternFill>
          <bgColor rgb="FFFF0000"/>
        </patternFill>
      </fill>
    </dxf>
    <dxf>
      <fill>
        <patternFill>
          <bgColor rgb="FFFFFF00"/>
        </patternFill>
      </fill>
    </dxf>
    <dxf>
      <fill>
        <patternFill>
          <bgColor rgb="FFFF0000"/>
        </patternFill>
      </fill>
    </dxf>
    <dxf>
      <fill>
        <patternFill>
          <bgColor rgb="FFFF0000"/>
        </patternFill>
      </fill>
    </dxf>
    <dxf>
      <fill>
        <patternFill>
          <bgColor rgb="FFFF0000"/>
        </patternFill>
      </fill>
    </dxf>
    <dxf>
      <fill>
        <patternFill>
          <bgColor rgb="FFFFC000"/>
        </patternFill>
      </fill>
    </dxf>
    <dxf>
      <fill>
        <patternFill>
          <bgColor rgb="FFFFFF00"/>
        </patternFill>
      </fill>
    </dxf>
    <dxf>
      <fill>
        <patternFill>
          <bgColor rgb="FFFFFF00"/>
        </patternFill>
      </fill>
    </dxf>
    <dxf>
      <fill>
        <patternFill>
          <bgColor rgb="FFFF0000"/>
        </patternFill>
      </fill>
    </dxf>
    <dxf>
      <fill>
        <patternFill>
          <bgColor rgb="FFFF0000"/>
        </patternFill>
      </fill>
    </dxf>
    <dxf>
      <fill>
        <patternFill>
          <bgColor rgb="FFFFFF00"/>
        </patternFill>
      </fill>
    </dxf>
    <dxf>
      <fill>
        <patternFill>
          <bgColor rgb="FFFF0000"/>
        </patternFill>
      </fill>
    </dxf>
    <dxf>
      <fill>
        <patternFill>
          <bgColor rgb="FFFFFF00"/>
        </patternFill>
      </fill>
    </dxf>
    <dxf>
      <fill>
        <patternFill>
          <bgColor rgb="FFFF0000"/>
        </patternFill>
      </fill>
    </dxf>
    <dxf>
      <fill>
        <patternFill>
          <bgColor rgb="FFFF0000"/>
        </patternFill>
      </fill>
    </dxf>
    <dxf>
      <fill>
        <patternFill>
          <bgColor rgb="FFFF0000"/>
        </patternFill>
      </fill>
    </dxf>
    <dxf>
      <fill>
        <patternFill>
          <bgColor rgb="FFFFFF00"/>
        </patternFill>
      </fill>
    </dxf>
    <dxf>
      <fill>
        <patternFill>
          <bgColor rgb="FFFF0000"/>
        </patternFill>
      </fill>
    </dxf>
    <dxf>
      <fill>
        <patternFill>
          <bgColor rgb="FFFF0000"/>
        </patternFill>
      </fill>
    </dxf>
    <dxf>
      <fill>
        <patternFill>
          <bgColor rgb="FFFF0000"/>
        </patternFill>
      </fill>
    </dxf>
    <dxf>
      <fill>
        <patternFill>
          <bgColor rgb="FFFFFF00"/>
        </patternFill>
      </fill>
    </dxf>
    <dxf>
      <fill>
        <patternFill>
          <bgColor rgb="FFFF0000"/>
        </patternFill>
      </fill>
    </dxf>
    <dxf>
      <fill>
        <patternFill>
          <bgColor rgb="FFFF0000"/>
        </patternFill>
      </fill>
    </dxf>
    <dxf>
      <fill>
        <patternFill>
          <bgColor rgb="FFFF0000"/>
        </patternFill>
      </fill>
    </dxf>
    <dxf>
      <fill>
        <patternFill>
          <bgColor rgb="FFFFC000"/>
        </patternFill>
      </fill>
    </dxf>
    <dxf>
      <fill>
        <patternFill>
          <bgColor rgb="FFFFFF00"/>
        </patternFill>
      </fill>
    </dxf>
    <dxf>
      <fill>
        <patternFill>
          <bgColor rgb="FFFF0000"/>
        </patternFill>
      </fill>
    </dxf>
    <dxf>
      <fill>
        <patternFill>
          <bgColor rgb="FFFF0000"/>
        </patternFill>
      </fill>
    </dxf>
    <dxf>
      <fill>
        <patternFill>
          <bgColor rgb="FFFFC000"/>
        </patternFill>
      </fill>
    </dxf>
    <dxf>
      <fill>
        <patternFill>
          <bgColor rgb="FFFFFF00"/>
        </patternFill>
      </fill>
    </dxf>
    <dxf>
      <fill>
        <patternFill>
          <bgColor rgb="FFFF0000"/>
        </patternFill>
      </fill>
    </dxf>
    <dxf>
      <fill>
        <patternFill>
          <bgColor rgb="FFFF0000"/>
        </patternFill>
      </fill>
    </dxf>
    <dxf>
      <fill>
        <patternFill>
          <bgColor rgb="FFFFC000"/>
        </patternFill>
      </fill>
    </dxf>
    <dxf>
      <fill>
        <patternFill>
          <bgColor rgb="FFFFFF00"/>
        </patternFill>
      </fill>
    </dxf>
    <dxf>
      <fill>
        <patternFill>
          <bgColor rgb="FFFF0000"/>
        </patternFill>
      </fill>
    </dxf>
    <dxf>
      <fill>
        <patternFill>
          <bgColor rgb="FFFF0000"/>
        </patternFill>
      </fill>
    </dxf>
    <dxf>
      <fill>
        <patternFill>
          <bgColor rgb="FFFFC000"/>
        </patternFill>
      </fill>
    </dxf>
    <dxf>
      <fill>
        <patternFill>
          <bgColor rgb="FFFFFF00"/>
        </patternFill>
      </fill>
    </dxf>
    <dxf>
      <fill>
        <patternFill>
          <bgColor rgb="FFFF0000"/>
        </patternFill>
      </fill>
    </dxf>
    <dxf>
      <fill>
        <patternFill>
          <bgColor rgb="FFFFFF00"/>
        </patternFill>
      </fill>
    </dxf>
    <dxf>
      <fill>
        <patternFill>
          <bgColor rgb="FFFF0000"/>
        </patternFill>
      </fill>
    </dxf>
    <dxf>
      <fill>
        <patternFill>
          <bgColor rgb="FFFFFF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FF00"/>
        </patternFill>
      </fill>
    </dxf>
    <dxf>
      <fill>
        <patternFill>
          <bgColor rgb="FFFF0000"/>
        </patternFill>
      </fill>
    </dxf>
    <dxf>
      <fill>
        <patternFill>
          <bgColor rgb="FFFF0000"/>
        </patternFill>
      </fill>
    </dxf>
    <dxf>
      <fill>
        <patternFill>
          <bgColor rgb="FFFF0000"/>
        </patternFill>
      </fill>
    </dxf>
    <dxf>
      <fill>
        <patternFill>
          <bgColor rgb="FFFFC000"/>
        </patternFill>
      </fill>
    </dxf>
    <dxf>
      <fill>
        <patternFill>
          <bgColor rgb="FFFFFF00"/>
        </patternFill>
      </fill>
    </dxf>
    <dxf>
      <fill>
        <patternFill>
          <bgColor rgb="FFFF0000"/>
        </patternFill>
      </fill>
    </dxf>
    <dxf>
      <fill>
        <patternFill>
          <bgColor rgb="FFFF0000"/>
        </patternFill>
      </fill>
    </dxf>
    <dxf>
      <fill>
        <patternFill>
          <bgColor rgb="FFFFC000"/>
        </patternFill>
      </fill>
    </dxf>
    <dxf>
      <fill>
        <patternFill>
          <bgColor rgb="FFFFFF00"/>
        </patternFill>
      </fill>
    </dxf>
    <dxf>
      <fill>
        <patternFill>
          <bgColor rgb="FFFF0000"/>
        </patternFill>
      </fill>
    </dxf>
    <dxf>
      <fill>
        <patternFill>
          <bgColor rgb="FFFF0000"/>
        </patternFill>
      </fill>
    </dxf>
    <dxf>
      <fill>
        <patternFill>
          <bgColor rgb="FFFFC000"/>
        </patternFill>
      </fill>
    </dxf>
    <dxf>
      <fill>
        <patternFill>
          <bgColor rgb="FFFFFF00"/>
        </patternFill>
      </fill>
    </dxf>
    <dxf>
      <fill>
        <patternFill>
          <bgColor rgb="FFFF0000"/>
        </patternFill>
      </fill>
    </dxf>
    <dxf>
      <fill>
        <patternFill>
          <bgColor rgb="FFFF0000"/>
        </patternFill>
      </fill>
    </dxf>
    <dxf>
      <fill>
        <patternFill>
          <bgColor rgb="FFFFC000"/>
        </patternFill>
      </fill>
    </dxf>
    <dxf>
      <fill>
        <patternFill>
          <bgColor rgb="FFFFFF00"/>
        </patternFill>
      </fill>
    </dxf>
    <dxf>
      <fill>
        <patternFill>
          <bgColor rgb="FFFFFF00"/>
        </patternFill>
      </fill>
    </dxf>
    <dxf>
      <fill>
        <patternFill>
          <bgColor rgb="FFFF0000"/>
        </patternFill>
      </fill>
    </dxf>
    <dxf>
      <fill>
        <patternFill>
          <bgColor rgb="FFFF0000"/>
        </patternFill>
      </fill>
    </dxf>
    <dxf>
      <fill>
        <patternFill>
          <bgColor rgb="FFFFFF00"/>
        </patternFill>
      </fill>
    </dxf>
    <dxf>
      <fill>
        <patternFill>
          <bgColor rgb="FFFF0000"/>
        </patternFill>
      </fill>
    </dxf>
    <dxf>
      <fill>
        <patternFill>
          <bgColor rgb="FFFFFF00"/>
        </patternFill>
      </fill>
    </dxf>
    <dxf>
      <fill>
        <patternFill>
          <bgColor rgb="FFFF0000"/>
        </patternFill>
      </fill>
    </dxf>
    <dxf>
      <fill>
        <patternFill>
          <bgColor rgb="FFFF0000"/>
        </patternFill>
      </fill>
    </dxf>
    <dxf>
      <fill>
        <patternFill>
          <bgColor rgb="FFFF0000"/>
        </patternFill>
      </fill>
    </dxf>
    <dxf>
      <fill>
        <patternFill>
          <bgColor rgb="FFFFC000"/>
        </patternFill>
      </fill>
    </dxf>
    <dxf>
      <fill>
        <patternFill>
          <bgColor rgb="FFFFFF00"/>
        </patternFill>
      </fill>
    </dxf>
    <dxf>
      <fill>
        <patternFill>
          <bgColor rgb="FFFFFF00"/>
        </patternFill>
      </fill>
    </dxf>
    <dxf>
      <fill>
        <patternFill>
          <bgColor rgb="FFFF0000"/>
        </patternFill>
      </fill>
    </dxf>
    <dxf>
      <fill>
        <patternFill>
          <bgColor rgb="FFFF0000"/>
        </patternFill>
      </fill>
    </dxf>
    <dxf>
      <fill>
        <patternFill>
          <bgColor rgb="FFFFFF00"/>
        </patternFill>
      </fill>
    </dxf>
    <dxf>
      <fill>
        <patternFill>
          <bgColor rgb="FFFF0000"/>
        </patternFill>
      </fill>
    </dxf>
    <dxf>
      <fill>
        <patternFill>
          <bgColor rgb="FFFFFF00"/>
        </patternFill>
      </fill>
    </dxf>
    <dxf>
      <fill>
        <patternFill>
          <bgColor rgb="FFFF0000"/>
        </patternFill>
      </fill>
    </dxf>
    <dxf>
      <fill>
        <patternFill>
          <bgColor rgb="FFFF0000"/>
        </patternFill>
      </fill>
    </dxf>
    <dxf>
      <fill>
        <patternFill>
          <bgColor rgb="FFFF0000"/>
        </patternFill>
      </fill>
    </dxf>
    <dxf>
      <fill>
        <patternFill>
          <bgColor rgb="FFFFFF00"/>
        </patternFill>
      </fill>
    </dxf>
    <dxf>
      <fill>
        <patternFill>
          <bgColor rgb="FFFF0000"/>
        </patternFill>
      </fill>
    </dxf>
    <dxf>
      <fill>
        <patternFill>
          <bgColor rgb="FFFF0000"/>
        </patternFill>
      </fill>
    </dxf>
    <dxf>
      <fill>
        <patternFill>
          <bgColor rgb="FFFF0000"/>
        </patternFill>
      </fill>
    </dxf>
    <dxf>
      <fill>
        <patternFill>
          <bgColor rgb="FFFFFF00"/>
        </patternFill>
      </fill>
    </dxf>
    <dxf>
      <fill>
        <patternFill>
          <bgColor rgb="FFFF0000"/>
        </patternFill>
      </fill>
    </dxf>
    <dxf>
      <fill>
        <patternFill>
          <bgColor rgb="FFFF0000"/>
        </patternFill>
      </fill>
    </dxf>
    <dxf>
      <fill>
        <patternFill>
          <bgColor rgb="FFFF0000"/>
        </patternFill>
      </fill>
    </dxf>
    <dxf>
      <fill>
        <patternFill>
          <bgColor rgb="FFFFC000"/>
        </patternFill>
      </fill>
    </dxf>
    <dxf>
      <fill>
        <patternFill>
          <bgColor rgb="FFFFFF00"/>
        </patternFill>
      </fill>
    </dxf>
    <dxf>
      <fill>
        <patternFill>
          <bgColor rgb="FFFF0000"/>
        </patternFill>
      </fill>
    </dxf>
    <dxf>
      <fill>
        <patternFill>
          <bgColor rgb="FFFF0000"/>
        </patternFill>
      </fill>
    </dxf>
    <dxf>
      <fill>
        <patternFill>
          <bgColor rgb="FFFFC000"/>
        </patternFill>
      </fill>
    </dxf>
    <dxf>
      <fill>
        <patternFill>
          <bgColor rgb="FFFFFF00"/>
        </patternFill>
      </fill>
    </dxf>
    <dxf>
      <fill>
        <patternFill>
          <bgColor rgb="FFFF0000"/>
        </patternFill>
      </fill>
    </dxf>
    <dxf>
      <fill>
        <patternFill>
          <bgColor rgb="FFFF0000"/>
        </patternFill>
      </fill>
    </dxf>
    <dxf>
      <fill>
        <patternFill>
          <bgColor rgb="FFFFC000"/>
        </patternFill>
      </fill>
    </dxf>
    <dxf>
      <fill>
        <patternFill>
          <bgColor rgb="FFFFFF00"/>
        </patternFill>
      </fill>
    </dxf>
    <dxf>
      <fill>
        <patternFill>
          <bgColor rgb="FFFF0000"/>
        </patternFill>
      </fill>
    </dxf>
    <dxf>
      <fill>
        <patternFill>
          <bgColor rgb="FFFF0000"/>
        </patternFill>
      </fill>
    </dxf>
    <dxf>
      <fill>
        <patternFill>
          <bgColor rgb="FFFFC000"/>
        </patternFill>
      </fill>
    </dxf>
    <dxf>
      <fill>
        <patternFill>
          <bgColor rgb="FFFFFF00"/>
        </patternFill>
      </fill>
    </dxf>
    <dxf>
      <fill>
        <patternFill>
          <bgColor rgb="FFFF0000"/>
        </patternFill>
      </fill>
    </dxf>
    <dxf>
      <fill>
        <patternFill>
          <bgColor rgb="FFFFFF00"/>
        </patternFill>
      </fill>
    </dxf>
    <dxf>
      <fill>
        <patternFill>
          <bgColor rgb="FFFF0000"/>
        </patternFill>
      </fill>
    </dxf>
    <dxf>
      <fill>
        <patternFill>
          <bgColor rgb="FFFFFF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FF00"/>
        </patternFill>
      </fill>
    </dxf>
    <dxf>
      <fill>
        <patternFill>
          <bgColor rgb="FFFF0000"/>
        </patternFill>
      </fill>
    </dxf>
    <dxf>
      <fill>
        <patternFill>
          <bgColor rgb="FFFF0000"/>
        </patternFill>
      </fill>
    </dxf>
    <dxf>
      <fill>
        <patternFill>
          <bgColor rgb="FFFF0000"/>
        </patternFill>
      </fill>
    </dxf>
    <dxf>
      <fill>
        <patternFill>
          <bgColor rgb="FFFFC000"/>
        </patternFill>
      </fill>
    </dxf>
    <dxf>
      <fill>
        <patternFill>
          <bgColor rgb="FFFFFF00"/>
        </patternFill>
      </fill>
    </dxf>
    <dxf>
      <fill>
        <patternFill>
          <bgColor rgb="FFFF0000"/>
        </patternFill>
      </fill>
    </dxf>
    <dxf>
      <fill>
        <patternFill>
          <bgColor rgb="FFFF0000"/>
        </patternFill>
      </fill>
    </dxf>
    <dxf>
      <fill>
        <patternFill>
          <bgColor rgb="FFFFC000"/>
        </patternFill>
      </fill>
    </dxf>
    <dxf>
      <fill>
        <patternFill>
          <bgColor rgb="FFFFFF00"/>
        </patternFill>
      </fill>
    </dxf>
    <dxf>
      <fill>
        <patternFill>
          <bgColor rgb="FFFF0000"/>
        </patternFill>
      </fill>
    </dxf>
    <dxf>
      <fill>
        <patternFill>
          <bgColor rgb="FFFF0000"/>
        </patternFill>
      </fill>
    </dxf>
    <dxf>
      <fill>
        <patternFill>
          <bgColor rgb="FFFFC000"/>
        </patternFill>
      </fill>
    </dxf>
    <dxf>
      <fill>
        <patternFill>
          <bgColor rgb="FFFFFF00"/>
        </patternFill>
      </fill>
    </dxf>
    <dxf>
      <fill>
        <patternFill>
          <bgColor rgb="FFFF0000"/>
        </patternFill>
      </fill>
    </dxf>
    <dxf>
      <fill>
        <patternFill>
          <bgColor rgb="FFFF0000"/>
        </patternFill>
      </fill>
    </dxf>
    <dxf>
      <fill>
        <patternFill>
          <bgColor rgb="FFFFC000"/>
        </patternFill>
      </fill>
    </dxf>
    <dxf>
      <fill>
        <patternFill>
          <bgColor rgb="FFFFFF00"/>
        </patternFill>
      </fill>
    </dxf>
    <dxf>
      <fill>
        <patternFill>
          <bgColor rgb="FFFFFF00"/>
        </patternFill>
      </fill>
    </dxf>
    <dxf>
      <fill>
        <patternFill>
          <bgColor rgb="FFFF0000"/>
        </patternFill>
      </fill>
    </dxf>
    <dxf>
      <fill>
        <patternFill>
          <bgColor rgb="FFFF0000"/>
        </patternFill>
      </fill>
    </dxf>
    <dxf>
      <fill>
        <patternFill>
          <bgColor rgb="FFFFFF00"/>
        </patternFill>
      </fill>
    </dxf>
    <dxf>
      <fill>
        <patternFill>
          <bgColor rgb="FFFF0000"/>
        </patternFill>
      </fill>
    </dxf>
    <dxf>
      <fill>
        <patternFill>
          <bgColor rgb="FFFFFF00"/>
        </patternFill>
      </fill>
    </dxf>
    <dxf>
      <fill>
        <patternFill>
          <bgColor rgb="FFFF0000"/>
        </patternFill>
      </fill>
    </dxf>
    <dxf>
      <fill>
        <patternFill>
          <bgColor rgb="FFFF0000"/>
        </patternFill>
      </fill>
    </dxf>
    <dxf>
      <fill>
        <patternFill>
          <bgColor rgb="FFFF0000"/>
        </patternFill>
      </fill>
    </dxf>
    <dxf>
      <fill>
        <patternFill>
          <bgColor rgb="FFFFC000"/>
        </patternFill>
      </fill>
    </dxf>
    <dxf>
      <fill>
        <patternFill>
          <bgColor rgb="FFFFFF00"/>
        </patternFill>
      </fill>
    </dxf>
    <dxf>
      <fill>
        <patternFill>
          <bgColor rgb="FFFFFF00"/>
        </patternFill>
      </fill>
    </dxf>
    <dxf>
      <fill>
        <patternFill>
          <bgColor rgb="FFFF0000"/>
        </patternFill>
      </fill>
    </dxf>
    <dxf>
      <fill>
        <patternFill>
          <bgColor rgb="FFFF0000"/>
        </patternFill>
      </fill>
    </dxf>
    <dxf>
      <fill>
        <patternFill>
          <bgColor rgb="FFFFFF00"/>
        </patternFill>
      </fill>
    </dxf>
    <dxf>
      <fill>
        <patternFill>
          <bgColor rgb="FFFF0000"/>
        </patternFill>
      </fill>
    </dxf>
    <dxf>
      <fill>
        <patternFill>
          <bgColor rgb="FFFFFF00"/>
        </patternFill>
      </fill>
    </dxf>
    <dxf>
      <fill>
        <patternFill>
          <bgColor rgb="FFFF0000"/>
        </patternFill>
      </fill>
    </dxf>
    <dxf>
      <fill>
        <patternFill>
          <bgColor rgb="FFFF0000"/>
        </patternFill>
      </fill>
    </dxf>
    <dxf>
      <fill>
        <patternFill>
          <bgColor rgb="FFFF0000"/>
        </patternFill>
      </fill>
    </dxf>
    <dxf>
      <fill>
        <patternFill>
          <bgColor rgb="FFFFFF00"/>
        </patternFill>
      </fill>
    </dxf>
    <dxf>
      <fill>
        <patternFill>
          <bgColor rgb="FFFF0000"/>
        </patternFill>
      </fill>
    </dxf>
    <dxf>
      <fill>
        <patternFill>
          <bgColor rgb="FFFF0000"/>
        </patternFill>
      </fill>
    </dxf>
    <dxf>
      <fill>
        <patternFill>
          <bgColor rgb="FFFF0000"/>
        </patternFill>
      </fill>
    </dxf>
    <dxf>
      <fill>
        <patternFill>
          <bgColor rgb="FFFFFF00"/>
        </patternFill>
      </fill>
    </dxf>
    <dxf>
      <fill>
        <patternFill>
          <bgColor rgb="FFFF0000"/>
        </patternFill>
      </fill>
    </dxf>
    <dxf>
      <fill>
        <patternFill>
          <bgColor rgb="FFFF0000"/>
        </patternFill>
      </fill>
    </dxf>
    <dxf>
      <fill>
        <patternFill>
          <bgColor rgb="FFFF0000"/>
        </patternFill>
      </fill>
    </dxf>
    <dxf>
      <fill>
        <patternFill>
          <bgColor rgb="FFFFC000"/>
        </patternFill>
      </fill>
    </dxf>
    <dxf>
      <fill>
        <patternFill>
          <bgColor rgb="FFFFFF00"/>
        </patternFill>
      </fill>
    </dxf>
    <dxf>
      <fill>
        <patternFill>
          <bgColor rgb="FFFF0000"/>
        </patternFill>
      </fill>
    </dxf>
    <dxf>
      <fill>
        <patternFill>
          <bgColor rgb="FFFF0000"/>
        </patternFill>
      </fill>
    </dxf>
    <dxf>
      <fill>
        <patternFill>
          <bgColor rgb="FFFFC000"/>
        </patternFill>
      </fill>
    </dxf>
    <dxf>
      <fill>
        <patternFill>
          <bgColor rgb="FFFFFF00"/>
        </patternFill>
      </fill>
    </dxf>
    <dxf>
      <fill>
        <patternFill>
          <bgColor rgb="FFFF0000"/>
        </patternFill>
      </fill>
    </dxf>
    <dxf>
      <fill>
        <patternFill>
          <bgColor rgb="FFFF0000"/>
        </patternFill>
      </fill>
    </dxf>
    <dxf>
      <fill>
        <patternFill>
          <bgColor rgb="FFFFC000"/>
        </patternFill>
      </fill>
    </dxf>
    <dxf>
      <fill>
        <patternFill>
          <bgColor rgb="FFFFFF00"/>
        </patternFill>
      </fill>
    </dxf>
    <dxf>
      <fill>
        <patternFill>
          <bgColor rgb="FFFF0000"/>
        </patternFill>
      </fill>
    </dxf>
    <dxf>
      <fill>
        <patternFill>
          <bgColor rgb="FFFF0000"/>
        </patternFill>
      </fill>
    </dxf>
    <dxf>
      <fill>
        <patternFill>
          <bgColor rgb="FFFFC000"/>
        </patternFill>
      </fill>
    </dxf>
    <dxf>
      <fill>
        <patternFill>
          <bgColor rgb="FFFFFF00"/>
        </patternFill>
      </fill>
    </dxf>
    <dxf>
      <fill>
        <patternFill>
          <bgColor rgb="FFFF0000"/>
        </patternFill>
      </fill>
    </dxf>
    <dxf>
      <fill>
        <patternFill>
          <bgColor rgb="FFFFFF00"/>
        </patternFill>
      </fill>
    </dxf>
    <dxf>
      <fill>
        <patternFill>
          <bgColor rgb="FFFF0000"/>
        </patternFill>
      </fill>
    </dxf>
    <dxf>
      <fill>
        <patternFill>
          <bgColor rgb="FFFFFF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FF00"/>
        </patternFill>
      </fill>
    </dxf>
    <dxf>
      <fill>
        <patternFill>
          <bgColor rgb="FFFF0000"/>
        </patternFill>
      </fill>
    </dxf>
    <dxf>
      <fill>
        <patternFill>
          <bgColor rgb="FFFF0000"/>
        </patternFill>
      </fill>
    </dxf>
    <dxf>
      <fill>
        <patternFill>
          <bgColor rgb="FFFF0000"/>
        </patternFill>
      </fill>
    </dxf>
    <dxf>
      <fill>
        <patternFill>
          <bgColor rgb="FFFFC000"/>
        </patternFill>
      </fill>
    </dxf>
    <dxf>
      <fill>
        <patternFill>
          <bgColor rgb="FFFFFF00"/>
        </patternFill>
      </fill>
    </dxf>
    <dxf>
      <fill>
        <patternFill>
          <bgColor rgb="FFFF0000"/>
        </patternFill>
      </fill>
    </dxf>
    <dxf>
      <fill>
        <patternFill>
          <bgColor rgb="FFFF0000"/>
        </patternFill>
      </fill>
    </dxf>
    <dxf>
      <fill>
        <patternFill>
          <bgColor rgb="FFFFC000"/>
        </patternFill>
      </fill>
    </dxf>
    <dxf>
      <fill>
        <patternFill>
          <bgColor rgb="FFFFFF00"/>
        </patternFill>
      </fill>
    </dxf>
    <dxf>
      <fill>
        <patternFill>
          <bgColor rgb="FFFF0000"/>
        </patternFill>
      </fill>
    </dxf>
    <dxf>
      <fill>
        <patternFill>
          <bgColor rgb="FFFF0000"/>
        </patternFill>
      </fill>
    </dxf>
    <dxf>
      <fill>
        <patternFill>
          <bgColor rgb="FFFFC000"/>
        </patternFill>
      </fill>
    </dxf>
    <dxf>
      <fill>
        <patternFill>
          <bgColor rgb="FFFFFF00"/>
        </patternFill>
      </fill>
    </dxf>
    <dxf>
      <fill>
        <patternFill>
          <bgColor rgb="FFFF0000"/>
        </patternFill>
      </fill>
    </dxf>
    <dxf>
      <fill>
        <patternFill>
          <bgColor rgb="FFFF0000"/>
        </patternFill>
      </fill>
    </dxf>
    <dxf>
      <fill>
        <patternFill>
          <bgColor rgb="FFFFC000"/>
        </patternFill>
      </fill>
    </dxf>
    <dxf>
      <fill>
        <patternFill>
          <bgColor rgb="FFFFFF00"/>
        </patternFill>
      </fill>
    </dxf>
    <dxf>
      <fill>
        <patternFill>
          <bgColor rgb="FFFFFF00"/>
        </patternFill>
      </fill>
    </dxf>
    <dxf>
      <fill>
        <patternFill>
          <bgColor rgb="FFFF0000"/>
        </patternFill>
      </fill>
    </dxf>
    <dxf>
      <fill>
        <patternFill>
          <bgColor rgb="FFFF0000"/>
        </patternFill>
      </fill>
    </dxf>
    <dxf>
      <fill>
        <patternFill>
          <bgColor rgb="FFFFFF00"/>
        </patternFill>
      </fill>
    </dxf>
    <dxf>
      <fill>
        <patternFill>
          <bgColor rgb="FFFF0000"/>
        </patternFill>
      </fill>
    </dxf>
    <dxf>
      <fill>
        <patternFill>
          <bgColor rgb="FFFFFF00"/>
        </patternFill>
      </fill>
    </dxf>
    <dxf>
      <fill>
        <patternFill>
          <bgColor rgb="FFFF0000"/>
        </patternFill>
      </fill>
    </dxf>
    <dxf>
      <fill>
        <patternFill>
          <bgColor rgb="FFFF0000"/>
        </patternFill>
      </fill>
    </dxf>
    <dxf>
      <fill>
        <patternFill>
          <bgColor rgb="FFFF0000"/>
        </patternFill>
      </fill>
    </dxf>
    <dxf>
      <fill>
        <patternFill>
          <bgColor rgb="FFFFC000"/>
        </patternFill>
      </fill>
    </dxf>
    <dxf>
      <fill>
        <patternFill>
          <bgColor rgb="FFFFFF00"/>
        </patternFill>
      </fill>
    </dxf>
    <dxf>
      <fill>
        <patternFill>
          <bgColor rgb="FFFFFF00"/>
        </patternFill>
      </fill>
    </dxf>
    <dxf>
      <fill>
        <patternFill>
          <bgColor rgb="FFFF0000"/>
        </patternFill>
      </fill>
    </dxf>
    <dxf>
      <fill>
        <patternFill>
          <bgColor rgb="FFFF0000"/>
        </patternFill>
      </fill>
    </dxf>
    <dxf>
      <fill>
        <patternFill>
          <bgColor rgb="FFFFFF00"/>
        </patternFill>
      </fill>
    </dxf>
    <dxf>
      <fill>
        <patternFill>
          <bgColor rgb="FFFF0000"/>
        </patternFill>
      </fill>
    </dxf>
    <dxf>
      <fill>
        <patternFill>
          <bgColor rgb="FFFFFF00"/>
        </patternFill>
      </fill>
    </dxf>
    <dxf>
      <fill>
        <patternFill>
          <bgColor rgb="FFFF0000"/>
        </patternFill>
      </fill>
    </dxf>
    <dxf>
      <fill>
        <patternFill>
          <bgColor rgb="FFFF0000"/>
        </patternFill>
      </fill>
    </dxf>
    <dxf>
      <fill>
        <patternFill>
          <bgColor rgb="FFFF0000"/>
        </patternFill>
      </fill>
    </dxf>
    <dxf>
      <fill>
        <patternFill>
          <bgColor rgb="FFFFFF00"/>
        </patternFill>
      </fill>
    </dxf>
    <dxf>
      <fill>
        <patternFill>
          <bgColor rgb="FFFF0000"/>
        </patternFill>
      </fill>
    </dxf>
    <dxf>
      <fill>
        <patternFill>
          <bgColor rgb="FFFF0000"/>
        </patternFill>
      </fill>
    </dxf>
    <dxf>
      <fill>
        <patternFill>
          <bgColor rgb="FFFF0000"/>
        </patternFill>
      </fill>
    </dxf>
    <dxf>
      <fill>
        <patternFill>
          <bgColor rgb="FFFFFF00"/>
        </patternFill>
      </fill>
    </dxf>
    <dxf>
      <fill>
        <patternFill>
          <bgColor rgb="FFFF0000"/>
        </patternFill>
      </fill>
    </dxf>
    <dxf>
      <fill>
        <patternFill>
          <bgColor rgb="FFFF0000"/>
        </patternFill>
      </fill>
    </dxf>
    <dxf>
      <fill>
        <patternFill>
          <bgColor rgb="FFFF0000"/>
        </patternFill>
      </fill>
    </dxf>
    <dxf>
      <fill>
        <patternFill>
          <bgColor rgb="FFFFC000"/>
        </patternFill>
      </fill>
    </dxf>
    <dxf>
      <fill>
        <patternFill>
          <bgColor rgb="FFFFFF00"/>
        </patternFill>
      </fill>
    </dxf>
    <dxf>
      <fill>
        <patternFill>
          <bgColor rgb="FFFF0000"/>
        </patternFill>
      </fill>
    </dxf>
    <dxf>
      <fill>
        <patternFill>
          <bgColor rgb="FFFF0000"/>
        </patternFill>
      </fill>
    </dxf>
    <dxf>
      <fill>
        <patternFill>
          <bgColor rgb="FFFFC000"/>
        </patternFill>
      </fill>
    </dxf>
    <dxf>
      <fill>
        <patternFill>
          <bgColor rgb="FFFFFF00"/>
        </patternFill>
      </fill>
    </dxf>
    <dxf>
      <fill>
        <patternFill>
          <bgColor rgb="FFFF0000"/>
        </patternFill>
      </fill>
    </dxf>
    <dxf>
      <fill>
        <patternFill>
          <bgColor rgb="FFFF0000"/>
        </patternFill>
      </fill>
    </dxf>
    <dxf>
      <fill>
        <patternFill>
          <bgColor rgb="FFFFC000"/>
        </patternFill>
      </fill>
    </dxf>
    <dxf>
      <fill>
        <patternFill>
          <bgColor rgb="FFFFFF00"/>
        </patternFill>
      </fill>
    </dxf>
    <dxf>
      <fill>
        <patternFill>
          <bgColor rgb="FFFF0000"/>
        </patternFill>
      </fill>
    </dxf>
    <dxf>
      <fill>
        <patternFill>
          <bgColor rgb="FFFF0000"/>
        </patternFill>
      </fill>
    </dxf>
    <dxf>
      <fill>
        <patternFill>
          <bgColor rgb="FFFFC000"/>
        </patternFill>
      </fill>
    </dxf>
    <dxf>
      <fill>
        <patternFill>
          <bgColor rgb="FFFFFF00"/>
        </patternFill>
      </fill>
    </dxf>
    <dxf>
      <fill>
        <patternFill>
          <bgColor rgb="FFFF0000"/>
        </patternFill>
      </fill>
    </dxf>
    <dxf>
      <fill>
        <patternFill>
          <bgColor rgb="FFFFFF00"/>
        </patternFill>
      </fill>
    </dxf>
    <dxf>
      <fill>
        <patternFill>
          <bgColor rgb="FFFF0000"/>
        </patternFill>
      </fill>
    </dxf>
    <dxf>
      <fill>
        <patternFill>
          <bgColor rgb="FFFFFF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FF00"/>
        </patternFill>
      </fill>
    </dxf>
    <dxf>
      <fill>
        <patternFill>
          <bgColor rgb="FFFF0000"/>
        </patternFill>
      </fill>
    </dxf>
    <dxf>
      <fill>
        <patternFill>
          <bgColor rgb="FFFF0000"/>
        </patternFill>
      </fill>
    </dxf>
    <dxf>
      <fill>
        <patternFill>
          <bgColor rgb="FFFF0000"/>
        </patternFill>
      </fill>
    </dxf>
    <dxf>
      <fill>
        <patternFill>
          <bgColor rgb="FFFFC000"/>
        </patternFill>
      </fill>
    </dxf>
    <dxf>
      <fill>
        <patternFill>
          <bgColor rgb="FFFFFF00"/>
        </patternFill>
      </fill>
    </dxf>
    <dxf>
      <fill>
        <patternFill>
          <bgColor rgb="FFFF0000"/>
        </patternFill>
      </fill>
    </dxf>
    <dxf>
      <fill>
        <patternFill>
          <bgColor rgb="FFFF0000"/>
        </patternFill>
      </fill>
    </dxf>
    <dxf>
      <fill>
        <patternFill>
          <bgColor rgb="FFFFC000"/>
        </patternFill>
      </fill>
    </dxf>
    <dxf>
      <fill>
        <patternFill>
          <bgColor rgb="FFFFFF00"/>
        </patternFill>
      </fill>
    </dxf>
    <dxf>
      <fill>
        <patternFill>
          <bgColor rgb="FFFF0000"/>
        </patternFill>
      </fill>
    </dxf>
    <dxf>
      <fill>
        <patternFill>
          <bgColor rgb="FFFF0000"/>
        </patternFill>
      </fill>
    </dxf>
    <dxf>
      <fill>
        <patternFill>
          <bgColor rgb="FFFFC000"/>
        </patternFill>
      </fill>
    </dxf>
    <dxf>
      <fill>
        <patternFill>
          <bgColor rgb="FFFFFF00"/>
        </patternFill>
      </fill>
    </dxf>
    <dxf>
      <fill>
        <patternFill>
          <bgColor rgb="FFFF0000"/>
        </patternFill>
      </fill>
    </dxf>
    <dxf>
      <fill>
        <patternFill>
          <bgColor rgb="FFFF0000"/>
        </patternFill>
      </fill>
    </dxf>
    <dxf>
      <fill>
        <patternFill>
          <bgColor rgb="FFFFC000"/>
        </patternFill>
      </fill>
    </dxf>
    <dxf>
      <fill>
        <patternFill>
          <bgColor rgb="FFFFFF00"/>
        </patternFill>
      </fill>
    </dxf>
    <dxf>
      <fill>
        <patternFill>
          <bgColor rgb="FFFFFF00"/>
        </patternFill>
      </fill>
    </dxf>
    <dxf>
      <fill>
        <patternFill>
          <bgColor rgb="FFFF0000"/>
        </patternFill>
      </fill>
    </dxf>
    <dxf>
      <fill>
        <patternFill>
          <bgColor rgb="FFFF0000"/>
        </patternFill>
      </fill>
    </dxf>
    <dxf>
      <fill>
        <patternFill>
          <bgColor rgb="FFFFFF00"/>
        </patternFill>
      </fill>
    </dxf>
    <dxf>
      <fill>
        <patternFill>
          <bgColor rgb="FFFF0000"/>
        </patternFill>
      </fill>
    </dxf>
    <dxf>
      <fill>
        <patternFill>
          <bgColor rgb="FFFFFF00"/>
        </patternFill>
      </fill>
    </dxf>
    <dxf>
      <fill>
        <patternFill>
          <bgColor rgb="FFFF0000"/>
        </patternFill>
      </fill>
    </dxf>
    <dxf>
      <fill>
        <patternFill>
          <bgColor rgb="FFFF0000"/>
        </patternFill>
      </fill>
    </dxf>
    <dxf>
      <fill>
        <patternFill>
          <bgColor rgb="FFFF0000"/>
        </patternFill>
      </fill>
    </dxf>
    <dxf>
      <fill>
        <patternFill>
          <bgColor rgb="FFFFC000"/>
        </patternFill>
      </fill>
    </dxf>
    <dxf>
      <fill>
        <patternFill>
          <bgColor rgb="FFFFFF00"/>
        </patternFill>
      </fill>
    </dxf>
    <dxf>
      <fill>
        <patternFill>
          <bgColor rgb="FFFFFF00"/>
        </patternFill>
      </fill>
    </dxf>
    <dxf>
      <fill>
        <patternFill>
          <bgColor rgb="FFFF0000"/>
        </patternFill>
      </fill>
    </dxf>
    <dxf>
      <fill>
        <patternFill>
          <bgColor rgb="FFFF0000"/>
        </patternFill>
      </fill>
    </dxf>
    <dxf>
      <fill>
        <patternFill>
          <bgColor rgb="FFFFFF00"/>
        </patternFill>
      </fill>
    </dxf>
    <dxf>
      <fill>
        <patternFill>
          <bgColor rgb="FFFF0000"/>
        </patternFill>
      </fill>
    </dxf>
    <dxf>
      <fill>
        <patternFill>
          <bgColor rgb="FFFFFF00"/>
        </patternFill>
      </fill>
    </dxf>
    <dxf>
      <fill>
        <patternFill>
          <bgColor rgb="FFFF0000"/>
        </patternFill>
      </fill>
    </dxf>
    <dxf>
      <fill>
        <patternFill>
          <bgColor rgb="FFFF0000"/>
        </patternFill>
      </fill>
    </dxf>
    <dxf>
      <fill>
        <patternFill>
          <bgColor rgb="FFFF0000"/>
        </patternFill>
      </fill>
    </dxf>
    <dxf>
      <fill>
        <patternFill>
          <bgColor rgb="FFFFFF00"/>
        </patternFill>
      </fill>
    </dxf>
    <dxf>
      <fill>
        <patternFill>
          <bgColor rgb="FFFF0000"/>
        </patternFill>
      </fill>
    </dxf>
    <dxf>
      <fill>
        <patternFill>
          <bgColor rgb="FFFF0000"/>
        </patternFill>
      </fill>
    </dxf>
    <dxf>
      <fill>
        <patternFill>
          <bgColor rgb="FFFF0000"/>
        </patternFill>
      </fill>
    </dxf>
    <dxf>
      <fill>
        <patternFill>
          <bgColor rgb="FFFFFF00"/>
        </patternFill>
      </fill>
    </dxf>
    <dxf>
      <fill>
        <patternFill>
          <bgColor rgb="FFFF0000"/>
        </patternFill>
      </fill>
    </dxf>
    <dxf>
      <fill>
        <patternFill>
          <bgColor rgb="FFFF0000"/>
        </patternFill>
      </fill>
    </dxf>
    <dxf>
      <fill>
        <patternFill>
          <bgColor rgb="FFFF0000"/>
        </patternFill>
      </fill>
    </dxf>
    <dxf>
      <fill>
        <patternFill>
          <bgColor rgb="FFFFC000"/>
        </patternFill>
      </fill>
    </dxf>
    <dxf>
      <fill>
        <patternFill>
          <bgColor rgb="FFFFFF00"/>
        </patternFill>
      </fill>
    </dxf>
    <dxf>
      <fill>
        <patternFill>
          <bgColor rgb="FFFF0000"/>
        </patternFill>
      </fill>
    </dxf>
    <dxf>
      <fill>
        <patternFill>
          <bgColor rgb="FFFF0000"/>
        </patternFill>
      </fill>
    </dxf>
    <dxf>
      <fill>
        <patternFill>
          <bgColor rgb="FFFFC000"/>
        </patternFill>
      </fill>
    </dxf>
    <dxf>
      <fill>
        <patternFill>
          <bgColor rgb="FFFFFF00"/>
        </patternFill>
      </fill>
    </dxf>
    <dxf>
      <fill>
        <patternFill>
          <bgColor rgb="FFFF0000"/>
        </patternFill>
      </fill>
    </dxf>
    <dxf>
      <fill>
        <patternFill>
          <bgColor rgb="FFFF0000"/>
        </patternFill>
      </fill>
    </dxf>
    <dxf>
      <fill>
        <patternFill>
          <bgColor rgb="FFFFC000"/>
        </patternFill>
      </fill>
    </dxf>
    <dxf>
      <fill>
        <patternFill>
          <bgColor rgb="FFFFFF00"/>
        </patternFill>
      </fill>
    </dxf>
    <dxf>
      <fill>
        <patternFill>
          <bgColor rgb="FFFF0000"/>
        </patternFill>
      </fill>
    </dxf>
    <dxf>
      <fill>
        <patternFill>
          <bgColor rgb="FFFF0000"/>
        </patternFill>
      </fill>
    </dxf>
    <dxf>
      <fill>
        <patternFill>
          <bgColor rgb="FFFFC000"/>
        </patternFill>
      </fill>
    </dxf>
    <dxf>
      <fill>
        <patternFill>
          <bgColor rgb="FFFFFF00"/>
        </patternFill>
      </fill>
    </dxf>
    <dxf>
      <fill>
        <patternFill>
          <bgColor rgb="FFFF0000"/>
        </patternFill>
      </fill>
    </dxf>
    <dxf>
      <fill>
        <patternFill>
          <bgColor rgb="FFFFFF00"/>
        </patternFill>
      </fill>
    </dxf>
    <dxf>
      <fill>
        <patternFill>
          <bgColor rgb="FFFF0000"/>
        </patternFill>
      </fill>
    </dxf>
    <dxf>
      <fill>
        <patternFill>
          <bgColor rgb="FFFFFF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FF00"/>
        </patternFill>
      </fill>
    </dxf>
    <dxf>
      <fill>
        <patternFill>
          <bgColor rgb="FFFF0000"/>
        </patternFill>
      </fill>
    </dxf>
    <dxf>
      <fill>
        <patternFill>
          <bgColor rgb="FFFF0000"/>
        </patternFill>
      </fill>
    </dxf>
    <dxf>
      <fill>
        <patternFill>
          <bgColor rgb="FFFF0000"/>
        </patternFill>
      </fill>
    </dxf>
    <dxf>
      <fill>
        <patternFill>
          <bgColor rgb="FFFFC000"/>
        </patternFill>
      </fill>
    </dxf>
    <dxf>
      <fill>
        <patternFill>
          <bgColor rgb="FFFFFF00"/>
        </patternFill>
      </fill>
    </dxf>
    <dxf>
      <fill>
        <patternFill>
          <bgColor rgb="FFFF0000"/>
        </patternFill>
      </fill>
    </dxf>
    <dxf>
      <fill>
        <patternFill>
          <bgColor rgb="FFFF0000"/>
        </patternFill>
      </fill>
    </dxf>
    <dxf>
      <fill>
        <patternFill>
          <bgColor rgb="FFFFC000"/>
        </patternFill>
      </fill>
    </dxf>
    <dxf>
      <fill>
        <patternFill>
          <bgColor rgb="FFFFFF00"/>
        </patternFill>
      </fill>
    </dxf>
    <dxf>
      <fill>
        <patternFill>
          <bgColor rgb="FFFF0000"/>
        </patternFill>
      </fill>
    </dxf>
    <dxf>
      <fill>
        <patternFill>
          <bgColor rgb="FFFF0000"/>
        </patternFill>
      </fill>
    </dxf>
    <dxf>
      <fill>
        <patternFill>
          <bgColor rgb="FFFFC000"/>
        </patternFill>
      </fill>
    </dxf>
    <dxf>
      <fill>
        <patternFill>
          <bgColor rgb="FFFFFF00"/>
        </patternFill>
      </fill>
    </dxf>
    <dxf>
      <fill>
        <patternFill>
          <bgColor rgb="FFFF0000"/>
        </patternFill>
      </fill>
    </dxf>
    <dxf>
      <fill>
        <patternFill>
          <bgColor rgb="FFFF0000"/>
        </patternFill>
      </fill>
    </dxf>
    <dxf>
      <fill>
        <patternFill>
          <bgColor rgb="FFFFC000"/>
        </patternFill>
      </fill>
    </dxf>
    <dxf>
      <fill>
        <patternFill>
          <bgColor rgb="FFFFFF00"/>
        </patternFill>
      </fill>
    </dxf>
    <dxf>
      <fill>
        <patternFill>
          <bgColor rgb="FFFFFF00"/>
        </patternFill>
      </fill>
    </dxf>
    <dxf>
      <fill>
        <patternFill>
          <bgColor rgb="FFFF0000"/>
        </patternFill>
      </fill>
    </dxf>
    <dxf>
      <fill>
        <patternFill>
          <bgColor rgb="FFFF0000"/>
        </patternFill>
      </fill>
    </dxf>
    <dxf>
      <fill>
        <patternFill>
          <bgColor rgb="FFFFFF00"/>
        </patternFill>
      </fill>
    </dxf>
    <dxf>
      <fill>
        <patternFill>
          <bgColor rgb="FFFF0000"/>
        </patternFill>
      </fill>
    </dxf>
    <dxf>
      <fill>
        <patternFill>
          <bgColor rgb="FFFFFF00"/>
        </patternFill>
      </fill>
    </dxf>
    <dxf>
      <fill>
        <patternFill>
          <bgColor rgb="FFFF0000"/>
        </patternFill>
      </fill>
    </dxf>
    <dxf>
      <fill>
        <patternFill>
          <bgColor rgb="FFFF0000"/>
        </patternFill>
      </fill>
    </dxf>
    <dxf>
      <fill>
        <patternFill>
          <bgColor rgb="FFFF0000"/>
        </patternFill>
      </fill>
    </dxf>
    <dxf>
      <fill>
        <patternFill>
          <bgColor rgb="FFFFC000"/>
        </patternFill>
      </fill>
    </dxf>
    <dxf>
      <fill>
        <patternFill>
          <bgColor rgb="FFFFFF00"/>
        </patternFill>
      </fill>
    </dxf>
    <dxf>
      <fill>
        <patternFill>
          <bgColor rgb="FFFFFF00"/>
        </patternFill>
      </fill>
    </dxf>
    <dxf>
      <fill>
        <patternFill>
          <bgColor rgb="FFFF0000"/>
        </patternFill>
      </fill>
    </dxf>
    <dxf>
      <fill>
        <patternFill>
          <bgColor rgb="FFFF0000"/>
        </patternFill>
      </fill>
    </dxf>
    <dxf>
      <fill>
        <patternFill>
          <bgColor rgb="FFFFFF00"/>
        </patternFill>
      </fill>
    </dxf>
    <dxf>
      <fill>
        <patternFill>
          <bgColor rgb="FFFF0000"/>
        </patternFill>
      </fill>
    </dxf>
    <dxf>
      <fill>
        <patternFill>
          <bgColor rgb="FFFFFF00"/>
        </patternFill>
      </fill>
    </dxf>
    <dxf>
      <fill>
        <patternFill>
          <bgColor rgb="FFFF0000"/>
        </patternFill>
      </fill>
    </dxf>
    <dxf>
      <fill>
        <patternFill>
          <bgColor rgb="FFFF0000"/>
        </patternFill>
      </fill>
    </dxf>
    <dxf>
      <fill>
        <patternFill>
          <bgColor rgb="FFFF0000"/>
        </patternFill>
      </fill>
    </dxf>
    <dxf>
      <fill>
        <patternFill>
          <bgColor rgb="FFFFFF00"/>
        </patternFill>
      </fill>
    </dxf>
    <dxf>
      <fill>
        <patternFill>
          <bgColor rgb="FFFF0000"/>
        </patternFill>
      </fill>
    </dxf>
    <dxf>
      <fill>
        <patternFill>
          <bgColor rgb="FFFF0000"/>
        </patternFill>
      </fill>
    </dxf>
    <dxf>
      <fill>
        <patternFill>
          <bgColor rgb="FFFF0000"/>
        </patternFill>
      </fill>
    </dxf>
    <dxf>
      <fill>
        <patternFill>
          <bgColor rgb="FFFFFF00"/>
        </patternFill>
      </fill>
    </dxf>
    <dxf>
      <fill>
        <patternFill>
          <bgColor rgb="FFFF0000"/>
        </patternFill>
      </fill>
    </dxf>
    <dxf>
      <fill>
        <patternFill>
          <bgColor rgb="FFFF0000"/>
        </patternFill>
      </fill>
    </dxf>
    <dxf>
      <fill>
        <patternFill>
          <bgColor rgb="FFFF0000"/>
        </patternFill>
      </fill>
    </dxf>
    <dxf>
      <fill>
        <patternFill>
          <bgColor rgb="FFFFC000"/>
        </patternFill>
      </fill>
    </dxf>
    <dxf>
      <fill>
        <patternFill>
          <bgColor rgb="FFFFFF00"/>
        </patternFill>
      </fill>
    </dxf>
    <dxf>
      <fill>
        <patternFill>
          <bgColor rgb="FFFF0000"/>
        </patternFill>
      </fill>
    </dxf>
    <dxf>
      <fill>
        <patternFill>
          <bgColor rgb="FFFF0000"/>
        </patternFill>
      </fill>
    </dxf>
    <dxf>
      <fill>
        <patternFill>
          <bgColor rgb="FFFFC000"/>
        </patternFill>
      </fill>
    </dxf>
    <dxf>
      <fill>
        <patternFill>
          <bgColor rgb="FFFFFF00"/>
        </patternFill>
      </fill>
    </dxf>
    <dxf>
      <fill>
        <patternFill>
          <bgColor rgb="FFFF0000"/>
        </patternFill>
      </fill>
    </dxf>
    <dxf>
      <fill>
        <patternFill>
          <bgColor rgb="FFFF0000"/>
        </patternFill>
      </fill>
    </dxf>
    <dxf>
      <fill>
        <patternFill>
          <bgColor rgb="FFFFC000"/>
        </patternFill>
      </fill>
    </dxf>
    <dxf>
      <fill>
        <patternFill>
          <bgColor rgb="FFFFFF00"/>
        </patternFill>
      </fill>
    </dxf>
    <dxf>
      <fill>
        <patternFill>
          <bgColor rgb="FFFF0000"/>
        </patternFill>
      </fill>
    </dxf>
    <dxf>
      <fill>
        <patternFill>
          <bgColor rgb="FFFF0000"/>
        </patternFill>
      </fill>
    </dxf>
    <dxf>
      <fill>
        <patternFill>
          <bgColor rgb="FFFFC000"/>
        </patternFill>
      </fill>
    </dxf>
    <dxf>
      <fill>
        <patternFill>
          <bgColor rgb="FFFFFF00"/>
        </patternFill>
      </fill>
    </dxf>
    <dxf>
      <fill>
        <patternFill>
          <bgColor rgb="FFFF0000"/>
        </patternFill>
      </fill>
    </dxf>
    <dxf>
      <fill>
        <patternFill>
          <bgColor rgb="FFFFFF00"/>
        </patternFill>
      </fill>
    </dxf>
    <dxf>
      <fill>
        <patternFill>
          <bgColor rgb="FFFF0000"/>
        </patternFill>
      </fill>
    </dxf>
    <dxf>
      <fill>
        <patternFill>
          <bgColor rgb="FFFFFF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FF00"/>
        </patternFill>
      </fill>
    </dxf>
    <dxf>
      <fill>
        <patternFill>
          <bgColor rgb="FFFF0000"/>
        </patternFill>
      </fill>
    </dxf>
    <dxf>
      <fill>
        <patternFill>
          <bgColor rgb="FFFF0000"/>
        </patternFill>
      </fill>
    </dxf>
    <dxf>
      <fill>
        <patternFill>
          <bgColor rgb="FFFF0000"/>
        </patternFill>
      </fill>
    </dxf>
    <dxf>
      <fill>
        <patternFill>
          <bgColor rgb="FFFFC000"/>
        </patternFill>
      </fill>
    </dxf>
    <dxf>
      <fill>
        <patternFill>
          <bgColor rgb="FFFFFF00"/>
        </patternFill>
      </fill>
    </dxf>
    <dxf>
      <fill>
        <patternFill>
          <bgColor rgb="FFFF0000"/>
        </patternFill>
      </fill>
    </dxf>
    <dxf>
      <fill>
        <patternFill>
          <bgColor rgb="FFFF0000"/>
        </patternFill>
      </fill>
    </dxf>
    <dxf>
      <fill>
        <patternFill>
          <bgColor rgb="FFFFC000"/>
        </patternFill>
      </fill>
    </dxf>
    <dxf>
      <fill>
        <patternFill>
          <bgColor rgb="FFFFFF00"/>
        </patternFill>
      </fill>
    </dxf>
    <dxf>
      <fill>
        <patternFill>
          <bgColor rgb="FFFF0000"/>
        </patternFill>
      </fill>
    </dxf>
    <dxf>
      <fill>
        <patternFill>
          <bgColor rgb="FFFF0000"/>
        </patternFill>
      </fill>
    </dxf>
    <dxf>
      <fill>
        <patternFill>
          <bgColor rgb="FFFFC000"/>
        </patternFill>
      </fill>
    </dxf>
    <dxf>
      <fill>
        <patternFill>
          <bgColor rgb="FFFFFF00"/>
        </patternFill>
      </fill>
    </dxf>
    <dxf>
      <fill>
        <patternFill>
          <bgColor rgb="FFFF0000"/>
        </patternFill>
      </fill>
    </dxf>
    <dxf>
      <fill>
        <patternFill>
          <bgColor rgb="FFFF0000"/>
        </patternFill>
      </fill>
    </dxf>
    <dxf>
      <fill>
        <patternFill>
          <bgColor rgb="FFFFC000"/>
        </patternFill>
      </fill>
    </dxf>
    <dxf>
      <fill>
        <patternFill>
          <bgColor rgb="FFFFFF00"/>
        </patternFill>
      </fill>
    </dxf>
    <dxf>
      <fill>
        <patternFill>
          <bgColor rgb="FFFFFF00"/>
        </patternFill>
      </fill>
    </dxf>
    <dxf>
      <fill>
        <patternFill>
          <bgColor rgb="FFFF0000"/>
        </patternFill>
      </fill>
    </dxf>
    <dxf>
      <fill>
        <patternFill>
          <bgColor rgb="FFFF0000"/>
        </patternFill>
      </fill>
    </dxf>
    <dxf>
      <fill>
        <patternFill>
          <bgColor rgb="FFFFFF00"/>
        </patternFill>
      </fill>
    </dxf>
    <dxf>
      <fill>
        <patternFill>
          <bgColor rgb="FFFF0000"/>
        </patternFill>
      </fill>
    </dxf>
    <dxf>
      <fill>
        <patternFill>
          <bgColor rgb="FFFFFF00"/>
        </patternFill>
      </fill>
    </dxf>
    <dxf>
      <fill>
        <patternFill>
          <bgColor rgb="FFFF0000"/>
        </patternFill>
      </fill>
    </dxf>
    <dxf>
      <fill>
        <patternFill>
          <bgColor rgb="FFFF0000"/>
        </patternFill>
      </fill>
    </dxf>
    <dxf>
      <fill>
        <patternFill>
          <bgColor rgb="FFFF0000"/>
        </patternFill>
      </fill>
    </dxf>
    <dxf>
      <fill>
        <patternFill>
          <bgColor rgb="FFFFC000"/>
        </patternFill>
      </fill>
    </dxf>
    <dxf>
      <fill>
        <patternFill>
          <bgColor rgb="FFFFFF00"/>
        </patternFill>
      </fill>
    </dxf>
    <dxf>
      <fill>
        <patternFill>
          <bgColor rgb="FFFFFF00"/>
        </patternFill>
      </fill>
    </dxf>
    <dxf>
      <fill>
        <patternFill>
          <bgColor rgb="FFFF0000"/>
        </patternFill>
      </fill>
    </dxf>
    <dxf>
      <fill>
        <patternFill>
          <bgColor rgb="FFFF0000"/>
        </patternFill>
      </fill>
    </dxf>
    <dxf>
      <fill>
        <patternFill>
          <bgColor rgb="FFFFFF00"/>
        </patternFill>
      </fill>
    </dxf>
    <dxf>
      <fill>
        <patternFill>
          <bgColor rgb="FFFF0000"/>
        </patternFill>
      </fill>
    </dxf>
    <dxf>
      <fill>
        <patternFill>
          <bgColor rgb="FFFFFF00"/>
        </patternFill>
      </fill>
    </dxf>
    <dxf>
      <fill>
        <patternFill>
          <bgColor rgb="FFFF0000"/>
        </patternFill>
      </fill>
    </dxf>
    <dxf>
      <fill>
        <patternFill>
          <bgColor rgb="FFFF0000"/>
        </patternFill>
      </fill>
    </dxf>
    <dxf>
      <fill>
        <patternFill>
          <bgColor rgb="FFFF0000"/>
        </patternFill>
      </fill>
    </dxf>
    <dxf>
      <fill>
        <patternFill>
          <bgColor rgb="FFFFFF00"/>
        </patternFill>
      </fill>
    </dxf>
    <dxf>
      <fill>
        <patternFill>
          <bgColor rgb="FFFF0000"/>
        </patternFill>
      </fill>
    </dxf>
    <dxf>
      <fill>
        <patternFill>
          <bgColor rgb="FFFF0000"/>
        </patternFill>
      </fill>
    </dxf>
    <dxf>
      <fill>
        <patternFill>
          <bgColor rgb="FFFF0000"/>
        </patternFill>
      </fill>
    </dxf>
    <dxf>
      <fill>
        <patternFill>
          <bgColor rgb="FFFFFF00"/>
        </patternFill>
      </fill>
    </dxf>
    <dxf>
      <fill>
        <patternFill>
          <bgColor rgb="FFFF0000"/>
        </patternFill>
      </fill>
    </dxf>
    <dxf>
      <fill>
        <patternFill>
          <bgColor rgb="FFFF0000"/>
        </patternFill>
      </fill>
    </dxf>
    <dxf>
      <fill>
        <patternFill>
          <bgColor rgb="FFFF0000"/>
        </patternFill>
      </fill>
    </dxf>
    <dxf>
      <fill>
        <patternFill>
          <bgColor rgb="FFFFC000"/>
        </patternFill>
      </fill>
    </dxf>
    <dxf>
      <fill>
        <patternFill>
          <bgColor rgb="FFFFFF00"/>
        </patternFill>
      </fill>
    </dxf>
    <dxf>
      <fill>
        <patternFill>
          <bgColor rgb="FFFF0000"/>
        </patternFill>
      </fill>
    </dxf>
    <dxf>
      <fill>
        <patternFill>
          <bgColor rgb="FFFF0000"/>
        </patternFill>
      </fill>
    </dxf>
    <dxf>
      <fill>
        <patternFill>
          <bgColor rgb="FFFFC000"/>
        </patternFill>
      </fill>
    </dxf>
    <dxf>
      <fill>
        <patternFill>
          <bgColor rgb="FFFFFF00"/>
        </patternFill>
      </fill>
    </dxf>
    <dxf>
      <fill>
        <patternFill>
          <bgColor rgb="FFFF0000"/>
        </patternFill>
      </fill>
    </dxf>
    <dxf>
      <fill>
        <patternFill>
          <bgColor rgb="FFFF0000"/>
        </patternFill>
      </fill>
    </dxf>
    <dxf>
      <fill>
        <patternFill>
          <bgColor rgb="FFFFC000"/>
        </patternFill>
      </fill>
    </dxf>
    <dxf>
      <fill>
        <patternFill>
          <bgColor rgb="FFFFFF00"/>
        </patternFill>
      </fill>
    </dxf>
    <dxf>
      <fill>
        <patternFill>
          <bgColor rgb="FFFF0000"/>
        </patternFill>
      </fill>
    </dxf>
    <dxf>
      <fill>
        <patternFill>
          <bgColor rgb="FFFF0000"/>
        </patternFill>
      </fill>
    </dxf>
    <dxf>
      <fill>
        <patternFill>
          <bgColor rgb="FFFFC000"/>
        </patternFill>
      </fill>
    </dxf>
    <dxf>
      <fill>
        <patternFill>
          <bgColor rgb="FFFFFF00"/>
        </patternFill>
      </fill>
    </dxf>
    <dxf>
      <fill>
        <patternFill>
          <bgColor rgb="FFFF0000"/>
        </patternFill>
      </fill>
    </dxf>
    <dxf>
      <fill>
        <patternFill>
          <bgColor rgb="FFFFFF00"/>
        </patternFill>
      </fill>
    </dxf>
    <dxf>
      <fill>
        <patternFill>
          <bgColor rgb="FFFF0000"/>
        </patternFill>
      </fill>
    </dxf>
    <dxf>
      <fill>
        <patternFill>
          <bgColor rgb="FFFFFF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FF00"/>
        </patternFill>
      </fill>
    </dxf>
    <dxf>
      <fill>
        <patternFill>
          <bgColor rgb="FFFF0000"/>
        </patternFill>
      </fill>
    </dxf>
    <dxf>
      <fill>
        <patternFill>
          <bgColor rgb="FFFF0000"/>
        </patternFill>
      </fill>
    </dxf>
    <dxf>
      <fill>
        <patternFill>
          <bgColor rgb="FFFF0000"/>
        </patternFill>
      </fill>
    </dxf>
    <dxf>
      <fill>
        <patternFill>
          <bgColor rgb="FFFFC000"/>
        </patternFill>
      </fill>
    </dxf>
    <dxf>
      <fill>
        <patternFill>
          <bgColor rgb="FFFFFF00"/>
        </patternFill>
      </fill>
    </dxf>
    <dxf>
      <fill>
        <patternFill>
          <bgColor rgb="FFFF0000"/>
        </patternFill>
      </fill>
    </dxf>
    <dxf>
      <fill>
        <patternFill>
          <bgColor rgb="FFFF0000"/>
        </patternFill>
      </fill>
    </dxf>
    <dxf>
      <fill>
        <patternFill>
          <bgColor rgb="FFFFC000"/>
        </patternFill>
      </fill>
    </dxf>
    <dxf>
      <fill>
        <patternFill>
          <bgColor rgb="FFFFFF00"/>
        </patternFill>
      </fill>
    </dxf>
    <dxf>
      <fill>
        <patternFill>
          <bgColor rgb="FFFF0000"/>
        </patternFill>
      </fill>
    </dxf>
    <dxf>
      <fill>
        <patternFill>
          <bgColor rgb="FFFF0000"/>
        </patternFill>
      </fill>
    </dxf>
    <dxf>
      <fill>
        <patternFill>
          <bgColor rgb="FFFFC000"/>
        </patternFill>
      </fill>
    </dxf>
    <dxf>
      <fill>
        <patternFill>
          <bgColor rgb="FFFFFF00"/>
        </patternFill>
      </fill>
    </dxf>
    <dxf>
      <fill>
        <patternFill>
          <bgColor rgb="FFFF0000"/>
        </patternFill>
      </fill>
    </dxf>
    <dxf>
      <fill>
        <patternFill>
          <bgColor rgb="FFFF0000"/>
        </patternFill>
      </fill>
    </dxf>
    <dxf>
      <fill>
        <patternFill>
          <bgColor rgb="FFFFC000"/>
        </patternFill>
      </fill>
    </dxf>
    <dxf>
      <fill>
        <patternFill>
          <bgColor rgb="FFFFFF00"/>
        </patternFill>
      </fill>
    </dxf>
    <dxf>
      <fill>
        <patternFill>
          <bgColor rgb="FFFFFF00"/>
        </patternFill>
      </fill>
    </dxf>
    <dxf>
      <fill>
        <patternFill>
          <bgColor rgb="FFFF0000"/>
        </patternFill>
      </fill>
    </dxf>
    <dxf>
      <fill>
        <patternFill>
          <bgColor rgb="FFFF0000"/>
        </patternFill>
      </fill>
    </dxf>
    <dxf>
      <fill>
        <patternFill>
          <bgColor rgb="FFFFFF00"/>
        </patternFill>
      </fill>
    </dxf>
    <dxf>
      <fill>
        <patternFill>
          <bgColor rgb="FFFF0000"/>
        </patternFill>
      </fill>
    </dxf>
    <dxf>
      <fill>
        <patternFill>
          <bgColor rgb="FFFFFF00"/>
        </patternFill>
      </fill>
    </dxf>
    <dxf>
      <fill>
        <patternFill>
          <bgColor rgb="FFFF0000"/>
        </patternFill>
      </fill>
    </dxf>
    <dxf>
      <fill>
        <patternFill>
          <bgColor rgb="FFFF0000"/>
        </patternFill>
      </fill>
    </dxf>
    <dxf>
      <fill>
        <patternFill>
          <bgColor rgb="FFFF0000"/>
        </patternFill>
      </fill>
    </dxf>
    <dxf>
      <fill>
        <patternFill>
          <bgColor rgb="FFFFC000"/>
        </patternFill>
      </fill>
    </dxf>
    <dxf>
      <fill>
        <patternFill>
          <bgColor rgb="FFFFFF00"/>
        </patternFill>
      </fill>
    </dxf>
    <dxf>
      <fill>
        <patternFill>
          <bgColor rgb="FFFFFF00"/>
        </patternFill>
      </fill>
    </dxf>
    <dxf>
      <fill>
        <patternFill>
          <bgColor rgb="FFFF0000"/>
        </patternFill>
      </fill>
    </dxf>
    <dxf>
      <fill>
        <patternFill>
          <bgColor rgb="FFFF0000"/>
        </patternFill>
      </fill>
    </dxf>
    <dxf>
      <fill>
        <patternFill>
          <bgColor rgb="FFFFFF00"/>
        </patternFill>
      </fill>
    </dxf>
    <dxf>
      <fill>
        <patternFill>
          <bgColor rgb="FFFF0000"/>
        </patternFill>
      </fill>
    </dxf>
    <dxf>
      <fill>
        <patternFill>
          <bgColor rgb="FFFFFF00"/>
        </patternFill>
      </fill>
    </dxf>
    <dxf>
      <fill>
        <patternFill>
          <bgColor rgb="FFFF0000"/>
        </patternFill>
      </fill>
    </dxf>
    <dxf>
      <fill>
        <patternFill>
          <bgColor rgb="FFFF0000"/>
        </patternFill>
      </fill>
    </dxf>
    <dxf>
      <fill>
        <patternFill>
          <bgColor rgb="FFFF0000"/>
        </patternFill>
      </fill>
    </dxf>
    <dxf>
      <fill>
        <patternFill>
          <bgColor rgb="FFFFFF00"/>
        </patternFill>
      </fill>
    </dxf>
    <dxf>
      <fill>
        <patternFill>
          <bgColor rgb="FFFF0000"/>
        </patternFill>
      </fill>
    </dxf>
    <dxf>
      <fill>
        <patternFill>
          <bgColor rgb="FFFF0000"/>
        </patternFill>
      </fill>
    </dxf>
    <dxf>
      <fill>
        <patternFill>
          <bgColor rgb="FFFF0000"/>
        </patternFill>
      </fill>
    </dxf>
    <dxf>
      <fill>
        <patternFill>
          <bgColor rgb="FFFFFF00"/>
        </patternFill>
      </fill>
    </dxf>
    <dxf>
      <fill>
        <patternFill>
          <bgColor rgb="FFFF0000"/>
        </patternFill>
      </fill>
    </dxf>
    <dxf>
      <fill>
        <patternFill>
          <bgColor rgb="FFFF0000"/>
        </patternFill>
      </fill>
    </dxf>
    <dxf>
      <fill>
        <patternFill>
          <bgColor rgb="FFFF0000"/>
        </patternFill>
      </fill>
    </dxf>
    <dxf>
      <fill>
        <patternFill>
          <bgColor rgb="FFFFC000"/>
        </patternFill>
      </fill>
    </dxf>
    <dxf>
      <fill>
        <patternFill>
          <bgColor rgb="FFFFFF00"/>
        </patternFill>
      </fill>
    </dxf>
    <dxf>
      <fill>
        <patternFill>
          <bgColor rgb="FFFF0000"/>
        </patternFill>
      </fill>
    </dxf>
    <dxf>
      <fill>
        <patternFill>
          <bgColor rgb="FFFF0000"/>
        </patternFill>
      </fill>
    </dxf>
    <dxf>
      <fill>
        <patternFill>
          <bgColor rgb="FFFFC000"/>
        </patternFill>
      </fill>
    </dxf>
    <dxf>
      <fill>
        <patternFill>
          <bgColor rgb="FFFFFF00"/>
        </patternFill>
      </fill>
    </dxf>
    <dxf>
      <fill>
        <patternFill>
          <bgColor rgb="FFFF0000"/>
        </patternFill>
      </fill>
    </dxf>
    <dxf>
      <fill>
        <patternFill>
          <bgColor rgb="FFFF0000"/>
        </patternFill>
      </fill>
    </dxf>
    <dxf>
      <fill>
        <patternFill>
          <bgColor rgb="FFFFC000"/>
        </patternFill>
      </fill>
    </dxf>
    <dxf>
      <fill>
        <patternFill>
          <bgColor rgb="FFFFFF00"/>
        </patternFill>
      </fill>
    </dxf>
    <dxf>
      <fill>
        <patternFill>
          <bgColor rgb="FFFF0000"/>
        </patternFill>
      </fill>
    </dxf>
    <dxf>
      <fill>
        <patternFill>
          <bgColor rgb="FFFF0000"/>
        </patternFill>
      </fill>
    </dxf>
    <dxf>
      <fill>
        <patternFill>
          <bgColor rgb="FFFFC000"/>
        </patternFill>
      </fill>
    </dxf>
    <dxf>
      <fill>
        <patternFill>
          <bgColor rgb="FFFFFF00"/>
        </patternFill>
      </fill>
    </dxf>
    <dxf>
      <fill>
        <patternFill>
          <bgColor rgb="FFFF0000"/>
        </patternFill>
      </fill>
    </dxf>
    <dxf>
      <fill>
        <patternFill>
          <bgColor rgb="FFFFFF00"/>
        </patternFill>
      </fill>
    </dxf>
    <dxf>
      <fill>
        <patternFill>
          <bgColor rgb="FFFF0000"/>
        </patternFill>
      </fill>
    </dxf>
    <dxf>
      <fill>
        <patternFill>
          <bgColor rgb="FFFFFF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FF00"/>
        </patternFill>
      </fill>
    </dxf>
    <dxf>
      <fill>
        <patternFill>
          <bgColor rgb="FFFF0000"/>
        </patternFill>
      </fill>
    </dxf>
    <dxf>
      <fill>
        <patternFill>
          <bgColor rgb="FFFF0000"/>
        </patternFill>
      </fill>
    </dxf>
    <dxf>
      <fill>
        <patternFill>
          <bgColor rgb="FFFF0000"/>
        </patternFill>
      </fill>
    </dxf>
    <dxf>
      <fill>
        <patternFill>
          <bgColor rgb="FFFFC000"/>
        </patternFill>
      </fill>
    </dxf>
    <dxf>
      <fill>
        <patternFill>
          <bgColor rgb="FFFFFF00"/>
        </patternFill>
      </fill>
    </dxf>
    <dxf>
      <fill>
        <patternFill>
          <bgColor rgb="FFFF0000"/>
        </patternFill>
      </fill>
    </dxf>
    <dxf>
      <fill>
        <patternFill>
          <bgColor rgb="FFFF0000"/>
        </patternFill>
      </fill>
    </dxf>
    <dxf>
      <fill>
        <patternFill>
          <bgColor rgb="FFFFC000"/>
        </patternFill>
      </fill>
    </dxf>
    <dxf>
      <fill>
        <patternFill>
          <bgColor rgb="FFFFFF00"/>
        </patternFill>
      </fill>
    </dxf>
    <dxf>
      <fill>
        <patternFill>
          <bgColor rgb="FFFF0000"/>
        </patternFill>
      </fill>
    </dxf>
    <dxf>
      <fill>
        <patternFill>
          <bgColor rgb="FFFF0000"/>
        </patternFill>
      </fill>
    </dxf>
    <dxf>
      <fill>
        <patternFill>
          <bgColor rgb="FFFFC000"/>
        </patternFill>
      </fill>
    </dxf>
    <dxf>
      <fill>
        <patternFill>
          <bgColor rgb="FFFFFF00"/>
        </patternFill>
      </fill>
    </dxf>
    <dxf>
      <fill>
        <patternFill>
          <bgColor rgb="FFFF0000"/>
        </patternFill>
      </fill>
    </dxf>
    <dxf>
      <fill>
        <patternFill>
          <bgColor rgb="FFFF0000"/>
        </patternFill>
      </fill>
    </dxf>
    <dxf>
      <fill>
        <patternFill>
          <bgColor rgb="FFFFC000"/>
        </patternFill>
      </fill>
    </dxf>
    <dxf>
      <fill>
        <patternFill>
          <bgColor rgb="FFFFFF00"/>
        </patternFill>
      </fill>
    </dxf>
    <dxf>
      <fill>
        <patternFill>
          <bgColor rgb="FFFFFF00"/>
        </patternFill>
      </fill>
    </dxf>
    <dxf>
      <fill>
        <patternFill>
          <bgColor rgb="FFFF0000"/>
        </patternFill>
      </fill>
    </dxf>
    <dxf>
      <fill>
        <patternFill>
          <bgColor rgb="FFFF0000"/>
        </patternFill>
      </fill>
    </dxf>
    <dxf>
      <fill>
        <patternFill>
          <bgColor rgb="FFFFFF00"/>
        </patternFill>
      </fill>
    </dxf>
    <dxf>
      <fill>
        <patternFill>
          <bgColor rgb="FFFF0000"/>
        </patternFill>
      </fill>
    </dxf>
    <dxf>
      <fill>
        <patternFill>
          <bgColor rgb="FFFFFF00"/>
        </patternFill>
      </fill>
    </dxf>
    <dxf>
      <fill>
        <patternFill>
          <bgColor rgb="FFFF0000"/>
        </patternFill>
      </fill>
    </dxf>
    <dxf>
      <fill>
        <patternFill>
          <bgColor rgb="FFFF0000"/>
        </patternFill>
      </fill>
    </dxf>
    <dxf>
      <fill>
        <patternFill>
          <bgColor rgb="FFFF0000"/>
        </patternFill>
      </fill>
    </dxf>
    <dxf>
      <fill>
        <patternFill>
          <bgColor rgb="FFFFC000"/>
        </patternFill>
      </fill>
    </dxf>
    <dxf>
      <fill>
        <patternFill>
          <bgColor rgb="FFFFFF00"/>
        </patternFill>
      </fill>
    </dxf>
    <dxf>
      <fill>
        <patternFill>
          <bgColor rgb="FFFFFF00"/>
        </patternFill>
      </fill>
    </dxf>
    <dxf>
      <fill>
        <patternFill>
          <bgColor rgb="FFFF0000"/>
        </patternFill>
      </fill>
    </dxf>
    <dxf>
      <fill>
        <patternFill>
          <bgColor rgb="FFFF0000"/>
        </patternFill>
      </fill>
    </dxf>
    <dxf>
      <fill>
        <patternFill>
          <bgColor rgb="FFFFFF00"/>
        </patternFill>
      </fill>
    </dxf>
    <dxf>
      <fill>
        <patternFill>
          <bgColor rgb="FFFF0000"/>
        </patternFill>
      </fill>
    </dxf>
    <dxf>
      <fill>
        <patternFill>
          <bgColor rgb="FFFFFF00"/>
        </patternFill>
      </fill>
    </dxf>
    <dxf>
      <fill>
        <patternFill>
          <bgColor rgb="FFFF0000"/>
        </patternFill>
      </fill>
    </dxf>
    <dxf>
      <fill>
        <patternFill>
          <bgColor rgb="FFFF0000"/>
        </patternFill>
      </fill>
    </dxf>
    <dxf>
      <fill>
        <patternFill>
          <bgColor rgb="FFFF0000"/>
        </patternFill>
      </fill>
    </dxf>
    <dxf>
      <fill>
        <patternFill>
          <bgColor rgb="FFFFFF00"/>
        </patternFill>
      </fill>
    </dxf>
    <dxf>
      <fill>
        <patternFill>
          <bgColor rgb="FFFF0000"/>
        </patternFill>
      </fill>
    </dxf>
    <dxf>
      <fill>
        <patternFill>
          <bgColor rgb="FFFF0000"/>
        </patternFill>
      </fill>
    </dxf>
    <dxf>
      <fill>
        <patternFill>
          <bgColor rgb="FFFF0000"/>
        </patternFill>
      </fill>
    </dxf>
    <dxf>
      <fill>
        <patternFill>
          <bgColor rgb="FFFFFF00"/>
        </patternFill>
      </fill>
    </dxf>
    <dxf>
      <fill>
        <patternFill>
          <bgColor rgb="FFFF0000"/>
        </patternFill>
      </fill>
    </dxf>
    <dxf>
      <fill>
        <patternFill>
          <bgColor rgb="FFFF0000"/>
        </patternFill>
      </fill>
    </dxf>
    <dxf>
      <fill>
        <patternFill>
          <bgColor rgb="FFFF0000"/>
        </patternFill>
      </fill>
    </dxf>
    <dxf>
      <fill>
        <patternFill>
          <bgColor rgb="FFFFC000"/>
        </patternFill>
      </fill>
    </dxf>
    <dxf>
      <fill>
        <patternFill>
          <bgColor rgb="FFFFFF00"/>
        </patternFill>
      </fill>
    </dxf>
    <dxf>
      <fill>
        <patternFill>
          <bgColor rgb="FFFF0000"/>
        </patternFill>
      </fill>
    </dxf>
    <dxf>
      <fill>
        <patternFill>
          <bgColor rgb="FFFF0000"/>
        </patternFill>
      </fill>
    </dxf>
    <dxf>
      <fill>
        <patternFill>
          <bgColor rgb="FFFFC000"/>
        </patternFill>
      </fill>
    </dxf>
    <dxf>
      <fill>
        <patternFill>
          <bgColor rgb="FFFFFF00"/>
        </patternFill>
      </fill>
    </dxf>
    <dxf>
      <fill>
        <patternFill>
          <bgColor rgb="FFFF0000"/>
        </patternFill>
      </fill>
    </dxf>
    <dxf>
      <fill>
        <patternFill>
          <bgColor rgb="FFFF0000"/>
        </patternFill>
      </fill>
    </dxf>
    <dxf>
      <fill>
        <patternFill>
          <bgColor rgb="FFFFC000"/>
        </patternFill>
      </fill>
    </dxf>
    <dxf>
      <fill>
        <patternFill>
          <bgColor rgb="FFFFFF00"/>
        </patternFill>
      </fill>
    </dxf>
    <dxf>
      <fill>
        <patternFill>
          <bgColor rgb="FFFF0000"/>
        </patternFill>
      </fill>
    </dxf>
    <dxf>
      <fill>
        <patternFill>
          <bgColor rgb="FFFF0000"/>
        </patternFill>
      </fill>
    </dxf>
    <dxf>
      <fill>
        <patternFill>
          <bgColor rgb="FFFFC000"/>
        </patternFill>
      </fill>
    </dxf>
    <dxf>
      <fill>
        <patternFill>
          <bgColor rgb="FFFFFF00"/>
        </patternFill>
      </fill>
    </dxf>
    <dxf>
      <fill>
        <patternFill>
          <bgColor rgb="FFFF0000"/>
        </patternFill>
      </fill>
    </dxf>
    <dxf>
      <fill>
        <patternFill>
          <bgColor rgb="FFFFFF00"/>
        </patternFill>
      </fill>
    </dxf>
    <dxf>
      <fill>
        <patternFill>
          <bgColor rgb="FFFF0000"/>
        </patternFill>
      </fill>
    </dxf>
    <dxf>
      <fill>
        <patternFill>
          <bgColor rgb="FFFFFF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FF00"/>
        </patternFill>
      </fill>
    </dxf>
    <dxf>
      <fill>
        <patternFill>
          <bgColor rgb="FFFF0000"/>
        </patternFill>
      </fill>
    </dxf>
    <dxf>
      <fill>
        <patternFill>
          <bgColor rgb="FFFF0000"/>
        </patternFill>
      </fill>
    </dxf>
    <dxf>
      <fill>
        <patternFill>
          <bgColor rgb="FFFF0000"/>
        </patternFill>
      </fill>
    </dxf>
    <dxf>
      <fill>
        <patternFill>
          <bgColor rgb="FFFFC000"/>
        </patternFill>
      </fill>
    </dxf>
    <dxf>
      <fill>
        <patternFill>
          <bgColor rgb="FFFFFF00"/>
        </patternFill>
      </fill>
    </dxf>
    <dxf>
      <fill>
        <patternFill>
          <bgColor rgb="FFFF0000"/>
        </patternFill>
      </fill>
    </dxf>
    <dxf>
      <fill>
        <patternFill>
          <bgColor rgb="FFFF0000"/>
        </patternFill>
      </fill>
    </dxf>
    <dxf>
      <fill>
        <patternFill>
          <bgColor rgb="FFFFC000"/>
        </patternFill>
      </fill>
    </dxf>
    <dxf>
      <fill>
        <patternFill>
          <bgColor rgb="FFFFFF00"/>
        </patternFill>
      </fill>
    </dxf>
    <dxf>
      <fill>
        <patternFill>
          <bgColor rgb="FFFF0000"/>
        </patternFill>
      </fill>
    </dxf>
    <dxf>
      <fill>
        <patternFill>
          <bgColor rgb="FFFF0000"/>
        </patternFill>
      </fill>
    </dxf>
    <dxf>
      <fill>
        <patternFill>
          <bgColor rgb="FFFFC000"/>
        </patternFill>
      </fill>
    </dxf>
    <dxf>
      <fill>
        <patternFill>
          <bgColor rgb="FFFFFF00"/>
        </patternFill>
      </fill>
    </dxf>
    <dxf>
      <fill>
        <patternFill>
          <bgColor rgb="FFFF0000"/>
        </patternFill>
      </fill>
    </dxf>
    <dxf>
      <fill>
        <patternFill>
          <bgColor rgb="FFFF0000"/>
        </patternFill>
      </fill>
    </dxf>
    <dxf>
      <fill>
        <patternFill>
          <bgColor rgb="FFFFC000"/>
        </patternFill>
      </fill>
    </dxf>
    <dxf>
      <fill>
        <patternFill>
          <bgColor rgb="FFFFFF00"/>
        </patternFill>
      </fill>
    </dxf>
    <dxf>
      <fill>
        <patternFill>
          <bgColor rgb="FFFFFF00"/>
        </patternFill>
      </fill>
    </dxf>
    <dxf>
      <fill>
        <patternFill>
          <bgColor rgb="FFFF0000"/>
        </patternFill>
      </fill>
    </dxf>
    <dxf>
      <fill>
        <patternFill>
          <bgColor rgb="FFFF0000"/>
        </patternFill>
      </fill>
    </dxf>
    <dxf>
      <fill>
        <patternFill>
          <bgColor rgb="FFFFFF00"/>
        </patternFill>
      </fill>
    </dxf>
    <dxf>
      <fill>
        <patternFill>
          <bgColor rgb="FFFF0000"/>
        </patternFill>
      </fill>
    </dxf>
    <dxf>
      <fill>
        <patternFill>
          <bgColor rgb="FFFFFF00"/>
        </patternFill>
      </fill>
    </dxf>
    <dxf>
      <fill>
        <patternFill>
          <bgColor rgb="FFFF0000"/>
        </patternFill>
      </fill>
    </dxf>
    <dxf>
      <fill>
        <patternFill>
          <bgColor rgb="FFFF0000"/>
        </patternFill>
      </fill>
    </dxf>
    <dxf>
      <fill>
        <patternFill>
          <bgColor rgb="FFFF0000"/>
        </patternFill>
      </fill>
    </dxf>
    <dxf>
      <fill>
        <patternFill>
          <bgColor rgb="FFFFC000"/>
        </patternFill>
      </fill>
    </dxf>
    <dxf>
      <fill>
        <patternFill>
          <bgColor rgb="FFFFFF00"/>
        </patternFill>
      </fill>
    </dxf>
    <dxf>
      <fill>
        <patternFill>
          <bgColor rgb="FFFFFF00"/>
        </patternFill>
      </fill>
    </dxf>
    <dxf>
      <fill>
        <patternFill>
          <bgColor rgb="FFFF0000"/>
        </patternFill>
      </fill>
    </dxf>
    <dxf>
      <fill>
        <patternFill>
          <bgColor rgb="FFFF0000"/>
        </patternFill>
      </fill>
    </dxf>
    <dxf>
      <fill>
        <patternFill>
          <bgColor rgb="FFFFFF00"/>
        </patternFill>
      </fill>
    </dxf>
    <dxf>
      <fill>
        <patternFill>
          <bgColor rgb="FFFF0000"/>
        </patternFill>
      </fill>
    </dxf>
    <dxf>
      <fill>
        <patternFill>
          <bgColor rgb="FFFFFF00"/>
        </patternFill>
      </fill>
    </dxf>
    <dxf>
      <fill>
        <patternFill>
          <bgColor rgb="FFFF0000"/>
        </patternFill>
      </fill>
    </dxf>
    <dxf>
      <fill>
        <patternFill>
          <bgColor rgb="FFFF0000"/>
        </patternFill>
      </fill>
    </dxf>
    <dxf>
      <fill>
        <patternFill>
          <bgColor rgb="FFFF0000"/>
        </patternFill>
      </fill>
    </dxf>
    <dxf>
      <fill>
        <patternFill>
          <bgColor rgb="FFFFFF00"/>
        </patternFill>
      </fill>
    </dxf>
    <dxf>
      <fill>
        <patternFill>
          <bgColor rgb="FFFF0000"/>
        </patternFill>
      </fill>
    </dxf>
    <dxf>
      <fill>
        <patternFill>
          <bgColor rgb="FFFF0000"/>
        </patternFill>
      </fill>
    </dxf>
    <dxf>
      <fill>
        <patternFill>
          <bgColor rgb="FFFF0000"/>
        </patternFill>
      </fill>
    </dxf>
    <dxf>
      <fill>
        <patternFill>
          <bgColor rgb="FFFFFF00"/>
        </patternFill>
      </fill>
    </dxf>
    <dxf>
      <fill>
        <patternFill>
          <bgColor rgb="FFFF0000"/>
        </patternFill>
      </fill>
    </dxf>
    <dxf>
      <fill>
        <patternFill>
          <bgColor rgb="FFFF0000"/>
        </patternFill>
      </fill>
    </dxf>
    <dxf>
      <fill>
        <patternFill>
          <bgColor rgb="FFFF0000"/>
        </patternFill>
      </fill>
    </dxf>
    <dxf>
      <fill>
        <patternFill>
          <bgColor rgb="FFFFC000"/>
        </patternFill>
      </fill>
    </dxf>
    <dxf>
      <fill>
        <patternFill>
          <bgColor rgb="FFFFFF00"/>
        </patternFill>
      </fill>
    </dxf>
    <dxf>
      <fill>
        <patternFill>
          <bgColor rgb="FFFF0000"/>
        </patternFill>
      </fill>
    </dxf>
    <dxf>
      <fill>
        <patternFill>
          <bgColor rgb="FFFF0000"/>
        </patternFill>
      </fill>
    </dxf>
    <dxf>
      <fill>
        <patternFill>
          <bgColor rgb="FFFFC000"/>
        </patternFill>
      </fill>
    </dxf>
    <dxf>
      <fill>
        <patternFill>
          <bgColor rgb="FFFFFF00"/>
        </patternFill>
      </fill>
    </dxf>
    <dxf>
      <fill>
        <patternFill>
          <bgColor rgb="FFFF0000"/>
        </patternFill>
      </fill>
    </dxf>
    <dxf>
      <fill>
        <patternFill>
          <bgColor rgb="FFFF0000"/>
        </patternFill>
      </fill>
    </dxf>
    <dxf>
      <fill>
        <patternFill>
          <bgColor rgb="FFFFC000"/>
        </patternFill>
      </fill>
    </dxf>
    <dxf>
      <fill>
        <patternFill>
          <bgColor rgb="FFFFFF00"/>
        </patternFill>
      </fill>
    </dxf>
    <dxf>
      <fill>
        <patternFill>
          <bgColor rgb="FFFF0000"/>
        </patternFill>
      </fill>
    </dxf>
    <dxf>
      <fill>
        <patternFill>
          <bgColor rgb="FFFF0000"/>
        </patternFill>
      </fill>
    </dxf>
    <dxf>
      <fill>
        <patternFill>
          <bgColor rgb="FFFFC000"/>
        </patternFill>
      </fill>
    </dxf>
    <dxf>
      <fill>
        <patternFill>
          <bgColor rgb="FFFFFF00"/>
        </patternFill>
      </fill>
    </dxf>
    <dxf>
      <fill>
        <patternFill>
          <bgColor rgb="FFFF0000"/>
        </patternFill>
      </fill>
    </dxf>
    <dxf>
      <fill>
        <patternFill>
          <bgColor rgb="FFFFFF00"/>
        </patternFill>
      </fill>
    </dxf>
    <dxf>
      <fill>
        <patternFill>
          <bgColor rgb="FFFF0000"/>
        </patternFill>
      </fill>
    </dxf>
    <dxf>
      <fill>
        <patternFill>
          <bgColor rgb="FFFFFF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FF00"/>
        </patternFill>
      </fill>
    </dxf>
    <dxf>
      <fill>
        <patternFill>
          <bgColor rgb="FFFF0000"/>
        </patternFill>
      </fill>
    </dxf>
    <dxf>
      <fill>
        <patternFill>
          <bgColor rgb="FFFF0000"/>
        </patternFill>
      </fill>
    </dxf>
    <dxf>
      <fill>
        <patternFill>
          <bgColor rgb="FFFF0000"/>
        </patternFill>
      </fill>
    </dxf>
    <dxf>
      <fill>
        <patternFill>
          <bgColor rgb="FFFFC000"/>
        </patternFill>
      </fill>
    </dxf>
    <dxf>
      <fill>
        <patternFill>
          <bgColor rgb="FFFFFF00"/>
        </patternFill>
      </fill>
    </dxf>
    <dxf>
      <fill>
        <patternFill>
          <bgColor rgb="FFFF0000"/>
        </patternFill>
      </fill>
    </dxf>
    <dxf>
      <fill>
        <patternFill>
          <bgColor rgb="FFFF0000"/>
        </patternFill>
      </fill>
    </dxf>
    <dxf>
      <fill>
        <patternFill>
          <bgColor rgb="FFFFC000"/>
        </patternFill>
      </fill>
    </dxf>
    <dxf>
      <fill>
        <patternFill>
          <bgColor rgb="FFFFFF00"/>
        </patternFill>
      </fill>
    </dxf>
    <dxf>
      <fill>
        <patternFill>
          <bgColor rgb="FFFF0000"/>
        </patternFill>
      </fill>
    </dxf>
    <dxf>
      <fill>
        <patternFill>
          <bgColor rgb="FFFF0000"/>
        </patternFill>
      </fill>
    </dxf>
    <dxf>
      <fill>
        <patternFill>
          <bgColor rgb="FFFFC000"/>
        </patternFill>
      </fill>
    </dxf>
    <dxf>
      <fill>
        <patternFill>
          <bgColor rgb="FFFFFF00"/>
        </patternFill>
      </fill>
    </dxf>
    <dxf>
      <fill>
        <patternFill>
          <bgColor rgb="FFFF0000"/>
        </patternFill>
      </fill>
    </dxf>
    <dxf>
      <fill>
        <patternFill>
          <bgColor rgb="FFFF0000"/>
        </patternFill>
      </fill>
    </dxf>
    <dxf>
      <fill>
        <patternFill>
          <bgColor rgb="FFFFC000"/>
        </patternFill>
      </fill>
    </dxf>
    <dxf>
      <fill>
        <patternFill>
          <bgColor rgb="FFFFFF00"/>
        </patternFill>
      </fill>
    </dxf>
    <dxf>
      <fill>
        <patternFill>
          <bgColor rgb="FFFFFF00"/>
        </patternFill>
      </fill>
    </dxf>
    <dxf>
      <fill>
        <patternFill>
          <bgColor rgb="FFFF0000"/>
        </patternFill>
      </fill>
    </dxf>
    <dxf>
      <fill>
        <patternFill>
          <bgColor rgb="FFFF0000"/>
        </patternFill>
      </fill>
    </dxf>
    <dxf>
      <fill>
        <patternFill>
          <bgColor rgb="FFFFFF00"/>
        </patternFill>
      </fill>
    </dxf>
    <dxf>
      <fill>
        <patternFill>
          <bgColor rgb="FFFF0000"/>
        </patternFill>
      </fill>
    </dxf>
    <dxf>
      <fill>
        <patternFill>
          <bgColor rgb="FFFFFF00"/>
        </patternFill>
      </fill>
    </dxf>
    <dxf>
      <fill>
        <patternFill>
          <bgColor rgb="FFFF0000"/>
        </patternFill>
      </fill>
    </dxf>
    <dxf>
      <fill>
        <patternFill>
          <bgColor rgb="FFFF0000"/>
        </patternFill>
      </fill>
    </dxf>
    <dxf>
      <fill>
        <patternFill>
          <bgColor rgb="FFFF0000"/>
        </patternFill>
      </fill>
    </dxf>
    <dxf>
      <fill>
        <patternFill>
          <bgColor rgb="FFFFC000"/>
        </patternFill>
      </fill>
    </dxf>
    <dxf>
      <fill>
        <patternFill>
          <bgColor rgb="FFFFFF00"/>
        </patternFill>
      </fill>
    </dxf>
    <dxf>
      <fill>
        <patternFill>
          <bgColor rgb="FFFFFF00"/>
        </patternFill>
      </fill>
    </dxf>
    <dxf>
      <fill>
        <patternFill>
          <bgColor rgb="FFFF0000"/>
        </patternFill>
      </fill>
    </dxf>
    <dxf>
      <fill>
        <patternFill>
          <bgColor rgb="FFFF0000"/>
        </patternFill>
      </fill>
    </dxf>
    <dxf>
      <fill>
        <patternFill>
          <bgColor rgb="FFFFFF00"/>
        </patternFill>
      </fill>
    </dxf>
    <dxf>
      <fill>
        <patternFill>
          <bgColor rgb="FFFF0000"/>
        </patternFill>
      </fill>
    </dxf>
    <dxf>
      <fill>
        <patternFill>
          <bgColor rgb="FFFFFF00"/>
        </patternFill>
      </fill>
    </dxf>
    <dxf>
      <fill>
        <patternFill>
          <bgColor rgb="FFFF0000"/>
        </patternFill>
      </fill>
    </dxf>
    <dxf>
      <fill>
        <patternFill>
          <bgColor rgb="FFFF0000"/>
        </patternFill>
      </fill>
    </dxf>
    <dxf>
      <fill>
        <patternFill>
          <bgColor rgb="FFFF0000"/>
        </patternFill>
      </fill>
    </dxf>
    <dxf>
      <fill>
        <patternFill>
          <bgColor rgb="FFFFFF00"/>
        </patternFill>
      </fill>
    </dxf>
    <dxf>
      <fill>
        <patternFill>
          <bgColor rgb="FFFF0000"/>
        </patternFill>
      </fill>
    </dxf>
    <dxf>
      <fill>
        <patternFill>
          <bgColor rgb="FFFF0000"/>
        </patternFill>
      </fill>
    </dxf>
    <dxf>
      <fill>
        <patternFill>
          <bgColor rgb="FFFF0000"/>
        </patternFill>
      </fill>
    </dxf>
    <dxf>
      <fill>
        <patternFill>
          <bgColor rgb="FFFFFF00"/>
        </patternFill>
      </fill>
    </dxf>
    <dxf>
      <fill>
        <patternFill>
          <bgColor rgb="FFFF0000"/>
        </patternFill>
      </fill>
    </dxf>
    <dxf>
      <fill>
        <patternFill>
          <bgColor rgb="FFFF0000"/>
        </patternFill>
      </fill>
    </dxf>
    <dxf>
      <fill>
        <patternFill>
          <bgColor rgb="FFFF0000"/>
        </patternFill>
      </fill>
    </dxf>
    <dxf>
      <fill>
        <patternFill>
          <bgColor rgb="FFFFC000"/>
        </patternFill>
      </fill>
    </dxf>
    <dxf>
      <fill>
        <patternFill>
          <bgColor rgb="FFFFFF00"/>
        </patternFill>
      </fill>
    </dxf>
    <dxf>
      <fill>
        <patternFill>
          <bgColor rgb="FFFF0000"/>
        </patternFill>
      </fill>
    </dxf>
    <dxf>
      <fill>
        <patternFill>
          <bgColor rgb="FFFF0000"/>
        </patternFill>
      </fill>
    </dxf>
    <dxf>
      <fill>
        <patternFill>
          <bgColor rgb="FFFFC000"/>
        </patternFill>
      </fill>
    </dxf>
    <dxf>
      <fill>
        <patternFill>
          <bgColor rgb="FFFFFF00"/>
        </patternFill>
      </fill>
    </dxf>
    <dxf>
      <fill>
        <patternFill>
          <bgColor rgb="FFFF0000"/>
        </patternFill>
      </fill>
    </dxf>
    <dxf>
      <fill>
        <patternFill>
          <bgColor rgb="FFFF0000"/>
        </patternFill>
      </fill>
    </dxf>
    <dxf>
      <fill>
        <patternFill>
          <bgColor rgb="FFFFC000"/>
        </patternFill>
      </fill>
    </dxf>
    <dxf>
      <fill>
        <patternFill>
          <bgColor rgb="FFFFFF00"/>
        </patternFill>
      </fill>
    </dxf>
    <dxf>
      <fill>
        <patternFill>
          <bgColor rgb="FFFF0000"/>
        </patternFill>
      </fill>
    </dxf>
    <dxf>
      <fill>
        <patternFill>
          <bgColor rgb="FFFF0000"/>
        </patternFill>
      </fill>
    </dxf>
    <dxf>
      <fill>
        <patternFill>
          <bgColor rgb="FFFFC000"/>
        </patternFill>
      </fill>
    </dxf>
    <dxf>
      <fill>
        <patternFill>
          <bgColor rgb="FFFFFF00"/>
        </patternFill>
      </fill>
    </dxf>
    <dxf>
      <fill>
        <patternFill>
          <bgColor rgb="FFFFFF00"/>
        </patternFill>
      </fill>
    </dxf>
    <dxf>
      <fill>
        <patternFill>
          <bgColor rgb="FFFF0000"/>
        </patternFill>
      </fill>
    </dxf>
    <dxf>
      <fill>
        <patternFill>
          <bgColor rgb="FFFFFF00"/>
        </patternFill>
      </fill>
    </dxf>
    <dxf>
      <fill>
        <patternFill>
          <bgColor rgb="FFFF0000"/>
        </patternFill>
      </fill>
    </dxf>
    <dxf>
      <fill>
        <patternFill>
          <bgColor rgb="FFFF0000"/>
        </patternFill>
      </fill>
    </dxf>
    <dxf>
      <font>
        <color auto="1"/>
      </font>
      <fill>
        <patternFill>
          <bgColor rgb="FFFFEB9C"/>
        </patternFill>
      </fill>
    </dxf>
    <dxf>
      <font>
        <color theme="0"/>
      </font>
      <fill>
        <patternFill>
          <bgColor rgb="FFFF0000"/>
        </patternFill>
      </fill>
    </dxf>
    <dxf>
      <font>
        <color rgb="FF006100"/>
      </font>
      <fill>
        <patternFill>
          <bgColor rgb="FFC6EFCE"/>
        </patternFill>
      </fill>
    </dxf>
    <dxf>
      <fill>
        <patternFill>
          <bgColor rgb="FF00B0F0"/>
        </patternFill>
      </fill>
    </dxf>
    <dxf>
      <font>
        <color auto="1"/>
      </font>
      <fill>
        <patternFill>
          <bgColor rgb="FFFFC7CE"/>
        </patternFill>
      </fill>
    </dxf>
    <dxf>
      <font>
        <color auto="1"/>
      </font>
      <fill>
        <patternFill>
          <bgColor rgb="FFFF7C80"/>
        </patternFill>
      </fill>
    </dxf>
    <dxf>
      <font>
        <color theme="0"/>
      </font>
      <fill>
        <patternFill>
          <bgColor rgb="FFFF011F"/>
        </patternFill>
      </fill>
    </dxf>
    <dxf>
      <font>
        <color auto="1"/>
      </font>
      <fill>
        <patternFill>
          <bgColor rgb="FFFFEB9C"/>
        </patternFill>
      </fill>
    </dxf>
    <dxf>
      <font>
        <color theme="0"/>
      </font>
      <fill>
        <patternFill>
          <bgColor rgb="FFFF0000"/>
        </patternFill>
      </fill>
    </dxf>
    <dxf>
      <font>
        <color rgb="FF006100"/>
      </font>
      <fill>
        <patternFill>
          <bgColor rgb="FFC6EFCE"/>
        </patternFill>
      </fill>
    </dxf>
    <dxf>
      <fill>
        <patternFill>
          <bgColor rgb="FF00B0F0"/>
        </patternFill>
      </fill>
    </dxf>
    <dxf>
      <font>
        <color auto="1"/>
      </font>
      <fill>
        <patternFill>
          <bgColor rgb="FFFFC7CE"/>
        </patternFill>
      </fill>
    </dxf>
    <dxf>
      <font>
        <color auto="1"/>
      </font>
      <fill>
        <patternFill>
          <bgColor rgb="FFFF7C80"/>
        </patternFill>
      </fill>
    </dxf>
    <dxf>
      <font>
        <color theme="0"/>
      </font>
      <fill>
        <patternFill>
          <bgColor rgb="FFFF011F"/>
        </patternFill>
      </fill>
    </dxf>
    <dxf>
      <font>
        <color auto="1"/>
      </font>
      <fill>
        <patternFill>
          <bgColor rgb="FFFFEB9C"/>
        </patternFill>
      </fill>
    </dxf>
    <dxf>
      <font>
        <color theme="0"/>
      </font>
      <fill>
        <patternFill>
          <bgColor rgb="FFFF0000"/>
        </patternFill>
      </fill>
    </dxf>
    <dxf>
      <font>
        <color rgb="FF006100"/>
      </font>
      <fill>
        <patternFill>
          <bgColor rgb="FFC6EFCE"/>
        </patternFill>
      </fill>
    </dxf>
    <dxf>
      <fill>
        <patternFill>
          <bgColor rgb="FF00B0F0"/>
        </patternFill>
      </fill>
    </dxf>
    <dxf>
      <font>
        <color auto="1"/>
      </font>
      <fill>
        <patternFill>
          <bgColor rgb="FFFFC7CE"/>
        </patternFill>
      </fill>
    </dxf>
    <dxf>
      <font>
        <color auto="1"/>
      </font>
      <fill>
        <patternFill>
          <bgColor rgb="FFFF7C80"/>
        </patternFill>
      </fill>
    </dxf>
    <dxf>
      <font>
        <color theme="0"/>
      </font>
      <fill>
        <patternFill>
          <bgColor rgb="FFFF011F"/>
        </patternFill>
      </fill>
    </dxf>
    <dxf>
      <font>
        <color auto="1"/>
      </font>
      <fill>
        <patternFill>
          <bgColor rgb="FFFFEB9C"/>
        </patternFill>
      </fill>
    </dxf>
    <dxf>
      <font>
        <color theme="0"/>
      </font>
      <fill>
        <patternFill>
          <bgColor rgb="FFFF0000"/>
        </patternFill>
      </fill>
    </dxf>
    <dxf>
      <font>
        <color rgb="FF006100"/>
      </font>
      <fill>
        <patternFill>
          <bgColor rgb="FFC6EFCE"/>
        </patternFill>
      </fill>
    </dxf>
    <dxf>
      <fill>
        <patternFill>
          <bgColor rgb="FF00B0F0"/>
        </patternFill>
      </fill>
    </dxf>
    <dxf>
      <font>
        <color auto="1"/>
      </font>
      <fill>
        <patternFill>
          <bgColor rgb="FFFFC7CE"/>
        </patternFill>
      </fill>
    </dxf>
    <dxf>
      <font>
        <color auto="1"/>
      </font>
      <fill>
        <patternFill>
          <bgColor rgb="FFFF7C80"/>
        </patternFill>
      </fill>
    </dxf>
    <dxf>
      <font>
        <color theme="0"/>
      </font>
      <fill>
        <patternFill>
          <bgColor rgb="FFFF011F"/>
        </patternFill>
      </fill>
    </dxf>
    <dxf>
      <font>
        <color auto="1"/>
      </font>
      <fill>
        <patternFill>
          <bgColor rgb="FFFFEB9C"/>
        </patternFill>
      </fill>
    </dxf>
    <dxf>
      <font>
        <color theme="0"/>
      </font>
      <fill>
        <patternFill>
          <bgColor rgb="FFFF0000"/>
        </patternFill>
      </fill>
    </dxf>
    <dxf>
      <font>
        <color rgb="FF006100"/>
      </font>
      <fill>
        <patternFill>
          <bgColor rgb="FFC6EFCE"/>
        </patternFill>
      </fill>
    </dxf>
    <dxf>
      <fill>
        <patternFill>
          <bgColor rgb="FF00B0F0"/>
        </patternFill>
      </fill>
    </dxf>
    <dxf>
      <font>
        <color auto="1"/>
      </font>
      <fill>
        <patternFill>
          <bgColor rgb="FFFFC7CE"/>
        </patternFill>
      </fill>
    </dxf>
    <dxf>
      <font>
        <color auto="1"/>
      </font>
      <fill>
        <patternFill>
          <bgColor rgb="FFFF7C80"/>
        </patternFill>
      </fill>
    </dxf>
    <dxf>
      <font>
        <color theme="0"/>
      </font>
      <fill>
        <patternFill>
          <bgColor rgb="FFFF011F"/>
        </patternFill>
      </fill>
    </dxf>
    <dxf>
      <font>
        <color auto="1"/>
      </font>
      <fill>
        <patternFill>
          <bgColor rgb="FFFFEB9C"/>
        </patternFill>
      </fill>
    </dxf>
    <dxf>
      <font>
        <color theme="0"/>
      </font>
      <fill>
        <patternFill>
          <bgColor rgb="FFFF0000"/>
        </patternFill>
      </fill>
    </dxf>
    <dxf>
      <font>
        <color rgb="FF006100"/>
      </font>
      <fill>
        <patternFill>
          <bgColor rgb="FFC6EFCE"/>
        </patternFill>
      </fill>
    </dxf>
    <dxf>
      <fill>
        <patternFill>
          <bgColor rgb="FF00B0F0"/>
        </patternFill>
      </fill>
    </dxf>
    <dxf>
      <font>
        <color auto="1"/>
      </font>
      <fill>
        <patternFill>
          <bgColor rgb="FFFFC7CE"/>
        </patternFill>
      </fill>
    </dxf>
    <dxf>
      <font>
        <color auto="1"/>
      </font>
      <fill>
        <patternFill>
          <bgColor rgb="FFFF7C80"/>
        </patternFill>
      </fill>
    </dxf>
    <dxf>
      <font>
        <color theme="0"/>
      </font>
      <fill>
        <patternFill>
          <bgColor rgb="FFFF011F"/>
        </patternFill>
      </fill>
    </dxf>
    <dxf>
      <font>
        <color auto="1"/>
      </font>
      <fill>
        <patternFill>
          <bgColor rgb="FFFFEB9C"/>
        </patternFill>
      </fill>
    </dxf>
    <dxf>
      <font>
        <color theme="0"/>
      </font>
      <fill>
        <patternFill>
          <bgColor rgb="FFFF0000"/>
        </patternFill>
      </fill>
    </dxf>
    <dxf>
      <font>
        <color rgb="FF006100"/>
      </font>
      <fill>
        <patternFill>
          <bgColor rgb="FFC6EFCE"/>
        </patternFill>
      </fill>
    </dxf>
    <dxf>
      <fill>
        <patternFill>
          <bgColor rgb="FF00B0F0"/>
        </patternFill>
      </fill>
    </dxf>
    <dxf>
      <font>
        <color auto="1"/>
      </font>
      <fill>
        <patternFill>
          <bgColor rgb="FFFFC7CE"/>
        </patternFill>
      </fill>
    </dxf>
    <dxf>
      <font>
        <color auto="1"/>
      </font>
      <fill>
        <patternFill>
          <bgColor rgb="FFFF7C80"/>
        </patternFill>
      </fill>
    </dxf>
    <dxf>
      <font>
        <color theme="0"/>
      </font>
      <fill>
        <patternFill>
          <bgColor rgb="FFFF011F"/>
        </patternFill>
      </fill>
    </dxf>
    <dxf>
      <font>
        <color auto="1"/>
      </font>
      <fill>
        <patternFill>
          <bgColor rgb="FFFFEB9C"/>
        </patternFill>
      </fill>
    </dxf>
    <dxf>
      <font>
        <color theme="0"/>
      </font>
      <fill>
        <patternFill>
          <bgColor rgb="FFFF0000"/>
        </patternFill>
      </fill>
    </dxf>
    <dxf>
      <font>
        <color rgb="FF006100"/>
      </font>
      <fill>
        <patternFill>
          <bgColor rgb="FFC6EFCE"/>
        </patternFill>
      </fill>
    </dxf>
    <dxf>
      <fill>
        <patternFill>
          <bgColor rgb="FF00B0F0"/>
        </patternFill>
      </fill>
    </dxf>
    <dxf>
      <font>
        <color auto="1"/>
      </font>
      <fill>
        <patternFill>
          <bgColor rgb="FFFFC7CE"/>
        </patternFill>
      </fill>
    </dxf>
    <dxf>
      <font>
        <color auto="1"/>
      </font>
      <fill>
        <patternFill>
          <bgColor rgb="FFFF7C80"/>
        </patternFill>
      </fill>
    </dxf>
    <dxf>
      <font>
        <color theme="0"/>
      </font>
      <fill>
        <patternFill>
          <bgColor rgb="FFFF011F"/>
        </patternFill>
      </fill>
    </dxf>
    <dxf>
      <font>
        <color auto="1"/>
      </font>
      <fill>
        <patternFill>
          <bgColor rgb="FFFFEB9C"/>
        </patternFill>
      </fill>
    </dxf>
    <dxf>
      <font>
        <color theme="0"/>
      </font>
      <fill>
        <patternFill>
          <bgColor rgb="FFFF0000"/>
        </patternFill>
      </fill>
    </dxf>
    <dxf>
      <font>
        <color rgb="FF006100"/>
      </font>
      <fill>
        <patternFill>
          <bgColor rgb="FFC6EFCE"/>
        </patternFill>
      </fill>
    </dxf>
    <dxf>
      <fill>
        <patternFill>
          <bgColor rgb="FF00B0F0"/>
        </patternFill>
      </fill>
    </dxf>
    <dxf>
      <font>
        <color auto="1"/>
      </font>
      <fill>
        <patternFill>
          <bgColor rgb="FFFFC7CE"/>
        </patternFill>
      </fill>
    </dxf>
    <dxf>
      <font>
        <color auto="1"/>
      </font>
      <fill>
        <patternFill>
          <bgColor rgb="FFFF7C80"/>
        </patternFill>
      </fill>
    </dxf>
    <dxf>
      <font>
        <color theme="0"/>
      </font>
      <fill>
        <patternFill>
          <bgColor rgb="FFFF011F"/>
        </patternFill>
      </fill>
    </dxf>
    <dxf>
      <font>
        <color auto="1"/>
      </font>
      <fill>
        <patternFill>
          <bgColor rgb="FFFFEB9C"/>
        </patternFill>
      </fill>
    </dxf>
    <dxf>
      <font>
        <color theme="0"/>
      </font>
      <fill>
        <patternFill>
          <bgColor rgb="FFFF0000"/>
        </patternFill>
      </fill>
    </dxf>
    <dxf>
      <font>
        <color rgb="FF006100"/>
      </font>
      <fill>
        <patternFill>
          <bgColor rgb="FFC6EFCE"/>
        </patternFill>
      </fill>
    </dxf>
    <dxf>
      <fill>
        <patternFill>
          <bgColor rgb="FF00B0F0"/>
        </patternFill>
      </fill>
    </dxf>
    <dxf>
      <font>
        <color auto="1"/>
      </font>
      <fill>
        <patternFill>
          <bgColor rgb="FFFFC7CE"/>
        </patternFill>
      </fill>
    </dxf>
    <dxf>
      <font>
        <color auto="1"/>
      </font>
      <fill>
        <patternFill>
          <bgColor rgb="FFFF7C80"/>
        </patternFill>
      </fill>
    </dxf>
    <dxf>
      <font>
        <color theme="0"/>
      </font>
      <fill>
        <patternFill>
          <bgColor rgb="FFFF011F"/>
        </patternFill>
      </fill>
    </dxf>
    <dxf>
      <font>
        <color auto="1"/>
      </font>
      <fill>
        <patternFill>
          <bgColor rgb="FFFFEB9C"/>
        </patternFill>
      </fill>
    </dxf>
    <dxf>
      <font>
        <color theme="0"/>
      </font>
      <fill>
        <patternFill>
          <bgColor rgb="FFFF0000"/>
        </patternFill>
      </fill>
    </dxf>
    <dxf>
      <font>
        <color rgb="FF006100"/>
      </font>
      <fill>
        <patternFill>
          <bgColor rgb="FFC6EFCE"/>
        </patternFill>
      </fill>
    </dxf>
    <dxf>
      <fill>
        <patternFill>
          <bgColor rgb="FF00B0F0"/>
        </patternFill>
      </fill>
    </dxf>
    <dxf>
      <font>
        <color auto="1"/>
      </font>
      <fill>
        <patternFill>
          <bgColor rgb="FFFFC7CE"/>
        </patternFill>
      </fill>
    </dxf>
    <dxf>
      <font>
        <color auto="1"/>
      </font>
      <fill>
        <patternFill>
          <bgColor rgb="FFFF7C80"/>
        </patternFill>
      </fill>
    </dxf>
    <dxf>
      <font>
        <color theme="0"/>
      </font>
      <fill>
        <patternFill>
          <bgColor rgb="FFFF011F"/>
        </patternFill>
      </fill>
    </dxf>
    <dxf>
      <font>
        <color auto="1"/>
      </font>
      <fill>
        <patternFill>
          <bgColor rgb="FFFFEB9C"/>
        </patternFill>
      </fill>
    </dxf>
    <dxf>
      <font>
        <color theme="0"/>
      </font>
      <fill>
        <patternFill>
          <bgColor rgb="FFFF0000"/>
        </patternFill>
      </fill>
    </dxf>
    <dxf>
      <font>
        <color rgb="FF006100"/>
      </font>
      <fill>
        <patternFill>
          <bgColor rgb="FFC6EFCE"/>
        </patternFill>
      </fill>
    </dxf>
    <dxf>
      <fill>
        <patternFill>
          <bgColor rgb="FF00B0F0"/>
        </patternFill>
      </fill>
    </dxf>
    <dxf>
      <font>
        <color auto="1"/>
      </font>
      <fill>
        <patternFill>
          <bgColor rgb="FFFFC7CE"/>
        </patternFill>
      </fill>
    </dxf>
    <dxf>
      <font>
        <color auto="1"/>
      </font>
      <fill>
        <patternFill>
          <bgColor rgb="FFFF7C80"/>
        </patternFill>
      </fill>
    </dxf>
    <dxf>
      <font>
        <color theme="0"/>
      </font>
      <fill>
        <patternFill>
          <bgColor rgb="FFFF011F"/>
        </patternFill>
      </fill>
    </dxf>
    <dxf>
      <font>
        <color auto="1"/>
      </font>
      <fill>
        <patternFill>
          <bgColor rgb="FFFFEB9C"/>
        </patternFill>
      </fill>
    </dxf>
    <dxf>
      <font>
        <color theme="0"/>
      </font>
      <fill>
        <patternFill>
          <bgColor rgb="FFFF0000"/>
        </patternFill>
      </fill>
    </dxf>
    <dxf>
      <font>
        <color rgb="FF006100"/>
      </font>
      <fill>
        <patternFill>
          <bgColor rgb="FFC6EFCE"/>
        </patternFill>
      </fill>
    </dxf>
    <dxf>
      <fill>
        <patternFill>
          <bgColor rgb="FF00B0F0"/>
        </patternFill>
      </fill>
    </dxf>
    <dxf>
      <font>
        <color auto="1"/>
      </font>
      <fill>
        <patternFill>
          <bgColor rgb="FFFFC7CE"/>
        </patternFill>
      </fill>
    </dxf>
    <dxf>
      <font>
        <color auto="1"/>
      </font>
      <fill>
        <patternFill>
          <bgColor rgb="FFFF7C80"/>
        </patternFill>
      </fill>
    </dxf>
    <dxf>
      <font>
        <color theme="0"/>
      </font>
      <fill>
        <patternFill>
          <bgColor rgb="FFFF011F"/>
        </patternFill>
      </fill>
    </dxf>
    <dxf>
      <font>
        <color auto="1"/>
      </font>
      <fill>
        <patternFill>
          <bgColor rgb="FFFFEB9C"/>
        </patternFill>
      </fill>
    </dxf>
    <dxf>
      <font>
        <color theme="0"/>
      </font>
      <fill>
        <patternFill>
          <bgColor rgb="FFFF0000"/>
        </patternFill>
      </fill>
    </dxf>
    <dxf>
      <font>
        <color rgb="FF006100"/>
      </font>
      <fill>
        <patternFill>
          <bgColor rgb="FFC6EFCE"/>
        </patternFill>
      </fill>
    </dxf>
    <dxf>
      <fill>
        <patternFill>
          <bgColor rgb="FF00B0F0"/>
        </patternFill>
      </fill>
    </dxf>
    <dxf>
      <font>
        <color auto="1"/>
      </font>
      <fill>
        <patternFill>
          <bgColor rgb="FFFFC7CE"/>
        </patternFill>
      </fill>
    </dxf>
    <dxf>
      <font>
        <color auto="1"/>
      </font>
      <fill>
        <patternFill>
          <bgColor rgb="FFFF7C80"/>
        </patternFill>
      </fill>
    </dxf>
    <dxf>
      <font>
        <color theme="0"/>
      </font>
      <fill>
        <patternFill>
          <bgColor rgb="FFFF011F"/>
        </patternFill>
      </fill>
    </dxf>
    <dxf>
      <font>
        <color auto="1"/>
      </font>
      <fill>
        <patternFill>
          <bgColor rgb="FFFFEB9C"/>
        </patternFill>
      </fill>
    </dxf>
    <dxf>
      <font>
        <color theme="0"/>
      </font>
      <fill>
        <patternFill>
          <bgColor rgb="FFFF0000"/>
        </patternFill>
      </fill>
    </dxf>
    <dxf>
      <font>
        <color rgb="FF006100"/>
      </font>
      <fill>
        <patternFill>
          <bgColor rgb="FFC6EFCE"/>
        </patternFill>
      </fill>
    </dxf>
    <dxf>
      <fill>
        <patternFill>
          <bgColor rgb="FF00B0F0"/>
        </patternFill>
      </fill>
    </dxf>
    <dxf>
      <font>
        <color auto="1"/>
      </font>
      <fill>
        <patternFill>
          <bgColor rgb="FFFFC7CE"/>
        </patternFill>
      </fill>
    </dxf>
    <dxf>
      <font>
        <color auto="1"/>
      </font>
      <fill>
        <patternFill>
          <bgColor rgb="FFFF7C80"/>
        </patternFill>
      </fill>
    </dxf>
    <dxf>
      <font>
        <color theme="0"/>
      </font>
      <fill>
        <patternFill>
          <bgColor rgb="FFFF011F"/>
        </patternFill>
      </fill>
    </dxf>
    <dxf>
      <font>
        <color auto="1"/>
      </font>
      <fill>
        <patternFill>
          <bgColor rgb="FFFFEB9C"/>
        </patternFill>
      </fill>
    </dxf>
    <dxf>
      <font>
        <color theme="0"/>
      </font>
      <fill>
        <patternFill>
          <bgColor rgb="FFFF0000"/>
        </patternFill>
      </fill>
    </dxf>
    <dxf>
      <font>
        <color rgb="FF006100"/>
      </font>
      <fill>
        <patternFill>
          <bgColor rgb="FFC6EFCE"/>
        </patternFill>
      </fill>
    </dxf>
    <dxf>
      <fill>
        <patternFill>
          <bgColor rgb="FF00B0F0"/>
        </patternFill>
      </fill>
    </dxf>
    <dxf>
      <font>
        <color auto="1"/>
      </font>
      <fill>
        <patternFill>
          <bgColor rgb="FFFFC7CE"/>
        </patternFill>
      </fill>
    </dxf>
    <dxf>
      <font>
        <color auto="1"/>
      </font>
      <fill>
        <patternFill>
          <bgColor rgb="FFFF7C80"/>
        </patternFill>
      </fill>
    </dxf>
    <dxf>
      <font>
        <color theme="0"/>
      </font>
      <fill>
        <patternFill>
          <bgColor rgb="FFFF011F"/>
        </patternFill>
      </fill>
    </dxf>
    <dxf>
      <font>
        <color auto="1"/>
      </font>
      <fill>
        <patternFill>
          <bgColor rgb="FFFFEB9C"/>
        </patternFill>
      </fill>
    </dxf>
    <dxf>
      <font>
        <color theme="0"/>
      </font>
      <fill>
        <patternFill>
          <bgColor rgb="FFFF0000"/>
        </patternFill>
      </fill>
    </dxf>
    <dxf>
      <font>
        <color rgb="FF006100"/>
      </font>
      <fill>
        <patternFill>
          <bgColor rgb="FFC6EFCE"/>
        </patternFill>
      </fill>
    </dxf>
    <dxf>
      <fill>
        <patternFill>
          <bgColor rgb="FF00B0F0"/>
        </patternFill>
      </fill>
    </dxf>
    <dxf>
      <font>
        <color auto="1"/>
      </font>
      <fill>
        <patternFill>
          <bgColor rgb="FFFFC7CE"/>
        </patternFill>
      </fill>
    </dxf>
    <dxf>
      <font>
        <color auto="1"/>
      </font>
      <fill>
        <patternFill>
          <bgColor rgb="FFFF7C80"/>
        </patternFill>
      </fill>
    </dxf>
    <dxf>
      <font>
        <color theme="0"/>
      </font>
      <fill>
        <patternFill>
          <bgColor rgb="FFFF011F"/>
        </patternFill>
      </fill>
    </dxf>
    <dxf>
      <font>
        <color auto="1"/>
      </font>
      <fill>
        <patternFill>
          <bgColor rgb="FFFFEB9C"/>
        </patternFill>
      </fill>
    </dxf>
    <dxf>
      <font>
        <color theme="0"/>
      </font>
      <fill>
        <patternFill>
          <bgColor rgb="FFFF0000"/>
        </patternFill>
      </fill>
    </dxf>
    <dxf>
      <font>
        <color rgb="FF006100"/>
      </font>
      <fill>
        <patternFill>
          <bgColor rgb="FFC6EFCE"/>
        </patternFill>
      </fill>
    </dxf>
    <dxf>
      <fill>
        <patternFill>
          <bgColor rgb="FF00B0F0"/>
        </patternFill>
      </fill>
    </dxf>
    <dxf>
      <font>
        <color auto="1"/>
      </font>
      <fill>
        <patternFill>
          <bgColor rgb="FFFFC7CE"/>
        </patternFill>
      </fill>
    </dxf>
    <dxf>
      <font>
        <color auto="1"/>
      </font>
      <fill>
        <patternFill>
          <bgColor rgb="FFFF7C80"/>
        </patternFill>
      </fill>
    </dxf>
    <dxf>
      <font>
        <color theme="0"/>
      </font>
      <fill>
        <patternFill>
          <bgColor rgb="FFFF011F"/>
        </patternFill>
      </fill>
    </dxf>
    <dxf>
      <font>
        <color auto="1"/>
      </font>
      <fill>
        <patternFill>
          <bgColor rgb="FFFFEB9C"/>
        </patternFill>
      </fill>
    </dxf>
    <dxf>
      <font>
        <color theme="0"/>
      </font>
      <fill>
        <patternFill>
          <bgColor rgb="FFFF0000"/>
        </patternFill>
      </fill>
    </dxf>
    <dxf>
      <font>
        <color rgb="FF006100"/>
      </font>
      <fill>
        <patternFill>
          <bgColor rgb="FFC6EFCE"/>
        </patternFill>
      </fill>
    </dxf>
    <dxf>
      <fill>
        <patternFill>
          <bgColor rgb="FF00B0F0"/>
        </patternFill>
      </fill>
    </dxf>
    <dxf>
      <font>
        <color auto="1"/>
      </font>
      <fill>
        <patternFill>
          <bgColor rgb="FFFFC7CE"/>
        </patternFill>
      </fill>
    </dxf>
    <dxf>
      <font>
        <color auto="1"/>
      </font>
      <fill>
        <patternFill>
          <bgColor rgb="FFFF7C80"/>
        </patternFill>
      </fill>
    </dxf>
    <dxf>
      <font>
        <color theme="0"/>
      </font>
      <fill>
        <patternFill>
          <bgColor rgb="FFFF011F"/>
        </patternFill>
      </fill>
    </dxf>
    <dxf>
      <font>
        <color auto="1"/>
      </font>
      <fill>
        <patternFill>
          <bgColor rgb="FFFFEB9C"/>
        </patternFill>
      </fill>
    </dxf>
    <dxf>
      <font>
        <color theme="0"/>
      </font>
      <fill>
        <patternFill>
          <bgColor rgb="FFFF0000"/>
        </patternFill>
      </fill>
    </dxf>
    <dxf>
      <font>
        <color rgb="FF006100"/>
      </font>
      <fill>
        <patternFill>
          <bgColor rgb="FFC6EFCE"/>
        </patternFill>
      </fill>
    </dxf>
    <dxf>
      <fill>
        <patternFill>
          <bgColor rgb="FF00B0F0"/>
        </patternFill>
      </fill>
    </dxf>
    <dxf>
      <font>
        <color auto="1"/>
      </font>
      <fill>
        <patternFill>
          <bgColor rgb="FFFFC7CE"/>
        </patternFill>
      </fill>
    </dxf>
    <dxf>
      <font>
        <color auto="1"/>
      </font>
      <fill>
        <patternFill>
          <bgColor rgb="FFFF7C80"/>
        </patternFill>
      </fill>
    </dxf>
    <dxf>
      <font>
        <color theme="0"/>
      </font>
      <fill>
        <patternFill>
          <bgColor rgb="FFFF011F"/>
        </patternFill>
      </fill>
    </dxf>
    <dxf>
      <font>
        <color auto="1"/>
      </font>
      <fill>
        <patternFill>
          <bgColor rgb="FFFFEB9C"/>
        </patternFill>
      </fill>
    </dxf>
    <dxf>
      <font>
        <color theme="0"/>
      </font>
      <fill>
        <patternFill>
          <bgColor rgb="FFFF0000"/>
        </patternFill>
      </fill>
    </dxf>
    <dxf>
      <font>
        <color rgb="FF006100"/>
      </font>
      <fill>
        <patternFill>
          <bgColor rgb="FFC6EFCE"/>
        </patternFill>
      </fill>
    </dxf>
    <dxf>
      <fill>
        <patternFill>
          <bgColor rgb="FF00B0F0"/>
        </patternFill>
      </fill>
    </dxf>
    <dxf>
      <font>
        <color auto="1"/>
      </font>
      <fill>
        <patternFill>
          <bgColor rgb="FFFFC7CE"/>
        </patternFill>
      </fill>
    </dxf>
    <dxf>
      <font>
        <color auto="1"/>
      </font>
      <fill>
        <patternFill>
          <bgColor rgb="FFFF7C80"/>
        </patternFill>
      </fill>
    </dxf>
    <dxf>
      <font>
        <color theme="0"/>
      </font>
      <fill>
        <patternFill>
          <bgColor rgb="FFFF011F"/>
        </patternFill>
      </fill>
    </dxf>
    <dxf>
      <font>
        <color auto="1"/>
      </font>
      <fill>
        <patternFill>
          <bgColor rgb="FFFFEB9C"/>
        </patternFill>
      </fill>
    </dxf>
    <dxf>
      <font>
        <color theme="0"/>
      </font>
      <fill>
        <patternFill>
          <bgColor rgb="FFFF0000"/>
        </patternFill>
      </fill>
    </dxf>
    <dxf>
      <font>
        <color auto="1"/>
      </font>
      <fill>
        <patternFill>
          <bgColor rgb="FFC6EFCE"/>
        </patternFill>
      </fill>
    </dxf>
    <dxf>
      <fill>
        <patternFill>
          <bgColor rgb="FF00B0F0"/>
        </patternFill>
      </fill>
    </dxf>
    <dxf>
      <font>
        <color auto="1"/>
      </font>
      <fill>
        <patternFill>
          <bgColor rgb="FFFFEB9C"/>
        </patternFill>
      </fill>
    </dxf>
    <dxf>
      <font>
        <color theme="0"/>
      </font>
      <fill>
        <patternFill>
          <bgColor rgb="FFFF0000"/>
        </patternFill>
      </fill>
    </dxf>
    <dxf>
      <font>
        <color auto="1"/>
      </font>
      <fill>
        <patternFill>
          <bgColor rgb="FFC6EFCE"/>
        </patternFill>
      </fill>
    </dxf>
    <dxf>
      <fill>
        <patternFill>
          <bgColor rgb="FF00B0F0"/>
        </patternFill>
      </fill>
    </dxf>
    <dxf>
      <font>
        <color auto="1"/>
      </font>
      <fill>
        <patternFill>
          <bgColor rgb="FFFFEB9C"/>
        </patternFill>
      </fill>
    </dxf>
    <dxf>
      <font>
        <color theme="0"/>
      </font>
      <fill>
        <patternFill>
          <bgColor rgb="FFFF0000"/>
        </patternFill>
      </fill>
    </dxf>
    <dxf>
      <font>
        <color rgb="FF006100"/>
      </font>
      <fill>
        <patternFill>
          <bgColor rgb="FFC6EFCE"/>
        </patternFill>
      </fill>
    </dxf>
    <dxf>
      <fill>
        <patternFill>
          <bgColor rgb="FF00B0F0"/>
        </patternFill>
      </fill>
    </dxf>
    <dxf>
      <font>
        <color auto="1"/>
      </font>
      <fill>
        <patternFill>
          <bgColor rgb="FFFFC7CE"/>
        </patternFill>
      </fill>
    </dxf>
    <dxf>
      <font>
        <color auto="1"/>
      </font>
      <fill>
        <patternFill>
          <bgColor rgb="FFFF7C80"/>
        </patternFill>
      </fill>
    </dxf>
    <dxf>
      <font>
        <color theme="0"/>
      </font>
      <fill>
        <patternFill>
          <bgColor rgb="FFFF011F"/>
        </patternFill>
      </fill>
    </dxf>
    <dxf>
      <font>
        <color auto="1"/>
      </font>
      <fill>
        <patternFill>
          <bgColor rgb="FFFFEB9C"/>
        </patternFill>
      </fill>
    </dxf>
    <dxf>
      <font>
        <color theme="0"/>
      </font>
      <fill>
        <patternFill>
          <bgColor rgb="FFFF0000"/>
        </patternFill>
      </fill>
    </dxf>
    <dxf>
      <font>
        <color rgb="FF006100"/>
      </font>
      <fill>
        <patternFill>
          <bgColor rgb="FFC6EFCE"/>
        </patternFill>
      </fill>
    </dxf>
    <dxf>
      <fill>
        <patternFill>
          <bgColor rgb="FF00B0F0"/>
        </patternFill>
      </fill>
    </dxf>
    <dxf>
      <font>
        <color auto="1"/>
      </font>
      <fill>
        <patternFill>
          <bgColor rgb="FFFFC7CE"/>
        </patternFill>
      </fill>
    </dxf>
    <dxf>
      <font>
        <color auto="1"/>
      </font>
      <fill>
        <patternFill>
          <bgColor rgb="FFFF7C80"/>
        </patternFill>
      </fill>
    </dxf>
    <dxf>
      <font>
        <color theme="0"/>
      </font>
      <fill>
        <patternFill>
          <bgColor rgb="FFFF011F"/>
        </patternFill>
      </fill>
    </dxf>
    <dxf>
      <font>
        <color auto="1"/>
      </font>
      <fill>
        <patternFill>
          <bgColor rgb="FFFFEB9C"/>
        </patternFill>
      </fill>
    </dxf>
    <dxf>
      <font>
        <color theme="0"/>
      </font>
      <fill>
        <patternFill>
          <bgColor rgb="FFFF0000"/>
        </patternFill>
      </fill>
    </dxf>
    <dxf>
      <font>
        <color rgb="FF006100"/>
      </font>
      <fill>
        <patternFill>
          <bgColor rgb="FFC6EFCE"/>
        </patternFill>
      </fill>
    </dxf>
    <dxf>
      <fill>
        <patternFill>
          <bgColor rgb="FF00B0F0"/>
        </patternFill>
      </fill>
    </dxf>
    <dxf>
      <font>
        <color auto="1"/>
      </font>
      <fill>
        <patternFill>
          <bgColor rgb="FFFFC7CE"/>
        </patternFill>
      </fill>
    </dxf>
    <dxf>
      <font>
        <color auto="1"/>
      </font>
      <fill>
        <patternFill>
          <bgColor rgb="FFFF7C80"/>
        </patternFill>
      </fill>
    </dxf>
    <dxf>
      <font>
        <color theme="0"/>
      </font>
      <fill>
        <patternFill>
          <bgColor rgb="FFFF011F"/>
        </patternFill>
      </fill>
    </dxf>
    <dxf>
      <font>
        <color auto="1"/>
      </font>
      <fill>
        <patternFill>
          <bgColor rgb="FFFFEB9C"/>
        </patternFill>
      </fill>
    </dxf>
    <dxf>
      <font>
        <color theme="0"/>
      </font>
      <fill>
        <patternFill>
          <bgColor rgb="FFFF0000"/>
        </patternFill>
      </fill>
    </dxf>
    <dxf>
      <font>
        <color rgb="FF006100"/>
      </font>
      <fill>
        <patternFill>
          <bgColor rgb="FFC6EFCE"/>
        </patternFill>
      </fill>
    </dxf>
    <dxf>
      <fill>
        <patternFill>
          <bgColor rgb="FF00B0F0"/>
        </patternFill>
      </fill>
    </dxf>
    <dxf>
      <font>
        <color auto="1"/>
      </font>
      <fill>
        <patternFill>
          <bgColor rgb="FFFFC7CE"/>
        </patternFill>
      </fill>
    </dxf>
    <dxf>
      <font>
        <color auto="1"/>
      </font>
      <fill>
        <patternFill>
          <bgColor rgb="FFFF7C80"/>
        </patternFill>
      </fill>
    </dxf>
    <dxf>
      <font>
        <color theme="0"/>
      </font>
      <fill>
        <patternFill>
          <bgColor rgb="FFFF011F"/>
        </patternFill>
      </fill>
    </dxf>
    <dxf>
      <font>
        <color auto="1"/>
      </font>
      <fill>
        <patternFill>
          <bgColor rgb="FFFFEB9C"/>
        </patternFill>
      </fill>
    </dxf>
    <dxf>
      <font>
        <color theme="0"/>
      </font>
      <fill>
        <patternFill>
          <bgColor rgb="FFFF0000"/>
        </patternFill>
      </fill>
    </dxf>
    <dxf>
      <font>
        <color rgb="FF006100"/>
      </font>
      <fill>
        <patternFill>
          <bgColor rgb="FFC6EFCE"/>
        </patternFill>
      </fill>
    </dxf>
    <dxf>
      <fill>
        <patternFill>
          <bgColor rgb="FF00B0F0"/>
        </patternFill>
      </fill>
    </dxf>
    <dxf>
      <font>
        <color auto="1"/>
      </font>
      <fill>
        <patternFill>
          <bgColor rgb="FFFFC7CE"/>
        </patternFill>
      </fill>
    </dxf>
    <dxf>
      <font>
        <color auto="1"/>
      </font>
      <fill>
        <patternFill>
          <bgColor rgb="FFFF7C80"/>
        </patternFill>
      </fill>
    </dxf>
    <dxf>
      <font>
        <color theme="0"/>
      </font>
      <fill>
        <patternFill>
          <bgColor rgb="FFFF011F"/>
        </patternFill>
      </fill>
    </dxf>
    <dxf>
      <font>
        <color auto="1"/>
      </font>
      <fill>
        <patternFill>
          <bgColor rgb="FFFFEB9C"/>
        </patternFill>
      </fill>
    </dxf>
    <dxf>
      <font>
        <color theme="0"/>
      </font>
      <fill>
        <patternFill>
          <bgColor rgb="FFFF0000"/>
        </patternFill>
      </fill>
    </dxf>
    <dxf>
      <font>
        <color rgb="FF006100"/>
      </font>
      <fill>
        <patternFill>
          <bgColor rgb="FFC6EFCE"/>
        </patternFill>
      </fill>
    </dxf>
    <dxf>
      <fill>
        <patternFill>
          <bgColor rgb="FF00B0F0"/>
        </patternFill>
      </fill>
    </dxf>
    <dxf>
      <font>
        <color auto="1"/>
      </font>
      <fill>
        <patternFill>
          <bgColor rgb="FFFFC7CE"/>
        </patternFill>
      </fill>
    </dxf>
    <dxf>
      <font>
        <color auto="1"/>
      </font>
      <fill>
        <patternFill>
          <bgColor rgb="FFFF7C80"/>
        </patternFill>
      </fill>
    </dxf>
    <dxf>
      <font>
        <color theme="0"/>
      </font>
      <fill>
        <patternFill>
          <bgColor rgb="FFFF011F"/>
        </patternFill>
      </fill>
    </dxf>
    <dxf>
      <font>
        <color auto="1"/>
      </font>
      <fill>
        <patternFill>
          <bgColor rgb="FFFFEB9C"/>
        </patternFill>
      </fill>
    </dxf>
    <dxf>
      <font>
        <color theme="0"/>
      </font>
      <fill>
        <patternFill>
          <bgColor rgb="FFFF0000"/>
        </patternFill>
      </fill>
    </dxf>
    <dxf>
      <font>
        <color rgb="FF006100"/>
      </font>
      <fill>
        <patternFill>
          <bgColor rgb="FFC6EFCE"/>
        </patternFill>
      </fill>
    </dxf>
    <dxf>
      <fill>
        <patternFill>
          <bgColor rgb="FF00B0F0"/>
        </patternFill>
      </fill>
    </dxf>
    <dxf>
      <font>
        <color auto="1"/>
      </font>
      <fill>
        <patternFill>
          <bgColor rgb="FFFFC7CE"/>
        </patternFill>
      </fill>
    </dxf>
    <dxf>
      <font>
        <color auto="1"/>
      </font>
      <fill>
        <patternFill>
          <bgColor rgb="FFFF7C80"/>
        </patternFill>
      </fill>
    </dxf>
    <dxf>
      <font>
        <color theme="0"/>
      </font>
      <fill>
        <patternFill>
          <bgColor rgb="FFFF011F"/>
        </patternFill>
      </fill>
    </dxf>
    <dxf>
      <font>
        <color auto="1"/>
      </font>
      <fill>
        <patternFill>
          <bgColor rgb="FFFFEB9C"/>
        </patternFill>
      </fill>
    </dxf>
    <dxf>
      <font>
        <color theme="0"/>
      </font>
      <fill>
        <patternFill>
          <bgColor rgb="FFFF0000"/>
        </patternFill>
      </fill>
    </dxf>
    <dxf>
      <font>
        <color rgb="FF006100"/>
      </font>
      <fill>
        <patternFill>
          <bgColor rgb="FFC6EFCE"/>
        </patternFill>
      </fill>
    </dxf>
    <dxf>
      <fill>
        <patternFill>
          <bgColor rgb="FF00B0F0"/>
        </patternFill>
      </fill>
    </dxf>
    <dxf>
      <font>
        <color auto="1"/>
      </font>
      <fill>
        <patternFill>
          <bgColor rgb="FFFFC7CE"/>
        </patternFill>
      </fill>
    </dxf>
    <dxf>
      <font>
        <color auto="1"/>
      </font>
      <fill>
        <patternFill>
          <bgColor rgb="FFFF7C80"/>
        </patternFill>
      </fill>
    </dxf>
    <dxf>
      <font>
        <color theme="0"/>
      </font>
      <fill>
        <patternFill>
          <bgColor rgb="FFFF011F"/>
        </patternFill>
      </fill>
    </dxf>
    <dxf>
      <font>
        <color auto="1"/>
      </font>
      <fill>
        <patternFill>
          <bgColor rgb="FFFFEB9C"/>
        </patternFill>
      </fill>
    </dxf>
    <dxf>
      <font>
        <color theme="0"/>
      </font>
      <fill>
        <patternFill>
          <bgColor rgb="FFFF0000"/>
        </patternFill>
      </fill>
    </dxf>
    <dxf>
      <font>
        <color rgb="FF006100"/>
      </font>
      <fill>
        <patternFill>
          <bgColor rgb="FFC6EFCE"/>
        </patternFill>
      </fill>
    </dxf>
    <dxf>
      <fill>
        <patternFill>
          <bgColor rgb="FF00B0F0"/>
        </patternFill>
      </fill>
    </dxf>
    <dxf>
      <font>
        <color auto="1"/>
      </font>
      <fill>
        <patternFill>
          <bgColor rgb="FFFFC7CE"/>
        </patternFill>
      </fill>
    </dxf>
    <dxf>
      <font>
        <color auto="1"/>
      </font>
      <fill>
        <patternFill>
          <bgColor rgb="FFFF7C80"/>
        </patternFill>
      </fill>
    </dxf>
    <dxf>
      <font>
        <color theme="0"/>
      </font>
      <fill>
        <patternFill>
          <bgColor rgb="FFFF011F"/>
        </patternFill>
      </fill>
    </dxf>
    <dxf>
      <font>
        <color auto="1"/>
      </font>
      <fill>
        <patternFill>
          <bgColor rgb="FFFFEB9C"/>
        </patternFill>
      </fill>
    </dxf>
    <dxf>
      <font>
        <color theme="0"/>
      </font>
      <fill>
        <patternFill>
          <bgColor rgb="FFFF0000"/>
        </patternFill>
      </fill>
    </dxf>
    <dxf>
      <font>
        <color rgb="FF006100"/>
      </font>
      <fill>
        <patternFill>
          <bgColor rgb="FFC6EFCE"/>
        </patternFill>
      </fill>
    </dxf>
    <dxf>
      <fill>
        <patternFill>
          <bgColor rgb="FF00B0F0"/>
        </patternFill>
      </fill>
    </dxf>
    <dxf>
      <font>
        <color auto="1"/>
      </font>
      <fill>
        <patternFill>
          <bgColor rgb="FFFFC7CE"/>
        </patternFill>
      </fill>
    </dxf>
    <dxf>
      <font>
        <color auto="1"/>
      </font>
      <fill>
        <patternFill>
          <bgColor rgb="FFFF7C80"/>
        </patternFill>
      </fill>
    </dxf>
    <dxf>
      <font>
        <color theme="0"/>
      </font>
      <fill>
        <patternFill>
          <bgColor rgb="FFFF011F"/>
        </patternFill>
      </fill>
    </dxf>
    <dxf>
      <font>
        <color auto="1"/>
      </font>
      <fill>
        <patternFill>
          <bgColor rgb="FFFFEB9C"/>
        </patternFill>
      </fill>
    </dxf>
    <dxf>
      <font>
        <color theme="0"/>
      </font>
      <fill>
        <patternFill>
          <bgColor rgb="FFFF0000"/>
        </patternFill>
      </fill>
    </dxf>
    <dxf>
      <font>
        <color rgb="FF006100"/>
      </font>
      <fill>
        <patternFill>
          <bgColor rgb="FFC6EFCE"/>
        </patternFill>
      </fill>
    </dxf>
    <dxf>
      <fill>
        <patternFill>
          <bgColor rgb="FF00B0F0"/>
        </patternFill>
      </fill>
    </dxf>
    <dxf>
      <font>
        <color auto="1"/>
      </font>
      <fill>
        <patternFill>
          <bgColor rgb="FFFFC7CE"/>
        </patternFill>
      </fill>
    </dxf>
    <dxf>
      <font>
        <color auto="1"/>
      </font>
      <fill>
        <patternFill>
          <bgColor rgb="FFFF7C80"/>
        </patternFill>
      </fill>
    </dxf>
    <dxf>
      <font>
        <color theme="0"/>
      </font>
      <fill>
        <patternFill>
          <bgColor rgb="FFFF011F"/>
        </patternFill>
      </fill>
    </dxf>
    <dxf>
      <font>
        <color auto="1"/>
      </font>
      <fill>
        <patternFill>
          <bgColor rgb="FFFFEB9C"/>
        </patternFill>
      </fill>
    </dxf>
    <dxf>
      <font>
        <color theme="0"/>
      </font>
      <fill>
        <patternFill>
          <bgColor rgb="FFFF0000"/>
        </patternFill>
      </fill>
    </dxf>
    <dxf>
      <font>
        <color rgb="FF006100"/>
      </font>
      <fill>
        <patternFill>
          <bgColor rgb="FFC6EFCE"/>
        </patternFill>
      </fill>
    </dxf>
    <dxf>
      <fill>
        <patternFill>
          <bgColor rgb="FF00B0F0"/>
        </patternFill>
      </fill>
    </dxf>
    <dxf>
      <font>
        <color auto="1"/>
      </font>
      <fill>
        <patternFill>
          <bgColor rgb="FFFFC7CE"/>
        </patternFill>
      </fill>
    </dxf>
    <dxf>
      <font>
        <color auto="1"/>
      </font>
      <fill>
        <patternFill>
          <bgColor rgb="FFFF7C80"/>
        </patternFill>
      </fill>
    </dxf>
    <dxf>
      <font>
        <color theme="0"/>
      </font>
      <fill>
        <patternFill>
          <bgColor rgb="FFFF011F"/>
        </patternFill>
      </fill>
    </dxf>
    <dxf>
      <font>
        <color auto="1"/>
      </font>
      <fill>
        <patternFill>
          <bgColor rgb="FFFFEB9C"/>
        </patternFill>
      </fill>
    </dxf>
    <dxf>
      <font>
        <color theme="0"/>
      </font>
      <fill>
        <patternFill>
          <bgColor rgb="FFFF0000"/>
        </patternFill>
      </fill>
    </dxf>
    <dxf>
      <font>
        <color rgb="FF006100"/>
      </font>
      <fill>
        <patternFill>
          <bgColor rgb="FFC6EFCE"/>
        </patternFill>
      </fill>
    </dxf>
    <dxf>
      <fill>
        <patternFill>
          <bgColor rgb="FF00B0F0"/>
        </patternFill>
      </fill>
    </dxf>
    <dxf>
      <font>
        <color auto="1"/>
      </font>
      <fill>
        <patternFill>
          <bgColor rgb="FFFFC7CE"/>
        </patternFill>
      </fill>
    </dxf>
    <dxf>
      <font>
        <color auto="1"/>
      </font>
      <fill>
        <patternFill>
          <bgColor rgb="FFFF7C80"/>
        </patternFill>
      </fill>
    </dxf>
    <dxf>
      <font>
        <color theme="0"/>
      </font>
      <fill>
        <patternFill>
          <bgColor rgb="FFFF011F"/>
        </patternFill>
      </fill>
    </dxf>
    <dxf>
      <font>
        <color auto="1"/>
      </font>
      <fill>
        <patternFill>
          <bgColor rgb="FFFFEB9C"/>
        </patternFill>
      </fill>
    </dxf>
    <dxf>
      <font>
        <color theme="0"/>
      </font>
      <fill>
        <patternFill>
          <bgColor rgb="FFFF0000"/>
        </patternFill>
      </fill>
    </dxf>
    <dxf>
      <font>
        <color rgb="FF006100"/>
      </font>
      <fill>
        <patternFill>
          <bgColor rgb="FFC6EFCE"/>
        </patternFill>
      </fill>
    </dxf>
    <dxf>
      <fill>
        <patternFill>
          <bgColor rgb="FF00B0F0"/>
        </patternFill>
      </fill>
    </dxf>
    <dxf>
      <font>
        <color auto="1"/>
      </font>
      <fill>
        <patternFill>
          <bgColor rgb="FFFFC7CE"/>
        </patternFill>
      </fill>
    </dxf>
    <dxf>
      <font>
        <color auto="1"/>
      </font>
      <fill>
        <patternFill>
          <bgColor rgb="FFFF7C80"/>
        </patternFill>
      </fill>
    </dxf>
    <dxf>
      <font>
        <color theme="0"/>
      </font>
      <fill>
        <patternFill>
          <bgColor rgb="FFFF011F"/>
        </patternFill>
      </fill>
    </dxf>
    <dxf>
      <font>
        <color auto="1"/>
      </font>
      <fill>
        <patternFill>
          <bgColor rgb="FFFFEB9C"/>
        </patternFill>
      </fill>
    </dxf>
    <dxf>
      <font>
        <color theme="0"/>
      </font>
      <fill>
        <patternFill>
          <bgColor rgb="FFFF0000"/>
        </patternFill>
      </fill>
    </dxf>
    <dxf>
      <font>
        <color rgb="FF006100"/>
      </font>
      <fill>
        <patternFill>
          <bgColor rgb="FFC6EFCE"/>
        </patternFill>
      </fill>
    </dxf>
    <dxf>
      <fill>
        <patternFill>
          <bgColor rgb="FF00B0F0"/>
        </patternFill>
      </fill>
    </dxf>
    <dxf>
      <font>
        <color auto="1"/>
      </font>
      <fill>
        <patternFill>
          <bgColor rgb="FFFFC7CE"/>
        </patternFill>
      </fill>
    </dxf>
    <dxf>
      <font>
        <color auto="1"/>
      </font>
      <fill>
        <patternFill>
          <bgColor rgb="FFFF7C80"/>
        </patternFill>
      </fill>
    </dxf>
    <dxf>
      <font>
        <color theme="0"/>
      </font>
      <fill>
        <patternFill>
          <bgColor rgb="FFFF011F"/>
        </patternFill>
      </fill>
    </dxf>
    <dxf>
      <font>
        <color auto="1"/>
      </font>
      <fill>
        <patternFill>
          <bgColor rgb="FFFFEB9C"/>
        </patternFill>
      </fill>
    </dxf>
    <dxf>
      <font>
        <color theme="0"/>
      </font>
      <fill>
        <patternFill>
          <bgColor rgb="FFFF0000"/>
        </patternFill>
      </fill>
    </dxf>
    <dxf>
      <font>
        <color rgb="FF006100"/>
      </font>
      <fill>
        <patternFill>
          <bgColor rgb="FFC6EFCE"/>
        </patternFill>
      </fill>
    </dxf>
    <dxf>
      <fill>
        <patternFill>
          <bgColor rgb="FF00B0F0"/>
        </patternFill>
      </fill>
    </dxf>
    <dxf>
      <font>
        <color auto="1"/>
      </font>
      <fill>
        <patternFill>
          <bgColor rgb="FFFFC7CE"/>
        </patternFill>
      </fill>
    </dxf>
    <dxf>
      <font>
        <color auto="1"/>
      </font>
      <fill>
        <patternFill>
          <bgColor rgb="FFFF7C80"/>
        </patternFill>
      </fill>
    </dxf>
    <dxf>
      <font>
        <color theme="0"/>
      </font>
      <fill>
        <patternFill>
          <bgColor rgb="FFFF011F"/>
        </patternFill>
      </fill>
    </dxf>
    <dxf>
      <font>
        <color auto="1"/>
      </font>
      <fill>
        <patternFill>
          <bgColor rgb="FFFFEB9C"/>
        </patternFill>
      </fill>
    </dxf>
    <dxf>
      <font>
        <color theme="0"/>
      </font>
      <fill>
        <patternFill>
          <bgColor rgb="FFFF0000"/>
        </patternFill>
      </fill>
    </dxf>
    <dxf>
      <font>
        <color rgb="FF006100"/>
      </font>
      <fill>
        <patternFill>
          <bgColor rgb="FFC6EFCE"/>
        </patternFill>
      </fill>
    </dxf>
    <dxf>
      <fill>
        <patternFill>
          <bgColor rgb="FF00B0F0"/>
        </patternFill>
      </fill>
    </dxf>
    <dxf>
      <font>
        <color auto="1"/>
      </font>
      <fill>
        <patternFill>
          <bgColor rgb="FFFFC7CE"/>
        </patternFill>
      </fill>
    </dxf>
    <dxf>
      <font>
        <color auto="1"/>
      </font>
      <fill>
        <patternFill>
          <bgColor rgb="FFFF7C80"/>
        </patternFill>
      </fill>
    </dxf>
    <dxf>
      <font>
        <color theme="0"/>
      </font>
      <fill>
        <patternFill>
          <bgColor rgb="FFFF011F"/>
        </patternFill>
      </fill>
    </dxf>
    <dxf>
      <font>
        <color auto="1"/>
      </font>
      <fill>
        <patternFill>
          <bgColor rgb="FFFFEB9C"/>
        </patternFill>
      </fill>
    </dxf>
    <dxf>
      <font>
        <color theme="0"/>
      </font>
      <fill>
        <patternFill>
          <bgColor rgb="FFFF0000"/>
        </patternFill>
      </fill>
    </dxf>
    <dxf>
      <font>
        <color rgb="FF006100"/>
      </font>
      <fill>
        <patternFill>
          <bgColor rgb="FFC6EFCE"/>
        </patternFill>
      </fill>
    </dxf>
    <dxf>
      <fill>
        <patternFill>
          <bgColor rgb="FF00B0F0"/>
        </patternFill>
      </fill>
    </dxf>
    <dxf>
      <font>
        <color auto="1"/>
      </font>
      <fill>
        <patternFill>
          <bgColor rgb="FFFFC7CE"/>
        </patternFill>
      </fill>
    </dxf>
    <dxf>
      <font>
        <color auto="1"/>
      </font>
      <fill>
        <patternFill>
          <bgColor rgb="FFFF7C80"/>
        </patternFill>
      </fill>
    </dxf>
    <dxf>
      <font>
        <color theme="0"/>
      </font>
      <fill>
        <patternFill>
          <bgColor rgb="FFFF011F"/>
        </patternFill>
      </fill>
    </dxf>
    <dxf>
      <font>
        <color auto="1"/>
      </font>
      <fill>
        <patternFill>
          <bgColor rgb="FFFFEB9C"/>
        </patternFill>
      </fill>
    </dxf>
    <dxf>
      <font>
        <color theme="0"/>
      </font>
      <fill>
        <patternFill>
          <bgColor rgb="FFFF0000"/>
        </patternFill>
      </fill>
    </dxf>
    <dxf>
      <font>
        <color rgb="FF006100"/>
      </font>
      <fill>
        <patternFill>
          <bgColor rgb="FFC6EFCE"/>
        </patternFill>
      </fill>
    </dxf>
    <dxf>
      <fill>
        <patternFill>
          <bgColor rgb="FF00B0F0"/>
        </patternFill>
      </fill>
    </dxf>
    <dxf>
      <font>
        <color auto="1"/>
      </font>
      <fill>
        <patternFill>
          <bgColor rgb="FFFFC7CE"/>
        </patternFill>
      </fill>
    </dxf>
    <dxf>
      <font>
        <color auto="1"/>
      </font>
      <fill>
        <patternFill>
          <bgColor rgb="FFFF7C80"/>
        </patternFill>
      </fill>
    </dxf>
    <dxf>
      <font>
        <color theme="0"/>
      </font>
      <fill>
        <patternFill>
          <bgColor rgb="FFFF011F"/>
        </patternFill>
      </fill>
    </dxf>
    <dxf>
      <font>
        <color auto="1"/>
      </font>
      <fill>
        <patternFill>
          <bgColor rgb="FFFFEB9C"/>
        </patternFill>
      </fill>
    </dxf>
    <dxf>
      <font>
        <color theme="0"/>
      </font>
      <fill>
        <patternFill>
          <bgColor rgb="FFFF0000"/>
        </patternFill>
      </fill>
    </dxf>
    <dxf>
      <font>
        <color rgb="FF006100"/>
      </font>
      <fill>
        <patternFill>
          <bgColor rgb="FFC6EFCE"/>
        </patternFill>
      </fill>
    </dxf>
    <dxf>
      <fill>
        <patternFill>
          <bgColor rgb="FF00B0F0"/>
        </patternFill>
      </fill>
    </dxf>
    <dxf>
      <font>
        <color auto="1"/>
      </font>
      <fill>
        <patternFill>
          <bgColor rgb="FFFFC7CE"/>
        </patternFill>
      </fill>
    </dxf>
    <dxf>
      <font>
        <color auto="1"/>
      </font>
      <fill>
        <patternFill>
          <bgColor rgb="FFFF7C80"/>
        </patternFill>
      </fill>
    </dxf>
    <dxf>
      <font>
        <color theme="0"/>
      </font>
      <fill>
        <patternFill>
          <bgColor rgb="FFFF011F"/>
        </patternFill>
      </fill>
    </dxf>
    <dxf>
      <font>
        <color auto="1"/>
      </font>
      <fill>
        <patternFill>
          <bgColor rgb="FFFFEB9C"/>
        </patternFill>
      </fill>
    </dxf>
    <dxf>
      <font>
        <color theme="0"/>
      </font>
      <fill>
        <patternFill>
          <bgColor rgb="FFFF0000"/>
        </patternFill>
      </fill>
    </dxf>
    <dxf>
      <font>
        <color auto="1"/>
      </font>
      <fill>
        <patternFill>
          <bgColor rgb="FFC6EFCE"/>
        </patternFill>
      </fill>
    </dxf>
    <dxf>
      <fill>
        <patternFill>
          <bgColor rgb="FF00B0F0"/>
        </patternFill>
      </fill>
    </dxf>
    <dxf>
      <font>
        <color auto="1"/>
      </font>
      <fill>
        <patternFill>
          <bgColor rgb="FFFFEB9C"/>
        </patternFill>
      </fill>
    </dxf>
    <dxf>
      <font>
        <color theme="0"/>
      </font>
      <fill>
        <patternFill>
          <bgColor rgb="FFFF0000"/>
        </patternFill>
      </fill>
    </dxf>
    <dxf>
      <font>
        <color auto="1"/>
      </font>
      <fill>
        <patternFill>
          <bgColor rgb="FFC6EFCE"/>
        </patternFill>
      </fill>
    </dxf>
    <dxf>
      <fill>
        <patternFill>
          <bgColor rgb="FF00B0F0"/>
        </patternFill>
      </fill>
    </dxf>
    <dxf>
      <font>
        <color auto="1"/>
      </font>
      <fill>
        <patternFill>
          <bgColor rgb="FFFFEB9C"/>
        </patternFill>
      </fill>
    </dxf>
    <dxf>
      <font>
        <color theme="0"/>
      </font>
      <fill>
        <patternFill>
          <bgColor rgb="FFFF0000"/>
        </patternFill>
      </fill>
    </dxf>
    <dxf>
      <font>
        <color theme="1"/>
      </font>
      <fill>
        <patternFill>
          <bgColor rgb="FFC6EFCE"/>
        </patternFill>
      </fill>
    </dxf>
    <dxf>
      <fill>
        <patternFill>
          <bgColor rgb="FF00B0F0"/>
        </patternFill>
      </fill>
    </dxf>
    <dxf>
      <font>
        <color auto="1"/>
      </font>
      <fill>
        <patternFill>
          <bgColor rgb="FFFFEB9C"/>
        </patternFill>
      </fill>
    </dxf>
    <dxf>
      <font>
        <color theme="0"/>
      </font>
      <fill>
        <patternFill>
          <bgColor rgb="FFFF0000"/>
        </patternFill>
      </fill>
    </dxf>
    <dxf>
      <font>
        <color rgb="FF006100"/>
      </font>
      <fill>
        <patternFill>
          <bgColor rgb="FFC6EFCE"/>
        </patternFill>
      </fill>
    </dxf>
    <dxf>
      <fill>
        <patternFill>
          <bgColor rgb="FF00B0F0"/>
        </patternFill>
      </fill>
    </dxf>
    <dxf>
      <font>
        <color auto="1"/>
      </font>
      <fill>
        <patternFill>
          <bgColor rgb="FFFFC7CE"/>
        </patternFill>
      </fill>
    </dxf>
    <dxf>
      <font>
        <color auto="1"/>
      </font>
      <fill>
        <patternFill>
          <bgColor rgb="FFFF7C80"/>
        </patternFill>
      </fill>
    </dxf>
    <dxf>
      <font>
        <color theme="0"/>
      </font>
      <fill>
        <patternFill>
          <bgColor rgb="FFFF011F"/>
        </patternFill>
      </fill>
    </dxf>
    <dxf>
      <fill>
        <patternFill>
          <bgColor rgb="FFFFC000"/>
        </patternFill>
      </fill>
    </dxf>
    <dxf>
      <font>
        <color rgb="FF9C0006"/>
      </font>
      <fill>
        <patternFill>
          <bgColor rgb="FFFFC7CE"/>
        </patternFill>
      </fill>
    </dxf>
    <dxf>
      <font>
        <color rgb="FF9C0006"/>
      </font>
      <fill>
        <patternFill>
          <bgColor rgb="FFFFC7CE"/>
        </patternFill>
      </fill>
    </dxf>
    <dxf>
      <fill>
        <patternFill>
          <bgColor rgb="FFFFC000"/>
        </patternFill>
      </fill>
    </dxf>
    <dxf>
      <font>
        <color rgb="FF9C0006"/>
      </font>
      <fill>
        <patternFill>
          <bgColor rgb="FFFFC7CE"/>
        </patternFill>
      </fill>
    </dxf>
    <dxf>
      <fill>
        <patternFill>
          <bgColor rgb="FFFFC000"/>
        </patternFill>
      </fill>
    </dxf>
    <dxf>
      <fill>
        <patternFill>
          <bgColor rgb="FFFFC000"/>
        </patternFill>
      </fill>
    </dxf>
    <dxf>
      <font>
        <color rgb="FF9C0006"/>
      </font>
      <fill>
        <patternFill>
          <bgColor rgb="FFFFC7CE"/>
        </patternFill>
      </fill>
    </dxf>
    <dxf>
      <font>
        <color rgb="FF9C0006"/>
      </font>
      <fill>
        <patternFill>
          <bgColor rgb="FFFFC7CE"/>
        </patternFill>
      </fill>
    </dxf>
    <dxf>
      <fill>
        <patternFill>
          <bgColor rgb="FFFFC000"/>
        </patternFill>
      </fill>
    </dxf>
    <dxf>
      <fill>
        <patternFill>
          <bgColor rgb="FFFFC000"/>
        </patternFill>
      </fill>
    </dxf>
    <dxf>
      <font>
        <color rgb="FF9C0006"/>
      </font>
      <fill>
        <patternFill>
          <bgColor rgb="FFFFC7CE"/>
        </patternFill>
      </fill>
    </dxf>
    <dxf>
      <font>
        <color rgb="FF9C0006"/>
      </font>
      <fill>
        <patternFill>
          <bgColor rgb="FFFFC7CE"/>
        </patternFill>
      </fill>
    </dxf>
    <dxf>
      <fill>
        <patternFill>
          <bgColor rgb="FFFFC000"/>
        </patternFill>
      </fill>
    </dxf>
    <dxf>
      <fill>
        <patternFill>
          <bgColor rgb="FFFFC000"/>
        </patternFill>
      </fill>
    </dxf>
    <dxf>
      <font>
        <color rgb="FF9C0006"/>
      </font>
      <fill>
        <patternFill>
          <bgColor rgb="FFFFC7CE"/>
        </patternFill>
      </fill>
    </dxf>
    <dxf>
      <font>
        <color rgb="FF9C0006"/>
      </font>
      <fill>
        <patternFill>
          <bgColor rgb="FFFFC7CE"/>
        </patternFill>
      </fill>
    </dxf>
    <dxf>
      <fill>
        <patternFill>
          <bgColor rgb="FFFFC000"/>
        </patternFill>
      </fill>
    </dxf>
    <dxf>
      <fill>
        <patternFill>
          <bgColor rgb="FFFFC000"/>
        </patternFill>
      </fill>
    </dxf>
    <dxf>
      <font>
        <color rgb="FF9C0006"/>
      </font>
      <fill>
        <patternFill>
          <bgColor rgb="FFFFC7CE"/>
        </patternFill>
      </fill>
    </dxf>
    <dxf>
      <font>
        <color rgb="FF9C0006"/>
      </font>
      <fill>
        <patternFill>
          <bgColor rgb="FFFFC7CE"/>
        </patternFill>
      </fill>
    </dxf>
    <dxf>
      <fill>
        <patternFill>
          <bgColor rgb="FFFFC000"/>
        </patternFill>
      </fill>
    </dxf>
    <dxf>
      <font>
        <color rgb="FF9C0006"/>
      </font>
      <fill>
        <patternFill>
          <bgColor rgb="FFFFC7CE"/>
        </patternFill>
      </fill>
    </dxf>
    <dxf>
      <fill>
        <patternFill>
          <bgColor rgb="FFFFC000"/>
        </patternFill>
      </fill>
    </dxf>
    <dxf>
      <font>
        <color rgb="FF9C0006"/>
      </font>
      <fill>
        <patternFill>
          <bgColor rgb="FFFFC7CE"/>
        </patternFill>
      </fill>
    </dxf>
    <dxf>
      <fill>
        <patternFill>
          <bgColor rgb="FFFFC000"/>
        </patternFill>
      </fill>
    </dxf>
    <dxf>
      <fill>
        <patternFill>
          <bgColor rgb="FFFFC000"/>
        </patternFill>
      </fill>
    </dxf>
    <dxf>
      <font>
        <color rgb="FF9C0006"/>
      </font>
      <fill>
        <patternFill>
          <bgColor rgb="FFFFC7CE"/>
        </patternFill>
      </fill>
    </dxf>
    <dxf>
      <font>
        <color rgb="FF9C0006"/>
      </font>
      <fill>
        <patternFill>
          <bgColor rgb="FFFFC7CE"/>
        </patternFill>
      </fill>
    </dxf>
    <dxf>
      <fill>
        <patternFill>
          <bgColor rgb="FFFFC000"/>
        </patternFill>
      </fill>
    </dxf>
    <dxf>
      <fill>
        <patternFill>
          <bgColor rgb="FFFFC000"/>
        </patternFill>
      </fill>
    </dxf>
    <dxf>
      <font>
        <color rgb="FF9C0006"/>
      </font>
      <fill>
        <patternFill>
          <bgColor rgb="FFFFC7CE"/>
        </patternFill>
      </fill>
    </dxf>
    <dxf>
      <fill>
        <patternFill>
          <bgColor rgb="FFFFC000"/>
        </patternFill>
      </fill>
    </dxf>
    <dxf>
      <font>
        <color rgb="FF9C0006"/>
      </font>
      <fill>
        <patternFill>
          <bgColor rgb="FFFFC7CE"/>
        </patternFill>
      </fill>
    </dxf>
    <dxf>
      <fill>
        <patternFill>
          <bgColor rgb="FFFFC000"/>
        </patternFill>
      </fill>
    </dxf>
    <dxf>
      <font>
        <color rgb="FF9C0006"/>
      </font>
      <fill>
        <patternFill>
          <bgColor rgb="FFFFC7CE"/>
        </patternFill>
      </fill>
    </dxf>
    <dxf>
      <fill>
        <patternFill>
          <bgColor rgb="FFFFC000"/>
        </patternFill>
      </fill>
    </dxf>
    <dxf>
      <font>
        <color rgb="FF9C0006"/>
      </font>
      <fill>
        <patternFill>
          <bgColor rgb="FFFFC7CE"/>
        </patternFill>
      </fill>
    </dxf>
    <dxf>
      <fill>
        <patternFill>
          <bgColor rgb="FFFFC000"/>
        </patternFill>
      </fill>
    </dxf>
    <dxf>
      <font>
        <color rgb="FF9C0006"/>
      </font>
      <fill>
        <patternFill>
          <bgColor rgb="FFFFC7CE"/>
        </patternFill>
      </fill>
    </dxf>
    <dxf>
      <fill>
        <patternFill>
          <bgColor rgb="FFFFC000"/>
        </patternFill>
      </fill>
    </dxf>
    <dxf>
      <font>
        <color rgb="FF9C0006"/>
      </font>
      <fill>
        <patternFill>
          <bgColor rgb="FFFFC7CE"/>
        </patternFill>
      </fill>
    </dxf>
    <dxf>
      <font>
        <color rgb="FF9C0006"/>
      </font>
      <fill>
        <patternFill>
          <bgColor rgb="FFFFC7CE"/>
        </patternFill>
      </fill>
    </dxf>
    <dxf>
      <fill>
        <patternFill>
          <bgColor rgb="FFFFC000"/>
        </patternFill>
      </fill>
    </dxf>
    <dxf>
      <font>
        <color rgb="FF9C0006"/>
      </font>
      <fill>
        <patternFill>
          <bgColor rgb="FFFFC7CE"/>
        </patternFill>
      </fill>
    </dxf>
    <dxf>
      <fill>
        <patternFill>
          <bgColor rgb="FFFFC000"/>
        </patternFill>
      </fill>
    </dxf>
    <dxf>
      <fill>
        <patternFill>
          <bgColor rgb="FFFFC000"/>
        </patternFill>
      </fill>
    </dxf>
    <dxf>
      <font>
        <color rgb="FF9C0006"/>
      </font>
      <fill>
        <patternFill>
          <bgColor rgb="FFFFC7CE"/>
        </patternFill>
      </fill>
    </dxf>
    <dxf>
      <fill>
        <patternFill>
          <bgColor rgb="FFFFC000"/>
        </patternFill>
      </fill>
    </dxf>
    <dxf>
      <font>
        <color rgb="FF9C0006"/>
      </font>
      <fill>
        <patternFill>
          <bgColor rgb="FFFFC7CE"/>
        </patternFill>
      </fill>
    </dxf>
    <dxf>
      <font>
        <color rgb="FF9C0006"/>
      </font>
      <fill>
        <patternFill>
          <bgColor rgb="FFFFC7CE"/>
        </patternFill>
      </fill>
    </dxf>
    <dxf>
      <fill>
        <patternFill>
          <bgColor rgb="FFFFC000"/>
        </patternFill>
      </fill>
    </dxf>
    <dxf>
      <font>
        <color rgb="FF9C0006"/>
      </font>
      <fill>
        <patternFill>
          <bgColor rgb="FFFFC7CE"/>
        </patternFill>
      </fill>
    </dxf>
    <dxf>
      <fill>
        <patternFill>
          <bgColor rgb="FFFFC000"/>
        </patternFill>
      </fill>
    </dxf>
    <dxf>
      <font>
        <color rgb="FF9C0006"/>
      </font>
      <fill>
        <patternFill>
          <bgColor rgb="FFFFC7CE"/>
        </patternFill>
      </fill>
    </dxf>
    <dxf>
      <fill>
        <patternFill>
          <bgColor rgb="FFFFC000"/>
        </patternFill>
      </fill>
    </dxf>
    <dxf>
      <font>
        <color rgb="FF9C0006"/>
      </font>
      <fill>
        <patternFill>
          <bgColor rgb="FFFFC7CE"/>
        </patternFill>
      </fill>
    </dxf>
    <dxf>
      <fill>
        <patternFill>
          <bgColor rgb="FFFFC000"/>
        </patternFill>
      </fill>
    </dxf>
    <dxf>
      <font>
        <color rgb="FF9C0006"/>
      </font>
      <fill>
        <patternFill>
          <bgColor rgb="FFFFC7CE"/>
        </patternFill>
      </fill>
    </dxf>
    <dxf>
      <fill>
        <patternFill>
          <bgColor rgb="FFFFC000"/>
        </patternFill>
      </fill>
    </dxf>
    <dxf>
      <font>
        <color rgb="FF9C0006"/>
      </font>
      <fill>
        <patternFill>
          <bgColor rgb="FFFFC7CE"/>
        </patternFill>
      </fill>
    </dxf>
    <dxf>
      <fill>
        <patternFill>
          <bgColor rgb="FFFFC000"/>
        </patternFill>
      </fill>
    </dxf>
    <dxf>
      <font>
        <color rgb="FF9C0006"/>
      </font>
      <fill>
        <patternFill>
          <bgColor rgb="FFFFC7CE"/>
        </patternFill>
      </fill>
    </dxf>
    <dxf>
      <fill>
        <patternFill>
          <bgColor rgb="FFFFC000"/>
        </patternFill>
      </fill>
    </dxf>
    <dxf>
      <font>
        <color rgb="FF9C0006"/>
      </font>
      <fill>
        <patternFill>
          <bgColor rgb="FFFFC7CE"/>
        </patternFill>
      </fill>
    </dxf>
    <dxf>
      <fill>
        <patternFill>
          <bgColor rgb="FFFFC000"/>
        </patternFill>
      </fill>
    </dxf>
    <dxf>
      <fill>
        <patternFill>
          <bgColor rgb="FFFFC000"/>
        </patternFill>
      </fill>
    </dxf>
    <dxf>
      <font>
        <color rgb="FF9C0006"/>
      </font>
      <fill>
        <patternFill>
          <bgColor rgb="FFFFC7CE"/>
        </patternFill>
      </fill>
    </dxf>
    <dxf>
      <font>
        <color rgb="FF9C0006"/>
      </font>
      <fill>
        <patternFill>
          <bgColor rgb="FFFFC7CE"/>
        </patternFill>
      </fill>
    </dxf>
    <dxf>
      <fill>
        <patternFill>
          <bgColor rgb="FFFFC000"/>
        </patternFill>
      </fill>
    </dxf>
    <dxf>
      <fill>
        <patternFill>
          <bgColor rgb="FFFFC000"/>
        </patternFill>
      </fill>
    </dxf>
    <dxf>
      <font>
        <color rgb="FF9C0006"/>
      </font>
      <fill>
        <patternFill>
          <bgColor rgb="FFFFC7CE"/>
        </patternFill>
      </fill>
    </dxf>
    <dxf>
      <font>
        <color rgb="FF9C0006"/>
      </font>
      <fill>
        <patternFill>
          <bgColor rgb="FFFFC7CE"/>
        </patternFill>
      </fill>
    </dxf>
    <dxf>
      <fill>
        <patternFill>
          <bgColor rgb="FFFFC000"/>
        </patternFill>
      </fill>
    </dxf>
    <dxf>
      <fill>
        <patternFill>
          <bgColor rgb="FFFFC000"/>
        </patternFill>
      </fill>
    </dxf>
    <dxf>
      <font>
        <color rgb="FF9C0006"/>
      </font>
      <fill>
        <patternFill>
          <bgColor rgb="FFFFC7CE"/>
        </patternFill>
      </fill>
    </dxf>
    <dxf>
      <font>
        <color rgb="FF9C0006"/>
      </font>
      <fill>
        <patternFill>
          <bgColor rgb="FFFFC7CE"/>
        </patternFill>
      </fill>
    </dxf>
    <dxf>
      <fill>
        <patternFill>
          <bgColor rgb="FFFFC000"/>
        </patternFill>
      </fill>
    </dxf>
    <dxf>
      <fill>
        <patternFill>
          <bgColor rgb="FFFFC000"/>
        </patternFill>
      </fill>
    </dxf>
    <dxf>
      <font>
        <color rgb="FF9C0006"/>
      </font>
      <fill>
        <patternFill>
          <bgColor rgb="FFFFC7CE"/>
        </patternFill>
      </fill>
    </dxf>
    <dxf>
      <font>
        <color rgb="FF9C0006"/>
      </font>
      <fill>
        <patternFill>
          <bgColor rgb="FFFFC7CE"/>
        </patternFill>
      </fill>
    </dxf>
    <dxf>
      <fill>
        <patternFill>
          <bgColor rgb="FFFFC000"/>
        </patternFill>
      </fill>
    </dxf>
    <dxf>
      <font>
        <color rgb="FF9C0006"/>
      </font>
      <fill>
        <patternFill>
          <bgColor rgb="FFFFC7CE"/>
        </patternFill>
      </fill>
    </dxf>
    <dxf>
      <fill>
        <patternFill>
          <bgColor rgb="FFFFC000"/>
        </patternFill>
      </fill>
    </dxf>
    <dxf>
      <fill>
        <patternFill>
          <bgColor rgb="FFFFC000"/>
        </patternFill>
      </fill>
    </dxf>
    <dxf>
      <font>
        <color rgb="FF9C0006"/>
      </font>
      <fill>
        <patternFill>
          <bgColor rgb="FFFFC7CE"/>
        </patternFill>
      </fill>
    </dxf>
    <dxf>
      <fill>
        <patternFill>
          <bgColor rgb="FFFFC000"/>
        </patternFill>
      </fill>
    </dxf>
    <dxf>
      <font>
        <color rgb="FF9C0006"/>
      </font>
      <fill>
        <patternFill>
          <bgColor rgb="FFFFC7CE"/>
        </patternFill>
      </fill>
    </dxf>
    <dxf>
      <font>
        <color rgb="FF9C0006"/>
      </font>
      <fill>
        <patternFill>
          <bgColor rgb="FFFFC7CE"/>
        </patternFill>
      </fill>
    </dxf>
    <dxf>
      <fill>
        <patternFill>
          <bgColor rgb="FFFFC000"/>
        </patternFill>
      </fill>
    </dxf>
    <dxf>
      <font>
        <color rgb="FF9C0006"/>
      </font>
      <fill>
        <patternFill>
          <bgColor rgb="FFFFC7CE"/>
        </patternFill>
      </fill>
    </dxf>
    <dxf>
      <fill>
        <patternFill>
          <bgColor rgb="FFFFC000"/>
        </patternFill>
      </fill>
    </dxf>
    <dxf>
      <font>
        <color rgb="FF9C0006"/>
      </font>
      <fill>
        <patternFill>
          <bgColor rgb="FFFFC7CE"/>
        </patternFill>
      </fill>
    </dxf>
    <dxf>
      <fill>
        <patternFill>
          <bgColor rgb="FFFFC000"/>
        </patternFill>
      </fill>
    </dxf>
    <dxf>
      <font>
        <color rgb="FF9C0006"/>
      </font>
      <fill>
        <patternFill>
          <bgColor rgb="FFFFC7CE"/>
        </patternFill>
      </fill>
    </dxf>
    <dxf>
      <fill>
        <patternFill>
          <bgColor rgb="FFFFC000"/>
        </patternFill>
      </fill>
    </dxf>
    <dxf>
      <fill>
        <patternFill>
          <bgColor rgb="FFFFC000"/>
        </patternFill>
      </fill>
    </dxf>
    <dxf>
      <font>
        <color rgb="FF9C0006"/>
      </font>
      <fill>
        <patternFill>
          <bgColor rgb="FFFFC7CE"/>
        </patternFill>
      </fill>
    </dxf>
    <dxf>
      <font>
        <color rgb="FF9C0006"/>
      </font>
      <fill>
        <patternFill>
          <bgColor rgb="FFFFC7CE"/>
        </patternFill>
      </fill>
    </dxf>
    <dxf>
      <fill>
        <patternFill>
          <bgColor rgb="FFFFC000"/>
        </patternFill>
      </fill>
    </dxf>
    <dxf>
      <font>
        <color rgb="FF9C0006"/>
      </font>
      <fill>
        <patternFill>
          <bgColor rgb="FFFFC7CE"/>
        </patternFill>
      </fill>
    </dxf>
    <dxf>
      <fill>
        <patternFill>
          <bgColor rgb="FFFFC000"/>
        </patternFill>
      </fill>
    </dxf>
    <dxf>
      <fill>
        <patternFill>
          <bgColor rgb="FFFFC000"/>
        </patternFill>
      </fill>
    </dxf>
    <dxf>
      <font>
        <color theme="0"/>
      </font>
      <fill>
        <patternFill>
          <bgColor rgb="FFFFC7CE"/>
        </patternFill>
      </fill>
    </dxf>
    <dxf>
      <font>
        <color rgb="FF006100"/>
      </font>
      <fill>
        <patternFill>
          <bgColor rgb="FFC6EFCE"/>
        </patternFill>
      </fill>
    </dxf>
    <dxf>
      <font>
        <color theme="0"/>
      </font>
      <fill>
        <patternFill>
          <bgColor rgb="FFFF0000"/>
        </patternFill>
      </fill>
    </dxf>
    <dxf>
      <font>
        <color rgb="FF9C6500"/>
      </font>
      <fill>
        <patternFill>
          <bgColor rgb="FFFFEB9C"/>
        </patternFill>
      </fill>
    </dxf>
    <dxf>
      <fill>
        <patternFill>
          <bgColor rgb="FF00B0F0"/>
        </patternFill>
      </fill>
    </dxf>
    <dxf>
      <font>
        <color theme="0"/>
      </font>
      <fill>
        <patternFill>
          <bgColor rgb="FFFF011F"/>
        </patternFill>
      </fill>
    </dxf>
    <dxf>
      <fill>
        <patternFill>
          <bgColor rgb="FF00B0F0"/>
        </patternFill>
      </fill>
    </dxf>
    <dxf>
      <font>
        <color rgb="FF006100"/>
      </font>
      <fill>
        <patternFill>
          <bgColor rgb="FFC6EFCE"/>
        </patternFill>
      </fill>
    </dxf>
    <dxf>
      <font>
        <color theme="0"/>
      </font>
      <fill>
        <patternFill>
          <bgColor rgb="FFFF0000"/>
        </patternFill>
      </fill>
    </dxf>
    <dxf>
      <font>
        <color rgb="FF9C6500"/>
      </font>
      <fill>
        <patternFill>
          <bgColor rgb="FFFFEB9C"/>
        </patternFill>
      </fill>
    </dxf>
    <dxf>
      <font>
        <color theme="0"/>
      </font>
      <fill>
        <patternFill>
          <bgColor rgb="FFFF011F"/>
        </patternFill>
      </fill>
    </dxf>
    <dxf>
      <font>
        <color rgb="FF006100"/>
      </font>
      <fill>
        <patternFill>
          <bgColor rgb="FFC6EFCE"/>
        </patternFill>
      </fill>
    </dxf>
    <dxf>
      <fill>
        <patternFill>
          <bgColor rgb="FF00B0F0"/>
        </patternFill>
      </fill>
    </dxf>
    <dxf>
      <font>
        <color theme="0"/>
      </font>
      <fill>
        <patternFill>
          <bgColor rgb="FFFF0000"/>
        </patternFill>
      </fill>
    </dxf>
    <dxf>
      <font>
        <color rgb="FF9C6500"/>
      </font>
      <fill>
        <patternFill>
          <bgColor rgb="FFFFEB9C"/>
        </patternFill>
      </fill>
    </dxf>
    <dxf>
      <font>
        <color theme="0"/>
      </font>
      <fill>
        <patternFill>
          <bgColor rgb="FFFF011F"/>
        </patternFill>
      </fill>
    </dxf>
    <dxf>
      <font>
        <color rgb="FF9C6500"/>
      </font>
      <fill>
        <patternFill>
          <bgColor rgb="FFFFEB9C"/>
        </patternFill>
      </fill>
    </dxf>
    <dxf>
      <font>
        <color theme="0"/>
      </font>
      <fill>
        <patternFill>
          <bgColor rgb="FFFF0000"/>
        </patternFill>
      </fill>
    </dxf>
    <dxf>
      <font>
        <color rgb="FF006100"/>
      </font>
      <fill>
        <patternFill>
          <bgColor rgb="FFC6EFCE"/>
        </patternFill>
      </fill>
    </dxf>
    <dxf>
      <fill>
        <patternFill>
          <bgColor rgb="FF00B0F0"/>
        </patternFill>
      </fill>
    </dxf>
    <dxf>
      <font>
        <color theme="0"/>
      </font>
      <fill>
        <patternFill>
          <bgColor rgb="FFFF011F"/>
        </patternFill>
      </fill>
    </dxf>
    <dxf>
      <font>
        <color theme="0"/>
      </font>
      <fill>
        <patternFill>
          <bgColor rgb="FFFF0000"/>
        </patternFill>
      </fill>
    </dxf>
    <dxf>
      <font>
        <color rgb="FF006100"/>
      </font>
      <fill>
        <patternFill>
          <bgColor rgb="FFC6EFCE"/>
        </patternFill>
      </fill>
    </dxf>
    <dxf>
      <fill>
        <patternFill>
          <bgColor rgb="FF00B0F0"/>
        </patternFill>
      </fill>
    </dxf>
    <dxf>
      <font>
        <color rgb="FF9C6500"/>
      </font>
      <fill>
        <patternFill>
          <bgColor rgb="FFFFEB9C"/>
        </patternFill>
      </fill>
    </dxf>
    <dxf>
      <font>
        <color theme="0"/>
      </font>
      <fill>
        <patternFill>
          <bgColor rgb="FFFF011F"/>
        </patternFill>
      </fill>
    </dxf>
    <dxf>
      <fill>
        <patternFill>
          <bgColor rgb="FF00B0F0"/>
        </patternFill>
      </fill>
    </dxf>
    <dxf>
      <font>
        <color rgb="FF006100"/>
      </font>
      <fill>
        <patternFill>
          <bgColor rgb="FFC6EFCE"/>
        </patternFill>
      </fill>
    </dxf>
    <dxf>
      <font>
        <color rgb="FF9C6500"/>
      </font>
      <fill>
        <patternFill>
          <bgColor rgb="FFFFEB9C"/>
        </patternFill>
      </fill>
    </dxf>
    <dxf>
      <font>
        <color theme="0"/>
      </font>
      <fill>
        <patternFill>
          <bgColor rgb="FFFF0000"/>
        </patternFill>
      </fill>
    </dxf>
    <dxf>
      <font>
        <color theme="0"/>
      </font>
      <fill>
        <patternFill>
          <bgColor rgb="FFFF011F"/>
        </patternFill>
      </fill>
    </dxf>
    <dxf>
      <fill>
        <patternFill>
          <bgColor rgb="FF00B0F0"/>
        </patternFill>
      </fill>
    </dxf>
    <dxf>
      <font>
        <color theme="0"/>
      </font>
      <fill>
        <patternFill>
          <bgColor rgb="FFFF0000"/>
        </patternFill>
      </fill>
    </dxf>
    <dxf>
      <font>
        <color rgb="FF006100"/>
      </font>
      <fill>
        <patternFill>
          <bgColor rgb="FFC6EFCE"/>
        </patternFill>
      </fill>
    </dxf>
    <dxf>
      <font>
        <color rgb="FF9C6500"/>
      </font>
      <fill>
        <patternFill>
          <bgColor rgb="FFFFEB9C"/>
        </patternFill>
      </fill>
    </dxf>
    <dxf>
      <font>
        <color theme="0"/>
      </font>
      <fill>
        <patternFill>
          <bgColor rgb="FFFF011F"/>
        </patternFill>
      </fill>
    </dxf>
    <dxf>
      <font>
        <color rgb="FF006100"/>
      </font>
      <fill>
        <patternFill>
          <bgColor rgb="FFC6EFCE"/>
        </patternFill>
      </fill>
    </dxf>
    <dxf>
      <fill>
        <patternFill>
          <bgColor rgb="FF00B0F0"/>
        </patternFill>
      </fill>
    </dxf>
    <dxf>
      <font>
        <color rgb="FF9C6500"/>
      </font>
      <fill>
        <patternFill>
          <bgColor rgb="FFFFEB9C"/>
        </patternFill>
      </fill>
    </dxf>
    <dxf>
      <font>
        <color theme="0"/>
      </font>
      <fill>
        <patternFill>
          <bgColor rgb="FFFF0000"/>
        </patternFill>
      </fill>
    </dxf>
    <dxf>
      <font>
        <color theme="0"/>
      </font>
      <fill>
        <patternFill>
          <bgColor rgb="FFFF011F"/>
        </patternFill>
      </fill>
    </dxf>
    <dxf>
      <font>
        <color rgb="FF9C6500"/>
      </font>
      <fill>
        <patternFill>
          <bgColor rgb="FFFFEB9C"/>
        </patternFill>
      </fill>
    </dxf>
    <dxf>
      <fill>
        <patternFill>
          <bgColor rgb="FF00B0F0"/>
        </patternFill>
      </fill>
    </dxf>
    <dxf>
      <font>
        <color rgb="FF006100"/>
      </font>
      <fill>
        <patternFill>
          <bgColor rgb="FFC6EFCE"/>
        </patternFill>
      </fill>
    </dxf>
    <dxf>
      <font>
        <color theme="0"/>
      </font>
      <fill>
        <patternFill>
          <bgColor rgb="FFFF0000"/>
        </patternFill>
      </fill>
    </dxf>
    <dxf>
      <font>
        <color theme="0"/>
      </font>
      <fill>
        <patternFill>
          <bgColor rgb="FFFF011F"/>
        </patternFill>
      </fill>
    </dxf>
    <dxf>
      <font>
        <color rgb="FF006100"/>
      </font>
      <fill>
        <patternFill>
          <bgColor rgb="FFC6EFCE"/>
        </patternFill>
      </fill>
    </dxf>
    <dxf>
      <font>
        <color theme="0"/>
      </font>
      <fill>
        <patternFill>
          <bgColor rgb="FFFF0000"/>
        </patternFill>
      </fill>
    </dxf>
    <dxf>
      <font>
        <color rgb="FF9C6500"/>
      </font>
      <fill>
        <patternFill>
          <bgColor rgb="FFFFEB9C"/>
        </patternFill>
      </fill>
    </dxf>
    <dxf>
      <fill>
        <patternFill>
          <bgColor rgb="FF00B0F0"/>
        </patternFill>
      </fill>
    </dxf>
    <dxf>
      <font>
        <color theme="0"/>
      </font>
      <fill>
        <patternFill>
          <bgColor rgb="FFFF011F"/>
        </patternFill>
      </fill>
    </dxf>
    <dxf>
      <fill>
        <patternFill>
          <bgColor rgb="FF00B0F0"/>
        </patternFill>
      </fill>
    </dxf>
    <dxf>
      <font>
        <color rgb="FF006100"/>
      </font>
      <fill>
        <patternFill>
          <bgColor rgb="FFC6EFCE"/>
        </patternFill>
      </fill>
    </dxf>
    <dxf>
      <font>
        <color theme="0"/>
      </font>
      <fill>
        <patternFill>
          <bgColor rgb="FFFF0000"/>
        </patternFill>
      </fill>
    </dxf>
    <dxf>
      <font>
        <color rgb="FF9C6500"/>
      </font>
      <fill>
        <patternFill>
          <bgColor rgb="FFFFEB9C"/>
        </patternFill>
      </fill>
    </dxf>
    <dxf>
      <font>
        <color theme="0"/>
      </font>
      <fill>
        <patternFill>
          <bgColor rgb="FFFF011F"/>
        </patternFill>
      </fill>
    </dxf>
    <dxf>
      <font>
        <color theme="0"/>
      </font>
      <fill>
        <patternFill>
          <bgColor rgb="FFFF0000"/>
        </patternFill>
      </fill>
    </dxf>
    <dxf>
      <font>
        <color rgb="FF9C6500"/>
      </font>
      <fill>
        <patternFill>
          <bgColor rgb="FFFFEB9C"/>
        </patternFill>
      </fill>
    </dxf>
    <dxf>
      <fill>
        <patternFill>
          <bgColor rgb="FF00B0F0"/>
        </patternFill>
      </fill>
    </dxf>
    <dxf>
      <font>
        <color rgb="FF006100"/>
      </font>
      <fill>
        <patternFill>
          <bgColor rgb="FFC6EFCE"/>
        </patternFill>
      </fill>
    </dxf>
    <dxf>
      <font>
        <color theme="0"/>
      </font>
      <fill>
        <patternFill>
          <bgColor rgb="FFFF011F"/>
        </patternFill>
      </fill>
    </dxf>
    <dxf>
      <font>
        <color rgb="FF9C6500"/>
      </font>
      <fill>
        <patternFill>
          <bgColor rgb="FFFFEB9C"/>
        </patternFill>
      </fill>
    </dxf>
    <dxf>
      <fill>
        <patternFill>
          <bgColor rgb="FF00B0F0"/>
        </patternFill>
      </fill>
    </dxf>
    <dxf>
      <font>
        <color theme="0"/>
      </font>
      <fill>
        <patternFill>
          <bgColor rgb="FFFF0000"/>
        </patternFill>
      </fill>
    </dxf>
    <dxf>
      <font>
        <color rgb="FF006100"/>
      </font>
      <fill>
        <patternFill>
          <bgColor rgb="FFC6EFCE"/>
        </patternFill>
      </fill>
    </dxf>
    <dxf>
      <font>
        <color theme="0"/>
      </font>
      <fill>
        <patternFill>
          <bgColor rgb="FFFF011F"/>
        </patternFill>
      </fill>
    </dxf>
    <dxf>
      <fill>
        <patternFill>
          <bgColor rgb="FF00B0F0"/>
        </patternFill>
      </fill>
    </dxf>
    <dxf>
      <font>
        <color rgb="FF9C6500"/>
      </font>
      <fill>
        <patternFill>
          <bgColor rgb="FFFFEB9C"/>
        </patternFill>
      </fill>
    </dxf>
    <dxf>
      <font>
        <color theme="0"/>
      </font>
      <fill>
        <patternFill>
          <bgColor rgb="FFFF0000"/>
        </patternFill>
      </fill>
    </dxf>
    <dxf>
      <font>
        <color rgb="FF006100"/>
      </font>
      <fill>
        <patternFill>
          <bgColor rgb="FFC6EFCE"/>
        </patternFill>
      </fill>
    </dxf>
    <dxf>
      <font>
        <color theme="0"/>
      </font>
      <fill>
        <patternFill>
          <bgColor rgb="FFFF011F"/>
        </patternFill>
      </fill>
    </dxf>
    <dxf>
      <font>
        <color rgb="FF9C6500"/>
      </font>
      <fill>
        <patternFill>
          <bgColor rgb="FFFFEB9C"/>
        </patternFill>
      </fill>
    </dxf>
    <dxf>
      <font>
        <color theme="0"/>
      </font>
      <fill>
        <patternFill>
          <bgColor rgb="FFFF0000"/>
        </patternFill>
      </fill>
    </dxf>
    <dxf>
      <font>
        <color rgb="FF006100"/>
      </font>
      <fill>
        <patternFill>
          <bgColor rgb="FFC6EFCE"/>
        </patternFill>
      </fill>
    </dxf>
    <dxf>
      <fill>
        <patternFill>
          <bgColor rgb="FF00B0F0"/>
        </patternFill>
      </fill>
    </dxf>
    <dxf>
      <font>
        <color theme="0"/>
      </font>
      <fill>
        <patternFill>
          <bgColor rgb="FFFF011F"/>
        </patternFill>
      </fill>
    </dxf>
    <dxf>
      <fill>
        <patternFill>
          <bgColor rgb="FF00B0F0"/>
        </patternFill>
      </fill>
    </dxf>
    <dxf>
      <font>
        <color rgb="FF9C6500"/>
      </font>
      <fill>
        <patternFill>
          <bgColor rgb="FFFFEB9C"/>
        </patternFill>
      </fill>
    </dxf>
    <dxf>
      <font>
        <color theme="0"/>
      </font>
      <fill>
        <patternFill>
          <bgColor rgb="FFFF0000"/>
        </patternFill>
      </fill>
    </dxf>
    <dxf>
      <font>
        <color rgb="FF006100"/>
      </font>
      <fill>
        <patternFill>
          <bgColor rgb="FFC6EFCE"/>
        </patternFill>
      </fill>
    </dxf>
    <dxf>
      <font>
        <color theme="0"/>
      </font>
      <fill>
        <patternFill>
          <bgColor rgb="FFFF011F"/>
        </patternFill>
      </fill>
    </dxf>
    <dxf>
      <fill>
        <patternFill>
          <bgColor rgb="FF00B0F0"/>
        </patternFill>
      </fill>
    </dxf>
    <dxf>
      <font>
        <color rgb="FF006100"/>
      </font>
      <fill>
        <patternFill>
          <bgColor rgb="FFC6EFCE"/>
        </patternFill>
      </fill>
    </dxf>
    <dxf>
      <font>
        <color theme="0"/>
      </font>
      <fill>
        <patternFill>
          <bgColor rgb="FFFF0000"/>
        </patternFill>
      </fill>
    </dxf>
    <dxf>
      <font>
        <color rgb="FF9C6500"/>
      </font>
      <fill>
        <patternFill>
          <bgColor rgb="FFFFEB9C"/>
        </patternFill>
      </fill>
    </dxf>
    <dxf>
      <font>
        <color theme="0"/>
      </font>
      <fill>
        <patternFill>
          <bgColor rgb="FFFF011F"/>
        </patternFill>
      </fill>
    </dxf>
    <dxf>
      <fill>
        <patternFill>
          <bgColor rgb="FF00B0F0"/>
        </patternFill>
      </fill>
    </dxf>
    <dxf>
      <font>
        <color rgb="FF006100"/>
      </font>
      <fill>
        <patternFill>
          <bgColor rgb="FFC6EFCE"/>
        </patternFill>
      </fill>
    </dxf>
    <dxf>
      <font>
        <color theme="0"/>
      </font>
      <fill>
        <patternFill>
          <bgColor rgb="FFFF0000"/>
        </patternFill>
      </fill>
    </dxf>
    <dxf>
      <font>
        <color rgb="FF9C6500"/>
      </font>
      <fill>
        <patternFill>
          <bgColor rgb="FFFFEB9C"/>
        </patternFill>
      </fill>
    </dxf>
    <dxf>
      <font>
        <color theme="0"/>
      </font>
      <fill>
        <patternFill>
          <bgColor rgb="FFFF011F"/>
        </patternFill>
      </fill>
    </dxf>
    <dxf>
      <font>
        <color rgb="FF006100"/>
      </font>
      <fill>
        <patternFill>
          <bgColor rgb="FFC6EFCE"/>
        </patternFill>
      </fill>
    </dxf>
    <dxf>
      <font>
        <color theme="0"/>
      </font>
      <fill>
        <patternFill>
          <bgColor rgb="FFFF0000"/>
        </patternFill>
      </fill>
    </dxf>
    <dxf>
      <font>
        <color rgb="FF9C6500"/>
      </font>
      <fill>
        <patternFill>
          <bgColor rgb="FFFFEB9C"/>
        </patternFill>
      </fill>
    </dxf>
    <dxf>
      <fill>
        <patternFill>
          <bgColor rgb="FF00B0F0"/>
        </patternFill>
      </fill>
    </dxf>
    <dxf>
      <font>
        <color theme="0"/>
      </font>
      <fill>
        <patternFill>
          <bgColor rgb="FFFF011F"/>
        </patternFill>
      </fill>
    </dxf>
    <dxf>
      <font>
        <color rgb="FF006100"/>
      </font>
      <fill>
        <patternFill>
          <bgColor rgb="FFC6EFCE"/>
        </patternFill>
      </fill>
    </dxf>
    <dxf>
      <fill>
        <patternFill>
          <bgColor rgb="FF00B0F0"/>
        </patternFill>
      </fill>
    </dxf>
    <dxf>
      <font>
        <color rgb="FF9C6500"/>
      </font>
      <fill>
        <patternFill>
          <bgColor rgb="FFFFEB9C"/>
        </patternFill>
      </fill>
    </dxf>
    <dxf>
      <font>
        <color theme="0"/>
      </font>
      <fill>
        <patternFill>
          <bgColor rgb="FFFF0000"/>
        </patternFill>
      </fill>
    </dxf>
    <dxf>
      <font>
        <color theme="0"/>
      </font>
      <fill>
        <patternFill>
          <bgColor rgb="FFFF011F"/>
        </patternFill>
      </fill>
    </dxf>
    <dxf>
      <font>
        <color theme="0"/>
      </font>
      <fill>
        <patternFill>
          <bgColor rgb="FFFF0000"/>
        </patternFill>
      </fill>
    </dxf>
    <dxf>
      <font>
        <color rgb="FF9C6500"/>
      </font>
      <fill>
        <patternFill>
          <bgColor rgb="FFFFEB9C"/>
        </patternFill>
      </fill>
    </dxf>
    <dxf>
      <font>
        <color rgb="FF006100"/>
      </font>
      <fill>
        <patternFill>
          <bgColor rgb="FFC6EFCE"/>
        </patternFill>
      </fill>
    </dxf>
    <dxf>
      <fill>
        <patternFill>
          <bgColor rgb="FF00B0F0"/>
        </patternFill>
      </fill>
    </dxf>
    <dxf>
      <font>
        <color theme="0"/>
      </font>
      <fill>
        <patternFill>
          <bgColor rgb="FFFF011F"/>
        </patternFill>
      </fill>
    </dxf>
    <dxf>
      <font>
        <color rgb="FF006100"/>
      </font>
      <fill>
        <patternFill>
          <bgColor rgb="FFC6EFCE"/>
        </patternFill>
      </fill>
    </dxf>
    <dxf>
      <font>
        <color rgb="FF9C6500"/>
      </font>
      <fill>
        <patternFill>
          <bgColor rgb="FFFFEB9C"/>
        </patternFill>
      </fill>
    </dxf>
    <dxf>
      <font>
        <color theme="0"/>
      </font>
      <fill>
        <patternFill>
          <bgColor rgb="FFFF0000"/>
        </patternFill>
      </fill>
    </dxf>
    <dxf>
      <fill>
        <patternFill>
          <bgColor rgb="FF00B0F0"/>
        </patternFill>
      </fill>
    </dxf>
    <dxf>
      <font>
        <color theme="0"/>
      </font>
      <fill>
        <patternFill>
          <bgColor rgb="FFFF011F"/>
        </patternFill>
      </fill>
    </dxf>
    <dxf>
      <fill>
        <patternFill>
          <bgColor rgb="FF00B0F0"/>
        </patternFill>
      </fill>
    </dxf>
    <dxf>
      <font>
        <color rgb="FF006100"/>
      </font>
      <fill>
        <patternFill>
          <bgColor rgb="FFC6EFCE"/>
        </patternFill>
      </fill>
    </dxf>
    <dxf>
      <font>
        <color theme="0"/>
      </font>
      <fill>
        <patternFill>
          <bgColor rgb="FFFF0000"/>
        </patternFill>
      </fill>
    </dxf>
    <dxf>
      <font>
        <color rgb="FF9C6500"/>
      </font>
      <fill>
        <patternFill>
          <bgColor rgb="FFFFEB9C"/>
        </patternFill>
      </fill>
    </dxf>
    <dxf>
      <font>
        <color theme="0"/>
      </font>
      <fill>
        <patternFill>
          <bgColor rgb="FFFF011F"/>
        </patternFill>
      </fill>
    </dxf>
    <dxf>
      <fill>
        <patternFill>
          <bgColor rgb="FF00B0F0"/>
        </patternFill>
      </fill>
    </dxf>
    <dxf>
      <font>
        <color rgb="FF006100"/>
      </font>
      <fill>
        <patternFill>
          <bgColor rgb="FFC6EFCE"/>
        </patternFill>
      </fill>
    </dxf>
    <dxf>
      <font>
        <color theme="0"/>
      </font>
      <fill>
        <patternFill>
          <bgColor rgb="FFFF0000"/>
        </patternFill>
      </fill>
    </dxf>
    <dxf>
      <font>
        <color rgb="FF9C6500"/>
      </font>
      <fill>
        <patternFill>
          <bgColor rgb="FFFFEB9C"/>
        </patternFill>
      </fill>
    </dxf>
    <dxf>
      <font>
        <color theme="0"/>
      </font>
      <fill>
        <patternFill>
          <bgColor rgb="FFFF011F"/>
        </patternFill>
      </fill>
    </dxf>
    <dxf>
      <fill>
        <patternFill>
          <bgColor rgb="FF00B0F0"/>
        </patternFill>
      </fill>
    </dxf>
    <dxf>
      <font>
        <color rgb="FF006100"/>
      </font>
      <fill>
        <patternFill>
          <bgColor rgb="FFC6EFCE"/>
        </patternFill>
      </fill>
    </dxf>
    <dxf>
      <font>
        <color theme="0"/>
      </font>
      <fill>
        <patternFill>
          <bgColor rgb="FFFF0000"/>
        </patternFill>
      </fill>
    </dxf>
    <dxf>
      <font>
        <color rgb="FF9C6500"/>
      </font>
      <fill>
        <patternFill>
          <bgColor rgb="FFFFEB9C"/>
        </patternFill>
      </fill>
    </dxf>
    <dxf>
      <font>
        <color theme="0"/>
      </font>
      <fill>
        <patternFill>
          <bgColor rgb="FFFF011F"/>
        </patternFill>
      </fill>
    </dxf>
    <dxf>
      <font>
        <color rgb="FF006100"/>
      </font>
      <fill>
        <patternFill>
          <bgColor rgb="FFC6EFCE"/>
        </patternFill>
      </fill>
    </dxf>
    <dxf>
      <font>
        <color theme="0"/>
      </font>
      <fill>
        <patternFill>
          <bgColor rgb="FFFF0000"/>
        </patternFill>
      </fill>
    </dxf>
    <dxf>
      <font>
        <color rgb="FF9C6500"/>
      </font>
      <fill>
        <patternFill>
          <bgColor rgb="FFFFEB9C"/>
        </patternFill>
      </fill>
    </dxf>
    <dxf>
      <fill>
        <patternFill>
          <bgColor rgb="FF00B0F0"/>
        </patternFill>
      </fill>
    </dxf>
    <dxf>
      <font>
        <color theme="0"/>
      </font>
      <fill>
        <patternFill>
          <bgColor rgb="FFFF011F"/>
        </patternFill>
      </fill>
    </dxf>
    <dxf>
      <font>
        <color rgb="FF006100"/>
      </font>
      <fill>
        <patternFill>
          <bgColor rgb="FFC6EFCE"/>
        </patternFill>
      </fill>
    </dxf>
    <dxf>
      <fill>
        <patternFill>
          <bgColor rgb="FF00B0F0"/>
        </patternFill>
      </fill>
    </dxf>
    <dxf>
      <font>
        <color theme="0"/>
      </font>
      <fill>
        <patternFill>
          <bgColor rgb="FFFF0000"/>
        </patternFill>
      </fill>
    </dxf>
    <dxf>
      <font>
        <color rgb="FF9C6500"/>
      </font>
      <fill>
        <patternFill>
          <bgColor rgb="FFFFEB9C"/>
        </patternFill>
      </fill>
    </dxf>
    <dxf>
      <font>
        <color theme="0"/>
      </font>
      <fill>
        <patternFill>
          <bgColor rgb="FFFF011F"/>
        </patternFill>
      </fill>
    </dxf>
    <dxf>
      <font>
        <color rgb="FF006100"/>
      </font>
      <fill>
        <patternFill>
          <bgColor rgb="FFC6EFCE"/>
        </patternFill>
      </fill>
    </dxf>
    <dxf>
      <fill>
        <patternFill>
          <bgColor rgb="FF00B0F0"/>
        </patternFill>
      </fill>
    </dxf>
    <dxf>
      <font>
        <color theme="0"/>
      </font>
      <fill>
        <patternFill>
          <bgColor rgb="FFFF0000"/>
        </patternFill>
      </fill>
    </dxf>
    <dxf>
      <font>
        <color rgb="FF9C6500"/>
      </font>
      <fill>
        <patternFill>
          <bgColor rgb="FFFFEB9C"/>
        </patternFill>
      </fill>
    </dxf>
    <dxf>
      <font>
        <color theme="0"/>
      </font>
      <fill>
        <patternFill>
          <bgColor rgb="FFFF011F"/>
        </patternFill>
      </fill>
    </dxf>
    <dxf>
      <fill>
        <patternFill>
          <bgColor rgb="FF00B0F0"/>
        </patternFill>
      </fill>
    </dxf>
    <dxf>
      <font>
        <color rgb="FF006100"/>
      </font>
      <fill>
        <patternFill>
          <bgColor rgb="FFC6EFCE"/>
        </patternFill>
      </fill>
    </dxf>
    <dxf>
      <font>
        <color rgb="FF9C6500"/>
      </font>
      <fill>
        <patternFill>
          <bgColor rgb="FFFFEB9C"/>
        </patternFill>
      </fill>
    </dxf>
    <dxf>
      <font>
        <color theme="0"/>
      </font>
      <fill>
        <patternFill>
          <bgColor rgb="FFFF0000"/>
        </patternFill>
      </fill>
    </dxf>
    <dxf>
      <font>
        <color theme="0"/>
      </font>
      <fill>
        <patternFill>
          <bgColor rgb="FFFF011F"/>
        </patternFill>
      </fill>
    </dxf>
    <dxf>
      <font>
        <color theme="0"/>
      </font>
      <fill>
        <patternFill>
          <bgColor rgb="FFFF0000"/>
        </patternFill>
      </fill>
    </dxf>
    <dxf>
      <font>
        <color rgb="FF9C6500"/>
      </font>
      <fill>
        <patternFill>
          <bgColor rgb="FFFFEB9C"/>
        </patternFill>
      </fill>
    </dxf>
    <dxf>
      <fill>
        <patternFill>
          <bgColor rgb="FF00B0F0"/>
        </patternFill>
      </fill>
    </dxf>
    <dxf>
      <font>
        <color rgb="FF006100"/>
      </font>
      <fill>
        <patternFill>
          <bgColor rgb="FFC6EFCE"/>
        </patternFill>
      </fill>
    </dxf>
    <dxf>
      <font>
        <color theme="0"/>
      </font>
      <fill>
        <patternFill>
          <bgColor rgb="FFFF011F"/>
        </patternFill>
      </fill>
    </dxf>
    <dxf>
      <font>
        <color rgb="FF006100"/>
      </font>
      <fill>
        <patternFill>
          <bgColor rgb="FFC6EFCE"/>
        </patternFill>
      </fill>
    </dxf>
    <dxf>
      <fill>
        <patternFill>
          <bgColor rgb="FF00B0F0"/>
        </patternFill>
      </fill>
    </dxf>
    <dxf>
      <font>
        <color rgb="FF9C6500"/>
      </font>
      <fill>
        <patternFill>
          <bgColor rgb="FFFFEB9C"/>
        </patternFill>
      </fill>
    </dxf>
    <dxf>
      <font>
        <color theme="0"/>
      </font>
      <fill>
        <patternFill>
          <bgColor rgb="FFFF0000"/>
        </patternFill>
      </fill>
    </dxf>
    <dxf>
      <font>
        <color theme="0"/>
      </font>
      <fill>
        <patternFill>
          <bgColor rgb="FFFF011F"/>
        </patternFill>
      </fill>
    </dxf>
    <dxf>
      <fill>
        <patternFill>
          <bgColor rgb="FF00B0F0"/>
        </patternFill>
      </fill>
    </dxf>
    <dxf>
      <font>
        <color rgb="FF006100"/>
      </font>
      <fill>
        <patternFill>
          <bgColor rgb="FFC6EFCE"/>
        </patternFill>
      </fill>
    </dxf>
    <dxf>
      <font>
        <color theme="0"/>
      </font>
      <fill>
        <patternFill>
          <bgColor rgb="FFFF0000"/>
        </patternFill>
      </fill>
    </dxf>
    <dxf>
      <font>
        <color rgb="FF9C6500"/>
      </font>
      <fill>
        <patternFill>
          <bgColor rgb="FFFFEB9C"/>
        </patternFill>
      </fill>
    </dxf>
    <dxf>
      <font>
        <color theme="0"/>
      </font>
      <fill>
        <patternFill>
          <bgColor rgb="FFFF011F"/>
        </patternFill>
      </fill>
    </dxf>
    <dxf>
      <font>
        <color rgb="FF006100"/>
      </font>
      <fill>
        <patternFill>
          <bgColor rgb="FFC6EFCE"/>
        </patternFill>
      </fill>
    </dxf>
    <dxf>
      <fill>
        <patternFill>
          <bgColor rgb="FF00B0F0"/>
        </patternFill>
      </fill>
    </dxf>
    <dxf>
      <font>
        <color theme="0"/>
      </font>
      <fill>
        <patternFill>
          <bgColor rgb="FFFF0000"/>
        </patternFill>
      </fill>
    </dxf>
    <dxf>
      <font>
        <color rgb="FF9C6500"/>
      </font>
      <fill>
        <patternFill>
          <bgColor rgb="FFFFEB9C"/>
        </patternFill>
      </fill>
    </dxf>
    <dxf>
      <font>
        <color theme="0"/>
      </font>
      <fill>
        <patternFill>
          <bgColor rgb="FFFF011F"/>
        </patternFill>
      </fill>
    </dxf>
    <dxf>
      <fill>
        <patternFill>
          <bgColor rgb="FF00B0F0"/>
        </patternFill>
      </fill>
    </dxf>
    <dxf>
      <font>
        <color rgb="FF006100"/>
      </font>
      <fill>
        <patternFill>
          <bgColor rgb="FFC6EFCE"/>
        </patternFill>
      </fill>
    </dxf>
    <dxf>
      <font>
        <color theme="0"/>
      </font>
      <fill>
        <patternFill>
          <bgColor rgb="FFFF0000"/>
        </patternFill>
      </fill>
    </dxf>
    <dxf>
      <font>
        <color rgb="FF9C6500"/>
      </font>
      <fill>
        <patternFill>
          <bgColor rgb="FFFFEB9C"/>
        </patternFill>
      </fill>
    </dxf>
    <dxf>
      <font>
        <color theme="0"/>
      </font>
      <fill>
        <patternFill>
          <bgColor rgb="FFFF011F"/>
        </patternFill>
      </fill>
    </dxf>
    <dxf>
      <fill>
        <patternFill>
          <bgColor rgb="FF00B0F0"/>
        </patternFill>
      </fill>
    </dxf>
    <dxf>
      <font>
        <color rgb="FF006100"/>
      </font>
      <fill>
        <patternFill>
          <bgColor rgb="FFC6EFCE"/>
        </patternFill>
      </fill>
    </dxf>
    <dxf>
      <font>
        <color theme="0"/>
      </font>
      <fill>
        <patternFill>
          <bgColor rgb="FFFF0000"/>
        </patternFill>
      </fill>
    </dxf>
    <dxf>
      <font>
        <color rgb="FF9C6500"/>
      </font>
      <fill>
        <patternFill>
          <bgColor rgb="FFFFEB9C"/>
        </patternFill>
      </fill>
    </dxf>
    <dxf>
      <font>
        <color theme="0"/>
      </font>
      <fill>
        <patternFill>
          <bgColor rgb="FFFF011F"/>
        </patternFill>
      </fill>
    </dxf>
    <dxf>
      <font>
        <color rgb="FF006100"/>
      </font>
      <fill>
        <patternFill>
          <bgColor rgb="FFC6EFCE"/>
        </patternFill>
      </fill>
    </dxf>
    <dxf>
      <font>
        <color theme="0"/>
      </font>
      <fill>
        <patternFill>
          <bgColor rgb="FFFF0000"/>
        </patternFill>
      </fill>
    </dxf>
    <dxf>
      <font>
        <color rgb="FF9C6500"/>
      </font>
      <fill>
        <patternFill>
          <bgColor rgb="FFFFEB9C"/>
        </patternFill>
      </fill>
    </dxf>
    <dxf>
      <fill>
        <patternFill>
          <bgColor rgb="FF00B0F0"/>
        </patternFill>
      </fill>
    </dxf>
    <dxf>
      <font>
        <color theme="0"/>
      </font>
      <fill>
        <patternFill>
          <bgColor rgb="FFFF011F"/>
        </patternFill>
      </fill>
    </dxf>
    <dxf>
      <font>
        <color rgb="FF9C6500"/>
      </font>
      <fill>
        <patternFill>
          <bgColor rgb="FFFFEB9C"/>
        </patternFill>
      </fill>
    </dxf>
    <dxf>
      <fill>
        <patternFill>
          <bgColor rgb="FF00B0F0"/>
        </patternFill>
      </fill>
    </dxf>
    <dxf>
      <font>
        <color theme="0"/>
      </font>
      <fill>
        <patternFill>
          <bgColor rgb="FFFF0000"/>
        </patternFill>
      </fill>
    </dxf>
    <dxf>
      <font>
        <color rgb="FF006100"/>
      </font>
      <fill>
        <patternFill>
          <bgColor rgb="FFC6EFCE"/>
        </patternFill>
      </fill>
    </dxf>
    <dxf>
      <font>
        <color theme="0"/>
      </font>
      <fill>
        <patternFill>
          <bgColor rgb="FFFF011F"/>
        </patternFill>
      </fill>
    </dxf>
    <dxf>
      <font>
        <color rgb="FF006100"/>
      </font>
      <fill>
        <patternFill>
          <bgColor rgb="FFC6EFCE"/>
        </patternFill>
      </fill>
    </dxf>
    <dxf>
      <font>
        <color theme="0"/>
      </font>
      <fill>
        <patternFill>
          <bgColor rgb="FFFF0000"/>
        </patternFill>
      </fill>
    </dxf>
    <dxf>
      <font>
        <color rgb="FF9C6500"/>
      </font>
      <fill>
        <patternFill>
          <bgColor rgb="FFFFEB9C"/>
        </patternFill>
      </fill>
    </dxf>
    <dxf>
      <fill>
        <patternFill>
          <bgColor rgb="FF00B0F0"/>
        </patternFill>
      </fill>
    </dxf>
    <dxf>
      <font>
        <color theme="0"/>
      </font>
      <fill>
        <patternFill>
          <bgColor rgb="FFFF011F"/>
        </patternFill>
      </fill>
    </dxf>
    <dxf>
      <font>
        <color rgb="FF006100"/>
      </font>
      <fill>
        <patternFill>
          <bgColor rgb="FFC6EFCE"/>
        </patternFill>
      </fill>
    </dxf>
    <dxf>
      <fill>
        <patternFill>
          <bgColor rgb="FF00B0F0"/>
        </patternFill>
      </fill>
    </dxf>
    <dxf>
      <font>
        <color rgb="FF9C6500"/>
      </font>
      <fill>
        <patternFill>
          <bgColor rgb="FFFFEB9C"/>
        </patternFill>
      </fill>
    </dxf>
    <dxf>
      <font>
        <color theme="0"/>
      </font>
      <fill>
        <patternFill>
          <bgColor rgb="FFFF0000"/>
        </patternFill>
      </fill>
    </dxf>
    <dxf>
      <font>
        <color theme="0"/>
      </font>
      <fill>
        <patternFill>
          <bgColor rgb="FFFF011F"/>
        </patternFill>
      </fill>
    </dxf>
    <dxf>
      <font>
        <color rgb="FF006100"/>
      </font>
      <fill>
        <patternFill>
          <bgColor rgb="FFC6EFCE"/>
        </patternFill>
      </fill>
    </dxf>
    <dxf>
      <font>
        <color theme="0"/>
      </font>
      <fill>
        <patternFill>
          <bgColor rgb="FFFF0000"/>
        </patternFill>
      </fill>
    </dxf>
    <dxf>
      <fill>
        <patternFill>
          <bgColor rgb="FF00B0F0"/>
        </patternFill>
      </fill>
    </dxf>
    <dxf>
      <font>
        <color rgb="FF9C6500"/>
      </font>
      <fill>
        <patternFill>
          <bgColor rgb="FFFFEB9C"/>
        </patternFill>
      </fill>
    </dxf>
    <dxf>
      <font>
        <color theme="0"/>
      </font>
      <fill>
        <patternFill>
          <bgColor rgb="FFFF011F"/>
        </patternFill>
      </fill>
    </dxf>
    <dxf>
      <font>
        <color theme="0"/>
      </font>
      <fill>
        <patternFill>
          <bgColor rgb="FFFF0000"/>
        </patternFill>
      </fill>
    </dxf>
    <dxf>
      <font>
        <color rgb="FF9C6500"/>
      </font>
      <fill>
        <patternFill>
          <bgColor rgb="FFFFEB9C"/>
        </patternFill>
      </fill>
    </dxf>
    <dxf>
      <font>
        <color rgb="FF006100"/>
      </font>
      <fill>
        <patternFill>
          <bgColor rgb="FFC6EFCE"/>
        </patternFill>
      </fill>
    </dxf>
    <dxf>
      <fill>
        <patternFill>
          <bgColor rgb="FF00B0F0"/>
        </patternFill>
      </fill>
    </dxf>
    <dxf>
      <font>
        <color theme="0"/>
      </font>
      <fill>
        <patternFill>
          <bgColor rgb="FFFF011F"/>
        </patternFill>
      </fill>
    </dxf>
    <dxf>
      <font>
        <color rgb="FF006100"/>
      </font>
      <fill>
        <patternFill>
          <bgColor rgb="FFC6EFCE"/>
        </patternFill>
      </fill>
    </dxf>
    <dxf>
      <fill>
        <patternFill>
          <bgColor rgb="FF00B0F0"/>
        </patternFill>
      </fill>
    </dxf>
    <dxf>
      <font>
        <color rgb="FF9C6500"/>
      </font>
      <fill>
        <patternFill>
          <bgColor rgb="FFFFEB9C"/>
        </patternFill>
      </fill>
    </dxf>
    <dxf>
      <font>
        <color theme="0"/>
      </font>
      <fill>
        <patternFill>
          <bgColor rgb="FFFF0000"/>
        </patternFill>
      </fill>
    </dxf>
    <dxf>
      <font>
        <color theme="0"/>
      </font>
      <fill>
        <patternFill>
          <bgColor rgb="FFFF011F"/>
        </patternFill>
      </fill>
    </dxf>
    <dxf>
      <fill>
        <patternFill>
          <bgColor rgb="FF00B0F0"/>
        </patternFill>
      </fill>
    </dxf>
    <dxf>
      <font>
        <color rgb="FF006100"/>
      </font>
      <fill>
        <patternFill>
          <bgColor rgb="FFC6EFCE"/>
        </patternFill>
      </fill>
    </dxf>
    <dxf>
      <font>
        <color theme="0"/>
      </font>
      <fill>
        <patternFill>
          <bgColor rgb="FFFF0000"/>
        </patternFill>
      </fill>
    </dxf>
    <dxf>
      <font>
        <color rgb="FF9C6500"/>
      </font>
      <fill>
        <patternFill>
          <bgColor rgb="FFFFEB9C"/>
        </patternFill>
      </fill>
    </dxf>
    <dxf>
      <font>
        <color theme="0"/>
      </font>
      <fill>
        <patternFill>
          <bgColor rgb="FFFF011F"/>
        </patternFill>
      </fill>
    </dxf>
    <dxf>
      <font>
        <color rgb="FF9C6500"/>
      </font>
      <fill>
        <patternFill>
          <bgColor rgb="FFFFEB9C"/>
        </patternFill>
      </fill>
    </dxf>
    <dxf>
      <font>
        <color theme="0"/>
      </font>
      <fill>
        <patternFill>
          <bgColor rgb="FFFF0000"/>
        </patternFill>
      </fill>
    </dxf>
    <dxf>
      <font>
        <color rgb="FF006100"/>
      </font>
      <fill>
        <patternFill>
          <bgColor rgb="FFC6EFCE"/>
        </patternFill>
      </fill>
    </dxf>
    <dxf>
      <fill>
        <patternFill>
          <bgColor rgb="FF00B0F0"/>
        </patternFill>
      </fill>
    </dxf>
    <dxf>
      <font>
        <color theme="0"/>
      </font>
      <fill>
        <patternFill>
          <bgColor rgb="FFFF011F"/>
        </patternFill>
      </fill>
    </dxf>
    <dxf>
      <fill>
        <patternFill>
          <bgColor rgb="FF00B0F0"/>
        </patternFill>
      </fill>
    </dxf>
    <dxf>
      <font>
        <color rgb="FF006100"/>
      </font>
      <fill>
        <patternFill>
          <bgColor rgb="FFC6EFCE"/>
        </patternFill>
      </fill>
    </dxf>
    <dxf>
      <font>
        <color theme="0"/>
      </font>
      <fill>
        <patternFill>
          <bgColor rgb="FFFF0000"/>
        </patternFill>
      </fill>
    </dxf>
    <dxf>
      <font>
        <color rgb="FF9C6500"/>
      </font>
      <fill>
        <patternFill>
          <bgColor rgb="FFFFEB9C"/>
        </patternFill>
      </fill>
    </dxf>
    <dxf>
      <font>
        <color theme="0"/>
      </font>
      <fill>
        <patternFill>
          <bgColor rgb="FFFF011F"/>
        </patternFill>
      </fill>
    </dxf>
    <dxf>
      <fill>
        <patternFill>
          <bgColor rgb="FF00B0F0"/>
        </patternFill>
      </fill>
    </dxf>
    <dxf>
      <font>
        <color rgb="FF006100"/>
      </font>
      <fill>
        <patternFill>
          <bgColor rgb="FFC6EFCE"/>
        </patternFill>
      </fill>
    </dxf>
    <dxf>
      <font>
        <color theme="0"/>
      </font>
      <fill>
        <patternFill>
          <bgColor rgb="FFFF0000"/>
        </patternFill>
      </fill>
    </dxf>
    <dxf>
      <font>
        <color rgb="FF9C6500"/>
      </font>
      <fill>
        <patternFill>
          <bgColor rgb="FFFFEB9C"/>
        </patternFill>
      </fill>
    </dxf>
    <dxf>
      <font>
        <color theme="0"/>
      </font>
      <fill>
        <patternFill>
          <bgColor rgb="FFFF011F"/>
        </patternFill>
      </fill>
    </dxf>
    <dxf>
      <font>
        <color theme="0"/>
      </font>
      <fill>
        <patternFill>
          <bgColor rgb="FFFF0000"/>
        </patternFill>
      </fill>
    </dxf>
    <dxf>
      <font>
        <color rgb="FF006100"/>
      </font>
      <fill>
        <patternFill>
          <bgColor rgb="FFC6EFCE"/>
        </patternFill>
      </fill>
    </dxf>
    <dxf>
      <font>
        <color rgb="FF9C6500"/>
      </font>
      <fill>
        <patternFill>
          <bgColor rgb="FFFFEB9C"/>
        </patternFill>
      </fill>
    </dxf>
    <dxf>
      <fill>
        <patternFill>
          <bgColor rgb="FF00B0F0"/>
        </patternFill>
      </fill>
    </dxf>
    <dxf>
      <font>
        <color theme="0"/>
      </font>
      <fill>
        <patternFill>
          <bgColor rgb="FFFF011F"/>
        </patternFill>
      </fill>
    </dxf>
    <dxf>
      <font>
        <color rgb="FF9C6500"/>
      </font>
      <fill>
        <patternFill>
          <bgColor rgb="FFFFEB9C"/>
        </patternFill>
      </fill>
    </dxf>
    <dxf>
      <font>
        <color theme="0"/>
      </font>
      <fill>
        <patternFill>
          <bgColor rgb="FFFF0000"/>
        </patternFill>
      </fill>
    </dxf>
    <dxf>
      <font>
        <color rgb="FF006100"/>
      </font>
      <fill>
        <patternFill>
          <bgColor rgb="FFC6EFCE"/>
        </patternFill>
      </fill>
    </dxf>
    <dxf>
      <fill>
        <patternFill>
          <bgColor rgb="FF00B0F0"/>
        </patternFill>
      </fill>
    </dxf>
    <dxf>
      <font>
        <color theme="0"/>
      </font>
      <fill>
        <patternFill>
          <bgColor rgb="FFFF011F"/>
        </patternFill>
      </fill>
    </dxf>
    <dxf>
      <fill>
        <patternFill>
          <bgColor rgb="FF00B0F0"/>
        </patternFill>
      </fill>
    </dxf>
    <dxf>
      <font>
        <color theme="0"/>
      </font>
      <fill>
        <patternFill>
          <bgColor rgb="FFFF0000"/>
        </patternFill>
      </fill>
    </dxf>
    <dxf>
      <font>
        <color rgb="FF006100"/>
      </font>
      <fill>
        <patternFill>
          <bgColor rgb="FFC6EFCE"/>
        </patternFill>
      </fill>
    </dxf>
    <dxf>
      <font>
        <color rgb="FF9C6500"/>
      </font>
      <fill>
        <patternFill>
          <bgColor rgb="FFFFEB9C"/>
        </patternFill>
      </fill>
    </dxf>
    <dxf>
      <font>
        <color theme="0"/>
      </font>
      <fill>
        <patternFill>
          <bgColor rgb="FFFF011F"/>
        </patternFill>
      </fill>
    </dxf>
    <dxf>
      <font>
        <color rgb="FF006100"/>
      </font>
      <fill>
        <patternFill>
          <bgColor rgb="FFC6EFCE"/>
        </patternFill>
      </fill>
    </dxf>
    <dxf>
      <fill>
        <patternFill>
          <bgColor rgb="FF00B0F0"/>
        </patternFill>
      </fill>
    </dxf>
    <dxf>
      <font>
        <color theme="0"/>
      </font>
      <fill>
        <patternFill>
          <bgColor rgb="FFFF0000"/>
        </patternFill>
      </fill>
    </dxf>
    <dxf>
      <font>
        <color rgb="FF9C6500"/>
      </font>
      <fill>
        <patternFill>
          <bgColor rgb="FFFFEB9C"/>
        </patternFill>
      </fill>
    </dxf>
    <dxf>
      <font>
        <color theme="0"/>
      </font>
      <fill>
        <patternFill>
          <bgColor rgb="FFFF011F"/>
        </patternFill>
      </fill>
    </dxf>
    <dxf>
      <font>
        <color theme="0"/>
      </font>
      <fill>
        <patternFill>
          <bgColor rgb="FFFF011F"/>
        </patternFill>
      </fill>
    </dxf>
    <dxf>
      <font>
        <color theme="0"/>
      </font>
      <fill>
        <patternFill>
          <bgColor rgb="FFFF0000"/>
        </patternFill>
      </fill>
    </dxf>
    <dxf>
      <fill>
        <patternFill>
          <bgColor rgb="FF00B0F0"/>
        </patternFill>
      </fill>
    </dxf>
    <dxf>
      <font>
        <color rgb="FF006100"/>
      </font>
      <fill>
        <patternFill>
          <bgColor rgb="FFC6EFCE"/>
        </patternFill>
      </fill>
    </dxf>
    <dxf>
      <font>
        <color rgb="FF9C6500"/>
      </font>
      <fill>
        <patternFill>
          <bgColor rgb="FFFFEB9C"/>
        </patternFill>
      </fill>
    </dxf>
    <dxf>
      <font>
        <color theme="0"/>
      </font>
      <fill>
        <patternFill>
          <bgColor rgb="FFFF011F"/>
        </patternFill>
      </fill>
    </dxf>
    <dxf>
      <font>
        <color theme="0"/>
      </font>
      <fill>
        <patternFill>
          <bgColor rgb="FFFF7C80"/>
        </patternFill>
      </fill>
    </dxf>
    <dxf>
      <font>
        <color theme="0"/>
      </font>
      <fill>
        <patternFill>
          <bgColor rgb="FFFFC7CE"/>
        </patternFill>
      </fill>
    </dxf>
    <dxf>
      <font>
        <color theme="0"/>
      </font>
      <fill>
        <patternFill>
          <bgColor rgb="FFFF7C80"/>
        </patternFill>
      </fill>
    </dxf>
    <dxf>
      <font>
        <color theme="0"/>
      </font>
      <fill>
        <patternFill>
          <bgColor rgb="FFFFC7CE"/>
        </patternFill>
      </fill>
    </dxf>
    <dxf>
      <font>
        <color theme="0"/>
      </font>
      <fill>
        <patternFill>
          <bgColor rgb="FFFF7C80"/>
        </patternFill>
      </fill>
    </dxf>
    <dxf>
      <font>
        <color theme="0"/>
      </font>
      <fill>
        <patternFill>
          <bgColor rgb="FFFFC7CE"/>
        </patternFill>
      </fill>
    </dxf>
    <dxf>
      <font>
        <color theme="0"/>
      </font>
      <fill>
        <patternFill>
          <bgColor rgb="FFFF7C80"/>
        </patternFill>
      </fill>
    </dxf>
    <dxf>
      <font>
        <color theme="0"/>
      </font>
      <fill>
        <patternFill>
          <bgColor rgb="FFFFC7CE"/>
        </patternFill>
      </fill>
    </dxf>
    <dxf>
      <font>
        <color theme="0"/>
      </font>
      <fill>
        <patternFill>
          <bgColor rgb="FFFF7C80"/>
        </patternFill>
      </fill>
    </dxf>
    <dxf>
      <font>
        <color theme="0"/>
      </font>
      <fill>
        <patternFill>
          <bgColor rgb="FFFFC7CE"/>
        </patternFill>
      </fill>
    </dxf>
    <dxf>
      <font>
        <color theme="0"/>
      </font>
      <fill>
        <patternFill>
          <bgColor rgb="FFFFC7CE"/>
        </patternFill>
      </fill>
    </dxf>
    <dxf>
      <font>
        <color theme="0"/>
      </font>
      <fill>
        <patternFill>
          <bgColor rgb="FFFF7C80"/>
        </patternFill>
      </fill>
    </dxf>
    <dxf>
      <font>
        <color theme="0"/>
      </font>
      <fill>
        <patternFill>
          <bgColor rgb="FFFFC7CE"/>
        </patternFill>
      </fill>
    </dxf>
    <dxf>
      <font>
        <color theme="0"/>
      </font>
      <fill>
        <patternFill>
          <bgColor rgb="FFFF7C80"/>
        </patternFill>
      </fill>
    </dxf>
    <dxf>
      <font>
        <color theme="0"/>
      </font>
      <fill>
        <patternFill>
          <bgColor rgb="FFFFC7CE"/>
        </patternFill>
      </fill>
    </dxf>
    <dxf>
      <font>
        <color theme="0"/>
      </font>
      <fill>
        <patternFill>
          <bgColor rgb="FFFF7C80"/>
        </patternFill>
      </fill>
    </dxf>
    <dxf>
      <font>
        <color theme="0"/>
      </font>
      <fill>
        <patternFill>
          <bgColor rgb="FFFFC7CE"/>
        </patternFill>
      </fill>
    </dxf>
    <dxf>
      <font>
        <color theme="0"/>
      </font>
      <fill>
        <patternFill>
          <bgColor rgb="FFFF7C80"/>
        </patternFill>
      </fill>
    </dxf>
    <dxf>
      <font>
        <color theme="0"/>
      </font>
      <fill>
        <patternFill>
          <bgColor rgb="FFFF7C80"/>
        </patternFill>
      </fill>
    </dxf>
    <dxf>
      <font>
        <color theme="0"/>
      </font>
      <fill>
        <patternFill>
          <bgColor rgb="FFFFC7CE"/>
        </patternFill>
      </fill>
    </dxf>
    <dxf>
      <font>
        <color theme="0"/>
      </font>
      <fill>
        <patternFill>
          <bgColor rgb="FFFF7C80"/>
        </patternFill>
      </fill>
    </dxf>
    <dxf>
      <font>
        <color theme="0"/>
      </font>
      <fill>
        <patternFill>
          <bgColor rgb="FFFFC7CE"/>
        </patternFill>
      </fill>
    </dxf>
    <dxf>
      <font>
        <color theme="0"/>
      </font>
      <fill>
        <patternFill>
          <bgColor rgb="FFFF7C80"/>
        </patternFill>
      </fill>
    </dxf>
    <dxf>
      <font>
        <color theme="0"/>
      </font>
      <fill>
        <patternFill>
          <bgColor rgb="FFFFC7CE"/>
        </patternFill>
      </fill>
    </dxf>
    <dxf>
      <font>
        <color theme="0"/>
      </font>
      <fill>
        <patternFill>
          <bgColor rgb="FFFF7C80"/>
        </patternFill>
      </fill>
    </dxf>
    <dxf>
      <font>
        <color theme="0"/>
      </font>
      <fill>
        <patternFill>
          <bgColor rgb="FFFFC7CE"/>
        </patternFill>
      </fill>
    </dxf>
    <dxf>
      <font>
        <color theme="0"/>
      </font>
      <fill>
        <patternFill>
          <bgColor rgb="FFFFC7CE"/>
        </patternFill>
      </fill>
    </dxf>
    <dxf>
      <font>
        <color theme="0"/>
      </font>
      <fill>
        <patternFill>
          <bgColor rgb="FFFF7C80"/>
        </patternFill>
      </fill>
    </dxf>
    <dxf>
      <font>
        <color theme="0"/>
      </font>
      <fill>
        <patternFill>
          <bgColor rgb="FFFF7C80"/>
        </patternFill>
      </fill>
    </dxf>
    <dxf>
      <font>
        <color theme="0"/>
      </font>
      <fill>
        <patternFill>
          <bgColor rgb="FFFFC7CE"/>
        </patternFill>
      </fill>
    </dxf>
    <dxf>
      <font>
        <color theme="0"/>
      </font>
      <fill>
        <patternFill>
          <bgColor rgb="FFFF7C80"/>
        </patternFill>
      </fill>
    </dxf>
    <dxf>
      <font>
        <color theme="0"/>
      </font>
      <fill>
        <patternFill>
          <bgColor rgb="FFFFC7CE"/>
        </patternFill>
      </fill>
    </dxf>
    <dxf>
      <font>
        <color theme="0"/>
      </font>
      <fill>
        <patternFill>
          <bgColor rgb="FFFF7C80"/>
        </patternFill>
      </fill>
    </dxf>
    <dxf>
      <font>
        <color theme="0"/>
      </font>
      <fill>
        <patternFill>
          <bgColor rgb="FFFFC7CE"/>
        </patternFill>
      </fill>
    </dxf>
    <dxf>
      <font>
        <color theme="0"/>
      </font>
      <fill>
        <patternFill>
          <bgColor rgb="FFFF7C80"/>
        </patternFill>
      </fill>
    </dxf>
    <dxf>
      <font>
        <color theme="0"/>
      </font>
      <fill>
        <patternFill>
          <bgColor rgb="FFFFC7CE"/>
        </patternFill>
      </fill>
    </dxf>
    <dxf>
      <font>
        <color theme="0"/>
      </font>
      <fill>
        <patternFill>
          <bgColor rgb="FFFF7C80"/>
        </patternFill>
      </fill>
    </dxf>
    <dxf>
      <font>
        <color theme="0"/>
      </font>
      <fill>
        <patternFill>
          <bgColor rgb="FFFFC7CE"/>
        </patternFill>
      </fill>
    </dxf>
    <dxf>
      <font>
        <color theme="0"/>
      </font>
      <fill>
        <patternFill>
          <bgColor rgb="FFFF7C80"/>
        </patternFill>
      </fill>
    </dxf>
    <dxf>
      <font>
        <color theme="0"/>
      </font>
      <fill>
        <patternFill>
          <bgColor rgb="FFFFC7CE"/>
        </patternFill>
      </fill>
    </dxf>
    <dxf>
      <font>
        <color theme="0"/>
      </font>
      <fill>
        <patternFill>
          <bgColor rgb="FFFFC7CE"/>
        </patternFill>
      </fill>
    </dxf>
    <dxf>
      <font>
        <color theme="0"/>
      </font>
      <fill>
        <patternFill>
          <bgColor rgb="FFFF7C80"/>
        </patternFill>
      </fill>
    </dxf>
    <dxf>
      <font>
        <color theme="0"/>
      </font>
      <fill>
        <patternFill>
          <bgColor rgb="FFFFC7CE"/>
        </patternFill>
      </fill>
    </dxf>
    <dxf>
      <font>
        <color theme="0"/>
      </font>
      <fill>
        <patternFill>
          <bgColor rgb="FFFF7C80"/>
        </patternFill>
      </fill>
    </dxf>
    <dxf>
      <font>
        <color theme="0"/>
      </font>
      <fill>
        <patternFill>
          <bgColor rgb="FFFF7C80"/>
        </patternFill>
      </fill>
    </dxf>
    <dxf>
      <font>
        <color theme="0"/>
      </font>
      <fill>
        <patternFill>
          <bgColor rgb="FFFFC7CE"/>
        </patternFill>
      </fill>
    </dxf>
    <dxf>
      <font>
        <color theme="0"/>
      </font>
      <fill>
        <patternFill>
          <bgColor rgb="FFFFC7CE"/>
        </patternFill>
      </fill>
    </dxf>
    <dxf>
      <font>
        <color theme="0"/>
      </font>
      <fill>
        <patternFill>
          <bgColor rgb="FFFF7C80"/>
        </patternFill>
      </fill>
    </dxf>
    <dxf>
      <font>
        <color theme="0"/>
      </font>
      <fill>
        <patternFill>
          <bgColor rgb="FFFFC7CE"/>
        </patternFill>
      </fill>
    </dxf>
    <dxf>
      <font>
        <color theme="0"/>
      </font>
      <fill>
        <patternFill>
          <bgColor rgb="FFFF7C80"/>
        </patternFill>
      </fill>
    </dxf>
    <dxf>
      <font>
        <color theme="0"/>
      </font>
      <fill>
        <patternFill>
          <bgColor rgb="FFFF7C80"/>
        </patternFill>
      </fill>
    </dxf>
    <dxf>
      <font>
        <color theme="0"/>
      </font>
      <fill>
        <patternFill>
          <bgColor rgb="FFFFC7CE"/>
        </patternFill>
      </fill>
    </dxf>
    <dxf>
      <font>
        <color theme="0"/>
      </font>
      <fill>
        <patternFill>
          <bgColor rgb="FFFFC7CE"/>
        </patternFill>
      </fill>
    </dxf>
    <dxf>
      <font>
        <color theme="0"/>
      </font>
      <fill>
        <patternFill>
          <bgColor rgb="FFFF7C80"/>
        </patternFill>
      </fill>
    </dxf>
    <dxf>
      <font>
        <color theme="0"/>
      </font>
      <fill>
        <patternFill>
          <bgColor rgb="FFFF7C80"/>
        </patternFill>
      </fill>
    </dxf>
    <dxf>
      <font>
        <color theme="0"/>
      </font>
      <fill>
        <patternFill>
          <bgColor rgb="FFFFC7CE"/>
        </patternFill>
      </fill>
    </dxf>
    <dxf>
      <font>
        <color theme="0"/>
      </font>
      <fill>
        <patternFill>
          <bgColor rgb="FFFFC7CE"/>
        </patternFill>
      </fill>
    </dxf>
    <dxf>
      <font>
        <color theme="0"/>
      </font>
      <fill>
        <patternFill>
          <bgColor rgb="FFFF7C80"/>
        </patternFill>
      </fill>
    </dxf>
    <dxf>
      <font>
        <color theme="0"/>
      </font>
      <fill>
        <patternFill>
          <bgColor rgb="FFFFC7CE"/>
        </patternFill>
      </fill>
    </dxf>
    <dxf>
      <font>
        <color theme="0"/>
      </font>
      <fill>
        <patternFill>
          <bgColor rgb="FFFF7C80"/>
        </patternFill>
      </fill>
    </dxf>
    <dxf>
      <font>
        <color theme="0"/>
      </font>
      <fill>
        <patternFill>
          <bgColor rgb="FFFFC7CE"/>
        </patternFill>
      </fill>
    </dxf>
    <dxf>
      <font>
        <color theme="0"/>
      </font>
      <fill>
        <patternFill>
          <bgColor rgb="FFFF7C80"/>
        </patternFill>
      </fill>
    </dxf>
    <dxf>
      <font>
        <color theme="0"/>
      </font>
      <fill>
        <patternFill>
          <bgColor rgb="FFFF7C80"/>
        </patternFill>
      </fill>
    </dxf>
    <dxf>
      <font>
        <color theme="0"/>
      </font>
      <fill>
        <patternFill>
          <bgColor rgb="FFFFC7CE"/>
        </patternFill>
      </fill>
    </dxf>
    <dxf>
      <font>
        <color theme="0"/>
      </font>
      <fill>
        <patternFill>
          <bgColor rgb="FFFFC7CE"/>
        </patternFill>
      </fill>
    </dxf>
    <dxf>
      <font>
        <color theme="0"/>
      </font>
      <fill>
        <patternFill>
          <bgColor rgb="FFFF7C80"/>
        </patternFill>
      </fill>
    </dxf>
    <dxf>
      <font>
        <color theme="0"/>
      </font>
      <fill>
        <patternFill>
          <bgColor rgb="FFFF7C80"/>
        </patternFill>
      </fill>
    </dxf>
    <dxf>
      <font>
        <color theme="0"/>
      </font>
      <fill>
        <patternFill>
          <bgColor rgb="FFFFC7CE"/>
        </patternFill>
      </fill>
    </dxf>
    <dxf>
      <font>
        <color theme="0"/>
      </font>
      <fill>
        <patternFill>
          <bgColor rgb="FFFF7C80"/>
        </patternFill>
      </fill>
    </dxf>
    <dxf>
      <font>
        <color theme="0"/>
      </font>
      <fill>
        <patternFill>
          <bgColor rgb="FFFFC7CE"/>
        </patternFill>
      </fill>
    </dxf>
    <dxf>
      <font>
        <color theme="0"/>
      </font>
      <fill>
        <patternFill>
          <bgColor rgb="FFFFC7CE"/>
        </patternFill>
      </fill>
    </dxf>
    <dxf>
      <font>
        <color theme="0"/>
      </font>
      <fill>
        <patternFill>
          <bgColor rgb="FFFF7C80"/>
        </patternFill>
      </fill>
    </dxf>
    <dxf>
      <font>
        <color theme="0"/>
      </font>
      <fill>
        <patternFill>
          <bgColor rgb="FFFF7C80"/>
        </patternFill>
      </fill>
    </dxf>
    <dxf>
      <font>
        <color theme="0"/>
      </font>
      <fill>
        <patternFill>
          <bgColor rgb="FFFFC7CE"/>
        </patternFill>
      </fill>
    </dxf>
    <dxf>
      <font>
        <color theme="0"/>
      </font>
      <fill>
        <patternFill>
          <bgColor rgb="FFFFC7CE"/>
        </patternFill>
      </fill>
    </dxf>
    <dxf>
      <font>
        <color theme="0"/>
      </font>
      <fill>
        <patternFill>
          <bgColor rgb="FFFF7C80"/>
        </patternFill>
      </fill>
    </dxf>
    <dxf>
      <font>
        <color theme="0"/>
      </font>
      <fill>
        <patternFill>
          <bgColor rgb="FFFF7C80"/>
        </patternFill>
      </fill>
    </dxf>
    <dxf>
      <font>
        <color theme="0"/>
      </font>
      <fill>
        <patternFill>
          <bgColor rgb="FFFFC7CE"/>
        </patternFill>
      </fill>
    </dxf>
    <dxf>
      <font>
        <color theme="0"/>
      </font>
      <fill>
        <patternFill>
          <bgColor rgb="FFFFC7CE"/>
        </patternFill>
      </fill>
    </dxf>
    <dxf>
      <font>
        <color theme="0"/>
      </font>
      <fill>
        <patternFill>
          <bgColor rgb="FFFF7C80"/>
        </patternFill>
      </fill>
    </dxf>
    <dxf>
      <font>
        <color theme="0"/>
      </font>
      <fill>
        <patternFill>
          <bgColor rgb="FFFFC7CE"/>
        </patternFill>
      </fill>
    </dxf>
    <dxf>
      <font>
        <color theme="0"/>
      </font>
      <fill>
        <patternFill>
          <bgColor rgb="FFFF7C80"/>
        </patternFill>
      </fill>
    </dxf>
    <dxf>
      <font>
        <color theme="0"/>
      </font>
      <fill>
        <patternFill>
          <bgColor rgb="FFFF7C80"/>
        </patternFill>
      </fill>
    </dxf>
    <dxf>
      <font>
        <color theme="0"/>
      </font>
      <fill>
        <patternFill>
          <bgColor rgb="FFFFC7CE"/>
        </patternFill>
      </fill>
    </dxf>
    <dxf>
      <font>
        <color theme="0"/>
      </font>
      <fill>
        <patternFill>
          <bgColor rgb="FFFF7C80"/>
        </patternFill>
      </fill>
    </dxf>
    <dxf>
      <font>
        <color theme="0"/>
      </font>
      <fill>
        <patternFill>
          <bgColor rgb="FFFFC7CE"/>
        </patternFill>
      </fill>
    </dxf>
    <dxf>
      <font>
        <color theme="0"/>
      </font>
      <fill>
        <patternFill>
          <bgColor rgb="FFFF7C80"/>
        </patternFill>
      </fill>
    </dxf>
    <dxf>
      <font>
        <color theme="0"/>
      </font>
      <fill>
        <patternFill>
          <bgColor rgb="FFFFC7CE"/>
        </patternFill>
      </fill>
    </dxf>
    <dxf>
      <font>
        <color theme="0"/>
      </font>
      <fill>
        <patternFill>
          <bgColor rgb="FFFF7C80"/>
        </patternFill>
      </fill>
    </dxf>
    <dxf>
      <font>
        <color theme="0"/>
      </font>
      <fill>
        <patternFill>
          <bgColor rgb="FFFFC7CE"/>
        </patternFill>
      </fill>
    </dxf>
    <dxf>
      <font>
        <color theme="0"/>
      </font>
      <fill>
        <patternFill>
          <bgColor rgb="FFFFC7CE"/>
        </patternFill>
      </fill>
    </dxf>
    <dxf>
      <font>
        <color theme="0"/>
      </font>
      <fill>
        <patternFill>
          <bgColor rgb="FFFF7C80"/>
        </patternFill>
      </fill>
    </dxf>
    <dxf>
      <font>
        <color theme="0"/>
      </font>
      <fill>
        <patternFill>
          <bgColor rgb="FFFFC7CE"/>
        </patternFill>
      </fill>
    </dxf>
    <dxf>
      <font>
        <color theme="0"/>
      </font>
      <fill>
        <patternFill>
          <bgColor rgb="FFFF7C80"/>
        </patternFill>
      </fill>
    </dxf>
    <dxf>
      <font>
        <color theme="0"/>
      </font>
      <fill>
        <patternFill>
          <bgColor rgb="FFFFC7CE"/>
        </patternFill>
      </fill>
    </dxf>
    <dxf>
      <font>
        <color theme="0"/>
      </font>
      <fill>
        <patternFill>
          <bgColor rgb="FFFF7C80"/>
        </patternFill>
      </fill>
    </dxf>
    <dxf>
      <font>
        <color theme="0"/>
      </font>
      <fill>
        <patternFill>
          <bgColor rgb="FFFF7C80"/>
        </patternFill>
      </fill>
    </dxf>
    <dxf>
      <font>
        <color theme="0"/>
      </font>
      <fill>
        <patternFill>
          <bgColor rgb="FFFFC7CE"/>
        </patternFill>
      </fill>
    </dxf>
    <dxf>
      <font>
        <color theme="0"/>
      </font>
      <fill>
        <patternFill>
          <bgColor rgb="FFFF7C80"/>
        </patternFill>
      </fill>
    </dxf>
    <dxf>
      <font>
        <color theme="0"/>
      </font>
      <fill>
        <patternFill>
          <bgColor rgb="FFFFC7CE"/>
        </patternFill>
      </fill>
    </dxf>
    <dxf>
      <font>
        <color theme="0"/>
      </font>
      <fill>
        <patternFill>
          <bgColor rgb="FFFFC7CE"/>
        </patternFill>
      </fill>
    </dxf>
    <dxf>
      <font>
        <color theme="0"/>
      </font>
      <fill>
        <patternFill>
          <bgColor rgb="FFFF7C80"/>
        </patternFill>
      </fill>
    </dxf>
    <dxf>
      <font>
        <color theme="0"/>
      </font>
      <fill>
        <patternFill>
          <bgColor rgb="FFFF7C80"/>
        </patternFill>
      </fill>
    </dxf>
    <dxf>
      <font>
        <color theme="0"/>
      </font>
      <fill>
        <patternFill>
          <bgColor rgb="FFFFC7CE"/>
        </patternFill>
      </fill>
    </dxf>
    <dxf>
      <fill>
        <patternFill>
          <bgColor rgb="FFFFFF00"/>
        </patternFill>
      </fill>
    </dxf>
    <dxf>
      <fill>
        <patternFill>
          <bgColor rgb="FFFF0000"/>
        </patternFill>
      </fill>
    </dxf>
    <dxf>
      <fill>
        <patternFill>
          <bgColor rgb="FFFFFF00"/>
        </patternFill>
      </fill>
    </dxf>
    <dxf>
      <fill>
        <patternFill>
          <bgColor rgb="FFFF0000"/>
        </patternFill>
      </fill>
    </dxf>
    <dxf>
      <fill>
        <patternFill>
          <bgColor rgb="FFFF0000"/>
        </patternFill>
      </fill>
    </dxf>
    <dxf>
      <font>
        <color rgb="FF002060"/>
      </font>
      <fill>
        <patternFill>
          <bgColor rgb="FFFF7C80"/>
        </patternFill>
      </fill>
    </dxf>
    <dxf>
      <font>
        <color auto="1"/>
      </font>
      <fill>
        <patternFill>
          <bgColor rgb="FF66FFCC"/>
        </patternFill>
      </fill>
    </dxf>
    <dxf>
      <fill>
        <patternFill>
          <bgColor rgb="FFFF6699"/>
        </patternFill>
      </fill>
    </dxf>
    <dxf>
      <fill>
        <patternFill>
          <bgColor theme="9" tint="0.39994506668294322"/>
        </patternFill>
      </fill>
    </dxf>
    <dxf>
      <fill>
        <patternFill>
          <bgColor theme="0" tint="-4.9989318521683403E-2"/>
        </patternFill>
      </fill>
    </dxf>
    <dxf>
      <fill>
        <patternFill>
          <bgColor rgb="FFFF6699"/>
        </patternFill>
      </fill>
    </dxf>
    <dxf>
      <fill>
        <patternFill>
          <bgColor theme="9" tint="0.39994506668294322"/>
        </patternFill>
      </fill>
    </dxf>
    <dxf>
      <fill>
        <patternFill>
          <bgColor theme="0" tint="-4.9989318521683403E-2"/>
        </patternFill>
      </fill>
    </dxf>
    <dxf>
      <fill>
        <patternFill>
          <bgColor theme="0"/>
        </patternFill>
      </fill>
    </dxf>
    <dxf>
      <fill>
        <patternFill>
          <bgColor rgb="FFFF6699"/>
        </patternFill>
      </fill>
    </dxf>
    <dxf>
      <fill>
        <patternFill>
          <bgColor theme="9" tint="0.39994506668294322"/>
        </patternFill>
      </fill>
    </dxf>
    <dxf>
      <font>
        <color auto="1"/>
      </font>
      <fill>
        <patternFill>
          <bgColor theme="0"/>
        </patternFill>
      </fill>
    </dxf>
  </dxfs>
  <tableStyles count="0" defaultTableStyle="TableStyleMedium2" defaultPivotStyle="PivotStyleLight16"/>
  <colors>
    <mruColors>
      <color rgb="FFFF011F"/>
      <color rgb="FFFFCCFF"/>
      <color rgb="FFFFFF99"/>
      <color rgb="FF99CCFF"/>
      <color rgb="FF00FF00"/>
      <color rgb="FFFF5050"/>
      <color rgb="FFFF7C80"/>
      <color rgb="FFFF66FF"/>
      <color rgb="FFFF6699"/>
      <color rgb="FFFF99CC"/>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117" Type="http://schemas.openxmlformats.org/officeDocument/2006/relationships/worksheet" Target="worksheets/sheet117.xml"/><Relationship Id="rId21" Type="http://schemas.openxmlformats.org/officeDocument/2006/relationships/worksheet" Target="worksheets/sheet21.xml"/><Relationship Id="rId42" Type="http://schemas.openxmlformats.org/officeDocument/2006/relationships/worksheet" Target="worksheets/sheet42.xml"/><Relationship Id="rId63" Type="http://schemas.openxmlformats.org/officeDocument/2006/relationships/worksheet" Target="worksheets/sheet63.xml"/><Relationship Id="rId84" Type="http://schemas.openxmlformats.org/officeDocument/2006/relationships/worksheet" Target="worksheets/sheet84.xml"/><Relationship Id="rId138" Type="http://schemas.openxmlformats.org/officeDocument/2006/relationships/worksheet" Target="worksheets/sheet138.xml"/><Relationship Id="rId107" Type="http://schemas.openxmlformats.org/officeDocument/2006/relationships/worksheet" Target="worksheets/sheet107.xml"/><Relationship Id="rId11" Type="http://schemas.openxmlformats.org/officeDocument/2006/relationships/worksheet" Target="worksheets/sheet11.xml"/><Relationship Id="rId32" Type="http://schemas.openxmlformats.org/officeDocument/2006/relationships/worksheet" Target="worksheets/sheet32.xml"/><Relationship Id="rId53" Type="http://schemas.openxmlformats.org/officeDocument/2006/relationships/worksheet" Target="worksheets/sheet53.xml"/><Relationship Id="rId74" Type="http://schemas.openxmlformats.org/officeDocument/2006/relationships/worksheet" Target="worksheets/sheet74.xml"/><Relationship Id="rId128" Type="http://schemas.openxmlformats.org/officeDocument/2006/relationships/worksheet" Target="worksheets/sheet128.xml"/><Relationship Id="rId149" Type="http://schemas.openxmlformats.org/officeDocument/2006/relationships/externalLink" Target="externalLinks/externalLink2.xml"/><Relationship Id="rId5" Type="http://schemas.openxmlformats.org/officeDocument/2006/relationships/worksheet" Target="worksheets/sheet5.xml"/><Relationship Id="rId95" Type="http://schemas.openxmlformats.org/officeDocument/2006/relationships/worksheet" Target="worksheets/sheet95.xml"/><Relationship Id="rId22" Type="http://schemas.openxmlformats.org/officeDocument/2006/relationships/worksheet" Target="worksheets/sheet22.xml"/><Relationship Id="rId27" Type="http://schemas.openxmlformats.org/officeDocument/2006/relationships/worksheet" Target="worksheets/sheet27.xml"/><Relationship Id="rId43" Type="http://schemas.openxmlformats.org/officeDocument/2006/relationships/worksheet" Target="worksheets/sheet43.xml"/><Relationship Id="rId48" Type="http://schemas.openxmlformats.org/officeDocument/2006/relationships/worksheet" Target="worksheets/sheet48.xml"/><Relationship Id="rId64" Type="http://schemas.openxmlformats.org/officeDocument/2006/relationships/worksheet" Target="worksheets/sheet64.xml"/><Relationship Id="rId69" Type="http://schemas.openxmlformats.org/officeDocument/2006/relationships/worksheet" Target="worksheets/sheet69.xml"/><Relationship Id="rId113" Type="http://schemas.openxmlformats.org/officeDocument/2006/relationships/worksheet" Target="worksheets/sheet113.xml"/><Relationship Id="rId118" Type="http://schemas.openxmlformats.org/officeDocument/2006/relationships/worksheet" Target="worksheets/sheet118.xml"/><Relationship Id="rId134" Type="http://schemas.openxmlformats.org/officeDocument/2006/relationships/worksheet" Target="worksheets/sheet134.xml"/><Relationship Id="rId139" Type="http://schemas.openxmlformats.org/officeDocument/2006/relationships/worksheet" Target="worksheets/sheet139.xml"/><Relationship Id="rId80" Type="http://schemas.openxmlformats.org/officeDocument/2006/relationships/worksheet" Target="worksheets/sheet80.xml"/><Relationship Id="rId85" Type="http://schemas.openxmlformats.org/officeDocument/2006/relationships/worksheet" Target="worksheets/sheet85.xml"/><Relationship Id="rId150" Type="http://schemas.openxmlformats.org/officeDocument/2006/relationships/externalLink" Target="externalLinks/externalLink3.xml"/><Relationship Id="rId155" Type="http://schemas.openxmlformats.org/officeDocument/2006/relationships/sharedStrings" Target="sharedStrings.xml"/><Relationship Id="rId12" Type="http://schemas.openxmlformats.org/officeDocument/2006/relationships/worksheet" Target="worksheets/sheet12.xml"/><Relationship Id="rId17" Type="http://schemas.openxmlformats.org/officeDocument/2006/relationships/worksheet" Target="worksheets/sheet17.xml"/><Relationship Id="rId33" Type="http://schemas.openxmlformats.org/officeDocument/2006/relationships/worksheet" Target="worksheets/sheet33.xml"/><Relationship Id="rId38" Type="http://schemas.openxmlformats.org/officeDocument/2006/relationships/worksheet" Target="worksheets/sheet38.xml"/><Relationship Id="rId59" Type="http://schemas.openxmlformats.org/officeDocument/2006/relationships/worksheet" Target="worksheets/sheet59.xml"/><Relationship Id="rId103" Type="http://schemas.openxmlformats.org/officeDocument/2006/relationships/worksheet" Target="worksheets/sheet103.xml"/><Relationship Id="rId108" Type="http://schemas.openxmlformats.org/officeDocument/2006/relationships/worksheet" Target="worksheets/sheet108.xml"/><Relationship Id="rId124" Type="http://schemas.openxmlformats.org/officeDocument/2006/relationships/worksheet" Target="worksheets/sheet124.xml"/><Relationship Id="rId129" Type="http://schemas.openxmlformats.org/officeDocument/2006/relationships/worksheet" Target="worksheets/sheet129.xml"/><Relationship Id="rId54" Type="http://schemas.openxmlformats.org/officeDocument/2006/relationships/worksheet" Target="worksheets/sheet54.xml"/><Relationship Id="rId70" Type="http://schemas.openxmlformats.org/officeDocument/2006/relationships/worksheet" Target="worksheets/sheet70.xml"/><Relationship Id="rId75" Type="http://schemas.openxmlformats.org/officeDocument/2006/relationships/worksheet" Target="worksheets/sheet75.xml"/><Relationship Id="rId91" Type="http://schemas.openxmlformats.org/officeDocument/2006/relationships/worksheet" Target="worksheets/sheet91.xml"/><Relationship Id="rId96" Type="http://schemas.openxmlformats.org/officeDocument/2006/relationships/worksheet" Target="worksheets/sheet96.xml"/><Relationship Id="rId140" Type="http://schemas.openxmlformats.org/officeDocument/2006/relationships/worksheet" Target="worksheets/sheet140.xml"/><Relationship Id="rId145" Type="http://schemas.openxmlformats.org/officeDocument/2006/relationships/worksheet" Target="worksheets/sheet145.xml"/><Relationship Id="rId1" Type="http://schemas.openxmlformats.org/officeDocument/2006/relationships/worksheet" Target="worksheets/sheet1.xml"/><Relationship Id="rId6" Type="http://schemas.openxmlformats.org/officeDocument/2006/relationships/worksheet" Target="worksheets/sheet6.xml"/><Relationship Id="rId23" Type="http://schemas.openxmlformats.org/officeDocument/2006/relationships/worksheet" Target="worksheets/sheet23.xml"/><Relationship Id="rId28" Type="http://schemas.openxmlformats.org/officeDocument/2006/relationships/worksheet" Target="worksheets/sheet28.xml"/><Relationship Id="rId49" Type="http://schemas.openxmlformats.org/officeDocument/2006/relationships/worksheet" Target="worksheets/sheet49.xml"/><Relationship Id="rId114" Type="http://schemas.openxmlformats.org/officeDocument/2006/relationships/worksheet" Target="worksheets/sheet114.xml"/><Relationship Id="rId119" Type="http://schemas.openxmlformats.org/officeDocument/2006/relationships/worksheet" Target="worksheets/sheet119.xml"/><Relationship Id="rId44" Type="http://schemas.openxmlformats.org/officeDocument/2006/relationships/worksheet" Target="worksheets/sheet44.xml"/><Relationship Id="rId60" Type="http://schemas.openxmlformats.org/officeDocument/2006/relationships/worksheet" Target="worksheets/sheet60.xml"/><Relationship Id="rId65" Type="http://schemas.openxmlformats.org/officeDocument/2006/relationships/worksheet" Target="worksheets/sheet65.xml"/><Relationship Id="rId81" Type="http://schemas.openxmlformats.org/officeDocument/2006/relationships/worksheet" Target="worksheets/sheet81.xml"/><Relationship Id="rId86" Type="http://schemas.openxmlformats.org/officeDocument/2006/relationships/worksheet" Target="worksheets/sheet86.xml"/><Relationship Id="rId130" Type="http://schemas.openxmlformats.org/officeDocument/2006/relationships/worksheet" Target="worksheets/sheet130.xml"/><Relationship Id="rId135" Type="http://schemas.openxmlformats.org/officeDocument/2006/relationships/worksheet" Target="worksheets/sheet135.xml"/><Relationship Id="rId151" Type="http://schemas.openxmlformats.org/officeDocument/2006/relationships/externalLink" Target="externalLinks/externalLink4.xml"/><Relationship Id="rId156" Type="http://schemas.openxmlformats.org/officeDocument/2006/relationships/calcChain" Target="calcChain.xml"/><Relationship Id="rId13" Type="http://schemas.openxmlformats.org/officeDocument/2006/relationships/worksheet" Target="worksheets/sheet13.xml"/><Relationship Id="rId18" Type="http://schemas.openxmlformats.org/officeDocument/2006/relationships/worksheet" Target="worksheets/sheet18.xml"/><Relationship Id="rId39" Type="http://schemas.openxmlformats.org/officeDocument/2006/relationships/worksheet" Target="worksheets/sheet39.xml"/><Relationship Id="rId109" Type="http://schemas.openxmlformats.org/officeDocument/2006/relationships/worksheet" Target="worksheets/sheet109.xml"/><Relationship Id="rId34" Type="http://schemas.openxmlformats.org/officeDocument/2006/relationships/worksheet" Target="worksheets/sheet34.xml"/><Relationship Id="rId50" Type="http://schemas.openxmlformats.org/officeDocument/2006/relationships/worksheet" Target="worksheets/sheet50.xml"/><Relationship Id="rId55" Type="http://schemas.openxmlformats.org/officeDocument/2006/relationships/worksheet" Target="worksheets/sheet55.xml"/><Relationship Id="rId76" Type="http://schemas.openxmlformats.org/officeDocument/2006/relationships/worksheet" Target="worksheets/sheet76.xml"/><Relationship Id="rId97" Type="http://schemas.openxmlformats.org/officeDocument/2006/relationships/worksheet" Target="worksheets/sheet97.xml"/><Relationship Id="rId104" Type="http://schemas.openxmlformats.org/officeDocument/2006/relationships/worksheet" Target="worksheets/sheet104.xml"/><Relationship Id="rId120" Type="http://schemas.openxmlformats.org/officeDocument/2006/relationships/worksheet" Target="worksheets/sheet120.xml"/><Relationship Id="rId125" Type="http://schemas.openxmlformats.org/officeDocument/2006/relationships/worksheet" Target="worksheets/sheet125.xml"/><Relationship Id="rId141" Type="http://schemas.openxmlformats.org/officeDocument/2006/relationships/worksheet" Target="worksheets/sheet141.xml"/><Relationship Id="rId146" Type="http://schemas.openxmlformats.org/officeDocument/2006/relationships/worksheet" Target="worksheets/sheet146.xml"/><Relationship Id="rId7" Type="http://schemas.openxmlformats.org/officeDocument/2006/relationships/worksheet" Target="worksheets/sheet7.xml"/><Relationship Id="rId71" Type="http://schemas.openxmlformats.org/officeDocument/2006/relationships/worksheet" Target="worksheets/sheet71.xml"/><Relationship Id="rId92" Type="http://schemas.openxmlformats.org/officeDocument/2006/relationships/worksheet" Target="worksheets/sheet92.xml"/><Relationship Id="rId2" Type="http://schemas.openxmlformats.org/officeDocument/2006/relationships/worksheet" Target="worksheets/sheet2.xml"/><Relationship Id="rId29" Type="http://schemas.openxmlformats.org/officeDocument/2006/relationships/worksheet" Target="worksheets/sheet29.xml"/><Relationship Id="rId24" Type="http://schemas.openxmlformats.org/officeDocument/2006/relationships/worksheet" Target="worksheets/sheet24.xml"/><Relationship Id="rId40" Type="http://schemas.openxmlformats.org/officeDocument/2006/relationships/worksheet" Target="worksheets/sheet40.xml"/><Relationship Id="rId45" Type="http://schemas.openxmlformats.org/officeDocument/2006/relationships/worksheet" Target="worksheets/sheet45.xml"/><Relationship Id="rId66" Type="http://schemas.openxmlformats.org/officeDocument/2006/relationships/worksheet" Target="worksheets/sheet66.xml"/><Relationship Id="rId87" Type="http://schemas.openxmlformats.org/officeDocument/2006/relationships/worksheet" Target="worksheets/sheet87.xml"/><Relationship Id="rId110" Type="http://schemas.openxmlformats.org/officeDocument/2006/relationships/worksheet" Target="worksheets/sheet110.xml"/><Relationship Id="rId115" Type="http://schemas.openxmlformats.org/officeDocument/2006/relationships/worksheet" Target="worksheets/sheet115.xml"/><Relationship Id="rId131" Type="http://schemas.openxmlformats.org/officeDocument/2006/relationships/worksheet" Target="worksheets/sheet131.xml"/><Relationship Id="rId136" Type="http://schemas.openxmlformats.org/officeDocument/2006/relationships/worksheet" Target="worksheets/sheet136.xml"/><Relationship Id="rId61" Type="http://schemas.openxmlformats.org/officeDocument/2006/relationships/worksheet" Target="worksheets/sheet61.xml"/><Relationship Id="rId82" Type="http://schemas.openxmlformats.org/officeDocument/2006/relationships/worksheet" Target="worksheets/sheet82.xml"/><Relationship Id="rId152" Type="http://schemas.openxmlformats.org/officeDocument/2006/relationships/externalLink" Target="externalLinks/externalLink5.xml"/><Relationship Id="rId19" Type="http://schemas.openxmlformats.org/officeDocument/2006/relationships/worksheet" Target="worksheets/sheet19.xml"/><Relationship Id="rId14" Type="http://schemas.openxmlformats.org/officeDocument/2006/relationships/worksheet" Target="worksheets/sheet14.xml"/><Relationship Id="rId30" Type="http://schemas.openxmlformats.org/officeDocument/2006/relationships/worksheet" Target="worksheets/sheet30.xml"/><Relationship Id="rId35" Type="http://schemas.openxmlformats.org/officeDocument/2006/relationships/worksheet" Target="worksheets/sheet35.xml"/><Relationship Id="rId56" Type="http://schemas.openxmlformats.org/officeDocument/2006/relationships/worksheet" Target="worksheets/sheet56.xml"/><Relationship Id="rId77" Type="http://schemas.openxmlformats.org/officeDocument/2006/relationships/worksheet" Target="worksheets/sheet77.xml"/><Relationship Id="rId100" Type="http://schemas.openxmlformats.org/officeDocument/2006/relationships/worksheet" Target="worksheets/sheet100.xml"/><Relationship Id="rId105" Type="http://schemas.openxmlformats.org/officeDocument/2006/relationships/worksheet" Target="worksheets/sheet105.xml"/><Relationship Id="rId126" Type="http://schemas.openxmlformats.org/officeDocument/2006/relationships/worksheet" Target="worksheets/sheet126.xml"/><Relationship Id="rId147" Type="http://schemas.openxmlformats.org/officeDocument/2006/relationships/worksheet" Target="worksheets/sheet147.xml"/><Relationship Id="rId8" Type="http://schemas.openxmlformats.org/officeDocument/2006/relationships/worksheet" Target="worksheets/sheet8.xml"/><Relationship Id="rId51" Type="http://schemas.openxmlformats.org/officeDocument/2006/relationships/worksheet" Target="worksheets/sheet51.xml"/><Relationship Id="rId72" Type="http://schemas.openxmlformats.org/officeDocument/2006/relationships/worksheet" Target="worksheets/sheet72.xml"/><Relationship Id="rId93" Type="http://schemas.openxmlformats.org/officeDocument/2006/relationships/worksheet" Target="worksheets/sheet93.xml"/><Relationship Id="rId98" Type="http://schemas.openxmlformats.org/officeDocument/2006/relationships/worksheet" Target="worksheets/sheet98.xml"/><Relationship Id="rId121" Type="http://schemas.openxmlformats.org/officeDocument/2006/relationships/worksheet" Target="worksheets/sheet121.xml"/><Relationship Id="rId142" Type="http://schemas.openxmlformats.org/officeDocument/2006/relationships/worksheet" Target="worksheets/sheet142.xml"/><Relationship Id="rId3" Type="http://schemas.openxmlformats.org/officeDocument/2006/relationships/worksheet" Target="worksheets/sheet3.xml"/><Relationship Id="rId25" Type="http://schemas.openxmlformats.org/officeDocument/2006/relationships/worksheet" Target="worksheets/sheet25.xml"/><Relationship Id="rId46" Type="http://schemas.openxmlformats.org/officeDocument/2006/relationships/worksheet" Target="worksheets/sheet46.xml"/><Relationship Id="rId67" Type="http://schemas.openxmlformats.org/officeDocument/2006/relationships/worksheet" Target="worksheets/sheet67.xml"/><Relationship Id="rId116" Type="http://schemas.openxmlformats.org/officeDocument/2006/relationships/worksheet" Target="worksheets/sheet116.xml"/><Relationship Id="rId137" Type="http://schemas.openxmlformats.org/officeDocument/2006/relationships/worksheet" Target="worksheets/sheet137.xml"/><Relationship Id="rId20" Type="http://schemas.openxmlformats.org/officeDocument/2006/relationships/worksheet" Target="worksheets/sheet20.xml"/><Relationship Id="rId41" Type="http://schemas.openxmlformats.org/officeDocument/2006/relationships/worksheet" Target="worksheets/sheet41.xml"/><Relationship Id="rId62" Type="http://schemas.openxmlformats.org/officeDocument/2006/relationships/worksheet" Target="worksheets/sheet62.xml"/><Relationship Id="rId83" Type="http://schemas.openxmlformats.org/officeDocument/2006/relationships/worksheet" Target="worksheets/sheet83.xml"/><Relationship Id="rId88" Type="http://schemas.openxmlformats.org/officeDocument/2006/relationships/worksheet" Target="worksheets/sheet88.xml"/><Relationship Id="rId111" Type="http://schemas.openxmlformats.org/officeDocument/2006/relationships/worksheet" Target="worksheets/sheet111.xml"/><Relationship Id="rId132" Type="http://schemas.openxmlformats.org/officeDocument/2006/relationships/worksheet" Target="worksheets/sheet132.xml"/><Relationship Id="rId153" Type="http://schemas.openxmlformats.org/officeDocument/2006/relationships/theme" Target="theme/theme1.xml"/><Relationship Id="rId15" Type="http://schemas.openxmlformats.org/officeDocument/2006/relationships/worksheet" Target="worksheets/sheet15.xml"/><Relationship Id="rId36" Type="http://schemas.openxmlformats.org/officeDocument/2006/relationships/worksheet" Target="worksheets/sheet36.xml"/><Relationship Id="rId57" Type="http://schemas.openxmlformats.org/officeDocument/2006/relationships/worksheet" Target="worksheets/sheet57.xml"/><Relationship Id="rId106" Type="http://schemas.openxmlformats.org/officeDocument/2006/relationships/worksheet" Target="worksheets/sheet106.xml"/><Relationship Id="rId127" Type="http://schemas.openxmlformats.org/officeDocument/2006/relationships/worksheet" Target="worksheets/sheet127.xml"/><Relationship Id="rId10" Type="http://schemas.openxmlformats.org/officeDocument/2006/relationships/worksheet" Target="worksheets/sheet10.xml"/><Relationship Id="rId31" Type="http://schemas.openxmlformats.org/officeDocument/2006/relationships/worksheet" Target="worksheets/sheet31.xml"/><Relationship Id="rId52" Type="http://schemas.openxmlformats.org/officeDocument/2006/relationships/worksheet" Target="worksheets/sheet52.xml"/><Relationship Id="rId73" Type="http://schemas.openxmlformats.org/officeDocument/2006/relationships/worksheet" Target="worksheets/sheet73.xml"/><Relationship Id="rId78" Type="http://schemas.openxmlformats.org/officeDocument/2006/relationships/worksheet" Target="worksheets/sheet78.xml"/><Relationship Id="rId94" Type="http://schemas.openxmlformats.org/officeDocument/2006/relationships/worksheet" Target="worksheets/sheet94.xml"/><Relationship Id="rId99" Type="http://schemas.openxmlformats.org/officeDocument/2006/relationships/worksheet" Target="worksheets/sheet99.xml"/><Relationship Id="rId101" Type="http://schemas.openxmlformats.org/officeDocument/2006/relationships/worksheet" Target="worksheets/sheet101.xml"/><Relationship Id="rId122" Type="http://schemas.openxmlformats.org/officeDocument/2006/relationships/worksheet" Target="worksheets/sheet122.xml"/><Relationship Id="rId143" Type="http://schemas.openxmlformats.org/officeDocument/2006/relationships/worksheet" Target="worksheets/sheet143.xml"/><Relationship Id="rId148" Type="http://schemas.openxmlformats.org/officeDocument/2006/relationships/externalLink" Target="externalLinks/externalLink1.xml"/><Relationship Id="rId4" Type="http://schemas.openxmlformats.org/officeDocument/2006/relationships/worksheet" Target="worksheets/sheet4.xml"/><Relationship Id="rId9" Type="http://schemas.openxmlformats.org/officeDocument/2006/relationships/worksheet" Target="worksheets/sheet9.xml"/><Relationship Id="rId26" Type="http://schemas.openxmlformats.org/officeDocument/2006/relationships/worksheet" Target="worksheets/sheet26.xml"/><Relationship Id="rId47" Type="http://schemas.openxmlformats.org/officeDocument/2006/relationships/worksheet" Target="worksheets/sheet47.xml"/><Relationship Id="rId68" Type="http://schemas.openxmlformats.org/officeDocument/2006/relationships/worksheet" Target="worksheets/sheet68.xml"/><Relationship Id="rId89" Type="http://schemas.openxmlformats.org/officeDocument/2006/relationships/worksheet" Target="worksheets/sheet89.xml"/><Relationship Id="rId112" Type="http://schemas.openxmlformats.org/officeDocument/2006/relationships/worksheet" Target="worksheets/sheet112.xml"/><Relationship Id="rId133" Type="http://schemas.openxmlformats.org/officeDocument/2006/relationships/worksheet" Target="worksheets/sheet133.xml"/><Relationship Id="rId154" Type="http://schemas.openxmlformats.org/officeDocument/2006/relationships/styles" Target="styles.xml"/><Relationship Id="rId16" Type="http://schemas.openxmlformats.org/officeDocument/2006/relationships/worksheet" Target="worksheets/sheet16.xml"/><Relationship Id="rId37" Type="http://schemas.openxmlformats.org/officeDocument/2006/relationships/worksheet" Target="worksheets/sheet37.xml"/><Relationship Id="rId58" Type="http://schemas.openxmlformats.org/officeDocument/2006/relationships/worksheet" Target="worksheets/sheet58.xml"/><Relationship Id="rId79" Type="http://schemas.openxmlformats.org/officeDocument/2006/relationships/worksheet" Target="worksheets/sheet79.xml"/><Relationship Id="rId102" Type="http://schemas.openxmlformats.org/officeDocument/2006/relationships/worksheet" Target="worksheets/sheet102.xml"/><Relationship Id="rId123" Type="http://schemas.openxmlformats.org/officeDocument/2006/relationships/worksheet" Target="worksheets/sheet123.xml"/><Relationship Id="rId144" Type="http://schemas.openxmlformats.org/officeDocument/2006/relationships/worksheet" Target="worksheets/sheet144.xml"/><Relationship Id="rId90" Type="http://schemas.openxmlformats.org/officeDocument/2006/relationships/worksheet" Target="worksheets/sheet90.xml"/></Relationships>
</file>

<file path=xl/drawings/_rels/drawing3.xml.rels><?xml version="1.0" encoding="UTF-8" standalone="yes"?>
<Relationships xmlns="http://schemas.openxmlformats.org/package/2006/relationships"><Relationship Id="rId2" Type="http://schemas.openxmlformats.org/officeDocument/2006/relationships/image" Target="../media/image2.jpeg"/><Relationship Id="rId1" Type="http://schemas.openxmlformats.org/officeDocument/2006/relationships/image" Target="../media/image1.jpeg"/></Relationships>
</file>

<file path=xl/drawings/_rels/drawing4.xml.rels><?xml version="1.0" encoding="UTF-8" standalone="yes"?>
<Relationships xmlns="http://schemas.openxmlformats.org/package/2006/relationships"><Relationship Id="rId2" Type="http://schemas.openxmlformats.org/officeDocument/2006/relationships/image" Target="../media/image2.jpeg"/><Relationship Id="rId1" Type="http://schemas.openxmlformats.org/officeDocument/2006/relationships/image" Target="../media/image1.jpeg"/></Relationships>
</file>

<file path=xl/drawings/_rels/drawing5.xml.rels><?xml version="1.0" encoding="UTF-8" standalone="yes"?>
<Relationships xmlns="http://schemas.openxmlformats.org/package/2006/relationships"><Relationship Id="rId2" Type="http://schemas.openxmlformats.org/officeDocument/2006/relationships/image" Target="../media/image3.png"/><Relationship Id="rId1" Type="http://schemas.openxmlformats.org/officeDocument/2006/relationships/image" Target="../media/image1.jpeg"/></Relationships>
</file>

<file path=xl/drawings/_rels/drawing6.xml.rels><?xml version="1.0" encoding="UTF-8" standalone="yes"?>
<Relationships xmlns="http://schemas.openxmlformats.org/package/2006/relationships"><Relationship Id="rId2" Type="http://schemas.openxmlformats.org/officeDocument/2006/relationships/image" Target="../media/image3.png"/><Relationship Id="rId1" Type="http://schemas.openxmlformats.org/officeDocument/2006/relationships/image" Target="../media/image1.jpeg"/></Relationships>
</file>

<file path=xl/drawings/_rels/drawing7.xml.rels><?xml version="1.0" encoding="UTF-8" standalone="yes"?>
<Relationships xmlns="http://schemas.openxmlformats.org/package/2006/relationships"><Relationship Id="rId2" Type="http://schemas.openxmlformats.org/officeDocument/2006/relationships/image" Target="../media/image2.jpeg"/><Relationship Id="rId1" Type="http://schemas.openxmlformats.org/officeDocument/2006/relationships/image" Target="../media/image1.jpeg"/></Relationships>
</file>

<file path=xl/drawings/_rels/drawing8.xml.rels><?xml version="1.0" encoding="UTF-8" standalone="yes"?>
<Relationships xmlns="http://schemas.openxmlformats.org/package/2006/relationships"><Relationship Id="rId2" Type="http://schemas.openxmlformats.org/officeDocument/2006/relationships/image" Target="../media/image3.png"/><Relationship Id="rId1" Type="http://schemas.openxmlformats.org/officeDocument/2006/relationships/image" Target="../media/image1.jpeg"/></Relationships>
</file>

<file path=xl/drawings/_rels/drawing9.xml.rels><?xml version="1.0" encoding="UTF-8" standalone="yes"?>
<Relationships xmlns="http://schemas.openxmlformats.org/package/2006/relationships"><Relationship Id="rId2" Type="http://schemas.openxmlformats.org/officeDocument/2006/relationships/image" Target="../media/image3.png"/><Relationship Id="rId1" Type="http://schemas.openxmlformats.org/officeDocument/2006/relationships/image" Target="../media/image1.jpeg"/></Relationships>
</file>

<file path=xl/drawings/_rels/drawing10.xml.rels><?xml version="1.0" encoding="UTF-8" standalone="yes"?>
<Relationships xmlns="http://schemas.openxmlformats.org/package/2006/relationships"><Relationship Id="rId2" Type="http://schemas.openxmlformats.org/officeDocument/2006/relationships/image" Target="../media/image3.png"/><Relationship Id="rId1" Type="http://schemas.openxmlformats.org/officeDocument/2006/relationships/image" Target="../media/image1.jpeg"/></Relationships>
</file>

<file path=xl/drawings/_rels/drawing11.xml.rels><?xml version="1.0" encoding="UTF-8" standalone="yes"?>
<Relationships xmlns="http://schemas.openxmlformats.org/package/2006/relationships"><Relationship Id="rId2" Type="http://schemas.openxmlformats.org/officeDocument/2006/relationships/image" Target="../media/image3.png"/><Relationship Id="rId1" Type="http://schemas.openxmlformats.org/officeDocument/2006/relationships/image" Target="../media/image1.jpeg"/></Relationships>
</file>

<file path=xl/drawings/_rels/drawing12.xml.rels><?xml version="1.0" encoding="UTF-8" standalone="yes"?>
<Relationships xmlns="http://schemas.openxmlformats.org/package/2006/relationships"><Relationship Id="rId2" Type="http://schemas.openxmlformats.org/officeDocument/2006/relationships/image" Target="../media/image3.png"/><Relationship Id="rId1" Type="http://schemas.openxmlformats.org/officeDocument/2006/relationships/image" Target="../media/image1.jpeg"/></Relationships>
</file>

<file path=xl/drawings/_rels/drawing13.xml.rels><?xml version="1.0" encoding="UTF-8" standalone="yes"?>
<Relationships xmlns="http://schemas.openxmlformats.org/package/2006/relationships"><Relationship Id="rId2" Type="http://schemas.openxmlformats.org/officeDocument/2006/relationships/image" Target="../media/image3.png"/><Relationship Id="rId1" Type="http://schemas.openxmlformats.org/officeDocument/2006/relationships/image" Target="../media/image1.jpeg"/></Relationships>
</file>

<file path=xl/drawings/_rels/drawing14.xml.rels><?xml version="1.0" encoding="UTF-8" standalone="yes"?>
<Relationships xmlns="http://schemas.openxmlformats.org/package/2006/relationships"><Relationship Id="rId2" Type="http://schemas.openxmlformats.org/officeDocument/2006/relationships/image" Target="../media/image3.png"/><Relationship Id="rId1" Type="http://schemas.openxmlformats.org/officeDocument/2006/relationships/image" Target="../media/image1.jpeg"/></Relationships>
</file>

<file path=xl/drawings/_rels/drawing15.xml.rels><?xml version="1.0" encoding="UTF-8" standalone="yes"?>
<Relationships xmlns="http://schemas.openxmlformats.org/package/2006/relationships"><Relationship Id="rId2" Type="http://schemas.openxmlformats.org/officeDocument/2006/relationships/image" Target="../media/image3.png"/><Relationship Id="rId1" Type="http://schemas.openxmlformats.org/officeDocument/2006/relationships/image" Target="../media/image1.jpeg"/></Relationships>
</file>

<file path=xl/drawings/_rels/drawing16.xml.rels><?xml version="1.0" encoding="UTF-8" standalone="yes"?>
<Relationships xmlns="http://schemas.openxmlformats.org/package/2006/relationships"><Relationship Id="rId2" Type="http://schemas.openxmlformats.org/officeDocument/2006/relationships/image" Target="../media/image3.png"/><Relationship Id="rId1" Type="http://schemas.openxmlformats.org/officeDocument/2006/relationships/image" Target="../media/image1.jpeg"/></Relationships>
</file>

<file path=xl/drawings/_rels/drawing17.xml.rels><?xml version="1.0" encoding="UTF-8" standalone="yes"?>
<Relationships xmlns="http://schemas.openxmlformats.org/package/2006/relationships"><Relationship Id="rId2" Type="http://schemas.openxmlformats.org/officeDocument/2006/relationships/image" Target="../media/image3.png"/><Relationship Id="rId1" Type="http://schemas.openxmlformats.org/officeDocument/2006/relationships/image" Target="../media/image1.jpeg"/></Relationships>
</file>

<file path=xl/drawings/_rels/drawing18.xml.rels><?xml version="1.0" encoding="UTF-8" standalone="yes"?>
<Relationships xmlns="http://schemas.openxmlformats.org/package/2006/relationships"><Relationship Id="rId2" Type="http://schemas.openxmlformats.org/officeDocument/2006/relationships/image" Target="../media/image3.png"/><Relationship Id="rId1" Type="http://schemas.openxmlformats.org/officeDocument/2006/relationships/image" Target="../media/image1.jpeg"/></Relationships>
</file>

<file path=xl/drawings/_rels/drawing19.xml.rels><?xml version="1.0" encoding="UTF-8" standalone="yes"?>
<Relationships xmlns="http://schemas.openxmlformats.org/package/2006/relationships"><Relationship Id="rId2" Type="http://schemas.openxmlformats.org/officeDocument/2006/relationships/image" Target="../media/image3.png"/><Relationship Id="rId1" Type="http://schemas.openxmlformats.org/officeDocument/2006/relationships/image" Target="../media/image1.jpeg"/></Relationships>
</file>

<file path=xl/drawings/_rels/drawing20.xml.rels><?xml version="1.0" encoding="UTF-8" standalone="yes"?>
<Relationships xmlns="http://schemas.openxmlformats.org/package/2006/relationships"><Relationship Id="rId2" Type="http://schemas.openxmlformats.org/officeDocument/2006/relationships/image" Target="../media/image3.png"/><Relationship Id="rId1" Type="http://schemas.openxmlformats.org/officeDocument/2006/relationships/image" Target="../media/image1.jpeg"/></Relationships>
</file>

<file path=xl/drawings/_rels/drawing21.xml.rels><?xml version="1.0" encoding="UTF-8" standalone="yes"?>
<Relationships xmlns="http://schemas.openxmlformats.org/package/2006/relationships"><Relationship Id="rId2" Type="http://schemas.openxmlformats.org/officeDocument/2006/relationships/image" Target="../media/image3.png"/><Relationship Id="rId1" Type="http://schemas.openxmlformats.org/officeDocument/2006/relationships/image" Target="../media/image1.jpeg"/></Relationships>
</file>

<file path=xl/drawings/_rels/drawing22.xml.rels><?xml version="1.0" encoding="UTF-8" standalone="yes"?>
<Relationships xmlns="http://schemas.openxmlformats.org/package/2006/relationships"><Relationship Id="rId2" Type="http://schemas.openxmlformats.org/officeDocument/2006/relationships/image" Target="../media/image3.png"/><Relationship Id="rId1" Type="http://schemas.openxmlformats.org/officeDocument/2006/relationships/image" Target="../media/image1.jpeg"/></Relationships>
</file>

<file path=xl/drawings/_rels/drawing23.xml.rels><?xml version="1.0" encoding="UTF-8" standalone="yes"?>
<Relationships xmlns="http://schemas.openxmlformats.org/package/2006/relationships"><Relationship Id="rId2" Type="http://schemas.openxmlformats.org/officeDocument/2006/relationships/image" Target="../media/image3.png"/><Relationship Id="rId1" Type="http://schemas.openxmlformats.org/officeDocument/2006/relationships/image" Target="../media/image1.jpeg"/></Relationships>
</file>

<file path=xl/drawings/_rels/drawing24.xml.rels><?xml version="1.0" encoding="UTF-8" standalone="yes"?>
<Relationships xmlns="http://schemas.openxmlformats.org/package/2006/relationships"><Relationship Id="rId2" Type="http://schemas.openxmlformats.org/officeDocument/2006/relationships/image" Target="../media/image3.png"/><Relationship Id="rId1" Type="http://schemas.openxmlformats.org/officeDocument/2006/relationships/image" Target="../media/image1.jpeg"/></Relationships>
</file>

<file path=xl/drawings/_rels/drawing25.xml.rels><?xml version="1.0" encoding="UTF-8" standalone="yes"?>
<Relationships xmlns="http://schemas.openxmlformats.org/package/2006/relationships"><Relationship Id="rId2" Type="http://schemas.openxmlformats.org/officeDocument/2006/relationships/image" Target="../media/image3.png"/><Relationship Id="rId1" Type="http://schemas.openxmlformats.org/officeDocument/2006/relationships/image" Target="../media/image1.jpeg"/></Relationships>
</file>

<file path=xl/drawings/_rels/drawing26.xml.rels><?xml version="1.0" encoding="UTF-8" standalone="yes"?>
<Relationships xmlns="http://schemas.openxmlformats.org/package/2006/relationships"><Relationship Id="rId2" Type="http://schemas.openxmlformats.org/officeDocument/2006/relationships/image" Target="../media/image3.png"/><Relationship Id="rId1" Type="http://schemas.openxmlformats.org/officeDocument/2006/relationships/image" Target="../media/image1.jpeg"/></Relationships>
</file>

<file path=xl/drawings/_rels/drawing27.xml.rels><?xml version="1.0" encoding="UTF-8" standalone="yes"?>
<Relationships xmlns="http://schemas.openxmlformats.org/package/2006/relationships"><Relationship Id="rId2" Type="http://schemas.openxmlformats.org/officeDocument/2006/relationships/image" Target="../media/image3.png"/><Relationship Id="rId1" Type="http://schemas.openxmlformats.org/officeDocument/2006/relationships/image" Target="../media/image1.jpeg"/></Relationships>
</file>

<file path=xl/drawings/_rels/drawing28.xml.rels><?xml version="1.0" encoding="UTF-8" standalone="yes"?>
<Relationships xmlns="http://schemas.openxmlformats.org/package/2006/relationships"><Relationship Id="rId2" Type="http://schemas.openxmlformats.org/officeDocument/2006/relationships/image" Target="../media/image3.png"/><Relationship Id="rId1" Type="http://schemas.openxmlformats.org/officeDocument/2006/relationships/image" Target="../media/image1.jpeg"/></Relationships>
</file>

<file path=xl/drawings/_rels/drawing29.xml.rels><?xml version="1.0" encoding="UTF-8" standalone="yes"?>
<Relationships xmlns="http://schemas.openxmlformats.org/package/2006/relationships"><Relationship Id="rId2" Type="http://schemas.openxmlformats.org/officeDocument/2006/relationships/image" Target="../media/image3.png"/><Relationship Id="rId1" Type="http://schemas.openxmlformats.org/officeDocument/2006/relationships/image" Target="../media/image1.jpeg"/></Relationships>
</file>

<file path=xl/drawings/_rels/drawing30.xml.rels><?xml version="1.0" encoding="UTF-8" standalone="yes"?>
<Relationships xmlns="http://schemas.openxmlformats.org/package/2006/relationships"><Relationship Id="rId2" Type="http://schemas.openxmlformats.org/officeDocument/2006/relationships/image" Target="../media/image3.png"/><Relationship Id="rId1" Type="http://schemas.openxmlformats.org/officeDocument/2006/relationships/image" Target="../media/image1.jpeg"/></Relationships>
</file>

<file path=xl/drawings/_rels/drawing31.xml.rels><?xml version="1.0" encoding="UTF-8" standalone="yes"?>
<Relationships xmlns="http://schemas.openxmlformats.org/package/2006/relationships"><Relationship Id="rId2" Type="http://schemas.openxmlformats.org/officeDocument/2006/relationships/image" Target="../media/image3.png"/><Relationship Id="rId1" Type="http://schemas.openxmlformats.org/officeDocument/2006/relationships/image" Target="../media/image1.jpeg"/></Relationships>
</file>

<file path=xl/drawings/_rels/drawing32.xml.rels><?xml version="1.0" encoding="UTF-8" standalone="yes"?>
<Relationships xmlns="http://schemas.openxmlformats.org/package/2006/relationships"><Relationship Id="rId2" Type="http://schemas.openxmlformats.org/officeDocument/2006/relationships/image" Target="../media/image3.png"/><Relationship Id="rId1" Type="http://schemas.openxmlformats.org/officeDocument/2006/relationships/image" Target="../media/image1.jpeg"/></Relationships>
</file>

<file path=xl/drawings/_rels/drawing33.xml.rels><?xml version="1.0" encoding="UTF-8" standalone="yes"?>
<Relationships xmlns="http://schemas.openxmlformats.org/package/2006/relationships"><Relationship Id="rId2" Type="http://schemas.openxmlformats.org/officeDocument/2006/relationships/image" Target="../media/image3.png"/><Relationship Id="rId1" Type="http://schemas.openxmlformats.org/officeDocument/2006/relationships/image" Target="../media/image1.jpeg"/></Relationships>
</file>

<file path=xl/drawings/_rels/drawing34.xml.rels><?xml version="1.0" encoding="UTF-8" standalone="yes"?>
<Relationships xmlns="http://schemas.openxmlformats.org/package/2006/relationships"><Relationship Id="rId2" Type="http://schemas.openxmlformats.org/officeDocument/2006/relationships/image" Target="../media/image3.png"/><Relationship Id="rId1" Type="http://schemas.openxmlformats.org/officeDocument/2006/relationships/image" Target="../media/image1.jpeg"/></Relationships>
</file>

<file path=xl/drawings/_rels/drawing35.xml.rels><?xml version="1.0" encoding="UTF-8" standalone="yes"?>
<Relationships xmlns="http://schemas.openxmlformats.org/package/2006/relationships"><Relationship Id="rId2" Type="http://schemas.openxmlformats.org/officeDocument/2006/relationships/image" Target="../media/image3.png"/><Relationship Id="rId1" Type="http://schemas.openxmlformats.org/officeDocument/2006/relationships/image" Target="../media/image1.jpeg"/></Relationships>
</file>

<file path=xl/drawings/_rels/drawing36.xml.rels><?xml version="1.0" encoding="UTF-8" standalone="yes"?>
<Relationships xmlns="http://schemas.openxmlformats.org/package/2006/relationships"><Relationship Id="rId2" Type="http://schemas.openxmlformats.org/officeDocument/2006/relationships/image" Target="../media/image3.png"/><Relationship Id="rId1" Type="http://schemas.openxmlformats.org/officeDocument/2006/relationships/image" Target="../media/image1.jpeg"/></Relationships>
</file>

<file path=xl/drawings/_rels/drawing37.xml.rels><?xml version="1.0" encoding="UTF-8" standalone="yes"?>
<Relationships xmlns="http://schemas.openxmlformats.org/package/2006/relationships"><Relationship Id="rId2" Type="http://schemas.openxmlformats.org/officeDocument/2006/relationships/image" Target="../media/image3.png"/><Relationship Id="rId1" Type="http://schemas.openxmlformats.org/officeDocument/2006/relationships/image" Target="../media/image1.jpeg"/></Relationships>
</file>

<file path=xl/drawings/_rels/drawing38.xml.rels><?xml version="1.0" encoding="UTF-8" standalone="yes"?>
<Relationships xmlns="http://schemas.openxmlformats.org/package/2006/relationships"><Relationship Id="rId2" Type="http://schemas.openxmlformats.org/officeDocument/2006/relationships/image" Target="../media/image3.png"/><Relationship Id="rId1" Type="http://schemas.openxmlformats.org/officeDocument/2006/relationships/image" Target="../media/image1.jpeg"/></Relationships>
</file>

<file path=xl/drawings/_rels/drawing39.xml.rels><?xml version="1.0" encoding="UTF-8" standalone="yes"?>
<Relationships xmlns="http://schemas.openxmlformats.org/package/2006/relationships"><Relationship Id="rId2" Type="http://schemas.openxmlformats.org/officeDocument/2006/relationships/image" Target="../media/image3.png"/><Relationship Id="rId1" Type="http://schemas.openxmlformats.org/officeDocument/2006/relationships/image" Target="../media/image1.jpeg"/></Relationships>
</file>

<file path=xl/drawings/_rels/drawing40.xml.rels><?xml version="1.0" encoding="UTF-8" standalone="yes"?>
<Relationships xmlns="http://schemas.openxmlformats.org/package/2006/relationships"><Relationship Id="rId2" Type="http://schemas.openxmlformats.org/officeDocument/2006/relationships/image" Target="../media/image3.png"/><Relationship Id="rId1" Type="http://schemas.openxmlformats.org/officeDocument/2006/relationships/image" Target="../media/image1.jpeg"/></Relationships>
</file>

<file path=xl/drawings/_rels/drawing41.xml.rels><?xml version="1.0" encoding="UTF-8" standalone="yes"?>
<Relationships xmlns="http://schemas.openxmlformats.org/package/2006/relationships"><Relationship Id="rId2" Type="http://schemas.openxmlformats.org/officeDocument/2006/relationships/image" Target="../media/image3.png"/><Relationship Id="rId1" Type="http://schemas.openxmlformats.org/officeDocument/2006/relationships/image" Target="../media/image1.jpeg"/></Relationships>
</file>

<file path=xl/drawings/_rels/drawing42.xml.rels><?xml version="1.0" encoding="UTF-8" standalone="yes"?>
<Relationships xmlns="http://schemas.openxmlformats.org/package/2006/relationships"><Relationship Id="rId2" Type="http://schemas.openxmlformats.org/officeDocument/2006/relationships/image" Target="../media/image3.png"/><Relationship Id="rId1" Type="http://schemas.openxmlformats.org/officeDocument/2006/relationships/image" Target="../media/image1.jpeg"/></Relationships>
</file>

<file path=xl/drawings/_rels/drawing43.xml.rels><?xml version="1.0" encoding="UTF-8" standalone="yes"?>
<Relationships xmlns="http://schemas.openxmlformats.org/package/2006/relationships"><Relationship Id="rId2" Type="http://schemas.openxmlformats.org/officeDocument/2006/relationships/image" Target="../media/image3.png"/><Relationship Id="rId1" Type="http://schemas.openxmlformats.org/officeDocument/2006/relationships/image" Target="../media/image1.jpeg"/></Relationships>
</file>

<file path=xl/drawings/_rels/drawing44.xml.rels><?xml version="1.0" encoding="UTF-8" standalone="yes"?>
<Relationships xmlns="http://schemas.openxmlformats.org/package/2006/relationships"><Relationship Id="rId2" Type="http://schemas.openxmlformats.org/officeDocument/2006/relationships/image" Target="../media/image3.png"/><Relationship Id="rId1" Type="http://schemas.openxmlformats.org/officeDocument/2006/relationships/image" Target="../media/image1.jpeg"/></Relationships>
</file>

<file path=xl/drawings/_rels/drawing45.xml.rels><?xml version="1.0" encoding="UTF-8" standalone="yes"?>
<Relationships xmlns="http://schemas.openxmlformats.org/package/2006/relationships"><Relationship Id="rId2" Type="http://schemas.openxmlformats.org/officeDocument/2006/relationships/image" Target="../media/image3.png"/><Relationship Id="rId1" Type="http://schemas.openxmlformats.org/officeDocument/2006/relationships/image" Target="../media/image1.jpeg"/></Relationships>
</file>

<file path=xl/drawings/_rels/drawing46.xml.rels><?xml version="1.0" encoding="UTF-8" standalone="yes"?>
<Relationships xmlns="http://schemas.openxmlformats.org/package/2006/relationships"><Relationship Id="rId2" Type="http://schemas.openxmlformats.org/officeDocument/2006/relationships/image" Target="../media/image3.png"/><Relationship Id="rId1" Type="http://schemas.openxmlformats.org/officeDocument/2006/relationships/image" Target="../media/image1.jpeg"/></Relationships>
</file>

<file path=xl/drawings/_rels/drawing47.xml.rels><?xml version="1.0" encoding="UTF-8" standalone="yes"?>
<Relationships xmlns="http://schemas.openxmlformats.org/package/2006/relationships"><Relationship Id="rId2" Type="http://schemas.openxmlformats.org/officeDocument/2006/relationships/image" Target="../media/image3.png"/><Relationship Id="rId1" Type="http://schemas.openxmlformats.org/officeDocument/2006/relationships/image" Target="../media/image1.jpeg"/></Relationships>
</file>

<file path=xl/drawings/_rels/drawing48.xml.rels><?xml version="1.0" encoding="UTF-8" standalone="yes"?>
<Relationships xmlns="http://schemas.openxmlformats.org/package/2006/relationships"><Relationship Id="rId2" Type="http://schemas.openxmlformats.org/officeDocument/2006/relationships/image" Target="../media/image3.png"/><Relationship Id="rId1" Type="http://schemas.openxmlformats.org/officeDocument/2006/relationships/image" Target="../media/image1.jpeg"/></Relationships>
</file>

<file path=xl/drawings/_rels/drawing49.xml.rels><?xml version="1.0" encoding="UTF-8" standalone="yes"?>
<Relationships xmlns="http://schemas.openxmlformats.org/package/2006/relationships"><Relationship Id="rId2" Type="http://schemas.openxmlformats.org/officeDocument/2006/relationships/image" Target="../media/image3.png"/><Relationship Id="rId1" Type="http://schemas.openxmlformats.org/officeDocument/2006/relationships/image" Target="../media/image1.jpeg"/></Relationships>
</file>

<file path=xl/drawings/_rels/drawing50.xml.rels><?xml version="1.0" encoding="UTF-8" standalone="yes"?>
<Relationships xmlns="http://schemas.openxmlformats.org/package/2006/relationships"><Relationship Id="rId2" Type="http://schemas.openxmlformats.org/officeDocument/2006/relationships/image" Target="../media/image3.png"/><Relationship Id="rId1" Type="http://schemas.openxmlformats.org/officeDocument/2006/relationships/image" Target="../media/image1.jpeg"/></Relationships>
</file>

<file path=xl/drawings/_rels/drawing51.xml.rels><?xml version="1.0" encoding="UTF-8" standalone="yes"?>
<Relationships xmlns="http://schemas.openxmlformats.org/package/2006/relationships"><Relationship Id="rId2" Type="http://schemas.openxmlformats.org/officeDocument/2006/relationships/image" Target="../media/image3.png"/><Relationship Id="rId1" Type="http://schemas.openxmlformats.org/officeDocument/2006/relationships/image" Target="../media/image1.jpeg"/></Relationships>
</file>

<file path=xl/drawings/_rels/drawing52.xml.rels><?xml version="1.0" encoding="UTF-8" standalone="yes"?>
<Relationships xmlns="http://schemas.openxmlformats.org/package/2006/relationships"><Relationship Id="rId2" Type="http://schemas.openxmlformats.org/officeDocument/2006/relationships/image" Target="../media/image3.png"/><Relationship Id="rId1" Type="http://schemas.openxmlformats.org/officeDocument/2006/relationships/image" Target="../media/image1.jpeg"/></Relationships>
</file>

<file path=xl/drawings/_rels/drawing53.xml.rels><?xml version="1.0" encoding="UTF-8" standalone="yes"?>
<Relationships xmlns="http://schemas.openxmlformats.org/package/2006/relationships"><Relationship Id="rId2" Type="http://schemas.openxmlformats.org/officeDocument/2006/relationships/image" Target="../media/image3.png"/><Relationship Id="rId1" Type="http://schemas.openxmlformats.org/officeDocument/2006/relationships/image" Target="../media/image1.jpeg"/></Relationships>
</file>

<file path=xl/drawings/_rels/drawing54.xml.rels><?xml version="1.0" encoding="UTF-8" standalone="yes"?>
<Relationships xmlns="http://schemas.openxmlformats.org/package/2006/relationships"><Relationship Id="rId2" Type="http://schemas.openxmlformats.org/officeDocument/2006/relationships/image" Target="../media/image3.png"/><Relationship Id="rId1" Type="http://schemas.openxmlformats.org/officeDocument/2006/relationships/image" Target="../media/image1.jpeg"/></Relationships>
</file>

<file path=xl/drawings/_rels/drawing55.xml.rels><?xml version="1.0" encoding="UTF-8" standalone="yes"?>
<Relationships xmlns="http://schemas.openxmlformats.org/package/2006/relationships"><Relationship Id="rId2" Type="http://schemas.openxmlformats.org/officeDocument/2006/relationships/image" Target="../media/image3.png"/><Relationship Id="rId1" Type="http://schemas.openxmlformats.org/officeDocument/2006/relationships/image" Target="../media/image1.jpeg"/></Relationships>
</file>

<file path=xl/drawings/_rels/drawing56.xml.rels><?xml version="1.0" encoding="UTF-8" standalone="yes"?>
<Relationships xmlns="http://schemas.openxmlformats.org/package/2006/relationships"><Relationship Id="rId2" Type="http://schemas.openxmlformats.org/officeDocument/2006/relationships/image" Target="../media/image3.png"/><Relationship Id="rId1" Type="http://schemas.openxmlformats.org/officeDocument/2006/relationships/image" Target="../media/image1.jpeg"/></Relationships>
</file>

<file path=xl/drawings/_rels/drawing57.xml.rels><?xml version="1.0" encoding="UTF-8" standalone="yes"?>
<Relationships xmlns="http://schemas.openxmlformats.org/package/2006/relationships"><Relationship Id="rId2" Type="http://schemas.openxmlformats.org/officeDocument/2006/relationships/image" Target="../media/image3.png"/><Relationship Id="rId1" Type="http://schemas.openxmlformats.org/officeDocument/2006/relationships/image" Target="../media/image1.jpeg"/></Relationships>
</file>

<file path=xl/drawings/_rels/drawing58.xml.rels><?xml version="1.0" encoding="UTF-8" standalone="yes"?>
<Relationships xmlns="http://schemas.openxmlformats.org/package/2006/relationships"><Relationship Id="rId2" Type="http://schemas.openxmlformats.org/officeDocument/2006/relationships/image" Target="../media/image3.png"/><Relationship Id="rId1" Type="http://schemas.openxmlformats.org/officeDocument/2006/relationships/image" Target="../media/image1.jpeg"/></Relationships>
</file>

<file path=xl/drawings/_rels/drawing59.xml.rels><?xml version="1.0" encoding="UTF-8" standalone="yes"?>
<Relationships xmlns="http://schemas.openxmlformats.org/package/2006/relationships"><Relationship Id="rId2" Type="http://schemas.openxmlformats.org/officeDocument/2006/relationships/image" Target="../media/image3.png"/><Relationship Id="rId1" Type="http://schemas.openxmlformats.org/officeDocument/2006/relationships/image" Target="../media/image1.jpeg"/></Relationships>
</file>

<file path=xl/drawings/_rels/drawing60.xml.rels><?xml version="1.0" encoding="UTF-8" standalone="yes"?>
<Relationships xmlns="http://schemas.openxmlformats.org/package/2006/relationships"><Relationship Id="rId2" Type="http://schemas.openxmlformats.org/officeDocument/2006/relationships/image" Target="../media/image3.png"/><Relationship Id="rId1" Type="http://schemas.openxmlformats.org/officeDocument/2006/relationships/image" Target="../media/image1.jpeg"/></Relationships>
</file>

<file path=xl/drawings/_rels/drawing61.xml.rels><?xml version="1.0" encoding="UTF-8" standalone="yes"?>
<Relationships xmlns="http://schemas.openxmlformats.org/package/2006/relationships"><Relationship Id="rId2" Type="http://schemas.openxmlformats.org/officeDocument/2006/relationships/image" Target="../media/image3.png"/><Relationship Id="rId1" Type="http://schemas.openxmlformats.org/officeDocument/2006/relationships/image" Target="../media/image1.jpeg"/></Relationships>
</file>

<file path=xl/drawings/_rels/drawing62.xml.rels><?xml version="1.0" encoding="UTF-8" standalone="yes"?>
<Relationships xmlns="http://schemas.openxmlformats.org/package/2006/relationships"><Relationship Id="rId2" Type="http://schemas.openxmlformats.org/officeDocument/2006/relationships/image" Target="../media/image3.png"/><Relationship Id="rId1" Type="http://schemas.openxmlformats.org/officeDocument/2006/relationships/image" Target="../media/image1.jpeg"/></Relationships>
</file>

<file path=xl/drawings/_rels/drawing63.xml.rels><?xml version="1.0" encoding="UTF-8" standalone="yes"?>
<Relationships xmlns="http://schemas.openxmlformats.org/package/2006/relationships"><Relationship Id="rId2" Type="http://schemas.openxmlformats.org/officeDocument/2006/relationships/image" Target="../media/image3.png"/><Relationship Id="rId1" Type="http://schemas.openxmlformats.org/officeDocument/2006/relationships/image" Target="../media/image1.jpeg"/></Relationships>
</file>

<file path=xl/drawings/_rels/drawing64.xml.rels><?xml version="1.0" encoding="UTF-8" standalone="yes"?>
<Relationships xmlns="http://schemas.openxmlformats.org/package/2006/relationships"><Relationship Id="rId2" Type="http://schemas.openxmlformats.org/officeDocument/2006/relationships/image" Target="../media/image3.png"/><Relationship Id="rId1" Type="http://schemas.openxmlformats.org/officeDocument/2006/relationships/image" Target="../media/image1.jpeg"/></Relationships>
</file>

<file path=xl/drawings/_rels/drawing65.xml.rels><?xml version="1.0" encoding="UTF-8" standalone="yes"?>
<Relationships xmlns="http://schemas.openxmlformats.org/package/2006/relationships"><Relationship Id="rId2" Type="http://schemas.openxmlformats.org/officeDocument/2006/relationships/image" Target="../media/image3.png"/><Relationship Id="rId1" Type="http://schemas.openxmlformats.org/officeDocument/2006/relationships/image" Target="../media/image1.jpeg"/></Relationships>
</file>

<file path=xl/drawings/_rels/drawing66.xml.rels><?xml version="1.0" encoding="UTF-8" standalone="yes"?>
<Relationships xmlns="http://schemas.openxmlformats.org/package/2006/relationships"><Relationship Id="rId2" Type="http://schemas.openxmlformats.org/officeDocument/2006/relationships/image" Target="../media/image3.png"/><Relationship Id="rId1" Type="http://schemas.openxmlformats.org/officeDocument/2006/relationships/image" Target="../media/image1.jpeg"/></Relationships>
</file>

<file path=xl/drawings/_rels/drawing67.xml.rels><?xml version="1.0" encoding="UTF-8" standalone="yes"?>
<Relationships xmlns="http://schemas.openxmlformats.org/package/2006/relationships"><Relationship Id="rId2" Type="http://schemas.openxmlformats.org/officeDocument/2006/relationships/image" Target="../media/image3.png"/><Relationship Id="rId1" Type="http://schemas.openxmlformats.org/officeDocument/2006/relationships/image" Target="../media/image1.jpeg"/></Relationships>
</file>

<file path=xl/drawings/_rels/drawing68.xml.rels><?xml version="1.0" encoding="UTF-8" standalone="yes"?>
<Relationships xmlns="http://schemas.openxmlformats.org/package/2006/relationships"><Relationship Id="rId2" Type="http://schemas.openxmlformats.org/officeDocument/2006/relationships/image" Target="../media/image3.png"/><Relationship Id="rId1" Type="http://schemas.openxmlformats.org/officeDocument/2006/relationships/image" Target="../media/image1.jpeg"/></Relationships>
</file>

<file path=xl/drawings/_rels/drawing69.xml.rels><?xml version="1.0" encoding="UTF-8" standalone="yes"?>
<Relationships xmlns="http://schemas.openxmlformats.org/package/2006/relationships"><Relationship Id="rId2" Type="http://schemas.openxmlformats.org/officeDocument/2006/relationships/image" Target="../media/image3.png"/><Relationship Id="rId1" Type="http://schemas.openxmlformats.org/officeDocument/2006/relationships/image" Target="../media/image1.jpeg"/></Relationships>
</file>

<file path=xl/drawings/_rels/drawing70.xml.rels><?xml version="1.0" encoding="UTF-8" standalone="yes"?>
<Relationships xmlns="http://schemas.openxmlformats.org/package/2006/relationships"><Relationship Id="rId2" Type="http://schemas.openxmlformats.org/officeDocument/2006/relationships/image" Target="../media/image3.png"/><Relationship Id="rId1" Type="http://schemas.openxmlformats.org/officeDocument/2006/relationships/image" Target="../media/image1.jpeg"/></Relationships>
</file>

<file path=xl/drawings/_rels/drawing71.xml.rels><?xml version="1.0" encoding="UTF-8" standalone="yes"?>
<Relationships xmlns="http://schemas.openxmlformats.org/package/2006/relationships"><Relationship Id="rId2" Type="http://schemas.openxmlformats.org/officeDocument/2006/relationships/image" Target="../media/image3.png"/><Relationship Id="rId1" Type="http://schemas.openxmlformats.org/officeDocument/2006/relationships/image" Target="../media/image1.jpeg"/></Relationships>
</file>

<file path=xl/drawings/_rels/drawing72.xml.rels><?xml version="1.0" encoding="UTF-8" standalone="yes"?>
<Relationships xmlns="http://schemas.openxmlformats.org/package/2006/relationships"><Relationship Id="rId2" Type="http://schemas.openxmlformats.org/officeDocument/2006/relationships/image" Target="../media/image3.png"/><Relationship Id="rId1" Type="http://schemas.openxmlformats.org/officeDocument/2006/relationships/image" Target="../media/image1.jpeg"/></Relationships>
</file>

<file path=xl/drawings/_rels/drawing73.xml.rels><?xml version="1.0" encoding="UTF-8" standalone="yes"?>
<Relationships xmlns="http://schemas.openxmlformats.org/package/2006/relationships"><Relationship Id="rId2" Type="http://schemas.openxmlformats.org/officeDocument/2006/relationships/image" Target="../media/image3.png"/><Relationship Id="rId1" Type="http://schemas.openxmlformats.org/officeDocument/2006/relationships/image" Target="../media/image1.jpeg"/></Relationships>
</file>

<file path=xl/drawings/_rels/drawing74.xml.rels><?xml version="1.0" encoding="UTF-8" standalone="yes"?>
<Relationships xmlns="http://schemas.openxmlformats.org/package/2006/relationships"><Relationship Id="rId2" Type="http://schemas.openxmlformats.org/officeDocument/2006/relationships/image" Target="../media/image3.png"/><Relationship Id="rId1" Type="http://schemas.openxmlformats.org/officeDocument/2006/relationships/image" Target="../media/image1.jpeg"/></Relationships>
</file>

<file path=xl/drawings/_rels/drawing75.xml.rels><?xml version="1.0" encoding="UTF-8" standalone="yes"?>
<Relationships xmlns="http://schemas.openxmlformats.org/package/2006/relationships"><Relationship Id="rId2" Type="http://schemas.openxmlformats.org/officeDocument/2006/relationships/image" Target="../media/image3.png"/><Relationship Id="rId1" Type="http://schemas.openxmlformats.org/officeDocument/2006/relationships/image" Target="../media/image1.jpeg"/></Relationships>
</file>

<file path=xl/drawings/_rels/drawing76.xml.rels><?xml version="1.0" encoding="UTF-8" standalone="yes"?>
<Relationships xmlns="http://schemas.openxmlformats.org/package/2006/relationships"><Relationship Id="rId2" Type="http://schemas.openxmlformats.org/officeDocument/2006/relationships/image" Target="../media/image3.png"/><Relationship Id="rId1" Type="http://schemas.openxmlformats.org/officeDocument/2006/relationships/image" Target="../media/image1.jpeg"/></Relationships>
</file>

<file path=xl/drawings/_rels/drawing77.xml.rels><?xml version="1.0" encoding="UTF-8" standalone="yes"?>
<Relationships xmlns="http://schemas.openxmlformats.org/package/2006/relationships"><Relationship Id="rId2" Type="http://schemas.openxmlformats.org/officeDocument/2006/relationships/image" Target="../media/image3.png"/><Relationship Id="rId1" Type="http://schemas.openxmlformats.org/officeDocument/2006/relationships/image" Target="../media/image1.jpeg"/></Relationships>
</file>

<file path=xl/drawings/_rels/drawing78.xml.rels><?xml version="1.0" encoding="UTF-8" standalone="yes"?>
<Relationships xmlns="http://schemas.openxmlformats.org/package/2006/relationships"><Relationship Id="rId2" Type="http://schemas.openxmlformats.org/officeDocument/2006/relationships/image" Target="../media/image3.png"/><Relationship Id="rId1" Type="http://schemas.openxmlformats.org/officeDocument/2006/relationships/image" Target="../media/image1.jpeg"/></Relationships>
</file>

<file path=xl/drawings/_rels/drawing79.xml.rels><?xml version="1.0" encoding="UTF-8" standalone="yes"?>
<Relationships xmlns="http://schemas.openxmlformats.org/package/2006/relationships"><Relationship Id="rId2" Type="http://schemas.openxmlformats.org/officeDocument/2006/relationships/image" Target="../media/image3.png"/><Relationship Id="rId1" Type="http://schemas.openxmlformats.org/officeDocument/2006/relationships/image" Target="../media/image1.jpeg"/></Relationships>
</file>

<file path=xl/drawings/_rels/drawing80.xml.rels><?xml version="1.0" encoding="UTF-8" standalone="yes"?>
<Relationships xmlns="http://schemas.openxmlformats.org/package/2006/relationships"><Relationship Id="rId2" Type="http://schemas.openxmlformats.org/officeDocument/2006/relationships/image" Target="../media/image3.png"/><Relationship Id="rId1" Type="http://schemas.openxmlformats.org/officeDocument/2006/relationships/image" Target="../media/image1.jpeg"/></Relationships>
</file>

<file path=xl/drawings/_rels/drawing81.xml.rels><?xml version="1.0" encoding="UTF-8" standalone="yes"?>
<Relationships xmlns="http://schemas.openxmlformats.org/package/2006/relationships"><Relationship Id="rId2" Type="http://schemas.openxmlformats.org/officeDocument/2006/relationships/image" Target="../media/image3.png"/><Relationship Id="rId1" Type="http://schemas.openxmlformats.org/officeDocument/2006/relationships/image" Target="../media/image1.jpeg"/></Relationships>
</file>

<file path=xl/drawings/_rels/drawing82.xml.rels><?xml version="1.0" encoding="UTF-8" standalone="yes"?>
<Relationships xmlns="http://schemas.openxmlformats.org/package/2006/relationships"><Relationship Id="rId2" Type="http://schemas.openxmlformats.org/officeDocument/2006/relationships/image" Target="../media/image3.png"/><Relationship Id="rId1" Type="http://schemas.openxmlformats.org/officeDocument/2006/relationships/image" Target="../media/image1.jpeg"/></Relationships>
</file>

<file path=xl/drawings/_rels/drawing83.xml.rels><?xml version="1.0" encoding="UTF-8" standalone="yes"?>
<Relationships xmlns="http://schemas.openxmlformats.org/package/2006/relationships"><Relationship Id="rId2" Type="http://schemas.openxmlformats.org/officeDocument/2006/relationships/image" Target="../media/image3.png"/><Relationship Id="rId1" Type="http://schemas.openxmlformats.org/officeDocument/2006/relationships/image" Target="../media/image1.jpeg"/></Relationships>
</file>

<file path=xl/drawings/_rels/drawing84.xml.rels><?xml version="1.0" encoding="UTF-8" standalone="yes"?>
<Relationships xmlns="http://schemas.openxmlformats.org/package/2006/relationships"><Relationship Id="rId2" Type="http://schemas.openxmlformats.org/officeDocument/2006/relationships/image" Target="../media/image3.png"/><Relationship Id="rId1" Type="http://schemas.openxmlformats.org/officeDocument/2006/relationships/image" Target="../media/image1.jpeg"/></Relationships>
</file>

<file path=xl/drawings/_rels/drawing85.xml.rels><?xml version="1.0" encoding="UTF-8" standalone="yes"?>
<Relationships xmlns="http://schemas.openxmlformats.org/package/2006/relationships"><Relationship Id="rId2" Type="http://schemas.openxmlformats.org/officeDocument/2006/relationships/image" Target="../media/image3.png"/><Relationship Id="rId1" Type="http://schemas.openxmlformats.org/officeDocument/2006/relationships/image" Target="../media/image1.jpeg"/></Relationships>
</file>

<file path=xl/drawings/_rels/drawing86.xml.rels><?xml version="1.0" encoding="UTF-8" standalone="yes"?>
<Relationships xmlns="http://schemas.openxmlformats.org/package/2006/relationships"><Relationship Id="rId2" Type="http://schemas.openxmlformats.org/officeDocument/2006/relationships/image" Target="../media/image3.png"/><Relationship Id="rId1" Type="http://schemas.openxmlformats.org/officeDocument/2006/relationships/image" Target="../media/image1.jpeg"/></Relationships>
</file>

<file path=xl/drawings/_rels/drawing87.xml.rels><?xml version="1.0" encoding="UTF-8" standalone="yes"?>
<Relationships xmlns="http://schemas.openxmlformats.org/package/2006/relationships"><Relationship Id="rId2" Type="http://schemas.openxmlformats.org/officeDocument/2006/relationships/image" Target="../media/image3.png"/><Relationship Id="rId1" Type="http://schemas.openxmlformats.org/officeDocument/2006/relationships/image" Target="../media/image1.jpeg"/></Relationships>
</file>

<file path=xl/drawings/_rels/drawing88.xml.rels><?xml version="1.0" encoding="UTF-8" standalone="yes"?>
<Relationships xmlns="http://schemas.openxmlformats.org/package/2006/relationships"><Relationship Id="rId2" Type="http://schemas.openxmlformats.org/officeDocument/2006/relationships/image" Target="../media/image3.png"/><Relationship Id="rId1" Type="http://schemas.openxmlformats.org/officeDocument/2006/relationships/image" Target="../media/image1.jpeg"/></Relationships>
</file>

<file path=xl/drawings/_rels/drawing89.xml.rels><?xml version="1.0" encoding="UTF-8" standalone="yes"?>
<Relationships xmlns="http://schemas.openxmlformats.org/package/2006/relationships"><Relationship Id="rId2" Type="http://schemas.openxmlformats.org/officeDocument/2006/relationships/image" Target="../media/image3.png"/><Relationship Id="rId1" Type="http://schemas.openxmlformats.org/officeDocument/2006/relationships/image" Target="../media/image1.jpeg"/></Relationships>
</file>

<file path=xl/drawings/_rels/drawing90.xml.rels><?xml version="1.0" encoding="UTF-8" standalone="yes"?>
<Relationships xmlns="http://schemas.openxmlformats.org/package/2006/relationships"><Relationship Id="rId2" Type="http://schemas.openxmlformats.org/officeDocument/2006/relationships/image" Target="../media/image3.png"/><Relationship Id="rId1" Type="http://schemas.openxmlformats.org/officeDocument/2006/relationships/image" Target="../media/image1.jpeg"/></Relationships>
</file>

<file path=xl/drawings/_rels/drawing91.xml.rels><?xml version="1.0" encoding="UTF-8" standalone="yes"?>
<Relationships xmlns="http://schemas.openxmlformats.org/package/2006/relationships"><Relationship Id="rId2" Type="http://schemas.openxmlformats.org/officeDocument/2006/relationships/image" Target="../media/image3.png"/><Relationship Id="rId1" Type="http://schemas.openxmlformats.org/officeDocument/2006/relationships/image" Target="../media/image1.jpeg"/></Relationships>
</file>

<file path=xl/drawings/_rels/drawing92.xml.rels><?xml version="1.0" encoding="UTF-8" standalone="yes"?>
<Relationships xmlns="http://schemas.openxmlformats.org/package/2006/relationships"><Relationship Id="rId2" Type="http://schemas.openxmlformats.org/officeDocument/2006/relationships/image" Target="../media/image3.png"/><Relationship Id="rId1" Type="http://schemas.openxmlformats.org/officeDocument/2006/relationships/image" Target="../media/image1.jpeg"/></Relationships>
</file>

<file path=xl/drawings/_rels/drawing93.xml.rels><?xml version="1.0" encoding="UTF-8" standalone="yes"?>
<Relationships xmlns="http://schemas.openxmlformats.org/package/2006/relationships"><Relationship Id="rId2" Type="http://schemas.openxmlformats.org/officeDocument/2006/relationships/image" Target="../media/image3.png"/><Relationship Id="rId1" Type="http://schemas.openxmlformats.org/officeDocument/2006/relationships/image" Target="../media/image1.jpeg"/></Relationships>
</file>

<file path=xl/drawings/_rels/drawing94.xml.rels><?xml version="1.0" encoding="UTF-8" standalone="yes"?>
<Relationships xmlns="http://schemas.openxmlformats.org/package/2006/relationships"><Relationship Id="rId2" Type="http://schemas.openxmlformats.org/officeDocument/2006/relationships/image" Target="../media/image3.png"/><Relationship Id="rId1" Type="http://schemas.openxmlformats.org/officeDocument/2006/relationships/image" Target="../media/image1.jpeg"/></Relationships>
</file>

<file path=xl/drawings/_rels/drawing95.xml.rels><?xml version="1.0" encoding="UTF-8" standalone="yes"?>
<Relationships xmlns="http://schemas.openxmlformats.org/package/2006/relationships"><Relationship Id="rId2" Type="http://schemas.openxmlformats.org/officeDocument/2006/relationships/image" Target="../media/image3.png"/><Relationship Id="rId1" Type="http://schemas.openxmlformats.org/officeDocument/2006/relationships/image" Target="../media/image1.jpeg"/></Relationships>
</file>

<file path=xl/drawings/_rels/drawing96.xml.rels><?xml version="1.0" encoding="UTF-8" standalone="yes"?>
<Relationships xmlns="http://schemas.openxmlformats.org/package/2006/relationships"><Relationship Id="rId2" Type="http://schemas.openxmlformats.org/officeDocument/2006/relationships/image" Target="../media/image3.png"/><Relationship Id="rId1" Type="http://schemas.openxmlformats.org/officeDocument/2006/relationships/image" Target="../media/image1.jpeg"/></Relationships>
</file>

<file path=xl/drawings/_rels/drawing97.xml.rels><?xml version="1.0" encoding="UTF-8" standalone="yes"?>
<Relationships xmlns="http://schemas.openxmlformats.org/package/2006/relationships"><Relationship Id="rId2" Type="http://schemas.openxmlformats.org/officeDocument/2006/relationships/image" Target="../media/image3.png"/><Relationship Id="rId1" Type="http://schemas.openxmlformats.org/officeDocument/2006/relationships/image" Target="../media/image1.jpeg"/></Relationships>
</file>

<file path=xl/drawings/_rels/drawing98.xml.rels><?xml version="1.0" encoding="UTF-8" standalone="yes"?>
<Relationships xmlns="http://schemas.openxmlformats.org/package/2006/relationships"><Relationship Id="rId2" Type="http://schemas.openxmlformats.org/officeDocument/2006/relationships/image" Target="../media/image3.png"/><Relationship Id="rId1" Type="http://schemas.openxmlformats.org/officeDocument/2006/relationships/image" Target="../media/image1.jpeg"/></Relationships>
</file>

<file path=xl/drawings/_rels/drawing99.xml.rels><?xml version="1.0" encoding="UTF-8" standalone="yes"?>
<Relationships xmlns="http://schemas.openxmlformats.org/package/2006/relationships"><Relationship Id="rId2" Type="http://schemas.openxmlformats.org/officeDocument/2006/relationships/image" Target="../media/image3.png"/><Relationship Id="rId1" Type="http://schemas.openxmlformats.org/officeDocument/2006/relationships/image" Target="../media/image1.jpeg"/></Relationships>
</file>

<file path=xl/drawings/_rels/drawing100.xml.rels><?xml version="1.0" encoding="UTF-8" standalone="yes"?>
<Relationships xmlns="http://schemas.openxmlformats.org/package/2006/relationships"><Relationship Id="rId2" Type="http://schemas.openxmlformats.org/officeDocument/2006/relationships/image" Target="../media/image3.png"/><Relationship Id="rId1" Type="http://schemas.openxmlformats.org/officeDocument/2006/relationships/image" Target="../media/image1.jpeg"/></Relationships>
</file>

<file path=xl/drawings/_rels/drawing101.xml.rels><?xml version="1.0" encoding="UTF-8" standalone="yes"?>
<Relationships xmlns="http://schemas.openxmlformats.org/package/2006/relationships"><Relationship Id="rId2" Type="http://schemas.openxmlformats.org/officeDocument/2006/relationships/image" Target="../media/image3.png"/><Relationship Id="rId1" Type="http://schemas.openxmlformats.org/officeDocument/2006/relationships/image" Target="../media/image1.jpeg"/></Relationships>
</file>

<file path=xl/drawings/_rels/drawing102.xml.rels><?xml version="1.0" encoding="UTF-8" standalone="yes"?>
<Relationships xmlns="http://schemas.openxmlformats.org/package/2006/relationships"><Relationship Id="rId2" Type="http://schemas.openxmlformats.org/officeDocument/2006/relationships/image" Target="../media/image3.png"/><Relationship Id="rId1" Type="http://schemas.openxmlformats.org/officeDocument/2006/relationships/image" Target="../media/image1.jpeg"/></Relationships>
</file>

<file path=xl/drawings/_rels/drawing103.xml.rels><?xml version="1.0" encoding="UTF-8" standalone="yes"?>
<Relationships xmlns="http://schemas.openxmlformats.org/package/2006/relationships"><Relationship Id="rId2" Type="http://schemas.openxmlformats.org/officeDocument/2006/relationships/image" Target="../media/image3.png"/><Relationship Id="rId1" Type="http://schemas.openxmlformats.org/officeDocument/2006/relationships/image" Target="../media/image1.jpeg"/></Relationships>
</file>

<file path=xl/drawings/_rels/drawing104.xml.rels><?xml version="1.0" encoding="UTF-8" standalone="yes"?>
<Relationships xmlns="http://schemas.openxmlformats.org/package/2006/relationships"><Relationship Id="rId2" Type="http://schemas.openxmlformats.org/officeDocument/2006/relationships/image" Target="../media/image3.png"/><Relationship Id="rId1" Type="http://schemas.openxmlformats.org/officeDocument/2006/relationships/image" Target="../media/image1.jpeg"/></Relationships>
</file>

<file path=xl/drawings/_rels/drawing105.xml.rels><?xml version="1.0" encoding="UTF-8" standalone="yes"?>
<Relationships xmlns="http://schemas.openxmlformats.org/package/2006/relationships"><Relationship Id="rId2" Type="http://schemas.openxmlformats.org/officeDocument/2006/relationships/image" Target="../media/image3.png"/><Relationship Id="rId1" Type="http://schemas.openxmlformats.org/officeDocument/2006/relationships/image" Target="../media/image1.jpeg"/></Relationships>
</file>

<file path=xl/drawings/_rels/drawing106.xml.rels><?xml version="1.0" encoding="UTF-8" standalone="yes"?>
<Relationships xmlns="http://schemas.openxmlformats.org/package/2006/relationships"><Relationship Id="rId2" Type="http://schemas.openxmlformats.org/officeDocument/2006/relationships/image" Target="../media/image3.png"/><Relationship Id="rId1" Type="http://schemas.openxmlformats.org/officeDocument/2006/relationships/image" Target="../media/image1.jpeg"/></Relationships>
</file>

<file path=xl/drawings/_rels/drawing107.xml.rels><?xml version="1.0" encoding="UTF-8" standalone="yes"?>
<Relationships xmlns="http://schemas.openxmlformats.org/package/2006/relationships"><Relationship Id="rId2" Type="http://schemas.openxmlformats.org/officeDocument/2006/relationships/image" Target="../media/image3.png"/><Relationship Id="rId1" Type="http://schemas.openxmlformats.org/officeDocument/2006/relationships/image" Target="../media/image1.jpeg"/></Relationships>
</file>

<file path=xl/drawings/_rels/drawing108.xml.rels><?xml version="1.0" encoding="UTF-8" standalone="yes"?>
<Relationships xmlns="http://schemas.openxmlformats.org/package/2006/relationships"><Relationship Id="rId2" Type="http://schemas.openxmlformats.org/officeDocument/2006/relationships/image" Target="../media/image3.png"/><Relationship Id="rId1" Type="http://schemas.openxmlformats.org/officeDocument/2006/relationships/image" Target="../media/image1.jpeg"/></Relationships>
</file>

<file path=xl/drawings/_rels/drawing109.xml.rels><?xml version="1.0" encoding="UTF-8" standalone="yes"?>
<Relationships xmlns="http://schemas.openxmlformats.org/package/2006/relationships"><Relationship Id="rId2" Type="http://schemas.openxmlformats.org/officeDocument/2006/relationships/image" Target="../media/image3.png"/><Relationship Id="rId1" Type="http://schemas.openxmlformats.org/officeDocument/2006/relationships/image" Target="../media/image1.jpeg"/></Relationships>
</file>

<file path=xl/drawings/_rels/drawing110.xml.rels><?xml version="1.0" encoding="UTF-8" standalone="yes"?>
<Relationships xmlns="http://schemas.openxmlformats.org/package/2006/relationships"><Relationship Id="rId2" Type="http://schemas.openxmlformats.org/officeDocument/2006/relationships/image" Target="../media/image3.png"/><Relationship Id="rId1" Type="http://schemas.openxmlformats.org/officeDocument/2006/relationships/image" Target="../media/image1.jpeg"/></Relationships>
</file>

<file path=xl/drawings/_rels/drawing111.xml.rels><?xml version="1.0" encoding="UTF-8" standalone="yes"?>
<Relationships xmlns="http://schemas.openxmlformats.org/package/2006/relationships"><Relationship Id="rId2" Type="http://schemas.openxmlformats.org/officeDocument/2006/relationships/image" Target="../media/image3.png"/><Relationship Id="rId1" Type="http://schemas.openxmlformats.org/officeDocument/2006/relationships/image" Target="../media/image1.jpeg"/></Relationships>
</file>

<file path=xl/drawings/_rels/drawing112.xml.rels><?xml version="1.0" encoding="UTF-8" standalone="yes"?>
<Relationships xmlns="http://schemas.openxmlformats.org/package/2006/relationships"><Relationship Id="rId2" Type="http://schemas.openxmlformats.org/officeDocument/2006/relationships/image" Target="../media/image3.png"/><Relationship Id="rId1" Type="http://schemas.openxmlformats.org/officeDocument/2006/relationships/image" Target="../media/image1.jpeg"/></Relationships>
</file>

<file path=xl/drawings/_rels/drawing113.xml.rels><?xml version="1.0" encoding="UTF-8" standalone="yes"?>
<Relationships xmlns="http://schemas.openxmlformats.org/package/2006/relationships"><Relationship Id="rId2" Type="http://schemas.openxmlformats.org/officeDocument/2006/relationships/image" Target="../media/image3.png"/><Relationship Id="rId1" Type="http://schemas.openxmlformats.org/officeDocument/2006/relationships/image" Target="../media/image1.jpeg"/></Relationships>
</file>

<file path=xl/drawings/_rels/drawing114.xml.rels><?xml version="1.0" encoding="UTF-8" standalone="yes"?>
<Relationships xmlns="http://schemas.openxmlformats.org/package/2006/relationships"><Relationship Id="rId2" Type="http://schemas.openxmlformats.org/officeDocument/2006/relationships/image" Target="../media/image3.png"/><Relationship Id="rId1" Type="http://schemas.openxmlformats.org/officeDocument/2006/relationships/image" Target="../media/image1.jpeg"/></Relationships>
</file>

<file path=xl/drawings/_rels/drawing115.xml.rels><?xml version="1.0" encoding="UTF-8" standalone="yes"?>
<Relationships xmlns="http://schemas.openxmlformats.org/package/2006/relationships"><Relationship Id="rId2" Type="http://schemas.openxmlformats.org/officeDocument/2006/relationships/image" Target="../media/image3.png"/><Relationship Id="rId1" Type="http://schemas.openxmlformats.org/officeDocument/2006/relationships/image" Target="../media/image1.jpeg"/></Relationships>
</file>

<file path=xl/drawings/_rels/drawing116.xml.rels><?xml version="1.0" encoding="UTF-8" standalone="yes"?>
<Relationships xmlns="http://schemas.openxmlformats.org/package/2006/relationships"><Relationship Id="rId2" Type="http://schemas.openxmlformats.org/officeDocument/2006/relationships/image" Target="../media/image3.png"/><Relationship Id="rId1" Type="http://schemas.openxmlformats.org/officeDocument/2006/relationships/image" Target="../media/image1.jpeg"/></Relationships>
</file>

<file path=xl/drawings/_rels/drawing117.xml.rels><?xml version="1.0" encoding="UTF-8" standalone="yes"?>
<Relationships xmlns="http://schemas.openxmlformats.org/package/2006/relationships"><Relationship Id="rId2" Type="http://schemas.openxmlformats.org/officeDocument/2006/relationships/image" Target="../media/image3.png"/><Relationship Id="rId1" Type="http://schemas.openxmlformats.org/officeDocument/2006/relationships/image" Target="../media/image1.jpeg"/></Relationships>
</file>

<file path=xl/drawings/_rels/drawing118.xml.rels><?xml version="1.0" encoding="UTF-8" standalone="yes"?>
<Relationships xmlns="http://schemas.openxmlformats.org/package/2006/relationships"><Relationship Id="rId2" Type="http://schemas.openxmlformats.org/officeDocument/2006/relationships/image" Target="../media/image3.png"/><Relationship Id="rId1" Type="http://schemas.openxmlformats.org/officeDocument/2006/relationships/image" Target="../media/image1.jpeg"/></Relationships>
</file>

<file path=xl/drawings/_rels/drawing119.xml.rels><?xml version="1.0" encoding="UTF-8" standalone="yes"?>
<Relationships xmlns="http://schemas.openxmlformats.org/package/2006/relationships"><Relationship Id="rId2" Type="http://schemas.openxmlformats.org/officeDocument/2006/relationships/image" Target="../media/image3.png"/><Relationship Id="rId1" Type="http://schemas.openxmlformats.org/officeDocument/2006/relationships/image" Target="../media/image1.jpeg"/></Relationships>
</file>

<file path=xl/drawings/_rels/drawing120.xml.rels><?xml version="1.0" encoding="UTF-8" standalone="yes"?>
<Relationships xmlns="http://schemas.openxmlformats.org/package/2006/relationships"><Relationship Id="rId2" Type="http://schemas.openxmlformats.org/officeDocument/2006/relationships/image" Target="../media/image3.png"/><Relationship Id="rId1" Type="http://schemas.openxmlformats.org/officeDocument/2006/relationships/image" Target="../media/image1.jpeg"/></Relationships>
</file>

<file path=xl/drawings/_rels/drawing121.xml.rels><?xml version="1.0" encoding="UTF-8" standalone="yes"?>
<Relationships xmlns="http://schemas.openxmlformats.org/package/2006/relationships"><Relationship Id="rId2" Type="http://schemas.openxmlformats.org/officeDocument/2006/relationships/image" Target="../media/image3.png"/><Relationship Id="rId1" Type="http://schemas.openxmlformats.org/officeDocument/2006/relationships/image" Target="../media/image1.jpeg"/></Relationships>
</file>

<file path=xl/drawings/_rels/drawing122.xml.rels><?xml version="1.0" encoding="UTF-8" standalone="yes"?>
<Relationships xmlns="http://schemas.openxmlformats.org/package/2006/relationships"><Relationship Id="rId2" Type="http://schemas.openxmlformats.org/officeDocument/2006/relationships/image" Target="../media/image3.png"/><Relationship Id="rId1" Type="http://schemas.openxmlformats.org/officeDocument/2006/relationships/image" Target="../media/image1.jpeg"/></Relationships>
</file>

<file path=xl/drawings/_rels/drawing123.xml.rels><?xml version="1.0" encoding="UTF-8" standalone="yes"?>
<Relationships xmlns="http://schemas.openxmlformats.org/package/2006/relationships"><Relationship Id="rId2" Type="http://schemas.openxmlformats.org/officeDocument/2006/relationships/image" Target="../media/image3.png"/><Relationship Id="rId1" Type="http://schemas.openxmlformats.org/officeDocument/2006/relationships/image" Target="../media/image1.jpeg"/></Relationships>
</file>

<file path=xl/drawings/_rels/drawing124.xml.rels><?xml version="1.0" encoding="UTF-8" standalone="yes"?>
<Relationships xmlns="http://schemas.openxmlformats.org/package/2006/relationships"><Relationship Id="rId2" Type="http://schemas.openxmlformats.org/officeDocument/2006/relationships/image" Target="../media/image3.png"/><Relationship Id="rId1" Type="http://schemas.openxmlformats.org/officeDocument/2006/relationships/image" Target="../media/image1.jpeg"/></Relationships>
</file>

<file path=xl/drawings/_rels/drawing125.xml.rels><?xml version="1.0" encoding="UTF-8" standalone="yes"?>
<Relationships xmlns="http://schemas.openxmlformats.org/package/2006/relationships"><Relationship Id="rId2" Type="http://schemas.openxmlformats.org/officeDocument/2006/relationships/image" Target="../media/image3.png"/><Relationship Id="rId1" Type="http://schemas.openxmlformats.org/officeDocument/2006/relationships/image" Target="../media/image1.jpeg"/></Relationships>
</file>

<file path=xl/drawings/_rels/drawing126.xml.rels><?xml version="1.0" encoding="UTF-8" standalone="yes"?>
<Relationships xmlns="http://schemas.openxmlformats.org/package/2006/relationships"><Relationship Id="rId2" Type="http://schemas.openxmlformats.org/officeDocument/2006/relationships/image" Target="../media/image3.png"/><Relationship Id="rId1" Type="http://schemas.openxmlformats.org/officeDocument/2006/relationships/image" Target="../media/image1.jpeg"/></Relationships>
</file>

<file path=xl/drawings/_rels/drawing127.xml.rels><?xml version="1.0" encoding="UTF-8" standalone="yes"?>
<Relationships xmlns="http://schemas.openxmlformats.org/package/2006/relationships"><Relationship Id="rId2" Type="http://schemas.openxmlformats.org/officeDocument/2006/relationships/image" Target="../media/image3.png"/><Relationship Id="rId1" Type="http://schemas.openxmlformats.org/officeDocument/2006/relationships/image" Target="../media/image1.jpeg"/></Relationships>
</file>

<file path=xl/drawings/_rels/drawing128.xml.rels><?xml version="1.0" encoding="UTF-8" standalone="yes"?>
<Relationships xmlns="http://schemas.openxmlformats.org/package/2006/relationships"><Relationship Id="rId2" Type="http://schemas.openxmlformats.org/officeDocument/2006/relationships/image" Target="../media/image3.png"/><Relationship Id="rId1" Type="http://schemas.openxmlformats.org/officeDocument/2006/relationships/image" Target="../media/image1.jpeg"/></Relationships>
</file>

<file path=xl/drawings/_rels/drawing129.xml.rels><?xml version="1.0" encoding="UTF-8" standalone="yes"?>
<Relationships xmlns="http://schemas.openxmlformats.org/package/2006/relationships"><Relationship Id="rId2" Type="http://schemas.openxmlformats.org/officeDocument/2006/relationships/image" Target="../media/image3.png"/><Relationship Id="rId1" Type="http://schemas.openxmlformats.org/officeDocument/2006/relationships/image" Target="../media/image1.jpeg"/></Relationships>
</file>

<file path=xl/drawings/_rels/drawing130.xml.rels><?xml version="1.0" encoding="UTF-8" standalone="yes"?>
<Relationships xmlns="http://schemas.openxmlformats.org/package/2006/relationships"><Relationship Id="rId2" Type="http://schemas.openxmlformats.org/officeDocument/2006/relationships/image" Target="../media/image3.png"/><Relationship Id="rId1" Type="http://schemas.openxmlformats.org/officeDocument/2006/relationships/image" Target="../media/image1.jpeg"/></Relationships>
</file>

<file path=xl/drawings/_rels/drawing131.xml.rels><?xml version="1.0" encoding="UTF-8" standalone="yes"?>
<Relationships xmlns="http://schemas.openxmlformats.org/package/2006/relationships"><Relationship Id="rId2" Type="http://schemas.openxmlformats.org/officeDocument/2006/relationships/image" Target="../media/image3.png"/><Relationship Id="rId1" Type="http://schemas.openxmlformats.org/officeDocument/2006/relationships/image" Target="../media/image1.jpeg"/></Relationships>
</file>

<file path=xl/drawings/_rels/drawing132.xml.rels><?xml version="1.0" encoding="UTF-8" standalone="yes"?>
<Relationships xmlns="http://schemas.openxmlformats.org/package/2006/relationships"><Relationship Id="rId2" Type="http://schemas.openxmlformats.org/officeDocument/2006/relationships/image" Target="../media/image3.png"/><Relationship Id="rId1" Type="http://schemas.openxmlformats.org/officeDocument/2006/relationships/image" Target="../media/image1.jpeg"/></Relationships>
</file>

<file path=xl/drawings/_rels/drawing133.xml.rels><?xml version="1.0" encoding="UTF-8" standalone="yes"?>
<Relationships xmlns="http://schemas.openxmlformats.org/package/2006/relationships"><Relationship Id="rId2" Type="http://schemas.openxmlformats.org/officeDocument/2006/relationships/image" Target="../media/image3.png"/><Relationship Id="rId1" Type="http://schemas.openxmlformats.org/officeDocument/2006/relationships/image" Target="../media/image1.jpeg"/></Relationships>
</file>

<file path=xl/drawings/_rels/drawing134.xml.rels><?xml version="1.0" encoding="UTF-8" standalone="yes"?>
<Relationships xmlns="http://schemas.openxmlformats.org/package/2006/relationships"><Relationship Id="rId2" Type="http://schemas.openxmlformats.org/officeDocument/2006/relationships/image" Target="../media/image3.png"/><Relationship Id="rId1" Type="http://schemas.openxmlformats.org/officeDocument/2006/relationships/image" Target="../media/image1.jpeg"/></Relationships>
</file>

<file path=xl/drawings/_rels/drawing135.xml.rels><?xml version="1.0" encoding="UTF-8" standalone="yes"?>
<Relationships xmlns="http://schemas.openxmlformats.org/package/2006/relationships"><Relationship Id="rId2" Type="http://schemas.openxmlformats.org/officeDocument/2006/relationships/image" Target="../media/image3.png"/><Relationship Id="rId1" Type="http://schemas.openxmlformats.org/officeDocument/2006/relationships/image" Target="../media/image1.jpeg"/></Relationships>
</file>

<file path=xl/drawings/_rels/drawing136.xml.rels><?xml version="1.0" encoding="UTF-8" standalone="yes"?>
<Relationships xmlns="http://schemas.openxmlformats.org/package/2006/relationships"><Relationship Id="rId2" Type="http://schemas.openxmlformats.org/officeDocument/2006/relationships/image" Target="../media/image3.png"/><Relationship Id="rId1" Type="http://schemas.openxmlformats.org/officeDocument/2006/relationships/image" Target="../media/image1.jpeg"/></Relationships>
</file>

<file path=xl/drawings/_rels/drawing137.xml.rels><?xml version="1.0" encoding="UTF-8" standalone="yes"?>
<Relationships xmlns="http://schemas.openxmlformats.org/package/2006/relationships"><Relationship Id="rId2" Type="http://schemas.openxmlformats.org/officeDocument/2006/relationships/image" Target="../media/image3.png"/><Relationship Id="rId1" Type="http://schemas.openxmlformats.org/officeDocument/2006/relationships/image" Target="../media/image1.jpeg"/></Relationships>
</file>

<file path=xl/drawings/_rels/drawing138.xml.rels><?xml version="1.0" encoding="UTF-8" standalone="yes"?>
<Relationships xmlns="http://schemas.openxmlformats.org/package/2006/relationships"><Relationship Id="rId2" Type="http://schemas.openxmlformats.org/officeDocument/2006/relationships/image" Target="../media/image3.png"/><Relationship Id="rId1" Type="http://schemas.openxmlformats.org/officeDocument/2006/relationships/image" Target="../media/image1.jpeg"/></Relationships>
</file>

<file path=xl/drawings/_rels/drawing139.xml.rels><?xml version="1.0" encoding="UTF-8" standalone="yes"?>
<Relationships xmlns="http://schemas.openxmlformats.org/package/2006/relationships"><Relationship Id="rId2" Type="http://schemas.openxmlformats.org/officeDocument/2006/relationships/image" Target="../media/image3.png"/><Relationship Id="rId1" Type="http://schemas.openxmlformats.org/officeDocument/2006/relationships/image" Target="../media/image1.jpeg"/></Relationships>
</file>

<file path=xl/drawings/_rels/drawing140.xml.rels><?xml version="1.0" encoding="UTF-8" standalone="yes"?>
<Relationships xmlns="http://schemas.openxmlformats.org/package/2006/relationships"><Relationship Id="rId2" Type="http://schemas.openxmlformats.org/officeDocument/2006/relationships/image" Target="../media/image3.png"/><Relationship Id="rId1" Type="http://schemas.openxmlformats.org/officeDocument/2006/relationships/image" Target="../media/image1.jpeg"/></Relationships>
</file>

<file path=xl/drawings/_rels/drawing141.xml.rels><?xml version="1.0" encoding="UTF-8" standalone="yes"?>
<Relationships xmlns="http://schemas.openxmlformats.org/package/2006/relationships"><Relationship Id="rId2" Type="http://schemas.openxmlformats.org/officeDocument/2006/relationships/image" Target="../media/image3.png"/><Relationship Id="rId1" Type="http://schemas.openxmlformats.org/officeDocument/2006/relationships/image" Target="../media/image1.jpeg"/></Relationships>
</file>

<file path=xl/drawings/_rels/drawing142.xml.rels><?xml version="1.0" encoding="UTF-8" standalone="yes"?>
<Relationships xmlns="http://schemas.openxmlformats.org/package/2006/relationships"><Relationship Id="rId2" Type="http://schemas.openxmlformats.org/officeDocument/2006/relationships/image" Target="../media/image3.png"/><Relationship Id="rId1" Type="http://schemas.openxmlformats.org/officeDocument/2006/relationships/image" Target="../media/image1.jpeg"/></Relationships>
</file>

<file path=xl/drawings/_rels/drawing143.xml.rels><?xml version="1.0" encoding="UTF-8" standalone="yes"?>
<Relationships xmlns="http://schemas.openxmlformats.org/package/2006/relationships"><Relationship Id="rId2" Type="http://schemas.openxmlformats.org/officeDocument/2006/relationships/image" Target="../media/image3.png"/><Relationship Id="rId1" Type="http://schemas.openxmlformats.org/officeDocument/2006/relationships/image" Target="../media/image1.jpeg"/></Relationships>
</file>

<file path=xl/drawings/_rels/drawing144.xml.rels><?xml version="1.0" encoding="UTF-8" standalone="yes"?>
<Relationships xmlns="http://schemas.openxmlformats.org/package/2006/relationships"><Relationship Id="rId2" Type="http://schemas.openxmlformats.org/officeDocument/2006/relationships/image" Target="../media/image3.png"/><Relationship Id="rId1" Type="http://schemas.openxmlformats.org/officeDocument/2006/relationships/image" Target="../media/image1.jpeg"/></Relationships>
</file>

<file path=xl/drawings/_rels/drawing145.xml.rels><?xml version="1.0" encoding="UTF-8" standalone="yes"?>
<Relationships xmlns="http://schemas.openxmlformats.org/package/2006/relationships"><Relationship Id="rId2" Type="http://schemas.openxmlformats.org/officeDocument/2006/relationships/image" Target="../media/image3.png"/><Relationship Id="rId1" Type="http://schemas.openxmlformats.org/officeDocument/2006/relationships/image" Target="../media/image1.jpeg"/></Relationships>
</file>

<file path=xl/drawings/_rels/drawing146.xml.rels><?xml version="1.0" encoding="UTF-8" standalone="yes"?>
<Relationships xmlns="http://schemas.openxmlformats.org/package/2006/relationships"><Relationship Id="rId2" Type="http://schemas.openxmlformats.org/officeDocument/2006/relationships/image" Target="../media/image3.png"/><Relationship Id="rId1" Type="http://schemas.openxmlformats.org/officeDocument/2006/relationships/image" Target="../media/image1.jpeg"/></Relationships>
</file>

<file path=xl/drawings/_rels/drawing147.xml.rels><?xml version="1.0" encoding="UTF-8" standalone="yes"?>
<Relationships xmlns="http://schemas.openxmlformats.org/package/2006/relationships"><Relationship Id="rId2" Type="http://schemas.openxmlformats.org/officeDocument/2006/relationships/image" Target="../media/image3.png"/><Relationship Id="rId1" Type="http://schemas.openxmlformats.org/officeDocument/2006/relationships/image" Target="../media/image1.jpeg"/></Relationships>
</file>

<file path=xl/drawings/drawing1.xml><?xml version="1.0" encoding="utf-8"?>
<xdr:wsDr xmlns:xdr="http://schemas.openxmlformats.org/drawingml/2006/spreadsheetDrawing" xmlns:a="http://schemas.openxmlformats.org/drawingml/2006/main">
  <xdr:twoCellAnchor>
    <xdr:from>
      <xdr:col>3</xdr:col>
      <xdr:colOff>69273</xdr:colOff>
      <xdr:row>39</xdr:row>
      <xdr:rowOff>112569</xdr:rowOff>
    </xdr:from>
    <xdr:to>
      <xdr:col>3</xdr:col>
      <xdr:colOff>762000</xdr:colOff>
      <xdr:row>43</xdr:row>
      <xdr:rowOff>0</xdr:rowOff>
    </xdr:to>
    <xdr:cxnSp macro="">
      <xdr:nvCxnSpPr>
        <xdr:cNvPr id="3" name="Connecteur droit avec flèche 2">
          <a:extLst>
            <a:ext uri="{FF2B5EF4-FFF2-40B4-BE49-F238E27FC236}">
              <a16:creationId xmlns:a16="http://schemas.microsoft.com/office/drawing/2014/main" id="{00000000-0008-0000-0000-000003000000}"/>
            </a:ext>
          </a:extLst>
        </xdr:cNvPr>
        <xdr:cNvCxnSpPr/>
      </xdr:nvCxnSpPr>
      <xdr:spPr>
        <a:xfrm flipH="1" flipV="1">
          <a:off x="6286500" y="7204364"/>
          <a:ext cx="692727" cy="848591"/>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wsDr>
</file>

<file path=xl/drawings/drawing2.xml><?xml version="1.0" encoding="utf-8"?>
<xdr:wsDr xmlns:xdr="http://schemas.openxmlformats.org/drawingml/2006/spreadsheetDrawing" xmlns:a="http://schemas.openxmlformats.org/drawingml/2006/main">
  <xdr:twoCellAnchor>
    <xdr:from>
      <xdr:col>0</xdr:col>
      <xdr:colOff>3265714</xdr:colOff>
      <xdr:row>3</xdr:row>
      <xdr:rowOff>87474</xdr:rowOff>
    </xdr:from>
    <xdr:to>
      <xdr:col>0</xdr:col>
      <xdr:colOff>4101581</xdr:colOff>
      <xdr:row>3</xdr:row>
      <xdr:rowOff>291581</xdr:rowOff>
    </xdr:to>
    <xdr:sp macro="" textlink="">
      <xdr:nvSpPr>
        <xdr:cNvPr id="2" name="Rectangle 1">
          <a:extLst>
            <a:ext uri="{FF2B5EF4-FFF2-40B4-BE49-F238E27FC236}">
              <a16:creationId xmlns:a16="http://schemas.microsoft.com/office/drawing/2014/main" id="{00000000-0008-0000-0100-000002000000}"/>
            </a:ext>
          </a:extLst>
        </xdr:cNvPr>
        <xdr:cNvSpPr/>
      </xdr:nvSpPr>
      <xdr:spPr>
        <a:xfrm>
          <a:off x="3265714" y="281862"/>
          <a:ext cx="835867" cy="204107"/>
        </a:xfrm>
        <a:prstGeom prst="rect">
          <a:avLst/>
        </a:prstGeom>
        <a:solidFill>
          <a:schemeClr val="accent1">
            <a:lumMod val="60000"/>
            <a:lumOff val="40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fr-FR" sz="1100"/>
        </a:p>
      </xdr:txBody>
    </xdr:sp>
    <xdr:clientData/>
  </xdr:twoCellAnchor>
  <xdr:twoCellAnchor>
    <xdr:from>
      <xdr:col>0</xdr:col>
      <xdr:colOff>539750</xdr:colOff>
      <xdr:row>28</xdr:row>
      <xdr:rowOff>230187</xdr:rowOff>
    </xdr:from>
    <xdr:to>
      <xdr:col>0</xdr:col>
      <xdr:colOff>936626</xdr:colOff>
      <xdr:row>28</xdr:row>
      <xdr:rowOff>388938</xdr:rowOff>
    </xdr:to>
    <xdr:sp macro="" textlink="">
      <xdr:nvSpPr>
        <xdr:cNvPr id="5" name="ZoneTexte 4">
          <a:extLst>
            <a:ext uri="{FF2B5EF4-FFF2-40B4-BE49-F238E27FC236}">
              <a16:creationId xmlns:a16="http://schemas.microsoft.com/office/drawing/2014/main" id="{00000000-0008-0000-0100-000005000000}"/>
            </a:ext>
          </a:extLst>
        </xdr:cNvPr>
        <xdr:cNvSpPr txBox="1"/>
      </xdr:nvSpPr>
      <xdr:spPr>
        <a:xfrm>
          <a:off x="539750" y="7969250"/>
          <a:ext cx="396876" cy="158751"/>
        </a:xfrm>
        <a:prstGeom prst="rect">
          <a:avLst/>
        </a:prstGeom>
        <a:solidFill>
          <a:srgbClr val="FF0000"/>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endParaRPr lang="fr-FR" sz="1100"/>
        </a:p>
      </xdr:txBody>
    </xdr:sp>
    <xdr:clientData/>
  </xdr:twoCellAnchor>
  <xdr:twoCellAnchor>
    <xdr:from>
      <xdr:col>0</xdr:col>
      <xdr:colOff>549276</xdr:colOff>
      <xdr:row>28</xdr:row>
      <xdr:rowOff>428625</xdr:rowOff>
    </xdr:from>
    <xdr:to>
      <xdr:col>0</xdr:col>
      <xdr:colOff>936626</xdr:colOff>
      <xdr:row>28</xdr:row>
      <xdr:rowOff>579438</xdr:rowOff>
    </xdr:to>
    <xdr:sp macro="" textlink="">
      <xdr:nvSpPr>
        <xdr:cNvPr id="6" name="ZoneTexte 5">
          <a:extLst>
            <a:ext uri="{FF2B5EF4-FFF2-40B4-BE49-F238E27FC236}">
              <a16:creationId xmlns:a16="http://schemas.microsoft.com/office/drawing/2014/main" id="{00000000-0008-0000-0100-000006000000}"/>
            </a:ext>
          </a:extLst>
        </xdr:cNvPr>
        <xdr:cNvSpPr txBox="1"/>
      </xdr:nvSpPr>
      <xdr:spPr>
        <a:xfrm>
          <a:off x="549276" y="8167688"/>
          <a:ext cx="387350" cy="150813"/>
        </a:xfrm>
        <a:prstGeom prst="rect">
          <a:avLst/>
        </a:prstGeom>
        <a:solidFill>
          <a:srgbClr val="FFFF00"/>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endParaRPr lang="fr-FR" sz="1100"/>
        </a:p>
      </xdr:txBody>
    </xdr:sp>
    <xdr:clientData/>
  </xdr:twoCellAnchor>
</xdr:wsDr>
</file>

<file path=xl/drawings/drawing3.xml><?xml version="1.0" encoding="utf-8"?>
<xdr:wsDr xmlns:xdr="http://schemas.openxmlformats.org/drawingml/2006/spreadsheetDrawing" xmlns:a="http://schemas.openxmlformats.org/drawingml/2006/main">
  <xdr:twoCellAnchor>
    <xdr:from>
      <xdr:col>7</xdr:col>
      <xdr:colOff>0</xdr:colOff>
      <xdr:row>10</xdr:row>
      <xdr:rowOff>113009</xdr:rowOff>
    </xdr:from>
    <xdr:to>
      <xdr:col>7</xdr:col>
      <xdr:colOff>581413</xdr:colOff>
      <xdr:row>10</xdr:row>
      <xdr:rowOff>117250</xdr:rowOff>
    </xdr:to>
    <xdr:cxnSp macro="">
      <xdr:nvCxnSpPr>
        <xdr:cNvPr id="4" name="Connecteur droit avec flèche 3">
          <a:extLst>
            <a:ext uri="{FF2B5EF4-FFF2-40B4-BE49-F238E27FC236}">
              <a16:creationId xmlns:a16="http://schemas.microsoft.com/office/drawing/2014/main" id="{00000000-0008-0000-0200-000004000000}"/>
            </a:ext>
          </a:extLst>
        </xdr:cNvPr>
        <xdr:cNvCxnSpPr>
          <a:stCxn id="10" idx="1"/>
        </xdr:cNvCxnSpPr>
      </xdr:nvCxnSpPr>
      <xdr:spPr>
        <a:xfrm flipH="1" flipV="1">
          <a:off x="7054958" y="443962"/>
          <a:ext cx="581413" cy="4241"/>
        </a:xfrm>
        <a:prstGeom prst="straightConnector1">
          <a:avLst/>
        </a:prstGeom>
        <a:ln>
          <a:solidFill>
            <a:sysClr val="windowText" lastClr="000000"/>
          </a:solidFill>
          <a:prstDash val="dash"/>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7</xdr:col>
      <xdr:colOff>581413</xdr:colOff>
      <xdr:row>9</xdr:row>
      <xdr:rowOff>64341</xdr:rowOff>
    </xdr:from>
    <xdr:to>
      <xdr:col>9</xdr:col>
      <xdr:colOff>681718</xdr:colOff>
      <xdr:row>11</xdr:row>
      <xdr:rowOff>57150</xdr:rowOff>
    </xdr:to>
    <xdr:sp macro="" textlink="">
      <xdr:nvSpPr>
        <xdr:cNvPr id="10" name="ZoneTexte 9">
          <a:extLst>
            <a:ext uri="{FF2B5EF4-FFF2-40B4-BE49-F238E27FC236}">
              <a16:creationId xmlns:a16="http://schemas.microsoft.com/office/drawing/2014/main" id="{00000000-0008-0000-0200-00000A000000}"/>
            </a:ext>
          </a:extLst>
        </xdr:cNvPr>
        <xdr:cNvSpPr txBox="1"/>
      </xdr:nvSpPr>
      <xdr:spPr>
        <a:xfrm>
          <a:off x="6820288" y="254841"/>
          <a:ext cx="995655" cy="373809"/>
        </a:xfrm>
        <a:prstGeom prst="rect">
          <a:avLst/>
        </a:prstGeom>
        <a:ln/>
      </xdr:spPr>
      <xdr:style>
        <a:lnRef idx="2">
          <a:schemeClr val="accent1"/>
        </a:lnRef>
        <a:fillRef idx="1">
          <a:schemeClr val="lt1"/>
        </a:fillRef>
        <a:effectRef idx="0">
          <a:schemeClr val="accent1"/>
        </a:effectRef>
        <a:fontRef idx="minor">
          <a:schemeClr val="dk1"/>
        </a:fontRef>
      </xdr:style>
      <xdr:txBody>
        <a:bodyPr vertOverflow="clip" horzOverflow="clip" wrap="square" rtlCol="0" anchor="t"/>
        <a:lstStyle/>
        <a:p>
          <a:r>
            <a:rPr lang="fr-FR" sz="1100"/>
            <a:t>Sélectionner</a:t>
          </a:r>
        </a:p>
      </xdr:txBody>
    </xdr:sp>
    <xdr:clientData/>
  </xdr:twoCellAnchor>
  <xdr:twoCellAnchor>
    <xdr:from>
      <xdr:col>7</xdr:col>
      <xdr:colOff>4037</xdr:colOff>
      <xdr:row>10</xdr:row>
      <xdr:rowOff>117250</xdr:rowOff>
    </xdr:from>
    <xdr:to>
      <xdr:col>7</xdr:col>
      <xdr:colOff>581413</xdr:colOff>
      <xdr:row>11</xdr:row>
      <xdr:rowOff>177585</xdr:rowOff>
    </xdr:to>
    <xdr:cxnSp macro="">
      <xdr:nvCxnSpPr>
        <xdr:cNvPr id="6" name="Connecteur droit avec flèche 5">
          <a:extLst>
            <a:ext uri="{FF2B5EF4-FFF2-40B4-BE49-F238E27FC236}">
              <a16:creationId xmlns:a16="http://schemas.microsoft.com/office/drawing/2014/main" id="{00000000-0008-0000-0200-000006000000}"/>
            </a:ext>
          </a:extLst>
        </xdr:cNvPr>
        <xdr:cNvCxnSpPr>
          <a:stCxn id="10" idx="1"/>
        </xdr:cNvCxnSpPr>
      </xdr:nvCxnSpPr>
      <xdr:spPr>
        <a:xfrm flipH="1">
          <a:off x="6114567" y="448203"/>
          <a:ext cx="577376" cy="310568"/>
        </a:xfrm>
        <a:prstGeom prst="straightConnector1">
          <a:avLst/>
        </a:prstGeom>
        <a:ln>
          <a:solidFill>
            <a:sysClr val="windowText" lastClr="000000"/>
          </a:solidFill>
          <a:prstDash val="dash"/>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7</xdr:col>
      <xdr:colOff>15014</xdr:colOff>
      <xdr:row>10</xdr:row>
      <xdr:rowOff>117250</xdr:rowOff>
    </xdr:from>
    <xdr:to>
      <xdr:col>7</xdr:col>
      <xdr:colOff>581413</xdr:colOff>
      <xdr:row>12</xdr:row>
      <xdr:rowOff>135610</xdr:rowOff>
    </xdr:to>
    <xdr:cxnSp macro="">
      <xdr:nvCxnSpPr>
        <xdr:cNvPr id="8" name="Connecteur droit avec flèche 7">
          <a:extLst>
            <a:ext uri="{FF2B5EF4-FFF2-40B4-BE49-F238E27FC236}">
              <a16:creationId xmlns:a16="http://schemas.microsoft.com/office/drawing/2014/main" id="{00000000-0008-0000-0200-000008000000}"/>
            </a:ext>
          </a:extLst>
        </xdr:cNvPr>
        <xdr:cNvCxnSpPr>
          <a:stCxn id="10" idx="1"/>
        </xdr:cNvCxnSpPr>
      </xdr:nvCxnSpPr>
      <xdr:spPr>
        <a:xfrm flipH="1">
          <a:off x="6125544" y="448203"/>
          <a:ext cx="566399" cy="518826"/>
        </a:xfrm>
        <a:prstGeom prst="straightConnector1">
          <a:avLst/>
        </a:prstGeom>
        <a:ln>
          <a:solidFill>
            <a:sysClr val="windowText" lastClr="000000"/>
          </a:solidFill>
          <a:prstDash val="dash"/>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7</xdr:col>
      <xdr:colOff>590938</xdr:colOff>
      <xdr:row>11</xdr:row>
      <xdr:rowOff>121491</xdr:rowOff>
    </xdr:from>
    <xdr:to>
      <xdr:col>9</xdr:col>
      <xdr:colOff>691243</xdr:colOff>
      <xdr:row>13</xdr:row>
      <xdr:rowOff>0</xdr:rowOff>
    </xdr:to>
    <xdr:sp macro="" textlink="">
      <xdr:nvSpPr>
        <xdr:cNvPr id="12" name="ZoneTexte 11">
          <a:extLst>
            <a:ext uri="{FF2B5EF4-FFF2-40B4-BE49-F238E27FC236}">
              <a16:creationId xmlns:a16="http://schemas.microsoft.com/office/drawing/2014/main" id="{00000000-0008-0000-0200-00000C000000}"/>
            </a:ext>
          </a:extLst>
        </xdr:cNvPr>
        <xdr:cNvSpPr txBox="1"/>
      </xdr:nvSpPr>
      <xdr:spPr>
        <a:xfrm>
          <a:off x="6829813" y="692991"/>
          <a:ext cx="995655" cy="373809"/>
        </a:xfrm>
        <a:prstGeom prst="rect">
          <a:avLst/>
        </a:prstGeom>
        <a:ln/>
      </xdr:spPr>
      <xdr:style>
        <a:lnRef idx="2">
          <a:schemeClr val="accent2"/>
        </a:lnRef>
        <a:fillRef idx="1">
          <a:schemeClr val="lt1"/>
        </a:fillRef>
        <a:effectRef idx="0">
          <a:schemeClr val="accent2"/>
        </a:effectRef>
        <a:fontRef idx="minor">
          <a:schemeClr val="dk1"/>
        </a:fontRef>
      </xdr:style>
      <xdr:txBody>
        <a:bodyPr vertOverflow="clip" horzOverflow="clip" wrap="square" rtlCol="0" anchor="t"/>
        <a:lstStyle/>
        <a:p>
          <a:r>
            <a:rPr lang="fr-FR" sz="1100"/>
            <a:t>A saisir</a:t>
          </a:r>
        </a:p>
      </xdr:txBody>
    </xdr:sp>
    <xdr:clientData/>
  </xdr:twoCellAnchor>
  <xdr:twoCellAnchor>
    <xdr:from>
      <xdr:col>7</xdr:col>
      <xdr:colOff>8072</xdr:colOff>
      <xdr:row>12</xdr:row>
      <xdr:rowOff>60746</xdr:rowOff>
    </xdr:from>
    <xdr:to>
      <xdr:col>7</xdr:col>
      <xdr:colOff>590938</xdr:colOff>
      <xdr:row>13</xdr:row>
      <xdr:rowOff>121080</xdr:rowOff>
    </xdr:to>
    <xdr:cxnSp macro="">
      <xdr:nvCxnSpPr>
        <xdr:cNvPr id="13" name="Connecteur droit avec flèche 12">
          <a:extLst>
            <a:ext uri="{FF2B5EF4-FFF2-40B4-BE49-F238E27FC236}">
              <a16:creationId xmlns:a16="http://schemas.microsoft.com/office/drawing/2014/main" id="{00000000-0008-0000-0200-00000D000000}"/>
            </a:ext>
          </a:extLst>
        </xdr:cNvPr>
        <xdr:cNvCxnSpPr>
          <a:stCxn id="12" idx="1"/>
        </xdr:cNvCxnSpPr>
      </xdr:nvCxnSpPr>
      <xdr:spPr>
        <a:xfrm flipH="1">
          <a:off x="7063030" y="892165"/>
          <a:ext cx="582866" cy="310568"/>
        </a:xfrm>
        <a:prstGeom prst="straightConnector1">
          <a:avLst/>
        </a:prstGeom>
        <a:ln>
          <a:solidFill>
            <a:sysClr val="windowText" lastClr="000000"/>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7</xdr:col>
      <xdr:colOff>8072</xdr:colOff>
      <xdr:row>10</xdr:row>
      <xdr:rowOff>117250</xdr:rowOff>
    </xdr:from>
    <xdr:to>
      <xdr:col>7</xdr:col>
      <xdr:colOff>581413</xdr:colOff>
      <xdr:row>16</xdr:row>
      <xdr:rowOff>96864</xdr:rowOff>
    </xdr:to>
    <xdr:cxnSp macro="">
      <xdr:nvCxnSpPr>
        <xdr:cNvPr id="14" name="Connecteur droit avec flèche 13">
          <a:extLst>
            <a:ext uri="{FF2B5EF4-FFF2-40B4-BE49-F238E27FC236}">
              <a16:creationId xmlns:a16="http://schemas.microsoft.com/office/drawing/2014/main" id="{00000000-0008-0000-0200-00000E000000}"/>
            </a:ext>
          </a:extLst>
        </xdr:cNvPr>
        <xdr:cNvCxnSpPr>
          <a:stCxn id="10" idx="1"/>
        </xdr:cNvCxnSpPr>
      </xdr:nvCxnSpPr>
      <xdr:spPr>
        <a:xfrm flipH="1">
          <a:off x="7063030" y="448203"/>
          <a:ext cx="573341" cy="1230780"/>
        </a:xfrm>
        <a:prstGeom prst="straightConnector1">
          <a:avLst/>
        </a:prstGeom>
        <a:ln>
          <a:solidFill>
            <a:sysClr val="windowText" lastClr="000000"/>
          </a:solidFill>
          <a:prstDash val="dash"/>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7</xdr:col>
      <xdr:colOff>0</xdr:colOff>
      <xdr:row>12</xdr:row>
      <xdr:rowOff>60746</xdr:rowOff>
    </xdr:from>
    <xdr:to>
      <xdr:col>7</xdr:col>
      <xdr:colOff>590938</xdr:colOff>
      <xdr:row>14</xdr:row>
      <xdr:rowOff>104936</xdr:rowOff>
    </xdr:to>
    <xdr:cxnSp macro="">
      <xdr:nvCxnSpPr>
        <xdr:cNvPr id="15" name="Connecteur droit avec flèche 14">
          <a:extLst>
            <a:ext uri="{FF2B5EF4-FFF2-40B4-BE49-F238E27FC236}">
              <a16:creationId xmlns:a16="http://schemas.microsoft.com/office/drawing/2014/main" id="{00000000-0008-0000-0200-00000F000000}"/>
            </a:ext>
          </a:extLst>
        </xdr:cNvPr>
        <xdr:cNvCxnSpPr>
          <a:stCxn id="12" idx="1"/>
        </xdr:cNvCxnSpPr>
      </xdr:nvCxnSpPr>
      <xdr:spPr>
        <a:xfrm flipH="1">
          <a:off x="7054958" y="892165"/>
          <a:ext cx="590938" cy="544657"/>
        </a:xfrm>
        <a:prstGeom prst="straightConnector1">
          <a:avLst/>
        </a:prstGeom>
        <a:ln>
          <a:solidFill>
            <a:sysClr val="windowText" lastClr="000000"/>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7</xdr:col>
      <xdr:colOff>376641</xdr:colOff>
      <xdr:row>2</xdr:row>
      <xdr:rowOff>79464</xdr:rowOff>
    </xdr:from>
    <xdr:to>
      <xdr:col>8</xdr:col>
      <xdr:colOff>429173</xdr:colOff>
      <xdr:row>7</xdr:row>
      <xdr:rowOff>157854</xdr:rowOff>
    </xdr:to>
    <xdr:pic>
      <xdr:nvPicPr>
        <xdr:cNvPr id="28" name="Image 1" descr="Armoirievv">
          <a:extLst>
            <a:ext uri="{FF2B5EF4-FFF2-40B4-BE49-F238E27FC236}">
              <a16:creationId xmlns:a16="http://schemas.microsoft.com/office/drawing/2014/main" id="{00000000-0008-0000-0200-00001C000000}"/>
            </a:ext>
          </a:extLst>
        </xdr:cNvPr>
        <xdr:cNvPicPr>
          <a:picLocks noChangeAspect="1" noChangeArrowheads="1"/>
        </xdr:cNvPicPr>
      </xdr:nvPicPr>
      <xdr:blipFill>
        <a:blip xmlns:r="http://schemas.openxmlformats.org/officeDocument/2006/relationships" r:embed="rId1" cstate="print"/>
        <a:srcRect/>
        <a:stretch>
          <a:fillRect/>
        </a:stretch>
      </xdr:blipFill>
      <xdr:spPr bwMode="auto">
        <a:xfrm>
          <a:off x="7716365" y="482361"/>
          <a:ext cx="954670" cy="1059355"/>
        </a:xfrm>
        <a:prstGeom prst="rect">
          <a:avLst/>
        </a:prstGeom>
        <a:noFill/>
        <a:ln w="9525" algn="ctr">
          <a:miter lim="800000"/>
          <a:headEnd/>
          <a:tailEnd/>
        </a:ln>
      </xdr:spPr>
    </xdr:pic>
    <xdr:clientData/>
  </xdr:twoCellAnchor>
  <xdr:twoCellAnchor editAs="oneCell">
    <xdr:from>
      <xdr:col>5</xdr:col>
      <xdr:colOff>3535680</xdr:colOff>
      <xdr:row>0</xdr:row>
      <xdr:rowOff>1</xdr:rowOff>
    </xdr:from>
    <xdr:to>
      <xdr:col>6</xdr:col>
      <xdr:colOff>129540</xdr:colOff>
      <xdr:row>7</xdr:row>
      <xdr:rowOff>41414</xdr:rowOff>
    </xdr:to>
    <xdr:pic>
      <xdr:nvPicPr>
        <xdr:cNvPr id="17" name="Picture 4" descr="Logo, company name&#10;&#10;Description automatically generated">
          <a:extLst>
            <a:ext uri="{FF2B5EF4-FFF2-40B4-BE49-F238E27FC236}">
              <a16:creationId xmlns:a16="http://schemas.microsoft.com/office/drawing/2014/main" id="{7ACF3CF4-D7AE-C572-3F45-2757806FA4A6}"/>
            </a:ext>
          </a:extLst>
        </xdr:cNvPr>
        <xdr:cNvPicPr>
          <a:picLocks noChangeAspect="1"/>
        </xdr:cNvPicPr>
      </xdr:nvPicPr>
      <xdr:blipFill>
        <a:blip xmlns:r="http://schemas.openxmlformats.org/officeDocument/2006/relationships" r:embed="rId2" cstate="print">
          <a:extLst>
            <a:ext uri="{28A0092B-C50C-407E-A947-70E740481C1C}">
              <a14:useLocalDpi xmlns:a14="http://schemas.microsoft.com/office/drawing/2010/main" val="0"/>
            </a:ext>
          </a:extLst>
        </a:blip>
        <a:srcRect/>
        <a:stretch>
          <a:fillRect/>
        </a:stretch>
      </xdr:blipFill>
      <xdr:spPr bwMode="auto">
        <a:xfrm>
          <a:off x="4152900" y="1"/>
          <a:ext cx="1120140" cy="1298713"/>
        </a:xfrm>
        <a:prstGeom prst="rect">
          <a:avLst/>
        </a:prstGeom>
        <a:noFill/>
        <a:ln>
          <a:noFill/>
        </a:ln>
      </xdr:spPr>
    </xdr:pic>
    <xdr:clientData/>
  </xdr:twoCellAnchor>
</xdr:wsDr>
</file>

<file path=xl/drawings/drawing4.xml><?xml version="1.0" encoding="utf-8"?>
<xdr:wsDr xmlns:xdr="http://schemas.openxmlformats.org/drawingml/2006/spreadsheetDrawing" xmlns:a="http://schemas.openxmlformats.org/drawingml/2006/main">
  <xdr:twoCellAnchor>
    <xdr:from>
      <xdr:col>11</xdr:col>
      <xdr:colOff>859971</xdr:colOff>
      <xdr:row>2</xdr:row>
      <xdr:rowOff>108857</xdr:rowOff>
    </xdr:from>
    <xdr:to>
      <xdr:col>13</xdr:col>
      <xdr:colOff>878044</xdr:colOff>
      <xdr:row>6</xdr:row>
      <xdr:rowOff>326572</xdr:rowOff>
    </xdr:to>
    <xdr:pic>
      <xdr:nvPicPr>
        <xdr:cNvPr id="7" name="Image 6" descr="Armoirievv">
          <a:extLst>
            <a:ext uri="{FF2B5EF4-FFF2-40B4-BE49-F238E27FC236}">
              <a16:creationId xmlns:a16="http://schemas.microsoft.com/office/drawing/2014/main" id="{00000000-0008-0000-0300-000007000000}"/>
            </a:ext>
          </a:extLst>
        </xdr:cNvPr>
        <xdr:cNvPicPr>
          <a:picLocks noChangeAspect="1" noChangeArrowheads="1"/>
        </xdr:cNvPicPr>
      </xdr:nvPicPr>
      <xdr:blipFill>
        <a:blip xmlns:r="http://schemas.openxmlformats.org/officeDocument/2006/relationships" r:embed="rId1" cstate="print"/>
        <a:srcRect/>
        <a:stretch>
          <a:fillRect/>
        </a:stretch>
      </xdr:blipFill>
      <xdr:spPr bwMode="auto">
        <a:xfrm>
          <a:off x="10798628" y="696686"/>
          <a:ext cx="1226387" cy="1240972"/>
        </a:xfrm>
        <a:prstGeom prst="rect">
          <a:avLst/>
        </a:prstGeom>
        <a:noFill/>
        <a:ln w="9525" algn="ctr">
          <a:miter lim="800000"/>
          <a:headEnd/>
          <a:tailEnd/>
        </a:ln>
      </xdr:spPr>
    </xdr:pic>
    <xdr:clientData/>
  </xdr:twoCellAnchor>
  <xdr:twoCellAnchor editAs="oneCell">
    <xdr:from>
      <xdr:col>2</xdr:col>
      <xdr:colOff>347132</xdr:colOff>
      <xdr:row>1</xdr:row>
      <xdr:rowOff>220134</xdr:rowOff>
    </xdr:from>
    <xdr:to>
      <xdr:col>3</xdr:col>
      <xdr:colOff>414866</xdr:colOff>
      <xdr:row>6</xdr:row>
      <xdr:rowOff>352533</xdr:rowOff>
    </xdr:to>
    <xdr:pic>
      <xdr:nvPicPr>
        <xdr:cNvPr id="4" name="Picture 4" descr="Logo, company name&#10;&#10;Description automatically generated">
          <a:extLst>
            <a:ext uri="{FF2B5EF4-FFF2-40B4-BE49-F238E27FC236}">
              <a16:creationId xmlns:a16="http://schemas.microsoft.com/office/drawing/2014/main" id="{DAB221BD-59A9-4977-BF0A-ECD9CE3B2965}"/>
            </a:ext>
          </a:extLst>
        </xdr:cNvPr>
        <xdr:cNvPicPr>
          <a:picLocks noChangeAspect="1"/>
        </xdr:cNvPicPr>
      </xdr:nvPicPr>
      <xdr:blipFill>
        <a:blip xmlns:r="http://schemas.openxmlformats.org/officeDocument/2006/relationships" r:embed="rId2" cstate="print">
          <a:extLst>
            <a:ext uri="{28A0092B-C50C-407E-A947-70E740481C1C}">
              <a14:useLocalDpi xmlns:a14="http://schemas.microsoft.com/office/drawing/2010/main" val="0"/>
            </a:ext>
          </a:extLst>
        </a:blip>
        <a:srcRect/>
        <a:stretch>
          <a:fillRect/>
        </a:stretch>
      </xdr:blipFill>
      <xdr:spPr bwMode="auto">
        <a:xfrm>
          <a:off x="5638799" y="567267"/>
          <a:ext cx="1202267" cy="1393933"/>
        </a:xfrm>
        <a:prstGeom prst="rect">
          <a:avLst/>
        </a:prstGeom>
        <a:noFill/>
        <a:ln>
          <a:noFill/>
        </a:ln>
      </xdr:spPr>
    </xdr:pic>
    <xdr:clientData/>
  </xdr:twoCellAnchor>
</xdr:wsDr>
</file>

<file path=xl/drawings/drawing5.xml><?xml version="1.0" encoding="utf-8"?>
<xdr:wsDr xmlns:xdr="http://schemas.openxmlformats.org/drawingml/2006/spreadsheetDrawing" xmlns:a="http://schemas.openxmlformats.org/drawingml/2006/main">
  <xdr:twoCellAnchor>
    <xdr:from>
      <xdr:col>14</xdr:col>
      <xdr:colOff>0</xdr:colOff>
      <xdr:row>2</xdr:row>
      <xdr:rowOff>95250</xdr:rowOff>
    </xdr:from>
    <xdr:to>
      <xdr:col>15</xdr:col>
      <xdr:colOff>139700</xdr:colOff>
      <xdr:row>7</xdr:row>
      <xdr:rowOff>138641</xdr:rowOff>
    </xdr:to>
    <xdr:pic>
      <xdr:nvPicPr>
        <xdr:cNvPr id="3" name="Image 1" descr="Armoirievv">
          <a:extLst>
            <a:ext uri="{FF2B5EF4-FFF2-40B4-BE49-F238E27FC236}">
              <a16:creationId xmlns:a16="http://schemas.microsoft.com/office/drawing/2014/main" id="{00000000-0008-0000-0400-000003000000}"/>
            </a:ext>
          </a:extLst>
        </xdr:cNvPr>
        <xdr:cNvPicPr>
          <a:picLocks noChangeAspect="1" noChangeArrowheads="1"/>
        </xdr:cNvPicPr>
      </xdr:nvPicPr>
      <xdr:blipFill>
        <a:blip xmlns:r="http://schemas.openxmlformats.org/officeDocument/2006/relationships" r:embed="rId1" cstate="print"/>
        <a:srcRect/>
        <a:stretch>
          <a:fillRect/>
        </a:stretch>
      </xdr:blipFill>
      <xdr:spPr bwMode="auto">
        <a:xfrm>
          <a:off x="9048750" y="485775"/>
          <a:ext cx="682625" cy="919691"/>
        </a:xfrm>
        <a:prstGeom prst="rect">
          <a:avLst/>
        </a:prstGeom>
        <a:noFill/>
        <a:ln w="9525" algn="ctr">
          <a:miter lim="800000"/>
          <a:headEnd/>
          <a:tailEnd/>
        </a:ln>
      </xdr:spPr>
    </xdr:pic>
    <xdr:clientData/>
  </xdr:twoCellAnchor>
  <xdr:twoCellAnchor editAs="oneCell">
    <xdr:from>
      <xdr:col>1</xdr:col>
      <xdr:colOff>1667932</xdr:colOff>
      <xdr:row>4</xdr:row>
      <xdr:rowOff>87840</xdr:rowOff>
    </xdr:from>
    <xdr:to>
      <xdr:col>2</xdr:col>
      <xdr:colOff>985308</xdr:colOff>
      <xdr:row>9</xdr:row>
      <xdr:rowOff>0</xdr:rowOff>
    </xdr:to>
    <xdr:pic>
      <xdr:nvPicPr>
        <xdr:cNvPr id="4" name="Image 3">
          <a:extLst>
            <a:ext uri="{FF2B5EF4-FFF2-40B4-BE49-F238E27FC236}">
              <a16:creationId xmlns:a16="http://schemas.microsoft.com/office/drawing/2014/main" id="{00000000-0008-0000-0400-000004000000}"/>
            </a:ext>
          </a:extLst>
        </xdr:cNvPr>
        <xdr:cNvPicPr/>
      </xdr:nvPicPr>
      <xdr:blipFill>
        <a:blip xmlns:r="http://schemas.openxmlformats.org/officeDocument/2006/relationships" r:embed="rId2"/>
        <a:srcRect/>
        <a:stretch>
          <a:fillRect/>
        </a:stretch>
      </xdr:blipFill>
      <xdr:spPr bwMode="auto">
        <a:xfrm>
          <a:off x="1667932" y="868890"/>
          <a:ext cx="1080559" cy="726017"/>
        </a:xfrm>
        <a:prstGeom prst="rect">
          <a:avLst/>
        </a:prstGeom>
        <a:noFill/>
      </xdr:spPr>
    </xdr:pic>
    <xdr:clientData/>
  </xdr:twoCellAnchor>
</xdr:wsDr>
</file>

<file path=xl/drawings/drawing6.xml><?xml version="1.0" encoding="utf-8"?>
<xdr:wsDr xmlns:xdr="http://schemas.openxmlformats.org/drawingml/2006/spreadsheetDrawing" xmlns:a="http://schemas.openxmlformats.org/drawingml/2006/main">
  <xdr:twoCellAnchor>
    <xdr:from>
      <xdr:col>11</xdr:col>
      <xdr:colOff>508000</xdr:colOff>
      <xdr:row>2</xdr:row>
      <xdr:rowOff>142875</xdr:rowOff>
    </xdr:from>
    <xdr:to>
      <xdr:col>12</xdr:col>
      <xdr:colOff>647700</xdr:colOff>
      <xdr:row>8</xdr:row>
      <xdr:rowOff>27516</xdr:rowOff>
    </xdr:to>
    <xdr:pic>
      <xdr:nvPicPr>
        <xdr:cNvPr id="2" name="Image 1" descr="Armoirievv">
          <a:extLst>
            <a:ext uri="{FF2B5EF4-FFF2-40B4-BE49-F238E27FC236}">
              <a16:creationId xmlns:a16="http://schemas.microsoft.com/office/drawing/2014/main" id="{00000000-0008-0000-0500-000002000000}"/>
            </a:ext>
          </a:extLst>
        </xdr:cNvPr>
        <xdr:cNvPicPr>
          <a:picLocks noChangeAspect="1" noChangeArrowheads="1"/>
        </xdr:cNvPicPr>
      </xdr:nvPicPr>
      <xdr:blipFill>
        <a:blip xmlns:r="http://schemas.openxmlformats.org/officeDocument/2006/relationships" r:embed="rId1" cstate="print"/>
        <a:srcRect/>
        <a:stretch>
          <a:fillRect/>
        </a:stretch>
      </xdr:blipFill>
      <xdr:spPr bwMode="auto">
        <a:xfrm>
          <a:off x="11715750" y="539750"/>
          <a:ext cx="1012825" cy="916516"/>
        </a:xfrm>
        <a:prstGeom prst="rect">
          <a:avLst/>
        </a:prstGeom>
        <a:noFill/>
        <a:ln w="9525" algn="ctr">
          <a:miter lim="800000"/>
          <a:headEnd/>
          <a:tailEnd/>
        </a:ln>
      </xdr:spPr>
    </xdr:pic>
    <xdr:clientData/>
  </xdr:twoCellAnchor>
  <xdr:twoCellAnchor editAs="oneCell">
    <xdr:from>
      <xdr:col>2</xdr:col>
      <xdr:colOff>1667932</xdr:colOff>
      <xdr:row>4</xdr:row>
      <xdr:rowOff>87840</xdr:rowOff>
    </xdr:from>
    <xdr:to>
      <xdr:col>3</xdr:col>
      <xdr:colOff>102658</xdr:colOff>
      <xdr:row>8</xdr:row>
      <xdr:rowOff>158750</xdr:rowOff>
    </xdr:to>
    <xdr:pic>
      <xdr:nvPicPr>
        <xdr:cNvPr id="3" name="Image 2">
          <a:extLst>
            <a:ext uri="{FF2B5EF4-FFF2-40B4-BE49-F238E27FC236}">
              <a16:creationId xmlns:a16="http://schemas.microsoft.com/office/drawing/2014/main" id="{00000000-0008-0000-0500-000003000000}"/>
            </a:ext>
          </a:extLst>
        </xdr:cNvPr>
        <xdr:cNvPicPr/>
      </xdr:nvPicPr>
      <xdr:blipFill>
        <a:blip xmlns:r="http://schemas.openxmlformats.org/officeDocument/2006/relationships" r:embed="rId2"/>
        <a:srcRect/>
        <a:stretch>
          <a:fillRect/>
        </a:stretch>
      </xdr:blipFill>
      <xdr:spPr bwMode="auto">
        <a:xfrm>
          <a:off x="1915582" y="868890"/>
          <a:ext cx="984251" cy="721785"/>
        </a:xfrm>
        <a:prstGeom prst="rect">
          <a:avLst/>
        </a:prstGeom>
        <a:noFill/>
      </xdr:spPr>
    </xdr:pic>
    <xdr:clientData/>
  </xdr:twoCellAnchor>
</xdr:wsDr>
</file>

<file path=xl/drawings/drawing7.xml><?xml version="1.0" encoding="utf-8"?>
<xdr:wsDr xmlns:xdr="http://schemas.openxmlformats.org/drawingml/2006/spreadsheetDrawing" xmlns:a="http://schemas.openxmlformats.org/drawingml/2006/main">
  <xdr:twoCellAnchor>
    <xdr:from>
      <xdr:col>13</xdr:col>
      <xdr:colOff>574675</xdr:colOff>
      <xdr:row>2</xdr:row>
      <xdr:rowOff>92075</xdr:rowOff>
    </xdr:from>
    <xdr:to>
      <xdr:col>14</xdr:col>
      <xdr:colOff>855135</xdr:colOff>
      <xdr:row>8</xdr:row>
      <xdr:rowOff>40216</xdr:rowOff>
    </xdr:to>
    <xdr:pic>
      <xdr:nvPicPr>
        <xdr:cNvPr id="2" name="Image 1" descr="Armoirievv">
          <a:extLst>
            <a:ext uri="{FF2B5EF4-FFF2-40B4-BE49-F238E27FC236}">
              <a16:creationId xmlns:a16="http://schemas.microsoft.com/office/drawing/2014/main" id="{00000000-0008-0000-0600-000002000000}"/>
            </a:ext>
          </a:extLst>
        </xdr:cNvPr>
        <xdr:cNvPicPr>
          <a:picLocks noChangeAspect="1" noChangeArrowheads="1"/>
        </xdr:cNvPicPr>
      </xdr:nvPicPr>
      <xdr:blipFill>
        <a:blip xmlns:r="http://schemas.openxmlformats.org/officeDocument/2006/relationships" r:embed="rId1" cstate="print"/>
        <a:srcRect/>
        <a:stretch>
          <a:fillRect/>
        </a:stretch>
      </xdr:blipFill>
      <xdr:spPr bwMode="auto">
        <a:xfrm>
          <a:off x="15268575" y="650875"/>
          <a:ext cx="1245660" cy="1395941"/>
        </a:xfrm>
        <a:prstGeom prst="rect">
          <a:avLst/>
        </a:prstGeom>
        <a:noFill/>
        <a:ln w="9525" algn="ctr">
          <a:miter lim="800000"/>
          <a:headEnd/>
          <a:tailEnd/>
        </a:ln>
      </xdr:spPr>
    </xdr:pic>
    <xdr:clientData/>
  </xdr:twoCellAnchor>
  <xdr:twoCellAnchor>
    <xdr:from>
      <xdr:col>9</xdr:col>
      <xdr:colOff>544285</xdr:colOff>
      <xdr:row>18</xdr:row>
      <xdr:rowOff>163286</xdr:rowOff>
    </xdr:from>
    <xdr:to>
      <xdr:col>13</xdr:col>
      <xdr:colOff>149679</xdr:colOff>
      <xdr:row>19</xdr:row>
      <xdr:rowOff>217714</xdr:rowOff>
    </xdr:to>
    <xdr:sp macro="" textlink="">
      <xdr:nvSpPr>
        <xdr:cNvPr id="4" name="ZoneTexte 3">
          <a:extLst>
            <a:ext uri="{FF2B5EF4-FFF2-40B4-BE49-F238E27FC236}">
              <a16:creationId xmlns:a16="http://schemas.microsoft.com/office/drawing/2014/main" id="{00000000-0008-0000-0600-000004000000}"/>
            </a:ext>
          </a:extLst>
        </xdr:cNvPr>
        <xdr:cNvSpPr txBox="1"/>
      </xdr:nvSpPr>
      <xdr:spPr>
        <a:xfrm>
          <a:off x="10708821" y="4054929"/>
          <a:ext cx="2326822" cy="462642"/>
        </a:xfrm>
        <a:prstGeom prst="rect">
          <a:avLst/>
        </a:prstGeom>
        <a:gradFill flip="none" rotWithShape="1">
          <a:gsLst>
            <a:gs pos="0">
              <a:srgbClr val="00FF00">
                <a:tint val="66000"/>
                <a:satMod val="160000"/>
              </a:srgbClr>
            </a:gs>
            <a:gs pos="50000">
              <a:srgbClr val="00FF00">
                <a:tint val="44500"/>
                <a:satMod val="160000"/>
              </a:srgbClr>
            </a:gs>
            <a:gs pos="100000">
              <a:srgbClr val="00FF00">
                <a:tint val="23500"/>
                <a:satMod val="160000"/>
              </a:srgbClr>
            </a:gs>
          </a:gsLst>
          <a:lin ang="16200000" scaled="1"/>
          <a:tileRect/>
        </a:gradFill>
        <a:ln w="28575">
          <a:solidFill>
            <a:schemeClr val="tx1"/>
          </a:solidFill>
        </a:ln>
        <a:effectLst>
          <a:outerShdw blurRad="107950" dist="12700" dir="5400000" algn="ctr">
            <a:srgbClr val="000000"/>
          </a:outerShdw>
        </a:effectLst>
        <a:scene3d>
          <a:camera prst="orthographicFront">
            <a:rot lat="0" lon="0" rev="0"/>
          </a:camera>
          <a:lightRig rig="soft" dir="t">
            <a:rot lat="0" lon="0" rev="0"/>
          </a:lightRig>
        </a:scene3d>
        <a:sp3d contourW="44450" prstMaterial="matte">
          <a:bevelT w="63500" h="63500" prst="artDeco"/>
          <a:contourClr>
            <a:srgbClr val="FFFFFF"/>
          </a:contourClr>
        </a:sp3d>
      </xdr:spPr>
      <xdr:style>
        <a:lnRef idx="2">
          <a:schemeClr val="accent1"/>
        </a:lnRef>
        <a:fillRef idx="1">
          <a:schemeClr val="lt1"/>
        </a:fillRef>
        <a:effectRef idx="0">
          <a:schemeClr val="accent1"/>
        </a:effectRef>
        <a:fontRef idx="minor">
          <a:schemeClr val="dk1"/>
        </a:fontRef>
      </xdr:style>
      <xdr:txBody>
        <a:bodyPr vertOverflow="clip" horzOverflow="clip" wrap="square" rtlCol="0" anchor="t"/>
        <a:lstStyle/>
        <a:p>
          <a:r>
            <a:rPr lang="fr-FR" sz="1100" b="1">
              <a:solidFill>
                <a:srgbClr val="FF0000"/>
              </a:solidFill>
            </a:rPr>
            <a:t>SVP Sélectionnez</a:t>
          </a:r>
          <a:r>
            <a:rPr lang="fr-FR" sz="1100" b="1" baseline="0">
              <a:solidFill>
                <a:srgbClr val="FF0000"/>
              </a:solidFill>
            </a:rPr>
            <a:t> le type de rapport.</a:t>
          </a:r>
        </a:p>
        <a:p>
          <a:pPr algn="ctr"/>
          <a:r>
            <a:rPr lang="fr-FR" sz="1100" b="1" baseline="0">
              <a:solidFill>
                <a:srgbClr val="FF0000"/>
              </a:solidFill>
            </a:rPr>
            <a:t>Merci</a:t>
          </a:r>
          <a:endParaRPr lang="fr-FR" sz="1100" b="1">
            <a:solidFill>
              <a:srgbClr val="FF0000"/>
            </a:solidFill>
          </a:endParaRPr>
        </a:p>
      </xdr:txBody>
    </xdr:sp>
    <xdr:clientData/>
  </xdr:twoCellAnchor>
  <xdr:twoCellAnchor>
    <xdr:from>
      <xdr:col>8</xdr:col>
      <xdr:colOff>598714</xdr:colOff>
      <xdr:row>18</xdr:row>
      <xdr:rowOff>167527</xdr:rowOff>
    </xdr:from>
    <xdr:to>
      <xdr:col>9</xdr:col>
      <xdr:colOff>581415</xdr:colOff>
      <xdr:row>19</xdr:row>
      <xdr:rowOff>190500</xdr:rowOff>
    </xdr:to>
    <xdr:cxnSp macro="">
      <xdr:nvCxnSpPr>
        <xdr:cNvPr id="5" name="Connecteur droit avec flèche 4">
          <a:extLst>
            <a:ext uri="{FF2B5EF4-FFF2-40B4-BE49-F238E27FC236}">
              <a16:creationId xmlns:a16="http://schemas.microsoft.com/office/drawing/2014/main" id="{00000000-0008-0000-0600-000005000000}"/>
            </a:ext>
          </a:extLst>
        </xdr:cNvPr>
        <xdr:cNvCxnSpPr/>
      </xdr:nvCxnSpPr>
      <xdr:spPr>
        <a:xfrm flipH="1">
          <a:off x="10082893" y="4059170"/>
          <a:ext cx="663058" cy="431187"/>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0</xdr:col>
      <xdr:colOff>4159250</xdr:colOff>
      <xdr:row>30</xdr:row>
      <xdr:rowOff>666750</xdr:rowOff>
    </xdr:from>
    <xdr:to>
      <xdr:col>0</xdr:col>
      <xdr:colOff>4978400</xdr:colOff>
      <xdr:row>30</xdr:row>
      <xdr:rowOff>682625</xdr:rowOff>
    </xdr:to>
    <xdr:cxnSp macro="">
      <xdr:nvCxnSpPr>
        <xdr:cNvPr id="8" name="Connecteur droit 7">
          <a:extLst>
            <a:ext uri="{FF2B5EF4-FFF2-40B4-BE49-F238E27FC236}">
              <a16:creationId xmlns:a16="http://schemas.microsoft.com/office/drawing/2014/main" id="{00000000-0008-0000-0600-000008000000}"/>
            </a:ext>
          </a:extLst>
        </xdr:cNvPr>
        <xdr:cNvCxnSpPr/>
      </xdr:nvCxnSpPr>
      <xdr:spPr>
        <a:xfrm>
          <a:off x="4159250" y="11811000"/>
          <a:ext cx="819150" cy="15875"/>
        </a:xfrm>
        <a:prstGeom prst="line">
          <a:avLst/>
        </a:prstGeom>
        <a:ln w="19050">
          <a:solidFill>
            <a:sysClr val="windowText" lastClr="000000"/>
          </a:solidFill>
        </a:ln>
      </xdr:spPr>
      <xdr:style>
        <a:lnRef idx="1">
          <a:schemeClr val="dk1"/>
        </a:lnRef>
        <a:fillRef idx="0">
          <a:schemeClr val="dk1"/>
        </a:fillRef>
        <a:effectRef idx="0">
          <a:schemeClr val="dk1"/>
        </a:effectRef>
        <a:fontRef idx="minor">
          <a:schemeClr val="tx1"/>
        </a:fontRef>
      </xdr:style>
    </xdr:cxnSp>
    <xdr:clientData/>
  </xdr:twoCellAnchor>
  <xdr:twoCellAnchor>
    <xdr:from>
      <xdr:col>0</xdr:col>
      <xdr:colOff>0</xdr:colOff>
      <xdr:row>30</xdr:row>
      <xdr:rowOff>0</xdr:rowOff>
    </xdr:from>
    <xdr:to>
      <xdr:col>0</xdr:col>
      <xdr:colOff>485775</xdr:colOff>
      <xdr:row>30</xdr:row>
      <xdr:rowOff>0</xdr:rowOff>
    </xdr:to>
    <xdr:cxnSp macro="">
      <xdr:nvCxnSpPr>
        <xdr:cNvPr id="9" name="Connecteur droit 8">
          <a:extLst>
            <a:ext uri="{FF2B5EF4-FFF2-40B4-BE49-F238E27FC236}">
              <a16:creationId xmlns:a16="http://schemas.microsoft.com/office/drawing/2014/main" id="{00000000-0008-0000-0600-000009000000}"/>
            </a:ext>
          </a:extLst>
        </xdr:cNvPr>
        <xdr:cNvCxnSpPr/>
      </xdr:nvCxnSpPr>
      <xdr:spPr>
        <a:xfrm>
          <a:off x="0" y="11049000"/>
          <a:ext cx="485775" cy="0"/>
        </a:xfrm>
        <a:prstGeom prst="line">
          <a:avLst/>
        </a:prstGeom>
        <a:ln w="19050">
          <a:solidFill>
            <a:sysClr val="windowText" lastClr="000000"/>
          </a:solidFill>
        </a:ln>
      </xdr:spPr>
      <xdr:style>
        <a:lnRef idx="1">
          <a:schemeClr val="dk1"/>
        </a:lnRef>
        <a:fillRef idx="0">
          <a:schemeClr val="dk1"/>
        </a:fillRef>
        <a:effectRef idx="0">
          <a:schemeClr val="dk1"/>
        </a:effectRef>
        <a:fontRef idx="minor">
          <a:schemeClr val="tx1"/>
        </a:fontRef>
      </xdr:style>
    </xdr:cxnSp>
    <xdr:clientData/>
  </xdr:twoCellAnchor>
  <xdr:twoCellAnchor editAs="oneCell">
    <xdr:from>
      <xdr:col>1</xdr:col>
      <xdr:colOff>76200</xdr:colOff>
      <xdr:row>0</xdr:row>
      <xdr:rowOff>292100</xdr:rowOff>
    </xdr:from>
    <xdr:to>
      <xdr:col>2</xdr:col>
      <xdr:colOff>673100</xdr:colOff>
      <xdr:row>7</xdr:row>
      <xdr:rowOff>117613</xdr:rowOff>
    </xdr:to>
    <xdr:pic>
      <xdr:nvPicPr>
        <xdr:cNvPr id="10" name="Picture 4" descr="Logo, company name&#10;&#10;Description automatically generated">
          <a:extLst>
            <a:ext uri="{FF2B5EF4-FFF2-40B4-BE49-F238E27FC236}">
              <a16:creationId xmlns:a16="http://schemas.microsoft.com/office/drawing/2014/main" id="{7B325EFF-C3A1-4FEC-A752-47DA3AF38D77}"/>
            </a:ext>
          </a:extLst>
        </xdr:cNvPr>
        <xdr:cNvPicPr>
          <a:picLocks noChangeAspect="1"/>
        </xdr:cNvPicPr>
      </xdr:nvPicPr>
      <xdr:blipFill>
        <a:blip xmlns:r="http://schemas.openxmlformats.org/officeDocument/2006/relationships" r:embed="rId2" cstate="print">
          <a:extLst>
            <a:ext uri="{28A0092B-C50C-407E-A947-70E740481C1C}">
              <a14:useLocalDpi xmlns:a14="http://schemas.microsoft.com/office/drawing/2010/main" val="0"/>
            </a:ext>
          </a:extLst>
        </a:blip>
        <a:srcRect/>
        <a:stretch>
          <a:fillRect/>
        </a:stretch>
      </xdr:blipFill>
      <xdr:spPr bwMode="auto">
        <a:xfrm>
          <a:off x="6477000" y="292100"/>
          <a:ext cx="1295400" cy="1501913"/>
        </a:xfrm>
        <a:prstGeom prst="rect">
          <a:avLst/>
        </a:prstGeom>
        <a:noFill/>
        <a:ln>
          <a:noFill/>
        </a:ln>
      </xdr:spPr>
    </xdr:pic>
    <xdr:clientData/>
  </xdr:twoCellAnchor>
</xdr:wsDr>
</file>

<file path=xl/drawings/drawing8.xml><?xml version="1.0" encoding="utf-8"?>
<xdr:wsDr xmlns:xdr="http://schemas.openxmlformats.org/drawingml/2006/spreadsheetDrawing" xmlns:a="http://schemas.openxmlformats.org/drawingml/2006/main">
  <xdr:twoCellAnchor>
    <xdr:from>
      <xdr:col>13</xdr:col>
      <xdr:colOff>348194</xdr:colOff>
      <xdr:row>2</xdr:row>
      <xdr:rowOff>44450</xdr:rowOff>
    </xdr:from>
    <xdr:to>
      <xdr:col>15</xdr:col>
      <xdr:colOff>57151</xdr:colOff>
      <xdr:row>6</xdr:row>
      <xdr:rowOff>139929</xdr:rowOff>
    </xdr:to>
    <xdr:pic>
      <xdr:nvPicPr>
        <xdr:cNvPr id="3" name="Image 1" descr="Armoirievv">
          <a:extLst>
            <a:ext uri="{FF2B5EF4-FFF2-40B4-BE49-F238E27FC236}">
              <a16:creationId xmlns:a16="http://schemas.microsoft.com/office/drawing/2014/main" id="{00000000-0008-0000-0700-000003000000}"/>
            </a:ext>
          </a:extLst>
        </xdr:cNvPr>
        <xdr:cNvPicPr>
          <a:picLocks noChangeAspect="1" noChangeArrowheads="1"/>
        </xdr:cNvPicPr>
      </xdr:nvPicPr>
      <xdr:blipFill>
        <a:blip xmlns:r="http://schemas.openxmlformats.org/officeDocument/2006/relationships" r:embed="rId1" cstate="print"/>
        <a:srcRect/>
        <a:stretch>
          <a:fillRect/>
        </a:stretch>
      </xdr:blipFill>
      <xdr:spPr bwMode="auto">
        <a:xfrm>
          <a:off x="10854269" y="425450"/>
          <a:ext cx="1013882" cy="1095604"/>
        </a:xfrm>
        <a:prstGeom prst="rect">
          <a:avLst/>
        </a:prstGeom>
        <a:noFill/>
        <a:ln w="9525" algn="ctr">
          <a:miter lim="800000"/>
          <a:headEnd/>
          <a:tailEnd/>
        </a:ln>
      </xdr:spPr>
    </xdr:pic>
    <xdr:clientData/>
  </xdr:twoCellAnchor>
  <xdr:twoCellAnchor editAs="oneCell">
    <xdr:from>
      <xdr:col>3</xdr:col>
      <xdr:colOff>110066</xdr:colOff>
      <xdr:row>2</xdr:row>
      <xdr:rowOff>138642</xdr:rowOff>
    </xdr:from>
    <xdr:to>
      <xdr:col>4</xdr:col>
      <xdr:colOff>495300</xdr:colOff>
      <xdr:row>6</xdr:row>
      <xdr:rowOff>6350</xdr:rowOff>
    </xdr:to>
    <xdr:pic>
      <xdr:nvPicPr>
        <xdr:cNvPr id="4" name="Image 3">
          <a:extLst>
            <a:ext uri="{FF2B5EF4-FFF2-40B4-BE49-F238E27FC236}">
              <a16:creationId xmlns:a16="http://schemas.microsoft.com/office/drawing/2014/main" id="{00000000-0008-0000-0700-000004000000}"/>
            </a:ext>
          </a:extLst>
        </xdr:cNvPr>
        <xdr:cNvPicPr/>
      </xdr:nvPicPr>
      <xdr:blipFill>
        <a:blip xmlns:r="http://schemas.openxmlformats.org/officeDocument/2006/relationships" r:embed="rId2"/>
        <a:srcRect/>
        <a:stretch>
          <a:fillRect/>
        </a:stretch>
      </xdr:blipFill>
      <xdr:spPr bwMode="auto">
        <a:xfrm>
          <a:off x="4882091" y="519642"/>
          <a:ext cx="937684" cy="867833"/>
        </a:xfrm>
        <a:prstGeom prst="rect">
          <a:avLst/>
        </a:prstGeom>
        <a:noFill/>
      </xdr:spPr>
    </xdr:pic>
    <xdr:clientData/>
  </xdr:twoCellAnchor>
  <xdr:twoCellAnchor>
    <xdr:from>
      <xdr:col>13</xdr:col>
      <xdr:colOff>348194</xdr:colOff>
      <xdr:row>2</xdr:row>
      <xdr:rowOff>44450</xdr:rowOff>
    </xdr:from>
    <xdr:to>
      <xdr:col>15</xdr:col>
      <xdr:colOff>57151</xdr:colOff>
      <xdr:row>6</xdr:row>
      <xdr:rowOff>139929</xdr:rowOff>
    </xdr:to>
    <xdr:pic>
      <xdr:nvPicPr>
        <xdr:cNvPr id="5" name="Image 4" descr="Armoirievv">
          <a:extLst>
            <a:ext uri="{FF2B5EF4-FFF2-40B4-BE49-F238E27FC236}">
              <a16:creationId xmlns:a16="http://schemas.microsoft.com/office/drawing/2014/main" id="{00000000-0008-0000-0700-000005000000}"/>
            </a:ext>
          </a:extLst>
        </xdr:cNvPr>
        <xdr:cNvPicPr>
          <a:picLocks noChangeAspect="1" noChangeArrowheads="1"/>
        </xdr:cNvPicPr>
      </xdr:nvPicPr>
      <xdr:blipFill>
        <a:blip xmlns:r="http://schemas.openxmlformats.org/officeDocument/2006/relationships" r:embed="rId1" cstate="print"/>
        <a:srcRect/>
        <a:stretch>
          <a:fillRect/>
        </a:stretch>
      </xdr:blipFill>
      <xdr:spPr bwMode="auto">
        <a:xfrm>
          <a:off x="10886654" y="425450"/>
          <a:ext cx="1011977" cy="1093699"/>
        </a:xfrm>
        <a:prstGeom prst="rect">
          <a:avLst/>
        </a:prstGeom>
        <a:noFill/>
        <a:ln w="9525" algn="ctr">
          <a:miter lim="800000"/>
          <a:headEnd/>
          <a:tailEnd/>
        </a:ln>
      </xdr:spPr>
    </xdr:pic>
    <xdr:clientData/>
  </xdr:twoCellAnchor>
  <xdr:twoCellAnchor editAs="oneCell">
    <xdr:from>
      <xdr:col>3</xdr:col>
      <xdr:colOff>110066</xdr:colOff>
      <xdr:row>2</xdr:row>
      <xdr:rowOff>138642</xdr:rowOff>
    </xdr:from>
    <xdr:to>
      <xdr:col>4</xdr:col>
      <xdr:colOff>495300</xdr:colOff>
      <xdr:row>6</xdr:row>
      <xdr:rowOff>6350</xdr:rowOff>
    </xdr:to>
    <xdr:pic>
      <xdr:nvPicPr>
        <xdr:cNvPr id="6" name="Image 5">
          <a:extLst>
            <a:ext uri="{FF2B5EF4-FFF2-40B4-BE49-F238E27FC236}">
              <a16:creationId xmlns:a16="http://schemas.microsoft.com/office/drawing/2014/main" id="{00000000-0008-0000-0700-000006000000}"/>
            </a:ext>
          </a:extLst>
        </xdr:cNvPr>
        <xdr:cNvPicPr/>
      </xdr:nvPicPr>
      <xdr:blipFill>
        <a:blip xmlns:r="http://schemas.openxmlformats.org/officeDocument/2006/relationships" r:embed="rId2"/>
        <a:srcRect/>
        <a:stretch>
          <a:fillRect/>
        </a:stretch>
      </xdr:blipFill>
      <xdr:spPr bwMode="auto">
        <a:xfrm>
          <a:off x="4887806" y="519642"/>
          <a:ext cx="941494" cy="865928"/>
        </a:xfrm>
        <a:prstGeom prst="rect">
          <a:avLst/>
        </a:prstGeom>
        <a:noFill/>
      </xdr:spPr>
    </xdr:pic>
    <xdr:clientData/>
  </xdr:twoCellAnchor>
  <xdr:twoCellAnchor>
    <xdr:from>
      <xdr:col>13</xdr:col>
      <xdr:colOff>348194</xdr:colOff>
      <xdr:row>2</xdr:row>
      <xdr:rowOff>44450</xdr:rowOff>
    </xdr:from>
    <xdr:to>
      <xdr:col>15</xdr:col>
      <xdr:colOff>57151</xdr:colOff>
      <xdr:row>6</xdr:row>
      <xdr:rowOff>139929</xdr:rowOff>
    </xdr:to>
    <xdr:pic>
      <xdr:nvPicPr>
        <xdr:cNvPr id="7" name="Image 6" descr="Armoirievv">
          <a:extLst>
            <a:ext uri="{FF2B5EF4-FFF2-40B4-BE49-F238E27FC236}">
              <a16:creationId xmlns:a16="http://schemas.microsoft.com/office/drawing/2014/main" id="{00000000-0008-0000-0700-000007000000}"/>
            </a:ext>
          </a:extLst>
        </xdr:cNvPr>
        <xdr:cNvPicPr>
          <a:picLocks noChangeAspect="1" noChangeArrowheads="1"/>
        </xdr:cNvPicPr>
      </xdr:nvPicPr>
      <xdr:blipFill>
        <a:blip xmlns:r="http://schemas.openxmlformats.org/officeDocument/2006/relationships" r:embed="rId1" cstate="print"/>
        <a:srcRect/>
        <a:stretch>
          <a:fillRect/>
        </a:stretch>
      </xdr:blipFill>
      <xdr:spPr bwMode="auto">
        <a:xfrm>
          <a:off x="10886654" y="425450"/>
          <a:ext cx="1011977" cy="1093699"/>
        </a:xfrm>
        <a:prstGeom prst="rect">
          <a:avLst/>
        </a:prstGeom>
        <a:noFill/>
        <a:ln w="9525" algn="ctr">
          <a:miter lim="800000"/>
          <a:headEnd/>
          <a:tailEnd/>
        </a:ln>
      </xdr:spPr>
    </xdr:pic>
    <xdr:clientData/>
  </xdr:twoCellAnchor>
  <xdr:twoCellAnchor editAs="oneCell">
    <xdr:from>
      <xdr:col>3</xdr:col>
      <xdr:colOff>110066</xdr:colOff>
      <xdr:row>2</xdr:row>
      <xdr:rowOff>138642</xdr:rowOff>
    </xdr:from>
    <xdr:to>
      <xdr:col>4</xdr:col>
      <xdr:colOff>495300</xdr:colOff>
      <xdr:row>6</xdr:row>
      <xdr:rowOff>6350</xdr:rowOff>
    </xdr:to>
    <xdr:pic>
      <xdr:nvPicPr>
        <xdr:cNvPr id="8" name="Image 7">
          <a:extLst>
            <a:ext uri="{FF2B5EF4-FFF2-40B4-BE49-F238E27FC236}">
              <a16:creationId xmlns:a16="http://schemas.microsoft.com/office/drawing/2014/main" id="{00000000-0008-0000-0700-000008000000}"/>
            </a:ext>
          </a:extLst>
        </xdr:cNvPr>
        <xdr:cNvPicPr/>
      </xdr:nvPicPr>
      <xdr:blipFill>
        <a:blip xmlns:r="http://schemas.openxmlformats.org/officeDocument/2006/relationships" r:embed="rId2"/>
        <a:srcRect/>
        <a:stretch>
          <a:fillRect/>
        </a:stretch>
      </xdr:blipFill>
      <xdr:spPr bwMode="auto">
        <a:xfrm>
          <a:off x="4887806" y="519642"/>
          <a:ext cx="941494" cy="865928"/>
        </a:xfrm>
        <a:prstGeom prst="rect">
          <a:avLst/>
        </a:prstGeom>
        <a:noFill/>
      </xdr:spPr>
    </xdr:pic>
    <xdr:clientData/>
  </xdr:twoCellAnchor>
</xdr:wsDr>
</file>

<file path=xl/drawings/drawing9.xml><?xml version="1.0" encoding="utf-8"?>
<xdr:wsDr xmlns:xdr="http://schemas.openxmlformats.org/drawingml/2006/spreadsheetDrawing" xmlns:a="http://schemas.openxmlformats.org/drawingml/2006/main">
  <xdr:twoCellAnchor>
    <xdr:from>
      <xdr:col>13</xdr:col>
      <xdr:colOff>466576</xdr:colOff>
      <xdr:row>2</xdr:row>
      <xdr:rowOff>73025</xdr:rowOff>
    </xdr:from>
    <xdr:to>
      <xdr:col>14</xdr:col>
      <xdr:colOff>678243</xdr:colOff>
      <xdr:row>8</xdr:row>
      <xdr:rowOff>21166</xdr:rowOff>
    </xdr:to>
    <xdr:pic>
      <xdr:nvPicPr>
        <xdr:cNvPr id="2" name="Image 1" descr="Armoirievv">
          <a:extLst>
            <a:ext uri="{FF2B5EF4-FFF2-40B4-BE49-F238E27FC236}">
              <a16:creationId xmlns:a16="http://schemas.microsoft.com/office/drawing/2014/main" id="{00000000-0008-0000-0800-000002000000}"/>
            </a:ext>
          </a:extLst>
        </xdr:cNvPr>
        <xdr:cNvPicPr>
          <a:picLocks noChangeAspect="1" noChangeArrowheads="1"/>
        </xdr:cNvPicPr>
      </xdr:nvPicPr>
      <xdr:blipFill>
        <a:blip xmlns:r="http://schemas.openxmlformats.org/officeDocument/2006/relationships" r:embed="rId1" cstate="print"/>
        <a:srcRect/>
        <a:stretch>
          <a:fillRect/>
        </a:stretch>
      </xdr:blipFill>
      <xdr:spPr bwMode="auto">
        <a:xfrm>
          <a:off x="13540319" y="454025"/>
          <a:ext cx="1006324" cy="1287084"/>
        </a:xfrm>
        <a:prstGeom prst="rect">
          <a:avLst/>
        </a:prstGeom>
        <a:noFill/>
        <a:ln w="9525" algn="ctr">
          <a:miter lim="800000"/>
          <a:headEnd/>
          <a:tailEnd/>
        </a:ln>
      </xdr:spPr>
    </xdr:pic>
    <xdr:clientData/>
  </xdr:twoCellAnchor>
  <xdr:twoCellAnchor editAs="oneCell">
    <xdr:from>
      <xdr:col>3</xdr:col>
      <xdr:colOff>110066</xdr:colOff>
      <xdr:row>2</xdr:row>
      <xdr:rowOff>138642</xdr:rowOff>
    </xdr:from>
    <xdr:to>
      <xdr:col>4</xdr:col>
      <xdr:colOff>259080</xdr:colOff>
      <xdr:row>7</xdr:row>
      <xdr:rowOff>82550</xdr:rowOff>
    </xdr:to>
    <xdr:pic>
      <xdr:nvPicPr>
        <xdr:cNvPr id="5" name="Image 4">
          <a:extLst>
            <a:ext uri="{FF2B5EF4-FFF2-40B4-BE49-F238E27FC236}">
              <a16:creationId xmlns:a16="http://schemas.microsoft.com/office/drawing/2014/main" id="{00000000-0008-0000-0800-000005000000}"/>
            </a:ext>
          </a:extLst>
        </xdr:cNvPr>
        <xdr:cNvPicPr/>
      </xdr:nvPicPr>
      <xdr:blipFill>
        <a:blip xmlns:r="http://schemas.openxmlformats.org/officeDocument/2006/relationships" r:embed="rId2"/>
        <a:srcRect/>
        <a:stretch>
          <a:fillRect/>
        </a:stretch>
      </xdr:blipFill>
      <xdr:spPr bwMode="auto">
        <a:xfrm>
          <a:off x="4887806" y="519642"/>
          <a:ext cx="941494" cy="865928"/>
        </a:xfrm>
        <a:prstGeom prst="rect">
          <a:avLst/>
        </a:prstGeom>
        <a:noFill/>
      </xdr:spPr>
    </xdr:pic>
    <xdr:clientData/>
  </xdr:twoCellAnchor>
  <xdr:twoCellAnchor>
    <xdr:from>
      <xdr:col>13</xdr:col>
      <xdr:colOff>466576</xdr:colOff>
      <xdr:row>2</xdr:row>
      <xdr:rowOff>73025</xdr:rowOff>
    </xdr:from>
    <xdr:to>
      <xdr:col>14</xdr:col>
      <xdr:colOff>678243</xdr:colOff>
      <xdr:row>8</xdr:row>
      <xdr:rowOff>21166</xdr:rowOff>
    </xdr:to>
    <xdr:pic>
      <xdr:nvPicPr>
        <xdr:cNvPr id="4" name="Image 3" descr="Armoirievv">
          <a:extLst>
            <a:ext uri="{FF2B5EF4-FFF2-40B4-BE49-F238E27FC236}">
              <a16:creationId xmlns:a16="http://schemas.microsoft.com/office/drawing/2014/main" id="{00000000-0008-0000-0800-000004000000}"/>
            </a:ext>
          </a:extLst>
        </xdr:cNvPr>
        <xdr:cNvPicPr>
          <a:picLocks noChangeAspect="1" noChangeArrowheads="1"/>
        </xdr:cNvPicPr>
      </xdr:nvPicPr>
      <xdr:blipFill>
        <a:blip xmlns:r="http://schemas.openxmlformats.org/officeDocument/2006/relationships" r:embed="rId1" cstate="print"/>
        <a:srcRect/>
        <a:stretch>
          <a:fillRect/>
        </a:stretch>
      </xdr:blipFill>
      <xdr:spPr bwMode="auto">
        <a:xfrm>
          <a:off x="13512016" y="454025"/>
          <a:ext cx="1004147" cy="1296881"/>
        </a:xfrm>
        <a:prstGeom prst="rect">
          <a:avLst/>
        </a:prstGeom>
        <a:noFill/>
        <a:ln w="9525" algn="ctr">
          <a:miter lim="800000"/>
          <a:headEnd/>
          <a:tailEnd/>
        </a:ln>
      </xdr:spPr>
    </xdr:pic>
    <xdr:clientData/>
  </xdr:twoCellAnchor>
  <xdr:twoCellAnchor editAs="oneCell">
    <xdr:from>
      <xdr:col>3</xdr:col>
      <xdr:colOff>110066</xdr:colOff>
      <xdr:row>2</xdr:row>
      <xdr:rowOff>138642</xdr:rowOff>
    </xdr:from>
    <xdr:to>
      <xdr:col>4</xdr:col>
      <xdr:colOff>259080</xdr:colOff>
      <xdr:row>7</xdr:row>
      <xdr:rowOff>82550</xdr:rowOff>
    </xdr:to>
    <xdr:pic>
      <xdr:nvPicPr>
        <xdr:cNvPr id="6" name="Image 5">
          <a:extLst>
            <a:ext uri="{FF2B5EF4-FFF2-40B4-BE49-F238E27FC236}">
              <a16:creationId xmlns:a16="http://schemas.microsoft.com/office/drawing/2014/main" id="{00000000-0008-0000-0800-000006000000}"/>
            </a:ext>
          </a:extLst>
        </xdr:cNvPr>
        <xdr:cNvPicPr/>
      </xdr:nvPicPr>
      <xdr:blipFill>
        <a:blip xmlns:r="http://schemas.openxmlformats.org/officeDocument/2006/relationships" r:embed="rId2"/>
        <a:srcRect/>
        <a:stretch>
          <a:fillRect/>
        </a:stretch>
      </xdr:blipFill>
      <xdr:spPr bwMode="auto">
        <a:xfrm>
          <a:off x="5230706" y="519642"/>
          <a:ext cx="941494" cy="1117388"/>
        </a:xfrm>
        <a:prstGeom prst="rect">
          <a:avLst/>
        </a:prstGeom>
        <a:noFill/>
      </xdr:spPr>
    </xdr:pic>
    <xdr:clientData/>
  </xdr:twoCellAnchor>
</xdr:wsDr>
</file>

<file path=xl/drawings/drawing10.xml><?xml version="1.0" encoding="utf-8"?>
<xdr:wsDr xmlns:xdr="http://schemas.openxmlformats.org/drawingml/2006/spreadsheetDrawing" xmlns:a="http://schemas.openxmlformats.org/drawingml/2006/main">
  <xdr:twoCellAnchor>
    <xdr:from>
      <xdr:col>13</xdr:col>
      <xdr:colOff>348194</xdr:colOff>
      <xdr:row>2</xdr:row>
      <xdr:rowOff>44450</xdr:rowOff>
    </xdr:from>
    <xdr:to>
      <xdr:col>15</xdr:col>
      <xdr:colOff>57151</xdr:colOff>
      <xdr:row>6</xdr:row>
      <xdr:rowOff>139929</xdr:rowOff>
    </xdr:to>
    <xdr:pic>
      <xdr:nvPicPr>
        <xdr:cNvPr id="2" name="Image 1" descr="Armoirievv">
          <a:extLst>
            <a:ext uri="{FF2B5EF4-FFF2-40B4-BE49-F238E27FC236}">
              <a16:creationId xmlns:a16="http://schemas.microsoft.com/office/drawing/2014/main" id="{00000000-0008-0000-0900-000002000000}"/>
            </a:ext>
          </a:extLst>
        </xdr:cNvPr>
        <xdr:cNvPicPr>
          <a:picLocks noChangeAspect="1" noChangeArrowheads="1"/>
        </xdr:cNvPicPr>
      </xdr:nvPicPr>
      <xdr:blipFill>
        <a:blip xmlns:r="http://schemas.openxmlformats.org/officeDocument/2006/relationships" r:embed="rId1" cstate="print"/>
        <a:srcRect/>
        <a:stretch>
          <a:fillRect/>
        </a:stretch>
      </xdr:blipFill>
      <xdr:spPr bwMode="auto">
        <a:xfrm>
          <a:off x="10886654" y="425450"/>
          <a:ext cx="1011977" cy="1093699"/>
        </a:xfrm>
        <a:prstGeom prst="rect">
          <a:avLst/>
        </a:prstGeom>
        <a:noFill/>
        <a:ln w="9525" algn="ctr">
          <a:miter lim="800000"/>
          <a:headEnd/>
          <a:tailEnd/>
        </a:ln>
      </xdr:spPr>
    </xdr:pic>
    <xdr:clientData/>
  </xdr:twoCellAnchor>
  <xdr:twoCellAnchor editAs="oneCell">
    <xdr:from>
      <xdr:col>3</xdr:col>
      <xdr:colOff>110066</xdr:colOff>
      <xdr:row>2</xdr:row>
      <xdr:rowOff>138642</xdr:rowOff>
    </xdr:from>
    <xdr:to>
      <xdr:col>4</xdr:col>
      <xdr:colOff>495300</xdr:colOff>
      <xdr:row>6</xdr:row>
      <xdr:rowOff>6350</xdr:rowOff>
    </xdr:to>
    <xdr:pic>
      <xdr:nvPicPr>
        <xdr:cNvPr id="3" name="Image 2">
          <a:extLst>
            <a:ext uri="{FF2B5EF4-FFF2-40B4-BE49-F238E27FC236}">
              <a16:creationId xmlns:a16="http://schemas.microsoft.com/office/drawing/2014/main" id="{00000000-0008-0000-0900-000003000000}"/>
            </a:ext>
          </a:extLst>
        </xdr:cNvPr>
        <xdr:cNvPicPr/>
      </xdr:nvPicPr>
      <xdr:blipFill>
        <a:blip xmlns:r="http://schemas.openxmlformats.org/officeDocument/2006/relationships" r:embed="rId2"/>
        <a:srcRect/>
        <a:stretch>
          <a:fillRect/>
        </a:stretch>
      </xdr:blipFill>
      <xdr:spPr bwMode="auto">
        <a:xfrm>
          <a:off x="4887806" y="519642"/>
          <a:ext cx="941494" cy="865928"/>
        </a:xfrm>
        <a:prstGeom prst="rect">
          <a:avLst/>
        </a:prstGeom>
        <a:noFill/>
      </xdr:spPr>
    </xdr:pic>
    <xdr:clientData/>
  </xdr:twoCellAnchor>
  <xdr:twoCellAnchor>
    <xdr:from>
      <xdr:col>13</xdr:col>
      <xdr:colOff>348194</xdr:colOff>
      <xdr:row>2</xdr:row>
      <xdr:rowOff>44450</xdr:rowOff>
    </xdr:from>
    <xdr:to>
      <xdr:col>15</xdr:col>
      <xdr:colOff>57151</xdr:colOff>
      <xdr:row>6</xdr:row>
      <xdr:rowOff>139929</xdr:rowOff>
    </xdr:to>
    <xdr:pic>
      <xdr:nvPicPr>
        <xdr:cNvPr id="4" name="Image 3" descr="Armoirievv">
          <a:extLst>
            <a:ext uri="{FF2B5EF4-FFF2-40B4-BE49-F238E27FC236}">
              <a16:creationId xmlns:a16="http://schemas.microsoft.com/office/drawing/2014/main" id="{00000000-0008-0000-0900-000004000000}"/>
            </a:ext>
          </a:extLst>
        </xdr:cNvPr>
        <xdr:cNvPicPr>
          <a:picLocks noChangeAspect="1" noChangeArrowheads="1"/>
        </xdr:cNvPicPr>
      </xdr:nvPicPr>
      <xdr:blipFill>
        <a:blip xmlns:r="http://schemas.openxmlformats.org/officeDocument/2006/relationships" r:embed="rId1" cstate="print"/>
        <a:srcRect/>
        <a:stretch>
          <a:fillRect/>
        </a:stretch>
      </xdr:blipFill>
      <xdr:spPr bwMode="auto">
        <a:xfrm>
          <a:off x="10886654" y="425450"/>
          <a:ext cx="1011977" cy="1093699"/>
        </a:xfrm>
        <a:prstGeom prst="rect">
          <a:avLst/>
        </a:prstGeom>
        <a:noFill/>
        <a:ln w="9525" algn="ctr">
          <a:miter lim="800000"/>
          <a:headEnd/>
          <a:tailEnd/>
        </a:ln>
      </xdr:spPr>
    </xdr:pic>
    <xdr:clientData/>
  </xdr:twoCellAnchor>
  <xdr:twoCellAnchor editAs="oneCell">
    <xdr:from>
      <xdr:col>3</xdr:col>
      <xdr:colOff>110066</xdr:colOff>
      <xdr:row>2</xdr:row>
      <xdr:rowOff>138642</xdr:rowOff>
    </xdr:from>
    <xdr:to>
      <xdr:col>4</xdr:col>
      <xdr:colOff>495300</xdr:colOff>
      <xdr:row>6</xdr:row>
      <xdr:rowOff>6350</xdr:rowOff>
    </xdr:to>
    <xdr:pic>
      <xdr:nvPicPr>
        <xdr:cNvPr id="5" name="Image 4">
          <a:extLst>
            <a:ext uri="{FF2B5EF4-FFF2-40B4-BE49-F238E27FC236}">
              <a16:creationId xmlns:a16="http://schemas.microsoft.com/office/drawing/2014/main" id="{00000000-0008-0000-0900-000005000000}"/>
            </a:ext>
          </a:extLst>
        </xdr:cNvPr>
        <xdr:cNvPicPr/>
      </xdr:nvPicPr>
      <xdr:blipFill>
        <a:blip xmlns:r="http://schemas.openxmlformats.org/officeDocument/2006/relationships" r:embed="rId2"/>
        <a:srcRect/>
        <a:stretch>
          <a:fillRect/>
        </a:stretch>
      </xdr:blipFill>
      <xdr:spPr bwMode="auto">
        <a:xfrm>
          <a:off x="4887806" y="519642"/>
          <a:ext cx="941494" cy="865928"/>
        </a:xfrm>
        <a:prstGeom prst="rect">
          <a:avLst/>
        </a:prstGeom>
        <a:noFill/>
      </xdr:spPr>
    </xdr:pic>
    <xdr:clientData/>
  </xdr:twoCellAnchor>
  <xdr:twoCellAnchor>
    <xdr:from>
      <xdr:col>13</xdr:col>
      <xdr:colOff>348194</xdr:colOff>
      <xdr:row>2</xdr:row>
      <xdr:rowOff>44450</xdr:rowOff>
    </xdr:from>
    <xdr:to>
      <xdr:col>15</xdr:col>
      <xdr:colOff>57151</xdr:colOff>
      <xdr:row>6</xdr:row>
      <xdr:rowOff>139929</xdr:rowOff>
    </xdr:to>
    <xdr:pic>
      <xdr:nvPicPr>
        <xdr:cNvPr id="6" name="Image 1" descr="Armoirievv">
          <a:extLst>
            <a:ext uri="{FF2B5EF4-FFF2-40B4-BE49-F238E27FC236}">
              <a16:creationId xmlns:a16="http://schemas.microsoft.com/office/drawing/2014/main" id="{00000000-0008-0000-0900-000006000000}"/>
            </a:ext>
          </a:extLst>
        </xdr:cNvPr>
        <xdr:cNvPicPr>
          <a:picLocks noChangeAspect="1" noChangeArrowheads="1"/>
        </xdr:cNvPicPr>
      </xdr:nvPicPr>
      <xdr:blipFill>
        <a:blip xmlns:r="http://schemas.openxmlformats.org/officeDocument/2006/relationships" r:embed="rId1" cstate="print"/>
        <a:srcRect/>
        <a:stretch>
          <a:fillRect/>
        </a:stretch>
      </xdr:blipFill>
      <xdr:spPr bwMode="auto">
        <a:xfrm>
          <a:off x="10886654" y="425450"/>
          <a:ext cx="1011977" cy="1093699"/>
        </a:xfrm>
        <a:prstGeom prst="rect">
          <a:avLst/>
        </a:prstGeom>
        <a:noFill/>
        <a:ln w="9525" algn="ctr">
          <a:miter lim="800000"/>
          <a:headEnd/>
          <a:tailEnd/>
        </a:ln>
      </xdr:spPr>
    </xdr:pic>
    <xdr:clientData/>
  </xdr:twoCellAnchor>
  <xdr:twoCellAnchor editAs="oneCell">
    <xdr:from>
      <xdr:col>3</xdr:col>
      <xdr:colOff>110066</xdr:colOff>
      <xdr:row>2</xdr:row>
      <xdr:rowOff>138642</xdr:rowOff>
    </xdr:from>
    <xdr:to>
      <xdr:col>4</xdr:col>
      <xdr:colOff>495300</xdr:colOff>
      <xdr:row>6</xdr:row>
      <xdr:rowOff>6350</xdr:rowOff>
    </xdr:to>
    <xdr:pic>
      <xdr:nvPicPr>
        <xdr:cNvPr id="7" name="Image 6">
          <a:extLst>
            <a:ext uri="{FF2B5EF4-FFF2-40B4-BE49-F238E27FC236}">
              <a16:creationId xmlns:a16="http://schemas.microsoft.com/office/drawing/2014/main" id="{00000000-0008-0000-0900-000007000000}"/>
            </a:ext>
          </a:extLst>
        </xdr:cNvPr>
        <xdr:cNvPicPr/>
      </xdr:nvPicPr>
      <xdr:blipFill>
        <a:blip xmlns:r="http://schemas.openxmlformats.org/officeDocument/2006/relationships" r:embed="rId2"/>
        <a:srcRect/>
        <a:stretch>
          <a:fillRect/>
        </a:stretch>
      </xdr:blipFill>
      <xdr:spPr bwMode="auto">
        <a:xfrm>
          <a:off x="4887806" y="519642"/>
          <a:ext cx="941494" cy="865928"/>
        </a:xfrm>
        <a:prstGeom prst="rect">
          <a:avLst/>
        </a:prstGeom>
        <a:noFill/>
      </xdr:spPr>
    </xdr:pic>
    <xdr:clientData/>
  </xdr:twoCellAnchor>
  <xdr:twoCellAnchor>
    <xdr:from>
      <xdr:col>13</xdr:col>
      <xdr:colOff>348194</xdr:colOff>
      <xdr:row>2</xdr:row>
      <xdr:rowOff>44450</xdr:rowOff>
    </xdr:from>
    <xdr:to>
      <xdr:col>15</xdr:col>
      <xdr:colOff>57151</xdr:colOff>
      <xdr:row>6</xdr:row>
      <xdr:rowOff>139929</xdr:rowOff>
    </xdr:to>
    <xdr:pic>
      <xdr:nvPicPr>
        <xdr:cNvPr id="8" name="Image 7" descr="Armoirievv">
          <a:extLst>
            <a:ext uri="{FF2B5EF4-FFF2-40B4-BE49-F238E27FC236}">
              <a16:creationId xmlns:a16="http://schemas.microsoft.com/office/drawing/2014/main" id="{00000000-0008-0000-0900-000008000000}"/>
            </a:ext>
          </a:extLst>
        </xdr:cNvPr>
        <xdr:cNvPicPr>
          <a:picLocks noChangeAspect="1" noChangeArrowheads="1"/>
        </xdr:cNvPicPr>
      </xdr:nvPicPr>
      <xdr:blipFill>
        <a:blip xmlns:r="http://schemas.openxmlformats.org/officeDocument/2006/relationships" r:embed="rId1" cstate="print"/>
        <a:srcRect/>
        <a:stretch>
          <a:fillRect/>
        </a:stretch>
      </xdr:blipFill>
      <xdr:spPr bwMode="auto">
        <a:xfrm>
          <a:off x="10886654" y="425450"/>
          <a:ext cx="1011977" cy="1093699"/>
        </a:xfrm>
        <a:prstGeom prst="rect">
          <a:avLst/>
        </a:prstGeom>
        <a:noFill/>
        <a:ln w="9525" algn="ctr">
          <a:miter lim="800000"/>
          <a:headEnd/>
          <a:tailEnd/>
        </a:ln>
      </xdr:spPr>
    </xdr:pic>
    <xdr:clientData/>
  </xdr:twoCellAnchor>
  <xdr:twoCellAnchor editAs="oneCell">
    <xdr:from>
      <xdr:col>3</xdr:col>
      <xdr:colOff>110066</xdr:colOff>
      <xdr:row>2</xdr:row>
      <xdr:rowOff>138642</xdr:rowOff>
    </xdr:from>
    <xdr:to>
      <xdr:col>4</xdr:col>
      <xdr:colOff>495300</xdr:colOff>
      <xdr:row>6</xdr:row>
      <xdr:rowOff>6350</xdr:rowOff>
    </xdr:to>
    <xdr:pic>
      <xdr:nvPicPr>
        <xdr:cNvPr id="9" name="Image 8">
          <a:extLst>
            <a:ext uri="{FF2B5EF4-FFF2-40B4-BE49-F238E27FC236}">
              <a16:creationId xmlns:a16="http://schemas.microsoft.com/office/drawing/2014/main" id="{00000000-0008-0000-0900-000009000000}"/>
            </a:ext>
          </a:extLst>
        </xdr:cNvPr>
        <xdr:cNvPicPr/>
      </xdr:nvPicPr>
      <xdr:blipFill>
        <a:blip xmlns:r="http://schemas.openxmlformats.org/officeDocument/2006/relationships" r:embed="rId2"/>
        <a:srcRect/>
        <a:stretch>
          <a:fillRect/>
        </a:stretch>
      </xdr:blipFill>
      <xdr:spPr bwMode="auto">
        <a:xfrm>
          <a:off x="4887806" y="519642"/>
          <a:ext cx="941494" cy="865928"/>
        </a:xfrm>
        <a:prstGeom prst="rect">
          <a:avLst/>
        </a:prstGeom>
        <a:noFill/>
      </xdr:spPr>
    </xdr:pic>
    <xdr:clientData/>
  </xdr:twoCellAnchor>
  <xdr:twoCellAnchor>
    <xdr:from>
      <xdr:col>13</xdr:col>
      <xdr:colOff>348194</xdr:colOff>
      <xdr:row>2</xdr:row>
      <xdr:rowOff>44450</xdr:rowOff>
    </xdr:from>
    <xdr:to>
      <xdr:col>15</xdr:col>
      <xdr:colOff>57151</xdr:colOff>
      <xdr:row>6</xdr:row>
      <xdr:rowOff>139929</xdr:rowOff>
    </xdr:to>
    <xdr:pic>
      <xdr:nvPicPr>
        <xdr:cNvPr id="10" name="Image 9" descr="Armoirievv">
          <a:extLst>
            <a:ext uri="{FF2B5EF4-FFF2-40B4-BE49-F238E27FC236}">
              <a16:creationId xmlns:a16="http://schemas.microsoft.com/office/drawing/2014/main" id="{00000000-0008-0000-0900-00000A000000}"/>
            </a:ext>
          </a:extLst>
        </xdr:cNvPr>
        <xdr:cNvPicPr>
          <a:picLocks noChangeAspect="1" noChangeArrowheads="1"/>
        </xdr:cNvPicPr>
      </xdr:nvPicPr>
      <xdr:blipFill>
        <a:blip xmlns:r="http://schemas.openxmlformats.org/officeDocument/2006/relationships" r:embed="rId1" cstate="print"/>
        <a:srcRect/>
        <a:stretch>
          <a:fillRect/>
        </a:stretch>
      </xdr:blipFill>
      <xdr:spPr bwMode="auto">
        <a:xfrm>
          <a:off x="10886654" y="425450"/>
          <a:ext cx="1011977" cy="1093699"/>
        </a:xfrm>
        <a:prstGeom prst="rect">
          <a:avLst/>
        </a:prstGeom>
        <a:noFill/>
        <a:ln w="9525" algn="ctr">
          <a:miter lim="800000"/>
          <a:headEnd/>
          <a:tailEnd/>
        </a:ln>
      </xdr:spPr>
    </xdr:pic>
    <xdr:clientData/>
  </xdr:twoCellAnchor>
  <xdr:twoCellAnchor editAs="oneCell">
    <xdr:from>
      <xdr:col>3</xdr:col>
      <xdr:colOff>110066</xdr:colOff>
      <xdr:row>2</xdr:row>
      <xdr:rowOff>138642</xdr:rowOff>
    </xdr:from>
    <xdr:to>
      <xdr:col>4</xdr:col>
      <xdr:colOff>495300</xdr:colOff>
      <xdr:row>6</xdr:row>
      <xdr:rowOff>6350</xdr:rowOff>
    </xdr:to>
    <xdr:pic>
      <xdr:nvPicPr>
        <xdr:cNvPr id="11" name="Image 10">
          <a:extLst>
            <a:ext uri="{FF2B5EF4-FFF2-40B4-BE49-F238E27FC236}">
              <a16:creationId xmlns:a16="http://schemas.microsoft.com/office/drawing/2014/main" id="{00000000-0008-0000-0900-00000B000000}"/>
            </a:ext>
          </a:extLst>
        </xdr:cNvPr>
        <xdr:cNvPicPr/>
      </xdr:nvPicPr>
      <xdr:blipFill>
        <a:blip xmlns:r="http://schemas.openxmlformats.org/officeDocument/2006/relationships" r:embed="rId2"/>
        <a:srcRect/>
        <a:stretch>
          <a:fillRect/>
        </a:stretch>
      </xdr:blipFill>
      <xdr:spPr bwMode="auto">
        <a:xfrm>
          <a:off x="4887806" y="519642"/>
          <a:ext cx="941494" cy="865928"/>
        </a:xfrm>
        <a:prstGeom prst="rect">
          <a:avLst/>
        </a:prstGeom>
        <a:noFill/>
      </xdr:spPr>
    </xdr:pic>
    <xdr:clientData/>
  </xdr:twoCellAnchor>
</xdr:wsDr>
</file>

<file path=xl/drawings/drawing11.xml><?xml version="1.0" encoding="utf-8"?>
<xdr:wsDr xmlns:xdr="http://schemas.openxmlformats.org/drawingml/2006/spreadsheetDrawing" xmlns:a="http://schemas.openxmlformats.org/drawingml/2006/main">
  <xdr:twoCellAnchor>
    <xdr:from>
      <xdr:col>13</xdr:col>
      <xdr:colOff>466576</xdr:colOff>
      <xdr:row>2</xdr:row>
      <xdr:rowOff>73025</xdr:rowOff>
    </xdr:from>
    <xdr:to>
      <xdr:col>14</xdr:col>
      <xdr:colOff>678243</xdr:colOff>
      <xdr:row>8</xdr:row>
      <xdr:rowOff>21166</xdr:rowOff>
    </xdr:to>
    <xdr:pic>
      <xdr:nvPicPr>
        <xdr:cNvPr id="2" name="Image 1" descr="Armoirievv">
          <a:extLst>
            <a:ext uri="{FF2B5EF4-FFF2-40B4-BE49-F238E27FC236}">
              <a16:creationId xmlns:a16="http://schemas.microsoft.com/office/drawing/2014/main" id="{00000000-0008-0000-0A00-000002000000}"/>
            </a:ext>
          </a:extLst>
        </xdr:cNvPr>
        <xdr:cNvPicPr>
          <a:picLocks noChangeAspect="1" noChangeArrowheads="1"/>
        </xdr:cNvPicPr>
      </xdr:nvPicPr>
      <xdr:blipFill>
        <a:blip xmlns:r="http://schemas.openxmlformats.org/officeDocument/2006/relationships" r:embed="rId1" cstate="print"/>
        <a:srcRect/>
        <a:stretch>
          <a:fillRect/>
        </a:stretch>
      </xdr:blipFill>
      <xdr:spPr bwMode="auto">
        <a:xfrm>
          <a:off x="13512016" y="454025"/>
          <a:ext cx="1004147" cy="1296881"/>
        </a:xfrm>
        <a:prstGeom prst="rect">
          <a:avLst/>
        </a:prstGeom>
        <a:noFill/>
        <a:ln w="9525" algn="ctr">
          <a:miter lim="800000"/>
          <a:headEnd/>
          <a:tailEnd/>
        </a:ln>
      </xdr:spPr>
    </xdr:pic>
    <xdr:clientData/>
  </xdr:twoCellAnchor>
  <xdr:twoCellAnchor editAs="oneCell">
    <xdr:from>
      <xdr:col>3</xdr:col>
      <xdr:colOff>110066</xdr:colOff>
      <xdr:row>2</xdr:row>
      <xdr:rowOff>138642</xdr:rowOff>
    </xdr:from>
    <xdr:to>
      <xdr:col>4</xdr:col>
      <xdr:colOff>259080</xdr:colOff>
      <xdr:row>7</xdr:row>
      <xdr:rowOff>82550</xdr:rowOff>
    </xdr:to>
    <xdr:pic>
      <xdr:nvPicPr>
        <xdr:cNvPr id="3" name="Image 2">
          <a:extLst>
            <a:ext uri="{FF2B5EF4-FFF2-40B4-BE49-F238E27FC236}">
              <a16:creationId xmlns:a16="http://schemas.microsoft.com/office/drawing/2014/main" id="{00000000-0008-0000-0A00-000003000000}"/>
            </a:ext>
          </a:extLst>
        </xdr:cNvPr>
        <xdr:cNvPicPr/>
      </xdr:nvPicPr>
      <xdr:blipFill>
        <a:blip xmlns:r="http://schemas.openxmlformats.org/officeDocument/2006/relationships" r:embed="rId2"/>
        <a:srcRect/>
        <a:stretch>
          <a:fillRect/>
        </a:stretch>
      </xdr:blipFill>
      <xdr:spPr bwMode="auto">
        <a:xfrm>
          <a:off x="5230706" y="519642"/>
          <a:ext cx="941494" cy="1117388"/>
        </a:xfrm>
        <a:prstGeom prst="rect">
          <a:avLst/>
        </a:prstGeom>
        <a:noFill/>
      </xdr:spPr>
    </xdr:pic>
    <xdr:clientData/>
  </xdr:twoCellAnchor>
  <xdr:twoCellAnchor>
    <xdr:from>
      <xdr:col>13</xdr:col>
      <xdr:colOff>466576</xdr:colOff>
      <xdr:row>2</xdr:row>
      <xdr:rowOff>73025</xdr:rowOff>
    </xdr:from>
    <xdr:to>
      <xdr:col>14</xdr:col>
      <xdr:colOff>678243</xdr:colOff>
      <xdr:row>8</xdr:row>
      <xdr:rowOff>21166</xdr:rowOff>
    </xdr:to>
    <xdr:pic>
      <xdr:nvPicPr>
        <xdr:cNvPr id="4" name="Image 3" descr="Armoirievv">
          <a:extLst>
            <a:ext uri="{FF2B5EF4-FFF2-40B4-BE49-F238E27FC236}">
              <a16:creationId xmlns:a16="http://schemas.microsoft.com/office/drawing/2014/main" id="{00000000-0008-0000-0A00-000004000000}"/>
            </a:ext>
          </a:extLst>
        </xdr:cNvPr>
        <xdr:cNvPicPr>
          <a:picLocks noChangeAspect="1" noChangeArrowheads="1"/>
        </xdr:cNvPicPr>
      </xdr:nvPicPr>
      <xdr:blipFill>
        <a:blip xmlns:r="http://schemas.openxmlformats.org/officeDocument/2006/relationships" r:embed="rId1" cstate="print"/>
        <a:srcRect/>
        <a:stretch>
          <a:fillRect/>
        </a:stretch>
      </xdr:blipFill>
      <xdr:spPr bwMode="auto">
        <a:xfrm>
          <a:off x="13512016" y="454025"/>
          <a:ext cx="1004147" cy="1296881"/>
        </a:xfrm>
        <a:prstGeom prst="rect">
          <a:avLst/>
        </a:prstGeom>
        <a:noFill/>
        <a:ln w="9525" algn="ctr">
          <a:miter lim="800000"/>
          <a:headEnd/>
          <a:tailEnd/>
        </a:ln>
      </xdr:spPr>
    </xdr:pic>
    <xdr:clientData/>
  </xdr:twoCellAnchor>
  <xdr:twoCellAnchor editAs="oneCell">
    <xdr:from>
      <xdr:col>3</xdr:col>
      <xdr:colOff>110066</xdr:colOff>
      <xdr:row>2</xdr:row>
      <xdr:rowOff>138642</xdr:rowOff>
    </xdr:from>
    <xdr:to>
      <xdr:col>4</xdr:col>
      <xdr:colOff>259080</xdr:colOff>
      <xdr:row>7</xdr:row>
      <xdr:rowOff>82550</xdr:rowOff>
    </xdr:to>
    <xdr:pic>
      <xdr:nvPicPr>
        <xdr:cNvPr id="5" name="Image 4">
          <a:extLst>
            <a:ext uri="{FF2B5EF4-FFF2-40B4-BE49-F238E27FC236}">
              <a16:creationId xmlns:a16="http://schemas.microsoft.com/office/drawing/2014/main" id="{00000000-0008-0000-0A00-000005000000}"/>
            </a:ext>
          </a:extLst>
        </xdr:cNvPr>
        <xdr:cNvPicPr/>
      </xdr:nvPicPr>
      <xdr:blipFill>
        <a:blip xmlns:r="http://schemas.openxmlformats.org/officeDocument/2006/relationships" r:embed="rId2"/>
        <a:srcRect/>
        <a:stretch>
          <a:fillRect/>
        </a:stretch>
      </xdr:blipFill>
      <xdr:spPr bwMode="auto">
        <a:xfrm>
          <a:off x="5230706" y="519642"/>
          <a:ext cx="941494" cy="1117388"/>
        </a:xfrm>
        <a:prstGeom prst="rect">
          <a:avLst/>
        </a:prstGeom>
        <a:noFill/>
      </xdr:spPr>
    </xdr:pic>
    <xdr:clientData/>
  </xdr:twoCellAnchor>
  <xdr:twoCellAnchor>
    <xdr:from>
      <xdr:col>13</xdr:col>
      <xdr:colOff>466576</xdr:colOff>
      <xdr:row>2</xdr:row>
      <xdr:rowOff>73025</xdr:rowOff>
    </xdr:from>
    <xdr:to>
      <xdr:col>14</xdr:col>
      <xdr:colOff>678243</xdr:colOff>
      <xdr:row>8</xdr:row>
      <xdr:rowOff>21166</xdr:rowOff>
    </xdr:to>
    <xdr:pic>
      <xdr:nvPicPr>
        <xdr:cNvPr id="6" name="Image 5" descr="Armoirievv">
          <a:extLst>
            <a:ext uri="{FF2B5EF4-FFF2-40B4-BE49-F238E27FC236}">
              <a16:creationId xmlns:a16="http://schemas.microsoft.com/office/drawing/2014/main" id="{00000000-0008-0000-0A00-000006000000}"/>
            </a:ext>
          </a:extLst>
        </xdr:cNvPr>
        <xdr:cNvPicPr>
          <a:picLocks noChangeAspect="1" noChangeArrowheads="1"/>
        </xdr:cNvPicPr>
      </xdr:nvPicPr>
      <xdr:blipFill>
        <a:blip xmlns:r="http://schemas.openxmlformats.org/officeDocument/2006/relationships" r:embed="rId1" cstate="print"/>
        <a:srcRect/>
        <a:stretch>
          <a:fillRect/>
        </a:stretch>
      </xdr:blipFill>
      <xdr:spPr bwMode="auto">
        <a:xfrm>
          <a:off x="13512016" y="454025"/>
          <a:ext cx="1004147" cy="1296881"/>
        </a:xfrm>
        <a:prstGeom prst="rect">
          <a:avLst/>
        </a:prstGeom>
        <a:noFill/>
        <a:ln w="9525" algn="ctr">
          <a:miter lim="800000"/>
          <a:headEnd/>
          <a:tailEnd/>
        </a:ln>
      </xdr:spPr>
    </xdr:pic>
    <xdr:clientData/>
  </xdr:twoCellAnchor>
  <xdr:twoCellAnchor editAs="oneCell">
    <xdr:from>
      <xdr:col>3</xdr:col>
      <xdr:colOff>110066</xdr:colOff>
      <xdr:row>2</xdr:row>
      <xdr:rowOff>138642</xdr:rowOff>
    </xdr:from>
    <xdr:to>
      <xdr:col>4</xdr:col>
      <xdr:colOff>259080</xdr:colOff>
      <xdr:row>7</xdr:row>
      <xdr:rowOff>82550</xdr:rowOff>
    </xdr:to>
    <xdr:pic>
      <xdr:nvPicPr>
        <xdr:cNvPr id="7" name="Image 6">
          <a:extLst>
            <a:ext uri="{FF2B5EF4-FFF2-40B4-BE49-F238E27FC236}">
              <a16:creationId xmlns:a16="http://schemas.microsoft.com/office/drawing/2014/main" id="{00000000-0008-0000-0A00-000007000000}"/>
            </a:ext>
          </a:extLst>
        </xdr:cNvPr>
        <xdr:cNvPicPr/>
      </xdr:nvPicPr>
      <xdr:blipFill>
        <a:blip xmlns:r="http://schemas.openxmlformats.org/officeDocument/2006/relationships" r:embed="rId2"/>
        <a:srcRect/>
        <a:stretch>
          <a:fillRect/>
        </a:stretch>
      </xdr:blipFill>
      <xdr:spPr bwMode="auto">
        <a:xfrm>
          <a:off x="5230706" y="519642"/>
          <a:ext cx="941494" cy="1117388"/>
        </a:xfrm>
        <a:prstGeom prst="rect">
          <a:avLst/>
        </a:prstGeom>
        <a:noFill/>
      </xdr:spPr>
    </xdr:pic>
    <xdr:clientData/>
  </xdr:twoCellAnchor>
  <xdr:twoCellAnchor>
    <xdr:from>
      <xdr:col>13</xdr:col>
      <xdr:colOff>466576</xdr:colOff>
      <xdr:row>2</xdr:row>
      <xdr:rowOff>73025</xdr:rowOff>
    </xdr:from>
    <xdr:to>
      <xdr:col>14</xdr:col>
      <xdr:colOff>678243</xdr:colOff>
      <xdr:row>8</xdr:row>
      <xdr:rowOff>21166</xdr:rowOff>
    </xdr:to>
    <xdr:pic>
      <xdr:nvPicPr>
        <xdr:cNvPr id="8" name="Image 7" descr="Armoirievv">
          <a:extLst>
            <a:ext uri="{FF2B5EF4-FFF2-40B4-BE49-F238E27FC236}">
              <a16:creationId xmlns:a16="http://schemas.microsoft.com/office/drawing/2014/main" id="{00000000-0008-0000-0A00-000008000000}"/>
            </a:ext>
          </a:extLst>
        </xdr:cNvPr>
        <xdr:cNvPicPr>
          <a:picLocks noChangeAspect="1" noChangeArrowheads="1"/>
        </xdr:cNvPicPr>
      </xdr:nvPicPr>
      <xdr:blipFill>
        <a:blip xmlns:r="http://schemas.openxmlformats.org/officeDocument/2006/relationships" r:embed="rId1" cstate="print"/>
        <a:srcRect/>
        <a:stretch>
          <a:fillRect/>
        </a:stretch>
      </xdr:blipFill>
      <xdr:spPr bwMode="auto">
        <a:xfrm>
          <a:off x="13512016" y="454025"/>
          <a:ext cx="1004147" cy="1296881"/>
        </a:xfrm>
        <a:prstGeom prst="rect">
          <a:avLst/>
        </a:prstGeom>
        <a:noFill/>
        <a:ln w="9525" algn="ctr">
          <a:miter lim="800000"/>
          <a:headEnd/>
          <a:tailEnd/>
        </a:ln>
      </xdr:spPr>
    </xdr:pic>
    <xdr:clientData/>
  </xdr:twoCellAnchor>
  <xdr:twoCellAnchor editAs="oneCell">
    <xdr:from>
      <xdr:col>3</xdr:col>
      <xdr:colOff>110066</xdr:colOff>
      <xdr:row>2</xdr:row>
      <xdr:rowOff>138642</xdr:rowOff>
    </xdr:from>
    <xdr:to>
      <xdr:col>4</xdr:col>
      <xdr:colOff>259080</xdr:colOff>
      <xdr:row>7</xdr:row>
      <xdr:rowOff>82550</xdr:rowOff>
    </xdr:to>
    <xdr:pic>
      <xdr:nvPicPr>
        <xdr:cNvPr id="9" name="Image 8">
          <a:extLst>
            <a:ext uri="{FF2B5EF4-FFF2-40B4-BE49-F238E27FC236}">
              <a16:creationId xmlns:a16="http://schemas.microsoft.com/office/drawing/2014/main" id="{00000000-0008-0000-0A00-000009000000}"/>
            </a:ext>
          </a:extLst>
        </xdr:cNvPr>
        <xdr:cNvPicPr/>
      </xdr:nvPicPr>
      <xdr:blipFill>
        <a:blip xmlns:r="http://schemas.openxmlformats.org/officeDocument/2006/relationships" r:embed="rId2"/>
        <a:srcRect/>
        <a:stretch>
          <a:fillRect/>
        </a:stretch>
      </xdr:blipFill>
      <xdr:spPr bwMode="auto">
        <a:xfrm>
          <a:off x="5230706" y="519642"/>
          <a:ext cx="941494" cy="1117388"/>
        </a:xfrm>
        <a:prstGeom prst="rect">
          <a:avLst/>
        </a:prstGeom>
        <a:noFill/>
      </xdr:spPr>
    </xdr:pic>
    <xdr:clientData/>
  </xdr:twoCellAnchor>
  <xdr:twoCellAnchor>
    <xdr:from>
      <xdr:col>13</xdr:col>
      <xdr:colOff>466576</xdr:colOff>
      <xdr:row>2</xdr:row>
      <xdr:rowOff>73025</xdr:rowOff>
    </xdr:from>
    <xdr:to>
      <xdr:col>14</xdr:col>
      <xdr:colOff>678243</xdr:colOff>
      <xdr:row>8</xdr:row>
      <xdr:rowOff>21166</xdr:rowOff>
    </xdr:to>
    <xdr:pic>
      <xdr:nvPicPr>
        <xdr:cNvPr id="10" name="Image 9" descr="Armoirievv">
          <a:extLst>
            <a:ext uri="{FF2B5EF4-FFF2-40B4-BE49-F238E27FC236}">
              <a16:creationId xmlns:a16="http://schemas.microsoft.com/office/drawing/2014/main" id="{00000000-0008-0000-0A00-00000A000000}"/>
            </a:ext>
          </a:extLst>
        </xdr:cNvPr>
        <xdr:cNvPicPr>
          <a:picLocks noChangeAspect="1" noChangeArrowheads="1"/>
        </xdr:cNvPicPr>
      </xdr:nvPicPr>
      <xdr:blipFill>
        <a:blip xmlns:r="http://schemas.openxmlformats.org/officeDocument/2006/relationships" r:embed="rId1" cstate="print"/>
        <a:srcRect/>
        <a:stretch>
          <a:fillRect/>
        </a:stretch>
      </xdr:blipFill>
      <xdr:spPr bwMode="auto">
        <a:xfrm>
          <a:off x="13512016" y="454025"/>
          <a:ext cx="1004147" cy="1296881"/>
        </a:xfrm>
        <a:prstGeom prst="rect">
          <a:avLst/>
        </a:prstGeom>
        <a:noFill/>
        <a:ln w="9525" algn="ctr">
          <a:miter lim="800000"/>
          <a:headEnd/>
          <a:tailEnd/>
        </a:ln>
      </xdr:spPr>
    </xdr:pic>
    <xdr:clientData/>
  </xdr:twoCellAnchor>
  <xdr:twoCellAnchor editAs="oneCell">
    <xdr:from>
      <xdr:col>3</xdr:col>
      <xdr:colOff>110066</xdr:colOff>
      <xdr:row>2</xdr:row>
      <xdr:rowOff>138642</xdr:rowOff>
    </xdr:from>
    <xdr:to>
      <xdr:col>4</xdr:col>
      <xdr:colOff>259080</xdr:colOff>
      <xdr:row>7</xdr:row>
      <xdr:rowOff>82550</xdr:rowOff>
    </xdr:to>
    <xdr:pic>
      <xdr:nvPicPr>
        <xdr:cNvPr id="11" name="Image 10">
          <a:extLst>
            <a:ext uri="{FF2B5EF4-FFF2-40B4-BE49-F238E27FC236}">
              <a16:creationId xmlns:a16="http://schemas.microsoft.com/office/drawing/2014/main" id="{00000000-0008-0000-0A00-00000B000000}"/>
            </a:ext>
          </a:extLst>
        </xdr:cNvPr>
        <xdr:cNvPicPr/>
      </xdr:nvPicPr>
      <xdr:blipFill>
        <a:blip xmlns:r="http://schemas.openxmlformats.org/officeDocument/2006/relationships" r:embed="rId2"/>
        <a:srcRect/>
        <a:stretch>
          <a:fillRect/>
        </a:stretch>
      </xdr:blipFill>
      <xdr:spPr bwMode="auto">
        <a:xfrm>
          <a:off x="5230706" y="519642"/>
          <a:ext cx="941494" cy="1117388"/>
        </a:xfrm>
        <a:prstGeom prst="rect">
          <a:avLst/>
        </a:prstGeom>
        <a:noFill/>
      </xdr:spPr>
    </xdr:pic>
    <xdr:clientData/>
  </xdr:twoCellAnchor>
</xdr:wsDr>
</file>

<file path=xl/drawings/drawing12.xml><?xml version="1.0" encoding="utf-8"?>
<xdr:wsDr xmlns:xdr="http://schemas.openxmlformats.org/drawingml/2006/spreadsheetDrawing" xmlns:a="http://schemas.openxmlformats.org/drawingml/2006/main">
  <xdr:twoCellAnchor>
    <xdr:from>
      <xdr:col>13</xdr:col>
      <xdr:colOff>348194</xdr:colOff>
      <xdr:row>2</xdr:row>
      <xdr:rowOff>44450</xdr:rowOff>
    </xdr:from>
    <xdr:to>
      <xdr:col>15</xdr:col>
      <xdr:colOff>57151</xdr:colOff>
      <xdr:row>6</xdr:row>
      <xdr:rowOff>139929</xdr:rowOff>
    </xdr:to>
    <xdr:pic>
      <xdr:nvPicPr>
        <xdr:cNvPr id="2" name="Image 1" descr="Armoirievv">
          <a:extLst>
            <a:ext uri="{FF2B5EF4-FFF2-40B4-BE49-F238E27FC236}">
              <a16:creationId xmlns:a16="http://schemas.microsoft.com/office/drawing/2014/main" id="{00000000-0008-0000-0B00-000002000000}"/>
            </a:ext>
          </a:extLst>
        </xdr:cNvPr>
        <xdr:cNvPicPr>
          <a:picLocks noChangeAspect="1" noChangeArrowheads="1"/>
        </xdr:cNvPicPr>
      </xdr:nvPicPr>
      <xdr:blipFill>
        <a:blip xmlns:r="http://schemas.openxmlformats.org/officeDocument/2006/relationships" r:embed="rId1" cstate="print"/>
        <a:srcRect/>
        <a:stretch>
          <a:fillRect/>
        </a:stretch>
      </xdr:blipFill>
      <xdr:spPr bwMode="auto">
        <a:xfrm>
          <a:off x="10886654" y="425450"/>
          <a:ext cx="1011977" cy="1093699"/>
        </a:xfrm>
        <a:prstGeom prst="rect">
          <a:avLst/>
        </a:prstGeom>
        <a:noFill/>
        <a:ln w="9525" algn="ctr">
          <a:miter lim="800000"/>
          <a:headEnd/>
          <a:tailEnd/>
        </a:ln>
      </xdr:spPr>
    </xdr:pic>
    <xdr:clientData/>
  </xdr:twoCellAnchor>
  <xdr:twoCellAnchor editAs="oneCell">
    <xdr:from>
      <xdr:col>3</xdr:col>
      <xdr:colOff>110066</xdr:colOff>
      <xdr:row>2</xdr:row>
      <xdr:rowOff>138642</xdr:rowOff>
    </xdr:from>
    <xdr:to>
      <xdr:col>4</xdr:col>
      <xdr:colOff>495300</xdr:colOff>
      <xdr:row>6</xdr:row>
      <xdr:rowOff>6350</xdr:rowOff>
    </xdr:to>
    <xdr:pic>
      <xdr:nvPicPr>
        <xdr:cNvPr id="3" name="Image 2">
          <a:extLst>
            <a:ext uri="{FF2B5EF4-FFF2-40B4-BE49-F238E27FC236}">
              <a16:creationId xmlns:a16="http://schemas.microsoft.com/office/drawing/2014/main" id="{00000000-0008-0000-0B00-000003000000}"/>
            </a:ext>
          </a:extLst>
        </xdr:cNvPr>
        <xdr:cNvPicPr/>
      </xdr:nvPicPr>
      <xdr:blipFill>
        <a:blip xmlns:r="http://schemas.openxmlformats.org/officeDocument/2006/relationships" r:embed="rId2"/>
        <a:srcRect/>
        <a:stretch>
          <a:fillRect/>
        </a:stretch>
      </xdr:blipFill>
      <xdr:spPr bwMode="auto">
        <a:xfrm>
          <a:off x="4887806" y="519642"/>
          <a:ext cx="941494" cy="865928"/>
        </a:xfrm>
        <a:prstGeom prst="rect">
          <a:avLst/>
        </a:prstGeom>
        <a:noFill/>
      </xdr:spPr>
    </xdr:pic>
    <xdr:clientData/>
  </xdr:twoCellAnchor>
  <xdr:twoCellAnchor>
    <xdr:from>
      <xdr:col>13</xdr:col>
      <xdr:colOff>348194</xdr:colOff>
      <xdr:row>2</xdr:row>
      <xdr:rowOff>44450</xdr:rowOff>
    </xdr:from>
    <xdr:to>
      <xdr:col>15</xdr:col>
      <xdr:colOff>57151</xdr:colOff>
      <xdr:row>6</xdr:row>
      <xdr:rowOff>139929</xdr:rowOff>
    </xdr:to>
    <xdr:pic>
      <xdr:nvPicPr>
        <xdr:cNvPr id="4" name="Image 1" descr="Armoirievv">
          <a:extLst>
            <a:ext uri="{FF2B5EF4-FFF2-40B4-BE49-F238E27FC236}">
              <a16:creationId xmlns:a16="http://schemas.microsoft.com/office/drawing/2014/main" id="{00000000-0008-0000-0B00-000004000000}"/>
            </a:ext>
          </a:extLst>
        </xdr:cNvPr>
        <xdr:cNvPicPr>
          <a:picLocks noChangeAspect="1" noChangeArrowheads="1"/>
        </xdr:cNvPicPr>
      </xdr:nvPicPr>
      <xdr:blipFill>
        <a:blip xmlns:r="http://schemas.openxmlformats.org/officeDocument/2006/relationships" r:embed="rId1" cstate="print"/>
        <a:srcRect/>
        <a:stretch>
          <a:fillRect/>
        </a:stretch>
      </xdr:blipFill>
      <xdr:spPr bwMode="auto">
        <a:xfrm>
          <a:off x="10886654" y="425450"/>
          <a:ext cx="1011977" cy="1093699"/>
        </a:xfrm>
        <a:prstGeom prst="rect">
          <a:avLst/>
        </a:prstGeom>
        <a:noFill/>
        <a:ln w="9525" algn="ctr">
          <a:miter lim="800000"/>
          <a:headEnd/>
          <a:tailEnd/>
        </a:ln>
      </xdr:spPr>
    </xdr:pic>
    <xdr:clientData/>
  </xdr:twoCellAnchor>
  <xdr:twoCellAnchor editAs="oneCell">
    <xdr:from>
      <xdr:col>3</xdr:col>
      <xdr:colOff>110066</xdr:colOff>
      <xdr:row>2</xdr:row>
      <xdr:rowOff>138642</xdr:rowOff>
    </xdr:from>
    <xdr:to>
      <xdr:col>4</xdr:col>
      <xdr:colOff>495300</xdr:colOff>
      <xdr:row>6</xdr:row>
      <xdr:rowOff>6350</xdr:rowOff>
    </xdr:to>
    <xdr:pic>
      <xdr:nvPicPr>
        <xdr:cNvPr id="5" name="Image 4">
          <a:extLst>
            <a:ext uri="{FF2B5EF4-FFF2-40B4-BE49-F238E27FC236}">
              <a16:creationId xmlns:a16="http://schemas.microsoft.com/office/drawing/2014/main" id="{00000000-0008-0000-0B00-000005000000}"/>
            </a:ext>
          </a:extLst>
        </xdr:cNvPr>
        <xdr:cNvPicPr/>
      </xdr:nvPicPr>
      <xdr:blipFill>
        <a:blip xmlns:r="http://schemas.openxmlformats.org/officeDocument/2006/relationships" r:embed="rId2"/>
        <a:srcRect/>
        <a:stretch>
          <a:fillRect/>
        </a:stretch>
      </xdr:blipFill>
      <xdr:spPr bwMode="auto">
        <a:xfrm>
          <a:off x="4887806" y="519642"/>
          <a:ext cx="941494" cy="865928"/>
        </a:xfrm>
        <a:prstGeom prst="rect">
          <a:avLst/>
        </a:prstGeom>
        <a:noFill/>
      </xdr:spPr>
    </xdr:pic>
    <xdr:clientData/>
  </xdr:twoCellAnchor>
  <xdr:twoCellAnchor>
    <xdr:from>
      <xdr:col>13</xdr:col>
      <xdr:colOff>348194</xdr:colOff>
      <xdr:row>2</xdr:row>
      <xdr:rowOff>44450</xdr:rowOff>
    </xdr:from>
    <xdr:to>
      <xdr:col>15</xdr:col>
      <xdr:colOff>57151</xdr:colOff>
      <xdr:row>6</xdr:row>
      <xdr:rowOff>139929</xdr:rowOff>
    </xdr:to>
    <xdr:pic>
      <xdr:nvPicPr>
        <xdr:cNvPr id="6" name="Image 5" descr="Armoirievv">
          <a:extLst>
            <a:ext uri="{FF2B5EF4-FFF2-40B4-BE49-F238E27FC236}">
              <a16:creationId xmlns:a16="http://schemas.microsoft.com/office/drawing/2014/main" id="{00000000-0008-0000-0B00-000006000000}"/>
            </a:ext>
          </a:extLst>
        </xdr:cNvPr>
        <xdr:cNvPicPr>
          <a:picLocks noChangeAspect="1" noChangeArrowheads="1"/>
        </xdr:cNvPicPr>
      </xdr:nvPicPr>
      <xdr:blipFill>
        <a:blip xmlns:r="http://schemas.openxmlformats.org/officeDocument/2006/relationships" r:embed="rId1" cstate="print"/>
        <a:srcRect/>
        <a:stretch>
          <a:fillRect/>
        </a:stretch>
      </xdr:blipFill>
      <xdr:spPr bwMode="auto">
        <a:xfrm>
          <a:off x="10886654" y="425450"/>
          <a:ext cx="1011977" cy="1093699"/>
        </a:xfrm>
        <a:prstGeom prst="rect">
          <a:avLst/>
        </a:prstGeom>
        <a:noFill/>
        <a:ln w="9525" algn="ctr">
          <a:miter lim="800000"/>
          <a:headEnd/>
          <a:tailEnd/>
        </a:ln>
      </xdr:spPr>
    </xdr:pic>
    <xdr:clientData/>
  </xdr:twoCellAnchor>
  <xdr:twoCellAnchor editAs="oneCell">
    <xdr:from>
      <xdr:col>3</xdr:col>
      <xdr:colOff>110066</xdr:colOff>
      <xdr:row>2</xdr:row>
      <xdr:rowOff>138642</xdr:rowOff>
    </xdr:from>
    <xdr:to>
      <xdr:col>4</xdr:col>
      <xdr:colOff>495300</xdr:colOff>
      <xdr:row>6</xdr:row>
      <xdr:rowOff>6350</xdr:rowOff>
    </xdr:to>
    <xdr:pic>
      <xdr:nvPicPr>
        <xdr:cNvPr id="7" name="Image 6">
          <a:extLst>
            <a:ext uri="{FF2B5EF4-FFF2-40B4-BE49-F238E27FC236}">
              <a16:creationId xmlns:a16="http://schemas.microsoft.com/office/drawing/2014/main" id="{00000000-0008-0000-0B00-000007000000}"/>
            </a:ext>
          </a:extLst>
        </xdr:cNvPr>
        <xdr:cNvPicPr/>
      </xdr:nvPicPr>
      <xdr:blipFill>
        <a:blip xmlns:r="http://schemas.openxmlformats.org/officeDocument/2006/relationships" r:embed="rId2"/>
        <a:srcRect/>
        <a:stretch>
          <a:fillRect/>
        </a:stretch>
      </xdr:blipFill>
      <xdr:spPr bwMode="auto">
        <a:xfrm>
          <a:off x="4887806" y="519642"/>
          <a:ext cx="941494" cy="865928"/>
        </a:xfrm>
        <a:prstGeom prst="rect">
          <a:avLst/>
        </a:prstGeom>
        <a:noFill/>
      </xdr:spPr>
    </xdr:pic>
    <xdr:clientData/>
  </xdr:twoCellAnchor>
  <xdr:twoCellAnchor>
    <xdr:from>
      <xdr:col>13</xdr:col>
      <xdr:colOff>348194</xdr:colOff>
      <xdr:row>2</xdr:row>
      <xdr:rowOff>44450</xdr:rowOff>
    </xdr:from>
    <xdr:to>
      <xdr:col>15</xdr:col>
      <xdr:colOff>57151</xdr:colOff>
      <xdr:row>6</xdr:row>
      <xdr:rowOff>139929</xdr:rowOff>
    </xdr:to>
    <xdr:pic>
      <xdr:nvPicPr>
        <xdr:cNvPr id="8" name="Image 7" descr="Armoirievv">
          <a:extLst>
            <a:ext uri="{FF2B5EF4-FFF2-40B4-BE49-F238E27FC236}">
              <a16:creationId xmlns:a16="http://schemas.microsoft.com/office/drawing/2014/main" id="{00000000-0008-0000-0B00-000008000000}"/>
            </a:ext>
          </a:extLst>
        </xdr:cNvPr>
        <xdr:cNvPicPr>
          <a:picLocks noChangeAspect="1" noChangeArrowheads="1"/>
        </xdr:cNvPicPr>
      </xdr:nvPicPr>
      <xdr:blipFill>
        <a:blip xmlns:r="http://schemas.openxmlformats.org/officeDocument/2006/relationships" r:embed="rId1" cstate="print"/>
        <a:srcRect/>
        <a:stretch>
          <a:fillRect/>
        </a:stretch>
      </xdr:blipFill>
      <xdr:spPr bwMode="auto">
        <a:xfrm>
          <a:off x="10886654" y="425450"/>
          <a:ext cx="1011977" cy="1093699"/>
        </a:xfrm>
        <a:prstGeom prst="rect">
          <a:avLst/>
        </a:prstGeom>
        <a:noFill/>
        <a:ln w="9525" algn="ctr">
          <a:miter lim="800000"/>
          <a:headEnd/>
          <a:tailEnd/>
        </a:ln>
      </xdr:spPr>
    </xdr:pic>
    <xdr:clientData/>
  </xdr:twoCellAnchor>
  <xdr:twoCellAnchor editAs="oneCell">
    <xdr:from>
      <xdr:col>3</xdr:col>
      <xdr:colOff>110066</xdr:colOff>
      <xdr:row>2</xdr:row>
      <xdr:rowOff>138642</xdr:rowOff>
    </xdr:from>
    <xdr:to>
      <xdr:col>4</xdr:col>
      <xdr:colOff>495300</xdr:colOff>
      <xdr:row>6</xdr:row>
      <xdr:rowOff>6350</xdr:rowOff>
    </xdr:to>
    <xdr:pic>
      <xdr:nvPicPr>
        <xdr:cNvPr id="9" name="Image 8">
          <a:extLst>
            <a:ext uri="{FF2B5EF4-FFF2-40B4-BE49-F238E27FC236}">
              <a16:creationId xmlns:a16="http://schemas.microsoft.com/office/drawing/2014/main" id="{00000000-0008-0000-0B00-000009000000}"/>
            </a:ext>
          </a:extLst>
        </xdr:cNvPr>
        <xdr:cNvPicPr/>
      </xdr:nvPicPr>
      <xdr:blipFill>
        <a:blip xmlns:r="http://schemas.openxmlformats.org/officeDocument/2006/relationships" r:embed="rId2"/>
        <a:srcRect/>
        <a:stretch>
          <a:fillRect/>
        </a:stretch>
      </xdr:blipFill>
      <xdr:spPr bwMode="auto">
        <a:xfrm>
          <a:off x="4887806" y="519642"/>
          <a:ext cx="941494" cy="865928"/>
        </a:xfrm>
        <a:prstGeom prst="rect">
          <a:avLst/>
        </a:prstGeom>
        <a:noFill/>
      </xdr:spPr>
    </xdr:pic>
    <xdr:clientData/>
  </xdr:twoCellAnchor>
</xdr:wsDr>
</file>

<file path=xl/drawings/drawing13.xml><?xml version="1.0" encoding="utf-8"?>
<xdr:wsDr xmlns:xdr="http://schemas.openxmlformats.org/drawingml/2006/spreadsheetDrawing" xmlns:a="http://schemas.openxmlformats.org/drawingml/2006/main">
  <xdr:twoCellAnchor>
    <xdr:from>
      <xdr:col>13</xdr:col>
      <xdr:colOff>466576</xdr:colOff>
      <xdr:row>2</xdr:row>
      <xdr:rowOff>73025</xdr:rowOff>
    </xdr:from>
    <xdr:to>
      <xdr:col>14</xdr:col>
      <xdr:colOff>678243</xdr:colOff>
      <xdr:row>8</xdr:row>
      <xdr:rowOff>21166</xdr:rowOff>
    </xdr:to>
    <xdr:pic>
      <xdr:nvPicPr>
        <xdr:cNvPr id="2" name="Image 1" descr="Armoirievv">
          <a:extLst>
            <a:ext uri="{FF2B5EF4-FFF2-40B4-BE49-F238E27FC236}">
              <a16:creationId xmlns:a16="http://schemas.microsoft.com/office/drawing/2014/main" id="{00000000-0008-0000-0C00-000002000000}"/>
            </a:ext>
          </a:extLst>
        </xdr:cNvPr>
        <xdr:cNvPicPr>
          <a:picLocks noChangeAspect="1" noChangeArrowheads="1"/>
        </xdr:cNvPicPr>
      </xdr:nvPicPr>
      <xdr:blipFill>
        <a:blip xmlns:r="http://schemas.openxmlformats.org/officeDocument/2006/relationships" r:embed="rId1" cstate="print"/>
        <a:srcRect/>
        <a:stretch>
          <a:fillRect/>
        </a:stretch>
      </xdr:blipFill>
      <xdr:spPr bwMode="auto">
        <a:xfrm>
          <a:off x="13512016" y="454025"/>
          <a:ext cx="1004147" cy="1296881"/>
        </a:xfrm>
        <a:prstGeom prst="rect">
          <a:avLst/>
        </a:prstGeom>
        <a:noFill/>
        <a:ln w="9525" algn="ctr">
          <a:miter lim="800000"/>
          <a:headEnd/>
          <a:tailEnd/>
        </a:ln>
      </xdr:spPr>
    </xdr:pic>
    <xdr:clientData/>
  </xdr:twoCellAnchor>
  <xdr:twoCellAnchor editAs="oneCell">
    <xdr:from>
      <xdr:col>3</xdr:col>
      <xdr:colOff>110066</xdr:colOff>
      <xdr:row>2</xdr:row>
      <xdr:rowOff>138642</xdr:rowOff>
    </xdr:from>
    <xdr:to>
      <xdr:col>4</xdr:col>
      <xdr:colOff>259080</xdr:colOff>
      <xdr:row>7</xdr:row>
      <xdr:rowOff>82550</xdr:rowOff>
    </xdr:to>
    <xdr:pic>
      <xdr:nvPicPr>
        <xdr:cNvPr id="3" name="Image 2">
          <a:extLst>
            <a:ext uri="{FF2B5EF4-FFF2-40B4-BE49-F238E27FC236}">
              <a16:creationId xmlns:a16="http://schemas.microsoft.com/office/drawing/2014/main" id="{00000000-0008-0000-0C00-000003000000}"/>
            </a:ext>
          </a:extLst>
        </xdr:cNvPr>
        <xdr:cNvPicPr/>
      </xdr:nvPicPr>
      <xdr:blipFill>
        <a:blip xmlns:r="http://schemas.openxmlformats.org/officeDocument/2006/relationships" r:embed="rId2"/>
        <a:srcRect/>
        <a:stretch>
          <a:fillRect/>
        </a:stretch>
      </xdr:blipFill>
      <xdr:spPr bwMode="auto">
        <a:xfrm>
          <a:off x="5230706" y="519642"/>
          <a:ext cx="941494" cy="1117388"/>
        </a:xfrm>
        <a:prstGeom prst="rect">
          <a:avLst/>
        </a:prstGeom>
        <a:noFill/>
      </xdr:spPr>
    </xdr:pic>
    <xdr:clientData/>
  </xdr:twoCellAnchor>
  <xdr:twoCellAnchor>
    <xdr:from>
      <xdr:col>13</xdr:col>
      <xdr:colOff>466576</xdr:colOff>
      <xdr:row>2</xdr:row>
      <xdr:rowOff>73025</xdr:rowOff>
    </xdr:from>
    <xdr:to>
      <xdr:col>14</xdr:col>
      <xdr:colOff>678243</xdr:colOff>
      <xdr:row>8</xdr:row>
      <xdr:rowOff>21166</xdr:rowOff>
    </xdr:to>
    <xdr:pic>
      <xdr:nvPicPr>
        <xdr:cNvPr id="4" name="Image 3" descr="Armoirievv">
          <a:extLst>
            <a:ext uri="{FF2B5EF4-FFF2-40B4-BE49-F238E27FC236}">
              <a16:creationId xmlns:a16="http://schemas.microsoft.com/office/drawing/2014/main" id="{00000000-0008-0000-0C00-000004000000}"/>
            </a:ext>
          </a:extLst>
        </xdr:cNvPr>
        <xdr:cNvPicPr>
          <a:picLocks noChangeAspect="1" noChangeArrowheads="1"/>
        </xdr:cNvPicPr>
      </xdr:nvPicPr>
      <xdr:blipFill>
        <a:blip xmlns:r="http://schemas.openxmlformats.org/officeDocument/2006/relationships" r:embed="rId1" cstate="print"/>
        <a:srcRect/>
        <a:stretch>
          <a:fillRect/>
        </a:stretch>
      </xdr:blipFill>
      <xdr:spPr bwMode="auto">
        <a:xfrm>
          <a:off x="13512016" y="454025"/>
          <a:ext cx="1004147" cy="1296881"/>
        </a:xfrm>
        <a:prstGeom prst="rect">
          <a:avLst/>
        </a:prstGeom>
        <a:noFill/>
        <a:ln w="9525" algn="ctr">
          <a:miter lim="800000"/>
          <a:headEnd/>
          <a:tailEnd/>
        </a:ln>
      </xdr:spPr>
    </xdr:pic>
    <xdr:clientData/>
  </xdr:twoCellAnchor>
  <xdr:twoCellAnchor editAs="oneCell">
    <xdr:from>
      <xdr:col>3</xdr:col>
      <xdr:colOff>110066</xdr:colOff>
      <xdr:row>2</xdr:row>
      <xdr:rowOff>138642</xdr:rowOff>
    </xdr:from>
    <xdr:to>
      <xdr:col>4</xdr:col>
      <xdr:colOff>259080</xdr:colOff>
      <xdr:row>7</xdr:row>
      <xdr:rowOff>82550</xdr:rowOff>
    </xdr:to>
    <xdr:pic>
      <xdr:nvPicPr>
        <xdr:cNvPr id="5" name="Image 4">
          <a:extLst>
            <a:ext uri="{FF2B5EF4-FFF2-40B4-BE49-F238E27FC236}">
              <a16:creationId xmlns:a16="http://schemas.microsoft.com/office/drawing/2014/main" id="{00000000-0008-0000-0C00-000005000000}"/>
            </a:ext>
          </a:extLst>
        </xdr:cNvPr>
        <xdr:cNvPicPr/>
      </xdr:nvPicPr>
      <xdr:blipFill>
        <a:blip xmlns:r="http://schemas.openxmlformats.org/officeDocument/2006/relationships" r:embed="rId2"/>
        <a:srcRect/>
        <a:stretch>
          <a:fillRect/>
        </a:stretch>
      </xdr:blipFill>
      <xdr:spPr bwMode="auto">
        <a:xfrm>
          <a:off x="5230706" y="519642"/>
          <a:ext cx="941494" cy="1117388"/>
        </a:xfrm>
        <a:prstGeom prst="rect">
          <a:avLst/>
        </a:prstGeom>
        <a:noFill/>
      </xdr:spPr>
    </xdr:pic>
    <xdr:clientData/>
  </xdr:twoCellAnchor>
  <xdr:twoCellAnchor>
    <xdr:from>
      <xdr:col>13</xdr:col>
      <xdr:colOff>466576</xdr:colOff>
      <xdr:row>2</xdr:row>
      <xdr:rowOff>73025</xdr:rowOff>
    </xdr:from>
    <xdr:to>
      <xdr:col>14</xdr:col>
      <xdr:colOff>678243</xdr:colOff>
      <xdr:row>8</xdr:row>
      <xdr:rowOff>21166</xdr:rowOff>
    </xdr:to>
    <xdr:pic>
      <xdr:nvPicPr>
        <xdr:cNvPr id="6" name="Image 5" descr="Armoirievv">
          <a:extLst>
            <a:ext uri="{FF2B5EF4-FFF2-40B4-BE49-F238E27FC236}">
              <a16:creationId xmlns:a16="http://schemas.microsoft.com/office/drawing/2014/main" id="{00000000-0008-0000-0C00-000006000000}"/>
            </a:ext>
          </a:extLst>
        </xdr:cNvPr>
        <xdr:cNvPicPr>
          <a:picLocks noChangeAspect="1" noChangeArrowheads="1"/>
        </xdr:cNvPicPr>
      </xdr:nvPicPr>
      <xdr:blipFill>
        <a:blip xmlns:r="http://schemas.openxmlformats.org/officeDocument/2006/relationships" r:embed="rId1" cstate="print"/>
        <a:srcRect/>
        <a:stretch>
          <a:fillRect/>
        </a:stretch>
      </xdr:blipFill>
      <xdr:spPr bwMode="auto">
        <a:xfrm>
          <a:off x="13512016" y="454025"/>
          <a:ext cx="1004147" cy="1296881"/>
        </a:xfrm>
        <a:prstGeom prst="rect">
          <a:avLst/>
        </a:prstGeom>
        <a:noFill/>
        <a:ln w="9525" algn="ctr">
          <a:miter lim="800000"/>
          <a:headEnd/>
          <a:tailEnd/>
        </a:ln>
      </xdr:spPr>
    </xdr:pic>
    <xdr:clientData/>
  </xdr:twoCellAnchor>
  <xdr:twoCellAnchor editAs="oneCell">
    <xdr:from>
      <xdr:col>3</xdr:col>
      <xdr:colOff>110066</xdr:colOff>
      <xdr:row>2</xdr:row>
      <xdr:rowOff>138642</xdr:rowOff>
    </xdr:from>
    <xdr:to>
      <xdr:col>4</xdr:col>
      <xdr:colOff>259080</xdr:colOff>
      <xdr:row>7</xdr:row>
      <xdr:rowOff>82550</xdr:rowOff>
    </xdr:to>
    <xdr:pic>
      <xdr:nvPicPr>
        <xdr:cNvPr id="7" name="Image 6">
          <a:extLst>
            <a:ext uri="{FF2B5EF4-FFF2-40B4-BE49-F238E27FC236}">
              <a16:creationId xmlns:a16="http://schemas.microsoft.com/office/drawing/2014/main" id="{00000000-0008-0000-0C00-000007000000}"/>
            </a:ext>
          </a:extLst>
        </xdr:cNvPr>
        <xdr:cNvPicPr/>
      </xdr:nvPicPr>
      <xdr:blipFill>
        <a:blip xmlns:r="http://schemas.openxmlformats.org/officeDocument/2006/relationships" r:embed="rId2"/>
        <a:srcRect/>
        <a:stretch>
          <a:fillRect/>
        </a:stretch>
      </xdr:blipFill>
      <xdr:spPr bwMode="auto">
        <a:xfrm>
          <a:off x="5230706" y="519642"/>
          <a:ext cx="941494" cy="1117388"/>
        </a:xfrm>
        <a:prstGeom prst="rect">
          <a:avLst/>
        </a:prstGeom>
        <a:noFill/>
      </xdr:spPr>
    </xdr:pic>
    <xdr:clientData/>
  </xdr:twoCellAnchor>
  <xdr:twoCellAnchor>
    <xdr:from>
      <xdr:col>13</xdr:col>
      <xdr:colOff>466576</xdr:colOff>
      <xdr:row>2</xdr:row>
      <xdr:rowOff>73025</xdr:rowOff>
    </xdr:from>
    <xdr:to>
      <xdr:col>14</xdr:col>
      <xdr:colOff>678243</xdr:colOff>
      <xdr:row>8</xdr:row>
      <xdr:rowOff>21166</xdr:rowOff>
    </xdr:to>
    <xdr:pic>
      <xdr:nvPicPr>
        <xdr:cNvPr id="8" name="Image 7" descr="Armoirievv">
          <a:extLst>
            <a:ext uri="{FF2B5EF4-FFF2-40B4-BE49-F238E27FC236}">
              <a16:creationId xmlns:a16="http://schemas.microsoft.com/office/drawing/2014/main" id="{00000000-0008-0000-0C00-000008000000}"/>
            </a:ext>
          </a:extLst>
        </xdr:cNvPr>
        <xdr:cNvPicPr>
          <a:picLocks noChangeAspect="1" noChangeArrowheads="1"/>
        </xdr:cNvPicPr>
      </xdr:nvPicPr>
      <xdr:blipFill>
        <a:blip xmlns:r="http://schemas.openxmlformats.org/officeDocument/2006/relationships" r:embed="rId1" cstate="print"/>
        <a:srcRect/>
        <a:stretch>
          <a:fillRect/>
        </a:stretch>
      </xdr:blipFill>
      <xdr:spPr bwMode="auto">
        <a:xfrm>
          <a:off x="13512016" y="454025"/>
          <a:ext cx="1004147" cy="1296881"/>
        </a:xfrm>
        <a:prstGeom prst="rect">
          <a:avLst/>
        </a:prstGeom>
        <a:noFill/>
        <a:ln w="9525" algn="ctr">
          <a:miter lim="800000"/>
          <a:headEnd/>
          <a:tailEnd/>
        </a:ln>
      </xdr:spPr>
    </xdr:pic>
    <xdr:clientData/>
  </xdr:twoCellAnchor>
  <xdr:twoCellAnchor editAs="oneCell">
    <xdr:from>
      <xdr:col>3</xdr:col>
      <xdr:colOff>110066</xdr:colOff>
      <xdr:row>2</xdr:row>
      <xdr:rowOff>138642</xdr:rowOff>
    </xdr:from>
    <xdr:to>
      <xdr:col>4</xdr:col>
      <xdr:colOff>259080</xdr:colOff>
      <xdr:row>7</xdr:row>
      <xdr:rowOff>82550</xdr:rowOff>
    </xdr:to>
    <xdr:pic>
      <xdr:nvPicPr>
        <xdr:cNvPr id="9" name="Image 8">
          <a:extLst>
            <a:ext uri="{FF2B5EF4-FFF2-40B4-BE49-F238E27FC236}">
              <a16:creationId xmlns:a16="http://schemas.microsoft.com/office/drawing/2014/main" id="{00000000-0008-0000-0C00-000009000000}"/>
            </a:ext>
          </a:extLst>
        </xdr:cNvPr>
        <xdr:cNvPicPr/>
      </xdr:nvPicPr>
      <xdr:blipFill>
        <a:blip xmlns:r="http://schemas.openxmlformats.org/officeDocument/2006/relationships" r:embed="rId2"/>
        <a:srcRect/>
        <a:stretch>
          <a:fillRect/>
        </a:stretch>
      </xdr:blipFill>
      <xdr:spPr bwMode="auto">
        <a:xfrm>
          <a:off x="5230706" y="519642"/>
          <a:ext cx="941494" cy="1117388"/>
        </a:xfrm>
        <a:prstGeom prst="rect">
          <a:avLst/>
        </a:prstGeom>
        <a:noFill/>
      </xdr:spPr>
    </xdr:pic>
    <xdr:clientData/>
  </xdr:twoCellAnchor>
  <xdr:twoCellAnchor>
    <xdr:from>
      <xdr:col>13</xdr:col>
      <xdr:colOff>466576</xdr:colOff>
      <xdr:row>2</xdr:row>
      <xdr:rowOff>73025</xdr:rowOff>
    </xdr:from>
    <xdr:to>
      <xdr:col>14</xdr:col>
      <xdr:colOff>678243</xdr:colOff>
      <xdr:row>8</xdr:row>
      <xdr:rowOff>21166</xdr:rowOff>
    </xdr:to>
    <xdr:pic>
      <xdr:nvPicPr>
        <xdr:cNvPr id="10" name="Image 9" descr="Armoirievv">
          <a:extLst>
            <a:ext uri="{FF2B5EF4-FFF2-40B4-BE49-F238E27FC236}">
              <a16:creationId xmlns:a16="http://schemas.microsoft.com/office/drawing/2014/main" id="{00000000-0008-0000-0C00-00000A000000}"/>
            </a:ext>
          </a:extLst>
        </xdr:cNvPr>
        <xdr:cNvPicPr>
          <a:picLocks noChangeAspect="1" noChangeArrowheads="1"/>
        </xdr:cNvPicPr>
      </xdr:nvPicPr>
      <xdr:blipFill>
        <a:blip xmlns:r="http://schemas.openxmlformats.org/officeDocument/2006/relationships" r:embed="rId1" cstate="print"/>
        <a:srcRect/>
        <a:stretch>
          <a:fillRect/>
        </a:stretch>
      </xdr:blipFill>
      <xdr:spPr bwMode="auto">
        <a:xfrm>
          <a:off x="13512016" y="454025"/>
          <a:ext cx="1004147" cy="1296881"/>
        </a:xfrm>
        <a:prstGeom prst="rect">
          <a:avLst/>
        </a:prstGeom>
        <a:noFill/>
        <a:ln w="9525" algn="ctr">
          <a:miter lim="800000"/>
          <a:headEnd/>
          <a:tailEnd/>
        </a:ln>
      </xdr:spPr>
    </xdr:pic>
    <xdr:clientData/>
  </xdr:twoCellAnchor>
  <xdr:twoCellAnchor editAs="oneCell">
    <xdr:from>
      <xdr:col>3</xdr:col>
      <xdr:colOff>110066</xdr:colOff>
      <xdr:row>2</xdr:row>
      <xdr:rowOff>138642</xdr:rowOff>
    </xdr:from>
    <xdr:to>
      <xdr:col>4</xdr:col>
      <xdr:colOff>259080</xdr:colOff>
      <xdr:row>7</xdr:row>
      <xdr:rowOff>82550</xdr:rowOff>
    </xdr:to>
    <xdr:pic>
      <xdr:nvPicPr>
        <xdr:cNvPr id="11" name="Image 10">
          <a:extLst>
            <a:ext uri="{FF2B5EF4-FFF2-40B4-BE49-F238E27FC236}">
              <a16:creationId xmlns:a16="http://schemas.microsoft.com/office/drawing/2014/main" id="{00000000-0008-0000-0C00-00000B000000}"/>
            </a:ext>
          </a:extLst>
        </xdr:cNvPr>
        <xdr:cNvPicPr/>
      </xdr:nvPicPr>
      <xdr:blipFill>
        <a:blip xmlns:r="http://schemas.openxmlformats.org/officeDocument/2006/relationships" r:embed="rId2"/>
        <a:srcRect/>
        <a:stretch>
          <a:fillRect/>
        </a:stretch>
      </xdr:blipFill>
      <xdr:spPr bwMode="auto">
        <a:xfrm>
          <a:off x="5230706" y="519642"/>
          <a:ext cx="941494" cy="1117388"/>
        </a:xfrm>
        <a:prstGeom prst="rect">
          <a:avLst/>
        </a:prstGeom>
        <a:noFill/>
      </xdr:spPr>
    </xdr:pic>
    <xdr:clientData/>
  </xdr:twoCellAnchor>
</xdr:wsDr>
</file>

<file path=xl/drawings/drawing14.xml><?xml version="1.0" encoding="utf-8"?>
<xdr:wsDr xmlns:xdr="http://schemas.openxmlformats.org/drawingml/2006/spreadsheetDrawing" xmlns:a="http://schemas.openxmlformats.org/drawingml/2006/main">
  <xdr:twoCellAnchor>
    <xdr:from>
      <xdr:col>13</xdr:col>
      <xdr:colOff>348194</xdr:colOff>
      <xdr:row>2</xdr:row>
      <xdr:rowOff>44450</xdr:rowOff>
    </xdr:from>
    <xdr:to>
      <xdr:col>15</xdr:col>
      <xdr:colOff>57151</xdr:colOff>
      <xdr:row>6</xdr:row>
      <xdr:rowOff>139929</xdr:rowOff>
    </xdr:to>
    <xdr:pic>
      <xdr:nvPicPr>
        <xdr:cNvPr id="2" name="Image 1" descr="Armoirievv">
          <a:extLst>
            <a:ext uri="{FF2B5EF4-FFF2-40B4-BE49-F238E27FC236}">
              <a16:creationId xmlns:a16="http://schemas.microsoft.com/office/drawing/2014/main" id="{00000000-0008-0000-0D00-000002000000}"/>
            </a:ext>
          </a:extLst>
        </xdr:cNvPr>
        <xdr:cNvPicPr>
          <a:picLocks noChangeAspect="1" noChangeArrowheads="1"/>
        </xdr:cNvPicPr>
      </xdr:nvPicPr>
      <xdr:blipFill>
        <a:blip xmlns:r="http://schemas.openxmlformats.org/officeDocument/2006/relationships" r:embed="rId1" cstate="print"/>
        <a:srcRect/>
        <a:stretch>
          <a:fillRect/>
        </a:stretch>
      </xdr:blipFill>
      <xdr:spPr bwMode="auto">
        <a:xfrm>
          <a:off x="10886654" y="425450"/>
          <a:ext cx="1011977" cy="1093699"/>
        </a:xfrm>
        <a:prstGeom prst="rect">
          <a:avLst/>
        </a:prstGeom>
        <a:noFill/>
        <a:ln w="9525" algn="ctr">
          <a:miter lim="800000"/>
          <a:headEnd/>
          <a:tailEnd/>
        </a:ln>
      </xdr:spPr>
    </xdr:pic>
    <xdr:clientData/>
  </xdr:twoCellAnchor>
  <xdr:twoCellAnchor editAs="oneCell">
    <xdr:from>
      <xdr:col>3</xdr:col>
      <xdr:colOff>110066</xdr:colOff>
      <xdr:row>2</xdr:row>
      <xdr:rowOff>138642</xdr:rowOff>
    </xdr:from>
    <xdr:to>
      <xdr:col>4</xdr:col>
      <xdr:colOff>495300</xdr:colOff>
      <xdr:row>6</xdr:row>
      <xdr:rowOff>6350</xdr:rowOff>
    </xdr:to>
    <xdr:pic>
      <xdr:nvPicPr>
        <xdr:cNvPr id="3" name="Image 2">
          <a:extLst>
            <a:ext uri="{FF2B5EF4-FFF2-40B4-BE49-F238E27FC236}">
              <a16:creationId xmlns:a16="http://schemas.microsoft.com/office/drawing/2014/main" id="{00000000-0008-0000-0D00-000003000000}"/>
            </a:ext>
          </a:extLst>
        </xdr:cNvPr>
        <xdr:cNvPicPr/>
      </xdr:nvPicPr>
      <xdr:blipFill>
        <a:blip xmlns:r="http://schemas.openxmlformats.org/officeDocument/2006/relationships" r:embed="rId2"/>
        <a:srcRect/>
        <a:stretch>
          <a:fillRect/>
        </a:stretch>
      </xdr:blipFill>
      <xdr:spPr bwMode="auto">
        <a:xfrm>
          <a:off x="4887806" y="519642"/>
          <a:ext cx="941494" cy="865928"/>
        </a:xfrm>
        <a:prstGeom prst="rect">
          <a:avLst/>
        </a:prstGeom>
        <a:noFill/>
      </xdr:spPr>
    </xdr:pic>
    <xdr:clientData/>
  </xdr:twoCellAnchor>
  <xdr:twoCellAnchor>
    <xdr:from>
      <xdr:col>13</xdr:col>
      <xdr:colOff>348194</xdr:colOff>
      <xdr:row>2</xdr:row>
      <xdr:rowOff>44450</xdr:rowOff>
    </xdr:from>
    <xdr:to>
      <xdr:col>15</xdr:col>
      <xdr:colOff>57151</xdr:colOff>
      <xdr:row>6</xdr:row>
      <xdr:rowOff>139929</xdr:rowOff>
    </xdr:to>
    <xdr:pic>
      <xdr:nvPicPr>
        <xdr:cNvPr id="4" name="Image 1" descr="Armoirievv">
          <a:extLst>
            <a:ext uri="{FF2B5EF4-FFF2-40B4-BE49-F238E27FC236}">
              <a16:creationId xmlns:a16="http://schemas.microsoft.com/office/drawing/2014/main" id="{00000000-0008-0000-0D00-000004000000}"/>
            </a:ext>
          </a:extLst>
        </xdr:cNvPr>
        <xdr:cNvPicPr>
          <a:picLocks noChangeAspect="1" noChangeArrowheads="1"/>
        </xdr:cNvPicPr>
      </xdr:nvPicPr>
      <xdr:blipFill>
        <a:blip xmlns:r="http://schemas.openxmlformats.org/officeDocument/2006/relationships" r:embed="rId1" cstate="print"/>
        <a:srcRect/>
        <a:stretch>
          <a:fillRect/>
        </a:stretch>
      </xdr:blipFill>
      <xdr:spPr bwMode="auto">
        <a:xfrm>
          <a:off x="10886654" y="425450"/>
          <a:ext cx="1011977" cy="1093699"/>
        </a:xfrm>
        <a:prstGeom prst="rect">
          <a:avLst/>
        </a:prstGeom>
        <a:noFill/>
        <a:ln w="9525" algn="ctr">
          <a:miter lim="800000"/>
          <a:headEnd/>
          <a:tailEnd/>
        </a:ln>
      </xdr:spPr>
    </xdr:pic>
    <xdr:clientData/>
  </xdr:twoCellAnchor>
  <xdr:twoCellAnchor editAs="oneCell">
    <xdr:from>
      <xdr:col>3</xdr:col>
      <xdr:colOff>110066</xdr:colOff>
      <xdr:row>2</xdr:row>
      <xdr:rowOff>138642</xdr:rowOff>
    </xdr:from>
    <xdr:to>
      <xdr:col>4</xdr:col>
      <xdr:colOff>495300</xdr:colOff>
      <xdr:row>6</xdr:row>
      <xdr:rowOff>6350</xdr:rowOff>
    </xdr:to>
    <xdr:pic>
      <xdr:nvPicPr>
        <xdr:cNvPr id="5" name="Image 4">
          <a:extLst>
            <a:ext uri="{FF2B5EF4-FFF2-40B4-BE49-F238E27FC236}">
              <a16:creationId xmlns:a16="http://schemas.microsoft.com/office/drawing/2014/main" id="{00000000-0008-0000-0D00-000005000000}"/>
            </a:ext>
          </a:extLst>
        </xdr:cNvPr>
        <xdr:cNvPicPr/>
      </xdr:nvPicPr>
      <xdr:blipFill>
        <a:blip xmlns:r="http://schemas.openxmlformats.org/officeDocument/2006/relationships" r:embed="rId2"/>
        <a:srcRect/>
        <a:stretch>
          <a:fillRect/>
        </a:stretch>
      </xdr:blipFill>
      <xdr:spPr bwMode="auto">
        <a:xfrm>
          <a:off x="4887806" y="519642"/>
          <a:ext cx="941494" cy="865928"/>
        </a:xfrm>
        <a:prstGeom prst="rect">
          <a:avLst/>
        </a:prstGeom>
        <a:noFill/>
      </xdr:spPr>
    </xdr:pic>
    <xdr:clientData/>
  </xdr:twoCellAnchor>
  <xdr:twoCellAnchor>
    <xdr:from>
      <xdr:col>13</xdr:col>
      <xdr:colOff>348194</xdr:colOff>
      <xdr:row>2</xdr:row>
      <xdr:rowOff>44450</xdr:rowOff>
    </xdr:from>
    <xdr:to>
      <xdr:col>15</xdr:col>
      <xdr:colOff>57151</xdr:colOff>
      <xdr:row>6</xdr:row>
      <xdr:rowOff>139929</xdr:rowOff>
    </xdr:to>
    <xdr:pic>
      <xdr:nvPicPr>
        <xdr:cNvPr id="6" name="Image 5" descr="Armoirievv">
          <a:extLst>
            <a:ext uri="{FF2B5EF4-FFF2-40B4-BE49-F238E27FC236}">
              <a16:creationId xmlns:a16="http://schemas.microsoft.com/office/drawing/2014/main" id="{00000000-0008-0000-0D00-000006000000}"/>
            </a:ext>
          </a:extLst>
        </xdr:cNvPr>
        <xdr:cNvPicPr>
          <a:picLocks noChangeAspect="1" noChangeArrowheads="1"/>
        </xdr:cNvPicPr>
      </xdr:nvPicPr>
      <xdr:blipFill>
        <a:blip xmlns:r="http://schemas.openxmlformats.org/officeDocument/2006/relationships" r:embed="rId1" cstate="print"/>
        <a:srcRect/>
        <a:stretch>
          <a:fillRect/>
        </a:stretch>
      </xdr:blipFill>
      <xdr:spPr bwMode="auto">
        <a:xfrm>
          <a:off x="10886654" y="425450"/>
          <a:ext cx="1011977" cy="1093699"/>
        </a:xfrm>
        <a:prstGeom prst="rect">
          <a:avLst/>
        </a:prstGeom>
        <a:noFill/>
        <a:ln w="9525" algn="ctr">
          <a:miter lim="800000"/>
          <a:headEnd/>
          <a:tailEnd/>
        </a:ln>
      </xdr:spPr>
    </xdr:pic>
    <xdr:clientData/>
  </xdr:twoCellAnchor>
  <xdr:twoCellAnchor editAs="oneCell">
    <xdr:from>
      <xdr:col>3</xdr:col>
      <xdr:colOff>110066</xdr:colOff>
      <xdr:row>2</xdr:row>
      <xdr:rowOff>138642</xdr:rowOff>
    </xdr:from>
    <xdr:to>
      <xdr:col>4</xdr:col>
      <xdr:colOff>495300</xdr:colOff>
      <xdr:row>6</xdr:row>
      <xdr:rowOff>6350</xdr:rowOff>
    </xdr:to>
    <xdr:pic>
      <xdr:nvPicPr>
        <xdr:cNvPr id="7" name="Image 6">
          <a:extLst>
            <a:ext uri="{FF2B5EF4-FFF2-40B4-BE49-F238E27FC236}">
              <a16:creationId xmlns:a16="http://schemas.microsoft.com/office/drawing/2014/main" id="{00000000-0008-0000-0D00-000007000000}"/>
            </a:ext>
          </a:extLst>
        </xdr:cNvPr>
        <xdr:cNvPicPr/>
      </xdr:nvPicPr>
      <xdr:blipFill>
        <a:blip xmlns:r="http://schemas.openxmlformats.org/officeDocument/2006/relationships" r:embed="rId2"/>
        <a:srcRect/>
        <a:stretch>
          <a:fillRect/>
        </a:stretch>
      </xdr:blipFill>
      <xdr:spPr bwMode="auto">
        <a:xfrm>
          <a:off x="4887806" y="519642"/>
          <a:ext cx="941494" cy="865928"/>
        </a:xfrm>
        <a:prstGeom prst="rect">
          <a:avLst/>
        </a:prstGeom>
        <a:noFill/>
      </xdr:spPr>
    </xdr:pic>
    <xdr:clientData/>
  </xdr:twoCellAnchor>
  <xdr:twoCellAnchor>
    <xdr:from>
      <xdr:col>13</xdr:col>
      <xdr:colOff>348194</xdr:colOff>
      <xdr:row>2</xdr:row>
      <xdr:rowOff>44450</xdr:rowOff>
    </xdr:from>
    <xdr:to>
      <xdr:col>15</xdr:col>
      <xdr:colOff>57151</xdr:colOff>
      <xdr:row>6</xdr:row>
      <xdr:rowOff>139929</xdr:rowOff>
    </xdr:to>
    <xdr:pic>
      <xdr:nvPicPr>
        <xdr:cNvPr id="8" name="Image 7" descr="Armoirievv">
          <a:extLst>
            <a:ext uri="{FF2B5EF4-FFF2-40B4-BE49-F238E27FC236}">
              <a16:creationId xmlns:a16="http://schemas.microsoft.com/office/drawing/2014/main" id="{00000000-0008-0000-0D00-000008000000}"/>
            </a:ext>
          </a:extLst>
        </xdr:cNvPr>
        <xdr:cNvPicPr>
          <a:picLocks noChangeAspect="1" noChangeArrowheads="1"/>
        </xdr:cNvPicPr>
      </xdr:nvPicPr>
      <xdr:blipFill>
        <a:blip xmlns:r="http://schemas.openxmlformats.org/officeDocument/2006/relationships" r:embed="rId1" cstate="print"/>
        <a:srcRect/>
        <a:stretch>
          <a:fillRect/>
        </a:stretch>
      </xdr:blipFill>
      <xdr:spPr bwMode="auto">
        <a:xfrm>
          <a:off x="10886654" y="425450"/>
          <a:ext cx="1011977" cy="1093699"/>
        </a:xfrm>
        <a:prstGeom prst="rect">
          <a:avLst/>
        </a:prstGeom>
        <a:noFill/>
        <a:ln w="9525" algn="ctr">
          <a:miter lim="800000"/>
          <a:headEnd/>
          <a:tailEnd/>
        </a:ln>
      </xdr:spPr>
    </xdr:pic>
    <xdr:clientData/>
  </xdr:twoCellAnchor>
  <xdr:twoCellAnchor editAs="oneCell">
    <xdr:from>
      <xdr:col>3</xdr:col>
      <xdr:colOff>110066</xdr:colOff>
      <xdr:row>2</xdr:row>
      <xdr:rowOff>138642</xdr:rowOff>
    </xdr:from>
    <xdr:to>
      <xdr:col>4</xdr:col>
      <xdr:colOff>495300</xdr:colOff>
      <xdr:row>6</xdr:row>
      <xdr:rowOff>6350</xdr:rowOff>
    </xdr:to>
    <xdr:pic>
      <xdr:nvPicPr>
        <xdr:cNvPr id="9" name="Image 8">
          <a:extLst>
            <a:ext uri="{FF2B5EF4-FFF2-40B4-BE49-F238E27FC236}">
              <a16:creationId xmlns:a16="http://schemas.microsoft.com/office/drawing/2014/main" id="{00000000-0008-0000-0D00-000009000000}"/>
            </a:ext>
          </a:extLst>
        </xdr:cNvPr>
        <xdr:cNvPicPr/>
      </xdr:nvPicPr>
      <xdr:blipFill>
        <a:blip xmlns:r="http://schemas.openxmlformats.org/officeDocument/2006/relationships" r:embed="rId2"/>
        <a:srcRect/>
        <a:stretch>
          <a:fillRect/>
        </a:stretch>
      </xdr:blipFill>
      <xdr:spPr bwMode="auto">
        <a:xfrm>
          <a:off x="4887806" y="519642"/>
          <a:ext cx="941494" cy="865928"/>
        </a:xfrm>
        <a:prstGeom prst="rect">
          <a:avLst/>
        </a:prstGeom>
        <a:noFill/>
      </xdr:spPr>
    </xdr:pic>
    <xdr:clientData/>
  </xdr:twoCellAnchor>
</xdr:wsDr>
</file>

<file path=xl/drawings/drawing15.xml><?xml version="1.0" encoding="utf-8"?>
<xdr:wsDr xmlns:xdr="http://schemas.openxmlformats.org/drawingml/2006/spreadsheetDrawing" xmlns:a="http://schemas.openxmlformats.org/drawingml/2006/main">
  <xdr:twoCellAnchor>
    <xdr:from>
      <xdr:col>13</xdr:col>
      <xdr:colOff>466576</xdr:colOff>
      <xdr:row>2</xdr:row>
      <xdr:rowOff>73025</xdr:rowOff>
    </xdr:from>
    <xdr:to>
      <xdr:col>14</xdr:col>
      <xdr:colOff>678243</xdr:colOff>
      <xdr:row>8</xdr:row>
      <xdr:rowOff>21166</xdr:rowOff>
    </xdr:to>
    <xdr:pic>
      <xdr:nvPicPr>
        <xdr:cNvPr id="2" name="Image 1" descr="Armoirievv">
          <a:extLst>
            <a:ext uri="{FF2B5EF4-FFF2-40B4-BE49-F238E27FC236}">
              <a16:creationId xmlns:a16="http://schemas.microsoft.com/office/drawing/2014/main" id="{00000000-0008-0000-0E00-000002000000}"/>
            </a:ext>
          </a:extLst>
        </xdr:cNvPr>
        <xdr:cNvPicPr>
          <a:picLocks noChangeAspect="1" noChangeArrowheads="1"/>
        </xdr:cNvPicPr>
      </xdr:nvPicPr>
      <xdr:blipFill>
        <a:blip xmlns:r="http://schemas.openxmlformats.org/officeDocument/2006/relationships" r:embed="rId1" cstate="print"/>
        <a:srcRect/>
        <a:stretch>
          <a:fillRect/>
        </a:stretch>
      </xdr:blipFill>
      <xdr:spPr bwMode="auto">
        <a:xfrm>
          <a:off x="13512016" y="454025"/>
          <a:ext cx="1004147" cy="1296881"/>
        </a:xfrm>
        <a:prstGeom prst="rect">
          <a:avLst/>
        </a:prstGeom>
        <a:noFill/>
        <a:ln w="9525" algn="ctr">
          <a:miter lim="800000"/>
          <a:headEnd/>
          <a:tailEnd/>
        </a:ln>
      </xdr:spPr>
    </xdr:pic>
    <xdr:clientData/>
  </xdr:twoCellAnchor>
  <xdr:twoCellAnchor editAs="oneCell">
    <xdr:from>
      <xdr:col>3</xdr:col>
      <xdr:colOff>110066</xdr:colOff>
      <xdr:row>2</xdr:row>
      <xdr:rowOff>138642</xdr:rowOff>
    </xdr:from>
    <xdr:to>
      <xdr:col>4</xdr:col>
      <xdr:colOff>259080</xdr:colOff>
      <xdr:row>7</xdr:row>
      <xdr:rowOff>82550</xdr:rowOff>
    </xdr:to>
    <xdr:pic>
      <xdr:nvPicPr>
        <xdr:cNvPr id="3" name="Image 2">
          <a:extLst>
            <a:ext uri="{FF2B5EF4-FFF2-40B4-BE49-F238E27FC236}">
              <a16:creationId xmlns:a16="http://schemas.microsoft.com/office/drawing/2014/main" id="{00000000-0008-0000-0E00-000003000000}"/>
            </a:ext>
          </a:extLst>
        </xdr:cNvPr>
        <xdr:cNvPicPr/>
      </xdr:nvPicPr>
      <xdr:blipFill>
        <a:blip xmlns:r="http://schemas.openxmlformats.org/officeDocument/2006/relationships" r:embed="rId2"/>
        <a:srcRect/>
        <a:stretch>
          <a:fillRect/>
        </a:stretch>
      </xdr:blipFill>
      <xdr:spPr bwMode="auto">
        <a:xfrm>
          <a:off x="5230706" y="519642"/>
          <a:ext cx="941494" cy="1117388"/>
        </a:xfrm>
        <a:prstGeom prst="rect">
          <a:avLst/>
        </a:prstGeom>
        <a:noFill/>
      </xdr:spPr>
    </xdr:pic>
    <xdr:clientData/>
  </xdr:twoCellAnchor>
  <xdr:twoCellAnchor>
    <xdr:from>
      <xdr:col>13</xdr:col>
      <xdr:colOff>466576</xdr:colOff>
      <xdr:row>2</xdr:row>
      <xdr:rowOff>73025</xdr:rowOff>
    </xdr:from>
    <xdr:to>
      <xdr:col>14</xdr:col>
      <xdr:colOff>678243</xdr:colOff>
      <xdr:row>8</xdr:row>
      <xdr:rowOff>21166</xdr:rowOff>
    </xdr:to>
    <xdr:pic>
      <xdr:nvPicPr>
        <xdr:cNvPr id="4" name="Image 3" descr="Armoirievv">
          <a:extLst>
            <a:ext uri="{FF2B5EF4-FFF2-40B4-BE49-F238E27FC236}">
              <a16:creationId xmlns:a16="http://schemas.microsoft.com/office/drawing/2014/main" id="{00000000-0008-0000-0E00-000004000000}"/>
            </a:ext>
          </a:extLst>
        </xdr:cNvPr>
        <xdr:cNvPicPr>
          <a:picLocks noChangeAspect="1" noChangeArrowheads="1"/>
        </xdr:cNvPicPr>
      </xdr:nvPicPr>
      <xdr:blipFill>
        <a:blip xmlns:r="http://schemas.openxmlformats.org/officeDocument/2006/relationships" r:embed="rId1" cstate="print"/>
        <a:srcRect/>
        <a:stretch>
          <a:fillRect/>
        </a:stretch>
      </xdr:blipFill>
      <xdr:spPr bwMode="auto">
        <a:xfrm>
          <a:off x="13512016" y="454025"/>
          <a:ext cx="1004147" cy="1296881"/>
        </a:xfrm>
        <a:prstGeom prst="rect">
          <a:avLst/>
        </a:prstGeom>
        <a:noFill/>
        <a:ln w="9525" algn="ctr">
          <a:miter lim="800000"/>
          <a:headEnd/>
          <a:tailEnd/>
        </a:ln>
      </xdr:spPr>
    </xdr:pic>
    <xdr:clientData/>
  </xdr:twoCellAnchor>
  <xdr:twoCellAnchor editAs="oneCell">
    <xdr:from>
      <xdr:col>3</xdr:col>
      <xdr:colOff>110066</xdr:colOff>
      <xdr:row>2</xdr:row>
      <xdr:rowOff>138642</xdr:rowOff>
    </xdr:from>
    <xdr:to>
      <xdr:col>4</xdr:col>
      <xdr:colOff>259080</xdr:colOff>
      <xdr:row>7</xdr:row>
      <xdr:rowOff>82550</xdr:rowOff>
    </xdr:to>
    <xdr:pic>
      <xdr:nvPicPr>
        <xdr:cNvPr id="5" name="Image 4">
          <a:extLst>
            <a:ext uri="{FF2B5EF4-FFF2-40B4-BE49-F238E27FC236}">
              <a16:creationId xmlns:a16="http://schemas.microsoft.com/office/drawing/2014/main" id="{00000000-0008-0000-0E00-000005000000}"/>
            </a:ext>
          </a:extLst>
        </xdr:cNvPr>
        <xdr:cNvPicPr/>
      </xdr:nvPicPr>
      <xdr:blipFill>
        <a:blip xmlns:r="http://schemas.openxmlformats.org/officeDocument/2006/relationships" r:embed="rId2"/>
        <a:srcRect/>
        <a:stretch>
          <a:fillRect/>
        </a:stretch>
      </xdr:blipFill>
      <xdr:spPr bwMode="auto">
        <a:xfrm>
          <a:off x="5230706" y="519642"/>
          <a:ext cx="941494" cy="1117388"/>
        </a:xfrm>
        <a:prstGeom prst="rect">
          <a:avLst/>
        </a:prstGeom>
        <a:noFill/>
      </xdr:spPr>
    </xdr:pic>
    <xdr:clientData/>
  </xdr:twoCellAnchor>
  <xdr:twoCellAnchor>
    <xdr:from>
      <xdr:col>13</xdr:col>
      <xdr:colOff>466576</xdr:colOff>
      <xdr:row>2</xdr:row>
      <xdr:rowOff>73025</xdr:rowOff>
    </xdr:from>
    <xdr:to>
      <xdr:col>14</xdr:col>
      <xdr:colOff>678243</xdr:colOff>
      <xdr:row>8</xdr:row>
      <xdr:rowOff>21166</xdr:rowOff>
    </xdr:to>
    <xdr:pic>
      <xdr:nvPicPr>
        <xdr:cNvPr id="6" name="Image 5" descr="Armoirievv">
          <a:extLst>
            <a:ext uri="{FF2B5EF4-FFF2-40B4-BE49-F238E27FC236}">
              <a16:creationId xmlns:a16="http://schemas.microsoft.com/office/drawing/2014/main" id="{00000000-0008-0000-0E00-000006000000}"/>
            </a:ext>
          </a:extLst>
        </xdr:cNvPr>
        <xdr:cNvPicPr>
          <a:picLocks noChangeAspect="1" noChangeArrowheads="1"/>
        </xdr:cNvPicPr>
      </xdr:nvPicPr>
      <xdr:blipFill>
        <a:blip xmlns:r="http://schemas.openxmlformats.org/officeDocument/2006/relationships" r:embed="rId1" cstate="print"/>
        <a:srcRect/>
        <a:stretch>
          <a:fillRect/>
        </a:stretch>
      </xdr:blipFill>
      <xdr:spPr bwMode="auto">
        <a:xfrm>
          <a:off x="13512016" y="454025"/>
          <a:ext cx="1004147" cy="1296881"/>
        </a:xfrm>
        <a:prstGeom prst="rect">
          <a:avLst/>
        </a:prstGeom>
        <a:noFill/>
        <a:ln w="9525" algn="ctr">
          <a:miter lim="800000"/>
          <a:headEnd/>
          <a:tailEnd/>
        </a:ln>
      </xdr:spPr>
    </xdr:pic>
    <xdr:clientData/>
  </xdr:twoCellAnchor>
  <xdr:twoCellAnchor editAs="oneCell">
    <xdr:from>
      <xdr:col>3</xdr:col>
      <xdr:colOff>110066</xdr:colOff>
      <xdr:row>2</xdr:row>
      <xdr:rowOff>138642</xdr:rowOff>
    </xdr:from>
    <xdr:to>
      <xdr:col>4</xdr:col>
      <xdr:colOff>259080</xdr:colOff>
      <xdr:row>7</xdr:row>
      <xdr:rowOff>82550</xdr:rowOff>
    </xdr:to>
    <xdr:pic>
      <xdr:nvPicPr>
        <xdr:cNvPr id="7" name="Image 6">
          <a:extLst>
            <a:ext uri="{FF2B5EF4-FFF2-40B4-BE49-F238E27FC236}">
              <a16:creationId xmlns:a16="http://schemas.microsoft.com/office/drawing/2014/main" id="{00000000-0008-0000-0E00-000007000000}"/>
            </a:ext>
          </a:extLst>
        </xdr:cNvPr>
        <xdr:cNvPicPr/>
      </xdr:nvPicPr>
      <xdr:blipFill>
        <a:blip xmlns:r="http://schemas.openxmlformats.org/officeDocument/2006/relationships" r:embed="rId2"/>
        <a:srcRect/>
        <a:stretch>
          <a:fillRect/>
        </a:stretch>
      </xdr:blipFill>
      <xdr:spPr bwMode="auto">
        <a:xfrm>
          <a:off x="5230706" y="519642"/>
          <a:ext cx="941494" cy="1117388"/>
        </a:xfrm>
        <a:prstGeom prst="rect">
          <a:avLst/>
        </a:prstGeom>
        <a:noFill/>
      </xdr:spPr>
    </xdr:pic>
    <xdr:clientData/>
  </xdr:twoCellAnchor>
  <xdr:twoCellAnchor>
    <xdr:from>
      <xdr:col>13</xdr:col>
      <xdr:colOff>466576</xdr:colOff>
      <xdr:row>2</xdr:row>
      <xdr:rowOff>73025</xdr:rowOff>
    </xdr:from>
    <xdr:to>
      <xdr:col>14</xdr:col>
      <xdr:colOff>678243</xdr:colOff>
      <xdr:row>8</xdr:row>
      <xdr:rowOff>21166</xdr:rowOff>
    </xdr:to>
    <xdr:pic>
      <xdr:nvPicPr>
        <xdr:cNvPr id="8" name="Image 7" descr="Armoirievv">
          <a:extLst>
            <a:ext uri="{FF2B5EF4-FFF2-40B4-BE49-F238E27FC236}">
              <a16:creationId xmlns:a16="http://schemas.microsoft.com/office/drawing/2014/main" id="{00000000-0008-0000-0E00-000008000000}"/>
            </a:ext>
          </a:extLst>
        </xdr:cNvPr>
        <xdr:cNvPicPr>
          <a:picLocks noChangeAspect="1" noChangeArrowheads="1"/>
        </xdr:cNvPicPr>
      </xdr:nvPicPr>
      <xdr:blipFill>
        <a:blip xmlns:r="http://schemas.openxmlformats.org/officeDocument/2006/relationships" r:embed="rId1" cstate="print"/>
        <a:srcRect/>
        <a:stretch>
          <a:fillRect/>
        </a:stretch>
      </xdr:blipFill>
      <xdr:spPr bwMode="auto">
        <a:xfrm>
          <a:off x="13512016" y="454025"/>
          <a:ext cx="1004147" cy="1296881"/>
        </a:xfrm>
        <a:prstGeom prst="rect">
          <a:avLst/>
        </a:prstGeom>
        <a:noFill/>
        <a:ln w="9525" algn="ctr">
          <a:miter lim="800000"/>
          <a:headEnd/>
          <a:tailEnd/>
        </a:ln>
      </xdr:spPr>
    </xdr:pic>
    <xdr:clientData/>
  </xdr:twoCellAnchor>
  <xdr:twoCellAnchor editAs="oneCell">
    <xdr:from>
      <xdr:col>3</xdr:col>
      <xdr:colOff>110066</xdr:colOff>
      <xdr:row>2</xdr:row>
      <xdr:rowOff>138642</xdr:rowOff>
    </xdr:from>
    <xdr:to>
      <xdr:col>4</xdr:col>
      <xdr:colOff>259080</xdr:colOff>
      <xdr:row>7</xdr:row>
      <xdr:rowOff>82550</xdr:rowOff>
    </xdr:to>
    <xdr:pic>
      <xdr:nvPicPr>
        <xdr:cNvPr id="9" name="Image 8">
          <a:extLst>
            <a:ext uri="{FF2B5EF4-FFF2-40B4-BE49-F238E27FC236}">
              <a16:creationId xmlns:a16="http://schemas.microsoft.com/office/drawing/2014/main" id="{00000000-0008-0000-0E00-000009000000}"/>
            </a:ext>
          </a:extLst>
        </xdr:cNvPr>
        <xdr:cNvPicPr/>
      </xdr:nvPicPr>
      <xdr:blipFill>
        <a:blip xmlns:r="http://schemas.openxmlformats.org/officeDocument/2006/relationships" r:embed="rId2"/>
        <a:srcRect/>
        <a:stretch>
          <a:fillRect/>
        </a:stretch>
      </xdr:blipFill>
      <xdr:spPr bwMode="auto">
        <a:xfrm>
          <a:off x="5230706" y="519642"/>
          <a:ext cx="941494" cy="1117388"/>
        </a:xfrm>
        <a:prstGeom prst="rect">
          <a:avLst/>
        </a:prstGeom>
        <a:noFill/>
      </xdr:spPr>
    </xdr:pic>
    <xdr:clientData/>
  </xdr:twoCellAnchor>
  <xdr:twoCellAnchor>
    <xdr:from>
      <xdr:col>13</xdr:col>
      <xdr:colOff>466576</xdr:colOff>
      <xdr:row>2</xdr:row>
      <xdr:rowOff>73025</xdr:rowOff>
    </xdr:from>
    <xdr:to>
      <xdr:col>14</xdr:col>
      <xdr:colOff>678243</xdr:colOff>
      <xdr:row>8</xdr:row>
      <xdr:rowOff>21166</xdr:rowOff>
    </xdr:to>
    <xdr:pic>
      <xdr:nvPicPr>
        <xdr:cNvPr id="10" name="Image 9" descr="Armoirievv">
          <a:extLst>
            <a:ext uri="{FF2B5EF4-FFF2-40B4-BE49-F238E27FC236}">
              <a16:creationId xmlns:a16="http://schemas.microsoft.com/office/drawing/2014/main" id="{00000000-0008-0000-0E00-00000A000000}"/>
            </a:ext>
          </a:extLst>
        </xdr:cNvPr>
        <xdr:cNvPicPr>
          <a:picLocks noChangeAspect="1" noChangeArrowheads="1"/>
        </xdr:cNvPicPr>
      </xdr:nvPicPr>
      <xdr:blipFill>
        <a:blip xmlns:r="http://schemas.openxmlformats.org/officeDocument/2006/relationships" r:embed="rId1" cstate="print"/>
        <a:srcRect/>
        <a:stretch>
          <a:fillRect/>
        </a:stretch>
      </xdr:blipFill>
      <xdr:spPr bwMode="auto">
        <a:xfrm>
          <a:off x="13512016" y="454025"/>
          <a:ext cx="1004147" cy="1296881"/>
        </a:xfrm>
        <a:prstGeom prst="rect">
          <a:avLst/>
        </a:prstGeom>
        <a:noFill/>
        <a:ln w="9525" algn="ctr">
          <a:miter lim="800000"/>
          <a:headEnd/>
          <a:tailEnd/>
        </a:ln>
      </xdr:spPr>
    </xdr:pic>
    <xdr:clientData/>
  </xdr:twoCellAnchor>
  <xdr:twoCellAnchor editAs="oneCell">
    <xdr:from>
      <xdr:col>3</xdr:col>
      <xdr:colOff>110066</xdr:colOff>
      <xdr:row>2</xdr:row>
      <xdr:rowOff>138642</xdr:rowOff>
    </xdr:from>
    <xdr:to>
      <xdr:col>4</xdr:col>
      <xdr:colOff>259080</xdr:colOff>
      <xdr:row>7</xdr:row>
      <xdr:rowOff>82550</xdr:rowOff>
    </xdr:to>
    <xdr:pic>
      <xdr:nvPicPr>
        <xdr:cNvPr id="11" name="Image 10">
          <a:extLst>
            <a:ext uri="{FF2B5EF4-FFF2-40B4-BE49-F238E27FC236}">
              <a16:creationId xmlns:a16="http://schemas.microsoft.com/office/drawing/2014/main" id="{00000000-0008-0000-0E00-00000B000000}"/>
            </a:ext>
          </a:extLst>
        </xdr:cNvPr>
        <xdr:cNvPicPr/>
      </xdr:nvPicPr>
      <xdr:blipFill>
        <a:blip xmlns:r="http://schemas.openxmlformats.org/officeDocument/2006/relationships" r:embed="rId2"/>
        <a:srcRect/>
        <a:stretch>
          <a:fillRect/>
        </a:stretch>
      </xdr:blipFill>
      <xdr:spPr bwMode="auto">
        <a:xfrm>
          <a:off x="5230706" y="519642"/>
          <a:ext cx="941494" cy="1117388"/>
        </a:xfrm>
        <a:prstGeom prst="rect">
          <a:avLst/>
        </a:prstGeom>
        <a:noFill/>
      </xdr:spPr>
    </xdr:pic>
    <xdr:clientData/>
  </xdr:twoCellAnchor>
</xdr:wsDr>
</file>

<file path=xl/drawings/drawing16.xml><?xml version="1.0" encoding="utf-8"?>
<xdr:wsDr xmlns:xdr="http://schemas.openxmlformats.org/drawingml/2006/spreadsheetDrawing" xmlns:a="http://schemas.openxmlformats.org/drawingml/2006/main">
  <xdr:twoCellAnchor>
    <xdr:from>
      <xdr:col>13</xdr:col>
      <xdr:colOff>348194</xdr:colOff>
      <xdr:row>2</xdr:row>
      <xdr:rowOff>44450</xdr:rowOff>
    </xdr:from>
    <xdr:to>
      <xdr:col>15</xdr:col>
      <xdr:colOff>57151</xdr:colOff>
      <xdr:row>6</xdr:row>
      <xdr:rowOff>139929</xdr:rowOff>
    </xdr:to>
    <xdr:pic>
      <xdr:nvPicPr>
        <xdr:cNvPr id="2" name="Image 1" descr="Armoirievv">
          <a:extLst>
            <a:ext uri="{FF2B5EF4-FFF2-40B4-BE49-F238E27FC236}">
              <a16:creationId xmlns:a16="http://schemas.microsoft.com/office/drawing/2014/main" id="{00000000-0008-0000-0F00-000002000000}"/>
            </a:ext>
          </a:extLst>
        </xdr:cNvPr>
        <xdr:cNvPicPr>
          <a:picLocks noChangeAspect="1" noChangeArrowheads="1"/>
        </xdr:cNvPicPr>
      </xdr:nvPicPr>
      <xdr:blipFill>
        <a:blip xmlns:r="http://schemas.openxmlformats.org/officeDocument/2006/relationships" r:embed="rId1" cstate="print"/>
        <a:srcRect/>
        <a:stretch>
          <a:fillRect/>
        </a:stretch>
      </xdr:blipFill>
      <xdr:spPr bwMode="auto">
        <a:xfrm>
          <a:off x="10886654" y="425450"/>
          <a:ext cx="1011977" cy="1093699"/>
        </a:xfrm>
        <a:prstGeom prst="rect">
          <a:avLst/>
        </a:prstGeom>
        <a:noFill/>
        <a:ln w="9525" algn="ctr">
          <a:miter lim="800000"/>
          <a:headEnd/>
          <a:tailEnd/>
        </a:ln>
      </xdr:spPr>
    </xdr:pic>
    <xdr:clientData/>
  </xdr:twoCellAnchor>
  <xdr:twoCellAnchor editAs="oneCell">
    <xdr:from>
      <xdr:col>3</xdr:col>
      <xdr:colOff>110066</xdr:colOff>
      <xdr:row>2</xdr:row>
      <xdr:rowOff>138642</xdr:rowOff>
    </xdr:from>
    <xdr:to>
      <xdr:col>4</xdr:col>
      <xdr:colOff>495300</xdr:colOff>
      <xdr:row>6</xdr:row>
      <xdr:rowOff>6350</xdr:rowOff>
    </xdr:to>
    <xdr:pic>
      <xdr:nvPicPr>
        <xdr:cNvPr id="3" name="Image 2">
          <a:extLst>
            <a:ext uri="{FF2B5EF4-FFF2-40B4-BE49-F238E27FC236}">
              <a16:creationId xmlns:a16="http://schemas.microsoft.com/office/drawing/2014/main" id="{00000000-0008-0000-0F00-000003000000}"/>
            </a:ext>
          </a:extLst>
        </xdr:cNvPr>
        <xdr:cNvPicPr/>
      </xdr:nvPicPr>
      <xdr:blipFill>
        <a:blip xmlns:r="http://schemas.openxmlformats.org/officeDocument/2006/relationships" r:embed="rId2"/>
        <a:srcRect/>
        <a:stretch>
          <a:fillRect/>
        </a:stretch>
      </xdr:blipFill>
      <xdr:spPr bwMode="auto">
        <a:xfrm>
          <a:off x="4887806" y="519642"/>
          <a:ext cx="941494" cy="865928"/>
        </a:xfrm>
        <a:prstGeom prst="rect">
          <a:avLst/>
        </a:prstGeom>
        <a:noFill/>
      </xdr:spPr>
    </xdr:pic>
    <xdr:clientData/>
  </xdr:twoCellAnchor>
  <xdr:twoCellAnchor>
    <xdr:from>
      <xdr:col>13</xdr:col>
      <xdr:colOff>348194</xdr:colOff>
      <xdr:row>2</xdr:row>
      <xdr:rowOff>44450</xdr:rowOff>
    </xdr:from>
    <xdr:to>
      <xdr:col>15</xdr:col>
      <xdr:colOff>57151</xdr:colOff>
      <xdr:row>6</xdr:row>
      <xdr:rowOff>139929</xdr:rowOff>
    </xdr:to>
    <xdr:pic>
      <xdr:nvPicPr>
        <xdr:cNvPr id="4" name="Image 3" descr="Armoirievv">
          <a:extLst>
            <a:ext uri="{FF2B5EF4-FFF2-40B4-BE49-F238E27FC236}">
              <a16:creationId xmlns:a16="http://schemas.microsoft.com/office/drawing/2014/main" id="{00000000-0008-0000-0F00-000004000000}"/>
            </a:ext>
          </a:extLst>
        </xdr:cNvPr>
        <xdr:cNvPicPr>
          <a:picLocks noChangeAspect="1" noChangeArrowheads="1"/>
        </xdr:cNvPicPr>
      </xdr:nvPicPr>
      <xdr:blipFill>
        <a:blip xmlns:r="http://schemas.openxmlformats.org/officeDocument/2006/relationships" r:embed="rId1" cstate="print"/>
        <a:srcRect/>
        <a:stretch>
          <a:fillRect/>
        </a:stretch>
      </xdr:blipFill>
      <xdr:spPr bwMode="auto">
        <a:xfrm>
          <a:off x="10886654" y="425450"/>
          <a:ext cx="1011977" cy="1093699"/>
        </a:xfrm>
        <a:prstGeom prst="rect">
          <a:avLst/>
        </a:prstGeom>
        <a:noFill/>
        <a:ln w="9525" algn="ctr">
          <a:miter lim="800000"/>
          <a:headEnd/>
          <a:tailEnd/>
        </a:ln>
      </xdr:spPr>
    </xdr:pic>
    <xdr:clientData/>
  </xdr:twoCellAnchor>
  <xdr:twoCellAnchor editAs="oneCell">
    <xdr:from>
      <xdr:col>3</xdr:col>
      <xdr:colOff>110066</xdr:colOff>
      <xdr:row>2</xdr:row>
      <xdr:rowOff>138642</xdr:rowOff>
    </xdr:from>
    <xdr:to>
      <xdr:col>4</xdr:col>
      <xdr:colOff>495300</xdr:colOff>
      <xdr:row>6</xdr:row>
      <xdr:rowOff>6350</xdr:rowOff>
    </xdr:to>
    <xdr:pic>
      <xdr:nvPicPr>
        <xdr:cNvPr id="5" name="Image 4">
          <a:extLst>
            <a:ext uri="{FF2B5EF4-FFF2-40B4-BE49-F238E27FC236}">
              <a16:creationId xmlns:a16="http://schemas.microsoft.com/office/drawing/2014/main" id="{00000000-0008-0000-0F00-000005000000}"/>
            </a:ext>
          </a:extLst>
        </xdr:cNvPr>
        <xdr:cNvPicPr/>
      </xdr:nvPicPr>
      <xdr:blipFill>
        <a:blip xmlns:r="http://schemas.openxmlformats.org/officeDocument/2006/relationships" r:embed="rId2"/>
        <a:srcRect/>
        <a:stretch>
          <a:fillRect/>
        </a:stretch>
      </xdr:blipFill>
      <xdr:spPr bwMode="auto">
        <a:xfrm>
          <a:off x="4887806" y="519642"/>
          <a:ext cx="941494" cy="865928"/>
        </a:xfrm>
        <a:prstGeom prst="rect">
          <a:avLst/>
        </a:prstGeom>
        <a:noFill/>
      </xdr:spPr>
    </xdr:pic>
    <xdr:clientData/>
  </xdr:twoCellAnchor>
  <xdr:twoCellAnchor>
    <xdr:from>
      <xdr:col>13</xdr:col>
      <xdr:colOff>348194</xdr:colOff>
      <xdr:row>2</xdr:row>
      <xdr:rowOff>44450</xdr:rowOff>
    </xdr:from>
    <xdr:to>
      <xdr:col>15</xdr:col>
      <xdr:colOff>57151</xdr:colOff>
      <xdr:row>6</xdr:row>
      <xdr:rowOff>139929</xdr:rowOff>
    </xdr:to>
    <xdr:pic>
      <xdr:nvPicPr>
        <xdr:cNvPr id="6" name="Image 1" descr="Armoirievv">
          <a:extLst>
            <a:ext uri="{FF2B5EF4-FFF2-40B4-BE49-F238E27FC236}">
              <a16:creationId xmlns:a16="http://schemas.microsoft.com/office/drawing/2014/main" id="{00000000-0008-0000-0F00-000006000000}"/>
            </a:ext>
          </a:extLst>
        </xdr:cNvPr>
        <xdr:cNvPicPr>
          <a:picLocks noChangeAspect="1" noChangeArrowheads="1"/>
        </xdr:cNvPicPr>
      </xdr:nvPicPr>
      <xdr:blipFill>
        <a:blip xmlns:r="http://schemas.openxmlformats.org/officeDocument/2006/relationships" r:embed="rId1" cstate="print"/>
        <a:srcRect/>
        <a:stretch>
          <a:fillRect/>
        </a:stretch>
      </xdr:blipFill>
      <xdr:spPr bwMode="auto">
        <a:xfrm>
          <a:off x="10886654" y="425450"/>
          <a:ext cx="1011977" cy="1093699"/>
        </a:xfrm>
        <a:prstGeom prst="rect">
          <a:avLst/>
        </a:prstGeom>
        <a:noFill/>
        <a:ln w="9525" algn="ctr">
          <a:miter lim="800000"/>
          <a:headEnd/>
          <a:tailEnd/>
        </a:ln>
      </xdr:spPr>
    </xdr:pic>
    <xdr:clientData/>
  </xdr:twoCellAnchor>
  <xdr:twoCellAnchor editAs="oneCell">
    <xdr:from>
      <xdr:col>3</xdr:col>
      <xdr:colOff>110066</xdr:colOff>
      <xdr:row>2</xdr:row>
      <xdr:rowOff>138642</xdr:rowOff>
    </xdr:from>
    <xdr:to>
      <xdr:col>4</xdr:col>
      <xdr:colOff>495300</xdr:colOff>
      <xdr:row>6</xdr:row>
      <xdr:rowOff>6350</xdr:rowOff>
    </xdr:to>
    <xdr:pic>
      <xdr:nvPicPr>
        <xdr:cNvPr id="7" name="Image 6">
          <a:extLst>
            <a:ext uri="{FF2B5EF4-FFF2-40B4-BE49-F238E27FC236}">
              <a16:creationId xmlns:a16="http://schemas.microsoft.com/office/drawing/2014/main" id="{00000000-0008-0000-0F00-000007000000}"/>
            </a:ext>
          </a:extLst>
        </xdr:cNvPr>
        <xdr:cNvPicPr/>
      </xdr:nvPicPr>
      <xdr:blipFill>
        <a:blip xmlns:r="http://schemas.openxmlformats.org/officeDocument/2006/relationships" r:embed="rId2"/>
        <a:srcRect/>
        <a:stretch>
          <a:fillRect/>
        </a:stretch>
      </xdr:blipFill>
      <xdr:spPr bwMode="auto">
        <a:xfrm>
          <a:off x="4887806" y="519642"/>
          <a:ext cx="941494" cy="865928"/>
        </a:xfrm>
        <a:prstGeom prst="rect">
          <a:avLst/>
        </a:prstGeom>
        <a:noFill/>
      </xdr:spPr>
    </xdr:pic>
    <xdr:clientData/>
  </xdr:twoCellAnchor>
  <xdr:twoCellAnchor>
    <xdr:from>
      <xdr:col>13</xdr:col>
      <xdr:colOff>348194</xdr:colOff>
      <xdr:row>2</xdr:row>
      <xdr:rowOff>44450</xdr:rowOff>
    </xdr:from>
    <xdr:to>
      <xdr:col>15</xdr:col>
      <xdr:colOff>57151</xdr:colOff>
      <xdr:row>6</xdr:row>
      <xdr:rowOff>139929</xdr:rowOff>
    </xdr:to>
    <xdr:pic>
      <xdr:nvPicPr>
        <xdr:cNvPr id="8" name="Image 7" descr="Armoirievv">
          <a:extLst>
            <a:ext uri="{FF2B5EF4-FFF2-40B4-BE49-F238E27FC236}">
              <a16:creationId xmlns:a16="http://schemas.microsoft.com/office/drawing/2014/main" id="{00000000-0008-0000-0F00-000008000000}"/>
            </a:ext>
          </a:extLst>
        </xdr:cNvPr>
        <xdr:cNvPicPr>
          <a:picLocks noChangeAspect="1" noChangeArrowheads="1"/>
        </xdr:cNvPicPr>
      </xdr:nvPicPr>
      <xdr:blipFill>
        <a:blip xmlns:r="http://schemas.openxmlformats.org/officeDocument/2006/relationships" r:embed="rId1" cstate="print"/>
        <a:srcRect/>
        <a:stretch>
          <a:fillRect/>
        </a:stretch>
      </xdr:blipFill>
      <xdr:spPr bwMode="auto">
        <a:xfrm>
          <a:off x="10886654" y="425450"/>
          <a:ext cx="1011977" cy="1093699"/>
        </a:xfrm>
        <a:prstGeom prst="rect">
          <a:avLst/>
        </a:prstGeom>
        <a:noFill/>
        <a:ln w="9525" algn="ctr">
          <a:miter lim="800000"/>
          <a:headEnd/>
          <a:tailEnd/>
        </a:ln>
      </xdr:spPr>
    </xdr:pic>
    <xdr:clientData/>
  </xdr:twoCellAnchor>
  <xdr:twoCellAnchor editAs="oneCell">
    <xdr:from>
      <xdr:col>3</xdr:col>
      <xdr:colOff>110066</xdr:colOff>
      <xdr:row>2</xdr:row>
      <xdr:rowOff>138642</xdr:rowOff>
    </xdr:from>
    <xdr:to>
      <xdr:col>4</xdr:col>
      <xdr:colOff>495300</xdr:colOff>
      <xdr:row>6</xdr:row>
      <xdr:rowOff>6350</xdr:rowOff>
    </xdr:to>
    <xdr:pic>
      <xdr:nvPicPr>
        <xdr:cNvPr id="9" name="Image 8">
          <a:extLst>
            <a:ext uri="{FF2B5EF4-FFF2-40B4-BE49-F238E27FC236}">
              <a16:creationId xmlns:a16="http://schemas.microsoft.com/office/drawing/2014/main" id="{00000000-0008-0000-0F00-000009000000}"/>
            </a:ext>
          </a:extLst>
        </xdr:cNvPr>
        <xdr:cNvPicPr/>
      </xdr:nvPicPr>
      <xdr:blipFill>
        <a:blip xmlns:r="http://schemas.openxmlformats.org/officeDocument/2006/relationships" r:embed="rId2"/>
        <a:srcRect/>
        <a:stretch>
          <a:fillRect/>
        </a:stretch>
      </xdr:blipFill>
      <xdr:spPr bwMode="auto">
        <a:xfrm>
          <a:off x="4887806" y="519642"/>
          <a:ext cx="941494" cy="865928"/>
        </a:xfrm>
        <a:prstGeom prst="rect">
          <a:avLst/>
        </a:prstGeom>
        <a:noFill/>
      </xdr:spPr>
    </xdr:pic>
    <xdr:clientData/>
  </xdr:twoCellAnchor>
  <xdr:twoCellAnchor>
    <xdr:from>
      <xdr:col>13</xdr:col>
      <xdr:colOff>348194</xdr:colOff>
      <xdr:row>2</xdr:row>
      <xdr:rowOff>44450</xdr:rowOff>
    </xdr:from>
    <xdr:to>
      <xdr:col>15</xdr:col>
      <xdr:colOff>57151</xdr:colOff>
      <xdr:row>6</xdr:row>
      <xdr:rowOff>139929</xdr:rowOff>
    </xdr:to>
    <xdr:pic>
      <xdr:nvPicPr>
        <xdr:cNvPr id="10" name="Image 9" descr="Armoirievv">
          <a:extLst>
            <a:ext uri="{FF2B5EF4-FFF2-40B4-BE49-F238E27FC236}">
              <a16:creationId xmlns:a16="http://schemas.microsoft.com/office/drawing/2014/main" id="{00000000-0008-0000-0F00-00000A000000}"/>
            </a:ext>
          </a:extLst>
        </xdr:cNvPr>
        <xdr:cNvPicPr>
          <a:picLocks noChangeAspect="1" noChangeArrowheads="1"/>
        </xdr:cNvPicPr>
      </xdr:nvPicPr>
      <xdr:blipFill>
        <a:blip xmlns:r="http://schemas.openxmlformats.org/officeDocument/2006/relationships" r:embed="rId1" cstate="print"/>
        <a:srcRect/>
        <a:stretch>
          <a:fillRect/>
        </a:stretch>
      </xdr:blipFill>
      <xdr:spPr bwMode="auto">
        <a:xfrm>
          <a:off x="10886654" y="425450"/>
          <a:ext cx="1011977" cy="1093699"/>
        </a:xfrm>
        <a:prstGeom prst="rect">
          <a:avLst/>
        </a:prstGeom>
        <a:noFill/>
        <a:ln w="9525" algn="ctr">
          <a:miter lim="800000"/>
          <a:headEnd/>
          <a:tailEnd/>
        </a:ln>
      </xdr:spPr>
    </xdr:pic>
    <xdr:clientData/>
  </xdr:twoCellAnchor>
  <xdr:twoCellAnchor editAs="oneCell">
    <xdr:from>
      <xdr:col>3</xdr:col>
      <xdr:colOff>110066</xdr:colOff>
      <xdr:row>2</xdr:row>
      <xdr:rowOff>138642</xdr:rowOff>
    </xdr:from>
    <xdr:to>
      <xdr:col>4</xdr:col>
      <xdr:colOff>495300</xdr:colOff>
      <xdr:row>6</xdr:row>
      <xdr:rowOff>6350</xdr:rowOff>
    </xdr:to>
    <xdr:pic>
      <xdr:nvPicPr>
        <xdr:cNvPr id="11" name="Image 10">
          <a:extLst>
            <a:ext uri="{FF2B5EF4-FFF2-40B4-BE49-F238E27FC236}">
              <a16:creationId xmlns:a16="http://schemas.microsoft.com/office/drawing/2014/main" id="{00000000-0008-0000-0F00-00000B000000}"/>
            </a:ext>
          </a:extLst>
        </xdr:cNvPr>
        <xdr:cNvPicPr/>
      </xdr:nvPicPr>
      <xdr:blipFill>
        <a:blip xmlns:r="http://schemas.openxmlformats.org/officeDocument/2006/relationships" r:embed="rId2"/>
        <a:srcRect/>
        <a:stretch>
          <a:fillRect/>
        </a:stretch>
      </xdr:blipFill>
      <xdr:spPr bwMode="auto">
        <a:xfrm>
          <a:off x="4887806" y="519642"/>
          <a:ext cx="941494" cy="865928"/>
        </a:xfrm>
        <a:prstGeom prst="rect">
          <a:avLst/>
        </a:prstGeom>
        <a:noFill/>
      </xdr:spPr>
    </xdr:pic>
    <xdr:clientData/>
  </xdr:twoCellAnchor>
</xdr:wsDr>
</file>

<file path=xl/drawings/drawing17.xml><?xml version="1.0" encoding="utf-8"?>
<xdr:wsDr xmlns:xdr="http://schemas.openxmlformats.org/drawingml/2006/spreadsheetDrawing" xmlns:a="http://schemas.openxmlformats.org/drawingml/2006/main">
  <xdr:twoCellAnchor>
    <xdr:from>
      <xdr:col>13</xdr:col>
      <xdr:colOff>466576</xdr:colOff>
      <xdr:row>2</xdr:row>
      <xdr:rowOff>73025</xdr:rowOff>
    </xdr:from>
    <xdr:to>
      <xdr:col>14</xdr:col>
      <xdr:colOff>678243</xdr:colOff>
      <xdr:row>8</xdr:row>
      <xdr:rowOff>21166</xdr:rowOff>
    </xdr:to>
    <xdr:pic>
      <xdr:nvPicPr>
        <xdr:cNvPr id="2" name="Image 1" descr="Armoirievv">
          <a:extLst>
            <a:ext uri="{FF2B5EF4-FFF2-40B4-BE49-F238E27FC236}">
              <a16:creationId xmlns:a16="http://schemas.microsoft.com/office/drawing/2014/main" id="{00000000-0008-0000-1000-000002000000}"/>
            </a:ext>
          </a:extLst>
        </xdr:cNvPr>
        <xdr:cNvPicPr>
          <a:picLocks noChangeAspect="1" noChangeArrowheads="1"/>
        </xdr:cNvPicPr>
      </xdr:nvPicPr>
      <xdr:blipFill>
        <a:blip xmlns:r="http://schemas.openxmlformats.org/officeDocument/2006/relationships" r:embed="rId1" cstate="print"/>
        <a:srcRect/>
        <a:stretch>
          <a:fillRect/>
        </a:stretch>
      </xdr:blipFill>
      <xdr:spPr bwMode="auto">
        <a:xfrm>
          <a:off x="13512016" y="454025"/>
          <a:ext cx="1004147" cy="1296881"/>
        </a:xfrm>
        <a:prstGeom prst="rect">
          <a:avLst/>
        </a:prstGeom>
        <a:noFill/>
        <a:ln w="9525" algn="ctr">
          <a:miter lim="800000"/>
          <a:headEnd/>
          <a:tailEnd/>
        </a:ln>
      </xdr:spPr>
    </xdr:pic>
    <xdr:clientData/>
  </xdr:twoCellAnchor>
  <xdr:twoCellAnchor editAs="oneCell">
    <xdr:from>
      <xdr:col>3</xdr:col>
      <xdr:colOff>110066</xdr:colOff>
      <xdr:row>2</xdr:row>
      <xdr:rowOff>138642</xdr:rowOff>
    </xdr:from>
    <xdr:to>
      <xdr:col>4</xdr:col>
      <xdr:colOff>259080</xdr:colOff>
      <xdr:row>7</xdr:row>
      <xdr:rowOff>82550</xdr:rowOff>
    </xdr:to>
    <xdr:pic>
      <xdr:nvPicPr>
        <xdr:cNvPr id="3" name="Image 2">
          <a:extLst>
            <a:ext uri="{FF2B5EF4-FFF2-40B4-BE49-F238E27FC236}">
              <a16:creationId xmlns:a16="http://schemas.microsoft.com/office/drawing/2014/main" id="{00000000-0008-0000-1000-000003000000}"/>
            </a:ext>
          </a:extLst>
        </xdr:cNvPr>
        <xdr:cNvPicPr/>
      </xdr:nvPicPr>
      <xdr:blipFill>
        <a:blip xmlns:r="http://schemas.openxmlformats.org/officeDocument/2006/relationships" r:embed="rId2"/>
        <a:srcRect/>
        <a:stretch>
          <a:fillRect/>
        </a:stretch>
      </xdr:blipFill>
      <xdr:spPr bwMode="auto">
        <a:xfrm>
          <a:off x="5230706" y="519642"/>
          <a:ext cx="941494" cy="1117388"/>
        </a:xfrm>
        <a:prstGeom prst="rect">
          <a:avLst/>
        </a:prstGeom>
        <a:noFill/>
      </xdr:spPr>
    </xdr:pic>
    <xdr:clientData/>
  </xdr:twoCellAnchor>
  <xdr:twoCellAnchor>
    <xdr:from>
      <xdr:col>13</xdr:col>
      <xdr:colOff>466576</xdr:colOff>
      <xdr:row>2</xdr:row>
      <xdr:rowOff>73025</xdr:rowOff>
    </xdr:from>
    <xdr:to>
      <xdr:col>14</xdr:col>
      <xdr:colOff>678243</xdr:colOff>
      <xdr:row>8</xdr:row>
      <xdr:rowOff>21166</xdr:rowOff>
    </xdr:to>
    <xdr:pic>
      <xdr:nvPicPr>
        <xdr:cNvPr id="4" name="Image 3" descr="Armoirievv">
          <a:extLst>
            <a:ext uri="{FF2B5EF4-FFF2-40B4-BE49-F238E27FC236}">
              <a16:creationId xmlns:a16="http://schemas.microsoft.com/office/drawing/2014/main" id="{00000000-0008-0000-1000-000004000000}"/>
            </a:ext>
          </a:extLst>
        </xdr:cNvPr>
        <xdr:cNvPicPr>
          <a:picLocks noChangeAspect="1" noChangeArrowheads="1"/>
        </xdr:cNvPicPr>
      </xdr:nvPicPr>
      <xdr:blipFill>
        <a:blip xmlns:r="http://schemas.openxmlformats.org/officeDocument/2006/relationships" r:embed="rId1" cstate="print"/>
        <a:srcRect/>
        <a:stretch>
          <a:fillRect/>
        </a:stretch>
      </xdr:blipFill>
      <xdr:spPr bwMode="auto">
        <a:xfrm>
          <a:off x="13512016" y="454025"/>
          <a:ext cx="1004147" cy="1296881"/>
        </a:xfrm>
        <a:prstGeom prst="rect">
          <a:avLst/>
        </a:prstGeom>
        <a:noFill/>
        <a:ln w="9525" algn="ctr">
          <a:miter lim="800000"/>
          <a:headEnd/>
          <a:tailEnd/>
        </a:ln>
      </xdr:spPr>
    </xdr:pic>
    <xdr:clientData/>
  </xdr:twoCellAnchor>
  <xdr:twoCellAnchor editAs="oneCell">
    <xdr:from>
      <xdr:col>3</xdr:col>
      <xdr:colOff>110066</xdr:colOff>
      <xdr:row>2</xdr:row>
      <xdr:rowOff>138642</xdr:rowOff>
    </xdr:from>
    <xdr:to>
      <xdr:col>4</xdr:col>
      <xdr:colOff>259080</xdr:colOff>
      <xdr:row>7</xdr:row>
      <xdr:rowOff>82550</xdr:rowOff>
    </xdr:to>
    <xdr:pic>
      <xdr:nvPicPr>
        <xdr:cNvPr id="5" name="Image 4">
          <a:extLst>
            <a:ext uri="{FF2B5EF4-FFF2-40B4-BE49-F238E27FC236}">
              <a16:creationId xmlns:a16="http://schemas.microsoft.com/office/drawing/2014/main" id="{00000000-0008-0000-1000-000005000000}"/>
            </a:ext>
          </a:extLst>
        </xdr:cNvPr>
        <xdr:cNvPicPr/>
      </xdr:nvPicPr>
      <xdr:blipFill>
        <a:blip xmlns:r="http://schemas.openxmlformats.org/officeDocument/2006/relationships" r:embed="rId2"/>
        <a:srcRect/>
        <a:stretch>
          <a:fillRect/>
        </a:stretch>
      </xdr:blipFill>
      <xdr:spPr bwMode="auto">
        <a:xfrm>
          <a:off x="5230706" y="519642"/>
          <a:ext cx="941494" cy="1117388"/>
        </a:xfrm>
        <a:prstGeom prst="rect">
          <a:avLst/>
        </a:prstGeom>
        <a:noFill/>
      </xdr:spPr>
    </xdr:pic>
    <xdr:clientData/>
  </xdr:twoCellAnchor>
  <xdr:twoCellAnchor>
    <xdr:from>
      <xdr:col>13</xdr:col>
      <xdr:colOff>466576</xdr:colOff>
      <xdr:row>2</xdr:row>
      <xdr:rowOff>73025</xdr:rowOff>
    </xdr:from>
    <xdr:to>
      <xdr:col>14</xdr:col>
      <xdr:colOff>678243</xdr:colOff>
      <xdr:row>8</xdr:row>
      <xdr:rowOff>21166</xdr:rowOff>
    </xdr:to>
    <xdr:pic>
      <xdr:nvPicPr>
        <xdr:cNvPr id="6" name="Image 5" descr="Armoirievv">
          <a:extLst>
            <a:ext uri="{FF2B5EF4-FFF2-40B4-BE49-F238E27FC236}">
              <a16:creationId xmlns:a16="http://schemas.microsoft.com/office/drawing/2014/main" id="{00000000-0008-0000-1000-000006000000}"/>
            </a:ext>
          </a:extLst>
        </xdr:cNvPr>
        <xdr:cNvPicPr>
          <a:picLocks noChangeAspect="1" noChangeArrowheads="1"/>
        </xdr:cNvPicPr>
      </xdr:nvPicPr>
      <xdr:blipFill>
        <a:blip xmlns:r="http://schemas.openxmlformats.org/officeDocument/2006/relationships" r:embed="rId1" cstate="print"/>
        <a:srcRect/>
        <a:stretch>
          <a:fillRect/>
        </a:stretch>
      </xdr:blipFill>
      <xdr:spPr bwMode="auto">
        <a:xfrm>
          <a:off x="13512016" y="454025"/>
          <a:ext cx="1004147" cy="1296881"/>
        </a:xfrm>
        <a:prstGeom prst="rect">
          <a:avLst/>
        </a:prstGeom>
        <a:noFill/>
        <a:ln w="9525" algn="ctr">
          <a:miter lim="800000"/>
          <a:headEnd/>
          <a:tailEnd/>
        </a:ln>
      </xdr:spPr>
    </xdr:pic>
    <xdr:clientData/>
  </xdr:twoCellAnchor>
  <xdr:twoCellAnchor editAs="oneCell">
    <xdr:from>
      <xdr:col>3</xdr:col>
      <xdr:colOff>110066</xdr:colOff>
      <xdr:row>2</xdr:row>
      <xdr:rowOff>138642</xdr:rowOff>
    </xdr:from>
    <xdr:to>
      <xdr:col>4</xdr:col>
      <xdr:colOff>259080</xdr:colOff>
      <xdr:row>7</xdr:row>
      <xdr:rowOff>82550</xdr:rowOff>
    </xdr:to>
    <xdr:pic>
      <xdr:nvPicPr>
        <xdr:cNvPr id="7" name="Image 6">
          <a:extLst>
            <a:ext uri="{FF2B5EF4-FFF2-40B4-BE49-F238E27FC236}">
              <a16:creationId xmlns:a16="http://schemas.microsoft.com/office/drawing/2014/main" id="{00000000-0008-0000-1000-000007000000}"/>
            </a:ext>
          </a:extLst>
        </xdr:cNvPr>
        <xdr:cNvPicPr/>
      </xdr:nvPicPr>
      <xdr:blipFill>
        <a:blip xmlns:r="http://schemas.openxmlformats.org/officeDocument/2006/relationships" r:embed="rId2"/>
        <a:srcRect/>
        <a:stretch>
          <a:fillRect/>
        </a:stretch>
      </xdr:blipFill>
      <xdr:spPr bwMode="auto">
        <a:xfrm>
          <a:off x="5230706" y="519642"/>
          <a:ext cx="941494" cy="1117388"/>
        </a:xfrm>
        <a:prstGeom prst="rect">
          <a:avLst/>
        </a:prstGeom>
        <a:noFill/>
      </xdr:spPr>
    </xdr:pic>
    <xdr:clientData/>
  </xdr:twoCellAnchor>
  <xdr:twoCellAnchor>
    <xdr:from>
      <xdr:col>13</xdr:col>
      <xdr:colOff>466576</xdr:colOff>
      <xdr:row>2</xdr:row>
      <xdr:rowOff>73025</xdr:rowOff>
    </xdr:from>
    <xdr:to>
      <xdr:col>14</xdr:col>
      <xdr:colOff>678243</xdr:colOff>
      <xdr:row>8</xdr:row>
      <xdr:rowOff>21166</xdr:rowOff>
    </xdr:to>
    <xdr:pic>
      <xdr:nvPicPr>
        <xdr:cNvPr id="8" name="Image 7" descr="Armoirievv">
          <a:extLst>
            <a:ext uri="{FF2B5EF4-FFF2-40B4-BE49-F238E27FC236}">
              <a16:creationId xmlns:a16="http://schemas.microsoft.com/office/drawing/2014/main" id="{00000000-0008-0000-1000-000008000000}"/>
            </a:ext>
          </a:extLst>
        </xdr:cNvPr>
        <xdr:cNvPicPr>
          <a:picLocks noChangeAspect="1" noChangeArrowheads="1"/>
        </xdr:cNvPicPr>
      </xdr:nvPicPr>
      <xdr:blipFill>
        <a:blip xmlns:r="http://schemas.openxmlformats.org/officeDocument/2006/relationships" r:embed="rId1" cstate="print"/>
        <a:srcRect/>
        <a:stretch>
          <a:fillRect/>
        </a:stretch>
      </xdr:blipFill>
      <xdr:spPr bwMode="auto">
        <a:xfrm>
          <a:off x="13512016" y="454025"/>
          <a:ext cx="1004147" cy="1296881"/>
        </a:xfrm>
        <a:prstGeom prst="rect">
          <a:avLst/>
        </a:prstGeom>
        <a:noFill/>
        <a:ln w="9525" algn="ctr">
          <a:miter lim="800000"/>
          <a:headEnd/>
          <a:tailEnd/>
        </a:ln>
      </xdr:spPr>
    </xdr:pic>
    <xdr:clientData/>
  </xdr:twoCellAnchor>
  <xdr:twoCellAnchor editAs="oneCell">
    <xdr:from>
      <xdr:col>3</xdr:col>
      <xdr:colOff>110066</xdr:colOff>
      <xdr:row>2</xdr:row>
      <xdr:rowOff>138642</xdr:rowOff>
    </xdr:from>
    <xdr:to>
      <xdr:col>4</xdr:col>
      <xdr:colOff>259080</xdr:colOff>
      <xdr:row>7</xdr:row>
      <xdr:rowOff>82550</xdr:rowOff>
    </xdr:to>
    <xdr:pic>
      <xdr:nvPicPr>
        <xdr:cNvPr id="9" name="Image 8">
          <a:extLst>
            <a:ext uri="{FF2B5EF4-FFF2-40B4-BE49-F238E27FC236}">
              <a16:creationId xmlns:a16="http://schemas.microsoft.com/office/drawing/2014/main" id="{00000000-0008-0000-1000-000009000000}"/>
            </a:ext>
          </a:extLst>
        </xdr:cNvPr>
        <xdr:cNvPicPr/>
      </xdr:nvPicPr>
      <xdr:blipFill>
        <a:blip xmlns:r="http://schemas.openxmlformats.org/officeDocument/2006/relationships" r:embed="rId2"/>
        <a:srcRect/>
        <a:stretch>
          <a:fillRect/>
        </a:stretch>
      </xdr:blipFill>
      <xdr:spPr bwMode="auto">
        <a:xfrm>
          <a:off x="5230706" y="519642"/>
          <a:ext cx="941494" cy="1117388"/>
        </a:xfrm>
        <a:prstGeom prst="rect">
          <a:avLst/>
        </a:prstGeom>
        <a:noFill/>
      </xdr:spPr>
    </xdr:pic>
    <xdr:clientData/>
  </xdr:twoCellAnchor>
  <xdr:twoCellAnchor>
    <xdr:from>
      <xdr:col>13</xdr:col>
      <xdr:colOff>466576</xdr:colOff>
      <xdr:row>2</xdr:row>
      <xdr:rowOff>73025</xdr:rowOff>
    </xdr:from>
    <xdr:to>
      <xdr:col>14</xdr:col>
      <xdr:colOff>678243</xdr:colOff>
      <xdr:row>8</xdr:row>
      <xdr:rowOff>21166</xdr:rowOff>
    </xdr:to>
    <xdr:pic>
      <xdr:nvPicPr>
        <xdr:cNvPr id="10" name="Image 9" descr="Armoirievv">
          <a:extLst>
            <a:ext uri="{FF2B5EF4-FFF2-40B4-BE49-F238E27FC236}">
              <a16:creationId xmlns:a16="http://schemas.microsoft.com/office/drawing/2014/main" id="{00000000-0008-0000-1000-00000A000000}"/>
            </a:ext>
          </a:extLst>
        </xdr:cNvPr>
        <xdr:cNvPicPr>
          <a:picLocks noChangeAspect="1" noChangeArrowheads="1"/>
        </xdr:cNvPicPr>
      </xdr:nvPicPr>
      <xdr:blipFill>
        <a:blip xmlns:r="http://schemas.openxmlformats.org/officeDocument/2006/relationships" r:embed="rId1" cstate="print"/>
        <a:srcRect/>
        <a:stretch>
          <a:fillRect/>
        </a:stretch>
      </xdr:blipFill>
      <xdr:spPr bwMode="auto">
        <a:xfrm>
          <a:off x="13512016" y="454025"/>
          <a:ext cx="1004147" cy="1296881"/>
        </a:xfrm>
        <a:prstGeom prst="rect">
          <a:avLst/>
        </a:prstGeom>
        <a:noFill/>
        <a:ln w="9525" algn="ctr">
          <a:miter lim="800000"/>
          <a:headEnd/>
          <a:tailEnd/>
        </a:ln>
      </xdr:spPr>
    </xdr:pic>
    <xdr:clientData/>
  </xdr:twoCellAnchor>
  <xdr:twoCellAnchor editAs="oneCell">
    <xdr:from>
      <xdr:col>3</xdr:col>
      <xdr:colOff>110066</xdr:colOff>
      <xdr:row>2</xdr:row>
      <xdr:rowOff>138642</xdr:rowOff>
    </xdr:from>
    <xdr:to>
      <xdr:col>4</xdr:col>
      <xdr:colOff>259080</xdr:colOff>
      <xdr:row>7</xdr:row>
      <xdr:rowOff>82550</xdr:rowOff>
    </xdr:to>
    <xdr:pic>
      <xdr:nvPicPr>
        <xdr:cNvPr id="11" name="Image 10">
          <a:extLst>
            <a:ext uri="{FF2B5EF4-FFF2-40B4-BE49-F238E27FC236}">
              <a16:creationId xmlns:a16="http://schemas.microsoft.com/office/drawing/2014/main" id="{00000000-0008-0000-1000-00000B000000}"/>
            </a:ext>
          </a:extLst>
        </xdr:cNvPr>
        <xdr:cNvPicPr/>
      </xdr:nvPicPr>
      <xdr:blipFill>
        <a:blip xmlns:r="http://schemas.openxmlformats.org/officeDocument/2006/relationships" r:embed="rId2"/>
        <a:srcRect/>
        <a:stretch>
          <a:fillRect/>
        </a:stretch>
      </xdr:blipFill>
      <xdr:spPr bwMode="auto">
        <a:xfrm>
          <a:off x="5230706" y="519642"/>
          <a:ext cx="941494" cy="1117388"/>
        </a:xfrm>
        <a:prstGeom prst="rect">
          <a:avLst/>
        </a:prstGeom>
        <a:noFill/>
      </xdr:spPr>
    </xdr:pic>
    <xdr:clientData/>
  </xdr:twoCellAnchor>
</xdr:wsDr>
</file>

<file path=xl/drawings/drawing18.xml><?xml version="1.0" encoding="utf-8"?>
<xdr:wsDr xmlns:xdr="http://schemas.openxmlformats.org/drawingml/2006/spreadsheetDrawing" xmlns:a="http://schemas.openxmlformats.org/drawingml/2006/main">
  <xdr:twoCellAnchor>
    <xdr:from>
      <xdr:col>13</xdr:col>
      <xdr:colOff>348194</xdr:colOff>
      <xdr:row>2</xdr:row>
      <xdr:rowOff>44450</xdr:rowOff>
    </xdr:from>
    <xdr:to>
      <xdr:col>15</xdr:col>
      <xdr:colOff>57151</xdr:colOff>
      <xdr:row>6</xdr:row>
      <xdr:rowOff>139929</xdr:rowOff>
    </xdr:to>
    <xdr:pic>
      <xdr:nvPicPr>
        <xdr:cNvPr id="2" name="Image 1" descr="Armoirievv">
          <a:extLst>
            <a:ext uri="{FF2B5EF4-FFF2-40B4-BE49-F238E27FC236}">
              <a16:creationId xmlns:a16="http://schemas.microsoft.com/office/drawing/2014/main" id="{00000000-0008-0000-1100-000002000000}"/>
            </a:ext>
          </a:extLst>
        </xdr:cNvPr>
        <xdr:cNvPicPr>
          <a:picLocks noChangeAspect="1" noChangeArrowheads="1"/>
        </xdr:cNvPicPr>
      </xdr:nvPicPr>
      <xdr:blipFill>
        <a:blip xmlns:r="http://schemas.openxmlformats.org/officeDocument/2006/relationships" r:embed="rId1" cstate="print"/>
        <a:srcRect/>
        <a:stretch>
          <a:fillRect/>
        </a:stretch>
      </xdr:blipFill>
      <xdr:spPr bwMode="auto">
        <a:xfrm>
          <a:off x="10886654" y="425450"/>
          <a:ext cx="1011977" cy="1093699"/>
        </a:xfrm>
        <a:prstGeom prst="rect">
          <a:avLst/>
        </a:prstGeom>
        <a:noFill/>
        <a:ln w="9525" algn="ctr">
          <a:miter lim="800000"/>
          <a:headEnd/>
          <a:tailEnd/>
        </a:ln>
      </xdr:spPr>
    </xdr:pic>
    <xdr:clientData/>
  </xdr:twoCellAnchor>
  <xdr:twoCellAnchor editAs="oneCell">
    <xdr:from>
      <xdr:col>3</xdr:col>
      <xdr:colOff>110066</xdr:colOff>
      <xdr:row>2</xdr:row>
      <xdr:rowOff>138642</xdr:rowOff>
    </xdr:from>
    <xdr:to>
      <xdr:col>4</xdr:col>
      <xdr:colOff>495300</xdr:colOff>
      <xdr:row>6</xdr:row>
      <xdr:rowOff>6350</xdr:rowOff>
    </xdr:to>
    <xdr:pic>
      <xdr:nvPicPr>
        <xdr:cNvPr id="3" name="Image 2">
          <a:extLst>
            <a:ext uri="{FF2B5EF4-FFF2-40B4-BE49-F238E27FC236}">
              <a16:creationId xmlns:a16="http://schemas.microsoft.com/office/drawing/2014/main" id="{00000000-0008-0000-1100-000003000000}"/>
            </a:ext>
          </a:extLst>
        </xdr:cNvPr>
        <xdr:cNvPicPr/>
      </xdr:nvPicPr>
      <xdr:blipFill>
        <a:blip xmlns:r="http://schemas.openxmlformats.org/officeDocument/2006/relationships" r:embed="rId2"/>
        <a:srcRect/>
        <a:stretch>
          <a:fillRect/>
        </a:stretch>
      </xdr:blipFill>
      <xdr:spPr bwMode="auto">
        <a:xfrm>
          <a:off x="4887806" y="519642"/>
          <a:ext cx="941494" cy="865928"/>
        </a:xfrm>
        <a:prstGeom prst="rect">
          <a:avLst/>
        </a:prstGeom>
        <a:noFill/>
      </xdr:spPr>
    </xdr:pic>
    <xdr:clientData/>
  </xdr:twoCellAnchor>
  <xdr:twoCellAnchor>
    <xdr:from>
      <xdr:col>13</xdr:col>
      <xdr:colOff>348194</xdr:colOff>
      <xdr:row>2</xdr:row>
      <xdr:rowOff>44450</xdr:rowOff>
    </xdr:from>
    <xdr:to>
      <xdr:col>15</xdr:col>
      <xdr:colOff>57151</xdr:colOff>
      <xdr:row>6</xdr:row>
      <xdr:rowOff>139929</xdr:rowOff>
    </xdr:to>
    <xdr:pic>
      <xdr:nvPicPr>
        <xdr:cNvPr id="4" name="Image 1" descr="Armoirievv">
          <a:extLst>
            <a:ext uri="{FF2B5EF4-FFF2-40B4-BE49-F238E27FC236}">
              <a16:creationId xmlns:a16="http://schemas.microsoft.com/office/drawing/2014/main" id="{00000000-0008-0000-1100-000004000000}"/>
            </a:ext>
          </a:extLst>
        </xdr:cNvPr>
        <xdr:cNvPicPr>
          <a:picLocks noChangeAspect="1" noChangeArrowheads="1"/>
        </xdr:cNvPicPr>
      </xdr:nvPicPr>
      <xdr:blipFill>
        <a:blip xmlns:r="http://schemas.openxmlformats.org/officeDocument/2006/relationships" r:embed="rId1" cstate="print"/>
        <a:srcRect/>
        <a:stretch>
          <a:fillRect/>
        </a:stretch>
      </xdr:blipFill>
      <xdr:spPr bwMode="auto">
        <a:xfrm>
          <a:off x="10886654" y="425450"/>
          <a:ext cx="1011977" cy="1093699"/>
        </a:xfrm>
        <a:prstGeom prst="rect">
          <a:avLst/>
        </a:prstGeom>
        <a:noFill/>
        <a:ln w="9525" algn="ctr">
          <a:miter lim="800000"/>
          <a:headEnd/>
          <a:tailEnd/>
        </a:ln>
      </xdr:spPr>
    </xdr:pic>
    <xdr:clientData/>
  </xdr:twoCellAnchor>
  <xdr:twoCellAnchor editAs="oneCell">
    <xdr:from>
      <xdr:col>3</xdr:col>
      <xdr:colOff>110066</xdr:colOff>
      <xdr:row>2</xdr:row>
      <xdr:rowOff>138642</xdr:rowOff>
    </xdr:from>
    <xdr:to>
      <xdr:col>4</xdr:col>
      <xdr:colOff>495300</xdr:colOff>
      <xdr:row>6</xdr:row>
      <xdr:rowOff>6350</xdr:rowOff>
    </xdr:to>
    <xdr:pic>
      <xdr:nvPicPr>
        <xdr:cNvPr id="5" name="Image 4">
          <a:extLst>
            <a:ext uri="{FF2B5EF4-FFF2-40B4-BE49-F238E27FC236}">
              <a16:creationId xmlns:a16="http://schemas.microsoft.com/office/drawing/2014/main" id="{00000000-0008-0000-1100-000005000000}"/>
            </a:ext>
          </a:extLst>
        </xdr:cNvPr>
        <xdr:cNvPicPr/>
      </xdr:nvPicPr>
      <xdr:blipFill>
        <a:blip xmlns:r="http://schemas.openxmlformats.org/officeDocument/2006/relationships" r:embed="rId2"/>
        <a:srcRect/>
        <a:stretch>
          <a:fillRect/>
        </a:stretch>
      </xdr:blipFill>
      <xdr:spPr bwMode="auto">
        <a:xfrm>
          <a:off x="4887806" y="519642"/>
          <a:ext cx="941494" cy="865928"/>
        </a:xfrm>
        <a:prstGeom prst="rect">
          <a:avLst/>
        </a:prstGeom>
        <a:noFill/>
      </xdr:spPr>
    </xdr:pic>
    <xdr:clientData/>
  </xdr:twoCellAnchor>
  <xdr:twoCellAnchor>
    <xdr:from>
      <xdr:col>13</xdr:col>
      <xdr:colOff>348194</xdr:colOff>
      <xdr:row>2</xdr:row>
      <xdr:rowOff>44450</xdr:rowOff>
    </xdr:from>
    <xdr:to>
      <xdr:col>15</xdr:col>
      <xdr:colOff>57151</xdr:colOff>
      <xdr:row>6</xdr:row>
      <xdr:rowOff>139929</xdr:rowOff>
    </xdr:to>
    <xdr:pic>
      <xdr:nvPicPr>
        <xdr:cNvPr id="6" name="Image 5" descr="Armoirievv">
          <a:extLst>
            <a:ext uri="{FF2B5EF4-FFF2-40B4-BE49-F238E27FC236}">
              <a16:creationId xmlns:a16="http://schemas.microsoft.com/office/drawing/2014/main" id="{00000000-0008-0000-1100-000006000000}"/>
            </a:ext>
          </a:extLst>
        </xdr:cNvPr>
        <xdr:cNvPicPr>
          <a:picLocks noChangeAspect="1" noChangeArrowheads="1"/>
        </xdr:cNvPicPr>
      </xdr:nvPicPr>
      <xdr:blipFill>
        <a:blip xmlns:r="http://schemas.openxmlformats.org/officeDocument/2006/relationships" r:embed="rId1" cstate="print"/>
        <a:srcRect/>
        <a:stretch>
          <a:fillRect/>
        </a:stretch>
      </xdr:blipFill>
      <xdr:spPr bwMode="auto">
        <a:xfrm>
          <a:off x="10886654" y="425450"/>
          <a:ext cx="1011977" cy="1093699"/>
        </a:xfrm>
        <a:prstGeom prst="rect">
          <a:avLst/>
        </a:prstGeom>
        <a:noFill/>
        <a:ln w="9525" algn="ctr">
          <a:miter lim="800000"/>
          <a:headEnd/>
          <a:tailEnd/>
        </a:ln>
      </xdr:spPr>
    </xdr:pic>
    <xdr:clientData/>
  </xdr:twoCellAnchor>
  <xdr:twoCellAnchor editAs="oneCell">
    <xdr:from>
      <xdr:col>3</xdr:col>
      <xdr:colOff>110066</xdr:colOff>
      <xdr:row>2</xdr:row>
      <xdr:rowOff>138642</xdr:rowOff>
    </xdr:from>
    <xdr:to>
      <xdr:col>4</xdr:col>
      <xdr:colOff>495300</xdr:colOff>
      <xdr:row>6</xdr:row>
      <xdr:rowOff>6350</xdr:rowOff>
    </xdr:to>
    <xdr:pic>
      <xdr:nvPicPr>
        <xdr:cNvPr id="7" name="Image 6">
          <a:extLst>
            <a:ext uri="{FF2B5EF4-FFF2-40B4-BE49-F238E27FC236}">
              <a16:creationId xmlns:a16="http://schemas.microsoft.com/office/drawing/2014/main" id="{00000000-0008-0000-1100-000007000000}"/>
            </a:ext>
          </a:extLst>
        </xdr:cNvPr>
        <xdr:cNvPicPr/>
      </xdr:nvPicPr>
      <xdr:blipFill>
        <a:blip xmlns:r="http://schemas.openxmlformats.org/officeDocument/2006/relationships" r:embed="rId2"/>
        <a:srcRect/>
        <a:stretch>
          <a:fillRect/>
        </a:stretch>
      </xdr:blipFill>
      <xdr:spPr bwMode="auto">
        <a:xfrm>
          <a:off x="4887806" y="519642"/>
          <a:ext cx="941494" cy="865928"/>
        </a:xfrm>
        <a:prstGeom prst="rect">
          <a:avLst/>
        </a:prstGeom>
        <a:noFill/>
      </xdr:spPr>
    </xdr:pic>
    <xdr:clientData/>
  </xdr:twoCellAnchor>
  <xdr:twoCellAnchor>
    <xdr:from>
      <xdr:col>13</xdr:col>
      <xdr:colOff>348194</xdr:colOff>
      <xdr:row>2</xdr:row>
      <xdr:rowOff>44450</xdr:rowOff>
    </xdr:from>
    <xdr:to>
      <xdr:col>15</xdr:col>
      <xdr:colOff>57151</xdr:colOff>
      <xdr:row>6</xdr:row>
      <xdr:rowOff>139929</xdr:rowOff>
    </xdr:to>
    <xdr:pic>
      <xdr:nvPicPr>
        <xdr:cNvPr id="8" name="Image 7" descr="Armoirievv">
          <a:extLst>
            <a:ext uri="{FF2B5EF4-FFF2-40B4-BE49-F238E27FC236}">
              <a16:creationId xmlns:a16="http://schemas.microsoft.com/office/drawing/2014/main" id="{00000000-0008-0000-1100-000008000000}"/>
            </a:ext>
          </a:extLst>
        </xdr:cNvPr>
        <xdr:cNvPicPr>
          <a:picLocks noChangeAspect="1" noChangeArrowheads="1"/>
        </xdr:cNvPicPr>
      </xdr:nvPicPr>
      <xdr:blipFill>
        <a:blip xmlns:r="http://schemas.openxmlformats.org/officeDocument/2006/relationships" r:embed="rId1" cstate="print"/>
        <a:srcRect/>
        <a:stretch>
          <a:fillRect/>
        </a:stretch>
      </xdr:blipFill>
      <xdr:spPr bwMode="auto">
        <a:xfrm>
          <a:off x="10886654" y="425450"/>
          <a:ext cx="1011977" cy="1093699"/>
        </a:xfrm>
        <a:prstGeom prst="rect">
          <a:avLst/>
        </a:prstGeom>
        <a:noFill/>
        <a:ln w="9525" algn="ctr">
          <a:miter lim="800000"/>
          <a:headEnd/>
          <a:tailEnd/>
        </a:ln>
      </xdr:spPr>
    </xdr:pic>
    <xdr:clientData/>
  </xdr:twoCellAnchor>
  <xdr:twoCellAnchor editAs="oneCell">
    <xdr:from>
      <xdr:col>3</xdr:col>
      <xdr:colOff>110066</xdr:colOff>
      <xdr:row>2</xdr:row>
      <xdr:rowOff>138642</xdr:rowOff>
    </xdr:from>
    <xdr:to>
      <xdr:col>4</xdr:col>
      <xdr:colOff>495300</xdr:colOff>
      <xdr:row>6</xdr:row>
      <xdr:rowOff>6350</xdr:rowOff>
    </xdr:to>
    <xdr:pic>
      <xdr:nvPicPr>
        <xdr:cNvPr id="9" name="Image 8">
          <a:extLst>
            <a:ext uri="{FF2B5EF4-FFF2-40B4-BE49-F238E27FC236}">
              <a16:creationId xmlns:a16="http://schemas.microsoft.com/office/drawing/2014/main" id="{00000000-0008-0000-1100-000009000000}"/>
            </a:ext>
          </a:extLst>
        </xdr:cNvPr>
        <xdr:cNvPicPr/>
      </xdr:nvPicPr>
      <xdr:blipFill>
        <a:blip xmlns:r="http://schemas.openxmlformats.org/officeDocument/2006/relationships" r:embed="rId2"/>
        <a:srcRect/>
        <a:stretch>
          <a:fillRect/>
        </a:stretch>
      </xdr:blipFill>
      <xdr:spPr bwMode="auto">
        <a:xfrm>
          <a:off x="4887806" y="519642"/>
          <a:ext cx="941494" cy="865928"/>
        </a:xfrm>
        <a:prstGeom prst="rect">
          <a:avLst/>
        </a:prstGeom>
        <a:noFill/>
      </xdr:spPr>
    </xdr:pic>
    <xdr:clientData/>
  </xdr:twoCellAnchor>
</xdr:wsDr>
</file>

<file path=xl/drawings/drawing19.xml><?xml version="1.0" encoding="utf-8"?>
<xdr:wsDr xmlns:xdr="http://schemas.openxmlformats.org/drawingml/2006/spreadsheetDrawing" xmlns:a="http://schemas.openxmlformats.org/drawingml/2006/main">
  <xdr:twoCellAnchor>
    <xdr:from>
      <xdr:col>13</xdr:col>
      <xdr:colOff>466576</xdr:colOff>
      <xdr:row>2</xdr:row>
      <xdr:rowOff>73025</xdr:rowOff>
    </xdr:from>
    <xdr:to>
      <xdr:col>14</xdr:col>
      <xdr:colOff>678243</xdr:colOff>
      <xdr:row>8</xdr:row>
      <xdr:rowOff>21166</xdr:rowOff>
    </xdr:to>
    <xdr:pic>
      <xdr:nvPicPr>
        <xdr:cNvPr id="2" name="Image 1" descr="Armoirievv">
          <a:extLst>
            <a:ext uri="{FF2B5EF4-FFF2-40B4-BE49-F238E27FC236}">
              <a16:creationId xmlns:a16="http://schemas.microsoft.com/office/drawing/2014/main" id="{00000000-0008-0000-1200-000002000000}"/>
            </a:ext>
          </a:extLst>
        </xdr:cNvPr>
        <xdr:cNvPicPr>
          <a:picLocks noChangeAspect="1" noChangeArrowheads="1"/>
        </xdr:cNvPicPr>
      </xdr:nvPicPr>
      <xdr:blipFill>
        <a:blip xmlns:r="http://schemas.openxmlformats.org/officeDocument/2006/relationships" r:embed="rId1" cstate="print"/>
        <a:srcRect/>
        <a:stretch>
          <a:fillRect/>
        </a:stretch>
      </xdr:blipFill>
      <xdr:spPr bwMode="auto">
        <a:xfrm>
          <a:off x="13512016" y="454025"/>
          <a:ext cx="1004147" cy="1296881"/>
        </a:xfrm>
        <a:prstGeom prst="rect">
          <a:avLst/>
        </a:prstGeom>
        <a:noFill/>
        <a:ln w="9525" algn="ctr">
          <a:miter lim="800000"/>
          <a:headEnd/>
          <a:tailEnd/>
        </a:ln>
      </xdr:spPr>
    </xdr:pic>
    <xdr:clientData/>
  </xdr:twoCellAnchor>
  <xdr:twoCellAnchor editAs="oneCell">
    <xdr:from>
      <xdr:col>3</xdr:col>
      <xdr:colOff>110066</xdr:colOff>
      <xdr:row>2</xdr:row>
      <xdr:rowOff>138642</xdr:rowOff>
    </xdr:from>
    <xdr:to>
      <xdr:col>4</xdr:col>
      <xdr:colOff>259080</xdr:colOff>
      <xdr:row>7</xdr:row>
      <xdr:rowOff>82550</xdr:rowOff>
    </xdr:to>
    <xdr:pic>
      <xdr:nvPicPr>
        <xdr:cNvPr id="3" name="Image 2">
          <a:extLst>
            <a:ext uri="{FF2B5EF4-FFF2-40B4-BE49-F238E27FC236}">
              <a16:creationId xmlns:a16="http://schemas.microsoft.com/office/drawing/2014/main" id="{00000000-0008-0000-1200-000003000000}"/>
            </a:ext>
          </a:extLst>
        </xdr:cNvPr>
        <xdr:cNvPicPr/>
      </xdr:nvPicPr>
      <xdr:blipFill>
        <a:blip xmlns:r="http://schemas.openxmlformats.org/officeDocument/2006/relationships" r:embed="rId2"/>
        <a:srcRect/>
        <a:stretch>
          <a:fillRect/>
        </a:stretch>
      </xdr:blipFill>
      <xdr:spPr bwMode="auto">
        <a:xfrm>
          <a:off x="5230706" y="519642"/>
          <a:ext cx="941494" cy="1117388"/>
        </a:xfrm>
        <a:prstGeom prst="rect">
          <a:avLst/>
        </a:prstGeom>
        <a:noFill/>
      </xdr:spPr>
    </xdr:pic>
    <xdr:clientData/>
  </xdr:twoCellAnchor>
  <xdr:twoCellAnchor>
    <xdr:from>
      <xdr:col>13</xdr:col>
      <xdr:colOff>466576</xdr:colOff>
      <xdr:row>2</xdr:row>
      <xdr:rowOff>73025</xdr:rowOff>
    </xdr:from>
    <xdr:to>
      <xdr:col>14</xdr:col>
      <xdr:colOff>678243</xdr:colOff>
      <xdr:row>8</xdr:row>
      <xdr:rowOff>21166</xdr:rowOff>
    </xdr:to>
    <xdr:pic>
      <xdr:nvPicPr>
        <xdr:cNvPr id="4" name="Image 3" descr="Armoirievv">
          <a:extLst>
            <a:ext uri="{FF2B5EF4-FFF2-40B4-BE49-F238E27FC236}">
              <a16:creationId xmlns:a16="http://schemas.microsoft.com/office/drawing/2014/main" id="{00000000-0008-0000-1200-000004000000}"/>
            </a:ext>
          </a:extLst>
        </xdr:cNvPr>
        <xdr:cNvPicPr>
          <a:picLocks noChangeAspect="1" noChangeArrowheads="1"/>
        </xdr:cNvPicPr>
      </xdr:nvPicPr>
      <xdr:blipFill>
        <a:blip xmlns:r="http://schemas.openxmlformats.org/officeDocument/2006/relationships" r:embed="rId1" cstate="print"/>
        <a:srcRect/>
        <a:stretch>
          <a:fillRect/>
        </a:stretch>
      </xdr:blipFill>
      <xdr:spPr bwMode="auto">
        <a:xfrm>
          <a:off x="13512016" y="454025"/>
          <a:ext cx="1004147" cy="1296881"/>
        </a:xfrm>
        <a:prstGeom prst="rect">
          <a:avLst/>
        </a:prstGeom>
        <a:noFill/>
        <a:ln w="9525" algn="ctr">
          <a:miter lim="800000"/>
          <a:headEnd/>
          <a:tailEnd/>
        </a:ln>
      </xdr:spPr>
    </xdr:pic>
    <xdr:clientData/>
  </xdr:twoCellAnchor>
  <xdr:twoCellAnchor editAs="oneCell">
    <xdr:from>
      <xdr:col>3</xdr:col>
      <xdr:colOff>110066</xdr:colOff>
      <xdr:row>2</xdr:row>
      <xdr:rowOff>138642</xdr:rowOff>
    </xdr:from>
    <xdr:to>
      <xdr:col>4</xdr:col>
      <xdr:colOff>259080</xdr:colOff>
      <xdr:row>7</xdr:row>
      <xdr:rowOff>82550</xdr:rowOff>
    </xdr:to>
    <xdr:pic>
      <xdr:nvPicPr>
        <xdr:cNvPr id="5" name="Image 4">
          <a:extLst>
            <a:ext uri="{FF2B5EF4-FFF2-40B4-BE49-F238E27FC236}">
              <a16:creationId xmlns:a16="http://schemas.microsoft.com/office/drawing/2014/main" id="{00000000-0008-0000-1200-000005000000}"/>
            </a:ext>
          </a:extLst>
        </xdr:cNvPr>
        <xdr:cNvPicPr/>
      </xdr:nvPicPr>
      <xdr:blipFill>
        <a:blip xmlns:r="http://schemas.openxmlformats.org/officeDocument/2006/relationships" r:embed="rId2"/>
        <a:srcRect/>
        <a:stretch>
          <a:fillRect/>
        </a:stretch>
      </xdr:blipFill>
      <xdr:spPr bwMode="auto">
        <a:xfrm>
          <a:off x="5230706" y="519642"/>
          <a:ext cx="941494" cy="1117388"/>
        </a:xfrm>
        <a:prstGeom prst="rect">
          <a:avLst/>
        </a:prstGeom>
        <a:noFill/>
      </xdr:spPr>
    </xdr:pic>
    <xdr:clientData/>
  </xdr:twoCellAnchor>
  <xdr:twoCellAnchor>
    <xdr:from>
      <xdr:col>13</xdr:col>
      <xdr:colOff>466576</xdr:colOff>
      <xdr:row>2</xdr:row>
      <xdr:rowOff>73025</xdr:rowOff>
    </xdr:from>
    <xdr:to>
      <xdr:col>14</xdr:col>
      <xdr:colOff>678243</xdr:colOff>
      <xdr:row>8</xdr:row>
      <xdr:rowOff>21166</xdr:rowOff>
    </xdr:to>
    <xdr:pic>
      <xdr:nvPicPr>
        <xdr:cNvPr id="6" name="Image 5" descr="Armoirievv">
          <a:extLst>
            <a:ext uri="{FF2B5EF4-FFF2-40B4-BE49-F238E27FC236}">
              <a16:creationId xmlns:a16="http://schemas.microsoft.com/office/drawing/2014/main" id="{00000000-0008-0000-1200-000006000000}"/>
            </a:ext>
          </a:extLst>
        </xdr:cNvPr>
        <xdr:cNvPicPr>
          <a:picLocks noChangeAspect="1" noChangeArrowheads="1"/>
        </xdr:cNvPicPr>
      </xdr:nvPicPr>
      <xdr:blipFill>
        <a:blip xmlns:r="http://schemas.openxmlformats.org/officeDocument/2006/relationships" r:embed="rId1" cstate="print"/>
        <a:srcRect/>
        <a:stretch>
          <a:fillRect/>
        </a:stretch>
      </xdr:blipFill>
      <xdr:spPr bwMode="auto">
        <a:xfrm>
          <a:off x="13512016" y="454025"/>
          <a:ext cx="1004147" cy="1296881"/>
        </a:xfrm>
        <a:prstGeom prst="rect">
          <a:avLst/>
        </a:prstGeom>
        <a:noFill/>
        <a:ln w="9525" algn="ctr">
          <a:miter lim="800000"/>
          <a:headEnd/>
          <a:tailEnd/>
        </a:ln>
      </xdr:spPr>
    </xdr:pic>
    <xdr:clientData/>
  </xdr:twoCellAnchor>
  <xdr:twoCellAnchor editAs="oneCell">
    <xdr:from>
      <xdr:col>3</xdr:col>
      <xdr:colOff>110066</xdr:colOff>
      <xdr:row>2</xdr:row>
      <xdr:rowOff>138642</xdr:rowOff>
    </xdr:from>
    <xdr:to>
      <xdr:col>4</xdr:col>
      <xdr:colOff>259080</xdr:colOff>
      <xdr:row>7</xdr:row>
      <xdr:rowOff>82550</xdr:rowOff>
    </xdr:to>
    <xdr:pic>
      <xdr:nvPicPr>
        <xdr:cNvPr id="7" name="Image 6">
          <a:extLst>
            <a:ext uri="{FF2B5EF4-FFF2-40B4-BE49-F238E27FC236}">
              <a16:creationId xmlns:a16="http://schemas.microsoft.com/office/drawing/2014/main" id="{00000000-0008-0000-1200-000007000000}"/>
            </a:ext>
          </a:extLst>
        </xdr:cNvPr>
        <xdr:cNvPicPr/>
      </xdr:nvPicPr>
      <xdr:blipFill>
        <a:blip xmlns:r="http://schemas.openxmlformats.org/officeDocument/2006/relationships" r:embed="rId2"/>
        <a:srcRect/>
        <a:stretch>
          <a:fillRect/>
        </a:stretch>
      </xdr:blipFill>
      <xdr:spPr bwMode="auto">
        <a:xfrm>
          <a:off x="5230706" y="519642"/>
          <a:ext cx="941494" cy="1117388"/>
        </a:xfrm>
        <a:prstGeom prst="rect">
          <a:avLst/>
        </a:prstGeom>
        <a:noFill/>
      </xdr:spPr>
    </xdr:pic>
    <xdr:clientData/>
  </xdr:twoCellAnchor>
  <xdr:twoCellAnchor>
    <xdr:from>
      <xdr:col>13</xdr:col>
      <xdr:colOff>466576</xdr:colOff>
      <xdr:row>2</xdr:row>
      <xdr:rowOff>73025</xdr:rowOff>
    </xdr:from>
    <xdr:to>
      <xdr:col>14</xdr:col>
      <xdr:colOff>678243</xdr:colOff>
      <xdr:row>8</xdr:row>
      <xdr:rowOff>21166</xdr:rowOff>
    </xdr:to>
    <xdr:pic>
      <xdr:nvPicPr>
        <xdr:cNvPr id="8" name="Image 7" descr="Armoirievv">
          <a:extLst>
            <a:ext uri="{FF2B5EF4-FFF2-40B4-BE49-F238E27FC236}">
              <a16:creationId xmlns:a16="http://schemas.microsoft.com/office/drawing/2014/main" id="{00000000-0008-0000-1200-000008000000}"/>
            </a:ext>
          </a:extLst>
        </xdr:cNvPr>
        <xdr:cNvPicPr>
          <a:picLocks noChangeAspect="1" noChangeArrowheads="1"/>
        </xdr:cNvPicPr>
      </xdr:nvPicPr>
      <xdr:blipFill>
        <a:blip xmlns:r="http://schemas.openxmlformats.org/officeDocument/2006/relationships" r:embed="rId1" cstate="print"/>
        <a:srcRect/>
        <a:stretch>
          <a:fillRect/>
        </a:stretch>
      </xdr:blipFill>
      <xdr:spPr bwMode="auto">
        <a:xfrm>
          <a:off x="13512016" y="454025"/>
          <a:ext cx="1004147" cy="1296881"/>
        </a:xfrm>
        <a:prstGeom prst="rect">
          <a:avLst/>
        </a:prstGeom>
        <a:noFill/>
        <a:ln w="9525" algn="ctr">
          <a:miter lim="800000"/>
          <a:headEnd/>
          <a:tailEnd/>
        </a:ln>
      </xdr:spPr>
    </xdr:pic>
    <xdr:clientData/>
  </xdr:twoCellAnchor>
  <xdr:twoCellAnchor editAs="oneCell">
    <xdr:from>
      <xdr:col>3</xdr:col>
      <xdr:colOff>110066</xdr:colOff>
      <xdr:row>2</xdr:row>
      <xdr:rowOff>138642</xdr:rowOff>
    </xdr:from>
    <xdr:to>
      <xdr:col>4</xdr:col>
      <xdr:colOff>259080</xdr:colOff>
      <xdr:row>7</xdr:row>
      <xdr:rowOff>82550</xdr:rowOff>
    </xdr:to>
    <xdr:pic>
      <xdr:nvPicPr>
        <xdr:cNvPr id="9" name="Image 8">
          <a:extLst>
            <a:ext uri="{FF2B5EF4-FFF2-40B4-BE49-F238E27FC236}">
              <a16:creationId xmlns:a16="http://schemas.microsoft.com/office/drawing/2014/main" id="{00000000-0008-0000-1200-000009000000}"/>
            </a:ext>
          </a:extLst>
        </xdr:cNvPr>
        <xdr:cNvPicPr/>
      </xdr:nvPicPr>
      <xdr:blipFill>
        <a:blip xmlns:r="http://schemas.openxmlformats.org/officeDocument/2006/relationships" r:embed="rId2"/>
        <a:srcRect/>
        <a:stretch>
          <a:fillRect/>
        </a:stretch>
      </xdr:blipFill>
      <xdr:spPr bwMode="auto">
        <a:xfrm>
          <a:off x="5230706" y="519642"/>
          <a:ext cx="941494" cy="1117388"/>
        </a:xfrm>
        <a:prstGeom prst="rect">
          <a:avLst/>
        </a:prstGeom>
        <a:noFill/>
      </xdr:spPr>
    </xdr:pic>
    <xdr:clientData/>
  </xdr:twoCellAnchor>
  <xdr:twoCellAnchor>
    <xdr:from>
      <xdr:col>13</xdr:col>
      <xdr:colOff>466576</xdr:colOff>
      <xdr:row>2</xdr:row>
      <xdr:rowOff>73025</xdr:rowOff>
    </xdr:from>
    <xdr:to>
      <xdr:col>14</xdr:col>
      <xdr:colOff>678243</xdr:colOff>
      <xdr:row>8</xdr:row>
      <xdr:rowOff>21166</xdr:rowOff>
    </xdr:to>
    <xdr:pic>
      <xdr:nvPicPr>
        <xdr:cNvPr id="10" name="Image 9" descr="Armoirievv">
          <a:extLst>
            <a:ext uri="{FF2B5EF4-FFF2-40B4-BE49-F238E27FC236}">
              <a16:creationId xmlns:a16="http://schemas.microsoft.com/office/drawing/2014/main" id="{00000000-0008-0000-1200-00000A000000}"/>
            </a:ext>
          </a:extLst>
        </xdr:cNvPr>
        <xdr:cNvPicPr>
          <a:picLocks noChangeAspect="1" noChangeArrowheads="1"/>
        </xdr:cNvPicPr>
      </xdr:nvPicPr>
      <xdr:blipFill>
        <a:blip xmlns:r="http://schemas.openxmlformats.org/officeDocument/2006/relationships" r:embed="rId1" cstate="print"/>
        <a:srcRect/>
        <a:stretch>
          <a:fillRect/>
        </a:stretch>
      </xdr:blipFill>
      <xdr:spPr bwMode="auto">
        <a:xfrm>
          <a:off x="13512016" y="454025"/>
          <a:ext cx="1004147" cy="1296881"/>
        </a:xfrm>
        <a:prstGeom prst="rect">
          <a:avLst/>
        </a:prstGeom>
        <a:noFill/>
        <a:ln w="9525" algn="ctr">
          <a:miter lim="800000"/>
          <a:headEnd/>
          <a:tailEnd/>
        </a:ln>
      </xdr:spPr>
    </xdr:pic>
    <xdr:clientData/>
  </xdr:twoCellAnchor>
  <xdr:twoCellAnchor editAs="oneCell">
    <xdr:from>
      <xdr:col>3</xdr:col>
      <xdr:colOff>110066</xdr:colOff>
      <xdr:row>2</xdr:row>
      <xdr:rowOff>138642</xdr:rowOff>
    </xdr:from>
    <xdr:to>
      <xdr:col>4</xdr:col>
      <xdr:colOff>259080</xdr:colOff>
      <xdr:row>7</xdr:row>
      <xdr:rowOff>82550</xdr:rowOff>
    </xdr:to>
    <xdr:pic>
      <xdr:nvPicPr>
        <xdr:cNvPr id="11" name="Image 10">
          <a:extLst>
            <a:ext uri="{FF2B5EF4-FFF2-40B4-BE49-F238E27FC236}">
              <a16:creationId xmlns:a16="http://schemas.microsoft.com/office/drawing/2014/main" id="{00000000-0008-0000-1200-00000B000000}"/>
            </a:ext>
          </a:extLst>
        </xdr:cNvPr>
        <xdr:cNvPicPr/>
      </xdr:nvPicPr>
      <xdr:blipFill>
        <a:blip xmlns:r="http://schemas.openxmlformats.org/officeDocument/2006/relationships" r:embed="rId2"/>
        <a:srcRect/>
        <a:stretch>
          <a:fillRect/>
        </a:stretch>
      </xdr:blipFill>
      <xdr:spPr bwMode="auto">
        <a:xfrm>
          <a:off x="5230706" y="519642"/>
          <a:ext cx="941494" cy="1117388"/>
        </a:xfrm>
        <a:prstGeom prst="rect">
          <a:avLst/>
        </a:prstGeom>
        <a:noFill/>
      </xdr:spPr>
    </xdr:pic>
    <xdr:clientData/>
  </xdr:twoCellAnchor>
</xdr:wsDr>
</file>

<file path=xl/drawings/drawing20.xml><?xml version="1.0" encoding="utf-8"?>
<xdr:wsDr xmlns:xdr="http://schemas.openxmlformats.org/drawingml/2006/spreadsheetDrawing" xmlns:a="http://schemas.openxmlformats.org/drawingml/2006/main">
  <xdr:twoCellAnchor>
    <xdr:from>
      <xdr:col>13</xdr:col>
      <xdr:colOff>348194</xdr:colOff>
      <xdr:row>2</xdr:row>
      <xdr:rowOff>44450</xdr:rowOff>
    </xdr:from>
    <xdr:to>
      <xdr:col>15</xdr:col>
      <xdr:colOff>57151</xdr:colOff>
      <xdr:row>6</xdr:row>
      <xdr:rowOff>139929</xdr:rowOff>
    </xdr:to>
    <xdr:pic>
      <xdr:nvPicPr>
        <xdr:cNvPr id="2" name="Image 1" descr="Armoirievv">
          <a:extLst>
            <a:ext uri="{FF2B5EF4-FFF2-40B4-BE49-F238E27FC236}">
              <a16:creationId xmlns:a16="http://schemas.microsoft.com/office/drawing/2014/main" id="{00000000-0008-0000-1300-000002000000}"/>
            </a:ext>
          </a:extLst>
        </xdr:cNvPr>
        <xdr:cNvPicPr>
          <a:picLocks noChangeAspect="1" noChangeArrowheads="1"/>
        </xdr:cNvPicPr>
      </xdr:nvPicPr>
      <xdr:blipFill>
        <a:blip xmlns:r="http://schemas.openxmlformats.org/officeDocument/2006/relationships" r:embed="rId1" cstate="print"/>
        <a:srcRect/>
        <a:stretch>
          <a:fillRect/>
        </a:stretch>
      </xdr:blipFill>
      <xdr:spPr bwMode="auto">
        <a:xfrm>
          <a:off x="10886654" y="425450"/>
          <a:ext cx="1011977" cy="1093699"/>
        </a:xfrm>
        <a:prstGeom prst="rect">
          <a:avLst/>
        </a:prstGeom>
        <a:noFill/>
        <a:ln w="9525" algn="ctr">
          <a:miter lim="800000"/>
          <a:headEnd/>
          <a:tailEnd/>
        </a:ln>
      </xdr:spPr>
    </xdr:pic>
    <xdr:clientData/>
  </xdr:twoCellAnchor>
  <xdr:twoCellAnchor editAs="oneCell">
    <xdr:from>
      <xdr:col>3</xdr:col>
      <xdr:colOff>110066</xdr:colOff>
      <xdr:row>2</xdr:row>
      <xdr:rowOff>138642</xdr:rowOff>
    </xdr:from>
    <xdr:to>
      <xdr:col>4</xdr:col>
      <xdr:colOff>495300</xdr:colOff>
      <xdr:row>6</xdr:row>
      <xdr:rowOff>6350</xdr:rowOff>
    </xdr:to>
    <xdr:pic>
      <xdr:nvPicPr>
        <xdr:cNvPr id="3" name="Image 2">
          <a:extLst>
            <a:ext uri="{FF2B5EF4-FFF2-40B4-BE49-F238E27FC236}">
              <a16:creationId xmlns:a16="http://schemas.microsoft.com/office/drawing/2014/main" id="{00000000-0008-0000-1300-000003000000}"/>
            </a:ext>
          </a:extLst>
        </xdr:cNvPr>
        <xdr:cNvPicPr/>
      </xdr:nvPicPr>
      <xdr:blipFill>
        <a:blip xmlns:r="http://schemas.openxmlformats.org/officeDocument/2006/relationships" r:embed="rId2"/>
        <a:srcRect/>
        <a:stretch>
          <a:fillRect/>
        </a:stretch>
      </xdr:blipFill>
      <xdr:spPr bwMode="auto">
        <a:xfrm>
          <a:off x="4887806" y="519642"/>
          <a:ext cx="941494" cy="865928"/>
        </a:xfrm>
        <a:prstGeom prst="rect">
          <a:avLst/>
        </a:prstGeom>
        <a:noFill/>
      </xdr:spPr>
    </xdr:pic>
    <xdr:clientData/>
  </xdr:twoCellAnchor>
  <xdr:twoCellAnchor>
    <xdr:from>
      <xdr:col>13</xdr:col>
      <xdr:colOff>348194</xdr:colOff>
      <xdr:row>2</xdr:row>
      <xdr:rowOff>44450</xdr:rowOff>
    </xdr:from>
    <xdr:to>
      <xdr:col>15</xdr:col>
      <xdr:colOff>57151</xdr:colOff>
      <xdr:row>6</xdr:row>
      <xdr:rowOff>139929</xdr:rowOff>
    </xdr:to>
    <xdr:pic>
      <xdr:nvPicPr>
        <xdr:cNvPr id="4" name="Image 1" descr="Armoirievv">
          <a:extLst>
            <a:ext uri="{FF2B5EF4-FFF2-40B4-BE49-F238E27FC236}">
              <a16:creationId xmlns:a16="http://schemas.microsoft.com/office/drawing/2014/main" id="{00000000-0008-0000-1300-000004000000}"/>
            </a:ext>
          </a:extLst>
        </xdr:cNvPr>
        <xdr:cNvPicPr>
          <a:picLocks noChangeAspect="1" noChangeArrowheads="1"/>
        </xdr:cNvPicPr>
      </xdr:nvPicPr>
      <xdr:blipFill>
        <a:blip xmlns:r="http://schemas.openxmlformats.org/officeDocument/2006/relationships" r:embed="rId1" cstate="print"/>
        <a:srcRect/>
        <a:stretch>
          <a:fillRect/>
        </a:stretch>
      </xdr:blipFill>
      <xdr:spPr bwMode="auto">
        <a:xfrm>
          <a:off x="10886654" y="425450"/>
          <a:ext cx="1011977" cy="1093699"/>
        </a:xfrm>
        <a:prstGeom prst="rect">
          <a:avLst/>
        </a:prstGeom>
        <a:noFill/>
        <a:ln w="9525" algn="ctr">
          <a:miter lim="800000"/>
          <a:headEnd/>
          <a:tailEnd/>
        </a:ln>
      </xdr:spPr>
    </xdr:pic>
    <xdr:clientData/>
  </xdr:twoCellAnchor>
  <xdr:twoCellAnchor editAs="oneCell">
    <xdr:from>
      <xdr:col>3</xdr:col>
      <xdr:colOff>110066</xdr:colOff>
      <xdr:row>2</xdr:row>
      <xdr:rowOff>138642</xdr:rowOff>
    </xdr:from>
    <xdr:to>
      <xdr:col>4</xdr:col>
      <xdr:colOff>495300</xdr:colOff>
      <xdr:row>6</xdr:row>
      <xdr:rowOff>6350</xdr:rowOff>
    </xdr:to>
    <xdr:pic>
      <xdr:nvPicPr>
        <xdr:cNvPr id="5" name="Image 4">
          <a:extLst>
            <a:ext uri="{FF2B5EF4-FFF2-40B4-BE49-F238E27FC236}">
              <a16:creationId xmlns:a16="http://schemas.microsoft.com/office/drawing/2014/main" id="{00000000-0008-0000-1300-000005000000}"/>
            </a:ext>
          </a:extLst>
        </xdr:cNvPr>
        <xdr:cNvPicPr/>
      </xdr:nvPicPr>
      <xdr:blipFill>
        <a:blip xmlns:r="http://schemas.openxmlformats.org/officeDocument/2006/relationships" r:embed="rId2"/>
        <a:srcRect/>
        <a:stretch>
          <a:fillRect/>
        </a:stretch>
      </xdr:blipFill>
      <xdr:spPr bwMode="auto">
        <a:xfrm>
          <a:off x="4887806" y="519642"/>
          <a:ext cx="941494" cy="865928"/>
        </a:xfrm>
        <a:prstGeom prst="rect">
          <a:avLst/>
        </a:prstGeom>
        <a:noFill/>
      </xdr:spPr>
    </xdr:pic>
    <xdr:clientData/>
  </xdr:twoCellAnchor>
  <xdr:twoCellAnchor>
    <xdr:from>
      <xdr:col>13</xdr:col>
      <xdr:colOff>348194</xdr:colOff>
      <xdr:row>2</xdr:row>
      <xdr:rowOff>44450</xdr:rowOff>
    </xdr:from>
    <xdr:to>
      <xdr:col>15</xdr:col>
      <xdr:colOff>57151</xdr:colOff>
      <xdr:row>6</xdr:row>
      <xdr:rowOff>139929</xdr:rowOff>
    </xdr:to>
    <xdr:pic>
      <xdr:nvPicPr>
        <xdr:cNvPr id="6" name="Image 5" descr="Armoirievv">
          <a:extLst>
            <a:ext uri="{FF2B5EF4-FFF2-40B4-BE49-F238E27FC236}">
              <a16:creationId xmlns:a16="http://schemas.microsoft.com/office/drawing/2014/main" id="{00000000-0008-0000-1300-000006000000}"/>
            </a:ext>
          </a:extLst>
        </xdr:cNvPr>
        <xdr:cNvPicPr>
          <a:picLocks noChangeAspect="1" noChangeArrowheads="1"/>
        </xdr:cNvPicPr>
      </xdr:nvPicPr>
      <xdr:blipFill>
        <a:blip xmlns:r="http://schemas.openxmlformats.org/officeDocument/2006/relationships" r:embed="rId1" cstate="print"/>
        <a:srcRect/>
        <a:stretch>
          <a:fillRect/>
        </a:stretch>
      </xdr:blipFill>
      <xdr:spPr bwMode="auto">
        <a:xfrm>
          <a:off x="10886654" y="425450"/>
          <a:ext cx="1011977" cy="1093699"/>
        </a:xfrm>
        <a:prstGeom prst="rect">
          <a:avLst/>
        </a:prstGeom>
        <a:noFill/>
        <a:ln w="9525" algn="ctr">
          <a:miter lim="800000"/>
          <a:headEnd/>
          <a:tailEnd/>
        </a:ln>
      </xdr:spPr>
    </xdr:pic>
    <xdr:clientData/>
  </xdr:twoCellAnchor>
  <xdr:twoCellAnchor editAs="oneCell">
    <xdr:from>
      <xdr:col>3</xdr:col>
      <xdr:colOff>110066</xdr:colOff>
      <xdr:row>2</xdr:row>
      <xdr:rowOff>138642</xdr:rowOff>
    </xdr:from>
    <xdr:to>
      <xdr:col>4</xdr:col>
      <xdr:colOff>495300</xdr:colOff>
      <xdr:row>6</xdr:row>
      <xdr:rowOff>6350</xdr:rowOff>
    </xdr:to>
    <xdr:pic>
      <xdr:nvPicPr>
        <xdr:cNvPr id="7" name="Image 6">
          <a:extLst>
            <a:ext uri="{FF2B5EF4-FFF2-40B4-BE49-F238E27FC236}">
              <a16:creationId xmlns:a16="http://schemas.microsoft.com/office/drawing/2014/main" id="{00000000-0008-0000-1300-000007000000}"/>
            </a:ext>
          </a:extLst>
        </xdr:cNvPr>
        <xdr:cNvPicPr/>
      </xdr:nvPicPr>
      <xdr:blipFill>
        <a:blip xmlns:r="http://schemas.openxmlformats.org/officeDocument/2006/relationships" r:embed="rId2"/>
        <a:srcRect/>
        <a:stretch>
          <a:fillRect/>
        </a:stretch>
      </xdr:blipFill>
      <xdr:spPr bwMode="auto">
        <a:xfrm>
          <a:off x="4887806" y="519642"/>
          <a:ext cx="941494" cy="865928"/>
        </a:xfrm>
        <a:prstGeom prst="rect">
          <a:avLst/>
        </a:prstGeom>
        <a:noFill/>
      </xdr:spPr>
    </xdr:pic>
    <xdr:clientData/>
  </xdr:twoCellAnchor>
  <xdr:twoCellAnchor>
    <xdr:from>
      <xdr:col>13</xdr:col>
      <xdr:colOff>348194</xdr:colOff>
      <xdr:row>2</xdr:row>
      <xdr:rowOff>44450</xdr:rowOff>
    </xdr:from>
    <xdr:to>
      <xdr:col>15</xdr:col>
      <xdr:colOff>57151</xdr:colOff>
      <xdr:row>6</xdr:row>
      <xdr:rowOff>139929</xdr:rowOff>
    </xdr:to>
    <xdr:pic>
      <xdr:nvPicPr>
        <xdr:cNvPr id="8" name="Image 7" descr="Armoirievv">
          <a:extLst>
            <a:ext uri="{FF2B5EF4-FFF2-40B4-BE49-F238E27FC236}">
              <a16:creationId xmlns:a16="http://schemas.microsoft.com/office/drawing/2014/main" id="{00000000-0008-0000-1300-000008000000}"/>
            </a:ext>
          </a:extLst>
        </xdr:cNvPr>
        <xdr:cNvPicPr>
          <a:picLocks noChangeAspect="1" noChangeArrowheads="1"/>
        </xdr:cNvPicPr>
      </xdr:nvPicPr>
      <xdr:blipFill>
        <a:blip xmlns:r="http://schemas.openxmlformats.org/officeDocument/2006/relationships" r:embed="rId1" cstate="print"/>
        <a:srcRect/>
        <a:stretch>
          <a:fillRect/>
        </a:stretch>
      </xdr:blipFill>
      <xdr:spPr bwMode="auto">
        <a:xfrm>
          <a:off x="10886654" y="425450"/>
          <a:ext cx="1011977" cy="1093699"/>
        </a:xfrm>
        <a:prstGeom prst="rect">
          <a:avLst/>
        </a:prstGeom>
        <a:noFill/>
        <a:ln w="9525" algn="ctr">
          <a:miter lim="800000"/>
          <a:headEnd/>
          <a:tailEnd/>
        </a:ln>
      </xdr:spPr>
    </xdr:pic>
    <xdr:clientData/>
  </xdr:twoCellAnchor>
  <xdr:twoCellAnchor editAs="oneCell">
    <xdr:from>
      <xdr:col>3</xdr:col>
      <xdr:colOff>110066</xdr:colOff>
      <xdr:row>2</xdr:row>
      <xdr:rowOff>138642</xdr:rowOff>
    </xdr:from>
    <xdr:to>
      <xdr:col>4</xdr:col>
      <xdr:colOff>495300</xdr:colOff>
      <xdr:row>6</xdr:row>
      <xdr:rowOff>6350</xdr:rowOff>
    </xdr:to>
    <xdr:pic>
      <xdr:nvPicPr>
        <xdr:cNvPr id="9" name="Image 8">
          <a:extLst>
            <a:ext uri="{FF2B5EF4-FFF2-40B4-BE49-F238E27FC236}">
              <a16:creationId xmlns:a16="http://schemas.microsoft.com/office/drawing/2014/main" id="{00000000-0008-0000-1300-000009000000}"/>
            </a:ext>
          </a:extLst>
        </xdr:cNvPr>
        <xdr:cNvPicPr/>
      </xdr:nvPicPr>
      <xdr:blipFill>
        <a:blip xmlns:r="http://schemas.openxmlformats.org/officeDocument/2006/relationships" r:embed="rId2"/>
        <a:srcRect/>
        <a:stretch>
          <a:fillRect/>
        </a:stretch>
      </xdr:blipFill>
      <xdr:spPr bwMode="auto">
        <a:xfrm>
          <a:off x="4887806" y="519642"/>
          <a:ext cx="941494" cy="865928"/>
        </a:xfrm>
        <a:prstGeom prst="rect">
          <a:avLst/>
        </a:prstGeom>
        <a:noFill/>
      </xdr:spPr>
    </xdr:pic>
    <xdr:clientData/>
  </xdr:twoCellAnchor>
</xdr:wsDr>
</file>

<file path=xl/drawings/drawing21.xml><?xml version="1.0" encoding="utf-8"?>
<xdr:wsDr xmlns:xdr="http://schemas.openxmlformats.org/drawingml/2006/spreadsheetDrawing" xmlns:a="http://schemas.openxmlformats.org/drawingml/2006/main">
  <xdr:twoCellAnchor>
    <xdr:from>
      <xdr:col>13</xdr:col>
      <xdr:colOff>466576</xdr:colOff>
      <xdr:row>2</xdr:row>
      <xdr:rowOff>73025</xdr:rowOff>
    </xdr:from>
    <xdr:to>
      <xdr:col>14</xdr:col>
      <xdr:colOff>678243</xdr:colOff>
      <xdr:row>8</xdr:row>
      <xdr:rowOff>21166</xdr:rowOff>
    </xdr:to>
    <xdr:pic>
      <xdr:nvPicPr>
        <xdr:cNvPr id="2" name="Image 1" descr="Armoirievv">
          <a:extLst>
            <a:ext uri="{FF2B5EF4-FFF2-40B4-BE49-F238E27FC236}">
              <a16:creationId xmlns:a16="http://schemas.microsoft.com/office/drawing/2014/main" id="{00000000-0008-0000-1400-000002000000}"/>
            </a:ext>
          </a:extLst>
        </xdr:cNvPr>
        <xdr:cNvPicPr>
          <a:picLocks noChangeAspect="1" noChangeArrowheads="1"/>
        </xdr:cNvPicPr>
      </xdr:nvPicPr>
      <xdr:blipFill>
        <a:blip xmlns:r="http://schemas.openxmlformats.org/officeDocument/2006/relationships" r:embed="rId1" cstate="print"/>
        <a:srcRect/>
        <a:stretch>
          <a:fillRect/>
        </a:stretch>
      </xdr:blipFill>
      <xdr:spPr bwMode="auto">
        <a:xfrm>
          <a:off x="13512016" y="454025"/>
          <a:ext cx="1004147" cy="1296881"/>
        </a:xfrm>
        <a:prstGeom prst="rect">
          <a:avLst/>
        </a:prstGeom>
        <a:noFill/>
        <a:ln w="9525" algn="ctr">
          <a:miter lim="800000"/>
          <a:headEnd/>
          <a:tailEnd/>
        </a:ln>
      </xdr:spPr>
    </xdr:pic>
    <xdr:clientData/>
  </xdr:twoCellAnchor>
  <xdr:twoCellAnchor editAs="oneCell">
    <xdr:from>
      <xdr:col>3</xdr:col>
      <xdr:colOff>110066</xdr:colOff>
      <xdr:row>2</xdr:row>
      <xdr:rowOff>138642</xdr:rowOff>
    </xdr:from>
    <xdr:to>
      <xdr:col>4</xdr:col>
      <xdr:colOff>259080</xdr:colOff>
      <xdr:row>7</xdr:row>
      <xdr:rowOff>82550</xdr:rowOff>
    </xdr:to>
    <xdr:pic>
      <xdr:nvPicPr>
        <xdr:cNvPr id="3" name="Image 2">
          <a:extLst>
            <a:ext uri="{FF2B5EF4-FFF2-40B4-BE49-F238E27FC236}">
              <a16:creationId xmlns:a16="http://schemas.microsoft.com/office/drawing/2014/main" id="{00000000-0008-0000-1400-000003000000}"/>
            </a:ext>
          </a:extLst>
        </xdr:cNvPr>
        <xdr:cNvPicPr/>
      </xdr:nvPicPr>
      <xdr:blipFill>
        <a:blip xmlns:r="http://schemas.openxmlformats.org/officeDocument/2006/relationships" r:embed="rId2"/>
        <a:srcRect/>
        <a:stretch>
          <a:fillRect/>
        </a:stretch>
      </xdr:blipFill>
      <xdr:spPr bwMode="auto">
        <a:xfrm>
          <a:off x="5230706" y="519642"/>
          <a:ext cx="941494" cy="1117388"/>
        </a:xfrm>
        <a:prstGeom prst="rect">
          <a:avLst/>
        </a:prstGeom>
        <a:noFill/>
      </xdr:spPr>
    </xdr:pic>
    <xdr:clientData/>
  </xdr:twoCellAnchor>
  <xdr:twoCellAnchor>
    <xdr:from>
      <xdr:col>13</xdr:col>
      <xdr:colOff>466576</xdr:colOff>
      <xdr:row>2</xdr:row>
      <xdr:rowOff>73025</xdr:rowOff>
    </xdr:from>
    <xdr:to>
      <xdr:col>14</xdr:col>
      <xdr:colOff>678243</xdr:colOff>
      <xdr:row>8</xdr:row>
      <xdr:rowOff>21166</xdr:rowOff>
    </xdr:to>
    <xdr:pic>
      <xdr:nvPicPr>
        <xdr:cNvPr id="4" name="Image 3" descr="Armoirievv">
          <a:extLst>
            <a:ext uri="{FF2B5EF4-FFF2-40B4-BE49-F238E27FC236}">
              <a16:creationId xmlns:a16="http://schemas.microsoft.com/office/drawing/2014/main" id="{00000000-0008-0000-1400-000004000000}"/>
            </a:ext>
          </a:extLst>
        </xdr:cNvPr>
        <xdr:cNvPicPr>
          <a:picLocks noChangeAspect="1" noChangeArrowheads="1"/>
        </xdr:cNvPicPr>
      </xdr:nvPicPr>
      <xdr:blipFill>
        <a:blip xmlns:r="http://schemas.openxmlformats.org/officeDocument/2006/relationships" r:embed="rId1" cstate="print"/>
        <a:srcRect/>
        <a:stretch>
          <a:fillRect/>
        </a:stretch>
      </xdr:blipFill>
      <xdr:spPr bwMode="auto">
        <a:xfrm>
          <a:off x="13512016" y="454025"/>
          <a:ext cx="1004147" cy="1296881"/>
        </a:xfrm>
        <a:prstGeom prst="rect">
          <a:avLst/>
        </a:prstGeom>
        <a:noFill/>
        <a:ln w="9525" algn="ctr">
          <a:miter lim="800000"/>
          <a:headEnd/>
          <a:tailEnd/>
        </a:ln>
      </xdr:spPr>
    </xdr:pic>
    <xdr:clientData/>
  </xdr:twoCellAnchor>
  <xdr:twoCellAnchor editAs="oneCell">
    <xdr:from>
      <xdr:col>3</xdr:col>
      <xdr:colOff>110066</xdr:colOff>
      <xdr:row>2</xdr:row>
      <xdr:rowOff>138642</xdr:rowOff>
    </xdr:from>
    <xdr:to>
      <xdr:col>4</xdr:col>
      <xdr:colOff>259080</xdr:colOff>
      <xdr:row>7</xdr:row>
      <xdr:rowOff>82550</xdr:rowOff>
    </xdr:to>
    <xdr:pic>
      <xdr:nvPicPr>
        <xdr:cNvPr id="5" name="Image 4">
          <a:extLst>
            <a:ext uri="{FF2B5EF4-FFF2-40B4-BE49-F238E27FC236}">
              <a16:creationId xmlns:a16="http://schemas.microsoft.com/office/drawing/2014/main" id="{00000000-0008-0000-1400-000005000000}"/>
            </a:ext>
          </a:extLst>
        </xdr:cNvPr>
        <xdr:cNvPicPr/>
      </xdr:nvPicPr>
      <xdr:blipFill>
        <a:blip xmlns:r="http://schemas.openxmlformats.org/officeDocument/2006/relationships" r:embed="rId2"/>
        <a:srcRect/>
        <a:stretch>
          <a:fillRect/>
        </a:stretch>
      </xdr:blipFill>
      <xdr:spPr bwMode="auto">
        <a:xfrm>
          <a:off x="5230706" y="519642"/>
          <a:ext cx="941494" cy="1117388"/>
        </a:xfrm>
        <a:prstGeom prst="rect">
          <a:avLst/>
        </a:prstGeom>
        <a:noFill/>
      </xdr:spPr>
    </xdr:pic>
    <xdr:clientData/>
  </xdr:twoCellAnchor>
  <xdr:twoCellAnchor>
    <xdr:from>
      <xdr:col>13</xdr:col>
      <xdr:colOff>466576</xdr:colOff>
      <xdr:row>2</xdr:row>
      <xdr:rowOff>73025</xdr:rowOff>
    </xdr:from>
    <xdr:to>
      <xdr:col>14</xdr:col>
      <xdr:colOff>678243</xdr:colOff>
      <xdr:row>8</xdr:row>
      <xdr:rowOff>21166</xdr:rowOff>
    </xdr:to>
    <xdr:pic>
      <xdr:nvPicPr>
        <xdr:cNvPr id="6" name="Image 5" descr="Armoirievv">
          <a:extLst>
            <a:ext uri="{FF2B5EF4-FFF2-40B4-BE49-F238E27FC236}">
              <a16:creationId xmlns:a16="http://schemas.microsoft.com/office/drawing/2014/main" id="{00000000-0008-0000-1400-000006000000}"/>
            </a:ext>
          </a:extLst>
        </xdr:cNvPr>
        <xdr:cNvPicPr>
          <a:picLocks noChangeAspect="1" noChangeArrowheads="1"/>
        </xdr:cNvPicPr>
      </xdr:nvPicPr>
      <xdr:blipFill>
        <a:blip xmlns:r="http://schemas.openxmlformats.org/officeDocument/2006/relationships" r:embed="rId1" cstate="print"/>
        <a:srcRect/>
        <a:stretch>
          <a:fillRect/>
        </a:stretch>
      </xdr:blipFill>
      <xdr:spPr bwMode="auto">
        <a:xfrm>
          <a:off x="13512016" y="454025"/>
          <a:ext cx="1004147" cy="1296881"/>
        </a:xfrm>
        <a:prstGeom prst="rect">
          <a:avLst/>
        </a:prstGeom>
        <a:noFill/>
        <a:ln w="9525" algn="ctr">
          <a:miter lim="800000"/>
          <a:headEnd/>
          <a:tailEnd/>
        </a:ln>
      </xdr:spPr>
    </xdr:pic>
    <xdr:clientData/>
  </xdr:twoCellAnchor>
  <xdr:twoCellAnchor editAs="oneCell">
    <xdr:from>
      <xdr:col>3</xdr:col>
      <xdr:colOff>110066</xdr:colOff>
      <xdr:row>2</xdr:row>
      <xdr:rowOff>138642</xdr:rowOff>
    </xdr:from>
    <xdr:to>
      <xdr:col>4</xdr:col>
      <xdr:colOff>259080</xdr:colOff>
      <xdr:row>7</xdr:row>
      <xdr:rowOff>82550</xdr:rowOff>
    </xdr:to>
    <xdr:pic>
      <xdr:nvPicPr>
        <xdr:cNvPr id="7" name="Image 6">
          <a:extLst>
            <a:ext uri="{FF2B5EF4-FFF2-40B4-BE49-F238E27FC236}">
              <a16:creationId xmlns:a16="http://schemas.microsoft.com/office/drawing/2014/main" id="{00000000-0008-0000-1400-000007000000}"/>
            </a:ext>
          </a:extLst>
        </xdr:cNvPr>
        <xdr:cNvPicPr/>
      </xdr:nvPicPr>
      <xdr:blipFill>
        <a:blip xmlns:r="http://schemas.openxmlformats.org/officeDocument/2006/relationships" r:embed="rId2"/>
        <a:srcRect/>
        <a:stretch>
          <a:fillRect/>
        </a:stretch>
      </xdr:blipFill>
      <xdr:spPr bwMode="auto">
        <a:xfrm>
          <a:off x="5230706" y="519642"/>
          <a:ext cx="941494" cy="1117388"/>
        </a:xfrm>
        <a:prstGeom prst="rect">
          <a:avLst/>
        </a:prstGeom>
        <a:noFill/>
      </xdr:spPr>
    </xdr:pic>
    <xdr:clientData/>
  </xdr:twoCellAnchor>
  <xdr:twoCellAnchor>
    <xdr:from>
      <xdr:col>13</xdr:col>
      <xdr:colOff>466576</xdr:colOff>
      <xdr:row>2</xdr:row>
      <xdr:rowOff>73025</xdr:rowOff>
    </xdr:from>
    <xdr:to>
      <xdr:col>14</xdr:col>
      <xdr:colOff>678243</xdr:colOff>
      <xdr:row>8</xdr:row>
      <xdr:rowOff>21166</xdr:rowOff>
    </xdr:to>
    <xdr:pic>
      <xdr:nvPicPr>
        <xdr:cNvPr id="8" name="Image 7" descr="Armoirievv">
          <a:extLst>
            <a:ext uri="{FF2B5EF4-FFF2-40B4-BE49-F238E27FC236}">
              <a16:creationId xmlns:a16="http://schemas.microsoft.com/office/drawing/2014/main" id="{00000000-0008-0000-1400-000008000000}"/>
            </a:ext>
          </a:extLst>
        </xdr:cNvPr>
        <xdr:cNvPicPr>
          <a:picLocks noChangeAspect="1" noChangeArrowheads="1"/>
        </xdr:cNvPicPr>
      </xdr:nvPicPr>
      <xdr:blipFill>
        <a:blip xmlns:r="http://schemas.openxmlformats.org/officeDocument/2006/relationships" r:embed="rId1" cstate="print"/>
        <a:srcRect/>
        <a:stretch>
          <a:fillRect/>
        </a:stretch>
      </xdr:blipFill>
      <xdr:spPr bwMode="auto">
        <a:xfrm>
          <a:off x="13512016" y="454025"/>
          <a:ext cx="1004147" cy="1296881"/>
        </a:xfrm>
        <a:prstGeom prst="rect">
          <a:avLst/>
        </a:prstGeom>
        <a:noFill/>
        <a:ln w="9525" algn="ctr">
          <a:miter lim="800000"/>
          <a:headEnd/>
          <a:tailEnd/>
        </a:ln>
      </xdr:spPr>
    </xdr:pic>
    <xdr:clientData/>
  </xdr:twoCellAnchor>
  <xdr:twoCellAnchor editAs="oneCell">
    <xdr:from>
      <xdr:col>3</xdr:col>
      <xdr:colOff>110066</xdr:colOff>
      <xdr:row>2</xdr:row>
      <xdr:rowOff>138642</xdr:rowOff>
    </xdr:from>
    <xdr:to>
      <xdr:col>4</xdr:col>
      <xdr:colOff>259080</xdr:colOff>
      <xdr:row>7</xdr:row>
      <xdr:rowOff>82550</xdr:rowOff>
    </xdr:to>
    <xdr:pic>
      <xdr:nvPicPr>
        <xdr:cNvPr id="9" name="Image 8">
          <a:extLst>
            <a:ext uri="{FF2B5EF4-FFF2-40B4-BE49-F238E27FC236}">
              <a16:creationId xmlns:a16="http://schemas.microsoft.com/office/drawing/2014/main" id="{00000000-0008-0000-1400-000009000000}"/>
            </a:ext>
          </a:extLst>
        </xdr:cNvPr>
        <xdr:cNvPicPr/>
      </xdr:nvPicPr>
      <xdr:blipFill>
        <a:blip xmlns:r="http://schemas.openxmlformats.org/officeDocument/2006/relationships" r:embed="rId2"/>
        <a:srcRect/>
        <a:stretch>
          <a:fillRect/>
        </a:stretch>
      </xdr:blipFill>
      <xdr:spPr bwMode="auto">
        <a:xfrm>
          <a:off x="5230706" y="519642"/>
          <a:ext cx="941494" cy="1117388"/>
        </a:xfrm>
        <a:prstGeom prst="rect">
          <a:avLst/>
        </a:prstGeom>
        <a:noFill/>
      </xdr:spPr>
    </xdr:pic>
    <xdr:clientData/>
  </xdr:twoCellAnchor>
  <xdr:twoCellAnchor>
    <xdr:from>
      <xdr:col>13</xdr:col>
      <xdr:colOff>466576</xdr:colOff>
      <xdr:row>2</xdr:row>
      <xdr:rowOff>73025</xdr:rowOff>
    </xdr:from>
    <xdr:to>
      <xdr:col>14</xdr:col>
      <xdr:colOff>678243</xdr:colOff>
      <xdr:row>8</xdr:row>
      <xdr:rowOff>21166</xdr:rowOff>
    </xdr:to>
    <xdr:pic>
      <xdr:nvPicPr>
        <xdr:cNvPr id="10" name="Image 9" descr="Armoirievv">
          <a:extLst>
            <a:ext uri="{FF2B5EF4-FFF2-40B4-BE49-F238E27FC236}">
              <a16:creationId xmlns:a16="http://schemas.microsoft.com/office/drawing/2014/main" id="{00000000-0008-0000-1400-00000A000000}"/>
            </a:ext>
          </a:extLst>
        </xdr:cNvPr>
        <xdr:cNvPicPr>
          <a:picLocks noChangeAspect="1" noChangeArrowheads="1"/>
        </xdr:cNvPicPr>
      </xdr:nvPicPr>
      <xdr:blipFill>
        <a:blip xmlns:r="http://schemas.openxmlformats.org/officeDocument/2006/relationships" r:embed="rId1" cstate="print"/>
        <a:srcRect/>
        <a:stretch>
          <a:fillRect/>
        </a:stretch>
      </xdr:blipFill>
      <xdr:spPr bwMode="auto">
        <a:xfrm>
          <a:off x="13512016" y="454025"/>
          <a:ext cx="1004147" cy="1296881"/>
        </a:xfrm>
        <a:prstGeom prst="rect">
          <a:avLst/>
        </a:prstGeom>
        <a:noFill/>
        <a:ln w="9525" algn="ctr">
          <a:miter lim="800000"/>
          <a:headEnd/>
          <a:tailEnd/>
        </a:ln>
      </xdr:spPr>
    </xdr:pic>
    <xdr:clientData/>
  </xdr:twoCellAnchor>
  <xdr:twoCellAnchor editAs="oneCell">
    <xdr:from>
      <xdr:col>3</xdr:col>
      <xdr:colOff>110066</xdr:colOff>
      <xdr:row>2</xdr:row>
      <xdr:rowOff>138642</xdr:rowOff>
    </xdr:from>
    <xdr:to>
      <xdr:col>4</xdr:col>
      <xdr:colOff>259080</xdr:colOff>
      <xdr:row>7</xdr:row>
      <xdr:rowOff>82550</xdr:rowOff>
    </xdr:to>
    <xdr:pic>
      <xdr:nvPicPr>
        <xdr:cNvPr id="11" name="Image 10">
          <a:extLst>
            <a:ext uri="{FF2B5EF4-FFF2-40B4-BE49-F238E27FC236}">
              <a16:creationId xmlns:a16="http://schemas.microsoft.com/office/drawing/2014/main" id="{00000000-0008-0000-1400-00000B000000}"/>
            </a:ext>
          </a:extLst>
        </xdr:cNvPr>
        <xdr:cNvPicPr/>
      </xdr:nvPicPr>
      <xdr:blipFill>
        <a:blip xmlns:r="http://schemas.openxmlformats.org/officeDocument/2006/relationships" r:embed="rId2"/>
        <a:srcRect/>
        <a:stretch>
          <a:fillRect/>
        </a:stretch>
      </xdr:blipFill>
      <xdr:spPr bwMode="auto">
        <a:xfrm>
          <a:off x="5230706" y="519642"/>
          <a:ext cx="941494" cy="1117388"/>
        </a:xfrm>
        <a:prstGeom prst="rect">
          <a:avLst/>
        </a:prstGeom>
        <a:noFill/>
      </xdr:spPr>
    </xdr:pic>
    <xdr:clientData/>
  </xdr:twoCellAnchor>
</xdr:wsDr>
</file>

<file path=xl/drawings/drawing22.xml><?xml version="1.0" encoding="utf-8"?>
<xdr:wsDr xmlns:xdr="http://schemas.openxmlformats.org/drawingml/2006/spreadsheetDrawing" xmlns:a="http://schemas.openxmlformats.org/drawingml/2006/main">
  <xdr:twoCellAnchor>
    <xdr:from>
      <xdr:col>13</xdr:col>
      <xdr:colOff>348194</xdr:colOff>
      <xdr:row>2</xdr:row>
      <xdr:rowOff>44450</xdr:rowOff>
    </xdr:from>
    <xdr:to>
      <xdr:col>15</xdr:col>
      <xdr:colOff>57151</xdr:colOff>
      <xdr:row>6</xdr:row>
      <xdr:rowOff>139929</xdr:rowOff>
    </xdr:to>
    <xdr:pic>
      <xdr:nvPicPr>
        <xdr:cNvPr id="2" name="Image 1" descr="Armoirievv">
          <a:extLst>
            <a:ext uri="{FF2B5EF4-FFF2-40B4-BE49-F238E27FC236}">
              <a16:creationId xmlns:a16="http://schemas.microsoft.com/office/drawing/2014/main" id="{00000000-0008-0000-1500-000002000000}"/>
            </a:ext>
          </a:extLst>
        </xdr:cNvPr>
        <xdr:cNvPicPr>
          <a:picLocks noChangeAspect="1" noChangeArrowheads="1"/>
        </xdr:cNvPicPr>
      </xdr:nvPicPr>
      <xdr:blipFill>
        <a:blip xmlns:r="http://schemas.openxmlformats.org/officeDocument/2006/relationships" r:embed="rId1" cstate="print"/>
        <a:srcRect/>
        <a:stretch>
          <a:fillRect/>
        </a:stretch>
      </xdr:blipFill>
      <xdr:spPr bwMode="auto">
        <a:xfrm>
          <a:off x="10886654" y="425450"/>
          <a:ext cx="1011977" cy="1093699"/>
        </a:xfrm>
        <a:prstGeom prst="rect">
          <a:avLst/>
        </a:prstGeom>
        <a:noFill/>
        <a:ln w="9525" algn="ctr">
          <a:miter lim="800000"/>
          <a:headEnd/>
          <a:tailEnd/>
        </a:ln>
      </xdr:spPr>
    </xdr:pic>
    <xdr:clientData/>
  </xdr:twoCellAnchor>
  <xdr:twoCellAnchor editAs="oneCell">
    <xdr:from>
      <xdr:col>3</xdr:col>
      <xdr:colOff>110066</xdr:colOff>
      <xdr:row>2</xdr:row>
      <xdr:rowOff>138642</xdr:rowOff>
    </xdr:from>
    <xdr:to>
      <xdr:col>4</xdr:col>
      <xdr:colOff>495300</xdr:colOff>
      <xdr:row>6</xdr:row>
      <xdr:rowOff>6350</xdr:rowOff>
    </xdr:to>
    <xdr:pic>
      <xdr:nvPicPr>
        <xdr:cNvPr id="3" name="Image 2">
          <a:extLst>
            <a:ext uri="{FF2B5EF4-FFF2-40B4-BE49-F238E27FC236}">
              <a16:creationId xmlns:a16="http://schemas.microsoft.com/office/drawing/2014/main" id="{00000000-0008-0000-1500-000003000000}"/>
            </a:ext>
          </a:extLst>
        </xdr:cNvPr>
        <xdr:cNvPicPr/>
      </xdr:nvPicPr>
      <xdr:blipFill>
        <a:blip xmlns:r="http://schemas.openxmlformats.org/officeDocument/2006/relationships" r:embed="rId2"/>
        <a:srcRect/>
        <a:stretch>
          <a:fillRect/>
        </a:stretch>
      </xdr:blipFill>
      <xdr:spPr bwMode="auto">
        <a:xfrm>
          <a:off x="4887806" y="519642"/>
          <a:ext cx="941494" cy="865928"/>
        </a:xfrm>
        <a:prstGeom prst="rect">
          <a:avLst/>
        </a:prstGeom>
        <a:noFill/>
      </xdr:spPr>
    </xdr:pic>
    <xdr:clientData/>
  </xdr:twoCellAnchor>
  <xdr:twoCellAnchor>
    <xdr:from>
      <xdr:col>13</xdr:col>
      <xdr:colOff>348194</xdr:colOff>
      <xdr:row>2</xdr:row>
      <xdr:rowOff>44450</xdr:rowOff>
    </xdr:from>
    <xdr:to>
      <xdr:col>15</xdr:col>
      <xdr:colOff>57151</xdr:colOff>
      <xdr:row>6</xdr:row>
      <xdr:rowOff>139929</xdr:rowOff>
    </xdr:to>
    <xdr:pic>
      <xdr:nvPicPr>
        <xdr:cNvPr id="4" name="Image 1" descr="Armoirievv">
          <a:extLst>
            <a:ext uri="{FF2B5EF4-FFF2-40B4-BE49-F238E27FC236}">
              <a16:creationId xmlns:a16="http://schemas.microsoft.com/office/drawing/2014/main" id="{00000000-0008-0000-1500-000004000000}"/>
            </a:ext>
          </a:extLst>
        </xdr:cNvPr>
        <xdr:cNvPicPr>
          <a:picLocks noChangeAspect="1" noChangeArrowheads="1"/>
        </xdr:cNvPicPr>
      </xdr:nvPicPr>
      <xdr:blipFill>
        <a:blip xmlns:r="http://schemas.openxmlformats.org/officeDocument/2006/relationships" r:embed="rId1" cstate="print"/>
        <a:srcRect/>
        <a:stretch>
          <a:fillRect/>
        </a:stretch>
      </xdr:blipFill>
      <xdr:spPr bwMode="auto">
        <a:xfrm>
          <a:off x="10886654" y="425450"/>
          <a:ext cx="1011977" cy="1093699"/>
        </a:xfrm>
        <a:prstGeom prst="rect">
          <a:avLst/>
        </a:prstGeom>
        <a:noFill/>
        <a:ln w="9525" algn="ctr">
          <a:miter lim="800000"/>
          <a:headEnd/>
          <a:tailEnd/>
        </a:ln>
      </xdr:spPr>
    </xdr:pic>
    <xdr:clientData/>
  </xdr:twoCellAnchor>
  <xdr:twoCellAnchor editAs="oneCell">
    <xdr:from>
      <xdr:col>3</xdr:col>
      <xdr:colOff>110066</xdr:colOff>
      <xdr:row>2</xdr:row>
      <xdr:rowOff>138642</xdr:rowOff>
    </xdr:from>
    <xdr:to>
      <xdr:col>4</xdr:col>
      <xdr:colOff>495300</xdr:colOff>
      <xdr:row>6</xdr:row>
      <xdr:rowOff>6350</xdr:rowOff>
    </xdr:to>
    <xdr:pic>
      <xdr:nvPicPr>
        <xdr:cNvPr id="5" name="Image 4">
          <a:extLst>
            <a:ext uri="{FF2B5EF4-FFF2-40B4-BE49-F238E27FC236}">
              <a16:creationId xmlns:a16="http://schemas.microsoft.com/office/drawing/2014/main" id="{00000000-0008-0000-1500-000005000000}"/>
            </a:ext>
          </a:extLst>
        </xdr:cNvPr>
        <xdr:cNvPicPr/>
      </xdr:nvPicPr>
      <xdr:blipFill>
        <a:blip xmlns:r="http://schemas.openxmlformats.org/officeDocument/2006/relationships" r:embed="rId2"/>
        <a:srcRect/>
        <a:stretch>
          <a:fillRect/>
        </a:stretch>
      </xdr:blipFill>
      <xdr:spPr bwMode="auto">
        <a:xfrm>
          <a:off x="4887806" y="519642"/>
          <a:ext cx="941494" cy="865928"/>
        </a:xfrm>
        <a:prstGeom prst="rect">
          <a:avLst/>
        </a:prstGeom>
        <a:noFill/>
      </xdr:spPr>
    </xdr:pic>
    <xdr:clientData/>
  </xdr:twoCellAnchor>
  <xdr:twoCellAnchor>
    <xdr:from>
      <xdr:col>13</xdr:col>
      <xdr:colOff>348194</xdr:colOff>
      <xdr:row>2</xdr:row>
      <xdr:rowOff>44450</xdr:rowOff>
    </xdr:from>
    <xdr:to>
      <xdr:col>15</xdr:col>
      <xdr:colOff>57151</xdr:colOff>
      <xdr:row>6</xdr:row>
      <xdr:rowOff>139929</xdr:rowOff>
    </xdr:to>
    <xdr:pic>
      <xdr:nvPicPr>
        <xdr:cNvPr id="6" name="Image 5" descr="Armoirievv">
          <a:extLst>
            <a:ext uri="{FF2B5EF4-FFF2-40B4-BE49-F238E27FC236}">
              <a16:creationId xmlns:a16="http://schemas.microsoft.com/office/drawing/2014/main" id="{00000000-0008-0000-1500-000006000000}"/>
            </a:ext>
          </a:extLst>
        </xdr:cNvPr>
        <xdr:cNvPicPr>
          <a:picLocks noChangeAspect="1" noChangeArrowheads="1"/>
        </xdr:cNvPicPr>
      </xdr:nvPicPr>
      <xdr:blipFill>
        <a:blip xmlns:r="http://schemas.openxmlformats.org/officeDocument/2006/relationships" r:embed="rId1" cstate="print"/>
        <a:srcRect/>
        <a:stretch>
          <a:fillRect/>
        </a:stretch>
      </xdr:blipFill>
      <xdr:spPr bwMode="auto">
        <a:xfrm>
          <a:off x="10886654" y="425450"/>
          <a:ext cx="1011977" cy="1093699"/>
        </a:xfrm>
        <a:prstGeom prst="rect">
          <a:avLst/>
        </a:prstGeom>
        <a:noFill/>
        <a:ln w="9525" algn="ctr">
          <a:miter lim="800000"/>
          <a:headEnd/>
          <a:tailEnd/>
        </a:ln>
      </xdr:spPr>
    </xdr:pic>
    <xdr:clientData/>
  </xdr:twoCellAnchor>
  <xdr:twoCellAnchor editAs="oneCell">
    <xdr:from>
      <xdr:col>3</xdr:col>
      <xdr:colOff>110066</xdr:colOff>
      <xdr:row>2</xdr:row>
      <xdr:rowOff>138642</xdr:rowOff>
    </xdr:from>
    <xdr:to>
      <xdr:col>4</xdr:col>
      <xdr:colOff>495300</xdr:colOff>
      <xdr:row>6</xdr:row>
      <xdr:rowOff>6350</xdr:rowOff>
    </xdr:to>
    <xdr:pic>
      <xdr:nvPicPr>
        <xdr:cNvPr id="7" name="Image 6">
          <a:extLst>
            <a:ext uri="{FF2B5EF4-FFF2-40B4-BE49-F238E27FC236}">
              <a16:creationId xmlns:a16="http://schemas.microsoft.com/office/drawing/2014/main" id="{00000000-0008-0000-1500-000007000000}"/>
            </a:ext>
          </a:extLst>
        </xdr:cNvPr>
        <xdr:cNvPicPr/>
      </xdr:nvPicPr>
      <xdr:blipFill>
        <a:blip xmlns:r="http://schemas.openxmlformats.org/officeDocument/2006/relationships" r:embed="rId2"/>
        <a:srcRect/>
        <a:stretch>
          <a:fillRect/>
        </a:stretch>
      </xdr:blipFill>
      <xdr:spPr bwMode="auto">
        <a:xfrm>
          <a:off x="4887806" y="519642"/>
          <a:ext cx="941494" cy="865928"/>
        </a:xfrm>
        <a:prstGeom prst="rect">
          <a:avLst/>
        </a:prstGeom>
        <a:noFill/>
      </xdr:spPr>
    </xdr:pic>
    <xdr:clientData/>
  </xdr:twoCellAnchor>
  <xdr:twoCellAnchor>
    <xdr:from>
      <xdr:col>13</xdr:col>
      <xdr:colOff>348194</xdr:colOff>
      <xdr:row>2</xdr:row>
      <xdr:rowOff>44450</xdr:rowOff>
    </xdr:from>
    <xdr:to>
      <xdr:col>15</xdr:col>
      <xdr:colOff>57151</xdr:colOff>
      <xdr:row>6</xdr:row>
      <xdr:rowOff>139929</xdr:rowOff>
    </xdr:to>
    <xdr:pic>
      <xdr:nvPicPr>
        <xdr:cNvPr id="8" name="Image 7" descr="Armoirievv">
          <a:extLst>
            <a:ext uri="{FF2B5EF4-FFF2-40B4-BE49-F238E27FC236}">
              <a16:creationId xmlns:a16="http://schemas.microsoft.com/office/drawing/2014/main" id="{00000000-0008-0000-1500-000008000000}"/>
            </a:ext>
          </a:extLst>
        </xdr:cNvPr>
        <xdr:cNvPicPr>
          <a:picLocks noChangeAspect="1" noChangeArrowheads="1"/>
        </xdr:cNvPicPr>
      </xdr:nvPicPr>
      <xdr:blipFill>
        <a:blip xmlns:r="http://schemas.openxmlformats.org/officeDocument/2006/relationships" r:embed="rId1" cstate="print"/>
        <a:srcRect/>
        <a:stretch>
          <a:fillRect/>
        </a:stretch>
      </xdr:blipFill>
      <xdr:spPr bwMode="auto">
        <a:xfrm>
          <a:off x="10886654" y="425450"/>
          <a:ext cx="1011977" cy="1093699"/>
        </a:xfrm>
        <a:prstGeom prst="rect">
          <a:avLst/>
        </a:prstGeom>
        <a:noFill/>
        <a:ln w="9525" algn="ctr">
          <a:miter lim="800000"/>
          <a:headEnd/>
          <a:tailEnd/>
        </a:ln>
      </xdr:spPr>
    </xdr:pic>
    <xdr:clientData/>
  </xdr:twoCellAnchor>
  <xdr:twoCellAnchor editAs="oneCell">
    <xdr:from>
      <xdr:col>3</xdr:col>
      <xdr:colOff>110066</xdr:colOff>
      <xdr:row>2</xdr:row>
      <xdr:rowOff>138642</xdr:rowOff>
    </xdr:from>
    <xdr:to>
      <xdr:col>4</xdr:col>
      <xdr:colOff>495300</xdr:colOff>
      <xdr:row>6</xdr:row>
      <xdr:rowOff>6350</xdr:rowOff>
    </xdr:to>
    <xdr:pic>
      <xdr:nvPicPr>
        <xdr:cNvPr id="9" name="Image 8">
          <a:extLst>
            <a:ext uri="{FF2B5EF4-FFF2-40B4-BE49-F238E27FC236}">
              <a16:creationId xmlns:a16="http://schemas.microsoft.com/office/drawing/2014/main" id="{00000000-0008-0000-1500-000009000000}"/>
            </a:ext>
          </a:extLst>
        </xdr:cNvPr>
        <xdr:cNvPicPr/>
      </xdr:nvPicPr>
      <xdr:blipFill>
        <a:blip xmlns:r="http://schemas.openxmlformats.org/officeDocument/2006/relationships" r:embed="rId2"/>
        <a:srcRect/>
        <a:stretch>
          <a:fillRect/>
        </a:stretch>
      </xdr:blipFill>
      <xdr:spPr bwMode="auto">
        <a:xfrm>
          <a:off x="4887806" y="519642"/>
          <a:ext cx="941494" cy="865928"/>
        </a:xfrm>
        <a:prstGeom prst="rect">
          <a:avLst/>
        </a:prstGeom>
        <a:noFill/>
      </xdr:spPr>
    </xdr:pic>
    <xdr:clientData/>
  </xdr:twoCellAnchor>
</xdr:wsDr>
</file>

<file path=xl/drawings/drawing23.xml><?xml version="1.0" encoding="utf-8"?>
<xdr:wsDr xmlns:xdr="http://schemas.openxmlformats.org/drawingml/2006/spreadsheetDrawing" xmlns:a="http://schemas.openxmlformats.org/drawingml/2006/main">
  <xdr:twoCellAnchor>
    <xdr:from>
      <xdr:col>13</xdr:col>
      <xdr:colOff>466576</xdr:colOff>
      <xdr:row>2</xdr:row>
      <xdr:rowOff>73025</xdr:rowOff>
    </xdr:from>
    <xdr:to>
      <xdr:col>14</xdr:col>
      <xdr:colOff>678243</xdr:colOff>
      <xdr:row>8</xdr:row>
      <xdr:rowOff>21166</xdr:rowOff>
    </xdr:to>
    <xdr:pic>
      <xdr:nvPicPr>
        <xdr:cNvPr id="2" name="Image 1" descr="Armoirievv">
          <a:extLst>
            <a:ext uri="{FF2B5EF4-FFF2-40B4-BE49-F238E27FC236}">
              <a16:creationId xmlns:a16="http://schemas.microsoft.com/office/drawing/2014/main" id="{00000000-0008-0000-1600-000002000000}"/>
            </a:ext>
          </a:extLst>
        </xdr:cNvPr>
        <xdr:cNvPicPr>
          <a:picLocks noChangeAspect="1" noChangeArrowheads="1"/>
        </xdr:cNvPicPr>
      </xdr:nvPicPr>
      <xdr:blipFill>
        <a:blip xmlns:r="http://schemas.openxmlformats.org/officeDocument/2006/relationships" r:embed="rId1" cstate="print"/>
        <a:srcRect/>
        <a:stretch>
          <a:fillRect/>
        </a:stretch>
      </xdr:blipFill>
      <xdr:spPr bwMode="auto">
        <a:xfrm>
          <a:off x="13512016" y="454025"/>
          <a:ext cx="1004147" cy="1296881"/>
        </a:xfrm>
        <a:prstGeom prst="rect">
          <a:avLst/>
        </a:prstGeom>
        <a:noFill/>
        <a:ln w="9525" algn="ctr">
          <a:miter lim="800000"/>
          <a:headEnd/>
          <a:tailEnd/>
        </a:ln>
      </xdr:spPr>
    </xdr:pic>
    <xdr:clientData/>
  </xdr:twoCellAnchor>
  <xdr:twoCellAnchor editAs="oneCell">
    <xdr:from>
      <xdr:col>3</xdr:col>
      <xdr:colOff>110066</xdr:colOff>
      <xdr:row>2</xdr:row>
      <xdr:rowOff>138642</xdr:rowOff>
    </xdr:from>
    <xdr:to>
      <xdr:col>4</xdr:col>
      <xdr:colOff>259080</xdr:colOff>
      <xdr:row>7</xdr:row>
      <xdr:rowOff>82550</xdr:rowOff>
    </xdr:to>
    <xdr:pic>
      <xdr:nvPicPr>
        <xdr:cNvPr id="3" name="Image 2">
          <a:extLst>
            <a:ext uri="{FF2B5EF4-FFF2-40B4-BE49-F238E27FC236}">
              <a16:creationId xmlns:a16="http://schemas.microsoft.com/office/drawing/2014/main" id="{00000000-0008-0000-1600-000003000000}"/>
            </a:ext>
          </a:extLst>
        </xdr:cNvPr>
        <xdr:cNvPicPr/>
      </xdr:nvPicPr>
      <xdr:blipFill>
        <a:blip xmlns:r="http://schemas.openxmlformats.org/officeDocument/2006/relationships" r:embed="rId2"/>
        <a:srcRect/>
        <a:stretch>
          <a:fillRect/>
        </a:stretch>
      </xdr:blipFill>
      <xdr:spPr bwMode="auto">
        <a:xfrm>
          <a:off x="5230706" y="519642"/>
          <a:ext cx="941494" cy="1117388"/>
        </a:xfrm>
        <a:prstGeom prst="rect">
          <a:avLst/>
        </a:prstGeom>
        <a:noFill/>
      </xdr:spPr>
    </xdr:pic>
    <xdr:clientData/>
  </xdr:twoCellAnchor>
  <xdr:twoCellAnchor>
    <xdr:from>
      <xdr:col>13</xdr:col>
      <xdr:colOff>466576</xdr:colOff>
      <xdr:row>2</xdr:row>
      <xdr:rowOff>73025</xdr:rowOff>
    </xdr:from>
    <xdr:to>
      <xdr:col>14</xdr:col>
      <xdr:colOff>678243</xdr:colOff>
      <xdr:row>8</xdr:row>
      <xdr:rowOff>21166</xdr:rowOff>
    </xdr:to>
    <xdr:pic>
      <xdr:nvPicPr>
        <xdr:cNvPr id="4" name="Image 3" descr="Armoirievv">
          <a:extLst>
            <a:ext uri="{FF2B5EF4-FFF2-40B4-BE49-F238E27FC236}">
              <a16:creationId xmlns:a16="http://schemas.microsoft.com/office/drawing/2014/main" id="{00000000-0008-0000-1600-000004000000}"/>
            </a:ext>
          </a:extLst>
        </xdr:cNvPr>
        <xdr:cNvPicPr>
          <a:picLocks noChangeAspect="1" noChangeArrowheads="1"/>
        </xdr:cNvPicPr>
      </xdr:nvPicPr>
      <xdr:blipFill>
        <a:blip xmlns:r="http://schemas.openxmlformats.org/officeDocument/2006/relationships" r:embed="rId1" cstate="print"/>
        <a:srcRect/>
        <a:stretch>
          <a:fillRect/>
        </a:stretch>
      </xdr:blipFill>
      <xdr:spPr bwMode="auto">
        <a:xfrm>
          <a:off x="13512016" y="454025"/>
          <a:ext cx="1004147" cy="1296881"/>
        </a:xfrm>
        <a:prstGeom prst="rect">
          <a:avLst/>
        </a:prstGeom>
        <a:noFill/>
        <a:ln w="9525" algn="ctr">
          <a:miter lim="800000"/>
          <a:headEnd/>
          <a:tailEnd/>
        </a:ln>
      </xdr:spPr>
    </xdr:pic>
    <xdr:clientData/>
  </xdr:twoCellAnchor>
  <xdr:twoCellAnchor editAs="oneCell">
    <xdr:from>
      <xdr:col>3</xdr:col>
      <xdr:colOff>110066</xdr:colOff>
      <xdr:row>2</xdr:row>
      <xdr:rowOff>138642</xdr:rowOff>
    </xdr:from>
    <xdr:to>
      <xdr:col>4</xdr:col>
      <xdr:colOff>259080</xdr:colOff>
      <xdr:row>7</xdr:row>
      <xdr:rowOff>82550</xdr:rowOff>
    </xdr:to>
    <xdr:pic>
      <xdr:nvPicPr>
        <xdr:cNvPr id="5" name="Image 4">
          <a:extLst>
            <a:ext uri="{FF2B5EF4-FFF2-40B4-BE49-F238E27FC236}">
              <a16:creationId xmlns:a16="http://schemas.microsoft.com/office/drawing/2014/main" id="{00000000-0008-0000-1600-000005000000}"/>
            </a:ext>
          </a:extLst>
        </xdr:cNvPr>
        <xdr:cNvPicPr/>
      </xdr:nvPicPr>
      <xdr:blipFill>
        <a:blip xmlns:r="http://schemas.openxmlformats.org/officeDocument/2006/relationships" r:embed="rId2"/>
        <a:srcRect/>
        <a:stretch>
          <a:fillRect/>
        </a:stretch>
      </xdr:blipFill>
      <xdr:spPr bwMode="auto">
        <a:xfrm>
          <a:off x="5230706" y="519642"/>
          <a:ext cx="941494" cy="1117388"/>
        </a:xfrm>
        <a:prstGeom prst="rect">
          <a:avLst/>
        </a:prstGeom>
        <a:noFill/>
      </xdr:spPr>
    </xdr:pic>
    <xdr:clientData/>
  </xdr:twoCellAnchor>
  <xdr:twoCellAnchor>
    <xdr:from>
      <xdr:col>13</xdr:col>
      <xdr:colOff>466576</xdr:colOff>
      <xdr:row>2</xdr:row>
      <xdr:rowOff>73025</xdr:rowOff>
    </xdr:from>
    <xdr:to>
      <xdr:col>14</xdr:col>
      <xdr:colOff>678243</xdr:colOff>
      <xdr:row>8</xdr:row>
      <xdr:rowOff>21166</xdr:rowOff>
    </xdr:to>
    <xdr:pic>
      <xdr:nvPicPr>
        <xdr:cNvPr id="6" name="Image 5" descr="Armoirievv">
          <a:extLst>
            <a:ext uri="{FF2B5EF4-FFF2-40B4-BE49-F238E27FC236}">
              <a16:creationId xmlns:a16="http://schemas.microsoft.com/office/drawing/2014/main" id="{00000000-0008-0000-1600-000006000000}"/>
            </a:ext>
          </a:extLst>
        </xdr:cNvPr>
        <xdr:cNvPicPr>
          <a:picLocks noChangeAspect="1" noChangeArrowheads="1"/>
        </xdr:cNvPicPr>
      </xdr:nvPicPr>
      <xdr:blipFill>
        <a:blip xmlns:r="http://schemas.openxmlformats.org/officeDocument/2006/relationships" r:embed="rId1" cstate="print"/>
        <a:srcRect/>
        <a:stretch>
          <a:fillRect/>
        </a:stretch>
      </xdr:blipFill>
      <xdr:spPr bwMode="auto">
        <a:xfrm>
          <a:off x="13512016" y="454025"/>
          <a:ext cx="1004147" cy="1296881"/>
        </a:xfrm>
        <a:prstGeom prst="rect">
          <a:avLst/>
        </a:prstGeom>
        <a:noFill/>
        <a:ln w="9525" algn="ctr">
          <a:miter lim="800000"/>
          <a:headEnd/>
          <a:tailEnd/>
        </a:ln>
      </xdr:spPr>
    </xdr:pic>
    <xdr:clientData/>
  </xdr:twoCellAnchor>
  <xdr:twoCellAnchor editAs="oneCell">
    <xdr:from>
      <xdr:col>3</xdr:col>
      <xdr:colOff>110066</xdr:colOff>
      <xdr:row>2</xdr:row>
      <xdr:rowOff>138642</xdr:rowOff>
    </xdr:from>
    <xdr:to>
      <xdr:col>4</xdr:col>
      <xdr:colOff>259080</xdr:colOff>
      <xdr:row>7</xdr:row>
      <xdr:rowOff>82550</xdr:rowOff>
    </xdr:to>
    <xdr:pic>
      <xdr:nvPicPr>
        <xdr:cNvPr id="7" name="Image 6">
          <a:extLst>
            <a:ext uri="{FF2B5EF4-FFF2-40B4-BE49-F238E27FC236}">
              <a16:creationId xmlns:a16="http://schemas.microsoft.com/office/drawing/2014/main" id="{00000000-0008-0000-1600-000007000000}"/>
            </a:ext>
          </a:extLst>
        </xdr:cNvPr>
        <xdr:cNvPicPr/>
      </xdr:nvPicPr>
      <xdr:blipFill>
        <a:blip xmlns:r="http://schemas.openxmlformats.org/officeDocument/2006/relationships" r:embed="rId2"/>
        <a:srcRect/>
        <a:stretch>
          <a:fillRect/>
        </a:stretch>
      </xdr:blipFill>
      <xdr:spPr bwMode="auto">
        <a:xfrm>
          <a:off x="5230706" y="519642"/>
          <a:ext cx="941494" cy="1117388"/>
        </a:xfrm>
        <a:prstGeom prst="rect">
          <a:avLst/>
        </a:prstGeom>
        <a:noFill/>
      </xdr:spPr>
    </xdr:pic>
    <xdr:clientData/>
  </xdr:twoCellAnchor>
  <xdr:twoCellAnchor>
    <xdr:from>
      <xdr:col>13</xdr:col>
      <xdr:colOff>466576</xdr:colOff>
      <xdr:row>2</xdr:row>
      <xdr:rowOff>73025</xdr:rowOff>
    </xdr:from>
    <xdr:to>
      <xdr:col>14</xdr:col>
      <xdr:colOff>678243</xdr:colOff>
      <xdr:row>8</xdr:row>
      <xdr:rowOff>21166</xdr:rowOff>
    </xdr:to>
    <xdr:pic>
      <xdr:nvPicPr>
        <xdr:cNvPr id="8" name="Image 7" descr="Armoirievv">
          <a:extLst>
            <a:ext uri="{FF2B5EF4-FFF2-40B4-BE49-F238E27FC236}">
              <a16:creationId xmlns:a16="http://schemas.microsoft.com/office/drawing/2014/main" id="{00000000-0008-0000-1600-000008000000}"/>
            </a:ext>
          </a:extLst>
        </xdr:cNvPr>
        <xdr:cNvPicPr>
          <a:picLocks noChangeAspect="1" noChangeArrowheads="1"/>
        </xdr:cNvPicPr>
      </xdr:nvPicPr>
      <xdr:blipFill>
        <a:blip xmlns:r="http://schemas.openxmlformats.org/officeDocument/2006/relationships" r:embed="rId1" cstate="print"/>
        <a:srcRect/>
        <a:stretch>
          <a:fillRect/>
        </a:stretch>
      </xdr:blipFill>
      <xdr:spPr bwMode="auto">
        <a:xfrm>
          <a:off x="13512016" y="454025"/>
          <a:ext cx="1004147" cy="1296881"/>
        </a:xfrm>
        <a:prstGeom prst="rect">
          <a:avLst/>
        </a:prstGeom>
        <a:noFill/>
        <a:ln w="9525" algn="ctr">
          <a:miter lim="800000"/>
          <a:headEnd/>
          <a:tailEnd/>
        </a:ln>
      </xdr:spPr>
    </xdr:pic>
    <xdr:clientData/>
  </xdr:twoCellAnchor>
  <xdr:twoCellAnchor editAs="oneCell">
    <xdr:from>
      <xdr:col>3</xdr:col>
      <xdr:colOff>110066</xdr:colOff>
      <xdr:row>2</xdr:row>
      <xdr:rowOff>138642</xdr:rowOff>
    </xdr:from>
    <xdr:to>
      <xdr:col>4</xdr:col>
      <xdr:colOff>259080</xdr:colOff>
      <xdr:row>7</xdr:row>
      <xdr:rowOff>82550</xdr:rowOff>
    </xdr:to>
    <xdr:pic>
      <xdr:nvPicPr>
        <xdr:cNvPr id="9" name="Image 8">
          <a:extLst>
            <a:ext uri="{FF2B5EF4-FFF2-40B4-BE49-F238E27FC236}">
              <a16:creationId xmlns:a16="http://schemas.microsoft.com/office/drawing/2014/main" id="{00000000-0008-0000-1600-000009000000}"/>
            </a:ext>
          </a:extLst>
        </xdr:cNvPr>
        <xdr:cNvPicPr/>
      </xdr:nvPicPr>
      <xdr:blipFill>
        <a:blip xmlns:r="http://schemas.openxmlformats.org/officeDocument/2006/relationships" r:embed="rId2"/>
        <a:srcRect/>
        <a:stretch>
          <a:fillRect/>
        </a:stretch>
      </xdr:blipFill>
      <xdr:spPr bwMode="auto">
        <a:xfrm>
          <a:off x="5230706" y="519642"/>
          <a:ext cx="941494" cy="1117388"/>
        </a:xfrm>
        <a:prstGeom prst="rect">
          <a:avLst/>
        </a:prstGeom>
        <a:noFill/>
      </xdr:spPr>
    </xdr:pic>
    <xdr:clientData/>
  </xdr:twoCellAnchor>
  <xdr:twoCellAnchor>
    <xdr:from>
      <xdr:col>13</xdr:col>
      <xdr:colOff>466576</xdr:colOff>
      <xdr:row>2</xdr:row>
      <xdr:rowOff>73025</xdr:rowOff>
    </xdr:from>
    <xdr:to>
      <xdr:col>14</xdr:col>
      <xdr:colOff>678243</xdr:colOff>
      <xdr:row>8</xdr:row>
      <xdr:rowOff>21166</xdr:rowOff>
    </xdr:to>
    <xdr:pic>
      <xdr:nvPicPr>
        <xdr:cNvPr id="10" name="Image 9" descr="Armoirievv">
          <a:extLst>
            <a:ext uri="{FF2B5EF4-FFF2-40B4-BE49-F238E27FC236}">
              <a16:creationId xmlns:a16="http://schemas.microsoft.com/office/drawing/2014/main" id="{00000000-0008-0000-1600-00000A000000}"/>
            </a:ext>
          </a:extLst>
        </xdr:cNvPr>
        <xdr:cNvPicPr>
          <a:picLocks noChangeAspect="1" noChangeArrowheads="1"/>
        </xdr:cNvPicPr>
      </xdr:nvPicPr>
      <xdr:blipFill>
        <a:blip xmlns:r="http://schemas.openxmlformats.org/officeDocument/2006/relationships" r:embed="rId1" cstate="print"/>
        <a:srcRect/>
        <a:stretch>
          <a:fillRect/>
        </a:stretch>
      </xdr:blipFill>
      <xdr:spPr bwMode="auto">
        <a:xfrm>
          <a:off x="13512016" y="454025"/>
          <a:ext cx="1004147" cy="1296881"/>
        </a:xfrm>
        <a:prstGeom prst="rect">
          <a:avLst/>
        </a:prstGeom>
        <a:noFill/>
        <a:ln w="9525" algn="ctr">
          <a:miter lim="800000"/>
          <a:headEnd/>
          <a:tailEnd/>
        </a:ln>
      </xdr:spPr>
    </xdr:pic>
    <xdr:clientData/>
  </xdr:twoCellAnchor>
  <xdr:twoCellAnchor editAs="oneCell">
    <xdr:from>
      <xdr:col>3</xdr:col>
      <xdr:colOff>110066</xdr:colOff>
      <xdr:row>2</xdr:row>
      <xdr:rowOff>138642</xdr:rowOff>
    </xdr:from>
    <xdr:to>
      <xdr:col>4</xdr:col>
      <xdr:colOff>259080</xdr:colOff>
      <xdr:row>7</xdr:row>
      <xdr:rowOff>82550</xdr:rowOff>
    </xdr:to>
    <xdr:pic>
      <xdr:nvPicPr>
        <xdr:cNvPr id="11" name="Image 10">
          <a:extLst>
            <a:ext uri="{FF2B5EF4-FFF2-40B4-BE49-F238E27FC236}">
              <a16:creationId xmlns:a16="http://schemas.microsoft.com/office/drawing/2014/main" id="{00000000-0008-0000-1600-00000B000000}"/>
            </a:ext>
          </a:extLst>
        </xdr:cNvPr>
        <xdr:cNvPicPr/>
      </xdr:nvPicPr>
      <xdr:blipFill>
        <a:blip xmlns:r="http://schemas.openxmlformats.org/officeDocument/2006/relationships" r:embed="rId2"/>
        <a:srcRect/>
        <a:stretch>
          <a:fillRect/>
        </a:stretch>
      </xdr:blipFill>
      <xdr:spPr bwMode="auto">
        <a:xfrm>
          <a:off x="5230706" y="519642"/>
          <a:ext cx="941494" cy="1117388"/>
        </a:xfrm>
        <a:prstGeom prst="rect">
          <a:avLst/>
        </a:prstGeom>
        <a:noFill/>
      </xdr:spPr>
    </xdr:pic>
    <xdr:clientData/>
  </xdr:twoCellAnchor>
</xdr:wsDr>
</file>

<file path=xl/drawings/drawing24.xml><?xml version="1.0" encoding="utf-8"?>
<xdr:wsDr xmlns:xdr="http://schemas.openxmlformats.org/drawingml/2006/spreadsheetDrawing" xmlns:a="http://schemas.openxmlformats.org/drawingml/2006/main">
  <xdr:twoCellAnchor>
    <xdr:from>
      <xdr:col>13</xdr:col>
      <xdr:colOff>348194</xdr:colOff>
      <xdr:row>2</xdr:row>
      <xdr:rowOff>44450</xdr:rowOff>
    </xdr:from>
    <xdr:to>
      <xdr:col>15</xdr:col>
      <xdr:colOff>57151</xdr:colOff>
      <xdr:row>6</xdr:row>
      <xdr:rowOff>139929</xdr:rowOff>
    </xdr:to>
    <xdr:pic>
      <xdr:nvPicPr>
        <xdr:cNvPr id="2" name="Image 1" descr="Armoirievv">
          <a:extLst>
            <a:ext uri="{FF2B5EF4-FFF2-40B4-BE49-F238E27FC236}">
              <a16:creationId xmlns:a16="http://schemas.microsoft.com/office/drawing/2014/main" id="{00000000-0008-0000-1700-000002000000}"/>
            </a:ext>
          </a:extLst>
        </xdr:cNvPr>
        <xdr:cNvPicPr>
          <a:picLocks noChangeAspect="1" noChangeArrowheads="1"/>
        </xdr:cNvPicPr>
      </xdr:nvPicPr>
      <xdr:blipFill>
        <a:blip xmlns:r="http://schemas.openxmlformats.org/officeDocument/2006/relationships" r:embed="rId1" cstate="print"/>
        <a:srcRect/>
        <a:stretch>
          <a:fillRect/>
        </a:stretch>
      </xdr:blipFill>
      <xdr:spPr bwMode="auto">
        <a:xfrm>
          <a:off x="10886654" y="425450"/>
          <a:ext cx="1011977" cy="1093699"/>
        </a:xfrm>
        <a:prstGeom prst="rect">
          <a:avLst/>
        </a:prstGeom>
        <a:noFill/>
        <a:ln w="9525" algn="ctr">
          <a:miter lim="800000"/>
          <a:headEnd/>
          <a:tailEnd/>
        </a:ln>
      </xdr:spPr>
    </xdr:pic>
    <xdr:clientData/>
  </xdr:twoCellAnchor>
  <xdr:twoCellAnchor editAs="oneCell">
    <xdr:from>
      <xdr:col>3</xdr:col>
      <xdr:colOff>110066</xdr:colOff>
      <xdr:row>2</xdr:row>
      <xdr:rowOff>138642</xdr:rowOff>
    </xdr:from>
    <xdr:to>
      <xdr:col>4</xdr:col>
      <xdr:colOff>495300</xdr:colOff>
      <xdr:row>6</xdr:row>
      <xdr:rowOff>6350</xdr:rowOff>
    </xdr:to>
    <xdr:pic>
      <xdr:nvPicPr>
        <xdr:cNvPr id="3" name="Image 2">
          <a:extLst>
            <a:ext uri="{FF2B5EF4-FFF2-40B4-BE49-F238E27FC236}">
              <a16:creationId xmlns:a16="http://schemas.microsoft.com/office/drawing/2014/main" id="{00000000-0008-0000-1700-000003000000}"/>
            </a:ext>
          </a:extLst>
        </xdr:cNvPr>
        <xdr:cNvPicPr/>
      </xdr:nvPicPr>
      <xdr:blipFill>
        <a:blip xmlns:r="http://schemas.openxmlformats.org/officeDocument/2006/relationships" r:embed="rId2"/>
        <a:srcRect/>
        <a:stretch>
          <a:fillRect/>
        </a:stretch>
      </xdr:blipFill>
      <xdr:spPr bwMode="auto">
        <a:xfrm>
          <a:off x="4887806" y="519642"/>
          <a:ext cx="941494" cy="865928"/>
        </a:xfrm>
        <a:prstGeom prst="rect">
          <a:avLst/>
        </a:prstGeom>
        <a:noFill/>
      </xdr:spPr>
    </xdr:pic>
    <xdr:clientData/>
  </xdr:twoCellAnchor>
  <xdr:twoCellAnchor>
    <xdr:from>
      <xdr:col>13</xdr:col>
      <xdr:colOff>348194</xdr:colOff>
      <xdr:row>2</xdr:row>
      <xdr:rowOff>44450</xdr:rowOff>
    </xdr:from>
    <xdr:to>
      <xdr:col>15</xdr:col>
      <xdr:colOff>57151</xdr:colOff>
      <xdr:row>6</xdr:row>
      <xdr:rowOff>139929</xdr:rowOff>
    </xdr:to>
    <xdr:pic>
      <xdr:nvPicPr>
        <xdr:cNvPr id="4" name="Image 1" descr="Armoirievv">
          <a:extLst>
            <a:ext uri="{FF2B5EF4-FFF2-40B4-BE49-F238E27FC236}">
              <a16:creationId xmlns:a16="http://schemas.microsoft.com/office/drawing/2014/main" id="{00000000-0008-0000-1700-000004000000}"/>
            </a:ext>
          </a:extLst>
        </xdr:cNvPr>
        <xdr:cNvPicPr>
          <a:picLocks noChangeAspect="1" noChangeArrowheads="1"/>
        </xdr:cNvPicPr>
      </xdr:nvPicPr>
      <xdr:blipFill>
        <a:blip xmlns:r="http://schemas.openxmlformats.org/officeDocument/2006/relationships" r:embed="rId1" cstate="print"/>
        <a:srcRect/>
        <a:stretch>
          <a:fillRect/>
        </a:stretch>
      </xdr:blipFill>
      <xdr:spPr bwMode="auto">
        <a:xfrm>
          <a:off x="10886654" y="425450"/>
          <a:ext cx="1011977" cy="1093699"/>
        </a:xfrm>
        <a:prstGeom prst="rect">
          <a:avLst/>
        </a:prstGeom>
        <a:noFill/>
        <a:ln w="9525" algn="ctr">
          <a:miter lim="800000"/>
          <a:headEnd/>
          <a:tailEnd/>
        </a:ln>
      </xdr:spPr>
    </xdr:pic>
    <xdr:clientData/>
  </xdr:twoCellAnchor>
  <xdr:twoCellAnchor editAs="oneCell">
    <xdr:from>
      <xdr:col>3</xdr:col>
      <xdr:colOff>110066</xdr:colOff>
      <xdr:row>2</xdr:row>
      <xdr:rowOff>138642</xdr:rowOff>
    </xdr:from>
    <xdr:to>
      <xdr:col>4</xdr:col>
      <xdr:colOff>495300</xdr:colOff>
      <xdr:row>6</xdr:row>
      <xdr:rowOff>6350</xdr:rowOff>
    </xdr:to>
    <xdr:pic>
      <xdr:nvPicPr>
        <xdr:cNvPr id="5" name="Image 4">
          <a:extLst>
            <a:ext uri="{FF2B5EF4-FFF2-40B4-BE49-F238E27FC236}">
              <a16:creationId xmlns:a16="http://schemas.microsoft.com/office/drawing/2014/main" id="{00000000-0008-0000-1700-000005000000}"/>
            </a:ext>
          </a:extLst>
        </xdr:cNvPr>
        <xdr:cNvPicPr/>
      </xdr:nvPicPr>
      <xdr:blipFill>
        <a:blip xmlns:r="http://schemas.openxmlformats.org/officeDocument/2006/relationships" r:embed="rId2"/>
        <a:srcRect/>
        <a:stretch>
          <a:fillRect/>
        </a:stretch>
      </xdr:blipFill>
      <xdr:spPr bwMode="auto">
        <a:xfrm>
          <a:off x="4887806" y="519642"/>
          <a:ext cx="941494" cy="865928"/>
        </a:xfrm>
        <a:prstGeom prst="rect">
          <a:avLst/>
        </a:prstGeom>
        <a:noFill/>
      </xdr:spPr>
    </xdr:pic>
    <xdr:clientData/>
  </xdr:twoCellAnchor>
  <xdr:twoCellAnchor>
    <xdr:from>
      <xdr:col>13</xdr:col>
      <xdr:colOff>348194</xdr:colOff>
      <xdr:row>2</xdr:row>
      <xdr:rowOff>44450</xdr:rowOff>
    </xdr:from>
    <xdr:to>
      <xdr:col>15</xdr:col>
      <xdr:colOff>57151</xdr:colOff>
      <xdr:row>6</xdr:row>
      <xdr:rowOff>139929</xdr:rowOff>
    </xdr:to>
    <xdr:pic>
      <xdr:nvPicPr>
        <xdr:cNvPr id="6" name="Image 5" descr="Armoirievv">
          <a:extLst>
            <a:ext uri="{FF2B5EF4-FFF2-40B4-BE49-F238E27FC236}">
              <a16:creationId xmlns:a16="http://schemas.microsoft.com/office/drawing/2014/main" id="{00000000-0008-0000-1700-000006000000}"/>
            </a:ext>
          </a:extLst>
        </xdr:cNvPr>
        <xdr:cNvPicPr>
          <a:picLocks noChangeAspect="1" noChangeArrowheads="1"/>
        </xdr:cNvPicPr>
      </xdr:nvPicPr>
      <xdr:blipFill>
        <a:blip xmlns:r="http://schemas.openxmlformats.org/officeDocument/2006/relationships" r:embed="rId1" cstate="print"/>
        <a:srcRect/>
        <a:stretch>
          <a:fillRect/>
        </a:stretch>
      </xdr:blipFill>
      <xdr:spPr bwMode="auto">
        <a:xfrm>
          <a:off x="10886654" y="425450"/>
          <a:ext cx="1011977" cy="1093699"/>
        </a:xfrm>
        <a:prstGeom prst="rect">
          <a:avLst/>
        </a:prstGeom>
        <a:noFill/>
        <a:ln w="9525" algn="ctr">
          <a:miter lim="800000"/>
          <a:headEnd/>
          <a:tailEnd/>
        </a:ln>
      </xdr:spPr>
    </xdr:pic>
    <xdr:clientData/>
  </xdr:twoCellAnchor>
  <xdr:twoCellAnchor editAs="oneCell">
    <xdr:from>
      <xdr:col>3</xdr:col>
      <xdr:colOff>110066</xdr:colOff>
      <xdr:row>2</xdr:row>
      <xdr:rowOff>138642</xdr:rowOff>
    </xdr:from>
    <xdr:to>
      <xdr:col>4</xdr:col>
      <xdr:colOff>495300</xdr:colOff>
      <xdr:row>6</xdr:row>
      <xdr:rowOff>6350</xdr:rowOff>
    </xdr:to>
    <xdr:pic>
      <xdr:nvPicPr>
        <xdr:cNvPr id="7" name="Image 6">
          <a:extLst>
            <a:ext uri="{FF2B5EF4-FFF2-40B4-BE49-F238E27FC236}">
              <a16:creationId xmlns:a16="http://schemas.microsoft.com/office/drawing/2014/main" id="{00000000-0008-0000-1700-000007000000}"/>
            </a:ext>
          </a:extLst>
        </xdr:cNvPr>
        <xdr:cNvPicPr/>
      </xdr:nvPicPr>
      <xdr:blipFill>
        <a:blip xmlns:r="http://schemas.openxmlformats.org/officeDocument/2006/relationships" r:embed="rId2"/>
        <a:srcRect/>
        <a:stretch>
          <a:fillRect/>
        </a:stretch>
      </xdr:blipFill>
      <xdr:spPr bwMode="auto">
        <a:xfrm>
          <a:off x="4887806" y="519642"/>
          <a:ext cx="941494" cy="865928"/>
        </a:xfrm>
        <a:prstGeom prst="rect">
          <a:avLst/>
        </a:prstGeom>
        <a:noFill/>
      </xdr:spPr>
    </xdr:pic>
    <xdr:clientData/>
  </xdr:twoCellAnchor>
  <xdr:twoCellAnchor>
    <xdr:from>
      <xdr:col>13</xdr:col>
      <xdr:colOff>348194</xdr:colOff>
      <xdr:row>2</xdr:row>
      <xdr:rowOff>44450</xdr:rowOff>
    </xdr:from>
    <xdr:to>
      <xdr:col>15</xdr:col>
      <xdr:colOff>57151</xdr:colOff>
      <xdr:row>6</xdr:row>
      <xdr:rowOff>139929</xdr:rowOff>
    </xdr:to>
    <xdr:pic>
      <xdr:nvPicPr>
        <xdr:cNvPr id="8" name="Image 7" descr="Armoirievv">
          <a:extLst>
            <a:ext uri="{FF2B5EF4-FFF2-40B4-BE49-F238E27FC236}">
              <a16:creationId xmlns:a16="http://schemas.microsoft.com/office/drawing/2014/main" id="{00000000-0008-0000-1700-000008000000}"/>
            </a:ext>
          </a:extLst>
        </xdr:cNvPr>
        <xdr:cNvPicPr>
          <a:picLocks noChangeAspect="1" noChangeArrowheads="1"/>
        </xdr:cNvPicPr>
      </xdr:nvPicPr>
      <xdr:blipFill>
        <a:blip xmlns:r="http://schemas.openxmlformats.org/officeDocument/2006/relationships" r:embed="rId1" cstate="print"/>
        <a:srcRect/>
        <a:stretch>
          <a:fillRect/>
        </a:stretch>
      </xdr:blipFill>
      <xdr:spPr bwMode="auto">
        <a:xfrm>
          <a:off x="10886654" y="425450"/>
          <a:ext cx="1011977" cy="1093699"/>
        </a:xfrm>
        <a:prstGeom prst="rect">
          <a:avLst/>
        </a:prstGeom>
        <a:noFill/>
        <a:ln w="9525" algn="ctr">
          <a:miter lim="800000"/>
          <a:headEnd/>
          <a:tailEnd/>
        </a:ln>
      </xdr:spPr>
    </xdr:pic>
    <xdr:clientData/>
  </xdr:twoCellAnchor>
  <xdr:twoCellAnchor editAs="oneCell">
    <xdr:from>
      <xdr:col>3</xdr:col>
      <xdr:colOff>110066</xdr:colOff>
      <xdr:row>2</xdr:row>
      <xdr:rowOff>138642</xdr:rowOff>
    </xdr:from>
    <xdr:to>
      <xdr:col>4</xdr:col>
      <xdr:colOff>495300</xdr:colOff>
      <xdr:row>6</xdr:row>
      <xdr:rowOff>6350</xdr:rowOff>
    </xdr:to>
    <xdr:pic>
      <xdr:nvPicPr>
        <xdr:cNvPr id="9" name="Image 8">
          <a:extLst>
            <a:ext uri="{FF2B5EF4-FFF2-40B4-BE49-F238E27FC236}">
              <a16:creationId xmlns:a16="http://schemas.microsoft.com/office/drawing/2014/main" id="{00000000-0008-0000-1700-000009000000}"/>
            </a:ext>
          </a:extLst>
        </xdr:cNvPr>
        <xdr:cNvPicPr/>
      </xdr:nvPicPr>
      <xdr:blipFill>
        <a:blip xmlns:r="http://schemas.openxmlformats.org/officeDocument/2006/relationships" r:embed="rId2"/>
        <a:srcRect/>
        <a:stretch>
          <a:fillRect/>
        </a:stretch>
      </xdr:blipFill>
      <xdr:spPr bwMode="auto">
        <a:xfrm>
          <a:off x="4887806" y="519642"/>
          <a:ext cx="941494" cy="865928"/>
        </a:xfrm>
        <a:prstGeom prst="rect">
          <a:avLst/>
        </a:prstGeom>
        <a:noFill/>
      </xdr:spPr>
    </xdr:pic>
    <xdr:clientData/>
  </xdr:twoCellAnchor>
</xdr:wsDr>
</file>

<file path=xl/drawings/drawing25.xml><?xml version="1.0" encoding="utf-8"?>
<xdr:wsDr xmlns:xdr="http://schemas.openxmlformats.org/drawingml/2006/spreadsheetDrawing" xmlns:a="http://schemas.openxmlformats.org/drawingml/2006/main">
  <xdr:twoCellAnchor>
    <xdr:from>
      <xdr:col>13</xdr:col>
      <xdr:colOff>466576</xdr:colOff>
      <xdr:row>2</xdr:row>
      <xdr:rowOff>73025</xdr:rowOff>
    </xdr:from>
    <xdr:to>
      <xdr:col>14</xdr:col>
      <xdr:colOff>678243</xdr:colOff>
      <xdr:row>8</xdr:row>
      <xdr:rowOff>21166</xdr:rowOff>
    </xdr:to>
    <xdr:pic>
      <xdr:nvPicPr>
        <xdr:cNvPr id="2" name="Image 1" descr="Armoirievv">
          <a:extLst>
            <a:ext uri="{FF2B5EF4-FFF2-40B4-BE49-F238E27FC236}">
              <a16:creationId xmlns:a16="http://schemas.microsoft.com/office/drawing/2014/main" id="{00000000-0008-0000-1800-000002000000}"/>
            </a:ext>
          </a:extLst>
        </xdr:cNvPr>
        <xdr:cNvPicPr>
          <a:picLocks noChangeAspect="1" noChangeArrowheads="1"/>
        </xdr:cNvPicPr>
      </xdr:nvPicPr>
      <xdr:blipFill>
        <a:blip xmlns:r="http://schemas.openxmlformats.org/officeDocument/2006/relationships" r:embed="rId1" cstate="print"/>
        <a:srcRect/>
        <a:stretch>
          <a:fillRect/>
        </a:stretch>
      </xdr:blipFill>
      <xdr:spPr bwMode="auto">
        <a:xfrm>
          <a:off x="13512016" y="454025"/>
          <a:ext cx="1004147" cy="1296881"/>
        </a:xfrm>
        <a:prstGeom prst="rect">
          <a:avLst/>
        </a:prstGeom>
        <a:noFill/>
        <a:ln w="9525" algn="ctr">
          <a:miter lim="800000"/>
          <a:headEnd/>
          <a:tailEnd/>
        </a:ln>
      </xdr:spPr>
    </xdr:pic>
    <xdr:clientData/>
  </xdr:twoCellAnchor>
  <xdr:twoCellAnchor editAs="oneCell">
    <xdr:from>
      <xdr:col>3</xdr:col>
      <xdr:colOff>110066</xdr:colOff>
      <xdr:row>2</xdr:row>
      <xdr:rowOff>138642</xdr:rowOff>
    </xdr:from>
    <xdr:to>
      <xdr:col>4</xdr:col>
      <xdr:colOff>259080</xdr:colOff>
      <xdr:row>7</xdr:row>
      <xdr:rowOff>82550</xdr:rowOff>
    </xdr:to>
    <xdr:pic>
      <xdr:nvPicPr>
        <xdr:cNvPr id="3" name="Image 2">
          <a:extLst>
            <a:ext uri="{FF2B5EF4-FFF2-40B4-BE49-F238E27FC236}">
              <a16:creationId xmlns:a16="http://schemas.microsoft.com/office/drawing/2014/main" id="{00000000-0008-0000-1800-000003000000}"/>
            </a:ext>
          </a:extLst>
        </xdr:cNvPr>
        <xdr:cNvPicPr/>
      </xdr:nvPicPr>
      <xdr:blipFill>
        <a:blip xmlns:r="http://schemas.openxmlformats.org/officeDocument/2006/relationships" r:embed="rId2"/>
        <a:srcRect/>
        <a:stretch>
          <a:fillRect/>
        </a:stretch>
      </xdr:blipFill>
      <xdr:spPr bwMode="auto">
        <a:xfrm>
          <a:off x="5230706" y="519642"/>
          <a:ext cx="941494" cy="1117388"/>
        </a:xfrm>
        <a:prstGeom prst="rect">
          <a:avLst/>
        </a:prstGeom>
        <a:noFill/>
      </xdr:spPr>
    </xdr:pic>
    <xdr:clientData/>
  </xdr:twoCellAnchor>
  <xdr:twoCellAnchor>
    <xdr:from>
      <xdr:col>13</xdr:col>
      <xdr:colOff>466576</xdr:colOff>
      <xdr:row>2</xdr:row>
      <xdr:rowOff>73025</xdr:rowOff>
    </xdr:from>
    <xdr:to>
      <xdr:col>14</xdr:col>
      <xdr:colOff>678243</xdr:colOff>
      <xdr:row>8</xdr:row>
      <xdr:rowOff>21166</xdr:rowOff>
    </xdr:to>
    <xdr:pic>
      <xdr:nvPicPr>
        <xdr:cNvPr id="4" name="Image 3" descr="Armoirievv">
          <a:extLst>
            <a:ext uri="{FF2B5EF4-FFF2-40B4-BE49-F238E27FC236}">
              <a16:creationId xmlns:a16="http://schemas.microsoft.com/office/drawing/2014/main" id="{00000000-0008-0000-1800-000004000000}"/>
            </a:ext>
          </a:extLst>
        </xdr:cNvPr>
        <xdr:cNvPicPr>
          <a:picLocks noChangeAspect="1" noChangeArrowheads="1"/>
        </xdr:cNvPicPr>
      </xdr:nvPicPr>
      <xdr:blipFill>
        <a:blip xmlns:r="http://schemas.openxmlformats.org/officeDocument/2006/relationships" r:embed="rId1" cstate="print"/>
        <a:srcRect/>
        <a:stretch>
          <a:fillRect/>
        </a:stretch>
      </xdr:blipFill>
      <xdr:spPr bwMode="auto">
        <a:xfrm>
          <a:off x="13512016" y="454025"/>
          <a:ext cx="1004147" cy="1296881"/>
        </a:xfrm>
        <a:prstGeom prst="rect">
          <a:avLst/>
        </a:prstGeom>
        <a:noFill/>
        <a:ln w="9525" algn="ctr">
          <a:miter lim="800000"/>
          <a:headEnd/>
          <a:tailEnd/>
        </a:ln>
      </xdr:spPr>
    </xdr:pic>
    <xdr:clientData/>
  </xdr:twoCellAnchor>
  <xdr:twoCellAnchor editAs="oneCell">
    <xdr:from>
      <xdr:col>3</xdr:col>
      <xdr:colOff>110066</xdr:colOff>
      <xdr:row>2</xdr:row>
      <xdr:rowOff>138642</xdr:rowOff>
    </xdr:from>
    <xdr:to>
      <xdr:col>4</xdr:col>
      <xdr:colOff>259080</xdr:colOff>
      <xdr:row>7</xdr:row>
      <xdr:rowOff>82550</xdr:rowOff>
    </xdr:to>
    <xdr:pic>
      <xdr:nvPicPr>
        <xdr:cNvPr id="5" name="Image 4">
          <a:extLst>
            <a:ext uri="{FF2B5EF4-FFF2-40B4-BE49-F238E27FC236}">
              <a16:creationId xmlns:a16="http://schemas.microsoft.com/office/drawing/2014/main" id="{00000000-0008-0000-1800-000005000000}"/>
            </a:ext>
          </a:extLst>
        </xdr:cNvPr>
        <xdr:cNvPicPr/>
      </xdr:nvPicPr>
      <xdr:blipFill>
        <a:blip xmlns:r="http://schemas.openxmlformats.org/officeDocument/2006/relationships" r:embed="rId2"/>
        <a:srcRect/>
        <a:stretch>
          <a:fillRect/>
        </a:stretch>
      </xdr:blipFill>
      <xdr:spPr bwMode="auto">
        <a:xfrm>
          <a:off x="5230706" y="519642"/>
          <a:ext cx="941494" cy="1117388"/>
        </a:xfrm>
        <a:prstGeom prst="rect">
          <a:avLst/>
        </a:prstGeom>
        <a:noFill/>
      </xdr:spPr>
    </xdr:pic>
    <xdr:clientData/>
  </xdr:twoCellAnchor>
  <xdr:twoCellAnchor>
    <xdr:from>
      <xdr:col>13</xdr:col>
      <xdr:colOff>466576</xdr:colOff>
      <xdr:row>2</xdr:row>
      <xdr:rowOff>73025</xdr:rowOff>
    </xdr:from>
    <xdr:to>
      <xdr:col>14</xdr:col>
      <xdr:colOff>678243</xdr:colOff>
      <xdr:row>8</xdr:row>
      <xdr:rowOff>21166</xdr:rowOff>
    </xdr:to>
    <xdr:pic>
      <xdr:nvPicPr>
        <xdr:cNvPr id="6" name="Image 5" descr="Armoirievv">
          <a:extLst>
            <a:ext uri="{FF2B5EF4-FFF2-40B4-BE49-F238E27FC236}">
              <a16:creationId xmlns:a16="http://schemas.microsoft.com/office/drawing/2014/main" id="{00000000-0008-0000-1800-000006000000}"/>
            </a:ext>
          </a:extLst>
        </xdr:cNvPr>
        <xdr:cNvPicPr>
          <a:picLocks noChangeAspect="1" noChangeArrowheads="1"/>
        </xdr:cNvPicPr>
      </xdr:nvPicPr>
      <xdr:blipFill>
        <a:blip xmlns:r="http://schemas.openxmlformats.org/officeDocument/2006/relationships" r:embed="rId1" cstate="print"/>
        <a:srcRect/>
        <a:stretch>
          <a:fillRect/>
        </a:stretch>
      </xdr:blipFill>
      <xdr:spPr bwMode="auto">
        <a:xfrm>
          <a:off x="13512016" y="454025"/>
          <a:ext cx="1004147" cy="1296881"/>
        </a:xfrm>
        <a:prstGeom prst="rect">
          <a:avLst/>
        </a:prstGeom>
        <a:noFill/>
        <a:ln w="9525" algn="ctr">
          <a:miter lim="800000"/>
          <a:headEnd/>
          <a:tailEnd/>
        </a:ln>
      </xdr:spPr>
    </xdr:pic>
    <xdr:clientData/>
  </xdr:twoCellAnchor>
  <xdr:twoCellAnchor editAs="oneCell">
    <xdr:from>
      <xdr:col>3</xdr:col>
      <xdr:colOff>110066</xdr:colOff>
      <xdr:row>2</xdr:row>
      <xdr:rowOff>138642</xdr:rowOff>
    </xdr:from>
    <xdr:to>
      <xdr:col>4</xdr:col>
      <xdr:colOff>259080</xdr:colOff>
      <xdr:row>7</xdr:row>
      <xdr:rowOff>82550</xdr:rowOff>
    </xdr:to>
    <xdr:pic>
      <xdr:nvPicPr>
        <xdr:cNvPr id="7" name="Image 6">
          <a:extLst>
            <a:ext uri="{FF2B5EF4-FFF2-40B4-BE49-F238E27FC236}">
              <a16:creationId xmlns:a16="http://schemas.microsoft.com/office/drawing/2014/main" id="{00000000-0008-0000-1800-000007000000}"/>
            </a:ext>
          </a:extLst>
        </xdr:cNvPr>
        <xdr:cNvPicPr/>
      </xdr:nvPicPr>
      <xdr:blipFill>
        <a:blip xmlns:r="http://schemas.openxmlformats.org/officeDocument/2006/relationships" r:embed="rId2"/>
        <a:srcRect/>
        <a:stretch>
          <a:fillRect/>
        </a:stretch>
      </xdr:blipFill>
      <xdr:spPr bwMode="auto">
        <a:xfrm>
          <a:off x="5230706" y="519642"/>
          <a:ext cx="941494" cy="1117388"/>
        </a:xfrm>
        <a:prstGeom prst="rect">
          <a:avLst/>
        </a:prstGeom>
        <a:noFill/>
      </xdr:spPr>
    </xdr:pic>
    <xdr:clientData/>
  </xdr:twoCellAnchor>
  <xdr:twoCellAnchor>
    <xdr:from>
      <xdr:col>13</xdr:col>
      <xdr:colOff>466576</xdr:colOff>
      <xdr:row>2</xdr:row>
      <xdr:rowOff>73025</xdr:rowOff>
    </xdr:from>
    <xdr:to>
      <xdr:col>14</xdr:col>
      <xdr:colOff>678243</xdr:colOff>
      <xdr:row>8</xdr:row>
      <xdr:rowOff>21166</xdr:rowOff>
    </xdr:to>
    <xdr:pic>
      <xdr:nvPicPr>
        <xdr:cNvPr id="8" name="Image 7" descr="Armoirievv">
          <a:extLst>
            <a:ext uri="{FF2B5EF4-FFF2-40B4-BE49-F238E27FC236}">
              <a16:creationId xmlns:a16="http://schemas.microsoft.com/office/drawing/2014/main" id="{00000000-0008-0000-1800-000008000000}"/>
            </a:ext>
          </a:extLst>
        </xdr:cNvPr>
        <xdr:cNvPicPr>
          <a:picLocks noChangeAspect="1" noChangeArrowheads="1"/>
        </xdr:cNvPicPr>
      </xdr:nvPicPr>
      <xdr:blipFill>
        <a:blip xmlns:r="http://schemas.openxmlformats.org/officeDocument/2006/relationships" r:embed="rId1" cstate="print"/>
        <a:srcRect/>
        <a:stretch>
          <a:fillRect/>
        </a:stretch>
      </xdr:blipFill>
      <xdr:spPr bwMode="auto">
        <a:xfrm>
          <a:off x="13512016" y="454025"/>
          <a:ext cx="1004147" cy="1296881"/>
        </a:xfrm>
        <a:prstGeom prst="rect">
          <a:avLst/>
        </a:prstGeom>
        <a:noFill/>
        <a:ln w="9525" algn="ctr">
          <a:miter lim="800000"/>
          <a:headEnd/>
          <a:tailEnd/>
        </a:ln>
      </xdr:spPr>
    </xdr:pic>
    <xdr:clientData/>
  </xdr:twoCellAnchor>
  <xdr:twoCellAnchor editAs="oneCell">
    <xdr:from>
      <xdr:col>3</xdr:col>
      <xdr:colOff>110066</xdr:colOff>
      <xdr:row>2</xdr:row>
      <xdr:rowOff>138642</xdr:rowOff>
    </xdr:from>
    <xdr:to>
      <xdr:col>4</xdr:col>
      <xdr:colOff>259080</xdr:colOff>
      <xdr:row>7</xdr:row>
      <xdr:rowOff>82550</xdr:rowOff>
    </xdr:to>
    <xdr:pic>
      <xdr:nvPicPr>
        <xdr:cNvPr id="9" name="Image 8">
          <a:extLst>
            <a:ext uri="{FF2B5EF4-FFF2-40B4-BE49-F238E27FC236}">
              <a16:creationId xmlns:a16="http://schemas.microsoft.com/office/drawing/2014/main" id="{00000000-0008-0000-1800-000009000000}"/>
            </a:ext>
          </a:extLst>
        </xdr:cNvPr>
        <xdr:cNvPicPr/>
      </xdr:nvPicPr>
      <xdr:blipFill>
        <a:blip xmlns:r="http://schemas.openxmlformats.org/officeDocument/2006/relationships" r:embed="rId2"/>
        <a:srcRect/>
        <a:stretch>
          <a:fillRect/>
        </a:stretch>
      </xdr:blipFill>
      <xdr:spPr bwMode="auto">
        <a:xfrm>
          <a:off x="5230706" y="519642"/>
          <a:ext cx="941494" cy="1117388"/>
        </a:xfrm>
        <a:prstGeom prst="rect">
          <a:avLst/>
        </a:prstGeom>
        <a:noFill/>
      </xdr:spPr>
    </xdr:pic>
    <xdr:clientData/>
  </xdr:twoCellAnchor>
  <xdr:twoCellAnchor>
    <xdr:from>
      <xdr:col>13</xdr:col>
      <xdr:colOff>466576</xdr:colOff>
      <xdr:row>2</xdr:row>
      <xdr:rowOff>73025</xdr:rowOff>
    </xdr:from>
    <xdr:to>
      <xdr:col>14</xdr:col>
      <xdr:colOff>678243</xdr:colOff>
      <xdr:row>8</xdr:row>
      <xdr:rowOff>21166</xdr:rowOff>
    </xdr:to>
    <xdr:pic>
      <xdr:nvPicPr>
        <xdr:cNvPr id="10" name="Image 9" descr="Armoirievv">
          <a:extLst>
            <a:ext uri="{FF2B5EF4-FFF2-40B4-BE49-F238E27FC236}">
              <a16:creationId xmlns:a16="http://schemas.microsoft.com/office/drawing/2014/main" id="{00000000-0008-0000-1800-00000A000000}"/>
            </a:ext>
          </a:extLst>
        </xdr:cNvPr>
        <xdr:cNvPicPr>
          <a:picLocks noChangeAspect="1" noChangeArrowheads="1"/>
        </xdr:cNvPicPr>
      </xdr:nvPicPr>
      <xdr:blipFill>
        <a:blip xmlns:r="http://schemas.openxmlformats.org/officeDocument/2006/relationships" r:embed="rId1" cstate="print"/>
        <a:srcRect/>
        <a:stretch>
          <a:fillRect/>
        </a:stretch>
      </xdr:blipFill>
      <xdr:spPr bwMode="auto">
        <a:xfrm>
          <a:off x="13512016" y="454025"/>
          <a:ext cx="1004147" cy="1296881"/>
        </a:xfrm>
        <a:prstGeom prst="rect">
          <a:avLst/>
        </a:prstGeom>
        <a:noFill/>
        <a:ln w="9525" algn="ctr">
          <a:miter lim="800000"/>
          <a:headEnd/>
          <a:tailEnd/>
        </a:ln>
      </xdr:spPr>
    </xdr:pic>
    <xdr:clientData/>
  </xdr:twoCellAnchor>
  <xdr:twoCellAnchor editAs="oneCell">
    <xdr:from>
      <xdr:col>3</xdr:col>
      <xdr:colOff>110066</xdr:colOff>
      <xdr:row>2</xdr:row>
      <xdr:rowOff>138642</xdr:rowOff>
    </xdr:from>
    <xdr:to>
      <xdr:col>4</xdr:col>
      <xdr:colOff>259080</xdr:colOff>
      <xdr:row>7</xdr:row>
      <xdr:rowOff>82550</xdr:rowOff>
    </xdr:to>
    <xdr:pic>
      <xdr:nvPicPr>
        <xdr:cNvPr id="11" name="Image 10">
          <a:extLst>
            <a:ext uri="{FF2B5EF4-FFF2-40B4-BE49-F238E27FC236}">
              <a16:creationId xmlns:a16="http://schemas.microsoft.com/office/drawing/2014/main" id="{00000000-0008-0000-1800-00000B000000}"/>
            </a:ext>
          </a:extLst>
        </xdr:cNvPr>
        <xdr:cNvPicPr/>
      </xdr:nvPicPr>
      <xdr:blipFill>
        <a:blip xmlns:r="http://schemas.openxmlformats.org/officeDocument/2006/relationships" r:embed="rId2"/>
        <a:srcRect/>
        <a:stretch>
          <a:fillRect/>
        </a:stretch>
      </xdr:blipFill>
      <xdr:spPr bwMode="auto">
        <a:xfrm>
          <a:off x="5230706" y="519642"/>
          <a:ext cx="941494" cy="1117388"/>
        </a:xfrm>
        <a:prstGeom prst="rect">
          <a:avLst/>
        </a:prstGeom>
        <a:noFill/>
      </xdr:spPr>
    </xdr:pic>
    <xdr:clientData/>
  </xdr:twoCellAnchor>
</xdr:wsDr>
</file>

<file path=xl/drawings/drawing26.xml><?xml version="1.0" encoding="utf-8"?>
<xdr:wsDr xmlns:xdr="http://schemas.openxmlformats.org/drawingml/2006/spreadsheetDrawing" xmlns:a="http://schemas.openxmlformats.org/drawingml/2006/main">
  <xdr:twoCellAnchor>
    <xdr:from>
      <xdr:col>13</xdr:col>
      <xdr:colOff>348194</xdr:colOff>
      <xdr:row>2</xdr:row>
      <xdr:rowOff>44450</xdr:rowOff>
    </xdr:from>
    <xdr:to>
      <xdr:col>15</xdr:col>
      <xdr:colOff>57151</xdr:colOff>
      <xdr:row>6</xdr:row>
      <xdr:rowOff>139929</xdr:rowOff>
    </xdr:to>
    <xdr:pic>
      <xdr:nvPicPr>
        <xdr:cNvPr id="2" name="Image 1" descr="Armoirievv">
          <a:extLst>
            <a:ext uri="{FF2B5EF4-FFF2-40B4-BE49-F238E27FC236}">
              <a16:creationId xmlns:a16="http://schemas.microsoft.com/office/drawing/2014/main" id="{00000000-0008-0000-1900-000002000000}"/>
            </a:ext>
          </a:extLst>
        </xdr:cNvPr>
        <xdr:cNvPicPr>
          <a:picLocks noChangeAspect="1" noChangeArrowheads="1"/>
        </xdr:cNvPicPr>
      </xdr:nvPicPr>
      <xdr:blipFill>
        <a:blip xmlns:r="http://schemas.openxmlformats.org/officeDocument/2006/relationships" r:embed="rId1" cstate="print"/>
        <a:srcRect/>
        <a:stretch>
          <a:fillRect/>
        </a:stretch>
      </xdr:blipFill>
      <xdr:spPr bwMode="auto">
        <a:xfrm>
          <a:off x="10886654" y="425450"/>
          <a:ext cx="1011977" cy="1093699"/>
        </a:xfrm>
        <a:prstGeom prst="rect">
          <a:avLst/>
        </a:prstGeom>
        <a:noFill/>
        <a:ln w="9525" algn="ctr">
          <a:miter lim="800000"/>
          <a:headEnd/>
          <a:tailEnd/>
        </a:ln>
      </xdr:spPr>
    </xdr:pic>
    <xdr:clientData/>
  </xdr:twoCellAnchor>
  <xdr:twoCellAnchor editAs="oneCell">
    <xdr:from>
      <xdr:col>3</xdr:col>
      <xdr:colOff>110066</xdr:colOff>
      <xdr:row>2</xdr:row>
      <xdr:rowOff>138642</xdr:rowOff>
    </xdr:from>
    <xdr:to>
      <xdr:col>4</xdr:col>
      <xdr:colOff>495300</xdr:colOff>
      <xdr:row>6</xdr:row>
      <xdr:rowOff>6350</xdr:rowOff>
    </xdr:to>
    <xdr:pic>
      <xdr:nvPicPr>
        <xdr:cNvPr id="3" name="Image 2">
          <a:extLst>
            <a:ext uri="{FF2B5EF4-FFF2-40B4-BE49-F238E27FC236}">
              <a16:creationId xmlns:a16="http://schemas.microsoft.com/office/drawing/2014/main" id="{00000000-0008-0000-1900-000003000000}"/>
            </a:ext>
          </a:extLst>
        </xdr:cNvPr>
        <xdr:cNvPicPr/>
      </xdr:nvPicPr>
      <xdr:blipFill>
        <a:blip xmlns:r="http://schemas.openxmlformats.org/officeDocument/2006/relationships" r:embed="rId2"/>
        <a:srcRect/>
        <a:stretch>
          <a:fillRect/>
        </a:stretch>
      </xdr:blipFill>
      <xdr:spPr bwMode="auto">
        <a:xfrm>
          <a:off x="4887806" y="519642"/>
          <a:ext cx="941494" cy="865928"/>
        </a:xfrm>
        <a:prstGeom prst="rect">
          <a:avLst/>
        </a:prstGeom>
        <a:noFill/>
      </xdr:spPr>
    </xdr:pic>
    <xdr:clientData/>
  </xdr:twoCellAnchor>
  <xdr:twoCellAnchor>
    <xdr:from>
      <xdr:col>13</xdr:col>
      <xdr:colOff>348194</xdr:colOff>
      <xdr:row>2</xdr:row>
      <xdr:rowOff>44450</xdr:rowOff>
    </xdr:from>
    <xdr:to>
      <xdr:col>15</xdr:col>
      <xdr:colOff>57151</xdr:colOff>
      <xdr:row>6</xdr:row>
      <xdr:rowOff>139929</xdr:rowOff>
    </xdr:to>
    <xdr:pic>
      <xdr:nvPicPr>
        <xdr:cNvPr id="4" name="Image 1" descr="Armoirievv">
          <a:extLst>
            <a:ext uri="{FF2B5EF4-FFF2-40B4-BE49-F238E27FC236}">
              <a16:creationId xmlns:a16="http://schemas.microsoft.com/office/drawing/2014/main" id="{00000000-0008-0000-1900-000004000000}"/>
            </a:ext>
          </a:extLst>
        </xdr:cNvPr>
        <xdr:cNvPicPr>
          <a:picLocks noChangeAspect="1" noChangeArrowheads="1"/>
        </xdr:cNvPicPr>
      </xdr:nvPicPr>
      <xdr:blipFill>
        <a:blip xmlns:r="http://schemas.openxmlformats.org/officeDocument/2006/relationships" r:embed="rId1" cstate="print"/>
        <a:srcRect/>
        <a:stretch>
          <a:fillRect/>
        </a:stretch>
      </xdr:blipFill>
      <xdr:spPr bwMode="auto">
        <a:xfrm>
          <a:off x="10886654" y="425450"/>
          <a:ext cx="1011977" cy="1093699"/>
        </a:xfrm>
        <a:prstGeom prst="rect">
          <a:avLst/>
        </a:prstGeom>
        <a:noFill/>
        <a:ln w="9525" algn="ctr">
          <a:miter lim="800000"/>
          <a:headEnd/>
          <a:tailEnd/>
        </a:ln>
      </xdr:spPr>
    </xdr:pic>
    <xdr:clientData/>
  </xdr:twoCellAnchor>
  <xdr:twoCellAnchor editAs="oneCell">
    <xdr:from>
      <xdr:col>3</xdr:col>
      <xdr:colOff>110066</xdr:colOff>
      <xdr:row>2</xdr:row>
      <xdr:rowOff>138642</xdr:rowOff>
    </xdr:from>
    <xdr:to>
      <xdr:col>4</xdr:col>
      <xdr:colOff>495300</xdr:colOff>
      <xdr:row>6</xdr:row>
      <xdr:rowOff>6350</xdr:rowOff>
    </xdr:to>
    <xdr:pic>
      <xdr:nvPicPr>
        <xdr:cNvPr id="5" name="Image 4">
          <a:extLst>
            <a:ext uri="{FF2B5EF4-FFF2-40B4-BE49-F238E27FC236}">
              <a16:creationId xmlns:a16="http://schemas.microsoft.com/office/drawing/2014/main" id="{00000000-0008-0000-1900-000005000000}"/>
            </a:ext>
          </a:extLst>
        </xdr:cNvPr>
        <xdr:cNvPicPr/>
      </xdr:nvPicPr>
      <xdr:blipFill>
        <a:blip xmlns:r="http://schemas.openxmlformats.org/officeDocument/2006/relationships" r:embed="rId2"/>
        <a:srcRect/>
        <a:stretch>
          <a:fillRect/>
        </a:stretch>
      </xdr:blipFill>
      <xdr:spPr bwMode="auto">
        <a:xfrm>
          <a:off x="4887806" y="519642"/>
          <a:ext cx="941494" cy="865928"/>
        </a:xfrm>
        <a:prstGeom prst="rect">
          <a:avLst/>
        </a:prstGeom>
        <a:noFill/>
      </xdr:spPr>
    </xdr:pic>
    <xdr:clientData/>
  </xdr:twoCellAnchor>
  <xdr:twoCellAnchor>
    <xdr:from>
      <xdr:col>13</xdr:col>
      <xdr:colOff>348194</xdr:colOff>
      <xdr:row>2</xdr:row>
      <xdr:rowOff>44450</xdr:rowOff>
    </xdr:from>
    <xdr:to>
      <xdr:col>15</xdr:col>
      <xdr:colOff>57151</xdr:colOff>
      <xdr:row>6</xdr:row>
      <xdr:rowOff>139929</xdr:rowOff>
    </xdr:to>
    <xdr:pic>
      <xdr:nvPicPr>
        <xdr:cNvPr id="6" name="Image 5" descr="Armoirievv">
          <a:extLst>
            <a:ext uri="{FF2B5EF4-FFF2-40B4-BE49-F238E27FC236}">
              <a16:creationId xmlns:a16="http://schemas.microsoft.com/office/drawing/2014/main" id="{00000000-0008-0000-1900-000006000000}"/>
            </a:ext>
          </a:extLst>
        </xdr:cNvPr>
        <xdr:cNvPicPr>
          <a:picLocks noChangeAspect="1" noChangeArrowheads="1"/>
        </xdr:cNvPicPr>
      </xdr:nvPicPr>
      <xdr:blipFill>
        <a:blip xmlns:r="http://schemas.openxmlformats.org/officeDocument/2006/relationships" r:embed="rId1" cstate="print"/>
        <a:srcRect/>
        <a:stretch>
          <a:fillRect/>
        </a:stretch>
      </xdr:blipFill>
      <xdr:spPr bwMode="auto">
        <a:xfrm>
          <a:off x="10886654" y="425450"/>
          <a:ext cx="1011977" cy="1093699"/>
        </a:xfrm>
        <a:prstGeom prst="rect">
          <a:avLst/>
        </a:prstGeom>
        <a:noFill/>
        <a:ln w="9525" algn="ctr">
          <a:miter lim="800000"/>
          <a:headEnd/>
          <a:tailEnd/>
        </a:ln>
      </xdr:spPr>
    </xdr:pic>
    <xdr:clientData/>
  </xdr:twoCellAnchor>
  <xdr:twoCellAnchor editAs="oneCell">
    <xdr:from>
      <xdr:col>3</xdr:col>
      <xdr:colOff>110066</xdr:colOff>
      <xdr:row>2</xdr:row>
      <xdr:rowOff>138642</xdr:rowOff>
    </xdr:from>
    <xdr:to>
      <xdr:col>4</xdr:col>
      <xdr:colOff>495300</xdr:colOff>
      <xdr:row>6</xdr:row>
      <xdr:rowOff>6350</xdr:rowOff>
    </xdr:to>
    <xdr:pic>
      <xdr:nvPicPr>
        <xdr:cNvPr id="7" name="Image 6">
          <a:extLst>
            <a:ext uri="{FF2B5EF4-FFF2-40B4-BE49-F238E27FC236}">
              <a16:creationId xmlns:a16="http://schemas.microsoft.com/office/drawing/2014/main" id="{00000000-0008-0000-1900-000007000000}"/>
            </a:ext>
          </a:extLst>
        </xdr:cNvPr>
        <xdr:cNvPicPr/>
      </xdr:nvPicPr>
      <xdr:blipFill>
        <a:blip xmlns:r="http://schemas.openxmlformats.org/officeDocument/2006/relationships" r:embed="rId2"/>
        <a:srcRect/>
        <a:stretch>
          <a:fillRect/>
        </a:stretch>
      </xdr:blipFill>
      <xdr:spPr bwMode="auto">
        <a:xfrm>
          <a:off x="4887806" y="519642"/>
          <a:ext cx="941494" cy="865928"/>
        </a:xfrm>
        <a:prstGeom prst="rect">
          <a:avLst/>
        </a:prstGeom>
        <a:noFill/>
      </xdr:spPr>
    </xdr:pic>
    <xdr:clientData/>
  </xdr:twoCellAnchor>
  <xdr:twoCellAnchor>
    <xdr:from>
      <xdr:col>13</xdr:col>
      <xdr:colOff>348194</xdr:colOff>
      <xdr:row>2</xdr:row>
      <xdr:rowOff>44450</xdr:rowOff>
    </xdr:from>
    <xdr:to>
      <xdr:col>15</xdr:col>
      <xdr:colOff>57151</xdr:colOff>
      <xdr:row>6</xdr:row>
      <xdr:rowOff>139929</xdr:rowOff>
    </xdr:to>
    <xdr:pic>
      <xdr:nvPicPr>
        <xdr:cNvPr id="8" name="Image 7" descr="Armoirievv">
          <a:extLst>
            <a:ext uri="{FF2B5EF4-FFF2-40B4-BE49-F238E27FC236}">
              <a16:creationId xmlns:a16="http://schemas.microsoft.com/office/drawing/2014/main" id="{00000000-0008-0000-1900-000008000000}"/>
            </a:ext>
          </a:extLst>
        </xdr:cNvPr>
        <xdr:cNvPicPr>
          <a:picLocks noChangeAspect="1" noChangeArrowheads="1"/>
        </xdr:cNvPicPr>
      </xdr:nvPicPr>
      <xdr:blipFill>
        <a:blip xmlns:r="http://schemas.openxmlformats.org/officeDocument/2006/relationships" r:embed="rId1" cstate="print"/>
        <a:srcRect/>
        <a:stretch>
          <a:fillRect/>
        </a:stretch>
      </xdr:blipFill>
      <xdr:spPr bwMode="auto">
        <a:xfrm>
          <a:off x="10886654" y="425450"/>
          <a:ext cx="1011977" cy="1093699"/>
        </a:xfrm>
        <a:prstGeom prst="rect">
          <a:avLst/>
        </a:prstGeom>
        <a:noFill/>
        <a:ln w="9525" algn="ctr">
          <a:miter lim="800000"/>
          <a:headEnd/>
          <a:tailEnd/>
        </a:ln>
      </xdr:spPr>
    </xdr:pic>
    <xdr:clientData/>
  </xdr:twoCellAnchor>
  <xdr:twoCellAnchor editAs="oneCell">
    <xdr:from>
      <xdr:col>3</xdr:col>
      <xdr:colOff>110066</xdr:colOff>
      <xdr:row>2</xdr:row>
      <xdr:rowOff>138642</xdr:rowOff>
    </xdr:from>
    <xdr:to>
      <xdr:col>4</xdr:col>
      <xdr:colOff>495300</xdr:colOff>
      <xdr:row>6</xdr:row>
      <xdr:rowOff>6350</xdr:rowOff>
    </xdr:to>
    <xdr:pic>
      <xdr:nvPicPr>
        <xdr:cNvPr id="9" name="Image 8">
          <a:extLst>
            <a:ext uri="{FF2B5EF4-FFF2-40B4-BE49-F238E27FC236}">
              <a16:creationId xmlns:a16="http://schemas.microsoft.com/office/drawing/2014/main" id="{00000000-0008-0000-1900-000009000000}"/>
            </a:ext>
          </a:extLst>
        </xdr:cNvPr>
        <xdr:cNvPicPr/>
      </xdr:nvPicPr>
      <xdr:blipFill>
        <a:blip xmlns:r="http://schemas.openxmlformats.org/officeDocument/2006/relationships" r:embed="rId2"/>
        <a:srcRect/>
        <a:stretch>
          <a:fillRect/>
        </a:stretch>
      </xdr:blipFill>
      <xdr:spPr bwMode="auto">
        <a:xfrm>
          <a:off x="4887806" y="519642"/>
          <a:ext cx="941494" cy="865928"/>
        </a:xfrm>
        <a:prstGeom prst="rect">
          <a:avLst/>
        </a:prstGeom>
        <a:noFill/>
      </xdr:spPr>
    </xdr:pic>
    <xdr:clientData/>
  </xdr:twoCellAnchor>
</xdr:wsDr>
</file>

<file path=xl/drawings/drawing27.xml><?xml version="1.0" encoding="utf-8"?>
<xdr:wsDr xmlns:xdr="http://schemas.openxmlformats.org/drawingml/2006/spreadsheetDrawing" xmlns:a="http://schemas.openxmlformats.org/drawingml/2006/main">
  <xdr:twoCellAnchor>
    <xdr:from>
      <xdr:col>13</xdr:col>
      <xdr:colOff>466576</xdr:colOff>
      <xdr:row>2</xdr:row>
      <xdr:rowOff>73025</xdr:rowOff>
    </xdr:from>
    <xdr:to>
      <xdr:col>14</xdr:col>
      <xdr:colOff>678243</xdr:colOff>
      <xdr:row>8</xdr:row>
      <xdr:rowOff>21166</xdr:rowOff>
    </xdr:to>
    <xdr:pic>
      <xdr:nvPicPr>
        <xdr:cNvPr id="2" name="Image 1" descr="Armoirievv">
          <a:extLst>
            <a:ext uri="{FF2B5EF4-FFF2-40B4-BE49-F238E27FC236}">
              <a16:creationId xmlns:a16="http://schemas.microsoft.com/office/drawing/2014/main" id="{00000000-0008-0000-1A00-000002000000}"/>
            </a:ext>
          </a:extLst>
        </xdr:cNvPr>
        <xdr:cNvPicPr>
          <a:picLocks noChangeAspect="1" noChangeArrowheads="1"/>
        </xdr:cNvPicPr>
      </xdr:nvPicPr>
      <xdr:blipFill>
        <a:blip xmlns:r="http://schemas.openxmlformats.org/officeDocument/2006/relationships" r:embed="rId1" cstate="print"/>
        <a:srcRect/>
        <a:stretch>
          <a:fillRect/>
        </a:stretch>
      </xdr:blipFill>
      <xdr:spPr bwMode="auto">
        <a:xfrm>
          <a:off x="13512016" y="454025"/>
          <a:ext cx="1004147" cy="1296881"/>
        </a:xfrm>
        <a:prstGeom prst="rect">
          <a:avLst/>
        </a:prstGeom>
        <a:noFill/>
        <a:ln w="9525" algn="ctr">
          <a:miter lim="800000"/>
          <a:headEnd/>
          <a:tailEnd/>
        </a:ln>
      </xdr:spPr>
    </xdr:pic>
    <xdr:clientData/>
  </xdr:twoCellAnchor>
  <xdr:twoCellAnchor editAs="oneCell">
    <xdr:from>
      <xdr:col>3</xdr:col>
      <xdr:colOff>110066</xdr:colOff>
      <xdr:row>2</xdr:row>
      <xdr:rowOff>138642</xdr:rowOff>
    </xdr:from>
    <xdr:to>
      <xdr:col>4</xdr:col>
      <xdr:colOff>259080</xdr:colOff>
      <xdr:row>7</xdr:row>
      <xdr:rowOff>82550</xdr:rowOff>
    </xdr:to>
    <xdr:pic>
      <xdr:nvPicPr>
        <xdr:cNvPr id="3" name="Image 2">
          <a:extLst>
            <a:ext uri="{FF2B5EF4-FFF2-40B4-BE49-F238E27FC236}">
              <a16:creationId xmlns:a16="http://schemas.microsoft.com/office/drawing/2014/main" id="{00000000-0008-0000-1A00-000003000000}"/>
            </a:ext>
          </a:extLst>
        </xdr:cNvPr>
        <xdr:cNvPicPr/>
      </xdr:nvPicPr>
      <xdr:blipFill>
        <a:blip xmlns:r="http://schemas.openxmlformats.org/officeDocument/2006/relationships" r:embed="rId2"/>
        <a:srcRect/>
        <a:stretch>
          <a:fillRect/>
        </a:stretch>
      </xdr:blipFill>
      <xdr:spPr bwMode="auto">
        <a:xfrm>
          <a:off x="5230706" y="519642"/>
          <a:ext cx="941494" cy="1117388"/>
        </a:xfrm>
        <a:prstGeom prst="rect">
          <a:avLst/>
        </a:prstGeom>
        <a:noFill/>
      </xdr:spPr>
    </xdr:pic>
    <xdr:clientData/>
  </xdr:twoCellAnchor>
  <xdr:twoCellAnchor>
    <xdr:from>
      <xdr:col>13</xdr:col>
      <xdr:colOff>466576</xdr:colOff>
      <xdr:row>2</xdr:row>
      <xdr:rowOff>73025</xdr:rowOff>
    </xdr:from>
    <xdr:to>
      <xdr:col>14</xdr:col>
      <xdr:colOff>678243</xdr:colOff>
      <xdr:row>8</xdr:row>
      <xdr:rowOff>21166</xdr:rowOff>
    </xdr:to>
    <xdr:pic>
      <xdr:nvPicPr>
        <xdr:cNvPr id="4" name="Image 3" descr="Armoirievv">
          <a:extLst>
            <a:ext uri="{FF2B5EF4-FFF2-40B4-BE49-F238E27FC236}">
              <a16:creationId xmlns:a16="http://schemas.microsoft.com/office/drawing/2014/main" id="{00000000-0008-0000-1A00-000004000000}"/>
            </a:ext>
          </a:extLst>
        </xdr:cNvPr>
        <xdr:cNvPicPr>
          <a:picLocks noChangeAspect="1" noChangeArrowheads="1"/>
        </xdr:cNvPicPr>
      </xdr:nvPicPr>
      <xdr:blipFill>
        <a:blip xmlns:r="http://schemas.openxmlformats.org/officeDocument/2006/relationships" r:embed="rId1" cstate="print"/>
        <a:srcRect/>
        <a:stretch>
          <a:fillRect/>
        </a:stretch>
      </xdr:blipFill>
      <xdr:spPr bwMode="auto">
        <a:xfrm>
          <a:off x="13512016" y="454025"/>
          <a:ext cx="1004147" cy="1296881"/>
        </a:xfrm>
        <a:prstGeom prst="rect">
          <a:avLst/>
        </a:prstGeom>
        <a:noFill/>
        <a:ln w="9525" algn="ctr">
          <a:miter lim="800000"/>
          <a:headEnd/>
          <a:tailEnd/>
        </a:ln>
      </xdr:spPr>
    </xdr:pic>
    <xdr:clientData/>
  </xdr:twoCellAnchor>
  <xdr:twoCellAnchor editAs="oneCell">
    <xdr:from>
      <xdr:col>3</xdr:col>
      <xdr:colOff>110066</xdr:colOff>
      <xdr:row>2</xdr:row>
      <xdr:rowOff>138642</xdr:rowOff>
    </xdr:from>
    <xdr:to>
      <xdr:col>4</xdr:col>
      <xdr:colOff>259080</xdr:colOff>
      <xdr:row>7</xdr:row>
      <xdr:rowOff>82550</xdr:rowOff>
    </xdr:to>
    <xdr:pic>
      <xdr:nvPicPr>
        <xdr:cNvPr id="5" name="Image 4">
          <a:extLst>
            <a:ext uri="{FF2B5EF4-FFF2-40B4-BE49-F238E27FC236}">
              <a16:creationId xmlns:a16="http://schemas.microsoft.com/office/drawing/2014/main" id="{00000000-0008-0000-1A00-000005000000}"/>
            </a:ext>
          </a:extLst>
        </xdr:cNvPr>
        <xdr:cNvPicPr/>
      </xdr:nvPicPr>
      <xdr:blipFill>
        <a:blip xmlns:r="http://schemas.openxmlformats.org/officeDocument/2006/relationships" r:embed="rId2"/>
        <a:srcRect/>
        <a:stretch>
          <a:fillRect/>
        </a:stretch>
      </xdr:blipFill>
      <xdr:spPr bwMode="auto">
        <a:xfrm>
          <a:off x="5230706" y="519642"/>
          <a:ext cx="941494" cy="1117388"/>
        </a:xfrm>
        <a:prstGeom prst="rect">
          <a:avLst/>
        </a:prstGeom>
        <a:noFill/>
      </xdr:spPr>
    </xdr:pic>
    <xdr:clientData/>
  </xdr:twoCellAnchor>
  <xdr:twoCellAnchor>
    <xdr:from>
      <xdr:col>13</xdr:col>
      <xdr:colOff>466576</xdr:colOff>
      <xdr:row>2</xdr:row>
      <xdr:rowOff>73025</xdr:rowOff>
    </xdr:from>
    <xdr:to>
      <xdr:col>14</xdr:col>
      <xdr:colOff>678243</xdr:colOff>
      <xdr:row>8</xdr:row>
      <xdr:rowOff>21166</xdr:rowOff>
    </xdr:to>
    <xdr:pic>
      <xdr:nvPicPr>
        <xdr:cNvPr id="6" name="Image 5" descr="Armoirievv">
          <a:extLst>
            <a:ext uri="{FF2B5EF4-FFF2-40B4-BE49-F238E27FC236}">
              <a16:creationId xmlns:a16="http://schemas.microsoft.com/office/drawing/2014/main" id="{00000000-0008-0000-1A00-000006000000}"/>
            </a:ext>
          </a:extLst>
        </xdr:cNvPr>
        <xdr:cNvPicPr>
          <a:picLocks noChangeAspect="1" noChangeArrowheads="1"/>
        </xdr:cNvPicPr>
      </xdr:nvPicPr>
      <xdr:blipFill>
        <a:blip xmlns:r="http://schemas.openxmlformats.org/officeDocument/2006/relationships" r:embed="rId1" cstate="print"/>
        <a:srcRect/>
        <a:stretch>
          <a:fillRect/>
        </a:stretch>
      </xdr:blipFill>
      <xdr:spPr bwMode="auto">
        <a:xfrm>
          <a:off x="13512016" y="454025"/>
          <a:ext cx="1004147" cy="1296881"/>
        </a:xfrm>
        <a:prstGeom prst="rect">
          <a:avLst/>
        </a:prstGeom>
        <a:noFill/>
        <a:ln w="9525" algn="ctr">
          <a:miter lim="800000"/>
          <a:headEnd/>
          <a:tailEnd/>
        </a:ln>
      </xdr:spPr>
    </xdr:pic>
    <xdr:clientData/>
  </xdr:twoCellAnchor>
  <xdr:twoCellAnchor editAs="oneCell">
    <xdr:from>
      <xdr:col>3</xdr:col>
      <xdr:colOff>110066</xdr:colOff>
      <xdr:row>2</xdr:row>
      <xdr:rowOff>138642</xdr:rowOff>
    </xdr:from>
    <xdr:to>
      <xdr:col>4</xdr:col>
      <xdr:colOff>259080</xdr:colOff>
      <xdr:row>7</xdr:row>
      <xdr:rowOff>82550</xdr:rowOff>
    </xdr:to>
    <xdr:pic>
      <xdr:nvPicPr>
        <xdr:cNvPr id="7" name="Image 6">
          <a:extLst>
            <a:ext uri="{FF2B5EF4-FFF2-40B4-BE49-F238E27FC236}">
              <a16:creationId xmlns:a16="http://schemas.microsoft.com/office/drawing/2014/main" id="{00000000-0008-0000-1A00-000007000000}"/>
            </a:ext>
          </a:extLst>
        </xdr:cNvPr>
        <xdr:cNvPicPr/>
      </xdr:nvPicPr>
      <xdr:blipFill>
        <a:blip xmlns:r="http://schemas.openxmlformats.org/officeDocument/2006/relationships" r:embed="rId2"/>
        <a:srcRect/>
        <a:stretch>
          <a:fillRect/>
        </a:stretch>
      </xdr:blipFill>
      <xdr:spPr bwMode="auto">
        <a:xfrm>
          <a:off x="5230706" y="519642"/>
          <a:ext cx="941494" cy="1117388"/>
        </a:xfrm>
        <a:prstGeom prst="rect">
          <a:avLst/>
        </a:prstGeom>
        <a:noFill/>
      </xdr:spPr>
    </xdr:pic>
    <xdr:clientData/>
  </xdr:twoCellAnchor>
  <xdr:twoCellAnchor>
    <xdr:from>
      <xdr:col>13</xdr:col>
      <xdr:colOff>466576</xdr:colOff>
      <xdr:row>2</xdr:row>
      <xdr:rowOff>73025</xdr:rowOff>
    </xdr:from>
    <xdr:to>
      <xdr:col>14</xdr:col>
      <xdr:colOff>678243</xdr:colOff>
      <xdr:row>8</xdr:row>
      <xdr:rowOff>21166</xdr:rowOff>
    </xdr:to>
    <xdr:pic>
      <xdr:nvPicPr>
        <xdr:cNvPr id="8" name="Image 7" descr="Armoirievv">
          <a:extLst>
            <a:ext uri="{FF2B5EF4-FFF2-40B4-BE49-F238E27FC236}">
              <a16:creationId xmlns:a16="http://schemas.microsoft.com/office/drawing/2014/main" id="{00000000-0008-0000-1A00-000008000000}"/>
            </a:ext>
          </a:extLst>
        </xdr:cNvPr>
        <xdr:cNvPicPr>
          <a:picLocks noChangeAspect="1" noChangeArrowheads="1"/>
        </xdr:cNvPicPr>
      </xdr:nvPicPr>
      <xdr:blipFill>
        <a:blip xmlns:r="http://schemas.openxmlformats.org/officeDocument/2006/relationships" r:embed="rId1" cstate="print"/>
        <a:srcRect/>
        <a:stretch>
          <a:fillRect/>
        </a:stretch>
      </xdr:blipFill>
      <xdr:spPr bwMode="auto">
        <a:xfrm>
          <a:off x="13512016" y="454025"/>
          <a:ext cx="1004147" cy="1296881"/>
        </a:xfrm>
        <a:prstGeom prst="rect">
          <a:avLst/>
        </a:prstGeom>
        <a:noFill/>
        <a:ln w="9525" algn="ctr">
          <a:miter lim="800000"/>
          <a:headEnd/>
          <a:tailEnd/>
        </a:ln>
      </xdr:spPr>
    </xdr:pic>
    <xdr:clientData/>
  </xdr:twoCellAnchor>
  <xdr:twoCellAnchor editAs="oneCell">
    <xdr:from>
      <xdr:col>3</xdr:col>
      <xdr:colOff>110066</xdr:colOff>
      <xdr:row>2</xdr:row>
      <xdr:rowOff>138642</xdr:rowOff>
    </xdr:from>
    <xdr:to>
      <xdr:col>4</xdr:col>
      <xdr:colOff>259080</xdr:colOff>
      <xdr:row>7</xdr:row>
      <xdr:rowOff>82550</xdr:rowOff>
    </xdr:to>
    <xdr:pic>
      <xdr:nvPicPr>
        <xdr:cNvPr id="9" name="Image 8">
          <a:extLst>
            <a:ext uri="{FF2B5EF4-FFF2-40B4-BE49-F238E27FC236}">
              <a16:creationId xmlns:a16="http://schemas.microsoft.com/office/drawing/2014/main" id="{00000000-0008-0000-1A00-000009000000}"/>
            </a:ext>
          </a:extLst>
        </xdr:cNvPr>
        <xdr:cNvPicPr/>
      </xdr:nvPicPr>
      <xdr:blipFill>
        <a:blip xmlns:r="http://schemas.openxmlformats.org/officeDocument/2006/relationships" r:embed="rId2"/>
        <a:srcRect/>
        <a:stretch>
          <a:fillRect/>
        </a:stretch>
      </xdr:blipFill>
      <xdr:spPr bwMode="auto">
        <a:xfrm>
          <a:off x="5230706" y="519642"/>
          <a:ext cx="941494" cy="1117388"/>
        </a:xfrm>
        <a:prstGeom prst="rect">
          <a:avLst/>
        </a:prstGeom>
        <a:noFill/>
      </xdr:spPr>
    </xdr:pic>
    <xdr:clientData/>
  </xdr:twoCellAnchor>
  <xdr:twoCellAnchor>
    <xdr:from>
      <xdr:col>13</xdr:col>
      <xdr:colOff>466576</xdr:colOff>
      <xdr:row>2</xdr:row>
      <xdr:rowOff>73025</xdr:rowOff>
    </xdr:from>
    <xdr:to>
      <xdr:col>14</xdr:col>
      <xdr:colOff>678243</xdr:colOff>
      <xdr:row>8</xdr:row>
      <xdr:rowOff>21166</xdr:rowOff>
    </xdr:to>
    <xdr:pic>
      <xdr:nvPicPr>
        <xdr:cNvPr id="10" name="Image 9" descr="Armoirievv">
          <a:extLst>
            <a:ext uri="{FF2B5EF4-FFF2-40B4-BE49-F238E27FC236}">
              <a16:creationId xmlns:a16="http://schemas.microsoft.com/office/drawing/2014/main" id="{00000000-0008-0000-1A00-00000A000000}"/>
            </a:ext>
          </a:extLst>
        </xdr:cNvPr>
        <xdr:cNvPicPr>
          <a:picLocks noChangeAspect="1" noChangeArrowheads="1"/>
        </xdr:cNvPicPr>
      </xdr:nvPicPr>
      <xdr:blipFill>
        <a:blip xmlns:r="http://schemas.openxmlformats.org/officeDocument/2006/relationships" r:embed="rId1" cstate="print"/>
        <a:srcRect/>
        <a:stretch>
          <a:fillRect/>
        </a:stretch>
      </xdr:blipFill>
      <xdr:spPr bwMode="auto">
        <a:xfrm>
          <a:off x="13512016" y="454025"/>
          <a:ext cx="1004147" cy="1296881"/>
        </a:xfrm>
        <a:prstGeom prst="rect">
          <a:avLst/>
        </a:prstGeom>
        <a:noFill/>
        <a:ln w="9525" algn="ctr">
          <a:miter lim="800000"/>
          <a:headEnd/>
          <a:tailEnd/>
        </a:ln>
      </xdr:spPr>
    </xdr:pic>
    <xdr:clientData/>
  </xdr:twoCellAnchor>
  <xdr:twoCellAnchor editAs="oneCell">
    <xdr:from>
      <xdr:col>3</xdr:col>
      <xdr:colOff>110066</xdr:colOff>
      <xdr:row>2</xdr:row>
      <xdr:rowOff>138642</xdr:rowOff>
    </xdr:from>
    <xdr:to>
      <xdr:col>4</xdr:col>
      <xdr:colOff>259080</xdr:colOff>
      <xdr:row>7</xdr:row>
      <xdr:rowOff>82550</xdr:rowOff>
    </xdr:to>
    <xdr:pic>
      <xdr:nvPicPr>
        <xdr:cNvPr id="11" name="Image 10">
          <a:extLst>
            <a:ext uri="{FF2B5EF4-FFF2-40B4-BE49-F238E27FC236}">
              <a16:creationId xmlns:a16="http://schemas.microsoft.com/office/drawing/2014/main" id="{00000000-0008-0000-1A00-00000B000000}"/>
            </a:ext>
          </a:extLst>
        </xdr:cNvPr>
        <xdr:cNvPicPr/>
      </xdr:nvPicPr>
      <xdr:blipFill>
        <a:blip xmlns:r="http://schemas.openxmlformats.org/officeDocument/2006/relationships" r:embed="rId2"/>
        <a:srcRect/>
        <a:stretch>
          <a:fillRect/>
        </a:stretch>
      </xdr:blipFill>
      <xdr:spPr bwMode="auto">
        <a:xfrm>
          <a:off x="5230706" y="519642"/>
          <a:ext cx="941494" cy="1117388"/>
        </a:xfrm>
        <a:prstGeom prst="rect">
          <a:avLst/>
        </a:prstGeom>
        <a:noFill/>
      </xdr:spPr>
    </xdr:pic>
    <xdr:clientData/>
  </xdr:twoCellAnchor>
</xdr:wsDr>
</file>

<file path=xl/drawings/drawing28.xml><?xml version="1.0" encoding="utf-8"?>
<xdr:wsDr xmlns:xdr="http://schemas.openxmlformats.org/drawingml/2006/spreadsheetDrawing" xmlns:a="http://schemas.openxmlformats.org/drawingml/2006/main">
  <xdr:twoCellAnchor>
    <xdr:from>
      <xdr:col>13</xdr:col>
      <xdr:colOff>348194</xdr:colOff>
      <xdr:row>2</xdr:row>
      <xdr:rowOff>44450</xdr:rowOff>
    </xdr:from>
    <xdr:to>
      <xdr:col>15</xdr:col>
      <xdr:colOff>57151</xdr:colOff>
      <xdr:row>6</xdr:row>
      <xdr:rowOff>139929</xdr:rowOff>
    </xdr:to>
    <xdr:pic>
      <xdr:nvPicPr>
        <xdr:cNvPr id="2" name="Image 1" descr="Armoirievv">
          <a:extLst>
            <a:ext uri="{FF2B5EF4-FFF2-40B4-BE49-F238E27FC236}">
              <a16:creationId xmlns:a16="http://schemas.microsoft.com/office/drawing/2014/main" id="{00000000-0008-0000-1B00-000002000000}"/>
            </a:ext>
          </a:extLst>
        </xdr:cNvPr>
        <xdr:cNvPicPr>
          <a:picLocks noChangeAspect="1" noChangeArrowheads="1"/>
        </xdr:cNvPicPr>
      </xdr:nvPicPr>
      <xdr:blipFill>
        <a:blip xmlns:r="http://schemas.openxmlformats.org/officeDocument/2006/relationships" r:embed="rId1" cstate="print"/>
        <a:srcRect/>
        <a:stretch>
          <a:fillRect/>
        </a:stretch>
      </xdr:blipFill>
      <xdr:spPr bwMode="auto">
        <a:xfrm>
          <a:off x="10886654" y="425450"/>
          <a:ext cx="1011977" cy="1093699"/>
        </a:xfrm>
        <a:prstGeom prst="rect">
          <a:avLst/>
        </a:prstGeom>
        <a:noFill/>
        <a:ln w="9525" algn="ctr">
          <a:miter lim="800000"/>
          <a:headEnd/>
          <a:tailEnd/>
        </a:ln>
      </xdr:spPr>
    </xdr:pic>
    <xdr:clientData/>
  </xdr:twoCellAnchor>
  <xdr:twoCellAnchor editAs="oneCell">
    <xdr:from>
      <xdr:col>3</xdr:col>
      <xdr:colOff>110066</xdr:colOff>
      <xdr:row>2</xdr:row>
      <xdr:rowOff>138642</xdr:rowOff>
    </xdr:from>
    <xdr:to>
      <xdr:col>4</xdr:col>
      <xdr:colOff>495300</xdr:colOff>
      <xdr:row>6</xdr:row>
      <xdr:rowOff>6350</xdr:rowOff>
    </xdr:to>
    <xdr:pic>
      <xdr:nvPicPr>
        <xdr:cNvPr id="3" name="Image 2">
          <a:extLst>
            <a:ext uri="{FF2B5EF4-FFF2-40B4-BE49-F238E27FC236}">
              <a16:creationId xmlns:a16="http://schemas.microsoft.com/office/drawing/2014/main" id="{00000000-0008-0000-1B00-000003000000}"/>
            </a:ext>
          </a:extLst>
        </xdr:cNvPr>
        <xdr:cNvPicPr/>
      </xdr:nvPicPr>
      <xdr:blipFill>
        <a:blip xmlns:r="http://schemas.openxmlformats.org/officeDocument/2006/relationships" r:embed="rId2"/>
        <a:srcRect/>
        <a:stretch>
          <a:fillRect/>
        </a:stretch>
      </xdr:blipFill>
      <xdr:spPr bwMode="auto">
        <a:xfrm>
          <a:off x="4887806" y="519642"/>
          <a:ext cx="941494" cy="865928"/>
        </a:xfrm>
        <a:prstGeom prst="rect">
          <a:avLst/>
        </a:prstGeom>
        <a:noFill/>
      </xdr:spPr>
    </xdr:pic>
    <xdr:clientData/>
  </xdr:twoCellAnchor>
  <xdr:twoCellAnchor>
    <xdr:from>
      <xdr:col>13</xdr:col>
      <xdr:colOff>348194</xdr:colOff>
      <xdr:row>2</xdr:row>
      <xdr:rowOff>44450</xdr:rowOff>
    </xdr:from>
    <xdr:to>
      <xdr:col>15</xdr:col>
      <xdr:colOff>57151</xdr:colOff>
      <xdr:row>6</xdr:row>
      <xdr:rowOff>139929</xdr:rowOff>
    </xdr:to>
    <xdr:pic>
      <xdr:nvPicPr>
        <xdr:cNvPr id="4" name="Image 1" descr="Armoirievv">
          <a:extLst>
            <a:ext uri="{FF2B5EF4-FFF2-40B4-BE49-F238E27FC236}">
              <a16:creationId xmlns:a16="http://schemas.microsoft.com/office/drawing/2014/main" id="{00000000-0008-0000-1B00-000004000000}"/>
            </a:ext>
          </a:extLst>
        </xdr:cNvPr>
        <xdr:cNvPicPr>
          <a:picLocks noChangeAspect="1" noChangeArrowheads="1"/>
        </xdr:cNvPicPr>
      </xdr:nvPicPr>
      <xdr:blipFill>
        <a:blip xmlns:r="http://schemas.openxmlformats.org/officeDocument/2006/relationships" r:embed="rId1" cstate="print"/>
        <a:srcRect/>
        <a:stretch>
          <a:fillRect/>
        </a:stretch>
      </xdr:blipFill>
      <xdr:spPr bwMode="auto">
        <a:xfrm>
          <a:off x="10886654" y="425450"/>
          <a:ext cx="1011977" cy="1093699"/>
        </a:xfrm>
        <a:prstGeom prst="rect">
          <a:avLst/>
        </a:prstGeom>
        <a:noFill/>
        <a:ln w="9525" algn="ctr">
          <a:miter lim="800000"/>
          <a:headEnd/>
          <a:tailEnd/>
        </a:ln>
      </xdr:spPr>
    </xdr:pic>
    <xdr:clientData/>
  </xdr:twoCellAnchor>
  <xdr:twoCellAnchor editAs="oneCell">
    <xdr:from>
      <xdr:col>3</xdr:col>
      <xdr:colOff>110066</xdr:colOff>
      <xdr:row>2</xdr:row>
      <xdr:rowOff>138642</xdr:rowOff>
    </xdr:from>
    <xdr:to>
      <xdr:col>4</xdr:col>
      <xdr:colOff>495300</xdr:colOff>
      <xdr:row>6</xdr:row>
      <xdr:rowOff>6350</xdr:rowOff>
    </xdr:to>
    <xdr:pic>
      <xdr:nvPicPr>
        <xdr:cNvPr id="5" name="Image 4">
          <a:extLst>
            <a:ext uri="{FF2B5EF4-FFF2-40B4-BE49-F238E27FC236}">
              <a16:creationId xmlns:a16="http://schemas.microsoft.com/office/drawing/2014/main" id="{00000000-0008-0000-1B00-000005000000}"/>
            </a:ext>
          </a:extLst>
        </xdr:cNvPr>
        <xdr:cNvPicPr/>
      </xdr:nvPicPr>
      <xdr:blipFill>
        <a:blip xmlns:r="http://schemas.openxmlformats.org/officeDocument/2006/relationships" r:embed="rId2"/>
        <a:srcRect/>
        <a:stretch>
          <a:fillRect/>
        </a:stretch>
      </xdr:blipFill>
      <xdr:spPr bwMode="auto">
        <a:xfrm>
          <a:off x="4887806" y="519642"/>
          <a:ext cx="941494" cy="865928"/>
        </a:xfrm>
        <a:prstGeom prst="rect">
          <a:avLst/>
        </a:prstGeom>
        <a:noFill/>
      </xdr:spPr>
    </xdr:pic>
    <xdr:clientData/>
  </xdr:twoCellAnchor>
  <xdr:twoCellAnchor>
    <xdr:from>
      <xdr:col>13</xdr:col>
      <xdr:colOff>348194</xdr:colOff>
      <xdr:row>2</xdr:row>
      <xdr:rowOff>44450</xdr:rowOff>
    </xdr:from>
    <xdr:to>
      <xdr:col>15</xdr:col>
      <xdr:colOff>57151</xdr:colOff>
      <xdr:row>6</xdr:row>
      <xdr:rowOff>139929</xdr:rowOff>
    </xdr:to>
    <xdr:pic>
      <xdr:nvPicPr>
        <xdr:cNvPr id="6" name="Image 5" descr="Armoirievv">
          <a:extLst>
            <a:ext uri="{FF2B5EF4-FFF2-40B4-BE49-F238E27FC236}">
              <a16:creationId xmlns:a16="http://schemas.microsoft.com/office/drawing/2014/main" id="{00000000-0008-0000-1B00-000006000000}"/>
            </a:ext>
          </a:extLst>
        </xdr:cNvPr>
        <xdr:cNvPicPr>
          <a:picLocks noChangeAspect="1" noChangeArrowheads="1"/>
        </xdr:cNvPicPr>
      </xdr:nvPicPr>
      <xdr:blipFill>
        <a:blip xmlns:r="http://schemas.openxmlformats.org/officeDocument/2006/relationships" r:embed="rId1" cstate="print"/>
        <a:srcRect/>
        <a:stretch>
          <a:fillRect/>
        </a:stretch>
      </xdr:blipFill>
      <xdr:spPr bwMode="auto">
        <a:xfrm>
          <a:off x="10886654" y="425450"/>
          <a:ext cx="1011977" cy="1093699"/>
        </a:xfrm>
        <a:prstGeom prst="rect">
          <a:avLst/>
        </a:prstGeom>
        <a:noFill/>
        <a:ln w="9525" algn="ctr">
          <a:miter lim="800000"/>
          <a:headEnd/>
          <a:tailEnd/>
        </a:ln>
      </xdr:spPr>
    </xdr:pic>
    <xdr:clientData/>
  </xdr:twoCellAnchor>
  <xdr:twoCellAnchor editAs="oneCell">
    <xdr:from>
      <xdr:col>3</xdr:col>
      <xdr:colOff>110066</xdr:colOff>
      <xdr:row>2</xdr:row>
      <xdr:rowOff>138642</xdr:rowOff>
    </xdr:from>
    <xdr:to>
      <xdr:col>4</xdr:col>
      <xdr:colOff>495300</xdr:colOff>
      <xdr:row>6</xdr:row>
      <xdr:rowOff>6350</xdr:rowOff>
    </xdr:to>
    <xdr:pic>
      <xdr:nvPicPr>
        <xdr:cNvPr id="7" name="Image 6">
          <a:extLst>
            <a:ext uri="{FF2B5EF4-FFF2-40B4-BE49-F238E27FC236}">
              <a16:creationId xmlns:a16="http://schemas.microsoft.com/office/drawing/2014/main" id="{00000000-0008-0000-1B00-000007000000}"/>
            </a:ext>
          </a:extLst>
        </xdr:cNvPr>
        <xdr:cNvPicPr/>
      </xdr:nvPicPr>
      <xdr:blipFill>
        <a:blip xmlns:r="http://schemas.openxmlformats.org/officeDocument/2006/relationships" r:embed="rId2"/>
        <a:srcRect/>
        <a:stretch>
          <a:fillRect/>
        </a:stretch>
      </xdr:blipFill>
      <xdr:spPr bwMode="auto">
        <a:xfrm>
          <a:off x="4887806" y="519642"/>
          <a:ext cx="941494" cy="865928"/>
        </a:xfrm>
        <a:prstGeom prst="rect">
          <a:avLst/>
        </a:prstGeom>
        <a:noFill/>
      </xdr:spPr>
    </xdr:pic>
    <xdr:clientData/>
  </xdr:twoCellAnchor>
  <xdr:twoCellAnchor>
    <xdr:from>
      <xdr:col>13</xdr:col>
      <xdr:colOff>348194</xdr:colOff>
      <xdr:row>2</xdr:row>
      <xdr:rowOff>44450</xdr:rowOff>
    </xdr:from>
    <xdr:to>
      <xdr:col>15</xdr:col>
      <xdr:colOff>57151</xdr:colOff>
      <xdr:row>6</xdr:row>
      <xdr:rowOff>139929</xdr:rowOff>
    </xdr:to>
    <xdr:pic>
      <xdr:nvPicPr>
        <xdr:cNvPr id="8" name="Image 7" descr="Armoirievv">
          <a:extLst>
            <a:ext uri="{FF2B5EF4-FFF2-40B4-BE49-F238E27FC236}">
              <a16:creationId xmlns:a16="http://schemas.microsoft.com/office/drawing/2014/main" id="{00000000-0008-0000-1B00-000008000000}"/>
            </a:ext>
          </a:extLst>
        </xdr:cNvPr>
        <xdr:cNvPicPr>
          <a:picLocks noChangeAspect="1" noChangeArrowheads="1"/>
        </xdr:cNvPicPr>
      </xdr:nvPicPr>
      <xdr:blipFill>
        <a:blip xmlns:r="http://schemas.openxmlformats.org/officeDocument/2006/relationships" r:embed="rId1" cstate="print"/>
        <a:srcRect/>
        <a:stretch>
          <a:fillRect/>
        </a:stretch>
      </xdr:blipFill>
      <xdr:spPr bwMode="auto">
        <a:xfrm>
          <a:off x="10886654" y="425450"/>
          <a:ext cx="1011977" cy="1093699"/>
        </a:xfrm>
        <a:prstGeom prst="rect">
          <a:avLst/>
        </a:prstGeom>
        <a:noFill/>
        <a:ln w="9525" algn="ctr">
          <a:miter lim="800000"/>
          <a:headEnd/>
          <a:tailEnd/>
        </a:ln>
      </xdr:spPr>
    </xdr:pic>
    <xdr:clientData/>
  </xdr:twoCellAnchor>
  <xdr:twoCellAnchor editAs="oneCell">
    <xdr:from>
      <xdr:col>3</xdr:col>
      <xdr:colOff>110066</xdr:colOff>
      <xdr:row>2</xdr:row>
      <xdr:rowOff>138642</xdr:rowOff>
    </xdr:from>
    <xdr:to>
      <xdr:col>4</xdr:col>
      <xdr:colOff>495300</xdr:colOff>
      <xdr:row>6</xdr:row>
      <xdr:rowOff>6350</xdr:rowOff>
    </xdr:to>
    <xdr:pic>
      <xdr:nvPicPr>
        <xdr:cNvPr id="9" name="Image 8">
          <a:extLst>
            <a:ext uri="{FF2B5EF4-FFF2-40B4-BE49-F238E27FC236}">
              <a16:creationId xmlns:a16="http://schemas.microsoft.com/office/drawing/2014/main" id="{00000000-0008-0000-1B00-000009000000}"/>
            </a:ext>
          </a:extLst>
        </xdr:cNvPr>
        <xdr:cNvPicPr/>
      </xdr:nvPicPr>
      <xdr:blipFill>
        <a:blip xmlns:r="http://schemas.openxmlformats.org/officeDocument/2006/relationships" r:embed="rId2"/>
        <a:srcRect/>
        <a:stretch>
          <a:fillRect/>
        </a:stretch>
      </xdr:blipFill>
      <xdr:spPr bwMode="auto">
        <a:xfrm>
          <a:off x="4887806" y="519642"/>
          <a:ext cx="941494" cy="865928"/>
        </a:xfrm>
        <a:prstGeom prst="rect">
          <a:avLst/>
        </a:prstGeom>
        <a:noFill/>
      </xdr:spPr>
    </xdr:pic>
    <xdr:clientData/>
  </xdr:twoCellAnchor>
</xdr:wsDr>
</file>

<file path=xl/drawings/drawing29.xml><?xml version="1.0" encoding="utf-8"?>
<xdr:wsDr xmlns:xdr="http://schemas.openxmlformats.org/drawingml/2006/spreadsheetDrawing" xmlns:a="http://schemas.openxmlformats.org/drawingml/2006/main">
  <xdr:twoCellAnchor>
    <xdr:from>
      <xdr:col>13</xdr:col>
      <xdr:colOff>466576</xdr:colOff>
      <xdr:row>2</xdr:row>
      <xdr:rowOff>73025</xdr:rowOff>
    </xdr:from>
    <xdr:to>
      <xdr:col>14</xdr:col>
      <xdr:colOff>678243</xdr:colOff>
      <xdr:row>8</xdr:row>
      <xdr:rowOff>21166</xdr:rowOff>
    </xdr:to>
    <xdr:pic>
      <xdr:nvPicPr>
        <xdr:cNvPr id="2" name="Image 1" descr="Armoirievv">
          <a:extLst>
            <a:ext uri="{FF2B5EF4-FFF2-40B4-BE49-F238E27FC236}">
              <a16:creationId xmlns:a16="http://schemas.microsoft.com/office/drawing/2014/main" id="{00000000-0008-0000-1C00-000002000000}"/>
            </a:ext>
          </a:extLst>
        </xdr:cNvPr>
        <xdr:cNvPicPr>
          <a:picLocks noChangeAspect="1" noChangeArrowheads="1"/>
        </xdr:cNvPicPr>
      </xdr:nvPicPr>
      <xdr:blipFill>
        <a:blip xmlns:r="http://schemas.openxmlformats.org/officeDocument/2006/relationships" r:embed="rId1" cstate="print"/>
        <a:srcRect/>
        <a:stretch>
          <a:fillRect/>
        </a:stretch>
      </xdr:blipFill>
      <xdr:spPr bwMode="auto">
        <a:xfrm>
          <a:off x="13512016" y="454025"/>
          <a:ext cx="1004147" cy="1296881"/>
        </a:xfrm>
        <a:prstGeom prst="rect">
          <a:avLst/>
        </a:prstGeom>
        <a:noFill/>
        <a:ln w="9525" algn="ctr">
          <a:miter lim="800000"/>
          <a:headEnd/>
          <a:tailEnd/>
        </a:ln>
      </xdr:spPr>
    </xdr:pic>
    <xdr:clientData/>
  </xdr:twoCellAnchor>
  <xdr:twoCellAnchor editAs="oneCell">
    <xdr:from>
      <xdr:col>3</xdr:col>
      <xdr:colOff>110066</xdr:colOff>
      <xdr:row>2</xdr:row>
      <xdr:rowOff>138642</xdr:rowOff>
    </xdr:from>
    <xdr:to>
      <xdr:col>4</xdr:col>
      <xdr:colOff>259080</xdr:colOff>
      <xdr:row>7</xdr:row>
      <xdr:rowOff>82550</xdr:rowOff>
    </xdr:to>
    <xdr:pic>
      <xdr:nvPicPr>
        <xdr:cNvPr id="3" name="Image 2">
          <a:extLst>
            <a:ext uri="{FF2B5EF4-FFF2-40B4-BE49-F238E27FC236}">
              <a16:creationId xmlns:a16="http://schemas.microsoft.com/office/drawing/2014/main" id="{00000000-0008-0000-1C00-000003000000}"/>
            </a:ext>
          </a:extLst>
        </xdr:cNvPr>
        <xdr:cNvPicPr/>
      </xdr:nvPicPr>
      <xdr:blipFill>
        <a:blip xmlns:r="http://schemas.openxmlformats.org/officeDocument/2006/relationships" r:embed="rId2"/>
        <a:srcRect/>
        <a:stretch>
          <a:fillRect/>
        </a:stretch>
      </xdr:blipFill>
      <xdr:spPr bwMode="auto">
        <a:xfrm>
          <a:off x="5230706" y="519642"/>
          <a:ext cx="941494" cy="1117388"/>
        </a:xfrm>
        <a:prstGeom prst="rect">
          <a:avLst/>
        </a:prstGeom>
        <a:noFill/>
      </xdr:spPr>
    </xdr:pic>
    <xdr:clientData/>
  </xdr:twoCellAnchor>
  <xdr:twoCellAnchor>
    <xdr:from>
      <xdr:col>13</xdr:col>
      <xdr:colOff>466576</xdr:colOff>
      <xdr:row>2</xdr:row>
      <xdr:rowOff>73025</xdr:rowOff>
    </xdr:from>
    <xdr:to>
      <xdr:col>14</xdr:col>
      <xdr:colOff>678243</xdr:colOff>
      <xdr:row>8</xdr:row>
      <xdr:rowOff>21166</xdr:rowOff>
    </xdr:to>
    <xdr:pic>
      <xdr:nvPicPr>
        <xdr:cNvPr id="4" name="Image 3" descr="Armoirievv">
          <a:extLst>
            <a:ext uri="{FF2B5EF4-FFF2-40B4-BE49-F238E27FC236}">
              <a16:creationId xmlns:a16="http://schemas.microsoft.com/office/drawing/2014/main" id="{00000000-0008-0000-1C00-000004000000}"/>
            </a:ext>
          </a:extLst>
        </xdr:cNvPr>
        <xdr:cNvPicPr>
          <a:picLocks noChangeAspect="1" noChangeArrowheads="1"/>
        </xdr:cNvPicPr>
      </xdr:nvPicPr>
      <xdr:blipFill>
        <a:blip xmlns:r="http://schemas.openxmlformats.org/officeDocument/2006/relationships" r:embed="rId1" cstate="print"/>
        <a:srcRect/>
        <a:stretch>
          <a:fillRect/>
        </a:stretch>
      </xdr:blipFill>
      <xdr:spPr bwMode="auto">
        <a:xfrm>
          <a:off x="13512016" y="454025"/>
          <a:ext cx="1004147" cy="1296881"/>
        </a:xfrm>
        <a:prstGeom prst="rect">
          <a:avLst/>
        </a:prstGeom>
        <a:noFill/>
        <a:ln w="9525" algn="ctr">
          <a:miter lim="800000"/>
          <a:headEnd/>
          <a:tailEnd/>
        </a:ln>
      </xdr:spPr>
    </xdr:pic>
    <xdr:clientData/>
  </xdr:twoCellAnchor>
  <xdr:twoCellAnchor editAs="oneCell">
    <xdr:from>
      <xdr:col>3</xdr:col>
      <xdr:colOff>110066</xdr:colOff>
      <xdr:row>2</xdr:row>
      <xdr:rowOff>138642</xdr:rowOff>
    </xdr:from>
    <xdr:to>
      <xdr:col>4</xdr:col>
      <xdr:colOff>259080</xdr:colOff>
      <xdr:row>7</xdr:row>
      <xdr:rowOff>82550</xdr:rowOff>
    </xdr:to>
    <xdr:pic>
      <xdr:nvPicPr>
        <xdr:cNvPr id="5" name="Image 4">
          <a:extLst>
            <a:ext uri="{FF2B5EF4-FFF2-40B4-BE49-F238E27FC236}">
              <a16:creationId xmlns:a16="http://schemas.microsoft.com/office/drawing/2014/main" id="{00000000-0008-0000-1C00-000005000000}"/>
            </a:ext>
          </a:extLst>
        </xdr:cNvPr>
        <xdr:cNvPicPr/>
      </xdr:nvPicPr>
      <xdr:blipFill>
        <a:blip xmlns:r="http://schemas.openxmlformats.org/officeDocument/2006/relationships" r:embed="rId2"/>
        <a:srcRect/>
        <a:stretch>
          <a:fillRect/>
        </a:stretch>
      </xdr:blipFill>
      <xdr:spPr bwMode="auto">
        <a:xfrm>
          <a:off x="5230706" y="519642"/>
          <a:ext cx="941494" cy="1117388"/>
        </a:xfrm>
        <a:prstGeom prst="rect">
          <a:avLst/>
        </a:prstGeom>
        <a:noFill/>
      </xdr:spPr>
    </xdr:pic>
    <xdr:clientData/>
  </xdr:twoCellAnchor>
  <xdr:twoCellAnchor>
    <xdr:from>
      <xdr:col>13</xdr:col>
      <xdr:colOff>466576</xdr:colOff>
      <xdr:row>2</xdr:row>
      <xdr:rowOff>73025</xdr:rowOff>
    </xdr:from>
    <xdr:to>
      <xdr:col>14</xdr:col>
      <xdr:colOff>678243</xdr:colOff>
      <xdr:row>8</xdr:row>
      <xdr:rowOff>21166</xdr:rowOff>
    </xdr:to>
    <xdr:pic>
      <xdr:nvPicPr>
        <xdr:cNvPr id="6" name="Image 5" descr="Armoirievv">
          <a:extLst>
            <a:ext uri="{FF2B5EF4-FFF2-40B4-BE49-F238E27FC236}">
              <a16:creationId xmlns:a16="http://schemas.microsoft.com/office/drawing/2014/main" id="{00000000-0008-0000-1C00-000006000000}"/>
            </a:ext>
          </a:extLst>
        </xdr:cNvPr>
        <xdr:cNvPicPr>
          <a:picLocks noChangeAspect="1" noChangeArrowheads="1"/>
        </xdr:cNvPicPr>
      </xdr:nvPicPr>
      <xdr:blipFill>
        <a:blip xmlns:r="http://schemas.openxmlformats.org/officeDocument/2006/relationships" r:embed="rId1" cstate="print"/>
        <a:srcRect/>
        <a:stretch>
          <a:fillRect/>
        </a:stretch>
      </xdr:blipFill>
      <xdr:spPr bwMode="auto">
        <a:xfrm>
          <a:off x="13512016" y="454025"/>
          <a:ext cx="1004147" cy="1296881"/>
        </a:xfrm>
        <a:prstGeom prst="rect">
          <a:avLst/>
        </a:prstGeom>
        <a:noFill/>
        <a:ln w="9525" algn="ctr">
          <a:miter lim="800000"/>
          <a:headEnd/>
          <a:tailEnd/>
        </a:ln>
      </xdr:spPr>
    </xdr:pic>
    <xdr:clientData/>
  </xdr:twoCellAnchor>
  <xdr:twoCellAnchor editAs="oneCell">
    <xdr:from>
      <xdr:col>3</xdr:col>
      <xdr:colOff>110066</xdr:colOff>
      <xdr:row>2</xdr:row>
      <xdr:rowOff>138642</xdr:rowOff>
    </xdr:from>
    <xdr:to>
      <xdr:col>4</xdr:col>
      <xdr:colOff>259080</xdr:colOff>
      <xdr:row>7</xdr:row>
      <xdr:rowOff>82550</xdr:rowOff>
    </xdr:to>
    <xdr:pic>
      <xdr:nvPicPr>
        <xdr:cNvPr id="7" name="Image 6">
          <a:extLst>
            <a:ext uri="{FF2B5EF4-FFF2-40B4-BE49-F238E27FC236}">
              <a16:creationId xmlns:a16="http://schemas.microsoft.com/office/drawing/2014/main" id="{00000000-0008-0000-1C00-000007000000}"/>
            </a:ext>
          </a:extLst>
        </xdr:cNvPr>
        <xdr:cNvPicPr/>
      </xdr:nvPicPr>
      <xdr:blipFill>
        <a:blip xmlns:r="http://schemas.openxmlformats.org/officeDocument/2006/relationships" r:embed="rId2"/>
        <a:srcRect/>
        <a:stretch>
          <a:fillRect/>
        </a:stretch>
      </xdr:blipFill>
      <xdr:spPr bwMode="auto">
        <a:xfrm>
          <a:off x="5230706" y="519642"/>
          <a:ext cx="941494" cy="1117388"/>
        </a:xfrm>
        <a:prstGeom prst="rect">
          <a:avLst/>
        </a:prstGeom>
        <a:noFill/>
      </xdr:spPr>
    </xdr:pic>
    <xdr:clientData/>
  </xdr:twoCellAnchor>
  <xdr:twoCellAnchor>
    <xdr:from>
      <xdr:col>13</xdr:col>
      <xdr:colOff>466576</xdr:colOff>
      <xdr:row>2</xdr:row>
      <xdr:rowOff>73025</xdr:rowOff>
    </xdr:from>
    <xdr:to>
      <xdr:col>14</xdr:col>
      <xdr:colOff>678243</xdr:colOff>
      <xdr:row>8</xdr:row>
      <xdr:rowOff>21166</xdr:rowOff>
    </xdr:to>
    <xdr:pic>
      <xdr:nvPicPr>
        <xdr:cNvPr id="8" name="Image 7" descr="Armoirievv">
          <a:extLst>
            <a:ext uri="{FF2B5EF4-FFF2-40B4-BE49-F238E27FC236}">
              <a16:creationId xmlns:a16="http://schemas.microsoft.com/office/drawing/2014/main" id="{00000000-0008-0000-1C00-000008000000}"/>
            </a:ext>
          </a:extLst>
        </xdr:cNvPr>
        <xdr:cNvPicPr>
          <a:picLocks noChangeAspect="1" noChangeArrowheads="1"/>
        </xdr:cNvPicPr>
      </xdr:nvPicPr>
      <xdr:blipFill>
        <a:blip xmlns:r="http://schemas.openxmlformats.org/officeDocument/2006/relationships" r:embed="rId1" cstate="print"/>
        <a:srcRect/>
        <a:stretch>
          <a:fillRect/>
        </a:stretch>
      </xdr:blipFill>
      <xdr:spPr bwMode="auto">
        <a:xfrm>
          <a:off x="13512016" y="454025"/>
          <a:ext cx="1004147" cy="1296881"/>
        </a:xfrm>
        <a:prstGeom prst="rect">
          <a:avLst/>
        </a:prstGeom>
        <a:noFill/>
        <a:ln w="9525" algn="ctr">
          <a:miter lim="800000"/>
          <a:headEnd/>
          <a:tailEnd/>
        </a:ln>
      </xdr:spPr>
    </xdr:pic>
    <xdr:clientData/>
  </xdr:twoCellAnchor>
  <xdr:twoCellAnchor editAs="oneCell">
    <xdr:from>
      <xdr:col>3</xdr:col>
      <xdr:colOff>110066</xdr:colOff>
      <xdr:row>2</xdr:row>
      <xdr:rowOff>138642</xdr:rowOff>
    </xdr:from>
    <xdr:to>
      <xdr:col>4</xdr:col>
      <xdr:colOff>259080</xdr:colOff>
      <xdr:row>7</xdr:row>
      <xdr:rowOff>82550</xdr:rowOff>
    </xdr:to>
    <xdr:pic>
      <xdr:nvPicPr>
        <xdr:cNvPr id="9" name="Image 8">
          <a:extLst>
            <a:ext uri="{FF2B5EF4-FFF2-40B4-BE49-F238E27FC236}">
              <a16:creationId xmlns:a16="http://schemas.microsoft.com/office/drawing/2014/main" id="{00000000-0008-0000-1C00-000009000000}"/>
            </a:ext>
          </a:extLst>
        </xdr:cNvPr>
        <xdr:cNvPicPr/>
      </xdr:nvPicPr>
      <xdr:blipFill>
        <a:blip xmlns:r="http://schemas.openxmlformats.org/officeDocument/2006/relationships" r:embed="rId2"/>
        <a:srcRect/>
        <a:stretch>
          <a:fillRect/>
        </a:stretch>
      </xdr:blipFill>
      <xdr:spPr bwMode="auto">
        <a:xfrm>
          <a:off x="5230706" y="519642"/>
          <a:ext cx="941494" cy="1117388"/>
        </a:xfrm>
        <a:prstGeom prst="rect">
          <a:avLst/>
        </a:prstGeom>
        <a:noFill/>
      </xdr:spPr>
    </xdr:pic>
    <xdr:clientData/>
  </xdr:twoCellAnchor>
  <xdr:twoCellAnchor>
    <xdr:from>
      <xdr:col>13</xdr:col>
      <xdr:colOff>466576</xdr:colOff>
      <xdr:row>2</xdr:row>
      <xdr:rowOff>73025</xdr:rowOff>
    </xdr:from>
    <xdr:to>
      <xdr:col>14</xdr:col>
      <xdr:colOff>678243</xdr:colOff>
      <xdr:row>8</xdr:row>
      <xdr:rowOff>21166</xdr:rowOff>
    </xdr:to>
    <xdr:pic>
      <xdr:nvPicPr>
        <xdr:cNvPr id="10" name="Image 9" descr="Armoirievv">
          <a:extLst>
            <a:ext uri="{FF2B5EF4-FFF2-40B4-BE49-F238E27FC236}">
              <a16:creationId xmlns:a16="http://schemas.microsoft.com/office/drawing/2014/main" id="{00000000-0008-0000-1C00-00000A000000}"/>
            </a:ext>
          </a:extLst>
        </xdr:cNvPr>
        <xdr:cNvPicPr>
          <a:picLocks noChangeAspect="1" noChangeArrowheads="1"/>
        </xdr:cNvPicPr>
      </xdr:nvPicPr>
      <xdr:blipFill>
        <a:blip xmlns:r="http://schemas.openxmlformats.org/officeDocument/2006/relationships" r:embed="rId1" cstate="print"/>
        <a:srcRect/>
        <a:stretch>
          <a:fillRect/>
        </a:stretch>
      </xdr:blipFill>
      <xdr:spPr bwMode="auto">
        <a:xfrm>
          <a:off x="13512016" y="454025"/>
          <a:ext cx="1004147" cy="1296881"/>
        </a:xfrm>
        <a:prstGeom prst="rect">
          <a:avLst/>
        </a:prstGeom>
        <a:noFill/>
        <a:ln w="9525" algn="ctr">
          <a:miter lim="800000"/>
          <a:headEnd/>
          <a:tailEnd/>
        </a:ln>
      </xdr:spPr>
    </xdr:pic>
    <xdr:clientData/>
  </xdr:twoCellAnchor>
  <xdr:twoCellAnchor editAs="oneCell">
    <xdr:from>
      <xdr:col>3</xdr:col>
      <xdr:colOff>110066</xdr:colOff>
      <xdr:row>2</xdr:row>
      <xdr:rowOff>138642</xdr:rowOff>
    </xdr:from>
    <xdr:to>
      <xdr:col>4</xdr:col>
      <xdr:colOff>259080</xdr:colOff>
      <xdr:row>7</xdr:row>
      <xdr:rowOff>82550</xdr:rowOff>
    </xdr:to>
    <xdr:pic>
      <xdr:nvPicPr>
        <xdr:cNvPr id="11" name="Image 10">
          <a:extLst>
            <a:ext uri="{FF2B5EF4-FFF2-40B4-BE49-F238E27FC236}">
              <a16:creationId xmlns:a16="http://schemas.microsoft.com/office/drawing/2014/main" id="{00000000-0008-0000-1C00-00000B000000}"/>
            </a:ext>
          </a:extLst>
        </xdr:cNvPr>
        <xdr:cNvPicPr/>
      </xdr:nvPicPr>
      <xdr:blipFill>
        <a:blip xmlns:r="http://schemas.openxmlformats.org/officeDocument/2006/relationships" r:embed="rId2"/>
        <a:srcRect/>
        <a:stretch>
          <a:fillRect/>
        </a:stretch>
      </xdr:blipFill>
      <xdr:spPr bwMode="auto">
        <a:xfrm>
          <a:off x="5230706" y="519642"/>
          <a:ext cx="941494" cy="1117388"/>
        </a:xfrm>
        <a:prstGeom prst="rect">
          <a:avLst/>
        </a:prstGeom>
        <a:noFill/>
      </xdr:spPr>
    </xdr:pic>
    <xdr:clientData/>
  </xdr:twoCellAnchor>
</xdr:wsDr>
</file>

<file path=xl/drawings/drawing30.xml><?xml version="1.0" encoding="utf-8"?>
<xdr:wsDr xmlns:xdr="http://schemas.openxmlformats.org/drawingml/2006/spreadsheetDrawing" xmlns:a="http://schemas.openxmlformats.org/drawingml/2006/main">
  <xdr:twoCellAnchor>
    <xdr:from>
      <xdr:col>13</xdr:col>
      <xdr:colOff>348194</xdr:colOff>
      <xdr:row>2</xdr:row>
      <xdr:rowOff>44450</xdr:rowOff>
    </xdr:from>
    <xdr:to>
      <xdr:col>15</xdr:col>
      <xdr:colOff>57151</xdr:colOff>
      <xdr:row>6</xdr:row>
      <xdr:rowOff>139929</xdr:rowOff>
    </xdr:to>
    <xdr:pic>
      <xdr:nvPicPr>
        <xdr:cNvPr id="2" name="Image 1" descr="Armoirievv">
          <a:extLst>
            <a:ext uri="{FF2B5EF4-FFF2-40B4-BE49-F238E27FC236}">
              <a16:creationId xmlns:a16="http://schemas.microsoft.com/office/drawing/2014/main" id="{00000000-0008-0000-1D00-000002000000}"/>
            </a:ext>
          </a:extLst>
        </xdr:cNvPr>
        <xdr:cNvPicPr>
          <a:picLocks noChangeAspect="1" noChangeArrowheads="1"/>
        </xdr:cNvPicPr>
      </xdr:nvPicPr>
      <xdr:blipFill>
        <a:blip xmlns:r="http://schemas.openxmlformats.org/officeDocument/2006/relationships" r:embed="rId1" cstate="print"/>
        <a:srcRect/>
        <a:stretch>
          <a:fillRect/>
        </a:stretch>
      </xdr:blipFill>
      <xdr:spPr bwMode="auto">
        <a:xfrm>
          <a:off x="10886654" y="425450"/>
          <a:ext cx="1011977" cy="1093699"/>
        </a:xfrm>
        <a:prstGeom prst="rect">
          <a:avLst/>
        </a:prstGeom>
        <a:noFill/>
        <a:ln w="9525" algn="ctr">
          <a:miter lim="800000"/>
          <a:headEnd/>
          <a:tailEnd/>
        </a:ln>
      </xdr:spPr>
    </xdr:pic>
    <xdr:clientData/>
  </xdr:twoCellAnchor>
  <xdr:twoCellAnchor editAs="oneCell">
    <xdr:from>
      <xdr:col>3</xdr:col>
      <xdr:colOff>110066</xdr:colOff>
      <xdr:row>2</xdr:row>
      <xdr:rowOff>138642</xdr:rowOff>
    </xdr:from>
    <xdr:to>
      <xdr:col>4</xdr:col>
      <xdr:colOff>495300</xdr:colOff>
      <xdr:row>6</xdr:row>
      <xdr:rowOff>6350</xdr:rowOff>
    </xdr:to>
    <xdr:pic>
      <xdr:nvPicPr>
        <xdr:cNvPr id="3" name="Image 2">
          <a:extLst>
            <a:ext uri="{FF2B5EF4-FFF2-40B4-BE49-F238E27FC236}">
              <a16:creationId xmlns:a16="http://schemas.microsoft.com/office/drawing/2014/main" id="{00000000-0008-0000-1D00-000003000000}"/>
            </a:ext>
          </a:extLst>
        </xdr:cNvPr>
        <xdr:cNvPicPr/>
      </xdr:nvPicPr>
      <xdr:blipFill>
        <a:blip xmlns:r="http://schemas.openxmlformats.org/officeDocument/2006/relationships" r:embed="rId2"/>
        <a:srcRect/>
        <a:stretch>
          <a:fillRect/>
        </a:stretch>
      </xdr:blipFill>
      <xdr:spPr bwMode="auto">
        <a:xfrm>
          <a:off x="4887806" y="519642"/>
          <a:ext cx="941494" cy="865928"/>
        </a:xfrm>
        <a:prstGeom prst="rect">
          <a:avLst/>
        </a:prstGeom>
        <a:noFill/>
      </xdr:spPr>
    </xdr:pic>
    <xdr:clientData/>
  </xdr:twoCellAnchor>
  <xdr:twoCellAnchor>
    <xdr:from>
      <xdr:col>13</xdr:col>
      <xdr:colOff>348194</xdr:colOff>
      <xdr:row>2</xdr:row>
      <xdr:rowOff>44450</xdr:rowOff>
    </xdr:from>
    <xdr:to>
      <xdr:col>15</xdr:col>
      <xdr:colOff>57151</xdr:colOff>
      <xdr:row>6</xdr:row>
      <xdr:rowOff>139929</xdr:rowOff>
    </xdr:to>
    <xdr:pic>
      <xdr:nvPicPr>
        <xdr:cNvPr id="4" name="Image 1" descr="Armoirievv">
          <a:extLst>
            <a:ext uri="{FF2B5EF4-FFF2-40B4-BE49-F238E27FC236}">
              <a16:creationId xmlns:a16="http://schemas.microsoft.com/office/drawing/2014/main" id="{00000000-0008-0000-1D00-000004000000}"/>
            </a:ext>
          </a:extLst>
        </xdr:cNvPr>
        <xdr:cNvPicPr>
          <a:picLocks noChangeAspect="1" noChangeArrowheads="1"/>
        </xdr:cNvPicPr>
      </xdr:nvPicPr>
      <xdr:blipFill>
        <a:blip xmlns:r="http://schemas.openxmlformats.org/officeDocument/2006/relationships" r:embed="rId1" cstate="print"/>
        <a:srcRect/>
        <a:stretch>
          <a:fillRect/>
        </a:stretch>
      </xdr:blipFill>
      <xdr:spPr bwMode="auto">
        <a:xfrm>
          <a:off x="10886654" y="425450"/>
          <a:ext cx="1011977" cy="1093699"/>
        </a:xfrm>
        <a:prstGeom prst="rect">
          <a:avLst/>
        </a:prstGeom>
        <a:noFill/>
        <a:ln w="9525" algn="ctr">
          <a:miter lim="800000"/>
          <a:headEnd/>
          <a:tailEnd/>
        </a:ln>
      </xdr:spPr>
    </xdr:pic>
    <xdr:clientData/>
  </xdr:twoCellAnchor>
  <xdr:twoCellAnchor editAs="oneCell">
    <xdr:from>
      <xdr:col>3</xdr:col>
      <xdr:colOff>110066</xdr:colOff>
      <xdr:row>2</xdr:row>
      <xdr:rowOff>138642</xdr:rowOff>
    </xdr:from>
    <xdr:to>
      <xdr:col>4</xdr:col>
      <xdr:colOff>495300</xdr:colOff>
      <xdr:row>6</xdr:row>
      <xdr:rowOff>6350</xdr:rowOff>
    </xdr:to>
    <xdr:pic>
      <xdr:nvPicPr>
        <xdr:cNvPr id="5" name="Image 4">
          <a:extLst>
            <a:ext uri="{FF2B5EF4-FFF2-40B4-BE49-F238E27FC236}">
              <a16:creationId xmlns:a16="http://schemas.microsoft.com/office/drawing/2014/main" id="{00000000-0008-0000-1D00-000005000000}"/>
            </a:ext>
          </a:extLst>
        </xdr:cNvPr>
        <xdr:cNvPicPr/>
      </xdr:nvPicPr>
      <xdr:blipFill>
        <a:blip xmlns:r="http://schemas.openxmlformats.org/officeDocument/2006/relationships" r:embed="rId2"/>
        <a:srcRect/>
        <a:stretch>
          <a:fillRect/>
        </a:stretch>
      </xdr:blipFill>
      <xdr:spPr bwMode="auto">
        <a:xfrm>
          <a:off x="4887806" y="519642"/>
          <a:ext cx="941494" cy="865928"/>
        </a:xfrm>
        <a:prstGeom prst="rect">
          <a:avLst/>
        </a:prstGeom>
        <a:noFill/>
      </xdr:spPr>
    </xdr:pic>
    <xdr:clientData/>
  </xdr:twoCellAnchor>
  <xdr:twoCellAnchor>
    <xdr:from>
      <xdr:col>13</xdr:col>
      <xdr:colOff>348194</xdr:colOff>
      <xdr:row>2</xdr:row>
      <xdr:rowOff>44450</xdr:rowOff>
    </xdr:from>
    <xdr:to>
      <xdr:col>15</xdr:col>
      <xdr:colOff>57151</xdr:colOff>
      <xdr:row>6</xdr:row>
      <xdr:rowOff>139929</xdr:rowOff>
    </xdr:to>
    <xdr:pic>
      <xdr:nvPicPr>
        <xdr:cNvPr id="6" name="Image 5" descr="Armoirievv">
          <a:extLst>
            <a:ext uri="{FF2B5EF4-FFF2-40B4-BE49-F238E27FC236}">
              <a16:creationId xmlns:a16="http://schemas.microsoft.com/office/drawing/2014/main" id="{00000000-0008-0000-1D00-000006000000}"/>
            </a:ext>
          </a:extLst>
        </xdr:cNvPr>
        <xdr:cNvPicPr>
          <a:picLocks noChangeAspect="1" noChangeArrowheads="1"/>
        </xdr:cNvPicPr>
      </xdr:nvPicPr>
      <xdr:blipFill>
        <a:blip xmlns:r="http://schemas.openxmlformats.org/officeDocument/2006/relationships" r:embed="rId1" cstate="print"/>
        <a:srcRect/>
        <a:stretch>
          <a:fillRect/>
        </a:stretch>
      </xdr:blipFill>
      <xdr:spPr bwMode="auto">
        <a:xfrm>
          <a:off x="10886654" y="425450"/>
          <a:ext cx="1011977" cy="1093699"/>
        </a:xfrm>
        <a:prstGeom prst="rect">
          <a:avLst/>
        </a:prstGeom>
        <a:noFill/>
        <a:ln w="9525" algn="ctr">
          <a:miter lim="800000"/>
          <a:headEnd/>
          <a:tailEnd/>
        </a:ln>
      </xdr:spPr>
    </xdr:pic>
    <xdr:clientData/>
  </xdr:twoCellAnchor>
  <xdr:twoCellAnchor editAs="oneCell">
    <xdr:from>
      <xdr:col>3</xdr:col>
      <xdr:colOff>110066</xdr:colOff>
      <xdr:row>2</xdr:row>
      <xdr:rowOff>138642</xdr:rowOff>
    </xdr:from>
    <xdr:to>
      <xdr:col>4</xdr:col>
      <xdr:colOff>495300</xdr:colOff>
      <xdr:row>6</xdr:row>
      <xdr:rowOff>6350</xdr:rowOff>
    </xdr:to>
    <xdr:pic>
      <xdr:nvPicPr>
        <xdr:cNvPr id="7" name="Image 6">
          <a:extLst>
            <a:ext uri="{FF2B5EF4-FFF2-40B4-BE49-F238E27FC236}">
              <a16:creationId xmlns:a16="http://schemas.microsoft.com/office/drawing/2014/main" id="{00000000-0008-0000-1D00-000007000000}"/>
            </a:ext>
          </a:extLst>
        </xdr:cNvPr>
        <xdr:cNvPicPr/>
      </xdr:nvPicPr>
      <xdr:blipFill>
        <a:blip xmlns:r="http://schemas.openxmlformats.org/officeDocument/2006/relationships" r:embed="rId2"/>
        <a:srcRect/>
        <a:stretch>
          <a:fillRect/>
        </a:stretch>
      </xdr:blipFill>
      <xdr:spPr bwMode="auto">
        <a:xfrm>
          <a:off x="4887806" y="519642"/>
          <a:ext cx="941494" cy="865928"/>
        </a:xfrm>
        <a:prstGeom prst="rect">
          <a:avLst/>
        </a:prstGeom>
        <a:noFill/>
      </xdr:spPr>
    </xdr:pic>
    <xdr:clientData/>
  </xdr:twoCellAnchor>
  <xdr:twoCellAnchor>
    <xdr:from>
      <xdr:col>13</xdr:col>
      <xdr:colOff>348194</xdr:colOff>
      <xdr:row>2</xdr:row>
      <xdr:rowOff>44450</xdr:rowOff>
    </xdr:from>
    <xdr:to>
      <xdr:col>15</xdr:col>
      <xdr:colOff>57151</xdr:colOff>
      <xdr:row>6</xdr:row>
      <xdr:rowOff>139929</xdr:rowOff>
    </xdr:to>
    <xdr:pic>
      <xdr:nvPicPr>
        <xdr:cNvPr id="8" name="Image 7" descr="Armoirievv">
          <a:extLst>
            <a:ext uri="{FF2B5EF4-FFF2-40B4-BE49-F238E27FC236}">
              <a16:creationId xmlns:a16="http://schemas.microsoft.com/office/drawing/2014/main" id="{00000000-0008-0000-1D00-000008000000}"/>
            </a:ext>
          </a:extLst>
        </xdr:cNvPr>
        <xdr:cNvPicPr>
          <a:picLocks noChangeAspect="1" noChangeArrowheads="1"/>
        </xdr:cNvPicPr>
      </xdr:nvPicPr>
      <xdr:blipFill>
        <a:blip xmlns:r="http://schemas.openxmlformats.org/officeDocument/2006/relationships" r:embed="rId1" cstate="print"/>
        <a:srcRect/>
        <a:stretch>
          <a:fillRect/>
        </a:stretch>
      </xdr:blipFill>
      <xdr:spPr bwMode="auto">
        <a:xfrm>
          <a:off x="10886654" y="425450"/>
          <a:ext cx="1011977" cy="1093699"/>
        </a:xfrm>
        <a:prstGeom prst="rect">
          <a:avLst/>
        </a:prstGeom>
        <a:noFill/>
        <a:ln w="9525" algn="ctr">
          <a:miter lim="800000"/>
          <a:headEnd/>
          <a:tailEnd/>
        </a:ln>
      </xdr:spPr>
    </xdr:pic>
    <xdr:clientData/>
  </xdr:twoCellAnchor>
  <xdr:twoCellAnchor editAs="oneCell">
    <xdr:from>
      <xdr:col>3</xdr:col>
      <xdr:colOff>110066</xdr:colOff>
      <xdr:row>2</xdr:row>
      <xdr:rowOff>138642</xdr:rowOff>
    </xdr:from>
    <xdr:to>
      <xdr:col>4</xdr:col>
      <xdr:colOff>495300</xdr:colOff>
      <xdr:row>6</xdr:row>
      <xdr:rowOff>6350</xdr:rowOff>
    </xdr:to>
    <xdr:pic>
      <xdr:nvPicPr>
        <xdr:cNvPr id="9" name="Image 8">
          <a:extLst>
            <a:ext uri="{FF2B5EF4-FFF2-40B4-BE49-F238E27FC236}">
              <a16:creationId xmlns:a16="http://schemas.microsoft.com/office/drawing/2014/main" id="{00000000-0008-0000-1D00-000009000000}"/>
            </a:ext>
          </a:extLst>
        </xdr:cNvPr>
        <xdr:cNvPicPr/>
      </xdr:nvPicPr>
      <xdr:blipFill>
        <a:blip xmlns:r="http://schemas.openxmlformats.org/officeDocument/2006/relationships" r:embed="rId2"/>
        <a:srcRect/>
        <a:stretch>
          <a:fillRect/>
        </a:stretch>
      </xdr:blipFill>
      <xdr:spPr bwMode="auto">
        <a:xfrm>
          <a:off x="4887806" y="519642"/>
          <a:ext cx="941494" cy="865928"/>
        </a:xfrm>
        <a:prstGeom prst="rect">
          <a:avLst/>
        </a:prstGeom>
        <a:noFill/>
      </xdr:spPr>
    </xdr:pic>
    <xdr:clientData/>
  </xdr:twoCellAnchor>
</xdr:wsDr>
</file>

<file path=xl/drawings/drawing31.xml><?xml version="1.0" encoding="utf-8"?>
<xdr:wsDr xmlns:xdr="http://schemas.openxmlformats.org/drawingml/2006/spreadsheetDrawing" xmlns:a="http://schemas.openxmlformats.org/drawingml/2006/main">
  <xdr:twoCellAnchor>
    <xdr:from>
      <xdr:col>13</xdr:col>
      <xdr:colOff>466576</xdr:colOff>
      <xdr:row>2</xdr:row>
      <xdr:rowOff>73025</xdr:rowOff>
    </xdr:from>
    <xdr:to>
      <xdr:col>14</xdr:col>
      <xdr:colOff>678243</xdr:colOff>
      <xdr:row>8</xdr:row>
      <xdr:rowOff>21166</xdr:rowOff>
    </xdr:to>
    <xdr:pic>
      <xdr:nvPicPr>
        <xdr:cNvPr id="2" name="Image 1" descr="Armoirievv">
          <a:extLst>
            <a:ext uri="{FF2B5EF4-FFF2-40B4-BE49-F238E27FC236}">
              <a16:creationId xmlns:a16="http://schemas.microsoft.com/office/drawing/2014/main" id="{00000000-0008-0000-1E00-000002000000}"/>
            </a:ext>
          </a:extLst>
        </xdr:cNvPr>
        <xdr:cNvPicPr>
          <a:picLocks noChangeAspect="1" noChangeArrowheads="1"/>
        </xdr:cNvPicPr>
      </xdr:nvPicPr>
      <xdr:blipFill>
        <a:blip xmlns:r="http://schemas.openxmlformats.org/officeDocument/2006/relationships" r:embed="rId1" cstate="print"/>
        <a:srcRect/>
        <a:stretch>
          <a:fillRect/>
        </a:stretch>
      </xdr:blipFill>
      <xdr:spPr bwMode="auto">
        <a:xfrm>
          <a:off x="13512016" y="454025"/>
          <a:ext cx="1004147" cy="1296881"/>
        </a:xfrm>
        <a:prstGeom prst="rect">
          <a:avLst/>
        </a:prstGeom>
        <a:noFill/>
        <a:ln w="9525" algn="ctr">
          <a:miter lim="800000"/>
          <a:headEnd/>
          <a:tailEnd/>
        </a:ln>
      </xdr:spPr>
    </xdr:pic>
    <xdr:clientData/>
  </xdr:twoCellAnchor>
  <xdr:twoCellAnchor editAs="oneCell">
    <xdr:from>
      <xdr:col>3</xdr:col>
      <xdr:colOff>110066</xdr:colOff>
      <xdr:row>2</xdr:row>
      <xdr:rowOff>138642</xdr:rowOff>
    </xdr:from>
    <xdr:to>
      <xdr:col>4</xdr:col>
      <xdr:colOff>259080</xdr:colOff>
      <xdr:row>7</xdr:row>
      <xdr:rowOff>82550</xdr:rowOff>
    </xdr:to>
    <xdr:pic>
      <xdr:nvPicPr>
        <xdr:cNvPr id="3" name="Image 2">
          <a:extLst>
            <a:ext uri="{FF2B5EF4-FFF2-40B4-BE49-F238E27FC236}">
              <a16:creationId xmlns:a16="http://schemas.microsoft.com/office/drawing/2014/main" id="{00000000-0008-0000-1E00-000003000000}"/>
            </a:ext>
          </a:extLst>
        </xdr:cNvPr>
        <xdr:cNvPicPr/>
      </xdr:nvPicPr>
      <xdr:blipFill>
        <a:blip xmlns:r="http://schemas.openxmlformats.org/officeDocument/2006/relationships" r:embed="rId2"/>
        <a:srcRect/>
        <a:stretch>
          <a:fillRect/>
        </a:stretch>
      </xdr:blipFill>
      <xdr:spPr bwMode="auto">
        <a:xfrm>
          <a:off x="5230706" y="519642"/>
          <a:ext cx="941494" cy="1117388"/>
        </a:xfrm>
        <a:prstGeom prst="rect">
          <a:avLst/>
        </a:prstGeom>
        <a:noFill/>
      </xdr:spPr>
    </xdr:pic>
    <xdr:clientData/>
  </xdr:twoCellAnchor>
  <xdr:twoCellAnchor>
    <xdr:from>
      <xdr:col>13</xdr:col>
      <xdr:colOff>466576</xdr:colOff>
      <xdr:row>2</xdr:row>
      <xdr:rowOff>73025</xdr:rowOff>
    </xdr:from>
    <xdr:to>
      <xdr:col>14</xdr:col>
      <xdr:colOff>678243</xdr:colOff>
      <xdr:row>8</xdr:row>
      <xdr:rowOff>21166</xdr:rowOff>
    </xdr:to>
    <xdr:pic>
      <xdr:nvPicPr>
        <xdr:cNvPr id="4" name="Image 3" descr="Armoirievv">
          <a:extLst>
            <a:ext uri="{FF2B5EF4-FFF2-40B4-BE49-F238E27FC236}">
              <a16:creationId xmlns:a16="http://schemas.microsoft.com/office/drawing/2014/main" id="{00000000-0008-0000-1E00-000004000000}"/>
            </a:ext>
          </a:extLst>
        </xdr:cNvPr>
        <xdr:cNvPicPr>
          <a:picLocks noChangeAspect="1" noChangeArrowheads="1"/>
        </xdr:cNvPicPr>
      </xdr:nvPicPr>
      <xdr:blipFill>
        <a:blip xmlns:r="http://schemas.openxmlformats.org/officeDocument/2006/relationships" r:embed="rId1" cstate="print"/>
        <a:srcRect/>
        <a:stretch>
          <a:fillRect/>
        </a:stretch>
      </xdr:blipFill>
      <xdr:spPr bwMode="auto">
        <a:xfrm>
          <a:off x="13512016" y="454025"/>
          <a:ext cx="1004147" cy="1296881"/>
        </a:xfrm>
        <a:prstGeom prst="rect">
          <a:avLst/>
        </a:prstGeom>
        <a:noFill/>
        <a:ln w="9525" algn="ctr">
          <a:miter lim="800000"/>
          <a:headEnd/>
          <a:tailEnd/>
        </a:ln>
      </xdr:spPr>
    </xdr:pic>
    <xdr:clientData/>
  </xdr:twoCellAnchor>
  <xdr:twoCellAnchor editAs="oneCell">
    <xdr:from>
      <xdr:col>3</xdr:col>
      <xdr:colOff>110066</xdr:colOff>
      <xdr:row>2</xdr:row>
      <xdr:rowOff>138642</xdr:rowOff>
    </xdr:from>
    <xdr:to>
      <xdr:col>4</xdr:col>
      <xdr:colOff>259080</xdr:colOff>
      <xdr:row>7</xdr:row>
      <xdr:rowOff>82550</xdr:rowOff>
    </xdr:to>
    <xdr:pic>
      <xdr:nvPicPr>
        <xdr:cNvPr id="5" name="Image 4">
          <a:extLst>
            <a:ext uri="{FF2B5EF4-FFF2-40B4-BE49-F238E27FC236}">
              <a16:creationId xmlns:a16="http://schemas.microsoft.com/office/drawing/2014/main" id="{00000000-0008-0000-1E00-000005000000}"/>
            </a:ext>
          </a:extLst>
        </xdr:cNvPr>
        <xdr:cNvPicPr/>
      </xdr:nvPicPr>
      <xdr:blipFill>
        <a:blip xmlns:r="http://schemas.openxmlformats.org/officeDocument/2006/relationships" r:embed="rId2"/>
        <a:srcRect/>
        <a:stretch>
          <a:fillRect/>
        </a:stretch>
      </xdr:blipFill>
      <xdr:spPr bwMode="auto">
        <a:xfrm>
          <a:off x="5230706" y="519642"/>
          <a:ext cx="941494" cy="1117388"/>
        </a:xfrm>
        <a:prstGeom prst="rect">
          <a:avLst/>
        </a:prstGeom>
        <a:noFill/>
      </xdr:spPr>
    </xdr:pic>
    <xdr:clientData/>
  </xdr:twoCellAnchor>
  <xdr:twoCellAnchor>
    <xdr:from>
      <xdr:col>13</xdr:col>
      <xdr:colOff>466576</xdr:colOff>
      <xdr:row>2</xdr:row>
      <xdr:rowOff>73025</xdr:rowOff>
    </xdr:from>
    <xdr:to>
      <xdr:col>14</xdr:col>
      <xdr:colOff>678243</xdr:colOff>
      <xdr:row>8</xdr:row>
      <xdr:rowOff>21166</xdr:rowOff>
    </xdr:to>
    <xdr:pic>
      <xdr:nvPicPr>
        <xdr:cNvPr id="6" name="Image 5" descr="Armoirievv">
          <a:extLst>
            <a:ext uri="{FF2B5EF4-FFF2-40B4-BE49-F238E27FC236}">
              <a16:creationId xmlns:a16="http://schemas.microsoft.com/office/drawing/2014/main" id="{00000000-0008-0000-1E00-000006000000}"/>
            </a:ext>
          </a:extLst>
        </xdr:cNvPr>
        <xdr:cNvPicPr>
          <a:picLocks noChangeAspect="1" noChangeArrowheads="1"/>
        </xdr:cNvPicPr>
      </xdr:nvPicPr>
      <xdr:blipFill>
        <a:blip xmlns:r="http://schemas.openxmlformats.org/officeDocument/2006/relationships" r:embed="rId1" cstate="print"/>
        <a:srcRect/>
        <a:stretch>
          <a:fillRect/>
        </a:stretch>
      </xdr:blipFill>
      <xdr:spPr bwMode="auto">
        <a:xfrm>
          <a:off x="13512016" y="454025"/>
          <a:ext cx="1004147" cy="1296881"/>
        </a:xfrm>
        <a:prstGeom prst="rect">
          <a:avLst/>
        </a:prstGeom>
        <a:noFill/>
        <a:ln w="9525" algn="ctr">
          <a:miter lim="800000"/>
          <a:headEnd/>
          <a:tailEnd/>
        </a:ln>
      </xdr:spPr>
    </xdr:pic>
    <xdr:clientData/>
  </xdr:twoCellAnchor>
  <xdr:twoCellAnchor editAs="oneCell">
    <xdr:from>
      <xdr:col>3</xdr:col>
      <xdr:colOff>110066</xdr:colOff>
      <xdr:row>2</xdr:row>
      <xdr:rowOff>138642</xdr:rowOff>
    </xdr:from>
    <xdr:to>
      <xdr:col>4</xdr:col>
      <xdr:colOff>259080</xdr:colOff>
      <xdr:row>7</xdr:row>
      <xdr:rowOff>82550</xdr:rowOff>
    </xdr:to>
    <xdr:pic>
      <xdr:nvPicPr>
        <xdr:cNvPr id="7" name="Image 6">
          <a:extLst>
            <a:ext uri="{FF2B5EF4-FFF2-40B4-BE49-F238E27FC236}">
              <a16:creationId xmlns:a16="http://schemas.microsoft.com/office/drawing/2014/main" id="{00000000-0008-0000-1E00-000007000000}"/>
            </a:ext>
          </a:extLst>
        </xdr:cNvPr>
        <xdr:cNvPicPr/>
      </xdr:nvPicPr>
      <xdr:blipFill>
        <a:blip xmlns:r="http://schemas.openxmlformats.org/officeDocument/2006/relationships" r:embed="rId2"/>
        <a:srcRect/>
        <a:stretch>
          <a:fillRect/>
        </a:stretch>
      </xdr:blipFill>
      <xdr:spPr bwMode="auto">
        <a:xfrm>
          <a:off x="5230706" y="519642"/>
          <a:ext cx="941494" cy="1117388"/>
        </a:xfrm>
        <a:prstGeom prst="rect">
          <a:avLst/>
        </a:prstGeom>
        <a:noFill/>
      </xdr:spPr>
    </xdr:pic>
    <xdr:clientData/>
  </xdr:twoCellAnchor>
  <xdr:twoCellAnchor>
    <xdr:from>
      <xdr:col>13</xdr:col>
      <xdr:colOff>466576</xdr:colOff>
      <xdr:row>2</xdr:row>
      <xdr:rowOff>73025</xdr:rowOff>
    </xdr:from>
    <xdr:to>
      <xdr:col>14</xdr:col>
      <xdr:colOff>678243</xdr:colOff>
      <xdr:row>8</xdr:row>
      <xdr:rowOff>21166</xdr:rowOff>
    </xdr:to>
    <xdr:pic>
      <xdr:nvPicPr>
        <xdr:cNvPr id="8" name="Image 7" descr="Armoirievv">
          <a:extLst>
            <a:ext uri="{FF2B5EF4-FFF2-40B4-BE49-F238E27FC236}">
              <a16:creationId xmlns:a16="http://schemas.microsoft.com/office/drawing/2014/main" id="{00000000-0008-0000-1E00-000008000000}"/>
            </a:ext>
          </a:extLst>
        </xdr:cNvPr>
        <xdr:cNvPicPr>
          <a:picLocks noChangeAspect="1" noChangeArrowheads="1"/>
        </xdr:cNvPicPr>
      </xdr:nvPicPr>
      <xdr:blipFill>
        <a:blip xmlns:r="http://schemas.openxmlformats.org/officeDocument/2006/relationships" r:embed="rId1" cstate="print"/>
        <a:srcRect/>
        <a:stretch>
          <a:fillRect/>
        </a:stretch>
      </xdr:blipFill>
      <xdr:spPr bwMode="auto">
        <a:xfrm>
          <a:off x="13512016" y="454025"/>
          <a:ext cx="1004147" cy="1296881"/>
        </a:xfrm>
        <a:prstGeom prst="rect">
          <a:avLst/>
        </a:prstGeom>
        <a:noFill/>
        <a:ln w="9525" algn="ctr">
          <a:miter lim="800000"/>
          <a:headEnd/>
          <a:tailEnd/>
        </a:ln>
      </xdr:spPr>
    </xdr:pic>
    <xdr:clientData/>
  </xdr:twoCellAnchor>
  <xdr:twoCellAnchor editAs="oneCell">
    <xdr:from>
      <xdr:col>3</xdr:col>
      <xdr:colOff>110066</xdr:colOff>
      <xdr:row>2</xdr:row>
      <xdr:rowOff>138642</xdr:rowOff>
    </xdr:from>
    <xdr:to>
      <xdr:col>4</xdr:col>
      <xdr:colOff>259080</xdr:colOff>
      <xdr:row>7</xdr:row>
      <xdr:rowOff>82550</xdr:rowOff>
    </xdr:to>
    <xdr:pic>
      <xdr:nvPicPr>
        <xdr:cNvPr id="9" name="Image 8">
          <a:extLst>
            <a:ext uri="{FF2B5EF4-FFF2-40B4-BE49-F238E27FC236}">
              <a16:creationId xmlns:a16="http://schemas.microsoft.com/office/drawing/2014/main" id="{00000000-0008-0000-1E00-000009000000}"/>
            </a:ext>
          </a:extLst>
        </xdr:cNvPr>
        <xdr:cNvPicPr/>
      </xdr:nvPicPr>
      <xdr:blipFill>
        <a:blip xmlns:r="http://schemas.openxmlformats.org/officeDocument/2006/relationships" r:embed="rId2"/>
        <a:srcRect/>
        <a:stretch>
          <a:fillRect/>
        </a:stretch>
      </xdr:blipFill>
      <xdr:spPr bwMode="auto">
        <a:xfrm>
          <a:off x="5230706" y="519642"/>
          <a:ext cx="941494" cy="1117388"/>
        </a:xfrm>
        <a:prstGeom prst="rect">
          <a:avLst/>
        </a:prstGeom>
        <a:noFill/>
      </xdr:spPr>
    </xdr:pic>
    <xdr:clientData/>
  </xdr:twoCellAnchor>
  <xdr:twoCellAnchor>
    <xdr:from>
      <xdr:col>13</xdr:col>
      <xdr:colOff>466576</xdr:colOff>
      <xdr:row>2</xdr:row>
      <xdr:rowOff>73025</xdr:rowOff>
    </xdr:from>
    <xdr:to>
      <xdr:col>14</xdr:col>
      <xdr:colOff>678243</xdr:colOff>
      <xdr:row>8</xdr:row>
      <xdr:rowOff>21166</xdr:rowOff>
    </xdr:to>
    <xdr:pic>
      <xdr:nvPicPr>
        <xdr:cNvPr id="10" name="Image 9" descr="Armoirievv">
          <a:extLst>
            <a:ext uri="{FF2B5EF4-FFF2-40B4-BE49-F238E27FC236}">
              <a16:creationId xmlns:a16="http://schemas.microsoft.com/office/drawing/2014/main" id="{00000000-0008-0000-1E00-00000A000000}"/>
            </a:ext>
          </a:extLst>
        </xdr:cNvPr>
        <xdr:cNvPicPr>
          <a:picLocks noChangeAspect="1" noChangeArrowheads="1"/>
        </xdr:cNvPicPr>
      </xdr:nvPicPr>
      <xdr:blipFill>
        <a:blip xmlns:r="http://schemas.openxmlformats.org/officeDocument/2006/relationships" r:embed="rId1" cstate="print"/>
        <a:srcRect/>
        <a:stretch>
          <a:fillRect/>
        </a:stretch>
      </xdr:blipFill>
      <xdr:spPr bwMode="auto">
        <a:xfrm>
          <a:off x="13512016" y="454025"/>
          <a:ext cx="1004147" cy="1296881"/>
        </a:xfrm>
        <a:prstGeom prst="rect">
          <a:avLst/>
        </a:prstGeom>
        <a:noFill/>
        <a:ln w="9525" algn="ctr">
          <a:miter lim="800000"/>
          <a:headEnd/>
          <a:tailEnd/>
        </a:ln>
      </xdr:spPr>
    </xdr:pic>
    <xdr:clientData/>
  </xdr:twoCellAnchor>
  <xdr:twoCellAnchor editAs="oneCell">
    <xdr:from>
      <xdr:col>3</xdr:col>
      <xdr:colOff>110066</xdr:colOff>
      <xdr:row>2</xdr:row>
      <xdr:rowOff>138642</xdr:rowOff>
    </xdr:from>
    <xdr:to>
      <xdr:col>4</xdr:col>
      <xdr:colOff>259080</xdr:colOff>
      <xdr:row>7</xdr:row>
      <xdr:rowOff>82550</xdr:rowOff>
    </xdr:to>
    <xdr:pic>
      <xdr:nvPicPr>
        <xdr:cNvPr id="11" name="Image 10">
          <a:extLst>
            <a:ext uri="{FF2B5EF4-FFF2-40B4-BE49-F238E27FC236}">
              <a16:creationId xmlns:a16="http://schemas.microsoft.com/office/drawing/2014/main" id="{00000000-0008-0000-1E00-00000B000000}"/>
            </a:ext>
          </a:extLst>
        </xdr:cNvPr>
        <xdr:cNvPicPr/>
      </xdr:nvPicPr>
      <xdr:blipFill>
        <a:blip xmlns:r="http://schemas.openxmlformats.org/officeDocument/2006/relationships" r:embed="rId2"/>
        <a:srcRect/>
        <a:stretch>
          <a:fillRect/>
        </a:stretch>
      </xdr:blipFill>
      <xdr:spPr bwMode="auto">
        <a:xfrm>
          <a:off x="5230706" y="519642"/>
          <a:ext cx="941494" cy="1117388"/>
        </a:xfrm>
        <a:prstGeom prst="rect">
          <a:avLst/>
        </a:prstGeom>
        <a:noFill/>
      </xdr:spPr>
    </xdr:pic>
    <xdr:clientData/>
  </xdr:twoCellAnchor>
</xdr:wsDr>
</file>

<file path=xl/drawings/drawing32.xml><?xml version="1.0" encoding="utf-8"?>
<xdr:wsDr xmlns:xdr="http://schemas.openxmlformats.org/drawingml/2006/spreadsheetDrawing" xmlns:a="http://schemas.openxmlformats.org/drawingml/2006/main">
  <xdr:twoCellAnchor>
    <xdr:from>
      <xdr:col>13</xdr:col>
      <xdr:colOff>348194</xdr:colOff>
      <xdr:row>2</xdr:row>
      <xdr:rowOff>44450</xdr:rowOff>
    </xdr:from>
    <xdr:to>
      <xdr:col>15</xdr:col>
      <xdr:colOff>57151</xdr:colOff>
      <xdr:row>6</xdr:row>
      <xdr:rowOff>139929</xdr:rowOff>
    </xdr:to>
    <xdr:pic>
      <xdr:nvPicPr>
        <xdr:cNvPr id="2" name="Image 1" descr="Armoirievv">
          <a:extLst>
            <a:ext uri="{FF2B5EF4-FFF2-40B4-BE49-F238E27FC236}">
              <a16:creationId xmlns:a16="http://schemas.microsoft.com/office/drawing/2014/main" id="{00000000-0008-0000-1F00-000002000000}"/>
            </a:ext>
          </a:extLst>
        </xdr:cNvPr>
        <xdr:cNvPicPr>
          <a:picLocks noChangeAspect="1" noChangeArrowheads="1"/>
        </xdr:cNvPicPr>
      </xdr:nvPicPr>
      <xdr:blipFill>
        <a:blip xmlns:r="http://schemas.openxmlformats.org/officeDocument/2006/relationships" r:embed="rId1" cstate="print"/>
        <a:srcRect/>
        <a:stretch>
          <a:fillRect/>
        </a:stretch>
      </xdr:blipFill>
      <xdr:spPr bwMode="auto">
        <a:xfrm>
          <a:off x="10886654" y="425450"/>
          <a:ext cx="1011977" cy="1093699"/>
        </a:xfrm>
        <a:prstGeom prst="rect">
          <a:avLst/>
        </a:prstGeom>
        <a:noFill/>
        <a:ln w="9525" algn="ctr">
          <a:miter lim="800000"/>
          <a:headEnd/>
          <a:tailEnd/>
        </a:ln>
      </xdr:spPr>
    </xdr:pic>
    <xdr:clientData/>
  </xdr:twoCellAnchor>
  <xdr:twoCellAnchor editAs="oneCell">
    <xdr:from>
      <xdr:col>3</xdr:col>
      <xdr:colOff>110066</xdr:colOff>
      <xdr:row>2</xdr:row>
      <xdr:rowOff>138642</xdr:rowOff>
    </xdr:from>
    <xdr:to>
      <xdr:col>4</xdr:col>
      <xdr:colOff>495300</xdr:colOff>
      <xdr:row>6</xdr:row>
      <xdr:rowOff>6350</xdr:rowOff>
    </xdr:to>
    <xdr:pic>
      <xdr:nvPicPr>
        <xdr:cNvPr id="3" name="Image 2">
          <a:extLst>
            <a:ext uri="{FF2B5EF4-FFF2-40B4-BE49-F238E27FC236}">
              <a16:creationId xmlns:a16="http://schemas.microsoft.com/office/drawing/2014/main" id="{00000000-0008-0000-1F00-000003000000}"/>
            </a:ext>
          </a:extLst>
        </xdr:cNvPr>
        <xdr:cNvPicPr/>
      </xdr:nvPicPr>
      <xdr:blipFill>
        <a:blip xmlns:r="http://schemas.openxmlformats.org/officeDocument/2006/relationships" r:embed="rId2"/>
        <a:srcRect/>
        <a:stretch>
          <a:fillRect/>
        </a:stretch>
      </xdr:blipFill>
      <xdr:spPr bwMode="auto">
        <a:xfrm>
          <a:off x="4887806" y="519642"/>
          <a:ext cx="941494" cy="865928"/>
        </a:xfrm>
        <a:prstGeom prst="rect">
          <a:avLst/>
        </a:prstGeom>
        <a:noFill/>
      </xdr:spPr>
    </xdr:pic>
    <xdr:clientData/>
  </xdr:twoCellAnchor>
  <xdr:twoCellAnchor>
    <xdr:from>
      <xdr:col>13</xdr:col>
      <xdr:colOff>348194</xdr:colOff>
      <xdr:row>2</xdr:row>
      <xdr:rowOff>44450</xdr:rowOff>
    </xdr:from>
    <xdr:to>
      <xdr:col>15</xdr:col>
      <xdr:colOff>57151</xdr:colOff>
      <xdr:row>6</xdr:row>
      <xdr:rowOff>139929</xdr:rowOff>
    </xdr:to>
    <xdr:pic>
      <xdr:nvPicPr>
        <xdr:cNvPr id="4" name="Image 1" descr="Armoirievv">
          <a:extLst>
            <a:ext uri="{FF2B5EF4-FFF2-40B4-BE49-F238E27FC236}">
              <a16:creationId xmlns:a16="http://schemas.microsoft.com/office/drawing/2014/main" id="{00000000-0008-0000-1F00-000004000000}"/>
            </a:ext>
          </a:extLst>
        </xdr:cNvPr>
        <xdr:cNvPicPr>
          <a:picLocks noChangeAspect="1" noChangeArrowheads="1"/>
        </xdr:cNvPicPr>
      </xdr:nvPicPr>
      <xdr:blipFill>
        <a:blip xmlns:r="http://schemas.openxmlformats.org/officeDocument/2006/relationships" r:embed="rId1" cstate="print"/>
        <a:srcRect/>
        <a:stretch>
          <a:fillRect/>
        </a:stretch>
      </xdr:blipFill>
      <xdr:spPr bwMode="auto">
        <a:xfrm>
          <a:off x="10886654" y="425450"/>
          <a:ext cx="1011977" cy="1093699"/>
        </a:xfrm>
        <a:prstGeom prst="rect">
          <a:avLst/>
        </a:prstGeom>
        <a:noFill/>
        <a:ln w="9525" algn="ctr">
          <a:miter lim="800000"/>
          <a:headEnd/>
          <a:tailEnd/>
        </a:ln>
      </xdr:spPr>
    </xdr:pic>
    <xdr:clientData/>
  </xdr:twoCellAnchor>
  <xdr:twoCellAnchor editAs="oneCell">
    <xdr:from>
      <xdr:col>3</xdr:col>
      <xdr:colOff>110066</xdr:colOff>
      <xdr:row>2</xdr:row>
      <xdr:rowOff>138642</xdr:rowOff>
    </xdr:from>
    <xdr:to>
      <xdr:col>4</xdr:col>
      <xdr:colOff>495300</xdr:colOff>
      <xdr:row>6</xdr:row>
      <xdr:rowOff>6350</xdr:rowOff>
    </xdr:to>
    <xdr:pic>
      <xdr:nvPicPr>
        <xdr:cNvPr id="5" name="Image 4">
          <a:extLst>
            <a:ext uri="{FF2B5EF4-FFF2-40B4-BE49-F238E27FC236}">
              <a16:creationId xmlns:a16="http://schemas.microsoft.com/office/drawing/2014/main" id="{00000000-0008-0000-1F00-000005000000}"/>
            </a:ext>
          </a:extLst>
        </xdr:cNvPr>
        <xdr:cNvPicPr/>
      </xdr:nvPicPr>
      <xdr:blipFill>
        <a:blip xmlns:r="http://schemas.openxmlformats.org/officeDocument/2006/relationships" r:embed="rId2"/>
        <a:srcRect/>
        <a:stretch>
          <a:fillRect/>
        </a:stretch>
      </xdr:blipFill>
      <xdr:spPr bwMode="auto">
        <a:xfrm>
          <a:off x="4887806" y="519642"/>
          <a:ext cx="941494" cy="865928"/>
        </a:xfrm>
        <a:prstGeom prst="rect">
          <a:avLst/>
        </a:prstGeom>
        <a:noFill/>
      </xdr:spPr>
    </xdr:pic>
    <xdr:clientData/>
  </xdr:twoCellAnchor>
  <xdr:twoCellAnchor>
    <xdr:from>
      <xdr:col>13</xdr:col>
      <xdr:colOff>348194</xdr:colOff>
      <xdr:row>2</xdr:row>
      <xdr:rowOff>44450</xdr:rowOff>
    </xdr:from>
    <xdr:to>
      <xdr:col>15</xdr:col>
      <xdr:colOff>57151</xdr:colOff>
      <xdr:row>6</xdr:row>
      <xdr:rowOff>139929</xdr:rowOff>
    </xdr:to>
    <xdr:pic>
      <xdr:nvPicPr>
        <xdr:cNvPr id="6" name="Image 5" descr="Armoirievv">
          <a:extLst>
            <a:ext uri="{FF2B5EF4-FFF2-40B4-BE49-F238E27FC236}">
              <a16:creationId xmlns:a16="http://schemas.microsoft.com/office/drawing/2014/main" id="{00000000-0008-0000-1F00-000006000000}"/>
            </a:ext>
          </a:extLst>
        </xdr:cNvPr>
        <xdr:cNvPicPr>
          <a:picLocks noChangeAspect="1" noChangeArrowheads="1"/>
        </xdr:cNvPicPr>
      </xdr:nvPicPr>
      <xdr:blipFill>
        <a:blip xmlns:r="http://schemas.openxmlformats.org/officeDocument/2006/relationships" r:embed="rId1" cstate="print"/>
        <a:srcRect/>
        <a:stretch>
          <a:fillRect/>
        </a:stretch>
      </xdr:blipFill>
      <xdr:spPr bwMode="auto">
        <a:xfrm>
          <a:off x="10886654" y="425450"/>
          <a:ext cx="1011977" cy="1093699"/>
        </a:xfrm>
        <a:prstGeom prst="rect">
          <a:avLst/>
        </a:prstGeom>
        <a:noFill/>
        <a:ln w="9525" algn="ctr">
          <a:miter lim="800000"/>
          <a:headEnd/>
          <a:tailEnd/>
        </a:ln>
      </xdr:spPr>
    </xdr:pic>
    <xdr:clientData/>
  </xdr:twoCellAnchor>
  <xdr:twoCellAnchor editAs="oneCell">
    <xdr:from>
      <xdr:col>3</xdr:col>
      <xdr:colOff>110066</xdr:colOff>
      <xdr:row>2</xdr:row>
      <xdr:rowOff>138642</xdr:rowOff>
    </xdr:from>
    <xdr:to>
      <xdr:col>4</xdr:col>
      <xdr:colOff>495300</xdr:colOff>
      <xdr:row>6</xdr:row>
      <xdr:rowOff>6350</xdr:rowOff>
    </xdr:to>
    <xdr:pic>
      <xdr:nvPicPr>
        <xdr:cNvPr id="7" name="Image 6">
          <a:extLst>
            <a:ext uri="{FF2B5EF4-FFF2-40B4-BE49-F238E27FC236}">
              <a16:creationId xmlns:a16="http://schemas.microsoft.com/office/drawing/2014/main" id="{00000000-0008-0000-1F00-000007000000}"/>
            </a:ext>
          </a:extLst>
        </xdr:cNvPr>
        <xdr:cNvPicPr/>
      </xdr:nvPicPr>
      <xdr:blipFill>
        <a:blip xmlns:r="http://schemas.openxmlformats.org/officeDocument/2006/relationships" r:embed="rId2"/>
        <a:srcRect/>
        <a:stretch>
          <a:fillRect/>
        </a:stretch>
      </xdr:blipFill>
      <xdr:spPr bwMode="auto">
        <a:xfrm>
          <a:off x="4887806" y="519642"/>
          <a:ext cx="941494" cy="865928"/>
        </a:xfrm>
        <a:prstGeom prst="rect">
          <a:avLst/>
        </a:prstGeom>
        <a:noFill/>
      </xdr:spPr>
    </xdr:pic>
    <xdr:clientData/>
  </xdr:twoCellAnchor>
  <xdr:twoCellAnchor>
    <xdr:from>
      <xdr:col>13</xdr:col>
      <xdr:colOff>348194</xdr:colOff>
      <xdr:row>2</xdr:row>
      <xdr:rowOff>44450</xdr:rowOff>
    </xdr:from>
    <xdr:to>
      <xdr:col>15</xdr:col>
      <xdr:colOff>57151</xdr:colOff>
      <xdr:row>6</xdr:row>
      <xdr:rowOff>139929</xdr:rowOff>
    </xdr:to>
    <xdr:pic>
      <xdr:nvPicPr>
        <xdr:cNvPr id="8" name="Image 7" descr="Armoirievv">
          <a:extLst>
            <a:ext uri="{FF2B5EF4-FFF2-40B4-BE49-F238E27FC236}">
              <a16:creationId xmlns:a16="http://schemas.microsoft.com/office/drawing/2014/main" id="{00000000-0008-0000-1F00-000008000000}"/>
            </a:ext>
          </a:extLst>
        </xdr:cNvPr>
        <xdr:cNvPicPr>
          <a:picLocks noChangeAspect="1" noChangeArrowheads="1"/>
        </xdr:cNvPicPr>
      </xdr:nvPicPr>
      <xdr:blipFill>
        <a:blip xmlns:r="http://schemas.openxmlformats.org/officeDocument/2006/relationships" r:embed="rId1" cstate="print"/>
        <a:srcRect/>
        <a:stretch>
          <a:fillRect/>
        </a:stretch>
      </xdr:blipFill>
      <xdr:spPr bwMode="auto">
        <a:xfrm>
          <a:off x="10886654" y="425450"/>
          <a:ext cx="1011977" cy="1093699"/>
        </a:xfrm>
        <a:prstGeom prst="rect">
          <a:avLst/>
        </a:prstGeom>
        <a:noFill/>
        <a:ln w="9525" algn="ctr">
          <a:miter lim="800000"/>
          <a:headEnd/>
          <a:tailEnd/>
        </a:ln>
      </xdr:spPr>
    </xdr:pic>
    <xdr:clientData/>
  </xdr:twoCellAnchor>
  <xdr:twoCellAnchor editAs="oneCell">
    <xdr:from>
      <xdr:col>3</xdr:col>
      <xdr:colOff>110066</xdr:colOff>
      <xdr:row>2</xdr:row>
      <xdr:rowOff>138642</xdr:rowOff>
    </xdr:from>
    <xdr:to>
      <xdr:col>4</xdr:col>
      <xdr:colOff>495300</xdr:colOff>
      <xdr:row>6</xdr:row>
      <xdr:rowOff>6350</xdr:rowOff>
    </xdr:to>
    <xdr:pic>
      <xdr:nvPicPr>
        <xdr:cNvPr id="9" name="Image 8">
          <a:extLst>
            <a:ext uri="{FF2B5EF4-FFF2-40B4-BE49-F238E27FC236}">
              <a16:creationId xmlns:a16="http://schemas.microsoft.com/office/drawing/2014/main" id="{00000000-0008-0000-1F00-000009000000}"/>
            </a:ext>
          </a:extLst>
        </xdr:cNvPr>
        <xdr:cNvPicPr/>
      </xdr:nvPicPr>
      <xdr:blipFill>
        <a:blip xmlns:r="http://schemas.openxmlformats.org/officeDocument/2006/relationships" r:embed="rId2"/>
        <a:srcRect/>
        <a:stretch>
          <a:fillRect/>
        </a:stretch>
      </xdr:blipFill>
      <xdr:spPr bwMode="auto">
        <a:xfrm>
          <a:off x="4887806" y="519642"/>
          <a:ext cx="941494" cy="865928"/>
        </a:xfrm>
        <a:prstGeom prst="rect">
          <a:avLst/>
        </a:prstGeom>
        <a:noFill/>
      </xdr:spPr>
    </xdr:pic>
    <xdr:clientData/>
  </xdr:twoCellAnchor>
</xdr:wsDr>
</file>

<file path=xl/drawings/drawing33.xml><?xml version="1.0" encoding="utf-8"?>
<xdr:wsDr xmlns:xdr="http://schemas.openxmlformats.org/drawingml/2006/spreadsheetDrawing" xmlns:a="http://schemas.openxmlformats.org/drawingml/2006/main">
  <xdr:twoCellAnchor>
    <xdr:from>
      <xdr:col>13</xdr:col>
      <xdr:colOff>466576</xdr:colOff>
      <xdr:row>2</xdr:row>
      <xdr:rowOff>73025</xdr:rowOff>
    </xdr:from>
    <xdr:to>
      <xdr:col>14</xdr:col>
      <xdr:colOff>678243</xdr:colOff>
      <xdr:row>8</xdr:row>
      <xdr:rowOff>21166</xdr:rowOff>
    </xdr:to>
    <xdr:pic>
      <xdr:nvPicPr>
        <xdr:cNvPr id="2" name="Image 1" descr="Armoirievv">
          <a:extLst>
            <a:ext uri="{FF2B5EF4-FFF2-40B4-BE49-F238E27FC236}">
              <a16:creationId xmlns:a16="http://schemas.microsoft.com/office/drawing/2014/main" id="{00000000-0008-0000-2000-000002000000}"/>
            </a:ext>
          </a:extLst>
        </xdr:cNvPr>
        <xdr:cNvPicPr>
          <a:picLocks noChangeAspect="1" noChangeArrowheads="1"/>
        </xdr:cNvPicPr>
      </xdr:nvPicPr>
      <xdr:blipFill>
        <a:blip xmlns:r="http://schemas.openxmlformats.org/officeDocument/2006/relationships" r:embed="rId1" cstate="print"/>
        <a:srcRect/>
        <a:stretch>
          <a:fillRect/>
        </a:stretch>
      </xdr:blipFill>
      <xdr:spPr bwMode="auto">
        <a:xfrm>
          <a:off x="13512016" y="454025"/>
          <a:ext cx="1004147" cy="1296881"/>
        </a:xfrm>
        <a:prstGeom prst="rect">
          <a:avLst/>
        </a:prstGeom>
        <a:noFill/>
        <a:ln w="9525" algn="ctr">
          <a:miter lim="800000"/>
          <a:headEnd/>
          <a:tailEnd/>
        </a:ln>
      </xdr:spPr>
    </xdr:pic>
    <xdr:clientData/>
  </xdr:twoCellAnchor>
  <xdr:twoCellAnchor editAs="oneCell">
    <xdr:from>
      <xdr:col>3</xdr:col>
      <xdr:colOff>110066</xdr:colOff>
      <xdr:row>2</xdr:row>
      <xdr:rowOff>138642</xdr:rowOff>
    </xdr:from>
    <xdr:to>
      <xdr:col>4</xdr:col>
      <xdr:colOff>259080</xdr:colOff>
      <xdr:row>7</xdr:row>
      <xdr:rowOff>82550</xdr:rowOff>
    </xdr:to>
    <xdr:pic>
      <xdr:nvPicPr>
        <xdr:cNvPr id="3" name="Image 2">
          <a:extLst>
            <a:ext uri="{FF2B5EF4-FFF2-40B4-BE49-F238E27FC236}">
              <a16:creationId xmlns:a16="http://schemas.microsoft.com/office/drawing/2014/main" id="{00000000-0008-0000-2000-000003000000}"/>
            </a:ext>
          </a:extLst>
        </xdr:cNvPr>
        <xdr:cNvPicPr/>
      </xdr:nvPicPr>
      <xdr:blipFill>
        <a:blip xmlns:r="http://schemas.openxmlformats.org/officeDocument/2006/relationships" r:embed="rId2"/>
        <a:srcRect/>
        <a:stretch>
          <a:fillRect/>
        </a:stretch>
      </xdr:blipFill>
      <xdr:spPr bwMode="auto">
        <a:xfrm>
          <a:off x="5230706" y="519642"/>
          <a:ext cx="941494" cy="1117388"/>
        </a:xfrm>
        <a:prstGeom prst="rect">
          <a:avLst/>
        </a:prstGeom>
        <a:noFill/>
      </xdr:spPr>
    </xdr:pic>
    <xdr:clientData/>
  </xdr:twoCellAnchor>
  <xdr:twoCellAnchor>
    <xdr:from>
      <xdr:col>13</xdr:col>
      <xdr:colOff>466576</xdr:colOff>
      <xdr:row>2</xdr:row>
      <xdr:rowOff>73025</xdr:rowOff>
    </xdr:from>
    <xdr:to>
      <xdr:col>14</xdr:col>
      <xdr:colOff>678243</xdr:colOff>
      <xdr:row>8</xdr:row>
      <xdr:rowOff>21166</xdr:rowOff>
    </xdr:to>
    <xdr:pic>
      <xdr:nvPicPr>
        <xdr:cNvPr id="4" name="Image 3" descr="Armoirievv">
          <a:extLst>
            <a:ext uri="{FF2B5EF4-FFF2-40B4-BE49-F238E27FC236}">
              <a16:creationId xmlns:a16="http://schemas.microsoft.com/office/drawing/2014/main" id="{00000000-0008-0000-2000-000004000000}"/>
            </a:ext>
          </a:extLst>
        </xdr:cNvPr>
        <xdr:cNvPicPr>
          <a:picLocks noChangeAspect="1" noChangeArrowheads="1"/>
        </xdr:cNvPicPr>
      </xdr:nvPicPr>
      <xdr:blipFill>
        <a:blip xmlns:r="http://schemas.openxmlformats.org/officeDocument/2006/relationships" r:embed="rId1" cstate="print"/>
        <a:srcRect/>
        <a:stretch>
          <a:fillRect/>
        </a:stretch>
      </xdr:blipFill>
      <xdr:spPr bwMode="auto">
        <a:xfrm>
          <a:off x="13512016" y="454025"/>
          <a:ext cx="1004147" cy="1296881"/>
        </a:xfrm>
        <a:prstGeom prst="rect">
          <a:avLst/>
        </a:prstGeom>
        <a:noFill/>
        <a:ln w="9525" algn="ctr">
          <a:miter lim="800000"/>
          <a:headEnd/>
          <a:tailEnd/>
        </a:ln>
      </xdr:spPr>
    </xdr:pic>
    <xdr:clientData/>
  </xdr:twoCellAnchor>
  <xdr:twoCellAnchor editAs="oneCell">
    <xdr:from>
      <xdr:col>3</xdr:col>
      <xdr:colOff>110066</xdr:colOff>
      <xdr:row>2</xdr:row>
      <xdr:rowOff>138642</xdr:rowOff>
    </xdr:from>
    <xdr:to>
      <xdr:col>4</xdr:col>
      <xdr:colOff>259080</xdr:colOff>
      <xdr:row>7</xdr:row>
      <xdr:rowOff>82550</xdr:rowOff>
    </xdr:to>
    <xdr:pic>
      <xdr:nvPicPr>
        <xdr:cNvPr id="5" name="Image 4">
          <a:extLst>
            <a:ext uri="{FF2B5EF4-FFF2-40B4-BE49-F238E27FC236}">
              <a16:creationId xmlns:a16="http://schemas.microsoft.com/office/drawing/2014/main" id="{00000000-0008-0000-2000-000005000000}"/>
            </a:ext>
          </a:extLst>
        </xdr:cNvPr>
        <xdr:cNvPicPr/>
      </xdr:nvPicPr>
      <xdr:blipFill>
        <a:blip xmlns:r="http://schemas.openxmlformats.org/officeDocument/2006/relationships" r:embed="rId2"/>
        <a:srcRect/>
        <a:stretch>
          <a:fillRect/>
        </a:stretch>
      </xdr:blipFill>
      <xdr:spPr bwMode="auto">
        <a:xfrm>
          <a:off x="5230706" y="519642"/>
          <a:ext cx="941494" cy="1117388"/>
        </a:xfrm>
        <a:prstGeom prst="rect">
          <a:avLst/>
        </a:prstGeom>
        <a:noFill/>
      </xdr:spPr>
    </xdr:pic>
    <xdr:clientData/>
  </xdr:twoCellAnchor>
  <xdr:twoCellAnchor>
    <xdr:from>
      <xdr:col>13</xdr:col>
      <xdr:colOff>466576</xdr:colOff>
      <xdr:row>2</xdr:row>
      <xdr:rowOff>73025</xdr:rowOff>
    </xdr:from>
    <xdr:to>
      <xdr:col>14</xdr:col>
      <xdr:colOff>678243</xdr:colOff>
      <xdr:row>8</xdr:row>
      <xdr:rowOff>21166</xdr:rowOff>
    </xdr:to>
    <xdr:pic>
      <xdr:nvPicPr>
        <xdr:cNvPr id="6" name="Image 5" descr="Armoirievv">
          <a:extLst>
            <a:ext uri="{FF2B5EF4-FFF2-40B4-BE49-F238E27FC236}">
              <a16:creationId xmlns:a16="http://schemas.microsoft.com/office/drawing/2014/main" id="{00000000-0008-0000-2000-000006000000}"/>
            </a:ext>
          </a:extLst>
        </xdr:cNvPr>
        <xdr:cNvPicPr>
          <a:picLocks noChangeAspect="1" noChangeArrowheads="1"/>
        </xdr:cNvPicPr>
      </xdr:nvPicPr>
      <xdr:blipFill>
        <a:blip xmlns:r="http://schemas.openxmlformats.org/officeDocument/2006/relationships" r:embed="rId1" cstate="print"/>
        <a:srcRect/>
        <a:stretch>
          <a:fillRect/>
        </a:stretch>
      </xdr:blipFill>
      <xdr:spPr bwMode="auto">
        <a:xfrm>
          <a:off x="13512016" y="454025"/>
          <a:ext cx="1004147" cy="1296881"/>
        </a:xfrm>
        <a:prstGeom prst="rect">
          <a:avLst/>
        </a:prstGeom>
        <a:noFill/>
        <a:ln w="9525" algn="ctr">
          <a:miter lim="800000"/>
          <a:headEnd/>
          <a:tailEnd/>
        </a:ln>
      </xdr:spPr>
    </xdr:pic>
    <xdr:clientData/>
  </xdr:twoCellAnchor>
  <xdr:twoCellAnchor editAs="oneCell">
    <xdr:from>
      <xdr:col>3</xdr:col>
      <xdr:colOff>110066</xdr:colOff>
      <xdr:row>2</xdr:row>
      <xdr:rowOff>138642</xdr:rowOff>
    </xdr:from>
    <xdr:to>
      <xdr:col>4</xdr:col>
      <xdr:colOff>259080</xdr:colOff>
      <xdr:row>7</xdr:row>
      <xdr:rowOff>82550</xdr:rowOff>
    </xdr:to>
    <xdr:pic>
      <xdr:nvPicPr>
        <xdr:cNvPr id="7" name="Image 6">
          <a:extLst>
            <a:ext uri="{FF2B5EF4-FFF2-40B4-BE49-F238E27FC236}">
              <a16:creationId xmlns:a16="http://schemas.microsoft.com/office/drawing/2014/main" id="{00000000-0008-0000-2000-000007000000}"/>
            </a:ext>
          </a:extLst>
        </xdr:cNvPr>
        <xdr:cNvPicPr/>
      </xdr:nvPicPr>
      <xdr:blipFill>
        <a:blip xmlns:r="http://schemas.openxmlformats.org/officeDocument/2006/relationships" r:embed="rId2"/>
        <a:srcRect/>
        <a:stretch>
          <a:fillRect/>
        </a:stretch>
      </xdr:blipFill>
      <xdr:spPr bwMode="auto">
        <a:xfrm>
          <a:off x="5230706" y="519642"/>
          <a:ext cx="941494" cy="1117388"/>
        </a:xfrm>
        <a:prstGeom prst="rect">
          <a:avLst/>
        </a:prstGeom>
        <a:noFill/>
      </xdr:spPr>
    </xdr:pic>
    <xdr:clientData/>
  </xdr:twoCellAnchor>
  <xdr:twoCellAnchor>
    <xdr:from>
      <xdr:col>13</xdr:col>
      <xdr:colOff>466576</xdr:colOff>
      <xdr:row>2</xdr:row>
      <xdr:rowOff>73025</xdr:rowOff>
    </xdr:from>
    <xdr:to>
      <xdr:col>14</xdr:col>
      <xdr:colOff>678243</xdr:colOff>
      <xdr:row>8</xdr:row>
      <xdr:rowOff>21166</xdr:rowOff>
    </xdr:to>
    <xdr:pic>
      <xdr:nvPicPr>
        <xdr:cNvPr id="8" name="Image 7" descr="Armoirievv">
          <a:extLst>
            <a:ext uri="{FF2B5EF4-FFF2-40B4-BE49-F238E27FC236}">
              <a16:creationId xmlns:a16="http://schemas.microsoft.com/office/drawing/2014/main" id="{00000000-0008-0000-2000-000008000000}"/>
            </a:ext>
          </a:extLst>
        </xdr:cNvPr>
        <xdr:cNvPicPr>
          <a:picLocks noChangeAspect="1" noChangeArrowheads="1"/>
        </xdr:cNvPicPr>
      </xdr:nvPicPr>
      <xdr:blipFill>
        <a:blip xmlns:r="http://schemas.openxmlformats.org/officeDocument/2006/relationships" r:embed="rId1" cstate="print"/>
        <a:srcRect/>
        <a:stretch>
          <a:fillRect/>
        </a:stretch>
      </xdr:blipFill>
      <xdr:spPr bwMode="auto">
        <a:xfrm>
          <a:off x="13512016" y="454025"/>
          <a:ext cx="1004147" cy="1296881"/>
        </a:xfrm>
        <a:prstGeom prst="rect">
          <a:avLst/>
        </a:prstGeom>
        <a:noFill/>
        <a:ln w="9525" algn="ctr">
          <a:miter lim="800000"/>
          <a:headEnd/>
          <a:tailEnd/>
        </a:ln>
      </xdr:spPr>
    </xdr:pic>
    <xdr:clientData/>
  </xdr:twoCellAnchor>
  <xdr:twoCellAnchor editAs="oneCell">
    <xdr:from>
      <xdr:col>3</xdr:col>
      <xdr:colOff>110066</xdr:colOff>
      <xdr:row>2</xdr:row>
      <xdr:rowOff>138642</xdr:rowOff>
    </xdr:from>
    <xdr:to>
      <xdr:col>4</xdr:col>
      <xdr:colOff>259080</xdr:colOff>
      <xdr:row>7</xdr:row>
      <xdr:rowOff>82550</xdr:rowOff>
    </xdr:to>
    <xdr:pic>
      <xdr:nvPicPr>
        <xdr:cNvPr id="9" name="Image 8">
          <a:extLst>
            <a:ext uri="{FF2B5EF4-FFF2-40B4-BE49-F238E27FC236}">
              <a16:creationId xmlns:a16="http://schemas.microsoft.com/office/drawing/2014/main" id="{00000000-0008-0000-2000-000009000000}"/>
            </a:ext>
          </a:extLst>
        </xdr:cNvPr>
        <xdr:cNvPicPr/>
      </xdr:nvPicPr>
      <xdr:blipFill>
        <a:blip xmlns:r="http://schemas.openxmlformats.org/officeDocument/2006/relationships" r:embed="rId2"/>
        <a:srcRect/>
        <a:stretch>
          <a:fillRect/>
        </a:stretch>
      </xdr:blipFill>
      <xdr:spPr bwMode="auto">
        <a:xfrm>
          <a:off x="5230706" y="519642"/>
          <a:ext cx="941494" cy="1117388"/>
        </a:xfrm>
        <a:prstGeom prst="rect">
          <a:avLst/>
        </a:prstGeom>
        <a:noFill/>
      </xdr:spPr>
    </xdr:pic>
    <xdr:clientData/>
  </xdr:twoCellAnchor>
  <xdr:twoCellAnchor>
    <xdr:from>
      <xdr:col>13</xdr:col>
      <xdr:colOff>466576</xdr:colOff>
      <xdr:row>2</xdr:row>
      <xdr:rowOff>73025</xdr:rowOff>
    </xdr:from>
    <xdr:to>
      <xdr:col>14</xdr:col>
      <xdr:colOff>678243</xdr:colOff>
      <xdr:row>8</xdr:row>
      <xdr:rowOff>21166</xdr:rowOff>
    </xdr:to>
    <xdr:pic>
      <xdr:nvPicPr>
        <xdr:cNvPr id="10" name="Image 9" descr="Armoirievv">
          <a:extLst>
            <a:ext uri="{FF2B5EF4-FFF2-40B4-BE49-F238E27FC236}">
              <a16:creationId xmlns:a16="http://schemas.microsoft.com/office/drawing/2014/main" id="{00000000-0008-0000-2000-00000A000000}"/>
            </a:ext>
          </a:extLst>
        </xdr:cNvPr>
        <xdr:cNvPicPr>
          <a:picLocks noChangeAspect="1" noChangeArrowheads="1"/>
        </xdr:cNvPicPr>
      </xdr:nvPicPr>
      <xdr:blipFill>
        <a:blip xmlns:r="http://schemas.openxmlformats.org/officeDocument/2006/relationships" r:embed="rId1" cstate="print"/>
        <a:srcRect/>
        <a:stretch>
          <a:fillRect/>
        </a:stretch>
      </xdr:blipFill>
      <xdr:spPr bwMode="auto">
        <a:xfrm>
          <a:off x="13512016" y="454025"/>
          <a:ext cx="1004147" cy="1296881"/>
        </a:xfrm>
        <a:prstGeom prst="rect">
          <a:avLst/>
        </a:prstGeom>
        <a:noFill/>
        <a:ln w="9525" algn="ctr">
          <a:miter lim="800000"/>
          <a:headEnd/>
          <a:tailEnd/>
        </a:ln>
      </xdr:spPr>
    </xdr:pic>
    <xdr:clientData/>
  </xdr:twoCellAnchor>
  <xdr:twoCellAnchor editAs="oneCell">
    <xdr:from>
      <xdr:col>3</xdr:col>
      <xdr:colOff>110066</xdr:colOff>
      <xdr:row>2</xdr:row>
      <xdr:rowOff>138642</xdr:rowOff>
    </xdr:from>
    <xdr:to>
      <xdr:col>4</xdr:col>
      <xdr:colOff>259080</xdr:colOff>
      <xdr:row>7</xdr:row>
      <xdr:rowOff>82550</xdr:rowOff>
    </xdr:to>
    <xdr:pic>
      <xdr:nvPicPr>
        <xdr:cNvPr id="11" name="Image 10">
          <a:extLst>
            <a:ext uri="{FF2B5EF4-FFF2-40B4-BE49-F238E27FC236}">
              <a16:creationId xmlns:a16="http://schemas.microsoft.com/office/drawing/2014/main" id="{00000000-0008-0000-2000-00000B000000}"/>
            </a:ext>
          </a:extLst>
        </xdr:cNvPr>
        <xdr:cNvPicPr/>
      </xdr:nvPicPr>
      <xdr:blipFill>
        <a:blip xmlns:r="http://schemas.openxmlformats.org/officeDocument/2006/relationships" r:embed="rId2"/>
        <a:srcRect/>
        <a:stretch>
          <a:fillRect/>
        </a:stretch>
      </xdr:blipFill>
      <xdr:spPr bwMode="auto">
        <a:xfrm>
          <a:off x="5230706" y="519642"/>
          <a:ext cx="941494" cy="1117388"/>
        </a:xfrm>
        <a:prstGeom prst="rect">
          <a:avLst/>
        </a:prstGeom>
        <a:noFill/>
      </xdr:spPr>
    </xdr:pic>
    <xdr:clientData/>
  </xdr:twoCellAnchor>
</xdr:wsDr>
</file>

<file path=xl/drawings/drawing34.xml><?xml version="1.0" encoding="utf-8"?>
<xdr:wsDr xmlns:xdr="http://schemas.openxmlformats.org/drawingml/2006/spreadsheetDrawing" xmlns:a="http://schemas.openxmlformats.org/drawingml/2006/main">
  <xdr:twoCellAnchor>
    <xdr:from>
      <xdr:col>13</xdr:col>
      <xdr:colOff>348194</xdr:colOff>
      <xdr:row>2</xdr:row>
      <xdr:rowOff>44450</xdr:rowOff>
    </xdr:from>
    <xdr:to>
      <xdr:col>15</xdr:col>
      <xdr:colOff>57151</xdr:colOff>
      <xdr:row>6</xdr:row>
      <xdr:rowOff>139929</xdr:rowOff>
    </xdr:to>
    <xdr:pic>
      <xdr:nvPicPr>
        <xdr:cNvPr id="2" name="Image 1" descr="Armoirievv">
          <a:extLst>
            <a:ext uri="{FF2B5EF4-FFF2-40B4-BE49-F238E27FC236}">
              <a16:creationId xmlns:a16="http://schemas.microsoft.com/office/drawing/2014/main" id="{00000000-0008-0000-2100-000002000000}"/>
            </a:ext>
          </a:extLst>
        </xdr:cNvPr>
        <xdr:cNvPicPr>
          <a:picLocks noChangeAspect="1" noChangeArrowheads="1"/>
        </xdr:cNvPicPr>
      </xdr:nvPicPr>
      <xdr:blipFill>
        <a:blip xmlns:r="http://schemas.openxmlformats.org/officeDocument/2006/relationships" r:embed="rId1" cstate="print"/>
        <a:srcRect/>
        <a:stretch>
          <a:fillRect/>
        </a:stretch>
      </xdr:blipFill>
      <xdr:spPr bwMode="auto">
        <a:xfrm>
          <a:off x="10886654" y="425450"/>
          <a:ext cx="1011977" cy="1093699"/>
        </a:xfrm>
        <a:prstGeom prst="rect">
          <a:avLst/>
        </a:prstGeom>
        <a:noFill/>
        <a:ln w="9525" algn="ctr">
          <a:miter lim="800000"/>
          <a:headEnd/>
          <a:tailEnd/>
        </a:ln>
      </xdr:spPr>
    </xdr:pic>
    <xdr:clientData/>
  </xdr:twoCellAnchor>
  <xdr:twoCellAnchor editAs="oneCell">
    <xdr:from>
      <xdr:col>3</xdr:col>
      <xdr:colOff>110066</xdr:colOff>
      <xdr:row>2</xdr:row>
      <xdr:rowOff>138642</xdr:rowOff>
    </xdr:from>
    <xdr:to>
      <xdr:col>4</xdr:col>
      <xdr:colOff>495300</xdr:colOff>
      <xdr:row>6</xdr:row>
      <xdr:rowOff>6350</xdr:rowOff>
    </xdr:to>
    <xdr:pic>
      <xdr:nvPicPr>
        <xdr:cNvPr id="3" name="Image 2">
          <a:extLst>
            <a:ext uri="{FF2B5EF4-FFF2-40B4-BE49-F238E27FC236}">
              <a16:creationId xmlns:a16="http://schemas.microsoft.com/office/drawing/2014/main" id="{00000000-0008-0000-2100-000003000000}"/>
            </a:ext>
          </a:extLst>
        </xdr:cNvPr>
        <xdr:cNvPicPr/>
      </xdr:nvPicPr>
      <xdr:blipFill>
        <a:blip xmlns:r="http://schemas.openxmlformats.org/officeDocument/2006/relationships" r:embed="rId2"/>
        <a:srcRect/>
        <a:stretch>
          <a:fillRect/>
        </a:stretch>
      </xdr:blipFill>
      <xdr:spPr bwMode="auto">
        <a:xfrm>
          <a:off x="4887806" y="519642"/>
          <a:ext cx="941494" cy="865928"/>
        </a:xfrm>
        <a:prstGeom prst="rect">
          <a:avLst/>
        </a:prstGeom>
        <a:noFill/>
      </xdr:spPr>
    </xdr:pic>
    <xdr:clientData/>
  </xdr:twoCellAnchor>
  <xdr:twoCellAnchor>
    <xdr:from>
      <xdr:col>13</xdr:col>
      <xdr:colOff>348194</xdr:colOff>
      <xdr:row>2</xdr:row>
      <xdr:rowOff>44450</xdr:rowOff>
    </xdr:from>
    <xdr:to>
      <xdr:col>15</xdr:col>
      <xdr:colOff>57151</xdr:colOff>
      <xdr:row>6</xdr:row>
      <xdr:rowOff>139929</xdr:rowOff>
    </xdr:to>
    <xdr:pic>
      <xdr:nvPicPr>
        <xdr:cNvPr id="4" name="Image 1" descr="Armoirievv">
          <a:extLst>
            <a:ext uri="{FF2B5EF4-FFF2-40B4-BE49-F238E27FC236}">
              <a16:creationId xmlns:a16="http://schemas.microsoft.com/office/drawing/2014/main" id="{00000000-0008-0000-2100-000004000000}"/>
            </a:ext>
          </a:extLst>
        </xdr:cNvPr>
        <xdr:cNvPicPr>
          <a:picLocks noChangeAspect="1" noChangeArrowheads="1"/>
        </xdr:cNvPicPr>
      </xdr:nvPicPr>
      <xdr:blipFill>
        <a:blip xmlns:r="http://schemas.openxmlformats.org/officeDocument/2006/relationships" r:embed="rId1" cstate="print"/>
        <a:srcRect/>
        <a:stretch>
          <a:fillRect/>
        </a:stretch>
      </xdr:blipFill>
      <xdr:spPr bwMode="auto">
        <a:xfrm>
          <a:off x="10886654" y="425450"/>
          <a:ext cx="1011977" cy="1093699"/>
        </a:xfrm>
        <a:prstGeom prst="rect">
          <a:avLst/>
        </a:prstGeom>
        <a:noFill/>
        <a:ln w="9525" algn="ctr">
          <a:miter lim="800000"/>
          <a:headEnd/>
          <a:tailEnd/>
        </a:ln>
      </xdr:spPr>
    </xdr:pic>
    <xdr:clientData/>
  </xdr:twoCellAnchor>
  <xdr:twoCellAnchor editAs="oneCell">
    <xdr:from>
      <xdr:col>3</xdr:col>
      <xdr:colOff>110066</xdr:colOff>
      <xdr:row>2</xdr:row>
      <xdr:rowOff>138642</xdr:rowOff>
    </xdr:from>
    <xdr:to>
      <xdr:col>4</xdr:col>
      <xdr:colOff>495300</xdr:colOff>
      <xdr:row>6</xdr:row>
      <xdr:rowOff>6350</xdr:rowOff>
    </xdr:to>
    <xdr:pic>
      <xdr:nvPicPr>
        <xdr:cNvPr id="5" name="Image 4">
          <a:extLst>
            <a:ext uri="{FF2B5EF4-FFF2-40B4-BE49-F238E27FC236}">
              <a16:creationId xmlns:a16="http://schemas.microsoft.com/office/drawing/2014/main" id="{00000000-0008-0000-2100-000005000000}"/>
            </a:ext>
          </a:extLst>
        </xdr:cNvPr>
        <xdr:cNvPicPr/>
      </xdr:nvPicPr>
      <xdr:blipFill>
        <a:blip xmlns:r="http://schemas.openxmlformats.org/officeDocument/2006/relationships" r:embed="rId2"/>
        <a:srcRect/>
        <a:stretch>
          <a:fillRect/>
        </a:stretch>
      </xdr:blipFill>
      <xdr:spPr bwMode="auto">
        <a:xfrm>
          <a:off x="4887806" y="519642"/>
          <a:ext cx="941494" cy="865928"/>
        </a:xfrm>
        <a:prstGeom prst="rect">
          <a:avLst/>
        </a:prstGeom>
        <a:noFill/>
      </xdr:spPr>
    </xdr:pic>
    <xdr:clientData/>
  </xdr:twoCellAnchor>
  <xdr:twoCellAnchor>
    <xdr:from>
      <xdr:col>13</xdr:col>
      <xdr:colOff>348194</xdr:colOff>
      <xdr:row>2</xdr:row>
      <xdr:rowOff>44450</xdr:rowOff>
    </xdr:from>
    <xdr:to>
      <xdr:col>15</xdr:col>
      <xdr:colOff>57151</xdr:colOff>
      <xdr:row>6</xdr:row>
      <xdr:rowOff>139929</xdr:rowOff>
    </xdr:to>
    <xdr:pic>
      <xdr:nvPicPr>
        <xdr:cNvPr id="6" name="Image 5" descr="Armoirievv">
          <a:extLst>
            <a:ext uri="{FF2B5EF4-FFF2-40B4-BE49-F238E27FC236}">
              <a16:creationId xmlns:a16="http://schemas.microsoft.com/office/drawing/2014/main" id="{00000000-0008-0000-2100-000006000000}"/>
            </a:ext>
          </a:extLst>
        </xdr:cNvPr>
        <xdr:cNvPicPr>
          <a:picLocks noChangeAspect="1" noChangeArrowheads="1"/>
        </xdr:cNvPicPr>
      </xdr:nvPicPr>
      <xdr:blipFill>
        <a:blip xmlns:r="http://schemas.openxmlformats.org/officeDocument/2006/relationships" r:embed="rId1" cstate="print"/>
        <a:srcRect/>
        <a:stretch>
          <a:fillRect/>
        </a:stretch>
      </xdr:blipFill>
      <xdr:spPr bwMode="auto">
        <a:xfrm>
          <a:off x="10886654" y="425450"/>
          <a:ext cx="1011977" cy="1093699"/>
        </a:xfrm>
        <a:prstGeom prst="rect">
          <a:avLst/>
        </a:prstGeom>
        <a:noFill/>
        <a:ln w="9525" algn="ctr">
          <a:miter lim="800000"/>
          <a:headEnd/>
          <a:tailEnd/>
        </a:ln>
      </xdr:spPr>
    </xdr:pic>
    <xdr:clientData/>
  </xdr:twoCellAnchor>
  <xdr:twoCellAnchor editAs="oneCell">
    <xdr:from>
      <xdr:col>3</xdr:col>
      <xdr:colOff>110066</xdr:colOff>
      <xdr:row>2</xdr:row>
      <xdr:rowOff>138642</xdr:rowOff>
    </xdr:from>
    <xdr:to>
      <xdr:col>4</xdr:col>
      <xdr:colOff>495300</xdr:colOff>
      <xdr:row>6</xdr:row>
      <xdr:rowOff>6350</xdr:rowOff>
    </xdr:to>
    <xdr:pic>
      <xdr:nvPicPr>
        <xdr:cNvPr id="7" name="Image 6">
          <a:extLst>
            <a:ext uri="{FF2B5EF4-FFF2-40B4-BE49-F238E27FC236}">
              <a16:creationId xmlns:a16="http://schemas.microsoft.com/office/drawing/2014/main" id="{00000000-0008-0000-2100-000007000000}"/>
            </a:ext>
          </a:extLst>
        </xdr:cNvPr>
        <xdr:cNvPicPr/>
      </xdr:nvPicPr>
      <xdr:blipFill>
        <a:blip xmlns:r="http://schemas.openxmlformats.org/officeDocument/2006/relationships" r:embed="rId2"/>
        <a:srcRect/>
        <a:stretch>
          <a:fillRect/>
        </a:stretch>
      </xdr:blipFill>
      <xdr:spPr bwMode="auto">
        <a:xfrm>
          <a:off x="4887806" y="519642"/>
          <a:ext cx="941494" cy="865928"/>
        </a:xfrm>
        <a:prstGeom prst="rect">
          <a:avLst/>
        </a:prstGeom>
        <a:noFill/>
      </xdr:spPr>
    </xdr:pic>
    <xdr:clientData/>
  </xdr:twoCellAnchor>
  <xdr:twoCellAnchor>
    <xdr:from>
      <xdr:col>13</xdr:col>
      <xdr:colOff>348194</xdr:colOff>
      <xdr:row>2</xdr:row>
      <xdr:rowOff>44450</xdr:rowOff>
    </xdr:from>
    <xdr:to>
      <xdr:col>15</xdr:col>
      <xdr:colOff>57151</xdr:colOff>
      <xdr:row>6</xdr:row>
      <xdr:rowOff>139929</xdr:rowOff>
    </xdr:to>
    <xdr:pic>
      <xdr:nvPicPr>
        <xdr:cNvPr id="8" name="Image 7" descr="Armoirievv">
          <a:extLst>
            <a:ext uri="{FF2B5EF4-FFF2-40B4-BE49-F238E27FC236}">
              <a16:creationId xmlns:a16="http://schemas.microsoft.com/office/drawing/2014/main" id="{00000000-0008-0000-2100-000008000000}"/>
            </a:ext>
          </a:extLst>
        </xdr:cNvPr>
        <xdr:cNvPicPr>
          <a:picLocks noChangeAspect="1" noChangeArrowheads="1"/>
        </xdr:cNvPicPr>
      </xdr:nvPicPr>
      <xdr:blipFill>
        <a:blip xmlns:r="http://schemas.openxmlformats.org/officeDocument/2006/relationships" r:embed="rId1" cstate="print"/>
        <a:srcRect/>
        <a:stretch>
          <a:fillRect/>
        </a:stretch>
      </xdr:blipFill>
      <xdr:spPr bwMode="auto">
        <a:xfrm>
          <a:off x="10886654" y="425450"/>
          <a:ext cx="1011977" cy="1093699"/>
        </a:xfrm>
        <a:prstGeom prst="rect">
          <a:avLst/>
        </a:prstGeom>
        <a:noFill/>
        <a:ln w="9525" algn="ctr">
          <a:miter lim="800000"/>
          <a:headEnd/>
          <a:tailEnd/>
        </a:ln>
      </xdr:spPr>
    </xdr:pic>
    <xdr:clientData/>
  </xdr:twoCellAnchor>
  <xdr:twoCellAnchor editAs="oneCell">
    <xdr:from>
      <xdr:col>3</xdr:col>
      <xdr:colOff>110066</xdr:colOff>
      <xdr:row>2</xdr:row>
      <xdr:rowOff>138642</xdr:rowOff>
    </xdr:from>
    <xdr:to>
      <xdr:col>4</xdr:col>
      <xdr:colOff>495300</xdr:colOff>
      <xdr:row>6</xdr:row>
      <xdr:rowOff>6350</xdr:rowOff>
    </xdr:to>
    <xdr:pic>
      <xdr:nvPicPr>
        <xdr:cNvPr id="9" name="Image 8">
          <a:extLst>
            <a:ext uri="{FF2B5EF4-FFF2-40B4-BE49-F238E27FC236}">
              <a16:creationId xmlns:a16="http://schemas.microsoft.com/office/drawing/2014/main" id="{00000000-0008-0000-2100-000009000000}"/>
            </a:ext>
          </a:extLst>
        </xdr:cNvPr>
        <xdr:cNvPicPr/>
      </xdr:nvPicPr>
      <xdr:blipFill>
        <a:blip xmlns:r="http://schemas.openxmlformats.org/officeDocument/2006/relationships" r:embed="rId2"/>
        <a:srcRect/>
        <a:stretch>
          <a:fillRect/>
        </a:stretch>
      </xdr:blipFill>
      <xdr:spPr bwMode="auto">
        <a:xfrm>
          <a:off x="4887806" y="519642"/>
          <a:ext cx="941494" cy="865928"/>
        </a:xfrm>
        <a:prstGeom prst="rect">
          <a:avLst/>
        </a:prstGeom>
        <a:noFill/>
      </xdr:spPr>
    </xdr:pic>
    <xdr:clientData/>
  </xdr:twoCellAnchor>
</xdr:wsDr>
</file>

<file path=xl/drawings/drawing35.xml><?xml version="1.0" encoding="utf-8"?>
<xdr:wsDr xmlns:xdr="http://schemas.openxmlformats.org/drawingml/2006/spreadsheetDrawing" xmlns:a="http://schemas.openxmlformats.org/drawingml/2006/main">
  <xdr:twoCellAnchor>
    <xdr:from>
      <xdr:col>13</xdr:col>
      <xdr:colOff>466576</xdr:colOff>
      <xdr:row>2</xdr:row>
      <xdr:rowOff>73025</xdr:rowOff>
    </xdr:from>
    <xdr:to>
      <xdr:col>14</xdr:col>
      <xdr:colOff>678243</xdr:colOff>
      <xdr:row>8</xdr:row>
      <xdr:rowOff>21166</xdr:rowOff>
    </xdr:to>
    <xdr:pic>
      <xdr:nvPicPr>
        <xdr:cNvPr id="2" name="Image 1" descr="Armoirievv">
          <a:extLst>
            <a:ext uri="{FF2B5EF4-FFF2-40B4-BE49-F238E27FC236}">
              <a16:creationId xmlns:a16="http://schemas.microsoft.com/office/drawing/2014/main" id="{00000000-0008-0000-2200-000002000000}"/>
            </a:ext>
          </a:extLst>
        </xdr:cNvPr>
        <xdr:cNvPicPr>
          <a:picLocks noChangeAspect="1" noChangeArrowheads="1"/>
        </xdr:cNvPicPr>
      </xdr:nvPicPr>
      <xdr:blipFill>
        <a:blip xmlns:r="http://schemas.openxmlformats.org/officeDocument/2006/relationships" r:embed="rId1" cstate="print"/>
        <a:srcRect/>
        <a:stretch>
          <a:fillRect/>
        </a:stretch>
      </xdr:blipFill>
      <xdr:spPr bwMode="auto">
        <a:xfrm>
          <a:off x="13512016" y="454025"/>
          <a:ext cx="1004147" cy="1296881"/>
        </a:xfrm>
        <a:prstGeom prst="rect">
          <a:avLst/>
        </a:prstGeom>
        <a:noFill/>
        <a:ln w="9525" algn="ctr">
          <a:miter lim="800000"/>
          <a:headEnd/>
          <a:tailEnd/>
        </a:ln>
      </xdr:spPr>
    </xdr:pic>
    <xdr:clientData/>
  </xdr:twoCellAnchor>
  <xdr:twoCellAnchor editAs="oneCell">
    <xdr:from>
      <xdr:col>3</xdr:col>
      <xdr:colOff>110066</xdr:colOff>
      <xdr:row>2</xdr:row>
      <xdr:rowOff>138642</xdr:rowOff>
    </xdr:from>
    <xdr:to>
      <xdr:col>4</xdr:col>
      <xdr:colOff>259080</xdr:colOff>
      <xdr:row>7</xdr:row>
      <xdr:rowOff>82550</xdr:rowOff>
    </xdr:to>
    <xdr:pic>
      <xdr:nvPicPr>
        <xdr:cNvPr id="3" name="Image 2">
          <a:extLst>
            <a:ext uri="{FF2B5EF4-FFF2-40B4-BE49-F238E27FC236}">
              <a16:creationId xmlns:a16="http://schemas.microsoft.com/office/drawing/2014/main" id="{00000000-0008-0000-2200-000003000000}"/>
            </a:ext>
          </a:extLst>
        </xdr:cNvPr>
        <xdr:cNvPicPr/>
      </xdr:nvPicPr>
      <xdr:blipFill>
        <a:blip xmlns:r="http://schemas.openxmlformats.org/officeDocument/2006/relationships" r:embed="rId2"/>
        <a:srcRect/>
        <a:stretch>
          <a:fillRect/>
        </a:stretch>
      </xdr:blipFill>
      <xdr:spPr bwMode="auto">
        <a:xfrm>
          <a:off x="5230706" y="519642"/>
          <a:ext cx="941494" cy="1117388"/>
        </a:xfrm>
        <a:prstGeom prst="rect">
          <a:avLst/>
        </a:prstGeom>
        <a:noFill/>
      </xdr:spPr>
    </xdr:pic>
    <xdr:clientData/>
  </xdr:twoCellAnchor>
  <xdr:twoCellAnchor>
    <xdr:from>
      <xdr:col>13</xdr:col>
      <xdr:colOff>466576</xdr:colOff>
      <xdr:row>2</xdr:row>
      <xdr:rowOff>73025</xdr:rowOff>
    </xdr:from>
    <xdr:to>
      <xdr:col>14</xdr:col>
      <xdr:colOff>678243</xdr:colOff>
      <xdr:row>8</xdr:row>
      <xdr:rowOff>21166</xdr:rowOff>
    </xdr:to>
    <xdr:pic>
      <xdr:nvPicPr>
        <xdr:cNvPr id="4" name="Image 3" descr="Armoirievv">
          <a:extLst>
            <a:ext uri="{FF2B5EF4-FFF2-40B4-BE49-F238E27FC236}">
              <a16:creationId xmlns:a16="http://schemas.microsoft.com/office/drawing/2014/main" id="{00000000-0008-0000-2200-000004000000}"/>
            </a:ext>
          </a:extLst>
        </xdr:cNvPr>
        <xdr:cNvPicPr>
          <a:picLocks noChangeAspect="1" noChangeArrowheads="1"/>
        </xdr:cNvPicPr>
      </xdr:nvPicPr>
      <xdr:blipFill>
        <a:blip xmlns:r="http://schemas.openxmlformats.org/officeDocument/2006/relationships" r:embed="rId1" cstate="print"/>
        <a:srcRect/>
        <a:stretch>
          <a:fillRect/>
        </a:stretch>
      </xdr:blipFill>
      <xdr:spPr bwMode="auto">
        <a:xfrm>
          <a:off x="13512016" y="454025"/>
          <a:ext cx="1004147" cy="1296881"/>
        </a:xfrm>
        <a:prstGeom prst="rect">
          <a:avLst/>
        </a:prstGeom>
        <a:noFill/>
        <a:ln w="9525" algn="ctr">
          <a:miter lim="800000"/>
          <a:headEnd/>
          <a:tailEnd/>
        </a:ln>
      </xdr:spPr>
    </xdr:pic>
    <xdr:clientData/>
  </xdr:twoCellAnchor>
  <xdr:twoCellAnchor editAs="oneCell">
    <xdr:from>
      <xdr:col>3</xdr:col>
      <xdr:colOff>110066</xdr:colOff>
      <xdr:row>2</xdr:row>
      <xdr:rowOff>138642</xdr:rowOff>
    </xdr:from>
    <xdr:to>
      <xdr:col>4</xdr:col>
      <xdr:colOff>259080</xdr:colOff>
      <xdr:row>7</xdr:row>
      <xdr:rowOff>82550</xdr:rowOff>
    </xdr:to>
    <xdr:pic>
      <xdr:nvPicPr>
        <xdr:cNvPr id="5" name="Image 4">
          <a:extLst>
            <a:ext uri="{FF2B5EF4-FFF2-40B4-BE49-F238E27FC236}">
              <a16:creationId xmlns:a16="http://schemas.microsoft.com/office/drawing/2014/main" id="{00000000-0008-0000-2200-000005000000}"/>
            </a:ext>
          </a:extLst>
        </xdr:cNvPr>
        <xdr:cNvPicPr/>
      </xdr:nvPicPr>
      <xdr:blipFill>
        <a:blip xmlns:r="http://schemas.openxmlformats.org/officeDocument/2006/relationships" r:embed="rId2"/>
        <a:srcRect/>
        <a:stretch>
          <a:fillRect/>
        </a:stretch>
      </xdr:blipFill>
      <xdr:spPr bwMode="auto">
        <a:xfrm>
          <a:off x="5230706" y="519642"/>
          <a:ext cx="941494" cy="1117388"/>
        </a:xfrm>
        <a:prstGeom prst="rect">
          <a:avLst/>
        </a:prstGeom>
        <a:noFill/>
      </xdr:spPr>
    </xdr:pic>
    <xdr:clientData/>
  </xdr:twoCellAnchor>
  <xdr:twoCellAnchor>
    <xdr:from>
      <xdr:col>13</xdr:col>
      <xdr:colOff>466576</xdr:colOff>
      <xdr:row>2</xdr:row>
      <xdr:rowOff>73025</xdr:rowOff>
    </xdr:from>
    <xdr:to>
      <xdr:col>14</xdr:col>
      <xdr:colOff>678243</xdr:colOff>
      <xdr:row>8</xdr:row>
      <xdr:rowOff>21166</xdr:rowOff>
    </xdr:to>
    <xdr:pic>
      <xdr:nvPicPr>
        <xdr:cNvPr id="6" name="Image 5" descr="Armoirievv">
          <a:extLst>
            <a:ext uri="{FF2B5EF4-FFF2-40B4-BE49-F238E27FC236}">
              <a16:creationId xmlns:a16="http://schemas.microsoft.com/office/drawing/2014/main" id="{00000000-0008-0000-2200-000006000000}"/>
            </a:ext>
          </a:extLst>
        </xdr:cNvPr>
        <xdr:cNvPicPr>
          <a:picLocks noChangeAspect="1" noChangeArrowheads="1"/>
        </xdr:cNvPicPr>
      </xdr:nvPicPr>
      <xdr:blipFill>
        <a:blip xmlns:r="http://schemas.openxmlformats.org/officeDocument/2006/relationships" r:embed="rId1" cstate="print"/>
        <a:srcRect/>
        <a:stretch>
          <a:fillRect/>
        </a:stretch>
      </xdr:blipFill>
      <xdr:spPr bwMode="auto">
        <a:xfrm>
          <a:off x="13512016" y="454025"/>
          <a:ext cx="1004147" cy="1296881"/>
        </a:xfrm>
        <a:prstGeom prst="rect">
          <a:avLst/>
        </a:prstGeom>
        <a:noFill/>
        <a:ln w="9525" algn="ctr">
          <a:miter lim="800000"/>
          <a:headEnd/>
          <a:tailEnd/>
        </a:ln>
      </xdr:spPr>
    </xdr:pic>
    <xdr:clientData/>
  </xdr:twoCellAnchor>
  <xdr:twoCellAnchor editAs="oneCell">
    <xdr:from>
      <xdr:col>3</xdr:col>
      <xdr:colOff>110066</xdr:colOff>
      <xdr:row>2</xdr:row>
      <xdr:rowOff>138642</xdr:rowOff>
    </xdr:from>
    <xdr:to>
      <xdr:col>4</xdr:col>
      <xdr:colOff>259080</xdr:colOff>
      <xdr:row>7</xdr:row>
      <xdr:rowOff>82550</xdr:rowOff>
    </xdr:to>
    <xdr:pic>
      <xdr:nvPicPr>
        <xdr:cNvPr id="7" name="Image 6">
          <a:extLst>
            <a:ext uri="{FF2B5EF4-FFF2-40B4-BE49-F238E27FC236}">
              <a16:creationId xmlns:a16="http://schemas.microsoft.com/office/drawing/2014/main" id="{00000000-0008-0000-2200-000007000000}"/>
            </a:ext>
          </a:extLst>
        </xdr:cNvPr>
        <xdr:cNvPicPr/>
      </xdr:nvPicPr>
      <xdr:blipFill>
        <a:blip xmlns:r="http://schemas.openxmlformats.org/officeDocument/2006/relationships" r:embed="rId2"/>
        <a:srcRect/>
        <a:stretch>
          <a:fillRect/>
        </a:stretch>
      </xdr:blipFill>
      <xdr:spPr bwMode="auto">
        <a:xfrm>
          <a:off x="5230706" y="519642"/>
          <a:ext cx="941494" cy="1117388"/>
        </a:xfrm>
        <a:prstGeom prst="rect">
          <a:avLst/>
        </a:prstGeom>
        <a:noFill/>
      </xdr:spPr>
    </xdr:pic>
    <xdr:clientData/>
  </xdr:twoCellAnchor>
  <xdr:twoCellAnchor>
    <xdr:from>
      <xdr:col>13</xdr:col>
      <xdr:colOff>466576</xdr:colOff>
      <xdr:row>2</xdr:row>
      <xdr:rowOff>73025</xdr:rowOff>
    </xdr:from>
    <xdr:to>
      <xdr:col>14</xdr:col>
      <xdr:colOff>678243</xdr:colOff>
      <xdr:row>8</xdr:row>
      <xdr:rowOff>21166</xdr:rowOff>
    </xdr:to>
    <xdr:pic>
      <xdr:nvPicPr>
        <xdr:cNvPr id="8" name="Image 7" descr="Armoirievv">
          <a:extLst>
            <a:ext uri="{FF2B5EF4-FFF2-40B4-BE49-F238E27FC236}">
              <a16:creationId xmlns:a16="http://schemas.microsoft.com/office/drawing/2014/main" id="{00000000-0008-0000-2200-000008000000}"/>
            </a:ext>
          </a:extLst>
        </xdr:cNvPr>
        <xdr:cNvPicPr>
          <a:picLocks noChangeAspect="1" noChangeArrowheads="1"/>
        </xdr:cNvPicPr>
      </xdr:nvPicPr>
      <xdr:blipFill>
        <a:blip xmlns:r="http://schemas.openxmlformats.org/officeDocument/2006/relationships" r:embed="rId1" cstate="print"/>
        <a:srcRect/>
        <a:stretch>
          <a:fillRect/>
        </a:stretch>
      </xdr:blipFill>
      <xdr:spPr bwMode="auto">
        <a:xfrm>
          <a:off x="13512016" y="454025"/>
          <a:ext cx="1004147" cy="1296881"/>
        </a:xfrm>
        <a:prstGeom prst="rect">
          <a:avLst/>
        </a:prstGeom>
        <a:noFill/>
        <a:ln w="9525" algn="ctr">
          <a:miter lim="800000"/>
          <a:headEnd/>
          <a:tailEnd/>
        </a:ln>
      </xdr:spPr>
    </xdr:pic>
    <xdr:clientData/>
  </xdr:twoCellAnchor>
  <xdr:twoCellAnchor editAs="oneCell">
    <xdr:from>
      <xdr:col>3</xdr:col>
      <xdr:colOff>110066</xdr:colOff>
      <xdr:row>2</xdr:row>
      <xdr:rowOff>138642</xdr:rowOff>
    </xdr:from>
    <xdr:to>
      <xdr:col>4</xdr:col>
      <xdr:colOff>259080</xdr:colOff>
      <xdr:row>7</xdr:row>
      <xdr:rowOff>82550</xdr:rowOff>
    </xdr:to>
    <xdr:pic>
      <xdr:nvPicPr>
        <xdr:cNvPr id="9" name="Image 8">
          <a:extLst>
            <a:ext uri="{FF2B5EF4-FFF2-40B4-BE49-F238E27FC236}">
              <a16:creationId xmlns:a16="http://schemas.microsoft.com/office/drawing/2014/main" id="{00000000-0008-0000-2200-000009000000}"/>
            </a:ext>
          </a:extLst>
        </xdr:cNvPr>
        <xdr:cNvPicPr/>
      </xdr:nvPicPr>
      <xdr:blipFill>
        <a:blip xmlns:r="http://schemas.openxmlformats.org/officeDocument/2006/relationships" r:embed="rId2"/>
        <a:srcRect/>
        <a:stretch>
          <a:fillRect/>
        </a:stretch>
      </xdr:blipFill>
      <xdr:spPr bwMode="auto">
        <a:xfrm>
          <a:off x="5230706" y="519642"/>
          <a:ext cx="941494" cy="1117388"/>
        </a:xfrm>
        <a:prstGeom prst="rect">
          <a:avLst/>
        </a:prstGeom>
        <a:noFill/>
      </xdr:spPr>
    </xdr:pic>
    <xdr:clientData/>
  </xdr:twoCellAnchor>
  <xdr:twoCellAnchor>
    <xdr:from>
      <xdr:col>13</xdr:col>
      <xdr:colOff>466576</xdr:colOff>
      <xdr:row>2</xdr:row>
      <xdr:rowOff>73025</xdr:rowOff>
    </xdr:from>
    <xdr:to>
      <xdr:col>14</xdr:col>
      <xdr:colOff>678243</xdr:colOff>
      <xdr:row>8</xdr:row>
      <xdr:rowOff>21166</xdr:rowOff>
    </xdr:to>
    <xdr:pic>
      <xdr:nvPicPr>
        <xdr:cNvPr id="10" name="Image 9" descr="Armoirievv">
          <a:extLst>
            <a:ext uri="{FF2B5EF4-FFF2-40B4-BE49-F238E27FC236}">
              <a16:creationId xmlns:a16="http://schemas.microsoft.com/office/drawing/2014/main" id="{00000000-0008-0000-2200-00000A000000}"/>
            </a:ext>
          </a:extLst>
        </xdr:cNvPr>
        <xdr:cNvPicPr>
          <a:picLocks noChangeAspect="1" noChangeArrowheads="1"/>
        </xdr:cNvPicPr>
      </xdr:nvPicPr>
      <xdr:blipFill>
        <a:blip xmlns:r="http://schemas.openxmlformats.org/officeDocument/2006/relationships" r:embed="rId1" cstate="print"/>
        <a:srcRect/>
        <a:stretch>
          <a:fillRect/>
        </a:stretch>
      </xdr:blipFill>
      <xdr:spPr bwMode="auto">
        <a:xfrm>
          <a:off x="13512016" y="454025"/>
          <a:ext cx="1004147" cy="1296881"/>
        </a:xfrm>
        <a:prstGeom prst="rect">
          <a:avLst/>
        </a:prstGeom>
        <a:noFill/>
        <a:ln w="9525" algn="ctr">
          <a:miter lim="800000"/>
          <a:headEnd/>
          <a:tailEnd/>
        </a:ln>
      </xdr:spPr>
    </xdr:pic>
    <xdr:clientData/>
  </xdr:twoCellAnchor>
  <xdr:twoCellAnchor editAs="oneCell">
    <xdr:from>
      <xdr:col>3</xdr:col>
      <xdr:colOff>110066</xdr:colOff>
      <xdr:row>2</xdr:row>
      <xdr:rowOff>138642</xdr:rowOff>
    </xdr:from>
    <xdr:to>
      <xdr:col>4</xdr:col>
      <xdr:colOff>259080</xdr:colOff>
      <xdr:row>7</xdr:row>
      <xdr:rowOff>82550</xdr:rowOff>
    </xdr:to>
    <xdr:pic>
      <xdr:nvPicPr>
        <xdr:cNvPr id="11" name="Image 10">
          <a:extLst>
            <a:ext uri="{FF2B5EF4-FFF2-40B4-BE49-F238E27FC236}">
              <a16:creationId xmlns:a16="http://schemas.microsoft.com/office/drawing/2014/main" id="{00000000-0008-0000-2200-00000B000000}"/>
            </a:ext>
          </a:extLst>
        </xdr:cNvPr>
        <xdr:cNvPicPr/>
      </xdr:nvPicPr>
      <xdr:blipFill>
        <a:blip xmlns:r="http://schemas.openxmlformats.org/officeDocument/2006/relationships" r:embed="rId2"/>
        <a:srcRect/>
        <a:stretch>
          <a:fillRect/>
        </a:stretch>
      </xdr:blipFill>
      <xdr:spPr bwMode="auto">
        <a:xfrm>
          <a:off x="5230706" y="519642"/>
          <a:ext cx="941494" cy="1117388"/>
        </a:xfrm>
        <a:prstGeom prst="rect">
          <a:avLst/>
        </a:prstGeom>
        <a:noFill/>
      </xdr:spPr>
    </xdr:pic>
    <xdr:clientData/>
  </xdr:twoCellAnchor>
</xdr:wsDr>
</file>

<file path=xl/drawings/drawing36.xml><?xml version="1.0" encoding="utf-8"?>
<xdr:wsDr xmlns:xdr="http://schemas.openxmlformats.org/drawingml/2006/spreadsheetDrawing" xmlns:a="http://schemas.openxmlformats.org/drawingml/2006/main">
  <xdr:twoCellAnchor>
    <xdr:from>
      <xdr:col>13</xdr:col>
      <xdr:colOff>348194</xdr:colOff>
      <xdr:row>2</xdr:row>
      <xdr:rowOff>44450</xdr:rowOff>
    </xdr:from>
    <xdr:to>
      <xdr:col>15</xdr:col>
      <xdr:colOff>57151</xdr:colOff>
      <xdr:row>6</xdr:row>
      <xdr:rowOff>139929</xdr:rowOff>
    </xdr:to>
    <xdr:pic>
      <xdr:nvPicPr>
        <xdr:cNvPr id="2" name="Image 1" descr="Armoirievv">
          <a:extLst>
            <a:ext uri="{FF2B5EF4-FFF2-40B4-BE49-F238E27FC236}">
              <a16:creationId xmlns:a16="http://schemas.microsoft.com/office/drawing/2014/main" id="{00000000-0008-0000-2300-000002000000}"/>
            </a:ext>
          </a:extLst>
        </xdr:cNvPr>
        <xdr:cNvPicPr>
          <a:picLocks noChangeAspect="1" noChangeArrowheads="1"/>
        </xdr:cNvPicPr>
      </xdr:nvPicPr>
      <xdr:blipFill>
        <a:blip xmlns:r="http://schemas.openxmlformats.org/officeDocument/2006/relationships" r:embed="rId1" cstate="print"/>
        <a:srcRect/>
        <a:stretch>
          <a:fillRect/>
        </a:stretch>
      </xdr:blipFill>
      <xdr:spPr bwMode="auto">
        <a:xfrm>
          <a:off x="10886654" y="425450"/>
          <a:ext cx="1011977" cy="1093699"/>
        </a:xfrm>
        <a:prstGeom prst="rect">
          <a:avLst/>
        </a:prstGeom>
        <a:noFill/>
        <a:ln w="9525" algn="ctr">
          <a:miter lim="800000"/>
          <a:headEnd/>
          <a:tailEnd/>
        </a:ln>
      </xdr:spPr>
    </xdr:pic>
    <xdr:clientData/>
  </xdr:twoCellAnchor>
  <xdr:twoCellAnchor editAs="oneCell">
    <xdr:from>
      <xdr:col>3</xdr:col>
      <xdr:colOff>110066</xdr:colOff>
      <xdr:row>2</xdr:row>
      <xdr:rowOff>138642</xdr:rowOff>
    </xdr:from>
    <xdr:to>
      <xdr:col>4</xdr:col>
      <xdr:colOff>495300</xdr:colOff>
      <xdr:row>6</xdr:row>
      <xdr:rowOff>6350</xdr:rowOff>
    </xdr:to>
    <xdr:pic>
      <xdr:nvPicPr>
        <xdr:cNvPr id="3" name="Image 2">
          <a:extLst>
            <a:ext uri="{FF2B5EF4-FFF2-40B4-BE49-F238E27FC236}">
              <a16:creationId xmlns:a16="http://schemas.microsoft.com/office/drawing/2014/main" id="{00000000-0008-0000-2300-000003000000}"/>
            </a:ext>
          </a:extLst>
        </xdr:cNvPr>
        <xdr:cNvPicPr/>
      </xdr:nvPicPr>
      <xdr:blipFill>
        <a:blip xmlns:r="http://schemas.openxmlformats.org/officeDocument/2006/relationships" r:embed="rId2"/>
        <a:srcRect/>
        <a:stretch>
          <a:fillRect/>
        </a:stretch>
      </xdr:blipFill>
      <xdr:spPr bwMode="auto">
        <a:xfrm>
          <a:off x="4887806" y="519642"/>
          <a:ext cx="941494" cy="865928"/>
        </a:xfrm>
        <a:prstGeom prst="rect">
          <a:avLst/>
        </a:prstGeom>
        <a:noFill/>
      </xdr:spPr>
    </xdr:pic>
    <xdr:clientData/>
  </xdr:twoCellAnchor>
  <xdr:twoCellAnchor>
    <xdr:from>
      <xdr:col>13</xdr:col>
      <xdr:colOff>348194</xdr:colOff>
      <xdr:row>2</xdr:row>
      <xdr:rowOff>44450</xdr:rowOff>
    </xdr:from>
    <xdr:to>
      <xdr:col>15</xdr:col>
      <xdr:colOff>57151</xdr:colOff>
      <xdr:row>6</xdr:row>
      <xdr:rowOff>139929</xdr:rowOff>
    </xdr:to>
    <xdr:pic>
      <xdr:nvPicPr>
        <xdr:cNvPr id="4" name="Image 1" descr="Armoirievv">
          <a:extLst>
            <a:ext uri="{FF2B5EF4-FFF2-40B4-BE49-F238E27FC236}">
              <a16:creationId xmlns:a16="http://schemas.microsoft.com/office/drawing/2014/main" id="{00000000-0008-0000-2300-000004000000}"/>
            </a:ext>
          </a:extLst>
        </xdr:cNvPr>
        <xdr:cNvPicPr>
          <a:picLocks noChangeAspect="1" noChangeArrowheads="1"/>
        </xdr:cNvPicPr>
      </xdr:nvPicPr>
      <xdr:blipFill>
        <a:blip xmlns:r="http://schemas.openxmlformats.org/officeDocument/2006/relationships" r:embed="rId1" cstate="print"/>
        <a:srcRect/>
        <a:stretch>
          <a:fillRect/>
        </a:stretch>
      </xdr:blipFill>
      <xdr:spPr bwMode="auto">
        <a:xfrm>
          <a:off x="10886654" y="425450"/>
          <a:ext cx="1011977" cy="1093699"/>
        </a:xfrm>
        <a:prstGeom prst="rect">
          <a:avLst/>
        </a:prstGeom>
        <a:noFill/>
        <a:ln w="9525" algn="ctr">
          <a:miter lim="800000"/>
          <a:headEnd/>
          <a:tailEnd/>
        </a:ln>
      </xdr:spPr>
    </xdr:pic>
    <xdr:clientData/>
  </xdr:twoCellAnchor>
  <xdr:twoCellAnchor editAs="oneCell">
    <xdr:from>
      <xdr:col>3</xdr:col>
      <xdr:colOff>110066</xdr:colOff>
      <xdr:row>2</xdr:row>
      <xdr:rowOff>138642</xdr:rowOff>
    </xdr:from>
    <xdr:to>
      <xdr:col>4</xdr:col>
      <xdr:colOff>495300</xdr:colOff>
      <xdr:row>6</xdr:row>
      <xdr:rowOff>6350</xdr:rowOff>
    </xdr:to>
    <xdr:pic>
      <xdr:nvPicPr>
        <xdr:cNvPr id="5" name="Image 4">
          <a:extLst>
            <a:ext uri="{FF2B5EF4-FFF2-40B4-BE49-F238E27FC236}">
              <a16:creationId xmlns:a16="http://schemas.microsoft.com/office/drawing/2014/main" id="{00000000-0008-0000-2300-000005000000}"/>
            </a:ext>
          </a:extLst>
        </xdr:cNvPr>
        <xdr:cNvPicPr/>
      </xdr:nvPicPr>
      <xdr:blipFill>
        <a:blip xmlns:r="http://schemas.openxmlformats.org/officeDocument/2006/relationships" r:embed="rId2"/>
        <a:srcRect/>
        <a:stretch>
          <a:fillRect/>
        </a:stretch>
      </xdr:blipFill>
      <xdr:spPr bwMode="auto">
        <a:xfrm>
          <a:off x="4887806" y="519642"/>
          <a:ext cx="941494" cy="865928"/>
        </a:xfrm>
        <a:prstGeom prst="rect">
          <a:avLst/>
        </a:prstGeom>
        <a:noFill/>
      </xdr:spPr>
    </xdr:pic>
    <xdr:clientData/>
  </xdr:twoCellAnchor>
  <xdr:twoCellAnchor>
    <xdr:from>
      <xdr:col>13</xdr:col>
      <xdr:colOff>348194</xdr:colOff>
      <xdr:row>2</xdr:row>
      <xdr:rowOff>44450</xdr:rowOff>
    </xdr:from>
    <xdr:to>
      <xdr:col>15</xdr:col>
      <xdr:colOff>57151</xdr:colOff>
      <xdr:row>6</xdr:row>
      <xdr:rowOff>139929</xdr:rowOff>
    </xdr:to>
    <xdr:pic>
      <xdr:nvPicPr>
        <xdr:cNvPr id="6" name="Image 5" descr="Armoirievv">
          <a:extLst>
            <a:ext uri="{FF2B5EF4-FFF2-40B4-BE49-F238E27FC236}">
              <a16:creationId xmlns:a16="http://schemas.microsoft.com/office/drawing/2014/main" id="{00000000-0008-0000-2300-000006000000}"/>
            </a:ext>
          </a:extLst>
        </xdr:cNvPr>
        <xdr:cNvPicPr>
          <a:picLocks noChangeAspect="1" noChangeArrowheads="1"/>
        </xdr:cNvPicPr>
      </xdr:nvPicPr>
      <xdr:blipFill>
        <a:blip xmlns:r="http://schemas.openxmlformats.org/officeDocument/2006/relationships" r:embed="rId1" cstate="print"/>
        <a:srcRect/>
        <a:stretch>
          <a:fillRect/>
        </a:stretch>
      </xdr:blipFill>
      <xdr:spPr bwMode="auto">
        <a:xfrm>
          <a:off x="10886654" y="425450"/>
          <a:ext cx="1011977" cy="1093699"/>
        </a:xfrm>
        <a:prstGeom prst="rect">
          <a:avLst/>
        </a:prstGeom>
        <a:noFill/>
        <a:ln w="9525" algn="ctr">
          <a:miter lim="800000"/>
          <a:headEnd/>
          <a:tailEnd/>
        </a:ln>
      </xdr:spPr>
    </xdr:pic>
    <xdr:clientData/>
  </xdr:twoCellAnchor>
  <xdr:twoCellAnchor editAs="oneCell">
    <xdr:from>
      <xdr:col>3</xdr:col>
      <xdr:colOff>110066</xdr:colOff>
      <xdr:row>2</xdr:row>
      <xdr:rowOff>138642</xdr:rowOff>
    </xdr:from>
    <xdr:to>
      <xdr:col>4</xdr:col>
      <xdr:colOff>495300</xdr:colOff>
      <xdr:row>6</xdr:row>
      <xdr:rowOff>6350</xdr:rowOff>
    </xdr:to>
    <xdr:pic>
      <xdr:nvPicPr>
        <xdr:cNvPr id="7" name="Image 6">
          <a:extLst>
            <a:ext uri="{FF2B5EF4-FFF2-40B4-BE49-F238E27FC236}">
              <a16:creationId xmlns:a16="http://schemas.microsoft.com/office/drawing/2014/main" id="{00000000-0008-0000-2300-000007000000}"/>
            </a:ext>
          </a:extLst>
        </xdr:cNvPr>
        <xdr:cNvPicPr/>
      </xdr:nvPicPr>
      <xdr:blipFill>
        <a:blip xmlns:r="http://schemas.openxmlformats.org/officeDocument/2006/relationships" r:embed="rId2"/>
        <a:srcRect/>
        <a:stretch>
          <a:fillRect/>
        </a:stretch>
      </xdr:blipFill>
      <xdr:spPr bwMode="auto">
        <a:xfrm>
          <a:off x="4887806" y="519642"/>
          <a:ext cx="941494" cy="865928"/>
        </a:xfrm>
        <a:prstGeom prst="rect">
          <a:avLst/>
        </a:prstGeom>
        <a:noFill/>
      </xdr:spPr>
    </xdr:pic>
    <xdr:clientData/>
  </xdr:twoCellAnchor>
  <xdr:twoCellAnchor>
    <xdr:from>
      <xdr:col>13</xdr:col>
      <xdr:colOff>348194</xdr:colOff>
      <xdr:row>2</xdr:row>
      <xdr:rowOff>44450</xdr:rowOff>
    </xdr:from>
    <xdr:to>
      <xdr:col>15</xdr:col>
      <xdr:colOff>57151</xdr:colOff>
      <xdr:row>6</xdr:row>
      <xdr:rowOff>139929</xdr:rowOff>
    </xdr:to>
    <xdr:pic>
      <xdr:nvPicPr>
        <xdr:cNvPr id="8" name="Image 7" descr="Armoirievv">
          <a:extLst>
            <a:ext uri="{FF2B5EF4-FFF2-40B4-BE49-F238E27FC236}">
              <a16:creationId xmlns:a16="http://schemas.microsoft.com/office/drawing/2014/main" id="{00000000-0008-0000-2300-000008000000}"/>
            </a:ext>
          </a:extLst>
        </xdr:cNvPr>
        <xdr:cNvPicPr>
          <a:picLocks noChangeAspect="1" noChangeArrowheads="1"/>
        </xdr:cNvPicPr>
      </xdr:nvPicPr>
      <xdr:blipFill>
        <a:blip xmlns:r="http://schemas.openxmlformats.org/officeDocument/2006/relationships" r:embed="rId1" cstate="print"/>
        <a:srcRect/>
        <a:stretch>
          <a:fillRect/>
        </a:stretch>
      </xdr:blipFill>
      <xdr:spPr bwMode="auto">
        <a:xfrm>
          <a:off x="10886654" y="425450"/>
          <a:ext cx="1011977" cy="1093699"/>
        </a:xfrm>
        <a:prstGeom prst="rect">
          <a:avLst/>
        </a:prstGeom>
        <a:noFill/>
        <a:ln w="9525" algn="ctr">
          <a:miter lim="800000"/>
          <a:headEnd/>
          <a:tailEnd/>
        </a:ln>
      </xdr:spPr>
    </xdr:pic>
    <xdr:clientData/>
  </xdr:twoCellAnchor>
  <xdr:twoCellAnchor editAs="oneCell">
    <xdr:from>
      <xdr:col>3</xdr:col>
      <xdr:colOff>110066</xdr:colOff>
      <xdr:row>2</xdr:row>
      <xdr:rowOff>138642</xdr:rowOff>
    </xdr:from>
    <xdr:to>
      <xdr:col>4</xdr:col>
      <xdr:colOff>495300</xdr:colOff>
      <xdr:row>6</xdr:row>
      <xdr:rowOff>6350</xdr:rowOff>
    </xdr:to>
    <xdr:pic>
      <xdr:nvPicPr>
        <xdr:cNvPr id="9" name="Image 8">
          <a:extLst>
            <a:ext uri="{FF2B5EF4-FFF2-40B4-BE49-F238E27FC236}">
              <a16:creationId xmlns:a16="http://schemas.microsoft.com/office/drawing/2014/main" id="{00000000-0008-0000-2300-000009000000}"/>
            </a:ext>
          </a:extLst>
        </xdr:cNvPr>
        <xdr:cNvPicPr/>
      </xdr:nvPicPr>
      <xdr:blipFill>
        <a:blip xmlns:r="http://schemas.openxmlformats.org/officeDocument/2006/relationships" r:embed="rId2"/>
        <a:srcRect/>
        <a:stretch>
          <a:fillRect/>
        </a:stretch>
      </xdr:blipFill>
      <xdr:spPr bwMode="auto">
        <a:xfrm>
          <a:off x="4887806" y="519642"/>
          <a:ext cx="941494" cy="865928"/>
        </a:xfrm>
        <a:prstGeom prst="rect">
          <a:avLst/>
        </a:prstGeom>
        <a:noFill/>
      </xdr:spPr>
    </xdr:pic>
    <xdr:clientData/>
  </xdr:twoCellAnchor>
</xdr:wsDr>
</file>

<file path=xl/drawings/drawing37.xml><?xml version="1.0" encoding="utf-8"?>
<xdr:wsDr xmlns:xdr="http://schemas.openxmlformats.org/drawingml/2006/spreadsheetDrawing" xmlns:a="http://schemas.openxmlformats.org/drawingml/2006/main">
  <xdr:twoCellAnchor>
    <xdr:from>
      <xdr:col>13</xdr:col>
      <xdr:colOff>466576</xdr:colOff>
      <xdr:row>2</xdr:row>
      <xdr:rowOff>73025</xdr:rowOff>
    </xdr:from>
    <xdr:to>
      <xdr:col>14</xdr:col>
      <xdr:colOff>678243</xdr:colOff>
      <xdr:row>8</xdr:row>
      <xdr:rowOff>21166</xdr:rowOff>
    </xdr:to>
    <xdr:pic>
      <xdr:nvPicPr>
        <xdr:cNvPr id="2" name="Image 1" descr="Armoirievv">
          <a:extLst>
            <a:ext uri="{FF2B5EF4-FFF2-40B4-BE49-F238E27FC236}">
              <a16:creationId xmlns:a16="http://schemas.microsoft.com/office/drawing/2014/main" id="{00000000-0008-0000-2400-000002000000}"/>
            </a:ext>
          </a:extLst>
        </xdr:cNvPr>
        <xdr:cNvPicPr>
          <a:picLocks noChangeAspect="1" noChangeArrowheads="1"/>
        </xdr:cNvPicPr>
      </xdr:nvPicPr>
      <xdr:blipFill>
        <a:blip xmlns:r="http://schemas.openxmlformats.org/officeDocument/2006/relationships" r:embed="rId1" cstate="print"/>
        <a:srcRect/>
        <a:stretch>
          <a:fillRect/>
        </a:stretch>
      </xdr:blipFill>
      <xdr:spPr bwMode="auto">
        <a:xfrm>
          <a:off x="13512016" y="454025"/>
          <a:ext cx="1004147" cy="1296881"/>
        </a:xfrm>
        <a:prstGeom prst="rect">
          <a:avLst/>
        </a:prstGeom>
        <a:noFill/>
        <a:ln w="9525" algn="ctr">
          <a:miter lim="800000"/>
          <a:headEnd/>
          <a:tailEnd/>
        </a:ln>
      </xdr:spPr>
    </xdr:pic>
    <xdr:clientData/>
  </xdr:twoCellAnchor>
  <xdr:twoCellAnchor editAs="oneCell">
    <xdr:from>
      <xdr:col>3</xdr:col>
      <xdr:colOff>110066</xdr:colOff>
      <xdr:row>2</xdr:row>
      <xdr:rowOff>138642</xdr:rowOff>
    </xdr:from>
    <xdr:to>
      <xdr:col>4</xdr:col>
      <xdr:colOff>259080</xdr:colOff>
      <xdr:row>7</xdr:row>
      <xdr:rowOff>82550</xdr:rowOff>
    </xdr:to>
    <xdr:pic>
      <xdr:nvPicPr>
        <xdr:cNvPr id="3" name="Image 2">
          <a:extLst>
            <a:ext uri="{FF2B5EF4-FFF2-40B4-BE49-F238E27FC236}">
              <a16:creationId xmlns:a16="http://schemas.microsoft.com/office/drawing/2014/main" id="{00000000-0008-0000-2400-000003000000}"/>
            </a:ext>
          </a:extLst>
        </xdr:cNvPr>
        <xdr:cNvPicPr/>
      </xdr:nvPicPr>
      <xdr:blipFill>
        <a:blip xmlns:r="http://schemas.openxmlformats.org/officeDocument/2006/relationships" r:embed="rId2"/>
        <a:srcRect/>
        <a:stretch>
          <a:fillRect/>
        </a:stretch>
      </xdr:blipFill>
      <xdr:spPr bwMode="auto">
        <a:xfrm>
          <a:off x="5230706" y="519642"/>
          <a:ext cx="941494" cy="1117388"/>
        </a:xfrm>
        <a:prstGeom prst="rect">
          <a:avLst/>
        </a:prstGeom>
        <a:noFill/>
      </xdr:spPr>
    </xdr:pic>
    <xdr:clientData/>
  </xdr:twoCellAnchor>
  <xdr:twoCellAnchor>
    <xdr:from>
      <xdr:col>13</xdr:col>
      <xdr:colOff>466576</xdr:colOff>
      <xdr:row>2</xdr:row>
      <xdr:rowOff>73025</xdr:rowOff>
    </xdr:from>
    <xdr:to>
      <xdr:col>14</xdr:col>
      <xdr:colOff>678243</xdr:colOff>
      <xdr:row>8</xdr:row>
      <xdr:rowOff>21166</xdr:rowOff>
    </xdr:to>
    <xdr:pic>
      <xdr:nvPicPr>
        <xdr:cNvPr id="4" name="Image 3" descr="Armoirievv">
          <a:extLst>
            <a:ext uri="{FF2B5EF4-FFF2-40B4-BE49-F238E27FC236}">
              <a16:creationId xmlns:a16="http://schemas.microsoft.com/office/drawing/2014/main" id="{00000000-0008-0000-2400-000004000000}"/>
            </a:ext>
          </a:extLst>
        </xdr:cNvPr>
        <xdr:cNvPicPr>
          <a:picLocks noChangeAspect="1" noChangeArrowheads="1"/>
        </xdr:cNvPicPr>
      </xdr:nvPicPr>
      <xdr:blipFill>
        <a:blip xmlns:r="http://schemas.openxmlformats.org/officeDocument/2006/relationships" r:embed="rId1" cstate="print"/>
        <a:srcRect/>
        <a:stretch>
          <a:fillRect/>
        </a:stretch>
      </xdr:blipFill>
      <xdr:spPr bwMode="auto">
        <a:xfrm>
          <a:off x="13512016" y="454025"/>
          <a:ext cx="1004147" cy="1296881"/>
        </a:xfrm>
        <a:prstGeom prst="rect">
          <a:avLst/>
        </a:prstGeom>
        <a:noFill/>
        <a:ln w="9525" algn="ctr">
          <a:miter lim="800000"/>
          <a:headEnd/>
          <a:tailEnd/>
        </a:ln>
      </xdr:spPr>
    </xdr:pic>
    <xdr:clientData/>
  </xdr:twoCellAnchor>
  <xdr:twoCellAnchor editAs="oneCell">
    <xdr:from>
      <xdr:col>3</xdr:col>
      <xdr:colOff>110066</xdr:colOff>
      <xdr:row>2</xdr:row>
      <xdr:rowOff>138642</xdr:rowOff>
    </xdr:from>
    <xdr:to>
      <xdr:col>4</xdr:col>
      <xdr:colOff>259080</xdr:colOff>
      <xdr:row>7</xdr:row>
      <xdr:rowOff>82550</xdr:rowOff>
    </xdr:to>
    <xdr:pic>
      <xdr:nvPicPr>
        <xdr:cNvPr id="5" name="Image 4">
          <a:extLst>
            <a:ext uri="{FF2B5EF4-FFF2-40B4-BE49-F238E27FC236}">
              <a16:creationId xmlns:a16="http://schemas.microsoft.com/office/drawing/2014/main" id="{00000000-0008-0000-2400-000005000000}"/>
            </a:ext>
          </a:extLst>
        </xdr:cNvPr>
        <xdr:cNvPicPr/>
      </xdr:nvPicPr>
      <xdr:blipFill>
        <a:blip xmlns:r="http://schemas.openxmlformats.org/officeDocument/2006/relationships" r:embed="rId2"/>
        <a:srcRect/>
        <a:stretch>
          <a:fillRect/>
        </a:stretch>
      </xdr:blipFill>
      <xdr:spPr bwMode="auto">
        <a:xfrm>
          <a:off x="5230706" y="519642"/>
          <a:ext cx="941494" cy="1117388"/>
        </a:xfrm>
        <a:prstGeom prst="rect">
          <a:avLst/>
        </a:prstGeom>
        <a:noFill/>
      </xdr:spPr>
    </xdr:pic>
    <xdr:clientData/>
  </xdr:twoCellAnchor>
  <xdr:twoCellAnchor>
    <xdr:from>
      <xdr:col>13</xdr:col>
      <xdr:colOff>466576</xdr:colOff>
      <xdr:row>2</xdr:row>
      <xdr:rowOff>73025</xdr:rowOff>
    </xdr:from>
    <xdr:to>
      <xdr:col>14</xdr:col>
      <xdr:colOff>678243</xdr:colOff>
      <xdr:row>8</xdr:row>
      <xdr:rowOff>21166</xdr:rowOff>
    </xdr:to>
    <xdr:pic>
      <xdr:nvPicPr>
        <xdr:cNvPr id="6" name="Image 5" descr="Armoirievv">
          <a:extLst>
            <a:ext uri="{FF2B5EF4-FFF2-40B4-BE49-F238E27FC236}">
              <a16:creationId xmlns:a16="http://schemas.microsoft.com/office/drawing/2014/main" id="{00000000-0008-0000-2400-000006000000}"/>
            </a:ext>
          </a:extLst>
        </xdr:cNvPr>
        <xdr:cNvPicPr>
          <a:picLocks noChangeAspect="1" noChangeArrowheads="1"/>
        </xdr:cNvPicPr>
      </xdr:nvPicPr>
      <xdr:blipFill>
        <a:blip xmlns:r="http://schemas.openxmlformats.org/officeDocument/2006/relationships" r:embed="rId1" cstate="print"/>
        <a:srcRect/>
        <a:stretch>
          <a:fillRect/>
        </a:stretch>
      </xdr:blipFill>
      <xdr:spPr bwMode="auto">
        <a:xfrm>
          <a:off x="13512016" y="454025"/>
          <a:ext cx="1004147" cy="1296881"/>
        </a:xfrm>
        <a:prstGeom prst="rect">
          <a:avLst/>
        </a:prstGeom>
        <a:noFill/>
        <a:ln w="9525" algn="ctr">
          <a:miter lim="800000"/>
          <a:headEnd/>
          <a:tailEnd/>
        </a:ln>
      </xdr:spPr>
    </xdr:pic>
    <xdr:clientData/>
  </xdr:twoCellAnchor>
  <xdr:twoCellAnchor editAs="oneCell">
    <xdr:from>
      <xdr:col>3</xdr:col>
      <xdr:colOff>110066</xdr:colOff>
      <xdr:row>2</xdr:row>
      <xdr:rowOff>138642</xdr:rowOff>
    </xdr:from>
    <xdr:to>
      <xdr:col>4</xdr:col>
      <xdr:colOff>259080</xdr:colOff>
      <xdr:row>7</xdr:row>
      <xdr:rowOff>82550</xdr:rowOff>
    </xdr:to>
    <xdr:pic>
      <xdr:nvPicPr>
        <xdr:cNvPr id="7" name="Image 6">
          <a:extLst>
            <a:ext uri="{FF2B5EF4-FFF2-40B4-BE49-F238E27FC236}">
              <a16:creationId xmlns:a16="http://schemas.microsoft.com/office/drawing/2014/main" id="{00000000-0008-0000-2400-000007000000}"/>
            </a:ext>
          </a:extLst>
        </xdr:cNvPr>
        <xdr:cNvPicPr/>
      </xdr:nvPicPr>
      <xdr:blipFill>
        <a:blip xmlns:r="http://schemas.openxmlformats.org/officeDocument/2006/relationships" r:embed="rId2"/>
        <a:srcRect/>
        <a:stretch>
          <a:fillRect/>
        </a:stretch>
      </xdr:blipFill>
      <xdr:spPr bwMode="auto">
        <a:xfrm>
          <a:off x="5230706" y="519642"/>
          <a:ext cx="941494" cy="1117388"/>
        </a:xfrm>
        <a:prstGeom prst="rect">
          <a:avLst/>
        </a:prstGeom>
        <a:noFill/>
      </xdr:spPr>
    </xdr:pic>
    <xdr:clientData/>
  </xdr:twoCellAnchor>
  <xdr:twoCellAnchor>
    <xdr:from>
      <xdr:col>13</xdr:col>
      <xdr:colOff>466576</xdr:colOff>
      <xdr:row>2</xdr:row>
      <xdr:rowOff>73025</xdr:rowOff>
    </xdr:from>
    <xdr:to>
      <xdr:col>14</xdr:col>
      <xdr:colOff>678243</xdr:colOff>
      <xdr:row>8</xdr:row>
      <xdr:rowOff>21166</xdr:rowOff>
    </xdr:to>
    <xdr:pic>
      <xdr:nvPicPr>
        <xdr:cNvPr id="8" name="Image 7" descr="Armoirievv">
          <a:extLst>
            <a:ext uri="{FF2B5EF4-FFF2-40B4-BE49-F238E27FC236}">
              <a16:creationId xmlns:a16="http://schemas.microsoft.com/office/drawing/2014/main" id="{00000000-0008-0000-2400-000008000000}"/>
            </a:ext>
          </a:extLst>
        </xdr:cNvPr>
        <xdr:cNvPicPr>
          <a:picLocks noChangeAspect="1" noChangeArrowheads="1"/>
        </xdr:cNvPicPr>
      </xdr:nvPicPr>
      <xdr:blipFill>
        <a:blip xmlns:r="http://schemas.openxmlformats.org/officeDocument/2006/relationships" r:embed="rId1" cstate="print"/>
        <a:srcRect/>
        <a:stretch>
          <a:fillRect/>
        </a:stretch>
      </xdr:blipFill>
      <xdr:spPr bwMode="auto">
        <a:xfrm>
          <a:off x="13512016" y="454025"/>
          <a:ext cx="1004147" cy="1296881"/>
        </a:xfrm>
        <a:prstGeom prst="rect">
          <a:avLst/>
        </a:prstGeom>
        <a:noFill/>
        <a:ln w="9525" algn="ctr">
          <a:miter lim="800000"/>
          <a:headEnd/>
          <a:tailEnd/>
        </a:ln>
      </xdr:spPr>
    </xdr:pic>
    <xdr:clientData/>
  </xdr:twoCellAnchor>
  <xdr:twoCellAnchor editAs="oneCell">
    <xdr:from>
      <xdr:col>3</xdr:col>
      <xdr:colOff>110066</xdr:colOff>
      <xdr:row>2</xdr:row>
      <xdr:rowOff>138642</xdr:rowOff>
    </xdr:from>
    <xdr:to>
      <xdr:col>4</xdr:col>
      <xdr:colOff>259080</xdr:colOff>
      <xdr:row>7</xdr:row>
      <xdr:rowOff>82550</xdr:rowOff>
    </xdr:to>
    <xdr:pic>
      <xdr:nvPicPr>
        <xdr:cNvPr id="9" name="Image 8">
          <a:extLst>
            <a:ext uri="{FF2B5EF4-FFF2-40B4-BE49-F238E27FC236}">
              <a16:creationId xmlns:a16="http://schemas.microsoft.com/office/drawing/2014/main" id="{00000000-0008-0000-2400-000009000000}"/>
            </a:ext>
          </a:extLst>
        </xdr:cNvPr>
        <xdr:cNvPicPr/>
      </xdr:nvPicPr>
      <xdr:blipFill>
        <a:blip xmlns:r="http://schemas.openxmlformats.org/officeDocument/2006/relationships" r:embed="rId2"/>
        <a:srcRect/>
        <a:stretch>
          <a:fillRect/>
        </a:stretch>
      </xdr:blipFill>
      <xdr:spPr bwMode="auto">
        <a:xfrm>
          <a:off x="5230706" y="519642"/>
          <a:ext cx="941494" cy="1117388"/>
        </a:xfrm>
        <a:prstGeom prst="rect">
          <a:avLst/>
        </a:prstGeom>
        <a:noFill/>
      </xdr:spPr>
    </xdr:pic>
    <xdr:clientData/>
  </xdr:twoCellAnchor>
  <xdr:twoCellAnchor>
    <xdr:from>
      <xdr:col>13</xdr:col>
      <xdr:colOff>466576</xdr:colOff>
      <xdr:row>2</xdr:row>
      <xdr:rowOff>73025</xdr:rowOff>
    </xdr:from>
    <xdr:to>
      <xdr:col>14</xdr:col>
      <xdr:colOff>678243</xdr:colOff>
      <xdr:row>8</xdr:row>
      <xdr:rowOff>21166</xdr:rowOff>
    </xdr:to>
    <xdr:pic>
      <xdr:nvPicPr>
        <xdr:cNvPr id="10" name="Image 9" descr="Armoirievv">
          <a:extLst>
            <a:ext uri="{FF2B5EF4-FFF2-40B4-BE49-F238E27FC236}">
              <a16:creationId xmlns:a16="http://schemas.microsoft.com/office/drawing/2014/main" id="{00000000-0008-0000-2400-00000A000000}"/>
            </a:ext>
          </a:extLst>
        </xdr:cNvPr>
        <xdr:cNvPicPr>
          <a:picLocks noChangeAspect="1" noChangeArrowheads="1"/>
        </xdr:cNvPicPr>
      </xdr:nvPicPr>
      <xdr:blipFill>
        <a:blip xmlns:r="http://schemas.openxmlformats.org/officeDocument/2006/relationships" r:embed="rId1" cstate="print"/>
        <a:srcRect/>
        <a:stretch>
          <a:fillRect/>
        </a:stretch>
      </xdr:blipFill>
      <xdr:spPr bwMode="auto">
        <a:xfrm>
          <a:off x="13512016" y="454025"/>
          <a:ext cx="1004147" cy="1296881"/>
        </a:xfrm>
        <a:prstGeom prst="rect">
          <a:avLst/>
        </a:prstGeom>
        <a:noFill/>
        <a:ln w="9525" algn="ctr">
          <a:miter lim="800000"/>
          <a:headEnd/>
          <a:tailEnd/>
        </a:ln>
      </xdr:spPr>
    </xdr:pic>
    <xdr:clientData/>
  </xdr:twoCellAnchor>
  <xdr:twoCellAnchor editAs="oneCell">
    <xdr:from>
      <xdr:col>3</xdr:col>
      <xdr:colOff>110066</xdr:colOff>
      <xdr:row>2</xdr:row>
      <xdr:rowOff>138642</xdr:rowOff>
    </xdr:from>
    <xdr:to>
      <xdr:col>4</xdr:col>
      <xdr:colOff>259080</xdr:colOff>
      <xdr:row>7</xdr:row>
      <xdr:rowOff>82550</xdr:rowOff>
    </xdr:to>
    <xdr:pic>
      <xdr:nvPicPr>
        <xdr:cNvPr id="11" name="Image 10">
          <a:extLst>
            <a:ext uri="{FF2B5EF4-FFF2-40B4-BE49-F238E27FC236}">
              <a16:creationId xmlns:a16="http://schemas.microsoft.com/office/drawing/2014/main" id="{00000000-0008-0000-2400-00000B000000}"/>
            </a:ext>
          </a:extLst>
        </xdr:cNvPr>
        <xdr:cNvPicPr/>
      </xdr:nvPicPr>
      <xdr:blipFill>
        <a:blip xmlns:r="http://schemas.openxmlformats.org/officeDocument/2006/relationships" r:embed="rId2"/>
        <a:srcRect/>
        <a:stretch>
          <a:fillRect/>
        </a:stretch>
      </xdr:blipFill>
      <xdr:spPr bwMode="auto">
        <a:xfrm>
          <a:off x="5230706" y="519642"/>
          <a:ext cx="941494" cy="1117388"/>
        </a:xfrm>
        <a:prstGeom prst="rect">
          <a:avLst/>
        </a:prstGeom>
        <a:noFill/>
      </xdr:spPr>
    </xdr:pic>
    <xdr:clientData/>
  </xdr:twoCellAnchor>
</xdr:wsDr>
</file>

<file path=xl/drawings/drawing38.xml><?xml version="1.0" encoding="utf-8"?>
<xdr:wsDr xmlns:xdr="http://schemas.openxmlformats.org/drawingml/2006/spreadsheetDrawing" xmlns:a="http://schemas.openxmlformats.org/drawingml/2006/main">
  <xdr:twoCellAnchor>
    <xdr:from>
      <xdr:col>13</xdr:col>
      <xdr:colOff>348194</xdr:colOff>
      <xdr:row>2</xdr:row>
      <xdr:rowOff>44450</xdr:rowOff>
    </xdr:from>
    <xdr:to>
      <xdr:col>15</xdr:col>
      <xdr:colOff>57151</xdr:colOff>
      <xdr:row>6</xdr:row>
      <xdr:rowOff>139929</xdr:rowOff>
    </xdr:to>
    <xdr:pic>
      <xdr:nvPicPr>
        <xdr:cNvPr id="2" name="Image 1" descr="Armoirievv">
          <a:extLst>
            <a:ext uri="{FF2B5EF4-FFF2-40B4-BE49-F238E27FC236}">
              <a16:creationId xmlns:a16="http://schemas.microsoft.com/office/drawing/2014/main" id="{00000000-0008-0000-2500-000002000000}"/>
            </a:ext>
          </a:extLst>
        </xdr:cNvPr>
        <xdr:cNvPicPr>
          <a:picLocks noChangeAspect="1" noChangeArrowheads="1"/>
        </xdr:cNvPicPr>
      </xdr:nvPicPr>
      <xdr:blipFill>
        <a:blip xmlns:r="http://schemas.openxmlformats.org/officeDocument/2006/relationships" r:embed="rId1" cstate="print"/>
        <a:srcRect/>
        <a:stretch>
          <a:fillRect/>
        </a:stretch>
      </xdr:blipFill>
      <xdr:spPr bwMode="auto">
        <a:xfrm>
          <a:off x="10886654" y="425450"/>
          <a:ext cx="1011977" cy="1093699"/>
        </a:xfrm>
        <a:prstGeom prst="rect">
          <a:avLst/>
        </a:prstGeom>
        <a:noFill/>
        <a:ln w="9525" algn="ctr">
          <a:miter lim="800000"/>
          <a:headEnd/>
          <a:tailEnd/>
        </a:ln>
      </xdr:spPr>
    </xdr:pic>
    <xdr:clientData/>
  </xdr:twoCellAnchor>
  <xdr:twoCellAnchor editAs="oneCell">
    <xdr:from>
      <xdr:col>3</xdr:col>
      <xdr:colOff>110066</xdr:colOff>
      <xdr:row>2</xdr:row>
      <xdr:rowOff>138642</xdr:rowOff>
    </xdr:from>
    <xdr:to>
      <xdr:col>4</xdr:col>
      <xdr:colOff>495300</xdr:colOff>
      <xdr:row>6</xdr:row>
      <xdr:rowOff>6350</xdr:rowOff>
    </xdr:to>
    <xdr:pic>
      <xdr:nvPicPr>
        <xdr:cNvPr id="3" name="Image 2">
          <a:extLst>
            <a:ext uri="{FF2B5EF4-FFF2-40B4-BE49-F238E27FC236}">
              <a16:creationId xmlns:a16="http://schemas.microsoft.com/office/drawing/2014/main" id="{00000000-0008-0000-2500-000003000000}"/>
            </a:ext>
          </a:extLst>
        </xdr:cNvPr>
        <xdr:cNvPicPr/>
      </xdr:nvPicPr>
      <xdr:blipFill>
        <a:blip xmlns:r="http://schemas.openxmlformats.org/officeDocument/2006/relationships" r:embed="rId2"/>
        <a:srcRect/>
        <a:stretch>
          <a:fillRect/>
        </a:stretch>
      </xdr:blipFill>
      <xdr:spPr bwMode="auto">
        <a:xfrm>
          <a:off x="4887806" y="519642"/>
          <a:ext cx="941494" cy="865928"/>
        </a:xfrm>
        <a:prstGeom prst="rect">
          <a:avLst/>
        </a:prstGeom>
        <a:noFill/>
      </xdr:spPr>
    </xdr:pic>
    <xdr:clientData/>
  </xdr:twoCellAnchor>
  <xdr:twoCellAnchor>
    <xdr:from>
      <xdr:col>13</xdr:col>
      <xdr:colOff>348194</xdr:colOff>
      <xdr:row>2</xdr:row>
      <xdr:rowOff>44450</xdr:rowOff>
    </xdr:from>
    <xdr:to>
      <xdr:col>15</xdr:col>
      <xdr:colOff>57151</xdr:colOff>
      <xdr:row>6</xdr:row>
      <xdr:rowOff>139929</xdr:rowOff>
    </xdr:to>
    <xdr:pic>
      <xdr:nvPicPr>
        <xdr:cNvPr id="4" name="Image 1" descr="Armoirievv">
          <a:extLst>
            <a:ext uri="{FF2B5EF4-FFF2-40B4-BE49-F238E27FC236}">
              <a16:creationId xmlns:a16="http://schemas.microsoft.com/office/drawing/2014/main" id="{00000000-0008-0000-2500-000004000000}"/>
            </a:ext>
          </a:extLst>
        </xdr:cNvPr>
        <xdr:cNvPicPr>
          <a:picLocks noChangeAspect="1" noChangeArrowheads="1"/>
        </xdr:cNvPicPr>
      </xdr:nvPicPr>
      <xdr:blipFill>
        <a:blip xmlns:r="http://schemas.openxmlformats.org/officeDocument/2006/relationships" r:embed="rId1" cstate="print"/>
        <a:srcRect/>
        <a:stretch>
          <a:fillRect/>
        </a:stretch>
      </xdr:blipFill>
      <xdr:spPr bwMode="auto">
        <a:xfrm>
          <a:off x="10886654" y="425450"/>
          <a:ext cx="1011977" cy="1093699"/>
        </a:xfrm>
        <a:prstGeom prst="rect">
          <a:avLst/>
        </a:prstGeom>
        <a:noFill/>
        <a:ln w="9525" algn="ctr">
          <a:miter lim="800000"/>
          <a:headEnd/>
          <a:tailEnd/>
        </a:ln>
      </xdr:spPr>
    </xdr:pic>
    <xdr:clientData/>
  </xdr:twoCellAnchor>
  <xdr:twoCellAnchor editAs="oneCell">
    <xdr:from>
      <xdr:col>3</xdr:col>
      <xdr:colOff>110066</xdr:colOff>
      <xdr:row>2</xdr:row>
      <xdr:rowOff>138642</xdr:rowOff>
    </xdr:from>
    <xdr:to>
      <xdr:col>4</xdr:col>
      <xdr:colOff>495300</xdr:colOff>
      <xdr:row>6</xdr:row>
      <xdr:rowOff>6350</xdr:rowOff>
    </xdr:to>
    <xdr:pic>
      <xdr:nvPicPr>
        <xdr:cNvPr id="5" name="Image 4">
          <a:extLst>
            <a:ext uri="{FF2B5EF4-FFF2-40B4-BE49-F238E27FC236}">
              <a16:creationId xmlns:a16="http://schemas.microsoft.com/office/drawing/2014/main" id="{00000000-0008-0000-2500-000005000000}"/>
            </a:ext>
          </a:extLst>
        </xdr:cNvPr>
        <xdr:cNvPicPr/>
      </xdr:nvPicPr>
      <xdr:blipFill>
        <a:blip xmlns:r="http://schemas.openxmlformats.org/officeDocument/2006/relationships" r:embed="rId2"/>
        <a:srcRect/>
        <a:stretch>
          <a:fillRect/>
        </a:stretch>
      </xdr:blipFill>
      <xdr:spPr bwMode="auto">
        <a:xfrm>
          <a:off x="4887806" y="519642"/>
          <a:ext cx="941494" cy="865928"/>
        </a:xfrm>
        <a:prstGeom prst="rect">
          <a:avLst/>
        </a:prstGeom>
        <a:noFill/>
      </xdr:spPr>
    </xdr:pic>
    <xdr:clientData/>
  </xdr:twoCellAnchor>
  <xdr:twoCellAnchor>
    <xdr:from>
      <xdr:col>13</xdr:col>
      <xdr:colOff>348194</xdr:colOff>
      <xdr:row>2</xdr:row>
      <xdr:rowOff>44450</xdr:rowOff>
    </xdr:from>
    <xdr:to>
      <xdr:col>15</xdr:col>
      <xdr:colOff>57151</xdr:colOff>
      <xdr:row>6</xdr:row>
      <xdr:rowOff>139929</xdr:rowOff>
    </xdr:to>
    <xdr:pic>
      <xdr:nvPicPr>
        <xdr:cNvPr id="6" name="Image 5" descr="Armoirievv">
          <a:extLst>
            <a:ext uri="{FF2B5EF4-FFF2-40B4-BE49-F238E27FC236}">
              <a16:creationId xmlns:a16="http://schemas.microsoft.com/office/drawing/2014/main" id="{00000000-0008-0000-2500-000006000000}"/>
            </a:ext>
          </a:extLst>
        </xdr:cNvPr>
        <xdr:cNvPicPr>
          <a:picLocks noChangeAspect="1" noChangeArrowheads="1"/>
        </xdr:cNvPicPr>
      </xdr:nvPicPr>
      <xdr:blipFill>
        <a:blip xmlns:r="http://schemas.openxmlformats.org/officeDocument/2006/relationships" r:embed="rId1" cstate="print"/>
        <a:srcRect/>
        <a:stretch>
          <a:fillRect/>
        </a:stretch>
      </xdr:blipFill>
      <xdr:spPr bwMode="auto">
        <a:xfrm>
          <a:off x="10886654" y="425450"/>
          <a:ext cx="1011977" cy="1093699"/>
        </a:xfrm>
        <a:prstGeom prst="rect">
          <a:avLst/>
        </a:prstGeom>
        <a:noFill/>
        <a:ln w="9525" algn="ctr">
          <a:miter lim="800000"/>
          <a:headEnd/>
          <a:tailEnd/>
        </a:ln>
      </xdr:spPr>
    </xdr:pic>
    <xdr:clientData/>
  </xdr:twoCellAnchor>
  <xdr:twoCellAnchor editAs="oneCell">
    <xdr:from>
      <xdr:col>3</xdr:col>
      <xdr:colOff>110066</xdr:colOff>
      <xdr:row>2</xdr:row>
      <xdr:rowOff>138642</xdr:rowOff>
    </xdr:from>
    <xdr:to>
      <xdr:col>4</xdr:col>
      <xdr:colOff>495300</xdr:colOff>
      <xdr:row>6</xdr:row>
      <xdr:rowOff>6350</xdr:rowOff>
    </xdr:to>
    <xdr:pic>
      <xdr:nvPicPr>
        <xdr:cNvPr id="7" name="Image 6">
          <a:extLst>
            <a:ext uri="{FF2B5EF4-FFF2-40B4-BE49-F238E27FC236}">
              <a16:creationId xmlns:a16="http://schemas.microsoft.com/office/drawing/2014/main" id="{00000000-0008-0000-2500-000007000000}"/>
            </a:ext>
          </a:extLst>
        </xdr:cNvPr>
        <xdr:cNvPicPr/>
      </xdr:nvPicPr>
      <xdr:blipFill>
        <a:blip xmlns:r="http://schemas.openxmlformats.org/officeDocument/2006/relationships" r:embed="rId2"/>
        <a:srcRect/>
        <a:stretch>
          <a:fillRect/>
        </a:stretch>
      </xdr:blipFill>
      <xdr:spPr bwMode="auto">
        <a:xfrm>
          <a:off x="4887806" y="519642"/>
          <a:ext cx="941494" cy="865928"/>
        </a:xfrm>
        <a:prstGeom prst="rect">
          <a:avLst/>
        </a:prstGeom>
        <a:noFill/>
      </xdr:spPr>
    </xdr:pic>
    <xdr:clientData/>
  </xdr:twoCellAnchor>
  <xdr:twoCellAnchor>
    <xdr:from>
      <xdr:col>13</xdr:col>
      <xdr:colOff>348194</xdr:colOff>
      <xdr:row>2</xdr:row>
      <xdr:rowOff>44450</xdr:rowOff>
    </xdr:from>
    <xdr:to>
      <xdr:col>15</xdr:col>
      <xdr:colOff>57151</xdr:colOff>
      <xdr:row>6</xdr:row>
      <xdr:rowOff>139929</xdr:rowOff>
    </xdr:to>
    <xdr:pic>
      <xdr:nvPicPr>
        <xdr:cNvPr id="8" name="Image 7" descr="Armoirievv">
          <a:extLst>
            <a:ext uri="{FF2B5EF4-FFF2-40B4-BE49-F238E27FC236}">
              <a16:creationId xmlns:a16="http://schemas.microsoft.com/office/drawing/2014/main" id="{00000000-0008-0000-2500-000008000000}"/>
            </a:ext>
          </a:extLst>
        </xdr:cNvPr>
        <xdr:cNvPicPr>
          <a:picLocks noChangeAspect="1" noChangeArrowheads="1"/>
        </xdr:cNvPicPr>
      </xdr:nvPicPr>
      <xdr:blipFill>
        <a:blip xmlns:r="http://schemas.openxmlformats.org/officeDocument/2006/relationships" r:embed="rId1" cstate="print"/>
        <a:srcRect/>
        <a:stretch>
          <a:fillRect/>
        </a:stretch>
      </xdr:blipFill>
      <xdr:spPr bwMode="auto">
        <a:xfrm>
          <a:off x="10886654" y="425450"/>
          <a:ext cx="1011977" cy="1093699"/>
        </a:xfrm>
        <a:prstGeom prst="rect">
          <a:avLst/>
        </a:prstGeom>
        <a:noFill/>
        <a:ln w="9525" algn="ctr">
          <a:miter lim="800000"/>
          <a:headEnd/>
          <a:tailEnd/>
        </a:ln>
      </xdr:spPr>
    </xdr:pic>
    <xdr:clientData/>
  </xdr:twoCellAnchor>
  <xdr:twoCellAnchor editAs="oneCell">
    <xdr:from>
      <xdr:col>3</xdr:col>
      <xdr:colOff>110066</xdr:colOff>
      <xdr:row>2</xdr:row>
      <xdr:rowOff>138642</xdr:rowOff>
    </xdr:from>
    <xdr:to>
      <xdr:col>4</xdr:col>
      <xdr:colOff>495300</xdr:colOff>
      <xdr:row>6</xdr:row>
      <xdr:rowOff>6350</xdr:rowOff>
    </xdr:to>
    <xdr:pic>
      <xdr:nvPicPr>
        <xdr:cNvPr id="9" name="Image 8">
          <a:extLst>
            <a:ext uri="{FF2B5EF4-FFF2-40B4-BE49-F238E27FC236}">
              <a16:creationId xmlns:a16="http://schemas.microsoft.com/office/drawing/2014/main" id="{00000000-0008-0000-2500-000009000000}"/>
            </a:ext>
          </a:extLst>
        </xdr:cNvPr>
        <xdr:cNvPicPr/>
      </xdr:nvPicPr>
      <xdr:blipFill>
        <a:blip xmlns:r="http://schemas.openxmlformats.org/officeDocument/2006/relationships" r:embed="rId2"/>
        <a:srcRect/>
        <a:stretch>
          <a:fillRect/>
        </a:stretch>
      </xdr:blipFill>
      <xdr:spPr bwMode="auto">
        <a:xfrm>
          <a:off x="4887806" y="519642"/>
          <a:ext cx="941494" cy="865928"/>
        </a:xfrm>
        <a:prstGeom prst="rect">
          <a:avLst/>
        </a:prstGeom>
        <a:noFill/>
      </xdr:spPr>
    </xdr:pic>
    <xdr:clientData/>
  </xdr:twoCellAnchor>
</xdr:wsDr>
</file>

<file path=xl/drawings/drawing39.xml><?xml version="1.0" encoding="utf-8"?>
<xdr:wsDr xmlns:xdr="http://schemas.openxmlformats.org/drawingml/2006/spreadsheetDrawing" xmlns:a="http://schemas.openxmlformats.org/drawingml/2006/main">
  <xdr:twoCellAnchor>
    <xdr:from>
      <xdr:col>13</xdr:col>
      <xdr:colOff>466576</xdr:colOff>
      <xdr:row>2</xdr:row>
      <xdr:rowOff>73025</xdr:rowOff>
    </xdr:from>
    <xdr:to>
      <xdr:col>14</xdr:col>
      <xdr:colOff>678243</xdr:colOff>
      <xdr:row>8</xdr:row>
      <xdr:rowOff>21166</xdr:rowOff>
    </xdr:to>
    <xdr:pic>
      <xdr:nvPicPr>
        <xdr:cNvPr id="2" name="Image 1" descr="Armoirievv">
          <a:extLst>
            <a:ext uri="{FF2B5EF4-FFF2-40B4-BE49-F238E27FC236}">
              <a16:creationId xmlns:a16="http://schemas.microsoft.com/office/drawing/2014/main" id="{00000000-0008-0000-2600-000002000000}"/>
            </a:ext>
          </a:extLst>
        </xdr:cNvPr>
        <xdr:cNvPicPr>
          <a:picLocks noChangeAspect="1" noChangeArrowheads="1"/>
        </xdr:cNvPicPr>
      </xdr:nvPicPr>
      <xdr:blipFill>
        <a:blip xmlns:r="http://schemas.openxmlformats.org/officeDocument/2006/relationships" r:embed="rId1" cstate="print"/>
        <a:srcRect/>
        <a:stretch>
          <a:fillRect/>
        </a:stretch>
      </xdr:blipFill>
      <xdr:spPr bwMode="auto">
        <a:xfrm>
          <a:off x="13512016" y="454025"/>
          <a:ext cx="1004147" cy="1296881"/>
        </a:xfrm>
        <a:prstGeom prst="rect">
          <a:avLst/>
        </a:prstGeom>
        <a:noFill/>
        <a:ln w="9525" algn="ctr">
          <a:miter lim="800000"/>
          <a:headEnd/>
          <a:tailEnd/>
        </a:ln>
      </xdr:spPr>
    </xdr:pic>
    <xdr:clientData/>
  </xdr:twoCellAnchor>
  <xdr:twoCellAnchor editAs="oneCell">
    <xdr:from>
      <xdr:col>3</xdr:col>
      <xdr:colOff>110066</xdr:colOff>
      <xdr:row>2</xdr:row>
      <xdr:rowOff>138642</xdr:rowOff>
    </xdr:from>
    <xdr:to>
      <xdr:col>4</xdr:col>
      <xdr:colOff>259080</xdr:colOff>
      <xdr:row>7</xdr:row>
      <xdr:rowOff>82550</xdr:rowOff>
    </xdr:to>
    <xdr:pic>
      <xdr:nvPicPr>
        <xdr:cNvPr id="3" name="Image 2">
          <a:extLst>
            <a:ext uri="{FF2B5EF4-FFF2-40B4-BE49-F238E27FC236}">
              <a16:creationId xmlns:a16="http://schemas.microsoft.com/office/drawing/2014/main" id="{00000000-0008-0000-2600-000003000000}"/>
            </a:ext>
          </a:extLst>
        </xdr:cNvPr>
        <xdr:cNvPicPr/>
      </xdr:nvPicPr>
      <xdr:blipFill>
        <a:blip xmlns:r="http://schemas.openxmlformats.org/officeDocument/2006/relationships" r:embed="rId2"/>
        <a:srcRect/>
        <a:stretch>
          <a:fillRect/>
        </a:stretch>
      </xdr:blipFill>
      <xdr:spPr bwMode="auto">
        <a:xfrm>
          <a:off x="5230706" y="519642"/>
          <a:ext cx="941494" cy="1117388"/>
        </a:xfrm>
        <a:prstGeom prst="rect">
          <a:avLst/>
        </a:prstGeom>
        <a:noFill/>
      </xdr:spPr>
    </xdr:pic>
    <xdr:clientData/>
  </xdr:twoCellAnchor>
  <xdr:twoCellAnchor>
    <xdr:from>
      <xdr:col>13</xdr:col>
      <xdr:colOff>466576</xdr:colOff>
      <xdr:row>2</xdr:row>
      <xdr:rowOff>73025</xdr:rowOff>
    </xdr:from>
    <xdr:to>
      <xdr:col>14</xdr:col>
      <xdr:colOff>678243</xdr:colOff>
      <xdr:row>8</xdr:row>
      <xdr:rowOff>21166</xdr:rowOff>
    </xdr:to>
    <xdr:pic>
      <xdr:nvPicPr>
        <xdr:cNvPr id="4" name="Image 3" descr="Armoirievv">
          <a:extLst>
            <a:ext uri="{FF2B5EF4-FFF2-40B4-BE49-F238E27FC236}">
              <a16:creationId xmlns:a16="http://schemas.microsoft.com/office/drawing/2014/main" id="{00000000-0008-0000-2600-000004000000}"/>
            </a:ext>
          </a:extLst>
        </xdr:cNvPr>
        <xdr:cNvPicPr>
          <a:picLocks noChangeAspect="1" noChangeArrowheads="1"/>
        </xdr:cNvPicPr>
      </xdr:nvPicPr>
      <xdr:blipFill>
        <a:blip xmlns:r="http://schemas.openxmlformats.org/officeDocument/2006/relationships" r:embed="rId1" cstate="print"/>
        <a:srcRect/>
        <a:stretch>
          <a:fillRect/>
        </a:stretch>
      </xdr:blipFill>
      <xdr:spPr bwMode="auto">
        <a:xfrm>
          <a:off x="13512016" y="454025"/>
          <a:ext cx="1004147" cy="1296881"/>
        </a:xfrm>
        <a:prstGeom prst="rect">
          <a:avLst/>
        </a:prstGeom>
        <a:noFill/>
        <a:ln w="9525" algn="ctr">
          <a:miter lim="800000"/>
          <a:headEnd/>
          <a:tailEnd/>
        </a:ln>
      </xdr:spPr>
    </xdr:pic>
    <xdr:clientData/>
  </xdr:twoCellAnchor>
  <xdr:twoCellAnchor editAs="oneCell">
    <xdr:from>
      <xdr:col>3</xdr:col>
      <xdr:colOff>110066</xdr:colOff>
      <xdr:row>2</xdr:row>
      <xdr:rowOff>138642</xdr:rowOff>
    </xdr:from>
    <xdr:to>
      <xdr:col>4</xdr:col>
      <xdr:colOff>259080</xdr:colOff>
      <xdr:row>7</xdr:row>
      <xdr:rowOff>82550</xdr:rowOff>
    </xdr:to>
    <xdr:pic>
      <xdr:nvPicPr>
        <xdr:cNvPr id="5" name="Image 4">
          <a:extLst>
            <a:ext uri="{FF2B5EF4-FFF2-40B4-BE49-F238E27FC236}">
              <a16:creationId xmlns:a16="http://schemas.microsoft.com/office/drawing/2014/main" id="{00000000-0008-0000-2600-000005000000}"/>
            </a:ext>
          </a:extLst>
        </xdr:cNvPr>
        <xdr:cNvPicPr/>
      </xdr:nvPicPr>
      <xdr:blipFill>
        <a:blip xmlns:r="http://schemas.openxmlformats.org/officeDocument/2006/relationships" r:embed="rId2"/>
        <a:srcRect/>
        <a:stretch>
          <a:fillRect/>
        </a:stretch>
      </xdr:blipFill>
      <xdr:spPr bwMode="auto">
        <a:xfrm>
          <a:off x="5230706" y="519642"/>
          <a:ext cx="941494" cy="1117388"/>
        </a:xfrm>
        <a:prstGeom prst="rect">
          <a:avLst/>
        </a:prstGeom>
        <a:noFill/>
      </xdr:spPr>
    </xdr:pic>
    <xdr:clientData/>
  </xdr:twoCellAnchor>
  <xdr:twoCellAnchor>
    <xdr:from>
      <xdr:col>13</xdr:col>
      <xdr:colOff>466576</xdr:colOff>
      <xdr:row>2</xdr:row>
      <xdr:rowOff>73025</xdr:rowOff>
    </xdr:from>
    <xdr:to>
      <xdr:col>14</xdr:col>
      <xdr:colOff>678243</xdr:colOff>
      <xdr:row>8</xdr:row>
      <xdr:rowOff>21166</xdr:rowOff>
    </xdr:to>
    <xdr:pic>
      <xdr:nvPicPr>
        <xdr:cNvPr id="6" name="Image 5" descr="Armoirievv">
          <a:extLst>
            <a:ext uri="{FF2B5EF4-FFF2-40B4-BE49-F238E27FC236}">
              <a16:creationId xmlns:a16="http://schemas.microsoft.com/office/drawing/2014/main" id="{00000000-0008-0000-2600-000006000000}"/>
            </a:ext>
          </a:extLst>
        </xdr:cNvPr>
        <xdr:cNvPicPr>
          <a:picLocks noChangeAspect="1" noChangeArrowheads="1"/>
        </xdr:cNvPicPr>
      </xdr:nvPicPr>
      <xdr:blipFill>
        <a:blip xmlns:r="http://schemas.openxmlformats.org/officeDocument/2006/relationships" r:embed="rId1" cstate="print"/>
        <a:srcRect/>
        <a:stretch>
          <a:fillRect/>
        </a:stretch>
      </xdr:blipFill>
      <xdr:spPr bwMode="auto">
        <a:xfrm>
          <a:off x="13512016" y="454025"/>
          <a:ext cx="1004147" cy="1296881"/>
        </a:xfrm>
        <a:prstGeom prst="rect">
          <a:avLst/>
        </a:prstGeom>
        <a:noFill/>
        <a:ln w="9525" algn="ctr">
          <a:miter lim="800000"/>
          <a:headEnd/>
          <a:tailEnd/>
        </a:ln>
      </xdr:spPr>
    </xdr:pic>
    <xdr:clientData/>
  </xdr:twoCellAnchor>
  <xdr:twoCellAnchor editAs="oneCell">
    <xdr:from>
      <xdr:col>3</xdr:col>
      <xdr:colOff>110066</xdr:colOff>
      <xdr:row>2</xdr:row>
      <xdr:rowOff>138642</xdr:rowOff>
    </xdr:from>
    <xdr:to>
      <xdr:col>4</xdr:col>
      <xdr:colOff>259080</xdr:colOff>
      <xdr:row>7</xdr:row>
      <xdr:rowOff>82550</xdr:rowOff>
    </xdr:to>
    <xdr:pic>
      <xdr:nvPicPr>
        <xdr:cNvPr id="7" name="Image 6">
          <a:extLst>
            <a:ext uri="{FF2B5EF4-FFF2-40B4-BE49-F238E27FC236}">
              <a16:creationId xmlns:a16="http://schemas.microsoft.com/office/drawing/2014/main" id="{00000000-0008-0000-2600-000007000000}"/>
            </a:ext>
          </a:extLst>
        </xdr:cNvPr>
        <xdr:cNvPicPr/>
      </xdr:nvPicPr>
      <xdr:blipFill>
        <a:blip xmlns:r="http://schemas.openxmlformats.org/officeDocument/2006/relationships" r:embed="rId2"/>
        <a:srcRect/>
        <a:stretch>
          <a:fillRect/>
        </a:stretch>
      </xdr:blipFill>
      <xdr:spPr bwMode="auto">
        <a:xfrm>
          <a:off x="5230706" y="519642"/>
          <a:ext cx="941494" cy="1117388"/>
        </a:xfrm>
        <a:prstGeom prst="rect">
          <a:avLst/>
        </a:prstGeom>
        <a:noFill/>
      </xdr:spPr>
    </xdr:pic>
    <xdr:clientData/>
  </xdr:twoCellAnchor>
  <xdr:twoCellAnchor>
    <xdr:from>
      <xdr:col>13</xdr:col>
      <xdr:colOff>466576</xdr:colOff>
      <xdr:row>2</xdr:row>
      <xdr:rowOff>73025</xdr:rowOff>
    </xdr:from>
    <xdr:to>
      <xdr:col>14</xdr:col>
      <xdr:colOff>678243</xdr:colOff>
      <xdr:row>8</xdr:row>
      <xdr:rowOff>21166</xdr:rowOff>
    </xdr:to>
    <xdr:pic>
      <xdr:nvPicPr>
        <xdr:cNvPr id="8" name="Image 7" descr="Armoirievv">
          <a:extLst>
            <a:ext uri="{FF2B5EF4-FFF2-40B4-BE49-F238E27FC236}">
              <a16:creationId xmlns:a16="http://schemas.microsoft.com/office/drawing/2014/main" id="{00000000-0008-0000-2600-000008000000}"/>
            </a:ext>
          </a:extLst>
        </xdr:cNvPr>
        <xdr:cNvPicPr>
          <a:picLocks noChangeAspect="1" noChangeArrowheads="1"/>
        </xdr:cNvPicPr>
      </xdr:nvPicPr>
      <xdr:blipFill>
        <a:blip xmlns:r="http://schemas.openxmlformats.org/officeDocument/2006/relationships" r:embed="rId1" cstate="print"/>
        <a:srcRect/>
        <a:stretch>
          <a:fillRect/>
        </a:stretch>
      </xdr:blipFill>
      <xdr:spPr bwMode="auto">
        <a:xfrm>
          <a:off x="13512016" y="454025"/>
          <a:ext cx="1004147" cy="1296881"/>
        </a:xfrm>
        <a:prstGeom prst="rect">
          <a:avLst/>
        </a:prstGeom>
        <a:noFill/>
        <a:ln w="9525" algn="ctr">
          <a:miter lim="800000"/>
          <a:headEnd/>
          <a:tailEnd/>
        </a:ln>
      </xdr:spPr>
    </xdr:pic>
    <xdr:clientData/>
  </xdr:twoCellAnchor>
  <xdr:twoCellAnchor editAs="oneCell">
    <xdr:from>
      <xdr:col>3</xdr:col>
      <xdr:colOff>110066</xdr:colOff>
      <xdr:row>2</xdr:row>
      <xdr:rowOff>138642</xdr:rowOff>
    </xdr:from>
    <xdr:to>
      <xdr:col>4</xdr:col>
      <xdr:colOff>259080</xdr:colOff>
      <xdr:row>7</xdr:row>
      <xdr:rowOff>82550</xdr:rowOff>
    </xdr:to>
    <xdr:pic>
      <xdr:nvPicPr>
        <xdr:cNvPr id="9" name="Image 8">
          <a:extLst>
            <a:ext uri="{FF2B5EF4-FFF2-40B4-BE49-F238E27FC236}">
              <a16:creationId xmlns:a16="http://schemas.microsoft.com/office/drawing/2014/main" id="{00000000-0008-0000-2600-000009000000}"/>
            </a:ext>
          </a:extLst>
        </xdr:cNvPr>
        <xdr:cNvPicPr/>
      </xdr:nvPicPr>
      <xdr:blipFill>
        <a:blip xmlns:r="http://schemas.openxmlformats.org/officeDocument/2006/relationships" r:embed="rId2"/>
        <a:srcRect/>
        <a:stretch>
          <a:fillRect/>
        </a:stretch>
      </xdr:blipFill>
      <xdr:spPr bwMode="auto">
        <a:xfrm>
          <a:off x="5230706" y="519642"/>
          <a:ext cx="941494" cy="1117388"/>
        </a:xfrm>
        <a:prstGeom prst="rect">
          <a:avLst/>
        </a:prstGeom>
        <a:noFill/>
      </xdr:spPr>
    </xdr:pic>
    <xdr:clientData/>
  </xdr:twoCellAnchor>
  <xdr:twoCellAnchor>
    <xdr:from>
      <xdr:col>13</xdr:col>
      <xdr:colOff>466576</xdr:colOff>
      <xdr:row>2</xdr:row>
      <xdr:rowOff>73025</xdr:rowOff>
    </xdr:from>
    <xdr:to>
      <xdr:col>14</xdr:col>
      <xdr:colOff>678243</xdr:colOff>
      <xdr:row>8</xdr:row>
      <xdr:rowOff>21166</xdr:rowOff>
    </xdr:to>
    <xdr:pic>
      <xdr:nvPicPr>
        <xdr:cNvPr id="10" name="Image 9" descr="Armoirievv">
          <a:extLst>
            <a:ext uri="{FF2B5EF4-FFF2-40B4-BE49-F238E27FC236}">
              <a16:creationId xmlns:a16="http://schemas.microsoft.com/office/drawing/2014/main" id="{00000000-0008-0000-2600-00000A000000}"/>
            </a:ext>
          </a:extLst>
        </xdr:cNvPr>
        <xdr:cNvPicPr>
          <a:picLocks noChangeAspect="1" noChangeArrowheads="1"/>
        </xdr:cNvPicPr>
      </xdr:nvPicPr>
      <xdr:blipFill>
        <a:blip xmlns:r="http://schemas.openxmlformats.org/officeDocument/2006/relationships" r:embed="rId1" cstate="print"/>
        <a:srcRect/>
        <a:stretch>
          <a:fillRect/>
        </a:stretch>
      </xdr:blipFill>
      <xdr:spPr bwMode="auto">
        <a:xfrm>
          <a:off x="13512016" y="454025"/>
          <a:ext cx="1004147" cy="1296881"/>
        </a:xfrm>
        <a:prstGeom prst="rect">
          <a:avLst/>
        </a:prstGeom>
        <a:noFill/>
        <a:ln w="9525" algn="ctr">
          <a:miter lim="800000"/>
          <a:headEnd/>
          <a:tailEnd/>
        </a:ln>
      </xdr:spPr>
    </xdr:pic>
    <xdr:clientData/>
  </xdr:twoCellAnchor>
  <xdr:twoCellAnchor editAs="oneCell">
    <xdr:from>
      <xdr:col>3</xdr:col>
      <xdr:colOff>110066</xdr:colOff>
      <xdr:row>2</xdr:row>
      <xdr:rowOff>138642</xdr:rowOff>
    </xdr:from>
    <xdr:to>
      <xdr:col>4</xdr:col>
      <xdr:colOff>259080</xdr:colOff>
      <xdr:row>7</xdr:row>
      <xdr:rowOff>82550</xdr:rowOff>
    </xdr:to>
    <xdr:pic>
      <xdr:nvPicPr>
        <xdr:cNvPr id="11" name="Image 10">
          <a:extLst>
            <a:ext uri="{FF2B5EF4-FFF2-40B4-BE49-F238E27FC236}">
              <a16:creationId xmlns:a16="http://schemas.microsoft.com/office/drawing/2014/main" id="{00000000-0008-0000-2600-00000B000000}"/>
            </a:ext>
          </a:extLst>
        </xdr:cNvPr>
        <xdr:cNvPicPr/>
      </xdr:nvPicPr>
      <xdr:blipFill>
        <a:blip xmlns:r="http://schemas.openxmlformats.org/officeDocument/2006/relationships" r:embed="rId2"/>
        <a:srcRect/>
        <a:stretch>
          <a:fillRect/>
        </a:stretch>
      </xdr:blipFill>
      <xdr:spPr bwMode="auto">
        <a:xfrm>
          <a:off x="5230706" y="519642"/>
          <a:ext cx="941494" cy="1117388"/>
        </a:xfrm>
        <a:prstGeom prst="rect">
          <a:avLst/>
        </a:prstGeom>
        <a:noFill/>
      </xdr:spPr>
    </xdr:pic>
    <xdr:clientData/>
  </xdr:twoCellAnchor>
</xdr:wsDr>
</file>

<file path=xl/drawings/drawing40.xml><?xml version="1.0" encoding="utf-8"?>
<xdr:wsDr xmlns:xdr="http://schemas.openxmlformats.org/drawingml/2006/spreadsheetDrawing" xmlns:a="http://schemas.openxmlformats.org/drawingml/2006/main">
  <xdr:twoCellAnchor>
    <xdr:from>
      <xdr:col>13</xdr:col>
      <xdr:colOff>348194</xdr:colOff>
      <xdr:row>2</xdr:row>
      <xdr:rowOff>44450</xdr:rowOff>
    </xdr:from>
    <xdr:to>
      <xdr:col>15</xdr:col>
      <xdr:colOff>57151</xdr:colOff>
      <xdr:row>6</xdr:row>
      <xdr:rowOff>139929</xdr:rowOff>
    </xdr:to>
    <xdr:pic>
      <xdr:nvPicPr>
        <xdr:cNvPr id="2" name="Image 1" descr="Armoirievv">
          <a:extLst>
            <a:ext uri="{FF2B5EF4-FFF2-40B4-BE49-F238E27FC236}">
              <a16:creationId xmlns:a16="http://schemas.microsoft.com/office/drawing/2014/main" id="{00000000-0008-0000-2700-000002000000}"/>
            </a:ext>
          </a:extLst>
        </xdr:cNvPr>
        <xdr:cNvPicPr>
          <a:picLocks noChangeAspect="1" noChangeArrowheads="1"/>
        </xdr:cNvPicPr>
      </xdr:nvPicPr>
      <xdr:blipFill>
        <a:blip xmlns:r="http://schemas.openxmlformats.org/officeDocument/2006/relationships" r:embed="rId1" cstate="print"/>
        <a:srcRect/>
        <a:stretch>
          <a:fillRect/>
        </a:stretch>
      </xdr:blipFill>
      <xdr:spPr bwMode="auto">
        <a:xfrm>
          <a:off x="10886654" y="425450"/>
          <a:ext cx="1011977" cy="1093699"/>
        </a:xfrm>
        <a:prstGeom prst="rect">
          <a:avLst/>
        </a:prstGeom>
        <a:noFill/>
        <a:ln w="9525" algn="ctr">
          <a:miter lim="800000"/>
          <a:headEnd/>
          <a:tailEnd/>
        </a:ln>
      </xdr:spPr>
    </xdr:pic>
    <xdr:clientData/>
  </xdr:twoCellAnchor>
  <xdr:twoCellAnchor editAs="oneCell">
    <xdr:from>
      <xdr:col>3</xdr:col>
      <xdr:colOff>110066</xdr:colOff>
      <xdr:row>2</xdr:row>
      <xdr:rowOff>138642</xdr:rowOff>
    </xdr:from>
    <xdr:to>
      <xdr:col>4</xdr:col>
      <xdr:colOff>495300</xdr:colOff>
      <xdr:row>6</xdr:row>
      <xdr:rowOff>6350</xdr:rowOff>
    </xdr:to>
    <xdr:pic>
      <xdr:nvPicPr>
        <xdr:cNvPr id="3" name="Image 2">
          <a:extLst>
            <a:ext uri="{FF2B5EF4-FFF2-40B4-BE49-F238E27FC236}">
              <a16:creationId xmlns:a16="http://schemas.microsoft.com/office/drawing/2014/main" id="{00000000-0008-0000-2700-000003000000}"/>
            </a:ext>
          </a:extLst>
        </xdr:cNvPr>
        <xdr:cNvPicPr/>
      </xdr:nvPicPr>
      <xdr:blipFill>
        <a:blip xmlns:r="http://schemas.openxmlformats.org/officeDocument/2006/relationships" r:embed="rId2"/>
        <a:srcRect/>
        <a:stretch>
          <a:fillRect/>
        </a:stretch>
      </xdr:blipFill>
      <xdr:spPr bwMode="auto">
        <a:xfrm>
          <a:off x="4887806" y="519642"/>
          <a:ext cx="941494" cy="865928"/>
        </a:xfrm>
        <a:prstGeom prst="rect">
          <a:avLst/>
        </a:prstGeom>
        <a:noFill/>
      </xdr:spPr>
    </xdr:pic>
    <xdr:clientData/>
  </xdr:twoCellAnchor>
  <xdr:twoCellAnchor>
    <xdr:from>
      <xdr:col>13</xdr:col>
      <xdr:colOff>348194</xdr:colOff>
      <xdr:row>2</xdr:row>
      <xdr:rowOff>44450</xdr:rowOff>
    </xdr:from>
    <xdr:to>
      <xdr:col>15</xdr:col>
      <xdr:colOff>57151</xdr:colOff>
      <xdr:row>6</xdr:row>
      <xdr:rowOff>139929</xdr:rowOff>
    </xdr:to>
    <xdr:pic>
      <xdr:nvPicPr>
        <xdr:cNvPr id="4" name="Image 1" descr="Armoirievv">
          <a:extLst>
            <a:ext uri="{FF2B5EF4-FFF2-40B4-BE49-F238E27FC236}">
              <a16:creationId xmlns:a16="http://schemas.microsoft.com/office/drawing/2014/main" id="{00000000-0008-0000-2700-000004000000}"/>
            </a:ext>
          </a:extLst>
        </xdr:cNvPr>
        <xdr:cNvPicPr>
          <a:picLocks noChangeAspect="1" noChangeArrowheads="1"/>
        </xdr:cNvPicPr>
      </xdr:nvPicPr>
      <xdr:blipFill>
        <a:blip xmlns:r="http://schemas.openxmlformats.org/officeDocument/2006/relationships" r:embed="rId1" cstate="print"/>
        <a:srcRect/>
        <a:stretch>
          <a:fillRect/>
        </a:stretch>
      </xdr:blipFill>
      <xdr:spPr bwMode="auto">
        <a:xfrm>
          <a:off x="10886654" y="425450"/>
          <a:ext cx="1011977" cy="1093699"/>
        </a:xfrm>
        <a:prstGeom prst="rect">
          <a:avLst/>
        </a:prstGeom>
        <a:noFill/>
        <a:ln w="9525" algn="ctr">
          <a:miter lim="800000"/>
          <a:headEnd/>
          <a:tailEnd/>
        </a:ln>
      </xdr:spPr>
    </xdr:pic>
    <xdr:clientData/>
  </xdr:twoCellAnchor>
  <xdr:twoCellAnchor editAs="oneCell">
    <xdr:from>
      <xdr:col>3</xdr:col>
      <xdr:colOff>110066</xdr:colOff>
      <xdr:row>2</xdr:row>
      <xdr:rowOff>138642</xdr:rowOff>
    </xdr:from>
    <xdr:to>
      <xdr:col>4</xdr:col>
      <xdr:colOff>495300</xdr:colOff>
      <xdr:row>6</xdr:row>
      <xdr:rowOff>6350</xdr:rowOff>
    </xdr:to>
    <xdr:pic>
      <xdr:nvPicPr>
        <xdr:cNvPr id="5" name="Image 4">
          <a:extLst>
            <a:ext uri="{FF2B5EF4-FFF2-40B4-BE49-F238E27FC236}">
              <a16:creationId xmlns:a16="http://schemas.microsoft.com/office/drawing/2014/main" id="{00000000-0008-0000-2700-000005000000}"/>
            </a:ext>
          </a:extLst>
        </xdr:cNvPr>
        <xdr:cNvPicPr/>
      </xdr:nvPicPr>
      <xdr:blipFill>
        <a:blip xmlns:r="http://schemas.openxmlformats.org/officeDocument/2006/relationships" r:embed="rId2"/>
        <a:srcRect/>
        <a:stretch>
          <a:fillRect/>
        </a:stretch>
      </xdr:blipFill>
      <xdr:spPr bwMode="auto">
        <a:xfrm>
          <a:off x="4887806" y="519642"/>
          <a:ext cx="941494" cy="865928"/>
        </a:xfrm>
        <a:prstGeom prst="rect">
          <a:avLst/>
        </a:prstGeom>
        <a:noFill/>
      </xdr:spPr>
    </xdr:pic>
    <xdr:clientData/>
  </xdr:twoCellAnchor>
  <xdr:twoCellAnchor>
    <xdr:from>
      <xdr:col>13</xdr:col>
      <xdr:colOff>348194</xdr:colOff>
      <xdr:row>2</xdr:row>
      <xdr:rowOff>44450</xdr:rowOff>
    </xdr:from>
    <xdr:to>
      <xdr:col>15</xdr:col>
      <xdr:colOff>57151</xdr:colOff>
      <xdr:row>6</xdr:row>
      <xdr:rowOff>139929</xdr:rowOff>
    </xdr:to>
    <xdr:pic>
      <xdr:nvPicPr>
        <xdr:cNvPr id="6" name="Image 5" descr="Armoirievv">
          <a:extLst>
            <a:ext uri="{FF2B5EF4-FFF2-40B4-BE49-F238E27FC236}">
              <a16:creationId xmlns:a16="http://schemas.microsoft.com/office/drawing/2014/main" id="{00000000-0008-0000-2700-000006000000}"/>
            </a:ext>
          </a:extLst>
        </xdr:cNvPr>
        <xdr:cNvPicPr>
          <a:picLocks noChangeAspect="1" noChangeArrowheads="1"/>
        </xdr:cNvPicPr>
      </xdr:nvPicPr>
      <xdr:blipFill>
        <a:blip xmlns:r="http://schemas.openxmlformats.org/officeDocument/2006/relationships" r:embed="rId1" cstate="print"/>
        <a:srcRect/>
        <a:stretch>
          <a:fillRect/>
        </a:stretch>
      </xdr:blipFill>
      <xdr:spPr bwMode="auto">
        <a:xfrm>
          <a:off x="10886654" y="425450"/>
          <a:ext cx="1011977" cy="1093699"/>
        </a:xfrm>
        <a:prstGeom prst="rect">
          <a:avLst/>
        </a:prstGeom>
        <a:noFill/>
        <a:ln w="9525" algn="ctr">
          <a:miter lim="800000"/>
          <a:headEnd/>
          <a:tailEnd/>
        </a:ln>
      </xdr:spPr>
    </xdr:pic>
    <xdr:clientData/>
  </xdr:twoCellAnchor>
  <xdr:twoCellAnchor editAs="oneCell">
    <xdr:from>
      <xdr:col>3</xdr:col>
      <xdr:colOff>110066</xdr:colOff>
      <xdr:row>2</xdr:row>
      <xdr:rowOff>138642</xdr:rowOff>
    </xdr:from>
    <xdr:to>
      <xdr:col>4</xdr:col>
      <xdr:colOff>495300</xdr:colOff>
      <xdr:row>6</xdr:row>
      <xdr:rowOff>6350</xdr:rowOff>
    </xdr:to>
    <xdr:pic>
      <xdr:nvPicPr>
        <xdr:cNvPr id="7" name="Image 6">
          <a:extLst>
            <a:ext uri="{FF2B5EF4-FFF2-40B4-BE49-F238E27FC236}">
              <a16:creationId xmlns:a16="http://schemas.microsoft.com/office/drawing/2014/main" id="{00000000-0008-0000-2700-000007000000}"/>
            </a:ext>
          </a:extLst>
        </xdr:cNvPr>
        <xdr:cNvPicPr/>
      </xdr:nvPicPr>
      <xdr:blipFill>
        <a:blip xmlns:r="http://schemas.openxmlformats.org/officeDocument/2006/relationships" r:embed="rId2"/>
        <a:srcRect/>
        <a:stretch>
          <a:fillRect/>
        </a:stretch>
      </xdr:blipFill>
      <xdr:spPr bwMode="auto">
        <a:xfrm>
          <a:off x="4887806" y="519642"/>
          <a:ext cx="941494" cy="865928"/>
        </a:xfrm>
        <a:prstGeom prst="rect">
          <a:avLst/>
        </a:prstGeom>
        <a:noFill/>
      </xdr:spPr>
    </xdr:pic>
    <xdr:clientData/>
  </xdr:twoCellAnchor>
  <xdr:twoCellAnchor>
    <xdr:from>
      <xdr:col>13</xdr:col>
      <xdr:colOff>348194</xdr:colOff>
      <xdr:row>2</xdr:row>
      <xdr:rowOff>44450</xdr:rowOff>
    </xdr:from>
    <xdr:to>
      <xdr:col>15</xdr:col>
      <xdr:colOff>57151</xdr:colOff>
      <xdr:row>6</xdr:row>
      <xdr:rowOff>139929</xdr:rowOff>
    </xdr:to>
    <xdr:pic>
      <xdr:nvPicPr>
        <xdr:cNvPr id="8" name="Image 7" descr="Armoirievv">
          <a:extLst>
            <a:ext uri="{FF2B5EF4-FFF2-40B4-BE49-F238E27FC236}">
              <a16:creationId xmlns:a16="http://schemas.microsoft.com/office/drawing/2014/main" id="{00000000-0008-0000-2700-000008000000}"/>
            </a:ext>
          </a:extLst>
        </xdr:cNvPr>
        <xdr:cNvPicPr>
          <a:picLocks noChangeAspect="1" noChangeArrowheads="1"/>
        </xdr:cNvPicPr>
      </xdr:nvPicPr>
      <xdr:blipFill>
        <a:blip xmlns:r="http://schemas.openxmlformats.org/officeDocument/2006/relationships" r:embed="rId1" cstate="print"/>
        <a:srcRect/>
        <a:stretch>
          <a:fillRect/>
        </a:stretch>
      </xdr:blipFill>
      <xdr:spPr bwMode="auto">
        <a:xfrm>
          <a:off x="10886654" y="425450"/>
          <a:ext cx="1011977" cy="1093699"/>
        </a:xfrm>
        <a:prstGeom prst="rect">
          <a:avLst/>
        </a:prstGeom>
        <a:noFill/>
        <a:ln w="9525" algn="ctr">
          <a:miter lim="800000"/>
          <a:headEnd/>
          <a:tailEnd/>
        </a:ln>
      </xdr:spPr>
    </xdr:pic>
    <xdr:clientData/>
  </xdr:twoCellAnchor>
  <xdr:twoCellAnchor editAs="oneCell">
    <xdr:from>
      <xdr:col>3</xdr:col>
      <xdr:colOff>110066</xdr:colOff>
      <xdr:row>2</xdr:row>
      <xdr:rowOff>138642</xdr:rowOff>
    </xdr:from>
    <xdr:to>
      <xdr:col>4</xdr:col>
      <xdr:colOff>495300</xdr:colOff>
      <xdr:row>6</xdr:row>
      <xdr:rowOff>6350</xdr:rowOff>
    </xdr:to>
    <xdr:pic>
      <xdr:nvPicPr>
        <xdr:cNvPr id="9" name="Image 8">
          <a:extLst>
            <a:ext uri="{FF2B5EF4-FFF2-40B4-BE49-F238E27FC236}">
              <a16:creationId xmlns:a16="http://schemas.microsoft.com/office/drawing/2014/main" id="{00000000-0008-0000-2700-000009000000}"/>
            </a:ext>
          </a:extLst>
        </xdr:cNvPr>
        <xdr:cNvPicPr/>
      </xdr:nvPicPr>
      <xdr:blipFill>
        <a:blip xmlns:r="http://schemas.openxmlformats.org/officeDocument/2006/relationships" r:embed="rId2"/>
        <a:srcRect/>
        <a:stretch>
          <a:fillRect/>
        </a:stretch>
      </xdr:blipFill>
      <xdr:spPr bwMode="auto">
        <a:xfrm>
          <a:off x="4887806" y="519642"/>
          <a:ext cx="941494" cy="865928"/>
        </a:xfrm>
        <a:prstGeom prst="rect">
          <a:avLst/>
        </a:prstGeom>
        <a:noFill/>
      </xdr:spPr>
    </xdr:pic>
    <xdr:clientData/>
  </xdr:twoCellAnchor>
</xdr:wsDr>
</file>

<file path=xl/drawings/drawing41.xml><?xml version="1.0" encoding="utf-8"?>
<xdr:wsDr xmlns:xdr="http://schemas.openxmlformats.org/drawingml/2006/spreadsheetDrawing" xmlns:a="http://schemas.openxmlformats.org/drawingml/2006/main">
  <xdr:twoCellAnchor>
    <xdr:from>
      <xdr:col>13</xdr:col>
      <xdr:colOff>466576</xdr:colOff>
      <xdr:row>2</xdr:row>
      <xdr:rowOff>73025</xdr:rowOff>
    </xdr:from>
    <xdr:to>
      <xdr:col>14</xdr:col>
      <xdr:colOff>678243</xdr:colOff>
      <xdr:row>8</xdr:row>
      <xdr:rowOff>21166</xdr:rowOff>
    </xdr:to>
    <xdr:pic>
      <xdr:nvPicPr>
        <xdr:cNvPr id="2" name="Image 1" descr="Armoirievv">
          <a:extLst>
            <a:ext uri="{FF2B5EF4-FFF2-40B4-BE49-F238E27FC236}">
              <a16:creationId xmlns:a16="http://schemas.microsoft.com/office/drawing/2014/main" id="{00000000-0008-0000-2800-000002000000}"/>
            </a:ext>
          </a:extLst>
        </xdr:cNvPr>
        <xdr:cNvPicPr>
          <a:picLocks noChangeAspect="1" noChangeArrowheads="1"/>
        </xdr:cNvPicPr>
      </xdr:nvPicPr>
      <xdr:blipFill>
        <a:blip xmlns:r="http://schemas.openxmlformats.org/officeDocument/2006/relationships" r:embed="rId1" cstate="print"/>
        <a:srcRect/>
        <a:stretch>
          <a:fillRect/>
        </a:stretch>
      </xdr:blipFill>
      <xdr:spPr bwMode="auto">
        <a:xfrm>
          <a:off x="13512016" y="454025"/>
          <a:ext cx="1004147" cy="1296881"/>
        </a:xfrm>
        <a:prstGeom prst="rect">
          <a:avLst/>
        </a:prstGeom>
        <a:noFill/>
        <a:ln w="9525" algn="ctr">
          <a:miter lim="800000"/>
          <a:headEnd/>
          <a:tailEnd/>
        </a:ln>
      </xdr:spPr>
    </xdr:pic>
    <xdr:clientData/>
  </xdr:twoCellAnchor>
  <xdr:twoCellAnchor editAs="oneCell">
    <xdr:from>
      <xdr:col>3</xdr:col>
      <xdr:colOff>110066</xdr:colOff>
      <xdr:row>2</xdr:row>
      <xdr:rowOff>138642</xdr:rowOff>
    </xdr:from>
    <xdr:to>
      <xdr:col>4</xdr:col>
      <xdr:colOff>259080</xdr:colOff>
      <xdr:row>7</xdr:row>
      <xdr:rowOff>82550</xdr:rowOff>
    </xdr:to>
    <xdr:pic>
      <xdr:nvPicPr>
        <xdr:cNvPr id="3" name="Image 2">
          <a:extLst>
            <a:ext uri="{FF2B5EF4-FFF2-40B4-BE49-F238E27FC236}">
              <a16:creationId xmlns:a16="http://schemas.microsoft.com/office/drawing/2014/main" id="{00000000-0008-0000-2800-000003000000}"/>
            </a:ext>
          </a:extLst>
        </xdr:cNvPr>
        <xdr:cNvPicPr/>
      </xdr:nvPicPr>
      <xdr:blipFill>
        <a:blip xmlns:r="http://schemas.openxmlformats.org/officeDocument/2006/relationships" r:embed="rId2"/>
        <a:srcRect/>
        <a:stretch>
          <a:fillRect/>
        </a:stretch>
      </xdr:blipFill>
      <xdr:spPr bwMode="auto">
        <a:xfrm>
          <a:off x="5230706" y="519642"/>
          <a:ext cx="941494" cy="1117388"/>
        </a:xfrm>
        <a:prstGeom prst="rect">
          <a:avLst/>
        </a:prstGeom>
        <a:noFill/>
      </xdr:spPr>
    </xdr:pic>
    <xdr:clientData/>
  </xdr:twoCellAnchor>
  <xdr:twoCellAnchor>
    <xdr:from>
      <xdr:col>13</xdr:col>
      <xdr:colOff>466576</xdr:colOff>
      <xdr:row>2</xdr:row>
      <xdr:rowOff>73025</xdr:rowOff>
    </xdr:from>
    <xdr:to>
      <xdr:col>14</xdr:col>
      <xdr:colOff>678243</xdr:colOff>
      <xdr:row>8</xdr:row>
      <xdr:rowOff>21166</xdr:rowOff>
    </xdr:to>
    <xdr:pic>
      <xdr:nvPicPr>
        <xdr:cNvPr id="4" name="Image 3" descr="Armoirievv">
          <a:extLst>
            <a:ext uri="{FF2B5EF4-FFF2-40B4-BE49-F238E27FC236}">
              <a16:creationId xmlns:a16="http://schemas.microsoft.com/office/drawing/2014/main" id="{00000000-0008-0000-2800-000004000000}"/>
            </a:ext>
          </a:extLst>
        </xdr:cNvPr>
        <xdr:cNvPicPr>
          <a:picLocks noChangeAspect="1" noChangeArrowheads="1"/>
        </xdr:cNvPicPr>
      </xdr:nvPicPr>
      <xdr:blipFill>
        <a:blip xmlns:r="http://schemas.openxmlformats.org/officeDocument/2006/relationships" r:embed="rId1" cstate="print"/>
        <a:srcRect/>
        <a:stretch>
          <a:fillRect/>
        </a:stretch>
      </xdr:blipFill>
      <xdr:spPr bwMode="auto">
        <a:xfrm>
          <a:off x="13512016" y="454025"/>
          <a:ext cx="1004147" cy="1296881"/>
        </a:xfrm>
        <a:prstGeom prst="rect">
          <a:avLst/>
        </a:prstGeom>
        <a:noFill/>
        <a:ln w="9525" algn="ctr">
          <a:miter lim="800000"/>
          <a:headEnd/>
          <a:tailEnd/>
        </a:ln>
      </xdr:spPr>
    </xdr:pic>
    <xdr:clientData/>
  </xdr:twoCellAnchor>
  <xdr:twoCellAnchor editAs="oneCell">
    <xdr:from>
      <xdr:col>3</xdr:col>
      <xdr:colOff>110066</xdr:colOff>
      <xdr:row>2</xdr:row>
      <xdr:rowOff>138642</xdr:rowOff>
    </xdr:from>
    <xdr:to>
      <xdr:col>4</xdr:col>
      <xdr:colOff>259080</xdr:colOff>
      <xdr:row>7</xdr:row>
      <xdr:rowOff>82550</xdr:rowOff>
    </xdr:to>
    <xdr:pic>
      <xdr:nvPicPr>
        <xdr:cNvPr id="5" name="Image 4">
          <a:extLst>
            <a:ext uri="{FF2B5EF4-FFF2-40B4-BE49-F238E27FC236}">
              <a16:creationId xmlns:a16="http://schemas.microsoft.com/office/drawing/2014/main" id="{00000000-0008-0000-2800-000005000000}"/>
            </a:ext>
          </a:extLst>
        </xdr:cNvPr>
        <xdr:cNvPicPr/>
      </xdr:nvPicPr>
      <xdr:blipFill>
        <a:blip xmlns:r="http://schemas.openxmlformats.org/officeDocument/2006/relationships" r:embed="rId2"/>
        <a:srcRect/>
        <a:stretch>
          <a:fillRect/>
        </a:stretch>
      </xdr:blipFill>
      <xdr:spPr bwMode="auto">
        <a:xfrm>
          <a:off x="5230706" y="519642"/>
          <a:ext cx="941494" cy="1117388"/>
        </a:xfrm>
        <a:prstGeom prst="rect">
          <a:avLst/>
        </a:prstGeom>
        <a:noFill/>
      </xdr:spPr>
    </xdr:pic>
    <xdr:clientData/>
  </xdr:twoCellAnchor>
  <xdr:twoCellAnchor>
    <xdr:from>
      <xdr:col>13</xdr:col>
      <xdr:colOff>466576</xdr:colOff>
      <xdr:row>2</xdr:row>
      <xdr:rowOff>73025</xdr:rowOff>
    </xdr:from>
    <xdr:to>
      <xdr:col>14</xdr:col>
      <xdr:colOff>678243</xdr:colOff>
      <xdr:row>8</xdr:row>
      <xdr:rowOff>21166</xdr:rowOff>
    </xdr:to>
    <xdr:pic>
      <xdr:nvPicPr>
        <xdr:cNvPr id="6" name="Image 5" descr="Armoirievv">
          <a:extLst>
            <a:ext uri="{FF2B5EF4-FFF2-40B4-BE49-F238E27FC236}">
              <a16:creationId xmlns:a16="http://schemas.microsoft.com/office/drawing/2014/main" id="{00000000-0008-0000-2800-000006000000}"/>
            </a:ext>
          </a:extLst>
        </xdr:cNvPr>
        <xdr:cNvPicPr>
          <a:picLocks noChangeAspect="1" noChangeArrowheads="1"/>
        </xdr:cNvPicPr>
      </xdr:nvPicPr>
      <xdr:blipFill>
        <a:blip xmlns:r="http://schemas.openxmlformats.org/officeDocument/2006/relationships" r:embed="rId1" cstate="print"/>
        <a:srcRect/>
        <a:stretch>
          <a:fillRect/>
        </a:stretch>
      </xdr:blipFill>
      <xdr:spPr bwMode="auto">
        <a:xfrm>
          <a:off x="13512016" y="454025"/>
          <a:ext cx="1004147" cy="1296881"/>
        </a:xfrm>
        <a:prstGeom prst="rect">
          <a:avLst/>
        </a:prstGeom>
        <a:noFill/>
        <a:ln w="9525" algn="ctr">
          <a:miter lim="800000"/>
          <a:headEnd/>
          <a:tailEnd/>
        </a:ln>
      </xdr:spPr>
    </xdr:pic>
    <xdr:clientData/>
  </xdr:twoCellAnchor>
  <xdr:twoCellAnchor editAs="oneCell">
    <xdr:from>
      <xdr:col>3</xdr:col>
      <xdr:colOff>110066</xdr:colOff>
      <xdr:row>2</xdr:row>
      <xdr:rowOff>138642</xdr:rowOff>
    </xdr:from>
    <xdr:to>
      <xdr:col>4</xdr:col>
      <xdr:colOff>259080</xdr:colOff>
      <xdr:row>7</xdr:row>
      <xdr:rowOff>82550</xdr:rowOff>
    </xdr:to>
    <xdr:pic>
      <xdr:nvPicPr>
        <xdr:cNvPr id="7" name="Image 6">
          <a:extLst>
            <a:ext uri="{FF2B5EF4-FFF2-40B4-BE49-F238E27FC236}">
              <a16:creationId xmlns:a16="http://schemas.microsoft.com/office/drawing/2014/main" id="{00000000-0008-0000-2800-000007000000}"/>
            </a:ext>
          </a:extLst>
        </xdr:cNvPr>
        <xdr:cNvPicPr/>
      </xdr:nvPicPr>
      <xdr:blipFill>
        <a:blip xmlns:r="http://schemas.openxmlformats.org/officeDocument/2006/relationships" r:embed="rId2"/>
        <a:srcRect/>
        <a:stretch>
          <a:fillRect/>
        </a:stretch>
      </xdr:blipFill>
      <xdr:spPr bwMode="auto">
        <a:xfrm>
          <a:off x="5230706" y="519642"/>
          <a:ext cx="941494" cy="1117388"/>
        </a:xfrm>
        <a:prstGeom prst="rect">
          <a:avLst/>
        </a:prstGeom>
        <a:noFill/>
      </xdr:spPr>
    </xdr:pic>
    <xdr:clientData/>
  </xdr:twoCellAnchor>
  <xdr:twoCellAnchor>
    <xdr:from>
      <xdr:col>13</xdr:col>
      <xdr:colOff>466576</xdr:colOff>
      <xdr:row>2</xdr:row>
      <xdr:rowOff>73025</xdr:rowOff>
    </xdr:from>
    <xdr:to>
      <xdr:col>14</xdr:col>
      <xdr:colOff>678243</xdr:colOff>
      <xdr:row>8</xdr:row>
      <xdr:rowOff>21166</xdr:rowOff>
    </xdr:to>
    <xdr:pic>
      <xdr:nvPicPr>
        <xdr:cNvPr id="8" name="Image 7" descr="Armoirievv">
          <a:extLst>
            <a:ext uri="{FF2B5EF4-FFF2-40B4-BE49-F238E27FC236}">
              <a16:creationId xmlns:a16="http://schemas.microsoft.com/office/drawing/2014/main" id="{00000000-0008-0000-2800-000008000000}"/>
            </a:ext>
          </a:extLst>
        </xdr:cNvPr>
        <xdr:cNvPicPr>
          <a:picLocks noChangeAspect="1" noChangeArrowheads="1"/>
        </xdr:cNvPicPr>
      </xdr:nvPicPr>
      <xdr:blipFill>
        <a:blip xmlns:r="http://schemas.openxmlformats.org/officeDocument/2006/relationships" r:embed="rId1" cstate="print"/>
        <a:srcRect/>
        <a:stretch>
          <a:fillRect/>
        </a:stretch>
      </xdr:blipFill>
      <xdr:spPr bwMode="auto">
        <a:xfrm>
          <a:off x="13512016" y="454025"/>
          <a:ext cx="1004147" cy="1296881"/>
        </a:xfrm>
        <a:prstGeom prst="rect">
          <a:avLst/>
        </a:prstGeom>
        <a:noFill/>
        <a:ln w="9525" algn="ctr">
          <a:miter lim="800000"/>
          <a:headEnd/>
          <a:tailEnd/>
        </a:ln>
      </xdr:spPr>
    </xdr:pic>
    <xdr:clientData/>
  </xdr:twoCellAnchor>
  <xdr:twoCellAnchor editAs="oneCell">
    <xdr:from>
      <xdr:col>3</xdr:col>
      <xdr:colOff>110066</xdr:colOff>
      <xdr:row>2</xdr:row>
      <xdr:rowOff>138642</xdr:rowOff>
    </xdr:from>
    <xdr:to>
      <xdr:col>4</xdr:col>
      <xdr:colOff>259080</xdr:colOff>
      <xdr:row>7</xdr:row>
      <xdr:rowOff>82550</xdr:rowOff>
    </xdr:to>
    <xdr:pic>
      <xdr:nvPicPr>
        <xdr:cNvPr id="9" name="Image 8">
          <a:extLst>
            <a:ext uri="{FF2B5EF4-FFF2-40B4-BE49-F238E27FC236}">
              <a16:creationId xmlns:a16="http://schemas.microsoft.com/office/drawing/2014/main" id="{00000000-0008-0000-2800-000009000000}"/>
            </a:ext>
          </a:extLst>
        </xdr:cNvPr>
        <xdr:cNvPicPr/>
      </xdr:nvPicPr>
      <xdr:blipFill>
        <a:blip xmlns:r="http://schemas.openxmlformats.org/officeDocument/2006/relationships" r:embed="rId2"/>
        <a:srcRect/>
        <a:stretch>
          <a:fillRect/>
        </a:stretch>
      </xdr:blipFill>
      <xdr:spPr bwMode="auto">
        <a:xfrm>
          <a:off x="5230706" y="519642"/>
          <a:ext cx="941494" cy="1117388"/>
        </a:xfrm>
        <a:prstGeom prst="rect">
          <a:avLst/>
        </a:prstGeom>
        <a:noFill/>
      </xdr:spPr>
    </xdr:pic>
    <xdr:clientData/>
  </xdr:twoCellAnchor>
  <xdr:twoCellAnchor>
    <xdr:from>
      <xdr:col>13</xdr:col>
      <xdr:colOff>466576</xdr:colOff>
      <xdr:row>2</xdr:row>
      <xdr:rowOff>73025</xdr:rowOff>
    </xdr:from>
    <xdr:to>
      <xdr:col>14</xdr:col>
      <xdr:colOff>678243</xdr:colOff>
      <xdr:row>8</xdr:row>
      <xdr:rowOff>21166</xdr:rowOff>
    </xdr:to>
    <xdr:pic>
      <xdr:nvPicPr>
        <xdr:cNvPr id="10" name="Image 9" descr="Armoirievv">
          <a:extLst>
            <a:ext uri="{FF2B5EF4-FFF2-40B4-BE49-F238E27FC236}">
              <a16:creationId xmlns:a16="http://schemas.microsoft.com/office/drawing/2014/main" id="{00000000-0008-0000-2800-00000A000000}"/>
            </a:ext>
          </a:extLst>
        </xdr:cNvPr>
        <xdr:cNvPicPr>
          <a:picLocks noChangeAspect="1" noChangeArrowheads="1"/>
        </xdr:cNvPicPr>
      </xdr:nvPicPr>
      <xdr:blipFill>
        <a:blip xmlns:r="http://schemas.openxmlformats.org/officeDocument/2006/relationships" r:embed="rId1" cstate="print"/>
        <a:srcRect/>
        <a:stretch>
          <a:fillRect/>
        </a:stretch>
      </xdr:blipFill>
      <xdr:spPr bwMode="auto">
        <a:xfrm>
          <a:off x="13512016" y="454025"/>
          <a:ext cx="1004147" cy="1296881"/>
        </a:xfrm>
        <a:prstGeom prst="rect">
          <a:avLst/>
        </a:prstGeom>
        <a:noFill/>
        <a:ln w="9525" algn="ctr">
          <a:miter lim="800000"/>
          <a:headEnd/>
          <a:tailEnd/>
        </a:ln>
      </xdr:spPr>
    </xdr:pic>
    <xdr:clientData/>
  </xdr:twoCellAnchor>
  <xdr:twoCellAnchor editAs="oneCell">
    <xdr:from>
      <xdr:col>3</xdr:col>
      <xdr:colOff>110066</xdr:colOff>
      <xdr:row>2</xdr:row>
      <xdr:rowOff>138642</xdr:rowOff>
    </xdr:from>
    <xdr:to>
      <xdr:col>4</xdr:col>
      <xdr:colOff>259080</xdr:colOff>
      <xdr:row>7</xdr:row>
      <xdr:rowOff>82550</xdr:rowOff>
    </xdr:to>
    <xdr:pic>
      <xdr:nvPicPr>
        <xdr:cNvPr id="11" name="Image 10">
          <a:extLst>
            <a:ext uri="{FF2B5EF4-FFF2-40B4-BE49-F238E27FC236}">
              <a16:creationId xmlns:a16="http://schemas.microsoft.com/office/drawing/2014/main" id="{00000000-0008-0000-2800-00000B000000}"/>
            </a:ext>
          </a:extLst>
        </xdr:cNvPr>
        <xdr:cNvPicPr/>
      </xdr:nvPicPr>
      <xdr:blipFill>
        <a:blip xmlns:r="http://schemas.openxmlformats.org/officeDocument/2006/relationships" r:embed="rId2"/>
        <a:srcRect/>
        <a:stretch>
          <a:fillRect/>
        </a:stretch>
      </xdr:blipFill>
      <xdr:spPr bwMode="auto">
        <a:xfrm>
          <a:off x="5230706" y="519642"/>
          <a:ext cx="941494" cy="1117388"/>
        </a:xfrm>
        <a:prstGeom prst="rect">
          <a:avLst/>
        </a:prstGeom>
        <a:noFill/>
      </xdr:spPr>
    </xdr:pic>
    <xdr:clientData/>
  </xdr:twoCellAnchor>
</xdr:wsDr>
</file>

<file path=xl/drawings/drawing42.xml><?xml version="1.0" encoding="utf-8"?>
<xdr:wsDr xmlns:xdr="http://schemas.openxmlformats.org/drawingml/2006/spreadsheetDrawing" xmlns:a="http://schemas.openxmlformats.org/drawingml/2006/main">
  <xdr:twoCellAnchor>
    <xdr:from>
      <xdr:col>13</xdr:col>
      <xdr:colOff>348194</xdr:colOff>
      <xdr:row>2</xdr:row>
      <xdr:rowOff>44450</xdr:rowOff>
    </xdr:from>
    <xdr:to>
      <xdr:col>15</xdr:col>
      <xdr:colOff>57151</xdr:colOff>
      <xdr:row>6</xdr:row>
      <xdr:rowOff>139929</xdr:rowOff>
    </xdr:to>
    <xdr:pic>
      <xdr:nvPicPr>
        <xdr:cNvPr id="2" name="Image 1" descr="Armoirievv">
          <a:extLst>
            <a:ext uri="{FF2B5EF4-FFF2-40B4-BE49-F238E27FC236}">
              <a16:creationId xmlns:a16="http://schemas.microsoft.com/office/drawing/2014/main" id="{00000000-0008-0000-2900-000002000000}"/>
            </a:ext>
          </a:extLst>
        </xdr:cNvPr>
        <xdr:cNvPicPr>
          <a:picLocks noChangeAspect="1" noChangeArrowheads="1"/>
        </xdr:cNvPicPr>
      </xdr:nvPicPr>
      <xdr:blipFill>
        <a:blip xmlns:r="http://schemas.openxmlformats.org/officeDocument/2006/relationships" r:embed="rId1" cstate="print"/>
        <a:srcRect/>
        <a:stretch>
          <a:fillRect/>
        </a:stretch>
      </xdr:blipFill>
      <xdr:spPr bwMode="auto">
        <a:xfrm>
          <a:off x="10886654" y="425450"/>
          <a:ext cx="1011977" cy="1093699"/>
        </a:xfrm>
        <a:prstGeom prst="rect">
          <a:avLst/>
        </a:prstGeom>
        <a:noFill/>
        <a:ln w="9525" algn="ctr">
          <a:miter lim="800000"/>
          <a:headEnd/>
          <a:tailEnd/>
        </a:ln>
      </xdr:spPr>
    </xdr:pic>
    <xdr:clientData/>
  </xdr:twoCellAnchor>
  <xdr:twoCellAnchor editAs="oneCell">
    <xdr:from>
      <xdr:col>3</xdr:col>
      <xdr:colOff>110066</xdr:colOff>
      <xdr:row>2</xdr:row>
      <xdr:rowOff>138642</xdr:rowOff>
    </xdr:from>
    <xdr:to>
      <xdr:col>4</xdr:col>
      <xdr:colOff>495300</xdr:colOff>
      <xdr:row>6</xdr:row>
      <xdr:rowOff>6350</xdr:rowOff>
    </xdr:to>
    <xdr:pic>
      <xdr:nvPicPr>
        <xdr:cNvPr id="3" name="Image 2">
          <a:extLst>
            <a:ext uri="{FF2B5EF4-FFF2-40B4-BE49-F238E27FC236}">
              <a16:creationId xmlns:a16="http://schemas.microsoft.com/office/drawing/2014/main" id="{00000000-0008-0000-2900-000003000000}"/>
            </a:ext>
          </a:extLst>
        </xdr:cNvPr>
        <xdr:cNvPicPr/>
      </xdr:nvPicPr>
      <xdr:blipFill>
        <a:blip xmlns:r="http://schemas.openxmlformats.org/officeDocument/2006/relationships" r:embed="rId2"/>
        <a:srcRect/>
        <a:stretch>
          <a:fillRect/>
        </a:stretch>
      </xdr:blipFill>
      <xdr:spPr bwMode="auto">
        <a:xfrm>
          <a:off x="4887806" y="519642"/>
          <a:ext cx="941494" cy="865928"/>
        </a:xfrm>
        <a:prstGeom prst="rect">
          <a:avLst/>
        </a:prstGeom>
        <a:noFill/>
      </xdr:spPr>
    </xdr:pic>
    <xdr:clientData/>
  </xdr:twoCellAnchor>
  <xdr:twoCellAnchor>
    <xdr:from>
      <xdr:col>13</xdr:col>
      <xdr:colOff>348194</xdr:colOff>
      <xdr:row>2</xdr:row>
      <xdr:rowOff>44450</xdr:rowOff>
    </xdr:from>
    <xdr:to>
      <xdr:col>15</xdr:col>
      <xdr:colOff>57151</xdr:colOff>
      <xdr:row>6</xdr:row>
      <xdr:rowOff>139929</xdr:rowOff>
    </xdr:to>
    <xdr:pic>
      <xdr:nvPicPr>
        <xdr:cNvPr id="4" name="Image 1" descr="Armoirievv">
          <a:extLst>
            <a:ext uri="{FF2B5EF4-FFF2-40B4-BE49-F238E27FC236}">
              <a16:creationId xmlns:a16="http://schemas.microsoft.com/office/drawing/2014/main" id="{00000000-0008-0000-2900-000004000000}"/>
            </a:ext>
          </a:extLst>
        </xdr:cNvPr>
        <xdr:cNvPicPr>
          <a:picLocks noChangeAspect="1" noChangeArrowheads="1"/>
        </xdr:cNvPicPr>
      </xdr:nvPicPr>
      <xdr:blipFill>
        <a:blip xmlns:r="http://schemas.openxmlformats.org/officeDocument/2006/relationships" r:embed="rId1" cstate="print"/>
        <a:srcRect/>
        <a:stretch>
          <a:fillRect/>
        </a:stretch>
      </xdr:blipFill>
      <xdr:spPr bwMode="auto">
        <a:xfrm>
          <a:off x="10886654" y="425450"/>
          <a:ext cx="1011977" cy="1093699"/>
        </a:xfrm>
        <a:prstGeom prst="rect">
          <a:avLst/>
        </a:prstGeom>
        <a:noFill/>
        <a:ln w="9525" algn="ctr">
          <a:miter lim="800000"/>
          <a:headEnd/>
          <a:tailEnd/>
        </a:ln>
      </xdr:spPr>
    </xdr:pic>
    <xdr:clientData/>
  </xdr:twoCellAnchor>
  <xdr:twoCellAnchor editAs="oneCell">
    <xdr:from>
      <xdr:col>3</xdr:col>
      <xdr:colOff>110066</xdr:colOff>
      <xdr:row>2</xdr:row>
      <xdr:rowOff>138642</xdr:rowOff>
    </xdr:from>
    <xdr:to>
      <xdr:col>4</xdr:col>
      <xdr:colOff>495300</xdr:colOff>
      <xdr:row>6</xdr:row>
      <xdr:rowOff>6350</xdr:rowOff>
    </xdr:to>
    <xdr:pic>
      <xdr:nvPicPr>
        <xdr:cNvPr id="5" name="Image 4">
          <a:extLst>
            <a:ext uri="{FF2B5EF4-FFF2-40B4-BE49-F238E27FC236}">
              <a16:creationId xmlns:a16="http://schemas.microsoft.com/office/drawing/2014/main" id="{00000000-0008-0000-2900-000005000000}"/>
            </a:ext>
          </a:extLst>
        </xdr:cNvPr>
        <xdr:cNvPicPr/>
      </xdr:nvPicPr>
      <xdr:blipFill>
        <a:blip xmlns:r="http://schemas.openxmlformats.org/officeDocument/2006/relationships" r:embed="rId2"/>
        <a:srcRect/>
        <a:stretch>
          <a:fillRect/>
        </a:stretch>
      </xdr:blipFill>
      <xdr:spPr bwMode="auto">
        <a:xfrm>
          <a:off x="4887806" y="519642"/>
          <a:ext cx="941494" cy="865928"/>
        </a:xfrm>
        <a:prstGeom prst="rect">
          <a:avLst/>
        </a:prstGeom>
        <a:noFill/>
      </xdr:spPr>
    </xdr:pic>
    <xdr:clientData/>
  </xdr:twoCellAnchor>
  <xdr:twoCellAnchor>
    <xdr:from>
      <xdr:col>13</xdr:col>
      <xdr:colOff>348194</xdr:colOff>
      <xdr:row>2</xdr:row>
      <xdr:rowOff>44450</xdr:rowOff>
    </xdr:from>
    <xdr:to>
      <xdr:col>15</xdr:col>
      <xdr:colOff>57151</xdr:colOff>
      <xdr:row>6</xdr:row>
      <xdr:rowOff>139929</xdr:rowOff>
    </xdr:to>
    <xdr:pic>
      <xdr:nvPicPr>
        <xdr:cNvPr id="6" name="Image 5" descr="Armoirievv">
          <a:extLst>
            <a:ext uri="{FF2B5EF4-FFF2-40B4-BE49-F238E27FC236}">
              <a16:creationId xmlns:a16="http://schemas.microsoft.com/office/drawing/2014/main" id="{00000000-0008-0000-2900-000006000000}"/>
            </a:ext>
          </a:extLst>
        </xdr:cNvPr>
        <xdr:cNvPicPr>
          <a:picLocks noChangeAspect="1" noChangeArrowheads="1"/>
        </xdr:cNvPicPr>
      </xdr:nvPicPr>
      <xdr:blipFill>
        <a:blip xmlns:r="http://schemas.openxmlformats.org/officeDocument/2006/relationships" r:embed="rId1" cstate="print"/>
        <a:srcRect/>
        <a:stretch>
          <a:fillRect/>
        </a:stretch>
      </xdr:blipFill>
      <xdr:spPr bwMode="auto">
        <a:xfrm>
          <a:off x="10886654" y="425450"/>
          <a:ext cx="1011977" cy="1093699"/>
        </a:xfrm>
        <a:prstGeom prst="rect">
          <a:avLst/>
        </a:prstGeom>
        <a:noFill/>
        <a:ln w="9525" algn="ctr">
          <a:miter lim="800000"/>
          <a:headEnd/>
          <a:tailEnd/>
        </a:ln>
      </xdr:spPr>
    </xdr:pic>
    <xdr:clientData/>
  </xdr:twoCellAnchor>
  <xdr:twoCellAnchor editAs="oneCell">
    <xdr:from>
      <xdr:col>3</xdr:col>
      <xdr:colOff>110066</xdr:colOff>
      <xdr:row>2</xdr:row>
      <xdr:rowOff>138642</xdr:rowOff>
    </xdr:from>
    <xdr:to>
      <xdr:col>4</xdr:col>
      <xdr:colOff>495300</xdr:colOff>
      <xdr:row>6</xdr:row>
      <xdr:rowOff>6350</xdr:rowOff>
    </xdr:to>
    <xdr:pic>
      <xdr:nvPicPr>
        <xdr:cNvPr id="7" name="Image 6">
          <a:extLst>
            <a:ext uri="{FF2B5EF4-FFF2-40B4-BE49-F238E27FC236}">
              <a16:creationId xmlns:a16="http://schemas.microsoft.com/office/drawing/2014/main" id="{00000000-0008-0000-2900-000007000000}"/>
            </a:ext>
          </a:extLst>
        </xdr:cNvPr>
        <xdr:cNvPicPr/>
      </xdr:nvPicPr>
      <xdr:blipFill>
        <a:blip xmlns:r="http://schemas.openxmlformats.org/officeDocument/2006/relationships" r:embed="rId2"/>
        <a:srcRect/>
        <a:stretch>
          <a:fillRect/>
        </a:stretch>
      </xdr:blipFill>
      <xdr:spPr bwMode="auto">
        <a:xfrm>
          <a:off x="4887806" y="519642"/>
          <a:ext cx="941494" cy="865928"/>
        </a:xfrm>
        <a:prstGeom prst="rect">
          <a:avLst/>
        </a:prstGeom>
        <a:noFill/>
      </xdr:spPr>
    </xdr:pic>
    <xdr:clientData/>
  </xdr:twoCellAnchor>
  <xdr:twoCellAnchor>
    <xdr:from>
      <xdr:col>13</xdr:col>
      <xdr:colOff>348194</xdr:colOff>
      <xdr:row>2</xdr:row>
      <xdr:rowOff>44450</xdr:rowOff>
    </xdr:from>
    <xdr:to>
      <xdr:col>15</xdr:col>
      <xdr:colOff>57151</xdr:colOff>
      <xdr:row>6</xdr:row>
      <xdr:rowOff>139929</xdr:rowOff>
    </xdr:to>
    <xdr:pic>
      <xdr:nvPicPr>
        <xdr:cNvPr id="8" name="Image 7" descr="Armoirievv">
          <a:extLst>
            <a:ext uri="{FF2B5EF4-FFF2-40B4-BE49-F238E27FC236}">
              <a16:creationId xmlns:a16="http://schemas.microsoft.com/office/drawing/2014/main" id="{00000000-0008-0000-2900-000008000000}"/>
            </a:ext>
          </a:extLst>
        </xdr:cNvPr>
        <xdr:cNvPicPr>
          <a:picLocks noChangeAspect="1" noChangeArrowheads="1"/>
        </xdr:cNvPicPr>
      </xdr:nvPicPr>
      <xdr:blipFill>
        <a:blip xmlns:r="http://schemas.openxmlformats.org/officeDocument/2006/relationships" r:embed="rId1" cstate="print"/>
        <a:srcRect/>
        <a:stretch>
          <a:fillRect/>
        </a:stretch>
      </xdr:blipFill>
      <xdr:spPr bwMode="auto">
        <a:xfrm>
          <a:off x="10886654" y="425450"/>
          <a:ext cx="1011977" cy="1093699"/>
        </a:xfrm>
        <a:prstGeom prst="rect">
          <a:avLst/>
        </a:prstGeom>
        <a:noFill/>
        <a:ln w="9525" algn="ctr">
          <a:miter lim="800000"/>
          <a:headEnd/>
          <a:tailEnd/>
        </a:ln>
      </xdr:spPr>
    </xdr:pic>
    <xdr:clientData/>
  </xdr:twoCellAnchor>
  <xdr:twoCellAnchor editAs="oneCell">
    <xdr:from>
      <xdr:col>3</xdr:col>
      <xdr:colOff>110066</xdr:colOff>
      <xdr:row>2</xdr:row>
      <xdr:rowOff>138642</xdr:rowOff>
    </xdr:from>
    <xdr:to>
      <xdr:col>4</xdr:col>
      <xdr:colOff>495300</xdr:colOff>
      <xdr:row>6</xdr:row>
      <xdr:rowOff>6350</xdr:rowOff>
    </xdr:to>
    <xdr:pic>
      <xdr:nvPicPr>
        <xdr:cNvPr id="9" name="Image 8">
          <a:extLst>
            <a:ext uri="{FF2B5EF4-FFF2-40B4-BE49-F238E27FC236}">
              <a16:creationId xmlns:a16="http://schemas.microsoft.com/office/drawing/2014/main" id="{00000000-0008-0000-2900-000009000000}"/>
            </a:ext>
          </a:extLst>
        </xdr:cNvPr>
        <xdr:cNvPicPr/>
      </xdr:nvPicPr>
      <xdr:blipFill>
        <a:blip xmlns:r="http://schemas.openxmlformats.org/officeDocument/2006/relationships" r:embed="rId2"/>
        <a:srcRect/>
        <a:stretch>
          <a:fillRect/>
        </a:stretch>
      </xdr:blipFill>
      <xdr:spPr bwMode="auto">
        <a:xfrm>
          <a:off x="4887806" y="519642"/>
          <a:ext cx="941494" cy="865928"/>
        </a:xfrm>
        <a:prstGeom prst="rect">
          <a:avLst/>
        </a:prstGeom>
        <a:noFill/>
      </xdr:spPr>
    </xdr:pic>
    <xdr:clientData/>
  </xdr:twoCellAnchor>
</xdr:wsDr>
</file>

<file path=xl/drawings/drawing43.xml><?xml version="1.0" encoding="utf-8"?>
<xdr:wsDr xmlns:xdr="http://schemas.openxmlformats.org/drawingml/2006/spreadsheetDrawing" xmlns:a="http://schemas.openxmlformats.org/drawingml/2006/main">
  <xdr:twoCellAnchor>
    <xdr:from>
      <xdr:col>13</xdr:col>
      <xdr:colOff>466576</xdr:colOff>
      <xdr:row>2</xdr:row>
      <xdr:rowOff>73025</xdr:rowOff>
    </xdr:from>
    <xdr:to>
      <xdr:col>14</xdr:col>
      <xdr:colOff>678243</xdr:colOff>
      <xdr:row>8</xdr:row>
      <xdr:rowOff>21166</xdr:rowOff>
    </xdr:to>
    <xdr:pic>
      <xdr:nvPicPr>
        <xdr:cNvPr id="2" name="Image 1" descr="Armoirievv">
          <a:extLst>
            <a:ext uri="{FF2B5EF4-FFF2-40B4-BE49-F238E27FC236}">
              <a16:creationId xmlns:a16="http://schemas.microsoft.com/office/drawing/2014/main" id="{00000000-0008-0000-2A00-000002000000}"/>
            </a:ext>
          </a:extLst>
        </xdr:cNvPr>
        <xdr:cNvPicPr>
          <a:picLocks noChangeAspect="1" noChangeArrowheads="1"/>
        </xdr:cNvPicPr>
      </xdr:nvPicPr>
      <xdr:blipFill>
        <a:blip xmlns:r="http://schemas.openxmlformats.org/officeDocument/2006/relationships" r:embed="rId1" cstate="print"/>
        <a:srcRect/>
        <a:stretch>
          <a:fillRect/>
        </a:stretch>
      </xdr:blipFill>
      <xdr:spPr bwMode="auto">
        <a:xfrm>
          <a:off x="13512016" y="454025"/>
          <a:ext cx="1004147" cy="1296881"/>
        </a:xfrm>
        <a:prstGeom prst="rect">
          <a:avLst/>
        </a:prstGeom>
        <a:noFill/>
        <a:ln w="9525" algn="ctr">
          <a:miter lim="800000"/>
          <a:headEnd/>
          <a:tailEnd/>
        </a:ln>
      </xdr:spPr>
    </xdr:pic>
    <xdr:clientData/>
  </xdr:twoCellAnchor>
  <xdr:twoCellAnchor editAs="oneCell">
    <xdr:from>
      <xdr:col>3</xdr:col>
      <xdr:colOff>110066</xdr:colOff>
      <xdr:row>2</xdr:row>
      <xdr:rowOff>138642</xdr:rowOff>
    </xdr:from>
    <xdr:to>
      <xdr:col>4</xdr:col>
      <xdr:colOff>259080</xdr:colOff>
      <xdr:row>7</xdr:row>
      <xdr:rowOff>82550</xdr:rowOff>
    </xdr:to>
    <xdr:pic>
      <xdr:nvPicPr>
        <xdr:cNvPr id="3" name="Image 2">
          <a:extLst>
            <a:ext uri="{FF2B5EF4-FFF2-40B4-BE49-F238E27FC236}">
              <a16:creationId xmlns:a16="http://schemas.microsoft.com/office/drawing/2014/main" id="{00000000-0008-0000-2A00-000003000000}"/>
            </a:ext>
          </a:extLst>
        </xdr:cNvPr>
        <xdr:cNvPicPr/>
      </xdr:nvPicPr>
      <xdr:blipFill>
        <a:blip xmlns:r="http://schemas.openxmlformats.org/officeDocument/2006/relationships" r:embed="rId2"/>
        <a:srcRect/>
        <a:stretch>
          <a:fillRect/>
        </a:stretch>
      </xdr:blipFill>
      <xdr:spPr bwMode="auto">
        <a:xfrm>
          <a:off x="5230706" y="519642"/>
          <a:ext cx="941494" cy="1117388"/>
        </a:xfrm>
        <a:prstGeom prst="rect">
          <a:avLst/>
        </a:prstGeom>
        <a:noFill/>
      </xdr:spPr>
    </xdr:pic>
    <xdr:clientData/>
  </xdr:twoCellAnchor>
  <xdr:twoCellAnchor>
    <xdr:from>
      <xdr:col>13</xdr:col>
      <xdr:colOff>466576</xdr:colOff>
      <xdr:row>2</xdr:row>
      <xdr:rowOff>73025</xdr:rowOff>
    </xdr:from>
    <xdr:to>
      <xdr:col>14</xdr:col>
      <xdr:colOff>678243</xdr:colOff>
      <xdr:row>8</xdr:row>
      <xdr:rowOff>21166</xdr:rowOff>
    </xdr:to>
    <xdr:pic>
      <xdr:nvPicPr>
        <xdr:cNvPr id="4" name="Image 3" descr="Armoirievv">
          <a:extLst>
            <a:ext uri="{FF2B5EF4-FFF2-40B4-BE49-F238E27FC236}">
              <a16:creationId xmlns:a16="http://schemas.microsoft.com/office/drawing/2014/main" id="{00000000-0008-0000-2A00-000004000000}"/>
            </a:ext>
          </a:extLst>
        </xdr:cNvPr>
        <xdr:cNvPicPr>
          <a:picLocks noChangeAspect="1" noChangeArrowheads="1"/>
        </xdr:cNvPicPr>
      </xdr:nvPicPr>
      <xdr:blipFill>
        <a:blip xmlns:r="http://schemas.openxmlformats.org/officeDocument/2006/relationships" r:embed="rId1" cstate="print"/>
        <a:srcRect/>
        <a:stretch>
          <a:fillRect/>
        </a:stretch>
      </xdr:blipFill>
      <xdr:spPr bwMode="auto">
        <a:xfrm>
          <a:off x="13512016" y="454025"/>
          <a:ext cx="1004147" cy="1296881"/>
        </a:xfrm>
        <a:prstGeom prst="rect">
          <a:avLst/>
        </a:prstGeom>
        <a:noFill/>
        <a:ln w="9525" algn="ctr">
          <a:miter lim="800000"/>
          <a:headEnd/>
          <a:tailEnd/>
        </a:ln>
      </xdr:spPr>
    </xdr:pic>
    <xdr:clientData/>
  </xdr:twoCellAnchor>
  <xdr:twoCellAnchor editAs="oneCell">
    <xdr:from>
      <xdr:col>3</xdr:col>
      <xdr:colOff>110066</xdr:colOff>
      <xdr:row>2</xdr:row>
      <xdr:rowOff>138642</xdr:rowOff>
    </xdr:from>
    <xdr:to>
      <xdr:col>4</xdr:col>
      <xdr:colOff>259080</xdr:colOff>
      <xdr:row>7</xdr:row>
      <xdr:rowOff>82550</xdr:rowOff>
    </xdr:to>
    <xdr:pic>
      <xdr:nvPicPr>
        <xdr:cNvPr id="5" name="Image 4">
          <a:extLst>
            <a:ext uri="{FF2B5EF4-FFF2-40B4-BE49-F238E27FC236}">
              <a16:creationId xmlns:a16="http://schemas.microsoft.com/office/drawing/2014/main" id="{00000000-0008-0000-2A00-000005000000}"/>
            </a:ext>
          </a:extLst>
        </xdr:cNvPr>
        <xdr:cNvPicPr/>
      </xdr:nvPicPr>
      <xdr:blipFill>
        <a:blip xmlns:r="http://schemas.openxmlformats.org/officeDocument/2006/relationships" r:embed="rId2"/>
        <a:srcRect/>
        <a:stretch>
          <a:fillRect/>
        </a:stretch>
      </xdr:blipFill>
      <xdr:spPr bwMode="auto">
        <a:xfrm>
          <a:off x="5230706" y="519642"/>
          <a:ext cx="941494" cy="1117388"/>
        </a:xfrm>
        <a:prstGeom prst="rect">
          <a:avLst/>
        </a:prstGeom>
        <a:noFill/>
      </xdr:spPr>
    </xdr:pic>
    <xdr:clientData/>
  </xdr:twoCellAnchor>
  <xdr:twoCellAnchor>
    <xdr:from>
      <xdr:col>13</xdr:col>
      <xdr:colOff>466576</xdr:colOff>
      <xdr:row>2</xdr:row>
      <xdr:rowOff>73025</xdr:rowOff>
    </xdr:from>
    <xdr:to>
      <xdr:col>14</xdr:col>
      <xdr:colOff>678243</xdr:colOff>
      <xdr:row>8</xdr:row>
      <xdr:rowOff>21166</xdr:rowOff>
    </xdr:to>
    <xdr:pic>
      <xdr:nvPicPr>
        <xdr:cNvPr id="6" name="Image 5" descr="Armoirievv">
          <a:extLst>
            <a:ext uri="{FF2B5EF4-FFF2-40B4-BE49-F238E27FC236}">
              <a16:creationId xmlns:a16="http://schemas.microsoft.com/office/drawing/2014/main" id="{00000000-0008-0000-2A00-000006000000}"/>
            </a:ext>
          </a:extLst>
        </xdr:cNvPr>
        <xdr:cNvPicPr>
          <a:picLocks noChangeAspect="1" noChangeArrowheads="1"/>
        </xdr:cNvPicPr>
      </xdr:nvPicPr>
      <xdr:blipFill>
        <a:blip xmlns:r="http://schemas.openxmlformats.org/officeDocument/2006/relationships" r:embed="rId1" cstate="print"/>
        <a:srcRect/>
        <a:stretch>
          <a:fillRect/>
        </a:stretch>
      </xdr:blipFill>
      <xdr:spPr bwMode="auto">
        <a:xfrm>
          <a:off x="13512016" y="454025"/>
          <a:ext cx="1004147" cy="1296881"/>
        </a:xfrm>
        <a:prstGeom prst="rect">
          <a:avLst/>
        </a:prstGeom>
        <a:noFill/>
        <a:ln w="9525" algn="ctr">
          <a:miter lim="800000"/>
          <a:headEnd/>
          <a:tailEnd/>
        </a:ln>
      </xdr:spPr>
    </xdr:pic>
    <xdr:clientData/>
  </xdr:twoCellAnchor>
  <xdr:twoCellAnchor editAs="oneCell">
    <xdr:from>
      <xdr:col>3</xdr:col>
      <xdr:colOff>110066</xdr:colOff>
      <xdr:row>2</xdr:row>
      <xdr:rowOff>138642</xdr:rowOff>
    </xdr:from>
    <xdr:to>
      <xdr:col>4</xdr:col>
      <xdr:colOff>259080</xdr:colOff>
      <xdr:row>7</xdr:row>
      <xdr:rowOff>82550</xdr:rowOff>
    </xdr:to>
    <xdr:pic>
      <xdr:nvPicPr>
        <xdr:cNvPr id="7" name="Image 6">
          <a:extLst>
            <a:ext uri="{FF2B5EF4-FFF2-40B4-BE49-F238E27FC236}">
              <a16:creationId xmlns:a16="http://schemas.microsoft.com/office/drawing/2014/main" id="{00000000-0008-0000-2A00-000007000000}"/>
            </a:ext>
          </a:extLst>
        </xdr:cNvPr>
        <xdr:cNvPicPr/>
      </xdr:nvPicPr>
      <xdr:blipFill>
        <a:blip xmlns:r="http://schemas.openxmlformats.org/officeDocument/2006/relationships" r:embed="rId2"/>
        <a:srcRect/>
        <a:stretch>
          <a:fillRect/>
        </a:stretch>
      </xdr:blipFill>
      <xdr:spPr bwMode="auto">
        <a:xfrm>
          <a:off x="5230706" y="519642"/>
          <a:ext cx="941494" cy="1117388"/>
        </a:xfrm>
        <a:prstGeom prst="rect">
          <a:avLst/>
        </a:prstGeom>
        <a:noFill/>
      </xdr:spPr>
    </xdr:pic>
    <xdr:clientData/>
  </xdr:twoCellAnchor>
  <xdr:twoCellAnchor>
    <xdr:from>
      <xdr:col>13</xdr:col>
      <xdr:colOff>466576</xdr:colOff>
      <xdr:row>2</xdr:row>
      <xdr:rowOff>73025</xdr:rowOff>
    </xdr:from>
    <xdr:to>
      <xdr:col>14</xdr:col>
      <xdr:colOff>678243</xdr:colOff>
      <xdr:row>8</xdr:row>
      <xdr:rowOff>21166</xdr:rowOff>
    </xdr:to>
    <xdr:pic>
      <xdr:nvPicPr>
        <xdr:cNvPr id="8" name="Image 7" descr="Armoirievv">
          <a:extLst>
            <a:ext uri="{FF2B5EF4-FFF2-40B4-BE49-F238E27FC236}">
              <a16:creationId xmlns:a16="http://schemas.microsoft.com/office/drawing/2014/main" id="{00000000-0008-0000-2A00-000008000000}"/>
            </a:ext>
          </a:extLst>
        </xdr:cNvPr>
        <xdr:cNvPicPr>
          <a:picLocks noChangeAspect="1" noChangeArrowheads="1"/>
        </xdr:cNvPicPr>
      </xdr:nvPicPr>
      <xdr:blipFill>
        <a:blip xmlns:r="http://schemas.openxmlformats.org/officeDocument/2006/relationships" r:embed="rId1" cstate="print"/>
        <a:srcRect/>
        <a:stretch>
          <a:fillRect/>
        </a:stretch>
      </xdr:blipFill>
      <xdr:spPr bwMode="auto">
        <a:xfrm>
          <a:off x="13512016" y="454025"/>
          <a:ext cx="1004147" cy="1296881"/>
        </a:xfrm>
        <a:prstGeom prst="rect">
          <a:avLst/>
        </a:prstGeom>
        <a:noFill/>
        <a:ln w="9525" algn="ctr">
          <a:miter lim="800000"/>
          <a:headEnd/>
          <a:tailEnd/>
        </a:ln>
      </xdr:spPr>
    </xdr:pic>
    <xdr:clientData/>
  </xdr:twoCellAnchor>
  <xdr:twoCellAnchor editAs="oneCell">
    <xdr:from>
      <xdr:col>3</xdr:col>
      <xdr:colOff>110066</xdr:colOff>
      <xdr:row>2</xdr:row>
      <xdr:rowOff>138642</xdr:rowOff>
    </xdr:from>
    <xdr:to>
      <xdr:col>4</xdr:col>
      <xdr:colOff>259080</xdr:colOff>
      <xdr:row>7</xdr:row>
      <xdr:rowOff>82550</xdr:rowOff>
    </xdr:to>
    <xdr:pic>
      <xdr:nvPicPr>
        <xdr:cNvPr id="9" name="Image 8">
          <a:extLst>
            <a:ext uri="{FF2B5EF4-FFF2-40B4-BE49-F238E27FC236}">
              <a16:creationId xmlns:a16="http://schemas.microsoft.com/office/drawing/2014/main" id="{00000000-0008-0000-2A00-000009000000}"/>
            </a:ext>
          </a:extLst>
        </xdr:cNvPr>
        <xdr:cNvPicPr/>
      </xdr:nvPicPr>
      <xdr:blipFill>
        <a:blip xmlns:r="http://schemas.openxmlformats.org/officeDocument/2006/relationships" r:embed="rId2"/>
        <a:srcRect/>
        <a:stretch>
          <a:fillRect/>
        </a:stretch>
      </xdr:blipFill>
      <xdr:spPr bwMode="auto">
        <a:xfrm>
          <a:off x="5230706" y="519642"/>
          <a:ext cx="941494" cy="1117388"/>
        </a:xfrm>
        <a:prstGeom prst="rect">
          <a:avLst/>
        </a:prstGeom>
        <a:noFill/>
      </xdr:spPr>
    </xdr:pic>
    <xdr:clientData/>
  </xdr:twoCellAnchor>
  <xdr:twoCellAnchor>
    <xdr:from>
      <xdr:col>13</xdr:col>
      <xdr:colOff>466576</xdr:colOff>
      <xdr:row>2</xdr:row>
      <xdr:rowOff>73025</xdr:rowOff>
    </xdr:from>
    <xdr:to>
      <xdr:col>14</xdr:col>
      <xdr:colOff>678243</xdr:colOff>
      <xdr:row>8</xdr:row>
      <xdr:rowOff>21166</xdr:rowOff>
    </xdr:to>
    <xdr:pic>
      <xdr:nvPicPr>
        <xdr:cNvPr id="10" name="Image 9" descr="Armoirievv">
          <a:extLst>
            <a:ext uri="{FF2B5EF4-FFF2-40B4-BE49-F238E27FC236}">
              <a16:creationId xmlns:a16="http://schemas.microsoft.com/office/drawing/2014/main" id="{00000000-0008-0000-2A00-00000A000000}"/>
            </a:ext>
          </a:extLst>
        </xdr:cNvPr>
        <xdr:cNvPicPr>
          <a:picLocks noChangeAspect="1" noChangeArrowheads="1"/>
        </xdr:cNvPicPr>
      </xdr:nvPicPr>
      <xdr:blipFill>
        <a:blip xmlns:r="http://schemas.openxmlformats.org/officeDocument/2006/relationships" r:embed="rId1" cstate="print"/>
        <a:srcRect/>
        <a:stretch>
          <a:fillRect/>
        </a:stretch>
      </xdr:blipFill>
      <xdr:spPr bwMode="auto">
        <a:xfrm>
          <a:off x="13512016" y="454025"/>
          <a:ext cx="1004147" cy="1296881"/>
        </a:xfrm>
        <a:prstGeom prst="rect">
          <a:avLst/>
        </a:prstGeom>
        <a:noFill/>
        <a:ln w="9525" algn="ctr">
          <a:miter lim="800000"/>
          <a:headEnd/>
          <a:tailEnd/>
        </a:ln>
      </xdr:spPr>
    </xdr:pic>
    <xdr:clientData/>
  </xdr:twoCellAnchor>
  <xdr:twoCellAnchor editAs="oneCell">
    <xdr:from>
      <xdr:col>3</xdr:col>
      <xdr:colOff>110066</xdr:colOff>
      <xdr:row>2</xdr:row>
      <xdr:rowOff>138642</xdr:rowOff>
    </xdr:from>
    <xdr:to>
      <xdr:col>4</xdr:col>
      <xdr:colOff>259080</xdr:colOff>
      <xdr:row>7</xdr:row>
      <xdr:rowOff>82550</xdr:rowOff>
    </xdr:to>
    <xdr:pic>
      <xdr:nvPicPr>
        <xdr:cNvPr id="11" name="Image 10">
          <a:extLst>
            <a:ext uri="{FF2B5EF4-FFF2-40B4-BE49-F238E27FC236}">
              <a16:creationId xmlns:a16="http://schemas.microsoft.com/office/drawing/2014/main" id="{00000000-0008-0000-2A00-00000B000000}"/>
            </a:ext>
          </a:extLst>
        </xdr:cNvPr>
        <xdr:cNvPicPr/>
      </xdr:nvPicPr>
      <xdr:blipFill>
        <a:blip xmlns:r="http://schemas.openxmlformats.org/officeDocument/2006/relationships" r:embed="rId2"/>
        <a:srcRect/>
        <a:stretch>
          <a:fillRect/>
        </a:stretch>
      </xdr:blipFill>
      <xdr:spPr bwMode="auto">
        <a:xfrm>
          <a:off x="5230706" y="519642"/>
          <a:ext cx="941494" cy="1117388"/>
        </a:xfrm>
        <a:prstGeom prst="rect">
          <a:avLst/>
        </a:prstGeom>
        <a:noFill/>
      </xdr:spPr>
    </xdr:pic>
    <xdr:clientData/>
  </xdr:twoCellAnchor>
</xdr:wsDr>
</file>

<file path=xl/drawings/drawing44.xml><?xml version="1.0" encoding="utf-8"?>
<xdr:wsDr xmlns:xdr="http://schemas.openxmlformats.org/drawingml/2006/spreadsheetDrawing" xmlns:a="http://schemas.openxmlformats.org/drawingml/2006/main">
  <xdr:twoCellAnchor>
    <xdr:from>
      <xdr:col>13</xdr:col>
      <xdr:colOff>348194</xdr:colOff>
      <xdr:row>2</xdr:row>
      <xdr:rowOff>44450</xdr:rowOff>
    </xdr:from>
    <xdr:to>
      <xdr:col>15</xdr:col>
      <xdr:colOff>57151</xdr:colOff>
      <xdr:row>6</xdr:row>
      <xdr:rowOff>139929</xdr:rowOff>
    </xdr:to>
    <xdr:pic>
      <xdr:nvPicPr>
        <xdr:cNvPr id="2" name="Image 1" descr="Armoirievv">
          <a:extLst>
            <a:ext uri="{FF2B5EF4-FFF2-40B4-BE49-F238E27FC236}">
              <a16:creationId xmlns:a16="http://schemas.microsoft.com/office/drawing/2014/main" id="{00000000-0008-0000-2B00-000002000000}"/>
            </a:ext>
          </a:extLst>
        </xdr:cNvPr>
        <xdr:cNvPicPr>
          <a:picLocks noChangeAspect="1" noChangeArrowheads="1"/>
        </xdr:cNvPicPr>
      </xdr:nvPicPr>
      <xdr:blipFill>
        <a:blip xmlns:r="http://schemas.openxmlformats.org/officeDocument/2006/relationships" r:embed="rId1" cstate="print"/>
        <a:srcRect/>
        <a:stretch>
          <a:fillRect/>
        </a:stretch>
      </xdr:blipFill>
      <xdr:spPr bwMode="auto">
        <a:xfrm>
          <a:off x="10886654" y="425450"/>
          <a:ext cx="1011977" cy="1093699"/>
        </a:xfrm>
        <a:prstGeom prst="rect">
          <a:avLst/>
        </a:prstGeom>
        <a:noFill/>
        <a:ln w="9525" algn="ctr">
          <a:miter lim="800000"/>
          <a:headEnd/>
          <a:tailEnd/>
        </a:ln>
      </xdr:spPr>
    </xdr:pic>
    <xdr:clientData/>
  </xdr:twoCellAnchor>
  <xdr:twoCellAnchor editAs="oneCell">
    <xdr:from>
      <xdr:col>3</xdr:col>
      <xdr:colOff>110066</xdr:colOff>
      <xdr:row>2</xdr:row>
      <xdr:rowOff>138642</xdr:rowOff>
    </xdr:from>
    <xdr:to>
      <xdr:col>4</xdr:col>
      <xdr:colOff>495300</xdr:colOff>
      <xdr:row>6</xdr:row>
      <xdr:rowOff>6350</xdr:rowOff>
    </xdr:to>
    <xdr:pic>
      <xdr:nvPicPr>
        <xdr:cNvPr id="3" name="Image 2">
          <a:extLst>
            <a:ext uri="{FF2B5EF4-FFF2-40B4-BE49-F238E27FC236}">
              <a16:creationId xmlns:a16="http://schemas.microsoft.com/office/drawing/2014/main" id="{00000000-0008-0000-2B00-000003000000}"/>
            </a:ext>
          </a:extLst>
        </xdr:cNvPr>
        <xdr:cNvPicPr/>
      </xdr:nvPicPr>
      <xdr:blipFill>
        <a:blip xmlns:r="http://schemas.openxmlformats.org/officeDocument/2006/relationships" r:embed="rId2"/>
        <a:srcRect/>
        <a:stretch>
          <a:fillRect/>
        </a:stretch>
      </xdr:blipFill>
      <xdr:spPr bwMode="auto">
        <a:xfrm>
          <a:off x="4887806" y="519642"/>
          <a:ext cx="941494" cy="865928"/>
        </a:xfrm>
        <a:prstGeom prst="rect">
          <a:avLst/>
        </a:prstGeom>
        <a:noFill/>
      </xdr:spPr>
    </xdr:pic>
    <xdr:clientData/>
  </xdr:twoCellAnchor>
  <xdr:twoCellAnchor>
    <xdr:from>
      <xdr:col>13</xdr:col>
      <xdr:colOff>348194</xdr:colOff>
      <xdr:row>2</xdr:row>
      <xdr:rowOff>44450</xdr:rowOff>
    </xdr:from>
    <xdr:to>
      <xdr:col>15</xdr:col>
      <xdr:colOff>57151</xdr:colOff>
      <xdr:row>6</xdr:row>
      <xdr:rowOff>139929</xdr:rowOff>
    </xdr:to>
    <xdr:pic>
      <xdr:nvPicPr>
        <xdr:cNvPr id="4" name="Image 1" descr="Armoirievv">
          <a:extLst>
            <a:ext uri="{FF2B5EF4-FFF2-40B4-BE49-F238E27FC236}">
              <a16:creationId xmlns:a16="http://schemas.microsoft.com/office/drawing/2014/main" id="{00000000-0008-0000-2B00-000004000000}"/>
            </a:ext>
          </a:extLst>
        </xdr:cNvPr>
        <xdr:cNvPicPr>
          <a:picLocks noChangeAspect="1" noChangeArrowheads="1"/>
        </xdr:cNvPicPr>
      </xdr:nvPicPr>
      <xdr:blipFill>
        <a:blip xmlns:r="http://schemas.openxmlformats.org/officeDocument/2006/relationships" r:embed="rId1" cstate="print"/>
        <a:srcRect/>
        <a:stretch>
          <a:fillRect/>
        </a:stretch>
      </xdr:blipFill>
      <xdr:spPr bwMode="auto">
        <a:xfrm>
          <a:off x="10886654" y="425450"/>
          <a:ext cx="1011977" cy="1093699"/>
        </a:xfrm>
        <a:prstGeom prst="rect">
          <a:avLst/>
        </a:prstGeom>
        <a:noFill/>
        <a:ln w="9525" algn="ctr">
          <a:miter lim="800000"/>
          <a:headEnd/>
          <a:tailEnd/>
        </a:ln>
      </xdr:spPr>
    </xdr:pic>
    <xdr:clientData/>
  </xdr:twoCellAnchor>
  <xdr:twoCellAnchor editAs="oneCell">
    <xdr:from>
      <xdr:col>3</xdr:col>
      <xdr:colOff>110066</xdr:colOff>
      <xdr:row>2</xdr:row>
      <xdr:rowOff>138642</xdr:rowOff>
    </xdr:from>
    <xdr:to>
      <xdr:col>4</xdr:col>
      <xdr:colOff>495300</xdr:colOff>
      <xdr:row>6</xdr:row>
      <xdr:rowOff>6350</xdr:rowOff>
    </xdr:to>
    <xdr:pic>
      <xdr:nvPicPr>
        <xdr:cNvPr id="5" name="Image 4">
          <a:extLst>
            <a:ext uri="{FF2B5EF4-FFF2-40B4-BE49-F238E27FC236}">
              <a16:creationId xmlns:a16="http://schemas.microsoft.com/office/drawing/2014/main" id="{00000000-0008-0000-2B00-000005000000}"/>
            </a:ext>
          </a:extLst>
        </xdr:cNvPr>
        <xdr:cNvPicPr/>
      </xdr:nvPicPr>
      <xdr:blipFill>
        <a:blip xmlns:r="http://schemas.openxmlformats.org/officeDocument/2006/relationships" r:embed="rId2"/>
        <a:srcRect/>
        <a:stretch>
          <a:fillRect/>
        </a:stretch>
      </xdr:blipFill>
      <xdr:spPr bwMode="auto">
        <a:xfrm>
          <a:off x="4887806" y="519642"/>
          <a:ext cx="941494" cy="865928"/>
        </a:xfrm>
        <a:prstGeom prst="rect">
          <a:avLst/>
        </a:prstGeom>
        <a:noFill/>
      </xdr:spPr>
    </xdr:pic>
    <xdr:clientData/>
  </xdr:twoCellAnchor>
  <xdr:twoCellAnchor>
    <xdr:from>
      <xdr:col>13</xdr:col>
      <xdr:colOff>348194</xdr:colOff>
      <xdr:row>2</xdr:row>
      <xdr:rowOff>44450</xdr:rowOff>
    </xdr:from>
    <xdr:to>
      <xdr:col>15</xdr:col>
      <xdr:colOff>57151</xdr:colOff>
      <xdr:row>6</xdr:row>
      <xdr:rowOff>139929</xdr:rowOff>
    </xdr:to>
    <xdr:pic>
      <xdr:nvPicPr>
        <xdr:cNvPr id="6" name="Image 5" descr="Armoirievv">
          <a:extLst>
            <a:ext uri="{FF2B5EF4-FFF2-40B4-BE49-F238E27FC236}">
              <a16:creationId xmlns:a16="http://schemas.microsoft.com/office/drawing/2014/main" id="{00000000-0008-0000-2B00-000006000000}"/>
            </a:ext>
          </a:extLst>
        </xdr:cNvPr>
        <xdr:cNvPicPr>
          <a:picLocks noChangeAspect="1" noChangeArrowheads="1"/>
        </xdr:cNvPicPr>
      </xdr:nvPicPr>
      <xdr:blipFill>
        <a:blip xmlns:r="http://schemas.openxmlformats.org/officeDocument/2006/relationships" r:embed="rId1" cstate="print"/>
        <a:srcRect/>
        <a:stretch>
          <a:fillRect/>
        </a:stretch>
      </xdr:blipFill>
      <xdr:spPr bwMode="auto">
        <a:xfrm>
          <a:off x="10886654" y="425450"/>
          <a:ext cx="1011977" cy="1093699"/>
        </a:xfrm>
        <a:prstGeom prst="rect">
          <a:avLst/>
        </a:prstGeom>
        <a:noFill/>
        <a:ln w="9525" algn="ctr">
          <a:miter lim="800000"/>
          <a:headEnd/>
          <a:tailEnd/>
        </a:ln>
      </xdr:spPr>
    </xdr:pic>
    <xdr:clientData/>
  </xdr:twoCellAnchor>
  <xdr:twoCellAnchor editAs="oneCell">
    <xdr:from>
      <xdr:col>3</xdr:col>
      <xdr:colOff>110066</xdr:colOff>
      <xdr:row>2</xdr:row>
      <xdr:rowOff>138642</xdr:rowOff>
    </xdr:from>
    <xdr:to>
      <xdr:col>4</xdr:col>
      <xdr:colOff>495300</xdr:colOff>
      <xdr:row>6</xdr:row>
      <xdr:rowOff>6350</xdr:rowOff>
    </xdr:to>
    <xdr:pic>
      <xdr:nvPicPr>
        <xdr:cNvPr id="7" name="Image 6">
          <a:extLst>
            <a:ext uri="{FF2B5EF4-FFF2-40B4-BE49-F238E27FC236}">
              <a16:creationId xmlns:a16="http://schemas.microsoft.com/office/drawing/2014/main" id="{00000000-0008-0000-2B00-000007000000}"/>
            </a:ext>
          </a:extLst>
        </xdr:cNvPr>
        <xdr:cNvPicPr/>
      </xdr:nvPicPr>
      <xdr:blipFill>
        <a:blip xmlns:r="http://schemas.openxmlformats.org/officeDocument/2006/relationships" r:embed="rId2"/>
        <a:srcRect/>
        <a:stretch>
          <a:fillRect/>
        </a:stretch>
      </xdr:blipFill>
      <xdr:spPr bwMode="auto">
        <a:xfrm>
          <a:off x="4887806" y="519642"/>
          <a:ext cx="941494" cy="865928"/>
        </a:xfrm>
        <a:prstGeom prst="rect">
          <a:avLst/>
        </a:prstGeom>
        <a:noFill/>
      </xdr:spPr>
    </xdr:pic>
    <xdr:clientData/>
  </xdr:twoCellAnchor>
  <xdr:twoCellAnchor>
    <xdr:from>
      <xdr:col>13</xdr:col>
      <xdr:colOff>348194</xdr:colOff>
      <xdr:row>2</xdr:row>
      <xdr:rowOff>44450</xdr:rowOff>
    </xdr:from>
    <xdr:to>
      <xdr:col>15</xdr:col>
      <xdr:colOff>57151</xdr:colOff>
      <xdr:row>6</xdr:row>
      <xdr:rowOff>139929</xdr:rowOff>
    </xdr:to>
    <xdr:pic>
      <xdr:nvPicPr>
        <xdr:cNvPr id="8" name="Image 7" descr="Armoirievv">
          <a:extLst>
            <a:ext uri="{FF2B5EF4-FFF2-40B4-BE49-F238E27FC236}">
              <a16:creationId xmlns:a16="http://schemas.microsoft.com/office/drawing/2014/main" id="{00000000-0008-0000-2B00-000008000000}"/>
            </a:ext>
          </a:extLst>
        </xdr:cNvPr>
        <xdr:cNvPicPr>
          <a:picLocks noChangeAspect="1" noChangeArrowheads="1"/>
        </xdr:cNvPicPr>
      </xdr:nvPicPr>
      <xdr:blipFill>
        <a:blip xmlns:r="http://schemas.openxmlformats.org/officeDocument/2006/relationships" r:embed="rId1" cstate="print"/>
        <a:srcRect/>
        <a:stretch>
          <a:fillRect/>
        </a:stretch>
      </xdr:blipFill>
      <xdr:spPr bwMode="auto">
        <a:xfrm>
          <a:off x="10886654" y="425450"/>
          <a:ext cx="1011977" cy="1093699"/>
        </a:xfrm>
        <a:prstGeom prst="rect">
          <a:avLst/>
        </a:prstGeom>
        <a:noFill/>
        <a:ln w="9525" algn="ctr">
          <a:miter lim="800000"/>
          <a:headEnd/>
          <a:tailEnd/>
        </a:ln>
      </xdr:spPr>
    </xdr:pic>
    <xdr:clientData/>
  </xdr:twoCellAnchor>
  <xdr:twoCellAnchor editAs="oneCell">
    <xdr:from>
      <xdr:col>3</xdr:col>
      <xdr:colOff>110066</xdr:colOff>
      <xdr:row>2</xdr:row>
      <xdr:rowOff>138642</xdr:rowOff>
    </xdr:from>
    <xdr:to>
      <xdr:col>4</xdr:col>
      <xdr:colOff>495300</xdr:colOff>
      <xdr:row>6</xdr:row>
      <xdr:rowOff>6350</xdr:rowOff>
    </xdr:to>
    <xdr:pic>
      <xdr:nvPicPr>
        <xdr:cNvPr id="9" name="Image 8">
          <a:extLst>
            <a:ext uri="{FF2B5EF4-FFF2-40B4-BE49-F238E27FC236}">
              <a16:creationId xmlns:a16="http://schemas.microsoft.com/office/drawing/2014/main" id="{00000000-0008-0000-2B00-000009000000}"/>
            </a:ext>
          </a:extLst>
        </xdr:cNvPr>
        <xdr:cNvPicPr/>
      </xdr:nvPicPr>
      <xdr:blipFill>
        <a:blip xmlns:r="http://schemas.openxmlformats.org/officeDocument/2006/relationships" r:embed="rId2"/>
        <a:srcRect/>
        <a:stretch>
          <a:fillRect/>
        </a:stretch>
      </xdr:blipFill>
      <xdr:spPr bwMode="auto">
        <a:xfrm>
          <a:off x="4887806" y="519642"/>
          <a:ext cx="941494" cy="865928"/>
        </a:xfrm>
        <a:prstGeom prst="rect">
          <a:avLst/>
        </a:prstGeom>
        <a:noFill/>
      </xdr:spPr>
    </xdr:pic>
    <xdr:clientData/>
  </xdr:twoCellAnchor>
</xdr:wsDr>
</file>

<file path=xl/drawings/drawing45.xml><?xml version="1.0" encoding="utf-8"?>
<xdr:wsDr xmlns:xdr="http://schemas.openxmlformats.org/drawingml/2006/spreadsheetDrawing" xmlns:a="http://schemas.openxmlformats.org/drawingml/2006/main">
  <xdr:twoCellAnchor>
    <xdr:from>
      <xdr:col>13</xdr:col>
      <xdr:colOff>466576</xdr:colOff>
      <xdr:row>2</xdr:row>
      <xdr:rowOff>73025</xdr:rowOff>
    </xdr:from>
    <xdr:to>
      <xdr:col>14</xdr:col>
      <xdr:colOff>678243</xdr:colOff>
      <xdr:row>8</xdr:row>
      <xdr:rowOff>21166</xdr:rowOff>
    </xdr:to>
    <xdr:pic>
      <xdr:nvPicPr>
        <xdr:cNvPr id="2" name="Image 1" descr="Armoirievv">
          <a:extLst>
            <a:ext uri="{FF2B5EF4-FFF2-40B4-BE49-F238E27FC236}">
              <a16:creationId xmlns:a16="http://schemas.microsoft.com/office/drawing/2014/main" id="{00000000-0008-0000-2C00-000002000000}"/>
            </a:ext>
          </a:extLst>
        </xdr:cNvPr>
        <xdr:cNvPicPr>
          <a:picLocks noChangeAspect="1" noChangeArrowheads="1"/>
        </xdr:cNvPicPr>
      </xdr:nvPicPr>
      <xdr:blipFill>
        <a:blip xmlns:r="http://schemas.openxmlformats.org/officeDocument/2006/relationships" r:embed="rId1" cstate="print"/>
        <a:srcRect/>
        <a:stretch>
          <a:fillRect/>
        </a:stretch>
      </xdr:blipFill>
      <xdr:spPr bwMode="auto">
        <a:xfrm>
          <a:off x="13512016" y="454025"/>
          <a:ext cx="1004147" cy="1296881"/>
        </a:xfrm>
        <a:prstGeom prst="rect">
          <a:avLst/>
        </a:prstGeom>
        <a:noFill/>
        <a:ln w="9525" algn="ctr">
          <a:miter lim="800000"/>
          <a:headEnd/>
          <a:tailEnd/>
        </a:ln>
      </xdr:spPr>
    </xdr:pic>
    <xdr:clientData/>
  </xdr:twoCellAnchor>
  <xdr:twoCellAnchor editAs="oneCell">
    <xdr:from>
      <xdr:col>3</xdr:col>
      <xdr:colOff>110066</xdr:colOff>
      <xdr:row>2</xdr:row>
      <xdr:rowOff>138642</xdr:rowOff>
    </xdr:from>
    <xdr:to>
      <xdr:col>4</xdr:col>
      <xdr:colOff>259080</xdr:colOff>
      <xdr:row>7</xdr:row>
      <xdr:rowOff>82550</xdr:rowOff>
    </xdr:to>
    <xdr:pic>
      <xdr:nvPicPr>
        <xdr:cNvPr id="3" name="Image 2">
          <a:extLst>
            <a:ext uri="{FF2B5EF4-FFF2-40B4-BE49-F238E27FC236}">
              <a16:creationId xmlns:a16="http://schemas.microsoft.com/office/drawing/2014/main" id="{00000000-0008-0000-2C00-000003000000}"/>
            </a:ext>
          </a:extLst>
        </xdr:cNvPr>
        <xdr:cNvPicPr/>
      </xdr:nvPicPr>
      <xdr:blipFill>
        <a:blip xmlns:r="http://schemas.openxmlformats.org/officeDocument/2006/relationships" r:embed="rId2"/>
        <a:srcRect/>
        <a:stretch>
          <a:fillRect/>
        </a:stretch>
      </xdr:blipFill>
      <xdr:spPr bwMode="auto">
        <a:xfrm>
          <a:off x="5230706" y="519642"/>
          <a:ext cx="941494" cy="1117388"/>
        </a:xfrm>
        <a:prstGeom prst="rect">
          <a:avLst/>
        </a:prstGeom>
        <a:noFill/>
      </xdr:spPr>
    </xdr:pic>
    <xdr:clientData/>
  </xdr:twoCellAnchor>
  <xdr:twoCellAnchor>
    <xdr:from>
      <xdr:col>13</xdr:col>
      <xdr:colOff>466576</xdr:colOff>
      <xdr:row>2</xdr:row>
      <xdr:rowOff>73025</xdr:rowOff>
    </xdr:from>
    <xdr:to>
      <xdr:col>14</xdr:col>
      <xdr:colOff>678243</xdr:colOff>
      <xdr:row>8</xdr:row>
      <xdr:rowOff>21166</xdr:rowOff>
    </xdr:to>
    <xdr:pic>
      <xdr:nvPicPr>
        <xdr:cNvPr id="4" name="Image 3" descr="Armoirievv">
          <a:extLst>
            <a:ext uri="{FF2B5EF4-FFF2-40B4-BE49-F238E27FC236}">
              <a16:creationId xmlns:a16="http://schemas.microsoft.com/office/drawing/2014/main" id="{00000000-0008-0000-2C00-000004000000}"/>
            </a:ext>
          </a:extLst>
        </xdr:cNvPr>
        <xdr:cNvPicPr>
          <a:picLocks noChangeAspect="1" noChangeArrowheads="1"/>
        </xdr:cNvPicPr>
      </xdr:nvPicPr>
      <xdr:blipFill>
        <a:blip xmlns:r="http://schemas.openxmlformats.org/officeDocument/2006/relationships" r:embed="rId1" cstate="print"/>
        <a:srcRect/>
        <a:stretch>
          <a:fillRect/>
        </a:stretch>
      </xdr:blipFill>
      <xdr:spPr bwMode="auto">
        <a:xfrm>
          <a:off x="13512016" y="454025"/>
          <a:ext cx="1004147" cy="1296881"/>
        </a:xfrm>
        <a:prstGeom prst="rect">
          <a:avLst/>
        </a:prstGeom>
        <a:noFill/>
        <a:ln w="9525" algn="ctr">
          <a:miter lim="800000"/>
          <a:headEnd/>
          <a:tailEnd/>
        </a:ln>
      </xdr:spPr>
    </xdr:pic>
    <xdr:clientData/>
  </xdr:twoCellAnchor>
  <xdr:twoCellAnchor editAs="oneCell">
    <xdr:from>
      <xdr:col>3</xdr:col>
      <xdr:colOff>110066</xdr:colOff>
      <xdr:row>2</xdr:row>
      <xdr:rowOff>138642</xdr:rowOff>
    </xdr:from>
    <xdr:to>
      <xdr:col>4</xdr:col>
      <xdr:colOff>259080</xdr:colOff>
      <xdr:row>7</xdr:row>
      <xdr:rowOff>82550</xdr:rowOff>
    </xdr:to>
    <xdr:pic>
      <xdr:nvPicPr>
        <xdr:cNvPr id="5" name="Image 4">
          <a:extLst>
            <a:ext uri="{FF2B5EF4-FFF2-40B4-BE49-F238E27FC236}">
              <a16:creationId xmlns:a16="http://schemas.microsoft.com/office/drawing/2014/main" id="{00000000-0008-0000-2C00-000005000000}"/>
            </a:ext>
          </a:extLst>
        </xdr:cNvPr>
        <xdr:cNvPicPr/>
      </xdr:nvPicPr>
      <xdr:blipFill>
        <a:blip xmlns:r="http://schemas.openxmlformats.org/officeDocument/2006/relationships" r:embed="rId2"/>
        <a:srcRect/>
        <a:stretch>
          <a:fillRect/>
        </a:stretch>
      </xdr:blipFill>
      <xdr:spPr bwMode="auto">
        <a:xfrm>
          <a:off x="5230706" y="519642"/>
          <a:ext cx="941494" cy="1117388"/>
        </a:xfrm>
        <a:prstGeom prst="rect">
          <a:avLst/>
        </a:prstGeom>
        <a:noFill/>
      </xdr:spPr>
    </xdr:pic>
    <xdr:clientData/>
  </xdr:twoCellAnchor>
  <xdr:twoCellAnchor>
    <xdr:from>
      <xdr:col>13</xdr:col>
      <xdr:colOff>466576</xdr:colOff>
      <xdr:row>2</xdr:row>
      <xdr:rowOff>73025</xdr:rowOff>
    </xdr:from>
    <xdr:to>
      <xdr:col>14</xdr:col>
      <xdr:colOff>678243</xdr:colOff>
      <xdr:row>8</xdr:row>
      <xdr:rowOff>21166</xdr:rowOff>
    </xdr:to>
    <xdr:pic>
      <xdr:nvPicPr>
        <xdr:cNvPr id="6" name="Image 5" descr="Armoirievv">
          <a:extLst>
            <a:ext uri="{FF2B5EF4-FFF2-40B4-BE49-F238E27FC236}">
              <a16:creationId xmlns:a16="http://schemas.microsoft.com/office/drawing/2014/main" id="{00000000-0008-0000-2C00-000006000000}"/>
            </a:ext>
          </a:extLst>
        </xdr:cNvPr>
        <xdr:cNvPicPr>
          <a:picLocks noChangeAspect="1" noChangeArrowheads="1"/>
        </xdr:cNvPicPr>
      </xdr:nvPicPr>
      <xdr:blipFill>
        <a:blip xmlns:r="http://schemas.openxmlformats.org/officeDocument/2006/relationships" r:embed="rId1" cstate="print"/>
        <a:srcRect/>
        <a:stretch>
          <a:fillRect/>
        </a:stretch>
      </xdr:blipFill>
      <xdr:spPr bwMode="auto">
        <a:xfrm>
          <a:off x="13512016" y="454025"/>
          <a:ext cx="1004147" cy="1296881"/>
        </a:xfrm>
        <a:prstGeom prst="rect">
          <a:avLst/>
        </a:prstGeom>
        <a:noFill/>
        <a:ln w="9525" algn="ctr">
          <a:miter lim="800000"/>
          <a:headEnd/>
          <a:tailEnd/>
        </a:ln>
      </xdr:spPr>
    </xdr:pic>
    <xdr:clientData/>
  </xdr:twoCellAnchor>
  <xdr:twoCellAnchor editAs="oneCell">
    <xdr:from>
      <xdr:col>3</xdr:col>
      <xdr:colOff>110066</xdr:colOff>
      <xdr:row>2</xdr:row>
      <xdr:rowOff>138642</xdr:rowOff>
    </xdr:from>
    <xdr:to>
      <xdr:col>4</xdr:col>
      <xdr:colOff>259080</xdr:colOff>
      <xdr:row>7</xdr:row>
      <xdr:rowOff>82550</xdr:rowOff>
    </xdr:to>
    <xdr:pic>
      <xdr:nvPicPr>
        <xdr:cNvPr id="7" name="Image 6">
          <a:extLst>
            <a:ext uri="{FF2B5EF4-FFF2-40B4-BE49-F238E27FC236}">
              <a16:creationId xmlns:a16="http://schemas.microsoft.com/office/drawing/2014/main" id="{00000000-0008-0000-2C00-000007000000}"/>
            </a:ext>
          </a:extLst>
        </xdr:cNvPr>
        <xdr:cNvPicPr/>
      </xdr:nvPicPr>
      <xdr:blipFill>
        <a:blip xmlns:r="http://schemas.openxmlformats.org/officeDocument/2006/relationships" r:embed="rId2"/>
        <a:srcRect/>
        <a:stretch>
          <a:fillRect/>
        </a:stretch>
      </xdr:blipFill>
      <xdr:spPr bwMode="auto">
        <a:xfrm>
          <a:off x="5230706" y="519642"/>
          <a:ext cx="941494" cy="1117388"/>
        </a:xfrm>
        <a:prstGeom prst="rect">
          <a:avLst/>
        </a:prstGeom>
        <a:noFill/>
      </xdr:spPr>
    </xdr:pic>
    <xdr:clientData/>
  </xdr:twoCellAnchor>
  <xdr:twoCellAnchor>
    <xdr:from>
      <xdr:col>13</xdr:col>
      <xdr:colOff>466576</xdr:colOff>
      <xdr:row>2</xdr:row>
      <xdr:rowOff>73025</xdr:rowOff>
    </xdr:from>
    <xdr:to>
      <xdr:col>14</xdr:col>
      <xdr:colOff>678243</xdr:colOff>
      <xdr:row>8</xdr:row>
      <xdr:rowOff>21166</xdr:rowOff>
    </xdr:to>
    <xdr:pic>
      <xdr:nvPicPr>
        <xdr:cNvPr id="8" name="Image 7" descr="Armoirievv">
          <a:extLst>
            <a:ext uri="{FF2B5EF4-FFF2-40B4-BE49-F238E27FC236}">
              <a16:creationId xmlns:a16="http://schemas.microsoft.com/office/drawing/2014/main" id="{00000000-0008-0000-2C00-000008000000}"/>
            </a:ext>
          </a:extLst>
        </xdr:cNvPr>
        <xdr:cNvPicPr>
          <a:picLocks noChangeAspect="1" noChangeArrowheads="1"/>
        </xdr:cNvPicPr>
      </xdr:nvPicPr>
      <xdr:blipFill>
        <a:blip xmlns:r="http://schemas.openxmlformats.org/officeDocument/2006/relationships" r:embed="rId1" cstate="print"/>
        <a:srcRect/>
        <a:stretch>
          <a:fillRect/>
        </a:stretch>
      </xdr:blipFill>
      <xdr:spPr bwMode="auto">
        <a:xfrm>
          <a:off x="13512016" y="454025"/>
          <a:ext cx="1004147" cy="1296881"/>
        </a:xfrm>
        <a:prstGeom prst="rect">
          <a:avLst/>
        </a:prstGeom>
        <a:noFill/>
        <a:ln w="9525" algn="ctr">
          <a:miter lim="800000"/>
          <a:headEnd/>
          <a:tailEnd/>
        </a:ln>
      </xdr:spPr>
    </xdr:pic>
    <xdr:clientData/>
  </xdr:twoCellAnchor>
  <xdr:twoCellAnchor editAs="oneCell">
    <xdr:from>
      <xdr:col>3</xdr:col>
      <xdr:colOff>110066</xdr:colOff>
      <xdr:row>2</xdr:row>
      <xdr:rowOff>138642</xdr:rowOff>
    </xdr:from>
    <xdr:to>
      <xdr:col>4</xdr:col>
      <xdr:colOff>259080</xdr:colOff>
      <xdr:row>7</xdr:row>
      <xdr:rowOff>82550</xdr:rowOff>
    </xdr:to>
    <xdr:pic>
      <xdr:nvPicPr>
        <xdr:cNvPr id="9" name="Image 8">
          <a:extLst>
            <a:ext uri="{FF2B5EF4-FFF2-40B4-BE49-F238E27FC236}">
              <a16:creationId xmlns:a16="http://schemas.microsoft.com/office/drawing/2014/main" id="{00000000-0008-0000-2C00-000009000000}"/>
            </a:ext>
          </a:extLst>
        </xdr:cNvPr>
        <xdr:cNvPicPr/>
      </xdr:nvPicPr>
      <xdr:blipFill>
        <a:blip xmlns:r="http://schemas.openxmlformats.org/officeDocument/2006/relationships" r:embed="rId2"/>
        <a:srcRect/>
        <a:stretch>
          <a:fillRect/>
        </a:stretch>
      </xdr:blipFill>
      <xdr:spPr bwMode="auto">
        <a:xfrm>
          <a:off x="5230706" y="519642"/>
          <a:ext cx="941494" cy="1117388"/>
        </a:xfrm>
        <a:prstGeom prst="rect">
          <a:avLst/>
        </a:prstGeom>
        <a:noFill/>
      </xdr:spPr>
    </xdr:pic>
    <xdr:clientData/>
  </xdr:twoCellAnchor>
  <xdr:twoCellAnchor>
    <xdr:from>
      <xdr:col>13</xdr:col>
      <xdr:colOff>466576</xdr:colOff>
      <xdr:row>2</xdr:row>
      <xdr:rowOff>73025</xdr:rowOff>
    </xdr:from>
    <xdr:to>
      <xdr:col>14</xdr:col>
      <xdr:colOff>678243</xdr:colOff>
      <xdr:row>8</xdr:row>
      <xdr:rowOff>21166</xdr:rowOff>
    </xdr:to>
    <xdr:pic>
      <xdr:nvPicPr>
        <xdr:cNvPr id="10" name="Image 9" descr="Armoirievv">
          <a:extLst>
            <a:ext uri="{FF2B5EF4-FFF2-40B4-BE49-F238E27FC236}">
              <a16:creationId xmlns:a16="http://schemas.microsoft.com/office/drawing/2014/main" id="{00000000-0008-0000-2C00-00000A000000}"/>
            </a:ext>
          </a:extLst>
        </xdr:cNvPr>
        <xdr:cNvPicPr>
          <a:picLocks noChangeAspect="1" noChangeArrowheads="1"/>
        </xdr:cNvPicPr>
      </xdr:nvPicPr>
      <xdr:blipFill>
        <a:blip xmlns:r="http://schemas.openxmlformats.org/officeDocument/2006/relationships" r:embed="rId1" cstate="print"/>
        <a:srcRect/>
        <a:stretch>
          <a:fillRect/>
        </a:stretch>
      </xdr:blipFill>
      <xdr:spPr bwMode="auto">
        <a:xfrm>
          <a:off x="13512016" y="454025"/>
          <a:ext cx="1004147" cy="1296881"/>
        </a:xfrm>
        <a:prstGeom prst="rect">
          <a:avLst/>
        </a:prstGeom>
        <a:noFill/>
        <a:ln w="9525" algn="ctr">
          <a:miter lim="800000"/>
          <a:headEnd/>
          <a:tailEnd/>
        </a:ln>
      </xdr:spPr>
    </xdr:pic>
    <xdr:clientData/>
  </xdr:twoCellAnchor>
  <xdr:twoCellAnchor editAs="oneCell">
    <xdr:from>
      <xdr:col>3</xdr:col>
      <xdr:colOff>110066</xdr:colOff>
      <xdr:row>2</xdr:row>
      <xdr:rowOff>138642</xdr:rowOff>
    </xdr:from>
    <xdr:to>
      <xdr:col>4</xdr:col>
      <xdr:colOff>259080</xdr:colOff>
      <xdr:row>7</xdr:row>
      <xdr:rowOff>82550</xdr:rowOff>
    </xdr:to>
    <xdr:pic>
      <xdr:nvPicPr>
        <xdr:cNvPr id="11" name="Image 10">
          <a:extLst>
            <a:ext uri="{FF2B5EF4-FFF2-40B4-BE49-F238E27FC236}">
              <a16:creationId xmlns:a16="http://schemas.microsoft.com/office/drawing/2014/main" id="{00000000-0008-0000-2C00-00000B000000}"/>
            </a:ext>
          </a:extLst>
        </xdr:cNvPr>
        <xdr:cNvPicPr/>
      </xdr:nvPicPr>
      <xdr:blipFill>
        <a:blip xmlns:r="http://schemas.openxmlformats.org/officeDocument/2006/relationships" r:embed="rId2"/>
        <a:srcRect/>
        <a:stretch>
          <a:fillRect/>
        </a:stretch>
      </xdr:blipFill>
      <xdr:spPr bwMode="auto">
        <a:xfrm>
          <a:off x="5230706" y="519642"/>
          <a:ext cx="941494" cy="1117388"/>
        </a:xfrm>
        <a:prstGeom prst="rect">
          <a:avLst/>
        </a:prstGeom>
        <a:noFill/>
      </xdr:spPr>
    </xdr:pic>
    <xdr:clientData/>
  </xdr:twoCellAnchor>
</xdr:wsDr>
</file>

<file path=xl/drawings/drawing46.xml><?xml version="1.0" encoding="utf-8"?>
<xdr:wsDr xmlns:xdr="http://schemas.openxmlformats.org/drawingml/2006/spreadsheetDrawing" xmlns:a="http://schemas.openxmlformats.org/drawingml/2006/main">
  <xdr:twoCellAnchor>
    <xdr:from>
      <xdr:col>13</xdr:col>
      <xdr:colOff>348194</xdr:colOff>
      <xdr:row>2</xdr:row>
      <xdr:rowOff>44450</xdr:rowOff>
    </xdr:from>
    <xdr:to>
      <xdr:col>15</xdr:col>
      <xdr:colOff>57151</xdr:colOff>
      <xdr:row>6</xdr:row>
      <xdr:rowOff>139929</xdr:rowOff>
    </xdr:to>
    <xdr:pic>
      <xdr:nvPicPr>
        <xdr:cNvPr id="2" name="Image 1" descr="Armoirievv">
          <a:extLst>
            <a:ext uri="{FF2B5EF4-FFF2-40B4-BE49-F238E27FC236}">
              <a16:creationId xmlns:a16="http://schemas.microsoft.com/office/drawing/2014/main" id="{00000000-0008-0000-2D00-000002000000}"/>
            </a:ext>
          </a:extLst>
        </xdr:cNvPr>
        <xdr:cNvPicPr>
          <a:picLocks noChangeAspect="1" noChangeArrowheads="1"/>
        </xdr:cNvPicPr>
      </xdr:nvPicPr>
      <xdr:blipFill>
        <a:blip xmlns:r="http://schemas.openxmlformats.org/officeDocument/2006/relationships" r:embed="rId1" cstate="print"/>
        <a:srcRect/>
        <a:stretch>
          <a:fillRect/>
        </a:stretch>
      </xdr:blipFill>
      <xdr:spPr bwMode="auto">
        <a:xfrm>
          <a:off x="10886654" y="425450"/>
          <a:ext cx="1011977" cy="1093699"/>
        </a:xfrm>
        <a:prstGeom prst="rect">
          <a:avLst/>
        </a:prstGeom>
        <a:noFill/>
        <a:ln w="9525" algn="ctr">
          <a:miter lim="800000"/>
          <a:headEnd/>
          <a:tailEnd/>
        </a:ln>
      </xdr:spPr>
    </xdr:pic>
    <xdr:clientData/>
  </xdr:twoCellAnchor>
  <xdr:twoCellAnchor editAs="oneCell">
    <xdr:from>
      <xdr:col>3</xdr:col>
      <xdr:colOff>110066</xdr:colOff>
      <xdr:row>2</xdr:row>
      <xdr:rowOff>138642</xdr:rowOff>
    </xdr:from>
    <xdr:to>
      <xdr:col>4</xdr:col>
      <xdr:colOff>495300</xdr:colOff>
      <xdr:row>6</xdr:row>
      <xdr:rowOff>6350</xdr:rowOff>
    </xdr:to>
    <xdr:pic>
      <xdr:nvPicPr>
        <xdr:cNvPr id="3" name="Image 2">
          <a:extLst>
            <a:ext uri="{FF2B5EF4-FFF2-40B4-BE49-F238E27FC236}">
              <a16:creationId xmlns:a16="http://schemas.microsoft.com/office/drawing/2014/main" id="{00000000-0008-0000-2D00-000003000000}"/>
            </a:ext>
          </a:extLst>
        </xdr:cNvPr>
        <xdr:cNvPicPr/>
      </xdr:nvPicPr>
      <xdr:blipFill>
        <a:blip xmlns:r="http://schemas.openxmlformats.org/officeDocument/2006/relationships" r:embed="rId2"/>
        <a:srcRect/>
        <a:stretch>
          <a:fillRect/>
        </a:stretch>
      </xdr:blipFill>
      <xdr:spPr bwMode="auto">
        <a:xfrm>
          <a:off x="4887806" y="519642"/>
          <a:ext cx="941494" cy="865928"/>
        </a:xfrm>
        <a:prstGeom prst="rect">
          <a:avLst/>
        </a:prstGeom>
        <a:noFill/>
      </xdr:spPr>
    </xdr:pic>
    <xdr:clientData/>
  </xdr:twoCellAnchor>
  <xdr:twoCellAnchor>
    <xdr:from>
      <xdr:col>13</xdr:col>
      <xdr:colOff>348194</xdr:colOff>
      <xdr:row>2</xdr:row>
      <xdr:rowOff>44450</xdr:rowOff>
    </xdr:from>
    <xdr:to>
      <xdr:col>15</xdr:col>
      <xdr:colOff>57151</xdr:colOff>
      <xdr:row>6</xdr:row>
      <xdr:rowOff>139929</xdr:rowOff>
    </xdr:to>
    <xdr:pic>
      <xdr:nvPicPr>
        <xdr:cNvPr id="4" name="Image 1" descr="Armoirievv">
          <a:extLst>
            <a:ext uri="{FF2B5EF4-FFF2-40B4-BE49-F238E27FC236}">
              <a16:creationId xmlns:a16="http://schemas.microsoft.com/office/drawing/2014/main" id="{00000000-0008-0000-2D00-000004000000}"/>
            </a:ext>
          </a:extLst>
        </xdr:cNvPr>
        <xdr:cNvPicPr>
          <a:picLocks noChangeAspect="1" noChangeArrowheads="1"/>
        </xdr:cNvPicPr>
      </xdr:nvPicPr>
      <xdr:blipFill>
        <a:blip xmlns:r="http://schemas.openxmlformats.org/officeDocument/2006/relationships" r:embed="rId1" cstate="print"/>
        <a:srcRect/>
        <a:stretch>
          <a:fillRect/>
        </a:stretch>
      </xdr:blipFill>
      <xdr:spPr bwMode="auto">
        <a:xfrm>
          <a:off x="10886654" y="425450"/>
          <a:ext cx="1011977" cy="1093699"/>
        </a:xfrm>
        <a:prstGeom prst="rect">
          <a:avLst/>
        </a:prstGeom>
        <a:noFill/>
        <a:ln w="9525" algn="ctr">
          <a:miter lim="800000"/>
          <a:headEnd/>
          <a:tailEnd/>
        </a:ln>
      </xdr:spPr>
    </xdr:pic>
    <xdr:clientData/>
  </xdr:twoCellAnchor>
  <xdr:twoCellAnchor editAs="oneCell">
    <xdr:from>
      <xdr:col>3</xdr:col>
      <xdr:colOff>110066</xdr:colOff>
      <xdr:row>2</xdr:row>
      <xdr:rowOff>138642</xdr:rowOff>
    </xdr:from>
    <xdr:to>
      <xdr:col>4</xdr:col>
      <xdr:colOff>495300</xdr:colOff>
      <xdr:row>6</xdr:row>
      <xdr:rowOff>6350</xdr:rowOff>
    </xdr:to>
    <xdr:pic>
      <xdr:nvPicPr>
        <xdr:cNvPr id="5" name="Image 4">
          <a:extLst>
            <a:ext uri="{FF2B5EF4-FFF2-40B4-BE49-F238E27FC236}">
              <a16:creationId xmlns:a16="http://schemas.microsoft.com/office/drawing/2014/main" id="{00000000-0008-0000-2D00-000005000000}"/>
            </a:ext>
          </a:extLst>
        </xdr:cNvPr>
        <xdr:cNvPicPr/>
      </xdr:nvPicPr>
      <xdr:blipFill>
        <a:blip xmlns:r="http://schemas.openxmlformats.org/officeDocument/2006/relationships" r:embed="rId2"/>
        <a:srcRect/>
        <a:stretch>
          <a:fillRect/>
        </a:stretch>
      </xdr:blipFill>
      <xdr:spPr bwMode="auto">
        <a:xfrm>
          <a:off x="4887806" y="519642"/>
          <a:ext cx="941494" cy="865928"/>
        </a:xfrm>
        <a:prstGeom prst="rect">
          <a:avLst/>
        </a:prstGeom>
        <a:noFill/>
      </xdr:spPr>
    </xdr:pic>
    <xdr:clientData/>
  </xdr:twoCellAnchor>
  <xdr:twoCellAnchor>
    <xdr:from>
      <xdr:col>13</xdr:col>
      <xdr:colOff>348194</xdr:colOff>
      <xdr:row>2</xdr:row>
      <xdr:rowOff>44450</xdr:rowOff>
    </xdr:from>
    <xdr:to>
      <xdr:col>15</xdr:col>
      <xdr:colOff>57151</xdr:colOff>
      <xdr:row>6</xdr:row>
      <xdr:rowOff>139929</xdr:rowOff>
    </xdr:to>
    <xdr:pic>
      <xdr:nvPicPr>
        <xdr:cNvPr id="6" name="Image 5" descr="Armoirievv">
          <a:extLst>
            <a:ext uri="{FF2B5EF4-FFF2-40B4-BE49-F238E27FC236}">
              <a16:creationId xmlns:a16="http://schemas.microsoft.com/office/drawing/2014/main" id="{00000000-0008-0000-2D00-000006000000}"/>
            </a:ext>
          </a:extLst>
        </xdr:cNvPr>
        <xdr:cNvPicPr>
          <a:picLocks noChangeAspect="1" noChangeArrowheads="1"/>
        </xdr:cNvPicPr>
      </xdr:nvPicPr>
      <xdr:blipFill>
        <a:blip xmlns:r="http://schemas.openxmlformats.org/officeDocument/2006/relationships" r:embed="rId1" cstate="print"/>
        <a:srcRect/>
        <a:stretch>
          <a:fillRect/>
        </a:stretch>
      </xdr:blipFill>
      <xdr:spPr bwMode="auto">
        <a:xfrm>
          <a:off x="10886654" y="425450"/>
          <a:ext cx="1011977" cy="1093699"/>
        </a:xfrm>
        <a:prstGeom prst="rect">
          <a:avLst/>
        </a:prstGeom>
        <a:noFill/>
        <a:ln w="9525" algn="ctr">
          <a:miter lim="800000"/>
          <a:headEnd/>
          <a:tailEnd/>
        </a:ln>
      </xdr:spPr>
    </xdr:pic>
    <xdr:clientData/>
  </xdr:twoCellAnchor>
  <xdr:twoCellAnchor editAs="oneCell">
    <xdr:from>
      <xdr:col>3</xdr:col>
      <xdr:colOff>110066</xdr:colOff>
      <xdr:row>2</xdr:row>
      <xdr:rowOff>138642</xdr:rowOff>
    </xdr:from>
    <xdr:to>
      <xdr:col>4</xdr:col>
      <xdr:colOff>495300</xdr:colOff>
      <xdr:row>6</xdr:row>
      <xdr:rowOff>6350</xdr:rowOff>
    </xdr:to>
    <xdr:pic>
      <xdr:nvPicPr>
        <xdr:cNvPr id="7" name="Image 6">
          <a:extLst>
            <a:ext uri="{FF2B5EF4-FFF2-40B4-BE49-F238E27FC236}">
              <a16:creationId xmlns:a16="http://schemas.microsoft.com/office/drawing/2014/main" id="{00000000-0008-0000-2D00-000007000000}"/>
            </a:ext>
          </a:extLst>
        </xdr:cNvPr>
        <xdr:cNvPicPr/>
      </xdr:nvPicPr>
      <xdr:blipFill>
        <a:blip xmlns:r="http://schemas.openxmlformats.org/officeDocument/2006/relationships" r:embed="rId2"/>
        <a:srcRect/>
        <a:stretch>
          <a:fillRect/>
        </a:stretch>
      </xdr:blipFill>
      <xdr:spPr bwMode="auto">
        <a:xfrm>
          <a:off x="4887806" y="519642"/>
          <a:ext cx="941494" cy="865928"/>
        </a:xfrm>
        <a:prstGeom prst="rect">
          <a:avLst/>
        </a:prstGeom>
        <a:noFill/>
      </xdr:spPr>
    </xdr:pic>
    <xdr:clientData/>
  </xdr:twoCellAnchor>
  <xdr:twoCellAnchor>
    <xdr:from>
      <xdr:col>13</xdr:col>
      <xdr:colOff>348194</xdr:colOff>
      <xdr:row>2</xdr:row>
      <xdr:rowOff>44450</xdr:rowOff>
    </xdr:from>
    <xdr:to>
      <xdr:col>15</xdr:col>
      <xdr:colOff>57151</xdr:colOff>
      <xdr:row>6</xdr:row>
      <xdr:rowOff>139929</xdr:rowOff>
    </xdr:to>
    <xdr:pic>
      <xdr:nvPicPr>
        <xdr:cNvPr id="8" name="Image 7" descr="Armoirievv">
          <a:extLst>
            <a:ext uri="{FF2B5EF4-FFF2-40B4-BE49-F238E27FC236}">
              <a16:creationId xmlns:a16="http://schemas.microsoft.com/office/drawing/2014/main" id="{00000000-0008-0000-2D00-000008000000}"/>
            </a:ext>
          </a:extLst>
        </xdr:cNvPr>
        <xdr:cNvPicPr>
          <a:picLocks noChangeAspect="1" noChangeArrowheads="1"/>
        </xdr:cNvPicPr>
      </xdr:nvPicPr>
      <xdr:blipFill>
        <a:blip xmlns:r="http://schemas.openxmlformats.org/officeDocument/2006/relationships" r:embed="rId1" cstate="print"/>
        <a:srcRect/>
        <a:stretch>
          <a:fillRect/>
        </a:stretch>
      </xdr:blipFill>
      <xdr:spPr bwMode="auto">
        <a:xfrm>
          <a:off x="10886654" y="425450"/>
          <a:ext cx="1011977" cy="1093699"/>
        </a:xfrm>
        <a:prstGeom prst="rect">
          <a:avLst/>
        </a:prstGeom>
        <a:noFill/>
        <a:ln w="9525" algn="ctr">
          <a:miter lim="800000"/>
          <a:headEnd/>
          <a:tailEnd/>
        </a:ln>
      </xdr:spPr>
    </xdr:pic>
    <xdr:clientData/>
  </xdr:twoCellAnchor>
  <xdr:twoCellAnchor editAs="oneCell">
    <xdr:from>
      <xdr:col>3</xdr:col>
      <xdr:colOff>110066</xdr:colOff>
      <xdr:row>2</xdr:row>
      <xdr:rowOff>138642</xdr:rowOff>
    </xdr:from>
    <xdr:to>
      <xdr:col>4</xdr:col>
      <xdr:colOff>495300</xdr:colOff>
      <xdr:row>6</xdr:row>
      <xdr:rowOff>6350</xdr:rowOff>
    </xdr:to>
    <xdr:pic>
      <xdr:nvPicPr>
        <xdr:cNvPr id="9" name="Image 8">
          <a:extLst>
            <a:ext uri="{FF2B5EF4-FFF2-40B4-BE49-F238E27FC236}">
              <a16:creationId xmlns:a16="http://schemas.microsoft.com/office/drawing/2014/main" id="{00000000-0008-0000-2D00-000009000000}"/>
            </a:ext>
          </a:extLst>
        </xdr:cNvPr>
        <xdr:cNvPicPr/>
      </xdr:nvPicPr>
      <xdr:blipFill>
        <a:blip xmlns:r="http://schemas.openxmlformats.org/officeDocument/2006/relationships" r:embed="rId2"/>
        <a:srcRect/>
        <a:stretch>
          <a:fillRect/>
        </a:stretch>
      </xdr:blipFill>
      <xdr:spPr bwMode="auto">
        <a:xfrm>
          <a:off x="4887806" y="519642"/>
          <a:ext cx="941494" cy="865928"/>
        </a:xfrm>
        <a:prstGeom prst="rect">
          <a:avLst/>
        </a:prstGeom>
        <a:noFill/>
      </xdr:spPr>
    </xdr:pic>
    <xdr:clientData/>
  </xdr:twoCellAnchor>
</xdr:wsDr>
</file>

<file path=xl/drawings/drawing47.xml><?xml version="1.0" encoding="utf-8"?>
<xdr:wsDr xmlns:xdr="http://schemas.openxmlformats.org/drawingml/2006/spreadsheetDrawing" xmlns:a="http://schemas.openxmlformats.org/drawingml/2006/main">
  <xdr:twoCellAnchor>
    <xdr:from>
      <xdr:col>13</xdr:col>
      <xdr:colOff>466576</xdr:colOff>
      <xdr:row>2</xdr:row>
      <xdr:rowOff>73025</xdr:rowOff>
    </xdr:from>
    <xdr:to>
      <xdr:col>14</xdr:col>
      <xdr:colOff>678243</xdr:colOff>
      <xdr:row>8</xdr:row>
      <xdr:rowOff>21166</xdr:rowOff>
    </xdr:to>
    <xdr:pic>
      <xdr:nvPicPr>
        <xdr:cNvPr id="2" name="Image 1" descr="Armoirievv">
          <a:extLst>
            <a:ext uri="{FF2B5EF4-FFF2-40B4-BE49-F238E27FC236}">
              <a16:creationId xmlns:a16="http://schemas.microsoft.com/office/drawing/2014/main" id="{00000000-0008-0000-2E00-000002000000}"/>
            </a:ext>
          </a:extLst>
        </xdr:cNvPr>
        <xdr:cNvPicPr>
          <a:picLocks noChangeAspect="1" noChangeArrowheads="1"/>
        </xdr:cNvPicPr>
      </xdr:nvPicPr>
      <xdr:blipFill>
        <a:blip xmlns:r="http://schemas.openxmlformats.org/officeDocument/2006/relationships" r:embed="rId1" cstate="print"/>
        <a:srcRect/>
        <a:stretch>
          <a:fillRect/>
        </a:stretch>
      </xdr:blipFill>
      <xdr:spPr bwMode="auto">
        <a:xfrm>
          <a:off x="13512016" y="454025"/>
          <a:ext cx="1004147" cy="1296881"/>
        </a:xfrm>
        <a:prstGeom prst="rect">
          <a:avLst/>
        </a:prstGeom>
        <a:noFill/>
        <a:ln w="9525" algn="ctr">
          <a:miter lim="800000"/>
          <a:headEnd/>
          <a:tailEnd/>
        </a:ln>
      </xdr:spPr>
    </xdr:pic>
    <xdr:clientData/>
  </xdr:twoCellAnchor>
  <xdr:twoCellAnchor editAs="oneCell">
    <xdr:from>
      <xdr:col>3</xdr:col>
      <xdr:colOff>110066</xdr:colOff>
      <xdr:row>2</xdr:row>
      <xdr:rowOff>138642</xdr:rowOff>
    </xdr:from>
    <xdr:to>
      <xdr:col>4</xdr:col>
      <xdr:colOff>259080</xdr:colOff>
      <xdr:row>7</xdr:row>
      <xdr:rowOff>82550</xdr:rowOff>
    </xdr:to>
    <xdr:pic>
      <xdr:nvPicPr>
        <xdr:cNvPr id="3" name="Image 2">
          <a:extLst>
            <a:ext uri="{FF2B5EF4-FFF2-40B4-BE49-F238E27FC236}">
              <a16:creationId xmlns:a16="http://schemas.microsoft.com/office/drawing/2014/main" id="{00000000-0008-0000-2E00-000003000000}"/>
            </a:ext>
          </a:extLst>
        </xdr:cNvPr>
        <xdr:cNvPicPr/>
      </xdr:nvPicPr>
      <xdr:blipFill>
        <a:blip xmlns:r="http://schemas.openxmlformats.org/officeDocument/2006/relationships" r:embed="rId2"/>
        <a:srcRect/>
        <a:stretch>
          <a:fillRect/>
        </a:stretch>
      </xdr:blipFill>
      <xdr:spPr bwMode="auto">
        <a:xfrm>
          <a:off x="5230706" y="519642"/>
          <a:ext cx="941494" cy="1117388"/>
        </a:xfrm>
        <a:prstGeom prst="rect">
          <a:avLst/>
        </a:prstGeom>
        <a:noFill/>
      </xdr:spPr>
    </xdr:pic>
    <xdr:clientData/>
  </xdr:twoCellAnchor>
  <xdr:twoCellAnchor>
    <xdr:from>
      <xdr:col>13</xdr:col>
      <xdr:colOff>466576</xdr:colOff>
      <xdr:row>2</xdr:row>
      <xdr:rowOff>73025</xdr:rowOff>
    </xdr:from>
    <xdr:to>
      <xdr:col>14</xdr:col>
      <xdr:colOff>678243</xdr:colOff>
      <xdr:row>8</xdr:row>
      <xdr:rowOff>21166</xdr:rowOff>
    </xdr:to>
    <xdr:pic>
      <xdr:nvPicPr>
        <xdr:cNvPr id="4" name="Image 3" descr="Armoirievv">
          <a:extLst>
            <a:ext uri="{FF2B5EF4-FFF2-40B4-BE49-F238E27FC236}">
              <a16:creationId xmlns:a16="http://schemas.microsoft.com/office/drawing/2014/main" id="{00000000-0008-0000-2E00-000004000000}"/>
            </a:ext>
          </a:extLst>
        </xdr:cNvPr>
        <xdr:cNvPicPr>
          <a:picLocks noChangeAspect="1" noChangeArrowheads="1"/>
        </xdr:cNvPicPr>
      </xdr:nvPicPr>
      <xdr:blipFill>
        <a:blip xmlns:r="http://schemas.openxmlformats.org/officeDocument/2006/relationships" r:embed="rId1" cstate="print"/>
        <a:srcRect/>
        <a:stretch>
          <a:fillRect/>
        </a:stretch>
      </xdr:blipFill>
      <xdr:spPr bwMode="auto">
        <a:xfrm>
          <a:off x="13512016" y="454025"/>
          <a:ext cx="1004147" cy="1296881"/>
        </a:xfrm>
        <a:prstGeom prst="rect">
          <a:avLst/>
        </a:prstGeom>
        <a:noFill/>
        <a:ln w="9525" algn="ctr">
          <a:miter lim="800000"/>
          <a:headEnd/>
          <a:tailEnd/>
        </a:ln>
      </xdr:spPr>
    </xdr:pic>
    <xdr:clientData/>
  </xdr:twoCellAnchor>
  <xdr:twoCellAnchor editAs="oneCell">
    <xdr:from>
      <xdr:col>3</xdr:col>
      <xdr:colOff>110066</xdr:colOff>
      <xdr:row>2</xdr:row>
      <xdr:rowOff>138642</xdr:rowOff>
    </xdr:from>
    <xdr:to>
      <xdr:col>4</xdr:col>
      <xdr:colOff>259080</xdr:colOff>
      <xdr:row>7</xdr:row>
      <xdr:rowOff>82550</xdr:rowOff>
    </xdr:to>
    <xdr:pic>
      <xdr:nvPicPr>
        <xdr:cNvPr id="5" name="Image 4">
          <a:extLst>
            <a:ext uri="{FF2B5EF4-FFF2-40B4-BE49-F238E27FC236}">
              <a16:creationId xmlns:a16="http://schemas.microsoft.com/office/drawing/2014/main" id="{00000000-0008-0000-2E00-000005000000}"/>
            </a:ext>
          </a:extLst>
        </xdr:cNvPr>
        <xdr:cNvPicPr/>
      </xdr:nvPicPr>
      <xdr:blipFill>
        <a:blip xmlns:r="http://schemas.openxmlformats.org/officeDocument/2006/relationships" r:embed="rId2"/>
        <a:srcRect/>
        <a:stretch>
          <a:fillRect/>
        </a:stretch>
      </xdr:blipFill>
      <xdr:spPr bwMode="auto">
        <a:xfrm>
          <a:off x="5230706" y="519642"/>
          <a:ext cx="941494" cy="1117388"/>
        </a:xfrm>
        <a:prstGeom prst="rect">
          <a:avLst/>
        </a:prstGeom>
        <a:noFill/>
      </xdr:spPr>
    </xdr:pic>
    <xdr:clientData/>
  </xdr:twoCellAnchor>
  <xdr:twoCellAnchor>
    <xdr:from>
      <xdr:col>13</xdr:col>
      <xdr:colOff>466576</xdr:colOff>
      <xdr:row>2</xdr:row>
      <xdr:rowOff>73025</xdr:rowOff>
    </xdr:from>
    <xdr:to>
      <xdr:col>14</xdr:col>
      <xdr:colOff>678243</xdr:colOff>
      <xdr:row>8</xdr:row>
      <xdr:rowOff>21166</xdr:rowOff>
    </xdr:to>
    <xdr:pic>
      <xdr:nvPicPr>
        <xdr:cNvPr id="6" name="Image 5" descr="Armoirievv">
          <a:extLst>
            <a:ext uri="{FF2B5EF4-FFF2-40B4-BE49-F238E27FC236}">
              <a16:creationId xmlns:a16="http://schemas.microsoft.com/office/drawing/2014/main" id="{00000000-0008-0000-2E00-000006000000}"/>
            </a:ext>
          </a:extLst>
        </xdr:cNvPr>
        <xdr:cNvPicPr>
          <a:picLocks noChangeAspect="1" noChangeArrowheads="1"/>
        </xdr:cNvPicPr>
      </xdr:nvPicPr>
      <xdr:blipFill>
        <a:blip xmlns:r="http://schemas.openxmlformats.org/officeDocument/2006/relationships" r:embed="rId1" cstate="print"/>
        <a:srcRect/>
        <a:stretch>
          <a:fillRect/>
        </a:stretch>
      </xdr:blipFill>
      <xdr:spPr bwMode="auto">
        <a:xfrm>
          <a:off x="13512016" y="454025"/>
          <a:ext cx="1004147" cy="1296881"/>
        </a:xfrm>
        <a:prstGeom prst="rect">
          <a:avLst/>
        </a:prstGeom>
        <a:noFill/>
        <a:ln w="9525" algn="ctr">
          <a:miter lim="800000"/>
          <a:headEnd/>
          <a:tailEnd/>
        </a:ln>
      </xdr:spPr>
    </xdr:pic>
    <xdr:clientData/>
  </xdr:twoCellAnchor>
  <xdr:twoCellAnchor editAs="oneCell">
    <xdr:from>
      <xdr:col>3</xdr:col>
      <xdr:colOff>110066</xdr:colOff>
      <xdr:row>2</xdr:row>
      <xdr:rowOff>138642</xdr:rowOff>
    </xdr:from>
    <xdr:to>
      <xdr:col>4</xdr:col>
      <xdr:colOff>259080</xdr:colOff>
      <xdr:row>7</xdr:row>
      <xdr:rowOff>82550</xdr:rowOff>
    </xdr:to>
    <xdr:pic>
      <xdr:nvPicPr>
        <xdr:cNvPr id="7" name="Image 6">
          <a:extLst>
            <a:ext uri="{FF2B5EF4-FFF2-40B4-BE49-F238E27FC236}">
              <a16:creationId xmlns:a16="http://schemas.microsoft.com/office/drawing/2014/main" id="{00000000-0008-0000-2E00-000007000000}"/>
            </a:ext>
          </a:extLst>
        </xdr:cNvPr>
        <xdr:cNvPicPr/>
      </xdr:nvPicPr>
      <xdr:blipFill>
        <a:blip xmlns:r="http://schemas.openxmlformats.org/officeDocument/2006/relationships" r:embed="rId2"/>
        <a:srcRect/>
        <a:stretch>
          <a:fillRect/>
        </a:stretch>
      </xdr:blipFill>
      <xdr:spPr bwMode="auto">
        <a:xfrm>
          <a:off x="5230706" y="519642"/>
          <a:ext cx="941494" cy="1117388"/>
        </a:xfrm>
        <a:prstGeom prst="rect">
          <a:avLst/>
        </a:prstGeom>
        <a:noFill/>
      </xdr:spPr>
    </xdr:pic>
    <xdr:clientData/>
  </xdr:twoCellAnchor>
  <xdr:twoCellAnchor>
    <xdr:from>
      <xdr:col>13</xdr:col>
      <xdr:colOff>466576</xdr:colOff>
      <xdr:row>2</xdr:row>
      <xdr:rowOff>73025</xdr:rowOff>
    </xdr:from>
    <xdr:to>
      <xdr:col>14</xdr:col>
      <xdr:colOff>678243</xdr:colOff>
      <xdr:row>8</xdr:row>
      <xdr:rowOff>21166</xdr:rowOff>
    </xdr:to>
    <xdr:pic>
      <xdr:nvPicPr>
        <xdr:cNvPr id="8" name="Image 7" descr="Armoirievv">
          <a:extLst>
            <a:ext uri="{FF2B5EF4-FFF2-40B4-BE49-F238E27FC236}">
              <a16:creationId xmlns:a16="http://schemas.microsoft.com/office/drawing/2014/main" id="{00000000-0008-0000-2E00-000008000000}"/>
            </a:ext>
          </a:extLst>
        </xdr:cNvPr>
        <xdr:cNvPicPr>
          <a:picLocks noChangeAspect="1" noChangeArrowheads="1"/>
        </xdr:cNvPicPr>
      </xdr:nvPicPr>
      <xdr:blipFill>
        <a:blip xmlns:r="http://schemas.openxmlformats.org/officeDocument/2006/relationships" r:embed="rId1" cstate="print"/>
        <a:srcRect/>
        <a:stretch>
          <a:fillRect/>
        </a:stretch>
      </xdr:blipFill>
      <xdr:spPr bwMode="auto">
        <a:xfrm>
          <a:off x="13512016" y="454025"/>
          <a:ext cx="1004147" cy="1296881"/>
        </a:xfrm>
        <a:prstGeom prst="rect">
          <a:avLst/>
        </a:prstGeom>
        <a:noFill/>
        <a:ln w="9525" algn="ctr">
          <a:miter lim="800000"/>
          <a:headEnd/>
          <a:tailEnd/>
        </a:ln>
      </xdr:spPr>
    </xdr:pic>
    <xdr:clientData/>
  </xdr:twoCellAnchor>
  <xdr:twoCellAnchor editAs="oneCell">
    <xdr:from>
      <xdr:col>3</xdr:col>
      <xdr:colOff>110066</xdr:colOff>
      <xdr:row>2</xdr:row>
      <xdr:rowOff>138642</xdr:rowOff>
    </xdr:from>
    <xdr:to>
      <xdr:col>4</xdr:col>
      <xdr:colOff>259080</xdr:colOff>
      <xdr:row>7</xdr:row>
      <xdr:rowOff>82550</xdr:rowOff>
    </xdr:to>
    <xdr:pic>
      <xdr:nvPicPr>
        <xdr:cNvPr id="9" name="Image 8">
          <a:extLst>
            <a:ext uri="{FF2B5EF4-FFF2-40B4-BE49-F238E27FC236}">
              <a16:creationId xmlns:a16="http://schemas.microsoft.com/office/drawing/2014/main" id="{00000000-0008-0000-2E00-000009000000}"/>
            </a:ext>
          </a:extLst>
        </xdr:cNvPr>
        <xdr:cNvPicPr/>
      </xdr:nvPicPr>
      <xdr:blipFill>
        <a:blip xmlns:r="http://schemas.openxmlformats.org/officeDocument/2006/relationships" r:embed="rId2"/>
        <a:srcRect/>
        <a:stretch>
          <a:fillRect/>
        </a:stretch>
      </xdr:blipFill>
      <xdr:spPr bwMode="auto">
        <a:xfrm>
          <a:off x="5230706" y="519642"/>
          <a:ext cx="941494" cy="1117388"/>
        </a:xfrm>
        <a:prstGeom prst="rect">
          <a:avLst/>
        </a:prstGeom>
        <a:noFill/>
      </xdr:spPr>
    </xdr:pic>
    <xdr:clientData/>
  </xdr:twoCellAnchor>
  <xdr:twoCellAnchor>
    <xdr:from>
      <xdr:col>13</xdr:col>
      <xdr:colOff>466576</xdr:colOff>
      <xdr:row>2</xdr:row>
      <xdr:rowOff>73025</xdr:rowOff>
    </xdr:from>
    <xdr:to>
      <xdr:col>14</xdr:col>
      <xdr:colOff>678243</xdr:colOff>
      <xdr:row>8</xdr:row>
      <xdr:rowOff>21166</xdr:rowOff>
    </xdr:to>
    <xdr:pic>
      <xdr:nvPicPr>
        <xdr:cNvPr id="10" name="Image 9" descr="Armoirievv">
          <a:extLst>
            <a:ext uri="{FF2B5EF4-FFF2-40B4-BE49-F238E27FC236}">
              <a16:creationId xmlns:a16="http://schemas.microsoft.com/office/drawing/2014/main" id="{00000000-0008-0000-2E00-00000A000000}"/>
            </a:ext>
          </a:extLst>
        </xdr:cNvPr>
        <xdr:cNvPicPr>
          <a:picLocks noChangeAspect="1" noChangeArrowheads="1"/>
        </xdr:cNvPicPr>
      </xdr:nvPicPr>
      <xdr:blipFill>
        <a:blip xmlns:r="http://schemas.openxmlformats.org/officeDocument/2006/relationships" r:embed="rId1" cstate="print"/>
        <a:srcRect/>
        <a:stretch>
          <a:fillRect/>
        </a:stretch>
      </xdr:blipFill>
      <xdr:spPr bwMode="auto">
        <a:xfrm>
          <a:off x="13512016" y="454025"/>
          <a:ext cx="1004147" cy="1296881"/>
        </a:xfrm>
        <a:prstGeom prst="rect">
          <a:avLst/>
        </a:prstGeom>
        <a:noFill/>
        <a:ln w="9525" algn="ctr">
          <a:miter lim="800000"/>
          <a:headEnd/>
          <a:tailEnd/>
        </a:ln>
      </xdr:spPr>
    </xdr:pic>
    <xdr:clientData/>
  </xdr:twoCellAnchor>
  <xdr:twoCellAnchor editAs="oneCell">
    <xdr:from>
      <xdr:col>3</xdr:col>
      <xdr:colOff>110066</xdr:colOff>
      <xdr:row>2</xdr:row>
      <xdr:rowOff>138642</xdr:rowOff>
    </xdr:from>
    <xdr:to>
      <xdr:col>4</xdr:col>
      <xdr:colOff>259080</xdr:colOff>
      <xdr:row>7</xdr:row>
      <xdr:rowOff>82550</xdr:rowOff>
    </xdr:to>
    <xdr:pic>
      <xdr:nvPicPr>
        <xdr:cNvPr id="11" name="Image 10">
          <a:extLst>
            <a:ext uri="{FF2B5EF4-FFF2-40B4-BE49-F238E27FC236}">
              <a16:creationId xmlns:a16="http://schemas.microsoft.com/office/drawing/2014/main" id="{00000000-0008-0000-2E00-00000B000000}"/>
            </a:ext>
          </a:extLst>
        </xdr:cNvPr>
        <xdr:cNvPicPr/>
      </xdr:nvPicPr>
      <xdr:blipFill>
        <a:blip xmlns:r="http://schemas.openxmlformats.org/officeDocument/2006/relationships" r:embed="rId2"/>
        <a:srcRect/>
        <a:stretch>
          <a:fillRect/>
        </a:stretch>
      </xdr:blipFill>
      <xdr:spPr bwMode="auto">
        <a:xfrm>
          <a:off x="5230706" y="519642"/>
          <a:ext cx="941494" cy="1117388"/>
        </a:xfrm>
        <a:prstGeom prst="rect">
          <a:avLst/>
        </a:prstGeom>
        <a:noFill/>
      </xdr:spPr>
    </xdr:pic>
    <xdr:clientData/>
  </xdr:twoCellAnchor>
</xdr:wsDr>
</file>

<file path=xl/drawings/drawing48.xml><?xml version="1.0" encoding="utf-8"?>
<xdr:wsDr xmlns:xdr="http://schemas.openxmlformats.org/drawingml/2006/spreadsheetDrawing" xmlns:a="http://schemas.openxmlformats.org/drawingml/2006/main">
  <xdr:twoCellAnchor>
    <xdr:from>
      <xdr:col>13</xdr:col>
      <xdr:colOff>348194</xdr:colOff>
      <xdr:row>2</xdr:row>
      <xdr:rowOff>44450</xdr:rowOff>
    </xdr:from>
    <xdr:to>
      <xdr:col>15</xdr:col>
      <xdr:colOff>57151</xdr:colOff>
      <xdr:row>6</xdr:row>
      <xdr:rowOff>139929</xdr:rowOff>
    </xdr:to>
    <xdr:pic>
      <xdr:nvPicPr>
        <xdr:cNvPr id="2" name="Image 1" descr="Armoirievv">
          <a:extLst>
            <a:ext uri="{FF2B5EF4-FFF2-40B4-BE49-F238E27FC236}">
              <a16:creationId xmlns:a16="http://schemas.microsoft.com/office/drawing/2014/main" id="{00000000-0008-0000-2F00-000002000000}"/>
            </a:ext>
          </a:extLst>
        </xdr:cNvPr>
        <xdr:cNvPicPr>
          <a:picLocks noChangeAspect="1" noChangeArrowheads="1"/>
        </xdr:cNvPicPr>
      </xdr:nvPicPr>
      <xdr:blipFill>
        <a:blip xmlns:r="http://schemas.openxmlformats.org/officeDocument/2006/relationships" r:embed="rId1" cstate="print"/>
        <a:srcRect/>
        <a:stretch>
          <a:fillRect/>
        </a:stretch>
      </xdr:blipFill>
      <xdr:spPr bwMode="auto">
        <a:xfrm>
          <a:off x="10886654" y="425450"/>
          <a:ext cx="1011977" cy="1093699"/>
        </a:xfrm>
        <a:prstGeom prst="rect">
          <a:avLst/>
        </a:prstGeom>
        <a:noFill/>
        <a:ln w="9525" algn="ctr">
          <a:miter lim="800000"/>
          <a:headEnd/>
          <a:tailEnd/>
        </a:ln>
      </xdr:spPr>
    </xdr:pic>
    <xdr:clientData/>
  </xdr:twoCellAnchor>
  <xdr:twoCellAnchor editAs="oneCell">
    <xdr:from>
      <xdr:col>3</xdr:col>
      <xdr:colOff>110066</xdr:colOff>
      <xdr:row>2</xdr:row>
      <xdr:rowOff>138642</xdr:rowOff>
    </xdr:from>
    <xdr:to>
      <xdr:col>4</xdr:col>
      <xdr:colOff>495300</xdr:colOff>
      <xdr:row>6</xdr:row>
      <xdr:rowOff>6350</xdr:rowOff>
    </xdr:to>
    <xdr:pic>
      <xdr:nvPicPr>
        <xdr:cNvPr id="3" name="Image 2">
          <a:extLst>
            <a:ext uri="{FF2B5EF4-FFF2-40B4-BE49-F238E27FC236}">
              <a16:creationId xmlns:a16="http://schemas.microsoft.com/office/drawing/2014/main" id="{00000000-0008-0000-2F00-000003000000}"/>
            </a:ext>
          </a:extLst>
        </xdr:cNvPr>
        <xdr:cNvPicPr/>
      </xdr:nvPicPr>
      <xdr:blipFill>
        <a:blip xmlns:r="http://schemas.openxmlformats.org/officeDocument/2006/relationships" r:embed="rId2"/>
        <a:srcRect/>
        <a:stretch>
          <a:fillRect/>
        </a:stretch>
      </xdr:blipFill>
      <xdr:spPr bwMode="auto">
        <a:xfrm>
          <a:off x="4887806" y="519642"/>
          <a:ext cx="941494" cy="865928"/>
        </a:xfrm>
        <a:prstGeom prst="rect">
          <a:avLst/>
        </a:prstGeom>
        <a:noFill/>
      </xdr:spPr>
    </xdr:pic>
    <xdr:clientData/>
  </xdr:twoCellAnchor>
  <xdr:twoCellAnchor>
    <xdr:from>
      <xdr:col>13</xdr:col>
      <xdr:colOff>348194</xdr:colOff>
      <xdr:row>2</xdr:row>
      <xdr:rowOff>44450</xdr:rowOff>
    </xdr:from>
    <xdr:to>
      <xdr:col>15</xdr:col>
      <xdr:colOff>57151</xdr:colOff>
      <xdr:row>6</xdr:row>
      <xdr:rowOff>139929</xdr:rowOff>
    </xdr:to>
    <xdr:pic>
      <xdr:nvPicPr>
        <xdr:cNvPr id="4" name="Image 1" descr="Armoirievv">
          <a:extLst>
            <a:ext uri="{FF2B5EF4-FFF2-40B4-BE49-F238E27FC236}">
              <a16:creationId xmlns:a16="http://schemas.microsoft.com/office/drawing/2014/main" id="{00000000-0008-0000-2F00-000004000000}"/>
            </a:ext>
          </a:extLst>
        </xdr:cNvPr>
        <xdr:cNvPicPr>
          <a:picLocks noChangeAspect="1" noChangeArrowheads="1"/>
        </xdr:cNvPicPr>
      </xdr:nvPicPr>
      <xdr:blipFill>
        <a:blip xmlns:r="http://schemas.openxmlformats.org/officeDocument/2006/relationships" r:embed="rId1" cstate="print"/>
        <a:srcRect/>
        <a:stretch>
          <a:fillRect/>
        </a:stretch>
      </xdr:blipFill>
      <xdr:spPr bwMode="auto">
        <a:xfrm>
          <a:off x="10886654" y="425450"/>
          <a:ext cx="1011977" cy="1093699"/>
        </a:xfrm>
        <a:prstGeom prst="rect">
          <a:avLst/>
        </a:prstGeom>
        <a:noFill/>
        <a:ln w="9525" algn="ctr">
          <a:miter lim="800000"/>
          <a:headEnd/>
          <a:tailEnd/>
        </a:ln>
      </xdr:spPr>
    </xdr:pic>
    <xdr:clientData/>
  </xdr:twoCellAnchor>
  <xdr:twoCellAnchor editAs="oneCell">
    <xdr:from>
      <xdr:col>3</xdr:col>
      <xdr:colOff>110066</xdr:colOff>
      <xdr:row>2</xdr:row>
      <xdr:rowOff>138642</xdr:rowOff>
    </xdr:from>
    <xdr:to>
      <xdr:col>4</xdr:col>
      <xdr:colOff>495300</xdr:colOff>
      <xdr:row>6</xdr:row>
      <xdr:rowOff>6350</xdr:rowOff>
    </xdr:to>
    <xdr:pic>
      <xdr:nvPicPr>
        <xdr:cNvPr id="5" name="Image 4">
          <a:extLst>
            <a:ext uri="{FF2B5EF4-FFF2-40B4-BE49-F238E27FC236}">
              <a16:creationId xmlns:a16="http://schemas.microsoft.com/office/drawing/2014/main" id="{00000000-0008-0000-2F00-000005000000}"/>
            </a:ext>
          </a:extLst>
        </xdr:cNvPr>
        <xdr:cNvPicPr/>
      </xdr:nvPicPr>
      <xdr:blipFill>
        <a:blip xmlns:r="http://schemas.openxmlformats.org/officeDocument/2006/relationships" r:embed="rId2"/>
        <a:srcRect/>
        <a:stretch>
          <a:fillRect/>
        </a:stretch>
      </xdr:blipFill>
      <xdr:spPr bwMode="auto">
        <a:xfrm>
          <a:off x="4887806" y="519642"/>
          <a:ext cx="941494" cy="865928"/>
        </a:xfrm>
        <a:prstGeom prst="rect">
          <a:avLst/>
        </a:prstGeom>
        <a:noFill/>
      </xdr:spPr>
    </xdr:pic>
    <xdr:clientData/>
  </xdr:twoCellAnchor>
  <xdr:twoCellAnchor>
    <xdr:from>
      <xdr:col>13</xdr:col>
      <xdr:colOff>348194</xdr:colOff>
      <xdr:row>2</xdr:row>
      <xdr:rowOff>44450</xdr:rowOff>
    </xdr:from>
    <xdr:to>
      <xdr:col>15</xdr:col>
      <xdr:colOff>57151</xdr:colOff>
      <xdr:row>6</xdr:row>
      <xdr:rowOff>139929</xdr:rowOff>
    </xdr:to>
    <xdr:pic>
      <xdr:nvPicPr>
        <xdr:cNvPr id="6" name="Image 5" descr="Armoirievv">
          <a:extLst>
            <a:ext uri="{FF2B5EF4-FFF2-40B4-BE49-F238E27FC236}">
              <a16:creationId xmlns:a16="http://schemas.microsoft.com/office/drawing/2014/main" id="{00000000-0008-0000-2F00-000006000000}"/>
            </a:ext>
          </a:extLst>
        </xdr:cNvPr>
        <xdr:cNvPicPr>
          <a:picLocks noChangeAspect="1" noChangeArrowheads="1"/>
        </xdr:cNvPicPr>
      </xdr:nvPicPr>
      <xdr:blipFill>
        <a:blip xmlns:r="http://schemas.openxmlformats.org/officeDocument/2006/relationships" r:embed="rId1" cstate="print"/>
        <a:srcRect/>
        <a:stretch>
          <a:fillRect/>
        </a:stretch>
      </xdr:blipFill>
      <xdr:spPr bwMode="auto">
        <a:xfrm>
          <a:off x="10886654" y="425450"/>
          <a:ext cx="1011977" cy="1093699"/>
        </a:xfrm>
        <a:prstGeom prst="rect">
          <a:avLst/>
        </a:prstGeom>
        <a:noFill/>
        <a:ln w="9525" algn="ctr">
          <a:miter lim="800000"/>
          <a:headEnd/>
          <a:tailEnd/>
        </a:ln>
      </xdr:spPr>
    </xdr:pic>
    <xdr:clientData/>
  </xdr:twoCellAnchor>
  <xdr:twoCellAnchor editAs="oneCell">
    <xdr:from>
      <xdr:col>3</xdr:col>
      <xdr:colOff>110066</xdr:colOff>
      <xdr:row>2</xdr:row>
      <xdr:rowOff>138642</xdr:rowOff>
    </xdr:from>
    <xdr:to>
      <xdr:col>4</xdr:col>
      <xdr:colOff>495300</xdr:colOff>
      <xdr:row>6</xdr:row>
      <xdr:rowOff>6350</xdr:rowOff>
    </xdr:to>
    <xdr:pic>
      <xdr:nvPicPr>
        <xdr:cNvPr id="7" name="Image 6">
          <a:extLst>
            <a:ext uri="{FF2B5EF4-FFF2-40B4-BE49-F238E27FC236}">
              <a16:creationId xmlns:a16="http://schemas.microsoft.com/office/drawing/2014/main" id="{00000000-0008-0000-2F00-000007000000}"/>
            </a:ext>
          </a:extLst>
        </xdr:cNvPr>
        <xdr:cNvPicPr/>
      </xdr:nvPicPr>
      <xdr:blipFill>
        <a:blip xmlns:r="http://schemas.openxmlformats.org/officeDocument/2006/relationships" r:embed="rId2"/>
        <a:srcRect/>
        <a:stretch>
          <a:fillRect/>
        </a:stretch>
      </xdr:blipFill>
      <xdr:spPr bwMode="auto">
        <a:xfrm>
          <a:off x="4887806" y="519642"/>
          <a:ext cx="941494" cy="865928"/>
        </a:xfrm>
        <a:prstGeom prst="rect">
          <a:avLst/>
        </a:prstGeom>
        <a:noFill/>
      </xdr:spPr>
    </xdr:pic>
    <xdr:clientData/>
  </xdr:twoCellAnchor>
  <xdr:twoCellAnchor>
    <xdr:from>
      <xdr:col>13</xdr:col>
      <xdr:colOff>348194</xdr:colOff>
      <xdr:row>2</xdr:row>
      <xdr:rowOff>44450</xdr:rowOff>
    </xdr:from>
    <xdr:to>
      <xdr:col>15</xdr:col>
      <xdr:colOff>57151</xdr:colOff>
      <xdr:row>6</xdr:row>
      <xdr:rowOff>139929</xdr:rowOff>
    </xdr:to>
    <xdr:pic>
      <xdr:nvPicPr>
        <xdr:cNvPr id="8" name="Image 7" descr="Armoirievv">
          <a:extLst>
            <a:ext uri="{FF2B5EF4-FFF2-40B4-BE49-F238E27FC236}">
              <a16:creationId xmlns:a16="http://schemas.microsoft.com/office/drawing/2014/main" id="{00000000-0008-0000-2F00-000008000000}"/>
            </a:ext>
          </a:extLst>
        </xdr:cNvPr>
        <xdr:cNvPicPr>
          <a:picLocks noChangeAspect="1" noChangeArrowheads="1"/>
        </xdr:cNvPicPr>
      </xdr:nvPicPr>
      <xdr:blipFill>
        <a:blip xmlns:r="http://schemas.openxmlformats.org/officeDocument/2006/relationships" r:embed="rId1" cstate="print"/>
        <a:srcRect/>
        <a:stretch>
          <a:fillRect/>
        </a:stretch>
      </xdr:blipFill>
      <xdr:spPr bwMode="auto">
        <a:xfrm>
          <a:off x="10886654" y="425450"/>
          <a:ext cx="1011977" cy="1093699"/>
        </a:xfrm>
        <a:prstGeom prst="rect">
          <a:avLst/>
        </a:prstGeom>
        <a:noFill/>
        <a:ln w="9525" algn="ctr">
          <a:miter lim="800000"/>
          <a:headEnd/>
          <a:tailEnd/>
        </a:ln>
      </xdr:spPr>
    </xdr:pic>
    <xdr:clientData/>
  </xdr:twoCellAnchor>
  <xdr:twoCellAnchor editAs="oneCell">
    <xdr:from>
      <xdr:col>3</xdr:col>
      <xdr:colOff>110066</xdr:colOff>
      <xdr:row>2</xdr:row>
      <xdr:rowOff>138642</xdr:rowOff>
    </xdr:from>
    <xdr:to>
      <xdr:col>4</xdr:col>
      <xdr:colOff>495300</xdr:colOff>
      <xdr:row>6</xdr:row>
      <xdr:rowOff>6350</xdr:rowOff>
    </xdr:to>
    <xdr:pic>
      <xdr:nvPicPr>
        <xdr:cNvPr id="9" name="Image 8">
          <a:extLst>
            <a:ext uri="{FF2B5EF4-FFF2-40B4-BE49-F238E27FC236}">
              <a16:creationId xmlns:a16="http://schemas.microsoft.com/office/drawing/2014/main" id="{00000000-0008-0000-2F00-000009000000}"/>
            </a:ext>
          </a:extLst>
        </xdr:cNvPr>
        <xdr:cNvPicPr/>
      </xdr:nvPicPr>
      <xdr:blipFill>
        <a:blip xmlns:r="http://schemas.openxmlformats.org/officeDocument/2006/relationships" r:embed="rId2"/>
        <a:srcRect/>
        <a:stretch>
          <a:fillRect/>
        </a:stretch>
      </xdr:blipFill>
      <xdr:spPr bwMode="auto">
        <a:xfrm>
          <a:off x="4887806" y="519642"/>
          <a:ext cx="941494" cy="865928"/>
        </a:xfrm>
        <a:prstGeom prst="rect">
          <a:avLst/>
        </a:prstGeom>
        <a:noFill/>
      </xdr:spPr>
    </xdr:pic>
    <xdr:clientData/>
  </xdr:twoCellAnchor>
</xdr:wsDr>
</file>

<file path=xl/drawings/drawing49.xml><?xml version="1.0" encoding="utf-8"?>
<xdr:wsDr xmlns:xdr="http://schemas.openxmlformats.org/drawingml/2006/spreadsheetDrawing" xmlns:a="http://schemas.openxmlformats.org/drawingml/2006/main">
  <xdr:twoCellAnchor>
    <xdr:from>
      <xdr:col>13</xdr:col>
      <xdr:colOff>466576</xdr:colOff>
      <xdr:row>2</xdr:row>
      <xdr:rowOff>73025</xdr:rowOff>
    </xdr:from>
    <xdr:to>
      <xdr:col>14</xdr:col>
      <xdr:colOff>678243</xdr:colOff>
      <xdr:row>8</xdr:row>
      <xdr:rowOff>21166</xdr:rowOff>
    </xdr:to>
    <xdr:pic>
      <xdr:nvPicPr>
        <xdr:cNvPr id="2" name="Image 1" descr="Armoirievv">
          <a:extLst>
            <a:ext uri="{FF2B5EF4-FFF2-40B4-BE49-F238E27FC236}">
              <a16:creationId xmlns:a16="http://schemas.microsoft.com/office/drawing/2014/main" id="{00000000-0008-0000-3000-000002000000}"/>
            </a:ext>
          </a:extLst>
        </xdr:cNvPr>
        <xdr:cNvPicPr>
          <a:picLocks noChangeAspect="1" noChangeArrowheads="1"/>
        </xdr:cNvPicPr>
      </xdr:nvPicPr>
      <xdr:blipFill>
        <a:blip xmlns:r="http://schemas.openxmlformats.org/officeDocument/2006/relationships" r:embed="rId1" cstate="print"/>
        <a:srcRect/>
        <a:stretch>
          <a:fillRect/>
        </a:stretch>
      </xdr:blipFill>
      <xdr:spPr bwMode="auto">
        <a:xfrm>
          <a:off x="13512016" y="454025"/>
          <a:ext cx="1004147" cy="1296881"/>
        </a:xfrm>
        <a:prstGeom prst="rect">
          <a:avLst/>
        </a:prstGeom>
        <a:noFill/>
        <a:ln w="9525" algn="ctr">
          <a:miter lim="800000"/>
          <a:headEnd/>
          <a:tailEnd/>
        </a:ln>
      </xdr:spPr>
    </xdr:pic>
    <xdr:clientData/>
  </xdr:twoCellAnchor>
  <xdr:twoCellAnchor editAs="oneCell">
    <xdr:from>
      <xdr:col>3</xdr:col>
      <xdr:colOff>110066</xdr:colOff>
      <xdr:row>2</xdr:row>
      <xdr:rowOff>138642</xdr:rowOff>
    </xdr:from>
    <xdr:to>
      <xdr:col>4</xdr:col>
      <xdr:colOff>259080</xdr:colOff>
      <xdr:row>7</xdr:row>
      <xdr:rowOff>82550</xdr:rowOff>
    </xdr:to>
    <xdr:pic>
      <xdr:nvPicPr>
        <xdr:cNvPr id="3" name="Image 2">
          <a:extLst>
            <a:ext uri="{FF2B5EF4-FFF2-40B4-BE49-F238E27FC236}">
              <a16:creationId xmlns:a16="http://schemas.microsoft.com/office/drawing/2014/main" id="{00000000-0008-0000-3000-000003000000}"/>
            </a:ext>
          </a:extLst>
        </xdr:cNvPr>
        <xdr:cNvPicPr/>
      </xdr:nvPicPr>
      <xdr:blipFill>
        <a:blip xmlns:r="http://schemas.openxmlformats.org/officeDocument/2006/relationships" r:embed="rId2"/>
        <a:srcRect/>
        <a:stretch>
          <a:fillRect/>
        </a:stretch>
      </xdr:blipFill>
      <xdr:spPr bwMode="auto">
        <a:xfrm>
          <a:off x="5230706" y="519642"/>
          <a:ext cx="941494" cy="1117388"/>
        </a:xfrm>
        <a:prstGeom prst="rect">
          <a:avLst/>
        </a:prstGeom>
        <a:noFill/>
      </xdr:spPr>
    </xdr:pic>
    <xdr:clientData/>
  </xdr:twoCellAnchor>
  <xdr:twoCellAnchor>
    <xdr:from>
      <xdr:col>13</xdr:col>
      <xdr:colOff>466576</xdr:colOff>
      <xdr:row>2</xdr:row>
      <xdr:rowOff>73025</xdr:rowOff>
    </xdr:from>
    <xdr:to>
      <xdr:col>14</xdr:col>
      <xdr:colOff>678243</xdr:colOff>
      <xdr:row>8</xdr:row>
      <xdr:rowOff>21166</xdr:rowOff>
    </xdr:to>
    <xdr:pic>
      <xdr:nvPicPr>
        <xdr:cNvPr id="4" name="Image 3" descr="Armoirievv">
          <a:extLst>
            <a:ext uri="{FF2B5EF4-FFF2-40B4-BE49-F238E27FC236}">
              <a16:creationId xmlns:a16="http://schemas.microsoft.com/office/drawing/2014/main" id="{00000000-0008-0000-3000-000004000000}"/>
            </a:ext>
          </a:extLst>
        </xdr:cNvPr>
        <xdr:cNvPicPr>
          <a:picLocks noChangeAspect="1" noChangeArrowheads="1"/>
        </xdr:cNvPicPr>
      </xdr:nvPicPr>
      <xdr:blipFill>
        <a:blip xmlns:r="http://schemas.openxmlformats.org/officeDocument/2006/relationships" r:embed="rId1" cstate="print"/>
        <a:srcRect/>
        <a:stretch>
          <a:fillRect/>
        </a:stretch>
      </xdr:blipFill>
      <xdr:spPr bwMode="auto">
        <a:xfrm>
          <a:off x="13512016" y="454025"/>
          <a:ext cx="1004147" cy="1296881"/>
        </a:xfrm>
        <a:prstGeom prst="rect">
          <a:avLst/>
        </a:prstGeom>
        <a:noFill/>
        <a:ln w="9525" algn="ctr">
          <a:miter lim="800000"/>
          <a:headEnd/>
          <a:tailEnd/>
        </a:ln>
      </xdr:spPr>
    </xdr:pic>
    <xdr:clientData/>
  </xdr:twoCellAnchor>
  <xdr:twoCellAnchor editAs="oneCell">
    <xdr:from>
      <xdr:col>3</xdr:col>
      <xdr:colOff>110066</xdr:colOff>
      <xdr:row>2</xdr:row>
      <xdr:rowOff>138642</xdr:rowOff>
    </xdr:from>
    <xdr:to>
      <xdr:col>4</xdr:col>
      <xdr:colOff>259080</xdr:colOff>
      <xdr:row>7</xdr:row>
      <xdr:rowOff>82550</xdr:rowOff>
    </xdr:to>
    <xdr:pic>
      <xdr:nvPicPr>
        <xdr:cNvPr id="5" name="Image 4">
          <a:extLst>
            <a:ext uri="{FF2B5EF4-FFF2-40B4-BE49-F238E27FC236}">
              <a16:creationId xmlns:a16="http://schemas.microsoft.com/office/drawing/2014/main" id="{00000000-0008-0000-3000-000005000000}"/>
            </a:ext>
          </a:extLst>
        </xdr:cNvPr>
        <xdr:cNvPicPr/>
      </xdr:nvPicPr>
      <xdr:blipFill>
        <a:blip xmlns:r="http://schemas.openxmlformats.org/officeDocument/2006/relationships" r:embed="rId2"/>
        <a:srcRect/>
        <a:stretch>
          <a:fillRect/>
        </a:stretch>
      </xdr:blipFill>
      <xdr:spPr bwMode="auto">
        <a:xfrm>
          <a:off x="5230706" y="519642"/>
          <a:ext cx="941494" cy="1117388"/>
        </a:xfrm>
        <a:prstGeom prst="rect">
          <a:avLst/>
        </a:prstGeom>
        <a:noFill/>
      </xdr:spPr>
    </xdr:pic>
    <xdr:clientData/>
  </xdr:twoCellAnchor>
  <xdr:twoCellAnchor>
    <xdr:from>
      <xdr:col>13</xdr:col>
      <xdr:colOff>466576</xdr:colOff>
      <xdr:row>2</xdr:row>
      <xdr:rowOff>73025</xdr:rowOff>
    </xdr:from>
    <xdr:to>
      <xdr:col>14</xdr:col>
      <xdr:colOff>678243</xdr:colOff>
      <xdr:row>8</xdr:row>
      <xdr:rowOff>21166</xdr:rowOff>
    </xdr:to>
    <xdr:pic>
      <xdr:nvPicPr>
        <xdr:cNvPr id="6" name="Image 5" descr="Armoirievv">
          <a:extLst>
            <a:ext uri="{FF2B5EF4-FFF2-40B4-BE49-F238E27FC236}">
              <a16:creationId xmlns:a16="http://schemas.microsoft.com/office/drawing/2014/main" id="{00000000-0008-0000-3000-000006000000}"/>
            </a:ext>
          </a:extLst>
        </xdr:cNvPr>
        <xdr:cNvPicPr>
          <a:picLocks noChangeAspect="1" noChangeArrowheads="1"/>
        </xdr:cNvPicPr>
      </xdr:nvPicPr>
      <xdr:blipFill>
        <a:blip xmlns:r="http://schemas.openxmlformats.org/officeDocument/2006/relationships" r:embed="rId1" cstate="print"/>
        <a:srcRect/>
        <a:stretch>
          <a:fillRect/>
        </a:stretch>
      </xdr:blipFill>
      <xdr:spPr bwMode="auto">
        <a:xfrm>
          <a:off x="13512016" y="454025"/>
          <a:ext cx="1004147" cy="1296881"/>
        </a:xfrm>
        <a:prstGeom prst="rect">
          <a:avLst/>
        </a:prstGeom>
        <a:noFill/>
        <a:ln w="9525" algn="ctr">
          <a:miter lim="800000"/>
          <a:headEnd/>
          <a:tailEnd/>
        </a:ln>
      </xdr:spPr>
    </xdr:pic>
    <xdr:clientData/>
  </xdr:twoCellAnchor>
  <xdr:twoCellAnchor editAs="oneCell">
    <xdr:from>
      <xdr:col>3</xdr:col>
      <xdr:colOff>110066</xdr:colOff>
      <xdr:row>2</xdr:row>
      <xdr:rowOff>138642</xdr:rowOff>
    </xdr:from>
    <xdr:to>
      <xdr:col>4</xdr:col>
      <xdr:colOff>259080</xdr:colOff>
      <xdr:row>7</xdr:row>
      <xdr:rowOff>82550</xdr:rowOff>
    </xdr:to>
    <xdr:pic>
      <xdr:nvPicPr>
        <xdr:cNvPr id="7" name="Image 6">
          <a:extLst>
            <a:ext uri="{FF2B5EF4-FFF2-40B4-BE49-F238E27FC236}">
              <a16:creationId xmlns:a16="http://schemas.microsoft.com/office/drawing/2014/main" id="{00000000-0008-0000-3000-000007000000}"/>
            </a:ext>
          </a:extLst>
        </xdr:cNvPr>
        <xdr:cNvPicPr/>
      </xdr:nvPicPr>
      <xdr:blipFill>
        <a:blip xmlns:r="http://schemas.openxmlformats.org/officeDocument/2006/relationships" r:embed="rId2"/>
        <a:srcRect/>
        <a:stretch>
          <a:fillRect/>
        </a:stretch>
      </xdr:blipFill>
      <xdr:spPr bwMode="auto">
        <a:xfrm>
          <a:off x="5230706" y="519642"/>
          <a:ext cx="941494" cy="1117388"/>
        </a:xfrm>
        <a:prstGeom prst="rect">
          <a:avLst/>
        </a:prstGeom>
        <a:noFill/>
      </xdr:spPr>
    </xdr:pic>
    <xdr:clientData/>
  </xdr:twoCellAnchor>
  <xdr:twoCellAnchor>
    <xdr:from>
      <xdr:col>13</xdr:col>
      <xdr:colOff>466576</xdr:colOff>
      <xdr:row>2</xdr:row>
      <xdr:rowOff>73025</xdr:rowOff>
    </xdr:from>
    <xdr:to>
      <xdr:col>14</xdr:col>
      <xdr:colOff>678243</xdr:colOff>
      <xdr:row>8</xdr:row>
      <xdr:rowOff>21166</xdr:rowOff>
    </xdr:to>
    <xdr:pic>
      <xdr:nvPicPr>
        <xdr:cNvPr id="8" name="Image 7" descr="Armoirievv">
          <a:extLst>
            <a:ext uri="{FF2B5EF4-FFF2-40B4-BE49-F238E27FC236}">
              <a16:creationId xmlns:a16="http://schemas.microsoft.com/office/drawing/2014/main" id="{00000000-0008-0000-3000-000008000000}"/>
            </a:ext>
          </a:extLst>
        </xdr:cNvPr>
        <xdr:cNvPicPr>
          <a:picLocks noChangeAspect="1" noChangeArrowheads="1"/>
        </xdr:cNvPicPr>
      </xdr:nvPicPr>
      <xdr:blipFill>
        <a:blip xmlns:r="http://schemas.openxmlformats.org/officeDocument/2006/relationships" r:embed="rId1" cstate="print"/>
        <a:srcRect/>
        <a:stretch>
          <a:fillRect/>
        </a:stretch>
      </xdr:blipFill>
      <xdr:spPr bwMode="auto">
        <a:xfrm>
          <a:off x="13512016" y="454025"/>
          <a:ext cx="1004147" cy="1296881"/>
        </a:xfrm>
        <a:prstGeom prst="rect">
          <a:avLst/>
        </a:prstGeom>
        <a:noFill/>
        <a:ln w="9525" algn="ctr">
          <a:miter lim="800000"/>
          <a:headEnd/>
          <a:tailEnd/>
        </a:ln>
      </xdr:spPr>
    </xdr:pic>
    <xdr:clientData/>
  </xdr:twoCellAnchor>
  <xdr:twoCellAnchor editAs="oneCell">
    <xdr:from>
      <xdr:col>3</xdr:col>
      <xdr:colOff>110066</xdr:colOff>
      <xdr:row>2</xdr:row>
      <xdr:rowOff>138642</xdr:rowOff>
    </xdr:from>
    <xdr:to>
      <xdr:col>4</xdr:col>
      <xdr:colOff>259080</xdr:colOff>
      <xdr:row>7</xdr:row>
      <xdr:rowOff>82550</xdr:rowOff>
    </xdr:to>
    <xdr:pic>
      <xdr:nvPicPr>
        <xdr:cNvPr id="9" name="Image 8">
          <a:extLst>
            <a:ext uri="{FF2B5EF4-FFF2-40B4-BE49-F238E27FC236}">
              <a16:creationId xmlns:a16="http://schemas.microsoft.com/office/drawing/2014/main" id="{00000000-0008-0000-3000-000009000000}"/>
            </a:ext>
          </a:extLst>
        </xdr:cNvPr>
        <xdr:cNvPicPr/>
      </xdr:nvPicPr>
      <xdr:blipFill>
        <a:blip xmlns:r="http://schemas.openxmlformats.org/officeDocument/2006/relationships" r:embed="rId2"/>
        <a:srcRect/>
        <a:stretch>
          <a:fillRect/>
        </a:stretch>
      </xdr:blipFill>
      <xdr:spPr bwMode="auto">
        <a:xfrm>
          <a:off x="5230706" y="519642"/>
          <a:ext cx="941494" cy="1117388"/>
        </a:xfrm>
        <a:prstGeom prst="rect">
          <a:avLst/>
        </a:prstGeom>
        <a:noFill/>
      </xdr:spPr>
    </xdr:pic>
    <xdr:clientData/>
  </xdr:twoCellAnchor>
  <xdr:twoCellAnchor>
    <xdr:from>
      <xdr:col>13</xdr:col>
      <xdr:colOff>466576</xdr:colOff>
      <xdr:row>2</xdr:row>
      <xdr:rowOff>73025</xdr:rowOff>
    </xdr:from>
    <xdr:to>
      <xdr:col>14</xdr:col>
      <xdr:colOff>678243</xdr:colOff>
      <xdr:row>8</xdr:row>
      <xdr:rowOff>21166</xdr:rowOff>
    </xdr:to>
    <xdr:pic>
      <xdr:nvPicPr>
        <xdr:cNvPr id="10" name="Image 9" descr="Armoirievv">
          <a:extLst>
            <a:ext uri="{FF2B5EF4-FFF2-40B4-BE49-F238E27FC236}">
              <a16:creationId xmlns:a16="http://schemas.microsoft.com/office/drawing/2014/main" id="{00000000-0008-0000-3000-00000A000000}"/>
            </a:ext>
          </a:extLst>
        </xdr:cNvPr>
        <xdr:cNvPicPr>
          <a:picLocks noChangeAspect="1" noChangeArrowheads="1"/>
        </xdr:cNvPicPr>
      </xdr:nvPicPr>
      <xdr:blipFill>
        <a:blip xmlns:r="http://schemas.openxmlformats.org/officeDocument/2006/relationships" r:embed="rId1" cstate="print"/>
        <a:srcRect/>
        <a:stretch>
          <a:fillRect/>
        </a:stretch>
      </xdr:blipFill>
      <xdr:spPr bwMode="auto">
        <a:xfrm>
          <a:off x="13512016" y="454025"/>
          <a:ext cx="1004147" cy="1296881"/>
        </a:xfrm>
        <a:prstGeom prst="rect">
          <a:avLst/>
        </a:prstGeom>
        <a:noFill/>
        <a:ln w="9525" algn="ctr">
          <a:miter lim="800000"/>
          <a:headEnd/>
          <a:tailEnd/>
        </a:ln>
      </xdr:spPr>
    </xdr:pic>
    <xdr:clientData/>
  </xdr:twoCellAnchor>
  <xdr:twoCellAnchor editAs="oneCell">
    <xdr:from>
      <xdr:col>3</xdr:col>
      <xdr:colOff>110066</xdr:colOff>
      <xdr:row>2</xdr:row>
      <xdr:rowOff>138642</xdr:rowOff>
    </xdr:from>
    <xdr:to>
      <xdr:col>4</xdr:col>
      <xdr:colOff>259080</xdr:colOff>
      <xdr:row>7</xdr:row>
      <xdr:rowOff>82550</xdr:rowOff>
    </xdr:to>
    <xdr:pic>
      <xdr:nvPicPr>
        <xdr:cNvPr id="11" name="Image 10">
          <a:extLst>
            <a:ext uri="{FF2B5EF4-FFF2-40B4-BE49-F238E27FC236}">
              <a16:creationId xmlns:a16="http://schemas.microsoft.com/office/drawing/2014/main" id="{00000000-0008-0000-3000-00000B000000}"/>
            </a:ext>
          </a:extLst>
        </xdr:cNvPr>
        <xdr:cNvPicPr/>
      </xdr:nvPicPr>
      <xdr:blipFill>
        <a:blip xmlns:r="http://schemas.openxmlformats.org/officeDocument/2006/relationships" r:embed="rId2"/>
        <a:srcRect/>
        <a:stretch>
          <a:fillRect/>
        </a:stretch>
      </xdr:blipFill>
      <xdr:spPr bwMode="auto">
        <a:xfrm>
          <a:off x="5230706" y="519642"/>
          <a:ext cx="941494" cy="1117388"/>
        </a:xfrm>
        <a:prstGeom prst="rect">
          <a:avLst/>
        </a:prstGeom>
        <a:noFill/>
      </xdr:spPr>
    </xdr:pic>
    <xdr:clientData/>
  </xdr:twoCellAnchor>
</xdr:wsDr>
</file>

<file path=xl/drawings/drawing50.xml><?xml version="1.0" encoding="utf-8"?>
<xdr:wsDr xmlns:xdr="http://schemas.openxmlformats.org/drawingml/2006/spreadsheetDrawing" xmlns:a="http://schemas.openxmlformats.org/drawingml/2006/main">
  <xdr:twoCellAnchor>
    <xdr:from>
      <xdr:col>13</xdr:col>
      <xdr:colOff>348194</xdr:colOff>
      <xdr:row>2</xdr:row>
      <xdr:rowOff>44450</xdr:rowOff>
    </xdr:from>
    <xdr:to>
      <xdr:col>15</xdr:col>
      <xdr:colOff>57151</xdr:colOff>
      <xdr:row>6</xdr:row>
      <xdr:rowOff>139929</xdr:rowOff>
    </xdr:to>
    <xdr:pic>
      <xdr:nvPicPr>
        <xdr:cNvPr id="2" name="Image 1" descr="Armoirievv">
          <a:extLst>
            <a:ext uri="{FF2B5EF4-FFF2-40B4-BE49-F238E27FC236}">
              <a16:creationId xmlns:a16="http://schemas.microsoft.com/office/drawing/2014/main" id="{00000000-0008-0000-3100-000002000000}"/>
            </a:ext>
          </a:extLst>
        </xdr:cNvPr>
        <xdr:cNvPicPr>
          <a:picLocks noChangeAspect="1" noChangeArrowheads="1"/>
        </xdr:cNvPicPr>
      </xdr:nvPicPr>
      <xdr:blipFill>
        <a:blip xmlns:r="http://schemas.openxmlformats.org/officeDocument/2006/relationships" r:embed="rId1" cstate="print"/>
        <a:srcRect/>
        <a:stretch>
          <a:fillRect/>
        </a:stretch>
      </xdr:blipFill>
      <xdr:spPr bwMode="auto">
        <a:xfrm>
          <a:off x="10886654" y="425450"/>
          <a:ext cx="1011977" cy="1093699"/>
        </a:xfrm>
        <a:prstGeom prst="rect">
          <a:avLst/>
        </a:prstGeom>
        <a:noFill/>
        <a:ln w="9525" algn="ctr">
          <a:miter lim="800000"/>
          <a:headEnd/>
          <a:tailEnd/>
        </a:ln>
      </xdr:spPr>
    </xdr:pic>
    <xdr:clientData/>
  </xdr:twoCellAnchor>
  <xdr:twoCellAnchor editAs="oneCell">
    <xdr:from>
      <xdr:col>3</xdr:col>
      <xdr:colOff>110066</xdr:colOff>
      <xdr:row>2</xdr:row>
      <xdr:rowOff>138642</xdr:rowOff>
    </xdr:from>
    <xdr:to>
      <xdr:col>4</xdr:col>
      <xdr:colOff>495300</xdr:colOff>
      <xdr:row>6</xdr:row>
      <xdr:rowOff>6350</xdr:rowOff>
    </xdr:to>
    <xdr:pic>
      <xdr:nvPicPr>
        <xdr:cNvPr id="3" name="Image 2">
          <a:extLst>
            <a:ext uri="{FF2B5EF4-FFF2-40B4-BE49-F238E27FC236}">
              <a16:creationId xmlns:a16="http://schemas.microsoft.com/office/drawing/2014/main" id="{00000000-0008-0000-3100-000003000000}"/>
            </a:ext>
          </a:extLst>
        </xdr:cNvPr>
        <xdr:cNvPicPr/>
      </xdr:nvPicPr>
      <xdr:blipFill>
        <a:blip xmlns:r="http://schemas.openxmlformats.org/officeDocument/2006/relationships" r:embed="rId2"/>
        <a:srcRect/>
        <a:stretch>
          <a:fillRect/>
        </a:stretch>
      </xdr:blipFill>
      <xdr:spPr bwMode="auto">
        <a:xfrm>
          <a:off x="4887806" y="519642"/>
          <a:ext cx="941494" cy="865928"/>
        </a:xfrm>
        <a:prstGeom prst="rect">
          <a:avLst/>
        </a:prstGeom>
        <a:noFill/>
      </xdr:spPr>
    </xdr:pic>
    <xdr:clientData/>
  </xdr:twoCellAnchor>
  <xdr:twoCellAnchor>
    <xdr:from>
      <xdr:col>13</xdr:col>
      <xdr:colOff>348194</xdr:colOff>
      <xdr:row>2</xdr:row>
      <xdr:rowOff>44450</xdr:rowOff>
    </xdr:from>
    <xdr:to>
      <xdr:col>15</xdr:col>
      <xdr:colOff>57151</xdr:colOff>
      <xdr:row>6</xdr:row>
      <xdr:rowOff>139929</xdr:rowOff>
    </xdr:to>
    <xdr:pic>
      <xdr:nvPicPr>
        <xdr:cNvPr id="4" name="Image 1" descr="Armoirievv">
          <a:extLst>
            <a:ext uri="{FF2B5EF4-FFF2-40B4-BE49-F238E27FC236}">
              <a16:creationId xmlns:a16="http://schemas.microsoft.com/office/drawing/2014/main" id="{00000000-0008-0000-3100-000004000000}"/>
            </a:ext>
          </a:extLst>
        </xdr:cNvPr>
        <xdr:cNvPicPr>
          <a:picLocks noChangeAspect="1" noChangeArrowheads="1"/>
        </xdr:cNvPicPr>
      </xdr:nvPicPr>
      <xdr:blipFill>
        <a:blip xmlns:r="http://schemas.openxmlformats.org/officeDocument/2006/relationships" r:embed="rId1" cstate="print"/>
        <a:srcRect/>
        <a:stretch>
          <a:fillRect/>
        </a:stretch>
      </xdr:blipFill>
      <xdr:spPr bwMode="auto">
        <a:xfrm>
          <a:off x="10886654" y="425450"/>
          <a:ext cx="1011977" cy="1093699"/>
        </a:xfrm>
        <a:prstGeom prst="rect">
          <a:avLst/>
        </a:prstGeom>
        <a:noFill/>
        <a:ln w="9525" algn="ctr">
          <a:miter lim="800000"/>
          <a:headEnd/>
          <a:tailEnd/>
        </a:ln>
      </xdr:spPr>
    </xdr:pic>
    <xdr:clientData/>
  </xdr:twoCellAnchor>
  <xdr:twoCellAnchor editAs="oneCell">
    <xdr:from>
      <xdr:col>3</xdr:col>
      <xdr:colOff>110066</xdr:colOff>
      <xdr:row>2</xdr:row>
      <xdr:rowOff>138642</xdr:rowOff>
    </xdr:from>
    <xdr:to>
      <xdr:col>4</xdr:col>
      <xdr:colOff>495300</xdr:colOff>
      <xdr:row>6</xdr:row>
      <xdr:rowOff>6350</xdr:rowOff>
    </xdr:to>
    <xdr:pic>
      <xdr:nvPicPr>
        <xdr:cNvPr id="5" name="Image 4">
          <a:extLst>
            <a:ext uri="{FF2B5EF4-FFF2-40B4-BE49-F238E27FC236}">
              <a16:creationId xmlns:a16="http://schemas.microsoft.com/office/drawing/2014/main" id="{00000000-0008-0000-3100-000005000000}"/>
            </a:ext>
          </a:extLst>
        </xdr:cNvPr>
        <xdr:cNvPicPr/>
      </xdr:nvPicPr>
      <xdr:blipFill>
        <a:blip xmlns:r="http://schemas.openxmlformats.org/officeDocument/2006/relationships" r:embed="rId2"/>
        <a:srcRect/>
        <a:stretch>
          <a:fillRect/>
        </a:stretch>
      </xdr:blipFill>
      <xdr:spPr bwMode="auto">
        <a:xfrm>
          <a:off x="4887806" y="519642"/>
          <a:ext cx="941494" cy="865928"/>
        </a:xfrm>
        <a:prstGeom prst="rect">
          <a:avLst/>
        </a:prstGeom>
        <a:noFill/>
      </xdr:spPr>
    </xdr:pic>
    <xdr:clientData/>
  </xdr:twoCellAnchor>
  <xdr:twoCellAnchor>
    <xdr:from>
      <xdr:col>13</xdr:col>
      <xdr:colOff>348194</xdr:colOff>
      <xdr:row>2</xdr:row>
      <xdr:rowOff>44450</xdr:rowOff>
    </xdr:from>
    <xdr:to>
      <xdr:col>15</xdr:col>
      <xdr:colOff>57151</xdr:colOff>
      <xdr:row>6</xdr:row>
      <xdr:rowOff>139929</xdr:rowOff>
    </xdr:to>
    <xdr:pic>
      <xdr:nvPicPr>
        <xdr:cNvPr id="6" name="Image 5" descr="Armoirievv">
          <a:extLst>
            <a:ext uri="{FF2B5EF4-FFF2-40B4-BE49-F238E27FC236}">
              <a16:creationId xmlns:a16="http://schemas.microsoft.com/office/drawing/2014/main" id="{00000000-0008-0000-3100-000006000000}"/>
            </a:ext>
          </a:extLst>
        </xdr:cNvPr>
        <xdr:cNvPicPr>
          <a:picLocks noChangeAspect="1" noChangeArrowheads="1"/>
        </xdr:cNvPicPr>
      </xdr:nvPicPr>
      <xdr:blipFill>
        <a:blip xmlns:r="http://schemas.openxmlformats.org/officeDocument/2006/relationships" r:embed="rId1" cstate="print"/>
        <a:srcRect/>
        <a:stretch>
          <a:fillRect/>
        </a:stretch>
      </xdr:blipFill>
      <xdr:spPr bwMode="auto">
        <a:xfrm>
          <a:off x="10886654" y="425450"/>
          <a:ext cx="1011977" cy="1093699"/>
        </a:xfrm>
        <a:prstGeom prst="rect">
          <a:avLst/>
        </a:prstGeom>
        <a:noFill/>
        <a:ln w="9525" algn="ctr">
          <a:miter lim="800000"/>
          <a:headEnd/>
          <a:tailEnd/>
        </a:ln>
      </xdr:spPr>
    </xdr:pic>
    <xdr:clientData/>
  </xdr:twoCellAnchor>
  <xdr:twoCellAnchor editAs="oneCell">
    <xdr:from>
      <xdr:col>3</xdr:col>
      <xdr:colOff>110066</xdr:colOff>
      <xdr:row>2</xdr:row>
      <xdr:rowOff>138642</xdr:rowOff>
    </xdr:from>
    <xdr:to>
      <xdr:col>4</xdr:col>
      <xdr:colOff>495300</xdr:colOff>
      <xdr:row>6</xdr:row>
      <xdr:rowOff>6350</xdr:rowOff>
    </xdr:to>
    <xdr:pic>
      <xdr:nvPicPr>
        <xdr:cNvPr id="7" name="Image 6">
          <a:extLst>
            <a:ext uri="{FF2B5EF4-FFF2-40B4-BE49-F238E27FC236}">
              <a16:creationId xmlns:a16="http://schemas.microsoft.com/office/drawing/2014/main" id="{00000000-0008-0000-3100-000007000000}"/>
            </a:ext>
          </a:extLst>
        </xdr:cNvPr>
        <xdr:cNvPicPr/>
      </xdr:nvPicPr>
      <xdr:blipFill>
        <a:blip xmlns:r="http://schemas.openxmlformats.org/officeDocument/2006/relationships" r:embed="rId2"/>
        <a:srcRect/>
        <a:stretch>
          <a:fillRect/>
        </a:stretch>
      </xdr:blipFill>
      <xdr:spPr bwMode="auto">
        <a:xfrm>
          <a:off x="4887806" y="519642"/>
          <a:ext cx="941494" cy="865928"/>
        </a:xfrm>
        <a:prstGeom prst="rect">
          <a:avLst/>
        </a:prstGeom>
        <a:noFill/>
      </xdr:spPr>
    </xdr:pic>
    <xdr:clientData/>
  </xdr:twoCellAnchor>
  <xdr:twoCellAnchor>
    <xdr:from>
      <xdr:col>13</xdr:col>
      <xdr:colOff>348194</xdr:colOff>
      <xdr:row>2</xdr:row>
      <xdr:rowOff>44450</xdr:rowOff>
    </xdr:from>
    <xdr:to>
      <xdr:col>15</xdr:col>
      <xdr:colOff>57151</xdr:colOff>
      <xdr:row>6</xdr:row>
      <xdr:rowOff>139929</xdr:rowOff>
    </xdr:to>
    <xdr:pic>
      <xdr:nvPicPr>
        <xdr:cNvPr id="8" name="Image 7" descr="Armoirievv">
          <a:extLst>
            <a:ext uri="{FF2B5EF4-FFF2-40B4-BE49-F238E27FC236}">
              <a16:creationId xmlns:a16="http://schemas.microsoft.com/office/drawing/2014/main" id="{00000000-0008-0000-3100-000008000000}"/>
            </a:ext>
          </a:extLst>
        </xdr:cNvPr>
        <xdr:cNvPicPr>
          <a:picLocks noChangeAspect="1" noChangeArrowheads="1"/>
        </xdr:cNvPicPr>
      </xdr:nvPicPr>
      <xdr:blipFill>
        <a:blip xmlns:r="http://schemas.openxmlformats.org/officeDocument/2006/relationships" r:embed="rId1" cstate="print"/>
        <a:srcRect/>
        <a:stretch>
          <a:fillRect/>
        </a:stretch>
      </xdr:blipFill>
      <xdr:spPr bwMode="auto">
        <a:xfrm>
          <a:off x="10886654" y="425450"/>
          <a:ext cx="1011977" cy="1093699"/>
        </a:xfrm>
        <a:prstGeom prst="rect">
          <a:avLst/>
        </a:prstGeom>
        <a:noFill/>
        <a:ln w="9525" algn="ctr">
          <a:miter lim="800000"/>
          <a:headEnd/>
          <a:tailEnd/>
        </a:ln>
      </xdr:spPr>
    </xdr:pic>
    <xdr:clientData/>
  </xdr:twoCellAnchor>
  <xdr:twoCellAnchor editAs="oneCell">
    <xdr:from>
      <xdr:col>3</xdr:col>
      <xdr:colOff>110066</xdr:colOff>
      <xdr:row>2</xdr:row>
      <xdr:rowOff>138642</xdr:rowOff>
    </xdr:from>
    <xdr:to>
      <xdr:col>4</xdr:col>
      <xdr:colOff>495300</xdr:colOff>
      <xdr:row>6</xdr:row>
      <xdr:rowOff>6350</xdr:rowOff>
    </xdr:to>
    <xdr:pic>
      <xdr:nvPicPr>
        <xdr:cNvPr id="9" name="Image 8">
          <a:extLst>
            <a:ext uri="{FF2B5EF4-FFF2-40B4-BE49-F238E27FC236}">
              <a16:creationId xmlns:a16="http://schemas.microsoft.com/office/drawing/2014/main" id="{00000000-0008-0000-3100-000009000000}"/>
            </a:ext>
          </a:extLst>
        </xdr:cNvPr>
        <xdr:cNvPicPr/>
      </xdr:nvPicPr>
      <xdr:blipFill>
        <a:blip xmlns:r="http://schemas.openxmlformats.org/officeDocument/2006/relationships" r:embed="rId2"/>
        <a:srcRect/>
        <a:stretch>
          <a:fillRect/>
        </a:stretch>
      </xdr:blipFill>
      <xdr:spPr bwMode="auto">
        <a:xfrm>
          <a:off x="4887806" y="519642"/>
          <a:ext cx="941494" cy="865928"/>
        </a:xfrm>
        <a:prstGeom prst="rect">
          <a:avLst/>
        </a:prstGeom>
        <a:noFill/>
      </xdr:spPr>
    </xdr:pic>
    <xdr:clientData/>
  </xdr:twoCellAnchor>
</xdr:wsDr>
</file>

<file path=xl/drawings/drawing51.xml><?xml version="1.0" encoding="utf-8"?>
<xdr:wsDr xmlns:xdr="http://schemas.openxmlformats.org/drawingml/2006/spreadsheetDrawing" xmlns:a="http://schemas.openxmlformats.org/drawingml/2006/main">
  <xdr:twoCellAnchor>
    <xdr:from>
      <xdr:col>13</xdr:col>
      <xdr:colOff>466576</xdr:colOff>
      <xdr:row>2</xdr:row>
      <xdr:rowOff>73025</xdr:rowOff>
    </xdr:from>
    <xdr:to>
      <xdr:col>14</xdr:col>
      <xdr:colOff>678243</xdr:colOff>
      <xdr:row>8</xdr:row>
      <xdr:rowOff>21166</xdr:rowOff>
    </xdr:to>
    <xdr:pic>
      <xdr:nvPicPr>
        <xdr:cNvPr id="2" name="Image 1" descr="Armoirievv">
          <a:extLst>
            <a:ext uri="{FF2B5EF4-FFF2-40B4-BE49-F238E27FC236}">
              <a16:creationId xmlns:a16="http://schemas.microsoft.com/office/drawing/2014/main" id="{00000000-0008-0000-3200-000002000000}"/>
            </a:ext>
          </a:extLst>
        </xdr:cNvPr>
        <xdr:cNvPicPr>
          <a:picLocks noChangeAspect="1" noChangeArrowheads="1"/>
        </xdr:cNvPicPr>
      </xdr:nvPicPr>
      <xdr:blipFill>
        <a:blip xmlns:r="http://schemas.openxmlformats.org/officeDocument/2006/relationships" r:embed="rId1" cstate="print"/>
        <a:srcRect/>
        <a:stretch>
          <a:fillRect/>
        </a:stretch>
      </xdr:blipFill>
      <xdr:spPr bwMode="auto">
        <a:xfrm>
          <a:off x="13512016" y="454025"/>
          <a:ext cx="1004147" cy="1296881"/>
        </a:xfrm>
        <a:prstGeom prst="rect">
          <a:avLst/>
        </a:prstGeom>
        <a:noFill/>
        <a:ln w="9525" algn="ctr">
          <a:miter lim="800000"/>
          <a:headEnd/>
          <a:tailEnd/>
        </a:ln>
      </xdr:spPr>
    </xdr:pic>
    <xdr:clientData/>
  </xdr:twoCellAnchor>
  <xdr:twoCellAnchor editAs="oneCell">
    <xdr:from>
      <xdr:col>3</xdr:col>
      <xdr:colOff>110066</xdr:colOff>
      <xdr:row>2</xdr:row>
      <xdr:rowOff>138642</xdr:rowOff>
    </xdr:from>
    <xdr:to>
      <xdr:col>4</xdr:col>
      <xdr:colOff>259080</xdr:colOff>
      <xdr:row>7</xdr:row>
      <xdr:rowOff>82550</xdr:rowOff>
    </xdr:to>
    <xdr:pic>
      <xdr:nvPicPr>
        <xdr:cNvPr id="3" name="Image 2">
          <a:extLst>
            <a:ext uri="{FF2B5EF4-FFF2-40B4-BE49-F238E27FC236}">
              <a16:creationId xmlns:a16="http://schemas.microsoft.com/office/drawing/2014/main" id="{00000000-0008-0000-3200-000003000000}"/>
            </a:ext>
          </a:extLst>
        </xdr:cNvPr>
        <xdr:cNvPicPr/>
      </xdr:nvPicPr>
      <xdr:blipFill>
        <a:blip xmlns:r="http://schemas.openxmlformats.org/officeDocument/2006/relationships" r:embed="rId2"/>
        <a:srcRect/>
        <a:stretch>
          <a:fillRect/>
        </a:stretch>
      </xdr:blipFill>
      <xdr:spPr bwMode="auto">
        <a:xfrm>
          <a:off x="5230706" y="519642"/>
          <a:ext cx="941494" cy="1117388"/>
        </a:xfrm>
        <a:prstGeom prst="rect">
          <a:avLst/>
        </a:prstGeom>
        <a:noFill/>
      </xdr:spPr>
    </xdr:pic>
    <xdr:clientData/>
  </xdr:twoCellAnchor>
  <xdr:twoCellAnchor>
    <xdr:from>
      <xdr:col>13</xdr:col>
      <xdr:colOff>466576</xdr:colOff>
      <xdr:row>2</xdr:row>
      <xdr:rowOff>73025</xdr:rowOff>
    </xdr:from>
    <xdr:to>
      <xdr:col>14</xdr:col>
      <xdr:colOff>678243</xdr:colOff>
      <xdr:row>8</xdr:row>
      <xdr:rowOff>21166</xdr:rowOff>
    </xdr:to>
    <xdr:pic>
      <xdr:nvPicPr>
        <xdr:cNvPr id="4" name="Image 3" descr="Armoirievv">
          <a:extLst>
            <a:ext uri="{FF2B5EF4-FFF2-40B4-BE49-F238E27FC236}">
              <a16:creationId xmlns:a16="http://schemas.microsoft.com/office/drawing/2014/main" id="{00000000-0008-0000-3200-000004000000}"/>
            </a:ext>
          </a:extLst>
        </xdr:cNvPr>
        <xdr:cNvPicPr>
          <a:picLocks noChangeAspect="1" noChangeArrowheads="1"/>
        </xdr:cNvPicPr>
      </xdr:nvPicPr>
      <xdr:blipFill>
        <a:blip xmlns:r="http://schemas.openxmlformats.org/officeDocument/2006/relationships" r:embed="rId1" cstate="print"/>
        <a:srcRect/>
        <a:stretch>
          <a:fillRect/>
        </a:stretch>
      </xdr:blipFill>
      <xdr:spPr bwMode="auto">
        <a:xfrm>
          <a:off x="13512016" y="454025"/>
          <a:ext cx="1004147" cy="1296881"/>
        </a:xfrm>
        <a:prstGeom prst="rect">
          <a:avLst/>
        </a:prstGeom>
        <a:noFill/>
        <a:ln w="9525" algn="ctr">
          <a:miter lim="800000"/>
          <a:headEnd/>
          <a:tailEnd/>
        </a:ln>
      </xdr:spPr>
    </xdr:pic>
    <xdr:clientData/>
  </xdr:twoCellAnchor>
  <xdr:twoCellAnchor editAs="oneCell">
    <xdr:from>
      <xdr:col>3</xdr:col>
      <xdr:colOff>110066</xdr:colOff>
      <xdr:row>2</xdr:row>
      <xdr:rowOff>138642</xdr:rowOff>
    </xdr:from>
    <xdr:to>
      <xdr:col>4</xdr:col>
      <xdr:colOff>259080</xdr:colOff>
      <xdr:row>7</xdr:row>
      <xdr:rowOff>82550</xdr:rowOff>
    </xdr:to>
    <xdr:pic>
      <xdr:nvPicPr>
        <xdr:cNvPr id="5" name="Image 4">
          <a:extLst>
            <a:ext uri="{FF2B5EF4-FFF2-40B4-BE49-F238E27FC236}">
              <a16:creationId xmlns:a16="http://schemas.microsoft.com/office/drawing/2014/main" id="{00000000-0008-0000-3200-000005000000}"/>
            </a:ext>
          </a:extLst>
        </xdr:cNvPr>
        <xdr:cNvPicPr/>
      </xdr:nvPicPr>
      <xdr:blipFill>
        <a:blip xmlns:r="http://schemas.openxmlformats.org/officeDocument/2006/relationships" r:embed="rId2"/>
        <a:srcRect/>
        <a:stretch>
          <a:fillRect/>
        </a:stretch>
      </xdr:blipFill>
      <xdr:spPr bwMode="auto">
        <a:xfrm>
          <a:off x="5230706" y="519642"/>
          <a:ext cx="941494" cy="1117388"/>
        </a:xfrm>
        <a:prstGeom prst="rect">
          <a:avLst/>
        </a:prstGeom>
        <a:noFill/>
      </xdr:spPr>
    </xdr:pic>
    <xdr:clientData/>
  </xdr:twoCellAnchor>
  <xdr:twoCellAnchor>
    <xdr:from>
      <xdr:col>13</xdr:col>
      <xdr:colOff>466576</xdr:colOff>
      <xdr:row>2</xdr:row>
      <xdr:rowOff>73025</xdr:rowOff>
    </xdr:from>
    <xdr:to>
      <xdr:col>14</xdr:col>
      <xdr:colOff>678243</xdr:colOff>
      <xdr:row>8</xdr:row>
      <xdr:rowOff>21166</xdr:rowOff>
    </xdr:to>
    <xdr:pic>
      <xdr:nvPicPr>
        <xdr:cNvPr id="6" name="Image 5" descr="Armoirievv">
          <a:extLst>
            <a:ext uri="{FF2B5EF4-FFF2-40B4-BE49-F238E27FC236}">
              <a16:creationId xmlns:a16="http://schemas.microsoft.com/office/drawing/2014/main" id="{00000000-0008-0000-3200-000006000000}"/>
            </a:ext>
          </a:extLst>
        </xdr:cNvPr>
        <xdr:cNvPicPr>
          <a:picLocks noChangeAspect="1" noChangeArrowheads="1"/>
        </xdr:cNvPicPr>
      </xdr:nvPicPr>
      <xdr:blipFill>
        <a:blip xmlns:r="http://schemas.openxmlformats.org/officeDocument/2006/relationships" r:embed="rId1" cstate="print"/>
        <a:srcRect/>
        <a:stretch>
          <a:fillRect/>
        </a:stretch>
      </xdr:blipFill>
      <xdr:spPr bwMode="auto">
        <a:xfrm>
          <a:off x="13512016" y="454025"/>
          <a:ext cx="1004147" cy="1296881"/>
        </a:xfrm>
        <a:prstGeom prst="rect">
          <a:avLst/>
        </a:prstGeom>
        <a:noFill/>
        <a:ln w="9525" algn="ctr">
          <a:miter lim="800000"/>
          <a:headEnd/>
          <a:tailEnd/>
        </a:ln>
      </xdr:spPr>
    </xdr:pic>
    <xdr:clientData/>
  </xdr:twoCellAnchor>
  <xdr:twoCellAnchor editAs="oneCell">
    <xdr:from>
      <xdr:col>3</xdr:col>
      <xdr:colOff>110066</xdr:colOff>
      <xdr:row>2</xdr:row>
      <xdr:rowOff>138642</xdr:rowOff>
    </xdr:from>
    <xdr:to>
      <xdr:col>4</xdr:col>
      <xdr:colOff>259080</xdr:colOff>
      <xdr:row>7</xdr:row>
      <xdr:rowOff>82550</xdr:rowOff>
    </xdr:to>
    <xdr:pic>
      <xdr:nvPicPr>
        <xdr:cNvPr id="7" name="Image 6">
          <a:extLst>
            <a:ext uri="{FF2B5EF4-FFF2-40B4-BE49-F238E27FC236}">
              <a16:creationId xmlns:a16="http://schemas.microsoft.com/office/drawing/2014/main" id="{00000000-0008-0000-3200-000007000000}"/>
            </a:ext>
          </a:extLst>
        </xdr:cNvPr>
        <xdr:cNvPicPr/>
      </xdr:nvPicPr>
      <xdr:blipFill>
        <a:blip xmlns:r="http://schemas.openxmlformats.org/officeDocument/2006/relationships" r:embed="rId2"/>
        <a:srcRect/>
        <a:stretch>
          <a:fillRect/>
        </a:stretch>
      </xdr:blipFill>
      <xdr:spPr bwMode="auto">
        <a:xfrm>
          <a:off x="5230706" y="519642"/>
          <a:ext cx="941494" cy="1117388"/>
        </a:xfrm>
        <a:prstGeom prst="rect">
          <a:avLst/>
        </a:prstGeom>
        <a:noFill/>
      </xdr:spPr>
    </xdr:pic>
    <xdr:clientData/>
  </xdr:twoCellAnchor>
  <xdr:twoCellAnchor>
    <xdr:from>
      <xdr:col>13</xdr:col>
      <xdr:colOff>466576</xdr:colOff>
      <xdr:row>2</xdr:row>
      <xdr:rowOff>73025</xdr:rowOff>
    </xdr:from>
    <xdr:to>
      <xdr:col>14</xdr:col>
      <xdr:colOff>678243</xdr:colOff>
      <xdr:row>8</xdr:row>
      <xdr:rowOff>21166</xdr:rowOff>
    </xdr:to>
    <xdr:pic>
      <xdr:nvPicPr>
        <xdr:cNvPr id="8" name="Image 7" descr="Armoirievv">
          <a:extLst>
            <a:ext uri="{FF2B5EF4-FFF2-40B4-BE49-F238E27FC236}">
              <a16:creationId xmlns:a16="http://schemas.microsoft.com/office/drawing/2014/main" id="{00000000-0008-0000-3200-000008000000}"/>
            </a:ext>
          </a:extLst>
        </xdr:cNvPr>
        <xdr:cNvPicPr>
          <a:picLocks noChangeAspect="1" noChangeArrowheads="1"/>
        </xdr:cNvPicPr>
      </xdr:nvPicPr>
      <xdr:blipFill>
        <a:blip xmlns:r="http://schemas.openxmlformats.org/officeDocument/2006/relationships" r:embed="rId1" cstate="print"/>
        <a:srcRect/>
        <a:stretch>
          <a:fillRect/>
        </a:stretch>
      </xdr:blipFill>
      <xdr:spPr bwMode="auto">
        <a:xfrm>
          <a:off x="13512016" y="454025"/>
          <a:ext cx="1004147" cy="1296881"/>
        </a:xfrm>
        <a:prstGeom prst="rect">
          <a:avLst/>
        </a:prstGeom>
        <a:noFill/>
        <a:ln w="9525" algn="ctr">
          <a:miter lim="800000"/>
          <a:headEnd/>
          <a:tailEnd/>
        </a:ln>
      </xdr:spPr>
    </xdr:pic>
    <xdr:clientData/>
  </xdr:twoCellAnchor>
  <xdr:twoCellAnchor editAs="oneCell">
    <xdr:from>
      <xdr:col>3</xdr:col>
      <xdr:colOff>110066</xdr:colOff>
      <xdr:row>2</xdr:row>
      <xdr:rowOff>138642</xdr:rowOff>
    </xdr:from>
    <xdr:to>
      <xdr:col>4</xdr:col>
      <xdr:colOff>259080</xdr:colOff>
      <xdr:row>7</xdr:row>
      <xdr:rowOff>82550</xdr:rowOff>
    </xdr:to>
    <xdr:pic>
      <xdr:nvPicPr>
        <xdr:cNvPr id="9" name="Image 8">
          <a:extLst>
            <a:ext uri="{FF2B5EF4-FFF2-40B4-BE49-F238E27FC236}">
              <a16:creationId xmlns:a16="http://schemas.microsoft.com/office/drawing/2014/main" id="{00000000-0008-0000-3200-000009000000}"/>
            </a:ext>
          </a:extLst>
        </xdr:cNvPr>
        <xdr:cNvPicPr/>
      </xdr:nvPicPr>
      <xdr:blipFill>
        <a:blip xmlns:r="http://schemas.openxmlformats.org/officeDocument/2006/relationships" r:embed="rId2"/>
        <a:srcRect/>
        <a:stretch>
          <a:fillRect/>
        </a:stretch>
      </xdr:blipFill>
      <xdr:spPr bwMode="auto">
        <a:xfrm>
          <a:off x="5230706" y="519642"/>
          <a:ext cx="941494" cy="1117388"/>
        </a:xfrm>
        <a:prstGeom prst="rect">
          <a:avLst/>
        </a:prstGeom>
        <a:noFill/>
      </xdr:spPr>
    </xdr:pic>
    <xdr:clientData/>
  </xdr:twoCellAnchor>
  <xdr:twoCellAnchor>
    <xdr:from>
      <xdr:col>13</xdr:col>
      <xdr:colOff>466576</xdr:colOff>
      <xdr:row>2</xdr:row>
      <xdr:rowOff>73025</xdr:rowOff>
    </xdr:from>
    <xdr:to>
      <xdr:col>14</xdr:col>
      <xdr:colOff>678243</xdr:colOff>
      <xdr:row>8</xdr:row>
      <xdr:rowOff>21166</xdr:rowOff>
    </xdr:to>
    <xdr:pic>
      <xdr:nvPicPr>
        <xdr:cNvPr id="10" name="Image 9" descr="Armoirievv">
          <a:extLst>
            <a:ext uri="{FF2B5EF4-FFF2-40B4-BE49-F238E27FC236}">
              <a16:creationId xmlns:a16="http://schemas.microsoft.com/office/drawing/2014/main" id="{00000000-0008-0000-3200-00000A000000}"/>
            </a:ext>
          </a:extLst>
        </xdr:cNvPr>
        <xdr:cNvPicPr>
          <a:picLocks noChangeAspect="1" noChangeArrowheads="1"/>
        </xdr:cNvPicPr>
      </xdr:nvPicPr>
      <xdr:blipFill>
        <a:blip xmlns:r="http://schemas.openxmlformats.org/officeDocument/2006/relationships" r:embed="rId1" cstate="print"/>
        <a:srcRect/>
        <a:stretch>
          <a:fillRect/>
        </a:stretch>
      </xdr:blipFill>
      <xdr:spPr bwMode="auto">
        <a:xfrm>
          <a:off x="13512016" y="454025"/>
          <a:ext cx="1004147" cy="1296881"/>
        </a:xfrm>
        <a:prstGeom prst="rect">
          <a:avLst/>
        </a:prstGeom>
        <a:noFill/>
        <a:ln w="9525" algn="ctr">
          <a:miter lim="800000"/>
          <a:headEnd/>
          <a:tailEnd/>
        </a:ln>
      </xdr:spPr>
    </xdr:pic>
    <xdr:clientData/>
  </xdr:twoCellAnchor>
  <xdr:twoCellAnchor editAs="oneCell">
    <xdr:from>
      <xdr:col>3</xdr:col>
      <xdr:colOff>110066</xdr:colOff>
      <xdr:row>2</xdr:row>
      <xdr:rowOff>138642</xdr:rowOff>
    </xdr:from>
    <xdr:to>
      <xdr:col>4</xdr:col>
      <xdr:colOff>259080</xdr:colOff>
      <xdr:row>7</xdr:row>
      <xdr:rowOff>82550</xdr:rowOff>
    </xdr:to>
    <xdr:pic>
      <xdr:nvPicPr>
        <xdr:cNvPr id="11" name="Image 10">
          <a:extLst>
            <a:ext uri="{FF2B5EF4-FFF2-40B4-BE49-F238E27FC236}">
              <a16:creationId xmlns:a16="http://schemas.microsoft.com/office/drawing/2014/main" id="{00000000-0008-0000-3200-00000B000000}"/>
            </a:ext>
          </a:extLst>
        </xdr:cNvPr>
        <xdr:cNvPicPr/>
      </xdr:nvPicPr>
      <xdr:blipFill>
        <a:blip xmlns:r="http://schemas.openxmlformats.org/officeDocument/2006/relationships" r:embed="rId2"/>
        <a:srcRect/>
        <a:stretch>
          <a:fillRect/>
        </a:stretch>
      </xdr:blipFill>
      <xdr:spPr bwMode="auto">
        <a:xfrm>
          <a:off x="5230706" y="519642"/>
          <a:ext cx="941494" cy="1117388"/>
        </a:xfrm>
        <a:prstGeom prst="rect">
          <a:avLst/>
        </a:prstGeom>
        <a:noFill/>
      </xdr:spPr>
    </xdr:pic>
    <xdr:clientData/>
  </xdr:twoCellAnchor>
</xdr:wsDr>
</file>

<file path=xl/drawings/drawing52.xml><?xml version="1.0" encoding="utf-8"?>
<xdr:wsDr xmlns:xdr="http://schemas.openxmlformats.org/drawingml/2006/spreadsheetDrawing" xmlns:a="http://schemas.openxmlformats.org/drawingml/2006/main">
  <xdr:twoCellAnchor>
    <xdr:from>
      <xdr:col>13</xdr:col>
      <xdr:colOff>348194</xdr:colOff>
      <xdr:row>2</xdr:row>
      <xdr:rowOff>44450</xdr:rowOff>
    </xdr:from>
    <xdr:to>
      <xdr:col>15</xdr:col>
      <xdr:colOff>57151</xdr:colOff>
      <xdr:row>6</xdr:row>
      <xdr:rowOff>139929</xdr:rowOff>
    </xdr:to>
    <xdr:pic>
      <xdr:nvPicPr>
        <xdr:cNvPr id="2" name="Image 1" descr="Armoirievv">
          <a:extLst>
            <a:ext uri="{FF2B5EF4-FFF2-40B4-BE49-F238E27FC236}">
              <a16:creationId xmlns:a16="http://schemas.microsoft.com/office/drawing/2014/main" id="{00000000-0008-0000-3300-000002000000}"/>
            </a:ext>
          </a:extLst>
        </xdr:cNvPr>
        <xdr:cNvPicPr>
          <a:picLocks noChangeAspect="1" noChangeArrowheads="1"/>
        </xdr:cNvPicPr>
      </xdr:nvPicPr>
      <xdr:blipFill>
        <a:blip xmlns:r="http://schemas.openxmlformats.org/officeDocument/2006/relationships" r:embed="rId1" cstate="print"/>
        <a:srcRect/>
        <a:stretch>
          <a:fillRect/>
        </a:stretch>
      </xdr:blipFill>
      <xdr:spPr bwMode="auto">
        <a:xfrm>
          <a:off x="10886654" y="425450"/>
          <a:ext cx="1011977" cy="1093699"/>
        </a:xfrm>
        <a:prstGeom prst="rect">
          <a:avLst/>
        </a:prstGeom>
        <a:noFill/>
        <a:ln w="9525" algn="ctr">
          <a:miter lim="800000"/>
          <a:headEnd/>
          <a:tailEnd/>
        </a:ln>
      </xdr:spPr>
    </xdr:pic>
    <xdr:clientData/>
  </xdr:twoCellAnchor>
  <xdr:twoCellAnchor editAs="oneCell">
    <xdr:from>
      <xdr:col>3</xdr:col>
      <xdr:colOff>110066</xdr:colOff>
      <xdr:row>2</xdr:row>
      <xdr:rowOff>138642</xdr:rowOff>
    </xdr:from>
    <xdr:to>
      <xdr:col>4</xdr:col>
      <xdr:colOff>495300</xdr:colOff>
      <xdr:row>6</xdr:row>
      <xdr:rowOff>6350</xdr:rowOff>
    </xdr:to>
    <xdr:pic>
      <xdr:nvPicPr>
        <xdr:cNvPr id="3" name="Image 2">
          <a:extLst>
            <a:ext uri="{FF2B5EF4-FFF2-40B4-BE49-F238E27FC236}">
              <a16:creationId xmlns:a16="http://schemas.microsoft.com/office/drawing/2014/main" id="{00000000-0008-0000-3300-000003000000}"/>
            </a:ext>
          </a:extLst>
        </xdr:cNvPr>
        <xdr:cNvPicPr/>
      </xdr:nvPicPr>
      <xdr:blipFill>
        <a:blip xmlns:r="http://schemas.openxmlformats.org/officeDocument/2006/relationships" r:embed="rId2"/>
        <a:srcRect/>
        <a:stretch>
          <a:fillRect/>
        </a:stretch>
      </xdr:blipFill>
      <xdr:spPr bwMode="auto">
        <a:xfrm>
          <a:off x="4887806" y="519642"/>
          <a:ext cx="941494" cy="865928"/>
        </a:xfrm>
        <a:prstGeom prst="rect">
          <a:avLst/>
        </a:prstGeom>
        <a:noFill/>
      </xdr:spPr>
    </xdr:pic>
    <xdr:clientData/>
  </xdr:twoCellAnchor>
  <xdr:twoCellAnchor>
    <xdr:from>
      <xdr:col>13</xdr:col>
      <xdr:colOff>348194</xdr:colOff>
      <xdr:row>2</xdr:row>
      <xdr:rowOff>44450</xdr:rowOff>
    </xdr:from>
    <xdr:to>
      <xdr:col>15</xdr:col>
      <xdr:colOff>57151</xdr:colOff>
      <xdr:row>6</xdr:row>
      <xdr:rowOff>139929</xdr:rowOff>
    </xdr:to>
    <xdr:pic>
      <xdr:nvPicPr>
        <xdr:cNvPr id="4" name="Image 1" descr="Armoirievv">
          <a:extLst>
            <a:ext uri="{FF2B5EF4-FFF2-40B4-BE49-F238E27FC236}">
              <a16:creationId xmlns:a16="http://schemas.microsoft.com/office/drawing/2014/main" id="{00000000-0008-0000-3300-000004000000}"/>
            </a:ext>
          </a:extLst>
        </xdr:cNvPr>
        <xdr:cNvPicPr>
          <a:picLocks noChangeAspect="1" noChangeArrowheads="1"/>
        </xdr:cNvPicPr>
      </xdr:nvPicPr>
      <xdr:blipFill>
        <a:blip xmlns:r="http://schemas.openxmlformats.org/officeDocument/2006/relationships" r:embed="rId1" cstate="print"/>
        <a:srcRect/>
        <a:stretch>
          <a:fillRect/>
        </a:stretch>
      </xdr:blipFill>
      <xdr:spPr bwMode="auto">
        <a:xfrm>
          <a:off x="10886654" y="425450"/>
          <a:ext cx="1011977" cy="1093699"/>
        </a:xfrm>
        <a:prstGeom prst="rect">
          <a:avLst/>
        </a:prstGeom>
        <a:noFill/>
        <a:ln w="9525" algn="ctr">
          <a:miter lim="800000"/>
          <a:headEnd/>
          <a:tailEnd/>
        </a:ln>
      </xdr:spPr>
    </xdr:pic>
    <xdr:clientData/>
  </xdr:twoCellAnchor>
  <xdr:twoCellAnchor editAs="oneCell">
    <xdr:from>
      <xdr:col>3</xdr:col>
      <xdr:colOff>110066</xdr:colOff>
      <xdr:row>2</xdr:row>
      <xdr:rowOff>138642</xdr:rowOff>
    </xdr:from>
    <xdr:to>
      <xdr:col>4</xdr:col>
      <xdr:colOff>495300</xdr:colOff>
      <xdr:row>6</xdr:row>
      <xdr:rowOff>6350</xdr:rowOff>
    </xdr:to>
    <xdr:pic>
      <xdr:nvPicPr>
        <xdr:cNvPr id="5" name="Image 4">
          <a:extLst>
            <a:ext uri="{FF2B5EF4-FFF2-40B4-BE49-F238E27FC236}">
              <a16:creationId xmlns:a16="http://schemas.microsoft.com/office/drawing/2014/main" id="{00000000-0008-0000-3300-000005000000}"/>
            </a:ext>
          </a:extLst>
        </xdr:cNvPr>
        <xdr:cNvPicPr/>
      </xdr:nvPicPr>
      <xdr:blipFill>
        <a:blip xmlns:r="http://schemas.openxmlformats.org/officeDocument/2006/relationships" r:embed="rId2"/>
        <a:srcRect/>
        <a:stretch>
          <a:fillRect/>
        </a:stretch>
      </xdr:blipFill>
      <xdr:spPr bwMode="auto">
        <a:xfrm>
          <a:off x="4887806" y="519642"/>
          <a:ext cx="941494" cy="865928"/>
        </a:xfrm>
        <a:prstGeom prst="rect">
          <a:avLst/>
        </a:prstGeom>
        <a:noFill/>
      </xdr:spPr>
    </xdr:pic>
    <xdr:clientData/>
  </xdr:twoCellAnchor>
  <xdr:twoCellAnchor>
    <xdr:from>
      <xdr:col>13</xdr:col>
      <xdr:colOff>348194</xdr:colOff>
      <xdr:row>2</xdr:row>
      <xdr:rowOff>44450</xdr:rowOff>
    </xdr:from>
    <xdr:to>
      <xdr:col>15</xdr:col>
      <xdr:colOff>57151</xdr:colOff>
      <xdr:row>6</xdr:row>
      <xdr:rowOff>139929</xdr:rowOff>
    </xdr:to>
    <xdr:pic>
      <xdr:nvPicPr>
        <xdr:cNvPr id="6" name="Image 5" descr="Armoirievv">
          <a:extLst>
            <a:ext uri="{FF2B5EF4-FFF2-40B4-BE49-F238E27FC236}">
              <a16:creationId xmlns:a16="http://schemas.microsoft.com/office/drawing/2014/main" id="{00000000-0008-0000-3300-000006000000}"/>
            </a:ext>
          </a:extLst>
        </xdr:cNvPr>
        <xdr:cNvPicPr>
          <a:picLocks noChangeAspect="1" noChangeArrowheads="1"/>
        </xdr:cNvPicPr>
      </xdr:nvPicPr>
      <xdr:blipFill>
        <a:blip xmlns:r="http://schemas.openxmlformats.org/officeDocument/2006/relationships" r:embed="rId1" cstate="print"/>
        <a:srcRect/>
        <a:stretch>
          <a:fillRect/>
        </a:stretch>
      </xdr:blipFill>
      <xdr:spPr bwMode="auto">
        <a:xfrm>
          <a:off x="10886654" y="425450"/>
          <a:ext cx="1011977" cy="1093699"/>
        </a:xfrm>
        <a:prstGeom prst="rect">
          <a:avLst/>
        </a:prstGeom>
        <a:noFill/>
        <a:ln w="9525" algn="ctr">
          <a:miter lim="800000"/>
          <a:headEnd/>
          <a:tailEnd/>
        </a:ln>
      </xdr:spPr>
    </xdr:pic>
    <xdr:clientData/>
  </xdr:twoCellAnchor>
  <xdr:twoCellAnchor editAs="oneCell">
    <xdr:from>
      <xdr:col>3</xdr:col>
      <xdr:colOff>110066</xdr:colOff>
      <xdr:row>2</xdr:row>
      <xdr:rowOff>138642</xdr:rowOff>
    </xdr:from>
    <xdr:to>
      <xdr:col>4</xdr:col>
      <xdr:colOff>495300</xdr:colOff>
      <xdr:row>6</xdr:row>
      <xdr:rowOff>6350</xdr:rowOff>
    </xdr:to>
    <xdr:pic>
      <xdr:nvPicPr>
        <xdr:cNvPr id="7" name="Image 6">
          <a:extLst>
            <a:ext uri="{FF2B5EF4-FFF2-40B4-BE49-F238E27FC236}">
              <a16:creationId xmlns:a16="http://schemas.microsoft.com/office/drawing/2014/main" id="{00000000-0008-0000-3300-000007000000}"/>
            </a:ext>
          </a:extLst>
        </xdr:cNvPr>
        <xdr:cNvPicPr/>
      </xdr:nvPicPr>
      <xdr:blipFill>
        <a:blip xmlns:r="http://schemas.openxmlformats.org/officeDocument/2006/relationships" r:embed="rId2"/>
        <a:srcRect/>
        <a:stretch>
          <a:fillRect/>
        </a:stretch>
      </xdr:blipFill>
      <xdr:spPr bwMode="auto">
        <a:xfrm>
          <a:off x="4887806" y="519642"/>
          <a:ext cx="941494" cy="865928"/>
        </a:xfrm>
        <a:prstGeom prst="rect">
          <a:avLst/>
        </a:prstGeom>
        <a:noFill/>
      </xdr:spPr>
    </xdr:pic>
    <xdr:clientData/>
  </xdr:twoCellAnchor>
  <xdr:twoCellAnchor>
    <xdr:from>
      <xdr:col>13</xdr:col>
      <xdr:colOff>348194</xdr:colOff>
      <xdr:row>2</xdr:row>
      <xdr:rowOff>44450</xdr:rowOff>
    </xdr:from>
    <xdr:to>
      <xdr:col>15</xdr:col>
      <xdr:colOff>57151</xdr:colOff>
      <xdr:row>6</xdr:row>
      <xdr:rowOff>139929</xdr:rowOff>
    </xdr:to>
    <xdr:pic>
      <xdr:nvPicPr>
        <xdr:cNvPr id="8" name="Image 7" descr="Armoirievv">
          <a:extLst>
            <a:ext uri="{FF2B5EF4-FFF2-40B4-BE49-F238E27FC236}">
              <a16:creationId xmlns:a16="http://schemas.microsoft.com/office/drawing/2014/main" id="{00000000-0008-0000-3300-000008000000}"/>
            </a:ext>
          </a:extLst>
        </xdr:cNvPr>
        <xdr:cNvPicPr>
          <a:picLocks noChangeAspect="1" noChangeArrowheads="1"/>
        </xdr:cNvPicPr>
      </xdr:nvPicPr>
      <xdr:blipFill>
        <a:blip xmlns:r="http://schemas.openxmlformats.org/officeDocument/2006/relationships" r:embed="rId1" cstate="print"/>
        <a:srcRect/>
        <a:stretch>
          <a:fillRect/>
        </a:stretch>
      </xdr:blipFill>
      <xdr:spPr bwMode="auto">
        <a:xfrm>
          <a:off x="10886654" y="425450"/>
          <a:ext cx="1011977" cy="1093699"/>
        </a:xfrm>
        <a:prstGeom prst="rect">
          <a:avLst/>
        </a:prstGeom>
        <a:noFill/>
        <a:ln w="9525" algn="ctr">
          <a:miter lim="800000"/>
          <a:headEnd/>
          <a:tailEnd/>
        </a:ln>
      </xdr:spPr>
    </xdr:pic>
    <xdr:clientData/>
  </xdr:twoCellAnchor>
  <xdr:twoCellAnchor editAs="oneCell">
    <xdr:from>
      <xdr:col>3</xdr:col>
      <xdr:colOff>110066</xdr:colOff>
      <xdr:row>2</xdr:row>
      <xdr:rowOff>138642</xdr:rowOff>
    </xdr:from>
    <xdr:to>
      <xdr:col>4</xdr:col>
      <xdr:colOff>495300</xdr:colOff>
      <xdr:row>6</xdr:row>
      <xdr:rowOff>6350</xdr:rowOff>
    </xdr:to>
    <xdr:pic>
      <xdr:nvPicPr>
        <xdr:cNvPr id="9" name="Image 8">
          <a:extLst>
            <a:ext uri="{FF2B5EF4-FFF2-40B4-BE49-F238E27FC236}">
              <a16:creationId xmlns:a16="http://schemas.microsoft.com/office/drawing/2014/main" id="{00000000-0008-0000-3300-000009000000}"/>
            </a:ext>
          </a:extLst>
        </xdr:cNvPr>
        <xdr:cNvPicPr/>
      </xdr:nvPicPr>
      <xdr:blipFill>
        <a:blip xmlns:r="http://schemas.openxmlformats.org/officeDocument/2006/relationships" r:embed="rId2"/>
        <a:srcRect/>
        <a:stretch>
          <a:fillRect/>
        </a:stretch>
      </xdr:blipFill>
      <xdr:spPr bwMode="auto">
        <a:xfrm>
          <a:off x="4887806" y="519642"/>
          <a:ext cx="941494" cy="865928"/>
        </a:xfrm>
        <a:prstGeom prst="rect">
          <a:avLst/>
        </a:prstGeom>
        <a:noFill/>
      </xdr:spPr>
    </xdr:pic>
    <xdr:clientData/>
  </xdr:twoCellAnchor>
</xdr:wsDr>
</file>

<file path=xl/drawings/drawing53.xml><?xml version="1.0" encoding="utf-8"?>
<xdr:wsDr xmlns:xdr="http://schemas.openxmlformats.org/drawingml/2006/spreadsheetDrawing" xmlns:a="http://schemas.openxmlformats.org/drawingml/2006/main">
  <xdr:twoCellAnchor>
    <xdr:from>
      <xdr:col>13</xdr:col>
      <xdr:colOff>466576</xdr:colOff>
      <xdr:row>2</xdr:row>
      <xdr:rowOff>73025</xdr:rowOff>
    </xdr:from>
    <xdr:to>
      <xdr:col>14</xdr:col>
      <xdr:colOff>678243</xdr:colOff>
      <xdr:row>8</xdr:row>
      <xdr:rowOff>21166</xdr:rowOff>
    </xdr:to>
    <xdr:pic>
      <xdr:nvPicPr>
        <xdr:cNvPr id="2" name="Image 1" descr="Armoirievv">
          <a:extLst>
            <a:ext uri="{FF2B5EF4-FFF2-40B4-BE49-F238E27FC236}">
              <a16:creationId xmlns:a16="http://schemas.microsoft.com/office/drawing/2014/main" id="{00000000-0008-0000-3400-000002000000}"/>
            </a:ext>
          </a:extLst>
        </xdr:cNvPr>
        <xdr:cNvPicPr>
          <a:picLocks noChangeAspect="1" noChangeArrowheads="1"/>
        </xdr:cNvPicPr>
      </xdr:nvPicPr>
      <xdr:blipFill>
        <a:blip xmlns:r="http://schemas.openxmlformats.org/officeDocument/2006/relationships" r:embed="rId1" cstate="print"/>
        <a:srcRect/>
        <a:stretch>
          <a:fillRect/>
        </a:stretch>
      </xdr:blipFill>
      <xdr:spPr bwMode="auto">
        <a:xfrm>
          <a:off x="13512016" y="454025"/>
          <a:ext cx="1004147" cy="1296881"/>
        </a:xfrm>
        <a:prstGeom prst="rect">
          <a:avLst/>
        </a:prstGeom>
        <a:noFill/>
        <a:ln w="9525" algn="ctr">
          <a:miter lim="800000"/>
          <a:headEnd/>
          <a:tailEnd/>
        </a:ln>
      </xdr:spPr>
    </xdr:pic>
    <xdr:clientData/>
  </xdr:twoCellAnchor>
  <xdr:twoCellAnchor editAs="oneCell">
    <xdr:from>
      <xdr:col>3</xdr:col>
      <xdr:colOff>110066</xdr:colOff>
      <xdr:row>2</xdr:row>
      <xdr:rowOff>138642</xdr:rowOff>
    </xdr:from>
    <xdr:to>
      <xdr:col>4</xdr:col>
      <xdr:colOff>259080</xdr:colOff>
      <xdr:row>7</xdr:row>
      <xdr:rowOff>82550</xdr:rowOff>
    </xdr:to>
    <xdr:pic>
      <xdr:nvPicPr>
        <xdr:cNvPr id="3" name="Image 2">
          <a:extLst>
            <a:ext uri="{FF2B5EF4-FFF2-40B4-BE49-F238E27FC236}">
              <a16:creationId xmlns:a16="http://schemas.microsoft.com/office/drawing/2014/main" id="{00000000-0008-0000-3400-000003000000}"/>
            </a:ext>
          </a:extLst>
        </xdr:cNvPr>
        <xdr:cNvPicPr/>
      </xdr:nvPicPr>
      <xdr:blipFill>
        <a:blip xmlns:r="http://schemas.openxmlformats.org/officeDocument/2006/relationships" r:embed="rId2"/>
        <a:srcRect/>
        <a:stretch>
          <a:fillRect/>
        </a:stretch>
      </xdr:blipFill>
      <xdr:spPr bwMode="auto">
        <a:xfrm>
          <a:off x="5230706" y="519642"/>
          <a:ext cx="941494" cy="1117388"/>
        </a:xfrm>
        <a:prstGeom prst="rect">
          <a:avLst/>
        </a:prstGeom>
        <a:noFill/>
      </xdr:spPr>
    </xdr:pic>
    <xdr:clientData/>
  </xdr:twoCellAnchor>
  <xdr:twoCellAnchor>
    <xdr:from>
      <xdr:col>13</xdr:col>
      <xdr:colOff>466576</xdr:colOff>
      <xdr:row>2</xdr:row>
      <xdr:rowOff>73025</xdr:rowOff>
    </xdr:from>
    <xdr:to>
      <xdr:col>14</xdr:col>
      <xdr:colOff>678243</xdr:colOff>
      <xdr:row>8</xdr:row>
      <xdr:rowOff>21166</xdr:rowOff>
    </xdr:to>
    <xdr:pic>
      <xdr:nvPicPr>
        <xdr:cNvPr id="4" name="Image 3" descr="Armoirievv">
          <a:extLst>
            <a:ext uri="{FF2B5EF4-FFF2-40B4-BE49-F238E27FC236}">
              <a16:creationId xmlns:a16="http://schemas.microsoft.com/office/drawing/2014/main" id="{00000000-0008-0000-3400-000004000000}"/>
            </a:ext>
          </a:extLst>
        </xdr:cNvPr>
        <xdr:cNvPicPr>
          <a:picLocks noChangeAspect="1" noChangeArrowheads="1"/>
        </xdr:cNvPicPr>
      </xdr:nvPicPr>
      <xdr:blipFill>
        <a:blip xmlns:r="http://schemas.openxmlformats.org/officeDocument/2006/relationships" r:embed="rId1" cstate="print"/>
        <a:srcRect/>
        <a:stretch>
          <a:fillRect/>
        </a:stretch>
      </xdr:blipFill>
      <xdr:spPr bwMode="auto">
        <a:xfrm>
          <a:off x="13512016" y="454025"/>
          <a:ext cx="1004147" cy="1296881"/>
        </a:xfrm>
        <a:prstGeom prst="rect">
          <a:avLst/>
        </a:prstGeom>
        <a:noFill/>
        <a:ln w="9525" algn="ctr">
          <a:miter lim="800000"/>
          <a:headEnd/>
          <a:tailEnd/>
        </a:ln>
      </xdr:spPr>
    </xdr:pic>
    <xdr:clientData/>
  </xdr:twoCellAnchor>
  <xdr:twoCellAnchor editAs="oneCell">
    <xdr:from>
      <xdr:col>3</xdr:col>
      <xdr:colOff>110066</xdr:colOff>
      <xdr:row>2</xdr:row>
      <xdr:rowOff>138642</xdr:rowOff>
    </xdr:from>
    <xdr:to>
      <xdr:col>4</xdr:col>
      <xdr:colOff>259080</xdr:colOff>
      <xdr:row>7</xdr:row>
      <xdr:rowOff>82550</xdr:rowOff>
    </xdr:to>
    <xdr:pic>
      <xdr:nvPicPr>
        <xdr:cNvPr id="5" name="Image 4">
          <a:extLst>
            <a:ext uri="{FF2B5EF4-FFF2-40B4-BE49-F238E27FC236}">
              <a16:creationId xmlns:a16="http://schemas.microsoft.com/office/drawing/2014/main" id="{00000000-0008-0000-3400-000005000000}"/>
            </a:ext>
          </a:extLst>
        </xdr:cNvPr>
        <xdr:cNvPicPr/>
      </xdr:nvPicPr>
      <xdr:blipFill>
        <a:blip xmlns:r="http://schemas.openxmlformats.org/officeDocument/2006/relationships" r:embed="rId2"/>
        <a:srcRect/>
        <a:stretch>
          <a:fillRect/>
        </a:stretch>
      </xdr:blipFill>
      <xdr:spPr bwMode="auto">
        <a:xfrm>
          <a:off x="5230706" y="519642"/>
          <a:ext cx="941494" cy="1117388"/>
        </a:xfrm>
        <a:prstGeom prst="rect">
          <a:avLst/>
        </a:prstGeom>
        <a:noFill/>
      </xdr:spPr>
    </xdr:pic>
    <xdr:clientData/>
  </xdr:twoCellAnchor>
  <xdr:twoCellAnchor>
    <xdr:from>
      <xdr:col>13</xdr:col>
      <xdr:colOff>466576</xdr:colOff>
      <xdr:row>2</xdr:row>
      <xdr:rowOff>73025</xdr:rowOff>
    </xdr:from>
    <xdr:to>
      <xdr:col>14</xdr:col>
      <xdr:colOff>678243</xdr:colOff>
      <xdr:row>8</xdr:row>
      <xdr:rowOff>21166</xdr:rowOff>
    </xdr:to>
    <xdr:pic>
      <xdr:nvPicPr>
        <xdr:cNvPr id="6" name="Image 5" descr="Armoirievv">
          <a:extLst>
            <a:ext uri="{FF2B5EF4-FFF2-40B4-BE49-F238E27FC236}">
              <a16:creationId xmlns:a16="http://schemas.microsoft.com/office/drawing/2014/main" id="{00000000-0008-0000-3400-000006000000}"/>
            </a:ext>
          </a:extLst>
        </xdr:cNvPr>
        <xdr:cNvPicPr>
          <a:picLocks noChangeAspect="1" noChangeArrowheads="1"/>
        </xdr:cNvPicPr>
      </xdr:nvPicPr>
      <xdr:blipFill>
        <a:blip xmlns:r="http://schemas.openxmlformats.org/officeDocument/2006/relationships" r:embed="rId1" cstate="print"/>
        <a:srcRect/>
        <a:stretch>
          <a:fillRect/>
        </a:stretch>
      </xdr:blipFill>
      <xdr:spPr bwMode="auto">
        <a:xfrm>
          <a:off x="13512016" y="454025"/>
          <a:ext cx="1004147" cy="1296881"/>
        </a:xfrm>
        <a:prstGeom prst="rect">
          <a:avLst/>
        </a:prstGeom>
        <a:noFill/>
        <a:ln w="9525" algn="ctr">
          <a:miter lim="800000"/>
          <a:headEnd/>
          <a:tailEnd/>
        </a:ln>
      </xdr:spPr>
    </xdr:pic>
    <xdr:clientData/>
  </xdr:twoCellAnchor>
  <xdr:twoCellAnchor editAs="oneCell">
    <xdr:from>
      <xdr:col>3</xdr:col>
      <xdr:colOff>110066</xdr:colOff>
      <xdr:row>2</xdr:row>
      <xdr:rowOff>138642</xdr:rowOff>
    </xdr:from>
    <xdr:to>
      <xdr:col>4</xdr:col>
      <xdr:colOff>259080</xdr:colOff>
      <xdr:row>7</xdr:row>
      <xdr:rowOff>82550</xdr:rowOff>
    </xdr:to>
    <xdr:pic>
      <xdr:nvPicPr>
        <xdr:cNvPr id="7" name="Image 6">
          <a:extLst>
            <a:ext uri="{FF2B5EF4-FFF2-40B4-BE49-F238E27FC236}">
              <a16:creationId xmlns:a16="http://schemas.microsoft.com/office/drawing/2014/main" id="{00000000-0008-0000-3400-000007000000}"/>
            </a:ext>
          </a:extLst>
        </xdr:cNvPr>
        <xdr:cNvPicPr/>
      </xdr:nvPicPr>
      <xdr:blipFill>
        <a:blip xmlns:r="http://schemas.openxmlformats.org/officeDocument/2006/relationships" r:embed="rId2"/>
        <a:srcRect/>
        <a:stretch>
          <a:fillRect/>
        </a:stretch>
      </xdr:blipFill>
      <xdr:spPr bwMode="auto">
        <a:xfrm>
          <a:off x="5230706" y="519642"/>
          <a:ext cx="941494" cy="1117388"/>
        </a:xfrm>
        <a:prstGeom prst="rect">
          <a:avLst/>
        </a:prstGeom>
        <a:noFill/>
      </xdr:spPr>
    </xdr:pic>
    <xdr:clientData/>
  </xdr:twoCellAnchor>
  <xdr:twoCellAnchor>
    <xdr:from>
      <xdr:col>13</xdr:col>
      <xdr:colOff>466576</xdr:colOff>
      <xdr:row>2</xdr:row>
      <xdr:rowOff>73025</xdr:rowOff>
    </xdr:from>
    <xdr:to>
      <xdr:col>14</xdr:col>
      <xdr:colOff>678243</xdr:colOff>
      <xdr:row>8</xdr:row>
      <xdr:rowOff>21166</xdr:rowOff>
    </xdr:to>
    <xdr:pic>
      <xdr:nvPicPr>
        <xdr:cNvPr id="8" name="Image 7" descr="Armoirievv">
          <a:extLst>
            <a:ext uri="{FF2B5EF4-FFF2-40B4-BE49-F238E27FC236}">
              <a16:creationId xmlns:a16="http://schemas.microsoft.com/office/drawing/2014/main" id="{00000000-0008-0000-3400-000008000000}"/>
            </a:ext>
          </a:extLst>
        </xdr:cNvPr>
        <xdr:cNvPicPr>
          <a:picLocks noChangeAspect="1" noChangeArrowheads="1"/>
        </xdr:cNvPicPr>
      </xdr:nvPicPr>
      <xdr:blipFill>
        <a:blip xmlns:r="http://schemas.openxmlformats.org/officeDocument/2006/relationships" r:embed="rId1" cstate="print"/>
        <a:srcRect/>
        <a:stretch>
          <a:fillRect/>
        </a:stretch>
      </xdr:blipFill>
      <xdr:spPr bwMode="auto">
        <a:xfrm>
          <a:off x="13512016" y="454025"/>
          <a:ext cx="1004147" cy="1296881"/>
        </a:xfrm>
        <a:prstGeom prst="rect">
          <a:avLst/>
        </a:prstGeom>
        <a:noFill/>
        <a:ln w="9525" algn="ctr">
          <a:miter lim="800000"/>
          <a:headEnd/>
          <a:tailEnd/>
        </a:ln>
      </xdr:spPr>
    </xdr:pic>
    <xdr:clientData/>
  </xdr:twoCellAnchor>
  <xdr:twoCellAnchor editAs="oneCell">
    <xdr:from>
      <xdr:col>3</xdr:col>
      <xdr:colOff>110066</xdr:colOff>
      <xdr:row>2</xdr:row>
      <xdr:rowOff>138642</xdr:rowOff>
    </xdr:from>
    <xdr:to>
      <xdr:col>4</xdr:col>
      <xdr:colOff>259080</xdr:colOff>
      <xdr:row>7</xdr:row>
      <xdr:rowOff>82550</xdr:rowOff>
    </xdr:to>
    <xdr:pic>
      <xdr:nvPicPr>
        <xdr:cNvPr id="9" name="Image 8">
          <a:extLst>
            <a:ext uri="{FF2B5EF4-FFF2-40B4-BE49-F238E27FC236}">
              <a16:creationId xmlns:a16="http://schemas.microsoft.com/office/drawing/2014/main" id="{00000000-0008-0000-3400-000009000000}"/>
            </a:ext>
          </a:extLst>
        </xdr:cNvPr>
        <xdr:cNvPicPr/>
      </xdr:nvPicPr>
      <xdr:blipFill>
        <a:blip xmlns:r="http://schemas.openxmlformats.org/officeDocument/2006/relationships" r:embed="rId2"/>
        <a:srcRect/>
        <a:stretch>
          <a:fillRect/>
        </a:stretch>
      </xdr:blipFill>
      <xdr:spPr bwMode="auto">
        <a:xfrm>
          <a:off x="5230706" y="519642"/>
          <a:ext cx="941494" cy="1117388"/>
        </a:xfrm>
        <a:prstGeom prst="rect">
          <a:avLst/>
        </a:prstGeom>
        <a:noFill/>
      </xdr:spPr>
    </xdr:pic>
    <xdr:clientData/>
  </xdr:twoCellAnchor>
  <xdr:twoCellAnchor>
    <xdr:from>
      <xdr:col>13</xdr:col>
      <xdr:colOff>466576</xdr:colOff>
      <xdr:row>2</xdr:row>
      <xdr:rowOff>73025</xdr:rowOff>
    </xdr:from>
    <xdr:to>
      <xdr:col>14</xdr:col>
      <xdr:colOff>678243</xdr:colOff>
      <xdr:row>8</xdr:row>
      <xdr:rowOff>21166</xdr:rowOff>
    </xdr:to>
    <xdr:pic>
      <xdr:nvPicPr>
        <xdr:cNvPr id="10" name="Image 9" descr="Armoirievv">
          <a:extLst>
            <a:ext uri="{FF2B5EF4-FFF2-40B4-BE49-F238E27FC236}">
              <a16:creationId xmlns:a16="http://schemas.microsoft.com/office/drawing/2014/main" id="{00000000-0008-0000-3400-00000A000000}"/>
            </a:ext>
          </a:extLst>
        </xdr:cNvPr>
        <xdr:cNvPicPr>
          <a:picLocks noChangeAspect="1" noChangeArrowheads="1"/>
        </xdr:cNvPicPr>
      </xdr:nvPicPr>
      <xdr:blipFill>
        <a:blip xmlns:r="http://schemas.openxmlformats.org/officeDocument/2006/relationships" r:embed="rId1" cstate="print"/>
        <a:srcRect/>
        <a:stretch>
          <a:fillRect/>
        </a:stretch>
      </xdr:blipFill>
      <xdr:spPr bwMode="auto">
        <a:xfrm>
          <a:off x="13512016" y="454025"/>
          <a:ext cx="1004147" cy="1296881"/>
        </a:xfrm>
        <a:prstGeom prst="rect">
          <a:avLst/>
        </a:prstGeom>
        <a:noFill/>
        <a:ln w="9525" algn="ctr">
          <a:miter lim="800000"/>
          <a:headEnd/>
          <a:tailEnd/>
        </a:ln>
      </xdr:spPr>
    </xdr:pic>
    <xdr:clientData/>
  </xdr:twoCellAnchor>
  <xdr:twoCellAnchor editAs="oneCell">
    <xdr:from>
      <xdr:col>3</xdr:col>
      <xdr:colOff>110066</xdr:colOff>
      <xdr:row>2</xdr:row>
      <xdr:rowOff>138642</xdr:rowOff>
    </xdr:from>
    <xdr:to>
      <xdr:col>4</xdr:col>
      <xdr:colOff>259080</xdr:colOff>
      <xdr:row>7</xdr:row>
      <xdr:rowOff>82550</xdr:rowOff>
    </xdr:to>
    <xdr:pic>
      <xdr:nvPicPr>
        <xdr:cNvPr id="11" name="Image 10">
          <a:extLst>
            <a:ext uri="{FF2B5EF4-FFF2-40B4-BE49-F238E27FC236}">
              <a16:creationId xmlns:a16="http://schemas.microsoft.com/office/drawing/2014/main" id="{00000000-0008-0000-3400-00000B000000}"/>
            </a:ext>
          </a:extLst>
        </xdr:cNvPr>
        <xdr:cNvPicPr/>
      </xdr:nvPicPr>
      <xdr:blipFill>
        <a:blip xmlns:r="http://schemas.openxmlformats.org/officeDocument/2006/relationships" r:embed="rId2"/>
        <a:srcRect/>
        <a:stretch>
          <a:fillRect/>
        </a:stretch>
      </xdr:blipFill>
      <xdr:spPr bwMode="auto">
        <a:xfrm>
          <a:off x="5230706" y="519642"/>
          <a:ext cx="941494" cy="1117388"/>
        </a:xfrm>
        <a:prstGeom prst="rect">
          <a:avLst/>
        </a:prstGeom>
        <a:noFill/>
      </xdr:spPr>
    </xdr:pic>
    <xdr:clientData/>
  </xdr:twoCellAnchor>
</xdr:wsDr>
</file>

<file path=xl/drawings/drawing54.xml><?xml version="1.0" encoding="utf-8"?>
<xdr:wsDr xmlns:xdr="http://schemas.openxmlformats.org/drawingml/2006/spreadsheetDrawing" xmlns:a="http://schemas.openxmlformats.org/drawingml/2006/main">
  <xdr:twoCellAnchor>
    <xdr:from>
      <xdr:col>13</xdr:col>
      <xdr:colOff>348194</xdr:colOff>
      <xdr:row>2</xdr:row>
      <xdr:rowOff>44450</xdr:rowOff>
    </xdr:from>
    <xdr:to>
      <xdr:col>15</xdr:col>
      <xdr:colOff>57151</xdr:colOff>
      <xdr:row>6</xdr:row>
      <xdr:rowOff>139929</xdr:rowOff>
    </xdr:to>
    <xdr:pic>
      <xdr:nvPicPr>
        <xdr:cNvPr id="2" name="Image 1" descr="Armoirievv">
          <a:extLst>
            <a:ext uri="{FF2B5EF4-FFF2-40B4-BE49-F238E27FC236}">
              <a16:creationId xmlns:a16="http://schemas.microsoft.com/office/drawing/2014/main" id="{00000000-0008-0000-3500-000002000000}"/>
            </a:ext>
          </a:extLst>
        </xdr:cNvPr>
        <xdr:cNvPicPr>
          <a:picLocks noChangeAspect="1" noChangeArrowheads="1"/>
        </xdr:cNvPicPr>
      </xdr:nvPicPr>
      <xdr:blipFill>
        <a:blip xmlns:r="http://schemas.openxmlformats.org/officeDocument/2006/relationships" r:embed="rId1" cstate="print"/>
        <a:srcRect/>
        <a:stretch>
          <a:fillRect/>
        </a:stretch>
      </xdr:blipFill>
      <xdr:spPr bwMode="auto">
        <a:xfrm>
          <a:off x="10886654" y="425450"/>
          <a:ext cx="1011977" cy="1093699"/>
        </a:xfrm>
        <a:prstGeom prst="rect">
          <a:avLst/>
        </a:prstGeom>
        <a:noFill/>
        <a:ln w="9525" algn="ctr">
          <a:miter lim="800000"/>
          <a:headEnd/>
          <a:tailEnd/>
        </a:ln>
      </xdr:spPr>
    </xdr:pic>
    <xdr:clientData/>
  </xdr:twoCellAnchor>
  <xdr:twoCellAnchor editAs="oneCell">
    <xdr:from>
      <xdr:col>3</xdr:col>
      <xdr:colOff>110066</xdr:colOff>
      <xdr:row>2</xdr:row>
      <xdr:rowOff>138642</xdr:rowOff>
    </xdr:from>
    <xdr:to>
      <xdr:col>4</xdr:col>
      <xdr:colOff>495300</xdr:colOff>
      <xdr:row>6</xdr:row>
      <xdr:rowOff>6350</xdr:rowOff>
    </xdr:to>
    <xdr:pic>
      <xdr:nvPicPr>
        <xdr:cNvPr id="3" name="Image 2">
          <a:extLst>
            <a:ext uri="{FF2B5EF4-FFF2-40B4-BE49-F238E27FC236}">
              <a16:creationId xmlns:a16="http://schemas.microsoft.com/office/drawing/2014/main" id="{00000000-0008-0000-3500-000003000000}"/>
            </a:ext>
          </a:extLst>
        </xdr:cNvPr>
        <xdr:cNvPicPr/>
      </xdr:nvPicPr>
      <xdr:blipFill>
        <a:blip xmlns:r="http://schemas.openxmlformats.org/officeDocument/2006/relationships" r:embed="rId2"/>
        <a:srcRect/>
        <a:stretch>
          <a:fillRect/>
        </a:stretch>
      </xdr:blipFill>
      <xdr:spPr bwMode="auto">
        <a:xfrm>
          <a:off x="4887806" y="519642"/>
          <a:ext cx="941494" cy="865928"/>
        </a:xfrm>
        <a:prstGeom prst="rect">
          <a:avLst/>
        </a:prstGeom>
        <a:noFill/>
      </xdr:spPr>
    </xdr:pic>
    <xdr:clientData/>
  </xdr:twoCellAnchor>
  <xdr:twoCellAnchor>
    <xdr:from>
      <xdr:col>13</xdr:col>
      <xdr:colOff>348194</xdr:colOff>
      <xdr:row>2</xdr:row>
      <xdr:rowOff>44450</xdr:rowOff>
    </xdr:from>
    <xdr:to>
      <xdr:col>15</xdr:col>
      <xdr:colOff>57151</xdr:colOff>
      <xdr:row>6</xdr:row>
      <xdr:rowOff>139929</xdr:rowOff>
    </xdr:to>
    <xdr:pic>
      <xdr:nvPicPr>
        <xdr:cNvPr id="4" name="Image 1" descr="Armoirievv">
          <a:extLst>
            <a:ext uri="{FF2B5EF4-FFF2-40B4-BE49-F238E27FC236}">
              <a16:creationId xmlns:a16="http://schemas.microsoft.com/office/drawing/2014/main" id="{00000000-0008-0000-3500-000004000000}"/>
            </a:ext>
          </a:extLst>
        </xdr:cNvPr>
        <xdr:cNvPicPr>
          <a:picLocks noChangeAspect="1" noChangeArrowheads="1"/>
        </xdr:cNvPicPr>
      </xdr:nvPicPr>
      <xdr:blipFill>
        <a:blip xmlns:r="http://schemas.openxmlformats.org/officeDocument/2006/relationships" r:embed="rId1" cstate="print"/>
        <a:srcRect/>
        <a:stretch>
          <a:fillRect/>
        </a:stretch>
      </xdr:blipFill>
      <xdr:spPr bwMode="auto">
        <a:xfrm>
          <a:off x="10886654" y="425450"/>
          <a:ext cx="1011977" cy="1093699"/>
        </a:xfrm>
        <a:prstGeom prst="rect">
          <a:avLst/>
        </a:prstGeom>
        <a:noFill/>
        <a:ln w="9525" algn="ctr">
          <a:miter lim="800000"/>
          <a:headEnd/>
          <a:tailEnd/>
        </a:ln>
      </xdr:spPr>
    </xdr:pic>
    <xdr:clientData/>
  </xdr:twoCellAnchor>
  <xdr:twoCellAnchor editAs="oneCell">
    <xdr:from>
      <xdr:col>3</xdr:col>
      <xdr:colOff>110066</xdr:colOff>
      <xdr:row>2</xdr:row>
      <xdr:rowOff>138642</xdr:rowOff>
    </xdr:from>
    <xdr:to>
      <xdr:col>4</xdr:col>
      <xdr:colOff>495300</xdr:colOff>
      <xdr:row>6</xdr:row>
      <xdr:rowOff>6350</xdr:rowOff>
    </xdr:to>
    <xdr:pic>
      <xdr:nvPicPr>
        <xdr:cNvPr id="5" name="Image 4">
          <a:extLst>
            <a:ext uri="{FF2B5EF4-FFF2-40B4-BE49-F238E27FC236}">
              <a16:creationId xmlns:a16="http://schemas.microsoft.com/office/drawing/2014/main" id="{00000000-0008-0000-3500-000005000000}"/>
            </a:ext>
          </a:extLst>
        </xdr:cNvPr>
        <xdr:cNvPicPr/>
      </xdr:nvPicPr>
      <xdr:blipFill>
        <a:blip xmlns:r="http://schemas.openxmlformats.org/officeDocument/2006/relationships" r:embed="rId2"/>
        <a:srcRect/>
        <a:stretch>
          <a:fillRect/>
        </a:stretch>
      </xdr:blipFill>
      <xdr:spPr bwMode="auto">
        <a:xfrm>
          <a:off x="4887806" y="519642"/>
          <a:ext cx="941494" cy="865928"/>
        </a:xfrm>
        <a:prstGeom prst="rect">
          <a:avLst/>
        </a:prstGeom>
        <a:noFill/>
      </xdr:spPr>
    </xdr:pic>
    <xdr:clientData/>
  </xdr:twoCellAnchor>
  <xdr:twoCellAnchor>
    <xdr:from>
      <xdr:col>13</xdr:col>
      <xdr:colOff>348194</xdr:colOff>
      <xdr:row>2</xdr:row>
      <xdr:rowOff>44450</xdr:rowOff>
    </xdr:from>
    <xdr:to>
      <xdr:col>15</xdr:col>
      <xdr:colOff>57151</xdr:colOff>
      <xdr:row>6</xdr:row>
      <xdr:rowOff>139929</xdr:rowOff>
    </xdr:to>
    <xdr:pic>
      <xdr:nvPicPr>
        <xdr:cNvPr id="6" name="Image 5" descr="Armoirievv">
          <a:extLst>
            <a:ext uri="{FF2B5EF4-FFF2-40B4-BE49-F238E27FC236}">
              <a16:creationId xmlns:a16="http://schemas.microsoft.com/office/drawing/2014/main" id="{00000000-0008-0000-3500-000006000000}"/>
            </a:ext>
          </a:extLst>
        </xdr:cNvPr>
        <xdr:cNvPicPr>
          <a:picLocks noChangeAspect="1" noChangeArrowheads="1"/>
        </xdr:cNvPicPr>
      </xdr:nvPicPr>
      <xdr:blipFill>
        <a:blip xmlns:r="http://schemas.openxmlformats.org/officeDocument/2006/relationships" r:embed="rId1" cstate="print"/>
        <a:srcRect/>
        <a:stretch>
          <a:fillRect/>
        </a:stretch>
      </xdr:blipFill>
      <xdr:spPr bwMode="auto">
        <a:xfrm>
          <a:off x="10886654" y="425450"/>
          <a:ext cx="1011977" cy="1093699"/>
        </a:xfrm>
        <a:prstGeom prst="rect">
          <a:avLst/>
        </a:prstGeom>
        <a:noFill/>
        <a:ln w="9525" algn="ctr">
          <a:miter lim="800000"/>
          <a:headEnd/>
          <a:tailEnd/>
        </a:ln>
      </xdr:spPr>
    </xdr:pic>
    <xdr:clientData/>
  </xdr:twoCellAnchor>
  <xdr:twoCellAnchor editAs="oneCell">
    <xdr:from>
      <xdr:col>3</xdr:col>
      <xdr:colOff>110066</xdr:colOff>
      <xdr:row>2</xdr:row>
      <xdr:rowOff>138642</xdr:rowOff>
    </xdr:from>
    <xdr:to>
      <xdr:col>4</xdr:col>
      <xdr:colOff>495300</xdr:colOff>
      <xdr:row>6</xdr:row>
      <xdr:rowOff>6350</xdr:rowOff>
    </xdr:to>
    <xdr:pic>
      <xdr:nvPicPr>
        <xdr:cNvPr id="7" name="Image 6">
          <a:extLst>
            <a:ext uri="{FF2B5EF4-FFF2-40B4-BE49-F238E27FC236}">
              <a16:creationId xmlns:a16="http://schemas.microsoft.com/office/drawing/2014/main" id="{00000000-0008-0000-3500-000007000000}"/>
            </a:ext>
          </a:extLst>
        </xdr:cNvPr>
        <xdr:cNvPicPr/>
      </xdr:nvPicPr>
      <xdr:blipFill>
        <a:blip xmlns:r="http://schemas.openxmlformats.org/officeDocument/2006/relationships" r:embed="rId2"/>
        <a:srcRect/>
        <a:stretch>
          <a:fillRect/>
        </a:stretch>
      </xdr:blipFill>
      <xdr:spPr bwMode="auto">
        <a:xfrm>
          <a:off x="4887806" y="519642"/>
          <a:ext cx="941494" cy="865928"/>
        </a:xfrm>
        <a:prstGeom prst="rect">
          <a:avLst/>
        </a:prstGeom>
        <a:noFill/>
      </xdr:spPr>
    </xdr:pic>
    <xdr:clientData/>
  </xdr:twoCellAnchor>
  <xdr:twoCellAnchor>
    <xdr:from>
      <xdr:col>13</xdr:col>
      <xdr:colOff>348194</xdr:colOff>
      <xdr:row>2</xdr:row>
      <xdr:rowOff>44450</xdr:rowOff>
    </xdr:from>
    <xdr:to>
      <xdr:col>15</xdr:col>
      <xdr:colOff>57151</xdr:colOff>
      <xdr:row>6</xdr:row>
      <xdr:rowOff>139929</xdr:rowOff>
    </xdr:to>
    <xdr:pic>
      <xdr:nvPicPr>
        <xdr:cNvPr id="8" name="Image 7" descr="Armoirievv">
          <a:extLst>
            <a:ext uri="{FF2B5EF4-FFF2-40B4-BE49-F238E27FC236}">
              <a16:creationId xmlns:a16="http://schemas.microsoft.com/office/drawing/2014/main" id="{00000000-0008-0000-3500-000008000000}"/>
            </a:ext>
          </a:extLst>
        </xdr:cNvPr>
        <xdr:cNvPicPr>
          <a:picLocks noChangeAspect="1" noChangeArrowheads="1"/>
        </xdr:cNvPicPr>
      </xdr:nvPicPr>
      <xdr:blipFill>
        <a:blip xmlns:r="http://schemas.openxmlformats.org/officeDocument/2006/relationships" r:embed="rId1" cstate="print"/>
        <a:srcRect/>
        <a:stretch>
          <a:fillRect/>
        </a:stretch>
      </xdr:blipFill>
      <xdr:spPr bwMode="auto">
        <a:xfrm>
          <a:off x="10886654" y="425450"/>
          <a:ext cx="1011977" cy="1093699"/>
        </a:xfrm>
        <a:prstGeom prst="rect">
          <a:avLst/>
        </a:prstGeom>
        <a:noFill/>
        <a:ln w="9525" algn="ctr">
          <a:miter lim="800000"/>
          <a:headEnd/>
          <a:tailEnd/>
        </a:ln>
      </xdr:spPr>
    </xdr:pic>
    <xdr:clientData/>
  </xdr:twoCellAnchor>
  <xdr:twoCellAnchor editAs="oneCell">
    <xdr:from>
      <xdr:col>3</xdr:col>
      <xdr:colOff>110066</xdr:colOff>
      <xdr:row>2</xdr:row>
      <xdr:rowOff>138642</xdr:rowOff>
    </xdr:from>
    <xdr:to>
      <xdr:col>4</xdr:col>
      <xdr:colOff>495300</xdr:colOff>
      <xdr:row>6</xdr:row>
      <xdr:rowOff>6350</xdr:rowOff>
    </xdr:to>
    <xdr:pic>
      <xdr:nvPicPr>
        <xdr:cNvPr id="9" name="Image 8">
          <a:extLst>
            <a:ext uri="{FF2B5EF4-FFF2-40B4-BE49-F238E27FC236}">
              <a16:creationId xmlns:a16="http://schemas.microsoft.com/office/drawing/2014/main" id="{00000000-0008-0000-3500-000009000000}"/>
            </a:ext>
          </a:extLst>
        </xdr:cNvPr>
        <xdr:cNvPicPr/>
      </xdr:nvPicPr>
      <xdr:blipFill>
        <a:blip xmlns:r="http://schemas.openxmlformats.org/officeDocument/2006/relationships" r:embed="rId2"/>
        <a:srcRect/>
        <a:stretch>
          <a:fillRect/>
        </a:stretch>
      </xdr:blipFill>
      <xdr:spPr bwMode="auto">
        <a:xfrm>
          <a:off x="4887806" y="519642"/>
          <a:ext cx="941494" cy="865928"/>
        </a:xfrm>
        <a:prstGeom prst="rect">
          <a:avLst/>
        </a:prstGeom>
        <a:noFill/>
      </xdr:spPr>
    </xdr:pic>
    <xdr:clientData/>
  </xdr:twoCellAnchor>
</xdr:wsDr>
</file>

<file path=xl/drawings/drawing55.xml><?xml version="1.0" encoding="utf-8"?>
<xdr:wsDr xmlns:xdr="http://schemas.openxmlformats.org/drawingml/2006/spreadsheetDrawing" xmlns:a="http://schemas.openxmlformats.org/drawingml/2006/main">
  <xdr:twoCellAnchor>
    <xdr:from>
      <xdr:col>13</xdr:col>
      <xdr:colOff>466576</xdr:colOff>
      <xdr:row>2</xdr:row>
      <xdr:rowOff>73025</xdr:rowOff>
    </xdr:from>
    <xdr:to>
      <xdr:col>14</xdr:col>
      <xdr:colOff>678243</xdr:colOff>
      <xdr:row>8</xdr:row>
      <xdr:rowOff>21166</xdr:rowOff>
    </xdr:to>
    <xdr:pic>
      <xdr:nvPicPr>
        <xdr:cNvPr id="2" name="Image 1" descr="Armoirievv">
          <a:extLst>
            <a:ext uri="{FF2B5EF4-FFF2-40B4-BE49-F238E27FC236}">
              <a16:creationId xmlns:a16="http://schemas.microsoft.com/office/drawing/2014/main" id="{00000000-0008-0000-3600-000002000000}"/>
            </a:ext>
          </a:extLst>
        </xdr:cNvPr>
        <xdr:cNvPicPr>
          <a:picLocks noChangeAspect="1" noChangeArrowheads="1"/>
        </xdr:cNvPicPr>
      </xdr:nvPicPr>
      <xdr:blipFill>
        <a:blip xmlns:r="http://schemas.openxmlformats.org/officeDocument/2006/relationships" r:embed="rId1" cstate="print"/>
        <a:srcRect/>
        <a:stretch>
          <a:fillRect/>
        </a:stretch>
      </xdr:blipFill>
      <xdr:spPr bwMode="auto">
        <a:xfrm>
          <a:off x="13512016" y="454025"/>
          <a:ext cx="1004147" cy="1296881"/>
        </a:xfrm>
        <a:prstGeom prst="rect">
          <a:avLst/>
        </a:prstGeom>
        <a:noFill/>
        <a:ln w="9525" algn="ctr">
          <a:miter lim="800000"/>
          <a:headEnd/>
          <a:tailEnd/>
        </a:ln>
      </xdr:spPr>
    </xdr:pic>
    <xdr:clientData/>
  </xdr:twoCellAnchor>
  <xdr:twoCellAnchor editAs="oneCell">
    <xdr:from>
      <xdr:col>3</xdr:col>
      <xdr:colOff>110066</xdr:colOff>
      <xdr:row>2</xdr:row>
      <xdr:rowOff>138642</xdr:rowOff>
    </xdr:from>
    <xdr:to>
      <xdr:col>4</xdr:col>
      <xdr:colOff>259080</xdr:colOff>
      <xdr:row>7</xdr:row>
      <xdr:rowOff>82550</xdr:rowOff>
    </xdr:to>
    <xdr:pic>
      <xdr:nvPicPr>
        <xdr:cNvPr id="3" name="Image 2">
          <a:extLst>
            <a:ext uri="{FF2B5EF4-FFF2-40B4-BE49-F238E27FC236}">
              <a16:creationId xmlns:a16="http://schemas.microsoft.com/office/drawing/2014/main" id="{00000000-0008-0000-3600-000003000000}"/>
            </a:ext>
          </a:extLst>
        </xdr:cNvPr>
        <xdr:cNvPicPr/>
      </xdr:nvPicPr>
      <xdr:blipFill>
        <a:blip xmlns:r="http://schemas.openxmlformats.org/officeDocument/2006/relationships" r:embed="rId2"/>
        <a:srcRect/>
        <a:stretch>
          <a:fillRect/>
        </a:stretch>
      </xdr:blipFill>
      <xdr:spPr bwMode="auto">
        <a:xfrm>
          <a:off x="5230706" y="519642"/>
          <a:ext cx="941494" cy="1117388"/>
        </a:xfrm>
        <a:prstGeom prst="rect">
          <a:avLst/>
        </a:prstGeom>
        <a:noFill/>
      </xdr:spPr>
    </xdr:pic>
    <xdr:clientData/>
  </xdr:twoCellAnchor>
  <xdr:twoCellAnchor>
    <xdr:from>
      <xdr:col>13</xdr:col>
      <xdr:colOff>466576</xdr:colOff>
      <xdr:row>2</xdr:row>
      <xdr:rowOff>73025</xdr:rowOff>
    </xdr:from>
    <xdr:to>
      <xdr:col>14</xdr:col>
      <xdr:colOff>678243</xdr:colOff>
      <xdr:row>8</xdr:row>
      <xdr:rowOff>21166</xdr:rowOff>
    </xdr:to>
    <xdr:pic>
      <xdr:nvPicPr>
        <xdr:cNvPr id="4" name="Image 3" descr="Armoirievv">
          <a:extLst>
            <a:ext uri="{FF2B5EF4-FFF2-40B4-BE49-F238E27FC236}">
              <a16:creationId xmlns:a16="http://schemas.microsoft.com/office/drawing/2014/main" id="{00000000-0008-0000-3600-000004000000}"/>
            </a:ext>
          </a:extLst>
        </xdr:cNvPr>
        <xdr:cNvPicPr>
          <a:picLocks noChangeAspect="1" noChangeArrowheads="1"/>
        </xdr:cNvPicPr>
      </xdr:nvPicPr>
      <xdr:blipFill>
        <a:blip xmlns:r="http://schemas.openxmlformats.org/officeDocument/2006/relationships" r:embed="rId1" cstate="print"/>
        <a:srcRect/>
        <a:stretch>
          <a:fillRect/>
        </a:stretch>
      </xdr:blipFill>
      <xdr:spPr bwMode="auto">
        <a:xfrm>
          <a:off x="13512016" y="454025"/>
          <a:ext cx="1004147" cy="1296881"/>
        </a:xfrm>
        <a:prstGeom prst="rect">
          <a:avLst/>
        </a:prstGeom>
        <a:noFill/>
        <a:ln w="9525" algn="ctr">
          <a:miter lim="800000"/>
          <a:headEnd/>
          <a:tailEnd/>
        </a:ln>
      </xdr:spPr>
    </xdr:pic>
    <xdr:clientData/>
  </xdr:twoCellAnchor>
  <xdr:twoCellAnchor editAs="oneCell">
    <xdr:from>
      <xdr:col>3</xdr:col>
      <xdr:colOff>110066</xdr:colOff>
      <xdr:row>2</xdr:row>
      <xdr:rowOff>138642</xdr:rowOff>
    </xdr:from>
    <xdr:to>
      <xdr:col>4</xdr:col>
      <xdr:colOff>259080</xdr:colOff>
      <xdr:row>7</xdr:row>
      <xdr:rowOff>82550</xdr:rowOff>
    </xdr:to>
    <xdr:pic>
      <xdr:nvPicPr>
        <xdr:cNvPr id="5" name="Image 4">
          <a:extLst>
            <a:ext uri="{FF2B5EF4-FFF2-40B4-BE49-F238E27FC236}">
              <a16:creationId xmlns:a16="http://schemas.microsoft.com/office/drawing/2014/main" id="{00000000-0008-0000-3600-000005000000}"/>
            </a:ext>
          </a:extLst>
        </xdr:cNvPr>
        <xdr:cNvPicPr/>
      </xdr:nvPicPr>
      <xdr:blipFill>
        <a:blip xmlns:r="http://schemas.openxmlformats.org/officeDocument/2006/relationships" r:embed="rId2"/>
        <a:srcRect/>
        <a:stretch>
          <a:fillRect/>
        </a:stretch>
      </xdr:blipFill>
      <xdr:spPr bwMode="auto">
        <a:xfrm>
          <a:off x="5230706" y="519642"/>
          <a:ext cx="941494" cy="1117388"/>
        </a:xfrm>
        <a:prstGeom prst="rect">
          <a:avLst/>
        </a:prstGeom>
        <a:noFill/>
      </xdr:spPr>
    </xdr:pic>
    <xdr:clientData/>
  </xdr:twoCellAnchor>
  <xdr:twoCellAnchor>
    <xdr:from>
      <xdr:col>13</xdr:col>
      <xdr:colOff>466576</xdr:colOff>
      <xdr:row>2</xdr:row>
      <xdr:rowOff>73025</xdr:rowOff>
    </xdr:from>
    <xdr:to>
      <xdr:col>14</xdr:col>
      <xdr:colOff>678243</xdr:colOff>
      <xdr:row>8</xdr:row>
      <xdr:rowOff>21166</xdr:rowOff>
    </xdr:to>
    <xdr:pic>
      <xdr:nvPicPr>
        <xdr:cNvPr id="6" name="Image 5" descr="Armoirievv">
          <a:extLst>
            <a:ext uri="{FF2B5EF4-FFF2-40B4-BE49-F238E27FC236}">
              <a16:creationId xmlns:a16="http://schemas.microsoft.com/office/drawing/2014/main" id="{00000000-0008-0000-3600-000006000000}"/>
            </a:ext>
          </a:extLst>
        </xdr:cNvPr>
        <xdr:cNvPicPr>
          <a:picLocks noChangeAspect="1" noChangeArrowheads="1"/>
        </xdr:cNvPicPr>
      </xdr:nvPicPr>
      <xdr:blipFill>
        <a:blip xmlns:r="http://schemas.openxmlformats.org/officeDocument/2006/relationships" r:embed="rId1" cstate="print"/>
        <a:srcRect/>
        <a:stretch>
          <a:fillRect/>
        </a:stretch>
      </xdr:blipFill>
      <xdr:spPr bwMode="auto">
        <a:xfrm>
          <a:off x="13512016" y="454025"/>
          <a:ext cx="1004147" cy="1296881"/>
        </a:xfrm>
        <a:prstGeom prst="rect">
          <a:avLst/>
        </a:prstGeom>
        <a:noFill/>
        <a:ln w="9525" algn="ctr">
          <a:miter lim="800000"/>
          <a:headEnd/>
          <a:tailEnd/>
        </a:ln>
      </xdr:spPr>
    </xdr:pic>
    <xdr:clientData/>
  </xdr:twoCellAnchor>
  <xdr:twoCellAnchor editAs="oneCell">
    <xdr:from>
      <xdr:col>3</xdr:col>
      <xdr:colOff>110066</xdr:colOff>
      <xdr:row>2</xdr:row>
      <xdr:rowOff>138642</xdr:rowOff>
    </xdr:from>
    <xdr:to>
      <xdr:col>4</xdr:col>
      <xdr:colOff>259080</xdr:colOff>
      <xdr:row>7</xdr:row>
      <xdr:rowOff>82550</xdr:rowOff>
    </xdr:to>
    <xdr:pic>
      <xdr:nvPicPr>
        <xdr:cNvPr id="7" name="Image 6">
          <a:extLst>
            <a:ext uri="{FF2B5EF4-FFF2-40B4-BE49-F238E27FC236}">
              <a16:creationId xmlns:a16="http://schemas.microsoft.com/office/drawing/2014/main" id="{00000000-0008-0000-3600-000007000000}"/>
            </a:ext>
          </a:extLst>
        </xdr:cNvPr>
        <xdr:cNvPicPr/>
      </xdr:nvPicPr>
      <xdr:blipFill>
        <a:blip xmlns:r="http://schemas.openxmlformats.org/officeDocument/2006/relationships" r:embed="rId2"/>
        <a:srcRect/>
        <a:stretch>
          <a:fillRect/>
        </a:stretch>
      </xdr:blipFill>
      <xdr:spPr bwMode="auto">
        <a:xfrm>
          <a:off x="5230706" y="519642"/>
          <a:ext cx="941494" cy="1117388"/>
        </a:xfrm>
        <a:prstGeom prst="rect">
          <a:avLst/>
        </a:prstGeom>
        <a:noFill/>
      </xdr:spPr>
    </xdr:pic>
    <xdr:clientData/>
  </xdr:twoCellAnchor>
  <xdr:twoCellAnchor>
    <xdr:from>
      <xdr:col>13</xdr:col>
      <xdr:colOff>466576</xdr:colOff>
      <xdr:row>2</xdr:row>
      <xdr:rowOff>73025</xdr:rowOff>
    </xdr:from>
    <xdr:to>
      <xdr:col>14</xdr:col>
      <xdr:colOff>678243</xdr:colOff>
      <xdr:row>8</xdr:row>
      <xdr:rowOff>21166</xdr:rowOff>
    </xdr:to>
    <xdr:pic>
      <xdr:nvPicPr>
        <xdr:cNvPr id="8" name="Image 7" descr="Armoirievv">
          <a:extLst>
            <a:ext uri="{FF2B5EF4-FFF2-40B4-BE49-F238E27FC236}">
              <a16:creationId xmlns:a16="http://schemas.microsoft.com/office/drawing/2014/main" id="{00000000-0008-0000-3600-000008000000}"/>
            </a:ext>
          </a:extLst>
        </xdr:cNvPr>
        <xdr:cNvPicPr>
          <a:picLocks noChangeAspect="1" noChangeArrowheads="1"/>
        </xdr:cNvPicPr>
      </xdr:nvPicPr>
      <xdr:blipFill>
        <a:blip xmlns:r="http://schemas.openxmlformats.org/officeDocument/2006/relationships" r:embed="rId1" cstate="print"/>
        <a:srcRect/>
        <a:stretch>
          <a:fillRect/>
        </a:stretch>
      </xdr:blipFill>
      <xdr:spPr bwMode="auto">
        <a:xfrm>
          <a:off x="13512016" y="454025"/>
          <a:ext cx="1004147" cy="1296881"/>
        </a:xfrm>
        <a:prstGeom prst="rect">
          <a:avLst/>
        </a:prstGeom>
        <a:noFill/>
        <a:ln w="9525" algn="ctr">
          <a:miter lim="800000"/>
          <a:headEnd/>
          <a:tailEnd/>
        </a:ln>
      </xdr:spPr>
    </xdr:pic>
    <xdr:clientData/>
  </xdr:twoCellAnchor>
  <xdr:twoCellAnchor editAs="oneCell">
    <xdr:from>
      <xdr:col>3</xdr:col>
      <xdr:colOff>110066</xdr:colOff>
      <xdr:row>2</xdr:row>
      <xdr:rowOff>138642</xdr:rowOff>
    </xdr:from>
    <xdr:to>
      <xdr:col>4</xdr:col>
      <xdr:colOff>259080</xdr:colOff>
      <xdr:row>7</xdr:row>
      <xdr:rowOff>82550</xdr:rowOff>
    </xdr:to>
    <xdr:pic>
      <xdr:nvPicPr>
        <xdr:cNvPr id="9" name="Image 8">
          <a:extLst>
            <a:ext uri="{FF2B5EF4-FFF2-40B4-BE49-F238E27FC236}">
              <a16:creationId xmlns:a16="http://schemas.microsoft.com/office/drawing/2014/main" id="{00000000-0008-0000-3600-000009000000}"/>
            </a:ext>
          </a:extLst>
        </xdr:cNvPr>
        <xdr:cNvPicPr/>
      </xdr:nvPicPr>
      <xdr:blipFill>
        <a:blip xmlns:r="http://schemas.openxmlformats.org/officeDocument/2006/relationships" r:embed="rId2"/>
        <a:srcRect/>
        <a:stretch>
          <a:fillRect/>
        </a:stretch>
      </xdr:blipFill>
      <xdr:spPr bwMode="auto">
        <a:xfrm>
          <a:off x="5230706" y="519642"/>
          <a:ext cx="941494" cy="1117388"/>
        </a:xfrm>
        <a:prstGeom prst="rect">
          <a:avLst/>
        </a:prstGeom>
        <a:noFill/>
      </xdr:spPr>
    </xdr:pic>
    <xdr:clientData/>
  </xdr:twoCellAnchor>
  <xdr:twoCellAnchor>
    <xdr:from>
      <xdr:col>13</xdr:col>
      <xdr:colOff>466576</xdr:colOff>
      <xdr:row>2</xdr:row>
      <xdr:rowOff>73025</xdr:rowOff>
    </xdr:from>
    <xdr:to>
      <xdr:col>14</xdr:col>
      <xdr:colOff>678243</xdr:colOff>
      <xdr:row>8</xdr:row>
      <xdr:rowOff>21166</xdr:rowOff>
    </xdr:to>
    <xdr:pic>
      <xdr:nvPicPr>
        <xdr:cNvPr id="10" name="Image 9" descr="Armoirievv">
          <a:extLst>
            <a:ext uri="{FF2B5EF4-FFF2-40B4-BE49-F238E27FC236}">
              <a16:creationId xmlns:a16="http://schemas.microsoft.com/office/drawing/2014/main" id="{00000000-0008-0000-3600-00000A000000}"/>
            </a:ext>
          </a:extLst>
        </xdr:cNvPr>
        <xdr:cNvPicPr>
          <a:picLocks noChangeAspect="1" noChangeArrowheads="1"/>
        </xdr:cNvPicPr>
      </xdr:nvPicPr>
      <xdr:blipFill>
        <a:blip xmlns:r="http://schemas.openxmlformats.org/officeDocument/2006/relationships" r:embed="rId1" cstate="print"/>
        <a:srcRect/>
        <a:stretch>
          <a:fillRect/>
        </a:stretch>
      </xdr:blipFill>
      <xdr:spPr bwMode="auto">
        <a:xfrm>
          <a:off x="13512016" y="454025"/>
          <a:ext cx="1004147" cy="1296881"/>
        </a:xfrm>
        <a:prstGeom prst="rect">
          <a:avLst/>
        </a:prstGeom>
        <a:noFill/>
        <a:ln w="9525" algn="ctr">
          <a:miter lim="800000"/>
          <a:headEnd/>
          <a:tailEnd/>
        </a:ln>
      </xdr:spPr>
    </xdr:pic>
    <xdr:clientData/>
  </xdr:twoCellAnchor>
  <xdr:twoCellAnchor editAs="oneCell">
    <xdr:from>
      <xdr:col>3</xdr:col>
      <xdr:colOff>110066</xdr:colOff>
      <xdr:row>2</xdr:row>
      <xdr:rowOff>138642</xdr:rowOff>
    </xdr:from>
    <xdr:to>
      <xdr:col>4</xdr:col>
      <xdr:colOff>259080</xdr:colOff>
      <xdr:row>7</xdr:row>
      <xdr:rowOff>82550</xdr:rowOff>
    </xdr:to>
    <xdr:pic>
      <xdr:nvPicPr>
        <xdr:cNvPr id="11" name="Image 10">
          <a:extLst>
            <a:ext uri="{FF2B5EF4-FFF2-40B4-BE49-F238E27FC236}">
              <a16:creationId xmlns:a16="http://schemas.microsoft.com/office/drawing/2014/main" id="{00000000-0008-0000-3600-00000B000000}"/>
            </a:ext>
          </a:extLst>
        </xdr:cNvPr>
        <xdr:cNvPicPr/>
      </xdr:nvPicPr>
      <xdr:blipFill>
        <a:blip xmlns:r="http://schemas.openxmlformats.org/officeDocument/2006/relationships" r:embed="rId2"/>
        <a:srcRect/>
        <a:stretch>
          <a:fillRect/>
        </a:stretch>
      </xdr:blipFill>
      <xdr:spPr bwMode="auto">
        <a:xfrm>
          <a:off x="5230706" y="519642"/>
          <a:ext cx="941494" cy="1117388"/>
        </a:xfrm>
        <a:prstGeom prst="rect">
          <a:avLst/>
        </a:prstGeom>
        <a:noFill/>
      </xdr:spPr>
    </xdr:pic>
    <xdr:clientData/>
  </xdr:twoCellAnchor>
</xdr:wsDr>
</file>

<file path=xl/drawings/drawing56.xml><?xml version="1.0" encoding="utf-8"?>
<xdr:wsDr xmlns:xdr="http://schemas.openxmlformats.org/drawingml/2006/spreadsheetDrawing" xmlns:a="http://schemas.openxmlformats.org/drawingml/2006/main">
  <xdr:twoCellAnchor>
    <xdr:from>
      <xdr:col>13</xdr:col>
      <xdr:colOff>348194</xdr:colOff>
      <xdr:row>2</xdr:row>
      <xdr:rowOff>44450</xdr:rowOff>
    </xdr:from>
    <xdr:to>
      <xdr:col>15</xdr:col>
      <xdr:colOff>57151</xdr:colOff>
      <xdr:row>6</xdr:row>
      <xdr:rowOff>139929</xdr:rowOff>
    </xdr:to>
    <xdr:pic>
      <xdr:nvPicPr>
        <xdr:cNvPr id="2" name="Image 1" descr="Armoirievv">
          <a:extLst>
            <a:ext uri="{FF2B5EF4-FFF2-40B4-BE49-F238E27FC236}">
              <a16:creationId xmlns:a16="http://schemas.microsoft.com/office/drawing/2014/main" id="{00000000-0008-0000-3700-000002000000}"/>
            </a:ext>
          </a:extLst>
        </xdr:cNvPr>
        <xdr:cNvPicPr>
          <a:picLocks noChangeAspect="1" noChangeArrowheads="1"/>
        </xdr:cNvPicPr>
      </xdr:nvPicPr>
      <xdr:blipFill>
        <a:blip xmlns:r="http://schemas.openxmlformats.org/officeDocument/2006/relationships" r:embed="rId1" cstate="print"/>
        <a:srcRect/>
        <a:stretch>
          <a:fillRect/>
        </a:stretch>
      </xdr:blipFill>
      <xdr:spPr bwMode="auto">
        <a:xfrm>
          <a:off x="10886654" y="425450"/>
          <a:ext cx="1011977" cy="1093699"/>
        </a:xfrm>
        <a:prstGeom prst="rect">
          <a:avLst/>
        </a:prstGeom>
        <a:noFill/>
        <a:ln w="9525" algn="ctr">
          <a:miter lim="800000"/>
          <a:headEnd/>
          <a:tailEnd/>
        </a:ln>
      </xdr:spPr>
    </xdr:pic>
    <xdr:clientData/>
  </xdr:twoCellAnchor>
  <xdr:twoCellAnchor editAs="oneCell">
    <xdr:from>
      <xdr:col>3</xdr:col>
      <xdr:colOff>110066</xdr:colOff>
      <xdr:row>2</xdr:row>
      <xdr:rowOff>138642</xdr:rowOff>
    </xdr:from>
    <xdr:to>
      <xdr:col>4</xdr:col>
      <xdr:colOff>495300</xdr:colOff>
      <xdr:row>6</xdr:row>
      <xdr:rowOff>6350</xdr:rowOff>
    </xdr:to>
    <xdr:pic>
      <xdr:nvPicPr>
        <xdr:cNvPr id="3" name="Image 2">
          <a:extLst>
            <a:ext uri="{FF2B5EF4-FFF2-40B4-BE49-F238E27FC236}">
              <a16:creationId xmlns:a16="http://schemas.microsoft.com/office/drawing/2014/main" id="{00000000-0008-0000-3700-000003000000}"/>
            </a:ext>
          </a:extLst>
        </xdr:cNvPr>
        <xdr:cNvPicPr/>
      </xdr:nvPicPr>
      <xdr:blipFill>
        <a:blip xmlns:r="http://schemas.openxmlformats.org/officeDocument/2006/relationships" r:embed="rId2"/>
        <a:srcRect/>
        <a:stretch>
          <a:fillRect/>
        </a:stretch>
      </xdr:blipFill>
      <xdr:spPr bwMode="auto">
        <a:xfrm>
          <a:off x="4887806" y="519642"/>
          <a:ext cx="941494" cy="865928"/>
        </a:xfrm>
        <a:prstGeom prst="rect">
          <a:avLst/>
        </a:prstGeom>
        <a:noFill/>
      </xdr:spPr>
    </xdr:pic>
    <xdr:clientData/>
  </xdr:twoCellAnchor>
  <xdr:twoCellAnchor>
    <xdr:from>
      <xdr:col>13</xdr:col>
      <xdr:colOff>348194</xdr:colOff>
      <xdr:row>2</xdr:row>
      <xdr:rowOff>44450</xdr:rowOff>
    </xdr:from>
    <xdr:to>
      <xdr:col>15</xdr:col>
      <xdr:colOff>57151</xdr:colOff>
      <xdr:row>6</xdr:row>
      <xdr:rowOff>139929</xdr:rowOff>
    </xdr:to>
    <xdr:pic>
      <xdr:nvPicPr>
        <xdr:cNvPr id="4" name="Image 1" descr="Armoirievv">
          <a:extLst>
            <a:ext uri="{FF2B5EF4-FFF2-40B4-BE49-F238E27FC236}">
              <a16:creationId xmlns:a16="http://schemas.microsoft.com/office/drawing/2014/main" id="{00000000-0008-0000-3700-000004000000}"/>
            </a:ext>
          </a:extLst>
        </xdr:cNvPr>
        <xdr:cNvPicPr>
          <a:picLocks noChangeAspect="1" noChangeArrowheads="1"/>
        </xdr:cNvPicPr>
      </xdr:nvPicPr>
      <xdr:blipFill>
        <a:blip xmlns:r="http://schemas.openxmlformats.org/officeDocument/2006/relationships" r:embed="rId1" cstate="print"/>
        <a:srcRect/>
        <a:stretch>
          <a:fillRect/>
        </a:stretch>
      </xdr:blipFill>
      <xdr:spPr bwMode="auto">
        <a:xfrm>
          <a:off x="10886654" y="425450"/>
          <a:ext cx="1011977" cy="1093699"/>
        </a:xfrm>
        <a:prstGeom prst="rect">
          <a:avLst/>
        </a:prstGeom>
        <a:noFill/>
        <a:ln w="9525" algn="ctr">
          <a:miter lim="800000"/>
          <a:headEnd/>
          <a:tailEnd/>
        </a:ln>
      </xdr:spPr>
    </xdr:pic>
    <xdr:clientData/>
  </xdr:twoCellAnchor>
  <xdr:twoCellAnchor editAs="oneCell">
    <xdr:from>
      <xdr:col>3</xdr:col>
      <xdr:colOff>110066</xdr:colOff>
      <xdr:row>2</xdr:row>
      <xdr:rowOff>138642</xdr:rowOff>
    </xdr:from>
    <xdr:to>
      <xdr:col>4</xdr:col>
      <xdr:colOff>495300</xdr:colOff>
      <xdr:row>6</xdr:row>
      <xdr:rowOff>6350</xdr:rowOff>
    </xdr:to>
    <xdr:pic>
      <xdr:nvPicPr>
        <xdr:cNvPr id="5" name="Image 4">
          <a:extLst>
            <a:ext uri="{FF2B5EF4-FFF2-40B4-BE49-F238E27FC236}">
              <a16:creationId xmlns:a16="http://schemas.microsoft.com/office/drawing/2014/main" id="{00000000-0008-0000-3700-000005000000}"/>
            </a:ext>
          </a:extLst>
        </xdr:cNvPr>
        <xdr:cNvPicPr/>
      </xdr:nvPicPr>
      <xdr:blipFill>
        <a:blip xmlns:r="http://schemas.openxmlformats.org/officeDocument/2006/relationships" r:embed="rId2"/>
        <a:srcRect/>
        <a:stretch>
          <a:fillRect/>
        </a:stretch>
      </xdr:blipFill>
      <xdr:spPr bwMode="auto">
        <a:xfrm>
          <a:off x="4887806" y="519642"/>
          <a:ext cx="941494" cy="865928"/>
        </a:xfrm>
        <a:prstGeom prst="rect">
          <a:avLst/>
        </a:prstGeom>
        <a:noFill/>
      </xdr:spPr>
    </xdr:pic>
    <xdr:clientData/>
  </xdr:twoCellAnchor>
  <xdr:twoCellAnchor>
    <xdr:from>
      <xdr:col>13</xdr:col>
      <xdr:colOff>348194</xdr:colOff>
      <xdr:row>2</xdr:row>
      <xdr:rowOff>44450</xdr:rowOff>
    </xdr:from>
    <xdr:to>
      <xdr:col>15</xdr:col>
      <xdr:colOff>57151</xdr:colOff>
      <xdr:row>6</xdr:row>
      <xdr:rowOff>139929</xdr:rowOff>
    </xdr:to>
    <xdr:pic>
      <xdr:nvPicPr>
        <xdr:cNvPr id="6" name="Image 5" descr="Armoirievv">
          <a:extLst>
            <a:ext uri="{FF2B5EF4-FFF2-40B4-BE49-F238E27FC236}">
              <a16:creationId xmlns:a16="http://schemas.microsoft.com/office/drawing/2014/main" id="{00000000-0008-0000-3700-000006000000}"/>
            </a:ext>
          </a:extLst>
        </xdr:cNvPr>
        <xdr:cNvPicPr>
          <a:picLocks noChangeAspect="1" noChangeArrowheads="1"/>
        </xdr:cNvPicPr>
      </xdr:nvPicPr>
      <xdr:blipFill>
        <a:blip xmlns:r="http://schemas.openxmlformats.org/officeDocument/2006/relationships" r:embed="rId1" cstate="print"/>
        <a:srcRect/>
        <a:stretch>
          <a:fillRect/>
        </a:stretch>
      </xdr:blipFill>
      <xdr:spPr bwMode="auto">
        <a:xfrm>
          <a:off x="10886654" y="425450"/>
          <a:ext cx="1011977" cy="1093699"/>
        </a:xfrm>
        <a:prstGeom prst="rect">
          <a:avLst/>
        </a:prstGeom>
        <a:noFill/>
        <a:ln w="9525" algn="ctr">
          <a:miter lim="800000"/>
          <a:headEnd/>
          <a:tailEnd/>
        </a:ln>
      </xdr:spPr>
    </xdr:pic>
    <xdr:clientData/>
  </xdr:twoCellAnchor>
  <xdr:twoCellAnchor editAs="oneCell">
    <xdr:from>
      <xdr:col>3</xdr:col>
      <xdr:colOff>110066</xdr:colOff>
      <xdr:row>2</xdr:row>
      <xdr:rowOff>138642</xdr:rowOff>
    </xdr:from>
    <xdr:to>
      <xdr:col>4</xdr:col>
      <xdr:colOff>495300</xdr:colOff>
      <xdr:row>6</xdr:row>
      <xdr:rowOff>6350</xdr:rowOff>
    </xdr:to>
    <xdr:pic>
      <xdr:nvPicPr>
        <xdr:cNvPr id="7" name="Image 6">
          <a:extLst>
            <a:ext uri="{FF2B5EF4-FFF2-40B4-BE49-F238E27FC236}">
              <a16:creationId xmlns:a16="http://schemas.microsoft.com/office/drawing/2014/main" id="{00000000-0008-0000-3700-000007000000}"/>
            </a:ext>
          </a:extLst>
        </xdr:cNvPr>
        <xdr:cNvPicPr/>
      </xdr:nvPicPr>
      <xdr:blipFill>
        <a:blip xmlns:r="http://schemas.openxmlformats.org/officeDocument/2006/relationships" r:embed="rId2"/>
        <a:srcRect/>
        <a:stretch>
          <a:fillRect/>
        </a:stretch>
      </xdr:blipFill>
      <xdr:spPr bwMode="auto">
        <a:xfrm>
          <a:off x="4887806" y="519642"/>
          <a:ext cx="941494" cy="865928"/>
        </a:xfrm>
        <a:prstGeom prst="rect">
          <a:avLst/>
        </a:prstGeom>
        <a:noFill/>
      </xdr:spPr>
    </xdr:pic>
    <xdr:clientData/>
  </xdr:twoCellAnchor>
  <xdr:twoCellAnchor>
    <xdr:from>
      <xdr:col>13</xdr:col>
      <xdr:colOff>348194</xdr:colOff>
      <xdr:row>2</xdr:row>
      <xdr:rowOff>44450</xdr:rowOff>
    </xdr:from>
    <xdr:to>
      <xdr:col>15</xdr:col>
      <xdr:colOff>57151</xdr:colOff>
      <xdr:row>6</xdr:row>
      <xdr:rowOff>139929</xdr:rowOff>
    </xdr:to>
    <xdr:pic>
      <xdr:nvPicPr>
        <xdr:cNvPr id="8" name="Image 7" descr="Armoirievv">
          <a:extLst>
            <a:ext uri="{FF2B5EF4-FFF2-40B4-BE49-F238E27FC236}">
              <a16:creationId xmlns:a16="http://schemas.microsoft.com/office/drawing/2014/main" id="{00000000-0008-0000-3700-000008000000}"/>
            </a:ext>
          </a:extLst>
        </xdr:cNvPr>
        <xdr:cNvPicPr>
          <a:picLocks noChangeAspect="1" noChangeArrowheads="1"/>
        </xdr:cNvPicPr>
      </xdr:nvPicPr>
      <xdr:blipFill>
        <a:blip xmlns:r="http://schemas.openxmlformats.org/officeDocument/2006/relationships" r:embed="rId1" cstate="print"/>
        <a:srcRect/>
        <a:stretch>
          <a:fillRect/>
        </a:stretch>
      </xdr:blipFill>
      <xdr:spPr bwMode="auto">
        <a:xfrm>
          <a:off x="10886654" y="425450"/>
          <a:ext cx="1011977" cy="1093699"/>
        </a:xfrm>
        <a:prstGeom prst="rect">
          <a:avLst/>
        </a:prstGeom>
        <a:noFill/>
        <a:ln w="9525" algn="ctr">
          <a:miter lim="800000"/>
          <a:headEnd/>
          <a:tailEnd/>
        </a:ln>
      </xdr:spPr>
    </xdr:pic>
    <xdr:clientData/>
  </xdr:twoCellAnchor>
  <xdr:twoCellAnchor editAs="oneCell">
    <xdr:from>
      <xdr:col>3</xdr:col>
      <xdr:colOff>110066</xdr:colOff>
      <xdr:row>2</xdr:row>
      <xdr:rowOff>138642</xdr:rowOff>
    </xdr:from>
    <xdr:to>
      <xdr:col>4</xdr:col>
      <xdr:colOff>495300</xdr:colOff>
      <xdr:row>6</xdr:row>
      <xdr:rowOff>6350</xdr:rowOff>
    </xdr:to>
    <xdr:pic>
      <xdr:nvPicPr>
        <xdr:cNvPr id="9" name="Image 8">
          <a:extLst>
            <a:ext uri="{FF2B5EF4-FFF2-40B4-BE49-F238E27FC236}">
              <a16:creationId xmlns:a16="http://schemas.microsoft.com/office/drawing/2014/main" id="{00000000-0008-0000-3700-000009000000}"/>
            </a:ext>
          </a:extLst>
        </xdr:cNvPr>
        <xdr:cNvPicPr/>
      </xdr:nvPicPr>
      <xdr:blipFill>
        <a:blip xmlns:r="http://schemas.openxmlformats.org/officeDocument/2006/relationships" r:embed="rId2"/>
        <a:srcRect/>
        <a:stretch>
          <a:fillRect/>
        </a:stretch>
      </xdr:blipFill>
      <xdr:spPr bwMode="auto">
        <a:xfrm>
          <a:off x="4887806" y="519642"/>
          <a:ext cx="941494" cy="865928"/>
        </a:xfrm>
        <a:prstGeom prst="rect">
          <a:avLst/>
        </a:prstGeom>
        <a:noFill/>
      </xdr:spPr>
    </xdr:pic>
    <xdr:clientData/>
  </xdr:twoCellAnchor>
</xdr:wsDr>
</file>

<file path=xl/drawings/drawing57.xml><?xml version="1.0" encoding="utf-8"?>
<xdr:wsDr xmlns:xdr="http://schemas.openxmlformats.org/drawingml/2006/spreadsheetDrawing" xmlns:a="http://schemas.openxmlformats.org/drawingml/2006/main">
  <xdr:twoCellAnchor>
    <xdr:from>
      <xdr:col>13</xdr:col>
      <xdr:colOff>466576</xdr:colOff>
      <xdr:row>2</xdr:row>
      <xdr:rowOff>73025</xdr:rowOff>
    </xdr:from>
    <xdr:to>
      <xdr:col>14</xdr:col>
      <xdr:colOff>678243</xdr:colOff>
      <xdr:row>8</xdr:row>
      <xdr:rowOff>21166</xdr:rowOff>
    </xdr:to>
    <xdr:pic>
      <xdr:nvPicPr>
        <xdr:cNvPr id="2" name="Image 1" descr="Armoirievv">
          <a:extLst>
            <a:ext uri="{FF2B5EF4-FFF2-40B4-BE49-F238E27FC236}">
              <a16:creationId xmlns:a16="http://schemas.microsoft.com/office/drawing/2014/main" id="{00000000-0008-0000-3800-000002000000}"/>
            </a:ext>
          </a:extLst>
        </xdr:cNvPr>
        <xdr:cNvPicPr>
          <a:picLocks noChangeAspect="1" noChangeArrowheads="1"/>
        </xdr:cNvPicPr>
      </xdr:nvPicPr>
      <xdr:blipFill>
        <a:blip xmlns:r="http://schemas.openxmlformats.org/officeDocument/2006/relationships" r:embed="rId1" cstate="print"/>
        <a:srcRect/>
        <a:stretch>
          <a:fillRect/>
        </a:stretch>
      </xdr:blipFill>
      <xdr:spPr bwMode="auto">
        <a:xfrm>
          <a:off x="13512016" y="454025"/>
          <a:ext cx="1004147" cy="1296881"/>
        </a:xfrm>
        <a:prstGeom prst="rect">
          <a:avLst/>
        </a:prstGeom>
        <a:noFill/>
        <a:ln w="9525" algn="ctr">
          <a:miter lim="800000"/>
          <a:headEnd/>
          <a:tailEnd/>
        </a:ln>
      </xdr:spPr>
    </xdr:pic>
    <xdr:clientData/>
  </xdr:twoCellAnchor>
  <xdr:twoCellAnchor editAs="oneCell">
    <xdr:from>
      <xdr:col>3</xdr:col>
      <xdr:colOff>110066</xdr:colOff>
      <xdr:row>2</xdr:row>
      <xdr:rowOff>138642</xdr:rowOff>
    </xdr:from>
    <xdr:to>
      <xdr:col>4</xdr:col>
      <xdr:colOff>259080</xdr:colOff>
      <xdr:row>7</xdr:row>
      <xdr:rowOff>82550</xdr:rowOff>
    </xdr:to>
    <xdr:pic>
      <xdr:nvPicPr>
        <xdr:cNvPr id="3" name="Image 2">
          <a:extLst>
            <a:ext uri="{FF2B5EF4-FFF2-40B4-BE49-F238E27FC236}">
              <a16:creationId xmlns:a16="http://schemas.microsoft.com/office/drawing/2014/main" id="{00000000-0008-0000-3800-000003000000}"/>
            </a:ext>
          </a:extLst>
        </xdr:cNvPr>
        <xdr:cNvPicPr/>
      </xdr:nvPicPr>
      <xdr:blipFill>
        <a:blip xmlns:r="http://schemas.openxmlformats.org/officeDocument/2006/relationships" r:embed="rId2"/>
        <a:srcRect/>
        <a:stretch>
          <a:fillRect/>
        </a:stretch>
      </xdr:blipFill>
      <xdr:spPr bwMode="auto">
        <a:xfrm>
          <a:off x="5230706" y="519642"/>
          <a:ext cx="941494" cy="1117388"/>
        </a:xfrm>
        <a:prstGeom prst="rect">
          <a:avLst/>
        </a:prstGeom>
        <a:noFill/>
      </xdr:spPr>
    </xdr:pic>
    <xdr:clientData/>
  </xdr:twoCellAnchor>
  <xdr:twoCellAnchor>
    <xdr:from>
      <xdr:col>13</xdr:col>
      <xdr:colOff>466576</xdr:colOff>
      <xdr:row>2</xdr:row>
      <xdr:rowOff>73025</xdr:rowOff>
    </xdr:from>
    <xdr:to>
      <xdr:col>14</xdr:col>
      <xdr:colOff>678243</xdr:colOff>
      <xdr:row>8</xdr:row>
      <xdr:rowOff>21166</xdr:rowOff>
    </xdr:to>
    <xdr:pic>
      <xdr:nvPicPr>
        <xdr:cNvPr id="4" name="Image 3" descr="Armoirievv">
          <a:extLst>
            <a:ext uri="{FF2B5EF4-FFF2-40B4-BE49-F238E27FC236}">
              <a16:creationId xmlns:a16="http://schemas.microsoft.com/office/drawing/2014/main" id="{00000000-0008-0000-3800-000004000000}"/>
            </a:ext>
          </a:extLst>
        </xdr:cNvPr>
        <xdr:cNvPicPr>
          <a:picLocks noChangeAspect="1" noChangeArrowheads="1"/>
        </xdr:cNvPicPr>
      </xdr:nvPicPr>
      <xdr:blipFill>
        <a:blip xmlns:r="http://schemas.openxmlformats.org/officeDocument/2006/relationships" r:embed="rId1" cstate="print"/>
        <a:srcRect/>
        <a:stretch>
          <a:fillRect/>
        </a:stretch>
      </xdr:blipFill>
      <xdr:spPr bwMode="auto">
        <a:xfrm>
          <a:off x="13512016" y="454025"/>
          <a:ext cx="1004147" cy="1296881"/>
        </a:xfrm>
        <a:prstGeom prst="rect">
          <a:avLst/>
        </a:prstGeom>
        <a:noFill/>
        <a:ln w="9525" algn="ctr">
          <a:miter lim="800000"/>
          <a:headEnd/>
          <a:tailEnd/>
        </a:ln>
      </xdr:spPr>
    </xdr:pic>
    <xdr:clientData/>
  </xdr:twoCellAnchor>
  <xdr:twoCellAnchor editAs="oneCell">
    <xdr:from>
      <xdr:col>3</xdr:col>
      <xdr:colOff>110066</xdr:colOff>
      <xdr:row>2</xdr:row>
      <xdr:rowOff>138642</xdr:rowOff>
    </xdr:from>
    <xdr:to>
      <xdr:col>4</xdr:col>
      <xdr:colOff>259080</xdr:colOff>
      <xdr:row>7</xdr:row>
      <xdr:rowOff>82550</xdr:rowOff>
    </xdr:to>
    <xdr:pic>
      <xdr:nvPicPr>
        <xdr:cNvPr id="5" name="Image 4">
          <a:extLst>
            <a:ext uri="{FF2B5EF4-FFF2-40B4-BE49-F238E27FC236}">
              <a16:creationId xmlns:a16="http://schemas.microsoft.com/office/drawing/2014/main" id="{00000000-0008-0000-3800-000005000000}"/>
            </a:ext>
          </a:extLst>
        </xdr:cNvPr>
        <xdr:cNvPicPr/>
      </xdr:nvPicPr>
      <xdr:blipFill>
        <a:blip xmlns:r="http://schemas.openxmlformats.org/officeDocument/2006/relationships" r:embed="rId2"/>
        <a:srcRect/>
        <a:stretch>
          <a:fillRect/>
        </a:stretch>
      </xdr:blipFill>
      <xdr:spPr bwMode="auto">
        <a:xfrm>
          <a:off x="5230706" y="519642"/>
          <a:ext cx="941494" cy="1117388"/>
        </a:xfrm>
        <a:prstGeom prst="rect">
          <a:avLst/>
        </a:prstGeom>
        <a:noFill/>
      </xdr:spPr>
    </xdr:pic>
    <xdr:clientData/>
  </xdr:twoCellAnchor>
  <xdr:twoCellAnchor>
    <xdr:from>
      <xdr:col>13</xdr:col>
      <xdr:colOff>466576</xdr:colOff>
      <xdr:row>2</xdr:row>
      <xdr:rowOff>73025</xdr:rowOff>
    </xdr:from>
    <xdr:to>
      <xdr:col>14</xdr:col>
      <xdr:colOff>678243</xdr:colOff>
      <xdr:row>8</xdr:row>
      <xdr:rowOff>21166</xdr:rowOff>
    </xdr:to>
    <xdr:pic>
      <xdr:nvPicPr>
        <xdr:cNvPr id="6" name="Image 5" descr="Armoirievv">
          <a:extLst>
            <a:ext uri="{FF2B5EF4-FFF2-40B4-BE49-F238E27FC236}">
              <a16:creationId xmlns:a16="http://schemas.microsoft.com/office/drawing/2014/main" id="{00000000-0008-0000-3800-000006000000}"/>
            </a:ext>
          </a:extLst>
        </xdr:cNvPr>
        <xdr:cNvPicPr>
          <a:picLocks noChangeAspect="1" noChangeArrowheads="1"/>
        </xdr:cNvPicPr>
      </xdr:nvPicPr>
      <xdr:blipFill>
        <a:blip xmlns:r="http://schemas.openxmlformats.org/officeDocument/2006/relationships" r:embed="rId1" cstate="print"/>
        <a:srcRect/>
        <a:stretch>
          <a:fillRect/>
        </a:stretch>
      </xdr:blipFill>
      <xdr:spPr bwMode="auto">
        <a:xfrm>
          <a:off x="13512016" y="454025"/>
          <a:ext cx="1004147" cy="1296881"/>
        </a:xfrm>
        <a:prstGeom prst="rect">
          <a:avLst/>
        </a:prstGeom>
        <a:noFill/>
        <a:ln w="9525" algn="ctr">
          <a:miter lim="800000"/>
          <a:headEnd/>
          <a:tailEnd/>
        </a:ln>
      </xdr:spPr>
    </xdr:pic>
    <xdr:clientData/>
  </xdr:twoCellAnchor>
  <xdr:twoCellAnchor editAs="oneCell">
    <xdr:from>
      <xdr:col>3</xdr:col>
      <xdr:colOff>110066</xdr:colOff>
      <xdr:row>2</xdr:row>
      <xdr:rowOff>138642</xdr:rowOff>
    </xdr:from>
    <xdr:to>
      <xdr:col>4</xdr:col>
      <xdr:colOff>259080</xdr:colOff>
      <xdr:row>7</xdr:row>
      <xdr:rowOff>82550</xdr:rowOff>
    </xdr:to>
    <xdr:pic>
      <xdr:nvPicPr>
        <xdr:cNvPr id="7" name="Image 6">
          <a:extLst>
            <a:ext uri="{FF2B5EF4-FFF2-40B4-BE49-F238E27FC236}">
              <a16:creationId xmlns:a16="http://schemas.microsoft.com/office/drawing/2014/main" id="{00000000-0008-0000-3800-000007000000}"/>
            </a:ext>
          </a:extLst>
        </xdr:cNvPr>
        <xdr:cNvPicPr/>
      </xdr:nvPicPr>
      <xdr:blipFill>
        <a:blip xmlns:r="http://schemas.openxmlformats.org/officeDocument/2006/relationships" r:embed="rId2"/>
        <a:srcRect/>
        <a:stretch>
          <a:fillRect/>
        </a:stretch>
      </xdr:blipFill>
      <xdr:spPr bwMode="auto">
        <a:xfrm>
          <a:off x="5230706" y="519642"/>
          <a:ext cx="941494" cy="1117388"/>
        </a:xfrm>
        <a:prstGeom prst="rect">
          <a:avLst/>
        </a:prstGeom>
        <a:noFill/>
      </xdr:spPr>
    </xdr:pic>
    <xdr:clientData/>
  </xdr:twoCellAnchor>
  <xdr:twoCellAnchor>
    <xdr:from>
      <xdr:col>13</xdr:col>
      <xdr:colOff>466576</xdr:colOff>
      <xdr:row>2</xdr:row>
      <xdr:rowOff>73025</xdr:rowOff>
    </xdr:from>
    <xdr:to>
      <xdr:col>14</xdr:col>
      <xdr:colOff>678243</xdr:colOff>
      <xdr:row>8</xdr:row>
      <xdr:rowOff>21166</xdr:rowOff>
    </xdr:to>
    <xdr:pic>
      <xdr:nvPicPr>
        <xdr:cNvPr id="8" name="Image 7" descr="Armoirievv">
          <a:extLst>
            <a:ext uri="{FF2B5EF4-FFF2-40B4-BE49-F238E27FC236}">
              <a16:creationId xmlns:a16="http://schemas.microsoft.com/office/drawing/2014/main" id="{00000000-0008-0000-3800-000008000000}"/>
            </a:ext>
          </a:extLst>
        </xdr:cNvPr>
        <xdr:cNvPicPr>
          <a:picLocks noChangeAspect="1" noChangeArrowheads="1"/>
        </xdr:cNvPicPr>
      </xdr:nvPicPr>
      <xdr:blipFill>
        <a:blip xmlns:r="http://schemas.openxmlformats.org/officeDocument/2006/relationships" r:embed="rId1" cstate="print"/>
        <a:srcRect/>
        <a:stretch>
          <a:fillRect/>
        </a:stretch>
      </xdr:blipFill>
      <xdr:spPr bwMode="auto">
        <a:xfrm>
          <a:off x="13512016" y="454025"/>
          <a:ext cx="1004147" cy="1296881"/>
        </a:xfrm>
        <a:prstGeom prst="rect">
          <a:avLst/>
        </a:prstGeom>
        <a:noFill/>
        <a:ln w="9525" algn="ctr">
          <a:miter lim="800000"/>
          <a:headEnd/>
          <a:tailEnd/>
        </a:ln>
      </xdr:spPr>
    </xdr:pic>
    <xdr:clientData/>
  </xdr:twoCellAnchor>
  <xdr:twoCellAnchor editAs="oneCell">
    <xdr:from>
      <xdr:col>3</xdr:col>
      <xdr:colOff>110066</xdr:colOff>
      <xdr:row>2</xdr:row>
      <xdr:rowOff>138642</xdr:rowOff>
    </xdr:from>
    <xdr:to>
      <xdr:col>4</xdr:col>
      <xdr:colOff>259080</xdr:colOff>
      <xdr:row>7</xdr:row>
      <xdr:rowOff>82550</xdr:rowOff>
    </xdr:to>
    <xdr:pic>
      <xdr:nvPicPr>
        <xdr:cNvPr id="9" name="Image 8">
          <a:extLst>
            <a:ext uri="{FF2B5EF4-FFF2-40B4-BE49-F238E27FC236}">
              <a16:creationId xmlns:a16="http://schemas.microsoft.com/office/drawing/2014/main" id="{00000000-0008-0000-3800-000009000000}"/>
            </a:ext>
          </a:extLst>
        </xdr:cNvPr>
        <xdr:cNvPicPr/>
      </xdr:nvPicPr>
      <xdr:blipFill>
        <a:blip xmlns:r="http://schemas.openxmlformats.org/officeDocument/2006/relationships" r:embed="rId2"/>
        <a:srcRect/>
        <a:stretch>
          <a:fillRect/>
        </a:stretch>
      </xdr:blipFill>
      <xdr:spPr bwMode="auto">
        <a:xfrm>
          <a:off x="5230706" y="519642"/>
          <a:ext cx="941494" cy="1117388"/>
        </a:xfrm>
        <a:prstGeom prst="rect">
          <a:avLst/>
        </a:prstGeom>
        <a:noFill/>
      </xdr:spPr>
    </xdr:pic>
    <xdr:clientData/>
  </xdr:twoCellAnchor>
  <xdr:twoCellAnchor>
    <xdr:from>
      <xdr:col>13</xdr:col>
      <xdr:colOff>466576</xdr:colOff>
      <xdr:row>2</xdr:row>
      <xdr:rowOff>73025</xdr:rowOff>
    </xdr:from>
    <xdr:to>
      <xdr:col>14</xdr:col>
      <xdr:colOff>678243</xdr:colOff>
      <xdr:row>8</xdr:row>
      <xdr:rowOff>21166</xdr:rowOff>
    </xdr:to>
    <xdr:pic>
      <xdr:nvPicPr>
        <xdr:cNvPr id="10" name="Image 9" descr="Armoirievv">
          <a:extLst>
            <a:ext uri="{FF2B5EF4-FFF2-40B4-BE49-F238E27FC236}">
              <a16:creationId xmlns:a16="http://schemas.microsoft.com/office/drawing/2014/main" id="{00000000-0008-0000-3800-00000A000000}"/>
            </a:ext>
          </a:extLst>
        </xdr:cNvPr>
        <xdr:cNvPicPr>
          <a:picLocks noChangeAspect="1" noChangeArrowheads="1"/>
        </xdr:cNvPicPr>
      </xdr:nvPicPr>
      <xdr:blipFill>
        <a:blip xmlns:r="http://schemas.openxmlformats.org/officeDocument/2006/relationships" r:embed="rId1" cstate="print"/>
        <a:srcRect/>
        <a:stretch>
          <a:fillRect/>
        </a:stretch>
      </xdr:blipFill>
      <xdr:spPr bwMode="auto">
        <a:xfrm>
          <a:off x="13512016" y="454025"/>
          <a:ext cx="1004147" cy="1296881"/>
        </a:xfrm>
        <a:prstGeom prst="rect">
          <a:avLst/>
        </a:prstGeom>
        <a:noFill/>
        <a:ln w="9525" algn="ctr">
          <a:miter lim="800000"/>
          <a:headEnd/>
          <a:tailEnd/>
        </a:ln>
      </xdr:spPr>
    </xdr:pic>
    <xdr:clientData/>
  </xdr:twoCellAnchor>
  <xdr:twoCellAnchor editAs="oneCell">
    <xdr:from>
      <xdr:col>3</xdr:col>
      <xdr:colOff>110066</xdr:colOff>
      <xdr:row>2</xdr:row>
      <xdr:rowOff>138642</xdr:rowOff>
    </xdr:from>
    <xdr:to>
      <xdr:col>4</xdr:col>
      <xdr:colOff>259080</xdr:colOff>
      <xdr:row>7</xdr:row>
      <xdr:rowOff>82550</xdr:rowOff>
    </xdr:to>
    <xdr:pic>
      <xdr:nvPicPr>
        <xdr:cNvPr id="11" name="Image 10">
          <a:extLst>
            <a:ext uri="{FF2B5EF4-FFF2-40B4-BE49-F238E27FC236}">
              <a16:creationId xmlns:a16="http://schemas.microsoft.com/office/drawing/2014/main" id="{00000000-0008-0000-3800-00000B000000}"/>
            </a:ext>
          </a:extLst>
        </xdr:cNvPr>
        <xdr:cNvPicPr/>
      </xdr:nvPicPr>
      <xdr:blipFill>
        <a:blip xmlns:r="http://schemas.openxmlformats.org/officeDocument/2006/relationships" r:embed="rId2"/>
        <a:srcRect/>
        <a:stretch>
          <a:fillRect/>
        </a:stretch>
      </xdr:blipFill>
      <xdr:spPr bwMode="auto">
        <a:xfrm>
          <a:off x="5230706" y="519642"/>
          <a:ext cx="941494" cy="1117388"/>
        </a:xfrm>
        <a:prstGeom prst="rect">
          <a:avLst/>
        </a:prstGeom>
        <a:noFill/>
      </xdr:spPr>
    </xdr:pic>
    <xdr:clientData/>
  </xdr:twoCellAnchor>
</xdr:wsDr>
</file>

<file path=xl/drawings/drawing58.xml><?xml version="1.0" encoding="utf-8"?>
<xdr:wsDr xmlns:xdr="http://schemas.openxmlformats.org/drawingml/2006/spreadsheetDrawing" xmlns:a="http://schemas.openxmlformats.org/drawingml/2006/main">
  <xdr:twoCellAnchor>
    <xdr:from>
      <xdr:col>13</xdr:col>
      <xdr:colOff>348194</xdr:colOff>
      <xdr:row>2</xdr:row>
      <xdr:rowOff>44450</xdr:rowOff>
    </xdr:from>
    <xdr:to>
      <xdr:col>15</xdr:col>
      <xdr:colOff>57151</xdr:colOff>
      <xdr:row>6</xdr:row>
      <xdr:rowOff>139929</xdr:rowOff>
    </xdr:to>
    <xdr:pic>
      <xdr:nvPicPr>
        <xdr:cNvPr id="2" name="Image 1" descr="Armoirievv">
          <a:extLst>
            <a:ext uri="{FF2B5EF4-FFF2-40B4-BE49-F238E27FC236}">
              <a16:creationId xmlns:a16="http://schemas.microsoft.com/office/drawing/2014/main" id="{00000000-0008-0000-3900-000002000000}"/>
            </a:ext>
          </a:extLst>
        </xdr:cNvPr>
        <xdr:cNvPicPr>
          <a:picLocks noChangeAspect="1" noChangeArrowheads="1"/>
        </xdr:cNvPicPr>
      </xdr:nvPicPr>
      <xdr:blipFill>
        <a:blip xmlns:r="http://schemas.openxmlformats.org/officeDocument/2006/relationships" r:embed="rId1" cstate="print"/>
        <a:srcRect/>
        <a:stretch>
          <a:fillRect/>
        </a:stretch>
      </xdr:blipFill>
      <xdr:spPr bwMode="auto">
        <a:xfrm>
          <a:off x="10886654" y="425450"/>
          <a:ext cx="1011977" cy="1093699"/>
        </a:xfrm>
        <a:prstGeom prst="rect">
          <a:avLst/>
        </a:prstGeom>
        <a:noFill/>
        <a:ln w="9525" algn="ctr">
          <a:miter lim="800000"/>
          <a:headEnd/>
          <a:tailEnd/>
        </a:ln>
      </xdr:spPr>
    </xdr:pic>
    <xdr:clientData/>
  </xdr:twoCellAnchor>
  <xdr:twoCellAnchor editAs="oneCell">
    <xdr:from>
      <xdr:col>3</xdr:col>
      <xdr:colOff>110066</xdr:colOff>
      <xdr:row>2</xdr:row>
      <xdr:rowOff>138642</xdr:rowOff>
    </xdr:from>
    <xdr:to>
      <xdr:col>4</xdr:col>
      <xdr:colOff>495300</xdr:colOff>
      <xdr:row>6</xdr:row>
      <xdr:rowOff>6350</xdr:rowOff>
    </xdr:to>
    <xdr:pic>
      <xdr:nvPicPr>
        <xdr:cNvPr id="3" name="Image 2">
          <a:extLst>
            <a:ext uri="{FF2B5EF4-FFF2-40B4-BE49-F238E27FC236}">
              <a16:creationId xmlns:a16="http://schemas.microsoft.com/office/drawing/2014/main" id="{00000000-0008-0000-3900-000003000000}"/>
            </a:ext>
          </a:extLst>
        </xdr:cNvPr>
        <xdr:cNvPicPr/>
      </xdr:nvPicPr>
      <xdr:blipFill>
        <a:blip xmlns:r="http://schemas.openxmlformats.org/officeDocument/2006/relationships" r:embed="rId2"/>
        <a:srcRect/>
        <a:stretch>
          <a:fillRect/>
        </a:stretch>
      </xdr:blipFill>
      <xdr:spPr bwMode="auto">
        <a:xfrm>
          <a:off x="4887806" y="519642"/>
          <a:ext cx="941494" cy="865928"/>
        </a:xfrm>
        <a:prstGeom prst="rect">
          <a:avLst/>
        </a:prstGeom>
        <a:noFill/>
      </xdr:spPr>
    </xdr:pic>
    <xdr:clientData/>
  </xdr:twoCellAnchor>
  <xdr:twoCellAnchor>
    <xdr:from>
      <xdr:col>13</xdr:col>
      <xdr:colOff>348194</xdr:colOff>
      <xdr:row>2</xdr:row>
      <xdr:rowOff>44450</xdr:rowOff>
    </xdr:from>
    <xdr:to>
      <xdr:col>15</xdr:col>
      <xdr:colOff>57151</xdr:colOff>
      <xdr:row>6</xdr:row>
      <xdr:rowOff>139929</xdr:rowOff>
    </xdr:to>
    <xdr:pic>
      <xdr:nvPicPr>
        <xdr:cNvPr id="4" name="Image 1" descr="Armoirievv">
          <a:extLst>
            <a:ext uri="{FF2B5EF4-FFF2-40B4-BE49-F238E27FC236}">
              <a16:creationId xmlns:a16="http://schemas.microsoft.com/office/drawing/2014/main" id="{00000000-0008-0000-3900-000004000000}"/>
            </a:ext>
          </a:extLst>
        </xdr:cNvPr>
        <xdr:cNvPicPr>
          <a:picLocks noChangeAspect="1" noChangeArrowheads="1"/>
        </xdr:cNvPicPr>
      </xdr:nvPicPr>
      <xdr:blipFill>
        <a:blip xmlns:r="http://schemas.openxmlformats.org/officeDocument/2006/relationships" r:embed="rId1" cstate="print"/>
        <a:srcRect/>
        <a:stretch>
          <a:fillRect/>
        </a:stretch>
      </xdr:blipFill>
      <xdr:spPr bwMode="auto">
        <a:xfrm>
          <a:off x="10886654" y="425450"/>
          <a:ext cx="1011977" cy="1093699"/>
        </a:xfrm>
        <a:prstGeom prst="rect">
          <a:avLst/>
        </a:prstGeom>
        <a:noFill/>
        <a:ln w="9525" algn="ctr">
          <a:miter lim="800000"/>
          <a:headEnd/>
          <a:tailEnd/>
        </a:ln>
      </xdr:spPr>
    </xdr:pic>
    <xdr:clientData/>
  </xdr:twoCellAnchor>
  <xdr:twoCellAnchor editAs="oneCell">
    <xdr:from>
      <xdr:col>3</xdr:col>
      <xdr:colOff>110066</xdr:colOff>
      <xdr:row>2</xdr:row>
      <xdr:rowOff>138642</xdr:rowOff>
    </xdr:from>
    <xdr:to>
      <xdr:col>4</xdr:col>
      <xdr:colOff>495300</xdr:colOff>
      <xdr:row>6</xdr:row>
      <xdr:rowOff>6350</xdr:rowOff>
    </xdr:to>
    <xdr:pic>
      <xdr:nvPicPr>
        <xdr:cNvPr id="5" name="Image 4">
          <a:extLst>
            <a:ext uri="{FF2B5EF4-FFF2-40B4-BE49-F238E27FC236}">
              <a16:creationId xmlns:a16="http://schemas.microsoft.com/office/drawing/2014/main" id="{00000000-0008-0000-3900-000005000000}"/>
            </a:ext>
          </a:extLst>
        </xdr:cNvPr>
        <xdr:cNvPicPr/>
      </xdr:nvPicPr>
      <xdr:blipFill>
        <a:blip xmlns:r="http://schemas.openxmlformats.org/officeDocument/2006/relationships" r:embed="rId2"/>
        <a:srcRect/>
        <a:stretch>
          <a:fillRect/>
        </a:stretch>
      </xdr:blipFill>
      <xdr:spPr bwMode="auto">
        <a:xfrm>
          <a:off x="4887806" y="519642"/>
          <a:ext cx="941494" cy="865928"/>
        </a:xfrm>
        <a:prstGeom prst="rect">
          <a:avLst/>
        </a:prstGeom>
        <a:noFill/>
      </xdr:spPr>
    </xdr:pic>
    <xdr:clientData/>
  </xdr:twoCellAnchor>
  <xdr:twoCellAnchor>
    <xdr:from>
      <xdr:col>13</xdr:col>
      <xdr:colOff>348194</xdr:colOff>
      <xdr:row>2</xdr:row>
      <xdr:rowOff>44450</xdr:rowOff>
    </xdr:from>
    <xdr:to>
      <xdr:col>15</xdr:col>
      <xdr:colOff>57151</xdr:colOff>
      <xdr:row>6</xdr:row>
      <xdr:rowOff>139929</xdr:rowOff>
    </xdr:to>
    <xdr:pic>
      <xdr:nvPicPr>
        <xdr:cNvPr id="6" name="Image 5" descr="Armoirievv">
          <a:extLst>
            <a:ext uri="{FF2B5EF4-FFF2-40B4-BE49-F238E27FC236}">
              <a16:creationId xmlns:a16="http://schemas.microsoft.com/office/drawing/2014/main" id="{00000000-0008-0000-3900-000006000000}"/>
            </a:ext>
          </a:extLst>
        </xdr:cNvPr>
        <xdr:cNvPicPr>
          <a:picLocks noChangeAspect="1" noChangeArrowheads="1"/>
        </xdr:cNvPicPr>
      </xdr:nvPicPr>
      <xdr:blipFill>
        <a:blip xmlns:r="http://schemas.openxmlformats.org/officeDocument/2006/relationships" r:embed="rId1" cstate="print"/>
        <a:srcRect/>
        <a:stretch>
          <a:fillRect/>
        </a:stretch>
      </xdr:blipFill>
      <xdr:spPr bwMode="auto">
        <a:xfrm>
          <a:off x="10886654" y="425450"/>
          <a:ext cx="1011977" cy="1093699"/>
        </a:xfrm>
        <a:prstGeom prst="rect">
          <a:avLst/>
        </a:prstGeom>
        <a:noFill/>
        <a:ln w="9525" algn="ctr">
          <a:miter lim="800000"/>
          <a:headEnd/>
          <a:tailEnd/>
        </a:ln>
      </xdr:spPr>
    </xdr:pic>
    <xdr:clientData/>
  </xdr:twoCellAnchor>
  <xdr:twoCellAnchor editAs="oneCell">
    <xdr:from>
      <xdr:col>3</xdr:col>
      <xdr:colOff>110066</xdr:colOff>
      <xdr:row>2</xdr:row>
      <xdr:rowOff>138642</xdr:rowOff>
    </xdr:from>
    <xdr:to>
      <xdr:col>4</xdr:col>
      <xdr:colOff>495300</xdr:colOff>
      <xdr:row>6</xdr:row>
      <xdr:rowOff>6350</xdr:rowOff>
    </xdr:to>
    <xdr:pic>
      <xdr:nvPicPr>
        <xdr:cNvPr id="7" name="Image 6">
          <a:extLst>
            <a:ext uri="{FF2B5EF4-FFF2-40B4-BE49-F238E27FC236}">
              <a16:creationId xmlns:a16="http://schemas.microsoft.com/office/drawing/2014/main" id="{00000000-0008-0000-3900-000007000000}"/>
            </a:ext>
          </a:extLst>
        </xdr:cNvPr>
        <xdr:cNvPicPr/>
      </xdr:nvPicPr>
      <xdr:blipFill>
        <a:blip xmlns:r="http://schemas.openxmlformats.org/officeDocument/2006/relationships" r:embed="rId2"/>
        <a:srcRect/>
        <a:stretch>
          <a:fillRect/>
        </a:stretch>
      </xdr:blipFill>
      <xdr:spPr bwMode="auto">
        <a:xfrm>
          <a:off x="4887806" y="519642"/>
          <a:ext cx="941494" cy="865928"/>
        </a:xfrm>
        <a:prstGeom prst="rect">
          <a:avLst/>
        </a:prstGeom>
        <a:noFill/>
      </xdr:spPr>
    </xdr:pic>
    <xdr:clientData/>
  </xdr:twoCellAnchor>
  <xdr:twoCellAnchor>
    <xdr:from>
      <xdr:col>13</xdr:col>
      <xdr:colOff>348194</xdr:colOff>
      <xdr:row>2</xdr:row>
      <xdr:rowOff>44450</xdr:rowOff>
    </xdr:from>
    <xdr:to>
      <xdr:col>15</xdr:col>
      <xdr:colOff>57151</xdr:colOff>
      <xdr:row>6</xdr:row>
      <xdr:rowOff>139929</xdr:rowOff>
    </xdr:to>
    <xdr:pic>
      <xdr:nvPicPr>
        <xdr:cNvPr id="8" name="Image 7" descr="Armoirievv">
          <a:extLst>
            <a:ext uri="{FF2B5EF4-FFF2-40B4-BE49-F238E27FC236}">
              <a16:creationId xmlns:a16="http://schemas.microsoft.com/office/drawing/2014/main" id="{00000000-0008-0000-3900-000008000000}"/>
            </a:ext>
          </a:extLst>
        </xdr:cNvPr>
        <xdr:cNvPicPr>
          <a:picLocks noChangeAspect="1" noChangeArrowheads="1"/>
        </xdr:cNvPicPr>
      </xdr:nvPicPr>
      <xdr:blipFill>
        <a:blip xmlns:r="http://schemas.openxmlformats.org/officeDocument/2006/relationships" r:embed="rId1" cstate="print"/>
        <a:srcRect/>
        <a:stretch>
          <a:fillRect/>
        </a:stretch>
      </xdr:blipFill>
      <xdr:spPr bwMode="auto">
        <a:xfrm>
          <a:off x="10886654" y="425450"/>
          <a:ext cx="1011977" cy="1093699"/>
        </a:xfrm>
        <a:prstGeom prst="rect">
          <a:avLst/>
        </a:prstGeom>
        <a:noFill/>
        <a:ln w="9525" algn="ctr">
          <a:miter lim="800000"/>
          <a:headEnd/>
          <a:tailEnd/>
        </a:ln>
      </xdr:spPr>
    </xdr:pic>
    <xdr:clientData/>
  </xdr:twoCellAnchor>
  <xdr:twoCellAnchor editAs="oneCell">
    <xdr:from>
      <xdr:col>3</xdr:col>
      <xdr:colOff>110066</xdr:colOff>
      <xdr:row>2</xdr:row>
      <xdr:rowOff>138642</xdr:rowOff>
    </xdr:from>
    <xdr:to>
      <xdr:col>4</xdr:col>
      <xdr:colOff>495300</xdr:colOff>
      <xdr:row>6</xdr:row>
      <xdr:rowOff>6350</xdr:rowOff>
    </xdr:to>
    <xdr:pic>
      <xdr:nvPicPr>
        <xdr:cNvPr id="9" name="Image 8">
          <a:extLst>
            <a:ext uri="{FF2B5EF4-FFF2-40B4-BE49-F238E27FC236}">
              <a16:creationId xmlns:a16="http://schemas.microsoft.com/office/drawing/2014/main" id="{00000000-0008-0000-3900-000009000000}"/>
            </a:ext>
          </a:extLst>
        </xdr:cNvPr>
        <xdr:cNvPicPr/>
      </xdr:nvPicPr>
      <xdr:blipFill>
        <a:blip xmlns:r="http://schemas.openxmlformats.org/officeDocument/2006/relationships" r:embed="rId2"/>
        <a:srcRect/>
        <a:stretch>
          <a:fillRect/>
        </a:stretch>
      </xdr:blipFill>
      <xdr:spPr bwMode="auto">
        <a:xfrm>
          <a:off x="4887806" y="519642"/>
          <a:ext cx="941494" cy="865928"/>
        </a:xfrm>
        <a:prstGeom prst="rect">
          <a:avLst/>
        </a:prstGeom>
        <a:noFill/>
      </xdr:spPr>
    </xdr:pic>
    <xdr:clientData/>
  </xdr:twoCellAnchor>
</xdr:wsDr>
</file>

<file path=xl/drawings/drawing59.xml><?xml version="1.0" encoding="utf-8"?>
<xdr:wsDr xmlns:xdr="http://schemas.openxmlformats.org/drawingml/2006/spreadsheetDrawing" xmlns:a="http://schemas.openxmlformats.org/drawingml/2006/main">
  <xdr:twoCellAnchor>
    <xdr:from>
      <xdr:col>13</xdr:col>
      <xdr:colOff>466576</xdr:colOff>
      <xdr:row>2</xdr:row>
      <xdr:rowOff>73025</xdr:rowOff>
    </xdr:from>
    <xdr:to>
      <xdr:col>14</xdr:col>
      <xdr:colOff>678243</xdr:colOff>
      <xdr:row>8</xdr:row>
      <xdr:rowOff>21166</xdr:rowOff>
    </xdr:to>
    <xdr:pic>
      <xdr:nvPicPr>
        <xdr:cNvPr id="2" name="Image 1" descr="Armoirievv">
          <a:extLst>
            <a:ext uri="{FF2B5EF4-FFF2-40B4-BE49-F238E27FC236}">
              <a16:creationId xmlns:a16="http://schemas.microsoft.com/office/drawing/2014/main" id="{00000000-0008-0000-3A00-000002000000}"/>
            </a:ext>
          </a:extLst>
        </xdr:cNvPr>
        <xdr:cNvPicPr>
          <a:picLocks noChangeAspect="1" noChangeArrowheads="1"/>
        </xdr:cNvPicPr>
      </xdr:nvPicPr>
      <xdr:blipFill>
        <a:blip xmlns:r="http://schemas.openxmlformats.org/officeDocument/2006/relationships" r:embed="rId1" cstate="print"/>
        <a:srcRect/>
        <a:stretch>
          <a:fillRect/>
        </a:stretch>
      </xdr:blipFill>
      <xdr:spPr bwMode="auto">
        <a:xfrm>
          <a:off x="13512016" y="454025"/>
          <a:ext cx="1004147" cy="1296881"/>
        </a:xfrm>
        <a:prstGeom prst="rect">
          <a:avLst/>
        </a:prstGeom>
        <a:noFill/>
        <a:ln w="9525" algn="ctr">
          <a:miter lim="800000"/>
          <a:headEnd/>
          <a:tailEnd/>
        </a:ln>
      </xdr:spPr>
    </xdr:pic>
    <xdr:clientData/>
  </xdr:twoCellAnchor>
  <xdr:twoCellAnchor editAs="oneCell">
    <xdr:from>
      <xdr:col>3</xdr:col>
      <xdr:colOff>110066</xdr:colOff>
      <xdr:row>2</xdr:row>
      <xdr:rowOff>138642</xdr:rowOff>
    </xdr:from>
    <xdr:to>
      <xdr:col>4</xdr:col>
      <xdr:colOff>259080</xdr:colOff>
      <xdr:row>7</xdr:row>
      <xdr:rowOff>82550</xdr:rowOff>
    </xdr:to>
    <xdr:pic>
      <xdr:nvPicPr>
        <xdr:cNvPr id="3" name="Image 2">
          <a:extLst>
            <a:ext uri="{FF2B5EF4-FFF2-40B4-BE49-F238E27FC236}">
              <a16:creationId xmlns:a16="http://schemas.microsoft.com/office/drawing/2014/main" id="{00000000-0008-0000-3A00-000003000000}"/>
            </a:ext>
          </a:extLst>
        </xdr:cNvPr>
        <xdr:cNvPicPr/>
      </xdr:nvPicPr>
      <xdr:blipFill>
        <a:blip xmlns:r="http://schemas.openxmlformats.org/officeDocument/2006/relationships" r:embed="rId2"/>
        <a:srcRect/>
        <a:stretch>
          <a:fillRect/>
        </a:stretch>
      </xdr:blipFill>
      <xdr:spPr bwMode="auto">
        <a:xfrm>
          <a:off x="5230706" y="519642"/>
          <a:ext cx="941494" cy="1117388"/>
        </a:xfrm>
        <a:prstGeom prst="rect">
          <a:avLst/>
        </a:prstGeom>
        <a:noFill/>
      </xdr:spPr>
    </xdr:pic>
    <xdr:clientData/>
  </xdr:twoCellAnchor>
  <xdr:twoCellAnchor>
    <xdr:from>
      <xdr:col>13</xdr:col>
      <xdr:colOff>466576</xdr:colOff>
      <xdr:row>2</xdr:row>
      <xdr:rowOff>73025</xdr:rowOff>
    </xdr:from>
    <xdr:to>
      <xdr:col>14</xdr:col>
      <xdr:colOff>678243</xdr:colOff>
      <xdr:row>8</xdr:row>
      <xdr:rowOff>21166</xdr:rowOff>
    </xdr:to>
    <xdr:pic>
      <xdr:nvPicPr>
        <xdr:cNvPr id="4" name="Image 3" descr="Armoirievv">
          <a:extLst>
            <a:ext uri="{FF2B5EF4-FFF2-40B4-BE49-F238E27FC236}">
              <a16:creationId xmlns:a16="http://schemas.microsoft.com/office/drawing/2014/main" id="{00000000-0008-0000-3A00-000004000000}"/>
            </a:ext>
          </a:extLst>
        </xdr:cNvPr>
        <xdr:cNvPicPr>
          <a:picLocks noChangeAspect="1" noChangeArrowheads="1"/>
        </xdr:cNvPicPr>
      </xdr:nvPicPr>
      <xdr:blipFill>
        <a:blip xmlns:r="http://schemas.openxmlformats.org/officeDocument/2006/relationships" r:embed="rId1" cstate="print"/>
        <a:srcRect/>
        <a:stretch>
          <a:fillRect/>
        </a:stretch>
      </xdr:blipFill>
      <xdr:spPr bwMode="auto">
        <a:xfrm>
          <a:off x="13512016" y="454025"/>
          <a:ext cx="1004147" cy="1296881"/>
        </a:xfrm>
        <a:prstGeom prst="rect">
          <a:avLst/>
        </a:prstGeom>
        <a:noFill/>
        <a:ln w="9525" algn="ctr">
          <a:miter lim="800000"/>
          <a:headEnd/>
          <a:tailEnd/>
        </a:ln>
      </xdr:spPr>
    </xdr:pic>
    <xdr:clientData/>
  </xdr:twoCellAnchor>
  <xdr:twoCellAnchor editAs="oneCell">
    <xdr:from>
      <xdr:col>3</xdr:col>
      <xdr:colOff>110066</xdr:colOff>
      <xdr:row>2</xdr:row>
      <xdr:rowOff>138642</xdr:rowOff>
    </xdr:from>
    <xdr:to>
      <xdr:col>4</xdr:col>
      <xdr:colOff>259080</xdr:colOff>
      <xdr:row>7</xdr:row>
      <xdr:rowOff>82550</xdr:rowOff>
    </xdr:to>
    <xdr:pic>
      <xdr:nvPicPr>
        <xdr:cNvPr id="5" name="Image 4">
          <a:extLst>
            <a:ext uri="{FF2B5EF4-FFF2-40B4-BE49-F238E27FC236}">
              <a16:creationId xmlns:a16="http://schemas.microsoft.com/office/drawing/2014/main" id="{00000000-0008-0000-3A00-000005000000}"/>
            </a:ext>
          </a:extLst>
        </xdr:cNvPr>
        <xdr:cNvPicPr/>
      </xdr:nvPicPr>
      <xdr:blipFill>
        <a:blip xmlns:r="http://schemas.openxmlformats.org/officeDocument/2006/relationships" r:embed="rId2"/>
        <a:srcRect/>
        <a:stretch>
          <a:fillRect/>
        </a:stretch>
      </xdr:blipFill>
      <xdr:spPr bwMode="auto">
        <a:xfrm>
          <a:off x="5230706" y="519642"/>
          <a:ext cx="941494" cy="1117388"/>
        </a:xfrm>
        <a:prstGeom prst="rect">
          <a:avLst/>
        </a:prstGeom>
        <a:noFill/>
      </xdr:spPr>
    </xdr:pic>
    <xdr:clientData/>
  </xdr:twoCellAnchor>
  <xdr:twoCellAnchor>
    <xdr:from>
      <xdr:col>13</xdr:col>
      <xdr:colOff>466576</xdr:colOff>
      <xdr:row>2</xdr:row>
      <xdr:rowOff>73025</xdr:rowOff>
    </xdr:from>
    <xdr:to>
      <xdr:col>14</xdr:col>
      <xdr:colOff>678243</xdr:colOff>
      <xdr:row>8</xdr:row>
      <xdr:rowOff>21166</xdr:rowOff>
    </xdr:to>
    <xdr:pic>
      <xdr:nvPicPr>
        <xdr:cNvPr id="6" name="Image 5" descr="Armoirievv">
          <a:extLst>
            <a:ext uri="{FF2B5EF4-FFF2-40B4-BE49-F238E27FC236}">
              <a16:creationId xmlns:a16="http://schemas.microsoft.com/office/drawing/2014/main" id="{00000000-0008-0000-3A00-000006000000}"/>
            </a:ext>
          </a:extLst>
        </xdr:cNvPr>
        <xdr:cNvPicPr>
          <a:picLocks noChangeAspect="1" noChangeArrowheads="1"/>
        </xdr:cNvPicPr>
      </xdr:nvPicPr>
      <xdr:blipFill>
        <a:blip xmlns:r="http://schemas.openxmlformats.org/officeDocument/2006/relationships" r:embed="rId1" cstate="print"/>
        <a:srcRect/>
        <a:stretch>
          <a:fillRect/>
        </a:stretch>
      </xdr:blipFill>
      <xdr:spPr bwMode="auto">
        <a:xfrm>
          <a:off x="13512016" y="454025"/>
          <a:ext cx="1004147" cy="1296881"/>
        </a:xfrm>
        <a:prstGeom prst="rect">
          <a:avLst/>
        </a:prstGeom>
        <a:noFill/>
        <a:ln w="9525" algn="ctr">
          <a:miter lim="800000"/>
          <a:headEnd/>
          <a:tailEnd/>
        </a:ln>
      </xdr:spPr>
    </xdr:pic>
    <xdr:clientData/>
  </xdr:twoCellAnchor>
  <xdr:twoCellAnchor editAs="oneCell">
    <xdr:from>
      <xdr:col>3</xdr:col>
      <xdr:colOff>110066</xdr:colOff>
      <xdr:row>2</xdr:row>
      <xdr:rowOff>138642</xdr:rowOff>
    </xdr:from>
    <xdr:to>
      <xdr:col>4</xdr:col>
      <xdr:colOff>259080</xdr:colOff>
      <xdr:row>7</xdr:row>
      <xdr:rowOff>82550</xdr:rowOff>
    </xdr:to>
    <xdr:pic>
      <xdr:nvPicPr>
        <xdr:cNvPr id="7" name="Image 6">
          <a:extLst>
            <a:ext uri="{FF2B5EF4-FFF2-40B4-BE49-F238E27FC236}">
              <a16:creationId xmlns:a16="http://schemas.microsoft.com/office/drawing/2014/main" id="{00000000-0008-0000-3A00-000007000000}"/>
            </a:ext>
          </a:extLst>
        </xdr:cNvPr>
        <xdr:cNvPicPr/>
      </xdr:nvPicPr>
      <xdr:blipFill>
        <a:blip xmlns:r="http://schemas.openxmlformats.org/officeDocument/2006/relationships" r:embed="rId2"/>
        <a:srcRect/>
        <a:stretch>
          <a:fillRect/>
        </a:stretch>
      </xdr:blipFill>
      <xdr:spPr bwMode="auto">
        <a:xfrm>
          <a:off x="5230706" y="519642"/>
          <a:ext cx="941494" cy="1117388"/>
        </a:xfrm>
        <a:prstGeom prst="rect">
          <a:avLst/>
        </a:prstGeom>
        <a:noFill/>
      </xdr:spPr>
    </xdr:pic>
    <xdr:clientData/>
  </xdr:twoCellAnchor>
  <xdr:twoCellAnchor>
    <xdr:from>
      <xdr:col>13</xdr:col>
      <xdr:colOff>466576</xdr:colOff>
      <xdr:row>2</xdr:row>
      <xdr:rowOff>73025</xdr:rowOff>
    </xdr:from>
    <xdr:to>
      <xdr:col>14</xdr:col>
      <xdr:colOff>678243</xdr:colOff>
      <xdr:row>8</xdr:row>
      <xdr:rowOff>21166</xdr:rowOff>
    </xdr:to>
    <xdr:pic>
      <xdr:nvPicPr>
        <xdr:cNvPr id="8" name="Image 7" descr="Armoirievv">
          <a:extLst>
            <a:ext uri="{FF2B5EF4-FFF2-40B4-BE49-F238E27FC236}">
              <a16:creationId xmlns:a16="http://schemas.microsoft.com/office/drawing/2014/main" id="{00000000-0008-0000-3A00-000008000000}"/>
            </a:ext>
          </a:extLst>
        </xdr:cNvPr>
        <xdr:cNvPicPr>
          <a:picLocks noChangeAspect="1" noChangeArrowheads="1"/>
        </xdr:cNvPicPr>
      </xdr:nvPicPr>
      <xdr:blipFill>
        <a:blip xmlns:r="http://schemas.openxmlformats.org/officeDocument/2006/relationships" r:embed="rId1" cstate="print"/>
        <a:srcRect/>
        <a:stretch>
          <a:fillRect/>
        </a:stretch>
      </xdr:blipFill>
      <xdr:spPr bwMode="auto">
        <a:xfrm>
          <a:off x="13512016" y="454025"/>
          <a:ext cx="1004147" cy="1296881"/>
        </a:xfrm>
        <a:prstGeom prst="rect">
          <a:avLst/>
        </a:prstGeom>
        <a:noFill/>
        <a:ln w="9525" algn="ctr">
          <a:miter lim="800000"/>
          <a:headEnd/>
          <a:tailEnd/>
        </a:ln>
      </xdr:spPr>
    </xdr:pic>
    <xdr:clientData/>
  </xdr:twoCellAnchor>
  <xdr:twoCellAnchor editAs="oneCell">
    <xdr:from>
      <xdr:col>3</xdr:col>
      <xdr:colOff>110066</xdr:colOff>
      <xdr:row>2</xdr:row>
      <xdr:rowOff>138642</xdr:rowOff>
    </xdr:from>
    <xdr:to>
      <xdr:col>4</xdr:col>
      <xdr:colOff>259080</xdr:colOff>
      <xdr:row>7</xdr:row>
      <xdr:rowOff>82550</xdr:rowOff>
    </xdr:to>
    <xdr:pic>
      <xdr:nvPicPr>
        <xdr:cNvPr id="9" name="Image 8">
          <a:extLst>
            <a:ext uri="{FF2B5EF4-FFF2-40B4-BE49-F238E27FC236}">
              <a16:creationId xmlns:a16="http://schemas.microsoft.com/office/drawing/2014/main" id="{00000000-0008-0000-3A00-000009000000}"/>
            </a:ext>
          </a:extLst>
        </xdr:cNvPr>
        <xdr:cNvPicPr/>
      </xdr:nvPicPr>
      <xdr:blipFill>
        <a:blip xmlns:r="http://schemas.openxmlformats.org/officeDocument/2006/relationships" r:embed="rId2"/>
        <a:srcRect/>
        <a:stretch>
          <a:fillRect/>
        </a:stretch>
      </xdr:blipFill>
      <xdr:spPr bwMode="auto">
        <a:xfrm>
          <a:off x="5230706" y="519642"/>
          <a:ext cx="941494" cy="1117388"/>
        </a:xfrm>
        <a:prstGeom prst="rect">
          <a:avLst/>
        </a:prstGeom>
        <a:noFill/>
      </xdr:spPr>
    </xdr:pic>
    <xdr:clientData/>
  </xdr:twoCellAnchor>
  <xdr:twoCellAnchor>
    <xdr:from>
      <xdr:col>13</xdr:col>
      <xdr:colOff>466576</xdr:colOff>
      <xdr:row>2</xdr:row>
      <xdr:rowOff>73025</xdr:rowOff>
    </xdr:from>
    <xdr:to>
      <xdr:col>14</xdr:col>
      <xdr:colOff>678243</xdr:colOff>
      <xdr:row>8</xdr:row>
      <xdr:rowOff>21166</xdr:rowOff>
    </xdr:to>
    <xdr:pic>
      <xdr:nvPicPr>
        <xdr:cNvPr id="10" name="Image 9" descr="Armoirievv">
          <a:extLst>
            <a:ext uri="{FF2B5EF4-FFF2-40B4-BE49-F238E27FC236}">
              <a16:creationId xmlns:a16="http://schemas.microsoft.com/office/drawing/2014/main" id="{00000000-0008-0000-3A00-00000A000000}"/>
            </a:ext>
          </a:extLst>
        </xdr:cNvPr>
        <xdr:cNvPicPr>
          <a:picLocks noChangeAspect="1" noChangeArrowheads="1"/>
        </xdr:cNvPicPr>
      </xdr:nvPicPr>
      <xdr:blipFill>
        <a:blip xmlns:r="http://schemas.openxmlformats.org/officeDocument/2006/relationships" r:embed="rId1" cstate="print"/>
        <a:srcRect/>
        <a:stretch>
          <a:fillRect/>
        </a:stretch>
      </xdr:blipFill>
      <xdr:spPr bwMode="auto">
        <a:xfrm>
          <a:off x="13512016" y="454025"/>
          <a:ext cx="1004147" cy="1296881"/>
        </a:xfrm>
        <a:prstGeom prst="rect">
          <a:avLst/>
        </a:prstGeom>
        <a:noFill/>
        <a:ln w="9525" algn="ctr">
          <a:miter lim="800000"/>
          <a:headEnd/>
          <a:tailEnd/>
        </a:ln>
      </xdr:spPr>
    </xdr:pic>
    <xdr:clientData/>
  </xdr:twoCellAnchor>
  <xdr:twoCellAnchor editAs="oneCell">
    <xdr:from>
      <xdr:col>3</xdr:col>
      <xdr:colOff>110066</xdr:colOff>
      <xdr:row>2</xdr:row>
      <xdr:rowOff>138642</xdr:rowOff>
    </xdr:from>
    <xdr:to>
      <xdr:col>4</xdr:col>
      <xdr:colOff>259080</xdr:colOff>
      <xdr:row>7</xdr:row>
      <xdr:rowOff>82550</xdr:rowOff>
    </xdr:to>
    <xdr:pic>
      <xdr:nvPicPr>
        <xdr:cNvPr id="11" name="Image 10">
          <a:extLst>
            <a:ext uri="{FF2B5EF4-FFF2-40B4-BE49-F238E27FC236}">
              <a16:creationId xmlns:a16="http://schemas.microsoft.com/office/drawing/2014/main" id="{00000000-0008-0000-3A00-00000B000000}"/>
            </a:ext>
          </a:extLst>
        </xdr:cNvPr>
        <xdr:cNvPicPr/>
      </xdr:nvPicPr>
      <xdr:blipFill>
        <a:blip xmlns:r="http://schemas.openxmlformats.org/officeDocument/2006/relationships" r:embed="rId2"/>
        <a:srcRect/>
        <a:stretch>
          <a:fillRect/>
        </a:stretch>
      </xdr:blipFill>
      <xdr:spPr bwMode="auto">
        <a:xfrm>
          <a:off x="5230706" y="519642"/>
          <a:ext cx="941494" cy="1117388"/>
        </a:xfrm>
        <a:prstGeom prst="rect">
          <a:avLst/>
        </a:prstGeom>
        <a:noFill/>
      </xdr:spPr>
    </xdr:pic>
    <xdr:clientData/>
  </xdr:twoCellAnchor>
</xdr:wsDr>
</file>

<file path=xl/drawings/drawing60.xml><?xml version="1.0" encoding="utf-8"?>
<xdr:wsDr xmlns:xdr="http://schemas.openxmlformats.org/drawingml/2006/spreadsheetDrawing" xmlns:a="http://schemas.openxmlformats.org/drawingml/2006/main">
  <xdr:twoCellAnchor>
    <xdr:from>
      <xdr:col>13</xdr:col>
      <xdr:colOff>348194</xdr:colOff>
      <xdr:row>2</xdr:row>
      <xdr:rowOff>44450</xdr:rowOff>
    </xdr:from>
    <xdr:to>
      <xdr:col>15</xdr:col>
      <xdr:colOff>57151</xdr:colOff>
      <xdr:row>6</xdr:row>
      <xdr:rowOff>139929</xdr:rowOff>
    </xdr:to>
    <xdr:pic>
      <xdr:nvPicPr>
        <xdr:cNvPr id="2" name="Image 1" descr="Armoirievv">
          <a:extLst>
            <a:ext uri="{FF2B5EF4-FFF2-40B4-BE49-F238E27FC236}">
              <a16:creationId xmlns:a16="http://schemas.microsoft.com/office/drawing/2014/main" id="{00000000-0008-0000-3B00-000002000000}"/>
            </a:ext>
          </a:extLst>
        </xdr:cNvPr>
        <xdr:cNvPicPr>
          <a:picLocks noChangeAspect="1" noChangeArrowheads="1"/>
        </xdr:cNvPicPr>
      </xdr:nvPicPr>
      <xdr:blipFill>
        <a:blip xmlns:r="http://schemas.openxmlformats.org/officeDocument/2006/relationships" r:embed="rId1" cstate="print"/>
        <a:srcRect/>
        <a:stretch>
          <a:fillRect/>
        </a:stretch>
      </xdr:blipFill>
      <xdr:spPr bwMode="auto">
        <a:xfrm>
          <a:off x="10886654" y="425450"/>
          <a:ext cx="1011977" cy="1093699"/>
        </a:xfrm>
        <a:prstGeom prst="rect">
          <a:avLst/>
        </a:prstGeom>
        <a:noFill/>
        <a:ln w="9525" algn="ctr">
          <a:miter lim="800000"/>
          <a:headEnd/>
          <a:tailEnd/>
        </a:ln>
      </xdr:spPr>
    </xdr:pic>
    <xdr:clientData/>
  </xdr:twoCellAnchor>
  <xdr:twoCellAnchor editAs="oneCell">
    <xdr:from>
      <xdr:col>3</xdr:col>
      <xdr:colOff>110066</xdr:colOff>
      <xdr:row>2</xdr:row>
      <xdr:rowOff>138642</xdr:rowOff>
    </xdr:from>
    <xdr:to>
      <xdr:col>4</xdr:col>
      <xdr:colOff>495300</xdr:colOff>
      <xdr:row>6</xdr:row>
      <xdr:rowOff>6350</xdr:rowOff>
    </xdr:to>
    <xdr:pic>
      <xdr:nvPicPr>
        <xdr:cNvPr id="3" name="Image 2">
          <a:extLst>
            <a:ext uri="{FF2B5EF4-FFF2-40B4-BE49-F238E27FC236}">
              <a16:creationId xmlns:a16="http://schemas.microsoft.com/office/drawing/2014/main" id="{00000000-0008-0000-3B00-000003000000}"/>
            </a:ext>
          </a:extLst>
        </xdr:cNvPr>
        <xdr:cNvPicPr/>
      </xdr:nvPicPr>
      <xdr:blipFill>
        <a:blip xmlns:r="http://schemas.openxmlformats.org/officeDocument/2006/relationships" r:embed="rId2"/>
        <a:srcRect/>
        <a:stretch>
          <a:fillRect/>
        </a:stretch>
      </xdr:blipFill>
      <xdr:spPr bwMode="auto">
        <a:xfrm>
          <a:off x="4887806" y="519642"/>
          <a:ext cx="941494" cy="865928"/>
        </a:xfrm>
        <a:prstGeom prst="rect">
          <a:avLst/>
        </a:prstGeom>
        <a:noFill/>
      </xdr:spPr>
    </xdr:pic>
    <xdr:clientData/>
  </xdr:twoCellAnchor>
  <xdr:twoCellAnchor>
    <xdr:from>
      <xdr:col>13</xdr:col>
      <xdr:colOff>348194</xdr:colOff>
      <xdr:row>2</xdr:row>
      <xdr:rowOff>44450</xdr:rowOff>
    </xdr:from>
    <xdr:to>
      <xdr:col>15</xdr:col>
      <xdr:colOff>57151</xdr:colOff>
      <xdr:row>6</xdr:row>
      <xdr:rowOff>139929</xdr:rowOff>
    </xdr:to>
    <xdr:pic>
      <xdr:nvPicPr>
        <xdr:cNvPr id="4" name="Image 1" descr="Armoirievv">
          <a:extLst>
            <a:ext uri="{FF2B5EF4-FFF2-40B4-BE49-F238E27FC236}">
              <a16:creationId xmlns:a16="http://schemas.microsoft.com/office/drawing/2014/main" id="{00000000-0008-0000-3B00-000004000000}"/>
            </a:ext>
          </a:extLst>
        </xdr:cNvPr>
        <xdr:cNvPicPr>
          <a:picLocks noChangeAspect="1" noChangeArrowheads="1"/>
        </xdr:cNvPicPr>
      </xdr:nvPicPr>
      <xdr:blipFill>
        <a:blip xmlns:r="http://schemas.openxmlformats.org/officeDocument/2006/relationships" r:embed="rId1" cstate="print"/>
        <a:srcRect/>
        <a:stretch>
          <a:fillRect/>
        </a:stretch>
      </xdr:blipFill>
      <xdr:spPr bwMode="auto">
        <a:xfrm>
          <a:off x="10886654" y="425450"/>
          <a:ext cx="1011977" cy="1093699"/>
        </a:xfrm>
        <a:prstGeom prst="rect">
          <a:avLst/>
        </a:prstGeom>
        <a:noFill/>
        <a:ln w="9525" algn="ctr">
          <a:miter lim="800000"/>
          <a:headEnd/>
          <a:tailEnd/>
        </a:ln>
      </xdr:spPr>
    </xdr:pic>
    <xdr:clientData/>
  </xdr:twoCellAnchor>
  <xdr:twoCellAnchor editAs="oneCell">
    <xdr:from>
      <xdr:col>3</xdr:col>
      <xdr:colOff>110066</xdr:colOff>
      <xdr:row>2</xdr:row>
      <xdr:rowOff>138642</xdr:rowOff>
    </xdr:from>
    <xdr:to>
      <xdr:col>4</xdr:col>
      <xdr:colOff>495300</xdr:colOff>
      <xdr:row>6</xdr:row>
      <xdr:rowOff>6350</xdr:rowOff>
    </xdr:to>
    <xdr:pic>
      <xdr:nvPicPr>
        <xdr:cNvPr id="5" name="Image 4">
          <a:extLst>
            <a:ext uri="{FF2B5EF4-FFF2-40B4-BE49-F238E27FC236}">
              <a16:creationId xmlns:a16="http://schemas.microsoft.com/office/drawing/2014/main" id="{00000000-0008-0000-3B00-000005000000}"/>
            </a:ext>
          </a:extLst>
        </xdr:cNvPr>
        <xdr:cNvPicPr/>
      </xdr:nvPicPr>
      <xdr:blipFill>
        <a:blip xmlns:r="http://schemas.openxmlformats.org/officeDocument/2006/relationships" r:embed="rId2"/>
        <a:srcRect/>
        <a:stretch>
          <a:fillRect/>
        </a:stretch>
      </xdr:blipFill>
      <xdr:spPr bwMode="auto">
        <a:xfrm>
          <a:off x="4887806" y="519642"/>
          <a:ext cx="941494" cy="865928"/>
        </a:xfrm>
        <a:prstGeom prst="rect">
          <a:avLst/>
        </a:prstGeom>
        <a:noFill/>
      </xdr:spPr>
    </xdr:pic>
    <xdr:clientData/>
  </xdr:twoCellAnchor>
  <xdr:twoCellAnchor>
    <xdr:from>
      <xdr:col>13</xdr:col>
      <xdr:colOff>348194</xdr:colOff>
      <xdr:row>2</xdr:row>
      <xdr:rowOff>44450</xdr:rowOff>
    </xdr:from>
    <xdr:to>
      <xdr:col>15</xdr:col>
      <xdr:colOff>57151</xdr:colOff>
      <xdr:row>6</xdr:row>
      <xdr:rowOff>139929</xdr:rowOff>
    </xdr:to>
    <xdr:pic>
      <xdr:nvPicPr>
        <xdr:cNvPr id="6" name="Image 5" descr="Armoirievv">
          <a:extLst>
            <a:ext uri="{FF2B5EF4-FFF2-40B4-BE49-F238E27FC236}">
              <a16:creationId xmlns:a16="http://schemas.microsoft.com/office/drawing/2014/main" id="{00000000-0008-0000-3B00-000006000000}"/>
            </a:ext>
          </a:extLst>
        </xdr:cNvPr>
        <xdr:cNvPicPr>
          <a:picLocks noChangeAspect="1" noChangeArrowheads="1"/>
        </xdr:cNvPicPr>
      </xdr:nvPicPr>
      <xdr:blipFill>
        <a:blip xmlns:r="http://schemas.openxmlformats.org/officeDocument/2006/relationships" r:embed="rId1" cstate="print"/>
        <a:srcRect/>
        <a:stretch>
          <a:fillRect/>
        </a:stretch>
      </xdr:blipFill>
      <xdr:spPr bwMode="auto">
        <a:xfrm>
          <a:off x="10886654" y="425450"/>
          <a:ext cx="1011977" cy="1093699"/>
        </a:xfrm>
        <a:prstGeom prst="rect">
          <a:avLst/>
        </a:prstGeom>
        <a:noFill/>
        <a:ln w="9525" algn="ctr">
          <a:miter lim="800000"/>
          <a:headEnd/>
          <a:tailEnd/>
        </a:ln>
      </xdr:spPr>
    </xdr:pic>
    <xdr:clientData/>
  </xdr:twoCellAnchor>
  <xdr:twoCellAnchor editAs="oneCell">
    <xdr:from>
      <xdr:col>3</xdr:col>
      <xdr:colOff>110066</xdr:colOff>
      <xdr:row>2</xdr:row>
      <xdr:rowOff>138642</xdr:rowOff>
    </xdr:from>
    <xdr:to>
      <xdr:col>4</xdr:col>
      <xdr:colOff>495300</xdr:colOff>
      <xdr:row>6</xdr:row>
      <xdr:rowOff>6350</xdr:rowOff>
    </xdr:to>
    <xdr:pic>
      <xdr:nvPicPr>
        <xdr:cNvPr id="7" name="Image 6">
          <a:extLst>
            <a:ext uri="{FF2B5EF4-FFF2-40B4-BE49-F238E27FC236}">
              <a16:creationId xmlns:a16="http://schemas.microsoft.com/office/drawing/2014/main" id="{00000000-0008-0000-3B00-000007000000}"/>
            </a:ext>
          </a:extLst>
        </xdr:cNvPr>
        <xdr:cNvPicPr/>
      </xdr:nvPicPr>
      <xdr:blipFill>
        <a:blip xmlns:r="http://schemas.openxmlformats.org/officeDocument/2006/relationships" r:embed="rId2"/>
        <a:srcRect/>
        <a:stretch>
          <a:fillRect/>
        </a:stretch>
      </xdr:blipFill>
      <xdr:spPr bwMode="auto">
        <a:xfrm>
          <a:off x="4887806" y="519642"/>
          <a:ext cx="941494" cy="865928"/>
        </a:xfrm>
        <a:prstGeom prst="rect">
          <a:avLst/>
        </a:prstGeom>
        <a:noFill/>
      </xdr:spPr>
    </xdr:pic>
    <xdr:clientData/>
  </xdr:twoCellAnchor>
  <xdr:twoCellAnchor>
    <xdr:from>
      <xdr:col>13</xdr:col>
      <xdr:colOff>348194</xdr:colOff>
      <xdr:row>2</xdr:row>
      <xdr:rowOff>44450</xdr:rowOff>
    </xdr:from>
    <xdr:to>
      <xdr:col>15</xdr:col>
      <xdr:colOff>57151</xdr:colOff>
      <xdr:row>6</xdr:row>
      <xdr:rowOff>139929</xdr:rowOff>
    </xdr:to>
    <xdr:pic>
      <xdr:nvPicPr>
        <xdr:cNvPr id="8" name="Image 7" descr="Armoirievv">
          <a:extLst>
            <a:ext uri="{FF2B5EF4-FFF2-40B4-BE49-F238E27FC236}">
              <a16:creationId xmlns:a16="http://schemas.microsoft.com/office/drawing/2014/main" id="{00000000-0008-0000-3B00-000008000000}"/>
            </a:ext>
          </a:extLst>
        </xdr:cNvPr>
        <xdr:cNvPicPr>
          <a:picLocks noChangeAspect="1" noChangeArrowheads="1"/>
        </xdr:cNvPicPr>
      </xdr:nvPicPr>
      <xdr:blipFill>
        <a:blip xmlns:r="http://schemas.openxmlformats.org/officeDocument/2006/relationships" r:embed="rId1" cstate="print"/>
        <a:srcRect/>
        <a:stretch>
          <a:fillRect/>
        </a:stretch>
      </xdr:blipFill>
      <xdr:spPr bwMode="auto">
        <a:xfrm>
          <a:off x="10886654" y="425450"/>
          <a:ext cx="1011977" cy="1093699"/>
        </a:xfrm>
        <a:prstGeom prst="rect">
          <a:avLst/>
        </a:prstGeom>
        <a:noFill/>
        <a:ln w="9525" algn="ctr">
          <a:miter lim="800000"/>
          <a:headEnd/>
          <a:tailEnd/>
        </a:ln>
      </xdr:spPr>
    </xdr:pic>
    <xdr:clientData/>
  </xdr:twoCellAnchor>
  <xdr:twoCellAnchor editAs="oneCell">
    <xdr:from>
      <xdr:col>3</xdr:col>
      <xdr:colOff>110066</xdr:colOff>
      <xdr:row>2</xdr:row>
      <xdr:rowOff>138642</xdr:rowOff>
    </xdr:from>
    <xdr:to>
      <xdr:col>4</xdr:col>
      <xdr:colOff>495300</xdr:colOff>
      <xdr:row>6</xdr:row>
      <xdr:rowOff>6350</xdr:rowOff>
    </xdr:to>
    <xdr:pic>
      <xdr:nvPicPr>
        <xdr:cNvPr id="9" name="Image 8">
          <a:extLst>
            <a:ext uri="{FF2B5EF4-FFF2-40B4-BE49-F238E27FC236}">
              <a16:creationId xmlns:a16="http://schemas.microsoft.com/office/drawing/2014/main" id="{00000000-0008-0000-3B00-000009000000}"/>
            </a:ext>
          </a:extLst>
        </xdr:cNvPr>
        <xdr:cNvPicPr/>
      </xdr:nvPicPr>
      <xdr:blipFill>
        <a:blip xmlns:r="http://schemas.openxmlformats.org/officeDocument/2006/relationships" r:embed="rId2"/>
        <a:srcRect/>
        <a:stretch>
          <a:fillRect/>
        </a:stretch>
      </xdr:blipFill>
      <xdr:spPr bwMode="auto">
        <a:xfrm>
          <a:off x="4887806" y="519642"/>
          <a:ext cx="941494" cy="865928"/>
        </a:xfrm>
        <a:prstGeom prst="rect">
          <a:avLst/>
        </a:prstGeom>
        <a:noFill/>
      </xdr:spPr>
    </xdr:pic>
    <xdr:clientData/>
  </xdr:twoCellAnchor>
</xdr:wsDr>
</file>

<file path=xl/drawings/drawing61.xml><?xml version="1.0" encoding="utf-8"?>
<xdr:wsDr xmlns:xdr="http://schemas.openxmlformats.org/drawingml/2006/spreadsheetDrawing" xmlns:a="http://schemas.openxmlformats.org/drawingml/2006/main">
  <xdr:twoCellAnchor>
    <xdr:from>
      <xdr:col>13</xdr:col>
      <xdr:colOff>466576</xdr:colOff>
      <xdr:row>2</xdr:row>
      <xdr:rowOff>73025</xdr:rowOff>
    </xdr:from>
    <xdr:to>
      <xdr:col>14</xdr:col>
      <xdr:colOff>678243</xdr:colOff>
      <xdr:row>8</xdr:row>
      <xdr:rowOff>21166</xdr:rowOff>
    </xdr:to>
    <xdr:pic>
      <xdr:nvPicPr>
        <xdr:cNvPr id="2" name="Image 1" descr="Armoirievv">
          <a:extLst>
            <a:ext uri="{FF2B5EF4-FFF2-40B4-BE49-F238E27FC236}">
              <a16:creationId xmlns:a16="http://schemas.microsoft.com/office/drawing/2014/main" id="{00000000-0008-0000-3C00-000002000000}"/>
            </a:ext>
          </a:extLst>
        </xdr:cNvPr>
        <xdr:cNvPicPr>
          <a:picLocks noChangeAspect="1" noChangeArrowheads="1"/>
        </xdr:cNvPicPr>
      </xdr:nvPicPr>
      <xdr:blipFill>
        <a:blip xmlns:r="http://schemas.openxmlformats.org/officeDocument/2006/relationships" r:embed="rId1" cstate="print"/>
        <a:srcRect/>
        <a:stretch>
          <a:fillRect/>
        </a:stretch>
      </xdr:blipFill>
      <xdr:spPr bwMode="auto">
        <a:xfrm>
          <a:off x="13512016" y="454025"/>
          <a:ext cx="1004147" cy="1296881"/>
        </a:xfrm>
        <a:prstGeom prst="rect">
          <a:avLst/>
        </a:prstGeom>
        <a:noFill/>
        <a:ln w="9525" algn="ctr">
          <a:miter lim="800000"/>
          <a:headEnd/>
          <a:tailEnd/>
        </a:ln>
      </xdr:spPr>
    </xdr:pic>
    <xdr:clientData/>
  </xdr:twoCellAnchor>
  <xdr:twoCellAnchor editAs="oneCell">
    <xdr:from>
      <xdr:col>3</xdr:col>
      <xdr:colOff>110066</xdr:colOff>
      <xdr:row>2</xdr:row>
      <xdr:rowOff>138642</xdr:rowOff>
    </xdr:from>
    <xdr:to>
      <xdr:col>4</xdr:col>
      <xdr:colOff>259080</xdr:colOff>
      <xdr:row>7</xdr:row>
      <xdr:rowOff>82550</xdr:rowOff>
    </xdr:to>
    <xdr:pic>
      <xdr:nvPicPr>
        <xdr:cNvPr id="3" name="Image 2">
          <a:extLst>
            <a:ext uri="{FF2B5EF4-FFF2-40B4-BE49-F238E27FC236}">
              <a16:creationId xmlns:a16="http://schemas.microsoft.com/office/drawing/2014/main" id="{00000000-0008-0000-3C00-000003000000}"/>
            </a:ext>
          </a:extLst>
        </xdr:cNvPr>
        <xdr:cNvPicPr/>
      </xdr:nvPicPr>
      <xdr:blipFill>
        <a:blip xmlns:r="http://schemas.openxmlformats.org/officeDocument/2006/relationships" r:embed="rId2"/>
        <a:srcRect/>
        <a:stretch>
          <a:fillRect/>
        </a:stretch>
      </xdr:blipFill>
      <xdr:spPr bwMode="auto">
        <a:xfrm>
          <a:off x="5230706" y="519642"/>
          <a:ext cx="941494" cy="1117388"/>
        </a:xfrm>
        <a:prstGeom prst="rect">
          <a:avLst/>
        </a:prstGeom>
        <a:noFill/>
      </xdr:spPr>
    </xdr:pic>
    <xdr:clientData/>
  </xdr:twoCellAnchor>
  <xdr:twoCellAnchor>
    <xdr:from>
      <xdr:col>13</xdr:col>
      <xdr:colOff>466576</xdr:colOff>
      <xdr:row>2</xdr:row>
      <xdr:rowOff>73025</xdr:rowOff>
    </xdr:from>
    <xdr:to>
      <xdr:col>14</xdr:col>
      <xdr:colOff>678243</xdr:colOff>
      <xdr:row>8</xdr:row>
      <xdr:rowOff>21166</xdr:rowOff>
    </xdr:to>
    <xdr:pic>
      <xdr:nvPicPr>
        <xdr:cNvPr id="4" name="Image 3" descr="Armoirievv">
          <a:extLst>
            <a:ext uri="{FF2B5EF4-FFF2-40B4-BE49-F238E27FC236}">
              <a16:creationId xmlns:a16="http://schemas.microsoft.com/office/drawing/2014/main" id="{00000000-0008-0000-3C00-000004000000}"/>
            </a:ext>
          </a:extLst>
        </xdr:cNvPr>
        <xdr:cNvPicPr>
          <a:picLocks noChangeAspect="1" noChangeArrowheads="1"/>
        </xdr:cNvPicPr>
      </xdr:nvPicPr>
      <xdr:blipFill>
        <a:blip xmlns:r="http://schemas.openxmlformats.org/officeDocument/2006/relationships" r:embed="rId1" cstate="print"/>
        <a:srcRect/>
        <a:stretch>
          <a:fillRect/>
        </a:stretch>
      </xdr:blipFill>
      <xdr:spPr bwMode="auto">
        <a:xfrm>
          <a:off x="13512016" y="454025"/>
          <a:ext cx="1004147" cy="1296881"/>
        </a:xfrm>
        <a:prstGeom prst="rect">
          <a:avLst/>
        </a:prstGeom>
        <a:noFill/>
        <a:ln w="9525" algn="ctr">
          <a:miter lim="800000"/>
          <a:headEnd/>
          <a:tailEnd/>
        </a:ln>
      </xdr:spPr>
    </xdr:pic>
    <xdr:clientData/>
  </xdr:twoCellAnchor>
  <xdr:twoCellAnchor editAs="oneCell">
    <xdr:from>
      <xdr:col>3</xdr:col>
      <xdr:colOff>110066</xdr:colOff>
      <xdr:row>2</xdr:row>
      <xdr:rowOff>138642</xdr:rowOff>
    </xdr:from>
    <xdr:to>
      <xdr:col>4</xdr:col>
      <xdr:colOff>259080</xdr:colOff>
      <xdr:row>7</xdr:row>
      <xdr:rowOff>82550</xdr:rowOff>
    </xdr:to>
    <xdr:pic>
      <xdr:nvPicPr>
        <xdr:cNvPr id="5" name="Image 4">
          <a:extLst>
            <a:ext uri="{FF2B5EF4-FFF2-40B4-BE49-F238E27FC236}">
              <a16:creationId xmlns:a16="http://schemas.microsoft.com/office/drawing/2014/main" id="{00000000-0008-0000-3C00-000005000000}"/>
            </a:ext>
          </a:extLst>
        </xdr:cNvPr>
        <xdr:cNvPicPr/>
      </xdr:nvPicPr>
      <xdr:blipFill>
        <a:blip xmlns:r="http://schemas.openxmlformats.org/officeDocument/2006/relationships" r:embed="rId2"/>
        <a:srcRect/>
        <a:stretch>
          <a:fillRect/>
        </a:stretch>
      </xdr:blipFill>
      <xdr:spPr bwMode="auto">
        <a:xfrm>
          <a:off x="5230706" y="519642"/>
          <a:ext cx="941494" cy="1117388"/>
        </a:xfrm>
        <a:prstGeom prst="rect">
          <a:avLst/>
        </a:prstGeom>
        <a:noFill/>
      </xdr:spPr>
    </xdr:pic>
    <xdr:clientData/>
  </xdr:twoCellAnchor>
  <xdr:twoCellAnchor>
    <xdr:from>
      <xdr:col>13</xdr:col>
      <xdr:colOff>466576</xdr:colOff>
      <xdr:row>2</xdr:row>
      <xdr:rowOff>73025</xdr:rowOff>
    </xdr:from>
    <xdr:to>
      <xdr:col>14</xdr:col>
      <xdr:colOff>678243</xdr:colOff>
      <xdr:row>8</xdr:row>
      <xdr:rowOff>21166</xdr:rowOff>
    </xdr:to>
    <xdr:pic>
      <xdr:nvPicPr>
        <xdr:cNvPr id="6" name="Image 5" descr="Armoirievv">
          <a:extLst>
            <a:ext uri="{FF2B5EF4-FFF2-40B4-BE49-F238E27FC236}">
              <a16:creationId xmlns:a16="http://schemas.microsoft.com/office/drawing/2014/main" id="{00000000-0008-0000-3C00-000006000000}"/>
            </a:ext>
          </a:extLst>
        </xdr:cNvPr>
        <xdr:cNvPicPr>
          <a:picLocks noChangeAspect="1" noChangeArrowheads="1"/>
        </xdr:cNvPicPr>
      </xdr:nvPicPr>
      <xdr:blipFill>
        <a:blip xmlns:r="http://schemas.openxmlformats.org/officeDocument/2006/relationships" r:embed="rId1" cstate="print"/>
        <a:srcRect/>
        <a:stretch>
          <a:fillRect/>
        </a:stretch>
      </xdr:blipFill>
      <xdr:spPr bwMode="auto">
        <a:xfrm>
          <a:off x="13512016" y="454025"/>
          <a:ext cx="1004147" cy="1296881"/>
        </a:xfrm>
        <a:prstGeom prst="rect">
          <a:avLst/>
        </a:prstGeom>
        <a:noFill/>
        <a:ln w="9525" algn="ctr">
          <a:miter lim="800000"/>
          <a:headEnd/>
          <a:tailEnd/>
        </a:ln>
      </xdr:spPr>
    </xdr:pic>
    <xdr:clientData/>
  </xdr:twoCellAnchor>
  <xdr:twoCellAnchor editAs="oneCell">
    <xdr:from>
      <xdr:col>3</xdr:col>
      <xdr:colOff>110066</xdr:colOff>
      <xdr:row>2</xdr:row>
      <xdr:rowOff>138642</xdr:rowOff>
    </xdr:from>
    <xdr:to>
      <xdr:col>4</xdr:col>
      <xdr:colOff>259080</xdr:colOff>
      <xdr:row>7</xdr:row>
      <xdr:rowOff>82550</xdr:rowOff>
    </xdr:to>
    <xdr:pic>
      <xdr:nvPicPr>
        <xdr:cNvPr id="7" name="Image 6">
          <a:extLst>
            <a:ext uri="{FF2B5EF4-FFF2-40B4-BE49-F238E27FC236}">
              <a16:creationId xmlns:a16="http://schemas.microsoft.com/office/drawing/2014/main" id="{00000000-0008-0000-3C00-000007000000}"/>
            </a:ext>
          </a:extLst>
        </xdr:cNvPr>
        <xdr:cNvPicPr/>
      </xdr:nvPicPr>
      <xdr:blipFill>
        <a:blip xmlns:r="http://schemas.openxmlformats.org/officeDocument/2006/relationships" r:embed="rId2"/>
        <a:srcRect/>
        <a:stretch>
          <a:fillRect/>
        </a:stretch>
      </xdr:blipFill>
      <xdr:spPr bwMode="auto">
        <a:xfrm>
          <a:off x="5230706" y="519642"/>
          <a:ext cx="941494" cy="1117388"/>
        </a:xfrm>
        <a:prstGeom prst="rect">
          <a:avLst/>
        </a:prstGeom>
        <a:noFill/>
      </xdr:spPr>
    </xdr:pic>
    <xdr:clientData/>
  </xdr:twoCellAnchor>
  <xdr:twoCellAnchor>
    <xdr:from>
      <xdr:col>13</xdr:col>
      <xdr:colOff>466576</xdr:colOff>
      <xdr:row>2</xdr:row>
      <xdr:rowOff>73025</xdr:rowOff>
    </xdr:from>
    <xdr:to>
      <xdr:col>14</xdr:col>
      <xdr:colOff>678243</xdr:colOff>
      <xdr:row>8</xdr:row>
      <xdr:rowOff>21166</xdr:rowOff>
    </xdr:to>
    <xdr:pic>
      <xdr:nvPicPr>
        <xdr:cNvPr id="8" name="Image 7" descr="Armoirievv">
          <a:extLst>
            <a:ext uri="{FF2B5EF4-FFF2-40B4-BE49-F238E27FC236}">
              <a16:creationId xmlns:a16="http://schemas.microsoft.com/office/drawing/2014/main" id="{00000000-0008-0000-3C00-000008000000}"/>
            </a:ext>
          </a:extLst>
        </xdr:cNvPr>
        <xdr:cNvPicPr>
          <a:picLocks noChangeAspect="1" noChangeArrowheads="1"/>
        </xdr:cNvPicPr>
      </xdr:nvPicPr>
      <xdr:blipFill>
        <a:blip xmlns:r="http://schemas.openxmlformats.org/officeDocument/2006/relationships" r:embed="rId1" cstate="print"/>
        <a:srcRect/>
        <a:stretch>
          <a:fillRect/>
        </a:stretch>
      </xdr:blipFill>
      <xdr:spPr bwMode="auto">
        <a:xfrm>
          <a:off x="13512016" y="454025"/>
          <a:ext cx="1004147" cy="1296881"/>
        </a:xfrm>
        <a:prstGeom prst="rect">
          <a:avLst/>
        </a:prstGeom>
        <a:noFill/>
        <a:ln w="9525" algn="ctr">
          <a:miter lim="800000"/>
          <a:headEnd/>
          <a:tailEnd/>
        </a:ln>
      </xdr:spPr>
    </xdr:pic>
    <xdr:clientData/>
  </xdr:twoCellAnchor>
  <xdr:twoCellAnchor editAs="oneCell">
    <xdr:from>
      <xdr:col>3</xdr:col>
      <xdr:colOff>110066</xdr:colOff>
      <xdr:row>2</xdr:row>
      <xdr:rowOff>138642</xdr:rowOff>
    </xdr:from>
    <xdr:to>
      <xdr:col>4</xdr:col>
      <xdr:colOff>259080</xdr:colOff>
      <xdr:row>7</xdr:row>
      <xdr:rowOff>82550</xdr:rowOff>
    </xdr:to>
    <xdr:pic>
      <xdr:nvPicPr>
        <xdr:cNvPr id="9" name="Image 8">
          <a:extLst>
            <a:ext uri="{FF2B5EF4-FFF2-40B4-BE49-F238E27FC236}">
              <a16:creationId xmlns:a16="http://schemas.microsoft.com/office/drawing/2014/main" id="{00000000-0008-0000-3C00-000009000000}"/>
            </a:ext>
          </a:extLst>
        </xdr:cNvPr>
        <xdr:cNvPicPr/>
      </xdr:nvPicPr>
      <xdr:blipFill>
        <a:blip xmlns:r="http://schemas.openxmlformats.org/officeDocument/2006/relationships" r:embed="rId2"/>
        <a:srcRect/>
        <a:stretch>
          <a:fillRect/>
        </a:stretch>
      </xdr:blipFill>
      <xdr:spPr bwMode="auto">
        <a:xfrm>
          <a:off x="5230706" y="519642"/>
          <a:ext cx="941494" cy="1117388"/>
        </a:xfrm>
        <a:prstGeom prst="rect">
          <a:avLst/>
        </a:prstGeom>
        <a:noFill/>
      </xdr:spPr>
    </xdr:pic>
    <xdr:clientData/>
  </xdr:twoCellAnchor>
  <xdr:twoCellAnchor>
    <xdr:from>
      <xdr:col>13</xdr:col>
      <xdr:colOff>466576</xdr:colOff>
      <xdr:row>2</xdr:row>
      <xdr:rowOff>73025</xdr:rowOff>
    </xdr:from>
    <xdr:to>
      <xdr:col>14</xdr:col>
      <xdr:colOff>678243</xdr:colOff>
      <xdr:row>8</xdr:row>
      <xdr:rowOff>21166</xdr:rowOff>
    </xdr:to>
    <xdr:pic>
      <xdr:nvPicPr>
        <xdr:cNvPr id="10" name="Image 9" descr="Armoirievv">
          <a:extLst>
            <a:ext uri="{FF2B5EF4-FFF2-40B4-BE49-F238E27FC236}">
              <a16:creationId xmlns:a16="http://schemas.microsoft.com/office/drawing/2014/main" id="{00000000-0008-0000-3C00-00000A000000}"/>
            </a:ext>
          </a:extLst>
        </xdr:cNvPr>
        <xdr:cNvPicPr>
          <a:picLocks noChangeAspect="1" noChangeArrowheads="1"/>
        </xdr:cNvPicPr>
      </xdr:nvPicPr>
      <xdr:blipFill>
        <a:blip xmlns:r="http://schemas.openxmlformats.org/officeDocument/2006/relationships" r:embed="rId1" cstate="print"/>
        <a:srcRect/>
        <a:stretch>
          <a:fillRect/>
        </a:stretch>
      </xdr:blipFill>
      <xdr:spPr bwMode="auto">
        <a:xfrm>
          <a:off x="13512016" y="454025"/>
          <a:ext cx="1004147" cy="1296881"/>
        </a:xfrm>
        <a:prstGeom prst="rect">
          <a:avLst/>
        </a:prstGeom>
        <a:noFill/>
        <a:ln w="9525" algn="ctr">
          <a:miter lim="800000"/>
          <a:headEnd/>
          <a:tailEnd/>
        </a:ln>
      </xdr:spPr>
    </xdr:pic>
    <xdr:clientData/>
  </xdr:twoCellAnchor>
  <xdr:twoCellAnchor editAs="oneCell">
    <xdr:from>
      <xdr:col>3</xdr:col>
      <xdr:colOff>110066</xdr:colOff>
      <xdr:row>2</xdr:row>
      <xdr:rowOff>138642</xdr:rowOff>
    </xdr:from>
    <xdr:to>
      <xdr:col>4</xdr:col>
      <xdr:colOff>259080</xdr:colOff>
      <xdr:row>7</xdr:row>
      <xdr:rowOff>82550</xdr:rowOff>
    </xdr:to>
    <xdr:pic>
      <xdr:nvPicPr>
        <xdr:cNvPr id="11" name="Image 10">
          <a:extLst>
            <a:ext uri="{FF2B5EF4-FFF2-40B4-BE49-F238E27FC236}">
              <a16:creationId xmlns:a16="http://schemas.microsoft.com/office/drawing/2014/main" id="{00000000-0008-0000-3C00-00000B000000}"/>
            </a:ext>
          </a:extLst>
        </xdr:cNvPr>
        <xdr:cNvPicPr/>
      </xdr:nvPicPr>
      <xdr:blipFill>
        <a:blip xmlns:r="http://schemas.openxmlformats.org/officeDocument/2006/relationships" r:embed="rId2"/>
        <a:srcRect/>
        <a:stretch>
          <a:fillRect/>
        </a:stretch>
      </xdr:blipFill>
      <xdr:spPr bwMode="auto">
        <a:xfrm>
          <a:off x="5230706" y="519642"/>
          <a:ext cx="941494" cy="1117388"/>
        </a:xfrm>
        <a:prstGeom prst="rect">
          <a:avLst/>
        </a:prstGeom>
        <a:noFill/>
      </xdr:spPr>
    </xdr:pic>
    <xdr:clientData/>
  </xdr:twoCellAnchor>
</xdr:wsDr>
</file>

<file path=xl/drawings/drawing62.xml><?xml version="1.0" encoding="utf-8"?>
<xdr:wsDr xmlns:xdr="http://schemas.openxmlformats.org/drawingml/2006/spreadsheetDrawing" xmlns:a="http://schemas.openxmlformats.org/drawingml/2006/main">
  <xdr:twoCellAnchor>
    <xdr:from>
      <xdr:col>13</xdr:col>
      <xdr:colOff>348194</xdr:colOff>
      <xdr:row>2</xdr:row>
      <xdr:rowOff>44450</xdr:rowOff>
    </xdr:from>
    <xdr:to>
      <xdr:col>15</xdr:col>
      <xdr:colOff>57151</xdr:colOff>
      <xdr:row>6</xdr:row>
      <xdr:rowOff>139929</xdr:rowOff>
    </xdr:to>
    <xdr:pic>
      <xdr:nvPicPr>
        <xdr:cNvPr id="2" name="Image 1" descr="Armoirievv">
          <a:extLst>
            <a:ext uri="{FF2B5EF4-FFF2-40B4-BE49-F238E27FC236}">
              <a16:creationId xmlns:a16="http://schemas.microsoft.com/office/drawing/2014/main" id="{00000000-0008-0000-3D00-000002000000}"/>
            </a:ext>
          </a:extLst>
        </xdr:cNvPr>
        <xdr:cNvPicPr>
          <a:picLocks noChangeAspect="1" noChangeArrowheads="1"/>
        </xdr:cNvPicPr>
      </xdr:nvPicPr>
      <xdr:blipFill>
        <a:blip xmlns:r="http://schemas.openxmlformats.org/officeDocument/2006/relationships" r:embed="rId1" cstate="print"/>
        <a:srcRect/>
        <a:stretch>
          <a:fillRect/>
        </a:stretch>
      </xdr:blipFill>
      <xdr:spPr bwMode="auto">
        <a:xfrm>
          <a:off x="10886654" y="425450"/>
          <a:ext cx="1011977" cy="1093699"/>
        </a:xfrm>
        <a:prstGeom prst="rect">
          <a:avLst/>
        </a:prstGeom>
        <a:noFill/>
        <a:ln w="9525" algn="ctr">
          <a:miter lim="800000"/>
          <a:headEnd/>
          <a:tailEnd/>
        </a:ln>
      </xdr:spPr>
    </xdr:pic>
    <xdr:clientData/>
  </xdr:twoCellAnchor>
  <xdr:twoCellAnchor editAs="oneCell">
    <xdr:from>
      <xdr:col>3</xdr:col>
      <xdr:colOff>110066</xdr:colOff>
      <xdr:row>2</xdr:row>
      <xdr:rowOff>138642</xdr:rowOff>
    </xdr:from>
    <xdr:to>
      <xdr:col>4</xdr:col>
      <xdr:colOff>495300</xdr:colOff>
      <xdr:row>6</xdr:row>
      <xdr:rowOff>6350</xdr:rowOff>
    </xdr:to>
    <xdr:pic>
      <xdr:nvPicPr>
        <xdr:cNvPr id="3" name="Image 2">
          <a:extLst>
            <a:ext uri="{FF2B5EF4-FFF2-40B4-BE49-F238E27FC236}">
              <a16:creationId xmlns:a16="http://schemas.microsoft.com/office/drawing/2014/main" id="{00000000-0008-0000-3D00-000003000000}"/>
            </a:ext>
          </a:extLst>
        </xdr:cNvPr>
        <xdr:cNvPicPr/>
      </xdr:nvPicPr>
      <xdr:blipFill>
        <a:blip xmlns:r="http://schemas.openxmlformats.org/officeDocument/2006/relationships" r:embed="rId2"/>
        <a:srcRect/>
        <a:stretch>
          <a:fillRect/>
        </a:stretch>
      </xdr:blipFill>
      <xdr:spPr bwMode="auto">
        <a:xfrm>
          <a:off x="4887806" y="519642"/>
          <a:ext cx="941494" cy="865928"/>
        </a:xfrm>
        <a:prstGeom prst="rect">
          <a:avLst/>
        </a:prstGeom>
        <a:noFill/>
      </xdr:spPr>
    </xdr:pic>
    <xdr:clientData/>
  </xdr:twoCellAnchor>
  <xdr:twoCellAnchor>
    <xdr:from>
      <xdr:col>13</xdr:col>
      <xdr:colOff>348194</xdr:colOff>
      <xdr:row>2</xdr:row>
      <xdr:rowOff>44450</xdr:rowOff>
    </xdr:from>
    <xdr:to>
      <xdr:col>15</xdr:col>
      <xdr:colOff>57151</xdr:colOff>
      <xdr:row>6</xdr:row>
      <xdr:rowOff>139929</xdr:rowOff>
    </xdr:to>
    <xdr:pic>
      <xdr:nvPicPr>
        <xdr:cNvPr id="4" name="Image 1" descr="Armoirievv">
          <a:extLst>
            <a:ext uri="{FF2B5EF4-FFF2-40B4-BE49-F238E27FC236}">
              <a16:creationId xmlns:a16="http://schemas.microsoft.com/office/drawing/2014/main" id="{00000000-0008-0000-3D00-000004000000}"/>
            </a:ext>
          </a:extLst>
        </xdr:cNvPr>
        <xdr:cNvPicPr>
          <a:picLocks noChangeAspect="1" noChangeArrowheads="1"/>
        </xdr:cNvPicPr>
      </xdr:nvPicPr>
      <xdr:blipFill>
        <a:blip xmlns:r="http://schemas.openxmlformats.org/officeDocument/2006/relationships" r:embed="rId1" cstate="print"/>
        <a:srcRect/>
        <a:stretch>
          <a:fillRect/>
        </a:stretch>
      </xdr:blipFill>
      <xdr:spPr bwMode="auto">
        <a:xfrm>
          <a:off x="10886654" y="425450"/>
          <a:ext cx="1011977" cy="1093699"/>
        </a:xfrm>
        <a:prstGeom prst="rect">
          <a:avLst/>
        </a:prstGeom>
        <a:noFill/>
        <a:ln w="9525" algn="ctr">
          <a:miter lim="800000"/>
          <a:headEnd/>
          <a:tailEnd/>
        </a:ln>
      </xdr:spPr>
    </xdr:pic>
    <xdr:clientData/>
  </xdr:twoCellAnchor>
  <xdr:twoCellAnchor editAs="oneCell">
    <xdr:from>
      <xdr:col>3</xdr:col>
      <xdr:colOff>110066</xdr:colOff>
      <xdr:row>2</xdr:row>
      <xdr:rowOff>138642</xdr:rowOff>
    </xdr:from>
    <xdr:to>
      <xdr:col>4</xdr:col>
      <xdr:colOff>495300</xdr:colOff>
      <xdr:row>6</xdr:row>
      <xdr:rowOff>6350</xdr:rowOff>
    </xdr:to>
    <xdr:pic>
      <xdr:nvPicPr>
        <xdr:cNvPr id="5" name="Image 4">
          <a:extLst>
            <a:ext uri="{FF2B5EF4-FFF2-40B4-BE49-F238E27FC236}">
              <a16:creationId xmlns:a16="http://schemas.microsoft.com/office/drawing/2014/main" id="{00000000-0008-0000-3D00-000005000000}"/>
            </a:ext>
          </a:extLst>
        </xdr:cNvPr>
        <xdr:cNvPicPr/>
      </xdr:nvPicPr>
      <xdr:blipFill>
        <a:blip xmlns:r="http://schemas.openxmlformats.org/officeDocument/2006/relationships" r:embed="rId2"/>
        <a:srcRect/>
        <a:stretch>
          <a:fillRect/>
        </a:stretch>
      </xdr:blipFill>
      <xdr:spPr bwMode="auto">
        <a:xfrm>
          <a:off x="4887806" y="519642"/>
          <a:ext cx="941494" cy="865928"/>
        </a:xfrm>
        <a:prstGeom prst="rect">
          <a:avLst/>
        </a:prstGeom>
        <a:noFill/>
      </xdr:spPr>
    </xdr:pic>
    <xdr:clientData/>
  </xdr:twoCellAnchor>
  <xdr:twoCellAnchor>
    <xdr:from>
      <xdr:col>13</xdr:col>
      <xdr:colOff>348194</xdr:colOff>
      <xdr:row>2</xdr:row>
      <xdr:rowOff>44450</xdr:rowOff>
    </xdr:from>
    <xdr:to>
      <xdr:col>15</xdr:col>
      <xdr:colOff>57151</xdr:colOff>
      <xdr:row>6</xdr:row>
      <xdr:rowOff>139929</xdr:rowOff>
    </xdr:to>
    <xdr:pic>
      <xdr:nvPicPr>
        <xdr:cNvPr id="6" name="Image 5" descr="Armoirievv">
          <a:extLst>
            <a:ext uri="{FF2B5EF4-FFF2-40B4-BE49-F238E27FC236}">
              <a16:creationId xmlns:a16="http://schemas.microsoft.com/office/drawing/2014/main" id="{00000000-0008-0000-3D00-000006000000}"/>
            </a:ext>
          </a:extLst>
        </xdr:cNvPr>
        <xdr:cNvPicPr>
          <a:picLocks noChangeAspect="1" noChangeArrowheads="1"/>
        </xdr:cNvPicPr>
      </xdr:nvPicPr>
      <xdr:blipFill>
        <a:blip xmlns:r="http://schemas.openxmlformats.org/officeDocument/2006/relationships" r:embed="rId1" cstate="print"/>
        <a:srcRect/>
        <a:stretch>
          <a:fillRect/>
        </a:stretch>
      </xdr:blipFill>
      <xdr:spPr bwMode="auto">
        <a:xfrm>
          <a:off x="10886654" y="425450"/>
          <a:ext cx="1011977" cy="1093699"/>
        </a:xfrm>
        <a:prstGeom prst="rect">
          <a:avLst/>
        </a:prstGeom>
        <a:noFill/>
        <a:ln w="9525" algn="ctr">
          <a:miter lim="800000"/>
          <a:headEnd/>
          <a:tailEnd/>
        </a:ln>
      </xdr:spPr>
    </xdr:pic>
    <xdr:clientData/>
  </xdr:twoCellAnchor>
  <xdr:twoCellAnchor editAs="oneCell">
    <xdr:from>
      <xdr:col>3</xdr:col>
      <xdr:colOff>110066</xdr:colOff>
      <xdr:row>2</xdr:row>
      <xdr:rowOff>138642</xdr:rowOff>
    </xdr:from>
    <xdr:to>
      <xdr:col>4</xdr:col>
      <xdr:colOff>495300</xdr:colOff>
      <xdr:row>6</xdr:row>
      <xdr:rowOff>6350</xdr:rowOff>
    </xdr:to>
    <xdr:pic>
      <xdr:nvPicPr>
        <xdr:cNvPr id="7" name="Image 6">
          <a:extLst>
            <a:ext uri="{FF2B5EF4-FFF2-40B4-BE49-F238E27FC236}">
              <a16:creationId xmlns:a16="http://schemas.microsoft.com/office/drawing/2014/main" id="{00000000-0008-0000-3D00-000007000000}"/>
            </a:ext>
          </a:extLst>
        </xdr:cNvPr>
        <xdr:cNvPicPr/>
      </xdr:nvPicPr>
      <xdr:blipFill>
        <a:blip xmlns:r="http://schemas.openxmlformats.org/officeDocument/2006/relationships" r:embed="rId2"/>
        <a:srcRect/>
        <a:stretch>
          <a:fillRect/>
        </a:stretch>
      </xdr:blipFill>
      <xdr:spPr bwMode="auto">
        <a:xfrm>
          <a:off x="4887806" y="519642"/>
          <a:ext cx="941494" cy="865928"/>
        </a:xfrm>
        <a:prstGeom prst="rect">
          <a:avLst/>
        </a:prstGeom>
        <a:noFill/>
      </xdr:spPr>
    </xdr:pic>
    <xdr:clientData/>
  </xdr:twoCellAnchor>
  <xdr:twoCellAnchor>
    <xdr:from>
      <xdr:col>13</xdr:col>
      <xdr:colOff>348194</xdr:colOff>
      <xdr:row>2</xdr:row>
      <xdr:rowOff>44450</xdr:rowOff>
    </xdr:from>
    <xdr:to>
      <xdr:col>15</xdr:col>
      <xdr:colOff>57151</xdr:colOff>
      <xdr:row>6</xdr:row>
      <xdr:rowOff>139929</xdr:rowOff>
    </xdr:to>
    <xdr:pic>
      <xdr:nvPicPr>
        <xdr:cNvPr id="8" name="Image 7" descr="Armoirievv">
          <a:extLst>
            <a:ext uri="{FF2B5EF4-FFF2-40B4-BE49-F238E27FC236}">
              <a16:creationId xmlns:a16="http://schemas.microsoft.com/office/drawing/2014/main" id="{00000000-0008-0000-3D00-000008000000}"/>
            </a:ext>
          </a:extLst>
        </xdr:cNvPr>
        <xdr:cNvPicPr>
          <a:picLocks noChangeAspect="1" noChangeArrowheads="1"/>
        </xdr:cNvPicPr>
      </xdr:nvPicPr>
      <xdr:blipFill>
        <a:blip xmlns:r="http://schemas.openxmlformats.org/officeDocument/2006/relationships" r:embed="rId1" cstate="print"/>
        <a:srcRect/>
        <a:stretch>
          <a:fillRect/>
        </a:stretch>
      </xdr:blipFill>
      <xdr:spPr bwMode="auto">
        <a:xfrm>
          <a:off x="10886654" y="425450"/>
          <a:ext cx="1011977" cy="1093699"/>
        </a:xfrm>
        <a:prstGeom prst="rect">
          <a:avLst/>
        </a:prstGeom>
        <a:noFill/>
        <a:ln w="9525" algn="ctr">
          <a:miter lim="800000"/>
          <a:headEnd/>
          <a:tailEnd/>
        </a:ln>
      </xdr:spPr>
    </xdr:pic>
    <xdr:clientData/>
  </xdr:twoCellAnchor>
  <xdr:twoCellAnchor editAs="oneCell">
    <xdr:from>
      <xdr:col>3</xdr:col>
      <xdr:colOff>110066</xdr:colOff>
      <xdr:row>2</xdr:row>
      <xdr:rowOff>138642</xdr:rowOff>
    </xdr:from>
    <xdr:to>
      <xdr:col>4</xdr:col>
      <xdr:colOff>495300</xdr:colOff>
      <xdr:row>6</xdr:row>
      <xdr:rowOff>6350</xdr:rowOff>
    </xdr:to>
    <xdr:pic>
      <xdr:nvPicPr>
        <xdr:cNvPr id="9" name="Image 8">
          <a:extLst>
            <a:ext uri="{FF2B5EF4-FFF2-40B4-BE49-F238E27FC236}">
              <a16:creationId xmlns:a16="http://schemas.microsoft.com/office/drawing/2014/main" id="{00000000-0008-0000-3D00-000009000000}"/>
            </a:ext>
          </a:extLst>
        </xdr:cNvPr>
        <xdr:cNvPicPr/>
      </xdr:nvPicPr>
      <xdr:blipFill>
        <a:blip xmlns:r="http://schemas.openxmlformats.org/officeDocument/2006/relationships" r:embed="rId2"/>
        <a:srcRect/>
        <a:stretch>
          <a:fillRect/>
        </a:stretch>
      </xdr:blipFill>
      <xdr:spPr bwMode="auto">
        <a:xfrm>
          <a:off x="4887806" y="519642"/>
          <a:ext cx="941494" cy="865928"/>
        </a:xfrm>
        <a:prstGeom prst="rect">
          <a:avLst/>
        </a:prstGeom>
        <a:noFill/>
      </xdr:spPr>
    </xdr:pic>
    <xdr:clientData/>
  </xdr:twoCellAnchor>
</xdr:wsDr>
</file>

<file path=xl/drawings/drawing63.xml><?xml version="1.0" encoding="utf-8"?>
<xdr:wsDr xmlns:xdr="http://schemas.openxmlformats.org/drawingml/2006/spreadsheetDrawing" xmlns:a="http://schemas.openxmlformats.org/drawingml/2006/main">
  <xdr:twoCellAnchor>
    <xdr:from>
      <xdr:col>13</xdr:col>
      <xdr:colOff>466576</xdr:colOff>
      <xdr:row>2</xdr:row>
      <xdr:rowOff>73025</xdr:rowOff>
    </xdr:from>
    <xdr:to>
      <xdr:col>14</xdr:col>
      <xdr:colOff>678243</xdr:colOff>
      <xdr:row>8</xdr:row>
      <xdr:rowOff>21166</xdr:rowOff>
    </xdr:to>
    <xdr:pic>
      <xdr:nvPicPr>
        <xdr:cNvPr id="2" name="Image 1" descr="Armoirievv">
          <a:extLst>
            <a:ext uri="{FF2B5EF4-FFF2-40B4-BE49-F238E27FC236}">
              <a16:creationId xmlns:a16="http://schemas.microsoft.com/office/drawing/2014/main" id="{00000000-0008-0000-3E00-000002000000}"/>
            </a:ext>
          </a:extLst>
        </xdr:cNvPr>
        <xdr:cNvPicPr>
          <a:picLocks noChangeAspect="1" noChangeArrowheads="1"/>
        </xdr:cNvPicPr>
      </xdr:nvPicPr>
      <xdr:blipFill>
        <a:blip xmlns:r="http://schemas.openxmlformats.org/officeDocument/2006/relationships" r:embed="rId1" cstate="print"/>
        <a:srcRect/>
        <a:stretch>
          <a:fillRect/>
        </a:stretch>
      </xdr:blipFill>
      <xdr:spPr bwMode="auto">
        <a:xfrm>
          <a:off x="13512016" y="454025"/>
          <a:ext cx="1004147" cy="1296881"/>
        </a:xfrm>
        <a:prstGeom prst="rect">
          <a:avLst/>
        </a:prstGeom>
        <a:noFill/>
        <a:ln w="9525" algn="ctr">
          <a:miter lim="800000"/>
          <a:headEnd/>
          <a:tailEnd/>
        </a:ln>
      </xdr:spPr>
    </xdr:pic>
    <xdr:clientData/>
  </xdr:twoCellAnchor>
  <xdr:twoCellAnchor editAs="oneCell">
    <xdr:from>
      <xdr:col>3</xdr:col>
      <xdr:colOff>110066</xdr:colOff>
      <xdr:row>2</xdr:row>
      <xdr:rowOff>138642</xdr:rowOff>
    </xdr:from>
    <xdr:to>
      <xdr:col>4</xdr:col>
      <xdr:colOff>259080</xdr:colOff>
      <xdr:row>7</xdr:row>
      <xdr:rowOff>82550</xdr:rowOff>
    </xdr:to>
    <xdr:pic>
      <xdr:nvPicPr>
        <xdr:cNvPr id="3" name="Image 2">
          <a:extLst>
            <a:ext uri="{FF2B5EF4-FFF2-40B4-BE49-F238E27FC236}">
              <a16:creationId xmlns:a16="http://schemas.microsoft.com/office/drawing/2014/main" id="{00000000-0008-0000-3E00-000003000000}"/>
            </a:ext>
          </a:extLst>
        </xdr:cNvPr>
        <xdr:cNvPicPr/>
      </xdr:nvPicPr>
      <xdr:blipFill>
        <a:blip xmlns:r="http://schemas.openxmlformats.org/officeDocument/2006/relationships" r:embed="rId2"/>
        <a:srcRect/>
        <a:stretch>
          <a:fillRect/>
        </a:stretch>
      </xdr:blipFill>
      <xdr:spPr bwMode="auto">
        <a:xfrm>
          <a:off x="5230706" y="519642"/>
          <a:ext cx="941494" cy="1117388"/>
        </a:xfrm>
        <a:prstGeom prst="rect">
          <a:avLst/>
        </a:prstGeom>
        <a:noFill/>
      </xdr:spPr>
    </xdr:pic>
    <xdr:clientData/>
  </xdr:twoCellAnchor>
  <xdr:twoCellAnchor>
    <xdr:from>
      <xdr:col>13</xdr:col>
      <xdr:colOff>466576</xdr:colOff>
      <xdr:row>2</xdr:row>
      <xdr:rowOff>73025</xdr:rowOff>
    </xdr:from>
    <xdr:to>
      <xdr:col>14</xdr:col>
      <xdr:colOff>678243</xdr:colOff>
      <xdr:row>8</xdr:row>
      <xdr:rowOff>21166</xdr:rowOff>
    </xdr:to>
    <xdr:pic>
      <xdr:nvPicPr>
        <xdr:cNvPr id="4" name="Image 3" descr="Armoirievv">
          <a:extLst>
            <a:ext uri="{FF2B5EF4-FFF2-40B4-BE49-F238E27FC236}">
              <a16:creationId xmlns:a16="http://schemas.microsoft.com/office/drawing/2014/main" id="{00000000-0008-0000-3E00-000004000000}"/>
            </a:ext>
          </a:extLst>
        </xdr:cNvPr>
        <xdr:cNvPicPr>
          <a:picLocks noChangeAspect="1" noChangeArrowheads="1"/>
        </xdr:cNvPicPr>
      </xdr:nvPicPr>
      <xdr:blipFill>
        <a:blip xmlns:r="http://schemas.openxmlformats.org/officeDocument/2006/relationships" r:embed="rId1" cstate="print"/>
        <a:srcRect/>
        <a:stretch>
          <a:fillRect/>
        </a:stretch>
      </xdr:blipFill>
      <xdr:spPr bwMode="auto">
        <a:xfrm>
          <a:off x="13512016" y="454025"/>
          <a:ext cx="1004147" cy="1296881"/>
        </a:xfrm>
        <a:prstGeom prst="rect">
          <a:avLst/>
        </a:prstGeom>
        <a:noFill/>
        <a:ln w="9525" algn="ctr">
          <a:miter lim="800000"/>
          <a:headEnd/>
          <a:tailEnd/>
        </a:ln>
      </xdr:spPr>
    </xdr:pic>
    <xdr:clientData/>
  </xdr:twoCellAnchor>
  <xdr:twoCellAnchor editAs="oneCell">
    <xdr:from>
      <xdr:col>3</xdr:col>
      <xdr:colOff>110066</xdr:colOff>
      <xdr:row>2</xdr:row>
      <xdr:rowOff>138642</xdr:rowOff>
    </xdr:from>
    <xdr:to>
      <xdr:col>4</xdr:col>
      <xdr:colOff>259080</xdr:colOff>
      <xdr:row>7</xdr:row>
      <xdr:rowOff>82550</xdr:rowOff>
    </xdr:to>
    <xdr:pic>
      <xdr:nvPicPr>
        <xdr:cNvPr id="5" name="Image 4">
          <a:extLst>
            <a:ext uri="{FF2B5EF4-FFF2-40B4-BE49-F238E27FC236}">
              <a16:creationId xmlns:a16="http://schemas.microsoft.com/office/drawing/2014/main" id="{00000000-0008-0000-3E00-000005000000}"/>
            </a:ext>
          </a:extLst>
        </xdr:cNvPr>
        <xdr:cNvPicPr/>
      </xdr:nvPicPr>
      <xdr:blipFill>
        <a:blip xmlns:r="http://schemas.openxmlformats.org/officeDocument/2006/relationships" r:embed="rId2"/>
        <a:srcRect/>
        <a:stretch>
          <a:fillRect/>
        </a:stretch>
      </xdr:blipFill>
      <xdr:spPr bwMode="auto">
        <a:xfrm>
          <a:off x="5230706" y="519642"/>
          <a:ext cx="941494" cy="1117388"/>
        </a:xfrm>
        <a:prstGeom prst="rect">
          <a:avLst/>
        </a:prstGeom>
        <a:noFill/>
      </xdr:spPr>
    </xdr:pic>
    <xdr:clientData/>
  </xdr:twoCellAnchor>
  <xdr:twoCellAnchor>
    <xdr:from>
      <xdr:col>13</xdr:col>
      <xdr:colOff>466576</xdr:colOff>
      <xdr:row>2</xdr:row>
      <xdr:rowOff>73025</xdr:rowOff>
    </xdr:from>
    <xdr:to>
      <xdr:col>14</xdr:col>
      <xdr:colOff>678243</xdr:colOff>
      <xdr:row>8</xdr:row>
      <xdr:rowOff>21166</xdr:rowOff>
    </xdr:to>
    <xdr:pic>
      <xdr:nvPicPr>
        <xdr:cNvPr id="6" name="Image 5" descr="Armoirievv">
          <a:extLst>
            <a:ext uri="{FF2B5EF4-FFF2-40B4-BE49-F238E27FC236}">
              <a16:creationId xmlns:a16="http://schemas.microsoft.com/office/drawing/2014/main" id="{00000000-0008-0000-3E00-000006000000}"/>
            </a:ext>
          </a:extLst>
        </xdr:cNvPr>
        <xdr:cNvPicPr>
          <a:picLocks noChangeAspect="1" noChangeArrowheads="1"/>
        </xdr:cNvPicPr>
      </xdr:nvPicPr>
      <xdr:blipFill>
        <a:blip xmlns:r="http://schemas.openxmlformats.org/officeDocument/2006/relationships" r:embed="rId1" cstate="print"/>
        <a:srcRect/>
        <a:stretch>
          <a:fillRect/>
        </a:stretch>
      </xdr:blipFill>
      <xdr:spPr bwMode="auto">
        <a:xfrm>
          <a:off x="13512016" y="454025"/>
          <a:ext cx="1004147" cy="1296881"/>
        </a:xfrm>
        <a:prstGeom prst="rect">
          <a:avLst/>
        </a:prstGeom>
        <a:noFill/>
        <a:ln w="9525" algn="ctr">
          <a:miter lim="800000"/>
          <a:headEnd/>
          <a:tailEnd/>
        </a:ln>
      </xdr:spPr>
    </xdr:pic>
    <xdr:clientData/>
  </xdr:twoCellAnchor>
  <xdr:twoCellAnchor editAs="oneCell">
    <xdr:from>
      <xdr:col>3</xdr:col>
      <xdr:colOff>110066</xdr:colOff>
      <xdr:row>2</xdr:row>
      <xdr:rowOff>138642</xdr:rowOff>
    </xdr:from>
    <xdr:to>
      <xdr:col>4</xdr:col>
      <xdr:colOff>259080</xdr:colOff>
      <xdr:row>7</xdr:row>
      <xdr:rowOff>82550</xdr:rowOff>
    </xdr:to>
    <xdr:pic>
      <xdr:nvPicPr>
        <xdr:cNvPr id="7" name="Image 6">
          <a:extLst>
            <a:ext uri="{FF2B5EF4-FFF2-40B4-BE49-F238E27FC236}">
              <a16:creationId xmlns:a16="http://schemas.microsoft.com/office/drawing/2014/main" id="{00000000-0008-0000-3E00-000007000000}"/>
            </a:ext>
          </a:extLst>
        </xdr:cNvPr>
        <xdr:cNvPicPr/>
      </xdr:nvPicPr>
      <xdr:blipFill>
        <a:blip xmlns:r="http://schemas.openxmlformats.org/officeDocument/2006/relationships" r:embed="rId2"/>
        <a:srcRect/>
        <a:stretch>
          <a:fillRect/>
        </a:stretch>
      </xdr:blipFill>
      <xdr:spPr bwMode="auto">
        <a:xfrm>
          <a:off x="5230706" y="519642"/>
          <a:ext cx="941494" cy="1117388"/>
        </a:xfrm>
        <a:prstGeom prst="rect">
          <a:avLst/>
        </a:prstGeom>
        <a:noFill/>
      </xdr:spPr>
    </xdr:pic>
    <xdr:clientData/>
  </xdr:twoCellAnchor>
  <xdr:twoCellAnchor>
    <xdr:from>
      <xdr:col>13</xdr:col>
      <xdr:colOff>466576</xdr:colOff>
      <xdr:row>2</xdr:row>
      <xdr:rowOff>73025</xdr:rowOff>
    </xdr:from>
    <xdr:to>
      <xdr:col>14</xdr:col>
      <xdr:colOff>678243</xdr:colOff>
      <xdr:row>8</xdr:row>
      <xdr:rowOff>21166</xdr:rowOff>
    </xdr:to>
    <xdr:pic>
      <xdr:nvPicPr>
        <xdr:cNvPr id="8" name="Image 7" descr="Armoirievv">
          <a:extLst>
            <a:ext uri="{FF2B5EF4-FFF2-40B4-BE49-F238E27FC236}">
              <a16:creationId xmlns:a16="http://schemas.microsoft.com/office/drawing/2014/main" id="{00000000-0008-0000-3E00-000008000000}"/>
            </a:ext>
          </a:extLst>
        </xdr:cNvPr>
        <xdr:cNvPicPr>
          <a:picLocks noChangeAspect="1" noChangeArrowheads="1"/>
        </xdr:cNvPicPr>
      </xdr:nvPicPr>
      <xdr:blipFill>
        <a:blip xmlns:r="http://schemas.openxmlformats.org/officeDocument/2006/relationships" r:embed="rId1" cstate="print"/>
        <a:srcRect/>
        <a:stretch>
          <a:fillRect/>
        </a:stretch>
      </xdr:blipFill>
      <xdr:spPr bwMode="auto">
        <a:xfrm>
          <a:off x="13512016" y="454025"/>
          <a:ext cx="1004147" cy="1296881"/>
        </a:xfrm>
        <a:prstGeom prst="rect">
          <a:avLst/>
        </a:prstGeom>
        <a:noFill/>
        <a:ln w="9525" algn="ctr">
          <a:miter lim="800000"/>
          <a:headEnd/>
          <a:tailEnd/>
        </a:ln>
      </xdr:spPr>
    </xdr:pic>
    <xdr:clientData/>
  </xdr:twoCellAnchor>
  <xdr:twoCellAnchor editAs="oneCell">
    <xdr:from>
      <xdr:col>3</xdr:col>
      <xdr:colOff>110066</xdr:colOff>
      <xdr:row>2</xdr:row>
      <xdr:rowOff>138642</xdr:rowOff>
    </xdr:from>
    <xdr:to>
      <xdr:col>4</xdr:col>
      <xdr:colOff>259080</xdr:colOff>
      <xdr:row>7</xdr:row>
      <xdr:rowOff>82550</xdr:rowOff>
    </xdr:to>
    <xdr:pic>
      <xdr:nvPicPr>
        <xdr:cNvPr id="9" name="Image 8">
          <a:extLst>
            <a:ext uri="{FF2B5EF4-FFF2-40B4-BE49-F238E27FC236}">
              <a16:creationId xmlns:a16="http://schemas.microsoft.com/office/drawing/2014/main" id="{00000000-0008-0000-3E00-000009000000}"/>
            </a:ext>
          </a:extLst>
        </xdr:cNvPr>
        <xdr:cNvPicPr/>
      </xdr:nvPicPr>
      <xdr:blipFill>
        <a:blip xmlns:r="http://schemas.openxmlformats.org/officeDocument/2006/relationships" r:embed="rId2"/>
        <a:srcRect/>
        <a:stretch>
          <a:fillRect/>
        </a:stretch>
      </xdr:blipFill>
      <xdr:spPr bwMode="auto">
        <a:xfrm>
          <a:off x="5230706" y="519642"/>
          <a:ext cx="941494" cy="1117388"/>
        </a:xfrm>
        <a:prstGeom prst="rect">
          <a:avLst/>
        </a:prstGeom>
        <a:noFill/>
      </xdr:spPr>
    </xdr:pic>
    <xdr:clientData/>
  </xdr:twoCellAnchor>
  <xdr:twoCellAnchor>
    <xdr:from>
      <xdr:col>13</xdr:col>
      <xdr:colOff>466576</xdr:colOff>
      <xdr:row>2</xdr:row>
      <xdr:rowOff>73025</xdr:rowOff>
    </xdr:from>
    <xdr:to>
      <xdr:col>14</xdr:col>
      <xdr:colOff>678243</xdr:colOff>
      <xdr:row>8</xdr:row>
      <xdr:rowOff>21166</xdr:rowOff>
    </xdr:to>
    <xdr:pic>
      <xdr:nvPicPr>
        <xdr:cNvPr id="10" name="Image 9" descr="Armoirievv">
          <a:extLst>
            <a:ext uri="{FF2B5EF4-FFF2-40B4-BE49-F238E27FC236}">
              <a16:creationId xmlns:a16="http://schemas.microsoft.com/office/drawing/2014/main" id="{00000000-0008-0000-3E00-00000A000000}"/>
            </a:ext>
          </a:extLst>
        </xdr:cNvPr>
        <xdr:cNvPicPr>
          <a:picLocks noChangeAspect="1" noChangeArrowheads="1"/>
        </xdr:cNvPicPr>
      </xdr:nvPicPr>
      <xdr:blipFill>
        <a:blip xmlns:r="http://schemas.openxmlformats.org/officeDocument/2006/relationships" r:embed="rId1" cstate="print"/>
        <a:srcRect/>
        <a:stretch>
          <a:fillRect/>
        </a:stretch>
      </xdr:blipFill>
      <xdr:spPr bwMode="auto">
        <a:xfrm>
          <a:off x="13512016" y="454025"/>
          <a:ext cx="1004147" cy="1296881"/>
        </a:xfrm>
        <a:prstGeom prst="rect">
          <a:avLst/>
        </a:prstGeom>
        <a:noFill/>
        <a:ln w="9525" algn="ctr">
          <a:miter lim="800000"/>
          <a:headEnd/>
          <a:tailEnd/>
        </a:ln>
      </xdr:spPr>
    </xdr:pic>
    <xdr:clientData/>
  </xdr:twoCellAnchor>
  <xdr:twoCellAnchor editAs="oneCell">
    <xdr:from>
      <xdr:col>3</xdr:col>
      <xdr:colOff>110066</xdr:colOff>
      <xdr:row>2</xdr:row>
      <xdr:rowOff>138642</xdr:rowOff>
    </xdr:from>
    <xdr:to>
      <xdr:col>4</xdr:col>
      <xdr:colOff>259080</xdr:colOff>
      <xdr:row>7</xdr:row>
      <xdr:rowOff>82550</xdr:rowOff>
    </xdr:to>
    <xdr:pic>
      <xdr:nvPicPr>
        <xdr:cNvPr id="11" name="Image 10">
          <a:extLst>
            <a:ext uri="{FF2B5EF4-FFF2-40B4-BE49-F238E27FC236}">
              <a16:creationId xmlns:a16="http://schemas.microsoft.com/office/drawing/2014/main" id="{00000000-0008-0000-3E00-00000B000000}"/>
            </a:ext>
          </a:extLst>
        </xdr:cNvPr>
        <xdr:cNvPicPr/>
      </xdr:nvPicPr>
      <xdr:blipFill>
        <a:blip xmlns:r="http://schemas.openxmlformats.org/officeDocument/2006/relationships" r:embed="rId2"/>
        <a:srcRect/>
        <a:stretch>
          <a:fillRect/>
        </a:stretch>
      </xdr:blipFill>
      <xdr:spPr bwMode="auto">
        <a:xfrm>
          <a:off x="5230706" y="519642"/>
          <a:ext cx="941494" cy="1117388"/>
        </a:xfrm>
        <a:prstGeom prst="rect">
          <a:avLst/>
        </a:prstGeom>
        <a:noFill/>
      </xdr:spPr>
    </xdr:pic>
    <xdr:clientData/>
  </xdr:twoCellAnchor>
</xdr:wsDr>
</file>

<file path=xl/drawings/drawing64.xml><?xml version="1.0" encoding="utf-8"?>
<xdr:wsDr xmlns:xdr="http://schemas.openxmlformats.org/drawingml/2006/spreadsheetDrawing" xmlns:a="http://schemas.openxmlformats.org/drawingml/2006/main">
  <xdr:twoCellAnchor>
    <xdr:from>
      <xdr:col>13</xdr:col>
      <xdr:colOff>348194</xdr:colOff>
      <xdr:row>2</xdr:row>
      <xdr:rowOff>44450</xdr:rowOff>
    </xdr:from>
    <xdr:to>
      <xdr:col>15</xdr:col>
      <xdr:colOff>57151</xdr:colOff>
      <xdr:row>6</xdr:row>
      <xdr:rowOff>139929</xdr:rowOff>
    </xdr:to>
    <xdr:pic>
      <xdr:nvPicPr>
        <xdr:cNvPr id="2" name="Image 1" descr="Armoirievv">
          <a:extLst>
            <a:ext uri="{FF2B5EF4-FFF2-40B4-BE49-F238E27FC236}">
              <a16:creationId xmlns:a16="http://schemas.microsoft.com/office/drawing/2014/main" id="{00000000-0008-0000-3F00-000002000000}"/>
            </a:ext>
          </a:extLst>
        </xdr:cNvPr>
        <xdr:cNvPicPr>
          <a:picLocks noChangeAspect="1" noChangeArrowheads="1"/>
        </xdr:cNvPicPr>
      </xdr:nvPicPr>
      <xdr:blipFill>
        <a:blip xmlns:r="http://schemas.openxmlformats.org/officeDocument/2006/relationships" r:embed="rId1" cstate="print"/>
        <a:srcRect/>
        <a:stretch>
          <a:fillRect/>
        </a:stretch>
      </xdr:blipFill>
      <xdr:spPr bwMode="auto">
        <a:xfrm>
          <a:off x="10886654" y="425450"/>
          <a:ext cx="1011977" cy="1093699"/>
        </a:xfrm>
        <a:prstGeom prst="rect">
          <a:avLst/>
        </a:prstGeom>
        <a:noFill/>
        <a:ln w="9525" algn="ctr">
          <a:miter lim="800000"/>
          <a:headEnd/>
          <a:tailEnd/>
        </a:ln>
      </xdr:spPr>
    </xdr:pic>
    <xdr:clientData/>
  </xdr:twoCellAnchor>
  <xdr:twoCellAnchor editAs="oneCell">
    <xdr:from>
      <xdr:col>3</xdr:col>
      <xdr:colOff>110066</xdr:colOff>
      <xdr:row>2</xdr:row>
      <xdr:rowOff>138642</xdr:rowOff>
    </xdr:from>
    <xdr:to>
      <xdr:col>4</xdr:col>
      <xdr:colOff>495300</xdr:colOff>
      <xdr:row>6</xdr:row>
      <xdr:rowOff>6350</xdr:rowOff>
    </xdr:to>
    <xdr:pic>
      <xdr:nvPicPr>
        <xdr:cNvPr id="3" name="Image 2">
          <a:extLst>
            <a:ext uri="{FF2B5EF4-FFF2-40B4-BE49-F238E27FC236}">
              <a16:creationId xmlns:a16="http://schemas.microsoft.com/office/drawing/2014/main" id="{00000000-0008-0000-3F00-000003000000}"/>
            </a:ext>
          </a:extLst>
        </xdr:cNvPr>
        <xdr:cNvPicPr/>
      </xdr:nvPicPr>
      <xdr:blipFill>
        <a:blip xmlns:r="http://schemas.openxmlformats.org/officeDocument/2006/relationships" r:embed="rId2"/>
        <a:srcRect/>
        <a:stretch>
          <a:fillRect/>
        </a:stretch>
      </xdr:blipFill>
      <xdr:spPr bwMode="auto">
        <a:xfrm>
          <a:off x="4887806" y="519642"/>
          <a:ext cx="941494" cy="865928"/>
        </a:xfrm>
        <a:prstGeom prst="rect">
          <a:avLst/>
        </a:prstGeom>
        <a:noFill/>
      </xdr:spPr>
    </xdr:pic>
    <xdr:clientData/>
  </xdr:twoCellAnchor>
  <xdr:twoCellAnchor>
    <xdr:from>
      <xdr:col>13</xdr:col>
      <xdr:colOff>348194</xdr:colOff>
      <xdr:row>2</xdr:row>
      <xdr:rowOff>44450</xdr:rowOff>
    </xdr:from>
    <xdr:to>
      <xdr:col>15</xdr:col>
      <xdr:colOff>57151</xdr:colOff>
      <xdr:row>6</xdr:row>
      <xdr:rowOff>139929</xdr:rowOff>
    </xdr:to>
    <xdr:pic>
      <xdr:nvPicPr>
        <xdr:cNvPr id="4" name="Image 1" descr="Armoirievv">
          <a:extLst>
            <a:ext uri="{FF2B5EF4-FFF2-40B4-BE49-F238E27FC236}">
              <a16:creationId xmlns:a16="http://schemas.microsoft.com/office/drawing/2014/main" id="{00000000-0008-0000-3F00-000004000000}"/>
            </a:ext>
          </a:extLst>
        </xdr:cNvPr>
        <xdr:cNvPicPr>
          <a:picLocks noChangeAspect="1" noChangeArrowheads="1"/>
        </xdr:cNvPicPr>
      </xdr:nvPicPr>
      <xdr:blipFill>
        <a:blip xmlns:r="http://schemas.openxmlformats.org/officeDocument/2006/relationships" r:embed="rId1" cstate="print"/>
        <a:srcRect/>
        <a:stretch>
          <a:fillRect/>
        </a:stretch>
      </xdr:blipFill>
      <xdr:spPr bwMode="auto">
        <a:xfrm>
          <a:off x="10886654" y="425450"/>
          <a:ext cx="1011977" cy="1093699"/>
        </a:xfrm>
        <a:prstGeom prst="rect">
          <a:avLst/>
        </a:prstGeom>
        <a:noFill/>
        <a:ln w="9525" algn="ctr">
          <a:miter lim="800000"/>
          <a:headEnd/>
          <a:tailEnd/>
        </a:ln>
      </xdr:spPr>
    </xdr:pic>
    <xdr:clientData/>
  </xdr:twoCellAnchor>
  <xdr:twoCellAnchor editAs="oneCell">
    <xdr:from>
      <xdr:col>3</xdr:col>
      <xdr:colOff>110066</xdr:colOff>
      <xdr:row>2</xdr:row>
      <xdr:rowOff>138642</xdr:rowOff>
    </xdr:from>
    <xdr:to>
      <xdr:col>4</xdr:col>
      <xdr:colOff>495300</xdr:colOff>
      <xdr:row>6</xdr:row>
      <xdr:rowOff>6350</xdr:rowOff>
    </xdr:to>
    <xdr:pic>
      <xdr:nvPicPr>
        <xdr:cNvPr id="5" name="Image 4">
          <a:extLst>
            <a:ext uri="{FF2B5EF4-FFF2-40B4-BE49-F238E27FC236}">
              <a16:creationId xmlns:a16="http://schemas.microsoft.com/office/drawing/2014/main" id="{00000000-0008-0000-3F00-000005000000}"/>
            </a:ext>
          </a:extLst>
        </xdr:cNvPr>
        <xdr:cNvPicPr/>
      </xdr:nvPicPr>
      <xdr:blipFill>
        <a:blip xmlns:r="http://schemas.openxmlformats.org/officeDocument/2006/relationships" r:embed="rId2"/>
        <a:srcRect/>
        <a:stretch>
          <a:fillRect/>
        </a:stretch>
      </xdr:blipFill>
      <xdr:spPr bwMode="auto">
        <a:xfrm>
          <a:off x="4887806" y="519642"/>
          <a:ext cx="941494" cy="865928"/>
        </a:xfrm>
        <a:prstGeom prst="rect">
          <a:avLst/>
        </a:prstGeom>
        <a:noFill/>
      </xdr:spPr>
    </xdr:pic>
    <xdr:clientData/>
  </xdr:twoCellAnchor>
  <xdr:twoCellAnchor>
    <xdr:from>
      <xdr:col>13</xdr:col>
      <xdr:colOff>348194</xdr:colOff>
      <xdr:row>2</xdr:row>
      <xdr:rowOff>44450</xdr:rowOff>
    </xdr:from>
    <xdr:to>
      <xdr:col>15</xdr:col>
      <xdr:colOff>57151</xdr:colOff>
      <xdr:row>6</xdr:row>
      <xdr:rowOff>139929</xdr:rowOff>
    </xdr:to>
    <xdr:pic>
      <xdr:nvPicPr>
        <xdr:cNvPr id="6" name="Image 5" descr="Armoirievv">
          <a:extLst>
            <a:ext uri="{FF2B5EF4-FFF2-40B4-BE49-F238E27FC236}">
              <a16:creationId xmlns:a16="http://schemas.microsoft.com/office/drawing/2014/main" id="{00000000-0008-0000-3F00-000006000000}"/>
            </a:ext>
          </a:extLst>
        </xdr:cNvPr>
        <xdr:cNvPicPr>
          <a:picLocks noChangeAspect="1" noChangeArrowheads="1"/>
        </xdr:cNvPicPr>
      </xdr:nvPicPr>
      <xdr:blipFill>
        <a:blip xmlns:r="http://schemas.openxmlformats.org/officeDocument/2006/relationships" r:embed="rId1" cstate="print"/>
        <a:srcRect/>
        <a:stretch>
          <a:fillRect/>
        </a:stretch>
      </xdr:blipFill>
      <xdr:spPr bwMode="auto">
        <a:xfrm>
          <a:off x="10886654" y="425450"/>
          <a:ext cx="1011977" cy="1093699"/>
        </a:xfrm>
        <a:prstGeom prst="rect">
          <a:avLst/>
        </a:prstGeom>
        <a:noFill/>
        <a:ln w="9525" algn="ctr">
          <a:miter lim="800000"/>
          <a:headEnd/>
          <a:tailEnd/>
        </a:ln>
      </xdr:spPr>
    </xdr:pic>
    <xdr:clientData/>
  </xdr:twoCellAnchor>
  <xdr:twoCellAnchor editAs="oneCell">
    <xdr:from>
      <xdr:col>3</xdr:col>
      <xdr:colOff>110066</xdr:colOff>
      <xdr:row>2</xdr:row>
      <xdr:rowOff>138642</xdr:rowOff>
    </xdr:from>
    <xdr:to>
      <xdr:col>4</xdr:col>
      <xdr:colOff>495300</xdr:colOff>
      <xdr:row>6</xdr:row>
      <xdr:rowOff>6350</xdr:rowOff>
    </xdr:to>
    <xdr:pic>
      <xdr:nvPicPr>
        <xdr:cNvPr id="7" name="Image 6">
          <a:extLst>
            <a:ext uri="{FF2B5EF4-FFF2-40B4-BE49-F238E27FC236}">
              <a16:creationId xmlns:a16="http://schemas.microsoft.com/office/drawing/2014/main" id="{00000000-0008-0000-3F00-000007000000}"/>
            </a:ext>
          </a:extLst>
        </xdr:cNvPr>
        <xdr:cNvPicPr/>
      </xdr:nvPicPr>
      <xdr:blipFill>
        <a:blip xmlns:r="http://schemas.openxmlformats.org/officeDocument/2006/relationships" r:embed="rId2"/>
        <a:srcRect/>
        <a:stretch>
          <a:fillRect/>
        </a:stretch>
      </xdr:blipFill>
      <xdr:spPr bwMode="auto">
        <a:xfrm>
          <a:off x="4887806" y="519642"/>
          <a:ext cx="941494" cy="865928"/>
        </a:xfrm>
        <a:prstGeom prst="rect">
          <a:avLst/>
        </a:prstGeom>
        <a:noFill/>
      </xdr:spPr>
    </xdr:pic>
    <xdr:clientData/>
  </xdr:twoCellAnchor>
  <xdr:twoCellAnchor>
    <xdr:from>
      <xdr:col>13</xdr:col>
      <xdr:colOff>348194</xdr:colOff>
      <xdr:row>2</xdr:row>
      <xdr:rowOff>44450</xdr:rowOff>
    </xdr:from>
    <xdr:to>
      <xdr:col>15</xdr:col>
      <xdr:colOff>57151</xdr:colOff>
      <xdr:row>6</xdr:row>
      <xdr:rowOff>139929</xdr:rowOff>
    </xdr:to>
    <xdr:pic>
      <xdr:nvPicPr>
        <xdr:cNvPr id="8" name="Image 7" descr="Armoirievv">
          <a:extLst>
            <a:ext uri="{FF2B5EF4-FFF2-40B4-BE49-F238E27FC236}">
              <a16:creationId xmlns:a16="http://schemas.microsoft.com/office/drawing/2014/main" id="{00000000-0008-0000-3F00-000008000000}"/>
            </a:ext>
          </a:extLst>
        </xdr:cNvPr>
        <xdr:cNvPicPr>
          <a:picLocks noChangeAspect="1" noChangeArrowheads="1"/>
        </xdr:cNvPicPr>
      </xdr:nvPicPr>
      <xdr:blipFill>
        <a:blip xmlns:r="http://schemas.openxmlformats.org/officeDocument/2006/relationships" r:embed="rId1" cstate="print"/>
        <a:srcRect/>
        <a:stretch>
          <a:fillRect/>
        </a:stretch>
      </xdr:blipFill>
      <xdr:spPr bwMode="auto">
        <a:xfrm>
          <a:off x="10886654" y="425450"/>
          <a:ext cx="1011977" cy="1093699"/>
        </a:xfrm>
        <a:prstGeom prst="rect">
          <a:avLst/>
        </a:prstGeom>
        <a:noFill/>
        <a:ln w="9525" algn="ctr">
          <a:miter lim="800000"/>
          <a:headEnd/>
          <a:tailEnd/>
        </a:ln>
      </xdr:spPr>
    </xdr:pic>
    <xdr:clientData/>
  </xdr:twoCellAnchor>
  <xdr:twoCellAnchor editAs="oneCell">
    <xdr:from>
      <xdr:col>3</xdr:col>
      <xdr:colOff>110066</xdr:colOff>
      <xdr:row>2</xdr:row>
      <xdr:rowOff>138642</xdr:rowOff>
    </xdr:from>
    <xdr:to>
      <xdr:col>4</xdr:col>
      <xdr:colOff>495300</xdr:colOff>
      <xdr:row>6</xdr:row>
      <xdr:rowOff>6350</xdr:rowOff>
    </xdr:to>
    <xdr:pic>
      <xdr:nvPicPr>
        <xdr:cNvPr id="9" name="Image 8">
          <a:extLst>
            <a:ext uri="{FF2B5EF4-FFF2-40B4-BE49-F238E27FC236}">
              <a16:creationId xmlns:a16="http://schemas.microsoft.com/office/drawing/2014/main" id="{00000000-0008-0000-3F00-000009000000}"/>
            </a:ext>
          </a:extLst>
        </xdr:cNvPr>
        <xdr:cNvPicPr/>
      </xdr:nvPicPr>
      <xdr:blipFill>
        <a:blip xmlns:r="http://schemas.openxmlformats.org/officeDocument/2006/relationships" r:embed="rId2"/>
        <a:srcRect/>
        <a:stretch>
          <a:fillRect/>
        </a:stretch>
      </xdr:blipFill>
      <xdr:spPr bwMode="auto">
        <a:xfrm>
          <a:off x="4887806" y="519642"/>
          <a:ext cx="941494" cy="865928"/>
        </a:xfrm>
        <a:prstGeom prst="rect">
          <a:avLst/>
        </a:prstGeom>
        <a:noFill/>
      </xdr:spPr>
    </xdr:pic>
    <xdr:clientData/>
  </xdr:twoCellAnchor>
</xdr:wsDr>
</file>

<file path=xl/drawings/drawing65.xml><?xml version="1.0" encoding="utf-8"?>
<xdr:wsDr xmlns:xdr="http://schemas.openxmlformats.org/drawingml/2006/spreadsheetDrawing" xmlns:a="http://schemas.openxmlformats.org/drawingml/2006/main">
  <xdr:twoCellAnchor>
    <xdr:from>
      <xdr:col>13</xdr:col>
      <xdr:colOff>466576</xdr:colOff>
      <xdr:row>2</xdr:row>
      <xdr:rowOff>73025</xdr:rowOff>
    </xdr:from>
    <xdr:to>
      <xdr:col>14</xdr:col>
      <xdr:colOff>678243</xdr:colOff>
      <xdr:row>8</xdr:row>
      <xdr:rowOff>21166</xdr:rowOff>
    </xdr:to>
    <xdr:pic>
      <xdr:nvPicPr>
        <xdr:cNvPr id="2" name="Image 1" descr="Armoirievv">
          <a:extLst>
            <a:ext uri="{FF2B5EF4-FFF2-40B4-BE49-F238E27FC236}">
              <a16:creationId xmlns:a16="http://schemas.microsoft.com/office/drawing/2014/main" id="{00000000-0008-0000-4000-000002000000}"/>
            </a:ext>
          </a:extLst>
        </xdr:cNvPr>
        <xdr:cNvPicPr>
          <a:picLocks noChangeAspect="1" noChangeArrowheads="1"/>
        </xdr:cNvPicPr>
      </xdr:nvPicPr>
      <xdr:blipFill>
        <a:blip xmlns:r="http://schemas.openxmlformats.org/officeDocument/2006/relationships" r:embed="rId1" cstate="print"/>
        <a:srcRect/>
        <a:stretch>
          <a:fillRect/>
        </a:stretch>
      </xdr:blipFill>
      <xdr:spPr bwMode="auto">
        <a:xfrm>
          <a:off x="13512016" y="454025"/>
          <a:ext cx="1004147" cy="1296881"/>
        </a:xfrm>
        <a:prstGeom prst="rect">
          <a:avLst/>
        </a:prstGeom>
        <a:noFill/>
        <a:ln w="9525" algn="ctr">
          <a:miter lim="800000"/>
          <a:headEnd/>
          <a:tailEnd/>
        </a:ln>
      </xdr:spPr>
    </xdr:pic>
    <xdr:clientData/>
  </xdr:twoCellAnchor>
  <xdr:twoCellAnchor editAs="oneCell">
    <xdr:from>
      <xdr:col>3</xdr:col>
      <xdr:colOff>110066</xdr:colOff>
      <xdr:row>2</xdr:row>
      <xdr:rowOff>138642</xdr:rowOff>
    </xdr:from>
    <xdr:to>
      <xdr:col>4</xdr:col>
      <xdr:colOff>259080</xdr:colOff>
      <xdr:row>7</xdr:row>
      <xdr:rowOff>82550</xdr:rowOff>
    </xdr:to>
    <xdr:pic>
      <xdr:nvPicPr>
        <xdr:cNvPr id="3" name="Image 2">
          <a:extLst>
            <a:ext uri="{FF2B5EF4-FFF2-40B4-BE49-F238E27FC236}">
              <a16:creationId xmlns:a16="http://schemas.microsoft.com/office/drawing/2014/main" id="{00000000-0008-0000-4000-000003000000}"/>
            </a:ext>
          </a:extLst>
        </xdr:cNvPr>
        <xdr:cNvPicPr/>
      </xdr:nvPicPr>
      <xdr:blipFill>
        <a:blip xmlns:r="http://schemas.openxmlformats.org/officeDocument/2006/relationships" r:embed="rId2"/>
        <a:srcRect/>
        <a:stretch>
          <a:fillRect/>
        </a:stretch>
      </xdr:blipFill>
      <xdr:spPr bwMode="auto">
        <a:xfrm>
          <a:off x="5230706" y="519642"/>
          <a:ext cx="941494" cy="1117388"/>
        </a:xfrm>
        <a:prstGeom prst="rect">
          <a:avLst/>
        </a:prstGeom>
        <a:noFill/>
      </xdr:spPr>
    </xdr:pic>
    <xdr:clientData/>
  </xdr:twoCellAnchor>
  <xdr:twoCellAnchor>
    <xdr:from>
      <xdr:col>13</xdr:col>
      <xdr:colOff>466576</xdr:colOff>
      <xdr:row>2</xdr:row>
      <xdr:rowOff>73025</xdr:rowOff>
    </xdr:from>
    <xdr:to>
      <xdr:col>14</xdr:col>
      <xdr:colOff>678243</xdr:colOff>
      <xdr:row>8</xdr:row>
      <xdr:rowOff>21166</xdr:rowOff>
    </xdr:to>
    <xdr:pic>
      <xdr:nvPicPr>
        <xdr:cNvPr id="4" name="Image 3" descr="Armoirievv">
          <a:extLst>
            <a:ext uri="{FF2B5EF4-FFF2-40B4-BE49-F238E27FC236}">
              <a16:creationId xmlns:a16="http://schemas.microsoft.com/office/drawing/2014/main" id="{00000000-0008-0000-4000-000004000000}"/>
            </a:ext>
          </a:extLst>
        </xdr:cNvPr>
        <xdr:cNvPicPr>
          <a:picLocks noChangeAspect="1" noChangeArrowheads="1"/>
        </xdr:cNvPicPr>
      </xdr:nvPicPr>
      <xdr:blipFill>
        <a:blip xmlns:r="http://schemas.openxmlformats.org/officeDocument/2006/relationships" r:embed="rId1" cstate="print"/>
        <a:srcRect/>
        <a:stretch>
          <a:fillRect/>
        </a:stretch>
      </xdr:blipFill>
      <xdr:spPr bwMode="auto">
        <a:xfrm>
          <a:off x="13512016" y="454025"/>
          <a:ext cx="1004147" cy="1296881"/>
        </a:xfrm>
        <a:prstGeom prst="rect">
          <a:avLst/>
        </a:prstGeom>
        <a:noFill/>
        <a:ln w="9525" algn="ctr">
          <a:miter lim="800000"/>
          <a:headEnd/>
          <a:tailEnd/>
        </a:ln>
      </xdr:spPr>
    </xdr:pic>
    <xdr:clientData/>
  </xdr:twoCellAnchor>
  <xdr:twoCellAnchor editAs="oneCell">
    <xdr:from>
      <xdr:col>3</xdr:col>
      <xdr:colOff>110066</xdr:colOff>
      <xdr:row>2</xdr:row>
      <xdr:rowOff>138642</xdr:rowOff>
    </xdr:from>
    <xdr:to>
      <xdr:col>4</xdr:col>
      <xdr:colOff>259080</xdr:colOff>
      <xdr:row>7</xdr:row>
      <xdr:rowOff>82550</xdr:rowOff>
    </xdr:to>
    <xdr:pic>
      <xdr:nvPicPr>
        <xdr:cNvPr id="5" name="Image 4">
          <a:extLst>
            <a:ext uri="{FF2B5EF4-FFF2-40B4-BE49-F238E27FC236}">
              <a16:creationId xmlns:a16="http://schemas.microsoft.com/office/drawing/2014/main" id="{00000000-0008-0000-4000-000005000000}"/>
            </a:ext>
          </a:extLst>
        </xdr:cNvPr>
        <xdr:cNvPicPr/>
      </xdr:nvPicPr>
      <xdr:blipFill>
        <a:blip xmlns:r="http://schemas.openxmlformats.org/officeDocument/2006/relationships" r:embed="rId2"/>
        <a:srcRect/>
        <a:stretch>
          <a:fillRect/>
        </a:stretch>
      </xdr:blipFill>
      <xdr:spPr bwMode="auto">
        <a:xfrm>
          <a:off x="5230706" y="519642"/>
          <a:ext cx="941494" cy="1117388"/>
        </a:xfrm>
        <a:prstGeom prst="rect">
          <a:avLst/>
        </a:prstGeom>
        <a:noFill/>
      </xdr:spPr>
    </xdr:pic>
    <xdr:clientData/>
  </xdr:twoCellAnchor>
  <xdr:twoCellAnchor>
    <xdr:from>
      <xdr:col>13</xdr:col>
      <xdr:colOff>466576</xdr:colOff>
      <xdr:row>2</xdr:row>
      <xdr:rowOff>73025</xdr:rowOff>
    </xdr:from>
    <xdr:to>
      <xdr:col>14</xdr:col>
      <xdr:colOff>678243</xdr:colOff>
      <xdr:row>8</xdr:row>
      <xdr:rowOff>21166</xdr:rowOff>
    </xdr:to>
    <xdr:pic>
      <xdr:nvPicPr>
        <xdr:cNvPr id="6" name="Image 5" descr="Armoirievv">
          <a:extLst>
            <a:ext uri="{FF2B5EF4-FFF2-40B4-BE49-F238E27FC236}">
              <a16:creationId xmlns:a16="http://schemas.microsoft.com/office/drawing/2014/main" id="{00000000-0008-0000-4000-000006000000}"/>
            </a:ext>
          </a:extLst>
        </xdr:cNvPr>
        <xdr:cNvPicPr>
          <a:picLocks noChangeAspect="1" noChangeArrowheads="1"/>
        </xdr:cNvPicPr>
      </xdr:nvPicPr>
      <xdr:blipFill>
        <a:blip xmlns:r="http://schemas.openxmlformats.org/officeDocument/2006/relationships" r:embed="rId1" cstate="print"/>
        <a:srcRect/>
        <a:stretch>
          <a:fillRect/>
        </a:stretch>
      </xdr:blipFill>
      <xdr:spPr bwMode="auto">
        <a:xfrm>
          <a:off x="13512016" y="454025"/>
          <a:ext cx="1004147" cy="1296881"/>
        </a:xfrm>
        <a:prstGeom prst="rect">
          <a:avLst/>
        </a:prstGeom>
        <a:noFill/>
        <a:ln w="9525" algn="ctr">
          <a:miter lim="800000"/>
          <a:headEnd/>
          <a:tailEnd/>
        </a:ln>
      </xdr:spPr>
    </xdr:pic>
    <xdr:clientData/>
  </xdr:twoCellAnchor>
  <xdr:twoCellAnchor editAs="oneCell">
    <xdr:from>
      <xdr:col>3</xdr:col>
      <xdr:colOff>110066</xdr:colOff>
      <xdr:row>2</xdr:row>
      <xdr:rowOff>138642</xdr:rowOff>
    </xdr:from>
    <xdr:to>
      <xdr:col>4</xdr:col>
      <xdr:colOff>259080</xdr:colOff>
      <xdr:row>7</xdr:row>
      <xdr:rowOff>82550</xdr:rowOff>
    </xdr:to>
    <xdr:pic>
      <xdr:nvPicPr>
        <xdr:cNvPr id="7" name="Image 6">
          <a:extLst>
            <a:ext uri="{FF2B5EF4-FFF2-40B4-BE49-F238E27FC236}">
              <a16:creationId xmlns:a16="http://schemas.microsoft.com/office/drawing/2014/main" id="{00000000-0008-0000-4000-000007000000}"/>
            </a:ext>
          </a:extLst>
        </xdr:cNvPr>
        <xdr:cNvPicPr/>
      </xdr:nvPicPr>
      <xdr:blipFill>
        <a:blip xmlns:r="http://schemas.openxmlformats.org/officeDocument/2006/relationships" r:embed="rId2"/>
        <a:srcRect/>
        <a:stretch>
          <a:fillRect/>
        </a:stretch>
      </xdr:blipFill>
      <xdr:spPr bwMode="auto">
        <a:xfrm>
          <a:off x="5230706" y="519642"/>
          <a:ext cx="941494" cy="1117388"/>
        </a:xfrm>
        <a:prstGeom prst="rect">
          <a:avLst/>
        </a:prstGeom>
        <a:noFill/>
      </xdr:spPr>
    </xdr:pic>
    <xdr:clientData/>
  </xdr:twoCellAnchor>
  <xdr:twoCellAnchor>
    <xdr:from>
      <xdr:col>13</xdr:col>
      <xdr:colOff>466576</xdr:colOff>
      <xdr:row>2</xdr:row>
      <xdr:rowOff>73025</xdr:rowOff>
    </xdr:from>
    <xdr:to>
      <xdr:col>14</xdr:col>
      <xdr:colOff>678243</xdr:colOff>
      <xdr:row>8</xdr:row>
      <xdr:rowOff>21166</xdr:rowOff>
    </xdr:to>
    <xdr:pic>
      <xdr:nvPicPr>
        <xdr:cNvPr id="8" name="Image 7" descr="Armoirievv">
          <a:extLst>
            <a:ext uri="{FF2B5EF4-FFF2-40B4-BE49-F238E27FC236}">
              <a16:creationId xmlns:a16="http://schemas.microsoft.com/office/drawing/2014/main" id="{00000000-0008-0000-4000-000008000000}"/>
            </a:ext>
          </a:extLst>
        </xdr:cNvPr>
        <xdr:cNvPicPr>
          <a:picLocks noChangeAspect="1" noChangeArrowheads="1"/>
        </xdr:cNvPicPr>
      </xdr:nvPicPr>
      <xdr:blipFill>
        <a:blip xmlns:r="http://schemas.openxmlformats.org/officeDocument/2006/relationships" r:embed="rId1" cstate="print"/>
        <a:srcRect/>
        <a:stretch>
          <a:fillRect/>
        </a:stretch>
      </xdr:blipFill>
      <xdr:spPr bwMode="auto">
        <a:xfrm>
          <a:off x="13512016" y="454025"/>
          <a:ext cx="1004147" cy="1296881"/>
        </a:xfrm>
        <a:prstGeom prst="rect">
          <a:avLst/>
        </a:prstGeom>
        <a:noFill/>
        <a:ln w="9525" algn="ctr">
          <a:miter lim="800000"/>
          <a:headEnd/>
          <a:tailEnd/>
        </a:ln>
      </xdr:spPr>
    </xdr:pic>
    <xdr:clientData/>
  </xdr:twoCellAnchor>
  <xdr:twoCellAnchor editAs="oneCell">
    <xdr:from>
      <xdr:col>3</xdr:col>
      <xdr:colOff>110066</xdr:colOff>
      <xdr:row>2</xdr:row>
      <xdr:rowOff>138642</xdr:rowOff>
    </xdr:from>
    <xdr:to>
      <xdr:col>4</xdr:col>
      <xdr:colOff>259080</xdr:colOff>
      <xdr:row>7</xdr:row>
      <xdr:rowOff>82550</xdr:rowOff>
    </xdr:to>
    <xdr:pic>
      <xdr:nvPicPr>
        <xdr:cNvPr id="9" name="Image 8">
          <a:extLst>
            <a:ext uri="{FF2B5EF4-FFF2-40B4-BE49-F238E27FC236}">
              <a16:creationId xmlns:a16="http://schemas.microsoft.com/office/drawing/2014/main" id="{00000000-0008-0000-4000-000009000000}"/>
            </a:ext>
          </a:extLst>
        </xdr:cNvPr>
        <xdr:cNvPicPr/>
      </xdr:nvPicPr>
      <xdr:blipFill>
        <a:blip xmlns:r="http://schemas.openxmlformats.org/officeDocument/2006/relationships" r:embed="rId2"/>
        <a:srcRect/>
        <a:stretch>
          <a:fillRect/>
        </a:stretch>
      </xdr:blipFill>
      <xdr:spPr bwMode="auto">
        <a:xfrm>
          <a:off x="5230706" y="519642"/>
          <a:ext cx="941494" cy="1117388"/>
        </a:xfrm>
        <a:prstGeom prst="rect">
          <a:avLst/>
        </a:prstGeom>
        <a:noFill/>
      </xdr:spPr>
    </xdr:pic>
    <xdr:clientData/>
  </xdr:twoCellAnchor>
  <xdr:twoCellAnchor>
    <xdr:from>
      <xdr:col>13</xdr:col>
      <xdr:colOff>466576</xdr:colOff>
      <xdr:row>2</xdr:row>
      <xdr:rowOff>73025</xdr:rowOff>
    </xdr:from>
    <xdr:to>
      <xdr:col>14</xdr:col>
      <xdr:colOff>678243</xdr:colOff>
      <xdr:row>8</xdr:row>
      <xdr:rowOff>21166</xdr:rowOff>
    </xdr:to>
    <xdr:pic>
      <xdr:nvPicPr>
        <xdr:cNvPr id="10" name="Image 9" descr="Armoirievv">
          <a:extLst>
            <a:ext uri="{FF2B5EF4-FFF2-40B4-BE49-F238E27FC236}">
              <a16:creationId xmlns:a16="http://schemas.microsoft.com/office/drawing/2014/main" id="{00000000-0008-0000-4000-00000A000000}"/>
            </a:ext>
          </a:extLst>
        </xdr:cNvPr>
        <xdr:cNvPicPr>
          <a:picLocks noChangeAspect="1" noChangeArrowheads="1"/>
        </xdr:cNvPicPr>
      </xdr:nvPicPr>
      <xdr:blipFill>
        <a:blip xmlns:r="http://schemas.openxmlformats.org/officeDocument/2006/relationships" r:embed="rId1" cstate="print"/>
        <a:srcRect/>
        <a:stretch>
          <a:fillRect/>
        </a:stretch>
      </xdr:blipFill>
      <xdr:spPr bwMode="auto">
        <a:xfrm>
          <a:off x="13512016" y="454025"/>
          <a:ext cx="1004147" cy="1296881"/>
        </a:xfrm>
        <a:prstGeom prst="rect">
          <a:avLst/>
        </a:prstGeom>
        <a:noFill/>
        <a:ln w="9525" algn="ctr">
          <a:miter lim="800000"/>
          <a:headEnd/>
          <a:tailEnd/>
        </a:ln>
      </xdr:spPr>
    </xdr:pic>
    <xdr:clientData/>
  </xdr:twoCellAnchor>
  <xdr:twoCellAnchor editAs="oneCell">
    <xdr:from>
      <xdr:col>3</xdr:col>
      <xdr:colOff>110066</xdr:colOff>
      <xdr:row>2</xdr:row>
      <xdr:rowOff>138642</xdr:rowOff>
    </xdr:from>
    <xdr:to>
      <xdr:col>4</xdr:col>
      <xdr:colOff>259080</xdr:colOff>
      <xdr:row>7</xdr:row>
      <xdr:rowOff>82550</xdr:rowOff>
    </xdr:to>
    <xdr:pic>
      <xdr:nvPicPr>
        <xdr:cNvPr id="11" name="Image 10">
          <a:extLst>
            <a:ext uri="{FF2B5EF4-FFF2-40B4-BE49-F238E27FC236}">
              <a16:creationId xmlns:a16="http://schemas.microsoft.com/office/drawing/2014/main" id="{00000000-0008-0000-4000-00000B000000}"/>
            </a:ext>
          </a:extLst>
        </xdr:cNvPr>
        <xdr:cNvPicPr/>
      </xdr:nvPicPr>
      <xdr:blipFill>
        <a:blip xmlns:r="http://schemas.openxmlformats.org/officeDocument/2006/relationships" r:embed="rId2"/>
        <a:srcRect/>
        <a:stretch>
          <a:fillRect/>
        </a:stretch>
      </xdr:blipFill>
      <xdr:spPr bwMode="auto">
        <a:xfrm>
          <a:off x="5230706" y="519642"/>
          <a:ext cx="941494" cy="1117388"/>
        </a:xfrm>
        <a:prstGeom prst="rect">
          <a:avLst/>
        </a:prstGeom>
        <a:noFill/>
      </xdr:spPr>
    </xdr:pic>
    <xdr:clientData/>
  </xdr:twoCellAnchor>
</xdr:wsDr>
</file>

<file path=xl/drawings/drawing66.xml><?xml version="1.0" encoding="utf-8"?>
<xdr:wsDr xmlns:xdr="http://schemas.openxmlformats.org/drawingml/2006/spreadsheetDrawing" xmlns:a="http://schemas.openxmlformats.org/drawingml/2006/main">
  <xdr:twoCellAnchor>
    <xdr:from>
      <xdr:col>13</xdr:col>
      <xdr:colOff>348194</xdr:colOff>
      <xdr:row>2</xdr:row>
      <xdr:rowOff>44450</xdr:rowOff>
    </xdr:from>
    <xdr:to>
      <xdr:col>15</xdr:col>
      <xdr:colOff>57151</xdr:colOff>
      <xdr:row>6</xdr:row>
      <xdr:rowOff>139929</xdr:rowOff>
    </xdr:to>
    <xdr:pic>
      <xdr:nvPicPr>
        <xdr:cNvPr id="2" name="Image 1" descr="Armoirievv">
          <a:extLst>
            <a:ext uri="{FF2B5EF4-FFF2-40B4-BE49-F238E27FC236}">
              <a16:creationId xmlns:a16="http://schemas.microsoft.com/office/drawing/2014/main" id="{00000000-0008-0000-4100-000002000000}"/>
            </a:ext>
          </a:extLst>
        </xdr:cNvPr>
        <xdr:cNvPicPr>
          <a:picLocks noChangeAspect="1" noChangeArrowheads="1"/>
        </xdr:cNvPicPr>
      </xdr:nvPicPr>
      <xdr:blipFill>
        <a:blip xmlns:r="http://schemas.openxmlformats.org/officeDocument/2006/relationships" r:embed="rId1" cstate="print"/>
        <a:srcRect/>
        <a:stretch>
          <a:fillRect/>
        </a:stretch>
      </xdr:blipFill>
      <xdr:spPr bwMode="auto">
        <a:xfrm>
          <a:off x="10886654" y="425450"/>
          <a:ext cx="1011977" cy="1093699"/>
        </a:xfrm>
        <a:prstGeom prst="rect">
          <a:avLst/>
        </a:prstGeom>
        <a:noFill/>
        <a:ln w="9525" algn="ctr">
          <a:miter lim="800000"/>
          <a:headEnd/>
          <a:tailEnd/>
        </a:ln>
      </xdr:spPr>
    </xdr:pic>
    <xdr:clientData/>
  </xdr:twoCellAnchor>
  <xdr:twoCellAnchor editAs="oneCell">
    <xdr:from>
      <xdr:col>3</xdr:col>
      <xdr:colOff>110066</xdr:colOff>
      <xdr:row>2</xdr:row>
      <xdr:rowOff>138642</xdr:rowOff>
    </xdr:from>
    <xdr:to>
      <xdr:col>4</xdr:col>
      <xdr:colOff>495300</xdr:colOff>
      <xdr:row>6</xdr:row>
      <xdr:rowOff>6350</xdr:rowOff>
    </xdr:to>
    <xdr:pic>
      <xdr:nvPicPr>
        <xdr:cNvPr id="3" name="Image 2">
          <a:extLst>
            <a:ext uri="{FF2B5EF4-FFF2-40B4-BE49-F238E27FC236}">
              <a16:creationId xmlns:a16="http://schemas.microsoft.com/office/drawing/2014/main" id="{00000000-0008-0000-4100-000003000000}"/>
            </a:ext>
          </a:extLst>
        </xdr:cNvPr>
        <xdr:cNvPicPr/>
      </xdr:nvPicPr>
      <xdr:blipFill>
        <a:blip xmlns:r="http://schemas.openxmlformats.org/officeDocument/2006/relationships" r:embed="rId2"/>
        <a:srcRect/>
        <a:stretch>
          <a:fillRect/>
        </a:stretch>
      </xdr:blipFill>
      <xdr:spPr bwMode="auto">
        <a:xfrm>
          <a:off x="4887806" y="519642"/>
          <a:ext cx="941494" cy="865928"/>
        </a:xfrm>
        <a:prstGeom prst="rect">
          <a:avLst/>
        </a:prstGeom>
        <a:noFill/>
      </xdr:spPr>
    </xdr:pic>
    <xdr:clientData/>
  </xdr:twoCellAnchor>
  <xdr:twoCellAnchor>
    <xdr:from>
      <xdr:col>13</xdr:col>
      <xdr:colOff>348194</xdr:colOff>
      <xdr:row>2</xdr:row>
      <xdr:rowOff>44450</xdr:rowOff>
    </xdr:from>
    <xdr:to>
      <xdr:col>15</xdr:col>
      <xdr:colOff>57151</xdr:colOff>
      <xdr:row>6</xdr:row>
      <xdr:rowOff>139929</xdr:rowOff>
    </xdr:to>
    <xdr:pic>
      <xdr:nvPicPr>
        <xdr:cNvPr id="4" name="Image 1" descr="Armoirievv">
          <a:extLst>
            <a:ext uri="{FF2B5EF4-FFF2-40B4-BE49-F238E27FC236}">
              <a16:creationId xmlns:a16="http://schemas.microsoft.com/office/drawing/2014/main" id="{00000000-0008-0000-4100-000004000000}"/>
            </a:ext>
          </a:extLst>
        </xdr:cNvPr>
        <xdr:cNvPicPr>
          <a:picLocks noChangeAspect="1" noChangeArrowheads="1"/>
        </xdr:cNvPicPr>
      </xdr:nvPicPr>
      <xdr:blipFill>
        <a:blip xmlns:r="http://schemas.openxmlformats.org/officeDocument/2006/relationships" r:embed="rId1" cstate="print"/>
        <a:srcRect/>
        <a:stretch>
          <a:fillRect/>
        </a:stretch>
      </xdr:blipFill>
      <xdr:spPr bwMode="auto">
        <a:xfrm>
          <a:off x="10886654" y="425450"/>
          <a:ext cx="1011977" cy="1093699"/>
        </a:xfrm>
        <a:prstGeom prst="rect">
          <a:avLst/>
        </a:prstGeom>
        <a:noFill/>
        <a:ln w="9525" algn="ctr">
          <a:miter lim="800000"/>
          <a:headEnd/>
          <a:tailEnd/>
        </a:ln>
      </xdr:spPr>
    </xdr:pic>
    <xdr:clientData/>
  </xdr:twoCellAnchor>
  <xdr:twoCellAnchor editAs="oneCell">
    <xdr:from>
      <xdr:col>3</xdr:col>
      <xdr:colOff>110066</xdr:colOff>
      <xdr:row>2</xdr:row>
      <xdr:rowOff>138642</xdr:rowOff>
    </xdr:from>
    <xdr:to>
      <xdr:col>4</xdr:col>
      <xdr:colOff>495300</xdr:colOff>
      <xdr:row>6</xdr:row>
      <xdr:rowOff>6350</xdr:rowOff>
    </xdr:to>
    <xdr:pic>
      <xdr:nvPicPr>
        <xdr:cNvPr id="5" name="Image 4">
          <a:extLst>
            <a:ext uri="{FF2B5EF4-FFF2-40B4-BE49-F238E27FC236}">
              <a16:creationId xmlns:a16="http://schemas.microsoft.com/office/drawing/2014/main" id="{00000000-0008-0000-4100-000005000000}"/>
            </a:ext>
          </a:extLst>
        </xdr:cNvPr>
        <xdr:cNvPicPr/>
      </xdr:nvPicPr>
      <xdr:blipFill>
        <a:blip xmlns:r="http://schemas.openxmlformats.org/officeDocument/2006/relationships" r:embed="rId2"/>
        <a:srcRect/>
        <a:stretch>
          <a:fillRect/>
        </a:stretch>
      </xdr:blipFill>
      <xdr:spPr bwMode="auto">
        <a:xfrm>
          <a:off x="4887806" y="519642"/>
          <a:ext cx="941494" cy="865928"/>
        </a:xfrm>
        <a:prstGeom prst="rect">
          <a:avLst/>
        </a:prstGeom>
        <a:noFill/>
      </xdr:spPr>
    </xdr:pic>
    <xdr:clientData/>
  </xdr:twoCellAnchor>
  <xdr:twoCellAnchor>
    <xdr:from>
      <xdr:col>13</xdr:col>
      <xdr:colOff>348194</xdr:colOff>
      <xdr:row>2</xdr:row>
      <xdr:rowOff>44450</xdr:rowOff>
    </xdr:from>
    <xdr:to>
      <xdr:col>15</xdr:col>
      <xdr:colOff>57151</xdr:colOff>
      <xdr:row>6</xdr:row>
      <xdr:rowOff>139929</xdr:rowOff>
    </xdr:to>
    <xdr:pic>
      <xdr:nvPicPr>
        <xdr:cNvPr id="6" name="Image 5" descr="Armoirievv">
          <a:extLst>
            <a:ext uri="{FF2B5EF4-FFF2-40B4-BE49-F238E27FC236}">
              <a16:creationId xmlns:a16="http://schemas.microsoft.com/office/drawing/2014/main" id="{00000000-0008-0000-4100-000006000000}"/>
            </a:ext>
          </a:extLst>
        </xdr:cNvPr>
        <xdr:cNvPicPr>
          <a:picLocks noChangeAspect="1" noChangeArrowheads="1"/>
        </xdr:cNvPicPr>
      </xdr:nvPicPr>
      <xdr:blipFill>
        <a:blip xmlns:r="http://schemas.openxmlformats.org/officeDocument/2006/relationships" r:embed="rId1" cstate="print"/>
        <a:srcRect/>
        <a:stretch>
          <a:fillRect/>
        </a:stretch>
      </xdr:blipFill>
      <xdr:spPr bwMode="auto">
        <a:xfrm>
          <a:off x="10886654" y="425450"/>
          <a:ext cx="1011977" cy="1093699"/>
        </a:xfrm>
        <a:prstGeom prst="rect">
          <a:avLst/>
        </a:prstGeom>
        <a:noFill/>
        <a:ln w="9525" algn="ctr">
          <a:miter lim="800000"/>
          <a:headEnd/>
          <a:tailEnd/>
        </a:ln>
      </xdr:spPr>
    </xdr:pic>
    <xdr:clientData/>
  </xdr:twoCellAnchor>
  <xdr:twoCellAnchor editAs="oneCell">
    <xdr:from>
      <xdr:col>3</xdr:col>
      <xdr:colOff>110066</xdr:colOff>
      <xdr:row>2</xdr:row>
      <xdr:rowOff>138642</xdr:rowOff>
    </xdr:from>
    <xdr:to>
      <xdr:col>4</xdr:col>
      <xdr:colOff>495300</xdr:colOff>
      <xdr:row>6</xdr:row>
      <xdr:rowOff>6350</xdr:rowOff>
    </xdr:to>
    <xdr:pic>
      <xdr:nvPicPr>
        <xdr:cNvPr id="7" name="Image 6">
          <a:extLst>
            <a:ext uri="{FF2B5EF4-FFF2-40B4-BE49-F238E27FC236}">
              <a16:creationId xmlns:a16="http://schemas.microsoft.com/office/drawing/2014/main" id="{00000000-0008-0000-4100-000007000000}"/>
            </a:ext>
          </a:extLst>
        </xdr:cNvPr>
        <xdr:cNvPicPr/>
      </xdr:nvPicPr>
      <xdr:blipFill>
        <a:blip xmlns:r="http://schemas.openxmlformats.org/officeDocument/2006/relationships" r:embed="rId2"/>
        <a:srcRect/>
        <a:stretch>
          <a:fillRect/>
        </a:stretch>
      </xdr:blipFill>
      <xdr:spPr bwMode="auto">
        <a:xfrm>
          <a:off x="4887806" y="519642"/>
          <a:ext cx="941494" cy="865928"/>
        </a:xfrm>
        <a:prstGeom prst="rect">
          <a:avLst/>
        </a:prstGeom>
        <a:noFill/>
      </xdr:spPr>
    </xdr:pic>
    <xdr:clientData/>
  </xdr:twoCellAnchor>
  <xdr:twoCellAnchor>
    <xdr:from>
      <xdr:col>13</xdr:col>
      <xdr:colOff>348194</xdr:colOff>
      <xdr:row>2</xdr:row>
      <xdr:rowOff>44450</xdr:rowOff>
    </xdr:from>
    <xdr:to>
      <xdr:col>15</xdr:col>
      <xdr:colOff>57151</xdr:colOff>
      <xdr:row>6</xdr:row>
      <xdr:rowOff>139929</xdr:rowOff>
    </xdr:to>
    <xdr:pic>
      <xdr:nvPicPr>
        <xdr:cNvPr id="8" name="Image 7" descr="Armoirievv">
          <a:extLst>
            <a:ext uri="{FF2B5EF4-FFF2-40B4-BE49-F238E27FC236}">
              <a16:creationId xmlns:a16="http://schemas.microsoft.com/office/drawing/2014/main" id="{00000000-0008-0000-4100-000008000000}"/>
            </a:ext>
          </a:extLst>
        </xdr:cNvPr>
        <xdr:cNvPicPr>
          <a:picLocks noChangeAspect="1" noChangeArrowheads="1"/>
        </xdr:cNvPicPr>
      </xdr:nvPicPr>
      <xdr:blipFill>
        <a:blip xmlns:r="http://schemas.openxmlformats.org/officeDocument/2006/relationships" r:embed="rId1" cstate="print"/>
        <a:srcRect/>
        <a:stretch>
          <a:fillRect/>
        </a:stretch>
      </xdr:blipFill>
      <xdr:spPr bwMode="auto">
        <a:xfrm>
          <a:off x="10886654" y="425450"/>
          <a:ext cx="1011977" cy="1093699"/>
        </a:xfrm>
        <a:prstGeom prst="rect">
          <a:avLst/>
        </a:prstGeom>
        <a:noFill/>
        <a:ln w="9525" algn="ctr">
          <a:miter lim="800000"/>
          <a:headEnd/>
          <a:tailEnd/>
        </a:ln>
      </xdr:spPr>
    </xdr:pic>
    <xdr:clientData/>
  </xdr:twoCellAnchor>
  <xdr:twoCellAnchor editAs="oneCell">
    <xdr:from>
      <xdr:col>3</xdr:col>
      <xdr:colOff>110066</xdr:colOff>
      <xdr:row>2</xdr:row>
      <xdr:rowOff>138642</xdr:rowOff>
    </xdr:from>
    <xdr:to>
      <xdr:col>4</xdr:col>
      <xdr:colOff>495300</xdr:colOff>
      <xdr:row>6</xdr:row>
      <xdr:rowOff>6350</xdr:rowOff>
    </xdr:to>
    <xdr:pic>
      <xdr:nvPicPr>
        <xdr:cNvPr id="9" name="Image 8">
          <a:extLst>
            <a:ext uri="{FF2B5EF4-FFF2-40B4-BE49-F238E27FC236}">
              <a16:creationId xmlns:a16="http://schemas.microsoft.com/office/drawing/2014/main" id="{00000000-0008-0000-4100-000009000000}"/>
            </a:ext>
          </a:extLst>
        </xdr:cNvPr>
        <xdr:cNvPicPr/>
      </xdr:nvPicPr>
      <xdr:blipFill>
        <a:blip xmlns:r="http://schemas.openxmlformats.org/officeDocument/2006/relationships" r:embed="rId2"/>
        <a:srcRect/>
        <a:stretch>
          <a:fillRect/>
        </a:stretch>
      </xdr:blipFill>
      <xdr:spPr bwMode="auto">
        <a:xfrm>
          <a:off x="4887806" y="519642"/>
          <a:ext cx="941494" cy="865928"/>
        </a:xfrm>
        <a:prstGeom prst="rect">
          <a:avLst/>
        </a:prstGeom>
        <a:noFill/>
      </xdr:spPr>
    </xdr:pic>
    <xdr:clientData/>
  </xdr:twoCellAnchor>
</xdr:wsDr>
</file>

<file path=xl/drawings/drawing67.xml><?xml version="1.0" encoding="utf-8"?>
<xdr:wsDr xmlns:xdr="http://schemas.openxmlformats.org/drawingml/2006/spreadsheetDrawing" xmlns:a="http://schemas.openxmlformats.org/drawingml/2006/main">
  <xdr:twoCellAnchor>
    <xdr:from>
      <xdr:col>13</xdr:col>
      <xdr:colOff>466576</xdr:colOff>
      <xdr:row>2</xdr:row>
      <xdr:rowOff>73025</xdr:rowOff>
    </xdr:from>
    <xdr:to>
      <xdr:col>14</xdr:col>
      <xdr:colOff>678243</xdr:colOff>
      <xdr:row>8</xdr:row>
      <xdr:rowOff>21166</xdr:rowOff>
    </xdr:to>
    <xdr:pic>
      <xdr:nvPicPr>
        <xdr:cNvPr id="2" name="Image 1" descr="Armoirievv">
          <a:extLst>
            <a:ext uri="{FF2B5EF4-FFF2-40B4-BE49-F238E27FC236}">
              <a16:creationId xmlns:a16="http://schemas.microsoft.com/office/drawing/2014/main" id="{00000000-0008-0000-4200-000002000000}"/>
            </a:ext>
          </a:extLst>
        </xdr:cNvPr>
        <xdr:cNvPicPr>
          <a:picLocks noChangeAspect="1" noChangeArrowheads="1"/>
        </xdr:cNvPicPr>
      </xdr:nvPicPr>
      <xdr:blipFill>
        <a:blip xmlns:r="http://schemas.openxmlformats.org/officeDocument/2006/relationships" r:embed="rId1" cstate="print"/>
        <a:srcRect/>
        <a:stretch>
          <a:fillRect/>
        </a:stretch>
      </xdr:blipFill>
      <xdr:spPr bwMode="auto">
        <a:xfrm>
          <a:off x="13512016" y="454025"/>
          <a:ext cx="1004147" cy="1296881"/>
        </a:xfrm>
        <a:prstGeom prst="rect">
          <a:avLst/>
        </a:prstGeom>
        <a:noFill/>
        <a:ln w="9525" algn="ctr">
          <a:miter lim="800000"/>
          <a:headEnd/>
          <a:tailEnd/>
        </a:ln>
      </xdr:spPr>
    </xdr:pic>
    <xdr:clientData/>
  </xdr:twoCellAnchor>
  <xdr:twoCellAnchor editAs="oneCell">
    <xdr:from>
      <xdr:col>3</xdr:col>
      <xdr:colOff>110066</xdr:colOff>
      <xdr:row>2</xdr:row>
      <xdr:rowOff>138642</xdr:rowOff>
    </xdr:from>
    <xdr:to>
      <xdr:col>4</xdr:col>
      <xdr:colOff>259080</xdr:colOff>
      <xdr:row>7</xdr:row>
      <xdr:rowOff>82550</xdr:rowOff>
    </xdr:to>
    <xdr:pic>
      <xdr:nvPicPr>
        <xdr:cNvPr id="3" name="Image 2">
          <a:extLst>
            <a:ext uri="{FF2B5EF4-FFF2-40B4-BE49-F238E27FC236}">
              <a16:creationId xmlns:a16="http://schemas.microsoft.com/office/drawing/2014/main" id="{00000000-0008-0000-4200-000003000000}"/>
            </a:ext>
          </a:extLst>
        </xdr:cNvPr>
        <xdr:cNvPicPr/>
      </xdr:nvPicPr>
      <xdr:blipFill>
        <a:blip xmlns:r="http://schemas.openxmlformats.org/officeDocument/2006/relationships" r:embed="rId2"/>
        <a:srcRect/>
        <a:stretch>
          <a:fillRect/>
        </a:stretch>
      </xdr:blipFill>
      <xdr:spPr bwMode="auto">
        <a:xfrm>
          <a:off x="5230706" y="519642"/>
          <a:ext cx="941494" cy="1117388"/>
        </a:xfrm>
        <a:prstGeom prst="rect">
          <a:avLst/>
        </a:prstGeom>
        <a:noFill/>
      </xdr:spPr>
    </xdr:pic>
    <xdr:clientData/>
  </xdr:twoCellAnchor>
  <xdr:twoCellAnchor>
    <xdr:from>
      <xdr:col>13</xdr:col>
      <xdr:colOff>466576</xdr:colOff>
      <xdr:row>2</xdr:row>
      <xdr:rowOff>73025</xdr:rowOff>
    </xdr:from>
    <xdr:to>
      <xdr:col>14</xdr:col>
      <xdr:colOff>678243</xdr:colOff>
      <xdr:row>8</xdr:row>
      <xdr:rowOff>21166</xdr:rowOff>
    </xdr:to>
    <xdr:pic>
      <xdr:nvPicPr>
        <xdr:cNvPr id="4" name="Image 3" descr="Armoirievv">
          <a:extLst>
            <a:ext uri="{FF2B5EF4-FFF2-40B4-BE49-F238E27FC236}">
              <a16:creationId xmlns:a16="http://schemas.microsoft.com/office/drawing/2014/main" id="{00000000-0008-0000-4200-000004000000}"/>
            </a:ext>
          </a:extLst>
        </xdr:cNvPr>
        <xdr:cNvPicPr>
          <a:picLocks noChangeAspect="1" noChangeArrowheads="1"/>
        </xdr:cNvPicPr>
      </xdr:nvPicPr>
      <xdr:blipFill>
        <a:blip xmlns:r="http://schemas.openxmlformats.org/officeDocument/2006/relationships" r:embed="rId1" cstate="print"/>
        <a:srcRect/>
        <a:stretch>
          <a:fillRect/>
        </a:stretch>
      </xdr:blipFill>
      <xdr:spPr bwMode="auto">
        <a:xfrm>
          <a:off x="13512016" y="454025"/>
          <a:ext cx="1004147" cy="1296881"/>
        </a:xfrm>
        <a:prstGeom prst="rect">
          <a:avLst/>
        </a:prstGeom>
        <a:noFill/>
        <a:ln w="9525" algn="ctr">
          <a:miter lim="800000"/>
          <a:headEnd/>
          <a:tailEnd/>
        </a:ln>
      </xdr:spPr>
    </xdr:pic>
    <xdr:clientData/>
  </xdr:twoCellAnchor>
  <xdr:twoCellAnchor editAs="oneCell">
    <xdr:from>
      <xdr:col>3</xdr:col>
      <xdr:colOff>110066</xdr:colOff>
      <xdr:row>2</xdr:row>
      <xdr:rowOff>138642</xdr:rowOff>
    </xdr:from>
    <xdr:to>
      <xdr:col>4</xdr:col>
      <xdr:colOff>259080</xdr:colOff>
      <xdr:row>7</xdr:row>
      <xdr:rowOff>82550</xdr:rowOff>
    </xdr:to>
    <xdr:pic>
      <xdr:nvPicPr>
        <xdr:cNvPr id="5" name="Image 4">
          <a:extLst>
            <a:ext uri="{FF2B5EF4-FFF2-40B4-BE49-F238E27FC236}">
              <a16:creationId xmlns:a16="http://schemas.microsoft.com/office/drawing/2014/main" id="{00000000-0008-0000-4200-000005000000}"/>
            </a:ext>
          </a:extLst>
        </xdr:cNvPr>
        <xdr:cNvPicPr/>
      </xdr:nvPicPr>
      <xdr:blipFill>
        <a:blip xmlns:r="http://schemas.openxmlformats.org/officeDocument/2006/relationships" r:embed="rId2"/>
        <a:srcRect/>
        <a:stretch>
          <a:fillRect/>
        </a:stretch>
      </xdr:blipFill>
      <xdr:spPr bwMode="auto">
        <a:xfrm>
          <a:off x="5230706" y="519642"/>
          <a:ext cx="941494" cy="1117388"/>
        </a:xfrm>
        <a:prstGeom prst="rect">
          <a:avLst/>
        </a:prstGeom>
        <a:noFill/>
      </xdr:spPr>
    </xdr:pic>
    <xdr:clientData/>
  </xdr:twoCellAnchor>
  <xdr:twoCellAnchor>
    <xdr:from>
      <xdr:col>13</xdr:col>
      <xdr:colOff>466576</xdr:colOff>
      <xdr:row>2</xdr:row>
      <xdr:rowOff>73025</xdr:rowOff>
    </xdr:from>
    <xdr:to>
      <xdr:col>14</xdr:col>
      <xdr:colOff>678243</xdr:colOff>
      <xdr:row>8</xdr:row>
      <xdr:rowOff>21166</xdr:rowOff>
    </xdr:to>
    <xdr:pic>
      <xdr:nvPicPr>
        <xdr:cNvPr id="6" name="Image 5" descr="Armoirievv">
          <a:extLst>
            <a:ext uri="{FF2B5EF4-FFF2-40B4-BE49-F238E27FC236}">
              <a16:creationId xmlns:a16="http://schemas.microsoft.com/office/drawing/2014/main" id="{00000000-0008-0000-4200-000006000000}"/>
            </a:ext>
          </a:extLst>
        </xdr:cNvPr>
        <xdr:cNvPicPr>
          <a:picLocks noChangeAspect="1" noChangeArrowheads="1"/>
        </xdr:cNvPicPr>
      </xdr:nvPicPr>
      <xdr:blipFill>
        <a:blip xmlns:r="http://schemas.openxmlformats.org/officeDocument/2006/relationships" r:embed="rId1" cstate="print"/>
        <a:srcRect/>
        <a:stretch>
          <a:fillRect/>
        </a:stretch>
      </xdr:blipFill>
      <xdr:spPr bwMode="auto">
        <a:xfrm>
          <a:off x="13512016" y="454025"/>
          <a:ext cx="1004147" cy="1296881"/>
        </a:xfrm>
        <a:prstGeom prst="rect">
          <a:avLst/>
        </a:prstGeom>
        <a:noFill/>
        <a:ln w="9525" algn="ctr">
          <a:miter lim="800000"/>
          <a:headEnd/>
          <a:tailEnd/>
        </a:ln>
      </xdr:spPr>
    </xdr:pic>
    <xdr:clientData/>
  </xdr:twoCellAnchor>
  <xdr:twoCellAnchor editAs="oneCell">
    <xdr:from>
      <xdr:col>3</xdr:col>
      <xdr:colOff>110066</xdr:colOff>
      <xdr:row>2</xdr:row>
      <xdr:rowOff>138642</xdr:rowOff>
    </xdr:from>
    <xdr:to>
      <xdr:col>4</xdr:col>
      <xdr:colOff>259080</xdr:colOff>
      <xdr:row>7</xdr:row>
      <xdr:rowOff>82550</xdr:rowOff>
    </xdr:to>
    <xdr:pic>
      <xdr:nvPicPr>
        <xdr:cNvPr id="7" name="Image 6">
          <a:extLst>
            <a:ext uri="{FF2B5EF4-FFF2-40B4-BE49-F238E27FC236}">
              <a16:creationId xmlns:a16="http://schemas.microsoft.com/office/drawing/2014/main" id="{00000000-0008-0000-4200-000007000000}"/>
            </a:ext>
          </a:extLst>
        </xdr:cNvPr>
        <xdr:cNvPicPr/>
      </xdr:nvPicPr>
      <xdr:blipFill>
        <a:blip xmlns:r="http://schemas.openxmlformats.org/officeDocument/2006/relationships" r:embed="rId2"/>
        <a:srcRect/>
        <a:stretch>
          <a:fillRect/>
        </a:stretch>
      </xdr:blipFill>
      <xdr:spPr bwMode="auto">
        <a:xfrm>
          <a:off x="5230706" y="519642"/>
          <a:ext cx="941494" cy="1117388"/>
        </a:xfrm>
        <a:prstGeom prst="rect">
          <a:avLst/>
        </a:prstGeom>
        <a:noFill/>
      </xdr:spPr>
    </xdr:pic>
    <xdr:clientData/>
  </xdr:twoCellAnchor>
  <xdr:twoCellAnchor>
    <xdr:from>
      <xdr:col>13</xdr:col>
      <xdr:colOff>466576</xdr:colOff>
      <xdr:row>2</xdr:row>
      <xdr:rowOff>73025</xdr:rowOff>
    </xdr:from>
    <xdr:to>
      <xdr:col>14</xdr:col>
      <xdr:colOff>678243</xdr:colOff>
      <xdr:row>8</xdr:row>
      <xdr:rowOff>21166</xdr:rowOff>
    </xdr:to>
    <xdr:pic>
      <xdr:nvPicPr>
        <xdr:cNvPr id="8" name="Image 7" descr="Armoirievv">
          <a:extLst>
            <a:ext uri="{FF2B5EF4-FFF2-40B4-BE49-F238E27FC236}">
              <a16:creationId xmlns:a16="http://schemas.microsoft.com/office/drawing/2014/main" id="{00000000-0008-0000-4200-000008000000}"/>
            </a:ext>
          </a:extLst>
        </xdr:cNvPr>
        <xdr:cNvPicPr>
          <a:picLocks noChangeAspect="1" noChangeArrowheads="1"/>
        </xdr:cNvPicPr>
      </xdr:nvPicPr>
      <xdr:blipFill>
        <a:blip xmlns:r="http://schemas.openxmlformats.org/officeDocument/2006/relationships" r:embed="rId1" cstate="print"/>
        <a:srcRect/>
        <a:stretch>
          <a:fillRect/>
        </a:stretch>
      </xdr:blipFill>
      <xdr:spPr bwMode="auto">
        <a:xfrm>
          <a:off x="13512016" y="454025"/>
          <a:ext cx="1004147" cy="1296881"/>
        </a:xfrm>
        <a:prstGeom prst="rect">
          <a:avLst/>
        </a:prstGeom>
        <a:noFill/>
        <a:ln w="9525" algn="ctr">
          <a:miter lim="800000"/>
          <a:headEnd/>
          <a:tailEnd/>
        </a:ln>
      </xdr:spPr>
    </xdr:pic>
    <xdr:clientData/>
  </xdr:twoCellAnchor>
  <xdr:twoCellAnchor editAs="oneCell">
    <xdr:from>
      <xdr:col>3</xdr:col>
      <xdr:colOff>110066</xdr:colOff>
      <xdr:row>2</xdr:row>
      <xdr:rowOff>138642</xdr:rowOff>
    </xdr:from>
    <xdr:to>
      <xdr:col>4</xdr:col>
      <xdr:colOff>259080</xdr:colOff>
      <xdr:row>7</xdr:row>
      <xdr:rowOff>82550</xdr:rowOff>
    </xdr:to>
    <xdr:pic>
      <xdr:nvPicPr>
        <xdr:cNvPr id="9" name="Image 8">
          <a:extLst>
            <a:ext uri="{FF2B5EF4-FFF2-40B4-BE49-F238E27FC236}">
              <a16:creationId xmlns:a16="http://schemas.microsoft.com/office/drawing/2014/main" id="{00000000-0008-0000-4200-000009000000}"/>
            </a:ext>
          </a:extLst>
        </xdr:cNvPr>
        <xdr:cNvPicPr/>
      </xdr:nvPicPr>
      <xdr:blipFill>
        <a:blip xmlns:r="http://schemas.openxmlformats.org/officeDocument/2006/relationships" r:embed="rId2"/>
        <a:srcRect/>
        <a:stretch>
          <a:fillRect/>
        </a:stretch>
      </xdr:blipFill>
      <xdr:spPr bwMode="auto">
        <a:xfrm>
          <a:off x="5230706" y="519642"/>
          <a:ext cx="941494" cy="1117388"/>
        </a:xfrm>
        <a:prstGeom prst="rect">
          <a:avLst/>
        </a:prstGeom>
        <a:noFill/>
      </xdr:spPr>
    </xdr:pic>
    <xdr:clientData/>
  </xdr:twoCellAnchor>
  <xdr:twoCellAnchor>
    <xdr:from>
      <xdr:col>13</xdr:col>
      <xdr:colOff>466576</xdr:colOff>
      <xdr:row>2</xdr:row>
      <xdr:rowOff>73025</xdr:rowOff>
    </xdr:from>
    <xdr:to>
      <xdr:col>14</xdr:col>
      <xdr:colOff>678243</xdr:colOff>
      <xdr:row>8</xdr:row>
      <xdr:rowOff>21166</xdr:rowOff>
    </xdr:to>
    <xdr:pic>
      <xdr:nvPicPr>
        <xdr:cNvPr id="10" name="Image 9" descr="Armoirievv">
          <a:extLst>
            <a:ext uri="{FF2B5EF4-FFF2-40B4-BE49-F238E27FC236}">
              <a16:creationId xmlns:a16="http://schemas.microsoft.com/office/drawing/2014/main" id="{00000000-0008-0000-4200-00000A000000}"/>
            </a:ext>
          </a:extLst>
        </xdr:cNvPr>
        <xdr:cNvPicPr>
          <a:picLocks noChangeAspect="1" noChangeArrowheads="1"/>
        </xdr:cNvPicPr>
      </xdr:nvPicPr>
      <xdr:blipFill>
        <a:blip xmlns:r="http://schemas.openxmlformats.org/officeDocument/2006/relationships" r:embed="rId1" cstate="print"/>
        <a:srcRect/>
        <a:stretch>
          <a:fillRect/>
        </a:stretch>
      </xdr:blipFill>
      <xdr:spPr bwMode="auto">
        <a:xfrm>
          <a:off x="13512016" y="454025"/>
          <a:ext cx="1004147" cy="1296881"/>
        </a:xfrm>
        <a:prstGeom prst="rect">
          <a:avLst/>
        </a:prstGeom>
        <a:noFill/>
        <a:ln w="9525" algn="ctr">
          <a:miter lim="800000"/>
          <a:headEnd/>
          <a:tailEnd/>
        </a:ln>
      </xdr:spPr>
    </xdr:pic>
    <xdr:clientData/>
  </xdr:twoCellAnchor>
  <xdr:twoCellAnchor editAs="oneCell">
    <xdr:from>
      <xdr:col>3</xdr:col>
      <xdr:colOff>110066</xdr:colOff>
      <xdr:row>2</xdr:row>
      <xdr:rowOff>138642</xdr:rowOff>
    </xdr:from>
    <xdr:to>
      <xdr:col>4</xdr:col>
      <xdr:colOff>259080</xdr:colOff>
      <xdr:row>7</xdr:row>
      <xdr:rowOff>82550</xdr:rowOff>
    </xdr:to>
    <xdr:pic>
      <xdr:nvPicPr>
        <xdr:cNvPr id="11" name="Image 10">
          <a:extLst>
            <a:ext uri="{FF2B5EF4-FFF2-40B4-BE49-F238E27FC236}">
              <a16:creationId xmlns:a16="http://schemas.microsoft.com/office/drawing/2014/main" id="{00000000-0008-0000-4200-00000B000000}"/>
            </a:ext>
          </a:extLst>
        </xdr:cNvPr>
        <xdr:cNvPicPr/>
      </xdr:nvPicPr>
      <xdr:blipFill>
        <a:blip xmlns:r="http://schemas.openxmlformats.org/officeDocument/2006/relationships" r:embed="rId2"/>
        <a:srcRect/>
        <a:stretch>
          <a:fillRect/>
        </a:stretch>
      </xdr:blipFill>
      <xdr:spPr bwMode="auto">
        <a:xfrm>
          <a:off x="5230706" y="519642"/>
          <a:ext cx="941494" cy="1117388"/>
        </a:xfrm>
        <a:prstGeom prst="rect">
          <a:avLst/>
        </a:prstGeom>
        <a:noFill/>
      </xdr:spPr>
    </xdr:pic>
    <xdr:clientData/>
  </xdr:twoCellAnchor>
</xdr:wsDr>
</file>

<file path=xl/drawings/drawing68.xml><?xml version="1.0" encoding="utf-8"?>
<xdr:wsDr xmlns:xdr="http://schemas.openxmlformats.org/drawingml/2006/spreadsheetDrawing" xmlns:a="http://schemas.openxmlformats.org/drawingml/2006/main">
  <xdr:twoCellAnchor>
    <xdr:from>
      <xdr:col>13</xdr:col>
      <xdr:colOff>348194</xdr:colOff>
      <xdr:row>2</xdr:row>
      <xdr:rowOff>44450</xdr:rowOff>
    </xdr:from>
    <xdr:to>
      <xdr:col>15</xdr:col>
      <xdr:colOff>57151</xdr:colOff>
      <xdr:row>6</xdr:row>
      <xdr:rowOff>139929</xdr:rowOff>
    </xdr:to>
    <xdr:pic>
      <xdr:nvPicPr>
        <xdr:cNvPr id="2" name="Image 1" descr="Armoirievv">
          <a:extLst>
            <a:ext uri="{FF2B5EF4-FFF2-40B4-BE49-F238E27FC236}">
              <a16:creationId xmlns:a16="http://schemas.microsoft.com/office/drawing/2014/main" id="{00000000-0008-0000-4300-000002000000}"/>
            </a:ext>
          </a:extLst>
        </xdr:cNvPr>
        <xdr:cNvPicPr>
          <a:picLocks noChangeAspect="1" noChangeArrowheads="1"/>
        </xdr:cNvPicPr>
      </xdr:nvPicPr>
      <xdr:blipFill>
        <a:blip xmlns:r="http://schemas.openxmlformats.org/officeDocument/2006/relationships" r:embed="rId1" cstate="print"/>
        <a:srcRect/>
        <a:stretch>
          <a:fillRect/>
        </a:stretch>
      </xdr:blipFill>
      <xdr:spPr bwMode="auto">
        <a:xfrm>
          <a:off x="10886654" y="425450"/>
          <a:ext cx="1011977" cy="1093699"/>
        </a:xfrm>
        <a:prstGeom prst="rect">
          <a:avLst/>
        </a:prstGeom>
        <a:noFill/>
        <a:ln w="9525" algn="ctr">
          <a:miter lim="800000"/>
          <a:headEnd/>
          <a:tailEnd/>
        </a:ln>
      </xdr:spPr>
    </xdr:pic>
    <xdr:clientData/>
  </xdr:twoCellAnchor>
  <xdr:twoCellAnchor editAs="oneCell">
    <xdr:from>
      <xdr:col>3</xdr:col>
      <xdr:colOff>110066</xdr:colOff>
      <xdr:row>2</xdr:row>
      <xdr:rowOff>138642</xdr:rowOff>
    </xdr:from>
    <xdr:to>
      <xdr:col>4</xdr:col>
      <xdr:colOff>495300</xdr:colOff>
      <xdr:row>6</xdr:row>
      <xdr:rowOff>6350</xdr:rowOff>
    </xdr:to>
    <xdr:pic>
      <xdr:nvPicPr>
        <xdr:cNvPr id="3" name="Image 2">
          <a:extLst>
            <a:ext uri="{FF2B5EF4-FFF2-40B4-BE49-F238E27FC236}">
              <a16:creationId xmlns:a16="http://schemas.microsoft.com/office/drawing/2014/main" id="{00000000-0008-0000-4300-000003000000}"/>
            </a:ext>
          </a:extLst>
        </xdr:cNvPr>
        <xdr:cNvPicPr/>
      </xdr:nvPicPr>
      <xdr:blipFill>
        <a:blip xmlns:r="http://schemas.openxmlformats.org/officeDocument/2006/relationships" r:embed="rId2"/>
        <a:srcRect/>
        <a:stretch>
          <a:fillRect/>
        </a:stretch>
      </xdr:blipFill>
      <xdr:spPr bwMode="auto">
        <a:xfrm>
          <a:off x="4887806" y="519642"/>
          <a:ext cx="941494" cy="865928"/>
        </a:xfrm>
        <a:prstGeom prst="rect">
          <a:avLst/>
        </a:prstGeom>
        <a:noFill/>
      </xdr:spPr>
    </xdr:pic>
    <xdr:clientData/>
  </xdr:twoCellAnchor>
</xdr:wsDr>
</file>

<file path=xl/drawings/drawing69.xml><?xml version="1.0" encoding="utf-8"?>
<xdr:wsDr xmlns:xdr="http://schemas.openxmlformats.org/drawingml/2006/spreadsheetDrawing" xmlns:a="http://schemas.openxmlformats.org/drawingml/2006/main">
  <xdr:twoCellAnchor>
    <xdr:from>
      <xdr:col>13</xdr:col>
      <xdr:colOff>466576</xdr:colOff>
      <xdr:row>2</xdr:row>
      <xdr:rowOff>73025</xdr:rowOff>
    </xdr:from>
    <xdr:to>
      <xdr:col>14</xdr:col>
      <xdr:colOff>678243</xdr:colOff>
      <xdr:row>8</xdr:row>
      <xdr:rowOff>21166</xdr:rowOff>
    </xdr:to>
    <xdr:pic>
      <xdr:nvPicPr>
        <xdr:cNvPr id="2" name="Image 1" descr="Armoirievv">
          <a:extLst>
            <a:ext uri="{FF2B5EF4-FFF2-40B4-BE49-F238E27FC236}">
              <a16:creationId xmlns:a16="http://schemas.microsoft.com/office/drawing/2014/main" id="{00000000-0008-0000-4400-000002000000}"/>
            </a:ext>
          </a:extLst>
        </xdr:cNvPr>
        <xdr:cNvPicPr>
          <a:picLocks noChangeAspect="1" noChangeArrowheads="1"/>
        </xdr:cNvPicPr>
      </xdr:nvPicPr>
      <xdr:blipFill>
        <a:blip xmlns:r="http://schemas.openxmlformats.org/officeDocument/2006/relationships" r:embed="rId1" cstate="print"/>
        <a:srcRect/>
        <a:stretch>
          <a:fillRect/>
        </a:stretch>
      </xdr:blipFill>
      <xdr:spPr bwMode="auto">
        <a:xfrm>
          <a:off x="13512016" y="454025"/>
          <a:ext cx="1004147" cy="1296881"/>
        </a:xfrm>
        <a:prstGeom prst="rect">
          <a:avLst/>
        </a:prstGeom>
        <a:noFill/>
        <a:ln w="9525" algn="ctr">
          <a:miter lim="800000"/>
          <a:headEnd/>
          <a:tailEnd/>
        </a:ln>
      </xdr:spPr>
    </xdr:pic>
    <xdr:clientData/>
  </xdr:twoCellAnchor>
  <xdr:twoCellAnchor editAs="oneCell">
    <xdr:from>
      <xdr:col>3</xdr:col>
      <xdr:colOff>110066</xdr:colOff>
      <xdr:row>2</xdr:row>
      <xdr:rowOff>138642</xdr:rowOff>
    </xdr:from>
    <xdr:to>
      <xdr:col>4</xdr:col>
      <xdr:colOff>259080</xdr:colOff>
      <xdr:row>7</xdr:row>
      <xdr:rowOff>82550</xdr:rowOff>
    </xdr:to>
    <xdr:pic>
      <xdr:nvPicPr>
        <xdr:cNvPr id="3" name="Image 2">
          <a:extLst>
            <a:ext uri="{FF2B5EF4-FFF2-40B4-BE49-F238E27FC236}">
              <a16:creationId xmlns:a16="http://schemas.microsoft.com/office/drawing/2014/main" id="{00000000-0008-0000-4400-000003000000}"/>
            </a:ext>
          </a:extLst>
        </xdr:cNvPr>
        <xdr:cNvPicPr/>
      </xdr:nvPicPr>
      <xdr:blipFill>
        <a:blip xmlns:r="http://schemas.openxmlformats.org/officeDocument/2006/relationships" r:embed="rId2"/>
        <a:srcRect/>
        <a:stretch>
          <a:fillRect/>
        </a:stretch>
      </xdr:blipFill>
      <xdr:spPr bwMode="auto">
        <a:xfrm>
          <a:off x="5230706" y="519642"/>
          <a:ext cx="941494" cy="1117388"/>
        </a:xfrm>
        <a:prstGeom prst="rect">
          <a:avLst/>
        </a:prstGeom>
        <a:noFill/>
      </xdr:spPr>
    </xdr:pic>
    <xdr:clientData/>
  </xdr:twoCellAnchor>
  <xdr:twoCellAnchor>
    <xdr:from>
      <xdr:col>13</xdr:col>
      <xdr:colOff>466576</xdr:colOff>
      <xdr:row>2</xdr:row>
      <xdr:rowOff>73025</xdr:rowOff>
    </xdr:from>
    <xdr:to>
      <xdr:col>14</xdr:col>
      <xdr:colOff>678243</xdr:colOff>
      <xdr:row>8</xdr:row>
      <xdr:rowOff>21166</xdr:rowOff>
    </xdr:to>
    <xdr:pic>
      <xdr:nvPicPr>
        <xdr:cNvPr id="4" name="Image 3" descr="Armoirievv">
          <a:extLst>
            <a:ext uri="{FF2B5EF4-FFF2-40B4-BE49-F238E27FC236}">
              <a16:creationId xmlns:a16="http://schemas.microsoft.com/office/drawing/2014/main" id="{00000000-0008-0000-4400-000004000000}"/>
            </a:ext>
          </a:extLst>
        </xdr:cNvPr>
        <xdr:cNvPicPr>
          <a:picLocks noChangeAspect="1" noChangeArrowheads="1"/>
        </xdr:cNvPicPr>
      </xdr:nvPicPr>
      <xdr:blipFill>
        <a:blip xmlns:r="http://schemas.openxmlformats.org/officeDocument/2006/relationships" r:embed="rId1" cstate="print"/>
        <a:srcRect/>
        <a:stretch>
          <a:fillRect/>
        </a:stretch>
      </xdr:blipFill>
      <xdr:spPr bwMode="auto">
        <a:xfrm>
          <a:off x="13512016" y="454025"/>
          <a:ext cx="1004147" cy="1296881"/>
        </a:xfrm>
        <a:prstGeom prst="rect">
          <a:avLst/>
        </a:prstGeom>
        <a:noFill/>
        <a:ln w="9525" algn="ctr">
          <a:miter lim="800000"/>
          <a:headEnd/>
          <a:tailEnd/>
        </a:ln>
      </xdr:spPr>
    </xdr:pic>
    <xdr:clientData/>
  </xdr:twoCellAnchor>
  <xdr:twoCellAnchor editAs="oneCell">
    <xdr:from>
      <xdr:col>3</xdr:col>
      <xdr:colOff>110066</xdr:colOff>
      <xdr:row>2</xdr:row>
      <xdr:rowOff>138642</xdr:rowOff>
    </xdr:from>
    <xdr:to>
      <xdr:col>4</xdr:col>
      <xdr:colOff>259080</xdr:colOff>
      <xdr:row>7</xdr:row>
      <xdr:rowOff>82550</xdr:rowOff>
    </xdr:to>
    <xdr:pic>
      <xdr:nvPicPr>
        <xdr:cNvPr id="5" name="Image 4">
          <a:extLst>
            <a:ext uri="{FF2B5EF4-FFF2-40B4-BE49-F238E27FC236}">
              <a16:creationId xmlns:a16="http://schemas.microsoft.com/office/drawing/2014/main" id="{00000000-0008-0000-4400-000005000000}"/>
            </a:ext>
          </a:extLst>
        </xdr:cNvPr>
        <xdr:cNvPicPr/>
      </xdr:nvPicPr>
      <xdr:blipFill>
        <a:blip xmlns:r="http://schemas.openxmlformats.org/officeDocument/2006/relationships" r:embed="rId2"/>
        <a:srcRect/>
        <a:stretch>
          <a:fillRect/>
        </a:stretch>
      </xdr:blipFill>
      <xdr:spPr bwMode="auto">
        <a:xfrm>
          <a:off x="5230706" y="519642"/>
          <a:ext cx="941494" cy="1117388"/>
        </a:xfrm>
        <a:prstGeom prst="rect">
          <a:avLst/>
        </a:prstGeom>
        <a:noFill/>
      </xdr:spPr>
    </xdr:pic>
    <xdr:clientData/>
  </xdr:twoCellAnchor>
  <xdr:twoCellAnchor>
    <xdr:from>
      <xdr:col>13</xdr:col>
      <xdr:colOff>466576</xdr:colOff>
      <xdr:row>2</xdr:row>
      <xdr:rowOff>73025</xdr:rowOff>
    </xdr:from>
    <xdr:to>
      <xdr:col>14</xdr:col>
      <xdr:colOff>678243</xdr:colOff>
      <xdr:row>8</xdr:row>
      <xdr:rowOff>21166</xdr:rowOff>
    </xdr:to>
    <xdr:pic>
      <xdr:nvPicPr>
        <xdr:cNvPr id="6" name="Image 5" descr="Armoirievv">
          <a:extLst>
            <a:ext uri="{FF2B5EF4-FFF2-40B4-BE49-F238E27FC236}">
              <a16:creationId xmlns:a16="http://schemas.microsoft.com/office/drawing/2014/main" id="{00000000-0008-0000-4400-000006000000}"/>
            </a:ext>
          </a:extLst>
        </xdr:cNvPr>
        <xdr:cNvPicPr>
          <a:picLocks noChangeAspect="1" noChangeArrowheads="1"/>
        </xdr:cNvPicPr>
      </xdr:nvPicPr>
      <xdr:blipFill>
        <a:blip xmlns:r="http://schemas.openxmlformats.org/officeDocument/2006/relationships" r:embed="rId1" cstate="print"/>
        <a:srcRect/>
        <a:stretch>
          <a:fillRect/>
        </a:stretch>
      </xdr:blipFill>
      <xdr:spPr bwMode="auto">
        <a:xfrm>
          <a:off x="13512016" y="454025"/>
          <a:ext cx="1004147" cy="1296881"/>
        </a:xfrm>
        <a:prstGeom prst="rect">
          <a:avLst/>
        </a:prstGeom>
        <a:noFill/>
        <a:ln w="9525" algn="ctr">
          <a:miter lim="800000"/>
          <a:headEnd/>
          <a:tailEnd/>
        </a:ln>
      </xdr:spPr>
    </xdr:pic>
    <xdr:clientData/>
  </xdr:twoCellAnchor>
  <xdr:twoCellAnchor editAs="oneCell">
    <xdr:from>
      <xdr:col>3</xdr:col>
      <xdr:colOff>110066</xdr:colOff>
      <xdr:row>2</xdr:row>
      <xdr:rowOff>138642</xdr:rowOff>
    </xdr:from>
    <xdr:to>
      <xdr:col>4</xdr:col>
      <xdr:colOff>259080</xdr:colOff>
      <xdr:row>7</xdr:row>
      <xdr:rowOff>82550</xdr:rowOff>
    </xdr:to>
    <xdr:pic>
      <xdr:nvPicPr>
        <xdr:cNvPr id="7" name="Image 6">
          <a:extLst>
            <a:ext uri="{FF2B5EF4-FFF2-40B4-BE49-F238E27FC236}">
              <a16:creationId xmlns:a16="http://schemas.microsoft.com/office/drawing/2014/main" id="{00000000-0008-0000-4400-000007000000}"/>
            </a:ext>
          </a:extLst>
        </xdr:cNvPr>
        <xdr:cNvPicPr/>
      </xdr:nvPicPr>
      <xdr:blipFill>
        <a:blip xmlns:r="http://schemas.openxmlformats.org/officeDocument/2006/relationships" r:embed="rId2"/>
        <a:srcRect/>
        <a:stretch>
          <a:fillRect/>
        </a:stretch>
      </xdr:blipFill>
      <xdr:spPr bwMode="auto">
        <a:xfrm>
          <a:off x="5230706" y="519642"/>
          <a:ext cx="941494" cy="1117388"/>
        </a:xfrm>
        <a:prstGeom prst="rect">
          <a:avLst/>
        </a:prstGeom>
        <a:noFill/>
      </xdr:spPr>
    </xdr:pic>
    <xdr:clientData/>
  </xdr:twoCellAnchor>
  <xdr:twoCellAnchor>
    <xdr:from>
      <xdr:col>13</xdr:col>
      <xdr:colOff>466576</xdr:colOff>
      <xdr:row>2</xdr:row>
      <xdr:rowOff>73025</xdr:rowOff>
    </xdr:from>
    <xdr:to>
      <xdr:col>14</xdr:col>
      <xdr:colOff>678243</xdr:colOff>
      <xdr:row>8</xdr:row>
      <xdr:rowOff>21166</xdr:rowOff>
    </xdr:to>
    <xdr:pic>
      <xdr:nvPicPr>
        <xdr:cNvPr id="8" name="Image 7" descr="Armoirievv">
          <a:extLst>
            <a:ext uri="{FF2B5EF4-FFF2-40B4-BE49-F238E27FC236}">
              <a16:creationId xmlns:a16="http://schemas.microsoft.com/office/drawing/2014/main" id="{00000000-0008-0000-4400-000008000000}"/>
            </a:ext>
          </a:extLst>
        </xdr:cNvPr>
        <xdr:cNvPicPr>
          <a:picLocks noChangeAspect="1" noChangeArrowheads="1"/>
        </xdr:cNvPicPr>
      </xdr:nvPicPr>
      <xdr:blipFill>
        <a:blip xmlns:r="http://schemas.openxmlformats.org/officeDocument/2006/relationships" r:embed="rId1" cstate="print"/>
        <a:srcRect/>
        <a:stretch>
          <a:fillRect/>
        </a:stretch>
      </xdr:blipFill>
      <xdr:spPr bwMode="auto">
        <a:xfrm>
          <a:off x="13512016" y="454025"/>
          <a:ext cx="1004147" cy="1296881"/>
        </a:xfrm>
        <a:prstGeom prst="rect">
          <a:avLst/>
        </a:prstGeom>
        <a:noFill/>
        <a:ln w="9525" algn="ctr">
          <a:miter lim="800000"/>
          <a:headEnd/>
          <a:tailEnd/>
        </a:ln>
      </xdr:spPr>
    </xdr:pic>
    <xdr:clientData/>
  </xdr:twoCellAnchor>
  <xdr:twoCellAnchor editAs="oneCell">
    <xdr:from>
      <xdr:col>3</xdr:col>
      <xdr:colOff>110066</xdr:colOff>
      <xdr:row>2</xdr:row>
      <xdr:rowOff>138642</xdr:rowOff>
    </xdr:from>
    <xdr:to>
      <xdr:col>4</xdr:col>
      <xdr:colOff>259080</xdr:colOff>
      <xdr:row>7</xdr:row>
      <xdr:rowOff>82550</xdr:rowOff>
    </xdr:to>
    <xdr:pic>
      <xdr:nvPicPr>
        <xdr:cNvPr id="9" name="Image 8">
          <a:extLst>
            <a:ext uri="{FF2B5EF4-FFF2-40B4-BE49-F238E27FC236}">
              <a16:creationId xmlns:a16="http://schemas.microsoft.com/office/drawing/2014/main" id="{00000000-0008-0000-4400-000009000000}"/>
            </a:ext>
          </a:extLst>
        </xdr:cNvPr>
        <xdr:cNvPicPr/>
      </xdr:nvPicPr>
      <xdr:blipFill>
        <a:blip xmlns:r="http://schemas.openxmlformats.org/officeDocument/2006/relationships" r:embed="rId2"/>
        <a:srcRect/>
        <a:stretch>
          <a:fillRect/>
        </a:stretch>
      </xdr:blipFill>
      <xdr:spPr bwMode="auto">
        <a:xfrm>
          <a:off x="5230706" y="519642"/>
          <a:ext cx="941494" cy="1117388"/>
        </a:xfrm>
        <a:prstGeom prst="rect">
          <a:avLst/>
        </a:prstGeom>
        <a:noFill/>
      </xdr:spPr>
    </xdr:pic>
    <xdr:clientData/>
  </xdr:twoCellAnchor>
  <xdr:twoCellAnchor>
    <xdr:from>
      <xdr:col>13</xdr:col>
      <xdr:colOff>466576</xdr:colOff>
      <xdr:row>2</xdr:row>
      <xdr:rowOff>73025</xdr:rowOff>
    </xdr:from>
    <xdr:to>
      <xdr:col>14</xdr:col>
      <xdr:colOff>678243</xdr:colOff>
      <xdr:row>8</xdr:row>
      <xdr:rowOff>21166</xdr:rowOff>
    </xdr:to>
    <xdr:pic>
      <xdr:nvPicPr>
        <xdr:cNvPr id="10" name="Image 9" descr="Armoirievv">
          <a:extLst>
            <a:ext uri="{FF2B5EF4-FFF2-40B4-BE49-F238E27FC236}">
              <a16:creationId xmlns:a16="http://schemas.microsoft.com/office/drawing/2014/main" id="{00000000-0008-0000-4400-00000A000000}"/>
            </a:ext>
          </a:extLst>
        </xdr:cNvPr>
        <xdr:cNvPicPr>
          <a:picLocks noChangeAspect="1" noChangeArrowheads="1"/>
        </xdr:cNvPicPr>
      </xdr:nvPicPr>
      <xdr:blipFill>
        <a:blip xmlns:r="http://schemas.openxmlformats.org/officeDocument/2006/relationships" r:embed="rId1" cstate="print"/>
        <a:srcRect/>
        <a:stretch>
          <a:fillRect/>
        </a:stretch>
      </xdr:blipFill>
      <xdr:spPr bwMode="auto">
        <a:xfrm>
          <a:off x="13512016" y="454025"/>
          <a:ext cx="1004147" cy="1296881"/>
        </a:xfrm>
        <a:prstGeom prst="rect">
          <a:avLst/>
        </a:prstGeom>
        <a:noFill/>
        <a:ln w="9525" algn="ctr">
          <a:miter lim="800000"/>
          <a:headEnd/>
          <a:tailEnd/>
        </a:ln>
      </xdr:spPr>
    </xdr:pic>
    <xdr:clientData/>
  </xdr:twoCellAnchor>
  <xdr:twoCellAnchor editAs="oneCell">
    <xdr:from>
      <xdr:col>3</xdr:col>
      <xdr:colOff>110066</xdr:colOff>
      <xdr:row>2</xdr:row>
      <xdr:rowOff>138642</xdr:rowOff>
    </xdr:from>
    <xdr:to>
      <xdr:col>4</xdr:col>
      <xdr:colOff>259080</xdr:colOff>
      <xdr:row>7</xdr:row>
      <xdr:rowOff>82550</xdr:rowOff>
    </xdr:to>
    <xdr:pic>
      <xdr:nvPicPr>
        <xdr:cNvPr id="11" name="Image 10">
          <a:extLst>
            <a:ext uri="{FF2B5EF4-FFF2-40B4-BE49-F238E27FC236}">
              <a16:creationId xmlns:a16="http://schemas.microsoft.com/office/drawing/2014/main" id="{00000000-0008-0000-4400-00000B000000}"/>
            </a:ext>
          </a:extLst>
        </xdr:cNvPr>
        <xdr:cNvPicPr/>
      </xdr:nvPicPr>
      <xdr:blipFill>
        <a:blip xmlns:r="http://schemas.openxmlformats.org/officeDocument/2006/relationships" r:embed="rId2"/>
        <a:srcRect/>
        <a:stretch>
          <a:fillRect/>
        </a:stretch>
      </xdr:blipFill>
      <xdr:spPr bwMode="auto">
        <a:xfrm>
          <a:off x="5230706" y="519642"/>
          <a:ext cx="941494" cy="1117388"/>
        </a:xfrm>
        <a:prstGeom prst="rect">
          <a:avLst/>
        </a:prstGeom>
        <a:noFill/>
      </xdr:spPr>
    </xdr:pic>
    <xdr:clientData/>
  </xdr:twoCellAnchor>
</xdr:wsDr>
</file>

<file path=xl/drawings/drawing70.xml><?xml version="1.0" encoding="utf-8"?>
<xdr:wsDr xmlns:xdr="http://schemas.openxmlformats.org/drawingml/2006/spreadsheetDrawing" xmlns:a="http://schemas.openxmlformats.org/drawingml/2006/main">
  <xdr:twoCellAnchor>
    <xdr:from>
      <xdr:col>13</xdr:col>
      <xdr:colOff>348194</xdr:colOff>
      <xdr:row>2</xdr:row>
      <xdr:rowOff>44450</xdr:rowOff>
    </xdr:from>
    <xdr:to>
      <xdr:col>15</xdr:col>
      <xdr:colOff>57151</xdr:colOff>
      <xdr:row>6</xdr:row>
      <xdr:rowOff>139929</xdr:rowOff>
    </xdr:to>
    <xdr:pic>
      <xdr:nvPicPr>
        <xdr:cNvPr id="2" name="Image 1" descr="Armoirievv">
          <a:extLst>
            <a:ext uri="{FF2B5EF4-FFF2-40B4-BE49-F238E27FC236}">
              <a16:creationId xmlns:a16="http://schemas.microsoft.com/office/drawing/2014/main" id="{00000000-0008-0000-4500-000002000000}"/>
            </a:ext>
          </a:extLst>
        </xdr:cNvPr>
        <xdr:cNvPicPr>
          <a:picLocks noChangeAspect="1" noChangeArrowheads="1"/>
        </xdr:cNvPicPr>
      </xdr:nvPicPr>
      <xdr:blipFill>
        <a:blip xmlns:r="http://schemas.openxmlformats.org/officeDocument/2006/relationships" r:embed="rId1" cstate="print"/>
        <a:srcRect/>
        <a:stretch>
          <a:fillRect/>
        </a:stretch>
      </xdr:blipFill>
      <xdr:spPr bwMode="auto">
        <a:xfrm>
          <a:off x="10886654" y="425450"/>
          <a:ext cx="1011977" cy="1093699"/>
        </a:xfrm>
        <a:prstGeom prst="rect">
          <a:avLst/>
        </a:prstGeom>
        <a:noFill/>
        <a:ln w="9525" algn="ctr">
          <a:miter lim="800000"/>
          <a:headEnd/>
          <a:tailEnd/>
        </a:ln>
      </xdr:spPr>
    </xdr:pic>
    <xdr:clientData/>
  </xdr:twoCellAnchor>
  <xdr:twoCellAnchor editAs="oneCell">
    <xdr:from>
      <xdr:col>3</xdr:col>
      <xdr:colOff>110066</xdr:colOff>
      <xdr:row>2</xdr:row>
      <xdr:rowOff>138642</xdr:rowOff>
    </xdr:from>
    <xdr:to>
      <xdr:col>4</xdr:col>
      <xdr:colOff>495300</xdr:colOff>
      <xdr:row>6</xdr:row>
      <xdr:rowOff>6350</xdr:rowOff>
    </xdr:to>
    <xdr:pic>
      <xdr:nvPicPr>
        <xdr:cNvPr id="3" name="Image 2">
          <a:extLst>
            <a:ext uri="{FF2B5EF4-FFF2-40B4-BE49-F238E27FC236}">
              <a16:creationId xmlns:a16="http://schemas.microsoft.com/office/drawing/2014/main" id="{00000000-0008-0000-4500-000003000000}"/>
            </a:ext>
          </a:extLst>
        </xdr:cNvPr>
        <xdr:cNvPicPr/>
      </xdr:nvPicPr>
      <xdr:blipFill>
        <a:blip xmlns:r="http://schemas.openxmlformats.org/officeDocument/2006/relationships" r:embed="rId2"/>
        <a:srcRect/>
        <a:stretch>
          <a:fillRect/>
        </a:stretch>
      </xdr:blipFill>
      <xdr:spPr bwMode="auto">
        <a:xfrm>
          <a:off x="4887806" y="519642"/>
          <a:ext cx="941494" cy="865928"/>
        </a:xfrm>
        <a:prstGeom prst="rect">
          <a:avLst/>
        </a:prstGeom>
        <a:noFill/>
      </xdr:spPr>
    </xdr:pic>
    <xdr:clientData/>
  </xdr:twoCellAnchor>
  <xdr:twoCellAnchor>
    <xdr:from>
      <xdr:col>13</xdr:col>
      <xdr:colOff>348194</xdr:colOff>
      <xdr:row>2</xdr:row>
      <xdr:rowOff>44450</xdr:rowOff>
    </xdr:from>
    <xdr:to>
      <xdr:col>15</xdr:col>
      <xdr:colOff>57151</xdr:colOff>
      <xdr:row>6</xdr:row>
      <xdr:rowOff>139929</xdr:rowOff>
    </xdr:to>
    <xdr:pic>
      <xdr:nvPicPr>
        <xdr:cNvPr id="4" name="Image 1" descr="Armoirievv">
          <a:extLst>
            <a:ext uri="{FF2B5EF4-FFF2-40B4-BE49-F238E27FC236}">
              <a16:creationId xmlns:a16="http://schemas.microsoft.com/office/drawing/2014/main" id="{00000000-0008-0000-4500-000004000000}"/>
            </a:ext>
          </a:extLst>
        </xdr:cNvPr>
        <xdr:cNvPicPr>
          <a:picLocks noChangeAspect="1" noChangeArrowheads="1"/>
        </xdr:cNvPicPr>
      </xdr:nvPicPr>
      <xdr:blipFill>
        <a:blip xmlns:r="http://schemas.openxmlformats.org/officeDocument/2006/relationships" r:embed="rId1" cstate="print"/>
        <a:srcRect/>
        <a:stretch>
          <a:fillRect/>
        </a:stretch>
      </xdr:blipFill>
      <xdr:spPr bwMode="auto">
        <a:xfrm>
          <a:off x="10886654" y="425450"/>
          <a:ext cx="1011977" cy="1093699"/>
        </a:xfrm>
        <a:prstGeom prst="rect">
          <a:avLst/>
        </a:prstGeom>
        <a:noFill/>
        <a:ln w="9525" algn="ctr">
          <a:miter lim="800000"/>
          <a:headEnd/>
          <a:tailEnd/>
        </a:ln>
      </xdr:spPr>
    </xdr:pic>
    <xdr:clientData/>
  </xdr:twoCellAnchor>
  <xdr:twoCellAnchor editAs="oneCell">
    <xdr:from>
      <xdr:col>3</xdr:col>
      <xdr:colOff>110066</xdr:colOff>
      <xdr:row>2</xdr:row>
      <xdr:rowOff>138642</xdr:rowOff>
    </xdr:from>
    <xdr:to>
      <xdr:col>4</xdr:col>
      <xdr:colOff>495300</xdr:colOff>
      <xdr:row>6</xdr:row>
      <xdr:rowOff>6350</xdr:rowOff>
    </xdr:to>
    <xdr:pic>
      <xdr:nvPicPr>
        <xdr:cNvPr id="5" name="Image 4">
          <a:extLst>
            <a:ext uri="{FF2B5EF4-FFF2-40B4-BE49-F238E27FC236}">
              <a16:creationId xmlns:a16="http://schemas.microsoft.com/office/drawing/2014/main" id="{00000000-0008-0000-4500-000005000000}"/>
            </a:ext>
          </a:extLst>
        </xdr:cNvPr>
        <xdr:cNvPicPr/>
      </xdr:nvPicPr>
      <xdr:blipFill>
        <a:blip xmlns:r="http://schemas.openxmlformats.org/officeDocument/2006/relationships" r:embed="rId2"/>
        <a:srcRect/>
        <a:stretch>
          <a:fillRect/>
        </a:stretch>
      </xdr:blipFill>
      <xdr:spPr bwMode="auto">
        <a:xfrm>
          <a:off x="4887806" y="519642"/>
          <a:ext cx="941494" cy="865928"/>
        </a:xfrm>
        <a:prstGeom prst="rect">
          <a:avLst/>
        </a:prstGeom>
        <a:noFill/>
      </xdr:spPr>
    </xdr:pic>
    <xdr:clientData/>
  </xdr:twoCellAnchor>
  <xdr:twoCellAnchor>
    <xdr:from>
      <xdr:col>13</xdr:col>
      <xdr:colOff>348194</xdr:colOff>
      <xdr:row>2</xdr:row>
      <xdr:rowOff>44450</xdr:rowOff>
    </xdr:from>
    <xdr:to>
      <xdr:col>15</xdr:col>
      <xdr:colOff>57151</xdr:colOff>
      <xdr:row>6</xdr:row>
      <xdr:rowOff>139929</xdr:rowOff>
    </xdr:to>
    <xdr:pic>
      <xdr:nvPicPr>
        <xdr:cNvPr id="6" name="Image 5" descr="Armoirievv">
          <a:extLst>
            <a:ext uri="{FF2B5EF4-FFF2-40B4-BE49-F238E27FC236}">
              <a16:creationId xmlns:a16="http://schemas.microsoft.com/office/drawing/2014/main" id="{00000000-0008-0000-4500-000006000000}"/>
            </a:ext>
          </a:extLst>
        </xdr:cNvPr>
        <xdr:cNvPicPr>
          <a:picLocks noChangeAspect="1" noChangeArrowheads="1"/>
        </xdr:cNvPicPr>
      </xdr:nvPicPr>
      <xdr:blipFill>
        <a:blip xmlns:r="http://schemas.openxmlformats.org/officeDocument/2006/relationships" r:embed="rId1" cstate="print"/>
        <a:srcRect/>
        <a:stretch>
          <a:fillRect/>
        </a:stretch>
      </xdr:blipFill>
      <xdr:spPr bwMode="auto">
        <a:xfrm>
          <a:off x="10886654" y="425450"/>
          <a:ext cx="1011977" cy="1093699"/>
        </a:xfrm>
        <a:prstGeom prst="rect">
          <a:avLst/>
        </a:prstGeom>
        <a:noFill/>
        <a:ln w="9525" algn="ctr">
          <a:miter lim="800000"/>
          <a:headEnd/>
          <a:tailEnd/>
        </a:ln>
      </xdr:spPr>
    </xdr:pic>
    <xdr:clientData/>
  </xdr:twoCellAnchor>
  <xdr:twoCellAnchor editAs="oneCell">
    <xdr:from>
      <xdr:col>3</xdr:col>
      <xdr:colOff>110066</xdr:colOff>
      <xdr:row>2</xdr:row>
      <xdr:rowOff>138642</xdr:rowOff>
    </xdr:from>
    <xdr:to>
      <xdr:col>4</xdr:col>
      <xdr:colOff>495300</xdr:colOff>
      <xdr:row>6</xdr:row>
      <xdr:rowOff>6350</xdr:rowOff>
    </xdr:to>
    <xdr:pic>
      <xdr:nvPicPr>
        <xdr:cNvPr id="7" name="Image 6">
          <a:extLst>
            <a:ext uri="{FF2B5EF4-FFF2-40B4-BE49-F238E27FC236}">
              <a16:creationId xmlns:a16="http://schemas.microsoft.com/office/drawing/2014/main" id="{00000000-0008-0000-4500-000007000000}"/>
            </a:ext>
          </a:extLst>
        </xdr:cNvPr>
        <xdr:cNvPicPr/>
      </xdr:nvPicPr>
      <xdr:blipFill>
        <a:blip xmlns:r="http://schemas.openxmlformats.org/officeDocument/2006/relationships" r:embed="rId2"/>
        <a:srcRect/>
        <a:stretch>
          <a:fillRect/>
        </a:stretch>
      </xdr:blipFill>
      <xdr:spPr bwMode="auto">
        <a:xfrm>
          <a:off x="4887806" y="519642"/>
          <a:ext cx="941494" cy="865928"/>
        </a:xfrm>
        <a:prstGeom prst="rect">
          <a:avLst/>
        </a:prstGeom>
        <a:noFill/>
      </xdr:spPr>
    </xdr:pic>
    <xdr:clientData/>
  </xdr:twoCellAnchor>
  <xdr:twoCellAnchor>
    <xdr:from>
      <xdr:col>13</xdr:col>
      <xdr:colOff>348194</xdr:colOff>
      <xdr:row>2</xdr:row>
      <xdr:rowOff>44450</xdr:rowOff>
    </xdr:from>
    <xdr:to>
      <xdr:col>15</xdr:col>
      <xdr:colOff>57151</xdr:colOff>
      <xdr:row>6</xdr:row>
      <xdr:rowOff>139929</xdr:rowOff>
    </xdr:to>
    <xdr:pic>
      <xdr:nvPicPr>
        <xdr:cNvPr id="8" name="Image 7" descr="Armoirievv">
          <a:extLst>
            <a:ext uri="{FF2B5EF4-FFF2-40B4-BE49-F238E27FC236}">
              <a16:creationId xmlns:a16="http://schemas.microsoft.com/office/drawing/2014/main" id="{00000000-0008-0000-4500-000008000000}"/>
            </a:ext>
          </a:extLst>
        </xdr:cNvPr>
        <xdr:cNvPicPr>
          <a:picLocks noChangeAspect="1" noChangeArrowheads="1"/>
        </xdr:cNvPicPr>
      </xdr:nvPicPr>
      <xdr:blipFill>
        <a:blip xmlns:r="http://schemas.openxmlformats.org/officeDocument/2006/relationships" r:embed="rId1" cstate="print"/>
        <a:srcRect/>
        <a:stretch>
          <a:fillRect/>
        </a:stretch>
      </xdr:blipFill>
      <xdr:spPr bwMode="auto">
        <a:xfrm>
          <a:off x="10886654" y="425450"/>
          <a:ext cx="1011977" cy="1093699"/>
        </a:xfrm>
        <a:prstGeom prst="rect">
          <a:avLst/>
        </a:prstGeom>
        <a:noFill/>
        <a:ln w="9525" algn="ctr">
          <a:miter lim="800000"/>
          <a:headEnd/>
          <a:tailEnd/>
        </a:ln>
      </xdr:spPr>
    </xdr:pic>
    <xdr:clientData/>
  </xdr:twoCellAnchor>
  <xdr:twoCellAnchor editAs="oneCell">
    <xdr:from>
      <xdr:col>3</xdr:col>
      <xdr:colOff>110066</xdr:colOff>
      <xdr:row>2</xdr:row>
      <xdr:rowOff>138642</xdr:rowOff>
    </xdr:from>
    <xdr:to>
      <xdr:col>4</xdr:col>
      <xdr:colOff>495300</xdr:colOff>
      <xdr:row>6</xdr:row>
      <xdr:rowOff>6350</xdr:rowOff>
    </xdr:to>
    <xdr:pic>
      <xdr:nvPicPr>
        <xdr:cNvPr id="9" name="Image 8">
          <a:extLst>
            <a:ext uri="{FF2B5EF4-FFF2-40B4-BE49-F238E27FC236}">
              <a16:creationId xmlns:a16="http://schemas.microsoft.com/office/drawing/2014/main" id="{00000000-0008-0000-4500-000009000000}"/>
            </a:ext>
          </a:extLst>
        </xdr:cNvPr>
        <xdr:cNvPicPr/>
      </xdr:nvPicPr>
      <xdr:blipFill>
        <a:blip xmlns:r="http://schemas.openxmlformats.org/officeDocument/2006/relationships" r:embed="rId2"/>
        <a:srcRect/>
        <a:stretch>
          <a:fillRect/>
        </a:stretch>
      </xdr:blipFill>
      <xdr:spPr bwMode="auto">
        <a:xfrm>
          <a:off x="4887806" y="519642"/>
          <a:ext cx="941494" cy="865928"/>
        </a:xfrm>
        <a:prstGeom prst="rect">
          <a:avLst/>
        </a:prstGeom>
        <a:noFill/>
      </xdr:spPr>
    </xdr:pic>
    <xdr:clientData/>
  </xdr:twoCellAnchor>
</xdr:wsDr>
</file>

<file path=xl/drawings/drawing71.xml><?xml version="1.0" encoding="utf-8"?>
<xdr:wsDr xmlns:xdr="http://schemas.openxmlformats.org/drawingml/2006/spreadsheetDrawing" xmlns:a="http://schemas.openxmlformats.org/drawingml/2006/main">
  <xdr:twoCellAnchor>
    <xdr:from>
      <xdr:col>13</xdr:col>
      <xdr:colOff>466576</xdr:colOff>
      <xdr:row>2</xdr:row>
      <xdr:rowOff>73025</xdr:rowOff>
    </xdr:from>
    <xdr:to>
      <xdr:col>14</xdr:col>
      <xdr:colOff>678243</xdr:colOff>
      <xdr:row>8</xdr:row>
      <xdr:rowOff>21166</xdr:rowOff>
    </xdr:to>
    <xdr:pic>
      <xdr:nvPicPr>
        <xdr:cNvPr id="2" name="Image 1" descr="Armoirievv">
          <a:extLst>
            <a:ext uri="{FF2B5EF4-FFF2-40B4-BE49-F238E27FC236}">
              <a16:creationId xmlns:a16="http://schemas.microsoft.com/office/drawing/2014/main" id="{00000000-0008-0000-4600-000002000000}"/>
            </a:ext>
          </a:extLst>
        </xdr:cNvPr>
        <xdr:cNvPicPr>
          <a:picLocks noChangeAspect="1" noChangeArrowheads="1"/>
        </xdr:cNvPicPr>
      </xdr:nvPicPr>
      <xdr:blipFill>
        <a:blip xmlns:r="http://schemas.openxmlformats.org/officeDocument/2006/relationships" r:embed="rId1" cstate="print"/>
        <a:srcRect/>
        <a:stretch>
          <a:fillRect/>
        </a:stretch>
      </xdr:blipFill>
      <xdr:spPr bwMode="auto">
        <a:xfrm>
          <a:off x="13512016" y="454025"/>
          <a:ext cx="1004147" cy="1296881"/>
        </a:xfrm>
        <a:prstGeom prst="rect">
          <a:avLst/>
        </a:prstGeom>
        <a:noFill/>
        <a:ln w="9525" algn="ctr">
          <a:miter lim="800000"/>
          <a:headEnd/>
          <a:tailEnd/>
        </a:ln>
      </xdr:spPr>
    </xdr:pic>
    <xdr:clientData/>
  </xdr:twoCellAnchor>
  <xdr:twoCellAnchor editAs="oneCell">
    <xdr:from>
      <xdr:col>3</xdr:col>
      <xdr:colOff>110066</xdr:colOff>
      <xdr:row>2</xdr:row>
      <xdr:rowOff>138642</xdr:rowOff>
    </xdr:from>
    <xdr:to>
      <xdr:col>4</xdr:col>
      <xdr:colOff>259080</xdr:colOff>
      <xdr:row>7</xdr:row>
      <xdr:rowOff>82550</xdr:rowOff>
    </xdr:to>
    <xdr:pic>
      <xdr:nvPicPr>
        <xdr:cNvPr id="3" name="Image 2">
          <a:extLst>
            <a:ext uri="{FF2B5EF4-FFF2-40B4-BE49-F238E27FC236}">
              <a16:creationId xmlns:a16="http://schemas.microsoft.com/office/drawing/2014/main" id="{00000000-0008-0000-4600-000003000000}"/>
            </a:ext>
          </a:extLst>
        </xdr:cNvPr>
        <xdr:cNvPicPr/>
      </xdr:nvPicPr>
      <xdr:blipFill>
        <a:blip xmlns:r="http://schemas.openxmlformats.org/officeDocument/2006/relationships" r:embed="rId2"/>
        <a:srcRect/>
        <a:stretch>
          <a:fillRect/>
        </a:stretch>
      </xdr:blipFill>
      <xdr:spPr bwMode="auto">
        <a:xfrm>
          <a:off x="5230706" y="519642"/>
          <a:ext cx="941494" cy="1117388"/>
        </a:xfrm>
        <a:prstGeom prst="rect">
          <a:avLst/>
        </a:prstGeom>
        <a:noFill/>
      </xdr:spPr>
    </xdr:pic>
    <xdr:clientData/>
  </xdr:twoCellAnchor>
  <xdr:twoCellAnchor>
    <xdr:from>
      <xdr:col>13</xdr:col>
      <xdr:colOff>466576</xdr:colOff>
      <xdr:row>2</xdr:row>
      <xdr:rowOff>73025</xdr:rowOff>
    </xdr:from>
    <xdr:to>
      <xdr:col>14</xdr:col>
      <xdr:colOff>678243</xdr:colOff>
      <xdr:row>8</xdr:row>
      <xdr:rowOff>21166</xdr:rowOff>
    </xdr:to>
    <xdr:pic>
      <xdr:nvPicPr>
        <xdr:cNvPr id="4" name="Image 3" descr="Armoirievv">
          <a:extLst>
            <a:ext uri="{FF2B5EF4-FFF2-40B4-BE49-F238E27FC236}">
              <a16:creationId xmlns:a16="http://schemas.microsoft.com/office/drawing/2014/main" id="{00000000-0008-0000-4600-000004000000}"/>
            </a:ext>
          </a:extLst>
        </xdr:cNvPr>
        <xdr:cNvPicPr>
          <a:picLocks noChangeAspect="1" noChangeArrowheads="1"/>
        </xdr:cNvPicPr>
      </xdr:nvPicPr>
      <xdr:blipFill>
        <a:blip xmlns:r="http://schemas.openxmlformats.org/officeDocument/2006/relationships" r:embed="rId1" cstate="print"/>
        <a:srcRect/>
        <a:stretch>
          <a:fillRect/>
        </a:stretch>
      </xdr:blipFill>
      <xdr:spPr bwMode="auto">
        <a:xfrm>
          <a:off x="13512016" y="454025"/>
          <a:ext cx="1004147" cy="1296881"/>
        </a:xfrm>
        <a:prstGeom prst="rect">
          <a:avLst/>
        </a:prstGeom>
        <a:noFill/>
        <a:ln w="9525" algn="ctr">
          <a:miter lim="800000"/>
          <a:headEnd/>
          <a:tailEnd/>
        </a:ln>
      </xdr:spPr>
    </xdr:pic>
    <xdr:clientData/>
  </xdr:twoCellAnchor>
  <xdr:twoCellAnchor editAs="oneCell">
    <xdr:from>
      <xdr:col>3</xdr:col>
      <xdr:colOff>110066</xdr:colOff>
      <xdr:row>2</xdr:row>
      <xdr:rowOff>138642</xdr:rowOff>
    </xdr:from>
    <xdr:to>
      <xdr:col>4</xdr:col>
      <xdr:colOff>259080</xdr:colOff>
      <xdr:row>7</xdr:row>
      <xdr:rowOff>82550</xdr:rowOff>
    </xdr:to>
    <xdr:pic>
      <xdr:nvPicPr>
        <xdr:cNvPr id="5" name="Image 4">
          <a:extLst>
            <a:ext uri="{FF2B5EF4-FFF2-40B4-BE49-F238E27FC236}">
              <a16:creationId xmlns:a16="http://schemas.microsoft.com/office/drawing/2014/main" id="{00000000-0008-0000-4600-000005000000}"/>
            </a:ext>
          </a:extLst>
        </xdr:cNvPr>
        <xdr:cNvPicPr/>
      </xdr:nvPicPr>
      <xdr:blipFill>
        <a:blip xmlns:r="http://schemas.openxmlformats.org/officeDocument/2006/relationships" r:embed="rId2"/>
        <a:srcRect/>
        <a:stretch>
          <a:fillRect/>
        </a:stretch>
      </xdr:blipFill>
      <xdr:spPr bwMode="auto">
        <a:xfrm>
          <a:off x="5230706" y="519642"/>
          <a:ext cx="941494" cy="1117388"/>
        </a:xfrm>
        <a:prstGeom prst="rect">
          <a:avLst/>
        </a:prstGeom>
        <a:noFill/>
      </xdr:spPr>
    </xdr:pic>
    <xdr:clientData/>
  </xdr:twoCellAnchor>
  <xdr:twoCellAnchor>
    <xdr:from>
      <xdr:col>13</xdr:col>
      <xdr:colOff>466576</xdr:colOff>
      <xdr:row>2</xdr:row>
      <xdr:rowOff>73025</xdr:rowOff>
    </xdr:from>
    <xdr:to>
      <xdr:col>14</xdr:col>
      <xdr:colOff>678243</xdr:colOff>
      <xdr:row>8</xdr:row>
      <xdr:rowOff>21166</xdr:rowOff>
    </xdr:to>
    <xdr:pic>
      <xdr:nvPicPr>
        <xdr:cNvPr id="6" name="Image 5" descr="Armoirievv">
          <a:extLst>
            <a:ext uri="{FF2B5EF4-FFF2-40B4-BE49-F238E27FC236}">
              <a16:creationId xmlns:a16="http://schemas.microsoft.com/office/drawing/2014/main" id="{00000000-0008-0000-4600-000006000000}"/>
            </a:ext>
          </a:extLst>
        </xdr:cNvPr>
        <xdr:cNvPicPr>
          <a:picLocks noChangeAspect="1" noChangeArrowheads="1"/>
        </xdr:cNvPicPr>
      </xdr:nvPicPr>
      <xdr:blipFill>
        <a:blip xmlns:r="http://schemas.openxmlformats.org/officeDocument/2006/relationships" r:embed="rId1" cstate="print"/>
        <a:srcRect/>
        <a:stretch>
          <a:fillRect/>
        </a:stretch>
      </xdr:blipFill>
      <xdr:spPr bwMode="auto">
        <a:xfrm>
          <a:off x="13512016" y="454025"/>
          <a:ext cx="1004147" cy="1296881"/>
        </a:xfrm>
        <a:prstGeom prst="rect">
          <a:avLst/>
        </a:prstGeom>
        <a:noFill/>
        <a:ln w="9525" algn="ctr">
          <a:miter lim="800000"/>
          <a:headEnd/>
          <a:tailEnd/>
        </a:ln>
      </xdr:spPr>
    </xdr:pic>
    <xdr:clientData/>
  </xdr:twoCellAnchor>
  <xdr:twoCellAnchor editAs="oneCell">
    <xdr:from>
      <xdr:col>3</xdr:col>
      <xdr:colOff>110066</xdr:colOff>
      <xdr:row>2</xdr:row>
      <xdr:rowOff>138642</xdr:rowOff>
    </xdr:from>
    <xdr:to>
      <xdr:col>4</xdr:col>
      <xdr:colOff>259080</xdr:colOff>
      <xdr:row>7</xdr:row>
      <xdr:rowOff>82550</xdr:rowOff>
    </xdr:to>
    <xdr:pic>
      <xdr:nvPicPr>
        <xdr:cNvPr id="7" name="Image 6">
          <a:extLst>
            <a:ext uri="{FF2B5EF4-FFF2-40B4-BE49-F238E27FC236}">
              <a16:creationId xmlns:a16="http://schemas.microsoft.com/office/drawing/2014/main" id="{00000000-0008-0000-4600-000007000000}"/>
            </a:ext>
          </a:extLst>
        </xdr:cNvPr>
        <xdr:cNvPicPr/>
      </xdr:nvPicPr>
      <xdr:blipFill>
        <a:blip xmlns:r="http://schemas.openxmlformats.org/officeDocument/2006/relationships" r:embed="rId2"/>
        <a:srcRect/>
        <a:stretch>
          <a:fillRect/>
        </a:stretch>
      </xdr:blipFill>
      <xdr:spPr bwMode="auto">
        <a:xfrm>
          <a:off x="5230706" y="519642"/>
          <a:ext cx="941494" cy="1117388"/>
        </a:xfrm>
        <a:prstGeom prst="rect">
          <a:avLst/>
        </a:prstGeom>
        <a:noFill/>
      </xdr:spPr>
    </xdr:pic>
    <xdr:clientData/>
  </xdr:twoCellAnchor>
  <xdr:twoCellAnchor>
    <xdr:from>
      <xdr:col>13</xdr:col>
      <xdr:colOff>466576</xdr:colOff>
      <xdr:row>2</xdr:row>
      <xdr:rowOff>73025</xdr:rowOff>
    </xdr:from>
    <xdr:to>
      <xdr:col>14</xdr:col>
      <xdr:colOff>678243</xdr:colOff>
      <xdr:row>8</xdr:row>
      <xdr:rowOff>21166</xdr:rowOff>
    </xdr:to>
    <xdr:pic>
      <xdr:nvPicPr>
        <xdr:cNvPr id="8" name="Image 7" descr="Armoirievv">
          <a:extLst>
            <a:ext uri="{FF2B5EF4-FFF2-40B4-BE49-F238E27FC236}">
              <a16:creationId xmlns:a16="http://schemas.microsoft.com/office/drawing/2014/main" id="{00000000-0008-0000-4600-000008000000}"/>
            </a:ext>
          </a:extLst>
        </xdr:cNvPr>
        <xdr:cNvPicPr>
          <a:picLocks noChangeAspect="1" noChangeArrowheads="1"/>
        </xdr:cNvPicPr>
      </xdr:nvPicPr>
      <xdr:blipFill>
        <a:blip xmlns:r="http://schemas.openxmlformats.org/officeDocument/2006/relationships" r:embed="rId1" cstate="print"/>
        <a:srcRect/>
        <a:stretch>
          <a:fillRect/>
        </a:stretch>
      </xdr:blipFill>
      <xdr:spPr bwMode="auto">
        <a:xfrm>
          <a:off x="13512016" y="454025"/>
          <a:ext cx="1004147" cy="1296881"/>
        </a:xfrm>
        <a:prstGeom prst="rect">
          <a:avLst/>
        </a:prstGeom>
        <a:noFill/>
        <a:ln w="9525" algn="ctr">
          <a:miter lim="800000"/>
          <a:headEnd/>
          <a:tailEnd/>
        </a:ln>
      </xdr:spPr>
    </xdr:pic>
    <xdr:clientData/>
  </xdr:twoCellAnchor>
  <xdr:twoCellAnchor editAs="oneCell">
    <xdr:from>
      <xdr:col>3</xdr:col>
      <xdr:colOff>110066</xdr:colOff>
      <xdr:row>2</xdr:row>
      <xdr:rowOff>138642</xdr:rowOff>
    </xdr:from>
    <xdr:to>
      <xdr:col>4</xdr:col>
      <xdr:colOff>259080</xdr:colOff>
      <xdr:row>7</xdr:row>
      <xdr:rowOff>82550</xdr:rowOff>
    </xdr:to>
    <xdr:pic>
      <xdr:nvPicPr>
        <xdr:cNvPr id="9" name="Image 8">
          <a:extLst>
            <a:ext uri="{FF2B5EF4-FFF2-40B4-BE49-F238E27FC236}">
              <a16:creationId xmlns:a16="http://schemas.microsoft.com/office/drawing/2014/main" id="{00000000-0008-0000-4600-000009000000}"/>
            </a:ext>
          </a:extLst>
        </xdr:cNvPr>
        <xdr:cNvPicPr/>
      </xdr:nvPicPr>
      <xdr:blipFill>
        <a:blip xmlns:r="http://schemas.openxmlformats.org/officeDocument/2006/relationships" r:embed="rId2"/>
        <a:srcRect/>
        <a:stretch>
          <a:fillRect/>
        </a:stretch>
      </xdr:blipFill>
      <xdr:spPr bwMode="auto">
        <a:xfrm>
          <a:off x="5230706" y="519642"/>
          <a:ext cx="941494" cy="1117388"/>
        </a:xfrm>
        <a:prstGeom prst="rect">
          <a:avLst/>
        </a:prstGeom>
        <a:noFill/>
      </xdr:spPr>
    </xdr:pic>
    <xdr:clientData/>
  </xdr:twoCellAnchor>
  <xdr:twoCellAnchor>
    <xdr:from>
      <xdr:col>13</xdr:col>
      <xdr:colOff>466576</xdr:colOff>
      <xdr:row>2</xdr:row>
      <xdr:rowOff>73025</xdr:rowOff>
    </xdr:from>
    <xdr:to>
      <xdr:col>14</xdr:col>
      <xdr:colOff>678243</xdr:colOff>
      <xdr:row>8</xdr:row>
      <xdr:rowOff>21166</xdr:rowOff>
    </xdr:to>
    <xdr:pic>
      <xdr:nvPicPr>
        <xdr:cNvPr id="10" name="Image 9" descr="Armoirievv">
          <a:extLst>
            <a:ext uri="{FF2B5EF4-FFF2-40B4-BE49-F238E27FC236}">
              <a16:creationId xmlns:a16="http://schemas.microsoft.com/office/drawing/2014/main" id="{00000000-0008-0000-4600-00000A000000}"/>
            </a:ext>
          </a:extLst>
        </xdr:cNvPr>
        <xdr:cNvPicPr>
          <a:picLocks noChangeAspect="1" noChangeArrowheads="1"/>
        </xdr:cNvPicPr>
      </xdr:nvPicPr>
      <xdr:blipFill>
        <a:blip xmlns:r="http://schemas.openxmlformats.org/officeDocument/2006/relationships" r:embed="rId1" cstate="print"/>
        <a:srcRect/>
        <a:stretch>
          <a:fillRect/>
        </a:stretch>
      </xdr:blipFill>
      <xdr:spPr bwMode="auto">
        <a:xfrm>
          <a:off x="13512016" y="454025"/>
          <a:ext cx="1004147" cy="1296881"/>
        </a:xfrm>
        <a:prstGeom prst="rect">
          <a:avLst/>
        </a:prstGeom>
        <a:noFill/>
        <a:ln w="9525" algn="ctr">
          <a:miter lim="800000"/>
          <a:headEnd/>
          <a:tailEnd/>
        </a:ln>
      </xdr:spPr>
    </xdr:pic>
    <xdr:clientData/>
  </xdr:twoCellAnchor>
  <xdr:twoCellAnchor editAs="oneCell">
    <xdr:from>
      <xdr:col>3</xdr:col>
      <xdr:colOff>110066</xdr:colOff>
      <xdr:row>2</xdr:row>
      <xdr:rowOff>138642</xdr:rowOff>
    </xdr:from>
    <xdr:to>
      <xdr:col>4</xdr:col>
      <xdr:colOff>259080</xdr:colOff>
      <xdr:row>7</xdr:row>
      <xdr:rowOff>82550</xdr:rowOff>
    </xdr:to>
    <xdr:pic>
      <xdr:nvPicPr>
        <xdr:cNvPr id="11" name="Image 10">
          <a:extLst>
            <a:ext uri="{FF2B5EF4-FFF2-40B4-BE49-F238E27FC236}">
              <a16:creationId xmlns:a16="http://schemas.microsoft.com/office/drawing/2014/main" id="{00000000-0008-0000-4600-00000B000000}"/>
            </a:ext>
          </a:extLst>
        </xdr:cNvPr>
        <xdr:cNvPicPr/>
      </xdr:nvPicPr>
      <xdr:blipFill>
        <a:blip xmlns:r="http://schemas.openxmlformats.org/officeDocument/2006/relationships" r:embed="rId2"/>
        <a:srcRect/>
        <a:stretch>
          <a:fillRect/>
        </a:stretch>
      </xdr:blipFill>
      <xdr:spPr bwMode="auto">
        <a:xfrm>
          <a:off x="5230706" y="519642"/>
          <a:ext cx="941494" cy="1117388"/>
        </a:xfrm>
        <a:prstGeom prst="rect">
          <a:avLst/>
        </a:prstGeom>
        <a:noFill/>
      </xdr:spPr>
    </xdr:pic>
    <xdr:clientData/>
  </xdr:twoCellAnchor>
</xdr:wsDr>
</file>

<file path=xl/drawings/drawing72.xml><?xml version="1.0" encoding="utf-8"?>
<xdr:wsDr xmlns:xdr="http://schemas.openxmlformats.org/drawingml/2006/spreadsheetDrawing" xmlns:a="http://schemas.openxmlformats.org/drawingml/2006/main">
  <xdr:twoCellAnchor>
    <xdr:from>
      <xdr:col>13</xdr:col>
      <xdr:colOff>348194</xdr:colOff>
      <xdr:row>2</xdr:row>
      <xdr:rowOff>44450</xdr:rowOff>
    </xdr:from>
    <xdr:to>
      <xdr:col>15</xdr:col>
      <xdr:colOff>57151</xdr:colOff>
      <xdr:row>6</xdr:row>
      <xdr:rowOff>139929</xdr:rowOff>
    </xdr:to>
    <xdr:pic>
      <xdr:nvPicPr>
        <xdr:cNvPr id="2" name="Image 1" descr="Armoirievv">
          <a:extLst>
            <a:ext uri="{FF2B5EF4-FFF2-40B4-BE49-F238E27FC236}">
              <a16:creationId xmlns:a16="http://schemas.microsoft.com/office/drawing/2014/main" id="{00000000-0008-0000-4700-000002000000}"/>
            </a:ext>
          </a:extLst>
        </xdr:cNvPr>
        <xdr:cNvPicPr>
          <a:picLocks noChangeAspect="1" noChangeArrowheads="1"/>
        </xdr:cNvPicPr>
      </xdr:nvPicPr>
      <xdr:blipFill>
        <a:blip xmlns:r="http://schemas.openxmlformats.org/officeDocument/2006/relationships" r:embed="rId1" cstate="print"/>
        <a:srcRect/>
        <a:stretch>
          <a:fillRect/>
        </a:stretch>
      </xdr:blipFill>
      <xdr:spPr bwMode="auto">
        <a:xfrm>
          <a:off x="10886654" y="425450"/>
          <a:ext cx="1011977" cy="1093699"/>
        </a:xfrm>
        <a:prstGeom prst="rect">
          <a:avLst/>
        </a:prstGeom>
        <a:noFill/>
        <a:ln w="9525" algn="ctr">
          <a:miter lim="800000"/>
          <a:headEnd/>
          <a:tailEnd/>
        </a:ln>
      </xdr:spPr>
    </xdr:pic>
    <xdr:clientData/>
  </xdr:twoCellAnchor>
  <xdr:twoCellAnchor editAs="oneCell">
    <xdr:from>
      <xdr:col>3</xdr:col>
      <xdr:colOff>110066</xdr:colOff>
      <xdr:row>2</xdr:row>
      <xdr:rowOff>138642</xdr:rowOff>
    </xdr:from>
    <xdr:to>
      <xdr:col>4</xdr:col>
      <xdr:colOff>495300</xdr:colOff>
      <xdr:row>6</xdr:row>
      <xdr:rowOff>6350</xdr:rowOff>
    </xdr:to>
    <xdr:pic>
      <xdr:nvPicPr>
        <xdr:cNvPr id="3" name="Image 2">
          <a:extLst>
            <a:ext uri="{FF2B5EF4-FFF2-40B4-BE49-F238E27FC236}">
              <a16:creationId xmlns:a16="http://schemas.microsoft.com/office/drawing/2014/main" id="{00000000-0008-0000-4700-000003000000}"/>
            </a:ext>
          </a:extLst>
        </xdr:cNvPr>
        <xdr:cNvPicPr/>
      </xdr:nvPicPr>
      <xdr:blipFill>
        <a:blip xmlns:r="http://schemas.openxmlformats.org/officeDocument/2006/relationships" r:embed="rId2"/>
        <a:srcRect/>
        <a:stretch>
          <a:fillRect/>
        </a:stretch>
      </xdr:blipFill>
      <xdr:spPr bwMode="auto">
        <a:xfrm>
          <a:off x="4887806" y="519642"/>
          <a:ext cx="941494" cy="865928"/>
        </a:xfrm>
        <a:prstGeom prst="rect">
          <a:avLst/>
        </a:prstGeom>
        <a:noFill/>
      </xdr:spPr>
    </xdr:pic>
    <xdr:clientData/>
  </xdr:twoCellAnchor>
  <xdr:twoCellAnchor>
    <xdr:from>
      <xdr:col>13</xdr:col>
      <xdr:colOff>348194</xdr:colOff>
      <xdr:row>2</xdr:row>
      <xdr:rowOff>44450</xdr:rowOff>
    </xdr:from>
    <xdr:to>
      <xdr:col>15</xdr:col>
      <xdr:colOff>57151</xdr:colOff>
      <xdr:row>6</xdr:row>
      <xdr:rowOff>139929</xdr:rowOff>
    </xdr:to>
    <xdr:pic>
      <xdr:nvPicPr>
        <xdr:cNvPr id="4" name="Image 1" descr="Armoirievv">
          <a:extLst>
            <a:ext uri="{FF2B5EF4-FFF2-40B4-BE49-F238E27FC236}">
              <a16:creationId xmlns:a16="http://schemas.microsoft.com/office/drawing/2014/main" id="{00000000-0008-0000-4700-000004000000}"/>
            </a:ext>
          </a:extLst>
        </xdr:cNvPr>
        <xdr:cNvPicPr>
          <a:picLocks noChangeAspect="1" noChangeArrowheads="1"/>
        </xdr:cNvPicPr>
      </xdr:nvPicPr>
      <xdr:blipFill>
        <a:blip xmlns:r="http://schemas.openxmlformats.org/officeDocument/2006/relationships" r:embed="rId1" cstate="print"/>
        <a:srcRect/>
        <a:stretch>
          <a:fillRect/>
        </a:stretch>
      </xdr:blipFill>
      <xdr:spPr bwMode="auto">
        <a:xfrm>
          <a:off x="10886654" y="425450"/>
          <a:ext cx="1011977" cy="1093699"/>
        </a:xfrm>
        <a:prstGeom prst="rect">
          <a:avLst/>
        </a:prstGeom>
        <a:noFill/>
        <a:ln w="9525" algn="ctr">
          <a:miter lim="800000"/>
          <a:headEnd/>
          <a:tailEnd/>
        </a:ln>
      </xdr:spPr>
    </xdr:pic>
    <xdr:clientData/>
  </xdr:twoCellAnchor>
  <xdr:twoCellAnchor editAs="oneCell">
    <xdr:from>
      <xdr:col>3</xdr:col>
      <xdr:colOff>110066</xdr:colOff>
      <xdr:row>2</xdr:row>
      <xdr:rowOff>138642</xdr:rowOff>
    </xdr:from>
    <xdr:to>
      <xdr:col>4</xdr:col>
      <xdr:colOff>495300</xdr:colOff>
      <xdr:row>6</xdr:row>
      <xdr:rowOff>6350</xdr:rowOff>
    </xdr:to>
    <xdr:pic>
      <xdr:nvPicPr>
        <xdr:cNvPr id="5" name="Image 4">
          <a:extLst>
            <a:ext uri="{FF2B5EF4-FFF2-40B4-BE49-F238E27FC236}">
              <a16:creationId xmlns:a16="http://schemas.microsoft.com/office/drawing/2014/main" id="{00000000-0008-0000-4700-000005000000}"/>
            </a:ext>
          </a:extLst>
        </xdr:cNvPr>
        <xdr:cNvPicPr/>
      </xdr:nvPicPr>
      <xdr:blipFill>
        <a:blip xmlns:r="http://schemas.openxmlformats.org/officeDocument/2006/relationships" r:embed="rId2"/>
        <a:srcRect/>
        <a:stretch>
          <a:fillRect/>
        </a:stretch>
      </xdr:blipFill>
      <xdr:spPr bwMode="auto">
        <a:xfrm>
          <a:off x="4887806" y="519642"/>
          <a:ext cx="941494" cy="865928"/>
        </a:xfrm>
        <a:prstGeom prst="rect">
          <a:avLst/>
        </a:prstGeom>
        <a:noFill/>
      </xdr:spPr>
    </xdr:pic>
    <xdr:clientData/>
  </xdr:twoCellAnchor>
  <xdr:twoCellAnchor>
    <xdr:from>
      <xdr:col>13</xdr:col>
      <xdr:colOff>348194</xdr:colOff>
      <xdr:row>2</xdr:row>
      <xdr:rowOff>44450</xdr:rowOff>
    </xdr:from>
    <xdr:to>
      <xdr:col>15</xdr:col>
      <xdr:colOff>57151</xdr:colOff>
      <xdr:row>6</xdr:row>
      <xdr:rowOff>139929</xdr:rowOff>
    </xdr:to>
    <xdr:pic>
      <xdr:nvPicPr>
        <xdr:cNvPr id="6" name="Image 5" descr="Armoirievv">
          <a:extLst>
            <a:ext uri="{FF2B5EF4-FFF2-40B4-BE49-F238E27FC236}">
              <a16:creationId xmlns:a16="http://schemas.microsoft.com/office/drawing/2014/main" id="{00000000-0008-0000-4700-000006000000}"/>
            </a:ext>
          </a:extLst>
        </xdr:cNvPr>
        <xdr:cNvPicPr>
          <a:picLocks noChangeAspect="1" noChangeArrowheads="1"/>
        </xdr:cNvPicPr>
      </xdr:nvPicPr>
      <xdr:blipFill>
        <a:blip xmlns:r="http://schemas.openxmlformats.org/officeDocument/2006/relationships" r:embed="rId1" cstate="print"/>
        <a:srcRect/>
        <a:stretch>
          <a:fillRect/>
        </a:stretch>
      </xdr:blipFill>
      <xdr:spPr bwMode="auto">
        <a:xfrm>
          <a:off x="10886654" y="425450"/>
          <a:ext cx="1011977" cy="1093699"/>
        </a:xfrm>
        <a:prstGeom prst="rect">
          <a:avLst/>
        </a:prstGeom>
        <a:noFill/>
        <a:ln w="9525" algn="ctr">
          <a:miter lim="800000"/>
          <a:headEnd/>
          <a:tailEnd/>
        </a:ln>
      </xdr:spPr>
    </xdr:pic>
    <xdr:clientData/>
  </xdr:twoCellAnchor>
  <xdr:twoCellAnchor editAs="oneCell">
    <xdr:from>
      <xdr:col>3</xdr:col>
      <xdr:colOff>110066</xdr:colOff>
      <xdr:row>2</xdr:row>
      <xdr:rowOff>138642</xdr:rowOff>
    </xdr:from>
    <xdr:to>
      <xdr:col>4</xdr:col>
      <xdr:colOff>495300</xdr:colOff>
      <xdr:row>6</xdr:row>
      <xdr:rowOff>6350</xdr:rowOff>
    </xdr:to>
    <xdr:pic>
      <xdr:nvPicPr>
        <xdr:cNvPr id="7" name="Image 6">
          <a:extLst>
            <a:ext uri="{FF2B5EF4-FFF2-40B4-BE49-F238E27FC236}">
              <a16:creationId xmlns:a16="http://schemas.microsoft.com/office/drawing/2014/main" id="{00000000-0008-0000-4700-000007000000}"/>
            </a:ext>
          </a:extLst>
        </xdr:cNvPr>
        <xdr:cNvPicPr/>
      </xdr:nvPicPr>
      <xdr:blipFill>
        <a:blip xmlns:r="http://schemas.openxmlformats.org/officeDocument/2006/relationships" r:embed="rId2"/>
        <a:srcRect/>
        <a:stretch>
          <a:fillRect/>
        </a:stretch>
      </xdr:blipFill>
      <xdr:spPr bwMode="auto">
        <a:xfrm>
          <a:off x="4887806" y="519642"/>
          <a:ext cx="941494" cy="865928"/>
        </a:xfrm>
        <a:prstGeom prst="rect">
          <a:avLst/>
        </a:prstGeom>
        <a:noFill/>
      </xdr:spPr>
    </xdr:pic>
    <xdr:clientData/>
  </xdr:twoCellAnchor>
  <xdr:twoCellAnchor>
    <xdr:from>
      <xdr:col>13</xdr:col>
      <xdr:colOff>348194</xdr:colOff>
      <xdr:row>2</xdr:row>
      <xdr:rowOff>44450</xdr:rowOff>
    </xdr:from>
    <xdr:to>
      <xdr:col>15</xdr:col>
      <xdr:colOff>57151</xdr:colOff>
      <xdr:row>6</xdr:row>
      <xdr:rowOff>139929</xdr:rowOff>
    </xdr:to>
    <xdr:pic>
      <xdr:nvPicPr>
        <xdr:cNvPr id="8" name="Image 7" descr="Armoirievv">
          <a:extLst>
            <a:ext uri="{FF2B5EF4-FFF2-40B4-BE49-F238E27FC236}">
              <a16:creationId xmlns:a16="http://schemas.microsoft.com/office/drawing/2014/main" id="{00000000-0008-0000-4700-000008000000}"/>
            </a:ext>
          </a:extLst>
        </xdr:cNvPr>
        <xdr:cNvPicPr>
          <a:picLocks noChangeAspect="1" noChangeArrowheads="1"/>
        </xdr:cNvPicPr>
      </xdr:nvPicPr>
      <xdr:blipFill>
        <a:blip xmlns:r="http://schemas.openxmlformats.org/officeDocument/2006/relationships" r:embed="rId1" cstate="print"/>
        <a:srcRect/>
        <a:stretch>
          <a:fillRect/>
        </a:stretch>
      </xdr:blipFill>
      <xdr:spPr bwMode="auto">
        <a:xfrm>
          <a:off x="10886654" y="425450"/>
          <a:ext cx="1011977" cy="1093699"/>
        </a:xfrm>
        <a:prstGeom prst="rect">
          <a:avLst/>
        </a:prstGeom>
        <a:noFill/>
        <a:ln w="9525" algn="ctr">
          <a:miter lim="800000"/>
          <a:headEnd/>
          <a:tailEnd/>
        </a:ln>
      </xdr:spPr>
    </xdr:pic>
    <xdr:clientData/>
  </xdr:twoCellAnchor>
  <xdr:twoCellAnchor editAs="oneCell">
    <xdr:from>
      <xdr:col>3</xdr:col>
      <xdr:colOff>110066</xdr:colOff>
      <xdr:row>2</xdr:row>
      <xdr:rowOff>138642</xdr:rowOff>
    </xdr:from>
    <xdr:to>
      <xdr:col>4</xdr:col>
      <xdr:colOff>495300</xdr:colOff>
      <xdr:row>6</xdr:row>
      <xdr:rowOff>6350</xdr:rowOff>
    </xdr:to>
    <xdr:pic>
      <xdr:nvPicPr>
        <xdr:cNvPr id="9" name="Image 8">
          <a:extLst>
            <a:ext uri="{FF2B5EF4-FFF2-40B4-BE49-F238E27FC236}">
              <a16:creationId xmlns:a16="http://schemas.microsoft.com/office/drawing/2014/main" id="{00000000-0008-0000-4700-000009000000}"/>
            </a:ext>
          </a:extLst>
        </xdr:cNvPr>
        <xdr:cNvPicPr/>
      </xdr:nvPicPr>
      <xdr:blipFill>
        <a:blip xmlns:r="http://schemas.openxmlformats.org/officeDocument/2006/relationships" r:embed="rId2"/>
        <a:srcRect/>
        <a:stretch>
          <a:fillRect/>
        </a:stretch>
      </xdr:blipFill>
      <xdr:spPr bwMode="auto">
        <a:xfrm>
          <a:off x="4887806" y="519642"/>
          <a:ext cx="941494" cy="865928"/>
        </a:xfrm>
        <a:prstGeom prst="rect">
          <a:avLst/>
        </a:prstGeom>
        <a:noFill/>
      </xdr:spPr>
    </xdr:pic>
    <xdr:clientData/>
  </xdr:twoCellAnchor>
</xdr:wsDr>
</file>

<file path=xl/drawings/drawing73.xml><?xml version="1.0" encoding="utf-8"?>
<xdr:wsDr xmlns:xdr="http://schemas.openxmlformats.org/drawingml/2006/spreadsheetDrawing" xmlns:a="http://schemas.openxmlformats.org/drawingml/2006/main">
  <xdr:twoCellAnchor>
    <xdr:from>
      <xdr:col>13</xdr:col>
      <xdr:colOff>466576</xdr:colOff>
      <xdr:row>2</xdr:row>
      <xdr:rowOff>73025</xdr:rowOff>
    </xdr:from>
    <xdr:to>
      <xdr:col>14</xdr:col>
      <xdr:colOff>678243</xdr:colOff>
      <xdr:row>8</xdr:row>
      <xdr:rowOff>21166</xdr:rowOff>
    </xdr:to>
    <xdr:pic>
      <xdr:nvPicPr>
        <xdr:cNvPr id="2" name="Image 1" descr="Armoirievv">
          <a:extLst>
            <a:ext uri="{FF2B5EF4-FFF2-40B4-BE49-F238E27FC236}">
              <a16:creationId xmlns:a16="http://schemas.microsoft.com/office/drawing/2014/main" id="{00000000-0008-0000-4800-000002000000}"/>
            </a:ext>
          </a:extLst>
        </xdr:cNvPr>
        <xdr:cNvPicPr>
          <a:picLocks noChangeAspect="1" noChangeArrowheads="1"/>
        </xdr:cNvPicPr>
      </xdr:nvPicPr>
      <xdr:blipFill>
        <a:blip xmlns:r="http://schemas.openxmlformats.org/officeDocument/2006/relationships" r:embed="rId1" cstate="print"/>
        <a:srcRect/>
        <a:stretch>
          <a:fillRect/>
        </a:stretch>
      </xdr:blipFill>
      <xdr:spPr bwMode="auto">
        <a:xfrm>
          <a:off x="13512016" y="454025"/>
          <a:ext cx="1004147" cy="1296881"/>
        </a:xfrm>
        <a:prstGeom prst="rect">
          <a:avLst/>
        </a:prstGeom>
        <a:noFill/>
        <a:ln w="9525" algn="ctr">
          <a:miter lim="800000"/>
          <a:headEnd/>
          <a:tailEnd/>
        </a:ln>
      </xdr:spPr>
    </xdr:pic>
    <xdr:clientData/>
  </xdr:twoCellAnchor>
  <xdr:twoCellAnchor editAs="oneCell">
    <xdr:from>
      <xdr:col>3</xdr:col>
      <xdr:colOff>110066</xdr:colOff>
      <xdr:row>2</xdr:row>
      <xdr:rowOff>138642</xdr:rowOff>
    </xdr:from>
    <xdr:to>
      <xdr:col>4</xdr:col>
      <xdr:colOff>259080</xdr:colOff>
      <xdr:row>7</xdr:row>
      <xdr:rowOff>82550</xdr:rowOff>
    </xdr:to>
    <xdr:pic>
      <xdr:nvPicPr>
        <xdr:cNvPr id="3" name="Image 2">
          <a:extLst>
            <a:ext uri="{FF2B5EF4-FFF2-40B4-BE49-F238E27FC236}">
              <a16:creationId xmlns:a16="http://schemas.microsoft.com/office/drawing/2014/main" id="{00000000-0008-0000-4800-000003000000}"/>
            </a:ext>
          </a:extLst>
        </xdr:cNvPr>
        <xdr:cNvPicPr/>
      </xdr:nvPicPr>
      <xdr:blipFill>
        <a:blip xmlns:r="http://schemas.openxmlformats.org/officeDocument/2006/relationships" r:embed="rId2"/>
        <a:srcRect/>
        <a:stretch>
          <a:fillRect/>
        </a:stretch>
      </xdr:blipFill>
      <xdr:spPr bwMode="auto">
        <a:xfrm>
          <a:off x="5230706" y="519642"/>
          <a:ext cx="941494" cy="1117388"/>
        </a:xfrm>
        <a:prstGeom prst="rect">
          <a:avLst/>
        </a:prstGeom>
        <a:noFill/>
      </xdr:spPr>
    </xdr:pic>
    <xdr:clientData/>
  </xdr:twoCellAnchor>
  <xdr:twoCellAnchor>
    <xdr:from>
      <xdr:col>13</xdr:col>
      <xdr:colOff>466576</xdr:colOff>
      <xdr:row>2</xdr:row>
      <xdr:rowOff>73025</xdr:rowOff>
    </xdr:from>
    <xdr:to>
      <xdr:col>14</xdr:col>
      <xdr:colOff>678243</xdr:colOff>
      <xdr:row>8</xdr:row>
      <xdr:rowOff>21166</xdr:rowOff>
    </xdr:to>
    <xdr:pic>
      <xdr:nvPicPr>
        <xdr:cNvPr id="4" name="Image 3" descr="Armoirievv">
          <a:extLst>
            <a:ext uri="{FF2B5EF4-FFF2-40B4-BE49-F238E27FC236}">
              <a16:creationId xmlns:a16="http://schemas.microsoft.com/office/drawing/2014/main" id="{00000000-0008-0000-4800-000004000000}"/>
            </a:ext>
          </a:extLst>
        </xdr:cNvPr>
        <xdr:cNvPicPr>
          <a:picLocks noChangeAspect="1" noChangeArrowheads="1"/>
        </xdr:cNvPicPr>
      </xdr:nvPicPr>
      <xdr:blipFill>
        <a:blip xmlns:r="http://schemas.openxmlformats.org/officeDocument/2006/relationships" r:embed="rId1" cstate="print"/>
        <a:srcRect/>
        <a:stretch>
          <a:fillRect/>
        </a:stretch>
      </xdr:blipFill>
      <xdr:spPr bwMode="auto">
        <a:xfrm>
          <a:off x="13512016" y="454025"/>
          <a:ext cx="1004147" cy="1296881"/>
        </a:xfrm>
        <a:prstGeom prst="rect">
          <a:avLst/>
        </a:prstGeom>
        <a:noFill/>
        <a:ln w="9525" algn="ctr">
          <a:miter lim="800000"/>
          <a:headEnd/>
          <a:tailEnd/>
        </a:ln>
      </xdr:spPr>
    </xdr:pic>
    <xdr:clientData/>
  </xdr:twoCellAnchor>
  <xdr:twoCellAnchor editAs="oneCell">
    <xdr:from>
      <xdr:col>3</xdr:col>
      <xdr:colOff>110066</xdr:colOff>
      <xdr:row>2</xdr:row>
      <xdr:rowOff>138642</xdr:rowOff>
    </xdr:from>
    <xdr:to>
      <xdr:col>4</xdr:col>
      <xdr:colOff>259080</xdr:colOff>
      <xdr:row>7</xdr:row>
      <xdr:rowOff>82550</xdr:rowOff>
    </xdr:to>
    <xdr:pic>
      <xdr:nvPicPr>
        <xdr:cNvPr id="5" name="Image 4">
          <a:extLst>
            <a:ext uri="{FF2B5EF4-FFF2-40B4-BE49-F238E27FC236}">
              <a16:creationId xmlns:a16="http://schemas.microsoft.com/office/drawing/2014/main" id="{00000000-0008-0000-4800-000005000000}"/>
            </a:ext>
          </a:extLst>
        </xdr:cNvPr>
        <xdr:cNvPicPr/>
      </xdr:nvPicPr>
      <xdr:blipFill>
        <a:blip xmlns:r="http://schemas.openxmlformats.org/officeDocument/2006/relationships" r:embed="rId2"/>
        <a:srcRect/>
        <a:stretch>
          <a:fillRect/>
        </a:stretch>
      </xdr:blipFill>
      <xdr:spPr bwMode="auto">
        <a:xfrm>
          <a:off x="5230706" y="519642"/>
          <a:ext cx="941494" cy="1117388"/>
        </a:xfrm>
        <a:prstGeom prst="rect">
          <a:avLst/>
        </a:prstGeom>
        <a:noFill/>
      </xdr:spPr>
    </xdr:pic>
    <xdr:clientData/>
  </xdr:twoCellAnchor>
  <xdr:twoCellAnchor>
    <xdr:from>
      <xdr:col>13</xdr:col>
      <xdr:colOff>466576</xdr:colOff>
      <xdr:row>2</xdr:row>
      <xdr:rowOff>73025</xdr:rowOff>
    </xdr:from>
    <xdr:to>
      <xdr:col>14</xdr:col>
      <xdr:colOff>678243</xdr:colOff>
      <xdr:row>8</xdr:row>
      <xdr:rowOff>21166</xdr:rowOff>
    </xdr:to>
    <xdr:pic>
      <xdr:nvPicPr>
        <xdr:cNvPr id="6" name="Image 5" descr="Armoirievv">
          <a:extLst>
            <a:ext uri="{FF2B5EF4-FFF2-40B4-BE49-F238E27FC236}">
              <a16:creationId xmlns:a16="http://schemas.microsoft.com/office/drawing/2014/main" id="{00000000-0008-0000-4800-000006000000}"/>
            </a:ext>
          </a:extLst>
        </xdr:cNvPr>
        <xdr:cNvPicPr>
          <a:picLocks noChangeAspect="1" noChangeArrowheads="1"/>
        </xdr:cNvPicPr>
      </xdr:nvPicPr>
      <xdr:blipFill>
        <a:blip xmlns:r="http://schemas.openxmlformats.org/officeDocument/2006/relationships" r:embed="rId1" cstate="print"/>
        <a:srcRect/>
        <a:stretch>
          <a:fillRect/>
        </a:stretch>
      </xdr:blipFill>
      <xdr:spPr bwMode="auto">
        <a:xfrm>
          <a:off x="13512016" y="454025"/>
          <a:ext cx="1004147" cy="1296881"/>
        </a:xfrm>
        <a:prstGeom prst="rect">
          <a:avLst/>
        </a:prstGeom>
        <a:noFill/>
        <a:ln w="9525" algn="ctr">
          <a:miter lim="800000"/>
          <a:headEnd/>
          <a:tailEnd/>
        </a:ln>
      </xdr:spPr>
    </xdr:pic>
    <xdr:clientData/>
  </xdr:twoCellAnchor>
  <xdr:twoCellAnchor editAs="oneCell">
    <xdr:from>
      <xdr:col>3</xdr:col>
      <xdr:colOff>110066</xdr:colOff>
      <xdr:row>2</xdr:row>
      <xdr:rowOff>138642</xdr:rowOff>
    </xdr:from>
    <xdr:to>
      <xdr:col>4</xdr:col>
      <xdr:colOff>259080</xdr:colOff>
      <xdr:row>7</xdr:row>
      <xdr:rowOff>82550</xdr:rowOff>
    </xdr:to>
    <xdr:pic>
      <xdr:nvPicPr>
        <xdr:cNvPr id="7" name="Image 6">
          <a:extLst>
            <a:ext uri="{FF2B5EF4-FFF2-40B4-BE49-F238E27FC236}">
              <a16:creationId xmlns:a16="http://schemas.microsoft.com/office/drawing/2014/main" id="{00000000-0008-0000-4800-000007000000}"/>
            </a:ext>
          </a:extLst>
        </xdr:cNvPr>
        <xdr:cNvPicPr/>
      </xdr:nvPicPr>
      <xdr:blipFill>
        <a:blip xmlns:r="http://schemas.openxmlformats.org/officeDocument/2006/relationships" r:embed="rId2"/>
        <a:srcRect/>
        <a:stretch>
          <a:fillRect/>
        </a:stretch>
      </xdr:blipFill>
      <xdr:spPr bwMode="auto">
        <a:xfrm>
          <a:off x="5230706" y="519642"/>
          <a:ext cx="941494" cy="1117388"/>
        </a:xfrm>
        <a:prstGeom prst="rect">
          <a:avLst/>
        </a:prstGeom>
        <a:noFill/>
      </xdr:spPr>
    </xdr:pic>
    <xdr:clientData/>
  </xdr:twoCellAnchor>
  <xdr:twoCellAnchor>
    <xdr:from>
      <xdr:col>13</xdr:col>
      <xdr:colOff>466576</xdr:colOff>
      <xdr:row>2</xdr:row>
      <xdr:rowOff>73025</xdr:rowOff>
    </xdr:from>
    <xdr:to>
      <xdr:col>14</xdr:col>
      <xdr:colOff>678243</xdr:colOff>
      <xdr:row>8</xdr:row>
      <xdr:rowOff>21166</xdr:rowOff>
    </xdr:to>
    <xdr:pic>
      <xdr:nvPicPr>
        <xdr:cNvPr id="8" name="Image 7" descr="Armoirievv">
          <a:extLst>
            <a:ext uri="{FF2B5EF4-FFF2-40B4-BE49-F238E27FC236}">
              <a16:creationId xmlns:a16="http://schemas.microsoft.com/office/drawing/2014/main" id="{00000000-0008-0000-4800-000008000000}"/>
            </a:ext>
          </a:extLst>
        </xdr:cNvPr>
        <xdr:cNvPicPr>
          <a:picLocks noChangeAspect="1" noChangeArrowheads="1"/>
        </xdr:cNvPicPr>
      </xdr:nvPicPr>
      <xdr:blipFill>
        <a:blip xmlns:r="http://schemas.openxmlformats.org/officeDocument/2006/relationships" r:embed="rId1" cstate="print"/>
        <a:srcRect/>
        <a:stretch>
          <a:fillRect/>
        </a:stretch>
      </xdr:blipFill>
      <xdr:spPr bwMode="auto">
        <a:xfrm>
          <a:off x="13512016" y="454025"/>
          <a:ext cx="1004147" cy="1296881"/>
        </a:xfrm>
        <a:prstGeom prst="rect">
          <a:avLst/>
        </a:prstGeom>
        <a:noFill/>
        <a:ln w="9525" algn="ctr">
          <a:miter lim="800000"/>
          <a:headEnd/>
          <a:tailEnd/>
        </a:ln>
      </xdr:spPr>
    </xdr:pic>
    <xdr:clientData/>
  </xdr:twoCellAnchor>
  <xdr:twoCellAnchor editAs="oneCell">
    <xdr:from>
      <xdr:col>3</xdr:col>
      <xdr:colOff>110066</xdr:colOff>
      <xdr:row>2</xdr:row>
      <xdr:rowOff>138642</xdr:rowOff>
    </xdr:from>
    <xdr:to>
      <xdr:col>4</xdr:col>
      <xdr:colOff>259080</xdr:colOff>
      <xdr:row>7</xdr:row>
      <xdr:rowOff>82550</xdr:rowOff>
    </xdr:to>
    <xdr:pic>
      <xdr:nvPicPr>
        <xdr:cNvPr id="9" name="Image 8">
          <a:extLst>
            <a:ext uri="{FF2B5EF4-FFF2-40B4-BE49-F238E27FC236}">
              <a16:creationId xmlns:a16="http://schemas.microsoft.com/office/drawing/2014/main" id="{00000000-0008-0000-4800-000009000000}"/>
            </a:ext>
          </a:extLst>
        </xdr:cNvPr>
        <xdr:cNvPicPr/>
      </xdr:nvPicPr>
      <xdr:blipFill>
        <a:blip xmlns:r="http://schemas.openxmlformats.org/officeDocument/2006/relationships" r:embed="rId2"/>
        <a:srcRect/>
        <a:stretch>
          <a:fillRect/>
        </a:stretch>
      </xdr:blipFill>
      <xdr:spPr bwMode="auto">
        <a:xfrm>
          <a:off x="5230706" y="519642"/>
          <a:ext cx="941494" cy="1117388"/>
        </a:xfrm>
        <a:prstGeom prst="rect">
          <a:avLst/>
        </a:prstGeom>
        <a:noFill/>
      </xdr:spPr>
    </xdr:pic>
    <xdr:clientData/>
  </xdr:twoCellAnchor>
  <xdr:twoCellAnchor>
    <xdr:from>
      <xdr:col>13</xdr:col>
      <xdr:colOff>466576</xdr:colOff>
      <xdr:row>2</xdr:row>
      <xdr:rowOff>73025</xdr:rowOff>
    </xdr:from>
    <xdr:to>
      <xdr:col>14</xdr:col>
      <xdr:colOff>678243</xdr:colOff>
      <xdr:row>8</xdr:row>
      <xdr:rowOff>21166</xdr:rowOff>
    </xdr:to>
    <xdr:pic>
      <xdr:nvPicPr>
        <xdr:cNvPr id="10" name="Image 9" descr="Armoirievv">
          <a:extLst>
            <a:ext uri="{FF2B5EF4-FFF2-40B4-BE49-F238E27FC236}">
              <a16:creationId xmlns:a16="http://schemas.microsoft.com/office/drawing/2014/main" id="{00000000-0008-0000-4800-00000A000000}"/>
            </a:ext>
          </a:extLst>
        </xdr:cNvPr>
        <xdr:cNvPicPr>
          <a:picLocks noChangeAspect="1" noChangeArrowheads="1"/>
        </xdr:cNvPicPr>
      </xdr:nvPicPr>
      <xdr:blipFill>
        <a:blip xmlns:r="http://schemas.openxmlformats.org/officeDocument/2006/relationships" r:embed="rId1" cstate="print"/>
        <a:srcRect/>
        <a:stretch>
          <a:fillRect/>
        </a:stretch>
      </xdr:blipFill>
      <xdr:spPr bwMode="auto">
        <a:xfrm>
          <a:off x="13512016" y="454025"/>
          <a:ext cx="1004147" cy="1296881"/>
        </a:xfrm>
        <a:prstGeom prst="rect">
          <a:avLst/>
        </a:prstGeom>
        <a:noFill/>
        <a:ln w="9525" algn="ctr">
          <a:miter lim="800000"/>
          <a:headEnd/>
          <a:tailEnd/>
        </a:ln>
      </xdr:spPr>
    </xdr:pic>
    <xdr:clientData/>
  </xdr:twoCellAnchor>
  <xdr:twoCellAnchor editAs="oneCell">
    <xdr:from>
      <xdr:col>3</xdr:col>
      <xdr:colOff>110066</xdr:colOff>
      <xdr:row>2</xdr:row>
      <xdr:rowOff>138642</xdr:rowOff>
    </xdr:from>
    <xdr:to>
      <xdr:col>4</xdr:col>
      <xdr:colOff>259080</xdr:colOff>
      <xdr:row>7</xdr:row>
      <xdr:rowOff>82550</xdr:rowOff>
    </xdr:to>
    <xdr:pic>
      <xdr:nvPicPr>
        <xdr:cNvPr id="11" name="Image 10">
          <a:extLst>
            <a:ext uri="{FF2B5EF4-FFF2-40B4-BE49-F238E27FC236}">
              <a16:creationId xmlns:a16="http://schemas.microsoft.com/office/drawing/2014/main" id="{00000000-0008-0000-4800-00000B000000}"/>
            </a:ext>
          </a:extLst>
        </xdr:cNvPr>
        <xdr:cNvPicPr/>
      </xdr:nvPicPr>
      <xdr:blipFill>
        <a:blip xmlns:r="http://schemas.openxmlformats.org/officeDocument/2006/relationships" r:embed="rId2"/>
        <a:srcRect/>
        <a:stretch>
          <a:fillRect/>
        </a:stretch>
      </xdr:blipFill>
      <xdr:spPr bwMode="auto">
        <a:xfrm>
          <a:off x="5230706" y="519642"/>
          <a:ext cx="941494" cy="1117388"/>
        </a:xfrm>
        <a:prstGeom prst="rect">
          <a:avLst/>
        </a:prstGeom>
        <a:noFill/>
      </xdr:spPr>
    </xdr:pic>
    <xdr:clientData/>
  </xdr:twoCellAnchor>
</xdr:wsDr>
</file>

<file path=xl/drawings/drawing74.xml><?xml version="1.0" encoding="utf-8"?>
<xdr:wsDr xmlns:xdr="http://schemas.openxmlformats.org/drawingml/2006/spreadsheetDrawing" xmlns:a="http://schemas.openxmlformats.org/drawingml/2006/main">
  <xdr:twoCellAnchor>
    <xdr:from>
      <xdr:col>13</xdr:col>
      <xdr:colOff>348194</xdr:colOff>
      <xdr:row>2</xdr:row>
      <xdr:rowOff>44450</xdr:rowOff>
    </xdr:from>
    <xdr:to>
      <xdr:col>15</xdr:col>
      <xdr:colOff>57151</xdr:colOff>
      <xdr:row>6</xdr:row>
      <xdr:rowOff>139929</xdr:rowOff>
    </xdr:to>
    <xdr:pic>
      <xdr:nvPicPr>
        <xdr:cNvPr id="2" name="Image 1" descr="Armoirievv">
          <a:extLst>
            <a:ext uri="{FF2B5EF4-FFF2-40B4-BE49-F238E27FC236}">
              <a16:creationId xmlns:a16="http://schemas.microsoft.com/office/drawing/2014/main" id="{00000000-0008-0000-4900-000002000000}"/>
            </a:ext>
          </a:extLst>
        </xdr:cNvPr>
        <xdr:cNvPicPr>
          <a:picLocks noChangeAspect="1" noChangeArrowheads="1"/>
        </xdr:cNvPicPr>
      </xdr:nvPicPr>
      <xdr:blipFill>
        <a:blip xmlns:r="http://schemas.openxmlformats.org/officeDocument/2006/relationships" r:embed="rId1" cstate="print"/>
        <a:srcRect/>
        <a:stretch>
          <a:fillRect/>
        </a:stretch>
      </xdr:blipFill>
      <xdr:spPr bwMode="auto">
        <a:xfrm>
          <a:off x="10886654" y="425450"/>
          <a:ext cx="1011977" cy="1093699"/>
        </a:xfrm>
        <a:prstGeom prst="rect">
          <a:avLst/>
        </a:prstGeom>
        <a:noFill/>
        <a:ln w="9525" algn="ctr">
          <a:miter lim="800000"/>
          <a:headEnd/>
          <a:tailEnd/>
        </a:ln>
      </xdr:spPr>
    </xdr:pic>
    <xdr:clientData/>
  </xdr:twoCellAnchor>
  <xdr:twoCellAnchor editAs="oneCell">
    <xdr:from>
      <xdr:col>3</xdr:col>
      <xdr:colOff>110066</xdr:colOff>
      <xdr:row>2</xdr:row>
      <xdr:rowOff>138642</xdr:rowOff>
    </xdr:from>
    <xdr:to>
      <xdr:col>4</xdr:col>
      <xdr:colOff>495300</xdr:colOff>
      <xdr:row>6</xdr:row>
      <xdr:rowOff>6350</xdr:rowOff>
    </xdr:to>
    <xdr:pic>
      <xdr:nvPicPr>
        <xdr:cNvPr id="3" name="Image 2">
          <a:extLst>
            <a:ext uri="{FF2B5EF4-FFF2-40B4-BE49-F238E27FC236}">
              <a16:creationId xmlns:a16="http://schemas.microsoft.com/office/drawing/2014/main" id="{00000000-0008-0000-4900-000003000000}"/>
            </a:ext>
          </a:extLst>
        </xdr:cNvPr>
        <xdr:cNvPicPr/>
      </xdr:nvPicPr>
      <xdr:blipFill>
        <a:blip xmlns:r="http://schemas.openxmlformats.org/officeDocument/2006/relationships" r:embed="rId2"/>
        <a:srcRect/>
        <a:stretch>
          <a:fillRect/>
        </a:stretch>
      </xdr:blipFill>
      <xdr:spPr bwMode="auto">
        <a:xfrm>
          <a:off x="4887806" y="519642"/>
          <a:ext cx="941494" cy="865928"/>
        </a:xfrm>
        <a:prstGeom prst="rect">
          <a:avLst/>
        </a:prstGeom>
        <a:noFill/>
      </xdr:spPr>
    </xdr:pic>
    <xdr:clientData/>
  </xdr:twoCellAnchor>
  <xdr:twoCellAnchor>
    <xdr:from>
      <xdr:col>13</xdr:col>
      <xdr:colOff>348194</xdr:colOff>
      <xdr:row>2</xdr:row>
      <xdr:rowOff>44450</xdr:rowOff>
    </xdr:from>
    <xdr:to>
      <xdr:col>15</xdr:col>
      <xdr:colOff>57151</xdr:colOff>
      <xdr:row>6</xdr:row>
      <xdr:rowOff>139929</xdr:rowOff>
    </xdr:to>
    <xdr:pic>
      <xdr:nvPicPr>
        <xdr:cNvPr id="4" name="Image 1" descr="Armoirievv">
          <a:extLst>
            <a:ext uri="{FF2B5EF4-FFF2-40B4-BE49-F238E27FC236}">
              <a16:creationId xmlns:a16="http://schemas.microsoft.com/office/drawing/2014/main" id="{00000000-0008-0000-4900-000004000000}"/>
            </a:ext>
          </a:extLst>
        </xdr:cNvPr>
        <xdr:cNvPicPr>
          <a:picLocks noChangeAspect="1" noChangeArrowheads="1"/>
        </xdr:cNvPicPr>
      </xdr:nvPicPr>
      <xdr:blipFill>
        <a:blip xmlns:r="http://schemas.openxmlformats.org/officeDocument/2006/relationships" r:embed="rId1" cstate="print"/>
        <a:srcRect/>
        <a:stretch>
          <a:fillRect/>
        </a:stretch>
      </xdr:blipFill>
      <xdr:spPr bwMode="auto">
        <a:xfrm>
          <a:off x="10886654" y="425450"/>
          <a:ext cx="1011977" cy="1093699"/>
        </a:xfrm>
        <a:prstGeom prst="rect">
          <a:avLst/>
        </a:prstGeom>
        <a:noFill/>
        <a:ln w="9525" algn="ctr">
          <a:miter lim="800000"/>
          <a:headEnd/>
          <a:tailEnd/>
        </a:ln>
      </xdr:spPr>
    </xdr:pic>
    <xdr:clientData/>
  </xdr:twoCellAnchor>
  <xdr:twoCellAnchor editAs="oneCell">
    <xdr:from>
      <xdr:col>3</xdr:col>
      <xdr:colOff>110066</xdr:colOff>
      <xdr:row>2</xdr:row>
      <xdr:rowOff>138642</xdr:rowOff>
    </xdr:from>
    <xdr:to>
      <xdr:col>4</xdr:col>
      <xdr:colOff>495300</xdr:colOff>
      <xdr:row>6</xdr:row>
      <xdr:rowOff>6350</xdr:rowOff>
    </xdr:to>
    <xdr:pic>
      <xdr:nvPicPr>
        <xdr:cNvPr id="5" name="Image 4">
          <a:extLst>
            <a:ext uri="{FF2B5EF4-FFF2-40B4-BE49-F238E27FC236}">
              <a16:creationId xmlns:a16="http://schemas.microsoft.com/office/drawing/2014/main" id="{00000000-0008-0000-4900-000005000000}"/>
            </a:ext>
          </a:extLst>
        </xdr:cNvPr>
        <xdr:cNvPicPr/>
      </xdr:nvPicPr>
      <xdr:blipFill>
        <a:blip xmlns:r="http://schemas.openxmlformats.org/officeDocument/2006/relationships" r:embed="rId2"/>
        <a:srcRect/>
        <a:stretch>
          <a:fillRect/>
        </a:stretch>
      </xdr:blipFill>
      <xdr:spPr bwMode="auto">
        <a:xfrm>
          <a:off x="4887806" y="519642"/>
          <a:ext cx="941494" cy="865928"/>
        </a:xfrm>
        <a:prstGeom prst="rect">
          <a:avLst/>
        </a:prstGeom>
        <a:noFill/>
      </xdr:spPr>
    </xdr:pic>
    <xdr:clientData/>
  </xdr:twoCellAnchor>
  <xdr:twoCellAnchor>
    <xdr:from>
      <xdr:col>13</xdr:col>
      <xdr:colOff>348194</xdr:colOff>
      <xdr:row>2</xdr:row>
      <xdr:rowOff>44450</xdr:rowOff>
    </xdr:from>
    <xdr:to>
      <xdr:col>15</xdr:col>
      <xdr:colOff>57151</xdr:colOff>
      <xdr:row>6</xdr:row>
      <xdr:rowOff>139929</xdr:rowOff>
    </xdr:to>
    <xdr:pic>
      <xdr:nvPicPr>
        <xdr:cNvPr id="6" name="Image 5" descr="Armoirievv">
          <a:extLst>
            <a:ext uri="{FF2B5EF4-FFF2-40B4-BE49-F238E27FC236}">
              <a16:creationId xmlns:a16="http://schemas.microsoft.com/office/drawing/2014/main" id="{00000000-0008-0000-4900-000006000000}"/>
            </a:ext>
          </a:extLst>
        </xdr:cNvPr>
        <xdr:cNvPicPr>
          <a:picLocks noChangeAspect="1" noChangeArrowheads="1"/>
        </xdr:cNvPicPr>
      </xdr:nvPicPr>
      <xdr:blipFill>
        <a:blip xmlns:r="http://schemas.openxmlformats.org/officeDocument/2006/relationships" r:embed="rId1" cstate="print"/>
        <a:srcRect/>
        <a:stretch>
          <a:fillRect/>
        </a:stretch>
      </xdr:blipFill>
      <xdr:spPr bwMode="auto">
        <a:xfrm>
          <a:off x="10886654" y="425450"/>
          <a:ext cx="1011977" cy="1093699"/>
        </a:xfrm>
        <a:prstGeom prst="rect">
          <a:avLst/>
        </a:prstGeom>
        <a:noFill/>
        <a:ln w="9525" algn="ctr">
          <a:miter lim="800000"/>
          <a:headEnd/>
          <a:tailEnd/>
        </a:ln>
      </xdr:spPr>
    </xdr:pic>
    <xdr:clientData/>
  </xdr:twoCellAnchor>
  <xdr:twoCellAnchor editAs="oneCell">
    <xdr:from>
      <xdr:col>3</xdr:col>
      <xdr:colOff>110066</xdr:colOff>
      <xdr:row>2</xdr:row>
      <xdr:rowOff>138642</xdr:rowOff>
    </xdr:from>
    <xdr:to>
      <xdr:col>4</xdr:col>
      <xdr:colOff>495300</xdr:colOff>
      <xdr:row>6</xdr:row>
      <xdr:rowOff>6350</xdr:rowOff>
    </xdr:to>
    <xdr:pic>
      <xdr:nvPicPr>
        <xdr:cNvPr id="7" name="Image 6">
          <a:extLst>
            <a:ext uri="{FF2B5EF4-FFF2-40B4-BE49-F238E27FC236}">
              <a16:creationId xmlns:a16="http://schemas.microsoft.com/office/drawing/2014/main" id="{00000000-0008-0000-4900-000007000000}"/>
            </a:ext>
          </a:extLst>
        </xdr:cNvPr>
        <xdr:cNvPicPr/>
      </xdr:nvPicPr>
      <xdr:blipFill>
        <a:blip xmlns:r="http://schemas.openxmlformats.org/officeDocument/2006/relationships" r:embed="rId2"/>
        <a:srcRect/>
        <a:stretch>
          <a:fillRect/>
        </a:stretch>
      </xdr:blipFill>
      <xdr:spPr bwMode="auto">
        <a:xfrm>
          <a:off x="4887806" y="519642"/>
          <a:ext cx="941494" cy="865928"/>
        </a:xfrm>
        <a:prstGeom prst="rect">
          <a:avLst/>
        </a:prstGeom>
        <a:noFill/>
      </xdr:spPr>
    </xdr:pic>
    <xdr:clientData/>
  </xdr:twoCellAnchor>
  <xdr:twoCellAnchor>
    <xdr:from>
      <xdr:col>13</xdr:col>
      <xdr:colOff>348194</xdr:colOff>
      <xdr:row>2</xdr:row>
      <xdr:rowOff>44450</xdr:rowOff>
    </xdr:from>
    <xdr:to>
      <xdr:col>15</xdr:col>
      <xdr:colOff>57151</xdr:colOff>
      <xdr:row>6</xdr:row>
      <xdr:rowOff>139929</xdr:rowOff>
    </xdr:to>
    <xdr:pic>
      <xdr:nvPicPr>
        <xdr:cNvPr id="8" name="Image 7" descr="Armoirievv">
          <a:extLst>
            <a:ext uri="{FF2B5EF4-FFF2-40B4-BE49-F238E27FC236}">
              <a16:creationId xmlns:a16="http://schemas.microsoft.com/office/drawing/2014/main" id="{00000000-0008-0000-4900-000008000000}"/>
            </a:ext>
          </a:extLst>
        </xdr:cNvPr>
        <xdr:cNvPicPr>
          <a:picLocks noChangeAspect="1" noChangeArrowheads="1"/>
        </xdr:cNvPicPr>
      </xdr:nvPicPr>
      <xdr:blipFill>
        <a:blip xmlns:r="http://schemas.openxmlformats.org/officeDocument/2006/relationships" r:embed="rId1" cstate="print"/>
        <a:srcRect/>
        <a:stretch>
          <a:fillRect/>
        </a:stretch>
      </xdr:blipFill>
      <xdr:spPr bwMode="auto">
        <a:xfrm>
          <a:off x="10886654" y="425450"/>
          <a:ext cx="1011977" cy="1093699"/>
        </a:xfrm>
        <a:prstGeom prst="rect">
          <a:avLst/>
        </a:prstGeom>
        <a:noFill/>
        <a:ln w="9525" algn="ctr">
          <a:miter lim="800000"/>
          <a:headEnd/>
          <a:tailEnd/>
        </a:ln>
      </xdr:spPr>
    </xdr:pic>
    <xdr:clientData/>
  </xdr:twoCellAnchor>
  <xdr:twoCellAnchor editAs="oneCell">
    <xdr:from>
      <xdr:col>3</xdr:col>
      <xdr:colOff>110066</xdr:colOff>
      <xdr:row>2</xdr:row>
      <xdr:rowOff>138642</xdr:rowOff>
    </xdr:from>
    <xdr:to>
      <xdr:col>4</xdr:col>
      <xdr:colOff>495300</xdr:colOff>
      <xdr:row>6</xdr:row>
      <xdr:rowOff>6350</xdr:rowOff>
    </xdr:to>
    <xdr:pic>
      <xdr:nvPicPr>
        <xdr:cNvPr id="9" name="Image 8">
          <a:extLst>
            <a:ext uri="{FF2B5EF4-FFF2-40B4-BE49-F238E27FC236}">
              <a16:creationId xmlns:a16="http://schemas.microsoft.com/office/drawing/2014/main" id="{00000000-0008-0000-4900-000009000000}"/>
            </a:ext>
          </a:extLst>
        </xdr:cNvPr>
        <xdr:cNvPicPr/>
      </xdr:nvPicPr>
      <xdr:blipFill>
        <a:blip xmlns:r="http://schemas.openxmlformats.org/officeDocument/2006/relationships" r:embed="rId2"/>
        <a:srcRect/>
        <a:stretch>
          <a:fillRect/>
        </a:stretch>
      </xdr:blipFill>
      <xdr:spPr bwMode="auto">
        <a:xfrm>
          <a:off x="4887806" y="519642"/>
          <a:ext cx="941494" cy="865928"/>
        </a:xfrm>
        <a:prstGeom prst="rect">
          <a:avLst/>
        </a:prstGeom>
        <a:noFill/>
      </xdr:spPr>
    </xdr:pic>
    <xdr:clientData/>
  </xdr:twoCellAnchor>
</xdr:wsDr>
</file>

<file path=xl/drawings/drawing75.xml><?xml version="1.0" encoding="utf-8"?>
<xdr:wsDr xmlns:xdr="http://schemas.openxmlformats.org/drawingml/2006/spreadsheetDrawing" xmlns:a="http://schemas.openxmlformats.org/drawingml/2006/main">
  <xdr:twoCellAnchor>
    <xdr:from>
      <xdr:col>13</xdr:col>
      <xdr:colOff>466576</xdr:colOff>
      <xdr:row>2</xdr:row>
      <xdr:rowOff>73025</xdr:rowOff>
    </xdr:from>
    <xdr:to>
      <xdr:col>14</xdr:col>
      <xdr:colOff>678243</xdr:colOff>
      <xdr:row>8</xdr:row>
      <xdr:rowOff>21166</xdr:rowOff>
    </xdr:to>
    <xdr:pic>
      <xdr:nvPicPr>
        <xdr:cNvPr id="2" name="Image 1" descr="Armoirievv">
          <a:extLst>
            <a:ext uri="{FF2B5EF4-FFF2-40B4-BE49-F238E27FC236}">
              <a16:creationId xmlns:a16="http://schemas.microsoft.com/office/drawing/2014/main" id="{00000000-0008-0000-4A00-000002000000}"/>
            </a:ext>
          </a:extLst>
        </xdr:cNvPr>
        <xdr:cNvPicPr>
          <a:picLocks noChangeAspect="1" noChangeArrowheads="1"/>
        </xdr:cNvPicPr>
      </xdr:nvPicPr>
      <xdr:blipFill>
        <a:blip xmlns:r="http://schemas.openxmlformats.org/officeDocument/2006/relationships" r:embed="rId1" cstate="print"/>
        <a:srcRect/>
        <a:stretch>
          <a:fillRect/>
        </a:stretch>
      </xdr:blipFill>
      <xdr:spPr bwMode="auto">
        <a:xfrm>
          <a:off x="13512016" y="454025"/>
          <a:ext cx="1004147" cy="1296881"/>
        </a:xfrm>
        <a:prstGeom prst="rect">
          <a:avLst/>
        </a:prstGeom>
        <a:noFill/>
        <a:ln w="9525" algn="ctr">
          <a:miter lim="800000"/>
          <a:headEnd/>
          <a:tailEnd/>
        </a:ln>
      </xdr:spPr>
    </xdr:pic>
    <xdr:clientData/>
  </xdr:twoCellAnchor>
  <xdr:twoCellAnchor editAs="oneCell">
    <xdr:from>
      <xdr:col>3</xdr:col>
      <xdr:colOff>110066</xdr:colOff>
      <xdr:row>2</xdr:row>
      <xdr:rowOff>138642</xdr:rowOff>
    </xdr:from>
    <xdr:to>
      <xdr:col>4</xdr:col>
      <xdr:colOff>259080</xdr:colOff>
      <xdr:row>7</xdr:row>
      <xdr:rowOff>82550</xdr:rowOff>
    </xdr:to>
    <xdr:pic>
      <xdr:nvPicPr>
        <xdr:cNvPr id="3" name="Image 2">
          <a:extLst>
            <a:ext uri="{FF2B5EF4-FFF2-40B4-BE49-F238E27FC236}">
              <a16:creationId xmlns:a16="http://schemas.microsoft.com/office/drawing/2014/main" id="{00000000-0008-0000-4A00-000003000000}"/>
            </a:ext>
          </a:extLst>
        </xdr:cNvPr>
        <xdr:cNvPicPr/>
      </xdr:nvPicPr>
      <xdr:blipFill>
        <a:blip xmlns:r="http://schemas.openxmlformats.org/officeDocument/2006/relationships" r:embed="rId2"/>
        <a:srcRect/>
        <a:stretch>
          <a:fillRect/>
        </a:stretch>
      </xdr:blipFill>
      <xdr:spPr bwMode="auto">
        <a:xfrm>
          <a:off x="5230706" y="519642"/>
          <a:ext cx="941494" cy="1117388"/>
        </a:xfrm>
        <a:prstGeom prst="rect">
          <a:avLst/>
        </a:prstGeom>
        <a:noFill/>
      </xdr:spPr>
    </xdr:pic>
    <xdr:clientData/>
  </xdr:twoCellAnchor>
  <xdr:twoCellAnchor>
    <xdr:from>
      <xdr:col>13</xdr:col>
      <xdr:colOff>466576</xdr:colOff>
      <xdr:row>2</xdr:row>
      <xdr:rowOff>73025</xdr:rowOff>
    </xdr:from>
    <xdr:to>
      <xdr:col>14</xdr:col>
      <xdr:colOff>678243</xdr:colOff>
      <xdr:row>8</xdr:row>
      <xdr:rowOff>21166</xdr:rowOff>
    </xdr:to>
    <xdr:pic>
      <xdr:nvPicPr>
        <xdr:cNvPr id="4" name="Image 3" descr="Armoirievv">
          <a:extLst>
            <a:ext uri="{FF2B5EF4-FFF2-40B4-BE49-F238E27FC236}">
              <a16:creationId xmlns:a16="http://schemas.microsoft.com/office/drawing/2014/main" id="{00000000-0008-0000-4A00-000004000000}"/>
            </a:ext>
          </a:extLst>
        </xdr:cNvPr>
        <xdr:cNvPicPr>
          <a:picLocks noChangeAspect="1" noChangeArrowheads="1"/>
        </xdr:cNvPicPr>
      </xdr:nvPicPr>
      <xdr:blipFill>
        <a:blip xmlns:r="http://schemas.openxmlformats.org/officeDocument/2006/relationships" r:embed="rId1" cstate="print"/>
        <a:srcRect/>
        <a:stretch>
          <a:fillRect/>
        </a:stretch>
      </xdr:blipFill>
      <xdr:spPr bwMode="auto">
        <a:xfrm>
          <a:off x="13512016" y="454025"/>
          <a:ext cx="1004147" cy="1296881"/>
        </a:xfrm>
        <a:prstGeom prst="rect">
          <a:avLst/>
        </a:prstGeom>
        <a:noFill/>
        <a:ln w="9525" algn="ctr">
          <a:miter lim="800000"/>
          <a:headEnd/>
          <a:tailEnd/>
        </a:ln>
      </xdr:spPr>
    </xdr:pic>
    <xdr:clientData/>
  </xdr:twoCellAnchor>
  <xdr:twoCellAnchor editAs="oneCell">
    <xdr:from>
      <xdr:col>3</xdr:col>
      <xdr:colOff>110066</xdr:colOff>
      <xdr:row>2</xdr:row>
      <xdr:rowOff>138642</xdr:rowOff>
    </xdr:from>
    <xdr:to>
      <xdr:col>4</xdr:col>
      <xdr:colOff>259080</xdr:colOff>
      <xdr:row>7</xdr:row>
      <xdr:rowOff>82550</xdr:rowOff>
    </xdr:to>
    <xdr:pic>
      <xdr:nvPicPr>
        <xdr:cNvPr id="5" name="Image 4">
          <a:extLst>
            <a:ext uri="{FF2B5EF4-FFF2-40B4-BE49-F238E27FC236}">
              <a16:creationId xmlns:a16="http://schemas.microsoft.com/office/drawing/2014/main" id="{00000000-0008-0000-4A00-000005000000}"/>
            </a:ext>
          </a:extLst>
        </xdr:cNvPr>
        <xdr:cNvPicPr/>
      </xdr:nvPicPr>
      <xdr:blipFill>
        <a:blip xmlns:r="http://schemas.openxmlformats.org/officeDocument/2006/relationships" r:embed="rId2"/>
        <a:srcRect/>
        <a:stretch>
          <a:fillRect/>
        </a:stretch>
      </xdr:blipFill>
      <xdr:spPr bwMode="auto">
        <a:xfrm>
          <a:off x="5230706" y="519642"/>
          <a:ext cx="941494" cy="1117388"/>
        </a:xfrm>
        <a:prstGeom prst="rect">
          <a:avLst/>
        </a:prstGeom>
        <a:noFill/>
      </xdr:spPr>
    </xdr:pic>
    <xdr:clientData/>
  </xdr:twoCellAnchor>
  <xdr:twoCellAnchor>
    <xdr:from>
      <xdr:col>13</xdr:col>
      <xdr:colOff>466576</xdr:colOff>
      <xdr:row>2</xdr:row>
      <xdr:rowOff>73025</xdr:rowOff>
    </xdr:from>
    <xdr:to>
      <xdr:col>14</xdr:col>
      <xdr:colOff>678243</xdr:colOff>
      <xdr:row>8</xdr:row>
      <xdr:rowOff>21166</xdr:rowOff>
    </xdr:to>
    <xdr:pic>
      <xdr:nvPicPr>
        <xdr:cNvPr id="6" name="Image 5" descr="Armoirievv">
          <a:extLst>
            <a:ext uri="{FF2B5EF4-FFF2-40B4-BE49-F238E27FC236}">
              <a16:creationId xmlns:a16="http://schemas.microsoft.com/office/drawing/2014/main" id="{00000000-0008-0000-4A00-000006000000}"/>
            </a:ext>
          </a:extLst>
        </xdr:cNvPr>
        <xdr:cNvPicPr>
          <a:picLocks noChangeAspect="1" noChangeArrowheads="1"/>
        </xdr:cNvPicPr>
      </xdr:nvPicPr>
      <xdr:blipFill>
        <a:blip xmlns:r="http://schemas.openxmlformats.org/officeDocument/2006/relationships" r:embed="rId1" cstate="print"/>
        <a:srcRect/>
        <a:stretch>
          <a:fillRect/>
        </a:stretch>
      </xdr:blipFill>
      <xdr:spPr bwMode="auto">
        <a:xfrm>
          <a:off x="13512016" y="454025"/>
          <a:ext cx="1004147" cy="1296881"/>
        </a:xfrm>
        <a:prstGeom prst="rect">
          <a:avLst/>
        </a:prstGeom>
        <a:noFill/>
        <a:ln w="9525" algn="ctr">
          <a:miter lim="800000"/>
          <a:headEnd/>
          <a:tailEnd/>
        </a:ln>
      </xdr:spPr>
    </xdr:pic>
    <xdr:clientData/>
  </xdr:twoCellAnchor>
  <xdr:twoCellAnchor editAs="oneCell">
    <xdr:from>
      <xdr:col>3</xdr:col>
      <xdr:colOff>110066</xdr:colOff>
      <xdr:row>2</xdr:row>
      <xdr:rowOff>138642</xdr:rowOff>
    </xdr:from>
    <xdr:to>
      <xdr:col>4</xdr:col>
      <xdr:colOff>259080</xdr:colOff>
      <xdr:row>7</xdr:row>
      <xdr:rowOff>82550</xdr:rowOff>
    </xdr:to>
    <xdr:pic>
      <xdr:nvPicPr>
        <xdr:cNvPr id="7" name="Image 6">
          <a:extLst>
            <a:ext uri="{FF2B5EF4-FFF2-40B4-BE49-F238E27FC236}">
              <a16:creationId xmlns:a16="http://schemas.microsoft.com/office/drawing/2014/main" id="{00000000-0008-0000-4A00-000007000000}"/>
            </a:ext>
          </a:extLst>
        </xdr:cNvPr>
        <xdr:cNvPicPr/>
      </xdr:nvPicPr>
      <xdr:blipFill>
        <a:blip xmlns:r="http://schemas.openxmlformats.org/officeDocument/2006/relationships" r:embed="rId2"/>
        <a:srcRect/>
        <a:stretch>
          <a:fillRect/>
        </a:stretch>
      </xdr:blipFill>
      <xdr:spPr bwMode="auto">
        <a:xfrm>
          <a:off x="5230706" y="519642"/>
          <a:ext cx="941494" cy="1117388"/>
        </a:xfrm>
        <a:prstGeom prst="rect">
          <a:avLst/>
        </a:prstGeom>
        <a:noFill/>
      </xdr:spPr>
    </xdr:pic>
    <xdr:clientData/>
  </xdr:twoCellAnchor>
  <xdr:twoCellAnchor>
    <xdr:from>
      <xdr:col>13</xdr:col>
      <xdr:colOff>466576</xdr:colOff>
      <xdr:row>2</xdr:row>
      <xdr:rowOff>73025</xdr:rowOff>
    </xdr:from>
    <xdr:to>
      <xdr:col>14</xdr:col>
      <xdr:colOff>678243</xdr:colOff>
      <xdr:row>8</xdr:row>
      <xdr:rowOff>21166</xdr:rowOff>
    </xdr:to>
    <xdr:pic>
      <xdr:nvPicPr>
        <xdr:cNvPr id="8" name="Image 7" descr="Armoirievv">
          <a:extLst>
            <a:ext uri="{FF2B5EF4-FFF2-40B4-BE49-F238E27FC236}">
              <a16:creationId xmlns:a16="http://schemas.microsoft.com/office/drawing/2014/main" id="{00000000-0008-0000-4A00-000008000000}"/>
            </a:ext>
          </a:extLst>
        </xdr:cNvPr>
        <xdr:cNvPicPr>
          <a:picLocks noChangeAspect="1" noChangeArrowheads="1"/>
        </xdr:cNvPicPr>
      </xdr:nvPicPr>
      <xdr:blipFill>
        <a:blip xmlns:r="http://schemas.openxmlformats.org/officeDocument/2006/relationships" r:embed="rId1" cstate="print"/>
        <a:srcRect/>
        <a:stretch>
          <a:fillRect/>
        </a:stretch>
      </xdr:blipFill>
      <xdr:spPr bwMode="auto">
        <a:xfrm>
          <a:off x="13512016" y="454025"/>
          <a:ext cx="1004147" cy="1296881"/>
        </a:xfrm>
        <a:prstGeom prst="rect">
          <a:avLst/>
        </a:prstGeom>
        <a:noFill/>
        <a:ln w="9525" algn="ctr">
          <a:miter lim="800000"/>
          <a:headEnd/>
          <a:tailEnd/>
        </a:ln>
      </xdr:spPr>
    </xdr:pic>
    <xdr:clientData/>
  </xdr:twoCellAnchor>
  <xdr:twoCellAnchor editAs="oneCell">
    <xdr:from>
      <xdr:col>3</xdr:col>
      <xdr:colOff>110066</xdr:colOff>
      <xdr:row>2</xdr:row>
      <xdr:rowOff>138642</xdr:rowOff>
    </xdr:from>
    <xdr:to>
      <xdr:col>4</xdr:col>
      <xdr:colOff>259080</xdr:colOff>
      <xdr:row>7</xdr:row>
      <xdr:rowOff>82550</xdr:rowOff>
    </xdr:to>
    <xdr:pic>
      <xdr:nvPicPr>
        <xdr:cNvPr id="9" name="Image 8">
          <a:extLst>
            <a:ext uri="{FF2B5EF4-FFF2-40B4-BE49-F238E27FC236}">
              <a16:creationId xmlns:a16="http://schemas.microsoft.com/office/drawing/2014/main" id="{00000000-0008-0000-4A00-000009000000}"/>
            </a:ext>
          </a:extLst>
        </xdr:cNvPr>
        <xdr:cNvPicPr/>
      </xdr:nvPicPr>
      <xdr:blipFill>
        <a:blip xmlns:r="http://schemas.openxmlformats.org/officeDocument/2006/relationships" r:embed="rId2"/>
        <a:srcRect/>
        <a:stretch>
          <a:fillRect/>
        </a:stretch>
      </xdr:blipFill>
      <xdr:spPr bwMode="auto">
        <a:xfrm>
          <a:off x="5230706" y="519642"/>
          <a:ext cx="941494" cy="1117388"/>
        </a:xfrm>
        <a:prstGeom prst="rect">
          <a:avLst/>
        </a:prstGeom>
        <a:noFill/>
      </xdr:spPr>
    </xdr:pic>
    <xdr:clientData/>
  </xdr:twoCellAnchor>
  <xdr:twoCellAnchor>
    <xdr:from>
      <xdr:col>13</xdr:col>
      <xdr:colOff>466576</xdr:colOff>
      <xdr:row>2</xdr:row>
      <xdr:rowOff>73025</xdr:rowOff>
    </xdr:from>
    <xdr:to>
      <xdr:col>14</xdr:col>
      <xdr:colOff>678243</xdr:colOff>
      <xdr:row>8</xdr:row>
      <xdr:rowOff>21166</xdr:rowOff>
    </xdr:to>
    <xdr:pic>
      <xdr:nvPicPr>
        <xdr:cNvPr id="10" name="Image 9" descr="Armoirievv">
          <a:extLst>
            <a:ext uri="{FF2B5EF4-FFF2-40B4-BE49-F238E27FC236}">
              <a16:creationId xmlns:a16="http://schemas.microsoft.com/office/drawing/2014/main" id="{00000000-0008-0000-4A00-00000A000000}"/>
            </a:ext>
          </a:extLst>
        </xdr:cNvPr>
        <xdr:cNvPicPr>
          <a:picLocks noChangeAspect="1" noChangeArrowheads="1"/>
        </xdr:cNvPicPr>
      </xdr:nvPicPr>
      <xdr:blipFill>
        <a:blip xmlns:r="http://schemas.openxmlformats.org/officeDocument/2006/relationships" r:embed="rId1" cstate="print"/>
        <a:srcRect/>
        <a:stretch>
          <a:fillRect/>
        </a:stretch>
      </xdr:blipFill>
      <xdr:spPr bwMode="auto">
        <a:xfrm>
          <a:off x="13512016" y="454025"/>
          <a:ext cx="1004147" cy="1296881"/>
        </a:xfrm>
        <a:prstGeom prst="rect">
          <a:avLst/>
        </a:prstGeom>
        <a:noFill/>
        <a:ln w="9525" algn="ctr">
          <a:miter lim="800000"/>
          <a:headEnd/>
          <a:tailEnd/>
        </a:ln>
      </xdr:spPr>
    </xdr:pic>
    <xdr:clientData/>
  </xdr:twoCellAnchor>
  <xdr:twoCellAnchor editAs="oneCell">
    <xdr:from>
      <xdr:col>3</xdr:col>
      <xdr:colOff>110066</xdr:colOff>
      <xdr:row>2</xdr:row>
      <xdr:rowOff>138642</xdr:rowOff>
    </xdr:from>
    <xdr:to>
      <xdr:col>4</xdr:col>
      <xdr:colOff>259080</xdr:colOff>
      <xdr:row>7</xdr:row>
      <xdr:rowOff>82550</xdr:rowOff>
    </xdr:to>
    <xdr:pic>
      <xdr:nvPicPr>
        <xdr:cNvPr id="11" name="Image 10">
          <a:extLst>
            <a:ext uri="{FF2B5EF4-FFF2-40B4-BE49-F238E27FC236}">
              <a16:creationId xmlns:a16="http://schemas.microsoft.com/office/drawing/2014/main" id="{00000000-0008-0000-4A00-00000B000000}"/>
            </a:ext>
          </a:extLst>
        </xdr:cNvPr>
        <xdr:cNvPicPr/>
      </xdr:nvPicPr>
      <xdr:blipFill>
        <a:blip xmlns:r="http://schemas.openxmlformats.org/officeDocument/2006/relationships" r:embed="rId2"/>
        <a:srcRect/>
        <a:stretch>
          <a:fillRect/>
        </a:stretch>
      </xdr:blipFill>
      <xdr:spPr bwMode="auto">
        <a:xfrm>
          <a:off x="5230706" y="519642"/>
          <a:ext cx="941494" cy="1117388"/>
        </a:xfrm>
        <a:prstGeom prst="rect">
          <a:avLst/>
        </a:prstGeom>
        <a:noFill/>
      </xdr:spPr>
    </xdr:pic>
    <xdr:clientData/>
  </xdr:twoCellAnchor>
</xdr:wsDr>
</file>

<file path=xl/drawings/drawing76.xml><?xml version="1.0" encoding="utf-8"?>
<xdr:wsDr xmlns:xdr="http://schemas.openxmlformats.org/drawingml/2006/spreadsheetDrawing" xmlns:a="http://schemas.openxmlformats.org/drawingml/2006/main">
  <xdr:twoCellAnchor>
    <xdr:from>
      <xdr:col>13</xdr:col>
      <xdr:colOff>348194</xdr:colOff>
      <xdr:row>2</xdr:row>
      <xdr:rowOff>44450</xdr:rowOff>
    </xdr:from>
    <xdr:to>
      <xdr:col>15</xdr:col>
      <xdr:colOff>57151</xdr:colOff>
      <xdr:row>6</xdr:row>
      <xdr:rowOff>139929</xdr:rowOff>
    </xdr:to>
    <xdr:pic>
      <xdr:nvPicPr>
        <xdr:cNvPr id="2" name="Image 1" descr="Armoirievv">
          <a:extLst>
            <a:ext uri="{FF2B5EF4-FFF2-40B4-BE49-F238E27FC236}">
              <a16:creationId xmlns:a16="http://schemas.microsoft.com/office/drawing/2014/main" id="{00000000-0008-0000-4B00-000002000000}"/>
            </a:ext>
          </a:extLst>
        </xdr:cNvPr>
        <xdr:cNvPicPr>
          <a:picLocks noChangeAspect="1" noChangeArrowheads="1"/>
        </xdr:cNvPicPr>
      </xdr:nvPicPr>
      <xdr:blipFill>
        <a:blip xmlns:r="http://schemas.openxmlformats.org/officeDocument/2006/relationships" r:embed="rId1" cstate="print"/>
        <a:srcRect/>
        <a:stretch>
          <a:fillRect/>
        </a:stretch>
      </xdr:blipFill>
      <xdr:spPr bwMode="auto">
        <a:xfrm>
          <a:off x="10886654" y="425450"/>
          <a:ext cx="1011977" cy="1093699"/>
        </a:xfrm>
        <a:prstGeom prst="rect">
          <a:avLst/>
        </a:prstGeom>
        <a:noFill/>
        <a:ln w="9525" algn="ctr">
          <a:miter lim="800000"/>
          <a:headEnd/>
          <a:tailEnd/>
        </a:ln>
      </xdr:spPr>
    </xdr:pic>
    <xdr:clientData/>
  </xdr:twoCellAnchor>
  <xdr:twoCellAnchor editAs="oneCell">
    <xdr:from>
      <xdr:col>3</xdr:col>
      <xdr:colOff>110066</xdr:colOff>
      <xdr:row>2</xdr:row>
      <xdr:rowOff>138642</xdr:rowOff>
    </xdr:from>
    <xdr:to>
      <xdr:col>4</xdr:col>
      <xdr:colOff>495300</xdr:colOff>
      <xdr:row>6</xdr:row>
      <xdr:rowOff>6350</xdr:rowOff>
    </xdr:to>
    <xdr:pic>
      <xdr:nvPicPr>
        <xdr:cNvPr id="3" name="Image 2">
          <a:extLst>
            <a:ext uri="{FF2B5EF4-FFF2-40B4-BE49-F238E27FC236}">
              <a16:creationId xmlns:a16="http://schemas.microsoft.com/office/drawing/2014/main" id="{00000000-0008-0000-4B00-000003000000}"/>
            </a:ext>
          </a:extLst>
        </xdr:cNvPr>
        <xdr:cNvPicPr/>
      </xdr:nvPicPr>
      <xdr:blipFill>
        <a:blip xmlns:r="http://schemas.openxmlformats.org/officeDocument/2006/relationships" r:embed="rId2"/>
        <a:srcRect/>
        <a:stretch>
          <a:fillRect/>
        </a:stretch>
      </xdr:blipFill>
      <xdr:spPr bwMode="auto">
        <a:xfrm>
          <a:off x="4887806" y="519642"/>
          <a:ext cx="941494" cy="865928"/>
        </a:xfrm>
        <a:prstGeom prst="rect">
          <a:avLst/>
        </a:prstGeom>
        <a:noFill/>
      </xdr:spPr>
    </xdr:pic>
    <xdr:clientData/>
  </xdr:twoCellAnchor>
  <xdr:twoCellAnchor>
    <xdr:from>
      <xdr:col>13</xdr:col>
      <xdr:colOff>348194</xdr:colOff>
      <xdr:row>2</xdr:row>
      <xdr:rowOff>44450</xdr:rowOff>
    </xdr:from>
    <xdr:to>
      <xdr:col>15</xdr:col>
      <xdr:colOff>57151</xdr:colOff>
      <xdr:row>6</xdr:row>
      <xdr:rowOff>139929</xdr:rowOff>
    </xdr:to>
    <xdr:pic>
      <xdr:nvPicPr>
        <xdr:cNvPr id="4" name="Image 1" descr="Armoirievv">
          <a:extLst>
            <a:ext uri="{FF2B5EF4-FFF2-40B4-BE49-F238E27FC236}">
              <a16:creationId xmlns:a16="http://schemas.microsoft.com/office/drawing/2014/main" id="{00000000-0008-0000-4B00-000004000000}"/>
            </a:ext>
          </a:extLst>
        </xdr:cNvPr>
        <xdr:cNvPicPr>
          <a:picLocks noChangeAspect="1" noChangeArrowheads="1"/>
        </xdr:cNvPicPr>
      </xdr:nvPicPr>
      <xdr:blipFill>
        <a:blip xmlns:r="http://schemas.openxmlformats.org/officeDocument/2006/relationships" r:embed="rId1" cstate="print"/>
        <a:srcRect/>
        <a:stretch>
          <a:fillRect/>
        </a:stretch>
      </xdr:blipFill>
      <xdr:spPr bwMode="auto">
        <a:xfrm>
          <a:off x="10886654" y="425450"/>
          <a:ext cx="1011977" cy="1093699"/>
        </a:xfrm>
        <a:prstGeom prst="rect">
          <a:avLst/>
        </a:prstGeom>
        <a:noFill/>
        <a:ln w="9525" algn="ctr">
          <a:miter lim="800000"/>
          <a:headEnd/>
          <a:tailEnd/>
        </a:ln>
      </xdr:spPr>
    </xdr:pic>
    <xdr:clientData/>
  </xdr:twoCellAnchor>
  <xdr:twoCellAnchor editAs="oneCell">
    <xdr:from>
      <xdr:col>3</xdr:col>
      <xdr:colOff>110066</xdr:colOff>
      <xdr:row>2</xdr:row>
      <xdr:rowOff>138642</xdr:rowOff>
    </xdr:from>
    <xdr:to>
      <xdr:col>4</xdr:col>
      <xdr:colOff>495300</xdr:colOff>
      <xdr:row>6</xdr:row>
      <xdr:rowOff>6350</xdr:rowOff>
    </xdr:to>
    <xdr:pic>
      <xdr:nvPicPr>
        <xdr:cNvPr id="5" name="Image 4">
          <a:extLst>
            <a:ext uri="{FF2B5EF4-FFF2-40B4-BE49-F238E27FC236}">
              <a16:creationId xmlns:a16="http://schemas.microsoft.com/office/drawing/2014/main" id="{00000000-0008-0000-4B00-000005000000}"/>
            </a:ext>
          </a:extLst>
        </xdr:cNvPr>
        <xdr:cNvPicPr/>
      </xdr:nvPicPr>
      <xdr:blipFill>
        <a:blip xmlns:r="http://schemas.openxmlformats.org/officeDocument/2006/relationships" r:embed="rId2"/>
        <a:srcRect/>
        <a:stretch>
          <a:fillRect/>
        </a:stretch>
      </xdr:blipFill>
      <xdr:spPr bwMode="auto">
        <a:xfrm>
          <a:off x="4887806" y="519642"/>
          <a:ext cx="941494" cy="865928"/>
        </a:xfrm>
        <a:prstGeom prst="rect">
          <a:avLst/>
        </a:prstGeom>
        <a:noFill/>
      </xdr:spPr>
    </xdr:pic>
    <xdr:clientData/>
  </xdr:twoCellAnchor>
  <xdr:twoCellAnchor>
    <xdr:from>
      <xdr:col>13</xdr:col>
      <xdr:colOff>348194</xdr:colOff>
      <xdr:row>2</xdr:row>
      <xdr:rowOff>44450</xdr:rowOff>
    </xdr:from>
    <xdr:to>
      <xdr:col>15</xdr:col>
      <xdr:colOff>57151</xdr:colOff>
      <xdr:row>6</xdr:row>
      <xdr:rowOff>139929</xdr:rowOff>
    </xdr:to>
    <xdr:pic>
      <xdr:nvPicPr>
        <xdr:cNvPr id="6" name="Image 5" descr="Armoirievv">
          <a:extLst>
            <a:ext uri="{FF2B5EF4-FFF2-40B4-BE49-F238E27FC236}">
              <a16:creationId xmlns:a16="http://schemas.microsoft.com/office/drawing/2014/main" id="{00000000-0008-0000-4B00-000006000000}"/>
            </a:ext>
          </a:extLst>
        </xdr:cNvPr>
        <xdr:cNvPicPr>
          <a:picLocks noChangeAspect="1" noChangeArrowheads="1"/>
        </xdr:cNvPicPr>
      </xdr:nvPicPr>
      <xdr:blipFill>
        <a:blip xmlns:r="http://schemas.openxmlformats.org/officeDocument/2006/relationships" r:embed="rId1" cstate="print"/>
        <a:srcRect/>
        <a:stretch>
          <a:fillRect/>
        </a:stretch>
      </xdr:blipFill>
      <xdr:spPr bwMode="auto">
        <a:xfrm>
          <a:off x="10886654" y="425450"/>
          <a:ext cx="1011977" cy="1093699"/>
        </a:xfrm>
        <a:prstGeom prst="rect">
          <a:avLst/>
        </a:prstGeom>
        <a:noFill/>
        <a:ln w="9525" algn="ctr">
          <a:miter lim="800000"/>
          <a:headEnd/>
          <a:tailEnd/>
        </a:ln>
      </xdr:spPr>
    </xdr:pic>
    <xdr:clientData/>
  </xdr:twoCellAnchor>
  <xdr:twoCellAnchor editAs="oneCell">
    <xdr:from>
      <xdr:col>3</xdr:col>
      <xdr:colOff>110066</xdr:colOff>
      <xdr:row>2</xdr:row>
      <xdr:rowOff>138642</xdr:rowOff>
    </xdr:from>
    <xdr:to>
      <xdr:col>4</xdr:col>
      <xdr:colOff>495300</xdr:colOff>
      <xdr:row>6</xdr:row>
      <xdr:rowOff>6350</xdr:rowOff>
    </xdr:to>
    <xdr:pic>
      <xdr:nvPicPr>
        <xdr:cNvPr id="7" name="Image 6">
          <a:extLst>
            <a:ext uri="{FF2B5EF4-FFF2-40B4-BE49-F238E27FC236}">
              <a16:creationId xmlns:a16="http://schemas.microsoft.com/office/drawing/2014/main" id="{00000000-0008-0000-4B00-000007000000}"/>
            </a:ext>
          </a:extLst>
        </xdr:cNvPr>
        <xdr:cNvPicPr/>
      </xdr:nvPicPr>
      <xdr:blipFill>
        <a:blip xmlns:r="http://schemas.openxmlformats.org/officeDocument/2006/relationships" r:embed="rId2"/>
        <a:srcRect/>
        <a:stretch>
          <a:fillRect/>
        </a:stretch>
      </xdr:blipFill>
      <xdr:spPr bwMode="auto">
        <a:xfrm>
          <a:off x="4887806" y="519642"/>
          <a:ext cx="941494" cy="865928"/>
        </a:xfrm>
        <a:prstGeom prst="rect">
          <a:avLst/>
        </a:prstGeom>
        <a:noFill/>
      </xdr:spPr>
    </xdr:pic>
    <xdr:clientData/>
  </xdr:twoCellAnchor>
  <xdr:twoCellAnchor>
    <xdr:from>
      <xdr:col>13</xdr:col>
      <xdr:colOff>348194</xdr:colOff>
      <xdr:row>2</xdr:row>
      <xdr:rowOff>44450</xdr:rowOff>
    </xdr:from>
    <xdr:to>
      <xdr:col>15</xdr:col>
      <xdr:colOff>57151</xdr:colOff>
      <xdr:row>6</xdr:row>
      <xdr:rowOff>139929</xdr:rowOff>
    </xdr:to>
    <xdr:pic>
      <xdr:nvPicPr>
        <xdr:cNvPr id="8" name="Image 7" descr="Armoirievv">
          <a:extLst>
            <a:ext uri="{FF2B5EF4-FFF2-40B4-BE49-F238E27FC236}">
              <a16:creationId xmlns:a16="http://schemas.microsoft.com/office/drawing/2014/main" id="{00000000-0008-0000-4B00-000008000000}"/>
            </a:ext>
          </a:extLst>
        </xdr:cNvPr>
        <xdr:cNvPicPr>
          <a:picLocks noChangeAspect="1" noChangeArrowheads="1"/>
        </xdr:cNvPicPr>
      </xdr:nvPicPr>
      <xdr:blipFill>
        <a:blip xmlns:r="http://schemas.openxmlformats.org/officeDocument/2006/relationships" r:embed="rId1" cstate="print"/>
        <a:srcRect/>
        <a:stretch>
          <a:fillRect/>
        </a:stretch>
      </xdr:blipFill>
      <xdr:spPr bwMode="auto">
        <a:xfrm>
          <a:off x="10886654" y="425450"/>
          <a:ext cx="1011977" cy="1093699"/>
        </a:xfrm>
        <a:prstGeom prst="rect">
          <a:avLst/>
        </a:prstGeom>
        <a:noFill/>
        <a:ln w="9525" algn="ctr">
          <a:miter lim="800000"/>
          <a:headEnd/>
          <a:tailEnd/>
        </a:ln>
      </xdr:spPr>
    </xdr:pic>
    <xdr:clientData/>
  </xdr:twoCellAnchor>
  <xdr:twoCellAnchor editAs="oneCell">
    <xdr:from>
      <xdr:col>3</xdr:col>
      <xdr:colOff>110066</xdr:colOff>
      <xdr:row>2</xdr:row>
      <xdr:rowOff>138642</xdr:rowOff>
    </xdr:from>
    <xdr:to>
      <xdr:col>4</xdr:col>
      <xdr:colOff>495300</xdr:colOff>
      <xdr:row>6</xdr:row>
      <xdr:rowOff>6350</xdr:rowOff>
    </xdr:to>
    <xdr:pic>
      <xdr:nvPicPr>
        <xdr:cNvPr id="9" name="Image 8">
          <a:extLst>
            <a:ext uri="{FF2B5EF4-FFF2-40B4-BE49-F238E27FC236}">
              <a16:creationId xmlns:a16="http://schemas.microsoft.com/office/drawing/2014/main" id="{00000000-0008-0000-4B00-000009000000}"/>
            </a:ext>
          </a:extLst>
        </xdr:cNvPr>
        <xdr:cNvPicPr/>
      </xdr:nvPicPr>
      <xdr:blipFill>
        <a:blip xmlns:r="http://schemas.openxmlformats.org/officeDocument/2006/relationships" r:embed="rId2"/>
        <a:srcRect/>
        <a:stretch>
          <a:fillRect/>
        </a:stretch>
      </xdr:blipFill>
      <xdr:spPr bwMode="auto">
        <a:xfrm>
          <a:off x="4887806" y="519642"/>
          <a:ext cx="941494" cy="865928"/>
        </a:xfrm>
        <a:prstGeom prst="rect">
          <a:avLst/>
        </a:prstGeom>
        <a:noFill/>
      </xdr:spPr>
    </xdr:pic>
    <xdr:clientData/>
  </xdr:twoCellAnchor>
</xdr:wsDr>
</file>

<file path=xl/drawings/drawing77.xml><?xml version="1.0" encoding="utf-8"?>
<xdr:wsDr xmlns:xdr="http://schemas.openxmlformats.org/drawingml/2006/spreadsheetDrawing" xmlns:a="http://schemas.openxmlformats.org/drawingml/2006/main">
  <xdr:twoCellAnchor>
    <xdr:from>
      <xdr:col>13</xdr:col>
      <xdr:colOff>466576</xdr:colOff>
      <xdr:row>2</xdr:row>
      <xdr:rowOff>73025</xdr:rowOff>
    </xdr:from>
    <xdr:to>
      <xdr:col>14</xdr:col>
      <xdr:colOff>678243</xdr:colOff>
      <xdr:row>8</xdr:row>
      <xdr:rowOff>21166</xdr:rowOff>
    </xdr:to>
    <xdr:pic>
      <xdr:nvPicPr>
        <xdr:cNvPr id="2" name="Image 1" descr="Armoirievv">
          <a:extLst>
            <a:ext uri="{FF2B5EF4-FFF2-40B4-BE49-F238E27FC236}">
              <a16:creationId xmlns:a16="http://schemas.microsoft.com/office/drawing/2014/main" id="{00000000-0008-0000-4C00-000002000000}"/>
            </a:ext>
          </a:extLst>
        </xdr:cNvPr>
        <xdr:cNvPicPr>
          <a:picLocks noChangeAspect="1" noChangeArrowheads="1"/>
        </xdr:cNvPicPr>
      </xdr:nvPicPr>
      <xdr:blipFill>
        <a:blip xmlns:r="http://schemas.openxmlformats.org/officeDocument/2006/relationships" r:embed="rId1" cstate="print"/>
        <a:srcRect/>
        <a:stretch>
          <a:fillRect/>
        </a:stretch>
      </xdr:blipFill>
      <xdr:spPr bwMode="auto">
        <a:xfrm>
          <a:off x="13512016" y="454025"/>
          <a:ext cx="1004147" cy="1296881"/>
        </a:xfrm>
        <a:prstGeom prst="rect">
          <a:avLst/>
        </a:prstGeom>
        <a:noFill/>
        <a:ln w="9525" algn="ctr">
          <a:miter lim="800000"/>
          <a:headEnd/>
          <a:tailEnd/>
        </a:ln>
      </xdr:spPr>
    </xdr:pic>
    <xdr:clientData/>
  </xdr:twoCellAnchor>
  <xdr:twoCellAnchor editAs="oneCell">
    <xdr:from>
      <xdr:col>3</xdr:col>
      <xdr:colOff>110066</xdr:colOff>
      <xdr:row>2</xdr:row>
      <xdr:rowOff>138642</xdr:rowOff>
    </xdr:from>
    <xdr:to>
      <xdr:col>4</xdr:col>
      <xdr:colOff>259080</xdr:colOff>
      <xdr:row>7</xdr:row>
      <xdr:rowOff>82550</xdr:rowOff>
    </xdr:to>
    <xdr:pic>
      <xdr:nvPicPr>
        <xdr:cNvPr id="3" name="Image 2">
          <a:extLst>
            <a:ext uri="{FF2B5EF4-FFF2-40B4-BE49-F238E27FC236}">
              <a16:creationId xmlns:a16="http://schemas.microsoft.com/office/drawing/2014/main" id="{00000000-0008-0000-4C00-000003000000}"/>
            </a:ext>
          </a:extLst>
        </xdr:cNvPr>
        <xdr:cNvPicPr/>
      </xdr:nvPicPr>
      <xdr:blipFill>
        <a:blip xmlns:r="http://schemas.openxmlformats.org/officeDocument/2006/relationships" r:embed="rId2"/>
        <a:srcRect/>
        <a:stretch>
          <a:fillRect/>
        </a:stretch>
      </xdr:blipFill>
      <xdr:spPr bwMode="auto">
        <a:xfrm>
          <a:off x="5230706" y="519642"/>
          <a:ext cx="941494" cy="1117388"/>
        </a:xfrm>
        <a:prstGeom prst="rect">
          <a:avLst/>
        </a:prstGeom>
        <a:noFill/>
      </xdr:spPr>
    </xdr:pic>
    <xdr:clientData/>
  </xdr:twoCellAnchor>
  <xdr:twoCellAnchor>
    <xdr:from>
      <xdr:col>13</xdr:col>
      <xdr:colOff>466576</xdr:colOff>
      <xdr:row>2</xdr:row>
      <xdr:rowOff>73025</xdr:rowOff>
    </xdr:from>
    <xdr:to>
      <xdr:col>14</xdr:col>
      <xdr:colOff>678243</xdr:colOff>
      <xdr:row>8</xdr:row>
      <xdr:rowOff>21166</xdr:rowOff>
    </xdr:to>
    <xdr:pic>
      <xdr:nvPicPr>
        <xdr:cNvPr id="4" name="Image 3" descr="Armoirievv">
          <a:extLst>
            <a:ext uri="{FF2B5EF4-FFF2-40B4-BE49-F238E27FC236}">
              <a16:creationId xmlns:a16="http://schemas.microsoft.com/office/drawing/2014/main" id="{00000000-0008-0000-4C00-000004000000}"/>
            </a:ext>
          </a:extLst>
        </xdr:cNvPr>
        <xdr:cNvPicPr>
          <a:picLocks noChangeAspect="1" noChangeArrowheads="1"/>
        </xdr:cNvPicPr>
      </xdr:nvPicPr>
      <xdr:blipFill>
        <a:blip xmlns:r="http://schemas.openxmlformats.org/officeDocument/2006/relationships" r:embed="rId1" cstate="print"/>
        <a:srcRect/>
        <a:stretch>
          <a:fillRect/>
        </a:stretch>
      </xdr:blipFill>
      <xdr:spPr bwMode="auto">
        <a:xfrm>
          <a:off x="13512016" y="454025"/>
          <a:ext cx="1004147" cy="1296881"/>
        </a:xfrm>
        <a:prstGeom prst="rect">
          <a:avLst/>
        </a:prstGeom>
        <a:noFill/>
        <a:ln w="9525" algn="ctr">
          <a:miter lim="800000"/>
          <a:headEnd/>
          <a:tailEnd/>
        </a:ln>
      </xdr:spPr>
    </xdr:pic>
    <xdr:clientData/>
  </xdr:twoCellAnchor>
  <xdr:twoCellAnchor editAs="oneCell">
    <xdr:from>
      <xdr:col>3</xdr:col>
      <xdr:colOff>110066</xdr:colOff>
      <xdr:row>2</xdr:row>
      <xdr:rowOff>138642</xdr:rowOff>
    </xdr:from>
    <xdr:to>
      <xdr:col>4</xdr:col>
      <xdr:colOff>259080</xdr:colOff>
      <xdr:row>7</xdr:row>
      <xdr:rowOff>82550</xdr:rowOff>
    </xdr:to>
    <xdr:pic>
      <xdr:nvPicPr>
        <xdr:cNvPr id="5" name="Image 4">
          <a:extLst>
            <a:ext uri="{FF2B5EF4-FFF2-40B4-BE49-F238E27FC236}">
              <a16:creationId xmlns:a16="http://schemas.microsoft.com/office/drawing/2014/main" id="{00000000-0008-0000-4C00-000005000000}"/>
            </a:ext>
          </a:extLst>
        </xdr:cNvPr>
        <xdr:cNvPicPr/>
      </xdr:nvPicPr>
      <xdr:blipFill>
        <a:blip xmlns:r="http://schemas.openxmlformats.org/officeDocument/2006/relationships" r:embed="rId2"/>
        <a:srcRect/>
        <a:stretch>
          <a:fillRect/>
        </a:stretch>
      </xdr:blipFill>
      <xdr:spPr bwMode="auto">
        <a:xfrm>
          <a:off x="5230706" y="519642"/>
          <a:ext cx="941494" cy="1117388"/>
        </a:xfrm>
        <a:prstGeom prst="rect">
          <a:avLst/>
        </a:prstGeom>
        <a:noFill/>
      </xdr:spPr>
    </xdr:pic>
    <xdr:clientData/>
  </xdr:twoCellAnchor>
  <xdr:twoCellAnchor>
    <xdr:from>
      <xdr:col>13</xdr:col>
      <xdr:colOff>466576</xdr:colOff>
      <xdr:row>2</xdr:row>
      <xdr:rowOff>73025</xdr:rowOff>
    </xdr:from>
    <xdr:to>
      <xdr:col>14</xdr:col>
      <xdr:colOff>678243</xdr:colOff>
      <xdr:row>8</xdr:row>
      <xdr:rowOff>21166</xdr:rowOff>
    </xdr:to>
    <xdr:pic>
      <xdr:nvPicPr>
        <xdr:cNvPr id="6" name="Image 5" descr="Armoirievv">
          <a:extLst>
            <a:ext uri="{FF2B5EF4-FFF2-40B4-BE49-F238E27FC236}">
              <a16:creationId xmlns:a16="http://schemas.microsoft.com/office/drawing/2014/main" id="{00000000-0008-0000-4C00-000006000000}"/>
            </a:ext>
          </a:extLst>
        </xdr:cNvPr>
        <xdr:cNvPicPr>
          <a:picLocks noChangeAspect="1" noChangeArrowheads="1"/>
        </xdr:cNvPicPr>
      </xdr:nvPicPr>
      <xdr:blipFill>
        <a:blip xmlns:r="http://schemas.openxmlformats.org/officeDocument/2006/relationships" r:embed="rId1" cstate="print"/>
        <a:srcRect/>
        <a:stretch>
          <a:fillRect/>
        </a:stretch>
      </xdr:blipFill>
      <xdr:spPr bwMode="auto">
        <a:xfrm>
          <a:off x="13512016" y="454025"/>
          <a:ext cx="1004147" cy="1296881"/>
        </a:xfrm>
        <a:prstGeom prst="rect">
          <a:avLst/>
        </a:prstGeom>
        <a:noFill/>
        <a:ln w="9525" algn="ctr">
          <a:miter lim="800000"/>
          <a:headEnd/>
          <a:tailEnd/>
        </a:ln>
      </xdr:spPr>
    </xdr:pic>
    <xdr:clientData/>
  </xdr:twoCellAnchor>
  <xdr:twoCellAnchor editAs="oneCell">
    <xdr:from>
      <xdr:col>3</xdr:col>
      <xdr:colOff>110066</xdr:colOff>
      <xdr:row>2</xdr:row>
      <xdr:rowOff>138642</xdr:rowOff>
    </xdr:from>
    <xdr:to>
      <xdr:col>4</xdr:col>
      <xdr:colOff>259080</xdr:colOff>
      <xdr:row>7</xdr:row>
      <xdr:rowOff>82550</xdr:rowOff>
    </xdr:to>
    <xdr:pic>
      <xdr:nvPicPr>
        <xdr:cNvPr id="7" name="Image 6">
          <a:extLst>
            <a:ext uri="{FF2B5EF4-FFF2-40B4-BE49-F238E27FC236}">
              <a16:creationId xmlns:a16="http://schemas.microsoft.com/office/drawing/2014/main" id="{00000000-0008-0000-4C00-000007000000}"/>
            </a:ext>
          </a:extLst>
        </xdr:cNvPr>
        <xdr:cNvPicPr/>
      </xdr:nvPicPr>
      <xdr:blipFill>
        <a:blip xmlns:r="http://schemas.openxmlformats.org/officeDocument/2006/relationships" r:embed="rId2"/>
        <a:srcRect/>
        <a:stretch>
          <a:fillRect/>
        </a:stretch>
      </xdr:blipFill>
      <xdr:spPr bwMode="auto">
        <a:xfrm>
          <a:off x="5230706" y="519642"/>
          <a:ext cx="941494" cy="1117388"/>
        </a:xfrm>
        <a:prstGeom prst="rect">
          <a:avLst/>
        </a:prstGeom>
        <a:noFill/>
      </xdr:spPr>
    </xdr:pic>
    <xdr:clientData/>
  </xdr:twoCellAnchor>
  <xdr:twoCellAnchor>
    <xdr:from>
      <xdr:col>13</xdr:col>
      <xdr:colOff>466576</xdr:colOff>
      <xdr:row>2</xdr:row>
      <xdr:rowOff>73025</xdr:rowOff>
    </xdr:from>
    <xdr:to>
      <xdr:col>14</xdr:col>
      <xdr:colOff>678243</xdr:colOff>
      <xdr:row>8</xdr:row>
      <xdr:rowOff>21166</xdr:rowOff>
    </xdr:to>
    <xdr:pic>
      <xdr:nvPicPr>
        <xdr:cNvPr id="8" name="Image 7" descr="Armoirievv">
          <a:extLst>
            <a:ext uri="{FF2B5EF4-FFF2-40B4-BE49-F238E27FC236}">
              <a16:creationId xmlns:a16="http://schemas.microsoft.com/office/drawing/2014/main" id="{00000000-0008-0000-4C00-000008000000}"/>
            </a:ext>
          </a:extLst>
        </xdr:cNvPr>
        <xdr:cNvPicPr>
          <a:picLocks noChangeAspect="1" noChangeArrowheads="1"/>
        </xdr:cNvPicPr>
      </xdr:nvPicPr>
      <xdr:blipFill>
        <a:blip xmlns:r="http://schemas.openxmlformats.org/officeDocument/2006/relationships" r:embed="rId1" cstate="print"/>
        <a:srcRect/>
        <a:stretch>
          <a:fillRect/>
        </a:stretch>
      </xdr:blipFill>
      <xdr:spPr bwMode="auto">
        <a:xfrm>
          <a:off x="13512016" y="454025"/>
          <a:ext cx="1004147" cy="1296881"/>
        </a:xfrm>
        <a:prstGeom prst="rect">
          <a:avLst/>
        </a:prstGeom>
        <a:noFill/>
        <a:ln w="9525" algn="ctr">
          <a:miter lim="800000"/>
          <a:headEnd/>
          <a:tailEnd/>
        </a:ln>
      </xdr:spPr>
    </xdr:pic>
    <xdr:clientData/>
  </xdr:twoCellAnchor>
  <xdr:twoCellAnchor editAs="oneCell">
    <xdr:from>
      <xdr:col>3</xdr:col>
      <xdr:colOff>110066</xdr:colOff>
      <xdr:row>2</xdr:row>
      <xdr:rowOff>138642</xdr:rowOff>
    </xdr:from>
    <xdr:to>
      <xdr:col>4</xdr:col>
      <xdr:colOff>259080</xdr:colOff>
      <xdr:row>7</xdr:row>
      <xdr:rowOff>82550</xdr:rowOff>
    </xdr:to>
    <xdr:pic>
      <xdr:nvPicPr>
        <xdr:cNvPr id="9" name="Image 8">
          <a:extLst>
            <a:ext uri="{FF2B5EF4-FFF2-40B4-BE49-F238E27FC236}">
              <a16:creationId xmlns:a16="http://schemas.microsoft.com/office/drawing/2014/main" id="{00000000-0008-0000-4C00-000009000000}"/>
            </a:ext>
          </a:extLst>
        </xdr:cNvPr>
        <xdr:cNvPicPr/>
      </xdr:nvPicPr>
      <xdr:blipFill>
        <a:blip xmlns:r="http://schemas.openxmlformats.org/officeDocument/2006/relationships" r:embed="rId2"/>
        <a:srcRect/>
        <a:stretch>
          <a:fillRect/>
        </a:stretch>
      </xdr:blipFill>
      <xdr:spPr bwMode="auto">
        <a:xfrm>
          <a:off x="5230706" y="519642"/>
          <a:ext cx="941494" cy="1117388"/>
        </a:xfrm>
        <a:prstGeom prst="rect">
          <a:avLst/>
        </a:prstGeom>
        <a:noFill/>
      </xdr:spPr>
    </xdr:pic>
    <xdr:clientData/>
  </xdr:twoCellAnchor>
  <xdr:twoCellAnchor>
    <xdr:from>
      <xdr:col>13</xdr:col>
      <xdr:colOff>466576</xdr:colOff>
      <xdr:row>2</xdr:row>
      <xdr:rowOff>73025</xdr:rowOff>
    </xdr:from>
    <xdr:to>
      <xdr:col>14</xdr:col>
      <xdr:colOff>678243</xdr:colOff>
      <xdr:row>8</xdr:row>
      <xdr:rowOff>21166</xdr:rowOff>
    </xdr:to>
    <xdr:pic>
      <xdr:nvPicPr>
        <xdr:cNvPr id="10" name="Image 9" descr="Armoirievv">
          <a:extLst>
            <a:ext uri="{FF2B5EF4-FFF2-40B4-BE49-F238E27FC236}">
              <a16:creationId xmlns:a16="http://schemas.microsoft.com/office/drawing/2014/main" id="{00000000-0008-0000-4C00-00000A000000}"/>
            </a:ext>
          </a:extLst>
        </xdr:cNvPr>
        <xdr:cNvPicPr>
          <a:picLocks noChangeAspect="1" noChangeArrowheads="1"/>
        </xdr:cNvPicPr>
      </xdr:nvPicPr>
      <xdr:blipFill>
        <a:blip xmlns:r="http://schemas.openxmlformats.org/officeDocument/2006/relationships" r:embed="rId1" cstate="print"/>
        <a:srcRect/>
        <a:stretch>
          <a:fillRect/>
        </a:stretch>
      </xdr:blipFill>
      <xdr:spPr bwMode="auto">
        <a:xfrm>
          <a:off x="13512016" y="454025"/>
          <a:ext cx="1004147" cy="1296881"/>
        </a:xfrm>
        <a:prstGeom prst="rect">
          <a:avLst/>
        </a:prstGeom>
        <a:noFill/>
        <a:ln w="9525" algn="ctr">
          <a:miter lim="800000"/>
          <a:headEnd/>
          <a:tailEnd/>
        </a:ln>
      </xdr:spPr>
    </xdr:pic>
    <xdr:clientData/>
  </xdr:twoCellAnchor>
  <xdr:twoCellAnchor editAs="oneCell">
    <xdr:from>
      <xdr:col>3</xdr:col>
      <xdr:colOff>110066</xdr:colOff>
      <xdr:row>2</xdr:row>
      <xdr:rowOff>138642</xdr:rowOff>
    </xdr:from>
    <xdr:to>
      <xdr:col>4</xdr:col>
      <xdr:colOff>259080</xdr:colOff>
      <xdr:row>7</xdr:row>
      <xdr:rowOff>82550</xdr:rowOff>
    </xdr:to>
    <xdr:pic>
      <xdr:nvPicPr>
        <xdr:cNvPr id="11" name="Image 10">
          <a:extLst>
            <a:ext uri="{FF2B5EF4-FFF2-40B4-BE49-F238E27FC236}">
              <a16:creationId xmlns:a16="http://schemas.microsoft.com/office/drawing/2014/main" id="{00000000-0008-0000-4C00-00000B000000}"/>
            </a:ext>
          </a:extLst>
        </xdr:cNvPr>
        <xdr:cNvPicPr/>
      </xdr:nvPicPr>
      <xdr:blipFill>
        <a:blip xmlns:r="http://schemas.openxmlformats.org/officeDocument/2006/relationships" r:embed="rId2"/>
        <a:srcRect/>
        <a:stretch>
          <a:fillRect/>
        </a:stretch>
      </xdr:blipFill>
      <xdr:spPr bwMode="auto">
        <a:xfrm>
          <a:off x="5230706" y="519642"/>
          <a:ext cx="941494" cy="1117388"/>
        </a:xfrm>
        <a:prstGeom prst="rect">
          <a:avLst/>
        </a:prstGeom>
        <a:noFill/>
      </xdr:spPr>
    </xdr:pic>
    <xdr:clientData/>
  </xdr:twoCellAnchor>
</xdr:wsDr>
</file>

<file path=xl/drawings/drawing78.xml><?xml version="1.0" encoding="utf-8"?>
<xdr:wsDr xmlns:xdr="http://schemas.openxmlformats.org/drawingml/2006/spreadsheetDrawing" xmlns:a="http://schemas.openxmlformats.org/drawingml/2006/main">
  <xdr:twoCellAnchor>
    <xdr:from>
      <xdr:col>13</xdr:col>
      <xdr:colOff>348194</xdr:colOff>
      <xdr:row>2</xdr:row>
      <xdr:rowOff>44450</xdr:rowOff>
    </xdr:from>
    <xdr:to>
      <xdr:col>15</xdr:col>
      <xdr:colOff>57151</xdr:colOff>
      <xdr:row>6</xdr:row>
      <xdr:rowOff>139929</xdr:rowOff>
    </xdr:to>
    <xdr:pic>
      <xdr:nvPicPr>
        <xdr:cNvPr id="2" name="Image 1" descr="Armoirievv">
          <a:extLst>
            <a:ext uri="{FF2B5EF4-FFF2-40B4-BE49-F238E27FC236}">
              <a16:creationId xmlns:a16="http://schemas.microsoft.com/office/drawing/2014/main" id="{00000000-0008-0000-4D00-000002000000}"/>
            </a:ext>
          </a:extLst>
        </xdr:cNvPr>
        <xdr:cNvPicPr>
          <a:picLocks noChangeAspect="1" noChangeArrowheads="1"/>
        </xdr:cNvPicPr>
      </xdr:nvPicPr>
      <xdr:blipFill>
        <a:blip xmlns:r="http://schemas.openxmlformats.org/officeDocument/2006/relationships" r:embed="rId1" cstate="print"/>
        <a:srcRect/>
        <a:stretch>
          <a:fillRect/>
        </a:stretch>
      </xdr:blipFill>
      <xdr:spPr bwMode="auto">
        <a:xfrm>
          <a:off x="10886654" y="425450"/>
          <a:ext cx="1011977" cy="1093699"/>
        </a:xfrm>
        <a:prstGeom prst="rect">
          <a:avLst/>
        </a:prstGeom>
        <a:noFill/>
        <a:ln w="9525" algn="ctr">
          <a:miter lim="800000"/>
          <a:headEnd/>
          <a:tailEnd/>
        </a:ln>
      </xdr:spPr>
    </xdr:pic>
    <xdr:clientData/>
  </xdr:twoCellAnchor>
  <xdr:twoCellAnchor editAs="oneCell">
    <xdr:from>
      <xdr:col>3</xdr:col>
      <xdr:colOff>110066</xdr:colOff>
      <xdr:row>2</xdr:row>
      <xdr:rowOff>138642</xdr:rowOff>
    </xdr:from>
    <xdr:to>
      <xdr:col>4</xdr:col>
      <xdr:colOff>495300</xdr:colOff>
      <xdr:row>6</xdr:row>
      <xdr:rowOff>6350</xdr:rowOff>
    </xdr:to>
    <xdr:pic>
      <xdr:nvPicPr>
        <xdr:cNvPr id="3" name="Image 2">
          <a:extLst>
            <a:ext uri="{FF2B5EF4-FFF2-40B4-BE49-F238E27FC236}">
              <a16:creationId xmlns:a16="http://schemas.microsoft.com/office/drawing/2014/main" id="{00000000-0008-0000-4D00-000003000000}"/>
            </a:ext>
          </a:extLst>
        </xdr:cNvPr>
        <xdr:cNvPicPr/>
      </xdr:nvPicPr>
      <xdr:blipFill>
        <a:blip xmlns:r="http://schemas.openxmlformats.org/officeDocument/2006/relationships" r:embed="rId2"/>
        <a:srcRect/>
        <a:stretch>
          <a:fillRect/>
        </a:stretch>
      </xdr:blipFill>
      <xdr:spPr bwMode="auto">
        <a:xfrm>
          <a:off x="4887806" y="519642"/>
          <a:ext cx="941494" cy="865928"/>
        </a:xfrm>
        <a:prstGeom prst="rect">
          <a:avLst/>
        </a:prstGeom>
        <a:noFill/>
      </xdr:spPr>
    </xdr:pic>
    <xdr:clientData/>
  </xdr:twoCellAnchor>
  <xdr:twoCellAnchor>
    <xdr:from>
      <xdr:col>13</xdr:col>
      <xdr:colOff>348194</xdr:colOff>
      <xdr:row>2</xdr:row>
      <xdr:rowOff>44450</xdr:rowOff>
    </xdr:from>
    <xdr:to>
      <xdr:col>15</xdr:col>
      <xdr:colOff>57151</xdr:colOff>
      <xdr:row>6</xdr:row>
      <xdr:rowOff>139929</xdr:rowOff>
    </xdr:to>
    <xdr:pic>
      <xdr:nvPicPr>
        <xdr:cNvPr id="4" name="Image 3" descr="Armoirievv">
          <a:extLst>
            <a:ext uri="{FF2B5EF4-FFF2-40B4-BE49-F238E27FC236}">
              <a16:creationId xmlns:a16="http://schemas.microsoft.com/office/drawing/2014/main" id="{00000000-0008-0000-4D00-000004000000}"/>
            </a:ext>
          </a:extLst>
        </xdr:cNvPr>
        <xdr:cNvPicPr>
          <a:picLocks noChangeAspect="1" noChangeArrowheads="1"/>
        </xdr:cNvPicPr>
      </xdr:nvPicPr>
      <xdr:blipFill>
        <a:blip xmlns:r="http://schemas.openxmlformats.org/officeDocument/2006/relationships" r:embed="rId1" cstate="print"/>
        <a:srcRect/>
        <a:stretch>
          <a:fillRect/>
        </a:stretch>
      </xdr:blipFill>
      <xdr:spPr bwMode="auto">
        <a:xfrm>
          <a:off x="10890688" y="429932"/>
          <a:ext cx="1008839" cy="1099526"/>
        </a:xfrm>
        <a:prstGeom prst="rect">
          <a:avLst/>
        </a:prstGeom>
        <a:noFill/>
        <a:ln w="9525" algn="ctr">
          <a:miter lim="800000"/>
          <a:headEnd/>
          <a:tailEnd/>
        </a:ln>
      </xdr:spPr>
    </xdr:pic>
    <xdr:clientData/>
  </xdr:twoCellAnchor>
  <xdr:twoCellAnchor editAs="oneCell">
    <xdr:from>
      <xdr:col>3</xdr:col>
      <xdr:colOff>110066</xdr:colOff>
      <xdr:row>2</xdr:row>
      <xdr:rowOff>138642</xdr:rowOff>
    </xdr:from>
    <xdr:to>
      <xdr:col>4</xdr:col>
      <xdr:colOff>495300</xdr:colOff>
      <xdr:row>6</xdr:row>
      <xdr:rowOff>6350</xdr:rowOff>
    </xdr:to>
    <xdr:pic>
      <xdr:nvPicPr>
        <xdr:cNvPr id="5" name="Image 4">
          <a:extLst>
            <a:ext uri="{FF2B5EF4-FFF2-40B4-BE49-F238E27FC236}">
              <a16:creationId xmlns:a16="http://schemas.microsoft.com/office/drawing/2014/main" id="{00000000-0008-0000-4D00-000005000000}"/>
            </a:ext>
          </a:extLst>
        </xdr:cNvPr>
        <xdr:cNvPicPr/>
      </xdr:nvPicPr>
      <xdr:blipFill>
        <a:blip xmlns:r="http://schemas.openxmlformats.org/officeDocument/2006/relationships" r:embed="rId2"/>
        <a:srcRect/>
        <a:stretch>
          <a:fillRect/>
        </a:stretch>
      </xdr:blipFill>
      <xdr:spPr bwMode="auto">
        <a:xfrm>
          <a:off x="4888254" y="524124"/>
          <a:ext cx="941046" cy="871755"/>
        </a:xfrm>
        <a:prstGeom prst="rect">
          <a:avLst/>
        </a:prstGeom>
        <a:noFill/>
      </xdr:spPr>
    </xdr:pic>
    <xdr:clientData/>
  </xdr:twoCellAnchor>
  <xdr:twoCellAnchor>
    <xdr:from>
      <xdr:col>13</xdr:col>
      <xdr:colOff>348194</xdr:colOff>
      <xdr:row>2</xdr:row>
      <xdr:rowOff>44450</xdr:rowOff>
    </xdr:from>
    <xdr:to>
      <xdr:col>15</xdr:col>
      <xdr:colOff>57151</xdr:colOff>
      <xdr:row>6</xdr:row>
      <xdr:rowOff>139929</xdr:rowOff>
    </xdr:to>
    <xdr:pic>
      <xdr:nvPicPr>
        <xdr:cNvPr id="6" name="Image 5" descr="Armoirievv">
          <a:extLst>
            <a:ext uri="{FF2B5EF4-FFF2-40B4-BE49-F238E27FC236}">
              <a16:creationId xmlns:a16="http://schemas.microsoft.com/office/drawing/2014/main" id="{00000000-0008-0000-4D00-000006000000}"/>
            </a:ext>
          </a:extLst>
        </xdr:cNvPr>
        <xdr:cNvPicPr>
          <a:picLocks noChangeAspect="1" noChangeArrowheads="1"/>
        </xdr:cNvPicPr>
      </xdr:nvPicPr>
      <xdr:blipFill>
        <a:blip xmlns:r="http://schemas.openxmlformats.org/officeDocument/2006/relationships" r:embed="rId1" cstate="print"/>
        <a:srcRect/>
        <a:stretch>
          <a:fillRect/>
        </a:stretch>
      </xdr:blipFill>
      <xdr:spPr bwMode="auto">
        <a:xfrm>
          <a:off x="10886654" y="425450"/>
          <a:ext cx="1011977" cy="1093699"/>
        </a:xfrm>
        <a:prstGeom prst="rect">
          <a:avLst/>
        </a:prstGeom>
        <a:noFill/>
        <a:ln w="9525" algn="ctr">
          <a:miter lim="800000"/>
          <a:headEnd/>
          <a:tailEnd/>
        </a:ln>
      </xdr:spPr>
    </xdr:pic>
    <xdr:clientData/>
  </xdr:twoCellAnchor>
  <xdr:twoCellAnchor editAs="oneCell">
    <xdr:from>
      <xdr:col>3</xdr:col>
      <xdr:colOff>110066</xdr:colOff>
      <xdr:row>2</xdr:row>
      <xdr:rowOff>138642</xdr:rowOff>
    </xdr:from>
    <xdr:to>
      <xdr:col>4</xdr:col>
      <xdr:colOff>495300</xdr:colOff>
      <xdr:row>6</xdr:row>
      <xdr:rowOff>6350</xdr:rowOff>
    </xdr:to>
    <xdr:pic>
      <xdr:nvPicPr>
        <xdr:cNvPr id="7" name="Image 6">
          <a:extLst>
            <a:ext uri="{FF2B5EF4-FFF2-40B4-BE49-F238E27FC236}">
              <a16:creationId xmlns:a16="http://schemas.microsoft.com/office/drawing/2014/main" id="{00000000-0008-0000-4D00-000007000000}"/>
            </a:ext>
          </a:extLst>
        </xdr:cNvPr>
        <xdr:cNvPicPr/>
      </xdr:nvPicPr>
      <xdr:blipFill>
        <a:blip xmlns:r="http://schemas.openxmlformats.org/officeDocument/2006/relationships" r:embed="rId2"/>
        <a:srcRect/>
        <a:stretch>
          <a:fillRect/>
        </a:stretch>
      </xdr:blipFill>
      <xdr:spPr bwMode="auto">
        <a:xfrm>
          <a:off x="4887806" y="519642"/>
          <a:ext cx="941494" cy="865928"/>
        </a:xfrm>
        <a:prstGeom prst="rect">
          <a:avLst/>
        </a:prstGeom>
        <a:noFill/>
      </xdr:spPr>
    </xdr:pic>
    <xdr:clientData/>
  </xdr:twoCellAnchor>
  <xdr:twoCellAnchor>
    <xdr:from>
      <xdr:col>13</xdr:col>
      <xdr:colOff>348194</xdr:colOff>
      <xdr:row>2</xdr:row>
      <xdr:rowOff>44450</xdr:rowOff>
    </xdr:from>
    <xdr:to>
      <xdr:col>15</xdr:col>
      <xdr:colOff>57151</xdr:colOff>
      <xdr:row>6</xdr:row>
      <xdr:rowOff>139929</xdr:rowOff>
    </xdr:to>
    <xdr:pic>
      <xdr:nvPicPr>
        <xdr:cNvPr id="8" name="Image 1" descr="Armoirievv">
          <a:extLst>
            <a:ext uri="{FF2B5EF4-FFF2-40B4-BE49-F238E27FC236}">
              <a16:creationId xmlns:a16="http://schemas.microsoft.com/office/drawing/2014/main" id="{00000000-0008-0000-4D00-000008000000}"/>
            </a:ext>
          </a:extLst>
        </xdr:cNvPr>
        <xdr:cNvPicPr>
          <a:picLocks noChangeAspect="1" noChangeArrowheads="1"/>
        </xdr:cNvPicPr>
      </xdr:nvPicPr>
      <xdr:blipFill>
        <a:blip xmlns:r="http://schemas.openxmlformats.org/officeDocument/2006/relationships" r:embed="rId1" cstate="print"/>
        <a:srcRect/>
        <a:stretch>
          <a:fillRect/>
        </a:stretch>
      </xdr:blipFill>
      <xdr:spPr bwMode="auto">
        <a:xfrm>
          <a:off x="10886654" y="425450"/>
          <a:ext cx="1011977" cy="1093699"/>
        </a:xfrm>
        <a:prstGeom prst="rect">
          <a:avLst/>
        </a:prstGeom>
        <a:noFill/>
        <a:ln w="9525" algn="ctr">
          <a:miter lim="800000"/>
          <a:headEnd/>
          <a:tailEnd/>
        </a:ln>
      </xdr:spPr>
    </xdr:pic>
    <xdr:clientData/>
  </xdr:twoCellAnchor>
  <xdr:twoCellAnchor editAs="oneCell">
    <xdr:from>
      <xdr:col>3</xdr:col>
      <xdr:colOff>110066</xdr:colOff>
      <xdr:row>2</xdr:row>
      <xdr:rowOff>138642</xdr:rowOff>
    </xdr:from>
    <xdr:to>
      <xdr:col>4</xdr:col>
      <xdr:colOff>495300</xdr:colOff>
      <xdr:row>6</xdr:row>
      <xdr:rowOff>6350</xdr:rowOff>
    </xdr:to>
    <xdr:pic>
      <xdr:nvPicPr>
        <xdr:cNvPr id="9" name="Image 8">
          <a:extLst>
            <a:ext uri="{FF2B5EF4-FFF2-40B4-BE49-F238E27FC236}">
              <a16:creationId xmlns:a16="http://schemas.microsoft.com/office/drawing/2014/main" id="{00000000-0008-0000-4D00-000009000000}"/>
            </a:ext>
          </a:extLst>
        </xdr:cNvPr>
        <xdr:cNvPicPr/>
      </xdr:nvPicPr>
      <xdr:blipFill>
        <a:blip xmlns:r="http://schemas.openxmlformats.org/officeDocument/2006/relationships" r:embed="rId2"/>
        <a:srcRect/>
        <a:stretch>
          <a:fillRect/>
        </a:stretch>
      </xdr:blipFill>
      <xdr:spPr bwMode="auto">
        <a:xfrm>
          <a:off x="4887806" y="519642"/>
          <a:ext cx="941494" cy="865928"/>
        </a:xfrm>
        <a:prstGeom prst="rect">
          <a:avLst/>
        </a:prstGeom>
        <a:noFill/>
      </xdr:spPr>
    </xdr:pic>
    <xdr:clientData/>
  </xdr:twoCellAnchor>
  <xdr:twoCellAnchor>
    <xdr:from>
      <xdr:col>13</xdr:col>
      <xdr:colOff>348194</xdr:colOff>
      <xdr:row>2</xdr:row>
      <xdr:rowOff>44450</xdr:rowOff>
    </xdr:from>
    <xdr:to>
      <xdr:col>15</xdr:col>
      <xdr:colOff>57151</xdr:colOff>
      <xdr:row>6</xdr:row>
      <xdr:rowOff>139929</xdr:rowOff>
    </xdr:to>
    <xdr:pic>
      <xdr:nvPicPr>
        <xdr:cNvPr id="10" name="Image 9" descr="Armoirievv">
          <a:extLst>
            <a:ext uri="{FF2B5EF4-FFF2-40B4-BE49-F238E27FC236}">
              <a16:creationId xmlns:a16="http://schemas.microsoft.com/office/drawing/2014/main" id="{00000000-0008-0000-4D00-00000A000000}"/>
            </a:ext>
          </a:extLst>
        </xdr:cNvPr>
        <xdr:cNvPicPr>
          <a:picLocks noChangeAspect="1" noChangeArrowheads="1"/>
        </xdr:cNvPicPr>
      </xdr:nvPicPr>
      <xdr:blipFill>
        <a:blip xmlns:r="http://schemas.openxmlformats.org/officeDocument/2006/relationships" r:embed="rId1" cstate="print"/>
        <a:srcRect/>
        <a:stretch>
          <a:fillRect/>
        </a:stretch>
      </xdr:blipFill>
      <xdr:spPr bwMode="auto">
        <a:xfrm>
          <a:off x="10886654" y="425450"/>
          <a:ext cx="1011977" cy="1093699"/>
        </a:xfrm>
        <a:prstGeom prst="rect">
          <a:avLst/>
        </a:prstGeom>
        <a:noFill/>
        <a:ln w="9525" algn="ctr">
          <a:miter lim="800000"/>
          <a:headEnd/>
          <a:tailEnd/>
        </a:ln>
      </xdr:spPr>
    </xdr:pic>
    <xdr:clientData/>
  </xdr:twoCellAnchor>
  <xdr:twoCellAnchor editAs="oneCell">
    <xdr:from>
      <xdr:col>3</xdr:col>
      <xdr:colOff>110066</xdr:colOff>
      <xdr:row>2</xdr:row>
      <xdr:rowOff>138642</xdr:rowOff>
    </xdr:from>
    <xdr:to>
      <xdr:col>4</xdr:col>
      <xdr:colOff>495300</xdr:colOff>
      <xdr:row>6</xdr:row>
      <xdr:rowOff>6350</xdr:rowOff>
    </xdr:to>
    <xdr:pic>
      <xdr:nvPicPr>
        <xdr:cNvPr id="11" name="Image 10">
          <a:extLst>
            <a:ext uri="{FF2B5EF4-FFF2-40B4-BE49-F238E27FC236}">
              <a16:creationId xmlns:a16="http://schemas.microsoft.com/office/drawing/2014/main" id="{00000000-0008-0000-4D00-00000B000000}"/>
            </a:ext>
          </a:extLst>
        </xdr:cNvPr>
        <xdr:cNvPicPr/>
      </xdr:nvPicPr>
      <xdr:blipFill>
        <a:blip xmlns:r="http://schemas.openxmlformats.org/officeDocument/2006/relationships" r:embed="rId2"/>
        <a:srcRect/>
        <a:stretch>
          <a:fillRect/>
        </a:stretch>
      </xdr:blipFill>
      <xdr:spPr bwMode="auto">
        <a:xfrm>
          <a:off x="4887806" y="519642"/>
          <a:ext cx="941494" cy="865928"/>
        </a:xfrm>
        <a:prstGeom prst="rect">
          <a:avLst/>
        </a:prstGeom>
        <a:noFill/>
      </xdr:spPr>
    </xdr:pic>
    <xdr:clientData/>
  </xdr:twoCellAnchor>
  <xdr:twoCellAnchor>
    <xdr:from>
      <xdr:col>13</xdr:col>
      <xdr:colOff>348194</xdr:colOff>
      <xdr:row>2</xdr:row>
      <xdr:rowOff>44450</xdr:rowOff>
    </xdr:from>
    <xdr:to>
      <xdr:col>15</xdr:col>
      <xdr:colOff>57151</xdr:colOff>
      <xdr:row>6</xdr:row>
      <xdr:rowOff>139929</xdr:rowOff>
    </xdr:to>
    <xdr:pic>
      <xdr:nvPicPr>
        <xdr:cNvPr id="12" name="Image 11" descr="Armoirievv">
          <a:extLst>
            <a:ext uri="{FF2B5EF4-FFF2-40B4-BE49-F238E27FC236}">
              <a16:creationId xmlns:a16="http://schemas.microsoft.com/office/drawing/2014/main" id="{00000000-0008-0000-4D00-00000C000000}"/>
            </a:ext>
          </a:extLst>
        </xdr:cNvPr>
        <xdr:cNvPicPr>
          <a:picLocks noChangeAspect="1" noChangeArrowheads="1"/>
        </xdr:cNvPicPr>
      </xdr:nvPicPr>
      <xdr:blipFill>
        <a:blip xmlns:r="http://schemas.openxmlformats.org/officeDocument/2006/relationships" r:embed="rId1" cstate="print"/>
        <a:srcRect/>
        <a:stretch>
          <a:fillRect/>
        </a:stretch>
      </xdr:blipFill>
      <xdr:spPr bwMode="auto">
        <a:xfrm>
          <a:off x="10886654" y="425450"/>
          <a:ext cx="1011977" cy="1093699"/>
        </a:xfrm>
        <a:prstGeom prst="rect">
          <a:avLst/>
        </a:prstGeom>
        <a:noFill/>
        <a:ln w="9525" algn="ctr">
          <a:miter lim="800000"/>
          <a:headEnd/>
          <a:tailEnd/>
        </a:ln>
      </xdr:spPr>
    </xdr:pic>
    <xdr:clientData/>
  </xdr:twoCellAnchor>
  <xdr:twoCellAnchor editAs="oneCell">
    <xdr:from>
      <xdr:col>3</xdr:col>
      <xdr:colOff>110066</xdr:colOff>
      <xdr:row>2</xdr:row>
      <xdr:rowOff>138642</xdr:rowOff>
    </xdr:from>
    <xdr:to>
      <xdr:col>4</xdr:col>
      <xdr:colOff>495300</xdr:colOff>
      <xdr:row>6</xdr:row>
      <xdr:rowOff>6350</xdr:rowOff>
    </xdr:to>
    <xdr:pic>
      <xdr:nvPicPr>
        <xdr:cNvPr id="13" name="Image 12">
          <a:extLst>
            <a:ext uri="{FF2B5EF4-FFF2-40B4-BE49-F238E27FC236}">
              <a16:creationId xmlns:a16="http://schemas.microsoft.com/office/drawing/2014/main" id="{00000000-0008-0000-4D00-00000D000000}"/>
            </a:ext>
          </a:extLst>
        </xdr:cNvPr>
        <xdr:cNvPicPr/>
      </xdr:nvPicPr>
      <xdr:blipFill>
        <a:blip xmlns:r="http://schemas.openxmlformats.org/officeDocument/2006/relationships" r:embed="rId2"/>
        <a:srcRect/>
        <a:stretch>
          <a:fillRect/>
        </a:stretch>
      </xdr:blipFill>
      <xdr:spPr bwMode="auto">
        <a:xfrm>
          <a:off x="4887806" y="519642"/>
          <a:ext cx="941494" cy="865928"/>
        </a:xfrm>
        <a:prstGeom prst="rect">
          <a:avLst/>
        </a:prstGeom>
        <a:noFill/>
      </xdr:spPr>
    </xdr:pic>
    <xdr:clientData/>
  </xdr:twoCellAnchor>
</xdr:wsDr>
</file>

<file path=xl/drawings/drawing79.xml><?xml version="1.0" encoding="utf-8"?>
<xdr:wsDr xmlns:xdr="http://schemas.openxmlformats.org/drawingml/2006/spreadsheetDrawing" xmlns:a="http://schemas.openxmlformats.org/drawingml/2006/main">
  <xdr:twoCellAnchor>
    <xdr:from>
      <xdr:col>13</xdr:col>
      <xdr:colOff>466576</xdr:colOff>
      <xdr:row>2</xdr:row>
      <xdr:rowOff>73025</xdr:rowOff>
    </xdr:from>
    <xdr:to>
      <xdr:col>14</xdr:col>
      <xdr:colOff>678243</xdr:colOff>
      <xdr:row>8</xdr:row>
      <xdr:rowOff>21166</xdr:rowOff>
    </xdr:to>
    <xdr:pic>
      <xdr:nvPicPr>
        <xdr:cNvPr id="2" name="Image 1" descr="Armoirievv">
          <a:extLst>
            <a:ext uri="{FF2B5EF4-FFF2-40B4-BE49-F238E27FC236}">
              <a16:creationId xmlns:a16="http://schemas.microsoft.com/office/drawing/2014/main" id="{00000000-0008-0000-4E00-000002000000}"/>
            </a:ext>
          </a:extLst>
        </xdr:cNvPr>
        <xdr:cNvPicPr>
          <a:picLocks noChangeAspect="1" noChangeArrowheads="1"/>
        </xdr:cNvPicPr>
      </xdr:nvPicPr>
      <xdr:blipFill>
        <a:blip xmlns:r="http://schemas.openxmlformats.org/officeDocument/2006/relationships" r:embed="rId1" cstate="print"/>
        <a:srcRect/>
        <a:stretch>
          <a:fillRect/>
        </a:stretch>
      </xdr:blipFill>
      <xdr:spPr bwMode="auto">
        <a:xfrm>
          <a:off x="13512016" y="454025"/>
          <a:ext cx="1004147" cy="1296881"/>
        </a:xfrm>
        <a:prstGeom prst="rect">
          <a:avLst/>
        </a:prstGeom>
        <a:noFill/>
        <a:ln w="9525" algn="ctr">
          <a:miter lim="800000"/>
          <a:headEnd/>
          <a:tailEnd/>
        </a:ln>
      </xdr:spPr>
    </xdr:pic>
    <xdr:clientData/>
  </xdr:twoCellAnchor>
  <xdr:twoCellAnchor editAs="oneCell">
    <xdr:from>
      <xdr:col>3</xdr:col>
      <xdr:colOff>110066</xdr:colOff>
      <xdr:row>2</xdr:row>
      <xdr:rowOff>138642</xdr:rowOff>
    </xdr:from>
    <xdr:to>
      <xdr:col>4</xdr:col>
      <xdr:colOff>259080</xdr:colOff>
      <xdr:row>7</xdr:row>
      <xdr:rowOff>82550</xdr:rowOff>
    </xdr:to>
    <xdr:pic>
      <xdr:nvPicPr>
        <xdr:cNvPr id="3" name="Image 2">
          <a:extLst>
            <a:ext uri="{FF2B5EF4-FFF2-40B4-BE49-F238E27FC236}">
              <a16:creationId xmlns:a16="http://schemas.microsoft.com/office/drawing/2014/main" id="{00000000-0008-0000-4E00-000003000000}"/>
            </a:ext>
          </a:extLst>
        </xdr:cNvPr>
        <xdr:cNvPicPr/>
      </xdr:nvPicPr>
      <xdr:blipFill>
        <a:blip xmlns:r="http://schemas.openxmlformats.org/officeDocument/2006/relationships" r:embed="rId2"/>
        <a:srcRect/>
        <a:stretch>
          <a:fillRect/>
        </a:stretch>
      </xdr:blipFill>
      <xdr:spPr bwMode="auto">
        <a:xfrm>
          <a:off x="5230706" y="519642"/>
          <a:ext cx="941494" cy="1117388"/>
        </a:xfrm>
        <a:prstGeom prst="rect">
          <a:avLst/>
        </a:prstGeom>
        <a:noFill/>
      </xdr:spPr>
    </xdr:pic>
    <xdr:clientData/>
  </xdr:twoCellAnchor>
  <xdr:twoCellAnchor>
    <xdr:from>
      <xdr:col>13</xdr:col>
      <xdr:colOff>466576</xdr:colOff>
      <xdr:row>2</xdr:row>
      <xdr:rowOff>73025</xdr:rowOff>
    </xdr:from>
    <xdr:to>
      <xdr:col>14</xdr:col>
      <xdr:colOff>678243</xdr:colOff>
      <xdr:row>8</xdr:row>
      <xdr:rowOff>21166</xdr:rowOff>
    </xdr:to>
    <xdr:pic>
      <xdr:nvPicPr>
        <xdr:cNvPr id="4" name="Image 3" descr="Armoirievv">
          <a:extLst>
            <a:ext uri="{FF2B5EF4-FFF2-40B4-BE49-F238E27FC236}">
              <a16:creationId xmlns:a16="http://schemas.microsoft.com/office/drawing/2014/main" id="{00000000-0008-0000-4E00-000004000000}"/>
            </a:ext>
          </a:extLst>
        </xdr:cNvPr>
        <xdr:cNvPicPr>
          <a:picLocks noChangeAspect="1" noChangeArrowheads="1"/>
        </xdr:cNvPicPr>
      </xdr:nvPicPr>
      <xdr:blipFill>
        <a:blip xmlns:r="http://schemas.openxmlformats.org/officeDocument/2006/relationships" r:embed="rId1" cstate="print"/>
        <a:srcRect/>
        <a:stretch>
          <a:fillRect/>
        </a:stretch>
      </xdr:blipFill>
      <xdr:spPr bwMode="auto">
        <a:xfrm>
          <a:off x="13512016" y="454025"/>
          <a:ext cx="1004147" cy="1296881"/>
        </a:xfrm>
        <a:prstGeom prst="rect">
          <a:avLst/>
        </a:prstGeom>
        <a:noFill/>
        <a:ln w="9525" algn="ctr">
          <a:miter lim="800000"/>
          <a:headEnd/>
          <a:tailEnd/>
        </a:ln>
      </xdr:spPr>
    </xdr:pic>
    <xdr:clientData/>
  </xdr:twoCellAnchor>
  <xdr:twoCellAnchor editAs="oneCell">
    <xdr:from>
      <xdr:col>3</xdr:col>
      <xdr:colOff>110066</xdr:colOff>
      <xdr:row>2</xdr:row>
      <xdr:rowOff>138642</xdr:rowOff>
    </xdr:from>
    <xdr:to>
      <xdr:col>4</xdr:col>
      <xdr:colOff>259080</xdr:colOff>
      <xdr:row>7</xdr:row>
      <xdr:rowOff>82550</xdr:rowOff>
    </xdr:to>
    <xdr:pic>
      <xdr:nvPicPr>
        <xdr:cNvPr id="5" name="Image 4">
          <a:extLst>
            <a:ext uri="{FF2B5EF4-FFF2-40B4-BE49-F238E27FC236}">
              <a16:creationId xmlns:a16="http://schemas.microsoft.com/office/drawing/2014/main" id="{00000000-0008-0000-4E00-000005000000}"/>
            </a:ext>
          </a:extLst>
        </xdr:cNvPr>
        <xdr:cNvPicPr/>
      </xdr:nvPicPr>
      <xdr:blipFill>
        <a:blip xmlns:r="http://schemas.openxmlformats.org/officeDocument/2006/relationships" r:embed="rId2"/>
        <a:srcRect/>
        <a:stretch>
          <a:fillRect/>
        </a:stretch>
      </xdr:blipFill>
      <xdr:spPr bwMode="auto">
        <a:xfrm>
          <a:off x="5230706" y="519642"/>
          <a:ext cx="941494" cy="1117388"/>
        </a:xfrm>
        <a:prstGeom prst="rect">
          <a:avLst/>
        </a:prstGeom>
        <a:noFill/>
      </xdr:spPr>
    </xdr:pic>
    <xdr:clientData/>
  </xdr:twoCellAnchor>
  <xdr:twoCellAnchor>
    <xdr:from>
      <xdr:col>13</xdr:col>
      <xdr:colOff>466576</xdr:colOff>
      <xdr:row>2</xdr:row>
      <xdr:rowOff>73025</xdr:rowOff>
    </xdr:from>
    <xdr:to>
      <xdr:col>14</xdr:col>
      <xdr:colOff>678243</xdr:colOff>
      <xdr:row>8</xdr:row>
      <xdr:rowOff>21166</xdr:rowOff>
    </xdr:to>
    <xdr:pic>
      <xdr:nvPicPr>
        <xdr:cNvPr id="6" name="Image 5" descr="Armoirievv">
          <a:extLst>
            <a:ext uri="{FF2B5EF4-FFF2-40B4-BE49-F238E27FC236}">
              <a16:creationId xmlns:a16="http://schemas.microsoft.com/office/drawing/2014/main" id="{00000000-0008-0000-4E00-000006000000}"/>
            </a:ext>
          </a:extLst>
        </xdr:cNvPr>
        <xdr:cNvPicPr>
          <a:picLocks noChangeAspect="1" noChangeArrowheads="1"/>
        </xdr:cNvPicPr>
      </xdr:nvPicPr>
      <xdr:blipFill>
        <a:blip xmlns:r="http://schemas.openxmlformats.org/officeDocument/2006/relationships" r:embed="rId1" cstate="print"/>
        <a:srcRect/>
        <a:stretch>
          <a:fillRect/>
        </a:stretch>
      </xdr:blipFill>
      <xdr:spPr bwMode="auto">
        <a:xfrm>
          <a:off x="13512016" y="454025"/>
          <a:ext cx="1004147" cy="1296881"/>
        </a:xfrm>
        <a:prstGeom prst="rect">
          <a:avLst/>
        </a:prstGeom>
        <a:noFill/>
        <a:ln w="9525" algn="ctr">
          <a:miter lim="800000"/>
          <a:headEnd/>
          <a:tailEnd/>
        </a:ln>
      </xdr:spPr>
    </xdr:pic>
    <xdr:clientData/>
  </xdr:twoCellAnchor>
  <xdr:twoCellAnchor editAs="oneCell">
    <xdr:from>
      <xdr:col>3</xdr:col>
      <xdr:colOff>110066</xdr:colOff>
      <xdr:row>2</xdr:row>
      <xdr:rowOff>138642</xdr:rowOff>
    </xdr:from>
    <xdr:to>
      <xdr:col>4</xdr:col>
      <xdr:colOff>259080</xdr:colOff>
      <xdr:row>7</xdr:row>
      <xdr:rowOff>82550</xdr:rowOff>
    </xdr:to>
    <xdr:pic>
      <xdr:nvPicPr>
        <xdr:cNvPr id="7" name="Image 6">
          <a:extLst>
            <a:ext uri="{FF2B5EF4-FFF2-40B4-BE49-F238E27FC236}">
              <a16:creationId xmlns:a16="http://schemas.microsoft.com/office/drawing/2014/main" id="{00000000-0008-0000-4E00-000007000000}"/>
            </a:ext>
          </a:extLst>
        </xdr:cNvPr>
        <xdr:cNvPicPr/>
      </xdr:nvPicPr>
      <xdr:blipFill>
        <a:blip xmlns:r="http://schemas.openxmlformats.org/officeDocument/2006/relationships" r:embed="rId2"/>
        <a:srcRect/>
        <a:stretch>
          <a:fillRect/>
        </a:stretch>
      </xdr:blipFill>
      <xdr:spPr bwMode="auto">
        <a:xfrm>
          <a:off x="5230706" y="519642"/>
          <a:ext cx="941494" cy="1117388"/>
        </a:xfrm>
        <a:prstGeom prst="rect">
          <a:avLst/>
        </a:prstGeom>
        <a:noFill/>
      </xdr:spPr>
    </xdr:pic>
    <xdr:clientData/>
  </xdr:twoCellAnchor>
  <xdr:twoCellAnchor>
    <xdr:from>
      <xdr:col>13</xdr:col>
      <xdr:colOff>466576</xdr:colOff>
      <xdr:row>2</xdr:row>
      <xdr:rowOff>73025</xdr:rowOff>
    </xdr:from>
    <xdr:to>
      <xdr:col>14</xdr:col>
      <xdr:colOff>678243</xdr:colOff>
      <xdr:row>8</xdr:row>
      <xdr:rowOff>21166</xdr:rowOff>
    </xdr:to>
    <xdr:pic>
      <xdr:nvPicPr>
        <xdr:cNvPr id="8" name="Image 7" descr="Armoirievv">
          <a:extLst>
            <a:ext uri="{FF2B5EF4-FFF2-40B4-BE49-F238E27FC236}">
              <a16:creationId xmlns:a16="http://schemas.microsoft.com/office/drawing/2014/main" id="{00000000-0008-0000-4E00-000008000000}"/>
            </a:ext>
          </a:extLst>
        </xdr:cNvPr>
        <xdr:cNvPicPr>
          <a:picLocks noChangeAspect="1" noChangeArrowheads="1"/>
        </xdr:cNvPicPr>
      </xdr:nvPicPr>
      <xdr:blipFill>
        <a:blip xmlns:r="http://schemas.openxmlformats.org/officeDocument/2006/relationships" r:embed="rId1" cstate="print"/>
        <a:srcRect/>
        <a:stretch>
          <a:fillRect/>
        </a:stretch>
      </xdr:blipFill>
      <xdr:spPr bwMode="auto">
        <a:xfrm>
          <a:off x="13512016" y="454025"/>
          <a:ext cx="1004147" cy="1296881"/>
        </a:xfrm>
        <a:prstGeom prst="rect">
          <a:avLst/>
        </a:prstGeom>
        <a:noFill/>
        <a:ln w="9525" algn="ctr">
          <a:miter lim="800000"/>
          <a:headEnd/>
          <a:tailEnd/>
        </a:ln>
      </xdr:spPr>
    </xdr:pic>
    <xdr:clientData/>
  </xdr:twoCellAnchor>
  <xdr:twoCellAnchor editAs="oneCell">
    <xdr:from>
      <xdr:col>3</xdr:col>
      <xdr:colOff>110066</xdr:colOff>
      <xdr:row>2</xdr:row>
      <xdr:rowOff>138642</xdr:rowOff>
    </xdr:from>
    <xdr:to>
      <xdr:col>4</xdr:col>
      <xdr:colOff>259080</xdr:colOff>
      <xdr:row>7</xdr:row>
      <xdr:rowOff>82550</xdr:rowOff>
    </xdr:to>
    <xdr:pic>
      <xdr:nvPicPr>
        <xdr:cNvPr id="9" name="Image 8">
          <a:extLst>
            <a:ext uri="{FF2B5EF4-FFF2-40B4-BE49-F238E27FC236}">
              <a16:creationId xmlns:a16="http://schemas.microsoft.com/office/drawing/2014/main" id="{00000000-0008-0000-4E00-000009000000}"/>
            </a:ext>
          </a:extLst>
        </xdr:cNvPr>
        <xdr:cNvPicPr/>
      </xdr:nvPicPr>
      <xdr:blipFill>
        <a:blip xmlns:r="http://schemas.openxmlformats.org/officeDocument/2006/relationships" r:embed="rId2"/>
        <a:srcRect/>
        <a:stretch>
          <a:fillRect/>
        </a:stretch>
      </xdr:blipFill>
      <xdr:spPr bwMode="auto">
        <a:xfrm>
          <a:off x="5230706" y="519642"/>
          <a:ext cx="941494" cy="1117388"/>
        </a:xfrm>
        <a:prstGeom prst="rect">
          <a:avLst/>
        </a:prstGeom>
        <a:noFill/>
      </xdr:spPr>
    </xdr:pic>
    <xdr:clientData/>
  </xdr:twoCellAnchor>
  <xdr:twoCellAnchor>
    <xdr:from>
      <xdr:col>13</xdr:col>
      <xdr:colOff>466576</xdr:colOff>
      <xdr:row>2</xdr:row>
      <xdr:rowOff>73025</xdr:rowOff>
    </xdr:from>
    <xdr:to>
      <xdr:col>14</xdr:col>
      <xdr:colOff>678243</xdr:colOff>
      <xdr:row>8</xdr:row>
      <xdr:rowOff>21166</xdr:rowOff>
    </xdr:to>
    <xdr:pic>
      <xdr:nvPicPr>
        <xdr:cNvPr id="10" name="Image 9" descr="Armoirievv">
          <a:extLst>
            <a:ext uri="{FF2B5EF4-FFF2-40B4-BE49-F238E27FC236}">
              <a16:creationId xmlns:a16="http://schemas.microsoft.com/office/drawing/2014/main" id="{00000000-0008-0000-4E00-00000A000000}"/>
            </a:ext>
          </a:extLst>
        </xdr:cNvPr>
        <xdr:cNvPicPr>
          <a:picLocks noChangeAspect="1" noChangeArrowheads="1"/>
        </xdr:cNvPicPr>
      </xdr:nvPicPr>
      <xdr:blipFill>
        <a:blip xmlns:r="http://schemas.openxmlformats.org/officeDocument/2006/relationships" r:embed="rId1" cstate="print"/>
        <a:srcRect/>
        <a:stretch>
          <a:fillRect/>
        </a:stretch>
      </xdr:blipFill>
      <xdr:spPr bwMode="auto">
        <a:xfrm>
          <a:off x="13512016" y="454025"/>
          <a:ext cx="1004147" cy="1296881"/>
        </a:xfrm>
        <a:prstGeom prst="rect">
          <a:avLst/>
        </a:prstGeom>
        <a:noFill/>
        <a:ln w="9525" algn="ctr">
          <a:miter lim="800000"/>
          <a:headEnd/>
          <a:tailEnd/>
        </a:ln>
      </xdr:spPr>
    </xdr:pic>
    <xdr:clientData/>
  </xdr:twoCellAnchor>
  <xdr:twoCellAnchor editAs="oneCell">
    <xdr:from>
      <xdr:col>3</xdr:col>
      <xdr:colOff>110066</xdr:colOff>
      <xdr:row>2</xdr:row>
      <xdr:rowOff>138642</xdr:rowOff>
    </xdr:from>
    <xdr:to>
      <xdr:col>4</xdr:col>
      <xdr:colOff>259080</xdr:colOff>
      <xdr:row>7</xdr:row>
      <xdr:rowOff>82550</xdr:rowOff>
    </xdr:to>
    <xdr:pic>
      <xdr:nvPicPr>
        <xdr:cNvPr id="11" name="Image 10">
          <a:extLst>
            <a:ext uri="{FF2B5EF4-FFF2-40B4-BE49-F238E27FC236}">
              <a16:creationId xmlns:a16="http://schemas.microsoft.com/office/drawing/2014/main" id="{00000000-0008-0000-4E00-00000B000000}"/>
            </a:ext>
          </a:extLst>
        </xdr:cNvPr>
        <xdr:cNvPicPr/>
      </xdr:nvPicPr>
      <xdr:blipFill>
        <a:blip xmlns:r="http://schemas.openxmlformats.org/officeDocument/2006/relationships" r:embed="rId2"/>
        <a:srcRect/>
        <a:stretch>
          <a:fillRect/>
        </a:stretch>
      </xdr:blipFill>
      <xdr:spPr bwMode="auto">
        <a:xfrm>
          <a:off x="5230706" y="519642"/>
          <a:ext cx="941494" cy="1117388"/>
        </a:xfrm>
        <a:prstGeom prst="rect">
          <a:avLst/>
        </a:prstGeom>
        <a:noFill/>
      </xdr:spPr>
    </xdr:pic>
    <xdr:clientData/>
  </xdr:twoCellAnchor>
</xdr:wsDr>
</file>

<file path=xl/drawings/drawing80.xml><?xml version="1.0" encoding="utf-8"?>
<xdr:wsDr xmlns:xdr="http://schemas.openxmlformats.org/drawingml/2006/spreadsheetDrawing" xmlns:a="http://schemas.openxmlformats.org/drawingml/2006/main">
  <xdr:twoCellAnchor>
    <xdr:from>
      <xdr:col>13</xdr:col>
      <xdr:colOff>348194</xdr:colOff>
      <xdr:row>2</xdr:row>
      <xdr:rowOff>44450</xdr:rowOff>
    </xdr:from>
    <xdr:to>
      <xdr:col>15</xdr:col>
      <xdr:colOff>57151</xdr:colOff>
      <xdr:row>6</xdr:row>
      <xdr:rowOff>139929</xdr:rowOff>
    </xdr:to>
    <xdr:pic>
      <xdr:nvPicPr>
        <xdr:cNvPr id="2" name="Image 1" descr="Armoirievv">
          <a:extLst>
            <a:ext uri="{FF2B5EF4-FFF2-40B4-BE49-F238E27FC236}">
              <a16:creationId xmlns:a16="http://schemas.microsoft.com/office/drawing/2014/main" id="{00000000-0008-0000-4F00-000002000000}"/>
            </a:ext>
          </a:extLst>
        </xdr:cNvPr>
        <xdr:cNvPicPr>
          <a:picLocks noChangeAspect="1" noChangeArrowheads="1"/>
        </xdr:cNvPicPr>
      </xdr:nvPicPr>
      <xdr:blipFill>
        <a:blip xmlns:r="http://schemas.openxmlformats.org/officeDocument/2006/relationships" r:embed="rId1" cstate="print"/>
        <a:srcRect/>
        <a:stretch>
          <a:fillRect/>
        </a:stretch>
      </xdr:blipFill>
      <xdr:spPr bwMode="auto">
        <a:xfrm>
          <a:off x="10886654" y="425450"/>
          <a:ext cx="1011977" cy="1093699"/>
        </a:xfrm>
        <a:prstGeom prst="rect">
          <a:avLst/>
        </a:prstGeom>
        <a:noFill/>
        <a:ln w="9525" algn="ctr">
          <a:miter lim="800000"/>
          <a:headEnd/>
          <a:tailEnd/>
        </a:ln>
      </xdr:spPr>
    </xdr:pic>
    <xdr:clientData/>
  </xdr:twoCellAnchor>
  <xdr:twoCellAnchor editAs="oneCell">
    <xdr:from>
      <xdr:col>3</xdr:col>
      <xdr:colOff>110066</xdr:colOff>
      <xdr:row>2</xdr:row>
      <xdr:rowOff>138642</xdr:rowOff>
    </xdr:from>
    <xdr:to>
      <xdr:col>4</xdr:col>
      <xdr:colOff>495300</xdr:colOff>
      <xdr:row>6</xdr:row>
      <xdr:rowOff>6350</xdr:rowOff>
    </xdr:to>
    <xdr:pic>
      <xdr:nvPicPr>
        <xdr:cNvPr id="3" name="Image 2">
          <a:extLst>
            <a:ext uri="{FF2B5EF4-FFF2-40B4-BE49-F238E27FC236}">
              <a16:creationId xmlns:a16="http://schemas.microsoft.com/office/drawing/2014/main" id="{00000000-0008-0000-4F00-000003000000}"/>
            </a:ext>
          </a:extLst>
        </xdr:cNvPr>
        <xdr:cNvPicPr/>
      </xdr:nvPicPr>
      <xdr:blipFill>
        <a:blip xmlns:r="http://schemas.openxmlformats.org/officeDocument/2006/relationships" r:embed="rId2"/>
        <a:srcRect/>
        <a:stretch>
          <a:fillRect/>
        </a:stretch>
      </xdr:blipFill>
      <xdr:spPr bwMode="auto">
        <a:xfrm>
          <a:off x="4887806" y="519642"/>
          <a:ext cx="941494" cy="865928"/>
        </a:xfrm>
        <a:prstGeom prst="rect">
          <a:avLst/>
        </a:prstGeom>
        <a:noFill/>
      </xdr:spPr>
    </xdr:pic>
    <xdr:clientData/>
  </xdr:twoCellAnchor>
  <xdr:twoCellAnchor>
    <xdr:from>
      <xdr:col>13</xdr:col>
      <xdr:colOff>348194</xdr:colOff>
      <xdr:row>2</xdr:row>
      <xdr:rowOff>44450</xdr:rowOff>
    </xdr:from>
    <xdr:to>
      <xdr:col>15</xdr:col>
      <xdr:colOff>57151</xdr:colOff>
      <xdr:row>6</xdr:row>
      <xdr:rowOff>139929</xdr:rowOff>
    </xdr:to>
    <xdr:pic>
      <xdr:nvPicPr>
        <xdr:cNvPr id="4" name="Image 3" descr="Armoirievv">
          <a:extLst>
            <a:ext uri="{FF2B5EF4-FFF2-40B4-BE49-F238E27FC236}">
              <a16:creationId xmlns:a16="http://schemas.microsoft.com/office/drawing/2014/main" id="{00000000-0008-0000-4F00-000004000000}"/>
            </a:ext>
          </a:extLst>
        </xdr:cNvPr>
        <xdr:cNvPicPr>
          <a:picLocks noChangeAspect="1" noChangeArrowheads="1"/>
        </xdr:cNvPicPr>
      </xdr:nvPicPr>
      <xdr:blipFill>
        <a:blip xmlns:r="http://schemas.openxmlformats.org/officeDocument/2006/relationships" r:embed="rId1" cstate="print"/>
        <a:srcRect/>
        <a:stretch>
          <a:fillRect/>
        </a:stretch>
      </xdr:blipFill>
      <xdr:spPr bwMode="auto">
        <a:xfrm>
          <a:off x="10886654" y="425450"/>
          <a:ext cx="1011977" cy="1093699"/>
        </a:xfrm>
        <a:prstGeom prst="rect">
          <a:avLst/>
        </a:prstGeom>
        <a:noFill/>
        <a:ln w="9525" algn="ctr">
          <a:miter lim="800000"/>
          <a:headEnd/>
          <a:tailEnd/>
        </a:ln>
      </xdr:spPr>
    </xdr:pic>
    <xdr:clientData/>
  </xdr:twoCellAnchor>
  <xdr:twoCellAnchor editAs="oneCell">
    <xdr:from>
      <xdr:col>3</xdr:col>
      <xdr:colOff>110066</xdr:colOff>
      <xdr:row>2</xdr:row>
      <xdr:rowOff>138642</xdr:rowOff>
    </xdr:from>
    <xdr:to>
      <xdr:col>4</xdr:col>
      <xdr:colOff>495300</xdr:colOff>
      <xdr:row>6</xdr:row>
      <xdr:rowOff>6350</xdr:rowOff>
    </xdr:to>
    <xdr:pic>
      <xdr:nvPicPr>
        <xdr:cNvPr id="5" name="Image 4">
          <a:extLst>
            <a:ext uri="{FF2B5EF4-FFF2-40B4-BE49-F238E27FC236}">
              <a16:creationId xmlns:a16="http://schemas.microsoft.com/office/drawing/2014/main" id="{00000000-0008-0000-4F00-000005000000}"/>
            </a:ext>
          </a:extLst>
        </xdr:cNvPr>
        <xdr:cNvPicPr/>
      </xdr:nvPicPr>
      <xdr:blipFill>
        <a:blip xmlns:r="http://schemas.openxmlformats.org/officeDocument/2006/relationships" r:embed="rId2"/>
        <a:srcRect/>
        <a:stretch>
          <a:fillRect/>
        </a:stretch>
      </xdr:blipFill>
      <xdr:spPr bwMode="auto">
        <a:xfrm>
          <a:off x="4887806" y="519642"/>
          <a:ext cx="941494" cy="865928"/>
        </a:xfrm>
        <a:prstGeom prst="rect">
          <a:avLst/>
        </a:prstGeom>
        <a:noFill/>
      </xdr:spPr>
    </xdr:pic>
    <xdr:clientData/>
  </xdr:twoCellAnchor>
  <xdr:twoCellAnchor>
    <xdr:from>
      <xdr:col>13</xdr:col>
      <xdr:colOff>348194</xdr:colOff>
      <xdr:row>2</xdr:row>
      <xdr:rowOff>44450</xdr:rowOff>
    </xdr:from>
    <xdr:to>
      <xdr:col>15</xdr:col>
      <xdr:colOff>57151</xdr:colOff>
      <xdr:row>6</xdr:row>
      <xdr:rowOff>139929</xdr:rowOff>
    </xdr:to>
    <xdr:pic>
      <xdr:nvPicPr>
        <xdr:cNvPr id="6" name="Image 1" descr="Armoirievv">
          <a:extLst>
            <a:ext uri="{FF2B5EF4-FFF2-40B4-BE49-F238E27FC236}">
              <a16:creationId xmlns:a16="http://schemas.microsoft.com/office/drawing/2014/main" id="{00000000-0008-0000-4F00-000006000000}"/>
            </a:ext>
          </a:extLst>
        </xdr:cNvPr>
        <xdr:cNvPicPr>
          <a:picLocks noChangeAspect="1" noChangeArrowheads="1"/>
        </xdr:cNvPicPr>
      </xdr:nvPicPr>
      <xdr:blipFill>
        <a:blip xmlns:r="http://schemas.openxmlformats.org/officeDocument/2006/relationships" r:embed="rId1" cstate="print"/>
        <a:srcRect/>
        <a:stretch>
          <a:fillRect/>
        </a:stretch>
      </xdr:blipFill>
      <xdr:spPr bwMode="auto">
        <a:xfrm>
          <a:off x="10886654" y="425450"/>
          <a:ext cx="1011977" cy="1093699"/>
        </a:xfrm>
        <a:prstGeom prst="rect">
          <a:avLst/>
        </a:prstGeom>
        <a:noFill/>
        <a:ln w="9525" algn="ctr">
          <a:miter lim="800000"/>
          <a:headEnd/>
          <a:tailEnd/>
        </a:ln>
      </xdr:spPr>
    </xdr:pic>
    <xdr:clientData/>
  </xdr:twoCellAnchor>
  <xdr:twoCellAnchor editAs="oneCell">
    <xdr:from>
      <xdr:col>3</xdr:col>
      <xdr:colOff>110066</xdr:colOff>
      <xdr:row>2</xdr:row>
      <xdr:rowOff>138642</xdr:rowOff>
    </xdr:from>
    <xdr:to>
      <xdr:col>4</xdr:col>
      <xdr:colOff>495300</xdr:colOff>
      <xdr:row>6</xdr:row>
      <xdr:rowOff>6350</xdr:rowOff>
    </xdr:to>
    <xdr:pic>
      <xdr:nvPicPr>
        <xdr:cNvPr id="7" name="Image 6">
          <a:extLst>
            <a:ext uri="{FF2B5EF4-FFF2-40B4-BE49-F238E27FC236}">
              <a16:creationId xmlns:a16="http://schemas.microsoft.com/office/drawing/2014/main" id="{00000000-0008-0000-4F00-000007000000}"/>
            </a:ext>
          </a:extLst>
        </xdr:cNvPr>
        <xdr:cNvPicPr/>
      </xdr:nvPicPr>
      <xdr:blipFill>
        <a:blip xmlns:r="http://schemas.openxmlformats.org/officeDocument/2006/relationships" r:embed="rId2"/>
        <a:srcRect/>
        <a:stretch>
          <a:fillRect/>
        </a:stretch>
      </xdr:blipFill>
      <xdr:spPr bwMode="auto">
        <a:xfrm>
          <a:off x="4887806" y="519642"/>
          <a:ext cx="941494" cy="865928"/>
        </a:xfrm>
        <a:prstGeom prst="rect">
          <a:avLst/>
        </a:prstGeom>
        <a:noFill/>
      </xdr:spPr>
    </xdr:pic>
    <xdr:clientData/>
  </xdr:twoCellAnchor>
  <xdr:twoCellAnchor>
    <xdr:from>
      <xdr:col>13</xdr:col>
      <xdr:colOff>348194</xdr:colOff>
      <xdr:row>2</xdr:row>
      <xdr:rowOff>44450</xdr:rowOff>
    </xdr:from>
    <xdr:to>
      <xdr:col>15</xdr:col>
      <xdr:colOff>57151</xdr:colOff>
      <xdr:row>6</xdr:row>
      <xdr:rowOff>139929</xdr:rowOff>
    </xdr:to>
    <xdr:pic>
      <xdr:nvPicPr>
        <xdr:cNvPr id="8" name="Image 7" descr="Armoirievv">
          <a:extLst>
            <a:ext uri="{FF2B5EF4-FFF2-40B4-BE49-F238E27FC236}">
              <a16:creationId xmlns:a16="http://schemas.microsoft.com/office/drawing/2014/main" id="{00000000-0008-0000-4F00-000008000000}"/>
            </a:ext>
          </a:extLst>
        </xdr:cNvPr>
        <xdr:cNvPicPr>
          <a:picLocks noChangeAspect="1" noChangeArrowheads="1"/>
        </xdr:cNvPicPr>
      </xdr:nvPicPr>
      <xdr:blipFill>
        <a:blip xmlns:r="http://schemas.openxmlformats.org/officeDocument/2006/relationships" r:embed="rId1" cstate="print"/>
        <a:srcRect/>
        <a:stretch>
          <a:fillRect/>
        </a:stretch>
      </xdr:blipFill>
      <xdr:spPr bwMode="auto">
        <a:xfrm>
          <a:off x="10886654" y="425450"/>
          <a:ext cx="1011977" cy="1093699"/>
        </a:xfrm>
        <a:prstGeom prst="rect">
          <a:avLst/>
        </a:prstGeom>
        <a:noFill/>
        <a:ln w="9525" algn="ctr">
          <a:miter lim="800000"/>
          <a:headEnd/>
          <a:tailEnd/>
        </a:ln>
      </xdr:spPr>
    </xdr:pic>
    <xdr:clientData/>
  </xdr:twoCellAnchor>
  <xdr:twoCellAnchor editAs="oneCell">
    <xdr:from>
      <xdr:col>3</xdr:col>
      <xdr:colOff>110066</xdr:colOff>
      <xdr:row>2</xdr:row>
      <xdr:rowOff>138642</xdr:rowOff>
    </xdr:from>
    <xdr:to>
      <xdr:col>4</xdr:col>
      <xdr:colOff>495300</xdr:colOff>
      <xdr:row>6</xdr:row>
      <xdr:rowOff>6350</xdr:rowOff>
    </xdr:to>
    <xdr:pic>
      <xdr:nvPicPr>
        <xdr:cNvPr id="9" name="Image 8">
          <a:extLst>
            <a:ext uri="{FF2B5EF4-FFF2-40B4-BE49-F238E27FC236}">
              <a16:creationId xmlns:a16="http://schemas.microsoft.com/office/drawing/2014/main" id="{00000000-0008-0000-4F00-000009000000}"/>
            </a:ext>
          </a:extLst>
        </xdr:cNvPr>
        <xdr:cNvPicPr/>
      </xdr:nvPicPr>
      <xdr:blipFill>
        <a:blip xmlns:r="http://schemas.openxmlformats.org/officeDocument/2006/relationships" r:embed="rId2"/>
        <a:srcRect/>
        <a:stretch>
          <a:fillRect/>
        </a:stretch>
      </xdr:blipFill>
      <xdr:spPr bwMode="auto">
        <a:xfrm>
          <a:off x="4887806" y="519642"/>
          <a:ext cx="941494" cy="865928"/>
        </a:xfrm>
        <a:prstGeom prst="rect">
          <a:avLst/>
        </a:prstGeom>
        <a:noFill/>
      </xdr:spPr>
    </xdr:pic>
    <xdr:clientData/>
  </xdr:twoCellAnchor>
  <xdr:twoCellAnchor>
    <xdr:from>
      <xdr:col>13</xdr:col>
      <xdr:colOff>348194</xdr:colOff>
      <xdr:row>2</xdr:row>
      <xdr:rowOff>44450</xdr:rowOff>
    </xdr:from>
    <xdr:to>
      <xdr:col>15</xdr:col>
      <xdr:colOff>57151</xdr:colOff>
      <xdr:row>6</xdr:row>
      <xdr:rowOff>139929</xdr:rowOff>
    </xdr:to>
    <xdr:pic>
      <xdr:nvPicPr>
        <xdr:cNvPr id="10" name="Image 9" descr="Armoirievv">
          <a:extLst>
            <a:ext uri="{FF2B5EF4-FFF2-40B4-BE49-F238E27FC236}">
              <a16:creationId xmlns:a16="http://schemas.microsoft.com/office/drawing/2014/main" id="{00000000-0008-0000-4F00-00000A000000}"/>
            </a:ext>
          </a:extLst>
        </xdr:cNvPr>
        <xdr:cNvPicPr>
          <a:picLocks noChangeAspect="1" noChangeArrowheads="1"/>
        </xdr:cNvPicPr>
      </xdr:nvPicPr>
      <xdr:blipFill>
        <a:blip xmlns:r="http://schemas.openxmlformats.org/officeDocument/2006/relationships" r:embed="rId1" cstate="print"/>
        <a:srcRect/>
        <a:stretch>
          <a:fillRect/>
        </a:stretch>
      </xdr:blipFill>
      <xdr:spPr bwMode="auto">
        <a:xfrm>
          <a:off x="10886654" y="425450"/>
          <a:ext cx="1011977" cy="1093699"/>
        </a:xfrm>
        <a:prstGeom prst="rect">
          <a:avLst/>
        </a:prstGeom>
        <a:noFill/>
        <a:ln w="9525" algn="ctr">
          <a:miter lim="800000"/>
          <a:headEnd/>
          <a:tailEnd/>
        </a:ln>
      </xdr:spPr>
    </xdr:pic>
    <xdr:clientData/>
  </xdr:twoCellAnchor>
  <xdr:twoCellAnchor editAs="oneCell">
    <xdr:from>
      <xdr:col>3</xdr:col>
      <xdr:colOff>110066</xdr:colOff>
      <xdr:row>2</xdr:row>
      <xdr:rowOff>138642</xdr:rowOff>
    </xdr:from>
    <xdr:to>
      <xdr:col>4</xdr:col>
      <xdr:colOff>495300</xdr:colOff>
      <xdr:row>6</xdr:row>
      <xdr:rowOff>6350</xdr:rowOff>
    </xdr:to>
    <xdr:pic>
      <xdr:nvPicPr>
        <xdr:cNvPr id="11" name="Image 10">
          <a:extLst>
            <a:ext uri="{FF2B5EF4-FFF2-40B4-BE49-F238E27FC236}">
              <a16:creationId xmlns:a16="http://schemas.microsoft.com/office/drawing/2014/main" id="{00000000-0008-0000-4F00-00000B000000}"/>
            </a:ext>
          </a:extLst>
        </xdr:cNvPr>
        <xdr:cNvPicPr/>
      </xdr:nvPicPr>
      <xdr:blipFill>
        <a:blip xmlns:r="http://schemas.openxmlformats.org/officeDocument/2006/relationships" r:embed="rId2"/>
        <a:srcRect/>
        <a:stretch>
          <a:fillRect/>
        </a:stretch>
      </xdr:blipFill>
      <xdr:spPr bwMode="auto">
        <a:xfrm>
          <a:off x="4887806" y="519642"/>
          <a:ext cx="941494" cy="865928"/>
        </a:xfrm>
        <a:prstGeom prst="rect">
          <a:avLst/>
        </a:prstGeom>
        <a:noFill/>
      </xdr:spPr>
    </xdr:pic>
    <xdr:clientData/>
  </xdr:twoCellAnchor>
</xdr:wsDr>
</file>

<file path=xl/drawings/drawing81.xml><?xml version="1.0" encoding="utf-8"?>
<xdr:wsDr xmlns:xdr="http://schemas.openxmlformats.org/drawingml/2006/spreadsheetDrawing" xmlns:a="http://schemas.openxmlformats.org/drawingml/2006/main">
  <xdr:twoCellAnchor>
    <xdr:from>
      <xdr:col>13</xdr:col>
      <xdr:colOff>466576</xdr:colOff>
      <xdr:row>2</xdr:row>
      <xdr:rowOff>73025</xdr:rowOff>
    </xdr:from>
    <xdr:to>
      <xdr:col>14</xdr:col>
      <xdr:colOff>678243</xdr:colOff>
      <xdr:row>8</xdr:row>
      <xdr:rowOff>21166</xdr:rowOff>
    </xdr:to>
    <xdr:pic>
      <xdr:nvPicPr>
        <xdr:cNvPr id="2" name="Image 1" descr="Armoirievv">
          <a:extLst>
            <a:ext uri="{FF2B5EF4-FFF2-40B4-BE49-F238E27FC236}">
              <a16:creationId xmlns:a16="http://schemas.microsoft.com/office/drawing/2014/main" id="{00000000-0008-0000-5000-000002000000}"/>
            </a:ext>
          </a:extLst>
        </xdr:cNvPr>
        <xdr:cNvPicPr>
          <a:picLocks noChangeAspect="1" noChangeArrowheads="1"/>
        </xdr:cNvPicPr>
      </xdr:nvPicPr>
      <xdr:blipFill>
        <a:blip xmlns:r="http://schemas.openxmlformats.org/officeDocument/2006/relationships" r:embed="rId1" cstate="print"/>
        <a:srcRect/>
        <a:stretch>
          <a:fillRect/>
        </a:stretch>
      </xdr:blipFill>
      <xdr:spPr bwMode="auto">
        <a:xfrm>
          <a:off x="13512016" y="454025"/>
          <a:ext cx="1004147" cy="1296881"/>
        </a:xfrm>
        <a:prstGeom prst="rect">
          <a:avLst/>
        </a:prstGeom>
        <a:noFill/>
        <a:ln w="9525" algn="ctr">
          <a:miter lim="800000"/>
          <a:headEnd/>
          <a:tailEnd/>
        </a:ln>
      </xdr:spPr>
    </xdr:pic>
    <xdr:clientData/>
  </xdr:twoCellAnchor>
  <xdr:twoCellAnchor editAs="oneCell">
    <xdr:from>
      <xdr:col>3</xdr:col>
      <xdr:colOff>110066</xdr:colOff>
      <xdr:row>2</xdr:row>
      <xdr:rowOff>138642</xdr:rowOff>
    </xdr:from>
    <xdr:to>
      <xdr:col>4</xdr:col>
      <xdr:colOff>259080</xdr:colOff>
      <xdr:row>7</xdr:row>
      <xdr:rowOff>82550</xdr:rowOff>
    </xdr:to>
    <xdr:pic>
      <xdr:nvPicPr>
        <xdr:cNvPr id="3" name="Image 2">
          <a:extLst>
            <a:ext uri="{FF2B5EF4-FFF2-40B4-BE49-F238E27FC236}">
              <a16:creationId xmlns:a16="http://schemas.microsoft.com/office/drawing/2014/main" id="{00000000-0008-0000-5000-000003000000}"/>
            </a:ext>
          </a:extLst>
        </xdr:cNvPr>
        <xdr:cNvPicPr/>
      </xdr:nvPicPr>
      <xdr:blipFill>
        <a:blip xmlns:r="http://schemas.openxmlformats.org/officeDocument/2006/relationships" r:embed="rId2"/>
        <a:srcRect/>
        <a:stretch>
          <a:fillRect/>
        </a:stretch>
      </xdr:blipFill>
      <xdr:spPr bwMode="auto">
        <a:xfrm>
          <a:off x="5230706" y="519642"/>
          <a:ext cx="941494" cy="1117388"/>
        </a:xfrm>
        <a:prstGeom prst="rect">
          <a:avLst/>
        </a:prstGeom>
        <a:noFill/>
      </xdr:spPr>
    </xdr:pic>
    <xdr:clientData/>
  </xdr:twoCellAnchor>
  <xdr:twoCellAnchor>
    <xdr:from>
      <xdr:col>13</xdr:col>
      <xdr:colOff>466576</xdr:colOff>
      <xdr:row>2</xdr:row>
      <xdr:rowOff>73025</xdr:rowOff>
    </xdr:from>
    <xdr:to>
      <xdr:col>14</xdr:col>
      <xdr:colOff>678243</xdr:colOff>
      <xdr:row>8</xdr:row>
      <xdr:rowOff>21166</xdr:rowOff>
    </xdr:to>
    <xdr:pic>
      <xdr:nvPicPr>
        <xdr:cNvPr id="4" name="Image 3" descr="Armoirievv">
          <a:extLst>
            <a:ext uri="{FF2B5EF4-FFF2-40B4-BE49-F238E27FC236}">
              <a16:creationId xmlns:a16="http://schemas.microsoft.com/office/drawing/2014/main" id="{00000000-0008-0000-5000-000004000000}"/>
            </a:ext>
          </a:extLst>
        </xdr:cNvPr>
        <xdr:cNvPicPr>
          <a:picLocks noChangeAspect="1" noChangeArrowheads="1"/>
        </xdr:cNvPicPr>
      </xdr:nvPicPr>
      <xdr:blipFill>
        <a:blip xmlns:r="http://schemas.openxmlformats.org/officeDocument/2006/relationships" r:embed="rId1" cstate="print"/>
        <a:srcRect/>
        <a:stretch>
          <a:fillRect/>
        </a:stretch>
      </xdr:blipFill>
      <xdr:spPr bwMode="auto">
        <a:xfrm>
          <a:off x="13512016" y="454025"/>
          <a:ext cx="1004147" cy="1296881"/>
        </a:xfrm>
        <a:prstGeom prst="rect">
          <a:avLst/>
        </a:prstGeom>
        <a:noFill/>
        <a:ln w="9525" algn="ctr">
          <a:miter lim="800000"/>
          <a:headEnd/>
          <a:tailEnd/>
        </a:ln>
      </xdr:spPr>
    </xdr:pic>
    <xdr:clientData/>
  </xdr:twoCellAnchor>
  <xdr:twoCellAnchor editAs="oneCell">
    <xdr:from>
      <xdr:col>3</xdr:col>
      <xdr:colOff>110066</xdr:colOff>
      <xdr:row>2</xdr:row>
      <xdr:rowOff>138642</xdr:rowOff>
    </xdr:from>
    <xdr:to>
      <xdr:col>4</xdr:col>
      <xdr:colOff>259080</xdr:colOff>
      <xdr:row>7</xdr:row>
      <xdr:rowOff>82550</xdr:rowOff>
    </xdr:to>
    <xdr:pic>
      <xdr:nvPicPr>
        <xdr:cNvPr id="5" name="Image 4">
          <a:extLst>
            <a:ext uri="{FF2B5EF4-FFF2-40B4-BE49-F238E27FC236}">
              <a16:creationId xmlns:a16="http://schemas.microsoft.com/office/drawing/2014/main" id="{00000000-0008-0000-5000-000005000000}"/>
            </a:ext>
          </a:extLst>
        </xdr:cNvPr>
        <xdr:cNvPicPr/>
      </xdr:nvPicPr>
      <xdr:blipFill>
        <a:blip xmlns:r="http://schemas.openxmlformats.org/officeDocument/2006/relationships" r:embed="rId2"/>
        <a:srcRect/>
        <a:stretch>
          <a:fillRect/>
        </a:stretch>
      </xdr:blipFill>
      <xdr:spPr bwMode="auto">
        <a:xfrm>
          <a:off x="5230706" y="519642"/>
          <a:ext cx="941494" cy="1117388"/>
        </a:xfrm>
        <a:prstGeom prst="rect">
          <a:avLst/>
        </a:prstGeom>
        <a:noFill/>
      </xdr:spPr>
    </xdr:pic>
    <xdr:clientData/>
  </xdr:twoCellAnchor>
  <xdr:twoCellAnchor>
    <xdr:from>
      <xdr:col>13</xdr:col>
      <xdr:colOff>466576</xdr:colOff>
      <xdr:row>2</xdr:row>
      <xdr:rowOff>73025</xdr:rowOff>
    </xdr:from>
    <xdr:to>
      <xdr:col>14</xdr:col>
      <xdr:colOff>678243</xdr:colOff>
      <xdr:row>8</xdr:row>
      <xdr:rowOff>21166</xdr:rowOff>
    </xdr:to>
    <xdr:pic>
      <xdr:nvPicPr>
        <xdr:cNvPr id="6" name="Image 5" descr="Armoirievv">
          <a:extLst>
            <a:ext uri="{FF2B5EF4-FFF2-40B4-BE49-F238E27FC236}">
              <a16:creationId xmlns:a16="http://schemas.microsoft.com/office/drawing/2014/main" id="{00000000-0008-0000-5000-000006000000}"/>
            </a:ext>
          </a:extLst>
        </xdr:cNvPr>
        <xdr:cNvPicPr>
          <a:picLocks noChangeAspect="1" noChangeArrowheads="1"/>
        </xdr:cNvPicPr>
      </xdr:nvPicPr>
      <xdr:blipFill>
        <a:blip xmlns:r="http://schemas.openxmlformats.org/officeDocument/2006/relationships" r:embed="rId1" cstate="print"/>
        <a:srcRect/>
        <a:stretch>
          <a:fillRect/>
        </a:stretch>
      </xdr:blipFill>
      <xdr:spPr bwMode="auto">
        <a:xfrm>
          <a:off x="13512016" y="454025"/>
          <a:ext cx="1004147" cy="1296881"/>
        </a:xfrm>
        <a:prstGeom prst="rect">
          <a:avLst/>
        </a:prstGeom>
        <a:noFill/>
        <a:ln w="9525" algn="ctr">
          <a:miter lim="800000"/>
          <a:headEnd/>
          <a:tailEnd/>
        </a:ln>
      </xdr:spPr>
    </xdr:pic>
    <xdr:clientData/>
  </xdr:twoCellAnchor>
  <xdr:twoCellAnchor editAs="oneCell">
    <xdr:from>
      <xdr:col>3</xdr:col>
      <xdr:colOff>110066</xdr:colOff>
      <xdr:row>2</xdr:row>
      <xdr:rowOff>138642</xdr:rowOff>
    </xdr:from>
    <xdr:to>
      <xdr:col>4</xdr:col>
      <xdr:colOff>259080</xdr:colOff>
      <xdr:row>7</xdr:row>
      <xdr:rowOff>82550</xdr:rowOff>
    </xdr:to>
    <xdr:pic>
      <xdr:nvPicPr>
        <xdr:cNvPr id="7" name="Image 6">
          <a:extLst>
            <a:ext uri="{FF2B5EF4-FFF2-40B4-BE49-F238E27FC236}">
              <a16:creationId xmlns:a16="http://schemas.microsoft.com/office/drawing/2014/main" id="{00000000-0008-0000-5000-000007000000}"/>
            </a:ext>
          </a:extLst>
        </xdr:cNvPr>
        <xdr:cNvPicPr/>
      </xdr:nvPicPr>
      <xdr:blipFill>
        <a:blip xmlns:r="http://schemas.openxmlformats.org/officeDocument/2006/relationships" r:embed="rId2"/>
        <a:srcRect/>
        <a:stretch>
          <a:fillRect/>
        </a:stretch>
      </xdr:blipFill>
      <xdr:spPr bwMode="auto">
        <a:xfrm>
          <a:off x="5230706" y="519642"/>
          <a:ext cx="941494" cy="1117388"/>
        </a:xfrm>
        <a:prstGeom prst="rect">
          <a:avLst/>
        </a:prstGeom>
        <a:noFill/>
      </xdr:spPr>
    </xdr:pic>
    <xdr:clientData/>
  </xdr:twoCellAnchor>
  <xdr:twoCellAnchor>
    <xdr:from>
      <xdr:col>13</xdr:col>
      <xdr:colOff>466576</xdr:colOff>
      <xdr:row>2</xdr:row>
      <xdr:rowOff>73025</xdr:rowOff>
    </xdr:from>
    <xdr:to>
      <xdr:col>14</xdr:col>
      <xdr:colOff>678243</xdr:colOff>
      <xdr:row>8</xdr:row>
      <xdr:rowOff>21166</xdr:rowOff>
    </xdr:to>
    <xdr:pic>
      <xdr:nvPicPr>
        <xdr:cNvPr id="8" name="Image 7" descr="Armoirievv">
          <a:extLst>
            <a:ext uri="{FF2B5EF4-FFF2-40B4-BE49-F238E27FC236}">
              <a16:creationId xmlns:a16="http://schemas.microsoft.com/office/drawing/2014/main" id="{00000000-0008-0000-5000-000008000000}"/>
            </a:ext>
          </a:extLst>
        </xdr:cNvPr>
        <xdr:cNvPicPr>
          <a:picLocks noChangeAspect="1" noChangeArrowheads="1"/>
        </xdr:cNvPicPr>
      </xdr:nvPicPr>
      <xdr:blipFill>
        <a:blip xmlns:r="http://schemas.openxmlformats.org/officeDocument/2006/relationships" r:embed="rId1" cstate="print"/>
        <a:srcRect/>
        <a:stretch>
          <a:fillRect/>
        </a:stretch>
      </xdr:blipFill>
      <xdr:spPr bwMode="auto">
        <a:xfrm>
          <a:off x="13512016" y="454025"/>
          <a:ext cx="1004147" cy="1296881"/>
        </a:xfrm>
        <a:prstGeom prst="rect">
          <a:avLst/>
        </a:prstGeom>
        <a:noFill/>
        <a:ln w="9525" algn="ctr">
          <a:miter lim="800000"/>
          <a:headEnd/>
          <a:tailEnd/>
        </a:ln>
      </xdr:spPr>
    </xdr:pic>
    <xdr:clientData/>
  </xdr:twoCellAnchor>
  <xdr:twoCellAnchor editAs="oneCell">
    <xdr:from>
      <xdr:col>3</xdr:col>
      <xdr:colOff>110066</xdr:colOff>
      <xdr:row>2</xdr:row>
      <xdr:rowOff>138642</xdr:rowOff>
    </xdr:from>
    <xdr:to>
      <xdr:col>4</xdr:col>
      <xdr:colOff>259080</xdr:colOff>
      <xdr:row>7</xdr:row>
      <xdr:rowOff>82550</xdr:rowOff>
    </xdr:to>
    <xdr:pic>
      <xdr:nvPicPr>
        <xdr:cNvPr id="9" name="Image 8">
          <a:extLst>
            <a:ext uri="{FF2B5EF4-FFF2-40B4-BE49-F238E27FC236}">
              <a16:creationId xmlns:a16="http://schemas.microsoft.com/office/drawing/2014/main" id="{00000000-0008-0000-5000-000009000000}"/>
            </a:ext>
          </a:extLst>
        </xdr:cNvPr>
        <xdr:cNvPicPr/>
      </xdr:nvPicPr>
      <xdr:blipFill>
        <a:blip xmlns:r="http://schemas.openxmlformats.org/officeDocument/2006/relationships" r:embed="rId2"/>
        <a:srcRect/>
        <a:stretch>
          <a:fillRect/>
        </a:stretch>
      </xdr:blipFill>
      <xdr:spPr bwMode="auto">
        <a:xfrm>
          <a:off x="5230706" y="519642"/>
          <a:ext cx="941494" cy="1117388"/>
        </a:xfrm>
        <a:prstGeom prst="rect">
          <a:avLst/>
        </a:prstGeom>
        <a:noFill/>
      </xdr:spPr>
    </xdr:pic>
    <xdr:clientData/>
  </xdr:twoCellAnchor>
  <xdr:twoCellAnchor>
    <xdr:from>
      <xdr:col>13</xdr:col>
      <xdr:colOff>466576</xdr:colOff>
      <xdr:row>2</xdr:row>
      <xdr:rowOff>73025</xdr:rowOff>
    </xdr:from>
    <xdr:to>
      <xdr:col>14</xdr:col>
      <xdr:colOff>678243</xdr:colOff>
      <xdr:row>8</xdr:row>
      <xdr:rowOff>21166</xdr:rowOff>
    </xdr:to>
    <xdr:pic>
      <xdr:nvPicPr>
        <xdr:cNvPr id="10" name="Image 9" descr="Armoirievv">
          <a:extLst>
            <a:ext uri="{FF2B5EF4-FFF2-40B4-BE49-F238E27FC236}">
              <a16:creationId xmlns:a16="http://schemas.microsoft.com/office/drawing/2014/main" id="{00000000-0008-0000-5000-00000A000000}"/>
            </a:ext>
          </a:extLst>
        </xdr:cNvPr>
        <xdr:cNvPicPr>
          <a:picLocks noChangeAspect="1" noChangeArrowheads="1"/>
        </xdr:cNvPicPr>
      </xdr:nvPicPr>
      <xdr:blipFill>
        <a:blip xmlns:r="http://schemas.openxmlformats.org/officeDocument/2006/relationships" r:embed="rId1" cstate="print"/>
        <a:srcRect/>
        <a:stretch>
          <a:fillRect/>
        </a:stretch>
      </xdr:blipFill>
      <xdr:spPr bwMode="auto">
        <a:xfrm>
          <a:off x="13512016" y="454025"/>
          <a:ext cx="1004147" cy="1296881"/>
        </a:xfrm>
        <a:prstGeom prst="rect">
          <a:avLst/>
        </a:prstGeom>
        <a:noFill/>
        <a:ln w="9525" algn="ctr">
          <a:miter lim="800000"/>
          <a:headEnd/>
          <a:tailEnd/>
        </a:ln>
      </xdr:spPr>
    </xdr:pic>
    <xdr:clientData/>
  </xdr:twoCellAnchor>
  <xdr:twoCellAnchor editAs="oneCell">
    <xdr:from>
      <xdr:col>3</xdr:col>
      <xdr:colOff>110066</xdr:colOff>
      <xdr:row>2</xdr:row>
      <xdr:rowOff>138642</xdr:rowOff>
    </xdr:from>
    <xdr:to>
      <xdr:col>4</xdr:col>
      <xdr:colOff>259080</xdr:colOff>
      <xdr:row>7</xdr:row>
      <xdr:rowOff>82550</xdr:rowOff>
    </xdr:to>
    <xdr:pic>
      <xdr:nvPicPr>
        <xdr:cNvPr id="11" name="Image 10">
          <a:extLst>
            <a:ext uri="{FF2B5EF4-FFF2-40B4-BE49-F238E27FC236}">
              <a16:creationId xmlns:a16="http://schemas.microsoft.com/office/drawing/2014/main" id="{00000000-0008-0000-5000-00000B000000}"/>
            </a:ext>
          </a:extLst>
        </xdr:cNvPr>
        <xdr:cNvPicPr/>
      </xdr:nvPicPr>
      <xdr:blipFill>
        <a:blip xmlns:r="http://schemas.openxmlformats.org/officeDocument/2006/relationships" r:embed="rId2"/>
        <a:srcRect/>
        <a:stretch>
          <a:fillRect/>
        </a:stretch>
      </xdr:blipFill>
      <xdr:spPr bwMode="auto">
        <a:xfrm>
          <a:off x="5230706" y="519642"/>
          <a:ext cx="941494" cy="1117388"/>
        </a:xfrm>
        <a:prstGeom prst="rect">
          <a:avLst/>
        </a:prstGeom>
        <a:noFill/>
      </xdr:spPr>
    </xdr:pic>
    <xdr:clientData/>
  </xdr:twoCellAnchor>
</xdr:wsDr>
</file>

<file path=xl/drawings/drawing82.xml><?xml version="1.0" encoding="utf-8"?>
<xdr:wsDr xmlns:xdr="http://schemas.openxmlformats.org/drawingml/2006/spreadsheetDrawing" xmlns:a="http://schemas.openxmlformats.org/drawingml/2006/main">
  <xdr:twoCellAnchor>
    <xdr:from>
      <xdr:col>13</xdr:col>
      <xdr:colOff>348194</xdr:colOff>
      <xdr:row>2</xdr:row>
      <xdr:rowOff>44450</xdr:rowOff>
    </xdr:from>
    <xdr:to>
      <xdr:col>15</xdr:col>
      <xdr:colOff>57151</xdr:colOff>
      <xdr:row>6</xdr:row>
      <xdr:rowOff>139929</xdr:rowOff>
    </xdr:to>
    <xdr:pic>
      <xdr:nvPicPr>
        <xdr:cNvPr id="2" name="Image 1" descr="Armoirievv">
          <a:extLst>
            <a:ext uri="{FF2B5EF4-FFF2-40B4-BE49-F238E27FC236}">
              <a16:creationId xmlns:a16="http://schemas.microsoft.com/office/drawing/2014/main" id="{00000000-0008-0000-5100-000002000000}"/>
            </a:ext>
          </a:extLst>
        </xdr:cNvPr>
        <xdr:cNvPicPr>
          <a:picLocks noChangeAspect="1" noChangeArrowheads="1"/>
        </xdr:cNvPicPr>
      </xdr:nvPicPr>
      <xdr:blipFill>
        <a:blip xmlns:r="http://schemas.openxmlformats.org/officeDocument/2006/relationships" r:embed="rId1" cstate="print"/>
        <a:srcRect/>
        <a:stretch>
          <a:fillRect/>
        </a:stretch>
      </xdr:blipFill>
      <xdr:spPr bwMode="auto">
        <a:xfrm>
          <a:off x="10886654" y="425450"/>
          <a:ext cx="1011977" cy="1093699"/>
        </a:xfrm>
        <a:prstGeom prst="rect">
          <a:avLst/>
        </a:prstGeom>
        <a:noFill/>
        <a:ln w="9525" algn="ctr">
          <a:miter lim="800000"/>
          <a:headEnd/>
          <a:tailEnd/>
        </a:ln>
      </xdr:spPr>
    </xdr:pic>
    <xdr:clientData/>
  </xdr:twoCellAnchor>
  <xdr:twoCellAnchor editAs="oneCell">
    <xdr:from>
      <xdr:col>3</xdr:col>
      <xdr:colOff>110066</xdr:colOff>
      <xdr:row>2</xdr:row>
      <xdr:rowOff>138642</xdr:rowOff>
    </xdr:from>
    <xdr:to>
      <xdr:col>4</xdr:col>
      <xdr:colOff>495300</xdr:colOff>
      <xdr:row>6</xdr:row>
      <xdr:rowOff>6350</xdr:rowOff>
    </xdr:to>
    <xdr:pic>
      <xdr:nvPicPr>
        <xdr:cNvPr id="3" name="Image 2">
          <a:extLst>
            <a:ext uri="{FF2B5EF4-FFF2-40B4-BE49-F238E27FC236}">
              <a16:creationId xmlns:a16="http://schemas.microsoft.com/office/drawing/2014/main" id="{00000000-0008-0000-5100-000003000000}"/>
            </a:ext>
          </a:extLst>
        </xdr:cNvPr>
        <xdr:cNvPicPr/>
      </xdr:nvPicPr>
      <xdr:blipFill>
        <a:blip xmlns:r="http://schemas.openxmlformats.org/officeDocument/2006/relationships" r:embed="rId2"/>
        <a:srcRect/>
        <a:stretch>
          <a:fillRect/>
        </a:stretch>
      </xdr:blipFill>
      <xdr:spPr bwMode="auto">
        <a:xfrm>
          <a:off x="4887806" y="519642"/>
          <a:ext cx="941494" cy="865928"/>
        </a:xfrm>
        <a:prstGeom prst="rect">
          <a:avLst/>
        </a:prstGeom>
        <a:noFill/>
      </xdr:spPr>
    </xdr:pic>
    <xdr:clientData/>
  </xdr:twoCellAnchor>
  <xdr:twoCellAnchor>
    <xdr:from>
      <xdr:col>13</xdr:col>
      <xdr:colOff>348194</xdr:colOff>
      <xdr:row>2</xdr:row>
      <xdr:rowOff>44450</xdr:rowOff>
    </xdr:from>
    <xdr:to>
      <xdr:col>15</xdr:col>
      <xdr:colOff>57151</xdr:colOff>
      <xdr:row>6</xdr:row>
      <xdr:rowOff>139929</xdr:rowOff>
    </xdr:to>
    <xdr:pic>
      <xdr:nvPicPr>
        <xdr:cNvPr id="4" name="Image 3" descr="Armoirievv">
          <a:extLst>
            <a:ext uri="{FF2B5EF4-FFF2-40B4-BE49-F238E27FC236}">
              <a16:creationId xmlns:a16="http://schemas.microsoft.com/office/drawing/2014/main" id="{00000000-0008-0000-5100-000004000000}"/>
            </a:ext>
          </a:extLst>
        </xdr:cNvPr>
        <xdr:cNvPicPr>
          <a:picLocks noChangeAspect="1" noChangeArrowheads="1"/>
        </xdr:cNvPicPr>
      </xdr:nvPicPr>
      <xdr:blipFill>
        <a:blip xmlns:r="http://schemas.openxmlformats.org/officeDocument/2006/relationships" r:embed="rId1" cstate="print"/>
        <a:srcRect/>
        <a:stretch>
          <a:fillRect/>
        </a:stretch>
      </xdr:blipFill>
      <xdr:spPr bwMode="auto">
        <a:xfrm>
          <a:off x="10886654" y="425450"/>
          <a:ext cx="1011977" cy="1093699"/>
        </a:xfrm>
        <a:prstGeom prst="rect">
          <a:avLst/>
        </a:prstGeom>
        <a:noFill/>
        <a:ln w="9525" algn="ctr">
          <a:miter lim="800000"/>
          <a:headEnd/>
          <a:tailEnd/>
        </a:ln>
      </xdr:spPr>
    </xdr:pic>
    <xdr:clientData/>
  </xdr:twoCellAnchor>
  <xdr:twoCellAnchor editAs="oneCell">
    <xdr:from>
      <xdr:col>3</xdr:col>
      <xdr:colOff>110066</xdr:colOff>
      <xdr:row>2</xdr:row>
      <xdr:rowOff>138642</xdr:rowOff>
    </xdr:from>
    <xdr:to>
      <xdr:col>4</xdr:col>
      <xdr:colOff>495300</xdr:colOff>
      <xdr:row>6</xdr:row>
      <xdr:rowOff>6350</xdr:rowOff>
    </xdr:to>
    <xdr:pic>
      <xdr:nvPicPr>
        <xdr:cNvPr id="5" name="Image 4">
          <a:extLst>
            <a:ext uri="{FF2B5EF4-FFF2-40B4-BE49-F238E27FC236}">
              <a16:creationId xmlns:a16="http://schemas.microsoft.com/office/drawing/2014/main" id="{00000000-0008-0000-5100-000005000000}"/>
            </a:ext>
          </a:extLst>
        </xdr:cNvPr>
        <xdr:cNvPicPr/>
      </xdr:nvPicPr>
      <xdr:blipFill>
        <a:blip xmlns:r="http://schemas.openxmlformats.org/officeDocument/2006/relationships" r:embed="rId2"/>
        <a:srcRect/>
        <a:stretch>
          <a:fillRect/>
        </a:stretch>
      </xdr:blipFill>
      <xdr:spPr bwMode="auto">
        <a:xfrm>
          <a:off x="4887806" y="519642"/>
          <a:ext cx="941494" cy="865928"/>
        </a:xfrm>
        <a:prstGeom prst="rect">
          <a:avLst/>
        </a:prstGeom>
        <a:noFill/>
      </xdr:spPr>
    </xdr:pic>
    <xdr:clientData/>
  </xdr:twoCellAnchor>
  <xdr:twoCellAnchor>
    <xdr:from>
      <xdr:col>13</xdr:col>
      <xdr:colOff>348194</xdr:colOff>
      <xdr:row>2</xdr:row>
      <xdr:rowOff>44450</xdr:rowOff>
    </xdr:from>
    <xdr:to>
      <xdr:col>15</xdr:col>
      <xdr:colOff>57151</xdr:colOff>
      <xdr:row>6</xdr:row>
      <xdr:rowOff>139929</xdr:rowOff>
    </xdr:to>
    <xdr:pic>
      <xdr:nvPicPr>
        <xdr:cNvPr id="6" name="Image 1" descr="Armoirievv">
          <a:extLst>
            <a:ext uri="{FF2B5EF4-FFF2-40B4-BE49-F238E27FC236}">
              <a16:creationId xmlns:a16="http://schemas.microsoft.com/office/drawing/2014/main" id="{00000000-0008-0000-5100-000006000000}"/>
            </a:ext>
          </a:extLst>
        </xdr:cNvPr>
        <xdr:cNvPicPr>
          <a:picLocks noChangeAspect="1" noChangeArrowheads="1"/>
        </xdr:cNvPicPr>
      </xdr:nvPicPr>
      <xdr:blipFill>
        <a:blip xmlns:r="http://schemas.openxmlformats.org/officeDocument/2006/relationships" r:embed="rId1" cstate="print"/>
        <a:srcRect/>
        <a:stretch>
          <a:fillRect/>
        </a:stretch>
      </xdr:blipFill>
      <xdr:spPr bwMode="auto">
        <a:xfrm>
          <a:off x="10886654" y="425450"/>
          <a:ext cx="1011977" cy="1093699"/>
        </a:xfrm>
        <a:prstGeom prst="rect">
          <a:avLst/>
        </a:prstGeom>
        <a:noFill/>
        <a:ln w="9525" algn="ctr">
          <a:miter lim="800000"/>
          <a:headEnd/>
          <a:tailEnd/>
        </a:ln>
      </xdr:spPr>
    </xdr:pic>
    <xdr:clientData/>
  </xdr:twoCellAnchor>
  <xdr:twoCellAnchor editAs="oneCell">
    <xdr:from>
      <xdr:col>3</xdr:col>
      <xdr:colOff>110066</xdr:colOff>
      <xdr:row>2</xdr:row>
      <xdr:rowOff>138642</xdr:rowOff>
    </xdr:from>
    <xdr:to>
      <xdr:col>4</xdr:col>
      <xdr:colOff>495300</xdr:colOff>
      <xdr:row>6</xdr:row>
      <xdr:rowOff>6350</xdr:rowOff>
    </xdr:to>
    <xdr:pic>
      <xdr:nvPicPr>
        <xdr:cNvPr id="7" name="Image 6">
          <a:extLst>
            <a:ext uri="{FF2B5EF4-FFF2-40B4-BE49-F238E27FC236}">
              <a16:creationId xmlns:a16="http://schemas.microsoft.com/office/drawing/2014/main" id="{00000000-0008-0000-5100-000007000000}"/>
            </a:ext>
          </a:extLst>
        </xdr:cNvPr>
        <xdr:cNvPicPr/>
      </xdr:nvPicPr>
      <xdr:blipFill>
        <a:blip xmlns:r="http://schemas.openxmlformats.org/officeDocument/2006/relationships" r:embed="rId2"/>
        <a:srcRect/>
        <a:stretch>
          <a:fillRect/>
        </a:stretch>
      </xdr:blipFill>
      <xdr:spPr bwMode="auto">
        <a:xfrm>
          <a:off x="4887806" y="519642"/>
          <a:ext cx="941494" cy="865928"/>
        </a:xfrm>
        <a:prstGeom prst="rect">
          <a:avLst/>
        </a:prstGeom>
        <a:noFill/>
      </xdr:spPr>
    </xdr:pic>
    <xdr:clientData/>
  </xdr:twoCellAnchor>
  <xdr:twoCellAnchor>
    <xdr:from>
      <xdr:col>13</xdr:col>
      <xdr:colOff>348194</xdr:colOff>
      <xdr:row>2</xdr:row>
      <xdr:rowOff>44450</xdr:rowOff>
    </xdr:from>
    <xdr:to>
      <xdr:col>15</xdr:col>
      <xdr:colOff>57151</xdr:colOff>
      <xdr:row>6</xdr:row>
      <xdr:rowOff>139929</xdr:rowOff>
    </xdr:to>
    <xdr:pic>
      <xdr:nvPicPr>
        <xdr:cNvPr id="8" name="Image 7" descr="Armoirievv">
          <a:extLst>
            <a:ext uri="{FF2B5EF4-FFF2-40B4-BE49-F238E27FC236}">
              <a16:creationId xmlns:a16="http://schemas.microsoft.com/office/drawing/2014/main" id="{00000000-0008-0000-5100-000008000000}"/>
            </a:ext>
          </a:extLst>
        </xdr:cNvPr>
        <xdr:cNvPicPr>
          <a:picLocks noChangeAspect="1" noChangeArrowheads="1"/>
        </xdr:cNvPicPr>
      </xdr:nvPicPr>
      <xdr:blipFill>
        <a:blip xmlns:r="http://schemas.openxmlformats.org/officeDocument/2006/relationships" r:embed="rId1" cstate="print"/>
        <a:srcRect/>
        <a:stretch>
          <a:fillRect/>
        </a:stretch>
      </xdr:blipFill>
      <xdr:spPr bwMode="auto">
        <a:xfrm>
          <a:off x="10886654" y="425450"/>
          <a:ext cx="1011977" cy="1093699"/>
        </a:xfrm>
        <a:prstGeom prst="rect">
          <a:avLst/>
        </a:prstGeom>
        <a:noFill/>
        <a:ln w="9525" algn="ctr">
          <a:miter lim="800000"/>
          <a:headEnd/>
          <a:tailEnd/>
        </a:ln>
      </xdr:spPr>
    </xdr:pic>
    <xdr:clientData/>
  </xdr:twoCellAnchor>
  <xdr:twoCellAnchor editAs="oneCell">
    <xdr:from>
      <xdr:col>3</xdr:col>
      <xdr:colOff>110066</xdr:colOff>
      <xdr:row>2</xdr:row>
      <xdr:rowOff>138642</xdr:rowOff>
    </xdr:from>
    <xdr:to>
      <xdr:col>4</xdr:col>
      <xdr:colOff>495300</xdr:colOff>
      <xdr:row>6</xdr:row>
      <xdr:rowOff>6350</xdr:rowOff>
    </xdr:to>
    <xdr:pic>
      <xdr:nvPicPr>
        <xdr:cNvPr id="9" name="Image 8">
          <a:extLst>
            <a:ext uri="{FF2B5EF4-FFF2-40B4-BE49-F238E27FC236}">
              <a16:creationId xmlns:a16="http://schemas.microsoft.com/office/drawing/2014/main" id="{00000000-0008-0000-5100-000009000000}"/>
            </a:ext>
          </a:extLst>
        </xdr:cNvPr>
        <xdr:cNvPicPr/>
      </xdr:nvPicPr>
      <xdr:blipFill>
        <a:blip xmlns:r="http://schemas.openxmlformats.org/officeDocument/2006/relationships" r:embed="rId2"/>
        <a:srcRect/>
        <a:stretch>
          <a:fillRect/>
        </a:stretch>
      </xdr:blipFill>
      <xdr:spPr bwMode="auto">
        <a:xfrm>
          <a:off x="4887806" y="519642"/>
          <a:ext cx="941494" cy="865928"/>
        </a:xfrm>
        <a:prstGeom prst="rect">
          <a:avLst/>
        </a:prstGeom>
        <a:noFill/>
      </xdr:spPr>
    </xdr:pic>
    <xdr:clientData/>
  </xdr:twoCellAnchor>
  <xdr:twoCellAnchor>
    <xdr:from>
      <xdr:col>13</xdr:col>
      <xdr:colOff>348194</xdr:colOff>
      <xdr:row>2</xdr:row>
      <xdr:rowOff>44450</xdr:rowOff>
    </xdr:from>
    <xdr:to>
      <xdr:col>15</xdr:col>
      <xdr:colOff>57151</xdr:colOff>
      <xdr:row>6</xdr:row>
      <xdr:rowOff>139929</xdr:rowOff>
    </xdr:to>
    <xdr:pic>
      <xdr:nvPicPr>
        <xdr:cNvPr id="10" name="Image 9" descr="Armoirievv">
          <a:extLst>
            <a:ext uri="{FF2B5EF4-FFF2-40B4-BE49-F238E27FC236}">
              <a16:creationId xmlns:a16="http://schemas.microsoft.com/office/drawing/2014/main" id="{00000000-0008-0000-5100-00000A000000}"/>
            </a:ext>
          </a:extLst>
        </xdr:cNvPr>
        <xdr:cNvPicPr>
          <a:picLocks noChangeAspect="1" noChangeArrowheads="1"/>
        </xdr:cNvPicPr>
      </xdr:nvPicPr>
      <xdr:blipFill>
        <a:blip xmlns:r="http://schemas.openxmlformats.org/officeDocument/2006/relationships" r:embed="rId1" cstate="print"/>
        <a:srcRect/>
        <a:stretch>
          <a:fillRect/>
        </a:stretch>
      </xdr:blipFill>
      <xdr:spPr bwMode="auto">
        <a:xfrm>
          <a:off x="10886654" y="425450"/>
          <a:ext cx="1011977" cy="1093699"/>
        </a:xfrm>
        <a:prstGeom prst="rect">
          <a:avLst/>
        </a:prstGeom>
        <a:noFill/>
        <a:ln w="9525" algn="ctr">
          <a:miter lim="800000"/>
          <a:headEnd/>
          <a:tailEnd/>
        </a:ln>
      </xdr:spPr>
    </xdr:pic>
    <xdr:clientData/>
  </xdr:twoCellAnchor>
  <xdr:twoCellAnchor editAs="oneCell">
    <xdr:from>
      <xdr:col>3</xdr:col>
      <xdr:colOff>110066</xdr:colOff>
      <xdr:row>2</xdr:row>
      <xdr:rowOff>138642</xdr:rowOff>
    </xdr:from>
    <xdr:to>
      <xdr:col>4</xdr:col>
      <xdr:colOff>495300</xdr:colOff>
      <xdr:row>6</xdr:row>
      <xdr:rowOff>6350</xdr:rowOff>
    </xdr:to>
    <xdr:pic>
      <xdr:nvPicPr>
        <xdr:cNvPr id="11" name="Image 10">
          <a:extLst>
            <a:ext uri="{FF2B5EF4-FFF2-40B4-BE49-F238E27FC236}">
              <a16:creationId xmlns:a16="http://schemas.microsoft.com/office/drawing/2014/main" id="{00000000-0008-0000-5100-00000B000000}"/>
            </a:ext>
          </a:extLst>
        </xdr:cNvPr>
        <xdr:cNvPicPr/>
      </xdr:nvPicPr>
      <xdr:blipFill>
        <a:blip xmlns:r="http://schemas.openxmlformats.org/officeDocument/2006/relationships" r:embed="rId2"/>
        <a:srcRect/>
        <a:stretch>
          <a:fillRect/>
        </a:stretch>
      </xdr:blipFill>
      <xdr:spPr bwMode="auto">
        <a:xfrm>
          <a:off x="4887806" y="519642"/>
          <a:ext cx="941494" cy="865928"/>
        </a:xfrm>
        <a:prstGeom prst="rect">
          <a:avLst/>
        </a:prstGeom>
        <a:noFill/>
      </xdr:spPr>
    </xdr:pic>
    <xdr:clientData/>
  </xdr:twoCellAnchor>
</xdr:wsDr>
</file>

<file path=xl/drawings/drawing83.xml><?xml version="1.0" encoding="utf-8"?>
<xdr:wsDr xmlns:xdr="http://schemas.openxmlformats.org/drawingml/2006/spreadsheetDrawing" xmlns:a="http://schemas.openxmlformats.org/drawingml/2006/main">
  <xdr:twoCellAnchor>
    <xdr:from>
      <xdr:col>13</xdr:col>
      <xdr:colOff>466576</xdr:colOff>
      <xdr:row>2</xdr:row>
      <xdr:rowOff>73025</xdr:rowOff>
    </xdr:from>
    <xdr:to>
      <xdr:col>14</xdr:col>
      <xdr:colOff>678243</xdr:colOff>
      <xdr:row>8</xdr:row>
      <xdr:rowOff>21166</xdr:rowOff>
    </xdr:to>
    <xdr:pic>
      <xdr:nvPicPr>
        <xdr:cNvPr id="2" name="Image 1" descr="Armoirievv">
          <a:extLst>
            <a:ext uri="{FF2B5EF4-FFF2-40B4-BE49-F238E27FC236}">
              <a16:creationId xmlns:a16="http://schemas.microsoft.com/office/drawing/2014/main" id="{00000000-0008-0000-5200-000002000000}"/>
            </a:ext>
          </a:extLst>
        </xdr:cNvPr>
        <xdr:cNvPicPr>
          <a:picLocks noChangeAspect="1" noChangeArrowheads="1"/>
        </xdr:cNvPicPr>
      </xdr:nvPicPr>
      <xdr:blipFill>
        <a:blip xmlns:r="http://schemas.openxmlformats.org/officeDocument/2006/relationships" r:embed="rId1" cstate="print"/>
        <a:srcRect/>
        <a:stretch>
          <a:fillRect/>
        </a:stretch>
      </xdr:blipFill>
      <xdr:spPr bwMode="auto">
        <a:xfrm>
          <a:off x="13512016" y="454025"/>
          <a:ext cx="1004147" cy="1296881"/>
        </a:xfrm>
        <a:prstGeom prst="rect">
          <a:avLst/>
        </a:prstGeom>
        <a:noFill/>
        <a:ln w="9525" algn="ctr">
          <a:miter lim="800000"/>
          <a:headEnd/>
          <a:tailEnd/>
        </a:ln>
      </xdr:spPr>
    </xdr:pic>
    <xdr:clientData/>
  </xdr:twoCellAnchor>
  <xdr:twoCellAnchor editAs="oneCell">
    <xdr:from>
      <xdr:col>3</xdr:col>
      <xdr:colOff>110066</xdr:colOff>
      <xdr:row>2</xdr:row>
      <xdr:rowOff>138642</xdr:rowOff>
    </xdr:from>
    <xdr:to>
      <xdr:col>4</xdr:col>
      <xdr:colOff>259080</xdr:colOff>
      <xdr:row>7</xdr:row>
      <xdr:rowOff>82550</xdr:rowOff>
    </xdr:to>
    <xdr:pic>
      <xdr:nvPicPr>
        <xdr:cNvPr id="3" name="Image 2">
          <a:extLst>
            <a:ext uri="{FF2B5EF4-FFF2-40B4-BE49-F238E27FC236}">
              <a16:creationId xmlns:a16="http://schemas.microsoft.com/office/drawing/2014/main" id="{00000000-0008-0000-5200-000003000000}"/>
            </a:ext>
          </a:extLst>
        </xdr:cNvPr>
        <xdr:cNvPicPr/>
      </xdr:nvPicPr>
      <xdr:blipFill>
        <a:blip xmlns:r="http://schemas.openxmlformats.org/officeDocument/2006/relationships" r:embed="rId2"/>
        <a:srcRect/>
        <a:stretch>
          <a:fillRect/>
        </a:stretch>
      </xdr:blipFill>
      <xdr:spPr bwMode="auto">
        <a:xfrm>
          <a:off x="5230706" y="519642"/>
          <a:ext cx="941494" cy="1117388"/>
        </a:xfrm>
        <a:prstGeom prst="rect">
          <a:avLst/>
        </a:prstGeom>
        <a:noFill/>
      </xdr:spPr>
    </xdr:pic>
    <xdr:clientData/>
  </xdr:twoCellAnchor>
  <xdr:twoCellAnchor>
    <xdr:from>
      <xdr:col>13</xdr:col>
      <xdr:colOff>466576</xdr:colOff>
      <xdr:row>2</xdr:row>
      <xdr:rowOff>73025</xdr:rowOff>
    </xdr:from>
    <xdr:to>
      <xdr:col>14</xdr:col>
      <xdr:colOff>678243</xdr:colOff>
      <xdr:row>8</xdr:row>
      <xdr:rowOff>21166</xdr:rowOff>
    </xdr:to>
    <xdr:pic>
      <xdr:nvPicPr>
        <xdr:cNvPr id="4" name="Image 3" descr="Armoirievv">
          <a:extLst>
            <a:ext uri="{FF2B5EF4-FFF2-40B4-BE49-F238E27FC236}">
              <a16:creationId xmlns:a16="http://schemas.microsoft.com/office/drawing/2014/main" id="{00000000-0008-0000-5200-000004000000}"/>
            </a:ext>
          </a:extLst>
        </xdr:cNvPr>
        <xdr:cNvPicPr>
          <a:picLocks noChangeAspect="1" noChangeArrowheads="1"/>
        </xdr:cNvPicPr>
      </xdr:nvPicPr>
      <xdr:blipFill>
        <a:blip xmlns:r="http://schemas.openxmlformats.org/officeDocument/2006/relationships" r:embed="rId1" cstate="print"/>
        <a:srcRect/>
        <a:stretch>
          <a:fillRect/>
        </a:stretch>
      </xdr:blipFill>
      <xdr:spPr bwMode="auto">
        <a:xfrm>
          <a:off x="13512016" y="454025"/>
          <a:ext cx="1004147" cy="1296881"/>
        </a:xfrm>
        <a:prstGeom prst="rect">
          <a:avLst/>
        </a:prstGeom>
        <a:noFill/>
        <a:ln w="9525" algn="ctr">
          <a:miter lim="800000"/>
          <a:headEnd/>
          <a:tailEnd/>
        </a:ln>
      </xdr:spPr>
    </xdr:pic>
    <xdr:clientData/>
  </xdr:twoCellAnchor>
  <xdr:twoCellAnchor editAs="oneCell">
    <xdr:from>
      <xdr:col>3</xdr:col>
      <xdr:colOff>110066</xdr:colOff>
      <xdr:row>2</xdr:row>
      <xdr:rowOff>138642</xdr:rowOff>
    </xdr:from>
    <xdr:to>
      <xdr:col>4</xdr:col>
      <xdr:colOff>259080</xdr:colOff>
      <xdr:row>7</xdr:row>
      <xdr:rowOff>82550</xdr:rowOff>
    </xdr:to>
    <xdr:pic>
      <xdr:nvPicPr>
        <xdr:cNvPr id="5" name="Image 4">
          <a:extLst>
            <a:ext uri="{FF2B5EF4-FFF2-40B4-BE49-F238E27FC236}">
              <a16:creationId xmlns:a16="http://schemas.microsoft.com/office/drawing/2014/main" id="{00000000-0008-0000-5200-000005000000}"/>
            </a:ext>
          </a:extLst>
        </xdr:cNvPr>
        <xdr:cNvPicPr/>
      </xdr:nvPicPr>
      <xdr:blipFill>
        <a:blip xmlns:r="http://schemas.openxmlformats.org/officeDocument/2006/relationships" r:embed="rId2"/>
        <a:srcRect/>
        <a:stretch>
          <a:fillRect/>
        </a:stretch>
      </xdr:blipFill>
      <xdr:spPr bwMode="auto">
        <a:xfrm>
          <a:off x="5230706" y="519642"/>
          <a:ext cx="941494" cy="1117388"/>
        </a:xfrm>
        <a:prstGeom prst="rect">
          <a:avLst/>
        </a:prstGeom>
        <a:noFill/>
      </xdr:spPr>
    </xdr:pic>
    <xdr:clientData/>
  </xdr:twoCellAnchor>
  <xdr:twoCellAnchor>
    <xdr:from>
      <xdr:col>13</xdr:col>
      <xdr:colOff>466576</xdr:colOff>
      <xdr:row>2</xdr:row>
      <xdr:rowOff>73025</xdr:rowOff>
    </xdr:from>
    <xdr:to>
      <xdr:col>14</xdr:col>
      <xdr:colOff>678243</xdr:colOff>
      <xdr:row>8</xdr:row>
      <xdr:rowOff>21166</xdr:rowOff>
    </xdr:to>
    <xdr:pic>
      <xdr:nvPicPr>
        <xdr:cNvPr id="6" name="Image 5" descr="Armoirievv">
          <a:extLst>
            <a:ext uri="{FF2B5EF4-FFF2-40B4-BE49-F238E27FC236}">
              <a16:creationId xmlns:a16="http://schemas.microsoft.com/office/drawing/2014/main" id="{00000000-0008-0000-5200-000006000000}"/>
            </a:ext>
          </a:extLst>
        </xdr:cNvPr>
        <xdr:cNvPicPr>
          <a:picLocks noChangeAspect="1" noChangeArrowheads="1"/>
        </xdr:cNvPicPr>
      </xdr:nvPicPr>
      <xdr:blipFill>
        <a:blip xmlns:r="http://schemas.openxmlformats.org/officeDocument/2006/relationships" r:embed="rId1" cstate="print"/>
        <a:srcRect/>
        <a:stretch>
          <a:fillRect/>
        </a:stretch>
      </xdr:blipFill>
      <xdr:spPr bwMode="auto">
        <a:xfrm>
          <a:off x="13512016" y="454025"/>
          <a:ext cx="1004147" cy="1296881"/>
        </a:xfrm>
        <a:prstGeom prst="rect">
          <a:avLst/>
        </a:prstGeom>
        <a:noFill/>
        <a:ln w="9525" algn="ctr">
          <a:miter lim="800000"/>
          <a:headEnd/>
          <a:tailEnd/>
        </a:ln>
      </xdr:spPr>
    </xdr:pic>
    <xdr:clientData/>
  </xdr:twoCellAnchor>
  <xdr:twoCellAnchor editAs="oneCell">
    <xdr:from>
      <xdr:col>3</xdr:col>
      <xdr:colOff>110066</xdr:colOff>
      <xdr:row>2</xdr:row>
      <xdr:rowOff>138642</xdr:rowOff>
    </xdr:from>
    <xdr:to>
      <xdr:col>4</xdr:col>
      <xdr:colOff>259080</xdr:colOff>
      <xdr:row>7</xdr:row>
      <xdr:rowOff>82550</xdr:rowOff>
    </xdr:to>
    <xdr:pic>
      <xdr:nvPicPr>
        <xdr:cNvPr id="7" name="Image 6">
          <a:extLst>
            <a:ext uri="{FF2B5EF4-FFF2-40B4-BE49-F238E27FC236}">
              <a16:creationId xmlns:a16="http://schemas.microsoft.com/office/drawing/2014/main" id="{00000000-0008-0000-5200-000007000000}"/>
            </a:ext>
          </a:extLst>
        </xdr:cNvPr>
        <xdr:cNvPicPr/>
      </xdr:nvPicPr>
      <xdr:blipFill>
        <a:blip xmlns:r="http://schemas.openxmlformats.org/officeDocument/2006/relationships" r:embed="rId2"/>
        <a:srcRect/>
        <a:stretch>
          <a:fillRect/>
        </a:stretch>
      </xdr:blipFill>
      <xdr:spPr bwMode="auto">
        <a:xfrm>
          <a:off x="5230706" y="519642"/>
          <a:ext cx="941494" cy="1117388"/>
        </a:xfrm>
        <a:prstGeom prst="rect">
          <a:avLst/>
        </a:prstGeom>
        <a:noFill/>
      </xdr:spPr>
    </xdr:pic>
    <xdr:clientData/>
  </xdr:twoCellAnchor>
  <xdr:twoCellAnchor>
    <xdr:from>
      <xdr:col>13</xdr:col>
      <xdr:colOff>466576</xdr:colOff>
      <xdr:row>2</xdr:row>
      <xdr:rowOff>73025</xdr:rowOff>
    </xdr:from>
    <xdr:to>
      <xdr:col>14</xdr:col>
      <xdr:colOff>678243</xdr:colOff>
      <xdr:row>8</xdr:row>
      <xdr:rowOff>21166</xdr:rowOff>
    </xdr:to>
    <xdr:pic>
      <xdr:nvPicPr>
        <xdr:cNvPr id="8" name="Image 7" descr="Armoirievv">
          <a:extLst>
            <a:ext uri="{FF2B5EF4-FFF2-40B4-BE49-F238E27FC236}">
              <a16:creationId xmlns:a16="http://schemas.microsoft.com/office/drawing/2014/main" id="{00000000-0008-0000-5200-000008000000}"/>
            </a:ext>
          </a:extLst>
        </xdr:cNvPr>
        <xdr:cNvPicPr>
          <a:picLocks noChangeAspect="1" noChangeArrowheads="1"/>
        </xdr:cNvPicPr>
      </xdr:nvPicPr>
      <xdr:blipFill>
        <a:blip xmlns:r="http://schemas.openxmlformats.org/officeDocument/2006/relationships" r:embed="rId1" cstate="print"/>
        <a:srcRect/>
        <a:stretch>
          <a:fillRect/>
        </a:stretch>
      </xdr:blipFill>
      <xdr:spPr bwMode="auto">
        <a:xfrm>
          <a:off x="13512016" y="454025"/>
          <a:ext cx="1004147" cy="1296881"/>
        </a:xfrm>
        <a:prstGeom prst="rect">
          <a:avLst/>
        </a:prstGeom>
        <a:noFill/>
        <a:ln w="9525" algn="ctr">
          <a:miter lim="800000"/>
          <a:headEnd/>
          <a:tailEnd/>
        </a:ln>
      </xdr:spPr>
    </xdr:pic>
    <xdr:clientData/>
  </xdr:twoCellAnchor>
  <xdr:twoCellAnchor editAs="oneCell">
    <xdr:from>
      <xdr:col>3</xdr:col>
      <xdr:colOff>110066</xdr:colOff>
      <xdr:row>2</xdr:row>
      <xdr:rowOff>138642</xdr:rowOff>
    </xdr:from>
    <xdr:to>
      <xdr:col>4</xdr:col>
      <xdr:colOff>259080</xdr:colOff>
      <xdr:row>7</xdr:row>
      <xdr:rowOff>82550</xdr:rowOff>
    </xdr:to>
    <xdr:pic>
      <xdr:nvPicPr>
        <xdr:cNvPr id="9" name="Image 8">
          <a:extLst>
            <a:ext uri="{FF2B5EF4-FFF2-40B4-BE49-F238E27FC236}">
              <a16:creationId xmlns:a16="http://schemas.microsoft.com/office/drawing/2014/main" id="{00000000-0008-0000-5200-000009000000}"/>
            </a:ext>
          </a:extLst>
        </xdr:cNvPr>
        <xdr:cNvPicPr/>
      </xdr:nvPicPr>
      <xdr:blipFill>
        <a:blip xmlns:r="http://schemas.openxmlformats.org/officeDocument/2006/relationships" r:embed="rId2"/>
        <a:srcRect/>
        <a:stretch>
          <a:fillRect/>
        </a:stretch>
      </xdr:blipFill>
      <xdr:spPr bwMode="auto">
        <a:xfrm>
          <a:off x="5230706" y="519642"/>
          <a:ext cx="941494" cy="1117388"/>
        </a:xfrm>
        <a:prstGeom prst="rect">
          <a:avLst/>
        </a:prstGeom>
        <a:noFill/>
      </xdr:spPr>
    </xdr:pic>
    <xdr:clientData/>
  </xdr:twoCellAnchor>
  <xdr:twoCellAnchor>
    <xdr:from>
      <xdr:col>13</xdr:col>
      <xdr:colOff>466576</xdr:colOff>
      <xdr:row>2</xdr:row>
      <xdr:rowOff>73025</xdr:rowOff>
    </xdr:from>
    <xdr:to>
      <xdr:col>14</xdr:col>
      <xdr:colOff>678243</xdr:colOff>
      <xdr:row>8</xdr:row>
      <xdr:rowOff>21166</xdr:rowOff>
    </xdr:to>
    <xdr:pic>
      <xdr:nvPicPr>
        <xdr:cNvPr id="10" name="Image 9" descr="Armoirievv">
          <a:extLst>
            <a:ext uri="{FF2B5EF4-FFF2-40B4-BE49-F238E27FC236}">
              <a16:creationId xmlns:a16="http://schemas.microsoft.com/office/drawing/2014/main" id="{00000000-0008-0000-5200-00000A000000}"/>
            </a:ext>
          </a:extLst>
        </xdr:cNvPr>
        <xdr:cNvPicPr>
          <a:picLocks noChangeAspect="1" noChangeArrowheads="1"/>
        </xdr:cNvPicPr>
      </xdr:nvPicPr>
      <xdr:blipFill>
        <a:blip xmlns:r="http://schemas.openxmlformats.org/officeDocument/2006/relationships" r:embed="rId1" cstate="print"/>
        <a:srcRect/>
        <a:stretch>
          <a:fillRect/>
        </a:stretch>
      </xdr:blipFill>
      <xdr:spPr bwMode="auto">
        <a:xfrm>
          <a:off x="13512016" y="454025"/>
          <a:ext cx="1004147" cy="1296881"/>
        </a:xfrm>
        <a:prstGeom prst="rect">
          <a:avLst/>
        </a:prstGeom>
        <a:noFill/>
        <a:ln w="9525" algn="ctr">
          <a:miter lim="800000"/>
          <a:headEnd/>
          <a:tailEnd/>
        </a:ln>
      </xdr:spPr>
    </xdr:pic>
    <xdr:clientData/>
  </xdr:twoCellAnchor>
  <xdr:twoCellAnchor editAs="oneCell">
    <xdr:from>
      <xdr:col>3</xdr:col>
      <xdr:colOff>110066</xdr:colOff>
      <xdr:row>2</xdr:row>
      <xdr:rowOff>138642</xdr:rowOff>
    </xdr:from>
    <xdr:to>
      <xdr:col>4</xdr:col>
      <xdr:colOff>259080</xdr:colOff>
      <xdr:row>7</xdr:row>
      <xdr:rowOff>82550</xdr:rowOff>
    </xdr:to>
    <xdr:pic>
      <xdr:nvPicPr>
        <xdr:cNvPr id="11" name="Image 10">
          <a:extLst>
            <a:ext uri="{FF2B5EF4-FFF2-40B4-BE49-F238E27FC236}">
              <a16:creationId xmlns:a16="http://schemas.microsoft.com/office/drawing/2014/main" id="{00000000-0008-0000-5200-00000B000000}"/>
            </a:ext>
          </a:extLst>
        </xdr:cNvPr>
        <xdr:cNvPicPr/>
      </xdr:nvPicPr>
      <xdr:blipFill>
        <a:blip xmlns:r="http://schemas.openxmlformats.org/officeDocument/2006/relationships" r:embed="rId2"/>
        <a:srcRect/>
        <a:stretch>
          <a:fillRect/>
        </a:stretch>
      </xdr:blipFill>
      <xdr:spPr bwMode="auto">
        <a:xfrm>
          <a:off x="5230706" y="519642"/>
          <a:ext cx="941494" cy="1117388"/>
        </a:xfrm>
        <a:prstGeom prst="rect">
          <a:avLst/>
        </a:prstGeom>
        <a:noFill/>
      </xdr:spPr>
    </xdr:pic>
    <xdr:clientData/>
  </xdr:twoCellAnchor>
</xdr:wsDr>
</file>

<file path=xl/drawings/drawing84.xml><?xml version="1.0" encoding="utf-8"?>
<xdr:wsDr xmlns:xdr="http://schemas.openxmlformats.org/drawingml/2006/spreadsheetDrawing" xmlns:a="http://schemas.openxmlformats.org/drawingml/2006/main">
  <xdr:twoCellAnchor>
    <xdr:from>
      <xdr:col>13</xdr:col>
      <xdr:colOff>348194</xdr:colOff>
      <xdr:row>2</xdr:row>
      <xdr:rowOff>44450</xdr:rowOff>
    </xdr:from>
    <xdr:to>
      <xdr:col>15</xdr:col>
      <xdr:colOff>57151</xdr:colOff>
      <xdr:row>6</xdr:row>
      <xdr:rowOff>139929</xdr:rowOff>
    </xdr:to>
    <xdr:pic>
      <xdr:nvPicPr>
        <xdr:cNvPr id="2" name="Image 1" descr="Armoirievv">
          <a:extLst>
            <a:ext uri="{FF2B5EF4-FFF2-40B4-BE49-F238E27FC236}">
              <a16:creationId xmlns:a16="http://schemas.microsoft.com/office/drawing/2014/main" id="{00000000-0008-0000-5300-000002000000}"/>
            </a:ext>
          </a:extLst>
        </xdr:cNvPr>
        <xdr:cNvPicPr>
          <a:picLocks noChangeAspect="1" noChangeArrowheads="1"/>
        </xdr:cNvPicPr>
      </xdr:nvPicPr>
      <xdr:blipFill>
        <a:blip xmlns:r="http://schemas.openxmlformats.org/officeDocument/2006/relationships" r:embed="rId1" cstate="print"/>
        <a:srcRect/>
        <a:stretch>
          <a:fillRect/>
        </a:stretch>
      </xdr:blipFill>
      <xdr:spPr bwMode="auto">
        <a:xfrm>
          <a:off x="10886654" y="425450"/>
          <a:ext cx="1011977" cy="1093699"/>
        </a:xfrm>
        <a:prstGeom prst="rect">
          <a:avLst/>
        </a:prstGeom>
        <a:noFill/>
        <a:ln w="9525" algn="ctr">
          <a:miter lim="800000"/>
          <a:headEnd/>
          <a:tailEnd/>
        </a:ln>
      </xdr:spPr>
    </xdr:pic>
    <xdr:clientData/>
  </xdr:twoCellAnchor>
  <xdr:twoCellAnchor editAs="oneCell">
    <xdr:from>
      <xdr:col>3</xdr:col>
      <xdr:colOff>110066</xdr:colOff>
      <xdr:row>2</xdr:row>
      <xdr:rowOff>138642</xdr:rowOff>
    </xdr:from>
    <xdr:to>
      <xdr:col>4</xdr:col>
      <xdr:colOff>495300</xdr:colOff>
      <xdr:row>6</xdr:row>
      <xdr:rowOff>6350</xdr:rowOff>
    </xdr:to>
    <xdr:pic>
      <xdr:nvPicPr>
        <xdr:cNvPr id="3" name="Image 2">
          <a:extLst>
            <a:ext uri="{FF2B5EF4-FFF2-40B4-BE49-F238E27FC236}">
              <a16:creationId xmlns:a16="http://schemas.microsoft.com/office/drawing/2014/main" id="{00000000-0008-0000-5300-000003000000}"/>
            </a:ext>
          </a:extLst>
        </xdr:cNvPr>
        <xdr:cNvPicPr/>
      </xdr:nvPicPr>
      <xdr:blipFill>
        <a:blip xmlns:r="http://schemas.openxmlformats.org/officeDocument/2006/relationships" r:embed="rId2"/>
        <a:srcRect/>
        <a:stretch>
          <a:fillRect/>
        </a:stretch>
      </xdr:blipFill>
      <xdr:spPr bwMode="auto">
        <a:xfrm>
          <a:off x="4887806" y="519642"/>
          <a:ext cx="941494" cy="865928"/>
        </a:xfrm>
        <a:prstGeom prst="rect">
          <a:avLst/>
        </a:prstGeom>
        <a:noFill/>
      </xdr:spPr>
    </xdr:pic>
    <xdr:clientData/>
  </xdr:twoCellAnchor>
  <xdr:twoCellAnchor>
    <xdr:from>
      <xdr:col>13</xdr:col>
      <xdr:colOff>348194</xdr:colOff>
      <xdr:row>2</xdr:row>
      <xdr:rowOff>44450</xdr:rowOff>
    </xdr:from>
    <xdr:to>
      <xdr:col>15</xdr:col>
      <xdr:colOff>57151</xdr:colOff>
      <xdr:row>6</xdr:row>
      <xdr:rowOff>139929</xdr:rowOff>
    </xdr:to>
    <xdr:pic>
      <xdr:nvPicPr>
        <xdr:cNvPr id="4" name="Image 3" descr="Armoirievv">
          <a:extLst>
            <a:ext uri="{FF2B5EF4-FFF2-40B4-BE49-F238E27FC236}">
              <a16:creationId xmlns:a16="http://schemas.microsoft.com/office/drawing/2014/main" id="{00000000-0008-0000-5300-000004000000}"/>
            </a:ext>
          </a:extLst>
        </xdr:cNvPr>
        <xdr:cNvPicPr>
          <a:picLocks noChangeAspect="1" noChangeArrowheads="1"/>
        </xdr:cNvPicPr>
      </xdr:nvPicPr>
      <xdr:blipFill>
        <a:blip xmlns:r="http://schemas.openxmlformats.org/officeDocument/2006/relationships" r:embed="rId1" cstate="print"/>
        <a:srcRect/>
        <a:stretch>
          <a:fillRect/>
        </a:stretch>
      </xdr:blipFill>
      <xdr:spPr bwMode="auto">
        <a:xfrm>
          <a:off x="10886654" y="425450"/>
          <a:ext cx="1011977" cy="1093699"/>
        </a:xfrm>
        <a:prstGeom prst="rect">
          <a:avLst/>
        </a:prstGeom>
        <a:noFill/>
        <a:ln w="9525" algn="ctr">
          <a:miter lim="800000"/>
          <a:headEnd/>
          <a:tailEnd/>
        </a:ln>
      </xdr:spPr>
    </xdr:pic>
    <xdr:clientData/>
  </xdr:twoCellAnchor>
  <xdr:twoCellAnchor editAs="oneCell">
    <xdr:from>
      <xdr:col>3</xdr:col>
      <xdr:colOff>110066</xdr:colOff>
      <xdr:row>2</xdr:row>
      <xdr:rowOff>138642</xdr:rowOff>
    </xdr:from>
    <xdr:to>
      <xdr:col>4</xdr:col>
      <xdr:colOff>495300</xdr:colOff>
      <xdr:row>6</xdr:row>
      <xdr:rowOff>6350</xdr:rowOff>
    </xdr:to>
    <xdr:pic>
      <xdr:nvPicPr>
        <xdr:cNvPr id="5" name="Image 4">
          <a:extLst>
            <a:ext uri="{FF2B5EF4-FFF2-40B4-BE49-F238E27FC236}">
              <a16:creationId xmlns:a16="http://schemas.microsoft.com/office/drawing/2014/main" id="{00000000-0008-0000-5300-000005000000}"/>
            </a:ext>
          </a:extLst>
        </xdr:cNvPr>
        <xdr:cNvPicPr/>
      </xdr:nvPicPr>
      <xdr:blipFill>
        <a:blip xmlns:r="http://schemas.openxmlformats.org/officeDocument/2006/relationships" r:embed="rId2"/>
        <a:srcRect/>
        <a:stretch>
          <a:fillRect/>
        </a:stretch>
      </xdr:blipFill>
      <xdr:spPr bwMode="auto">
        <a:xfrm>
          <a:off x="4887806" y="519642"/>
          <a:ext cx="941494" cy="865928"/>
        </a:xfrm>
        <a:prstGeom prst="rect">
          <a:avLst/>
        </a:prstGeom>
        <a:noFill/>
      </xdr:spPr>
    </xdr:pic>
    <xdr:clientData/>
  </xdr:twoCellAnchor>
  <xdr:twoCellAnchor>
    <xdr:from>
      <xdr:col>13</xdr:col>
      <xdr:colOff>348194</xdr:colOff>
      <xdr:row>2</xdr:row>
      <xdr:rowOff>44450</xdr:rowOff>
    </xdr:from>
    <xdr:to>
      <xdr:col>15</xdr:col>
      <xdr:colOff>57151</xdr:colOff>
      <xdr:row>6</xdr:row>
      <xdr:rowOff>139929</xdr:rowOff>
    </xdr:to>
    <xdr:pic>
      <xdr:nvPicPr>
        <xdr:cNvPr id="6" name="Image 1" descr="Armoirievv">
          <a:extLst>
            <a:ext uri="{FF2B5EF4-FFF2-40B4-BE49-F238E27FC236}">
              <a16:creationId xmlns:a16="http://schemas.microsoft.com/office/drawing/2014/main" id="{00000000-0008-0000-5300-000006000000}"/>
            </a:ext>
          </a:extLst>
        </xdr:cNvPr>
        <xdr:cNvPicPr>
          <a:picLocks noChangeAspect="1" noChangeArrowheads="1"/>
        </xdr:cNvPicPr>
      </xdr:nvPicPr>
      <xdr:blipFill>
        <a:blip xmlns:r="http://schemas.openxmlformats.org/officeDocument/2006/relationships" r:embed="rId1" cstate="print"/>
        <a:srcRect/>
        <a:stretch>
          <a:fillRect/>
        </a:stretch>
      </xdr:blipFill>
      <xdr:spPr bwMode="auto">
        <a:xfrm>
          <a:off x="10886654" y="425450"/>
          <a:ext cx="1011977" cy="1093699"/>
        </a:xfrm>
        <a:prstGeom prst="rect">
          <a:avLst/>
        </a:prstGeom>
        <a:noFill/>
        <a:ln w="9525" algn="ctr">
          <a:miter lim="800000"/>
          <a:headEnd/>
          <a:tailEnd/>
        </a:ln>
      </xdr:spPr>
    </xdr:pic>
    <xdr:clientData/>
  </xdr:twoCellAnchor>
  <xdr:twoCellAnchor editAs="oneCell">
    <xdr:from>
      <xdr:col>3</xdr:col>
      <xdr:colOff>110066</xdr:colOff>
      <xdr:row>2</xdr:row>
      <xdr:rowOff>138642</xdr:rowOff>
    </xdr:from>
    <xdr:to>
      <xdr:col>4</xdr:col>
      <xdr:colOff>495300</xdr:colOff>
      <xdr:row>6</xdr:row>
      <xdr:rowOff>6350</xdr:rowOff>
    </xdr:to>
    <xdr:pic>
      <xdr:nvPicPr>
        <xdr:cNvPr id="7" name="Image 6">
          <a:extLst>
            <a:ext uri="{FF2B5EF4-FFF2-40B4-BE49-F238E27FC236}">
              <a16:creationId xmlns:a16="http://schemas.microsoft.com/office/drawing/2014/main" id="{00000000-0008-0000-5300-000007000000}"/>
            </a:ext>
          </a:extLst>
        </xdr:cNvPr>
        <xdr:cNvPicPr/>
      </xdr:nvPicPr>
      <xdr:blipFill>
        <a:blip xmlns:r="http://schemas.openxmlformats.org/officeDocument/2006/relationships" r:embed="rId2"/>
        <a:srcRect/>
        <a:stretch>
          <a:fillRect/>
        </a:stretch>
      </xdr:blipFill>
      <xdr:spPr bwMode="auto">
        <a:xfrm>
          <a:off x="4887806" y="519642"/>
          <a:ext cx="941494" cy="865928"/>
        </a:xfrm>
        <a:prstGeom prst="rect">
          <a:avLst/>
        </a:prstGeom>
        <a:noFill/>
      </xdr:spPr>
    </xdr:pic>
    <xdr:clientData/>
  </xdr:twoCellAnchor>
  <xdr:twoCellAnchor>
    <xdr:from>
      <xdr:col>13</xdr:col>
      <xdr:colOff>348194</xdr:colOff>
      <xdr:row>2</xdr:row>
      <xdr:rowOff>44450</xdr:rowOff>
    </xdr:from>
    <xdr:to>
      <xdr:col>15</xdr:col>
      <xdr:colOff>57151</xdr:colOff>
      <xdr:row>6</xdr:row>
      <xdr:rowOff>139929</xdr:rowOff>
    </xdr:to>
    <xdr:pic>
      <xdr:nvPicPr>
        <xdr:cNvPr id="8" name="Image 7" descr="Armoirievv">
          <a:extLst>
            <a:ext uri="{FF2B5EF4-FFF2-40B4-BE49-F238E27FC236}">
              <a16:creationId xmlns:a16="http://schemas.microsoft.com/office/drawing/2014/main" id="{00000000-0008-0000-5300-000008000000}"/>
            </a:ext>
          </a:extLst>
        </xdr:cNvPr>
        <xdr:cNvPicPr>
          <a:picLocks noChangeAspect="1" noChangeArrowheads="1"/>
        </xdr:cNvPicPr>
      </xdr:nvPicPr>
      <xdr:blipFill>
        <a:blip xmlns:r="http://schemas.openxmlformats.org/officeDocument/2006/relationships" r:embed="rId1" cstate="print"/>
        <a:srcRect/>
        <a:stretch>
          <a:fillRect/>
        </a:stretch>
      </xdr:blipFill>
      <xdr:spPr bwMode="auto">
        <a:xfrm>
          <a:off x="10886654" y="425450"/>
          <a:ext cx="1011977" cy="1093699"/>
        </a:xfrm>
        <a:prstGeom prst="rect">
          <a:avLst/>
        </a:prstGeom>
        <a:noFill/>
        <a:ln w="9525" algn="ctr">
          <a:miter lim="800000"/>
          <a:headEnd/>
          <a:tailEnd/>
        </a:ln>
      </xdr:spPr>
    </xdr:pic>
    <xdr:clientData/>
  </xdr:twoCellAnchor>
  <xdr:twoCellAnchor editAs="oneCell">
    <xdr:from>
      <xdr:col>3</xdr:col>
      <xdr:colOff>110066</xdr:colOff>
      <xdr:row>2</xdr:row>
      <xdr:rowOff>138642</xdr:rowOff>
    </xdr:from>
    <xdr:to>
      <xdr:col>4</xdr:col>
      <xdr:colOff>495300</xdr:colOff>
      <xdr:row>6</xdr:row>
      <xdr:rowOff>6350</xdr:rowOff>
    </xdr:to>
    <xdr:pic>
      <xdr:nvPicPr>
        <xdr:cNvPr id="9" name="Image 8">
          <a:extLst>
            <a:ext uri="{FF2B5EF4-FFF2-40B4-BE49-F238E27FC236}">
              <a16:creationId xmlns:a16="http://schemas.microsoft.com/office/drawing/2014/main" id="{00000000-0008-0000-5300-000009000000}"/>
            </a:ext>
          </a:extLst>
        </xdr:cNvPr>
        <xdr:cNvPicPr/>
      </xdr:nvPicPr>
      <xdr:blipFill>
        <a:blip xmlns:r="http://schemas.openxmlformats.org/officeDocument/2006/relationships" r:embed="rId2"/>
        <a:srcRect/>
        <a:stretch>
          <a:fillRect/>
        </a:stretch>
      </xdr:blipFill>
      <xdr:spPr bwMode="auto">
        <a:xfrm>
          <a:off x="4887806" y="519642"/>
          <a:ext cx="941494" cy="865928"/>
        </a:xfrm>
        <a:prstGeom prst="rect">
          <a:avLst/>
        </a:prstGeom>
        <a:noFill/>
      </xdr:spPr>
    </xdr:pic>
    <xdr:clientData/>
  </xdr:twoCellAnchor>
  <xdr:twoCellAnchor>
    <xdr:from>
      <xdr:col>13</xdr:col>
      <xdr:colOff>348194</xdr:colOff>
      <xdr:row>2</xdr:row>
      <xdr:rowOff>44450</xdr:rowOff>
    </xdr:from>
    <xdr:to>
      <xdr:col>15</xdr:col>
      <xdr:colOff>57151</xdr:colOff>
      <xdr:row>6</xdr:row>
      <xdr:rowOff>139929</xdr:rowOff>
    </xdr:to>
    <xdr:pic>
      <xdr:nvPicPr>
        <xdr:cNvPr id="10" name="Image 9" descr="Armoirievv">
          <a:extLst>
            <a:ext uri="{FF2B5EF4-FFF2-40B4-BE49-F238E27FC236}">
              <a16:creationId xmlns:a16="http://schemas.microsoft.com/office/drawing/2014/main" id="{00000000-0008-0000-5300-00000A000000}"/>
            </a:ext>
          </a:extLst>
        </xdr:cNvPr>
        <xdr:cNvPicPr>
          <a:picLocks noChangeAspect="1" noChangeArrowheads="1"/>
        </xdr:cNvPicPr>
      </xdr:nvPicPr>
      <xdr:blipFill>
        <a:blip xmlns:r="http://schemas.openxmlformats.org/officeDocument/2006/relationships" r:embed="rId1" cstate="print"/>
        <a:srcRect/>
        <a:stretch>
          <a:fillRect/>
        </a:stretch>
      </xdr:blipFill>
      <xdr:spPr bwMode="auto">
        <a:xfrm>
          <a:off x="10886654" y="425450"/>
          <a:ext cx="1011977" cy="1093699"/>
        </a:xfrm>
        <a:prstGeom prst="rect">
          <a:avLst/>
        </a:prstGeom>
        <a:noFill/>
        <a:ln w="9525" algn="ctr">
          <a:miter lim="800000"/>
          <a:headEnd/>
          <a:tailEnd/>
        </a:ln>
      </xdr:spPr>
    </xdr:pic>
    <xdr:clientData/>
  </xdr:twoCellAnchor>
  <xdr:twoCellAnchor editAs="oneCell">
    <xdr:from>
      <xdr:col>3</xdr:col>
      <xdr:colOff>110066</xdr:colOff>
      <xdr:row>2</xdr:row>
      <xdr:rowOff>138642</xdr:rowOff>
    </xdr:from>
    <xdr:to>
      <xdr:col>4</xdr:col>
      <xdr:colOff>495300</xdr:colOff>
      <xdr:row>6</xdr:row>
      <xdr:rowOff>6350</xdr:rowOff>
    </xdr:to>
    <xdr:pic>
      <xdr:nvPicPr>
        <xdr:cNvPr id="11" name="Image 10">
          <a:extLst>
            <a:ext uri="{FF2B5EF4-FFF2-40B4-BE49-F238E27FC236}">
              <a16:creationId xmlns:a16="http://schemas.microsoft.com/office/drawing/2014/main" id="{00000000-0008-0000-5300-00000B000000}"/>
            </a:ext>
          </a:extLst>
        </xdr:cNvPr>
        <xdr:cNvPicPr/>
      </xdr:nvPicPr>
      <xdr:blipFill>
        <a:blip xmlns:r="http://schemas.openxmlformats.org/officeDocument/2006/relationships" r:embed="rId2"/>
        <a:srcRect/>
        <a:stretch>
          <a:fillRect/>
        </a:stretch>
      </xdr:blipFill>
      <xdr:spPr bwMode="auto">
        <a:xfrm>
          <a:off x="4887806" y="519642"/>
          <a:ext cx="941494" cy="865928"/>
        </a:xfrm>
        <a:prstGeom prst="rect">
          <a:avLst/>
        </a:prstGeom>
        <a:noFill/>
      </xdr:spPr>
    </xdr:pic>
    <xdr:clientData/>
  </xdr:twoCellAnchor>
</xdr:wsDr>
</file>

<file path=xl/drawings/drawing85.xml><?xml version="1.0" encoding="utf-8"?>
<xdr:wsDr xmlns:xdr="http://schemas.openxmlformats.org/drawingml/2006/spreadsheetDrawing" xmlns:a="http://schemas.openxmlformats.org/drawingml/2006/main">
  <xdr:twoCellAnchor>
    <xdr:from>
      <xdr:col>13</xdr:col>
      <xdr:colOff>466576</xdr:colOff>
      <xdr:row>2</xdr:row>
      <xdr:rowOff>73025</xdr:rowOff>
    </xdr:from>
    <xdr:to>
      <xdr:col>14</xdr:col>
      <xdr:colOff>678243</xdr:colOff>
      <xdr:row>8</xdr:row>
      <xdr:rowOff>21166</xdr:rowOff>
    </xdr:to>
    <xdr:pic>
      <xdr:nvPicPr>
        <xdr:cNvPr id="2" name="Image 1" descr="Armoirievv">
          <a:extLst>
            <a:ext uri="{FF2B5EF4-FFF2-40B4-BE49-F238E27FC236}">
              <a16:creationId xmlns:a16="http://schemas.microsoft.com/office/drawing/2014/main" id="{00000000-0008-0000-5400-000002000000}"/>
            </a:ext>
          </a:extLst>
        </xdr:cNvPr>
        <xdr:cNvPicPr>
          <a:picLocks noChangeAspect="1" noChangeArrowheads="1"/>
        </xdr:cNvPicPr>
      </xdr:nvPicPr>
      <xdr:blipFill>
        <a:blip xmlns:r="http://schemas.openxmlformats.org/officeDocument/2006/relationships" r:embed="rId1" cstate="print"/>
        <a:srcRect/>
        <a:stretch>
          <a:fillRect/>
        </a:stretch>
      </xdr:blipFill>
      <xdr:spPr bwMode="auto">
        <a:xfrm>
          <a:off x="13512016" y="454025"/>
          <a:ext cx="1004147" cy="1296881"/>
        </a:xfrm>
        <a:prstGeom prst="rect">
          <a:avLst/>
        </a:prstGeom>
        <a:noFill/>
        <a:ln w="9525" algn="ctr">
          <a:miter lim="800000"/>
          <a:headEnd/>
          <a:tailEnd/>
        </a:ln>
      </xdr:spPr>
    </xdr:pic>
    <xdr:clientData/>
  </xdr:twoCellAnchor>
  <xdr:twoCellAnchor editAs="oneCell">
    <xdr:from>
      <xdr:col>3</xdr:col>
      <xdr:colOff>110066</xdr:colOff>
      <xdr:row>2</xdr:row>
      <xdr:rowOff>138642</xdr:rowOff>
    </xdr:from>
    <xdr:to>
      <xdr:col>4</xdr:col>
      <xdr:colOff>259080</xdr:colOff>
      <xdr:row>7</xdr:row>
      <xdr:rowOff>82550</xdr:rowOff>
    </xdr:to>
    <xdr:pic>
      <xdr:nvPicPr>
        <xdr:cNvPr id="3" name="Image 2">
          <a:extLst>
            <a:ext uri="{FF2B5EF4-FFF2-40B4-BE49-F238E27FC236}">
              <a16:creationId xmlns:a16="http://schemas.microsoft.com/office/drawing/2014/main" id="{00000000-0008-0000-5400-000003000000}"/>
            </a:ext>
          </a:extLst>
        </xdr:cNvPr>
        <xdr:cNvPicPr/>
      </xdr:nvPicPr>
      <xdr:blipFill>
        <a:blip xmlns:r="http://schemas.openxmlformats.org/officeDocument/2006/relationships" r:embed="rId2"/>
        <a:srcRect/>
        <a:stretch>
          <a:fillRect/>
        </a:stretch>
      </xdr:blipFill>
      <xdr:spPr bwMode="auto">
        <a:xfrm>
          <a:off x="5230706" y="519642"/>
          <a:ext cx="941494" cy="1117388"/>
        </a:xfrm>
        <a:prstGeom prst="rect">
          <a:avLst/>
        </a:prstGeom>
        <a:noFill/>
      </xdr:spPr>
    </xdr:pic>
    <xdr:clientData/>
  </xdr:twoCellAnchor>
  <xdr:twoCellAnchor>
    <xdr:from>
      <xdr:col>13</xdr:col>
      <xdr:colOff>466576</xdr:colOff>
      <xdr:row>2</xdr:row>
      <xdr:rowOff>73025</xdr:rowOff>
    </xdr:from>
    <xdr:to>
      <xdr:col>14</xdr:col>
      <xdr:colOff>678243</xdr:colOff>
      <xdr:row>8</xdr:row>
      <xdr:rowOff>21166</xdr:rowOff>
    </xdr:to>
    <xdr:pic>
      <xdr:nvPicPr>
        <xdr:cNvPr id="4" name="Image 3" descr="Armoirievv">
          <a:extLst>
            <a:ext uri="{FF2B5EF4-FFF2-40B4-BE49-F238E27FC236}">
              <a16:creationId xmlns:a16="http://schemas.microsoft.com/office/drawing/2014/main" id="{00000000-0008-0000-5400-000004000000}"/>
            </a:ext>
          </a:extLst>
        </xdr:cNvPr>
        <xdr:cNvPicPr>
          <a:picLocks noChangeAspect="1" noChangeArrowheads="1"/>
        </xdr:cNvPicPr>
      </xdr:nvPicPr>
      <xdr:blipFill>
        <a:blip xmlns:r="http://schemas.openxmlformats.org/officeDocument/2006/relationships" r:embed="rId1" cstate="print"/>
        <a:srcRect/>
        <a:stretch>
          <a:fillRect/>
        </a:stretch>
      </xdr:blipFill>
      <xdr:spPr bwMode="auto">
        <a:xfrm>
          <a:off x="13512016" y="454025"/>
          <a:ext cx="1004147" cy="1296881"/>
        </a:xfrm>
        <a:prstGeom prst="rect">
          <a:avLst/>
        </a:prstGeom>
        <a:noFill/>
        <a:ln w="9525" algn="ctr">
          <a:miter lim="800000"/>
          <a:headEnd/>
          <a:tailEnd/>
        </a:ln>
      </xdr:spPr>
    </xdr:pic>
    <xdr:clientData/>
  </xdr:twoCellAnchor>
  <xdr:twoCellAnchor editAs="oneCell">
    <xdr:from>
      <xdr:col>3</xdr:col>
      <xdr:colOff>110066</xdr:colOff>
      <xdr:row>2</xdr:row>
      <xdr:rowOff>138642</xdr:rowOff>
    </xdr:from>
    <xdr:to>
      <xdr:col>4</xdr:col>
      <xdr:colOff>259080</xdr:colOff>
      <xdr:row>7</xdr:row>
      <xdr:rowOff>82550</xdr:rowOff>
    </xdr:to>
    <xdr:pic>
      <xdr:nvPicPr>
        <xdr:cNvPr id="5" name="Image 4">
          <a:extLst>
            <a:ext uri="{FF2B5EF4-FFF2-40B4-BE49-F238E27FC236}">
              <a16:creationId xmlns:a16="http://schemas.microsoft.com/office/drawing/2014/main" id="{00000000-0008-0000-5400-000005000000}"/>
            </a:ext>
          </a:extLst>
        </xdr:cNvPr>
        <xdr:cNvPicPr/>
      </xdr:nvPicPr>
      <xdr:blipFill>
        <a:blip xmlns:r="http://schemas.openxmlformats.org/officeDocument/2006/relationships" r:embed="rId2"/>
        <a:srcRect/>
        <a:stretch>
          <a:fillRect/>
        </a:stretch>
      </xdr:blipFill>
      <xdr:spPr bwMode="auto">
        <a:xfrm>
          <a:off x="5230706" y="519642"/>
          <a:ext cx="941494" cy="1117388"/>
        </a:xfrm>
        <a:prstGeom prst="rect">
          <a:avLst/>
        </a:prstGeom>
        <a:noFill/>
      </xdr:spPr>
    </xdr:pic>
    <xdr:clientData/>
  </xdr:twoCellAnchor>
  <xdr:twoCellAnchor>
    <xdr:from>
      <xdr:col>13</xdr:col>
      <xdr:colOff>466576</xdr:colOff>
      <xdr:row>2</xdr:row>
      <xdr:rowOff>73025</xdr:rowOff>
    </xdr:from>
    <xdr:to>
      <xdr:col>14</xdr:col>
      <xdr:colOff>678243</xdr:colOff>
      <xdr:row>8</xdr:row>
      <xdr:rowOff>21166</xdr:rowOff>
    </xdr:to>
    <xdr:pic>
      <xdr:nvPicPr>
        <xdr:cNvPr id="6" name="Image 5" descr="Armoirievv">
          <a:extLst>
            <a:ext uri="{FF2B5EF4-FFF2-40B4-BE49-F238E27FC236}">
              <a16:creationId xmlns:a16="http://schemas.microsoft.com/office/drawing/2014/main" id="{00000000-0008-0000-5400-000006000000}"/>
            </a:ext>
          </a:extLst>
        </xdr:cNvPr>
        <xdr:cNvPicPr>
          <a:picLocks noChangeAspect="1" noChangeArrowheads="1"/>
        </xdr:cNvPicPr>
      </xdr:nvPicPr>
      <xdr:blipFill>
        <a:blip xmlns:r="http://schemas.openxmlformats.org/officeDocument/2006/relationships" r:embed="rId1" cstate="print"/>
        <a:srcRect/>
        <a:stretch>
          <a:fillRect/>
        </a:stretch>
      </xdr:blipFill>
      <xdr:spPr bwMode="auto">
        <a:xfrm>
          <a:off x="13512016" y="454025"/>
          <a:ext cx="1004147" cy="1296881"/>
        </a:xfrm>
        <a:prstGeom prst="rect">
          <a:avLst/>
        </a:prstGeom>
        <a:noFill/>
        <a:ln w="9525" algn="ctr">
          <a:miter lim="800000"/>
          <a:headEnd/>
          <a:tailEnd/>
        </a:ln>
      </xdr:spPr>
    </xdr:pic>
    <xdr:clientData/>
  </xdr:twoCellAnchor>
  <xdr:twoCellAnchor editAs="oneCell">
    <xdr:from>
      <xdr:col>3</xdr:col>
      <xdr:colOff>110066</xdr:colOff>
      <xdr:row>2</xdr:row>
      <xdr:rowOff>138642</xdr:rowOff>
    </xdr:from>
    <xdr:to>
      <xdr:col>4</xdr:col>
      <xdr:colOff>259080</xdr:colOff>
      <xdr:row>7</xdr:row>
      <xdr:rowOff>82550</xdr:rowOff>
    </xdr:to>
    <xdr:pic>
      <xdr:nvPicPr>
        <xdr:cNvPr id="7" name="Image 6">
          <a:extLst>
            <a:ext uri="{FF2B5EF4-FFF2-40B4-BE49-F238E27FC236}">
              <a16:creationId xmlns:a16="http://schemas.microsoft.com/office/drawing/2014/main" id="{00000000-0008-0000-5400-000007000000}"/>
            </a:ext>
          </a:extLst>
        </xdr:cNvPr>
        <xdr:cNvPicPr/>
      </xdr:nvPicPr>
      <xdr:blipFill>
        <a:blip xmlns:r="http://schemas.openxmlformats.org/officeDocument/2006/relationships" r:embed="rId2"/>
        <a:srcRect/>
        <a:stretch>
          <a:fillRect/>
        </a:stretch>
      </xdr:blipFill>
      <xdr:spPr bwMode="auto">
        <a:xfrm>
          <a:off x="5230706" y="519642"/>
          <a:ext cx="941494" cy="1117388"/>
        </a:xfrm>
        <a:prstGeom prst="rect">
          <a:avLst/>
        </a:prstGeom>
        <a:noFill/>
      </xdr:spPr>
    </xdr:pic>
    <xdr:clientData/>
  </xdr:twoCellAnchor>
  <xdr:twoCellAnchor>
    <xdr:from>
      <xdr:col>13</xdr:col>
      <xdr:colOff>466576</xdr:colOff>
      <xdr:row>2</xdr:row>
      <xdr:rowOff>73025</xdr:rowOff>
    </xdr:from>
    <xdr:to>
      <xdr:col>14</xdr:col>
      <xdr:colOff>678243</xdr:colOff>
      <xdr:row>8</xdr:row>
      <xdr:rowOff>21166</xdr:rowOff>
    </xdr:to>
    <xdr:pic>
      <xdr:nvPicPr>
        <xdr:cNvPr id="8" name="Image 7" descr="Armoirievv">
          <a:extLst>
            <a:ext uri="{FF2B5EF4-FFF2-40B4-BE49-F238E27FC236}">
              <a16:creationId xmlns:a16="http://schemas.microsoft.com/office/drawing/2014/main" id="{00000000-0008-0000-5400-000008000000}"/>
            </a:ext>
          </a:extLst>
        </xdr:cNvPr>
        <xdr:cNvPicPr>
          <a:picLocks noChangeAspect="1" noChangeArrowheads="1"/>
        </xdr:cNvPicPr>
      </xdr:nvPicPr>
      <xdr:blipFill>
        <a:blip xmlns:r="http://schemas.openxmlformats.org/officeDocument/2006/relationships" r:embed="rId1" cstate="print"/>
        <a:srcRect/>
        <a:stretch>
          <a:fillRect/>
        </a:stretch>
      </xdr:blipFill>
      <xdr:spPr bwMode="auto">
        <a:xfrm>
          <a:off x="13512016" y="454025"/>
          <a:ext cx="1004147" cy="1296881"/>
        </a:xfrm>
        <a:prstGeom prst="rect">
          <a:avLst/>
        </a:prstGeom>
        <a:noFill/>
        <a:ln w="9525" algn="ctr">
          <a:miter lim="800000"/>
          <a:headEnd/>
          <a:tailEnd/>
        </a:ln>
      </xdr:spPr>
    </xdr:pic>
    <xdr:clientData/>
  </xdr:twoCellAnchor>
  <xdr:twoCellAnchor editAs="oneCell">
    <xdr:from>
      <xdr:col>3</xdr:col>
      <xdr:colOff>110066</xdr:colOff>
      <xdr:row>2</xdr:row>
      <xdr:rowOff>138642</xdr:rowOff>
    </xdr:from>
    <xdr:to>
      <xdr:col>4</xdr:col>
      <xdr:colOff>259080</xdr:colOff>
      <xdr:row>7</xdr:row>
      <xdr:rowOff>82550</xdr:rowOff>
    </xdr:to>
    <xdr:pic>
      <xdr:nvPicPr>
        <xdr:cNvPr id="9" name="Image 8">
          <a:extLst>
            <a:ext uri="{FF2B5EF4-FFF2-40B4-BE49-F238E27FC236}">
              <a16:creationId xmlns:a16="http://schemas.microsoft.com/office/drawing/2014/main" id="{00000000-0008-0000-5400-000009000000}"/>
            </a:ext>
          </a:extLst>
        </xdr:cNvPr>
        <xdr:cNvPicPr/>
      </xdr:nvPicPr>
      <xdr:blipFill>
        <a:blip xmlns:r="http://schemas.openxmlformats.org/officeDocument/2006/relationships" r:embed="rId2"/>
        <a:srcRect/>
        <a:stretch>
          <a:fillRect/>
        </a:stretch>
      </xdr:blipFill>
      <xdr:spPr bwMode="auto">
        <a:xfrm>
          <a:off x="5230706" y="519642"/>
          <a:ext cx="941494" cy="1117388"/>
        </a:xfrm>
        <a:prstGeom prst="rect">
          <a:avLst/>
        </a:prstGeom>
        <a:noFill/>
      </xdr:spPr>
    </xdr:pic>
    <xdr:clientData/>
  </xdr:twoCellAnchor>
  <xdr:twoCellAnchor>
    <xdr:from>
      <xdr:col>13</xdr:col>
      <xdr:colOff>466576</xdr:colOff>
      <xdr:row>2</xdr:row>
      <xdr:rowOff>73025</xdr:rowOff>
    </xdr:from>
    <xdr:to>
      <xdr:col>14</xdr:col>
      <xdr:colOff>678243</xdr:colOff>
      <xdr:row>8</xdr:row>
      <xdr:rowOff>21166</xdr:rowOff>
    </xdr:to>
    <xdr:pic>
      <xdr:nvPicPr>
        <xdr:cNvPr id="10" name="Image 9" descr="Armoirievv">
          <a:extLst>
            <a:ext uri="{FF2B5EF4-FFF2-40B4-BE49-F238E27FC236}">
              <a16:creationId xmlns:a16="http://schemas.microsoft.com/office/drawing/2014/main" id="{00000000-0008-0000-5400-00000A000000}"/>
            </a:ext>
          </a:extLst>
        </xdr:cNvPr>
        <xdr:cNvPicPr>
          <a:picLocks noChangeAspect="1" noChangeArrowheads="1"/>
        </xdr:cNvPicPr>
      </xdr:nvPicPr>
      <xdr:blipFill>
        <a:blip xmlns:r="http://schemas.openxmlformats.org/officeDocument/2006/relationships" r:embed="rId1" cstate="print"/>
        <a:srcRect/>
        <a:stretch>
          <a:fillRect/>
        </a:stretch>
      </xdr:blipFill>
      <xdr:spPr bwMode="auto">
        <a:xfrm>
          <a:off x="13512016" y="454025"/>
          <a:ext cx="1004147" cy="1296881"/>
        </a:xfrm>
        <a:prstGeom prst="rect">
          <a:avLst/>
        </a:prstGeom>
        <a:noFill/>
        <a:ln w="9525" algn="ctr">
          <a:miter lim="800000"/>
          <a:headEnd/>
          <a:tailEnd/>
        </a:ln>
      </xdr:spPr>
    </xdr:pic>
    <xdr:clientData/>
  </xdr:twoCellAnchor>
  <xdr:twoCellAnchor editAs="oneCell">
    <xdr:from>
      <xdr:col>3</xdr:col>
      <xdr:colOff>110066</xdr:colOff>
      <xdr:row>2</xdr:row>
      <xdr:rowOff>138642</xdr:rowOff>
    </xdr:from>
    <xdr:to>
      <xdr:col>4</xdr:col>
      <xdr:colOff>259080</xdr:colOff>
      <xdr:row>7</xdr:row>
      <xdr:rowOff>82550</xdr:rowOff>
    </xdr:to>
    <xdr:pic>
      <xdr:nvPicPr>
        <xdr:cNvPr id="11" name="Image 10">
          <a:extLst>
            <a:ext uri="{FF2B5EF4-FFF2-40B4-BE49-F238E27FC236}">
              <a16:creationId xmlns:a16="http://schemas.microsoft.com/office/drawing/2014/main" id="{00000000-0008-0000-5400-00000B000000}"/>
            </a:ext>
          </a:extLst>
        </xdr:cNvPr>
        <xdr:cNvPicPr/>
      </xdr:nvPicPr>
      <xdr:blipFill>
        <a:blip xmlns:r="http://schemas.openxmlformats.org/officeDocument/2006/relationships" r:embed="rId2"/>
        <a:srcRect/>
        <a:stretch>
          <a:fillRect/>
        </a:stretch>
      </xdr:blipFill>
      <xdr:spPr bwMode="auto">
        <a:xfrm>
          <a:off x="5230706" y="519642"/>
          <a:ext cx="941494" cy="1117388"/>
        </a:xfrm>
        <a:prstGeom prst="rect">
          <a:avLst/>
        </a:prstGeom>
        <a:noFill/>
      </xdr:spPr>
    </xdr:pic>
    <xdr:clientData/>
  </xdr:twoCellAnchor>
</xdr:wsDr>
</file>

<file path=xl/drawings/drawing86.xml><?xml version="1.0" encoding="utf-8"?>
<xdr:wsDr xmlns:xdr="http://schemas.openxmlformats.org/drawingml/2006/spreadsheetDrawing" xmlns:a="http://schemas.openxmlformats.org/drawingml/2006/main">
  <xdr:twoCellAnchor>
    <xdr:from>
      <xdr:col>13</xdr:col>
      <xdr:colOff>348194</xdr:colOff>
      <xdr:row>2</xdr:row>
      <xdr:rowOff>44450</xdr:rowOff>
    </xdr:from>
    <xdr:to>
      <xdr:col>15</xdr:col>
      <xdr:colOff>57151</xdr:colOff>
      <xdr:row>6</xdr:row>
      <xdr:rowOff>139929</xdr:rowOff>
    </xdr:to>
    <xdr:pic>
      <xdr:nvPicPr>
        <xdr:cNvPr id="2" name="Image 1" descr="Armoirievv">
          <a:extLst>
            <a:ext uri="{FF2B5EF4-FFF2-40B4-BE49-F238E27FC236}">
              <a16:creationId xmlns:a16="http://schemas.microsoft.com/office/drawing/2014/main" id="{00000000-0008-0000-5500-000002000000}"/>
            </a:ext>
          </a:extLst>
        </xdr:cNvPr>
        <xdr:cNvPicPr>
          <a:picLocks noChangeAspect="1" noChangeArrowheads="1"/>
        </xdr:cNvPicPr>
      </xdr:nvPicPr>
      <xdr:blipFill>
        <a:blip xmlns:r="http://schemas.openxmlformats.org/officeDocument/2006/relationships" r:embed="rId1" cstate="print"/>
        <a:srcRect/>
        <a:stretch>
          <a:fillRect/>
        </a:stretch>
      </xdr:blipFill>
      <xdr:spPr bwMode="auto">
        <a:xfrm>
          <a:off x="10886654" y="425450"/>
          <a:ext cx="1011977" cy="1093699"/>
        </a:xfrm>
        <a:prstGeom prst="rect">
          <a:avLst/>
        </a:prstGeom>
        <a:noFill/>
        <a:ln w="9525" algn="ctr">
          <a:miter lim="800000"/>
          <a:headEnd/>
          <a:tailEnd/>
        </a:ln>
      </xdr:spPr>
    </xdr:pic>
    <xdr:clientData/>
  </xdr:twoCellAnchor>
  <xdr:twoCellAnchor editAs="oneCell">
    <xdr:from>
      <xdr:col>3</xdr:col>
      <xdr:colOff>110066</xdr:colOff>
      <xdr:row>2</xdr:row>
      <xdr:rowOff>138642</xdr:rowOff>
    </xdr:from>
    <xdr:to>
      <xdr:col>4</xdr:col>
      <xdr:colOff>495300</xdr:colOff>
      <xdr:row>6</xdr:row>
      <xdr:rowOff>6350</xdr:rowOff>
    </xdr:to>
    <xdr:pic>
      <xdr:nvPicPr>
        <xdr:cNvPr id="3" name="Image 2">
          <a:extLst>
            <a:ext uri="{FF2B5EF4-FFF2-40B4-BE49-F238E27FC236}">
              <a16:creationId xmlns:a16="http://schemas.microsoft.com/office/drawing/2014/main" id="{00000000-0008-0000-5500-000003000000}"/>
            </a:ext>
          </a:extLst>
        </xdr:cNvPr>
        <xdr:cNvPicPr/>
      </xdr:nvPicPr>
      <xdr:blipFill>
        <a:blip xmlns:r="http://schemas.openxmlformats.org/officeDocument/2006/relationships" r:embed="rId2"/>
        <a:srcRect/>
        <a:stretch>
          <a:fillRect/>
        </a:stretch>
      </xdr:blipFill>
      <xdr:spPr bwMode="auto">
        <a:xfrm>
          <a:off x="4887806" y="519642"/>
          <a:ext cx="941494" cy="865928"/>
        </a:xfrm>
        <a:prstGeom prst="rect">
          <a:avLst/>
        </a:prstGeom>
        <a:noFill/>
      </xdr:spPr>
    </xdr:pic>
    <xdr:clientData/>
  </xdr:twoCellAnchor>
  <xdr:twoCellAnchor>
    <xdr:from>
      <xdr:col>13</xdr:col>
      <xdr:colOff>348194</xdr:colOff>
      <xdr:row>2</xdr:row>
      <xdr:rowOff>44450</xdr:rowOff>
    </xdr:from>
    <xdr:to>
      <xdr:col>15</xdr:col>
      <xdr:colOff>57151</xdr:colOff>
      <xdr:row>6</xdr:row>
      <xdr:rowOff>139929</xdr:rowOff>
    </xdr:to>
    <xdr:pic>
      <xdr:nvPicPr>
        <xdr:cNvPr id="4" name="Image 3" descr="Armoirievv">
          <a:extLst>
            <a:ext uri="{FF2B5EF4-FFF2-40B4-BE49-F238E27FC236}">
              <a16:creationId xmlns:a16="http://schemas.microsoft.com/office/drawing/2014/main" id="{00000000-0008-0000-5500-000004000000}"/>
            </a:ext>
          </a:extLst>
        </xdr:cNvPr>
        <xdr:cNvPicPr>
          <a:picLocks noChangeAspect="1" noChangeArrowheads="1"/>
        </xdr:cNvPicPr>
      </xdr:nvPicPr>
      <xdr:blipFill>
        <a:blip xmlns:r="http://schemas.openxmlformats.org/officeDocument/2006/relationships" r:embed="rId1" cstate="print"/>
        <a:srcRect/>
        <a:stretch>
          <a:fillRect/>
        </a:stretch>
      </xdr:blipFill>
      <xdr:spPr bwMode="auto">
        <a:xfrm>
          <a:off x="10886654" y="425450"/>
          <a:ext cx="1011977" cy="1093699"/>
        </a:xfrm>
        <a:prstGeom prst="rect">
          <a:avLst/>
        </a:prstGeom>
        <a:noFill/>
        <a:ln w="9525" algn="ctr">
          <a:miter lim="800000"/>
          <a:headEnd/>
          <a:tailEnd/>
        </a:ln>
      </xdr:spPr>
    </xdr:pic>
    <xdr:clientData/>
  </xdr:twoCellAnchor>
  <xdr:twoCellAnchor editAs="oneCell">
    <xdr:from>
      <xdr:col>3</xdr:col>
      <xdr:colOff>110066</xdr:colOff>
      <xdr:row>2</xdr:row>
      <xdr:rowOff>138642</xdr:rowOff>
    </xdr:from>
    <xdr:to>
      <xdr:col>4</xdr:col>
      <xdr:colOff>495300</xdr:colOff>
      <xdr:row>6</xdr:row>
      <xdr:rowOff>6350</xdr:rowOff>
    </xdr:to>
    <xdr:pic>
      <xdr:nvPicPr>
        <xdr:cNvPr id="5" name="Image 4">
          <a:extLst>
            <a:ext uri="{FF2B5EF4-FFF2-40B4-BE49-F238E27FC236}">
              <a16:creationId xmlns:a16="http://schemas.microsoft.com/office/drawing/2014/main" id="{00000000-0008-0000-5500-000005000000}"/>
            </a:ext>
          </a:extLst>
        </xdr:cNvPr>
        <xdr:cNvPicPr/>
      </xdr:nvPicPr>
      <xdr:blipFill>
        <a:blip xmlns:r="http://schemas.openxmlformats.org/officeDocument/2006/relationships" r:embed="rId2"/>
        <a:srcRect/>
        <a:stretch>
          <a:fillRect/>
        </a:stretch>
      </xdr:blipFill>
      <xdr:spPr bwMode="auto">
        <a:xfrm>
          <a:off x="4887806" y="519642"/>
          <a:ext cx="941494" cy="865928"/>
        </a:xfrm>
        <a:prstGeom prst="rect">
          <a:avLst/>
        </a:prstGeom>
        <a:noFill/>
      </xdr:spPr>
    </xdr:pic>
    <xdr:clientData/>
  </xdr:twoCellAnchor>
  <xdr:twoCellAnchor>
    <xdr:from>
      <xdr:col>13</xdr:col>
      <xdr:colOff>348194</xdr:colOff>
      <xdr:row>2</xdr:row>
      <xdr:rowOff>44450</xdr:rowOff>
    </xdr:from>
    <xdr:to>
      <xdr:col>15</xdr:col>
      <xdr:colOff>57151</xdr:colOff>
      <xdr:row>6</xdr:row>
      <xdr:rowOff>139929</xdr:rowOff>
    </xdr:to>
    <xdr:pic>
      <xdr:nvPicPr>
        <xdr:cNvPr id="6" name="Image 1" descr="Armoirievv">
          <a:extLst>
            <a:ext uri="{FF2B5EF4-FFF2-40B4-BE49-F238E27FC236}">
              <a16:creationId xmlns:a16="http://schemas.microsoft.com/office/drawing/2014/main" id="{00000000-0008-0000-5500-000006000000}"/>
            </a:ext>
          </a:extLst>
        </xdr:cNvPr>
        <xdr:cNvPicPr>
          <a:picLocks noChangeAspect="1" noChangeArrowheads="1"/>
        </xdr:cNvPicPr>
      </xdr:nvPicPr>
      <xdr:blipFill>
        <a:blip xmlns:r="http://schemas.openxmlformats.org/officeDocument/2006/relationships" r:embed="rId1" cstate="print"/>
        <a:srcRect/>
        <a:stretch>
          <a:fillRect/>
        </a:stretch>
      </xdr:blipFill>
      <xdr:spPr bwMode="auto">
        <a:xfrm>
          <a:off x="10886654" y="425450"/>
          <a:ext cx="1011977" cy="1093699"/>
        </a:xfrm>
        <a:prstGeom prst="rect">
          <a:avLst/>
        </a:prstGeom>
        <a:noFill/>
        <a:ln w="9525" algn="ctr">
          <a:miter lim="800000"/>
          <a:headEnd/>
          <a:tailEnd/>
        </a:ln>
      </xdr:spPr>
    </xdr:pic>
    <xdr:clientData/>
  </xdr:twoCellAnchor>
  <xdr:twoCellAnchor editAs="oneCell">
    <xdr:from>
      <xdr:col>3</xdr:col>
      <xdr:colOff>110066</xdr:colOff>
      <xdr:row>2</xdr:row>
      <xdr:rowOff>138642</xdr:rowOff>
    </xdr:from>
    <xdr:to>
      <xdr:col>4</xdr:col>
      <xdr:colOff>495300</xdr:colOff>
      <xdr:row>6</xdr:row>
      <xdr:rowOff>6350</xdr:rowOff>
    </xdr:to>
    <xdr:pic>
      <xdr:nvPicPr>
        <xdr:cNvPr id="7" name="Image 6">
          <a:extLst>
            <a:ext uri="{FF2B5EF4-FFF2-40B4-BE49-F238E27FC236}">
              <a16:creationId xmlns:a16="http://schemas.microsoft.com/office/drawing/2014/main" id="{00000000-0008-0000-5500-000007000000}"/>
            </a:ext>
          </a:extLst>
        </xdr:cNvPr>
        <xdr:cNvPicPr/>
      </xdr:nvPicPr>
      <xdr:blipFill>
        <a:blip xmlns:r="http://schemas.openxmlformats.org/officeDocument/2006/relationships" r:embed="rId2"/>
        <a:srcRect/>
        <a:stretch>
          <a:fillRect/>
        </a:stretch>
      </xdr:blipFill>
      <xdr:spPr bwMode="auto">
        <a:xfrm>
          <a:off x="4887806" y="519642"/>
          <a:ext cx="941494" cy="865928"/>
        </a:xfrm>
        <a:prstGeom prst="rect">
          <a:avLst/>
        </a:prstGeom>
        <a:noFill/>
      </xdr:spPr>
    </xdr:pic>
    <xdr:clientData/>
  </xdr:twoCellAnchor>
  <xdr:twoCellAnchor>
    <xdr:from>
      <xdr:col>13</xdr:col>
      <xdr:colOff>348194</xdr:colOff>
      <xdr:row>2</xdr:row>
      <xdr:rowOff>44450</xdr:rowOff>
    </xdr:from>
    <xdr:to>
      <xdr:col>15</xdr:col>
      <xdr:colOff>57151</xdr:colOff>
      <xdr:row>6</xdr:row>
      <xdr:rowOff>139929</xdr:rowOff>
    </xdr:to>
    <xdr:pic>
      <xdr:nvPicPr>
        <xdr:cNvPr id="8" name="Image 7" descr="Armoirievv">
          <a:extLst>
            <a:ext uri="{FF2B5EF4-FFF2-40B4-BE49-F238E27FC236}">
              <a16:creationId xmlns:a16="http://schemas.microsoft.com/office/drawing/2014/main" id="{00000000-0008-0000-5500-000008000000}"/>
            </a:ext>
          </a:extLst>
        </xdr:cNvPr>
        <xdr:cNvPicPr>
          <a:picLocks noChangeAspect="1" noChangeArrowheads="1"/>
        </xdr:cNvPicPr>
      </xdr:nvPicPr>
      <xdr:blipFill>
        <a:blip xmlns:r="http://schemas.openxmlformats.org/officeDocument/2006/relationships" r:embed="rId1" cstate="print"/>
        <a:srcRect/>
        <a:stretch>
          <a:fillRect/>
        </a:stretch>
      </xdr:blipFill>
      <xdr:spPr bwMode="auto">
        <a:xfrm>
          <a:off x="10886654" y="425450"/>
          <a:ext cx="1011977" cy="1093699"/>
        </a:xfrm>
        <a:prstGeom prst="rect">
          <a:avLst/>
        </a:prstGeom>
        <a:noFill/>
        <a:ln w="9525" algn="ctr">
          <a:miter lim="800000"/>
          <a:headEnd/>
          <a:tailEnd/>
        </a:ln>
      </xdr:spPr>
    </xdr:pic>
    <xdr:clientData/>
  </xdr:twoCellAnchor>
  <xdr:twoCellAnchor editAs="oneCell">
    <xdr:from>
      <xdr:col>3</xdr:col>
      <xdr:colOff>110066</xdr:colOff>
      <xdr:row>2</xdr:row>
      <xdr:rowOff>138642</xdr:rowOff>
    </xdr:from>
    <xdr:to>
      <xdr:col>4</xdr:col>
      <xdr:colOff>495300</xdr:colOff>
      <xdr:row>6</xdr:row>
      <xdr:rowOff>6350</xdr:rowOff>
    </xdr:to>
    <xdr:pic>
      <xdr:nvPicPr>
        <xdr:cNvPr id="9" name="Image 8">
          <a:extLst>
            <a:ext uri="{FF2B5EF4-FFF2-40B4-BE49-F238E27FC236}">
              <a16:creationId xmlns:a16="http://schemas.microsoft.com/office/drawing/2014/main" id="{00000000-0008-0000-5500-000009000000}"/>
            </a:ext>
          </a:extLst>
        </xdr:cNvPr>
        <xdr:cNvPicPr/>
      </xdr:nvPicPr>
      <xdr:blipFill>
        <a:blip xmlns:r="http://schemas.openxmlformats.org/officeDocument/2006/relationships" r:embed="rId2"/>
        <a:srcRect/>
        <a:stretch>
          <a:fillRect/>
        </a:stretch>
      </xdr:blipFill>
      <xdr:spPr bwMode="auto">
        <a:xfrm>
          <a:off x="4887806" y="519642"/>
          <a:ext cx="941494" cy="865928"/>
        </a:xfrm>
        <a:prstGeom prst="rect">
          <a:avLst/>
        </a:prstGeom>
        <a:noFill/>
      </xdr:spPr>
    </xdr:pic>
    <xdr:clientData/>
  </xdr:twoCellAnchor>
  <xdr:twoCellAnchor>
    <xdr:from>
      <xdr:col>13</xdr:col>
      <xdr:colOff>348194</xdr:colOff>
      <xdr:row>2</xdr:row>
      <xdr:rowOff>44450</xdr:rowOff>
    </xdr:from>
    <xdr:to>
      <xdr:col>15</xdr:col>
      <xdr:colOff>57151</xdr:colOff>
      <xdr:row>6</xdr:row>
      <xdr:rowOff>139929</xdr:rowOff>
    </xdr:to>
    <xdr:pic>
      <xdr:nvPicPr>
        <xdr:cNvPr id="10" name="Image 9" descr="Armoirievv">
          <a:extLst>
            <a:ext uri="{FF2B5EF4-FFF2-40B4-BE49-F238E27FC236}">
              <a16:creationId xmlns:a16="http://schemas.microsoft.com/office/drawing/2014/main" id="{00000000-0008-0000-5500-00000A000000}"/>
            </a:ext>
          </a:extLst>
        </xdr:cNvPr>
        <xdr:cNvPicPr>
          <a:picLocks noChangeAspect="1" noChangeArrowheads="1"/>
        </xdr:cNvPicPr>
      </xdr:nvPicPr>
      <xdr:blipFill>
        <a:blip xmlns:r="http://schemas.openxmlformats.org/officeDocument/2006/relationships" r:embed="rId1" cstate="print"/>
        <a:srcRect/>
        <a:stretch>
          <a:fillRect/>
        </a:stretch>
      </xdr:blipFill>
      <xdr:spPr bwMode="auto">
        <a:xfrm>
          <a:off x="10886654" y="425450"/>
          <a:ext cx="1011977" cy="1093699"/>
        </a:xfrm>
        <a:prstGeom prst="rect">
          <a:avLst/>
        </a:prstGeom>
        <a:noFill/>
        <a:ln w="9525" algn="ctr">
          <a:miter lim="800000"/>
          <a:headEnd/>
          <a:tailEnd/>
        </a:ln>
      </xdr:spPr>
    </xdr:pic>
    <xdr:clientData/>
  </xdr:twoCellAnchor>
  <xdr:twoCellAnchor editAs="oneCell">
    <xdr:from>
      <xdr:col>3</xdr:col>
      <xdr:colOff>110066</xdr:colOff>
      <xdr:row>2</xdr:row>
      <xdr:rowOff>138642</xdr:rowOff>
    </xdr:from>
    <xdr:to>
      <xdr:col>4</xdr:col>
      <xdr:colOff>495300</xdr:colOff>
      <xdr:row>6</xdr:row>
      <xdr:rowOff>6350</xdr:rowOff>
    </xdr:to>
    <xdr:pic>
      <xdr:nvPicPr>
        <xdr:cNvPr id="11" name="Image 10">
          <a:extLst>
            <a:ext uri="{FF2B5EF4-FFF2-40B4-BE49-F238E27FC236}">
              <a16:creationId xmlns:a16="http://schemas.microsoft.com/office/drawing/2014/main" id="{00000000-0008-0000-5500-00000B000000}"/>
            </a:ext>
          </a:extLst>
        </xdr:cNvPr>
        <xdr:cNvPicPr/>
      </xdr:nvPicPr>
      <xdr:blipFill>
        <a:blip xmlns:r="http://schemas.openxmlformats.org/officeDocument/2006/relationships" r:embed="rId2"/>
        <a:srcRect/>
        <a:stretch>
          <a:fillRect/>
        </a:stretch>
      </xdr:blipFill>
      <xdr:spPr bwMode="auto">
        <a:xfrm>
          <a:off x="4887806" y="519642"/>
          <a:ext cx="941494" cy="865928"/>
        </a:xfrm>
        <a:prstGeom prst="rect">
          <a:avLst/>
        </a:prstGeom>
        <a:noFill/>
      </xdr:spPr>
    </xdr:pic>
    <xdr:clientData/>
  </xdr:twoCellAnchor>
</xdr:wsDr>
</file>

<file path=xl/drawings/drawing87.xml><?xml version="1.0" encoding="utf-8"?>
<xdr:wsDr xmlns:xdr="http://schemas.openxmlformats.org/drawingml/2006/spreadsheetDrawing" xmlns:a="http://schemas.openxmlformats.org/drawingml/2006/main">
  <xdr:twoCellAnchor>
    <xdr:from>
      <xdr:col>13</xdr:col>
      <xdr:colOff>466576</xdr:colOff>
      <xdr:row>2</xdr:row>
      <xdr:rowOff>73025</xdr:rowOff>
    </xdr:from>
    <xdr:to>
      <xdr:col>14</xdr:col>
      <xdr:colOff>678243</xdr:colOff>
      <xdr:row>8</xdr:row>
      <xdr:rowOff>21166</xdr:rowOff>
    </xdr:to>
    <xdr:pic>
      <xdr:nvPicPr>
        <xdr:cNvPr id="2" name="Image 1" descr="Armoirievv">
          <a:extLst>
            <a:ext uri="{FF2B5EF4-FFF2-40B4-BE49-F238E27FC236}">
              <a16:creationId xmlns:a16="http://schemas.microsoft.com/office/drawing/2014/main" id="{00000000-0008-0000-5600-000002000000}"/>
            </a:ext>
          </a:extLst>
        </xdr:cNvPr>
        <xdr:cNvPicPr>
          <a:picLocks noChangeAspect="1" noChangeArrowheads="1"/>
        </xdr:cNvPicPr>
      </xdr:nvPicPr>
      <xdr:blipFill>
        <a:blip xmlns:r="http://schemas.openxmlformats.org/officeDocument/2006/relationships" r:embed="rId1" cstate="print"/>
        <a:srcRect/>
        <a:stretch>
          <a:fillRect/>
        </a:stretch>
      </xdr:blipFill>
      <xdr:spPr bwMode="auto">
        <a:xfrm>
          <a:off x="13512016" y="454025"/>
          <a:ext cx="1004147" cy="1296881"/>
        </a:xfrm>
        <a:prstGeom prst="rect">
          <a:avLst/>
        </a:prstGeom>
        <a:noFill/>
        <a:ln w="9525" algn="ctr">
          <a:miter lim="800000"/>
          <a:headEnd/>
          <a:tailEnd/>
        </a:ln>
      </xdr:spPr>
    </xdr:pic>
    <xdr:clientData/>
  </xdr:twoCellAnchor>
  <xdr:twoCellAnchor editAs="oneCell">
    <xdr:from>
      <xdr:col>3</xdr:col>
      <xdr:colOff>110066</xdr:colOff>
      <xdr:row>2</xdr:row>
      <xdr:rowOff>138642</xdr:rowOff>
    </xdr:from>
    <xdr:to>
      <xdr:col>4</xdr:col>
      <xdr:colOff>259080</xdr:colOff>
      <xdr:row>7</xdr:row>
      <xdr:rowOff>82550</xdr:rowOff>
    </xdr:to>
    <xdr:pic>
      <xdr:nvPicPr>
        <xdr:cNvPr id="3" name="Image 2">
          <a:extLst>
            <a:ext uri="{FF2B5EF4-FFF2-40B4-BE49-F238E27FC236}">
              <a16:creationId xmlns:a16="http://schemas.microsoft.com/office/drawing/2014/main" id="{00000000-0008-0000-5600-000003000000}"/>
            </a:ext>
          </a:extLst>
        </xdr:cNvPr>
        <xdr:cNvPicPr/>
      </xdr:nvPicPr>
      <xdr:blipFill>
        <a:blip xmlns:r="http://schemas.openxmlformats.org/officeDocument/2006/relationships" r:embed="rId2"/>
        <a:srcRect/>
        <a:stretch>
          <a:fillRect/>
        </a:stretch>
      </xdr:blipFill>
      <xdr:spPr bwMode="auto">
        <a:xfrm>
          <a:off x="5230706" y="519642"/>
          <a:ext cx="941494" cy="1117388"/>
        </a:xfrm>
        <a:prstGeom prst="rect">
          <a:avLst/>
        </a:prstGeom>
        <a:noFill/>
      </xdr:spPr>
    </xdr:pic>
    <xdr:clientData/>
  </xdr:twoCellAnchor>
  <xdr:twoCellAnchor>
    <xdr:from>
      <xdr:col>13</xdr:col>
      <xdr:colOff>466576</xdr:colOff>
      <xdr:row>2</xdr:row>
      <xdr:rowOff>73025</xdr:rowOff>
    </xdr:from>
    <xdr:to>
      <xdr:col>14</xdr:col>
      <xdr:colOff>678243</xdr:colOff>
      <xdr:row>8</xdr:row>
      <xdr:rowOff>21166</xdr:rowOff>
    </xdr:to>
    <xdr:pic>
      <xdr:nvPicPr>
        <xdr:cNvPr id="4" name="Image 3" descr="Armoirievv">
          <a:extLst>
            <a:ext uri="{FF2B5EF4-FFF2-40B4-BE49-F238E27FC236}">
              <a16:creationId xmlns:a16="http://schemas.microsoft.com/office/drawing/2014/main" id="{00000000-0008-0000-5600-000004000000}"/>
            </a:ext>
          </a:extLst>
        </xdr:cNvPr>
        <xdr:cNvPicPr>
          <a:picLocks noChangeAspect="1" noChangeArrowheads="1"/>
        </xdr:cNvPicPr>
      </xdr:nvPicPr>
      <xdr:blipFill>
        <a:blip xmlns:r="http://schemas.openxmlformats.org/officeDocument/2006/relationships" r:embed="rId1" cstate="print"/>
        <a:srcRect/>
        <a:stretch>
          <a:fillRect/>
        </a:stretch>
      </xdr:blipFill>
      <xdr:spPr bwMode="auto">
        <a:xfrm>
          <a:off x="13512016" y="454025"/>
          <a:ext cx="1004147" cy="1296881"/>
        </a:xfrm>
        <a:prstGeom prst="rect">
          <a:avLst/>
        </a:prstGeom>
        <a:noFill/>
        <a:ln w="9525" algn="ctr">
          <a:miter lim="800000"/>
          <a:headEnd/>
          <a:tailEnd/>
        </a:ln>
      </xdr:spPr>
    </xdr:pic>
    <xdr:clientData/>
  </xdr:twoCellAnchor>
  <xdr:twoCellAnchor editAs="oneCell">
    <xdr:from>
      <xdr:col>3</xdr:col>
      <xdr:colOff>110066</xdr:colOff>
      <xdr:row>2</xdr:row>
      <xdr:rowOff>138642</xdr:rowOff>
    </xdr:from>
    <xdr:to>
      <xdr:col>4</xdr:col>
      <xdr:colOff>259080</xdr:colOff>
      <xdr:row>7</xdr:row>
      <xdr:rowOff>82550</xdr:rowOff>
    </xdr:to>
    <xdr:pic>
      <xdr:nvPicPr>
        <xdr:cNvPr id="5" name="Image 4">
          <a:extLst>
            <a:ext uri="{FF2B5EF4-FFF2-40B4-BE49-F238E27FC236}">
              <a16:creationId xmlns:a16="http://schemas.microsoft.com/office/drawing/2014/main" id="{00000000-0008-0000-5600-000005000000}"/>
            </a:ext>
          </a:extLst>
        </xdr:cNvPr>
        <xdr:cNvPicPr/>
      </xdr:nvPicPr>
      <xdr:blipFill>
        <a:blip xmlns:r="http://schemas.openxmlformats.org/officeDocument/2006/relationships" r:embed="rId2"/>
        <a:srcRect/>
        <a:stretch>
          <a:fillRect/>
        </a:stretch>
      </xdr:blipFill>
      <xdr:spPr bwMode="auto">
        <a:xfrm>
          <a:off x="5230706" y="519642"/>
          <a:ext cx="941494" cy="1117388"/>
        </a:xfrm>
        <a:prstGeom prst="rect">
          <a:avLst/>
        </a:prstGeom>
        <a:noFill/>
      </xdr:spPr>
    </xdr:pic>
    <xdr:clientData/>
  </xdr:twoCellAnchor>
  <xdr:twoCellAnchor>
    <xdr:from>
      <xdr:col>13</xdr:col>
      <xdr:colOff>466576</xdr:colOff>
      <xdr:row>2</xdr:row>
      <xdr:rowOff>73025</xdr:rowOff>
    </xdr:from>
    <xdr:to>
      <xdr:col>14</xdr:col>
      <xdr:colOff>678243</xdr:colOff>
      <xdr:row>8</xdr:row>
      <xdr:rowOff>21166</xdr:rowOff>
    </xdr:to>
    <xdr:pic>
      <xdr:nvPicPr>
        <xdr:cNvPr id="6" name="Image 5" descr="Armoirievv">
          <a:extLst>
            <a:ext uri="{FF2B5EF4-FFF2-40B4-BE49-F238E27FC236}">
              <a16:creationId xmlns:a16="http://schemas.microsoft.com/office/drawing/2014/main" id="{00000000-0008-0000-5600-000006000000}"/>
            </a:ext>
          </a:extLst>
        </xdr:cNvPr>
        <xdr:cNvPicPr>
          <a:picLocks noChangeAspect="1" noChangeArrowheads="1"/>
        </xdr:cNvPicPr>
      </xdr:nvPicPr>
      <xdr:blipFill>
        <a:blip xmlns:r="http://schemas.openxmlformats.org/officeDocument/2006/relationships" r:embed="rId1" cstate="print"/>
        <a:srcRect/>
        <a:stretch>
          <a:fillRect/>
        </a:stretch>
      </xdr:blipFill>
      <xdr:spPr bwMode="auto">
        <a:xfrm>
          <a:off x="13512016" y="454025"/>
          <a:ext cx="1004147" cy="1296881"/>
        </a:xfrm>
        <a:prstGeom prst="rect">
          <a:avLst/>
        </a:prstGeom>
        <a:noFill/>
        <a:ln w="9525" algn="ctr">
          <a:miter lim="800000"/>
          <a:headEnd/>
          <a:tailEnd/>
        </a:ln>
      </xdr:spPr>
    </xdr:pic>
    <xdr:clientData/>
  </xdr:twoCellAnchor>
  <xdr:twoCellAnchor editAs="oneCell">
    <xdr:from>
      <xdr:col>3</xdr:col>
      <xdr:colOff>110066</xdr:colOff>
      <xdr:row>2</xdr:row>
      <xdr:rowOff>138642</xdr:rowOff>
    </xdr:from>
    <xdr:to>
      <xdr:col>4</xdr:col>
      <xdr:colOff>259080</xdr:colOff>
      <xdr:row>7</xdr:row>
      <xdr:rowOff>82550</xdr:rowOff>
    </xdr:to>
    <xdr:pic>
      <xdr:nvPicPr>
        <xdr:cNvPr id="7" name="Image 6">
          <a:extLst>
            <a:ext uri="{FF2B5EF4-FFF2-40B4-BE49-F238E27FC236}">
              <a16:creationId xmlns:a16="http://schemas.microsoft.com/office/drawing/2014/main" id="{00000000-0008-0000-5600-000007000000}"/>
            </a:ext>
          </a:extLst>
        </xdr:cNvPr>
        <xdr:cNvPicPr/>
      </xdr:nvPicPr>
      <xdr:blipFill>
        <a:blip xmlns:r="http://schemas.openxmlformats.org/officeDocument/2006/relationships" r:embed="rId2"/>
        <a:srcRect/>
        <a:stretch>
          <a:fillRect/>
        </a:stretch>
      </xdr:blipFill>
      <xdr:spPr bwMode="auto">
        <a:xfrm>
          <a:off x="5230706" y="519642"/>
          <a:ext cx="941494" cy="1117388"/>
        </a:xfrm>
        <a:prstGeom prst="rect">
          <a:avLst/>
        </a:prstGeom>
        <a:noFill/>
      </xdr:spPr>
    </xdr:pic>
    <xdr:clientData/>
  </xdr:twoCellAnchor>
  <xdr:twoCellAnchor>
    <xdr:from>
      <xdr:col>13</xdr:col>
      <xdr:colOff>466576</xdr:colOff>
      <xdr:row>2</xdr:row>
      <xdr:rowOff>73025</xdr:rowOff>
    </xdr:from>
    <xdr:to>
      <xdr:col>14</xdr:col>
      <xdr:colOff>678243</xdr:colOff>
      <xdr:row>8</xdr:row>
      <xdr:rowOff>21166</xdr:rowOff>
    </xdr:to>
    <xdr:pic>
      <xdr:nvPicPr>
        <xdr:cNvPr id="8" name="Image 7" descr="Armoirievv">
          <a:extLst>
            <a:ext uri="{FF2B5EF4-FFF2-40B4-BE49-F238E27FC236}">
              <a16:creationId xmlns:a16="http://schemas.microsoft.com/office/drawing/2014/main" id="{00000000-0008-0000-5600-000008000000}"/>
            </a:ext>
          </a:extLst>
        </xdr:cNvPr>
        <xdr:cNvPicPr>
          <a:picLocks noChangeAspect="1" noChangeArrowheads="1"/>
        </xdr:cNvPicPr>
      </xdr:nvPicPr>
      <xdr:blipFill>
        <a:blip xmlns:r="http://schemas.openxmlformats.org/officeDocument/2006/relationships" r:embed="rId1" cstate="print"/>
        <a:srcRect/>
        <a:stretch>
          <a:fillRect/>
        </a:stretch>
      </xdr:blipFill>
      <xdr:spPr bwMode="auto">
        <a:xfrm>
          <a:off x="13512016" y="454025"/>
          <a:ext cx="1004147" cy="1296881"/>
        </a:xfrm>
        <a:prstGeom prst="rect">
          <a:avLst/>
        </a:prstGeom>
        <a:noFill/>
        <a:ln w="9525" algn="ctr">
          <a:miter lim="800000"/>
          <a:headEnd/>
          <a:tailEnd/>
        </a:ln>
      </xdr:spPr>
    </xdr:pic>
    <xdr:clientData/>
  </xdr:twoCellAnchor>
  <xdr:twoCellAnchor editAs="oneCell">
    <xdr:from>
      <xdr:col>3</xdr:col>
      <xdr:colOff>110066</xdr:colOff>
      <xdr:row>2</xdr:row>
      <xdr:rowOff>138642</xdr:rowOff>
    </xdr:from>
    <xdr:to>
      <xdr:col>4</xdr:col>
      <xdr:colOff>259080</xdr:colOff>
      <xdr:row>7</xdr:row>
      <xdr:rowOff>82550</xdr:rowOff>
    </xdr:to>
    <xdr:pic>
      <xdr:nvPicPr>
        <xdr:cNvPr id="9" name="Image 8">
          <a:extLst>
            <a:ext uri="{FF2B5EF4-FFF2-40B4-BE49-F238E27FC236}">
              <a16:creationId xmlns:a16="http://schemas.microsoft.com/office/drawing/2014/main" id="{00000000-0008-0000-5600-000009000000}"/>
            </a:ext>
          </a:extLst>
        </xdr:cNvPr>
        <xdr:cNvPicPr/>
      </xdr:nvPicPr>
      <xdr:blipFill>
        <a:blip xmlns:r="http://schemas.openxmlformats.org/officeDocument/2006/relationships" r:embed="rId2"/>
        <a:srcRect/>
        <a:stretch>
          <a:fillRect/>
        </a:stretch>
      </xdr:blipFill>
      <xdr:spPr bwMode="auto">
        <a:xfrm>
          <a:off x="5230706" y="519642"/>
          <a:ext cx="941494" cy="1117388"/>
        </a:xfrm>
        <a:prstGeom prst="rect">
          <a:avLst/>
        </a:prstGeom>
        <a:noFill/>
      </xdr:spPr>
    </xdr:pic>
    <xdr:clientData/>
  </xdr:twoCellAnchor>
  <xdr:twoCellAnchor>
    <xdr:from>
      <xdr:col>13</xdr:col>
      <xdr:colOff>466576</xdr:colOff>
      <xdr:row>2</xdr:row>
      <xdr:rowOff>73025</xdr:rowOff>
    </xdr:from>
    <xdr:to>
      <xdr:col>14</xdr:col>
      <xdr:colOff>678243</xdr:colOff>
      <xdr:row>8</xdr:row>
      <xdr:rowOff>21166</xdr:rowOff>
    </xdr:to>
    <xdr:pic>
      <xdr:nvPicPr>
        <xdr:cNvPr id="10" name="Image 9" descr="Armoirievv">
          <a:extLst>
            <a:ext uri="{FF2B5EF4-FFF2-40B4-BE49-F238E27FC236}">
              <a16:creationId xmlns:a16="http://schemas.microsoft.com/office/drawing/2014/main" id="{00000000-0008-0000-5600-00000A000000}"/>
            </a:ext>
          </a:extLst>
        </xdr:cNvPr>
        <xdr:cNvPicPr>
          <a:picLocks noChangeAspect="1" noChangeArrowheads="1"/>
        </xdr:cNvPicPr>
      </xdr:nvPicPr>
      <xdr:blipFill>
        <a:blip xmlns:r="http://schemas.openxmlformats.org/officeDocument/2006/relationships" r:embed="rId1" cstate="print"/>
        <a:srcRect/>
        <a:stretch>
          <a:fillRect/>
        </a:stretch>
      </xdr:blipFill>
      <xdr:spPr bwMode="auto">
        <a:xfrm>
          <a:off x="13512016" y="454025"/>
          <a:ext cx="1004147" cy="1296881"/>
        </a:xfrm>
        <a:prstGeom prst="rect">
          <a:avLst/>
        </a:prstGeom>
        <a:noFill/>
        <a:ln w="9525" algn="ctr">
          <a:miter lim="800000"/>
          <a:headEnd/>
          <a:tailEnd/>
        </a:ln>
      </xdr:spPr>
    </xdr:pic>
    <xdr:clientData/>
  </xdr:twoCellAnchor>
  <xdr:twoCellAnchor editAs="oneCell">
    <xdr:from>
      <xdr:col>3</xdr:col>
      <xdr:colOff>110066</xdr:colOff>
      <xdr:row>2</xdr:row>
      <xdr:rowOff>138642</xdr:rowOff>
    </xdr:from>
    <xdr:to>
      <xdr:col>4</xdr:col>
      <xdr:colOff>259080</xdr:colOff>
      <xdr:row>7</xdr:row>
      <xdr:rowOff>82550</xdr:rowOff>
    </xdr:to>
    <xdr:pic>
      <xdr:nvPicPr>
        <xdr:cNvPr id="11" name="Image 10">
          <a:extLst>
            <a:ext uri="{FF2B5EF4-FFF2-40B4-BE49-F238E27FC236}">
              <a16:creationId xmlns:a16="http://schemas.microsoft.com/office/drawing/2014/main" id="{00000000-0008-0000-5600-00000B000000}"/>
            </a:ext>
          </a:extLst>
        </xdr:cNvPr>
        <xdr:cNvPicPr/>
      </xdr:nvPicPr>
      <xdr:blipFill>
        <a:blip xmlns:r="http://schemas.openxmlformats.org/officeDocument/2006/relationships" r:embed="rId2"/>
        <a:srcRect/>
        <a:stretch>
          <a:fillRect/>
        </a:stretch>
      </xdr:blipFill>
      <xdr:spPr bwMode="auto">
        <a:xfrm>
          <a:off x="5230706" y="519642"/>
          <a:ext cx="941494" cy="1117388"/>
        </a:xfrm>
        <a:prstGeom prst="rect">
          <a:avLst/>
        </a:prstGeom>
        <a:noFill/>
      </xdr:spPr>
    </xdr:pic>
    <xdr:clientData/>
  </xdr:twoCellAnchor>
</xdr:wsDr>
</file>

<file path=xl/drawings/drawing88.xml><?xml version="1.0" encoding="utf-8"?>
<xdr:wsDr xmlns:xdr="http://schemas.openxmlformats.org/drawingml/2006/spreadsheetDrawing" xmlns:a="http://schemas.openxmlformats.org/drawingml/2006/main">
  <xdr:twoCellAnchor>
    <xdr:from>
      <xdr:col>13</xdr:col>
      <xdr:colOff>348194</xdr:colOff>
      <xdr:row>2</xdr:row>
      <xdr:rowOff>44450</xdr:rowOff>
    </xdr:from>
    <xdr:to>
      <xdr:col>15</xdr:col>
      <xdr:colOff>57151</xdr:colOff>
      <xdr:row>6</xdr:row>
      <xdr:rowOff>139929</xdr:rowOff>
    </xdr:to>
    <xdr:pic>
      <xdr:nvPicPr>
        <xdr:cNvPr id="2" name="Image 1" descr="Armoirievv">
          <a:extLst>
            <a:ext uri="{FF2B5EF4-FFF2-40B4-BE49-F238E27FC236}">
              <a16:creationId xmlns:a16="http://schemas.microsoft.com/office/drawing/2014/main" id="{00000000-0008-0000-5700-000002000000}"/>
            </a:ext>
          </a:extLst>
        </xdr:cNvPr>
        <xdr:cNvPicPr>
          <a:picLocks noChangeAspect="1" noChangeArrowheads="1"/>
        </xdr:cNvPicPr>
      </xdr:nvPicPr>
      <xdr:blipFill>
        <a:blip xmlns:r="http://schemas.openxmlformats.org/officeDocument/2006/relationships" r:embed="rId1" cstate="print"/>
        <a:srcRect/>
        <a:stretch>
          <a:fillRect/>
        </a:stretch>
      </xdr:blipFill>
      <xdr:spPr bwMode="auto">
        <a:xfrm>
          <a:off x="10886654" y="425450"/>
          <a:ext cx="1011977" cy="1093699"/>
        </a:xfrm>
        <a:prstGeom prst="rect">
          <a:avLst/>
        </a:prstGeom>
        <a:noFill/>
        <a:ln w="9525" algn="ctr">
          <a:miter lim="800000"/>
          <a:headEnd/>
          <a:tailEnd/>
        </a:ln>
      </xdr:spPr>
    </xdr:pic>
    <xdr:clientData/>
  </xdr:twoCellAnchor>
  <xdr:twoCellAnchor editAs="oneCell">
    <xdr:from>
      <xdr:col>3</xdr:col>
      <xdr:colOff>110066</xdr:colOff>
      <xdr:row>2</xdr:row>
      <xdr:rowOff>138642</xdr:rowOff>
    </xdr:from>
    <xdr:to>
      <xdr:col>4</xdr:col>
      <xdr:colOff>495300</xdr:colOff>
      <xdr:row>6</xdr:row>
      <xdr:rowOff>6350</xdr:rowOff>
    </xdr:to>
    <xdr:pic>
      <xdr:nvPicPr>
        <xdr:cNvPr id="3" name="Image 2">
          <a:extLst>
            <a:ext uri="{FF2B5EF4-FFF2-40B4-BE49-F238E27FC236}">
              <a16:creationId xmlns:a16="http://schemas.microsoft.com/office/drawing/2014/main" id="{00000000-0008-0000-5700-000003000000}"/>
            </a:ext>
          </a:extLst>
        </xdr:cNvPr>
        <xdr:cNvPicPr/>
      </xdr:nvPicPr>
      <xdr:blipFill>
        <a:blip xmlns:r="http://schemas.openxmlformats.org/officeDocument/2006/relationships" r:embed="rId2"/>
        <a:srcRect/>
        <a:stretch>
          <a:fillRect/>
        </a:stretch>
      </xdr:blipFill>
      <xdr:spPr bwMode="auto">
        <a:xfrm>
          <a:off x="4887806" y="519642"/>
          <a:ext cx="941494" cy="865928"/>
        </a:xfrm>
        <a:prstGeom prst="rect">
          <a:avLst/>
        </a:prstGeom>
        <a:noFill/>
      </xdr:spPr>
    </xdr:pic>
    <xdr:clientData/>
  </xdr:twoCellAnchor>
  <xdr:twoCellAnchor>
    <xdr:from>
      <xdr:col>13</xdr:col>
      <xdr:colOff>348194</xdr:colOff>
      <xdr:row>2</xdr:row>
      <xdr:rowOff>44450</xdr:rowOff>
    </xdr:from>
    <xdr:to>
      <xdr:col>15</xdr:col>
      <xdr:colOff>57151</xdr:colOff>
      <xdr:row>6</xdr:row>
      <xdr:rowOff>139929</xdr:rowOff>
    </xdr:to>
    <xdr:pic>
      <xdr:nvPicPr>
        <xdr:cNvPr id="4" name="Image 3" descr="Armoirievv">
          <a:extLst>
            <a:ext uri="{FF2B5EF4-FFF2-40B4-BE49-F238E27FC236}">
              <a16:creationId xmlns:a16="http://schemas.microsoft.com/office/drawing/2014/main" id="{00000000-0008-0000-5700-000004000000}"/>
            </a:ext>
          </a:extLst>
        </xdr:cNvPr>
        <xdr:cNvPicPr>
          <a:picLocks noChangeAspect="1" noChangeArrowheads="1"/>
        </xdr:cNvPicPr>
      </xdr:nvPicPr>
      <xdr:blipFill>
        <a:blip xmlns:r="http://schemas.openxmlformats.org/officeDocument/2006/relationships" r:embed="rId1" cstate="print"/>
        <a:srcRect/>
        <a:stretch>
          <a:fillRect/>
        </a:stretch>
      </xdr:blipFill>
      <xdr:spPr bwMode="auto">
        <a:xfrm>
          <a:off x="10886654" y="425450"/>
          <a:ext cx="1011977" cy="1093699"/>
        </a:xfrm>
        <a:prstGeom prst="rect">
          <a:avLst/>
        </a:prstGeom>
        <a:noFill/>
        <a:ln w="9525" algn="ctr">
          <a:miter lim="800000"/>
          <a:headEnd/>
          <a:tailEnd/>
        </a:ln>
      </xdr:spPr>
    </xdr:pic>
    <xdr:clientData/>
  </xdr:twoCellAnchor>
  <xdr:twoCellAnchor editAs="oneCell">
    <xdr:from>
      <xdr:col>3</xdr:col>
      <xdr:colOff>110066</xdr:colOff>
      <xdr:row>2</xdr:row>
      <xdr:rowOff>138642</xdr:rowOff>
    </xdr:from>
    <xdr:to>
      <xdr:col>4</xdr:col>
      <xdr:colOff>495300</xdr:colOff>
      <xdr:row>6</xdr:row>
      <xdr:rowOff>6350</xdr:rowOff>
    </xdr:to>
    <xdr:pic>
      <xdr:nvPicPr>
        <xdr:cNvPr id="5" name="Image 4">
          <a:extLst>
            <a:ext uri="{FF2B5EF4-FFF2-40B4-BE49-F238E27FC236}">
              <a16:creationId xmlns:a16="http://schemas.microsoft.com/office/drawing/2014/main" id="{00000000-0008-0000-5700-000005000000}"/>
            </a:ext>
          </a:extLst>
        </xdr:cNvPr>
        <xdr:cNvPicPr/>
      </xdr:nvPicPr>
      <xdr:blipFill>
        <a:blip xmlns:r="http://schemas.openxmlformats.org/officeDocument/2006/relationships" r:embed="rId2"/>
        <a:srcRect/>
        <a:stretch>
          <a:fillRect/>
        </a:stretch>
      </xdr:blipFill>
      <xdr:spPr bwMode="auto">
        <a:xfrm>
          <a:off x="4887806" y="519642"/>
          <a:ext cx="941494" cy="865928"/>
        </a:xfrm>
        <a:prstGeom prst="rect">
          <a:avLst/>
        </a:prstGeom>
        <a:noFill/>
      </xdr:spPr>
    </xdr:pic>
    <xdr:clientData/>
  </xdr:twoCellAnchor>
  <xdr:twoCellAnchor>
    <xdr:from>
      <xdr:col>13</xdr:col>
      <xdr:colOff>348194</xdr:colOff>
      <xdr:row>2</xdr:row>
      <xdr:rowOff>44450</xdr:rowOff>
    </xdr:from>
    <xdr:to>
      <xdr:col>15</xdr:col>
      <xdr:colOff>57151</xdr:colOff>
      <xdr:row>6</xdr:row>
      <xdr:rowOff>139929</xdr:rowOff>
    </xdr:to>
    <xdr:pic>
      <xdr:nvPicPr>
        <xdr:cNvPr id="6" name="Image 1" descr="Armoirievv">
          <a:extLst>
            <a:ext uri="{FF2B5EF4-FFF2-40B4-BE49-F238E27FC236}">
              <a16:creationId xmlns:a16="http://schemas.microsoft.com/office/drawing/2014/main" id="{00000000-0008-0000-5700-000006000000}"/>
            </a:ext>
          </a:extLst>
        </xdr:cNvPr>
        <xdr:cNvPicPr>
          <a:picLocks noChangeAspect="1" noChangeArrowheads="1"/>
        </xdr:cNvPicPr>
      </xdr:nvPicPr>
      <xdr:blipFill>
        <a:blip xmlns:r="http://schemas.openxmlformats.org/officeDocument/2006/relationships" r:embed="rId1" cstate="print"/>
        <a:srcRect/>
        <a:stretch>
          <a:fillRect/>
        </a:stretch>
      </xdr:blipFill>
      <xdr:spPr bwMode="auto">
        <a:xfrm>
          <a:off x="10886654" y="425450"/>
          <a:ext cx="1011977" cy="1093699"/>
        </a:xfrm>
        <a:prstGeom prst="rect">
          <a:avLst/>
        </a:prstGeom>
        <a:noFill/>
        <a:ln w="9525" algn="ctr">
          <a:miter lim="800000"/>
          <a:headEnd/>
          <a:tailEnd/>
        </a:ln>
      </xdr:spPr>
    </xdr:pic>
    <xdr:clientData/>
  </xdr:twoCellAnchor>
  <xdr:twoCellAnchor editAs="oneCell">
    <xdr:from>
      <xdr:col>3</xdr:col>
      <xdr:colOff>110066</xdr:colOff>
      <xdr:row>2</xdr:row>
      <xdr:rowOff>138642</xdr:rowOff>
    </xdr:from>
    <xdr:to>
      <xdr:col>4</xdr:col>
      <xdr:colOff>495300</xdr:colOff>
      <xdr:row>6</xdr:row>
      <xdr:rowOff>6350</xdr:rowOff>
    </xdr:to>
    <xdr:pic>
      <xdr:nvPicPr>
        <xdr:cNvPr id="7" name="Image 6">
          <a:extLst>
            <a:ext uri="{FF2B5EF4-FFF2-40B4-BE49-F238E27FC236}">
              <a16:creationId xmlns:a16="http://schemas.microsoft.com/office/drawing/2014/main" id="{00000000-0008-0000-5700-000007000000}"/>
            </a:ext>
          </a:extLst>
        </xdr:cNvPr>
        <xdr:cNvPicPr/>
      </xdr:nvPicPr>
      <xdr:blipFill>
        <a:blip xmlns:r="http://schemas.openxmlformats.org/officeDocument/2006/relationships" r:embed="rId2"/>
        <a:srcRect/>
        <a:stretch>
          <a:fillRect/>
        </a:stretch>
      </xdr:blipFill>
      <xdr:spPr bwMode="auto">
        <a:xfrm>
          <a:off x="4887806" y="519642"/>
          <a:ext cx="941494" cy="865928"/>
        </a:xfrm>
        <a:prstGeom prst="rect">
          <a:avLst/>
        </a:prstGeom>
        <a:noFill/>
      </xdr:spPr>
    </xdr:pic>
    <xdr:clientData/>
  </xdr:twoCellAnchor>
  <xdr:twoCellAnchor>
    <xdr:from>
      <xdr:col>13</xdr:col>
      <xdr:colOff>348194</xdr:colOff>
      <xdr:row>2</xdr:row>
      <xdr:rowOff>44450</xdr:rowOff>
    </xdr:from>
    <xdr:to>
      <xdr:col>15</xdr:col>
      <xdr:colOff>57151</xdr:colOff>
      <xdr:row>6</xdr:row>
      <xdr:rowOff>139929</xdr:rowOff>
    </xdr:to>
    <xdr:pic>
      <xdr:nvPicPr>
        <xdr:cNvPr id="8" name="Image 7" descr="Armoirievv">
          <a:extLst>
            <a:ext uri="{FF2B5EF4-FFF2-40B4-BE49-F238E27FC236}">
              <a16:creationId xmlns:a16="http://schemas.microsoft.com/office/drawing/2014/main" id="{00000000-0008-0000-5700-000008000000}"/>
            </a:ext>
          </a:extLst>
        </xdr:cNvPr>
        <xdr:cNvPicPr>
          <a:picLocks noChangeAspect="1" noChangeArrowheads="1"/>
        </xdr:cNvPicPr>
      </xdr:nvPicPr>
      <xdr:blipFill>
        <a:blip xmlns:r="http://schemas.openxmlformats.org/officeDocument/2006/relationships" r:embed="rId1" cstate="print"/>
        <a:srcRect/>
        <a:stretch>
          <a:fillRect/>
        </a:stretch>
      </xdr:blipFill>
      <xdr:spPr bwMode="auto">
        <a:xfrm>
          <a:off x="10886654" y="425450"/>
          <a:ext cx="1011977" cy="1093699"/>
        </a:xfrm>
        <a:prstGeom prst="rect">
          <a:avLst/>
        </a:prstGeom>
        <a:noFill/>
        <a:ln w="9525" algn="ctr">
          <a:miter lim="800000"/>
          <a:headEnd/>
          <a:tailEnd/>
        </a:ln>
      </xdr:spPr>
    </xdr:pic>
    <xdr:clientData/>
  </xdr:twoCellAnchor>
  <xdr:twoCellAnchor editAs="oneCell">
    <xdr:from>
      <xdr:col>3</xdr:col>
      <xdr:colOff>110066</xdr:colOff>
      <xdr:row>2</xdr:row>
      <xdr:rowOff>138642</xdr:rowOff>
    </xdr:from>
    <xdr:to>
      <xdr:col>4</xdr:col>
      <xdr:colOff>495300</xdr:colOff>
      <xdr:row>6</xdr:row>
      <xdr:rowOff>6350</xdr:rowOff>
    </xdr:to>
    <xdr:pic>
      <xdr:nvPicPr>
        <xdr:cNvPr id="9" name="Image 8">
          <a:extLst>
            <a:ext uri="{FF2B5EF4-FFF2-40B4-BE49-F238E27FC236}">
              <a16:creationId xmlns:a16="http://schemas.microsoft.com/office/drawing/2014/main" id="{00000000-0008-0000-5700-000009000000}"/>
            </a:ext>
          </a:extLst>
        </xdr:cNvPr>
        <xdr:cNvPicPr/>
      </xdr:nvPicPr>
      <xdr:blipFill>
        <a:blip xmlns:r="http://schemas.openxmlformats.org/officeDocument/2006/relationships" r:embed="rId2"/>
        <a:srcRect/>
        <a:stretch>
          <a:fillRect/>
        </a:stretch>
      </xdr:blipFill>
      <xdr:spPr bwMode="auto">
        <a:xfrm>
          <a:off x="4887806" y="519642"/>
          <a:ext cx="941494" cy="865928"/>
        </a:xfrm>
        <a:prstGeom prst="rect">
          <a:avLst/>
        </a:prstGeom>
        <a:noFill/>
      </xdr:spPr>
    </xdr:pic>
    <xdr:clientData/>
  </xdr:twoCellAnchor>
  <xdr:twoCellAnchor>
    <xdr:from>
      <xdr:col>13</xdr:col>
      <xdr:colOff>348194</xdr:colOff>
      <xdr:row>2</xdr:row>
      <xdr:rowOff>44450</xdr:rowOff>
    </xdr:from>
    <xdr:to>
      <xdr:col>15</xdr:col>
      <xdr:colOff>57151</xdr:colOff>
      <xdr:row>6</xdr:row>
      <xdr:rowOff>139929</xdr:rowOff>
    </xdr:to>
    <xdr:pic>
      <xdr:nvPicPr>
        <xdr:cNvPr id="10" name="Image 9" descr="Armoirievv">
          <a:extLst>
            <a:ext uri="{FF2B5EF4-FFF2-40B4-BE49-F238E27FC236}">
              <a16:creationId xmlns:a16="http://schemas.microsoft.com/office/drawing/2014/main" id="{00000000-0008-0000-5700-00000A000000}"/>
            </a:ext>
          </a:extLst>
        </xdr:cNvPr>
        <xdr:cNvPicPr>
          <a:picLocks noChangeAspect="1" noChangeArrowheads="1"/>
        </xdr:cNvPicPr>
      </xdr:nvPicPr>
      <xdr:blipFill>
        <a:blip xmlns:r="http://schemas.openxmlformats.org/officeDocument/2006/relationships" r:embed="rId1" cstate="print"/>
        <a:srcRect/>
        <a:stretch>
          <a:fillRect/>
        </a:stretch>
      </xdr:blipFill>
      <xdr:spPr bwMode="auto">
        <a:xfrm>
          <a:off x="10886654" y="425450"/>
          <a:ext cx="1011977" cy="1093699"/>
        </a:xfrm>
        <a:prstGeom prst="rect">
          <a:avLst/>
        </a:prstGeom>
        <a:noFill/>
        <a:ln w="9525" algn="ctr">
          <a:miter lim="800000"/>
          <a:headEnd/>
          <a:tailEnd/>
        </a:ln>
      </xdr:spPr>
    </xdr:pic>
    <xdr:clientData/>
  </xdr:twoCellAnchor>
  <xdr:twoCellAnchor editAs="oneCell">
    <xdr:from>
      <xdr:col>3</xdr:col>
      <xdr:colOff>110066</xdr:colOff>
      <xdr:row>2</xdr:row>
      <xdr:rowOff>138642</xdr:rowOff>
    </xdr:from>
    <xdr:to>
      <xdr:col>4</xdr:col>
      <xdr:colOff>495300</xdr:colOff>
      <xdr:row>6</xdr:row>
      <xdr:rowOff>6350</xdr:rowOff>
    </xdr:to>
    <xdr:pic>
      <xdr:nvPicPr>
        <xdr:cNvPr id="11" name="Image 10">
          <a:extLst>
            <a:ext uri="{FF2B5EF4-FFF2-40B4-BE49-F238E27FC236}">
              <a16:creationId xmlns:a16="http://schemas.microsoft.com/office/drawing/2014/main" id="{00000000-0008-0000-5700-00000B000000}"/>
            </a:ext>
          </a:extLst>
        </xdr:cNvPr>
        <xdr:cNvPicPr/>
      </xdr:nvPicPr>
      <xdr:blipFill>
        <a:blip xmlns:r="http://schemas.openxmlformats.org/officeDocument/2006/relationships" r:embed="rId2"/>
        <a:srcRect/>
        <a:stretch>
          <a:fillRect/>
        </a:stretch>
      </xdr:blipFill>
      <xdr:spPr bwMode="auto">
        <a:xfrm>
          <a:off x="4887806" y="519642"/>
          <a:ext cx="941494" cy="865928"/>
        </a:xfrm>
        <a:prstGeom prst="rect">
          <a:avLst/>
        </a:prstGeom>
        <a:noFill/>
      </xdr:spPr>
    </xdr:pic>
    <xdr:clientData/>
  </xdr:twoCellAnchor>
</xdr:wsDr>
</file>

<file path=xl/drawings/drawing89.xml><?xml version="1.0" encoding="utf-8"?>
<xdr:wsDr xmlns:xdr="http://schemas.openxmlformats.org/drawingml/2006/spreadsheetDrawing" xmlns:a="http://schemas.openxmlformats.org/drawingml/2006/main">
  <xdr:twoCellAnchor>
    <xdr:from>
      <xdr:col>13</xdr:col>
      <xdr:colOff>466576</xdr:colOff>
      <xdr:row>2</xdr:row>
      <xdr:rowOff>73025</xdr:rowOff>
    </xdr:from>
    <xdr:to>
      <xdr:col>14</xdr:col>
      <xdr:colOff>678243</xdr:colOff>
      <xdr:row>8</xdr:row>
      <xdr:rowOff>21166</xdr:rowOff>
    </xdr:to>
    <xdr:pic>
      <xdr:nvPicPr>
        <xdr:cNvPr id="2" name="Image 1" descr="Armoirievv">
          <a:extLst>
            <a:ext uri="{FF2B5EF4-FFF2-40B4-BE49-F238E27FC236}">
              <a16:creationId xmlns:a16="http://schemas.microsoft.com/office/drawing/2014/main" id="{00000000-0008-0000-5800-000002000000}"/>
            </a:ext>
          </a:extLst>
        </xdr:cNvPr>
        <xdr:cNvPicPr>
          <a:picLocks noChangeAspect="1" noChangeArrowheads="1"/>
        </xdr:cNvPicPr>
      </xdr:nvPicPr>
      <xdr:blipFill>
        <a:blip xmlns:r="http://schemas.openxmlformats.org/officeDocument/2006/relationships" r:embed="rId1" cstate="print"/>
        <a:srcRect/>
        <a:stretch>
          <a:fillRect/>
        </a:stretch>
      </xdr:blipFill>
      <xdr:spPr bwMode="auto">
        <a:xfrm>
          <a:off x="13512016" y="454025"/>
          <a:ext cx="1004147" cy="1296881"/>
        </a:xfrm>
        <a:prstGeom prst="rect">
          <a:avLst/>
        </a:prstGeom>
        <a:noFill/>
        <a:ln w="9525" algn="ctr">
          <a:miter lim="800000"/>
          <a:headEnd/>
          <a:tailEnd/>
        </a:ln>
      </xdr:spPr>
    </xdr:pic>
    <xdr:clientData/>
  </xdr:twoCellAnchor>
  <xdr:twoCellAnchor editAs="oneCell">
    <xdr:from>
      <xdr:col>3</xdr:col>
      <xdr:colOff>110066</xdr:colOff>
      <xdr:row>2</xdr:row>
      <xdr:rowOff>138642</xdr:rowOff>
    </xdr:from>
    <xdr:to>
      <xdr:col>4</xdr:col>
      <xdr:colOff>259080</xdr:colOff>
      <xdr:row>7</xdr:row>
      <xdr:rowOff>82550</xdr:rowOff>
    </xdr:to>
    <xdr:pic>
      <xdr:nvPicPr>
        <xdr:cNvPr id="3" name="Image 2">
          <a:extLst>
            <a:ext uri="{FF2B5EF4-FFF2-40B4-BE49-F238E27FC236}">
              <a16:creationId xmlns:a16="http://schemas.microsoft.com/office/drawing/2014/main" id="{00000000-0008-0000-5800-000003000000}"/>
            </a:ext>
          </a:extLst>
        </xdr:cNvPr>
        <xdr:cNvPicPr/>
      </xdr:nvPicPr>
      <xdr:blipFill>
        <a:blip xmlns:r="http://schemas.openxmlformats.org/officeDocument/2006/relationships" r:embed="rId2"/>
        <a:srcRect/>
        <a:stretch>
          <a:fillRect/>
        </a:stretch>
      </xdr:blipFill>
      <xdr:spPr bwMode="auto">
        <a:xfrm>
          <a:off x="5230706" y="519642"/>
          <a:ext cx="941494" cy="1117388"/>
        </a:xfrm>
        <a:prstGeom prst="rect">
          <a:avLst/>
        </a:prstGeom>
        <a:noFill/>
      </xdr:spPr>
    </xdr:pic>
    <xdr:clientData/>
  </xdr:twoCellAnchor>
  <xdr:twoCellAnchor>
    <xdr:from>
      <xdr:col>13</xdr:col>
      <xdr:colOff>466576</xdr:colOff>
      <xdr:row>2</xdr:row>
      <xdr:rowOff>73025</xdr:rowOff>
    </xdr:from>
    <xdr:to>
      <xdr:col>14</xdr:col>
      <xdr:colOff>678243</xdr:colOff>
      <xdr:row>8</xdr:row>
      <xdr:rowOff>21166</xdr:rowOff>
    </xdr:to>
    <xdr:pic>
      <xdr:nvPicPr>
        <xdr:cNvPr id="4" name="Image 3" descr="Armoirievv">
          <a:extLst>
            <a:ext uri="{FF2B5EF4-FFF2-40B4-BE49-F238E27FC236}">
              <a16:creationId xmlns:a16="http://schemas.microsoft.com/office/drawing/2014/main" id="{00000000-0008-0000-5800-000004000000}"/>
            </a:ext>
          </a:extLst>
        </xdr:cNvPr>
        <xdr:cNvPicPr>
          <a:picLocks noChangeAspect="1" noChangeArrowheads="1"/>
        </xdr:cNvPicPr>
      </xdr:nvPicPr>
      <xdr:blipFill>
        <a:blip xmlns:r="http://schemas.openxmlformats.org/officeDocument/2006/relationships" r:embed="rId1" cstate="print"/>
        <a:srcRect/>
        <a:stretch>
          <a:fillRect/>
        </a:stretch>
      </xdr:blipFill>
      <xdr:spPr bwMode="auto">
        <a:xfrm>
          <a:off x="13512016" y="454025"/>
          <a:ext cx="1004147" cy="1296881"/>
        </a:xfrm>
        <a:prstGeom prst="rect">
          <a:avLst/>
        </a:prstGeom>
        <a:noFill/>
        <a:ln w="9525" algn="ctr">
          <a:miter lim="800000"/>
          <a:headEnd/>
          <a:tailEnd/>
        </a:ln>
      </xdr:spPr>
    </xdr:pic>
    <xdr:clientData/>
  </xdr:twoCellAnchor>
  <xdr:twoCellAnchor editAs="oneCell">
    <xdr:from>
      <xdr:col>3</xdr:col>
      <xdr:colOff>110066</xdr:colOff>
      <xdr:row>2</xdr:row>
      <xdr:rowOff>138642</xdr:rowOff>
    </xdr:from>
    <xdr:to>
      <xdr:col>4</xdr:col>
      <xdr:colOff>259080</xdr:colOff>
      <xdr:row>7</xdr:row>
      <xdr:rowOff>82550</xdr:rowOff>
    </xdr:to>
    <xdr:pic>
      <xdr:nvPicPr>
        <xdr:cNvPr id="5" name="Image 4">
          <a:extLst>
            <a:ext uri="{FF2B5EF4-FFF2-40B4-BE49-F238E27FC236}">
              <a16:creationId xmlns:a16="http://schemas.microsoft.com/office/drawing/2014/main" id="{00000000-0008-0000-5800-000005000000}"/>
            </a:ext>
          </a:extLst>
        </xdr:cNvPr>
        <xdr:cNvPicPr/>
      </xdr:nvPicPr>
      <xdr:blipFill>
        <a:blip xmlns:r="http://schemas.openxmlformats.org/officeDocument/2006/relationships" r:embed="rId2"/>
        <a:srcRect/>
        <a:stretch>
          <a:fillRect/>
        </a:stretch>
      </xdr:blipFill>
      <xdr:spPr bwMode="auto">
        <a:xfrm>
          <a:off x="5230706" y="519642"/>
          <a:ext cx="941494" cy="1117388"/>
        </a:xfrm>
        <a:prstGeom prst="rect">
          <a:avLst/>
        </a:prstGeom>
        <a:noFill/>
      </xdr:spPr>
    </xdr:pic>
    <xdr:clientData/>
  </xdr:twoCellAnchor>
  <xdr:twoCellAnchor>
    <xdr:from>
      <xdr:col>13</xdr:col>
      <xdr:colOff>466576</xdr:colOff>
      <xdr:row>2</xdr:row>
      <xdr:rowOff>73025</xdr:rowOff>
    </xdr:from>
    <xdr:to>
      <xdr:col>14</xdr:col>
      <xdr:colOff>678243</xdr:colOff>
      <xdr:row>8</xdr:row>
      <xdr:rowOff>21166</xdr:rowOff>
    </xdr:to>
    <xdr:pic>
      <xdr:nvPicPr>
        <xdr:cNvPr id="6" name="Image 5" descr="Armoirievv">
          <a:extLst>
            <a:ext uri="{FF2B5EF4-FFF2-40B4-BE49-F238E27FC236}">
              <a16:creationId xmlns:a16="http://schemas.microsoft.com/office/drawing/2014/main" id="{00000000-0008-0000-5800-000006000000}"/>
            </a:ext>
          </a:extLst>
        </xdr:cNvPr>
        <xdr:cNvPicPr>
          <a:picLocks noChangeAspect="1" noChangeArrowheads="1"/>
        </xdr:cNvPicPr>
      </xdr:nvPicPr>
      <xdr:blipFill>
        <a:blip xmlns:r="http://schemas.openxmlformats.org/officeDocument/2006/relationships" r:embed="rId1" cstate="print"/>
        <a:srcRect/>
        <a:stretch>
          <a:fillRect/>
        </a:stretch>
      </xdr:blipFill>
      <xdr:spPr bwMode="auto">
        <a:xfrm>
          <a:off x="13512016" y="454025"/>
          <a:ext cx="1004147" cy="1296881"/>
        </a:xfrm>
        <a:prstGeom prst="rect">
          <a:avLst/>
        </a:prstGeom>
        <a:noFill/>
        <a:ln w="9525" algn="ctr">
          <a:miter lim="800000"/>
          <a:headEnd/>
          <a:tailEnd/>
        </a:ln>
      </xdr:spPr>
    </xdr:pic>
    <xdr:clientData/>
  </xdr:twoCellAnchor>
  <xdr:twoCellAnchor editAs="oneCell">
    <xdr:from>
      <xdr:col>3</xdr:col>
      <xdr:colOff>110066</xdr:colOff>
      <xdr:row>2</xdr:row>
      <xdr:rowOff>138642</xdr:rowOff>
    </xdr:from>
    <xdr:to>
      <xdr:col>4</xdr:col>
      <xdr:colOff>259080</xdr:colOff>
      <xdr:row>7</xdr:row>
      <xdr:rowOff>82550</xdr:rowOff>
    </xdr:to>
    <xdr:pic>
      <xdr:nvPicPr>
        <xdr:cNvPr id="7" name="Image 6">
          <a:extLst>
            <a:ext uri="{FF2B5EF4-FFF2-40B4-BE49-F238E27FC236}">
              <a16:creationId xmlns:a16="http://schemas.microsoft.com/office/drawing/2014/main" id="{00000000-0008-0000-5800-000007000000}"/>
            </a:ext>
          </a:extLst>
        </xdr:cNvPr>
        <xdr:cNvPicPr/>
      </xdr:nvPicPr>
      <xdr:blipFill>
        <a:blip xmlns:r="http://schemas.openxmlformats.org/officeDocument/2006/relationships" r:embed="rId2"/>
        <a:srcRect/>
        <a:stretch>
          <a:fillRect/>
        </a:stretch>
      </xdr:blipFill>
      <xdr:spPr bwMode="auto">
        <a:xfrm>
          <a:off x="5230706" y="519642"/>
          <a:ext cx="941494" cy="1117388"/>
        </a:xfrm>
        <a:prstGeom prst="rect">
          <a:avLst/>
        </a:prstGeom>
        <a:noFill/>
      </xdr:spPr>
    </xdr:pic>
    <xdr:clientData/>
  </xdr:twoCellAnchor>
  <xdr:twoCellAnchor>
    <xdr:from>
      <xdr:col>13</xdr:col>
      <xdr:colOff>466576</xdr:colOff>
      <xdr:row>2</xdr:row>
      <xdr:rowOff>73025</xdr:rowOff>
    </xdr:from>
    <xdr:to>
      <xdr:col>14</xdr:col>
      <xdr:colOff>678243</xdr:colOff>
      <xdr:row>8</xdr:row>
      <xdr:rowOff>21166</xdr:rowOff>
    </xdr:to>
    <xdr:pic>
      <xdr:nvPicPr>
        <xdr:cNvPr id="8" name="Image 7" descr="Armoirievv">
          <a:extLst>
            <a:ext uri="{FF2B5EF4-FFF2-40B4-BE49-F238E27FC236}">
              <a16:creationId xmlns:a16="http://schemas.microsoft.com/office/drawing/2014/main" id="{00000000-0008-0000-5800-000008000000}"/>
            </a:ext>
          </a:extLst>
        </xdr:cNvPr>
        <xdr:cNvPicPr>
          <a:picLocks noChangeAspect="1" noChangeArrowheads="1"/>
        </xdr:cNvPicPr>
      </xdr:nvPicPr>
      <xdr:blipFill>
        <a:blip xmlns:r="http://schemas.openxmlformats.org/officeDocument/2006/relationships" r:embed="rId1" cstate="print"/>
        <a:srcRect/>
        <a:stretch>
          <a:fillRect/>
        </a:stretch>
      </xdr:blipFill>
      <xdr:spPr bwMode="auto">
        <a:xfrm>
          <a:off x="13512016" y="454025"/>
          <a:ext cx="1004147" cy="1296881"/>
        </a:xfrm>
        <a:prstGeom prst="rect">
          <a:avLst/>
        </a:prstGeom>
        <a:noFill/>
        <a:ln w="9525" algn="ctr">
          <a:miter lim="800000"/>
          <a:headEnd/>
          <a:tailEnd/>
        </a:ln>
      </xdr:spPr>
    </xdr:pic>
    <xdr:clientData/>
  </xdr:twoCellAnchor>
  <xdr:twoCellAnchor editAs="oneCell">
    <xdr:from>
      <xdr:col>3</xdr:col>
      <xdr:colOff>110066</xdr:colOff>
      <xdr:row>2</xdr:row>
      <xdr:rowOff>138642</xdr:rowOff>
    </xdr:from>
    <xdr:to>
      <xdr:col>4</xdr:col>
      <xdr:colOff>259080</xdr:colOff>
      <xdr:row>7</xdr:row>
      <xdr:rowOff>82550</xdr:rowOff>
    </xdr:to>
    <xdr:pic>
      <xdr:nvPicPr>
        <xdr:cNvPr id="9" name="Image 8">
          <a:extLst>
            <a:ext uri="{FF2B5EF4-FFF2-40B4-BE49-F238E27FC236}">
              <a16:creationId xmlns:a16="http://schemas.microsoft.com/office/drawing/2014/main" id="{00000000-0008-0000-5800-000009000000}"/>
            </a:ext>
          </a:extLst>
        </xdr:cNvPr>
        <xdr:cNvPicPr/>
      </xdr:nvPicPr>
      <xdr:blipFill>
        <a:blip xmlns:r="http://schemas.openxmlformats.org/officeDocument/2006/relationships" r:embed="rId2"/>
        <a:srcRect/>
        <a:stretch>
          <a:fillRect/>
        </a:stretch>
      </xdr:blipFill>
      <xdr:spPr bwMode="auto">
        <a:xfrm>
          <a:off x="5230706" y="519642"/>
          <a:ext cx="941494" cy="1117388"/>
        </a:xfrm>
        <a:prstGeom prst="rect">
          <a:avLst/>
        </a:prstGeom>
        <a:noFill/>
      </xdr:spPr>
    </xdr:pic>
    <xdr:clientData/>
  </xdr:twoCellAnchor>
  <xdr:twoCellAnchor>
    <xdr:from>
      <xdr:col>13</xdr:col>
      <xdr:colOff>466576</xdr:colOff>
      <xdr:row>2</xdr:row>
      <xdr:rowOff>73025</xdr:rowOff>
    </xdr:from>
    <xdr:to>
      <xdr:col>14</xdr:col>
      <xdr:colOff>678243</xdr:colOff>
      <xdr:row>8</xdr:row>
      <xdr:rowOff>21166</xdr:rowOff>
    </xdr:to>
    <xdr:pic>
      <xdr:nvPicPr>
        <xdr:cNvPr id="10" name="Image 9" descr="Armoirievv">
          <a:extLst>
            <a:ext uri="{FF2B5EF4-FFF2-40B4-BE49-F238E27FC236}">
              <a16:creationId xmlns:a16="http://schemas.microsoft.com/office/drawing/2014/main" id="{00000000-0008-0000-5800-00000A000000}"/>
            </a:ext>
          </a:extLst>
        </xdr:cNvPr>
        <xdr:cNvPicPr>
          <a:picLocks noChangeAspect="1" noChangeArrowheads="1"/>
        </xdr:cNvPicPr>
      </xdr:nvPicPr>
      <xdr:blipFill>
        <a:blip xmlns:r="http://schemas.openxmlformats.org/officeDocument/2006/relationships" r:embed="rId1" cstate="print"/>
        <a:srcRect/>
        <a:stretch>
          <a:fillRect/>
        </a:stretch>
      </xdr:blipFill>
      <xdr:spPr bwMode="auto">
        <a:xfrm>
          <a:off x="13512016" y="454025"/>
          <a:ext cx="1004147" cy="1296881"/>
        </a:xfrm>
        <a:prstGeom prst="rect">
          <a:avLst/>
        </a:prstGeom>
        <a:noFill/>
        <a:ln w="9525" algn="ctr">
          <a:miter lim="800000"/>
          <a:headEnd/>
          <a:tailEnd/>
        </a:ln>
      </xdr:spPr>
    </xdr:pic>
    <xdr:clientData/>
  </xdr:twoCellAnchor>
  <xdr:twoCellAnchor editAs="oneCell">
    <xdr:from>
      <xdr:col>3</xdr:col>
      <xdr:colOff>110066</xdr:colOff>
      <xdr:row>2</xdr:row>
      <xdr:rowOff>138642</xdr:rowOff>
    </xdr:from>
    <xdr:to>
      <xdr:col>4</xdr:col>
      <xdr:colOff>259080</xdr:colOff>
      <xdr:row>7</xdr:row>
      <xdr:rowOff>82550</xdr:rowOff>
    </xdr:to>
    <xdr:pic>
      <xdr:nvPicPr>
        <xdr:cNvPr id="11" name="Image 10">
          <a:extLst>
            <a:ext uri="{FF2B5EF4-FFF2-40B4-BE49-F238E27FC236}">
              <a16:creationId xmlns:a16="http://schemas.microsoft.com/office/drawing/2014/main" id="{00000000-0008-0000-5800-00000B000000}"/>
            </a:ext>
          </a:extLst>
        </xdr:cNvPr>
        <xdr:cNvPicPr/>
      </xdr:nvPicPr>
      <xdr:blipFill>
        <a:blip xmlns:r="http://schemas.openxmlformats.org/officeDocument/2006/relationships" r:embed="rId2"/>
        <a:srcRect/>
        <a:stretch>
          <a:fillRect/>
        </a:stretch>
      </xdr:blipFill>
      <xdr:spPr bwMode="auto">
        <a:xfrm>
          <a:off x="5230706" y="519642"/>
          <a:ext cx="941494" cy="1117388"/>
        </a:xfrm>
        <a:prstGeom prst="rect">
          <a:avLst/>
        </a:prstGeom>
        <a:noFill/>
      </xdr:spPr>
    </xdr:pic>
    <xdr:clientData/>
  </xdr:twoCellAnchor>
</xdr:wsDr>
</file>

<file path=xl/drawings/drawing90.xml><?xml version="1.0" encoding="utf-8"?>
<xdr:wsDr xmlns:xdr="http://schemas.openxmlformats.org/drawingml/2006/spreadsheetDrawing" xmlns:a="http://schemas.openxmlformats.org/drawingml/2006/main">
  <xdr:twoCellAnchor>
    <xdr:from>
      <xdr:col>13</xdr:col>
      <xdr:colOff>348194</xdr:colOff>
      <xdr:row>2</xdr:row>
      <xdr:rowOff>44450</xdr:rowOff>
    </xdr:from>
    <xdr:to>
      <xdr:col>15</xdr:col>
      <xdr:colOff>57151</xdr:colOff>
      <xdr:row>6</xdr:row>
      <xdr:rowOff>139929</xdr:rowOff>
    </xdr:to>
    <xdr:pic>
      <xdr:nvPicPr>
        <xdr:cNvPr id="2" name="Image 1" descr="Armoirievv">
          <a:extLst>
            <a:ext uri="{FF2B5EF4-FFF2-40B4-BE49-F238E27FC236}">
              <a16:creationId xmlns:a16="http://schemas.microsoft.com/office/drawing/2014/main" id="{00000000-0008-0000-5900-000002000000}"/>
            </a:ext>
          </a:extLst>
        </xdr:cNvPr>
        <xdr:cNvPicPr>
          <a:picLocks noChangeAspect="1" noChangeArrowheads="1"/>
        </xdr:cNvPicPr>
      </xdr:nvPicPr>
      <xdr:blipFill>
        <a:blip xmlns:r="http://schemas.openxmlformats.org/officeDocument/2006/relationships" r:embed="rId1" cstate="print"/>
        <a:srcRect/>
        <a:stretch>
          <a:fillRect/>
        </a:stretch>
      </xdr:blipFill>
      <xdr:spPr bwMode="auto">
        <a:xfrm>
          <a:off x="10886654" y="425450"/>
          <a:ext cx="1011977" cy="1093699"/>
        </a:xfrm>
        <a:prstGeom prst="rect">
          <a:avLst/>
        </a:prstGeom>
        <a:noFill/>
        <a:ln w="9525" algn="ctr">
          <a:miter lim="800000"/>
          <a:headEnd/>
          <a:tailEnd/>
        </a:ln>
      </xdr:spPr>
    </xdr:pic>
    <xdr:clientData/>
  </xdr:twoCellAnchor>
  <xdr:twoCellAnchor editAs="oneCell">
    <xdr:from>
      <xdr:col>3</xdr:col>
      <xdr:colOff>110066</xdr:colOff>
      <xdr:row>2</xdr:row>
      <xdr:rowOff>138642</xdr:rowOff>
    </xdr:from>
    <xdr:to>
      <xdr:col>4</xdr:col>
      <xdr:colOff>495300</xdr:colOff>
      <xdr:row>6</xdr:row>
      <xdr:rowOff>6350</xdr:rowOff>
    </xdr:to>
    <xdr:pic>
      <xdr:nvPicPr>
        <xdr:cNvPr id="3" name="Image 2">
          <a:extLst>
            <a:ext uri="{FF2B5EF4-FFF2-40B4-BE49-F238E27FC236}">
              <a16:creationId xmlns:a16="http://schemas.microsoft.com/office/drawing/2014/main" id="{00000000-0008-0000-5900-000003000000}"/>
            </a:ext>
          </a:extLst>
        </xdr:cNvPr>
        <xdr:cNvPicPr/>
      </xdr:nvPicPr>
      <xdr:blipFill>
        <a:blip xmlns:r="http://schemas.openxmlformats.org/officeDocument/2006/relationships" r:embed="rId2"/>
        <a:srcRect/>
        <a:stretch>
          <a:fillRect/>
        </a:stretch>
      </xdr:blipFill>
      <xdr:spPr bwMode="auto">
        <a:xfrm>
          <a:off x="4887806" y="519642"/>
          <a:ext cx="941494" cy="865928"/>
        </a:xfrm>
        <a:prstGeom prst="rect">
          <a:avLst/>
        </a:prstGeom>
        <a:noFill/>
      </xdr:spPr>
    </xdr:pic>
    <xdr:clientData/>
  </xdr:twoCellAnchor>
  <xdr:twoCellAnchor>
    <xdr:from>
      <xdr:col>13</xdr:col>
      <xdr:colOff>348194</xdr:colOff>
      <xdr:row>2</xdr:row>
      <xdr:rowOff>44450</xdr:rowOff>
    </xdr:from>
    <xdr:to>
      <xdr:col>15</xdr:col>
      <xdr:colOff>57151</xdr:colOff>
      <xdr:row>6</xdr:row>
      <xdr:rowOff>139929</xdr:rowOff>
    </xdr:to>
    <xdr:pic>
      <xdr:nvPicPr>
        <xdr:cNvPr id="4" name="Image 3" descr="Armoirievv">
          <a:extLst>
            <a:ext uri="{FF2B5EF4-FFF2-40B4-BE49-F238E27FC236}">
              <a16:creationId xmlns:a16="http://schemas.microsoft.com/office/drawing/2014/main" id="{00000000-0008-0000-5900-000004000000}"/>
            </a:ext>
          </a:extLst>
        </xdr:cNvPr>
        <xdr:cNvPicPr>
          <a:picLocks noChangeAspect="1" noChangeArrowheads="1"/>
        </xdr:cNvPicPr>
      </xdr:nvPicPr>
      <xdr:blipFill>
        <a:blip xmlns:r="http://schemas.openxmlformats.org/officeDocument/2006/relationships" r:embed="rId1" cstate="print"/>
        <a:srcRect/>
        <a:stretch>
          <a:fillRect/>
        </a:stretch>
      </xdr:blipFill>
      <xdr:spPr bwMode="auto">
        <a:xfrm>
          <a:off x="10886654" y="425450"/>
          <a:ext cx="1011977" cy="1093699"/>
        </a:xfrm>
        <a:prstGeom prst="rect">
          <a:avLst/>
        </a:prstGeom>
        <a:noFill/>
        <a:ln w="9525" algn="ctr">
          <a:miter lim="800000"/>
          <a:headEnd/>
          <a:tailEnd/>
        </a:ln>
      </xdr:spPr>
    </xdr:pic>
    <xdr:clientData/>
  </xdr:twoCellAnchor>
  <xdr:twoCellAnchor editAs="oneCell">
    <xdr:from>
      <xdr:col>3</xdr:col>
      <xdr:colOff>110066</xdr:colOff>
      <xdr:row>2</xdr:row>
      <xdr:rowOff>138642</xdr:rowOff>
    </xdr:from>
    <xdr:to>
      <xdr:col>4</xdr:col>
      <xdr:colOff>495300</xdr:colOff>
      <xdr:row>6</xdr:row>
      <xdr:rowOff>6350</xdr:rowOff>
    </xdr:to>
    <xdr:pic>
      <xdr:nvPicPr>
        <xdr:cNvPr id="5" name="Image 4">
          <a:extLst>
            <a:ext uri="{FF2B5EF4-FFF2-40B4-BE49-F238E27FC236}">
              <a16:creationId xmlns:a16="http://schemas.microsoft.com/office/drawing/2014/main" id="{00000000-0008-0000-5900-000005000000}"/>
            </a:ext>
          </a:extLst>
        </xdr:cNvPr>
        <xdr:cNvPicPr/>
      </xdr:nvPicPr>
      <xdr:blipFill>
        <a:blip xmlns:r="http://schemas.openxmlformats.org/officeDocument/2006/relationships" r:embed="rId2"/>
        <a:srcRect/>
        <a:stretch>
          <a:fillRect/>
        </a:stretch>
      </xdr:blipFill>
      <xdr:spPr bwMode="auto">
        <a:xfrm>
          <a:off x="4887806" y="519642"/>
          <a:ext cx="941494" cy="865928"/>
        </a:xfrm>
        <a:prstGeom prst="rect">
          <a:avLst/>
        </a:prstGeom>
        <a:noFill/>
      </xdr:spPr>
    </xdr:pic>
    <xdr:clientData/>
  </xdr:twoCellAnchor>
  <xdr:twoCellAnchor>
    <xdr:from>
      <xdr:col>13</xdr:col>
      <xdr:colOff>348194</xdr:colOff>
      <xdr:row>2</xdr:row>
      <xdr:rowOff>44450</xdr:rowOff>
    </xdr:from>
    <xdr:to>
      <xdr:col>15</xdr:col>
      <xdr:colOff>57151</xdr:colOff>
      <xdr:row>6</xdr:row>
      <xdr:rowOff>139929</xdr:rowOff>
    </xdr:to>
    <xdr:pic>
      <xdr:nvPicPr>
        <xdr:cNvPr id="6" name="Image 1" descr="Armoirievv">
          <a:extLst>
            <a:ext uri="{FF2B5EF4-FFF2-40B4-BE49-F238E27FC236}">
              <a16:creationId xmlns:a16="http://schemas.microsoft.com/office/drawing/2014/main" id="{00000000-0008-0000-5900-000006000000}"/>
            </a:ext>
          </a:extLst>
        </xdr:cNvPr>
        <xdr:cNvPicPr>
          <a:picLocks noChangeAspect="1" noChangeArrowheads="1"/>
        </xdr:cNvPicPr>
      </xdr:nvPicPr>
      <xdr:blipFill>
        <a:blip xmlns:r="http://schemas.openxmlformats.org/officeDocument/2006/relationships" r:embed="rId1" cstate="print"/>
        <a:srcRect/>
        <a:stretch>
          <a:fillRect/>
        </a:stretch>
      </xdr:blipFill>
      <xdr:spPr bwMode="auto">
        <a:xfrm>
          <a:off x="10886654" y="425450"/>
          <a:ext cx="1011977" cy="1093699"/>
        </a:xfrm>
        <a:prstGeom prst="rect">
          <a:avLst/>
        </a:prstGeom>
        <a:noFill/>
        <a:ln w="9525" algn="ctr">
          <a:miter lim="800000"/>
          <a:headEnd/>
          <a:tailEnd/>
        </a:ln>
      </xdr:spPr>
    </xdr:pic>
    <xdr:clientData/>
  </xdr:twoCellAnchor>
  <xdr:twoCellAnchor editAs="oneCell">
    <xdr:from>
      <xdr:col>3</xdr:col>
      <xdr:colOff>110066</xdr:colOff>
      <xdr:row>2</xdr:row>
      <xdr:rowOff>138642</xdr:rowOff>
    </xdr:from>
    <xdr:to>
      <xdr:col>4</xdr:col>
      <xdr:colOff>495300</xdr:colOff>
      <xdr:row>6</xdr:row>
      <xdr:rowOff>6350</xdr:rowOff>
    </xdr:to>
    <xdr:pic>
      <xdr:nvPicPr>
        <xdr:cNvPr id="7" name="Image 6">
          <a:extLst>
            <a:ext uri="{FF2B5EF4-FFF2-40B4-BE49-F238E27FC236}">
              <a16:creationId xmlns:a16="http://schemas.microsoft.com/office/drawing/2014/main" id="{00000000-0008-0000-5900-000007000000}"/>
            </a:ext>
          </a:extLst>
        </xdr:cNvPr>
        <xdr:cNvPicPr/>
      </xdr:nvPicPr>
      <xdr:blipFill>
        <a:blip xmlns:r="http://schemas.openxmlformats.org/officeDocument/2006/relationships" r:embed="rId2"/>
        <a:srcRect/>
        <a:stretch>
          <a:fillRect/>
        </a:stretch>
      </xdr:blipFill>
      <xdr:spPr bwMode="auto">
        <a:xfrm>
          <a:off x="4887806" y="519642"/>
          <a:ext cx="941494" cy="865928"/>
        </a:xfrm>
        <a:prstGeom prst="rect">
          <a:avLst/>
        </a:prstGeom>
        <a:noFill/>
      </xdr:spPr>
    </xdr:pic>
    <xdr:clientData/>
  </xdr:twoCellAnchor>
  <xdr:twoCellAnchor>
    <xdr:from>
      <xdr:col>13</xdr:col>
      <xdr:colOff>348194</xdr:colOff>
      <xdr:row>2</xdr:row>
      <xdr:rowOff>44450</xdr:rowOff>
    </xdr:from>
    <xdr:to>
      <xdr:col>15</xdr:col>
      <xdr:colOff>57151</xdr:colOff>
      <xdr:row>6</xdr:row>
      <xdr:rowOff>139929</xdr:rowOff>
    </xdr:to>
    <xdr:pic>
      <xdr:nvPicPr>
        <xdr:cNvPr id="8" name="Image 7" descr="Armoirievv">
          <a:extLst>
            <a:ext uri="{FF2B5EF4-FFF2-40B4-BE49-F238E27FC236}">
              <a16:creationId xmlns:a16="http://schemas.microsoft.com/office/drawing/2014/main" id="{00000000-0008-0000-5900-000008000000}"/>
            </a:ext>
          </a:extLst>
        </xdr:cNvPr>
        <xdr:cNvPicPr>
          <a:picLocks noChangeAspect="1" noChangeArrowheads="1"/>
        </xdr:cNvPicPr>
      </xdr:nvPicPr>
      <xdr:blipFill>
        <a:blip xmlns:r="http://schemas.openxmlformats.org/officeDocument/2006/relationships" r:embed="rId1" cstate="print"/>
        <a:srcRect/>
        <a:stretch>
          <a:fillRect/>
        </a:stretch>
      </xdr:blipFill>
      <xdr:spPr bwMode="auto">
        <a:xfrm>
          <a:off x="10886654" y="425450"/>
          <a:ext cx="1011977" cy="1093699"/>
        </a:xfrm>
        <a:prstGeom prst="rect">
          <a:avLst/>
        </a:prstGeom>
        <a:noFill/>
        <a:ln w="9525" algn="ctr">
          <a:miter lim="800000"/>
          <a:headEnd/>
          <a:tailEnd/>
        </a:ln>
      </xdr:spPr>
    </xdr:pic>
    <xdr:clientData/>
  </xdr:twoCellAnchor>
  <xdr:twoCellAnchor editAs="oneCell">
    <xdr:from>
      <xdr:col>3</xdr:col>
      <xdr:colOff>110066</xdr:colOff>
      <xdr:row>2</xdr:row>
      <xdr:rowOff>138642</xdr:rowOff>
    </xdr:from>
    <xdr:to>
      <xdr:col>4</xdr:col>
      <xdr:colOff>495300</xdr:colOff>
      <xdr:row>6</xdr:row>
      <xdr:rowOff>6350</xdr:rowOff>
    </xdr:to>
    <xdr:pic>
      <xdr:nvPicPr>
        <xdr:cNvPr id="9" name="Image 8">
          <a:extLst>
            <a:ext uri="{FF2B5EF4-FFF2-40B4-BE49-F238E27FC236}">
              <a16:creationId xmlns:a16="http://schemas.microsoft.com/office/drawing/2014/main" id="{00000000-0008-0000-5900-000009000000}"/>
            </a:ext>
          </a:extLst>
        </xdr:cNvPr>
        <xdr:cNvPicPr/>
      </xdr:nvPicPr>
      <xdr:blipFill>
        <a:blip xmlns:r="http://schemas.openxmlformats.org/officeDocument/2006/relationships" r:embed="rId2"/>
        <a:srcRect/>
        <a:stretch>
          <a:fillRect/>
        </a:stretch>
      </xdr:blipFill>
      <xdr:spPr bwMode="auto">
        <a:xfrm>
          <a:off x="4887806" y="519642"/>
          <a:ext cx="941494" cy="865928"/>
        </a:xfrm>
        <a:prstGeom prst="rect">
          <a:avLst/>
        </a:prstGeom>
        <a:noFill/>
      </xdr:spPr>
    </xdr:pic>
    <xdr:clientData/>
  </xdr:twoCellAnchor>
  <xdr:twoCellAnchor>
    <xdr:from>
      <xdr:col>13</xdr:col>
      <xdr:colOff>348194</xdr:colOff>
      <xdr:row>2</xdr:row>
      <xdr:rowOff>44450</xdr:rowOff>
    </xdr:from>
    <xdr:to>
      <xdr:col>15</xdr:col>
      <xdr:colOff>57151</xdr:colOff>
      <xdr:row>6</xdr:row>
      <xdr:rowOff>139929</xdr:rowOff>
    </xdr:to>
    <xdr:pic>
      <xdr:nvPicPr>
        <xdr:cNvPr id="10" name="Image 9" descr="Armoirievv">
          <a:extLst>
            <a:ext uri="{FF2B5EF4-FFF2-40B4-BE49-F238E27FC236}">
              <a16:creationId xmlns:a16="http://schemas.microsoft.com/office/drawing/2014/main" id="{00000000-0008-0000-5900-00000A000000}"/>
            </a:ext>
          </a:extLst>
        </xdr:cNvPr>
        <xdr:cNvPicPr>
          <a:picLocks noChangeAspect="1" noChangeArrowheads="1"/>
        </xdr:cNvPicPr>
      </xdr:nvPicPr>
      <xdr:blipFill>
        <a:blip xmlns:r="http://schemas.openxmlformats.org/officeDocument/2006/relationships" r:embed="rId1" cstate="print"/>
        <a:srcRect/>
        <a:stretch>
          <a:fillRect/>
        </a:stretch>
      </xdr:blipFill>
      <xdr:spPr bwMode="auto">
        <a:xfrm>
          <a:off x="10886654" y="425450"/>
          <a:ext cx="1011977" cy="1093699"/>
        </a:xfrm>
        <a:prstGeom prst="rect">
          <a:avLst/>
        </a:prstGeom>
        <a:noFill/>
        <a:ln w="9525" algn="ctr">
          <a:miter lim="800000"/>
          <a:headEnd/>
          <a:tailEnd/>
        </a:ln>
      </xdr:spPr>
    </xdr:pic>
    <xdr:clientData/>
  </xdr:twoCellAnchor>
  <xdr:twoCellAnchor editAs="oneCell">
    <xdr:from>
      <xdr:col>3</xdr:col>
      <xdr:colOff>110066</xdr:colOff>
      <xdr:row>2</xdr:row>
      <xdr:rowOff>138642</xdr:rowOff>
    </xdr:from>
    <xdr:to>
      <xdr:col>4</xdr:col>
      <xdr:colOff>495300</xdr:colOff>
      <xdr:row>6</xdr:row>
      <xdr:rowOff>6350</xdr:rowOff>
    </xdr:to>
    <xdr:pic>
      <xdr:nvPicPr>
        <xdr:cNvPr id="11" name="Image 10">
          <a:extLst>
            <a:ext uri="{FF2B5EF4-FFF2-40B4-BE49-F238E27FC236}">
              <a16:creationId xmlns:a16="http://schemas.microsoft.com/office/drawing/2014/main" id="{00000000-0008-0000-5900-00000B000000}"/>
            </a:ext>
          </a:extLst>
        </xdr:cNvPr>
        <xdr:cNvPicPr/>
      </xdr:nvPicPr>
      <xdr:blipFill>
        <a:blip xmlns:r="http://schemas.openxmlformats.org/officeDocument/2006/relationships" r:embed="rId2"/>
        <a:srcRect/>
        <a:stretch>
          <a:fillRect/>
        </a:stretch>
      </xdr:blipFill>
      <xdr:spPr bwMode="auto">
        <a:xfrm>
          <a:off x="4887806" y="519642"/>
          <a:ext cx="941494" cy="865928"/>
        </a:xfrm>
        <a:prstGeom prst="rect">
          <a:avLst/>
        </a:prstGeom>
        <a:noFill/>
      </xdr:spPr>
    </xdr:pic>
    <xdr:clientData/>
  </xdr:twoCellAnchor>
</xdr:wsDr>
</file>

<file path=xl/drawings/drawing91.xml><?xml version="1.0" encoding="utf-8"?>
<xdr:wsDr xmlns:xdr="http://schemas.openxmlformats.org/drawingml/2006/spreadsheetDrawing" xmlns:a="http://schemas.openxmlformats.org/drawingml/2006/main">
  <xdr:twoCellAnchor>
    <xdr:from>
      <xdr:col>13</xdr:col>
      <xdr:colOff>466576</xdr:colOff>
      <xdr:row>2</xdr:row>
      <xdr:rowOff>73025</xdr:rowOff>
    </xdr:from>
    <xdr:to>
      <xdr:col>14</xdr:col>
      <xdr:colOff>678243</xdr:colOff>
      <xdr:row>8</xdr:row>
      <xdr:rowOff>21166</xdr:rowOff>
    </xdr:to>
    <xdr:pic>
      <xdr:nvPicPr>
        <xdr:cNvPr id="2" name="Image 1" descr="Armoirievv">
          <a:extLst>
            <a:ext uri="{FF2B5EF4-FFF2-40B4-BE49-F238E27FC236}">
              <a16:creationId xmlns:a16="http://schemas.microsoft.com/office/drawing/2014/main" id="{00000000-0008-0000-5A00-000002000000}"/>
            </a:ext>
          </a:extLst>
        </xdr:cNvPr>
        <xdr:cNvPicPr>
          <a:picLocks noChangeAspect="1" noChangeArrowheads="1"/>
        </xdr:cNvPicPr>
      </xdr:nvPicPr>
      <xdr:blipFill>
        <a:blip xmlns:r="http://schemas.openxmlformats.org/officeDocument/2006/relationships" r:embed="rId1" cstate="print"/>
        <a:srcRect/>
        <a:stretch>
          <a:fillRect/>
        </a:stretch>
      </xdr:blipFill>
      <xdr:spPr bwMode="auto">
        <a:xfrm>
          <a:off x="13512016" y="454025"/>
          <a:ext cx="1004147" cy="1296881"/>
        </a:xfrm>
        <a:prstGeom prst="rect">
          <a:avLst/>
        </a:prstGeom>
        <a:noFill/>
        <a:ln w="9525" algn="ctr">
          <a:miter lim="800000"/>
          <a:headEnd/>
          <a:tailEnd/>
        </a:ln>
      </xdr:spPr>
    </xdr:pic>
    <xdr:clientData/>
  </xdr:twoCellAnchor>
  <xdr:twoCellAnchor editAs="oneCell">
    <xdr:from>
      <xdr:col>3</xdr:col>
      <xdr:colOff>110066</xdr:colOff>
      <xdr:row>2</xdr:row>
      <xdr:rowOff>138642</xdr:rowOff>
    </xdr:from>
    <xdr:to>
      <xdr:col>4</xdr:col>
      <xdr:colOff>259080</xdr:colOff>
      <xdr:row>7</xdr:row>
      <xdr:rowOff>82550</xdr:rowOff>
    </xdr:to>
    <xdr:pic>
      <xdr:nvPicPr>
        <xdr:cNvPr id="3" name="Image 2">
          <a:extLst>
            <a:ext uri="{FF2B5EF4-FFF2-40B4-BE49-F238E27FC236}">
              <a16:creationId xmlns:a16="http://schemas.microsoft.com/office/drawing/2014/main" id="{00000000-0008-0000-5A00-000003000000}"/>
            </a:ext>
          </a:extLst>
        </xdr:cNvPr>
        <xdr:cNvPicPr/>
      </xdr:nvPicPr>
      <xdr:blipFill>
        <a:blip xmlns:r="http://schemas.openxmlformats.org/officeDocument/2006/relationships" r:embed="rId2"/>
        <a:srcRect/>
        <a:stretch>
          <a:fillRect/>
        </a:stretch>
      </xdr:blipFill>
      <xdr:spPr bwMode="auto">
        <a:xfrm>
          <a:off x="5230706" y="519642"/>
          <a:ext cx="941494" cy="1117388"/>
        </a:xfrm>
        <a:prstGeom prst="rect">
          <a:avLst/>
        </a:prstGeom>
        <a:noFill/>
      </xdr:spPr>
    </xdr:pic>
    <xdr:clientData/>
  </xdr:twoCellAnchor>
  <xdr:twoCellAnchor>
    <xdr:from>
      <xdr:col>13</xdr:col>
      <xdr:colOff>466576</xdr:colOff>
      <xdr:row>2</xdr:row>
      <xdr:rowOff>73025</xdr:rowOff>
    </xdr:from>
    <xdr:to>
      <xdr:col>14</xdr:col>
      <xdr:colOff>678243</xdr:colOff>
      <xdr:row>8</xdr:row>
      <xdr:rowOff>21166</xdr:rowOff>
    </xdr:to>
    <xdr:pic>
      <xdr:nvPicPr>
        <xdr:cNvPr id="4" name="Image 3" descr="Armoirievv">
          <a:extLst>
            <a:ext uri="{FF2B5EF4-FFF2-40B4-BE49-F238E27FC236}">
              <a16:creationId xmlns:a16="http://schemas.microsoft.com/office/drawing/2014/main" id="{00000000-0008-0000-5A00-000004000000}"/>
            </a:ext>
          </a:extLst>
        </xdr:cNvPr>
        <xdr:cNvPicPr>
          <a:picLocks noChangeAspect="1" noChangeArrowheads="1"/>
        </xdr:cNvPicPr>
      </xdr:nvPicPr>
      <xdr:blipFill>
        <a:blip xmlns:r="http://schemas.openxmlformats.org/officeDocument/2006/relationships" r:embed="rId1" cstate="print"/>
        <a:srcRect/>
        <a:stretch>
          <a:fillRect/>
        </a:stretch>
      </xdr:blipFill>
      <xdr:spPr bwMode="auto">
        <a:xfrm>
          <a:off x="13512016" y="454025"/>
          <a:ext cx="1004147" cy="1296881"/>
        </a:xfrm>
        <a:prstGeom prst="rect">
          <a:avLst/>
        </a:prstGeom>
        <a:noFill/>
        <a:ln w="9525" algn="ctr">
          <a:miter lim="800000"/>
          <a:headEnd/>
          <a:tailEnd/>
        </a:ln>
      </xdr:spPr>
    </xdr:pic>
    <xdr:clientData/>
  </xdr:twoCellAnchor>
  <xdr:twoCellAnchor editAs="oneCell">
    <xdr:from>
      <xdr:col>3</xdr:col>
      <xdr:colOff>110066</xdr:colOff>
      <xdr:row>2</xdr:row>
      <xdr:rowOff>138642</xdr:rowOff>
    </xdr:from>
    <xdr:to>
      <xdr:col>4</xdr:col>
      <xdr:colOff>259080</xdr:colOff>
      <xdr:row>7</xdr:row>
      <xdr:rowOff>82550</xdr:rowOff>
    </xdr:to>
    <xdr:pic>
      <xdr:nvPicPr>
        <xdr:cNvPr id="5" name="Image 4">
          <a:extLst>
            <a:ext uri="{FF2B5EF4-FFF2-40B4-BE49-F238E27FC236}">
              <a16:creationId xmlns:a16="http://schemas.microsoft.com/office/drawing/2014/main" id="{00000000-0008-0000-5A00-000005000000}"/>
            </a:ext>
          </a:extLst>
        </xdr:cNvPr>
        <xdr:cNvPicPr/>
      </xdr:nvPicPr>
      <xdr:blipFill>
        <a:blip xmlns:r="http://schemas.openxmlformats.org/officeDocument/2006/relationships" r:embed="rId2"/>
        <a:srcRect/>
        <a:stretch>
          <a:fillRect/>
        </a:stretch>
      </xdr:blipFill>
      <xdr:spPr bwMode="auto">
        <a:xfrm>
          <a:off x="5230706" y="519642"/>
          <a:ext cx="941494" cy="1117388"/>
        </a:xfrm>
        <a:prstGeom prst="rect">
          <a:avLst/>
        </a:prstGeom>
        <a:noFill/>
      </xdr:spPr>
    </xdr:pic>
    <xdr:clientData/>
  </xdr:twoCellAnchor>
  <xdr:twoCellAnchor>
    <xdr:from>
      <xdr:col>13</xdr:col>
      <xdr:colOff>466576</xdr:colOff>
      <xdr:row>2</xdr:row>
      <xdr:rowOff>73025</xdr:rowOff>
    </xdr:from>
    <xdr:to>
      <xdr:col>14</xdr:col>
      <xdr:colOff>678243</xdr:colOff>
      <xdr:row>8</xdr:row>
      <xdr:rowOff>21166</xdr:rowOff>
    </xdr:to>
    <xdr:pic>
      <xdr:nvPicPr>
        <xdr:cNvPr id="6" name="Image 5" descr="Armoirievv">
          <a:extLst>
            <a:ext uri="{FF2B5EF4-FFF2-40B4-BE49-F238E27FC236}">
              <a16:creationId xmlns:a16="http://schemas.microsoft.com/office/drawing/2014/main" id="{00000000-0008-0000-5A00-000006000000}"/>
            </a:ext>
          </a:extLst>
        </xdr:cNvPr>
        <xdr:cNvPicPr>
          <a:picLocks noChangeAspect="1" noChangeArrowheads="1"/>
        </xdr:cNvPicPr>
      </xdr:nvPicPr>
      <xdr:blipFill>
        <a:blip xmlns:r="http://schemas.openxmlformats.org/officeDocument/2006/relationships" r:embed="rId1" cstate="print"/>
        <a:srcRect/>
        <a:stretch>
          <a:fillRect/>
        </a:stretch>
      </xdr:blipFill>
      <xdr:spPr bwMode="auto">
        <a:xfrm>
          <a:off x="13512016" y="454025"/>
          <a:ext cx="1004147" cy="1296881"/>
        </a:xfrm>
        <a:prstGeom prst="rect">
          <a:avLst/>
        </a:prstGeom>
        <a:noFill/>
        <a:ln w="9525" algn="ctr">
          <a:miter lim="800000"/>
          <a:headEnd/>
          <a:tailEnd/>
        </a:ln>
      </xdr:spPr>
    </xdr:pic>
    <xdr:clientData/>
  </xdr:twoCellAnchor>
  <xdr:twoCellAnchor editAs="oneCell">
    <xdr:from>
      <xdr:col>3</xdr:col>
      <xdr:colOff>110066</xdr:colOff>
      <xdr:row>2</xdr:row>
      <xdr:rowOff>138642</xdr:rowOff>
    </xdr:from>
    <xdr:to>
      <xdr:col>4</xdr:col>
      <xdr:colOff>259080</xdr:colOff>
      <xdr:row>7</xdr:row>
      <xdr:rowOff>82550</xdr:rowOff>
    </xdr:to>
    <xdr:pic>
      <xdr:nvPicPr>
        <xdr:cNvPr id="7" name="Image 6">
          <a:extLst>
            <a:ext uri="{FF2B5EF4-FFF2-40B4-BE49-F238E27FC236}">
              <a16:creationId xmlns:a16="http://schemas.microsoft.com/office/drawing/2014/main" id="{00000000-0008-0000-5A00-000007000000}"/>
            </a:ext>
          </a:extLst>
        </xdr:cNvPr>
        <xdr:cNvPicPr/>
      </xdr:nvPicPr>
      <xdr:blipFill>
        <a:blip xmlns:r="http://schemas.openxmlformats.org/officeDocument/2006/relationships" r:embed="rId2"/>
        <a:srcRect/>
        <a:stretch>
          <a:fillRect/>
        </a:stretch>
      </xdr:blipFill>
      <xdr:spPr bwMode="auto">
        <a:xfrm>
          <a:off x="5230706" y="519642"/>
          <a:ext cx="941494" cy="1117388"/>
        </a:xfrm>
        <a:prstGeom prst="rect">
          <a:avLst/>
        </a:prstGeom>
        <a:noFill/>
      </xdr:spPr>
    </xdr:pic>
    <xdr:clientData/>
  </xdr:twoCellAnchor>
  <xdr:twoCellAnchor>
    <xdr:from>
      <xdr:col>13</xdr:col>
      <xdr:colOff>466576</xdr:colOff>
      <xdr:row>2</xdr:row>
      <xdr:rowOff>73025</xdr:rowOff>
    </xdr:from>
    <xdr:to>
      <xdr:col>14</xdr:col>
      <xdr:colOff>678243</xdr:colOff>
      <xdr:row>8</xdr:row>
      <xdr:rowOff>21166</xdr:rowOff>
    </xdr:to>
    <xdr:pic>
      <xdr:nvPicPr>
        <xdr:cNvPr id="8" name="Image 7" descr="Armoirievv">
          <a:extLst>
            <a:ext uri="{FF2B5EF4-FFF2-40B4-BE49-F238E27FC236}">
              <a16:creationId xmlns:a16="http://schemas.microsoft.com/office/drawing/2014/main" id="{00000000-0008-0000-5A00-000008000000}"/>
            </a:ext>
          </a:extLst>
        </xdr:cNvPr>
        <xdr:cNvPicPr>
          <a:picLocks noChangeAspect="1" noChangeArrowheads="1"/>
        </xdr:cNvPicPr>
      </xdr:nvPicPr>
      <xdr:blipFill>
        <a:blip xmlns:r="http://schemas.openxmlformats.org/officeDocument/2006/relationships" r:embed="rId1" cstate="print"/>
        <a:srcRect/>
        <a:stretch>
          <a:fillRect/>
        </a:stretch>
      </xdr:blipFill>
      <xdr:spPr bwMode="auto">
        <a:xfrm>
          <a:off x="13512016" y="454025"/>
          <a:ext cx="1004147" cy="1296881"/>
        </a:xfrm>
        <a:prstGeom prst="rect">
          <a:avLst/>
        </a:prstGeom>
        <a:noFill/>
        <a:ln w="9525" algn="ctr">
          <a:miter lim="800000"/>
          <a:headEnd/>
          <a:tailEnd/>
        </a:ln>
      </xdr:spPr>
    </xdr:pic>
    <xdr:clientData/>
  </xdr:twoCellAnchor>
  <xdr:twoCellAnchor editAs="oneCell">
    <xdr:from>
      <xdr:col>3</xdr:col>
      <xdr:colOff>110066</xdr:colOff>
      <xdr:row>2</xdr:row>
      <xdr:rowOff>138642</xdr:rowOff>
    </xdr:from>
    <xdr:to>
      <xdr:col>4</xdr:col>
      <xdr:colOff>259080</xdr:colOff>
      <xdr:row>7</xdr:row>
      <xdr:rowOff>82550</xdr:rowOff>
    </xdr:to>
    <xdr:pic>
      <xdr:nvPicPr>
        <xdr:cNvPr id="9" name="Image 8">
          <a:extLst>
            <a:ext uri="{FF2B5EF4-FFF2-40B4-BE49-F238E27FC236}">
              <a16:creationId xmlns:a16="http://schemas.microsoft.com/office/drawing/2014/main" id="{00000000-0008-0000-5A00-000009000000}"/>
            </a:ext>
          </a:extLst>
        </xdr:cNvPr>
        <xdr:cNvPicPr/>
      </xdr:nvPicPr>
      <xdr:blipFill>
        <a:blip xmlns:r="http://schemas.openxmlformats.org/officeDocument/2006/relationships" r:embed="rId2"/>
        <a:srcRect/>
        <a:stretch>
          <a:fillRect/>
        </a:stretch>
      </xdr:blipFill>
      <xdr:spPr bwMode="auto">
        <a:xfrm>
          <a:off x="5230706" y="519642"/>
          <a:ext cx="941494" cy="1117388"/>
        </a:xfrm>
        <a:prstGeom prst="rect">
          <a:avLst/>
        </a:prstGeom>
        <a:noFill/>
      </xdr:spPr>
    </xdr:pic>
    <xdr:clientData/>
  </xdr:twoCellAnchor>
  <xdr:twoCellAnchor>
    <xdr:from>
      <xdr:col>13</xdr:col>
      <xdr:colOff>466576</xdr:colOff>
      <xdr:row>2</xdr:row>
      <xdr:rowOff>73025</xdr:rowOff>
    </xdr:from>
    <xdr:to>
      <xdr:col>14</xdr:col>
      <xdr:colOff>678243</xdr:colOff>
      <xdr:row>8</xdr:row>
      <xdr:rowOff>21166</xdr:rowOff>
    </xdr:to>
    <xdr:pic>
      <xdr:nvPicPr>
        <xdr:cNvPr id="10" name="Image 9" descr="Armoirievv">
          <a:extLst>
            <a:ext uri="{FF2B5EF4-FFF2-40B4-BE49-F238E27FC236}">
              <a16:creationId xmlns:a16="http://schemas.microsoft.com/office/drawing/2014/main" id="{00000000-0008-0000-5A00-00000A000000}"/>
            </a:ext>
          </a:extLst>
        </xdr:cNvPr>
        <xdr:cNvPicPr>
          <a:picLocks noChangeAspect="1" noChangeArrowheads="1"/>
        </xdr:cNvPicPr>
      </xdr:nvPicPr>
      <xdr:blipFill>
        <a:blip xmlns:r="http://schemas.openxmlformats.org/officeDocument/2006/relationships" r:embed="rId1" cstate="print"/>
        <a:srcRect/>
        <a:stretch>
          <a:fillRect/>
        </a:stretch>
      </xdr:blipFill>
      <xdr:spPr bwMode="auto">
        <a:xfrm>
          <a:off x="13512016" y="454025"/>
          <a:ext cx="1004147" cy="1296881"/>
        </a:xfrm>
        <a:prstGeom prst="rect">
          <a:avLst/>
        </a:prstGeom>
        <a:noFill/>
        <a:ln w="9525" algn="ctr">
          <a:miter lim="800000"/>
          <a:headEnd/>
          <a:tailEnd/>
        </a:ln>
      </xdr:spPr>
    </xdr:pic>
    <xdr:clientData/>
  </xdr:twoCellAnchor>
  <xdr:twoCellAnchor editAs="oneCell">
    <xdr:from>
      <xdr:col>3</xdr:col>
      <xdr:colOff>110066</xdr:colOff>
      <xdr:row>2</xdr:row>
      <xdr:rowOff>138642</xdr:rowOff>
    </xdr:from>
    <xdr:to>
      <xdr:col>4</xdr:col>
      <xdr:colOff>259080</xdr:colOff>
      <xdr:row>7</xdr:row>
      <xdr:rowOff>82550</xdr:rowOff>
    </xdr:to>
    <xdr:pic>
      <xdr:nvPicPr>
        <xdr:cNvPr id="11" name="Image 10">
          <a:extLst>
            <a:ext uri="{FF2B5EF4-FFF2-40B4-BE49-F238E27FC236}">
              <a16:creationId xmlns:a16="http://schemas.microsoft.com/office/drawing/2014/main" id="{00000000-0008-0000-5A00-00000B000000}"/>
            </a:ext>
          </a:extLst>
        </xdr:cNvPr>
        <xdr:cNvPicPr/>
      </xdr:nvPicPr>
      <xdr:blipFill>
        <a:blip xmlns:r="http://schemas.openxmlformats.org/officeDocument/2006/relationships" r:embed="rId2"/>
        <a:srcRect/>
        <a:stretch>
          <a:fillRect/>
        </a:stretch>
      </xdr:blipFill>
      <xdr:spPr bwMode="auto">
        <a:xfrm>
          <a:off x="5230706" y="519642"/>
          <a:ext cx="941494" cy="1117388"/>
        </a:xfrm>
        <a:prstGeom prst="rect">
          <a:avLst/>
        </a:prstGeom>
        <a:noFill/>
      </xdr:spPr>
    </xdr:pic>
    <xdr:clientData/>
  </xdr:twoCellAnchor>
</xdr:wsDr>
</file>

<file path=xl/drawings/drawing92.xml><?xml version="1.0" encoding="utf-8"?>
<xdr:wsDr xmlns:xdr="http://schemas.openxmlformats.org/drawingml/2006/spreadsheetDrawing" xmlns:a="http://schemas.openxmlformats.org/drawingml/2006/main">
  <xdr:twoCellAnchor>
    <xdr:from>
      <xdr:col>13</xdr:col>
      <xdr:colOff>348194</xdr:colOff>
      <xdr:row>2</xdr:row>
      <xdr:rowOff>44450</xdr:rowOff>
    </xdr:from>
    <xdr:to>
      <xdr:col>15</xdr:col>
      <xdr:colOff>57151</xdr:colOff>
      <xdr:row>6</xdr:row>
      <xdr:rowOff>139929</xdr:rowOff>
    </xdr:to>
    <xdr:pic>
      <xdr:nvPicPr>
        <xdr:cNvPr id="2" name="Image 1" descr="Armoirievv">
          <a:extLst>
            <a:ext uri="{FF2B5EF4-FFF2-40B4-BE49-F238E27FC236}">
              <a16:creationId xmlns:a16="http://schemas.microsoft.com/office/drawing/2014/main" id="{00000000-0008-0000-5B00-000002000000}"/>
            </a:ext>
          </a:extLst>
        </xdr:cNvPr>
        <xdr:cNvPicPr>
          <a:picLocks noChangeAspect="1" noChangeArrowheads="1"/>
        </xdr:cNvPicPr>
      </xdr:nvPicPr>
      <xdr:blipFill>
        <a:blip xmlns:r="http://schemas.openxmlformats.org/officeDocument/2006/relationships" r:embed="rId1" cstate="print"/>
        <a:srcRect/>
        <a:stretch>
          <a:fillRect/>
        </a:stretch>
      </xdr:blipFill>
      <xdr:spPr bwMode="auto">
        <a:xfrm>
          <a:off x="10886654" y="425450"/>
          <a:ext cx="1011977" cy="1093699"/>
        </a:xfrm>
        <a:prstGeom prst="rect">
          <a:avLst/>
        </a:prstGeom>
        <a:noFill/>
        <a:ln w="9525" algn="ctr">
          <a:miter lim="800000"/>
          <a:headEnd/>
          <a:tailEnd/>
        </a:ln>
      </xdr:spPr>
    </xdr:pic>
    <xdr:clientData/>
  </xdr:twoCellAnchor>
  <xdr:twoCellAnchor editAs="oneCell">
    <xdr:from>
      <xdr:col>3</xdr:col>
      <xdr:colOff>110066</xdr:colOff>
      <xdr:row>2</xdr:row>
      <xdr:rowOff>138642</xdr:rowOff>
    </xdr:from>
    <xdr:to>
      <xdr:col>4</xdr:col>
      <xdr:colOff>495300</xdr:colOff>
      <xdr:row>6</xdr:row>
      <xdr:rowOff>6350</xdr:rowOff>
    </xdr:to>
    <xdr:pic>
      <xdr:nvPicPr>
        <xdr:cNvPr id="3" name="Image 2">
          <a:extLst>
            <a:ext uri="{FF2B5EF4-FFF2-40B4-BE49-F238E27FC236}">
              <a16:creationId xmlns:a16="http://schemas.microsoft.com/office/drawing/2014/main" id="{00000000-0008-0000-5B00-000003000000}"/>
            </a:ext>
          </a:extLst>
        </xdr:cNvPr>
        <xdr:cNvPicPr/>
      </xdr:nvPicPr>
      <xdr:blipFill>
        <a:blip xmlns:r="http://schemas.openxmlformats.org/officeDocument/2006/relationships" r:embed="rId2"/>
        <a:srcRect/>
        <a:stretch>
          <a:fillRect/>
        </a:stretch>
      </xdr:blipFill>
      <xdr:spPr bwMode="auto">
        <a:xfrm>
          <a:off x="4887806" y="519642"/>
          <a:ext cx="941494" cy="865928"/>
        </a:xfrm>
        <a:prstGeom prst="rect">
          <a:avLst/>
        </a:prstGeom>
        <a:noFill/>
      </xdr:spPr>
    </xdr:pic>
    <xdr:clientData/>
  </xdr:twoCellAnchor>
  <xdr:twoCellAnchor>
    <xdr:from>
      <xdr:col>13</xdr:col>
      <xdr:colOff>348194</xdr:colOff>
      <xdr:row>2</xdr:row>
      <xdr:rowOff>44450</xdr:rowOff>
    </xdr:from>
    <xdr:to>
      <xdr:col>15</xdr:col>
      <xdr:colOff>57151</xdr:colOff>
      <xdr:row>6</xdr:row>
      <xdr:rowOff>139929</xdr:rowOff>
    </xdr:to>
    <xdr:pic>
      <xdr:nvPicPr>
        <xdr:cNvPr id="4" name="Image 3" descr="Armoirievv">
          <a:extLst>
            <a:ext uri="{FF2B5EF4-FFF2-40B4-BE49-F238E27FC236}">
              <a16:creationId xmlns:a16="http://schemas.microsoft.com/office/drawing/2014/main" id="{00000000-0008-0000-5B00-000004000000}"/>
            </a:ext>
          </a:extLst>
        </xdr:cNvPr>
        <xdr:cNvPicPr>
          <a:picLocks noChangeAspect="1" noChangeArrowheads="1"/>
        </xdr:cNvPicPr>
      </xdr:nvPicPr>
      <xdr:blipFill>
        <a:blip xmlns:r="http://schemas.openxmlformats.org/officeDocument/2006/relationships" r:embed="rId1" cstate="print"/>
        <a:srcRect/>
        <a:stretch>
          <a:fillRect/>
        </a:stretch>
      </xdr:blipFill>
      <xdr:spPr bwMode="auto">
        <a:xfrm>
          <a:off x="10886654" y="425450"/>
          <a:ext cx="1011977" cy="1093699"/>
        </a:xfrm>
        <a:prstGeom prst="rect">
          <a:avLst/>
        </a:prstGeom>
        <a:noFill/>
        <a:ln w="9525" algn="ctr">
          <a:miter lim="800000"/>
          <a:headEnd/>
          <a:tailEnd/>
        </a:ln>
      </xdr:spPr>
    </xdr:pic>
    <xdr:clientData/>
  </xdr:twoCellAnchor>
  <xdr:twoCellAnchor editAs="oneCell">
    <xdr:from>
      <xdr:col>3</xdr:col>
      <xdr:colOff>110066</xdr:colOff>
      <xdr:row>2</xdr:row>
      <xdr:rowOff>138642</xdr:rowOff>
    </xdr:from>
    <xdr:to>
      <xdr:col>4</xdr:col>
      <xdr:colOff>495300</xdr:colOff>
      <xdr:row>6</xdr:row>
      <xdr:rowOff>6350</xdr:rowOff>
    </xdr:to>
    <xdr:pic>
      <xdr:nvPicPr>
        <xdr:cNvPr id="5" name="Image 4">
          <a:extLst>
            <a:ext uri="{FF2B5EF4-FFF2-40B4-BE49-F238E27FC236}">
              <a16:creationId xmlns:a16="http://schemas.microsoft.com/office/drawing/2014/main" id="{00000000-0008-0000-5B00-000005000000}"/>
            </a:ext>
          </a:extLst>
        </xdr:cNvPr>
        <xdr:cNvPicPr/>
      </xdr:nvPicPr>
      <xdr:blipFill>
        <a:blip xmlns:r="http://schemas.openxmlformats.org/officeDocument/2006/relationships" r:embed="rId2"/>
        <a:srcRect/>
        <a:stretch>
          <a:fillRect/>
        </a:stretch>
      </xdr:blipFill>
      <xdr:spPr bwMode="auto">
        <a:xfrm>
          <a:off x="4887806" y="519642"/>
          <a:ext cx="941494" cy="865928"/>
        </a:xfrm>
        <a:prstGeom prst="rect">
          <a:avLst/>
        </a:prstGeom>
        <a:noFill/>
      </xdr:spPr>
    </xdr:pic>
    <xdr:clientData/>
  </xdr:twoCellAnchor>
  <xdr:twoCellAnchor>
    <xdr:from>
      <xdr:col>13</xdr:col>
      <xdr:colOff>348194</xdr:colOff>
      <xdr:row>2</xdr:row>
      <xdr:rowOff>44450</xdr:rowOff>
    </xdr:from>
    <xdr:to>
      <xdr:col>15</xdr:col>
      <xdr:colOff>57151</xdr:colOff>
      <xdr:row>6</xdr:row>
      <xdr:rowOff>139929</xdr:rowOff>
    </xdr:to>
    <xdr:pic>
      <xdr:nvPicPr>
        <xdr:cNvPr id="6" name="Image 1" descr="Armoirievv">
          <a:extLst>
            <a:ext uri="{FF2B5EF4-FFF2-40B4-BE49-F238E27FC236}">
              <a16:creationId xmlns:a16="http://schemas.microsoft.com/office/drawing/2014/main" id="{00000000-0008-0000-5B00-000006000000}"/>
            </a:ext>
          </a:extLst>
        </xdr:cNvPr>
        <xdr:cNvPicPr>
          <a:picLocks noChangeAspect="1" noChangeArrowheads="1"/>
        </xdr:cNvPicPr>
      </xdr:nvPicPr>
      <xdr:blipFill>
        <a:blip xmlns:r="http://schemas.openxmlformats.org/officeDocument/2006/relationships" r:embed="rId1" cstate="print"/>
        <a:srcRect/>
        <a:stretch>
          <a:fillRect/>
        </a:stretch>
      </xdr:blipFill>
      <xdr:spPr bwMode="auto">
        <a:xfrm>
          <a:off x="10886654" y="425450"/>
          <a:ext cx="1011977" cy="1093699"/>
        </a:xfrm>
        <a:prstGeom prst="rect">
          <a:avLst/>
        </a:prstGeom>
        <a:noFill/>
        <a:ln w="9525" algn="ctr">
          <a:miter lim="800000"/>
          <a:headEnd/>
          <a:tailEnd/>
        </a:ln>
      </xdr:spPr>
    </xdr:pic>
    <xdr:clientData/>
  </xdr:twoCellAnchor>
  <xdr:twoCellAnchor editAs="oneCell">
    <xdr:from>
      <xdr:col>3</xdr:col>
      <xdr:colOff>110066</xdr:colOff>
      <xdr:row>2</xdr:row>
      <xdr:rowOff>138642</xdr:rowOff>
    </xdr:from>
    <xdr:to>
      <xdr:col>4</xdr:col>
      <xdr:colOff>495300</xdr:colOff>
      <xdr:row>6</xdr:row>
      <xdr:rowOff>6350</xdr:rowOff>
    </xdr:to>
    <xdr:pic>
      <xdr:nvPicPr>
        <xdr:cNvPr id="7" name="Image 6">
          <a:extLst>
            <a:ext uri="{FF2B5EF4-FFF2-40B4-BE49-F238E27FC236}">
              <a16:creationId xmlns:a16="http://schemas.microsoft.com/office/drawing/2014/main" id="{00000000-0008-0000-5B00-000007000000}"/>
            </a:ext>
          </a:extLst>
        </xdr:cNvPr>
        <xdr:cNvPicPr/>
      </xdr:nvPicPr>
      <xdr:blipFill>
        <a:blip xmlns:r="http://schemas.openxmlformats.org/officeDocument/2006/relationships" r:embed="rId2"/>
        <a:srcRect/>
        <a:stretch>
          <a:fillRect/>
        </a:stretch>
      </xdr:blipFill>
      <xdr:spPr bwMode="auto">
        <a:xfrm>
          <a:off x="4887806" y="519642"/>
          <a:ext cx="941494" cy="865928"/>
        </a:xfrm>
        <a:prstGeom prst="rect">
          <a:avLst/>
        </a:prstGeom>
        <a:noFill/>
      </xdr:spPr>
    </xdr:pic>
    <xdr:clientData/>
  </xdr:twoCellAnchor>
  <xdr:twoCellAnchor>
    <xdr:from>
      <xdr:col>13</xdr:col>
      <xdr:colOff>348194</xdr:colOff>
      <xdr:row>2</xdr:row>
      <xdr:rowOff>44450</xdr:rowOff>
    </xdr:from>
    <xdr:to>
      <xdr:col>15</xdr:col>
      <xdr:colOff>57151</xdr:colOff>
      <xdr:row>6</xdr:row>
      <xdr:rowOff>139929</xdr:rowOff>
    </xdr:to>
    <xdr:pic>
      <xdr:nvPicPr>
        <xdr:cNvPr id="8" name="Image 7" descr="Armoirievv">
          <a:extLst>
            <a:ext uri="{FF2B5EF4-FFF2-40B4-BE49-F238E27FC236}">
              <a16:creationId xmlns:a16="http://schemas.microsoft.com/office/drawing/2014/main" id="{00000000-0008-0000-5B00-000008000000}"/>
            </a:ext>
          </a:extLst>
        </xdr:cNvPr>
        <xdr:cNvPicPr>
          <a:picLocks noChangeAspect="1" noChangeArrowheads="1"/>
        </xdr:cNvPicPr>
      </xdr:nvPicPr>
      <xdr:blipFill>
        <a:blip xmlns:r="http://schemas.openxmlformats.org/officeDocument/2006/relationships" r:embed="rId1" cstate="print"/>
        <a:srcRect/>
        <a:stretch>
          <a:fillRect/>
        </a:stretch>
      </xdr:blipFill>
      <xdr:spPr bwMode="auto">
        <a:xfrm>
          <a:off x="10886654" y="425450"/>
          <a:ext cx="1011977" cy="1093699"/>
        </a:xfrm>
        <a:prstGeom prst="rect">
          <a:avLst/>
        </a:prstGeom>
        <a:noFill/>
        <a:ln w="9525" algn="ctr">
          <a:miter lim="800000"/>
          <a:headEnd/>
          <a:tailEnd/>
        </a:ln>
      </xdr:spPr>
    </xdr:pic>
    <xdr:clientData/>
  </xdr:twoCellAnchor>
  <xdr:twoCellAnchor editAs="oneCell">
    <xdr:from>
      <xdr:col>3</xdr:col>
      <xdr:colOff>110066</xdr:colOff>
      <xdr:row>2</xdr:row>
      <xdr:rowOff>138642</xdr:rowOff>
    </xdr:from>
    <xdr:to>
      <xdr:col>4</xdr:col>
      <xdr:colOff>495300</xdr:colOff>
      <xdr:row>6</xdr:row>
      <xdr:rowOff>6350</xdr:rowOff>
    </xdr:to>
    <xdr:pic>
      <xdr:nvPicPr>
        <xdr:cNvPr id="9" name="Image 8">
          <a:extLst>
            <a:ext uri="{FF2B5EF4-FFF2-40B4-BE49-F238E27FC236}">
              <a16:creationId xmlns:a16="http://schemas.microsoft.com/office/drawing/2014/main" id="{00000000-0008-0000-5B00-000009000000}"/>
            </a:ext>
          </a:extLst>
        </xdr:cNvPr>
        <xdr:cNvPicPr/>
      </xdr:nvPicPr>
      <xdr:blipFill>
        <a:blip xmlns:r="http://schemas.openxmlformats.org/officeDocument/2006/relationships" r:embed="rId2"/>
        <a:srcRect/>
        <a:stretch>
          <a:fillRect/>
        </a:stretch>
      </xdr:blipFill>
      <xdr:spPr bwMode="auto">
        <a:xfrm>
          <a:off x="4887806" y="519642"/>
          <a:ext cx="941494" cy="865928"/>
        </a:xfrm>
        <a:prstGeom prst="rect">
          <a:avLst/>
        </a:prstGeom>
        <a:noFill/>
      </xdr:spPr>
    </xdr:pic>
    <xdr:clientData/>
  </xdr:twoCellAnchor>
  <xdr:twoCellAnchor>
    <xdr:from>
      <xdr:col>13</xdr:col>
      <xdr:colOff>348194</xdr:colOff>
      <xdr:row>2</xdr:row>
      <xdr:rowOff>44450</xdr:rowOff>
    </xdr:from>
    <xdr:to>
      <xdr:col>15</xdr:col>
      <xdr:colOff>57151</xdr:colOff>
      <xdr:row>6</xdr:row>
      <xdr:rowOff>139929</xdr:rowOff>
    </xdr:to>
    <xdr:pic>
      <xdr:nvPicPr>
        <xdr:cNvPr id="10" name="Image 9" descr="Armoirievv">
          <a:extLst>
            <a:ext uri="{FF2B5EF4-FFF2-40B4-BE49-F238E27FC236}">
              <a16:creationId xmlns:a16="http://schemas.microsoft.com/office/drawing/2014/main" id="{00000000-0008-0000-5B00-00000A000000}"/>
            </a:ext>
          </a:extLst>
        </xdr:cNvPr>
        <xdr:cNvPicPr>
          <a:picLocks noChangeAspect="1" noChangeArrowheads="1"/>
        </xdr:cNvPicPr>
      </xdr:nvPicPr>
      <xdr:blipFill>
        <a:blip xmlns:r="http://schemas.openxmlformats.org/officeDocument/2006/relationships" r:embed="rId1" cstate="print"/>
        <a:srcRect/>
        <a:stretch>
          <a:fillRect/>
        </a:stretch>
      </xdr:blipFill>
      <xdr:spPr bwMode="auto">
        <a:xfrm>
          <a:off x="10886654" y="425450"/>
          <a:ext cx="1011977" cy="1093699"/>
        </a:xfrm>
        <a:prstGeom prst="rect">
          <a:avLst/>
        </a:prstGeom>
        <a:noFill/>
        <a:ln w="9525" algn="ctr">
          <a:miter lim="800000"/>
          <a:headEnd/>
          <a:tailEnd/>
        </a:ln>
      </xdr:spPr>
    </xdr:pic>
    <xdr:clientData/>
  </xdr:twoCellAnchor>
  <xdr:twoCellAnchor editAs="oneCell">
    <xdr:from>
      <xdr:col>3</xdr:col>
      <xdr:colOff>110066</xdr:colOff>
      <xdr:row>2</xdr:row>
      <xdr:rowOff>138642</xdr:rowOff>
    </xdr:from>
    <xdr:to>
      <xdr:col>4</xdr:col>
      <xdr:colOff>495300</xdr:colOff>
      <xdr:row>6</xdr:row>
      <xdr:rowOff>6350</xdr:rowOff>
    </xdr:to>
    <xdr:pic>
      <xdr:nvPicPr>
        <xdr:cNvPr id="11" name="Image 10">
          <a:extLst>
            <a:ext uri="{FF2B5EF4-FFF2-40B4-BE49-F238E27FC236}">
              <a16:creationId xmlns:a16="http://schemas.microsoft.com/office/drawing/2014/main" id="{00000000-0008-0000-5B00-00000B000000}"/>
            </a:ext>
          </a:extLst>
        </xdr:cNvPr>
        <xdr:cNvPicPr/>
      </xdr:nvPicPr>
      <xdr:blipFill>
        <a:blip xmlns:r="http://schemas.openxmlformats.org/officeDocument/2006/relationships" r:embed="rId2"/>
        <a:srcRect/>
        <a:stretch>
          <a:fillRect/>
        </a:stretch>
      </xdr:blipFill>
      <xdr:spPr bwMode="auto">
        <a:xfrm>
          <a:off x="4887806" y="519642"/>
          <a:ext cx="941494" cy="865928"/>
        </a:xfrm>
        <a:prstGeom prst="rect">
          <a:avLst/>
        </a:prstGeom>
        <a:noFill/>
      </xdr:spPr>
    </xdr:pic>
    <xdr:clientData/>
  </xdr:twoCellAnchor>
</xdr:wsDr>
</file>

<file path=xl/drawings/drawing93.xml><?xml version="1.0" encoding="utf-8"?>
<xdr:wsDr xmlns:xdr="http://schemas.openxmlformats.org/drawingml/2006/spreadsheetDrawing" xmlns:a="http://schemas.openxmlformats.org/drawingml/2006/main">
  <xdr:twoCellAnchor>
    <xdr:from>
      <xdr:col>13</xdr:col>
      <xdr:colOff>466576</xdr:colOff>
      <xdr:row>2</xdr:row>
      <xdr:rowOff>73025</xdr:rowOff>
    </xdr:from>
    <xdr:to>
      <xdr:col>14</xdr:col>
      <xdr:colOff>678243</xdr:colOff>
      <xdr:row>8</xdr:row>
      <xdr:rowOff>21166</xdr:rowOff>
    </xdr:to>
    <xdr:pic>
      <xdr:nvPicPr>
        <xdr:cNvPr id="2" name="Image 1" descr="Armoirievv">
          <a:extLst>
            <a:ext uri="{FF2B5EF4-FFF2-40B4-BE49-F238E27FC236}">
              <a16:creationId xmlns:a16="http://schemas.microsoft.com/office/drawing/2014/main" id="{00000000-0008-0000-5C00-000002000000}"/>
            </a:ext>
          </a:extLst>
        </xdr:cNvPr>
        <xdr:cNvPicPr>
          <a:picLocks noChangeAspect="1" noChangeArrowheads="1"/>
        </xdr:cNvPicPr>
      </xdr:nvPicPr>
      <xdr:blipFill>
        <a:blip xmlns:r="http://schemas.openxmlformats.org/officeDocument/2006/relationships" r:embed="rId1" cstate="print"/>
        <a:srcRect/>
        <a:stretch>
          <a:fillRect/>
        </a:stretch>
      </xdr:blipFill>
      <xdr:spPr bwMode="auto">
        <a:xfrm>
          <a:off x="13512016" y="454025"/>
          <a:ext cx="1004147" cy="1296881"/>
        </a:xfrm>
        <a:prstGeom prst="rect">
          <a:avLst/>
        </a:prstGeom>
        <a:noFill/>
        <a:ln w="9525" algn="ctr">
          <a:miter lim="800000"/>
          <a:headEnd/>
          <a:tailEnd/>
        </a:ln>
      </xdr:spPr>
    </xdr:pic>
    <xdr:clientData/>
  </xdr:twoCellAnchor>
  <xdr:twoCellAnchor editAs="oneCell">
    <xdr:from>
      <xdr:col>3</xdr:col>
      <xdr:colOff>110066</xdr:colOff>
      <xdr:row>2</xdr:row>
      <xdr:rowOff>138642</xdr:rowOff>
    </xdr:from>
    <xdr:to>
      <xdr:col>4</xdr:col>
      <xdr:colOff>259080</xdr:colOff>
      <xdr:row>7</xdr:row>
      <xdr:rowOff>82550</xdr:rowOff>
    </xdr:to>
    <xdr:pic>
      <xdr:nvPicPr>
        <xdr:cNvPr id="3" name="Image 2">
          <a:extLst>
            <a:ext uri="{FF2B5EF4-FFF2-40B4-BE49-F238E27FC236}">
              <a16:creationId xmlns:a16="http://schemas.microsoft.com/office/drawing/2014/main" id="{00000000-0008-0000-5C00-000003000000}"/>
            </a:ext>
          </a:extLst>
        </xdr:cNvPr>
        <xdr:cNvPicPr/>
      </xdr:nvPicPr>
      <xdr:blipFill>
        <a:blip xmlns:r="http://schemas.openxmlformats.org/officeDocument/2006/relationships" r:embed="rId2"/>
        <a:srcRect/>
        <a:stretch>
          <a:fillRect/>
        </a:stretch>
      </xdr:blipFill>
      <xdr:spPr bwMode="auto">
        <a:xfrm>
          <a:off x="5230706" y="519642"/>
          <a:ext cx="941494" cy="1117388"/>
        </a:xfrm>
        <a:prstGeom prst="rect">
          <a:avLst/>
        </a:prstGeom>
        <a:noFill/>
      </xdr:spPr>
    </xdr:pic>
    <xdr:clientData/>
  </xdr:twoCellAnchor>
  <xdr:twoCellAnchor>
    <xdr:from>
      <xdr:col>13</xdr:col>
      <xdr:colOff>466576</xdr:colOff>
      <xdr:row>2</xdr:row>
      <xdr:rowOff>73025</xdr:rowOff>
    </xdr:from>
    <xdr:to>
      <xdr:col>14</xdr:col>
      <xdr:colOff>678243</xdr:colOff>
      <xdr:row>8</xdr:row>
      <xdr:rowOff>21166</xdr:rowOff>
    </xdr:to>
    <xdr:pic>
      <xdr:nvPicPr>
        <xdr:cNvPr id="4" name="Image 3" descr="Armoirievv">
          <a:extLst>
            <a:ext uri="{FF2B5EF4-FFF2-40B4-BE49-F238E27FC236}">
              <a16:creationId xmlns:a16="http://schemas.microsoft.com/office/drawing/2014/main" id="{00000000-0008-0000-5C00-000004000000}"/>
            </a:ext>
          </a:extLst>
        </xdr:cNvPr>
        <xdr:cNvPicPr>
          <a:picLocks noChangeAspect="1" noChangeArrowheads="1"/>
        </xdr:cNvPicPr>
      </xdr:nvPicPr>
      <xdr:blipFill>
        <a:blip xmlns:r="http://schemas.openxmlformats.org/officeDocument/2006/relationships" r:embed="rId1" cstate="print"/>
        <a:srcRect/>
        <a:stretch>
          <a:fillRect/>
        </a:stretch>
      </xdr:blipFill>
      <xdr:spPr bwMode="auto">
        <a:xfrm>
          <a:off x="13512016" y="454025"/>
          <a:ext cx="1004147" cy="1296881"/>
        </a:xfrm>
        <a:prstGeom prst="rect">
          <a:avLst/>
        </a:prstGeom>
        <a:noFill/>
        <a:ln w="9525" algn="ctr">
          <a:miter lim="800000"/>
          <a:headEnd/>
          <a:tailEnd/>
        </a:ln>
      </xdr:spPr>
    </xdr:pic>
    <xdr:clientData/>
  </xdr:twoCellAnchor>
  <xdr:twoCellAnchor editAs="oneCell">
    <xdr:from>
      <xdr:col>3</xdr:col>
      <xdr:colOff>110066</xdr:colOff>
      <xdr:row>2</xdr:row>
      <xdr:rowOff>138642</xdr:rowOff>
    </xdr:from>
    <xdr:to>
      <xdr:col>4</xdr:col>
      <xdr:colOff>259080</xdr:colOff>
      <xdr:row>7</xdr:row>
      <xdr:rowOff>82550</xdr:rowOff>
    </xdr:to>
    <xdr:pic>
      <xdr:nvPicPr>
        <xdr:cNvPr id="5" name="Image 4">
          <a:extLst>
            <a:ext uri="{FF2B5EF4-FFF2-40B4-BE49-F238E27FC236}">
              <a16:creationId xmlns:a16="http://schemas.microsoft.com/office/drawing/2014/main" id="{00000000-0008-0000-5C00-000005000000}"/>
            </a:ext>
          </a:extLst>
        </xdr:cNvPr>
        <xdr:cNvPicPr/>
      </xdr:nvPicPr>
      <xdr:blipFill>
        <a:blip xmlns:r="http://schemas.openxmlformats.org/officeDocument/2006/relationships" r:embed="rId2"/>
        <a:srcRect/>
        <a:stretch>
          <a:fillRect/>
        </a:stretch>
      </xdr:blipFill>
      <xdr:spPr bwMode="auto">
        <a:xfrm>
          <a:off x="5230706" y="519642"/>
          <a:ext cx="941494" cy="1117388"/>
        </a:xfrm>
        <a:prstGeom prst="rect">
          <a:avLst/>
        </a:prstGeom>
        <a:noFill/>
      </xdr:spPr>
    </xdr:pic>
    <xdr:clientData/>
  </xdr:twoCellAnchor>
  <xdr:twoCellAnchor>
    <xdr:from>
      <xdr:col>13</xdr:col>
      <xdr:colOff>466576</xdr:colOff>
      <xdr:row>2</xdr:row>
      <xdr:rowOff>73025</xdr:rowOff>
    </xdr:from>
    <xdr:to>
      <xdr:col>14</xdr:col>
      <xdr:colOff>678243</xdr:colOff>
      <xdr:row>8</xdr:row>
      <xdr:rowOff>21166</xdr:rowOff>
    </xdr:to>
    <xdr:pic>
      <xdr:nvPicPr>
        <xdr:cNvPr id="6" name="Image 5" descr="Armoirievv">
          <a:extLst>
            <a:ext uri="{FF2B5EF4-FFF2-40B4-BE49-F238E27FC236}">
              <a16:creationId xmlns:a16="http://schemas.microsoft.com/office/drawing/2014/main" id="{00000000-0008-0000-5C00-000006000000}"/>
            </a:ext>
          </a:extLst>
        </xdr:cNvPr>
        <xdr:cNvPicPr>
          <a:picLocks noChangeAspect="1" noChangeArrowheads="1"/>
        </xdr:cNvPicPr>
      </xdr:nvPicPr>
      <xdr:blipFill>
        <a:blip xmlns:r="http://schemas.openxmlformats.org/officeDocument/2006/relationships" r:embed="rId1" cstate="print"/>
        <a:srcRect/>
        <a:stretch>
          <a:fillRect/>
        </a:stretch>
      </xdr:blipFill>
      <xdr:spPr bwMode="auto">
        <a:xfrm>
          <a:off x="13512016" y="454025"/>
          <a:ext cx="1004147" cy="1296881"/>
        </a:xfrm>
        <a:prstGeom prst="rect">
          <a:avLst/>
        </a:prstGeom>
        <a:noFill/>
        <a:ln w="9525" algn="ctr">
          <a:miter lim="800000"/>
          <a:headEnd/>
          <a:tailEnd/>
        </a:ln>
      </xdr:spPr>
    </xdr:pic>
    <xdr:clientData/>
  </xdr:twoCellAnchor>
  <xdr:twoCellAnchor editAs="oneCell">
    <xdr:from>
      <xdr:col>3</xdr:col>
      <xdr:colOff>110066</xdr:colOff>
      <xdr:row>2</xdr:row>
      <xdr:rowOff>138642</xdr:rowOff>
    </xdr:from>
    <xdr:to>
      <xdr:col>4</xdr:col>
      <xdr:colOff>259080</xdr:colOff>
      <xdr:row>7</xdr:row>
      <xdr:rowOff>82550</xdr:rowOff>
    </xdr:to>
    <xdr:pic>
      <xdr:nvPicPr>
        <xdr:cNvPr id="7" name="Image 6">
          <a:extLst>
            <a:ext uri="{FF2B5EF4-FFF2-40B4-BE49-F238E27FC236}">
              <a16:creationId xmlns:a16="http://schemas.microsoft.com/office/drawing/2014/main" id="{00000000-0008-0000-5C00-000007000000}"/>
            </a:ext>
          </a:extLst>
        </xdr:cNvPr>
        <xdr:cNvPicPr/>
      </xdr:nvPicPr>
      <xdr:blipFill>
        <a:blip xmlns:r="http://schemas.openxmlformats.org/officeDocument/2006/relationships" r:embed="rId2"/>
        <a:srcRect/>
        <a:stretch>
          <a:fillRect/>
        </a:stretch>
      </xdr:blipFill>
      <xdr:spPr bwMode="auto">
        <a:xfrm>
          <a:off x="5230706" y="519642"/>
          <a:ext cx="941494" cy="1117388"/>
        </a:xfrm>
        <a:prstGeom prst="rect">
          <a:avLst/>
        </a:prstGeom>
        <a:noFill/>
      </xdr:spPr>
    </xdr:pic>
    <xdr:clientData/>
  </xdr:twoCellAnchor>
  <xdr:twoCellAnchor>
    <xdr:from>
      <xdr:col>13</xdr:col>
      <xdr:colOff>466576</xdr:colOff>
      <xdr:row>2</xdr:row>
      <xdr:rowOff>73025</xdr:rowOff>
    </xdr:from>
    <xdr:to>
      <xdr:col>14</xdr:col>
      <xdr:colOff>678243</xdr:colOff>
      <xdr:row>8</xdr:row>
      <xdr:rowOff>21166</xdr:rowOff>
    </xdr:to>
    <xdr:pic>
      <xdr:nvPicPr>
        <xdr:cNvPr id="8" name="Image 7" descr="Armoirievv">
          <a:extLst>
            <a:ext uri="{FF2B5EF4-FFF2-40B4-BE49-F238E27FC236}">
              <a16:creationId xmlns:a16="http://schemas.microsoft.com/office/drawing/2014/main" id="{00000000-0008-0000-5C00-000008000000}"/>
            </a:ext>
          </a:extLst>
        </xdr:cNvPr>
        <xdr:cNvPicPr>
          <a:picLocks noChangeAspect="1" noChangeArrowheads="1"/>
        </xdr:cNvPicPr>
      </xdr:nvPicPr>
      <xdr:blipFill>
        <a:blip xmlns:r="http://schemas.openxmlformats.org/officeDocument/2006/relationships" r:embed="rId1" cstate="print"/>
        <a:srcRect/>
        <a:stretch>
          <a:fillRect/>
        </a:stretch>
      </xdr:blipFill>
      <xdr:spPr bwMode="auto">
        <a:xfrm>
          <a:off x="13512016" y="454025"/>
          <a:ext cx="1004147" cy="1296881"/>
        </a:xfrm>
        <a:prstGeom prst="rect">
          <a:avLst/>
        </a:prstGeom>
        <a:noFill/>
        <a:ln w="9525" algn="ctr">
          <a:miter lim="800000"/>
          <a:headEnd/>
          <a:tailEnd/>
        </a:ln>
      </xdr:spPr>
    </xdr:pic>
    <xdr:clientData/>
  </xdr:twoCellAnchor>
  <xdr:twoCellAnchor editAs="oneCell">
    <xdr:from>
      <xdr:col>3</xdr:col>
      <xdr:colOff>110066</xdr:colOff>
      <xdr:row>2</xdr:row>
      <xdr:rowOff>138642</xdr:rowOff>
    </xdr:from>
    <xdr:to>
      <xdr:col>4</xdr:col>
      <xdr:colOff>259080</xdr:colOff>
      <xdr:row>7</xdr:row>
      <xdr:rowOff>82550</xdr:rowOff>
    </xdr:to>
    <xdr:pic>
      <xdr:nvPicPr>
        <xdr:cNvPr id="9" name="Image 8">
          <a:extLst>
            <a:ext uri="{FF2B5EF4-FFF2-40B4-BE49-F238E27FC236}">
              <a16:creationId xmlns:a16="http://schemas.microsoft.com/office/drawing/2014/main" id="{00000000-0008-0000-5C00-000009000000}"/>
            </a:ext>
          </a:extLst>
        </xdr:cNvPr>
        <xdr:cNvPicPr/>
      </xdr:nvPicPr>
      <xdr:blipFill>
        <a:blip xmlns:r="http://schemas.openxmlformats.org/officeDocument/2006/relationships" r:embed="rId2"/>
        <a:srcRect/>
        <a:stretch>
          <a:fillRect/>
        </a:stretch>
      </xdr:blipFill>
      <xdr:spPr bwMode="auto">
        <a:xfrm>
          <a:off x="5230706" y="519642"/>
          <a:ext cx="941494" cy="1117388"/>
        </a:xfrm>
        <a:prstGeom prst="rect">
          <a:avLst/>
        </a:prstGeom>
        <a:noFill/>
      </xdr:spPr>
    </xdr:pic>
    <xdr:clientData/>
  </xdr:twoCellAnchor>
  <xdr:twoCellAnchor>
    <xdr:from>
      <xdr:col>13</xdr:col>
      <xdr:colOff>466576</xdr:colOff>
      <xdr:row>2</xdr:row>
      <xdr:rowOff>73025</xdr:rowOff>
    </xdr:from>
    <xdr:to>
      <xdr:col>14</xdr:col>
      <xdr:colOff>678243</xdr:colOff>
      <xdr:row>8</xdr:row>
      <xdr:rowOff>21166</xdr:rowOff>
    </xdr:to>
    <xdr:pic>
      <xdr:nvPicPr>
        <xdr:cNvPr id="10" name="Image 9" descr="Armoirievv">
          <a:extLst>
            <a:ext uri="{FF2B5EF4-FFF2-40B4-BE49-F238E27FC236}">
              <a16:creationId xmlns:a16="http://schemas.microsoft.com/office/drawing/2014/main" id="{00000000-0008-0000-5C00-00000A000000}"/>
            </a:ext>
          </a:extLst>
        </xdr:cNvPr>
        <xdr:cNvPicPr>
          <a:picLocks noChangeAspect="1" noChangeArrowheads="1"/>
        </xdr:cNvPicPr>
      </xdr:nvPicPr>
      <xdr:blipFill>
        <a:blip xmlns:r="http://schemas.openxmlformats.org/officeDocument/2006/relationships" r:embed="rId1" cstate="print"/>
        <a:srcRect/>
        <a:stretch>
          <a:fillRect/>
        </a:stretch>
      </xdr:blipFill>
      <xdr:spPr bwMode="auto">
        <a:xfrm>
          <a:off x="13512016" y="454025"/>
          <a:ext cx="1004147" cy="1296881"/>
        </a:xfrm>
        <a:prstGeom prst="rect">
          <a:avLst/>
        </a:prstGeom>
        <a:noFill/>
        <a:ln w="9525" algn="ctr">
          <a:miter lim="800000"/>
          <a:headEnd/>
          <a:tailEnd/>
        </a:ln>
      </xdr:spPr>
    </xdr:pic>
    <xdr:clientData/>
  </xdr:twoCellAnchor>
  <xdr:twoCellAnchor editAs="oneCell">
    <xdr:from>
      <xdr:col>3</xdr:col>
      <xdr:colOff>110066</xdr:colOff>
      <xdr:row>2</xdr:row>
      <xdr:rowOff>138642</xdr:rowOff>
    </xdr:from>
    <xdr:to>
      <xdr:col>4</xdr:col>
      <xdr:colOff>259080</xdr:colOff>
      <xdr:row>7</xdr:row>
      <xdr:rowOff>82550</xdr:rowOff>
    </xdr:to>
    <xdr:pic>
      <xdr:nvPicPr>
        <xdr:cNvPr id="11" name="Image 10">
          <a:extLst>
            <a:ext uri="{FF2B5EF4-FFF2-40B4-BE49-F238E27FC236}">
              <a16:creationId xmlns:a16="http://schemas.microsoft.com/office/drawing/2014/main" id="{00000000-0008-0000-5C00-00000B000000}"/>
            </a:ext>
          </a:extLst>
        </xdr:cNvPr>
        <xdr:cNvPicPr/>
      </xdr:nvPicPr>
      <xdr:blipFill>
        <a:blip xmlns:r="http://schemas.openxmlformats.org/officeDocument/2006/relationships" r:embed="rId2"/>
        <a:srcRect/>
        <a:stretch>
          <a:fillRect/>
        </a:stretch>
      </xdr:blipFill>
      <xdr:spPr bwMode="auto">
        <a:xfrm>
          <a:off x="5230706" y="519642"/>
          <a:ext cx="941494" cy="1117388"/>
        </a:xfrm>
        <a:prstGeom prst="rect">
          <a:avLst/>
        </a:prstGeom>
        <a:noFill/>
      </xdr:spPr>
    </xdr:pic>
    <xdr:clientData/>
  </xdr:twoCellAnchor>
</xdr:wsDr>
</file>

<file path=xl/drawings/drawing94.xml><?xml version="1.0" encoding="utf-8"?>
<xdr:wsDr xmlns:xdr="http://schemas.openxmlformats.org/drawingml/2006/spreadsheetDrawing" xmlns:a="http://schemas.openxmlformats.org/drawingml/2006/main">
  <xdr:twoCellAnchor>
    <xdr:from>
      <xdr:col>13</xdr:col>
      <xdr:colOff>348194</xdr:colOff>
      <xdr:row>2</xdr:row>
      <xdr:rowOff>44450</xdr:rowOff>
    </xdr:from>
    <xdr:to>
      <xdr:col>15</xdr:col>
      <xdr:colOff>57151</xdr:colOff>
      <xdr:row>6</xdr:row>
      <xdr:rowOff>139929</xdr:rowOff>
    </xdr:to>
    <xdr:pic>
      <xdr:nvPicPr>
        <xdr:cNvPr id="2" name="Image 1" descr="Armoirievv">
          <a:extLst>
            <a:ext uri="{FF2B5EF4-FFF2-40B4-BE49-F238E27FC236}">
              <a16:creationId xmlns:a16="http://schemas.microsoft.com/office/drawing/2014/main" id="{00000000-0008-0000-5D00-000002000000}"/>
            </a:ext>
          </a:extLst>
        </xdr:cNvPr>
        <xdr:cNvPicPr>
          <a:picLocks noChangeAspect="1" noChangeArrowheads="1"/>
        </xdr:cNvPicPr>
      </xdr:nvPicPr>
      <xdr:blipFill>
        <a:blip xmlns:r="http://schemas.openxmlformats.org/officeDocument/2006/relationships" r:embed="rId1" cstate="print"/>
        <a:srcRect/>
        <a:stretch>
          <a:fillRect/>
        </a:stretch>
      </xdr:blipFill>
      <xdr:spPr bwMode="auto">
        <a:xfrm>
          <a:off x="10886654" y="425450"/>
          <a:ext cx="1011977" cy="1093699"/>
        </a:xfrm>
        <a:prstGeom prst="rect">
          <a:avLst/>
        </a:prstGeom>
        <a:noFill/>
        <a:ln w="9525" algn="ctr">
          <a:miter lim="800000"/>
          <a:headEnd/>
          <a:tailEnd/>
        </a:ln>
      </xdr:spPr>
    </xdr:pic>
    <xdr:clientData/>
  </xdr:twoCellAnchor>
  <xdr:twoCellAnchor editAs="oneCell">
    <xdr:from>
      <xdr:col>3</xdr:col>
      <xdr:colOff>110066</xdr:colOff>
      <xdr:row>2</xdr:row>
      <xdr:rowOff>138642</xdr:rowOff>
    </xdr:from>
    <xdr:to>
      <xdr:col>4</xdr:col>
      <xdr:colOff>495300</xdr:colOff>
      <xdr:row>6</xdr:row>
      <xdr:rowOff>6350</xdr:rowOff>
    </xdr:to>
    <xdr:pic>
      <xdr:nvPicPr>
        <xdr:cNvPr id="3" name="Image 2">
          <a:extLst>
            <a:ext uri="{FF2B5EF4-FFF2-40B4-BE49-F238E27FC236}">
              <a16:creationId xmlns:a16="http://schemas.microsoft.com/office/drawing/2014/main" id="{00000000-0008-0000-5D00-000003000000}"/>
            </a:ext>
          </a:extLst>
        </xdr:cNvPr>
        <xdr:cNvPicPr/>
      </xdr:nvPicPr>
      <xdr:blipFill>
        <a:blip xmlns:r="http://schemas.openxmlformats.org/officeDocument/2006/relationships" r:embed="rId2"/>
        <a:srcRect/>
        <a:stretch>
          <a:fillRect/>
        </a:stretch>
      </xdr:blipFill>
      <xdr:spPr bwMode="auto">
        <a:xfrm>
          <a:off x="4887806" y="519642"/>
          <a:ext cx="941494" cy="865928"/>
        </a:xfrm>
        <a:prstGeom prst="rect">
          <a:avLst/>
        </a:prstGeom>
        <a:noFill/>
      </xdr:spPr>
    </xdr:pic>
    <xdr:clientData/>
  </xdr:twoCellAnchor>
  <xdr:twoCellAnchor>
    <xdr:from>
      <xdr:col>13</xdr:col>
      <xdr:colOff>348194</xdr:colOff>
      <xdr:row>2</xdr:row>
      <xdr:rowOff>44450</xdr:rowOff>
    </xdr:from>
    <xdr:to>
      <xdr:col>15</xdr:col>
      <xdr:colOff>57151</xdr:colOff>
      <xdr:row>6</xdr:row>
      <xdr:rowOff>139929</xdr:rowOff>
    </xdr:to>
    <xdr:pic>
      <xdr:nvPicPr>
        <xdr:cNvPr id="4" name="Image 3" descr="Armoirievv">
          <a:extLst>
            <a:ext uri="{FF2B5EF4-FFF2-40B4-BE49-F238E27FC236}">
              <a16:creationId xmlns:a16="http://schemas.microsoft.com/office/drawing/2014/main" id="{00000000-0008-0000-5D00-000004000000}"/>
            </a:ext>
          </a:extLst>
        </xdr:cNvPr>
        <xdr:cNvPicPr>
          <a:picLocks noChangeAspect="1" noChangeArrowheads="1"/>
        </xdr:cNvPicPr>
      </xdr:nvPicPr>
      <xdr:blipFill>
        <a:blip xmlns:r="http://schemas.openxmlformats.org/officeDocument/2006/relationships" r:embed="rId1" cstate="print"/>
        <a:srcRect/>
        <a:stretch>
          <a:fillRect/>
        </a:stretch>
      </xdr:blipFill>
      <xdr:spPr bwMode="auto">
        <a:xfrm>
          <a:off x="10886654" y="425450"/>
          <a:ext cx="1011977" cy="1093699"/>
        </a:xfrm>
        <a:prstGeom prst="rect">
          <a:avLst/>
        </a:prstGeom>
        <a:noFill/>
        <a:ln w="9525" algn="ctr">
          <a:miter lim="800000"/>
          <a:headEnd/>
          <a:tailEnd/>
        </a:ln>
      </xdr:spPr>
    </xdr:pic>
    <xdr:clientData/>
  </xdr:twoCellAnchor>
  <xdr:twoCellAnchor editAs="oneCell">
    <xdr:from>
      <xdr:col>3</xdr:col>
      <xdr:colOff>110066</xdr:colOff>
      <xdr:row>2</xdr:row>
      <xdr:rowOff>138642</xdr:rowOff>
    </xdr:from>
    <xdr:to>
      <xdr:col>4</xdr:col>
      <xdr:colOff>495300</xdr:colOff>
      <xdr:row>6</xdr:row>
      <xdr:rowOff>6350</xdr:rowOff>
    </xdr:to>
    <xdr:pic>
      <xdr:nvPicPr>
        <xdr:cNvPr id="5" name="Image 4">
          <a:extLst>
            <a:ext uri="{FF2B5EF4-FFF2-40B4-BE49-F238E27FC236}">
              <a16:creationId xmlns:a16="http://schemas.microsoft.com/office/drawing/2014/main" id="{00000000-0008-0000-5D00-000005000000}"/>
            </a:ext>
          </a:extLst>
        </xdr:cNvPr>
        <xdr:cNvPicPr/>
      </xdr:nvPicPr>
      <xdr:blipFill>
        <a:blip xmlns:r="http://schemas.openxmlformats.org/officeDocument/2006/relationships" r:embed="rId2"/>
        <a:srcRect/>
        <a:stretch>
          <a:fillRect/>
        </a:stretch>
      </xdr:blipFill>
      <xdr:spPr bwMode="auto">
        <a:xfrm>
          <a:off x="4887806" y="519642"/>
          <a:ext cx="941494" cy="865928"/>
        </a:xfrm>
        <a:prstGeom prst="rect">
          <a:avLst/>
        </a:prstGeom>
        <a:noFill/>
      </xdr:spPr>
    </xdr:pic>
    <xdr:clientData/>
  </xdr:twoCellAnchor>
  <xdr:twoCellAnchor>
    <xdr:from>
      <xdr:col>13</xdr:col>
      <xdr:colOff>348194</xdr:colOff>
      <xdr:row>2</xdr:row>
      <xdr:rowOff>44450</xdr:rowOff>
    </xdr:from>
    <xdr:to>
      <xdr:col>15</xdr:col>
      <xdr:colOff>57151</xdr:colOff>
      <xdr:row>6</xdr:row>
      <xdr:rowOff>139929</xdr:rowOff>
    </xdr:to>
    <xdr:pic>
      <xdr:nvPicPr>
        <xdr:cNvPr id="6" name="Image 1" descr="Armoirievv">
          <a:extLst>
            <a:ext uri="{FF2B5EF4-FFF2-40B4-BE49-F238E27FC236}">
              <a16:creationId xmlns:a16="http://schemas.microsoft.com/office/drawing/2014/main" id="{00000000-0008-0000-5D00-000006000000}"/>
            </a:ext>
          </a:extLst>
        </xdr:cNvPr>
        <xdr:cNvPicPr>
          <a:picLocks noChangeAspect="1" noChangeArrowheads="1"/>
        </xdr:cNvPicPr>
      </xdr:nvPicPr>
      <xdr:blipFill>
        <a:blip xmlns:r="http://schemas.openxmlformats.org/officeDocument/2006/relationships" r:embed="rId1" cstate="print"/>
        <a:srcRect/>
        <a:stretch>
          <a:fillRect/>
        </a:stretch>
      </xdr:blipFill>
      <xdr:spPr bwMode="auto">
        <a:xfrm>
          <a:off x="10886654" y="425450"/>
          <a:ext cx="1011977" cy="1093699"/>
        </a:xfrm>
        <a:prstGeom prst="rect">
          <a:avLst/>
        </a:prstGeom>
        <a:noFill/>
        <a:ln w="9525" algn="ctr">
          <a:miter lim="800000"/>
          <a:headEnd/>
          <a:tailEnd/>
        </a:ln>
      </xdr:spPr>
    </xdr:pic>
    <xdr:clientData/>
  </xdr:twoCellAnchor>
  <xdr:twoCellAnchor editAs="oneCell">
    <xdr:from>
      <xdr:col>3</xdr:col>
      <xdr:colOff>110066</xdr:colOff>
      <xdr:row>2</xdr:row>
      <xdr:rowOff>138642</xdr:rowOff>
    </xdr:from>
    <xdr:to>
      <xdr:col>4</xdr:col>
      <xdr:colOff>495300</xdr:colOff>
      <xdr:row>6</xdr:row>
      <xdr:rowOff>6350</xdr:rowOff>
    </xdr:to>
    <xdr:pic>
      <xdr:nvPicPr>
        <xdr:cNvPr id="7" name="Image 6">
          <a:extLst>
            <a:ext uri="{FF2B5EF4-FFF2-40B4-BE49-F238E27FC236}">
              <a16:creationId xmlns:a16="http://schemas.microsoft.com/office/drawing/2014/main" id="{00000000-0008-0000-5D00-000007000000}"/>
            </a:ext>
          </a:extLst>
        </xdr:cNvPr>
        <xdr:cNvPicPr/>
      </xdr:nvPicPr>
      <xdr:blipFill>
        <a:blip xmlns:r="http://schemas.openxmlformats.org/officeDocument/2006/relationships" r:embed="rId2"/>
        <a:srcRect/>
        <a:stretch>
          <a:fillRect/>
        </a:stretch>
      </xdr:blipFill>
      <xdr:spPr bwMode="auto">
        <a:xfrm>
          <a:off x="4887806" y="519642"/>
          <a:ext cx="941494" cy="865928"/>
        </a:xfrm>
        <a:prstGeom prst="rect">
          <a:avLst/>
        </a:prstGeom>
        <a:noFill/>
      </xdr:spPr>
    </xdr:pic>
    <xdr:clientData/>
  </xdr:twoCellAnchor>
  <xdr:twoCellAnchor>
    <xdr:from>
      <xdr:col>13</xdr:col>
      <xdr:colOff>348194</xdr:colOff>
      <xdr:row>2</xdr:row>
      <xdr:rowOff>44450</xdr:rowOff>
    </xdr:from>
    <xdr:to>
      <xdr:col>15</xdr:col>
      <xdr:colOff>57151</xdr:colOff>
      <xdr:row>6</xdr:row>
      <xdr:rowOff>139929</xdr:rowOff>
    </xdr:to>
    <xdr:pic>
      <xdr:nvPicPr>
        <xdr:cNvPr id="8" name="Image 7" descr="Armoirievv">
          <a:extLst>
            <a:ext uri="{FF2B5EF4-FFF2-40B4-BE49-F238E27FC236}">
              <a16:creationId xmlns:a16="http://schemas.microsoft.com/office/drawing/2014/main" id="{00000000-0008-0000-5D00-000008000000}"/>
            </a:ext>
          </a:extLst>
        </xdr:cNvPr>
        <xdr:cNvPicPr>
          <a:picLocks noChangeAspect="1" noChangeArrowheads="1"/>
        </xdr:cNvPicPr>
      </xdr:nvPicPr>
      <xdr:blipFill>
        <a:blip xmlns:r="http://schemas.openxmlformats.org/officeDocument/2006/relationships" r:embed="rId1" cstate="print"/>
        <a:srcRect/>
        <a:stretch>
          <a:fillRect/>
        </a:stretch>
      </xdr:blipFill>
      <xdr:spPr bwMode="auto">
        <a:xfrm>
          <a:off x="10886654" y="425450"/>
          <a:ext cx="1011977" cy="1093699"/>
        </a:xfrm>
        <a:prstGeom prst="rect">
          <a:avLst/>
        </a:prstGeom>
        <a:noFill/>
        <a:ln w="9525" algn="ctr">
          <a:miter lim="800000"/>
          <a:headEnd/>
          <a:tailEnd/>
        </a:ln>
      </xdr:spPr>
    </xdr:pic>
    <xdr:clientData/>
  </xdr:twoCellAnchor>
  <xdr:twoCellAnchor editAs="oneCell">
    <xdr:from>
      <xdr:col>3</xdr:col>
      <xdr:colOff>110066</xdr:colOff>
      <xdr:row>2</xdr:row>
      <xdr:rowOff>138642</xdr:rowOff>
    </xdr:from>
    <xdr:to>
      <xdr:col>4</xdr:col>
      <xdr:colOff>495300</xdr:colOff>
      <xdr:row>6</xdr:row>
      <xdr:rowOff>6350</xdr:rowOff>
    </xdr:to>
    <xdr:pic>
      <xdr:nvPicPr>
        <xdr:cNvPr id="9" name="Image 8">
          <a:extLst>
            <a:ext uri="{FF2B5EF4-FFF2-40B4-BE49-F238E27FC236}">
              <a16:creationId xmlns:a16="http://schemas.microsoft.com/office/drawing/2014/main" id="{00000000-0008-0000-5D00-000009000000}"/>
            </a:ext>
          </a:extLst>
        </xdr:cNvPr>
        <xdr:cNvPicPr/>
      </xdr:nvPicPr>
      <xdr:blipFill>
        <a:blip xmlns:r="http://schemas.openxmlformats.org/officeDocument/2006/relationships" r:embed="rId2"/>
        <a:srcRect/>
        <a:stretch>
          <a:fillRect/>
        </a:stretch>
      </xdr:blipFill>
      <xdr:spPr bwMode="auto">
        <a:xfrm>
          <a:off x="4887806" y="519642"/>
          <a:ext cx="941494" cy="865928"/>
        </a:xfrm>
        <a:prstGeom prst="rect">
          <a:avLst/>
        </a:prstGeom>
        <a:noFill/>
      </xdr:spPr>
    </xdr:pic>
    <xdr:clientData/>
  </xdr:twoCellAnchor>
  <xdr:twoCellAnchor>
    <xdr:from>
      <xdr:col>13</xdr:col>
      <xdr:colOff>348194</xdr:colOff>
      <xdr:row>2</xdr:row>
      <xdr:rowOff>44450</xdr:rowOff>
    </xdr:from>
    <xdr:to>
      <xdr:col>15</xdr:col>
      <xdr:colOff>57151</xdr:colOff>
      <xdr:row>6</xdr:row>
      <xdr:rowOff>139929</xdr:rowOff>
    </xdr:to>
    <xdr:pic>
      <xdr:nvPicPr>
        <xdr:cNvPr id="10" name="Image 9" descr="Armoirievv">
          <a:extLst>
            <a:ext uri="{FF2B5EF4-FFF2-40B4-BE49-F238E27FC236}">
              <a16:creationId xmlns:a16="http://schemas.microsoft.com/office/drawing/2014/main" id="{00000000-0008-0000-5D00-00000A000000}"/>
            </a:ext>
          </a:extLst>
        </xdr:cNvPr>
        <xdr:cNvPicPr>
          <a:picLocks noChangeAspect="1" noChangeArrowheads="1"/>
        </xdr:cNvPicPr>
      </xdr:nvPicPr>
      <xdr:blipFill>
        <a:blip xmlns:r="http://schemas.openxmlformats.org/officeDocument/2006/relationships" r:embed="rId1" cstate="print"/>
        <a:srcRect/>
        <a:stretch>
          <a:fillRect/>
        </a:stretch>
      </xdr:blipFill>
      <xdr:spPr bwMode="auto">
        <a:xfrm>
          <a:off x="10886654" y="425450"/>
          <a:ext cx="1011977" cy="1093699"/>
        </a:xfrm>
        <a:prstGeom prst="rect">
          <a:avLst/>
        </a:prstGeom>
        <a:noFill/>
        <a:ln w="9525" algn="ctr">
          <a:miter lim="800000"/>
          <a:headEnd/>
          <a:tailEnd/>
        </a:ln>
      </xdr:spPr>
    </xdr:pic>
    <xdr:clientData/>
  </xdr:twoCellAnchor>
  <xdr:twoCellAnchor editAs="oneCell">
    <xdr:from>
      <xdr:col>3</xdr:col>
      <xdr:colOff>110066</xdr:colOff>
      <xdr:row>2</xdr:row>
      <xdr:rowOff>138642</xdr:rowOff>
    </xdr:from>
    <xdr:to>
      <xdr:col>4</xdr:col>
      <xdr:colOff>495300</xdr:colOff>
      <xdr:row>6</xdr:row>
      <xdr:rowOff>6350</xdr:rowOff>
    </xdr:to>
    <xdr:pic>
      <xdr:nvPicPr>
        <xdr:cNvPr id="11" name="Image 10">
          <a:extLst>
            <a:ext uri="{FF2B5EF4-FFF2-40B4-BE49-F238E27FC236}">
              <a16:creationId xmlns:a16="http://schemas.microsoft.com/office/drawing/2014/main" id="{00000000-0008-0000-5D00-00000B000000}"/>
            </a:ext>
          </a:extLst>
        </xdr:cNvPr>
        <xdr:cNvPicPr/>
      </xdr:nvPicPr>
      <xdr:blipFill>
        <a:blip xmlns:r="http://schemas.openxmlformats.org/officeDocument/2006/relationships" r:embed="rId2"/>
        <a:srcRect/>
        <a:stretch>
          <a:fillRect/>
        </a:stretch>
      </xdr:blipFill>
      <xdr:spPr bwMode="auto">
        <a:xfrm>
          <a:off x="4887806" y="519642"/>
          <a:ext cx="941494" cy="865928"/>
        </a:xfrm>
        <a:prstGeom prst="rect">
          <a:avLst/>
        </a:prstGeom>
        <a:noFill/>
      </xdr:spPr>
    </xdr:pic>
    <xdr:clientData/>
  </xdr:twoCellAnchor>
</xdr:wsDr>
</file>

<file path=xl/drawings/drawing95.xml><?xml version="1.0" encoding="utf-8"?>
<xdr:wsDr xmlns:xdr="http://schemas.openxmlformats.org/drawingml/2006/spreadsheetDrawing" xmlns:a="http://schemas.openxmlformats.org/drawingml/2006/main">
  <xdr:twoCellAnchor>
    <xdr:from>
      <xdr:col>13</xdr:col>
      <xdr:colOff>466576</xdr:colOff>
      <xdr:row>2</xdr:row>
      <xdr:rowOff>73025</xdr:rowOff>
    </xdr:from>
    <xdr:to>
      <xdr:col>14</xdr:col>
      <xdr:colOff>678243</xdr:colOff>
      <xdr:row>8</xdr:row>
      <xdr:rowOff>21166</xdr:rowOff>
    </xdr:to>
    <xdr:pic>
      <xdr:nvPicPr>
        <xdr:cNvPr id="2" name="Image 1" descr="Armoirievv">
          <a:extLst>
            <a:ext uri="{FF2B5EF4-FFF2-40B4-BE49-F238E27FC236}">
              <a16:creationId xmlns:a16="http://schemas.microsoft.com/office/drawing/2014/main" id="{00000000-0008-0000-5E00-000002000000}"/>
            </a:ext>
          </a:extLst>
        </xdr:cNvPr>
        <xdr:cNvPicPr>
          <a:picLocks noChangeAspect="1" noChangeArrowheads="1"/>
        </xdr:cNvPicPr>
      </xdr:nvPicPr>
      <xdr:blipFill>
        <a:blip xmlns:r="http://schemas.openxmlformats.org/officeDocument/2006/relationships" r:embed="rId1" cstate="print"/>
        <a:srcRect/>
        <a:stretch>
          <a:fillRect/>
        </a:stretch>
      </xdr:blipFill>
      <xdr:spPr bwMode="auto">
        <a:xfrm>
          <a:off x="13512016" y="454025"/>
          <a:ext cx="1004147" cy="1296881"/>
        </a:xfrm>
        <a:prstGeom prst="rect">
          <a:avLst/>
        </a:prstGeom>
        <a:noFill/>
        <a:ln w="9525" algn="ctr">
          <a:miter lim="800000"/>
          <a:headEnd/>
          <a:tailEnd/>
        </a:ln>
      </xdr:spPr>
    </xdr:pic>
    <xdr:clientData/>
  </xdr:twoCellAnchor>
  <xdr:twoCellAnchor editAs="oneCell">
    <xdr:from>
      <xdr:col>3</xdr:col>
      <xdr:colOff>110066</xdr:colOff>
      <xdr:row>2</xdr:row>
      <xdr:rowOff>138642</xdr:rowOff>
    </xdr:from>
    <xdr:to>
      <xdr:col>4</xdr:col>
      <xdr:colOff>259080</xdr:colOff>
      <xdr:row>7</xdr:row>
      <xdr:rowOff>82550</xdr:rowOff>
    </xdr:to>
    <xdr:pic>
      <xdr:nvPicPr>
        <xdr:cNvPr id="3" name="Image 2">
          <a:extLst>
            <a:ext uri="{FF2B5EF4-FFF2-40B4-BE49-F238E27FC236}">
              <a16:creationId xmlns:a16="http://schemas.microsoft.com/office/drawing/2014/main" id="{00000000-0008-0000-5E00-000003000000}"/>
            </a:ext>
          </a:extLst>
        </xdr:cNvPr>
        <xdr:cNvPicPr/>
      </xdr:nvPicPr>
      <xdr:blipFill>
        <a:blip xmlns:r="http://schemas.openxmlformats.org/officeDocument/2006/relationships" r:embed="rId2"/>
        <a:srcRect/>
        <a:stretch>
          <a:fillRect/>
        </a:stretch>
      </xdr:blipFill>
      <xdr:spPr bwMode="auto">
        <a:xfrm>
          <a:off x="5230706" y="519642"/>
          <a:ext cx="941494" cy="1117388"/>
        </a:xfrm>
        <a:prstGeom prst="rect">
          <a:avLst/>
        </a:prstGeom>
        <a:noFill/>
      </xdr:spPr>
    </xdr:pic>
    <xdr:clientData/>
  </xdr:twoCellAnchor>
  <xdr:twoCellAnchor>
    <xdr:from>
      <xdr:col>13</xdr:col>
      <xdr:colOff>466576</xdr:colOff>
      <xdr:row>2</xdr:row>
      <xdr:rowOff>73025</xdr:rowOff>
    </xdr:from>
    <xdr:to>
      <xdr:col>14</xdr:col>
      <xdr:colOff>678243</xdr:colOff>
      <xdr:row>8</xdr:row>
      <xdr:rowOff>21166</xdr:rowOff>
    </xdr:to>
    <xdr:pic>
      <xdr:nvPicPr>
        <xdr:cNvPr id="4" name="Image 3" descr="Armoirievv">
          <a:extLst>
            <a:ext uri="{FF2B5EF4-FFF2-40B4-BE49-F238E27FC236}">
              <a16:creationId xmlns:a16="http://schemas.microsoft.com/office/drawing/2014/main" id="{00000000-0008-0000-5E00-000004000000}"/>
            </a:ext>
          </a:extLst>
        </xdr:cNvPr>
        <xdr:cNvPicPr>
          <a:picLocks noChangeAspect="1" noChangeArrowheads="1"/>
        </xdr:cNvPicPr>
      </xdr:nvPicPr>
      <xdr:blipFill>
        <a:blip xmlns:r="http://schemas.openxmlformats.org/officeDocument/2006/relationships" r:embed="rId1" cstate="print"/>
        <a:srcRect/>
        <a:stretch>
          <a:fillRect/>
        </a:stretch>
      </xdr:blipFill>
      <xdr:spPr bwMode="auto">
        <a:xfrm>
          <a:off x="13512016" y="454025"/>
          <a:ext cx="1004147" cy="1296881"/>
        </a:xfrm>
        <a:prstGeom prst="rect">
          <a:avLst/>
        </a:prstGeom>
        <a:noFill/>
        <a:ln w="9525" algn="ctr">
          <a:miter lim="800000"/>
          <a:headEnd/>
          <a:tailEnd/>
        </a:ln>
      </xdr:spPr>
    </xdr:pic>
    <xdr:clientData/>
  </xdr:twoCellAnchor>
  <xdr:twoCellAnchor editAs="oneCell">
    <xdr:from>
      <xdr:col>3</xdr:col>
      <xdr:colOff>110066</xdr:colOff>
      <xdr:row>2</xdr:row>
      <xdr:rowOff>138642</xdr:rowOff>
    </xdr:from>
    <xdr:to>
      <xdr:col>4</xdr:col>
      <xdr:colOff>259080</xdr:colOff>
      <xdr:row>7</xdr:row>
      <xdr:rowOff>82550</xdr:rowOff>
    </xdr:to>
    <xdr:pic>
      <xdr:nvPicPr>
        <xdr:cNvPr id="5" name="Image 4">
          <a:extLst>
            <a:ext uri="{FF2B5EF4-FFF2-40B4-BE49-F238E27FC236}">
              <a16:creationId xmlns:a16="http://schemas.microsoft.com/office/drawing/2014/main" id="{00000000-0008-0000-5E00-000005000000}"/>
            </a:ext>
          </a:extLst>
        </xdr:cNvPr>
        <xdr:cNvPicPr/>
      </xdr:nvPicPr>
      <xdr:blipFill>
        <a:blip xmlns:r="http://schemas.openxmlformats.org/officeDocument/2006/relationships" r:embed="rId2"/>
        <a:srcRect/>
        <a:stretch>
          <a:fillRect/>
        </a:stretch>
      </xdr:blipFill>
      <xdr:spPr bwMode="auto">
        <a:xfrm>
          <a:off x="5230706" y="519642"/>
          <a:ext cx="941494" cy="1117388"/>
        </a:xfrm>
        <a:prstGeom prst="rect">
          <a:avLst/>
        </a:prstGeom>
        <a:noFill/>
      </xdr:spPr>
    </xdr:pic>
    <xdr:clientData/>
  </xdr:twoCellAnchor>
  <xdr:twoCellAnchor>
    <xdr:from>
      <xdr:col>13</xdr:col>
      <xdr:colOff>466576</xdr:colOff>
      <xdr:row>2</xdr:row>
      <xdr:rowOff>73025</xdr:rowOff>
    </xdr:from>
    <xdr:to>
      <xdr:col>14</xdr:col>
      <xdr:colOff>678243</xdr:colOff>
      <xdr:row>8</xdr:row>
      <xdr:rowOff>21166</xdr:rowOff>
    </xdr:to>
    <xdr:pic>
      <xdr:nvPicPr>
        <xdr:cNvPr id="6" name="Image 5" descr="Armoirievv">
          <a:extLst>
            <a:ext uri="{FF2B5EF4-FFF2-40B4-BE49-F238E27FC236}">
              <a16:creationId xmlns:a16="http://schemas.microsoft.com/office/drawing/2014/main" id="{00000000-0008-0000-5E00-000006000000}"/>
            </a:ext>
          </a:extLst>
        </xdr:cNvPr>
        <xdr:cNvPicPr>
          <a:picLocks noChangeAspect="1" noChangeArrowheads="1"/>
        </xdr:cNvPicPr>
      </xdr:nvPicPr>
      <xdr:blipFill>
        <a:blip xmlns:r="http://schemas.openxmlformats.org/officeDocument/2006/relationships" r:embed="rId1" cstate="print"/>
        <a:srcRect/>
        <a:stretch>
          <a:fillRect/>
        </a:stretch>
      </xdr:blipFill>
      <xdr:spPr bwMode="auto">
        <a:xfrm>
          <a:off x="13512016" y="454025"/>
          <a:ext cx="1004147" cy="1296881"/>
        </a:xfrm>
        <a:prstGeom prst="rect">
          <a:avLst/>
        </a:prstGeom>
        <a:noFill/>
        <a:ln w="9525" algn="ctr">
          <a:miter lim="800000"/>
          <a:headEnd/>
          <a:tailEnd/>
        </a:ln>
      </xdr:spPr>
    </xdr:pic>
    <xdr:clientData/>
  </xdr:twoCellAnchor>
  <xdr:twoCellAnchor editAs="oneCell">
    <xdr:from>
      <xdr:col>3</xdr:col>
      <xdr:colOff>110066</xdr:colOff>
      <xdr:row>2</xdr:row>
      <xdr:rowOff>138642</xdr:rowOff>
    </xdr:from>
    <xdr:to>
      <xdr:col>4</xdr:col>
      <xdr:colOff>259080</xdr:colOff>
      <xdr:row>7</xdr:row>
      <xdr:rowOff>82550</xdr:rowOff>
    </xdr:to>
    <xdr:pic>
      <xdr:nvPicPr>
        <xdr:cNvPr id="7" name="Image 6">
          <a:extLst>
            <a:ext uri="{FF2B5EF4-FFF2-40B4-BE49-F238E27FC236}">
              <a16:creationId xmlns:a16="http://schemas.microsoft.com/office/drawing/2014/main" id="{00000000-0008-0000-5E00-000007000000}"/>
            </a:ext>
          </a:extLst>
        </xdr:cNvPr>
        <xdr:cNvPicPr/>
      </xdr:nvPicPr>
      <xdr:blipFill>
        <a:blip xmlns:r="http://schemas.openxmlformats.org/officeDocument/2006/relationships" r:embed="rId2"/>
        <a:srcRect/>
        <a:stretch>
          <a:fillRect/>
        </a:stretch>
      </xdr:blipFill>
      <xdr:spPr bwMode="auto">
        <a:xfrm>
          <a:off x="5230706" y="519642"/>
          <a:ext cx="941494" cy="1117388"/>
        </a:xfrm>
        <a:prstGeom prst="rect">
          <a:avLst/>
        </a:prstGeom>
        <a:noFill/>
      </xdr:spPr>
    </xdr:pic>
    <xdr:clientData/>
  </xdr:twoCellAnchor>
  <xdr:twoCellAnchor>
    <xdr:from>
      <xdr:col>13</xdr:col>
      <xdr:colOff>466576</xdr:colOff>
      <xdr:row>2</xdr:row>
      <xdr:rowOff>73025</xdr:rowOff>
    </xdr:from>
    <xdr:to>
      <xdr:col>14</xdr:col>
      <xdr:colOff>678243</xdr:colOff>
      <xdr:row>8</xdr:row>
      <xdr:rowOff>21166</xdr:rowOff>
    </xdr:to>
    <xdr:pic>
      <xdr:nvPicPr>
        <xdr:cNvPr id="8" name="Image 7" descr="Armoirievv">
          <a:extLst>
            <a:ext uri="{FF2B5EF4-FFF2-40B4-BE49-F238E27FC236}">
              <a16:creationId xmlns:a16="http://schemas.microsoft.com/office/drawing/2014/main" id="{00000000-0008-0000-5E00-000008000000}"/>
            </a:ext>
          </a:extLst>
        </xdr:cNvPr>
        <xdr:cNvPicPr>
          <a:picLocks noChangeAspect="1" noChangeArrowheads="1"/>
        </xdr:cNvPicPr>
      </xdr:nvPicPr>
      <xdr:blipFill>
        <a:blip xmlns:r="http://schemas.openxmlformats.org/officeDocument/2006/relationships" r:embed="rId1" cstate="print"/>
        <a:srcRect/>
        <a:stretch>
          <a:fillRect/>
        </a:stretch>
      </xdr:blipFill>
      <xdr:spPr bwMode="auto">
        <a:xfrm>
          <a:off x="13512016" y="454025"/>
          <a:ext cx="1004147" cy="1296881"/>
        </a:xfrm>
        <a:prstGeom prst="rect">
          <a:avLst/>
        </a:prstGeom>
        <a:noFill/>
        <a:ln w="9525" algn="ctr">
          <a:miter lim="800000"/>
          <a:headEnd/>
          <a:tailEnd/>
        </a:ln>
      </xdr:spPr>
    </xdr:pic>
    <xdr:clientData/>
  </xdr:twoCellAnchor>
  <xdr:twoCellAnchor editAs="oneCell">
    <xdr:from>
      <xdr:col>3</xdr:col>
      <xdr:colOff>110066</xdr:colOff>
      <xdr:row>2</xdr:row>
      <xdr:rowOff>138642</xdr:rowOff>
    </xdr:from>
    <xdr:to>
      <xdr:col>4</xdr:col>
      <xdr:colOff>259080</xdr:colOff>
      <xdr:row>7</xdr:row>
      <xdr:rowOff>82550</xdr:rowOff>
    </xdr:to>
    <xdr:pic>
      <xdr:nvPicPr>
        <xdr:cNvPr id="9" name="Image 8">
          <a:extLst>
            <a:ext uri="{FF2B5EF4-FFF2-40B4-BE49-F238E27FC236}">
              <a16:creationId xmlns:a16="http://schemas.microsoft.com/office/drawing/2014/main" id="{00000000-0008-0000-5E00-000009000000}"/>
            </a:ext>
          </a:extLst>
        </xdr:cNvPr>
        <xdr:cNvPicPr/>
      </xdr:nvPicPr>
      <xdr:blipFill>
        <a:blip xmlns:r="http://schemas.openxmlformats.org/officeDocument/2006/relationships" r:embed="rId2"/>
        <a:srcRect/>
        <a:stretch>
          <a:fillRect/>
        </a:stretch>
      </xdr:blipFill>
      <xdr:spPr bwMode="auto">
        <a:xfrm>
          <a:off x="5230706" y="519642"/>
          <a:ext cx="941494" cy="1117388"/>
        </a:xfrm>
        <a:prstGeom prst="rect">
          <a:avLst/>
        </a:prstGeom>
        <a:noFill/>
      </xdr:spPr>
    </xdr:pic>
    <xdr:clientData/>
  </xdr:twoCellAnchor>
  <xdr:twoCellAnchor>
    <xdr:from>
      <xdr:col>13</xdr:col>
      <xdr:colOff>466576</xdr:colOff>
      <xdr:row>2</xdr:row>
      <xdr:rowOff>73025</xdr:rowOff>
    </xdr:from>
    <xdr:to>
      <xdr:col>14</xdr:col>
      <xdr:colOff>678243</xdr:colOff>
      <xdr:row>8</xdr:row>
      <xdr:rowOff>21166</xdr:rowOff>
    </xdr:to>
    <xdr:pic>
      <xdr:nvPicPr>
        <xdr:cNvPr id="10" name="Image 9" descr="Armoirievv">
          <a:extLst>
            <a:ext uri="{FF2B5EF4-FFF2-40B4-BE49-F238E27FC236}">
              <a16:creationId xmlns:a16="http://schemas.microsoft.com/office/drawing/2014/main" id="{00000000-0008-0000-5E00-00000A000000}"/>
            </a:ext>
          </a:extLst>
        </xdr:cNvPr>
        <xdr:cNvPicPr>
          <a:picLocks noChangeAspect="1" noChangeArrowheads="1"/>
        </xdr:cNvPicPr>
      </xdr:nvPicPr>
      <xdr:blipFill>
        <a:blip xmlns:r="http://schemas.openxmlformats.org/officeDocument/2006/relationships" r:embed="rId1" cstate="print"/>
        <a:srcRect/>
        <a:stretch>
          <a:fillRect/>
        </a:stretch>
      </xdr:blipFill>
      <xdr:spPr bwMode="auto">
        <a:xfrm>
          <a:off x="13512016" y="454025"/>
          <a:ext cx="1004147" cy="1296881"/>
        </a:xfrm>
        <a:prstGeom prst="rect">
          <a:avLst/>
        </a:prstGeom>
        <a:noFill/>
        <a:ln w="9525" algn="ctr">
          <a:miter lim="800000"/>
          <a:headEnd/>
          <a:tailEnd/>
        </a:ln>
      </xdr:spPr>
    </xdr:pic>
    <xdr:clientData/>
  </xdr:twoCellAnchor>
  <xdr:twoCellAnchor editAs="oneCell">
    <xdr:from>
      <xdr:col>3</xdr:col>
      <xdr:colOff>110066</xdr:colOff>
      <xdr:row>2</xdr:row>
      <xdr:rowOff>138642</xdr:rowOff>
    </xdr:from>
    <xdr:to>
      <xdr:col>4</xdr:col>
      <xdr:colOff>259080</xdr:colOff>
      <xdr:row>7</xdr:row>
      <xdr:rowOff>82550</xdr:rowOff>
    </xdr:to>
    <xdr:pic>
      <xdr:nvPicPr>
        <xdr:cNvPr id="11" name="Image 10">
          <a:extLst>
            <a:ext uri="{FF2B5EF4-FFF2-40B4-BE49-F238E27FC236}">
              <a16:creationId xmlns:a16="http://schemas.microsoft.com/office/drawing/2014/main" id="{00000000-0008-0000-5E00-00000B000000}"/>
            </a:ext>
          </a:extLst>
        </xdr:cNvPr>
        <xdr:cNvPicPr/>
      </xdr:nvPicPr>
      <xdr:blipFill>
        <a:blip xmlns:r="http://schemas.openxmlformats.org/officeDocument/2006/relationships" r:embed="rId2"/>
        <a:srcRect/>
        <a:stretch>
          <a:fillRect/>
        </a:stretch>
      </xdr:blipFill>
      <xdr:spPr bwMode="auto">
        <a:xfrm>
          <a:off x="5230706" y="519642"/>
          <a:ext cx="941494" cy="1117388"/>
        </a:xfrm>
        <a:prstGeom prst="rect">
          <a:avLst/>
        </a:prstGeom>
        <a:noFill/>
      </xdr:spPr>
    </xdr:pic>
    <xdr:clientData/>
  </xdr:twoCellAnchor>
</xdr:wsDr>
</file>

<file path=xl/drawings/drawing96.xml><?xml version="1.0" encoding="utf-8"?>
<xdr:wsDr xmlns:xdr="http://schemas.openxmlformats.org/drawingml/2006/spreadsheetDrawing" xmlns:a="http://schemas.openxmlformats.org/drawingml/2006/main">
  <xdr:twoCellAnchor>
    <xdr:from>
      <xdr:col>13</xdr:col>
      <xdr:colOff>348194</xdr:colOff>
      <xdr:row>2</xdr:row>
      <xdr:rowOff>44450</xdr:rowOff>
    </xdr:from>
    <xdr:to>
      <xdr:col>15</xdr:col>
      <xdr:colOff>57151</xdr:colOff>
      <xdr:row>6</xdr:row>
      <xdr:rowOff>139929</xdr:rowOff>
    </xdr:to>
    <xdr:pic>
      <xdr:nvPicPr>
        <xdr:cNvPr id="2" name="Image 1" descr="Armoirievv">
          <a:extLst>
            <a:ext uri="{FF2B5EF4-FFF2-40B4-BE49-F238E27FC236}">
              <a16:creationId xmlns:a16="http://schemas.microsoft.com/office/drawing/2014/main" id="{00000000-0008-0000-5F00-000002000000}"/>
            </a:ext>
          </a:extLst>
        </xdr:cNvPr>
        <xdr:cNvPicPr>
          <a:picLocks noChangeAspect="1" noChangeArrowheads="1"/>
        </xdr:cNvPicPr>
      </xdr:nvPicPr>
      <xdr:blipFill>
        <a:blip xmlns:r="http://schemas.openxmlformats.org/officeDocument/2006/relationships" r:embed="rId1" cstate="print"/>
        <a:srcRect/>
        <a:stretch>
          <a:fillRect/>
        </a:stretch>
      </xdr:blipFill>
      <xdr:spPr bwMode="auto">
        <a:xfrm>
          <a:off x="10886654" y="425450"/>
          <a:ext cx="1011977" cy="1093699"/>
        </a:xfrm>
        <a:prstGeom prst="rect">
          <a:avLst/>
        </a:prstGeom>
        <a:noFill/>
        <a:ln w="9525" algn="ctr">
          <a:miter lim="800000"/>
          <a:headEnd/>
          <a:tailEnd/>
        </a:ln>
      </xdr:spPr>
    </xdr:pic>
    <xdr:clientData/>
  </xdr:twoCellAnchor>
  <xdr:twoCellAnchor editAs="oneCell">
    <xdr:from>
      <xdr:col>3</xdr:col>
      <xdr:colOff>110066</xdr:colOff>
      <xdr:row>2</xdr:row>
      <xdr:rowOff>138642</xdr:rowOff>
    </xdr:from>
    <xdr:to>
      <xdr:col>4</xdr:col>
      <xdr:colOff>495300</xdr:colOff>
      <xdr:row>6</xdr:row>
      <xdr:rowOff>6350</xdr:rowOff>
    </xdr:to>
    <xdr:pic>
      <xdr:nvPicPr>
        <xdr:cNvPr id="3" name="Image 2">
          <a:extLst>
            <a:ext uri="{FF2B5EF4-FFF2-40B4-BE49-F238E27FC236}">
              <a16:creationId xmlns:a16="http://schemas.microsoft.com/office/drawing/2014/main" id="{00000000-0008-0000-5F00-000003000000}"/>
            </a:ext>
          </a:extLst>
        </xdr:cNvPr>
        <xdr:cNvPicPr/>
      </xdr:nvPicPr>
      <xdr:blipFill>
        <a:blip xmlns:r="http://schemas.openxmlformats.org/officeDocument/2006/relationships" r:embed="rId2"/>
        <a:srcRect/>
        <a:stretch>
          <a:fillRect/>
        </a:stretch>
      </xdr:blipFill>
      <xdr:spPr bwMode="auto">
        <a:xfrm>
          <a:off x="4887806" y="519642"/>
          <a:ext cx="941494" cy="865928"/>
        </a:xfrm>
        <a:prstGeom prst="rect">
          <a:avLst/>
        </a:prstGeom>
        <a:noFill/>
      </xdr:spPr>
    </xdr:pic>
    <xdr:clientData/>
  </xdr:twoCellAnchor>
  <xdr:twoCellAnchor>
    <xdr:from>
      <xdr:col>13</xdr:col>
      <xdr:colOff>348194</xdr:colOff>
      <xdr:row>2</xdr:row>
      <xdr:rowOff>44450</xdr:rowOff>
    </xdr:from>
    <xdr:to>
      <xdr:col>15</xdr:col>
      <xdr:colOff>57151</xdr:colOff>
      <xdr:row>6</xdr:row>
      <xdr:rowOff>139929</xdr:rowOff>
    </xdr:to>
    <xdr:pic>
      <xdr:nvPicPr>
        <xdr:cNvPr id="4" name="Image 3" descr="Armoirievv">
          <a:extLst>
            <a:ext uri="{FF2B5EF4-FFF2-40B4-BE49-F238E27FC236}">
              <a16:creationId xmlns:a16="http://schemas.microsoft.com/office/drawing/2014/main" id="{00000000-0008-0000-5F00-000004000000}"/>
            </a:ext>
          </a:extLst>
        </xdr:cNvPr>
        <xdr:cNvPicPr>
          <a:picLocks noChangeAspect="1" noChangeArrowheads="1"/>
        </xdr:cNvPicPr>
      </xdr:nvPicPr>
      <xdr:blipFill>
        <a:blip xmlns:r="http://schemas.openxmlformats.org/officeDocument/2006/relationships" r:embed="rId1" cstate="print"/>
        <a:srcRect/>
        <a:stretch>
          <a:fillRect/>
        </a:stretch>
      </xdr:blipFill>
      <xdr:spPr bwMode="auto">
        <a:xfrm>
          <a:off x="10886654" y="425450"/>
          <a:ext cx="1011977" cy="1093699"/>
        </a:xfrm>
        <a:prstGeom prst="rect">
          <a:avLst/>
        </a:prstGeom>
        <a:noFill/>
        <a:ln w="9525" algn="ctr">
          <a:miter lim="800000"/>
          <a:headEnd/>
          <a:tailEnd/>
        </a:ln>
      </xdr:spPr>
    </xdr:pic>
    <xdr:clientData/>
  </xdr:twoCellAnchor>
  <xdr:twoCellAnchor editAs="oneCell">
    <xdr:from>
      <xdr:col>3</xdr:col>
      <xdr:colOff>110066</xdr:colOff>
      <xdr:row>2</xdr:row>
      <xdr:rowOff>138642</xdr:rowOff>
    </xdr:from>
    <xdr:to>
      <xdr:col>4</xdr:col>
      <xdr:colOff>495300</xdr:colOff>
      <xdr:row>6</xdr:row>
      <xdr:rowOff>6350</xdr:rowOff>
    </xdr:to>
    <xdr:pic>
      <xdr:nvPicPr>
        <xdr:cNvPr id="5" name="Image 4">
          <a:extLst>
            <a:ext uri="{FF2B5EF4-FFF2-40B4-BE49-F238E27FC236}">
              <a16:creationId xmlns:a16="http://schemas.microsoft.com/office/drawing/2014/main" id="{00000000-0008-0000-5F00-000005000000}"/>
            </a:ext>
          </a:extLst>
        </xdr:cNvPr>
        <xdr:cNvPicPr/>
      </xdr:nvPicPr>
      <xdr:blipFill>
        <a:blip xmlns:r="http://schemas.openxmlformats.org/officeDocument/2006/relationships" r:embed="rId2"/>
        <a:srcRect/>
        <a:stretch>
          <a:fillRect/>
        </a:stretch>
      </xdr:blipFill>
      <xdr:spPr bwMode="auto">
        <a:xfrm>
          <a:off x="4887806" y="519642"/>
          <a:ext cx="941494" cy="865928"/>
        </a:xfrm>
        <a:prstGeom prst="rect">
          <a:avLst/>
        </a:prstGeom>
        <a:noFill/>
      </xdr:spPr>
    </xdr:pic>
    <xdr:clientData/>
  </xdr:twoCellAnchor>
  <xdr:twoCellAnchor>
    <xdr:from>
      <xdr:col>13</xdr:col>
      <xdr:colOff>348194</xdr:colOff>
      <xdr:row>2</xdr:row>
      <xdr:rowOff>44450</xdr:rowOff>
    </xdr:from>
    <xdr:to>
      <xdr:col>15</xdr:col>
      <xdr:colOff>57151</xdr:colOff>
      <xdr:row>6</xdr:row>
      <xdr:rowOff>139929</xdr:rowOff>
    </xdr:to>
    <xdr:pic>
      <xdr:nvPicPr>
        <xdr:cNvPr id="6" name="Image 1" descr="Armoirievv">
          <a:extLst>
            <a:ext uri="{FF2B5EF4-FFF2-40B4-BE49-F238E27FC236}">
              <a16:creationId xmlns:a16="http://schemas.microsoft.com/office/drawing/2014/main" id="{00000000-0008-0000-5F00-000006000000}"/>
            </a:ext>
          </a:extLst>
        </xdr:cNvPr>
        <xdr:cNvPicPr>
          <a:picLocks noChangeAspect="1" noChangeArrowheads="1"/>
        </xdr:cNvPicPr>
      </xdr:nvPicPr>
      <xdr:blipFill>
        <a:blip xmlns:r="http://schemas.openxmlformats.org/officeDocument/2006/relationships" r:embed="rId1" cstate="print"/>
        <a:srcRect/>
        <a:stretch>
          <a:fillRect/>
        </a:stretch>
      </xdr:blipFill>
      <xdr:spPr bwMode="auto">
        <a:xfrm>
          <a:off x="10886654" y="425450"/>
          <a:ext cx="1011977" cy="1093699"/>
        </a:xfrm>
        <a:prstGeom prst="rect">
          <a:avLst/>
        </a:prstGeom>
        <a:noFill/>
        <a:ln w="9525" algn="ctr">
          <a:miter lim="800000"/>
          <a:headEnd/>
          <a:tailEnd/>
        </a:ln>
      </xdr:spPr>
    </xdr:pic>
    <xdr:clientData/>
  </xdr:twoCellAnchor>
  <xdr:twoCellAnchor editAs="oneCell">
    <xdr:from>
      <xdr:col>3</xdr:col>
      <xdr:colOff>110066</xdr:colOff>
      <xdr:row>2</xdr:row>
      <xdr:rowOff>138642</xdr:rowOff>
    </xdr:from>
    <xdr:to>
      <xdr:col>4</xdr:col>
      <xdr:colOff>495300</xdr:colOff>
      <xdr:row>6</xdr:row>
      <xdr:rowOff>6350</xdr:rowOff>
    </xdr:to>
    <xdr:pic>
      <xdr:nvPicPr>
        <xdr:cNvPr id="7" name="Image 6">
          <a:extLst>
            <a:ext uri="{FF2B5EF4-FFF2-40B4-BE49-F238E27FC236}">
              <a16:creationId xmlns:a16="http://schemas.microsoft.com/office/drawing/2014/main" id="{00000000-0008-0000-5F00-000007000000}"/>
            </a:ext>
          </a:extLst>
        </xdr:cNvPr>
        <xdr:cNvPicPr/>
      </xdr:nvPicPr>
      <xdr:blipFill>
        <a:blip xmlns:r="http://schemas.openxmlformats.org/officeDocument/2006/relationships" r:embed="rId2"/>
        <a:srcRect/>
        <a:stretch>
          <a:fillRect/>
        </a:stretch>
      </xdr:blipFill>
      <xdr:spPr bwMode="auto">
        <a:xfrm>
          <a:off x="4887806" y="519642"/>
          <a:ext cx="941494" cy="865928"/>
        </a:xfrm>
        <a:prstGeom prst="rect">
          <a:avLst/>
        </a:prstGeom>
        <a:noFill/>
      </xdr:spPr>
    </xdr:pic>
    <xdr:clientData/>
  </xdr:twoCellAnchor>
  <xdr:twoCellAnchor>
    <xdr:from>
      <xdr:col>13</xdr:col>
      <xdr:colOff>348194</xdr:colOff>
      <xdr:row>2</xdr:row>
      <xdr:rowOff>44450</xdr:rowOff>
    </xdr:from>
    <xdr:to>
      <xdr:col>15</xdr:col>
      <xdr:colOff>57151</xdr:colOff>
      <xdr:row>6</xdr:row>
      <xdr:rowOff>139929</xdr:rowOff>
    </xdr:to>
    <xdr:pic>
      <xdr:nvPicPr>
        <xdr:cNvPr id="8" name="Image 7" descr="Armoirievv">
          <a:extLst>
            <a:ext uri="{FF2B5EF4-FFF2-40B4-BE49-F238E27FC236}">
              <a16:creationId xmlns:a16="http://schemas.microsoft.com/office/drawing/2014/main" id="{00000000-0008-0000-5F00-000008000000}"/>
            </a:ext>
          </a:extLst>
        </xdr:cNvPr>
        <xdr:cNvPicPr>
          <a:picLocks noChangeAspect="1" noChangeArrowheads="1"/>
        </xdr:cNvPicPr>
      </xdr:nvPicPr>
      <xdr:blipFill>
        <a:blip xmlns:r="http://schemas.openxmlformats.org/officeDocument/2006/relationships" r:embed="rId1" cstate="print"/>
        <a:srcRect/>
        <a:stretch>
          <a:fillRect/>
        </a:stretch>
      </xdr:blipFill>
      <xdr:spPr bwMode="auto">
        <a:xfrm>
          <a:off x="10886654" y="425450"/>
          <a:ext cx="1011977" cy="1093699"/>
        </a:xfrm>
        <a:prstGeom prst="rect">
          <a:avLst/>
        </a:prstGeom>
        <a:noFill/>
        <a:ln w="9525" algn="ctr">
          <a:miter lim="800000"/>
          <a:headEnd/>
          <a:tailEnd/>
        </a:ln>
      </xdr:spPr>
    </xdr:pic>
    <xdr:clientData/>
  </xdr:twoCellAnchor>
  <xdr:twoCellAnchor editAs="oneCell">
    <xdr:from>
      <xdr:col>3</xdr:col>
      <xdr:colOff>110066</xdr:colOff>
      <xdr:row>2</xdr:row>
      <xdr:rowOff>138642</xdr:rowOff>
    </xdr:from>
    <xdr:to>
      <xdr:col>4</xdr:col>
      <xdr:colOff>495300</xdr:colOff>
      <xdr:row>6</xdr:row>
      <xdr:rowOff>6350</xdr:rowOff>
    </xdr:to>
    <xdr:pic>
      <xdr:nvPicPr>
        <xdr:cNvPr id="9" name="Image 8">
          <a:extLst>
            <a:ext uri="{FF2B5EF4-FFF2-40B4-BE49-F238E27FC236}">
              <a16:creationId xmlns:a16="http://schemas.microsoft.com/office/drawing/2014/main" id="{00000000-0008-0000-5F00-000009000000}"/>
            </a:ext>
          </a:extLst>
        </xdr:cNvPr>
        <xdr:cNvPicPr/>
      </xdr:nvPicPr>
      <xdr:blipFill>
        <a:blip xmlns:r="http://schemas.openxmlformats.org/officeDocument/2006/relationships" r:embed="rId2"/>
        <a:srcRect/>
        <a:stretch>
          <a:fillRect/>
        </a:stretch>
      </xdr:blipFill>
      <xdr:spPr bwMode="auto">
        <a:xfrm>
          <a:off x="4887806" y="519642"/>
          <a:ext cx="941494" cy="865928"/>
        </a:xfrm>
        <a:prstGeom prst="rect">
          <a:avLst/>
        </a:prstGeom>
        <a:noFill/>
      </xdr:spPr>
    </xdr:pic>
    <xdr:clientData/>
  </xdr:twoCellAnchor>
  <xdr:twoCellAnchor>
    <xdr:from>
      <xdr:col>13</xdr:col>
      <xdr:colOff>348194</xdr:colOff>
      <xdr:row>2</xdr:row>
      <xdr:rowOff>44450</xdr:rowOff>
    </xdr:from>
    <xdr:to>
      <xdr:col>15</xdr:col>
      <xdr:colOff>57151</xdr:colOff>
      <xdr:row>6</xdr:row>
      <xdr:rowOff>139929</xdr:rowOff>
    </xdr:to>
    <xdr:pic>
      <xdr:nvPicPr>
        <xdr:cNvPr id="10" name="Image 9" descr="Armoirievv">
          <a:extLst>
            <a:ext uri="{FF2B5EF4-FFF2-40B4-BE49-F238E27FC236}">
              <a16:creationId xmlns:a16="http://schemas.microsoft.com/office/drawing/2014/main" id="{00000000-0008-0000-5F00-00000A000000}"/>
            </a:ext>
          </a:extLst>
        </xdr:cNvPr>
        <xdr:cNvPicPr>
          <a:picLocks noChangeAspect="1" noChangeArrowheads="1"/>
        </xdr:cNvPicPr>
      </xdr:nvPicPr>
      <xdr:blipFill>
        <a:blip xmlns:r="http://schemas.openxmlformats.org/officeDocument/2006/relationships" r:embed="rId1" cstate="print"/>
        <a:srcRect/>
        <a:stretch>
          <a:fillRect/>
        </a:stretch>
      </xdr:blipFill>
      <xdr:spPr bwMode="auto">
        <a:xfrm>
          <a:off x="10886654" y="425450"/>
          <a:ext cx="1011977" cy="1093699"/>
        </a:xfrm>
        <a:prstGeom prst="rect">
          <a:avLst/>
        </a:prstGeom>
        <a:noFill/>
        <a:ln w="9525" algn="ctr">
          <a:miter lim="800000"/>
          <a:headEnd/>
          <a:tailEnd/>
        </a:ln>
      </xdr:spPr>
    </xdr:pic>
    <xdr:clientData/>
  </xdr:twoCellAnchor>
  <xdr:twoCellAnchor editAs="oneCell">
    <xdr:from>
      <xdr:col>3</xdr:col>
      <xdr:colOff>110066</xdr:colOff>
      <xdr:row>2</xdr:row>
      <xdr:rowOff>138642</xdr:rowOff>
    </xdr:from>
    <xdr:to>
      <xdr:col>4</xdr:col>
      <xdr:colOff>495300</xdr:colOff>
      <xdr:row>6</xdr:row>
      <xdr:rowOff>6350</xdr:rowOff>
    </xdr:to>
    <xdr:pic>
      <xdr:nvPicPr>
        <xdr:cNvPr id="11" name="Image 10">
          <a:extLst>
            <a:ext uri="{FF2B5EF4-FFF2-40B4-BE49-F238E27FC236}">
              <a16:creationId xmlns:a16="http://schemas.microsoft.com/office/drawing/2014/main" id="{00000000-0008-0000-5F00-00000B000000}"/>
            </a:ext>
          </a:extLst>
        </xdr:cNvPr>
        <xdr:cNvPicPr/>
      </xdr:nvPicPr>
      <xdr:blipFill>
        <a:blip xmlns:r="http://schemas.openxmlformats.org/officeDocument/2006/relationships" r:embed="rId2"/>
        <a:srcRect/>
        <a:stretch>
          <a:fillRect/>
        </a:stretch>
      </xdr:blipFill>
      <xdr:spPr bwMode="auto">
        <a:xfrm>
          <a:off x="4887806" y="519642"/>
          <a:ext cx="941494" cy="865928"/>
        </a:xfrm>
        <a:prstGeom prst="rect">
          <a:avLst/>
        </a:prstGeom>
        <a:noFill/>
      </xdr:spPr>
    </xdr:pic>
    <xdr:clientData/>
  </xdr:twoCellAnchor>
</xdr:wsDr>
</file>

<file path=xl/drawings/drawing97.xml><?xml version="1.0" encoding="utf-8"?>
<xdr:wsDr xmlns:xdr="http://schemas.openxmlformats.org/drawingml/2006/spreadsheetDrawing" xmlns:a="http://schemas.openxmlformats.org/drawingml/2006/main">
  <xdr:twoCellAnchor>
    <xdr:from>
      <xdr:col>13</xdr:col>
      <xdr:colOff>466576</xdr:colOff>
      <xdr:row>2</xdr:row>
      <xdr:rowOff>73025</xdr:rowOff>
    </xdr:from>
    <xdr:to>
      <xdr:col>14</xdr:col>
      <xdr:colOff>678243</xdr:colOff>
      <xdr:row>8</xdr:row>
      <xdr:rowOff>21166</xdr:rowOff>
    </xdr:to>
    <xdr:pic>
      <xdr:nvPicPr>
        <xdr:cNvPr id="2" name="Image 1" descr="Armoirievv">
          <a:extLst>
            <a:ext uri="{FF2B5EF4-FFF2-40B4-BE49-F238E27FC236}">
              <a16:creationId xmlns:a16="http://schemas.microsoft.com/office/drawing/2014/main" id="{00000000-0008-0000-6000-000002000000}"/>
            </a:ext>
          </a:extLst>
        </xdr:cNvPr>
        <xdr:cNvPicPr>
          <a:picLocks noChangeAspect="1" noChangeArrowheads="1"/>
        </xdr:cNvPicPr>
      </xdr:nvPicPr>
      <xdr:blipFill>
        <a:blip xmlns:r="http://schemas.openxmlformats.org/officeDocument/2006/relationships" r:embed="rId1" cstate="print"/>
        <a:srcRect/>
        <a:stretch>
          <a:fillRect/>
        </a:stretch>
      </xdr:blipFill>
      <xdr:spPr bwMode="auto">
        <a:xfrm>
          <a:off x="13512016" y="454025"/>
          <a:ext cx="1004147" cy="1296881"/>
        </a:xfrm>
        <a:prstGeom prst="rect">
          <a:avLst/>
        </a:prstGeom>
        <a:noFill/>
        <a:ln w="9525" algn="ctr">
          <a:miter lim="800000"/>
          <a:headEnd/>
          <a:tailEnd/>
        </a:ln>
      </xdr:spPr>
    </xdr:pic>
    <xdr:clientData/>
  </xdr:twoCellAnchor>
  <xdr:twoCellAnchor editAs="oneCell">
    <xdr:from>
      <xdr:col>3</xdr:col>
      <xdr:colOff>110066</xdr:colOff>
      <xdr:row>2</xdr:row>
      <xdr:rowOff>138642</xdr:rowOff>
    </xdr:from>
    <xdr:to>
      <xdr:col>4</xdr:col>
      <xdr:colOff>259080</xdr:colOff>
      <xdr:row>7</xdr:row>
      <xdr:rowOff>82550</xdr:rowOff>
    </xdr:to>
    <xdr:pic>
      <xdr:nvPicPr>
        <xdr:cNvPr id="3" name="Image 2">
          <a:extLst>
            <a:ext uri="{FF2B5EF4-FFF2-40B4-BE49-F238E27FC236}">
              <a16:creationId xmlns:a16="http://schemas.microsoft.com/office/drawing/2014/main" id="{00000000-0008-0000-6000-000003000000}"/>
            </a:ext>
          </a:extLst>
        </xdr:cNvPr>
        <xdr:cNvPicPr/>
      </xdr:nvPicPr>
      <xdr:blipFill>
        <a:blip xmlns:r="http://schemas.openxmlformats.org/officeDocument/2006/relationships" r:embed="rId2"/>
        <a:srcRect/>
        <a:stretch>
          <a:fillRect/>
        </a:stretch>
      </xdr:blipFill>
      <xdr:spPr bwMode="auto">
        <a:xfrm>
          <a:off x="5230706" y="519642"/>
          <a:ext cx="941494" cy="1117388"/>
        </a:xfrm>
        <a:prstGeom prst="rect">
          <a:avLst/>
        </a:prstGeom>
        <a:noFill/>
      </xdr:spPr>
    </xdr:pic>
    <xdr:clientData/>
  </xdr:twoCellAnchor>
  <xdr:twoCellAnchor>
    <xdr:from>
      <xdr:col>13</xdr:col>
      <xdr:colOff>466576</xdr:colOff>
      <xdr:row>2</xdr:row>
      <xdr:rowOff>73025</xdr:rowOff>
    </xdr:from>
    <xdr:to>
      <xdr:col>14</xdr:col>
      <xdr:colOff>678243</xdr:colOff>
      <xdr:row>8</xdr:row>
      <xdr:rowOff>21166</xdr:rowOff>
    </xdr:to>
    <xdr:pic>
      <xdr:nvPicPr>
        <xdr:cNvPr id="4" name="Image 3" descr="Armoirievv">
          <a:extLst>
            <a:ext uri="{FF2B5EF4-FFF2-40B4-BE49-F238E27FC236}">
              <a16:creationId xmlns:a16="http://schemas.microsoft.com/office/drawing/2014/main" id="{00000000-0008-0000-6000-000004000000}"/>
            </a:ext>
          </a:extLst>
        </xdr:cNvPr>
        <xdr:cNvPicPr>
          <a:picLocks noChangeAspect="1" noChangeArrowheads="1"/>
        </xdr:cNvPicPr>
      </xdr:nvPicPr>
      <xdr:blipFill>
        <a:blip xmlns:r="http://schemas.openxmlformats.org/officeDocument/2006/relationships" r:embed="rId1" cstate="print"/>
        <a:srcRect/>
        <a:stretch>
          <a:fillRect/>
        </a:stretch>
      </xdr:blipFill>
      <xdr:spPr bwMode="auto">
        <a:xfrm>
          <a:off x="13512016" y="454025"/>
          <a:ext cx="1004147" cy="1296881"/>
        </a:xfrm>
        <a:prstGeom prst="rect">
          <a:avLst/>
        </a:prstGeom>
        <a:noFill/>
        <a:ln w="9525" algn="ctr">
          <a:miter lim="800000"/>
          <a:headEnd/>
          <a:tailEnd/>
        </a:ln>
      </xdr:spPr>
    </xdr:pic>
    <xdr:clientData/>
  </xdr:twoCellAnchor>
  <xdr:twoCellAnchor editAs="oneCell">
    <xdr:from>
      <xdr:col>3</xdr:col>
      <xdr:colOff>110066</xdr:colOff>
      <xdr:row>2</xdr:row>
      <xdr:rowOff>138642</xdr:rowOff>
    </xdr:from>
    <xdr:to>
      <xdr:col>4</xdr:col>
      <xdr:colOff>259080</xdr:colOff>
      <xdr:row>7</xdr:row>
      <xdr:rowOff>82550</xdr:rowOff>
    </xdr:to>
    <xdr:pic>
      <xdr:nvPicPr>
        <xdr:cNvPr id="5" name="Image 4">
          <a:extLst>
            <a:ext uri="{FF2B5EF4-FFF2-40B4-BE49-F238E27FC236}">
              <a16:creationId xmlns:a16="http://schemas.microsoft.com/office/drawing/2014/main" id="{00000000-0008-0000-6000-000005000000}"/>
            </a:ext>
          </a:extLst>
        </xdr:cNvPr>
        <xdr:cNvPicPr/>
      </xdr:nvPicPr>
      <xdr:blipFill>
        <a:blip xmlns:r="http://schemas.openxmlformats.org/officeDocument/2006/relationships" r:embed="rId2"/>
        <a:srcRect/>
        <a:stretch>
          <a:fillRect/>
        </a:stretch>
      </xdr:blipFill>
      <xdr:spPr bwMode="auto">
        <a:xfrm>
          <a:off x="5230706" y="519642"/>
          <a:ext cx="941494" cy="1117388"/>
        </a:xfrm>
        <a:prstGeom prst="rect">
          <a:avLst/>
        </a:prstGeom>
        <a:noFill/>
      </xdr:spPr>
    </xdr:pic>
    <xdr:clientData/>
  </xdr:twoCellAnchor>
  <xdr:twoCellAnchor>
    <xdr:from>
      <xdr:col>13</xdr:col>
      <xdr:colOff>466576</xdr:colOff>
      <xdr:row>2</xdr:row>
      <xdr:rowOff>73025</xdr:rowOff>
    </xdr:from>
    <xdr:to>
      <xdr:col>14</xdr:col>
      <xdr:colOff>678243</xdr:colOff>
      <xdr:row>8</xdr:row>
      <xdr:rowOff>21166</xdr:rowOff>
    </xdr:to>
    <xdr:pic>
      <xdr:nvPicPr>
        <xdr:cNvPr id="6" name="Image 5" descr="Armoirievv">
          <a:extLst>
            <a:ext uri="{FF2B5EF4-FFF2-40B4-BE49-F238E27FC236}">
              <a16:creationId xmlns:a16="http://schemas.microsoft.com/office/drawing/2014/main" id="{00000000-0008-0000-6000-000006000000}"/>
            </a:ext>
          </a:extLst>
        </xdr:cNvPr>
        <xdr:cNvPicPr>
          <a:picLocks noChangeAspect="1" noChangeArrowheads="1"/>
        </xdr:cNvPicPr>
      </xdr:nvPicPr>
      <xdr:blipFill>
        <a:blip xmlns:r="http://schemas.openxmlformats.org/officeDocument/2006/relationships" r:embed="rId1" cstate="print"/>
        <a:srcRect/>
        <a:stretch>
          <a:fillRect/>
        </a:stretch>
      </xdr:blipFill>
      <xdr:spPr bwMode="auto">
        <a:xfrm>
          <a:off x="13512016" y="454025"/>
          <a:ext cx="1004147" cy="1296881"/>
        </a:xfrm>
        <a:prstGeom prst="rect">
          <a:avLst/>
        </a:prstGeom>
        <a:noFill/>
        <a:ln w="9525" algn="ctr">
          <a:miter lim="800000"/>
          <a:headEnd/>
          <a:tailEnd/>
        </a:ln>
      </xdr:spPr>
    </xdr:pic>
    <xdr:clientData/>
  </xdr:twoCellAnchor>
  <xdr:twoCellAnchor editAs="oneCell">
    <xdr:from>
      <xdr:col>3</xdr:col>
      <xdr:colOff>110066</xdr:colOff>
      <xdr:row>2</xdr:row>
      <xdr:rowOff>138642</xdr:rowOff>
    </xdr:from>
    <xdr:to>
      <xdr:col>4</xdr:col>
      <xdr:colOff>259080</xdr:colOff>
      <xdr:row>7</xdr:row>
      <xdr:rowOff>82550</xdr:rowOff>
    </xdr:to>
    <xdr:pic>
      <xdr:nvPicPr>
        <xdr:cNvPr id="7" name="Image 6">
          <a:extLst>
            <a:ext uri="{FF2B5EF4-FFF2-40B4-BE49-F238E27FC236}">
              <a16:creationId xmlns:a16="http://schemas.microsoft.com/office/drawing/2014/main" id="{00000000-0008-0000-6000-000007000000}"/>
            </a:ext>
          </a:extLst>
        </xdr:cNvPr>
        <xdr:cNvPicPr/>
      </xdr:nvPicPr>
      <xdr:blipFill>
        <a:blip xmlns:r="http://schemas.openxmlformats.org/officeDocument/2006/relationships" r:embed="rId2"/>
        <a:srcRect/>
        <a:stretch>
          <a:fillRect/>
        </a:stretch>
      </xdr:blipFill>
      <xdr:spPr bwMode="auto">
        <a:xfrm>
          <a:off x="5230706" y="519642"/>
          <a:ext cx="941494" cy="1117388"/>
        </a:xfrm>
        <a:prstGeom prst="rect">
          <a:avLst/>
        </a:prstGeom>
        <a:noFill/>
      </xdr:spPr>
    </xdr:pic>
    <xdr:clientData/>
  </xdr:twoCellAnchor>
  <xdr:twoCellAnchor>
    <xdr:from>
      <xdr:col>13</xdr:col>
      <xdr:colOff>466576</xdr:colOff>
      <xdr:row>2</xdr:row>
      <xdr:rowOff>73025</xdr:rowOff>
    </xdr:from>
    <xdr:to>
      <xdr:col>14</xdr:col>
      <xdr:colOff>678243</xdr:colOff>
      <xdr:row>8</xdr:row>
      <xdr:rowOff>21166</xdr:rowOff>
    </xdr:to>
    <xdr:pic>
      <xdr:nvPicPr>
        <xdr:cNvPr id="8" name="Image 7" descr="Armoirievv">
          <a:extLst>
            <a:ext uri="{FF2B5EF4-FFF2-40B4-BE49-F238E27FC236}">
              <a16:creationId xmlns:a16="http://schemas.microsoft.com/office/drawing/2014/main" id="{00000000-0008-0000-6000-000008000000}"/>
            </a:ext>
          </a:extLst>
        </xdr:cNvPr>
        <xdr:cNvPicPr>
          <a:picLocks noChangeAspect="1" noChangeArrowheads="1"/>
        </xdr:cNvPicPr>
      </xdr:nvPicPr>
      <xdr:blipFill>
        <a:blip xmlns:r="http://schemas.openxmlformats.org/officeDocument/2006/relationships" r:embed="rId1" cstate="print"/>
        <a:srcRect/>
        <a:stretch>
          <a:fillRect/>
        </a:stretch>
      </xdr:blipFill>
      <xdr:spPr bwMode="auto">
        <a:xfrm>
          <a:off x="13512016" y="454025"/>
          <a:ext cx="1004147" cy="1296881"/>
        </a:xfrm>
        <a:prstGeom prst="rect">
          <a:avLst/>
        </a:prstGeom>
        <a:noFill/>
        <a:ln w="9525" algn="ctr">
          <a:miter lim="800000"/>
          <a:headEnd/>
          <a:tailEnd/>
        </a:ln>
      </xdr:spPr>
    </xdr:pic>
    <xdr:clientData/>
  </xdr:twoCellAnchor>
  <xdr:twoCellAnchor editAs="oneCell">
    <xdr:from>
      <xdr:col>3</xdr:col>
      <xdr:colOff>110066</xdr:colOff>
      <xdr:row>2</xdr:row>
      <xdr:rowOff>138642</xdr:rowOff>
    </xdr:from>
    <xdr:to>
      <xdr:col>4</xdr:col>
      <xdr:colOff>259080</xdr:colOff>
      <xdr:row>7</xdr:row>
      <xdr:rowOff>82550</xdr:rowOff>
    </xdr:to>
    <xdr:pic>
      <xdr:nvPicPr>
        <xdr:cNvPr id="9" name="Image 8">
          <a:extLst>
            <a:ext uri="{FF2B5EF4-FFF2-40B4-BE49-F238E27FC236}">
              <a16:creationId xmlns:a16="http://schemas.microsoft.com/office/drawing/2014/main" id="{00000000-0008-0000-6000-000009000000}"/>
            </a:ext>
          </a:extLst>
        </xdr:cNvPr>
        <xdr:cNvPicPr/>
      </xdr:nvPicPr>
      <xdr:blipFill>
        <a:blip xmlns:r="http://schemas.openxmlformats.org/officeDocument/2006/relationships" r:embed="rId2"/>
        <a:srcRect/>
        <a:stretch>
          <a:fillRect/>
        </a:stretch>
      </xdr:blipFill>
      <xdr:spPr bwMode="auto">
        <a:xfrm>
          <a:off x="5230706" y="519642"/>
          <a:ext cx="941494" cy="1117388"/>
        </a:xfrm>
        <a:prstGeom prst="rect">
          <a:avLst/>
        </a:prstGeom>
        <a:noFill/>
      </xdr:spPr>
    </xdr:pic>
    <xdr:clientData/>
  </xdr:twoCellAnchor>
  <xdr:twoCellAnchor>
    <xdr:from>
      <xdr:col>13</xdr:col>
      <xdr:colOff>466576</xdr:colOff>
      <xdr:row>2</xdr:row>
      <xdr:rowOff>73025</xdr:rowOff>
    </xdr:from>
    <xdr:to>
      <xdr:col>14</xdr:col>
      <xdr:colOff>678243</xdr:colOff>
      <xdr:row>8</xdr:row>
      <xdr:rowOff>21166</xdr:rowOff>
    </xdr:to>
    <xdr:pic>
      <xdr:nvPicPr>
        <xdr:cNvPr id="10" name="Image 9" descr="Armoirievv">
          <a:extLst>
            <a:ext uri="{FF2B5EF4-FFF2-40B4-BE49-F238E27FC236}">
              <a16:creationId xmlns:a16="http://schemas.microsoft.com/office/drawing/2014/main" id="{00000000-0008-0000-6000-00000A000000}"/>
            </a:ext>
          </a:extLst>
        </xdr:cNvPr>
        <xdr:cNvPicPr>
          <a:picLocks noChangeAspect="1" noChangeArrowheads="1"/>
        </xdr:cNvPicPr>
      </xdr:nvPicPr>
      <xdr:blipFill>
        <a:blip xmlns:r="http://schemas.openxmlformats.org/officeDocument/2006/relationships" r:embed="rId1" cstate="print"/>
        <a:srcRect/>
        <a:stretch>
          <a:fillRect/>
        </a:stretch>
      </xdr:blipFill>
      <xdr:spPr bwMode="auto">
        <a:xfrm>
          <a:off x="13512016" y="454025"/>
          <a:ext cx="1004147" cy="1296881"/>
        </a:xfrm>
        <a:prstGeom prst="rect">
          <a:avLst/>
        </a:prstGeom>
        <a:noFill/>
        <a:ln w="9525" algn="ctr">
          <a:miter lim="800000"/>
          <a:headEnd/>
          <a:tailEnd/>
        </a:ln>
      </xdr:spPr>
    </xdr:pic>
    <xdr:clientData/>
  </xdr:twoCellAnchor>
  <xdr:twoCellAnchor editAs="oneCell">
    <xdr:from>
      <xdr:col>3</xdr:col>
      <xdr:colOff>110066</xdr:colOff>
      <xdr:row>2</xdr:row>
      <xdr:rowOff>138642</xdr:rowOff>
    </xdr:from>
    <xdr:to>
      <xdr:col>4</xdr:col>
      <xdr:colOff>259080</xdr:colOff>
      <xdr:row>7</xdr:row>
      <xdr:rowOff>82550</xdr:rowOff>
    </xdr:to>
    <xdr:pic>
      <xdr:nvPicPr>
        <xdr:cNvPr id="11" name="Image 10">
          <a:extLst>
            <a:ext uri="{FF2B5EF4-FFF2-40B4-BE49-F238E27FC236}">
              <a16:creationId xmlns:a16="http://schemas.microsoft.com/office/drawing/2014/main" id="{00000000-0008-0000-6000-00000B000000}"/>
            </a:ext>
          </a:extLst>
        </xdr:cNvPr>
        <xdr:cNvPicPr/>
      </xdr:nvPicPr>
      <xdr:blipFill>
        <a:blip xmlns:r="http://schemas.openxmlformats.org/officeDocument/2006/relationships" r:embed="rId2"/>
        <a:srcRect/>
        <a:stretch>
          <a:fillRect/>
        </a:stretch>
      </xdr:blipFill>
      <xdr:spPr bwMode="auto">
        <a:xfrm>
          <a:off x="5230706" y="519642"/>
          <a:ext cx="941494" cy="1117388"/>
        </a:xfrm>
        <a:prstGeom prst="rect">
          <a:avLst/>
        </a:prstGeom>
        <a:noFill/>
      </xdr:spPr>
    </xdr:pic>
    <xdr:clientData/>
  </xdr:twoCellAnchor>
</xdr:wsDr>
</file>

<file path=xl/drawings/drawing98.xml><?xml version="1.0" encoding="utf-8"?>
<xdr:wsDr xmlns:xdr="http://schemas.openxmlformats.org/drawingml/2006/spreadsheetDrawing" xmlns:a="http://schemas.openxmlformats.org/drawingml/2006/main">
  <xdr:twoCellAnchor>
    <xdr:from>
      <xdr:col>13</xdr:col>
      <xdr:colOff>348194</xdr:colOff>
      <xdr:row>2</xdr:row>
      <xdr:rowOff>44450</xdr:rowOff>
    </xdr:from>
    <xdr:to>
      <xdr:col>15</xdr:col>
      <xdr:colOff>57151</xdr:colOff>
      <xdr:row>6</xdr:row>
      <xdr:rowOff>139929</xdr:rowOff>
    </xdr:to>
    <xdr:pic>
      <xdr:nvPicPr>
        <xdr:cNvPr id="2" name="Image 1" descr="Armoirievv">
          <a:extLst>
            <a:ext uri="{FF2B5EF4-FFF2-40B4-BE49-F238E27FC236}">
              <a16:creationId xmlns:a16="http://schemas.microsoft.com/office/drawing/2014/main" id="{00000000-0008-0000-6100-000002000000}"/>
            </a:ext>
          </a:extLst>
        </xdr:cNvPr>
        <xdr:cNvPicPr>
          <a:picLocks noChangeAspect="1" noChangeArrowheads="1"/>
        </xdr:cNvPicPr>
      </xdr:nvPicPr>
      <xdr:blipFill>
        <a:blip xmlns:r="http://schemas.openxmlformats.org/officeDocument/2006/relationships" r:embed="rId1" cstate="print"/>
        <a:srcRect/>
        <a:stretch>
          <a:fillRect/>
        </a:stretch>
      </xdr:blipFill>
      <xdr:spPr bwMode="auto">
        <a:xfrm>
          <a:off x="10886654" y="425450"/>
          <a:ext cx="1011977" cy="1093699"/>
        </a:xfrm>
        <a:prstGeom prst="rect">
          <a:avLst/>
        </a:prstGeom>
        <a:noFill/>
        <a:ln w="9525" algn="ctr">
          <a:miter lim="800000"/>
          <a:headEnd/>
          <a:tailEnd/>
        </a:ln>
      </xdr:spPr>
    </xdr:pic>
    <xdr:clientData/>
  </xdr:twoCellAnchor>
  <xdr:twoCellAnchor editAs="oneCell">
    <xdr:from>
      <xdr:col>3</xdr:col>
      <xdr:colOff>110066</xdr:colOff>
      <xdr:row>2</xdr:row>
      <xdr:rowOff>138642</xdr:rowOff>
    </xdr:from>
    <xdr:to>
      <xdr:col>4</xdr:col>
      <xdr:colOff>495300</xdr:colOff>
      <xdr:row>6</xdr:row>
      <xdr:rowOff>6350</xdr:rowOff>
    </xdr:to>
    <xdr:pic>
      <xdr:nvPicPr>
        <xdr:cNvPr id="3" name="Image 2">
          <a:extLst>
            <a:ext uri="{FF2B5EF4-FFF2-40B4-BE49-F238E27FC236}">
              <a16:creationId xmlns:a16="http://schemas.microsoft.com/office/drawing/2014/main" id="{00000000-0008-0000-6100-000003000000}"/>
            </a:ext>
          </a:extLst>
        </xdr:cNvPr>
        <xdr:cNvPicPr/>
      </xdr:nvPicPr>
      <xdr:blipFill>
        <a:blip xmlns:r="http://schemas.openxmlformats.org/officeDocument/2006/relationships" r:embed="rId2"/>
        <a:srcRect/>
        <a:stretch>
          <a:fillRect/>
        </a:stretch>
      </xdr:blipFill>
      <xdr:spPr bwMode="auto">
        <a:xfrm>
          <a:off x="4887806" y="519642"/>
          <a:ext cx="941494" cy="865928"/>
        </a:xfrm>
        <a:prstGeom prst="rect">
          <a:avLst/>
        </a:prstGeom>
        <a:noFill/>
      </xdr:spPr>
    </xdr:pic>
    <xdr:clientData/>
  </xdr:twoCellAnchor>
  <xdr:twoCellAnchor>
    <xdr:from>
      <xdr:col>13</xdr:col>
      <xdr:colOff>348194</xdr:colOff>
      <xdr:row>2</xdr:row>
      <xdr:rowOff>44450</xdr:rowOff>
    </xdr:from>
    <xdr:to>
      <xdr:col>15</xdr:col>
      <xdr:colOff>57151</xdr:colOff>
      <xdr:row>6</xdr:row>
      <xdr:rowOff>139929</xdr:rowOff>
    </xdr:to>
    <xdr:pic>
      <xdr:nvPicPr>
        <xdr:cNvPr id="4" name="Image 3" descr="Armoirievv">
          <a:extLst>
            <a:ext uri="{FF2B5EF4-FFF2-40B4-BE49-F238E27FC236}">
              <a16:creationId xmlns:a16="http://schemas.microsoft.com/office/drawing/2014/main" id="{00000000-0008-0000-6100-000004000000}"/>
            </a:ext>
          </a:extLst>
        </xdr:cNvPr>
        <xdr:cNvPicPr>
          <a:picLocks noChangeAspect="1" noChangeArrowheads="1"/>
        </xdr:cNvPicPr>
      </xdr:nvPicPr>
      <xdr:blipFill>
        <a:blip xmlns:r="http://schemas.openxmlformats.org/officeDocument/2006/relationships" r:embed="rId1" cstate="print"/>
        <a:srcRect/>
        <a:stretch>
          <a:fillRect/>
        </a:stretch>
      </xdr:blipFill>
      <xdr:spPr bwMode="auto">
        <a:xfrm>
          <a:off x="10886654" y="425450"/>
          <a:ext cx="1011977" cy="1093699"/>
        </a:xfrm>
        <a:prstGeom prst="rect">
          <a:avLst/>
        </a:prstGeom>
        <a:noFill/>
        <a:ln w="9525" algn="ctr">
          <a:miter lim="800000"/>
          <a:headEnd/>
          <a:tailEnd/>
        </a:ln>
      </xdr:spPr>
    </xdr:pic>
    <xdr:clientData/>
  </xdr:twoCellAnchor>
  <xdr:twoCellAnchor editAs="oneCell">
    <xdr:from>
      <xdr:col>3</xdr:col>
      <xdr:colOff>110066</xdr:colOff>
      <xdr:row>2</xdr:row>
      <xdr:rowOff>138642</xdr:rowOff>
    </xdr:from>
    <xdr:to>
      <xdr:col>4</xdr:col>
      <xdr:colOff>495300</xdr:colOff>
      <xdr:row>6</xdr:row>
      <xdr:rowOff>6350</xdr:rowOff>
    </xdr:to>
    <xdr:pic>
      <xdr:nvPicPr>
        <xdr:cNvPr id="5" name="Image 4">
          <a:extLst>
            <a:ext uri="{FF2B5EF4-FFF2-40B4-BE49-F238E27FC236}">
              <a16:creationId xmlns:a16="http://schemas.microsoft.com/office/drawing/2014/main" id="{00000000-0008-0000-6100-000005000000}"/>
            </a:ext>
          </a:extLst>
        </xdr:cNvPr>
        <xdr:cNvPicPr/>
      </xdr:nvPicPr>
      <xdr:blipFill>
        <a:blip xmlns:r="http://schemas.openxmlformats.org/officeDocument/2006/relationships" r:embed="rId2"/>
        <a:srcRect/>
        <a:stretch>
          <a:fillRect/>
        </a:stretch>
      </xdr:blipFill>
      <xdr:spPr bwMode="auto">
        <a:xfrm>
          <a:off x="4887806" y="519642"/>
          <a:ext cx="941494" cy="865928"/>
        </a:xfrm>
        <a:prstGeom prst="rect">
          <a:avLst/>
        </a:prstGeom>
        <a:noFill/>
      </xdr:spPr>
    </xdr:pic>
    <xdr:clientData/>
  </xdr:twoCellAnchor>
  <xdr:twoCellAnchor>
    <xdr:from>
      <xdr:col>13</xdr:col>
      <xdr:colOff>348194</xdr:colOff>
      <xdr:row>2</xdr:row>
      <xdr:rowOff>44450</xdr:rowOff>
    </xdr:from>
    <xdr:to>
      <xdr:col>15</xdr:col>
      <xdr:colOff>57151</xdr:colOff>
      <xdr:row>6</xdr:row>
      <xdr:rowOff>139929</xdr:rowOff>
    </xdr:to>
    <xdr:pic>
      <xdr:nvPicPr>
        <xdr:cNvPr id="6" name="Image 1" descr="Armoirievv">
          <a:extLst>
            <a:ext uri="{FF2B5EF4-FFF2-40B4-BE49-F238E27FC236}">
              <a16:creationId xmlns:a16="http://schemas.microsoft.com/office/drawing/2014/main" id="{00000000-0008-0000-6100-000006000000}"/>
            </a:ext>
          </a:extLst>
        </xdr:cNvPr>
        <xdr:cNvPicPr>
          <a:picLocks noChangeAspect="1" noChangeArrowheads="1"/>
        </xdr:cNvPicPr>
      </xdr:nvPicPr>
      <xdr:blipFill>
        <a:blip xmlns:r="http://schemas.openxmlformats.org/officeDocument/2006/relationships" r:embed="rId1" cstate="print"/>
        <a:srcRect/>
        <a:stretch>
          <a:fillRect/>
        </a:stretch>
      </xdr:blipFill>
      <xdr:spPr bwMode="auto">
        <a:xfrm>
          <a:off x="10886654" y="425450"/>
          <a:ext cx="1011977" cy="1093699"/>
        </a:xfrm>
        <a:prstGeom prst="rect">
          <a:avLst/>
        </a:prstGeom>
        <a:noFill/>
        <a:ln w="9525" algn="ctr">
          <a:miter lim="800000"/>
          <a:headEnd/>
          <a:tailEnd/>
        </a:ln>
      </xdr:spPr>
    </xdr:pic>
    <xdr:clientData/>
  </xdr:twoCellAnchor>
  <xdr:twoCellAnchor editAs="oneCell">
    <xdr:from>
      <xdr:col>3</xdr:col>
      <xdr:colOff>110066</xdr:colOff>
      <xdr:row>2</xdr:row>
      <xdr:rowOff>138642</xdr:rowOff>
    </xdr:from>
    <xdr:to>
      <xdr:col>4</xdr:col>
      <xdr:colOff>495300</xdr:colOff>
      <xdr:row>6</xdr:row>
      <xdr:rowOff>6350</xdr:rowOff>
    </xdr:to>
    <xdr:pic>
      <xdr:nvPicPr>
        <xdr:cNvPr id="7" name="Image 6">
          <a:extLst>
            <a:ext uri="{FF2B5EF4-FFF2-40B4-BE49-F238E27FC236}">
              <a16:creationId xmlns:a16="http://schemas.microsoft.com/office/drawing/2014/main" id="{00000000-0008-0000-6100-000007000000}"/>
            </a:ext>
          </a:extLst>
        </xdr:cNvPr>
        <xdr:cNvPicPr/>
      </xdr:nvPicPr>
      <xdr:blipFill>
        <a:blip xmlns:r="http://schemas.openxmlformats.org/officeDocument/2006/relationships" r:embed="rId2"/>
        <a:srcRect/>
        <a:stretch>
          <a:fillRect/>
        </a:stretch>
      </xdr:blipFill>
      <xdr:spPr bwMode="auto">
        <a:xfrm>
          <a:off x="4887806" y="519642"/>
          <a:ext cx="941494" cy="865928"/>
        </a:xfrm>
        <a:prstGeom prst="rect">
          <a:avLst/>
        </a:prstGeom>
        <a:noFill/>
      </xdr:spPr>
    </xdr:pic>
    <xdr:clientData/>
  </xdr:twoCellAnchor>
  <xdr:twoCellAnchor>
    <xdr:from>
      <xdr:col>13</xdr:col>
      <xdr:colOff>348194</xdr:colOff>
      <xdr:row>2</xdr:row>
      <xdr:rowOff>44450</xdr:rowOff>
    </xdr:from>
    <xdr:to>
      <xdr:col>15</xdr:col>
      <xdr:colOff>57151</xdr:colOff>
      <xdr:row>6</xdr:row>
      <xdr:rowOff>139929</xdr:rowOff>
    </xdr:to>
    <xdr:pic>
      <xdr:nvPicPr>
        <xdr:cNvPr id="8" name="Image 7" descr="Armoirievv">
          <a:extLst>
            <a:ext uri="{FF2B5EF4-FFF2-40B4-BE49-F238E27FC236}">
              <a16:creationId xmlns:a16="http://schemas.microsoft.com/office/drawing/2014/main" id="{00000000-0008-0000-6100-000008000000}"/>
            </a:ext>
          </a:extLst>
        </xdr:cNvPr>
        <xdr:cNvPicPr>
          <a:picLocks noChangeAspect="1" noChangeArrowheads="1"/>
        </xdr:cNvPicPr>
      </xdr:nvPicPr>
      <xdr:blipFill>
        <a:blip xmlns:r="http://schemas.openxmlformats.org/officeDocument/2006/relationships" r:embed="rId1" cstate="print"/>
        <a:srcRect/>
        <a:stretch>
          <a:fillRect/>
        </a:stretch>
      </xdr:blipFill>
      <xdr:spPr bwMode="auto">
        <a:xfrm>
          <a:off x="10886654" y="425450"/>
          <a:ext cx="1011977" cy="1093699"/>
        </a:xfrm>
        <a:prstGeom prst="rect">
          <a:avLst/>
        </a:prstGeom>
        <a:noFill/>
        <a:ln w="9525" algn="ctr">
          <a:miter lim="800000"/>
          <a:headEnd/>
          <a:tailEnd/>
        </a:ln>
      </xdr:spPr>
    </xdr:pic>
    <xdr:clientData/>
  </xdr:twoCellAnchor>
  <xdr:twoCellAnchor editAs="oneCell">
    <xdr:from>
      <xdr:col>3</xdr:col>
      <xdr:colOff>110066</xdr:colOff>
      <xdr:row>2</xdr:row>
      <xdr:rowOff>138642</xdr:rowOff>
    </xdr:from>
    <xdr:to>
      <xdr:col>4</xdr:col>
      <xdr:colOff>495300</xdr:colOff>
      <xdr:row>6</xdr:row>
      <xdr:rowOff>6350</xdr:rowOff>
    </xdr:to>
    <xdr:pic>
      <xdr:nvPicPr>
        <xdr:cNvPr id="9" name="Image 8">
          <a:extLst>
            <a:ext uri="{FF2B5EF4-FFF2-40B4-BE49-F238E27FC236}">
              <a16:creationId xmlns:a16="http://schemas.microsoft.com/office/drawing/2014/main" id="{00000000-0008-0000-6100-000009000000}"/>
            </a:ext>
          </a:extLst>
        </xdr:cNvPr>
        <xdr:cNvPicPr/>
      </xdr:nvPicPr>
      <xdr:blipFill>
        <a:blip xmlns:r="http://schemas.openxmlformats.org/officeDocument/2006/relationships" r:embed="rId2"/>
        <a:srcRect/>
        <a:stretch>
          <a:fillRect/>
        </a:stretch>
      </xdr:blipFill>
      <xdr:spPr bwMode="auto">
        <a:xfrm>
          <a:off x="4887806" y="519642"/>
          <a:ext cx="941494" cy="865928"/>
        </a:xfrm>
        <a:prstGeom prst="rect">
          <a:avLst/>
        </a:prstGeom>
        <a:noFill/>
      </xdr:spPr>
    </xdr:pic>
    <xdr:clientData/>
  </xdr:twoCellAnchor>
  <xdr:twoCellAnchor>
    <xdr:from>
      <xdr:col>13</xdr:col>
      <xdr:colOff>348194</xdr:colOff>
      <xdr:row>2</xdr:row>
      <xdr:rowOff>44450</xdr:rowOff>
    </xdr:from>
    <xdr:to>
      <xdr:col>15</xdr:col>
      <xdr:colOff>57151</xdr:colOff>
      <xdr:row>6</xdr:row>
      <xdr:rowOff>139929</xdr:rowOff>
    </xdr:to>
    <xdr:pic>
      <xdr:nvPicPr>
        <xdr:cNvPr id="10" name="Image 9" descr="Armoirievv">
          <a:extLst>
            <a:ext uri="{FF2B5EF4-FFF2-40B4-BE49-F238E27FC236}">
              <a16:creationId xmlns:a16="http://schemas.microsoft.com/office/drawing/2014/main" id="{00000000-0008-0000-6100-00000A000000}"/>
            </a:ext>
          </a:extLst>
        </xdr:cNvPr>
        <xdr:cNvPicPr>
          <a:picLocks noChangeAspect="1" noChangeArrowheads="1"/>
        </xdr:cNvPicPr>
      </xdr:nvPicPr>
      <xdr:blipFill>
        <a:blip xmlns:r="http://schemas.openxmlformats.org/officeDocument/2006/relationships" r:embed="rId1" cstate="print"/>
        <a:srcRect/>
        <a:stretch>
          <a:fillRect/>
        </a:stretch>
      </xdr:blipFill>
      <xdr:spPr bwMode="auto">
        <a:xfrm>
          <a:off x="10886654" y="425450"/>
          <a:ext cx="1011977" cy="1093699"/>
        </a:xfrm>
        <a:prstGeom prst="rect">
          <a:avLst/>
        </a:prstGeom>
        <a:noFill/>
        <a:ln w="9525" algn="ctr">
          <a:miter lim="800000"/>
          <a:headEnd/>
          <a:tailEnd/>
        </a:ln>
      </xdr:spPr>
    </xdr:pic>
    <xdr:clientData/>
  </xdr:twoCellAnchor>
  <xdr:twoCellAnchor editAs="oneCell">
    <xdr:from>
      <xdr:col>3</xdr:col>
      <xdr:colOff>110066</xdr:colOff>
      <xdr:row>2</xdr:row>
      <xdr:rowOff>138642</xdr:rowOff>
    </xdr:from>
    <xdr:to>
      <xdr:col>4</xdr:col>
      <xdr:colOff>495300</xdr:colOff>
      <xdr:row>6</xdr:row>
      <xdr:rowOff>6350</xdr:rowOff>
    </xdr:to>
    <xdr:pic>
      <xdr:nvPicPr>
        <xdr:cNvPr id="11" name="Image 10">
          <a:extLst>
            <a:ext uri="{FF2B5EF4-FFF2-40B4-BE49-F238E27FC236}">
              <a16:creationId xmlns:a16="http://schemas.microsoft.com/office/drawing/2014/main" id="{00000000-0008-0000-6100-00000B000000}"/>
            </a:ext>
          </a:extLst>
        </xdr:cNvPr>
        <xdr:cNvPicPr/>
      </xdr:nvPicPr>
      <xdr:blipFill>
        <a:blip xmlns:r="http://schemas.openxmlformats.org/officeDocument/2006/relationships" r:embed="rId2"/>
        <a:srcRect/>
        <a:stretch>
          <a:fillRect/>
        </a:stretch>
      </xdr:blipFill>
      <xdr:spPr bwMode="auto">
        <a:xfrm>
          <a:off x="4887806" y="519642"/>
          <a:ext cx="941494" cy="865928"/>
        </a:xfrm>
        <a:prstGeom prst="rect">
          <a:avLst/>
        </a:prstGeom>
        <a:noFill/>
      </xdr:spPr>
    </xdr:pic>
    <xdr:clientData/>
  </xdr:twoCellAnchor>
</xdr:wsDr>
</file>

<file path=xl/drawings/drawing99.xml><?xml version="1.0" encoding="utf-8"?>
<xdr:wsDr xmlns:xdr="http://schemas.openxmlformats.org/drawingml/2006/spreadsheetDrawing" xmlns:a="http://schemas.openxmlformats.org/drawingml/2006/main">
  <xdr:twoCellAnchor>
    <xdr:from>
      <xdr:col>13</xdr:col>
      <xdr:colOff>466576</xdr:colOff>
      <xdr:row>2</xdr:row>
      <xdr:rowOff>73025</xdr:rowOff>
    </xdr:from>
    <xdr:to>
      <xdr:col>14</xdr:col>
      <xdr:colOff>678243</xdr:colOff>
      <xdr:row>8</xdr:row>
      <xdr:rowOff>21166</xdr:rowOff>
    </xdr:to>
    <xdr:pic>
      <xdr:nvPicPr>
        <xdr:cNvPr id="2" name="Image 1" descr="Armoirievv">
          <a:extLst>
            <a:ext uri="{FF2B5EF4-FFF2-40B4-BE49-F238E27FC236}">
              <a16:creationId xmlns:a16="http://schemas.microsoft.com/office/drawing/2014/main" id="{00000000-0008-0000-6200-000002000000}"/>
            </a:ext>
          </a:extLst>
        </xdr:cNvPr>
        <xdr:cNvPicPr>
          <a:picLocks noChangeAspect="1" noChangeArrowheads="1"/>
        </xdr:cNvPicPr>
      </xdr:nvPicPr>
      <xdr:blipFill>
        <a:blip xmlns:r="http://schemas.openxmlformats.org/officeDocument/2006/relationships" r:embed="rId1" cstate="print"/>
        <a:srcRect/>
        <a:stretch>
          <a:fillRect/>
        </a:stretch>
      </xdr:blipFill>
      <xdr:spPr bwMode="auto">
        <a:xfrm>
          <a:off x="13512016" y="454025"/>
          <a:ext cx="1004147" cy="1296881"/>
        </a:xfrm>
        <a:prstGeom prst="rect">
          <a:avLst/>
        </a:prstGeom>
        <a:noFill/>
        <a:ln w="9525" algn="ctr">
          <a:miter lim="800000"/>
          <a:headEnd/>
          <a:tailEnd/>
        </a:ln>
      </xdr:spPr>
    </xdr:pic>
    <xdr:clientData/>
  </xdr:twoCellAnchor>
  <xdr:twoCellAnchor editAs="oneCell">
    <xdr:from>
      <xdr:col>3</xdr:col>
      <xdr:colOff>110066</xdr:colOff>
      <xdr:row>2</xdr:row>
      <xdr:rowOff>138642</xdr:rowOff>
    </xdr:from>
    <xdr:to>
      <xdr:col>4</xdr:col>
      <xdr:colOff>259080</xdr:colOff>
      <xdr:row>7</xdr:row>
      <xdr:rowOff>82550</xdr:rowOff>
    </xdr:to>
    <xdr:pic>
      <xdr:nvPicPr>
        <xdr:cNvPr id="3" name="Image 2">
          <a:extLst>
            <a:ext uri="{FF2B5EF4-FFF2-40B4-BE49-F238E27FC236}">
              <a16:creationId xmlns:a16="http://schemas.microsoft.com/office/drawing/2014/main" id="{00000000-0008-0000-6200-000003000000}"/>
            </a:ext>
          </a:extLst>
        </xdr:cNvPr>
        <xdr:cNvPicPr/>
      </xdr:nvPicPr>
      <xdr:blipFill>
        <a:blip xmlns:r="http://schemas.openxmlformats.org/officeDocument/2006/relationships" r:embed="rId2"/>
        <a:srcRect/>
        <a:stretch>
          <a:fillRect/>
        </a:stretch>
      </xdr:blipFill>
      <xdr:spPr bwMode="auto">
        <a:xfrm>
          <a:off x="5230706" y="519642"/>
          <a:ext cx="941494" cy="1117388"/>
        </a:xfrm>
        <a:prstGeom prst="rect">
          <a:avLst/>
        </a:prstGeom>
        <a:noFill/>
      </xdr:spPr>
    </xdr:pic>
    <xdr:clientData/>
  </xdr:twoCellAnchor>
  <xdr:twoCellAnchor>
    <xdr:from>
      <xdr:col>13</xdr:col>
      <xdr:colOff>466576</xdr:colOff>
      <xdr:row>2</xdr:row>
      <xdr:rowOff>73025</xdr:rowOff>
    </xdr:from>
    <xdr:to>
      <xdr:col>14</xdr:col>
      <xdr:colOff>678243</xdr:colOff>
      <xdr:row>8</xdr:row>
      <xdr:rowOff>21166</xdr:rowOff>
    </xdr:to>
    <xdr:pic>
      <xdr:nvPicPr>
        <xdr:cNvPr id="4" name="Image 3" descr="Armoirievv">
          <a:extLst>
            <a:ext uri="{FF2B5EF4-FFF2-40B4-BE49-F238E27FC236}">
              <a16:creationId xmlns:a16="http://schemas.microsoft.com/office/drawing/2014/main" id="{00000000-0008-0000-6200-000004000000}"/>
            </a:ext>
          </a:extLst>
        </xdr:cNvPr>
        <xdr:cNvPicPr>
          <a:picLocks noChangeAspect="1" noChangeArrowheads="1"/>
        </xdr:cNvPicPr>
      </xdr:nvPicPr>
      <xdr:blipFill>
        <a:blip xmlns:r="http://schemas.openxmlformats.org/officeDocument/2006/relationships" r:embed="rId1" cstate="print"/>
        <a:srcRect/>
        <a:stretch>
          <a:fillRect/>
        </a:stretch>
      </xdr:blipFill>
      <xdr:spPr bwMode="auto">
        <a:xfrm>
          <a:off x="13512016" y="454025"/>
          <a:ext cx="1004147" cy="1296881"/>
        </a:xfrm>
        <a:prstGeom prst="rect">
          <a:avLst/>
        </a:prstGeom>
        <a:noFill/>
        <a:ln w="9525" algn="ctr">
          <a:miter lim="800000"/>
          <a:headEnd/>
          <a:tailEnd/>
        </a:ln>
      </xdr:spPr>
    </xdr:pic>
    <xdr:clientData/>
  </xdr:twoCellAnchor>
  <xdr:twoCellAnchor editAs="oneCell">
    <xdr:from>
      <xdr:col>3</xdr:col>
      <xdr:colOff>110066</xdr:colOff>
      <xdr:row>2</xdr:row>
      <xdr:rowOff>138642</xdr:rowOff>
    </xdr:from>
    <xdr:to>
      <xdr:col>4</xdr:col>
      <xdr:colOff>259080</xdr:colOff>
      <xdr:row>7</xdr:row>
      <xdr:rowOff>82550</xdr:rowOff>
    </xdr:to>
    <xdr:pic>
      <xdr:nvPicPr>
        <xdr:cNvPr id="5" name="Image 4">
          <a:extLst>
            <a:ext uri="{FF2B5EF4-FFF2-40B4-BE49-F238E27FC236}">
              <a16:creationId xmlns:a16="http://schemas.microsoft.com/office/drawing/2014/main" id="{00000000-0008-0000-6200-000005000000}"/>
            </a:ext>
          </a:extLst>
        </xdr:cNvPr>
        <xdr:cNvPicPr/>
      </xdr:nvPicPr>
      <xdr:blipFill>
        <a:blip xmlns:r="http://schemas.openxmlformats.org/officeDocument/2006/relationships" r:embed="rId2"/>
        <a:srcRect/>
        <a:stretch>
          <a:fillRect/>
        </a:stretch>
      </xdr:blipFill>
      <xdr:spPr bwMode="auto">
        <a:xfrm>
          <a:off x="5230706" y="519642"/>
          <a:ext cx="941494" cy="1117388"/>
        </a:xfrm>
        <a:prstGeom prst="rect">
          <a:avLst/>
        </a:prstGeom>
        <a:noFill/>
      </xdr:spPr>
    </xdr:pic>
    <xdr:clientData/>
  </xdr:twoCellAnchor>
  <xdr:twoCellAnchor>
    <xdr:from>
      <xdr:col>13</xdr:col>
      <xdr:colOff>466576</xdr:colOff>
      <xdr:row>2</xdr:row>
      <xdr:rowOff>73025</xdr:rowOff>
    </xdr:from>
    <xdr:to>
      <xdr:col>14</xdr:col>
      <xdr:colOff>678243</xdr:colOff>
      <xdr:row>8</xdr:row>
      <xdr:rowOff>21166</xdr:rowOff>
    </xdr:to>
    <xdr:pic>
      <xdr:nvPicPr>
        <xdr:cNvPr id="6" name="Image 5" descr="Armoirievv">
          <a:extLst>
            <a:ext uri="{FF2B5EF4-FFF2-40B4-BE49-F238E27FC236}">
              <a16:creationId xmlns:a16="http://schemas.microsoft.com/office/drawing/2014/main" id="{00000000-0008-0000-6200-000006000000}"/>
            </a:ext>
          </a:extLst>
        </xdr:cNvPr>
        <xdr:cNvPicPr>
          <a:picLocks noChangeAspect="1" noChangeArrowheads="1"/>
        </xdr:cNvPicPr>
      </xdr:nvPicPr>
      <xdr:blipFill>
        <a:blip xmlns:r="http://schemas.openxmlformats.org/officeDocument/2006/relationships" r:embed="rId1" cstate="print"/>
        <a:srcRect/>
        <a:stretch>
          <a:fillRect/>
        </a:stretch>
      </xdr:blipFill>
      <xdr:spPr bwMode="auto">
        <a:xfrm>
          <a:off x="13512016" y="454025"/>
          <a:ext cx="1004147" cy="1296881"/>
        </a:xfrm>
        <a:prstGeom prst="rect">
          <a:avLst/>
        </a:prstGeom>
        <a:noFill/>
        <a:ln w="9525" algn="ctr">
          <a:miter lim="800000"/>
          <a:headEnd/>
          <a:tailEnd/>
        </a:ln>
      </xdr:spPr>
    </xdr:pic>
    <xdr:clientData/>
  </xdr:twoCellAnchor>
  <xdr:twoCellAnchor editAs="oneCell">
    <xdr:from>
      <xdr:col>3</xdr:col>
      <xdr:colOff>110066</xdr:colOff>
      <xdr:row>2</xdr:row>
      <xdr:rowOff>138642</xdr:rowOff>
    </xdr:from>
    <xdr:to>
      <xdr:col>4</xdr:col>
      <xdr:colOff>259080</xdr:colOff>
      <xdr:row>7</xdr:row>
      <xdr:rowOff>82550</xdr:rowOff>
    </xdr:to>
    <xdr:pic>
      <xdr:nvPicPr>
        <xdr:cNvPr id="7" name="Image 6">
          <a:extLst>
            <a:ext uri="{FF2B5EF4-FFF2-40B4-BE49-F238E27FC236}">
              <a16:creationId xmlns:a16="http://schemas.microsoft.com/office/drawing/2014/main" id="{00000000-0008-0000-6200-000007000000}"/>
            </a:ext>
          </a:extLst>
        </xdr:cNvPr>
        <xdr:cNvPicPr/>
      </xdr:nvPicPr>
      <xdr:blipFill>
        <a:blip xmlns:r="http://schemas.openxmlformats.org/officeDocument/2006/relationships" r:embed="rId2"/>
        <a:srcRect/>
        <a:stretch>
          <a:fillRect/>
        </a:stretch>
      </xdr:blipFill>
      <xdr:spPr bwMode="auto">
        <a:xfrm>
          <a:off x="5230706" y="519642"/>
          <a:ext cx="941494" cy="1117388"/>
        </a:xfrm>
        <a:prstGeom prst="rect">
          <a:avLst/>
        </a:prstGeom>
        <a:noFill/>
      </xdr:spPr>
    </xdr:pic>
    <xdr:clientData/>
  </xdr:twoCellAnchor>
  <xdr:twoCellAnchor>
    <xdr:from>
      <xdr:col>13</xdr:col>
      <xdr:colOff>466576</xdr:colOff>
      <xdr:row>2</xdr:row>
      <xdr:rowOff>73025</xdr:rowOff>
    </xdr:from>
    <xdr:to>
      <xdr:col>14</xdr:col>
      <xdr:colOff>678243</xdr:colOff>
      <xdr:row>8</xdr:row>
      <xdr:rowOff>21166</xdr:rowOff>
    </xdr:to>
    <xdr:pic>
      <xdr:nvPicPr>
        <xdr:cNvPr id="8" name="Image 7" descr="Armoirievv">
          <a:extLst>
            <a:ext uri="{FF2B5EF4-FFF2-40B4-BE49-F238E27FC236}">
              <a16:creationId xmlns:a16="http://schemas.microsoft.com/office/drawing/2014/main" id="{00000000-0008-0000-6200-000008000000}"/>
            </a:ext>
          </a:extLst>
        </xdr:cNvPr>
        <xdr:cNvPicPr>
          <a:picLocks noChangeAspect="1" noChangeArrowheads="1"/>
        </xdr:cNvPicPr>
      </xdr:nvPicPr>
      <xdr:blipFill>
        <a:blip xmlns:r="http://schemas.openxmlformats.org/officeDocument/2006/relationships" r:embed="rId1" cstate="print"/>
        <a:srcRect/>
        <a:stretch>
          <a:fillRect/>
        </a:stretch>
      </xdr:blipFill>
      <xdr:spPr bwMode="auto">
        <a:xfrm>
          <a:off x="13512016" y="454025"/>
          <a:ext cx="1004147" cy="1296881"/>
        </a:xfrm>
        <a:prstGeom prst="rect">
          <a:avLst/>
        </a:prstGeom>
        <a:noFill/>
        <a:ln w="9525" algn="ctr">
          <a:miter lim="800000"/>
          <a:headEnd/>
          <a:tailEnd/>
        </a:ln>
      </xdr:spPr>
    </xdr:pic>
    <xdr:clientData/>
  </xdr:twoCellAnchor>
  <xdr:twoCellAnchor editAs="oneCell">
    <xdr:from>
      <xdr:col>3</xdr:col>
      <xdr:colOff>110066</xdr:colOff>
      <xdr:row>2</xdr:row>
      <xdr:rowOff>138642</xdr:rowOff>
    </xdr:from>
    <xdr:to>
      <xdr:col>4</xdr:col>
      <xdr:colOff>259080</xdr:colOff>
      <xdr:row>7</xdr:row>
      <xdr:rowOff>82550</xdr:rowOff>
    </xdr:to>
    <xdr:pic>
      <xdr:nvPicPr>
        <xdr:cNvPr id="9" name="Image 8">
          <a:extLst>
            <a:ext uri="{FF2B5EF4-FFF2-40B4-BE49-F238E27FC236}">
              <a16:creationId xmlns:a16="http://schemas.microsoft.com/office/drawing/2014/main" id="{00000000-0008-0000-6200-000009000000}"/>
            </a:ext>
          </a:extLst>
        </xdr:cNvPr>
        <xdr:cNvPicPr/>
      </xdr:nvPicPr>
      <xdr:blipFill>
        <a:blip xmlns:r="http://schemas.openxmlformats.org/officeDocument/2006/relationships" r:embed="rId2"/>
        <a:srcRect/>
        <a:stretch>
          <a:fillRect/>
        </a:stretch>
      </xdr:blipFill>
      <xdr:spPr bwMode="auto">
        <a:xfrm>
          <a:off x="5230706" y="519642"/>
          <a:ext cx="941494" cy="1117388"/>
        </a:xfrm>
        <a:prstGeom prst="rect">
          <a:avLst/>
        </a:prstGeom>
        <a:noFill/>
      </xdr:spPr>
    </xdr:pic>
    <xdr:clientData/>
  </xdr:twoCellAnchor>
  <xdr:twoCellAnchor>
    <xdr:from>
      <xdr:col>13</xdr:col>
      <xdr:colOff>466576</xdr:colOff>
      <xdr:row>2</xdr:row>
      <xdr:rowOff>73025</xdr:rowOff>
    </xdr:from>
    <xdr:to>
      <xdr:col>14</xdr:col>
      <xdr:colOff>678243</xdr:colOff>
      <xdr:row>8</xdr:row>
      <xdr:rowOff>21166</xdr:rowOff>
    </xdr:to>
    <xdr:pic>
      <xdr:nvPicPr>
        <xdr:cNvPr id="10" name="Image 9" descr="Armoirievv">
          <a:extLst>
            <a:ext uri="{FF2B5EF4-FFF2-40B4-BE49-F238E27FC236}">
              <a16:creationId xmlns:a16="http://schemas.microsoft.com/office/drawing/2014/main" id="{00000000-0008-0000-6200-00000A000000}"/>
            </a:ext>
          </a:extLst>
        </xdr:cNvPr>
        <xdr:cNvPicPr>
          <a:picLocks noChangeAspect="1" noChangeArrowheads="1"/>
        </xdr:cNvPicPr>
      </xdr:nvPicPr>
      <xdr:blipFill>
        <a:blip xmlns:r="http://schemas.openxmlformats.org/officeDocument/2006/relationships" r:embed="rId1" cstate="print"/>
        <a:srcRect/>
        <a:stretch>
          <a:fillRect/>
        </a:stretch>
      </xdr:blipFill>
      <xdr:spPr bwMode="auto">
        <a:xfrm>
          <a:off x="13512016" y="454025"/>
          <a:ext cx="1004147" cy="1296881"/>
        </a:xfrm>
        <a:prstGeom prst="rect">
          <a:avLst/>
        </a:prstGeom>
        <a:noFill/>
        <a:ln w="9525" algn="ctr">
          <a:miter lim="800000"/>
          <a:headEnd/>
          <a:tailEnd/>
        </a:ln>
      </xdr:spPr>
    </xdr:pic>
    <xdr:clientData/>
  </xdr:twoCellAnchor>
  <xdr:twoCellAnchor editAs="oneCell">
    <xdr:from>
      <xdr:col>3</xdr:col>
      <xdr:colOff>110066</xdr:colOff>
      <xdr:row>2</xdr:row>
      <xdr:rowOff>138642</xdr:rowOff>
    </xdr:from>
    <xdr:to>
      <xdr:col>4</xdr:col>
      <xdr:colOff>259080</xdr:colOff>
      <xdr:row>7</xdr:row>
      <xdr:rowOff>82550</xdr:rowOff>
    </xdr:to>
    <xdr:pic>
      <xdr:nvPicPr>
        <xdr:cNvPr id="11" name="Image 10">
          <a:extLst>
            <a:ext uri="{FF2B5EF4-FFF2-40B4-BE49-F238E27FC236}">
              <a16:creationId xmlns:a16="http://schemas.microsoft.com/office/drawing/2014/main" id="{00000000-0008-0000-6200-00000B000000}"/>
            </a:ext>
          </a:extLst>
        </xdr:cNvPr>
        <xdr:cNvPicPr/>
      </xdr:nvPicPr>
      <xdr:blipFill>
        <a:blip xmlns:r="http://schemas.openxmlformats.org/officeDocument/2006/relationships" r:embed="rId2"/>
        <a:srcRect/>
        <a:stretch>
          <a:fillRect/>
        </a:stretch>
      </xdr:blipFill>
      <xdr:spPr bwMode="auto">
        <a:xfrm>
          <a:off x="5230706" y="519642"/>
          <a:ext cx="941494" cy="1117388"/>
        </a:xfrm>
        <a:prstGeom prst="rect">
          <a:avLst/>
        </a:prstGeom>
        <a:noFill/>
      </xdr:spPr>
    </xdr:pic>
    <xdr:clientData/>
  </xdr:twoCellAnchor>
</xdr:wsDr>
</file>

<file path=xl/drawings/drawing100.xml><?xml version="1.0" encoding="utf-8"?>
<xdr:wsDr xmlns:xdr="http://schemas.openxmlformats.org/drawingml/2006/spreadsheetDrawing" xmlns:a="http://schemas.openxmlformats.org/drawingml/2006/main">
  <xdr:twoCellAnchor>
    <xdr:from>
      <xdr:col>13</xdr:col>
      <xdr:colOff>348194</xdr:colOff>
      <xdr:row>2</xdr:row>
      <xdr:rowOff>44450</xdr:rowOff>
    </xdr:from>
    <xdr:to>
      <xdr:col>15</xdr:col>
      <xdr:colOff>57151</xdr:colOff>
      <xdr:row>6</xdr:row>
      <xdr:rowOff>139929</xdr:rowOff>
    </xdr:to>
    <xdr:pic>
      <xdr:nvPicPr>
        <xdr:cNvPr id="2" name="Image 1" descr="Armoirievv">
          <a:extLst>
            <a:ext uri="{FF2B5EF4-FFF2-40B4-BE49-F238E27FC236}">
              <a16:creationId xmlns:a16="http://schemas.microsoft.com/office/drawing/2014/main" id="{00000000-0008-0000-6300-000002000000}"/>
            </a:ext>
          </a:extLst>
        </xdr:cNvPr>
        <xdr:cNvPicPr>
          <a:picLocks noChangeAspect="1" noChangeArrowheads="1"/>
        </xdr:cNvPicPr>
      </xdr:nvPicPr>
      <xdr:blipFill>
        <a:blip xmlns:r="http://schemas.openxmlformats.org/officeDocument/2006/relationships" r:embed="rId1" cstate="print"/>
        <a:srcRect/>
        <a:stretch>
          <a:fillRect/>
        </a:stretch>
      </xdr:blipFill>
      <xdr:spPr bwMode="auto">
        <a:xfrm>
          <a:off x="10886654" y="425450"/>
          <a:ext cx="1011977" cy="1093699"/>
        </a:xfrm>
        <a:prstGeom prst="rect">
          <a:avLst/>
        </a:prstGeom>
        <a:noFill/>
        <a:ln w="9525" algn="ctr">
          <a:miter lim="800000"/>
          <a:headEnd/>
          <a:tailEnd/>
        </a:ln>
      </xdr:spPr>
    </xdr:pic>
    <xdr:clientData/>
  </xdr:twoCellAnchor>
  <xdr:twoCellAnchor editAs="oneCell">
    <xdr:from>
      <xdr:col>3</xdr:col>
      <xdr:colOff>110066</xdr:colOff>
      <xdr:row>2</xdr:row>
      <xdr:rowOff>138642</xdr:rowOff>
    </xdr:from>
    <xdr:to>
      <xdr:col>4</xdr:col>
      <xdr:colOff>495300</xdr:colOff>
      <xdr:row>6</xdr:row>
      <xdr:rowOff>6350</xdr:rowOff>
    </xdr:to>
    <xdr:pic>
      <xdr:nvPicPr>
        <xdr:cNvPr id="3" name="Image 2">
          <a:extLst>
            <a:ext uri="{FF2B5EF4-FFF2-40B4-BE49-F238E27FC236}">
              <a16:creationId xmlns:a16="http://schemas.microsoft.com/office/drawing/2014/main" id="{00000000-0008-0000-6300-000003000000}"/>
            </a:ext>
          </a:extLst>
        </xdr:cNvPr>
        <xdr:cNvPicPr/>
      </xdr:nvPicPr>
      <xdr:blipFill>
        <a:blip xmlns:r="http://schemas.openxmlformats.org/officeDocument/2006/relationships" r:embed="rId2"/>
        <a:srcRect/>
        <a:stretch>
          <a:fillRect/>
        </a:stretch>
      </xdr:blipFill>
      <xdr:spPr bwMode="auto">
        <a:xfrm>
          <a:off x="4887806" y="519642"/>
          <a:ext cx="941494" cy="865928"/>
        </a:xfrm>
        <a:prstGeom prst="rect">
          <a:avLst/>
        </a:prstGeom>
        <a:noFill/>
      </xdr:spPr>
    </xdr:pic>
    <xdr:clientData/>
  </xdr:twoCellAnchor>
  <xdr:twoCellAnchor>
    <xdr:from>
      <xdr:col>13</xdr:col>
      <xdr:colOff>348194</xdr:colOff>
      <xdr:row>2</xdr:row>
      <xdr:rowOff>44450</xdr:rowOff>
    </xdr:from>
    <xdr:to>
      <xdr:col>15</xdr:col>
      <xdr:colOff>57151</xdr:colOff>
      <xdr:row>6</xdr:row>
      <xdr:rowOff>139929</xdr:rowOff>
    </xdr:to>
    <xdr:pic>
      <xdr:nvPicPr>
        <xdr:cNvPr id="4" name="Image 3" descr="Armoirievv">
          <a:extLst>
            <a:ext uri="{FF2B5EF4-FFF2-40B4-BE49-F238E27FC236}">
              <a16:creationId xmlns:a16="http://schemas.microsoft.com/office/drawing/2014/main" id="{00000000-0008-0000-6300-000004000000}"/>
            </a:ext>
          </a:extLst>
        </xdr:cNvPr>
        <xdr:cNvPicPr>
          <a:picLocks noChangeAspect="1" noChangeArrowheads="1"/>
        </xdr:cNvPicPr>
      </xdr:nvPicPr>
      <xdr:blipFill>
        <a:blip xmlns:r="http://schemas.openxmlformats.org/officeDocument/2006/relationships" r:embed="rId1" cstate="print"/>
        <a:srcRect/>
        <a:stretch>
          <a:fillRect/>
        </a:stretch>
      </xdr:blipFill>
      <xdr:spPr bwMode="auto">
        <a:xfrm>
          <a:off x="10886654" y="425450"/>
          <a:ext cx="1011977" cy="1093699"/>
        </a:xfrm>
        <a:prstGeom prst="rect">
          <a:avLst/>
        </a:prstGeom>
        <a:noFill/>
        <a:ln w="9525" algn="ctr">
          <a:miter lim="800000"/>
          <a:headEnd/>
          <a:tailEnd/>
        </a:ln>
      </xdr:spPr>
    </xdr:pic>
    <xdr:clientData/>
  </xdr:twoCellAnchor>
  <xdr:twoCellAnchor editAs="oneCell">
    <xdr:from>
      <xdr:col>3</xdr:col>
      <xdr:colOff>110066</xdr:colOff>
      <xdr:row>2</xdr:row>
      <xdr:rowOff>138642</xdr:rowOff>
    </xdr:from>
    <xdr:to>
      <xdr:col>4</xdr:col>
      <xdr:colOff>495300</xdr:colOff>
      <xdr:row>6</xdr:row>
      <xdr:rowOff>6350</xdr:rowOff>
    </xdr:to>
    <xdr:pic>
      <xdr:nvPicPr>
        <xdr:cNvPr id="5" name="Image 4">
          <a:extLst>
            <a:ext uri="{FF2B5EF4-FFF2-40B4-BE49-F238E27FC236}">
              <a16:creationId xmlns:a16="http://schemas.microsoft.com/office/drawing/2014/main" id="{00000000-0008-0000-6300-000005000000}"/>
            </a:ext>
          </a:extLst>
        </xdr:cNvPr>
        <xdr:cNvPicPr/>
      </xdr:nvPicPr>
      <xdr:blipFill>
        <a:blip xmlns:r="http://schemas.openxmlformats.org/officeDocument/2006/relationships" r:embed="rId2"/>
        <a:srcRect/>
        <a:stretch>
          <a:fillRect/>
        </a:stretch>
      </xdr:blipFill>
      <xdr:spPr bwMode="auto">
        <a:xfrm>
          <a:off x="4887806" y="519642"/>
          <a:ext cx="941494" cy="865928"/>
        </a:xfrm>
        <a:prstGeom prst="rect">
          <a:avLst/>
        </a:prstGeom>
        <a:noFill/>
      </xdr:spPr>
    </xdr:pic>
    <xdr:clientData/>
  </xdr:twoCellAnchor>
  <xdr:twoCellAnchor>
    <xdr:from>
      <xdr:col>13</xdr:col>
      <xdr:colOff>348194</xdr:colOff>
      <xdr:row>2</xdr:row>
      <xdr:rowOff>44450</xdr:rowOff>
    </xdr:from>
    <xdr:to>
      <xdr:col>15</xdr:col>
      <xdr:colOff>57151</xdr:colOff>
      <xdr:row>6</xdr:row>
      <xdr:rowOff>139929</xdr:rowOff>
    </xdr:to>
    <xdr:pic>
      <xdr:nvPicPr>
        <xdr:cNvPr id="6" name="Image 1" descr="Armoirievv">
          <a:extLst>
            <a:ext uri="{FF2B5EF4-FFF2-40B4-BE49-F238E27FC236}">
              <a16:creationId xmlns:a16="http://schemas.microsoft.com/office/drawing/2014/main" id="{00000000-0008-0000-6300-000006000000}"/>
            </a:ext>
          </a:extLst>
        </xdr:cNvPr>
        <xdr:cNvPicPr>
          <a:picLocks noChangeAspect="1" noChangeArrowheads="1"/>
        </xdr:cNvPicPr>
      </xdr:nvPicPr>
      <xdr:blipFill>
        <a:blip xmlns:r="http://schemas.openxmlformats.org/officeDocument/2006/relationships" r:embed="rId1" cstate="print"/>
        <a:srcRect/>
        <a:stretch>
          <a:fillRect/>
        </a:stretch>
      </xdr:blipFill>
      <xdr:spPr bwMode="auto">
        <a:xfrm>
          <a:off x="10886654" y="425450"/>
          <a:ext cx="1011977" cy="1093699"/>
        </a:xfrm>
        <a:prstGeom prst="rect">
          <a:avLst/>
        </a:prstGeom>
        <a:noFill/>
        <a:ln w="9525" algn="ctr">
          <a:miter lim="800000"/>
          <a:headEnd/>
          <a:tailEnd/>
        </a:ln>
      </xdr:spPr>
    </xdr:pic>
    <xdr:clientData/>
  </xdr:twoCellAnchor>
  <xdr:twoCellAnchor editAs="oneCell">
    <xdr:from>
      <xdr:col>3</xdr:col>
      <xdr:colOff>110066</xdr:colOff>
      <xdr:row>2</xdr:row>
      <xdr:rowOff>138642</xdr:rowOff>
    </xdr:from>
    <xdr:to>
      <xdr:col>4</xdr:col>
      <xdr:colOff>495300</xdr:colOff>
      <xdr:row>6</xdr:row>
      <xdr:rowOff>6350</xdr:rowOff>
    </xdr:to>
    <xdr:pic>
      <xdr:nvPicPr>
        <xdr:cNvPr id="7" name="Image 6">
          <a:extLst>
            <a:ext uri="{FF2B5EF4-FFF2-40B4-BE49-F238E27FC236}">
              <a16:creationId xmlns:a16="http://schemas.microsoft.com/office/drawing/2014/main" id="{00000000-0008-0000-6300-000007000000}"/>
            </a:ext>
          </a:extLst>
        </xdr:cNvPr>
        <xdr:cNvPicPr/>
      </xdr:nvPicPr>
      <xdr:blipFill>
        <a:blip xmlns:r="http://schemas.openxmlformats.org/officeDocument/2006/relationships" r:embed="rId2"/>
        <a:srcRect/>
        <a:stretch>
          <a:fillRect/>
        </a:stretch>
      </xdr:blipFill>
      <xdr:spPr bwMode="auto">
        <a:xfrm>
          <a:off x="4887806" y="519642"/>
          <a:ext cx="941494" cy="865928"/>
        </a:xfrm>
        <a:prstGeom prst="rect">
          <a:avLst/>
        </a:prstGeom>
        <a:noFill/>
      </xdr:spPr>
    </xdr:pic>
    <xdr:clientData/>
  </xdr:twoCellAnchor>
  <xdr:twoCellAnchor>
    <xdr:from>
      <xdr:col>13</xdr:col>
      <xdr:colOff>348194</xdr:colOff>
      <xdr:row>2</xdr:row>
      <xdr:rowOff>44450</xdr:rowOff>
    </xdr:from>
    <xdr:to>
      <xdr:col>15</xdr:col>
      <xdr:colOff>57151</xdr:colOff>
      <xdr:row>6</xdr:row>
      <xdr:rowOff>139929</xdr:rowOff>
    </xdr:to>
    <xdr:pic>
      <xdr:nvPicPr>
        <xdr:cNvPr id="8" name="Image 7" descr="Armoirievv">
          <a:extLst>
            <a:ext uri="{FF2B5EF4-FFF2-40B4-BE49-F238E27FC236}">
              <a16:creationId xmlns:a16="http://schemas.microsoft.com/office/drawing/2014/main" id="{00000000-0008-0000-6300-000008000000}"/>
            </a:ext>
          </a:extLst>
        </xdr:cNvPr>
        <xdr:cNvPicPr>
          <a:picLocks noChangeAspect="1" noChangeArrowheads="1"/>
        </xdr:cNvPicPr>
      </xdr:nvPicPr>
      <xdr:blipFill>
        <a:blip xmlns:r="http://schemas.openxmlformats.org/officeDocument/2006/relationships" r:embed="rId1" cstate="print"/>
        <a:srcRect/>
        <a:stretch>
          <a:fillRect/>
        </a:stretch>
      </xdr:blipFill>
      <xdr:spPr bwMode="auto">
        <a:xfrm>
          <a:off x="10886654" y="425450"/>
          <a:ext cx="1011977" cy="1093699"/>
        </a:xfrm>
        <a:prstGeom prst="rect">
          <a:avLst/>
        </a:prstGeom>
        <a:noFill/>
        <a:ln w="9525" algn="ctr">
          <a:miter lim="800000"/>
          <a:headEnd/>
          <a:tailEnd/>
        </a:ln>
      </xdr:spPr>
    </xdr:pic>
    <xdr:clientData/>
  </xdr:twoCellAnchor>
  <xdr:twoCellAnchor editAs="oneCell">
    <xdr:from>
      <xdr:col>3</xdr:col>
      <xdr:colOff>110066</xdr:colOff>
      <xdr:row>2</xdr:row>
      <xdr:rowOff>138642</xdr:rowOff>
    </xdr:from>
    <xdr:to>
      <xdr:col>4</xdr:col>
      <xdr:colOff>495300</xdr:colOff>
      <xdr:row>6</xdr:row>
      <xdr:rowOff>6350</xdr:rowOff>
    </xdr:to>
    <xdr:pic>
      <xdr:nvPicPr>
        <xdr:cNvPr id="9" name="Image 8">
          <a:extLst>
            <a:ext uri="{FF2B5EF4-FFF2-40B4-BE49-F238E27FC236}">
              <a16:creationId xmlns:a16="http://schemas.microsoft.com/office/drawing/2014/main" id="{00000000-0008-0000-6300-000009000000}"/>
            </a:ext>
          </a:extLst>
        </xdr:cNvPr>
        <xdr:cNvPicPr/>
      </xdr:nvPicPr>
      <xdr:blipFill>
        <a:blip xmlns:r="http://schemas.openxmlformats.org/officeDocument/2006/relationships" r:embed="rId2"/>
        <a:srcRect/>
        <a:stretch>
          <a:fillRect/>
        </a:stretch>
      </xdr:blipFill>
      <xdr:spPr bwMode="auto">
        <a:xfrm>
          <a:off x="4887806" y="519642"/>
          <a:ext cx="941494" cy="865928"/>
        </a:xfrm>
        <a:prstGeom prst="rect">
          <a:avLst/>
        </a:prstGeom>
        <a:noFill/>
      </xdr:spPr>
    </xdr:pic>
    <xdr:clientData/>
  </xdr:twoCellAnchor>
  <xdr:twoCellAnchor>
    <xdr:from>
      <xdr:col>13</xdr:col>
      <xdr:colOff>348194</xdr:colOff>
      <xdr:row>2</xdr:row>
      <xdr:rowOff>44450</xdr:rowOff>
    </xdr:from>
    <xdr:to>
      <xdr:col>15</xdr:col>
      <xdr:colOff>57151</xdr:colOff>
      <xdr:row>6</xdr:row>
      <xdr:rowOff>139929</xdr:rowOff>
    </xdr:to>
    <xdr:pic>
      <xdr:nvPicPr>
        <xdr:cNvPr id="10" name="Image 9" descr="Armoirievv">
          <a:extLst>
            <a:ext uri="{FF2B5EF4-FFF2-40B4-BE49-F238E27FC236}">
              <a16:creationId xmlns:a16="http://schemas.microsoft.com/office/drawing/2014/main" id="{00000000-0008-0000-6300-00000A000000}"/>
            </a:ext>
          </a:extLst>
        </xdr:cNvPr>
        <xdr:cNvPicPr>
          <a:picLocks noChangeAspect="1" noChangeArrowheads="1"/>
        </xdr:cNvPicPr>
      </xdr:nvPicPr>
      <xdr:blipFill>
        <a:blip xmlns:r="http://schemas.openxmlformats.org/officeDocument/2006/relationships" r:embed="rId1" cstate="print"/>
        <a:srcRect/>
        <a:stretch>
          <a:fillRect/>
        </a:stretch>
      </xdr:blipFill>
      <xdr:spPr bwMode="auto">
        <a:xfrm>
          <a:off x="10886654" y="425450"/>
          <a:ext cx="1011977" cy="1093699"/>
        </a:xfrm>
        <a:prstGeom prst="rect">
          <a:avLst/>
        </a:prstGeom>
        <a:noFill/>
        <a:ln w="9525" algn="ctr">
          <a:miter lim="800000"/>
          <a:headEnd/>
          <a:tailEnd/>
        </a:ln>
      </xdr:spPr>
    </xdr:pic>
    <xdr:clientData/>
  </xdr:twoCellAnchor>
  <xdr:twoCellAnchor editAs="oneCell">
    <xdr:from>
      <xdr:col>3</xdr:col>
      <xdr:colOff>110066</xdr:colOff>
      <xdr:row>2</xdr:row>
      <xdr:rowOff>138642</xdr:rowOff>
    </xdr:from>
    <xdr:to>
      <xdr:col>4</xdr:col>
      <xdr:colOff>495300</xdr:colOff>
      <xdr:row>6</xdr:row>
      <xdr:rowOff>6350</xdr:rowOff>
    </xdr:to>
    <xdr:pic>
      <xdr:nvPicPr>
        <xdr:cNvPr id="11" name="Image 10">
          <a:extLst>
            <a:ext uri="{FF2B5EF4-FFF2-40B4-BE49-F238E27FC236}">
              <a16:creationId xmlns:a16="http://schemas.microsoft.com/office/drawing/2014/main" id="{00000000-0008-0000-6300-00000B000000}"/>
            </a:ext>
          </a:extLst>
        </xdr:cNvPr>
        <xdr:cNvPicPr/>
      </xdr:nvPicPr>
      <xdr:blipFill>
        <a:blip xmlns:r="http://schemas.openxmlformats.org/officeDocument/2006/relationships" r:embed="rId2"/>
        <a:srcRect/>
        <a:stretch>
          <a:fillRect/>
        </a:stretch>
      </xdr:blipFill>
      <xdr:spPr bwMode="auto">
        <a:xfrm>
          <a:off x="4887806" y="519642"/>
          <a:ext cx="941494" cy="865928"/>
        </a:xfrm>
        <a:prstGeom prst="rect">
          <a:avLst/>
        </a:prstGeom>
        <a:noFill/>
      </xdr:spPr>
    </xdr:pic>
    <xdr:clientData/>
  </xdr:twoCellAnchor>
</xdr:wsDr>
</file>

<file path=xl/drawings/drawing101.xml><?xml version="1.0" encoding="utf-8"?>
<xdr:wsDr xmlns:xdr="http://schemas.openxmlformats.org/drawingml/2006/spreadsheetDrawing" xmlns:a="http://schemas.openxmlformats.org/drawingml/2006/main">
  <xdr:twoCellAnchor>
    <xdr:from>
      <xdr:col>13</xdr:col>
      <xdr:colOff>466576</xdr:colOff>
      <xdr:row>2</xdr:row>
      <xdr:rowOff>73025</xdr:rowOff>
    </xdr:from>
    <xdr:to>
      <xdr:col>14</xdr:col>
      <xdr:colOff>678243</xdr:colOff>
      <xdr:row>8</xdr:row>
      <xdr:rowOff>21166</xdr:rowOff>
    </xdr:to>
    <xdr:pic>
      <xdr:nvPicPr>
        <xdr:cNvPr id="2" name="Image 1" descr="Armoirievv">
          <a:extLst>
            <a:ext uri="{FF2B5EF4-FFF2-40B4-BE49-F238E27FC236}">
              <a16:creationId xmlns:a16="http://schemas.microsoft.com/office/drawing/2014/main" id="{00000000-0008-0000-6400-000002000000}"/>
            </a:ext>
          </a:extLst>
        </xdr:cNvPr>
        <xdr:cNvPicPr>
          <a:picLocks noChangeAspect="1" noChangeArrowheads="1"/>
        </xdr:cNvPicPr>
      </xdr:nvPicPr>
      <xdr:blipFill>
        <a:blip xmlns:r="http://schemas.openxmlformats.org/officeDocument/2006/relationships" r:embed="rId1" cstate="print"/>
        <a:srcRect/>
        <a:stretch>
          <a:fillRect/>
        </a:stretch>
      </xdr:blipFill>
      <xdr:spPr bwMode="auto">
        <a:xfrm>
          <a:off x="13512016" y="454025"/>
          <a:ext cx="1004147" cy="1296881"/>
        </a:xfrm>
        <a:prstGeom prst="rect">
          <a:avLst/>
        </a:prstGeom>
        <a:noFill/>
        <a:ln w="9525" algn="ctr">
          <a:miter lim="800000"/>
          <a:headEnd/>
          <a:tailEnd/>
        </a:ln>
      </xdr:spPr>
    </xdr:pic>
    <xdr:clientData/>
  </xdr:twoCellAnchor>
  <xdr:twoCellAnchor editAs="oneCell">
    <xdr:from>
      <xdr:col>3</xdr:col>
      <xdr:colOff>110066</xdr:colOff>
      <xdr:row>2</xdr:row>
      <xdr:rowOff>138642</xdr:rowOff>
    </xdr:from>
    <xdr:to>
      <xdr:col>4</xdr:col>
      <xdr:colOff>259080</xdr:colOff>
      <xdr:row>7</xdr:row>
      <xdr:rowOff>82550</xdr:rowOff>
    </xdr:to>
    <xdr:pic>
      <xdr:nvPicPr>
        <xdr:cNvPr id="3" name="Image 2">
          <a:extLst>
            <a:ext uri="{FF2B5EF4-FFF2-40B4-BE49-F238E27FC236}">
              <a16:creationId xmlns:a16="http://schemas.microsoft.com/office/drawing/2014/main" id="{00000000-0008-0000-6400-000003000000}"/>
            </a:ext>
          </a:extLst>
        </xdr:cNvPr>
        <xdr:cNvPicPr/>
      </xdr:nvPicPr>
      <xdr:blipFill>
        <a:blip xmlns:r="http://schemas.openxmlformats.org/officeDocument/2006/relationships" r:embed="rId2"/>
        <a:srcRect/>
        <a:stretch>
          <a:fillRect/>
        </a:stretch>
      </xdr:blipFill>
      <xdr:spPr bwMode="auto">
        <a:xfrm>
          <a:off x="5230706" y="519642"/>
          <a:ext cx="941494" cy="1117388"/>
        </a:xfrm>
        <a:prstGeom prst="rect">
          <a:avLst/>
        </a:prstGeom>
        <a:noFill/>
      </xdr:spPr>
    </xdr:pic>
    <xdr:clientData/>
  </xdr:twoCellAnchor>
  <xdr:twoCellAnchor>
    <xdr:from>
      <xdr:col>13</xdr:col>
      <xdr:colOff>466576</xdr:colOff>
      <xdr:row>2</xdr:row>
      <xdr:rowOff>73025</xdr:rowOff>
    </xdr:from>
    <xdr:to>
      <xdr:col>14</xdr:col>
      <xdr:colOff>678243</xdr:colOff>
      <xdr:row>8</xdr:row>
      <xdr:rowOff>21166</xdr:rowOff>
    </xdr:to>
    <xdr:pic>
      <xdr:nvPicPr>
        <xdr:cNvPr id="4" name="Image 3" descr="Armoirievv">
          <a:extLst>
            <a:ext uri="{FF2B5EF4-FFF2-40B4-BE49-F238E27FC236}">
              <a16:creationId xmlns:a16="http://schemas.microsoft.com/office/drawing/2014/main" id="{00000000-0008-0000-6400-000004000000}"/>
            </a:ext>
          </a:extLst>
        </xdr:cNvPr>
        <xdr:cNvPicPr>
          <a:picLocks noChangeAspect="1" noChangeArrowheads="1"/>
        </xdr:cNvPicPr>
      </xdr:nvPicPr>
      <xdr:blipFill>
        <a:blip xmlns:r="http://schemas.openxmlformats.org/officeDocument/2006/relationships" r:embed="rId1" cstate="print"/>
        <a:srcRect/>
        <a:stretch>
          <a:fillRect/>
        </a:stretch>
      </xdr:blipFill>
      <xdr:spPr bwMode="auto">
        <a:xfrm>
          <a:off x="13512016" y="454025"/>
          <a:ext cx="1004147" cy="1296881"/>
        </a:xfrm>
        <a:prstGeom prst="rect">
          <a:avLst/>
        </a:prstGeom>
        <a:noFill/>
        <a:ln w="9525" algn="ctr">
          <a:miter lim="800000"/>
          <a:headEnd/>
          <a:tailEnd/>
        </a:ln>
      </xdr:spPr>
    </xdr:pic>
    <xdr:clientData/>
  </xdr:twoCellAnchor>
  <xdr:twoCellAnchor editAs="oneCell">
    <xdr:from>
      <xdr:col>3</xdr:col>
      <xdr:colOff>110066</xdr:colOff>
      <xdr:row>2</xdr:row>
      <xdr:rowOff>138642</xdr:rowOff>
    </xdr:from>
    <xdr:to>
      <xdr:col>4</xdr:col>
      <xdr:colOff>259080</xdr:colOff>
      <xdr:row>7</xdr:row>
      <xdr:rowOff>82550</xdr:rowOff>
    </xdr:to>
    <xdr:pic>
      <xdr:nvPicPr>
        <xdr:cNvPr id="5" name="Image 4">
          <a:extLst>
            <a:ext uri="{FF2B5EF4-FFF2-40B4-BE49-F238E27FC236}">
              <a16:creationId xmlns:a16="http://schemas.microsoft.com/office/drawing/2014/main" id="{00000000-0008-0000-6400-000005000000}"/>
            </a:ext>
          </a:extLst>
        </xdr:cNvPr>
        <xdr:cNvPicPr/>
      </xdr:nvPicPr>
      <xdr:blipFill>
        <a:blip xmlns:r="http://schemas.openxmlformats.org/officeDocument/2006/relationships" r:embed="rId2"/>
        <a:srcRect/>
        <a:stretch>
          <a:fillRect/>
        </a:stretch>
      </xdr:blipFill>
      <xdr:spPr bwMode="auto">
        <a:xfrm>
          <a:off x="5230706" y="519642"/>
          <a:ext cx="941494" cy="1117388"/>
        </a:xfrm>
        <a:prstGeom prst="rect">
          <a:avLst/>
        </a:prstGeom>
        <a:noFill/>
      </xdr:spPr>
    </xdr:pic>
    <xdr:clientData/>
  </xdr:twoCellAnchor>
  <xdr:twoCellAnchor>
    <xdr:from>
      <xdr:col>13</xdr:col>
      <xdr:colOff>466576</xdr:colOff>
      <xdr:row>2</xdr:row>
      <xdr:rowOff>73025</xdr:rowOff>
    </xdr:from>
    <xdr:to>
      <xdr:col>14</xdr:col>
      <xdr:colOff>678243</xdr:colOff>
      <xdr:row>8</xdr:row>
      <xdr:rowOff>21166</xdr:rowOff>
    </xdr:to>
    <xdr:pic>
      <xdr:nvPicPr>
        <xdr:cNvPr id="6" name="Image 5" descr="Armoirievv">
          <a:extLst>
            <a:ext uri="{FF2B5EF4-FFF2-40B4-BE49-F238E27FC236}">
              <a16:creationId xmlns:a16="http://schemas.microsoft.com/office/drawing/2014/main" id="{00000000-0008-0000-6400-000006000000}"/>
            </a:ext>
          </a:extLst>
        </xdr:cNvPr>
        <xdr:cNvPicPr>
          <a:picLocks noChangeAspect="1" noChangeArrowheads="1"/>
        </xdr:cNvPicPr>
      </xdr:nvPicPr>
      <xdr:blipFill>
        <a:blip xmlns:r="http://schemas.openxmlformats.org/officeDocument/2006/relationships" r:embed="rId1" cstate="print"/>
        <a:srcRect/>
        <a:stretch>
          <a:fillRect/>
        </a:stretch>
      </xdr:blipFill>
      <xdr:spPr bwMode="auto">
        <a:xfrm>
          <a:off x="13512016" y="454025"/>
          <a:ext cx="1004147" cy="1296881"/>
        </a:xfrm>
        <a:prstGeom prst="rect">
          <a:avLst/>
        </a:prstGeom>
        <a:noFill/>
        <a:ln w="9525" algn="ctr">
          <a:miter lim="800000"/>
          <a:headEnd/>
          <a:tailEnd/>
        </a:ln>
      </xdr:spPr>
    </xdr:pic>
    <xdr:clientData/>
  </xdr:twoCellAnchor>
  <xdr:twoCellAnchor editAs="oneCell">
    <xdr:from>
      <xdr:col>3</xdr:col>
      <xdr:colOff>110066</xdr:colOff>
      <xdr:row>2</xdr:row>
      <xdr:rowOff>138642</xdr:rowOff>
    </xdr:from>
    <xdr:to>
      <xdr:col>4</xdr:col>
      <xdr:colOff>259080</xdr:colOff>
      <xdr:row>7</xdr:row>
      <xdr:rowOff>82550</xdr:rowOff>
    </xdr:to>
    <xdr:pic>
      <xdr:nvPicPr>
        <xdr:cNvPr id="7" name="Image 6">
          <a:extLst>
            <a:ext uri="{FF2B5EF4-FFF2-40B4-BE49-F238E27FC236}">
              <a16:creationId xmlns:a16="http://schemas.microsoft.com/office/drawing/2014/main" id="{00000000-0008-0000-6400-000007000000}"/>
            </a:ext>
          </a:extLst>
        </xdr:cNvPr>
        <xdr:cNvPicPr/>
      </xdr:nvPicPr>
      <xdr:blipFill>
        <a:blip xmlns:r="http://schemas.openxmlformats.org/officeDocument/2006/relationships" r:embed="rId2"/>
        <a:srcRect/>
        <a:stretch>
          <a:fillRect/>
        </a:stretch>
      </xdr:blipFill>
      <xdr:spPr bwMode="auto">
        <a:xfrm>
          <a:off x="5230706" y="519642"/>
          <a:ext cx="941494" cy="1117388"/>
        </a:xfrm>
        <a:prstGeom prst="rect">
          <a:avLst/>
        </a:prstGeom>
        <a:noFill/>
      </xdr:spPr>
    </xdr:pic>
    <xdr:clientData/>
  </xdr:twoCellAnchor>
  <xdr:twoCellAnchor>
    <xdr:from>
      <xdr:col>13</xdr:col>
      <xdr:colOff>466576</xdr:colOff>
      <xdr:row>2</xdr:row>
      <xdr:rowOff>73025</xdr:rowOff>
    </xdr:from>
    <xdr:to>
      <xdr:col>14</xdr:col>
      <xdr:colOff>678243</xdr:colOff>
      <xdr:row>8</xdr:row>
      <xdr:rowOff>21166</xdr:rowOff>
    </xdr:to>
    <xdr:pic>
      <xdr:nvPicPr>
        <xdr:cNvPr id="8" name="Image 7" descr="Armoirievv">
          <a:extLst>
            <a:ext uri="{FF2B5EF4-FFF2-40B4-BE49-F238E27FC236}">
              <a16:creationId xmlns:a16="http://schemas.microsoft.com/office/drawing/2014/main" id="{00000000-0008-0000-6400-000008000000}"/>
            </a:ext>
          </a:extLst>
        </xdr:cNvPr>
        <xdr:cNvPicPr>
          <a:picLocks noChangeAspect="1" noChangeArrowheads="1"/>
        </xdr:cNvPicPr>
      </xdr:nvPicPr>
      <xdr:blipFill>
        <a:blip xmlns:r="http://schemas.openxmlformats.org/officeDocument/2006/relationships" r:embed="rId1" cstate="print"/>
        <a:srcRect/>
        <a:stretch>
          <a:fillRect/>
        </a:stretch>
      </xdr:blipFill>
      <xdr:spPr bwMode="auto">
        <a:xfrm>
          <a:off x="13512016" y="454025"/>
          <a:ext cx="1004147" cy="1296881"/>
        </a:xfrm>
        <a:prstGeom prst="rect">
          <a:avLst/>
        </a:prstGeom>
        <a:noFill/>
        <a:ln w="9525" algn="ctr">
          <a:miter lim="800000"/>
          <a:headEnd/>
          <a:tailEnd/>
        </a:ln>
      </xdr:spPr>
    </xdr:pic>
    <xdr:clientData/>
  </xdr:twoCellAnchor>
  <xdr:twoCellAnchor editAs="oneCell">
    <xdr:from>
      <xdr:col>3</xdr:col>
      <xdr:colOff>110066</xdr:colOff>
      <xdr:row>2</xdr:row>
      <xdr:rowOff>138642</xdr:rowOff>
    </xdr:from>
    <xdr:to>
      <xdr:col>4</xdr:col>
      <xdr:colOff>259080</xdr:colOff>
      <xdr:row>7</xdr:row>
      <xdr:rowOff>82550</xdr:rowOff>
    </xdr:to>
    <xdr:pic>
      <xdr:nvPicPr>
        <xdr:cNvPr id="9" name="Image 8">
          <a:extLst>
            <a:ext uri="{FF2B5EF4-FFF2-40B4-BE49-F238E27FC236}">
              <a16:creationId xmlns:a16="http://schemas.microsoft.com/office/drawing/2014/main" id="{00000000-0008-0000-6400-000009000000}"/>
            </a:ext>
          </a:extLst>
        </xdr:cNvPr>
        <xdr:cNvPicPr/>
      </xdr:nvPicPr>
      <xdr:blipFill>
        <a:blip xmlns:r="http://schemas.openxmlformats.org/officeDocument/2006/relationships" r:embed="rId2"/>
        <a:srcRect/>
        <a:stretch>
          <a:fillRect/>
        </a:stretch>
      </xdr:blipFill>
      <xdr:spPr bwMode="auto">
        <a:xfrm>
          <a:off x="5230706" y="519642"/>
          <a:ext cx="941494" cy="1117388"/>
        </a:xfrm>
        <a:prstGeom prst="rect">
          <a:avLst/>
        </a:prstGeom>
        <a:noFill/>
      </xdr:spPr>
    </xdr:pic>
    <xdr:clientData/>
  </xdr:twoCellAnchor>
  <xdr:twoCellAnchor>
    <xdr:from>
      <xdr:col>13</xdr:col>
      <xdr:colOff>466576</xdr:colOff>
      <xdr:row>2</xdr:row>
      <xdr:rowOff>73025</xdr:rowOff>
    </xdr:from>
    <xdr:to>
      <xdr:col>14</xdr:col>
      <xdr:colOff>678243</xdr:colOff>
      <xdr:row>8</xdr:row>
      <xdr:rowOff>21166</xdr:rowOff>
    </xdr:to>
    <xdr:pic>
      <xdr:nvPicPr>
        <xdr:cNvPr id="10" name="Image 9" descr="Armoirievv">
          <a:extLst>
            <a:ext uri="{FF2B5EF4-FFF2-40B4-BE49-F238E27FC236}">
              <a16:creationId xmlns:a16="http://schemas.microsoft.com/office/drawing/2014/main" id="{00000000-0008-0000-6400-00000A000000}"/>
            </a:ext>
          </a:extLst>
        </xdr:cNvPr>
        <xdr:cNvPicPr>
          <a:picLocks noChangeAspect="1" noChangeArrowheads="1"/>
        </xdr:cNvPicPr>
      </xdr:nvPicPr>
      <xdr:blipFill>
        <a:blip xmlns:r="http://schemas.openxmlformats.org/officeDocument/2006/relationships" r:embed="rId1" cstate="print"/>
        <a:srcRect/>
        <a:stretch>
          <a:fillRect/>
        </a:stretch>
      </xdr:blipFill>
      <xdr:spPr bwMode="auto">
        <a:xfrm>
          <a:off x="13512016" y="454025"/>
          <a:ext cx="1004147" cy="1296881"/>
        </a:xfrm>
        <a:prstGeom prst="rect">
          <a:avLst/>
        </a:prstGeom>
        <a:noFill/>
        <a:ln w="9525" algn="ctr">
          <a:miter lim="800000"/>
          <a:headEnd/>
          <a:tailEnd/>
        </a:ln>
      </xdr:spPr>
    </xdr:pic>
    <xdr:clientData/>
  </xdr:twoCellAnchor>
  <xdr:twoCellAnchor editAs="oneCell">
    <xdr:from>
      <xdr:col>3</xdr:col>
      <xdr:colOff>110066</xdr:colOff>
      <xdr:row>2</xdr:row>
      <xdr:rowOff>138642</xdr:rowOff>
    </xdr:from>
    <xdr:to>
      <xdr:col>4</xdr:col>
      <xdr:colOff>259080</xdr:colOff>
      <xdr:row>7</xdr:row>
      <xdr:rowOff>82550</xdr:rowOff>
    </xdr:to>
    <xdr:pic>
      <xdr:nvPicPr>
        <xdr:cNvPr id="11" name="Image 10">
          <a:extLst>
            <a:ext uri="{FF2B5EF4-FFF2-40B4-BE49-F238E27FC236}">
              <a16:creationId xmlns:a16="http://schemas.microsoft.com/office/drawing/2014/main" id="{00000000-0008-0000-6400-00000B000000}"/>
            </a:ext>
          </a:extLst>
        </xdr:cNvPr>
        <xdr:cNvPicPr/>
      </xdr:nvPicPr>
      <xdr:blipFill>
        <a:blip xmlns:r="http://schemas.openxmlformats.org/officeDocument/2006/relationships" r:embed="rId2"/>
        <a:srcRect/>
        <a:stretch>
          <a:fillRect/>
        </a:stretch>
      </xdr:blipFill>
      <xdr:spPr bwMode="auto">
        <a:xfrm>
          <a:off x="5230706" y="519642"/>
          <a:ext cx="941494" cy="1117388"/>
        </a:xfrm>
        <a:prstGeom prst="rect">
          <a:avLst/>
        </a:prstGeom>
        <a:noFill/>
      </xdr:spPr>
    </xdr:pic>
    <xdr:clientData/>
  </xdr:twoCellAnchor>
</xdr:wsDr>
</file>

<file path=xl/drawings/drawing102.xml><?xml version="1.0" encoding="utf-8"?>
<xdr:wsDr xmlns:xdr="http://schemas.openxmlformats.org/drawingml/2006/spreadsheetDrawing" xmlns:a="http://schemas.openxmlformats.org/drawingml/2006/main">
  <xdr:twoCellAnchor>
    <xdr:from>
      <xdr:col>13</xdr:col>
      <xdr:colOff>348194</xdr:colOff>
      <xdr:row>2</xdr:row>
      <xdr:rowOff>44450</xdr:rowOff>
    </xdr:from>
    <xdr:to>
      <xdr:col>15</xdr:col>
      <xdr:colOff>57151</xdr:colOff>
      <xdr:row>6</xdr:row>
      <xdr:rowOff>139929</xdr:rowOff>
    </xdr:to>
    <xdr:pic>
      <xdr:nvPicPr>
        <xdr:cNvPr id="2" name="Image 1" descr="Armoirievv">
          <a:extLst>
            <a:ext uri="{FF2B5EF4-FFF2-40B4-BE49-F238E27FC236}">
              <a16:creationId xmlns:a16="http://schemas.microsoft.com/office/drawing/2014/main" id="{00000000-0008-0000-6500-000002000000}"/>
            </a:ext>
          </a:extLst>
        </xdr:cNvPr>
        <xdr:cNvPicPr>
          <a:picLocks noChangeAspect="1" noChangeArrowheads="1"/>
        </xdr:cNvPicPr>
      </xdr:nvPicPr>
      <xdr:blipFill>
        <a:blip xmlns:r="http://schemas.openxmlformats.org/officeDocument/2006/relationships" r:embed="rId1" cstate="print"/>
        <a:srcRect/>
        <a:stretch>
          <a:fillRect/>
        </a:stretch>
      </xdr:blipFill>
      <xdr:spPr bwMode="auto">
        <a:xfrm>
          <a:off x="10886654" y="425450"/>
          <a:ext cx="1011977" cy="1093699"/>
        </a:xfrm>
        <a:prstGeom prst="rect">
          <a:avLst/>
        </a:prstGeom>
        <a:noFill/>
        <a:ln w="9525" algn="ctr">
          <a:miter lim="800000"/>
          <a:headEnd/>
          <a:tailEnd/>
        </a:ln>
      </xdr:spPr>
    </xdr:pic>
    <xdr:clientData/>
  </xdr:twoCellAnchor>
  <xdr:twoCellAnchor editAs="oneCell">
    <xdr:from>
      <xdr:col>3</xdr:col>
      <xdr:colOff>110066</xdr:colOff>
      <xdr:row>2</xdr:row>
      <xdr:rowOff>138642</xdr:rowOff>
    </xdr:from>
    <xdr:to>
      <xdr:col>4</xdr:col>
      <xdr:colOff>495300</xdr:colOff>
      <xdr:row>6</xdr:row>
      <xdr:rowOff>6350</xdr:rowOff>
    </xdr:to>
    <xdr:pic>
      <xdr:nvPicPr>
        <xdr:cNvPr id="3" name="Image 2">
          <a:extLst>
            <a:ext uri="{FF2B5EF4-FFF2-40B4-BE49-F238E27FC236}">
              <a16:creationId xmlns:a16="http://schemas.microsoft.com/office/drawing/2014/main" id="{00000000-0008-0000-6500-000003000000}"/>
            </a:ext>
          </a:extLst>
        </xdr:cNvPr>
        <xdr:cNvPicPr/>
      </xdr:nvPicPr>
      <xdr:blipFill>
        <a:blip xmlns:r="http://schemas.openxmlformats.org/officeDocument/2006/relationships" r:embed="rId2"/>
        <a:srcRect/>
        <a:stretch>
          <a:fillRect/>
        </a:stretch>
      </xdr:blipFill>
      <xdr:spPr bwMode="auto">
        <a:xfrm>
          <a:off x="4887806" y="519642"/>
          <a:ext cx="941494" cy="865928"/>
        </a:xfrm>
        <a:prstGeom prst="rect">
          <a:avLst/>
        </a:prstGeom>
        <a:noFill/>
      </xdr:spPr>
    </xdr:pic>
    <xdr:clientData/>
  </xdr:twoCellAnchor>
  <xdr:twoCellAnchor>
    <xdr:from>
      <xdr:col>13</xdr:col>
      <xdr:colOff>348194</xdr:colOff>
      <xdr:row>2</xdr:row>
      <xdr:rowOff>44450</xdr:rowOff>
    </xdr:from>
    <xdr:to>
      <xdr:col>15</xdr:col>
      <xdr:colOff>57151</xdr:colOff>
      <xdr:row>6</xdr:row>
      <xdr:rowOff>139929</xdr:rowOff>
    </xdr:to>
    <xdr:pic>
      <xdr:nvPicPr>
        <xdr:cNvPr id="4" name="Image 3" descr="Armoirievv">
          <a:extLst>
            <a:ext uri="{FF2B5EF4-FFF2-40B4-BE49-F238E27FC236}">
              <a16:creationId xmlns:a16="http://schemas.microsoft.com/office/drawing/2014/main" id="{00000000-0008-0000-6500-000004000000}"/>
            </a:ext>
          </a:extLst>
        </xdr:cNvPr>
        <xdr:cNvPicPr>
          <a:picLocks noChangeAspect="1" noChangeArrowheads="1"/>
        </xdr:cNvPicPr>
      </xdr:nvPicPr>
      <xdr:blipFill>
        <a:blip xmlns:r="http://schemas.openxmlformats.org/officeDocument/2006/relationships" r:embed="rId1" cstate="print"/>
        <a:srcRect/>
        <a:stretch>
          <a:fillRect/>
        </a:stretch>
      </xdr:blipFill>
      <xdr:spPr bwMode="auto">
        <a:xfrm>
          <a:off x="10886654" y="425450"/>
          <a:ext cx="1011977" cy="1093699"/>
        </a:xfrm>
        <a:prstGeom prst="rect">
          <a:avLst/>
        </a:prstGeom>
        <a:noFill/>
        <a:ln w="9525" algn="ctr">
          <a:miter lim="800000"/>
          <a:headEnd/>
          <a:tailEnd/>
        </a:ln>
      </xdr:spPr>
    </xdr:pic>
    <xdr:clientData/>
  </xdr:twoCellAnchor>
  <xdr:twoCellAnchor editAs="oneCell">
    <xdr:from>
      <xdr:col>3</xdr:col>
      <xdr:colOff>110066</xdr:colOff>
      <xdr:row>2</xdr:row>
      <xdr:rowOff>138642</xdr:rowOff>
    </xdr:from>
    <xdr:to>
      <xdr:col>4</xdr:col>
      <xdr:colOff>495300</xdr:colOff>
      <xdr:row>6</xdr:row>
      <xdr:rowOff>6350</xdr:rowOff>
    </xdr:to>
    <xdr:pic>
      <xdr:nvPicPr>
        <xdr:cNvPr id="5" name="Image 4">
          <a:extLst>
            <a:ext uri="{FF2B5EF4-FFF2-40B4-BE49-F238E27FC236}">
              <a16:creationId xmlns:a16="http://schemas.microsoft.com/office/drawing/2014/main" id="{00000000-0008-0000-6500-000005000000}"/>
            </a:ext>
          </a:extLst>
        </xdr:cNvPr>
        <xdr:cNvPicPr/>
      </xdr:nvPicPr>
      <xdr:blipFill>
        <a:blip xmlns:r="http://schemas.openxmlformats.org/officeDocument/2006/relationships" r:embed="rId2"/>
        <a:srcRect/>
        <a:stretch>
          <a:fillRect/>
        </a:stretch>
      </xdr:blipFill>
      <xdr:spPr bwMode="auto">
        <a:xfrm>
          <a:off x="4887806" y="519642"/>
          <a:ext cx="941494" cy="865928"/>
        </a:xfrm>
        <a:prstGeom prst="rect">
          <a:avLst/>
        </a:prstGeom>
        <a:noFill/>
      </xdr:spPr>
    </xdr:pic>
    <xdr:clientData/>
  </xdr:twoCellAnchor>
  <xdr:twoCellAnchor>
    <xdr:from>
      <xdr:col>13</xdr:col>
      <xdr:colOff>348194</xdr:colOff>
      <xdr:row>2</xdr:row>
      <xdr:rowOff>44450</xdr:rowOff>
    </xdr:from>
    <xdr:to>
      <xdr:col>15</xdr:col>
      <xdr:colOff>57151</xdr:colOff>
      <xdr:row>6</xdr:row>
      <xdr:rowOff>139929</xdr:rowOff>
    </xdr:to>
    <xdr:pic>
      <xdr:nvPicPr>
        <xdr:cNvPr id="6" name="Image 1" descr="Armoirievv">
          <a:extLst>
            <a:ext uri="{FF2B5EF4-FFF2-40B4-BE49-F238E27FC236}">
              <a16:creationId xmlns:a16="http://schemas.microsoft.com/office/drawing/2014/main" id="{00000000-0008-0000-6500-000006000000}"/>
            </a:ext>
          </a:extLst>
        </xdr:cNvPr>
        <xdr:cNvPicPr>
          <a:picLocks noChangeAspect="1" noChangeArrowheads="1"/>
        </xdr:cNvPicPr>
      </xdr:nvPicPr>
      <xdr:blipFill>
        <a:blip xmlns:r="http://schemas.openxmlformats.org/officeDocument/2006/relationships" r:embed="rId1" cstate="print"/>
        <a:srcRect/>
        <a:stretch>
          <a:fillRect/>
        </a:stretch>
      </xdr:blipFill>
      <xdr:spPr bwMode="auto">
        <a:xfrm>
          <a:off x="10886654" y="425450"/>
          <a:ext cx="1011977" cy="1093699"/>
        </a:xfrm>
        <a:prstGeom prst="rect">
          <a:avLst/>
        </a:prstGeom>
        <a:noFill/>
        <a:ln w="9525" algn="ctr">
          <a:miter lim="800000"/>
          <a:headEnd/>
          <a:tailEnd/>
        </a:ln>
      </xdr:spPr>
    </xdr:pic>
    <xdr:clientData/>
  </xdr:twoCellAnchor>
  <xdr:twoCellAnchor editAs="oneCell">
    <xdr:from>
      <xdr:col>3</xdr:col>
      <xdr:colOff>110066</xdr:colOff>
      <xdr:row>2</xdr:row>
      <xdr:rowOff>138642</xdr:rowOff>
    </xdr:from>
    <xdr:to>
      <xdr:col>4</xdr:col>
      <xdr:colOff>495300</xdr:colOff>
      <xdr:row>6</xdr:row>
      <xdr:rowOff>6350</xdr:rowOff>
    </xdr:to>
    <xdr:pic>
      <xdr:nvPicPr>
        <xdr:cNvPr id="7" name="Image 6">
          <a:extLst>
            <a:ext uri="{FF2B5EF4-FFF2-40B4-BE49-F238E27FC236}">
              <a16:creationId xmlns:a16="http://schemas.microsoft.com/office/drawing/2014/main" id="{00000000-0008-0000-6500-000007000000}"/>
            </a:ext>
          </a:extLst>
        </xdr:cNvPr>
        <xdr:cNvPicPr/>
      </xdr:nvPicPr>
      <xdr:blipFill>
        <a:blip xmlns:r="http://schemas.openxmlformats.org/officeDocument/2006/relationships" r:embed="rId2"/>
        <a:srcRect/>
        <a:stretch>
          <a:fillRect/>
        </a:stretch>
      </xdr:blipFill>
      <xdr:spPr bwMode="auto">
        <a:xfrm>
          <a:off x="4887806" y="519642"/>
          <a:ext cx="941494" cy="865928"/>
        </a:xfrm>
        <a:prstGeom prst="rect">
          <a:avLst/>
        </a:prstGeom>
        <a:noFill/>
      </xdr:spPr>
    </xdr:pic>
    <xdr:clientData/>
  </xdr:twoCellAnchor>
  <xdr:twoCellAnchor>
    <xdr:from>
      <xdr:col>13</xdr:col>
      <xdr:colOff>348194</xdr:colOff>
      <xdr:row>2</xdr:row>
      <xdr:rowOff>44450</xdr:rowOff>
    </xdr:from>
    <xdr:to>
      <xdr:col>15</xdr:col>
      <xdr:colOff>57151</xdr:colOff>
      <xdr:row>6</xdr:row>
      <xdr:rowOff>139929</xdr:rowOff>
    </xdr:to>
    <xdr:pic>
      <xdr:nvPicPr>
        <xdr:cNvPr id="8" name="Image 7" descr="Armoirievv">
          <a:extLst>
            <a:ext uri="{FF2B5EF4-FFF2-40B4-BE49-F238E27FC236}">
              <a16:creationId xmlns:a16="http://schemas.microsoft.com/office/drawing/2014/main" id="{00000000-0008-0000-6500-000008000000}"/>
            </a:ext>
          </a:extLst>
        </xdr:cNvPr>
        <xdr:cNvPicPr>
          <a:picLocks noChangeAspect="1" noChangeArrowheads="1"/>
        </xdr:cNvPicPr>
      </xdr:nvPicPr>
      <xdr:blipFill>
        <a:blip xmlns:r="http://schemas.openxmlformats.org/officeDocument/2006/relationships" r:embed="rId1" cstate="print"/>
        <a:srcRect/>
        <a:stretch>
          <a:fillRect/>
        </a:stretch>
      </xdr:blipFill>
      <xdr:spPr bwMode="auto">
        <a:xfrm>
          <a:off x="10886654" y="425450"/>
          <a:ext cx="1011977" cy="1093699"/>
        </a:xfrm>
        <a:prstGeom prst="rect">
          <a:avLst/>
        </a:prstGeom>
        <a:noFill/>
        <a:ln w="9525" algn="ctr">
          <a:miter lim="800000"/>
          <a:headEnd/>
          <a:tailEnd/>
        </a:ln>
      </xdr:spPr>
    </xdr:pic>
    <xdr:clientData/>
  </xdr:twoCellAnchor>
  <xdr:twoCellAnchor editAs="oneCell">
    <xdr:from>
      <xdr:col>3</xdr:col>
      <xdr:colOff>110066</xdr:colOff>
      <xdr:row>2</xdr:row>
      <xdr:rowOff>138642</xdr:rowOff>
    </xdr:from>
    <xdr:to>
      <xdr:col>4</xdr:col>
      <xdr:colOff>495300</xdr:colOff>
      <xdr:row>6</xdr:row>
      <xdr:rowOff>6350</xdr:rowOff>
    </xdr:to>
    <xdr:pic>
      <xdr:nvPicPr>
        <xdr:cNvPr id="9" name="Image 8">
          <a:extLst>
            <a:ext uri="{FF2B5EF4-FFF2-40B4-BE49-F238E27FC236}">
              <a16:creationId xmlns:a16="http://schemas.microsoft.com/office/drawing/2014/main" id="{00000000-0008-0000-6500-000009000000}"/>
            </a:ext>
          </a:extLst>
        </xdr:cNvPr>
        <xdr:cNvPicPr/>
      </xdr:nvPicPr>
      <xdr:blipFill>
        <a:blip xmlns:r="http://schemas.openxmlformats.org/officeDocument/2006/relationships" r:embed="rId2"/>
        <a:srcRect/>
        <a:stretch>
          <a:fillRect/>
        </a:stretch>
      </xdr:blipFill>
      <xdr:spPr bwMode="auto">
        <a:xfrm>
          <a:off x="4887806" y="519642"/>
          <a:ext cx="941494" cy="865928"/>
        </a:xfrm>
        <a:prstGeom prst="rect">
          <a:avLst/>
        </a:prstGeom>
        <a:noFill/>
      </xdr:spPr>
    </xdr:pic>
    <xdr:clientData/>
  </xdr:twoCellAnchor>
  <xdr:twoCellAnchor>
    <xdr:from>
      <xdr:col>13</xdr:col>
      <xdr:colOff>348194</xdr:colOff>
      <xdr:row>2</xdr:row>
      <xdr:rowOff>44450</xdr:rowOff>
    </xdr:from>
    <xdr:to>
      <xdr:col>15</xdr:col>
      <xdr:colOff>57151</xdr:colOff>
      <xdr:row>6</xdr:row>
      <xdr:rowOff>139929</xdr:rowOff>
    </xdr:to>
    <xdr:pic>
      <xdr:nvPicPr>
        <xdr:cNvPr id="10" name="Image 9" descr="Armoirievv">
          <a:extLst>
            <a:ext uri="{FF2B5EF4-FFF2-40B4-BE49-F238E27FC236}">
              <a16:creationId xmlns:a16="http://schemas.microsoft.com/office/drawing/2014/main" id="{00000000-0008-0000-6500-00000A000000}"/>
            </a:ext>
          </a:extLst>
        </xdr:cNvPr>
        <xdr:cNvPicPr>
          <a:picLocks noChangeAspect="1" noChangeArrowheads="1"/>
        </xdr:cNvPicPr>
      </xdr:nvPicPr>
      <xdr:blipFill>
        <a:blip xmlns:r="http://schemas.openxmlformats.org/officeDocument/2006/relationships" r:embed="rId1" cstate="print"/>
        <a:srcRect/>
        <a:stretch>
          <a:fillRect/>
        </a:stretch>
      </xdr:blipFill>
      <xdr:spPr bwMode="auto">
        <a:xfrm>
          <a:off x="10886654" y="425450"/>
          <a:ext cx="1011977" cy="1093699"/>
        </a:xfrm>
        <a:prstGeom prst="rect">
          <a:avLst/>
        </a:prstGeom>
        <a:noFill/>
        <a:ln w="9525" algn="ctr">
          <a:miter lim="800000"/>
          <a:headEnd/>
          <a:tailEnd/>
        </a:ln>
      </xdr:spPr>
    </xdr:pic>
    <xdr:clientData/>
  </xdr:twoCellAnchor>
  <xdr:twoCellAnchor editAs="oneCell">
    <xdr:from>
      <xdr:col>3</xdr:col>
      <xdr:colOff>110066</xdr:colOff>
      <xdr:row>2</xdr:row>
      <xdr:rowOff>138642</xdr:rowOff>
    </xdr:from>
    <xdr:to>
      <xdr:col>4</xdr:col>
      <xdr:colOff>495300</xdr:colOff>
      <xdr:row>6</xdr:row>
      <xdr:rowOff>6350</xdr:rowOff>
    </xdr:to>
    <xdr:pic>
      <xdr:nvPicPr>
        <xdr:cNvPr id="11" name="Image 10">
          <a:extLst>
            <a:ext uri="{FF2B5EF4-FFF2-40B4-BE49-F238E27FC236}">
              <a16:creationId xmlns:a16="http://schemas.microsoft.com/office/drawing/2014/main" id="{00000000-0008-0000-6500-00000B000000}"/>
            </a:ext>
          </a:extLst>
        </xdr:cNvPr>
        <xdr:cNvPicPr/>
      </xdr:nvPicPr>
      <xdr:blipFill>
        <a:blip xmlns:r="http://schemas.openxmlformats.org/officeDocument/2006/relationships" r:embed="rId2"/>
        <a:srcRect/>
        <a:stretch>
          <a:fillRect/>
        </a:stretch>
      </xdr:blipFill>
      <xdr:spPr bwMode="auto">
        <a:xfrm>
          <a:off x="4887806" y="519642"/>
          <a:ext cx="941494" cy="865928"/>
        </a:xfrm>
        <a:prstGeom prst="rect">
          <a:avLst/>
        </a:prstGeom>
        <a:noFill/>
      </xdr:spPr>
    </xdr:pic>
    <xdr:clientData/>
  </xdr:twoCellAnchor>
</xdr:wsDr>
</file>

<file path=xl/drawings/drawing103.xml><?xml version="1.0" encoding="utf-8"?>
<xdr:wsDr xmlns:xdr="http://schemas.openxmlformats.org/drawingml/2006/spreadsheetDrawing" xmlns:a="http://schemas.openxmlformats.org/drawingml/2006/main">
  <xdr:twoCellAnchor>
    <xdr:from>
      <xdr:col>13</xdr:col>
      <xdr:colOff>466576</xdr:colOff>
      <xdr:row>2</xdr:row>
      <xdr:rowOff>73025</xdr:rowOff>
    </xdr:from>
    <xdr:to>
      <xdr:col>14</xdr:col>
      <xdr:colOff>678243</xdr:colOff>
      <xdr:row>8</xdr:row>
      <xdr:rowOff>21166</xdr:rowOff>
    </xdr:to>
    <xdr:pic>
      <xdr:nvPicPr>
        <xdr:cNvPr id="2" name="Image 1" descr="Armoirievv">
          <a:extLst>
            <a:ext uri="{FF2B5EF4-FFF2-40B4-BE49-F238E27FC236}">
              <a16:creationId xmlns:a16="http://schemas.microsoft.com/office/drawing/2014/main" id="{00000000-0008-0000-6600-000002000000}"/>
            </a:ext>
          </a:extLst>
        </xdr:cNvPr>
        <xdr:cNvPicPr>
          <a:picLocks noChangeAspect="1" noChangeArrowheads="1"/>
        </xdr:cNvPicPr>
      </xdr:nvPicPr>
      <xdr:blipFill>
        <a:blip xmlns:r="http://schemas.openxmlformats.org/officeDocument/2006/relationships" r:embed="rId1" cstate="print"/>
        <a:srcRect/>
        <a:stretch>
          <a:fillRect/>
        </a:stretch>
      </xdr:blipFill>
      <xdr:spPr bwMode="auto">
        <a:xfrm>
          <a:off x="13512016" y="454025"/>
          <a:ext cx="1004147" cy="1296881"/>
        </a:xfrm>
        <a:prstGeom prst="rect">
          <a:avLst/>
        </a:prstGeom>
        <a:noFill/>
        <a:ln w="9525" algn="ctr">
          <a:miter lim="800000"/>
          <a:headEnd/>
          <a:tailEnd/>
        </a:ln>
      </xdr:spPr>
    </xdr:pic>
    <xdr:clientData/>
  </xdr:twoCellAnchor>
  <xdr:twoCellAnchor editAs="oneCell">
    <xdr:from>
      <xdr:col>3</xdr:col>
      <xdr:colOff>110066</xdr:colOff>
      <xdr:row>2</xdr:row>
      <xdr:rowOff>138642</xdr:rowOff>
    </xdr:from>
    <xdr:to>
      <xdr:col>4</xdr:col>
      <xdr:colOff>259080</xdr:colOff>
      <xdr:row>7</xdr:row>
      <xdr:rowOff>82550</xdr:rowOff>
    </xdr:to>
    <xdr:pic>
      <xdr:nvPicPr>
        <xdr:cNvPr id="3" name="Image 2">
          <a:extLst>
            <a:ext uri="{FF2B5EF4-FFF2-40B4-BE49-F238E27FC236}">
              <a16:creationId xmlns:a16="http://schemas.microsoft.com/office/drawing/2014/main" id="{00000000-0008-0000-6600-000003000000}"/>
            </a:ext>
          </a:extLst>
        </xdr:cNvPr>
        <xdr:cNvPicPr/>
      </xdr:nvPicPr>
      <xdr:blipFill>
        <a:blip xmlns:r="http://schemas.openxmlformats.org/officeDocument/2006/relationships" r:embed="rId2"/>
        <a:srcRect/>
        <a:stretch>
          <a:fillRect/>
        </a:stretch>
      </xdr:blipFill>
      <xdr:spPr bwMode="auto">
        <a:xfrm>
          <a:off x="5230706" y="519642"/>
          <a:ext cx="941494" cy="1117388"/>
        </a:xfrm>
        <a:prstGeom prst="rect">
          <a:avLst/>
        </a:prstGeom>
        <a:noFill/>
      </xdr:spPr>
    </xdr:pic>
    <xdr:clientData/>
  </xdr:twoCellAnchor>
  <xdr:twoCellAnchor>
    <xdr:from>
      <xdr:col>13</xdr:col>
      <xdr:colOff>466576</xdr:colOff>
      <xdr:row>2</xdr:row>
      <xdr:rowOff>73025</xdr:rowOff>
    </xdr:from>
    <xdr:to>
      <xdr:col>14</xdr:col>
      <xdr:colOff>678243</xdr:colOff>
      <xdr:row>8</xdr:row>
      <xdr:rowOff>21166</xdr:rowOff>
    </xdr:to>
    <xdr:pic>
      <xdr:nvPicPr>
        <xdr:cNvPr id="4" name="Image 3" descr="Armoirievv">
          <a:extLst>
            <a:ext uri="{FF2B5EF4-FFF2-40B4-BE49-F238E27FC236}">
              <a16:creationId xmlns:a16="http://schemas.microsoft.com/office/drawing/2014/main" id="{00000000-0008-0000-6600-000004000000}"/>
            </a:ext>
          </a:extLst>
        </xdr:cNvPr>
        <xdr:cNvPicPr>
          <a:picLocks noChangeAspect="1" noChangeArrowheads="1"/>
        </xdr:cNvPicPr>
      </xdr:nvPicPr>
      <xdr:blipFill>
        <a:blip xmlns:r="http://schemas.openxmlformats.org/officeDocument/2006/relationships" r:embed="rId1" cstate="print"/>
        <a:srcRect/>
        <a:stretch>
          <a:fillRect/>
        </a:stretch>
      </xdr:blipFill>
      <xdr:spPr bwMode="auto">
        <a:xfrm>
          <a:off x="13512016" y="454025"/>
          <a:ext cx="1004147" cy="1296881"/>
        </a:xfrm>
        <a:prstGeom prst="rect">
          <a:avLst/>
        </a:prstGeom>
        <a:noFill/>
        <a:ln w="9525" algn="ctr">
          <a:miter lim="800000"/>
          <a:headEnd/>
          <a:tailEnd/>
        </a:ln>
      </xdr:spPr>
    </xdr:pic>
    <xdr:clientData/>
  </xdr:twoCellAnchor>
  <xdr:twoCellAnchor editAs="oneCell">
    <xdr:from>
      <xdr:col>3</xdr:col>
      <xdr:colOff>110066</xdr:colOff>
      <xdr:row>2</xdr:row>
      <xdr:rowOff>138642</xdr:rowOff>
    </xdr:from>
    <xdr:to>
      <xdr:col>4</xdr:col>
      <xdr:colOff>259080</xdr:colOff>
      <xdr:row>7</xdr:row>
      <xdr:rowOff>82550</xdr:rowOff>
    </xdr:to>
    <xdr:pic>
      <xdr:nvPicPr>
        <xdr:cNvPr id="5" name="Image 4">
          <a:extLst>
            <a:ext uri="{FF2B5EF4-FFF2-40B4-BE49-F238E27FC236}">
              <a16:creationId xmlns:a16="http://schemas.microsoft.com/office/drawing/2014/main" id="{00000000-0008-0000-6600-000005000000}"/>
            </a:ext>
          </a:extLst>
        </xdr:cNvPr>
        <xdr:cNvPicPr/>
      </xdr:nvPicPr>
      <xdr:blipFill>
        <a:blip xmlns:r="http://schemas.openxmlformats.org/officeDocument/2006/relationships" r:embed="rId2"/>
        <a:srcRect/>
        <a:stretch>
          <a:fillRect/>
        </a:stretch>
      </xdr:blipFill>
      <xdr:spPr bwMode="auto">
        <a:xfrm>
          <a:off x="5230706" y="519642"/>
          <a:ext cx="941494" cy="1117388"/>
        </a:xfrm>
        <a:prstGeom prst="rect">
          <a:avLst/>
        </a:prstGeom>
        <a:noFill/>
      </xdr:spPr>
    </xdr:pic>
    <xdr:clientData/>
  </xdr:twoCellAnchor>
  <xdr:twoCellAnchor>
    <xdr:from>
      <xdr:col>13</xdr:col>
      <xdr:colOff>466576</xdr:colOff>
      <xdr:row>2</xdr:row>
      <xdr:rowOff>73025</xdr:rowOff>
    </xdr:from>
    <xdr:to>
      <xdr:col>14</xdr:col>
      <xdr:colOff>678243</xdr:colOff>
      <xdr:row>8</xdr:row>
      <xdr:rowOff>21166</xdr:rowOff>
    </xdr:to>
    <xdr:pic>
      <xdr:nvPicPr>
        <xdr:cNvPr id="6" name="Image 5" descr="Armoirievv">
          <a:extLst>
            <a:ext uri="{FF2B5EF4-FFF2-40B4-BE49-F238E27FC236}">
              <a16:creationId xmlns:a16="http://schemas.microsoft.com/office/drawing/2014/main" id="{00000000-0008-0000-6600-000006000000}"/>
            </a:ext>
          </a:extLst>
        </xdr:cNvPr>
        <xdr:cNvPicPr>
          <a:picLocks noChangeAspect="1" noChangeArrowheads="1"/>
        </xdr:cNvPicPr>
      </xdr:nvPicPr>
      <xdr:blipFill>
        <a:blip xmlns:r="http://schemas.openxmlformats.org/officeDocument/2006/relationships" r:embed="rId1" cstate="print"/>
        <a:srcRect/>
        <a:stretch>
          <a:fillRect/>
        </a:stretch>
      </xdr:blipFill>
      <xdr:spPr bwMode="auto">
        <a:xfrm>
          <a:off x="13512016" y="454025"/>
          <a:ext cx="1004147" cy="1296881"/>
        </a:xfrm>
        <a:prstGeom prst="rect">
          <a:avLst/>
        </a:prstGeom>
        <a:noFill/>
        <a:ln w="9525" algn="ctr">
          <a:miter lim="800000"/>
          <a:headEnd/>
          <a:tailEnd/>
        </a:ln>
      </xdr:spPr>
    </xdr:pic>
    <xdr:clientData/>
  </xdr:twoCellAnchor>
  <xdr:twoCellAnchor editAs="oneCell">
    <xdr:from>
      <xdr:col>3</xdr:col>
      <xdr:colOff>110066</xdr:colOff>
      <xdr:row>2</xdr:row>
      <xdr:rowOff>138642</xdr:rowOff>
    </xdr:from>
    <xdr:to>
      <xdr:col>4</xdr:col>
      <xdr:colOff>259080</xdr:colOff>
      <xdr:row>7</xdr:row>
      <xdr:rowOff>82550</xdr:rowOff>
    </xdr:to>
    <xdr:pic>
      <xdr:nvPicPr>
        <xdr:cNvPr id="7" name="Image 6">
          <a:extLst>
            <a:ext uri="{FF2B5EF4-FFF2-40B4-BE49-F238E27FC236}">
              <a16:creationId xmlns:a16="http://schemas.microsoft.com/office/drawing/2014/main" id="{00000000-0008-0000-6600-000007000000}"/>
            </a:ext>
          </a:extLst>
        </xdr:cNvPr>
        <xdr:cNvPicPr/>
      </xdr:nvPicPr>
      <xdr:blipFill>
        <a:blip xmlns:r="http://schemas.openxmlformats.org/officeDocument/2006/relationships" r:embed="rId2"/>
        <a:srcRect/>
        <a:stretch>
          <a:fillRect/>
        </a:stretch>
      </xdr:blipFill>
      <xdr:spPr bwMode="auto">
        <a:xfrm>
          <a:off x="5230706" y="519642"/>
          <a:ext cx="941494" cy="1117388"/>
        </a:xfrm>
        <a:prstGeom prst="rect">
          <a:avLst/>
        </a:prstGeom>
        <a:noFill/>
      </xdr:spPr>
    </xdr:pic>
    <xdr:clientData/>
  </xdr:twoCellAnchor>
  <xdr:twoCellAnchor>
    <xdr:from>
      <xdr:col>13</xdr:col>
      <xdr:colOff>466576</xdr:colOff>
      <xdr:row>2</xdr:row>
      <xdr:rowOff>73025</xdr:rowOff>
    </xdr:from>
    <xdr:to>
      <xdr:col>14</xdr:col>
      <xdr:colOff>678243</xdr:colOff>
      <xdr:row>8</xdr:row>
      <xdr:rowOff>21166</xdr:rowOff>
    </xdr:to>
    <xdr:pic>
      <xdr:nvPicPr>
        <xdr:cNvPr id="8" name="Image 7" descr="Armoirievv">
          <a:extLst>
            <a:ext uri="{FF2B5EF4-FFF2-40B4-BE49-F238E27FC236}">
              <a16:creationId xmlns:a16="http://schemas.microsoft.com/office/drawing/2014/main" id="{00000000-0008-0000-6600-000008000000}"/>
            </a:ext>
          </a:extLst>
        </xdr:cNvPr>
        <xdr:cNvPicPr>
          <a:picLocks noChangeAspect="1" noChangeArrowheads="1"/>
        </xdr:cNvPicPr>
      </xdr:nvPicPr>
      <xdr:blipFill>
        <a:blip xmlns:r="http://schemas.openxmlformats.org/officeDocument/2006/relationships" r:embed="rId1" cstate="print"/>
        <a:srcRect/>
        <a:stretch>
          <a:fillRect/>
        </a:stretch>
      </xdr:blipFill>
      <xdr:spPr bwMode="auto">
        <a:xfrm>
          <a:off x="13512016" y="454025"/>
          <a:ext cx="1004147" cy="1296881"/>
        </a:xfrm>
        <a:prstGeom prst="rect">
          <a:avLst/>
        </a:prstGeom>
        <a:noFill/>
        <a:ln w="9525" algn="ctr">
          <a:miter lim="800000"/>
          <a:headEnd/>
          <a:tailEnd/>
        </a:ln>
      </xdr:spPr>
    </xdr:pic>
    <xdr:clientData/>
  </xdr:twoCellAnchor>
  <xdr:twoCellAnchor editAs="oneCell">
    <xdr:from>
      <xdr:col>3</xdr:col>
      <xdr:colOff>110066</xdr:colOff>
      <xdr:row>2</xdr:row>
      <xdr:rowOff>138642</xdr:rowOff>
    </xdr:from>
    <xdr:to>
      <xdr:col>4</xdr:col>
      <xdr:colOff>259080</xdr:colOff>
      <xdr:row>7</xdr:row>
      <xdr:rowOff>82550</xdr:rowOff>
    </xdr:to>
    <xdr:pic>
      <xdr:nvPicPr>
        <xdr:cNvPr id="9" name="Image 8">
          <a:extLst>
            <a:ext uri="{FF2B5EF4-FFF2-40B4-BE49-F238E27FC236}">
              <a16:creationId xmlns:a16="http://schemas.microsoft.com/office/drawing/2014/main" id="{00000000-0008-0000-6600-000009000000}"/>
            </a:ext>
          </a:extLst>
        </xdr:cNvPr>
        <xdr:cNvPicPr/>
      </xdr:nvPicPr>
      <xdr:blipFill>
        <a:blip xmlns:r="http://schemas.openxmlformats.org/officeDocument/2006/relationships" r:embed="rId2"/>
        <a:srcRect/>
        <a:stretch>
          <a:fillRect/>
        </a:stretch>
      </xdr:blipFill>
      <xdr:spPr bwMode="auto">
        <a:xfrm>
          <a:off x="5230706" y="519642"/>
          <a:ext cx="941494" cy="1117388"/>
        </a:xfrm>
        <a:prstGeom prst="rect">
          <a:avLst/>
        </a:prstGeom>
        <a:noFill/>
      </xdr:spPr>
    </xdr:pic>
    <xdr:clientData/>
  </xdr:twoCellAnchor>
  <xdr:twoCellAnchor>
    <xdr:from>
      <xdr:col>13</xdr:col>
      <xdr:colOff>466576</xdr:colOff>
      <xdr:row>2</xdr:row>
      <xdr:rowOff>73025</xdr:rowOff>
    </xdr:from>
    <xdr:to>
      <xdr:col>14</xdr:col>
      <xdr:colOff>678243</xdr:colOff>
      <xdr:row>8</xdr:row>
      <xdr:rowOff>21166</xdr:rowOff>
    </xdr:to>
    <xdr:pic>
      <xdr:nvPicPr>
        <xdr:cNvPr id="10" name="Image 9" descr="Armoirievv">
          <a:extLst>
            <a:ext uri="{FF2B5EF4-FFF2-40B4-BE49-F238E27FC236}">
              <a16:creationId xmlns:a16="http://schemas.microsoft.com/office/drawing/2014/main" id="{00000000-0008-0000-6600-00000A000000}"/>
            </a:ext>
          </a:extLst>
        </xdr:cNvPr>
        <xdr:cNvPicPr>
          <a:picLocks noChangeAspect="1" noChangeArrowheads="1"/>
        </xdr:cNvPicPr>
      </xdr:nvPicPr>
      <xdr:blipFill>
        <a:blip xmlns:r="http://schemas.openxmlformats.org/officeDocument/2006/relationships" r:embed="rId1" cstate="print"/>
        <a:srcRect/>
        <a:stretch>
          <a:fillRect/>
        </a:stretch>
      </xdr:blipFill>
      <xdr:spPr bwMode="auto">
        <a:xfrm>
          <a:off x="13512016" y="454025"/>
          <a:ext cx="1004147" cy="1296881"/>
        </a:xfrm>
        <a:prstGeom prst="rect">
          <a:avLst/>
        </a:prstGeom>
        <a:noFill/>
        <a:ln w="9525" algn="ctr">
          <a:miter lim="800000"/>
          <a:headEnd/>
          <a:tailEnd/>
        </a:ln>
      </xdr:spPr>
    </xdr:pic>
    <xdr:clientData/>
  </xdr:twoCellAnchor>
  <xdr:twoCellAnchor editAs="oneCell">
    <xdr:from>
      <xdr:col>3</xdr:col>
      <xdr:colOff>110066</xdr:colOff>
      <xdr:row>2</xdr:row>
      <xdr:rowOff>138642</xdr:rowOff>
    </xdr:from>
    <xdr:to>
      <xdr:col>4</xdr:col>
      <xdr:colOff>259080</xdr:colOff>
      <xdr:row>7</xdr:row>
      <xdr:rowOff>82550</xdr:rowOff>
    </xdr:to>
    <xdr:pic>
      <xdr:nvPicPr>
        <xdr:cNvPr id="11" name="Image 10">
          <a:extLst>
            <a:ext uri="{FF2B5EF4-FFF2-40B4-BE49-F238E27FC236}">
              <a16:creationId xmlns:a16="http://schemas.microsoft.com/office/drawing/2014/main" id="{00000000-0008-0000-6600-00000B000000}"/>
            </a:ext>
          </a:extLst>
        </xdr:cNvPr>
        <xdr:cNvPicPr/>
      </xdr:nvPicPr>
      <xdr:blipFill>
        <a:blip xmlns:r="http://schemas.openxmlformats.org/officeDocument/2006/relationships" r:embed="rId2"/>
        <a:srcRect/>
        <a:stretch>
          <a:fillRect/>
        </a:stretch>
      </xdr:blipFill>
      <xdr:spPr bwMode="auto">
        <a:xfrm>
          <a:off x="5230706" y="519642"/>
          <a:ext cx="941494" cy="1117388"/>
        </a:xfrm>
        <a:prstGeom prst="rect">
          <a:avLst/>
        </a:prstGeom>
        <a:noFill/>
      </xdr:spPr>
    </xdr:pic>
    <xdr:clientData/>
  </xdr:twoCellAnchor>
  <xdr:twoCellAnchor>
    <xdr:from>
      <xdr:col>13</xdr:col>
      <xdr:colOff>466576</xdr:colOff>
      <xdr:row>2</xdr:row>
      <xdr:rowOff>73025</xdr:rowOff>
    </xdr:from>
    <xdr:to>
      <xdr:col>14</xdr:col>
      <xdr:colOff>678243</xdr:colOff>
      <xdr:row>8</xdr:row>
      <xdr:rowOff>21166</xdr:rowOff>
    </xdr:to>
    <xdr:pic>
      <xdr:nvPicPr>
        <xdr:cNvPr id="12" name="Image 11" descr="Armoirievv">
          <a:extLst>
            <a:ext uri="{FF2B5EF4-FFF2-40B4-BE49-F238E27FC236}">
              <a16:creationId xmlns:a16="http://schemas.microsoft.com/office/drawing/2014/main" id="{00000000-0008-0000-6600-00000C000000}"/>
            </a:ext>
          </a:extLst>
        </xdr:cNvPr>
        <xdr:cNvPicPr>
          <a:picLocks noChangeAspect="1" noChangeArrowheads="1"/>
        </xdr:cNvPicPr>
      </xdr:nvPicPr>
      <xdr:blipFill>
        <a:blip xmlns:r="http://schemas.openxmlformats.org/officeDocument/2006/relationships" r:embed="rId1" cstate="print"/>
        <a:srcRect/>
        <a:stretch>
          <a:fillRect/>
        </a:stretch>
      </xdr:blipFill>
      <xdr:spPr bwMode="auto">
        <a:xfrm>
          <a:off x="13512016" y="454025"/>
          <a:ext cx="1004147" cy="1296881"/>
        </a:xfrm>
        <a:prstGeom prst="rect">
          <a:avLst/>
        </a:prstGeom>
        <a:noFill/>
        <a:ln w="9525" algn="ctr">
          <a:miter lim="800000"/>
          <a:headEnd/>
          <a:tailEnd/>
        </a:ln>
      </xdr:spPr>
    </xdr:pic>
    <xdr:clientData/>
  </xdr:twoCellAnchor>
  <xdr:twoCellAnchor editAs="oneCell">
    <xdr:from>
      <xdr:col>3</xdr:col>
      <xdr:colOff>110066</xdr:colOff>
      <xdr:row>2</xdr:row>
      <xdr:rowOff>138642</xdr:rowOff>
    </xdr:from>
    <xdr:to>
      <xdr:col>4</xdr:col>
      <xdr:colOff>259080</xdr:colOff>
      <xdr:row>7</xdr:row>
      <xdr:rowOff>82550</xdr:rowOff>
    </xdr:to>
    <xdr:pic>
      <xdr:nvPicPr>
        <xdr:cNvPr id="13" name="Image 12">
          <a:extLst>
            <a:ext uri="{FF2B5EF4-FFF2-40B4-BE49-F238E27FC236}">
              <a16:creationId xmlns:a16="http://schemas.microsoft.com/office/drawing/2014/main" id="{00000000-0008-0000-6600-00000D000000}"/>
            </a:ext>
          </a:extLst>
        </xdr:cNvPr>
        <xdr:cNvPicPr/>
      </xdr:nvPicPr>
      <xdr:blipFill>
        <a:blip xmlns:r="http://schemas.openxmlformats.org/officeDocument/2006/relationships" r:embed="rId2"/>
        <a:srcRect/>
        <a:stretch>
          <a:fillRect/>
        </a:stretch>
      </xdr:blipFill>
      <xdr:spPr bwMode="auto">
        <a:xfrm>
          <a:off x="5230706" y="519642"/>
          <a:ext cx="941494" cy="1117388"/>
        </a:xfrm>
        <a:prstGeom prst="rect">
          <a:avLst/>
        </a:prstGeom>
        <a:noFill/>
      </xdr:spPr>
    </xdr:pic>
    <xdr:clientData/>
  </xdr:twoCellAnchor>
</xdr:wsDr>
</file>

<file path=xl/drawings/drawing104.xml><?xml version="1.0" encoding="utf-8"?>
<xdr:wsDr xmlns:xdr="http://schemas.openxmlformats.org/drawingml/2006/spreadsheetDrawing" xmlns:a="http://schemas.openxmlformats.org/drawingml/2006/main">
  <xdr:twoCellAnchor>
    <xdr:from>
      <xdr:col>13</xdr:col>
      <xdr:colOff>348194</xdr:colOff>
      <xdr:row>2</xdr:row>
      <xdr:rowOff>44450</xdr:rowOff>
    </xdr:from>
    <xdr:to>
      <xdr:col>15</xdr:col>
      <xdr:colOff>57151</xdr:colOff>
      <xdr:row>6</xdr:row>
      <xdr:rowOff>139929</xdr:rowOff>
    </xdr:to>
    <xdr:pic>
      <xdr:nvPicPr>
        <xdr:cNvPr id="2" name="Image 1" descr="Armoirievv">
          <a:extLst>
            <a:ext uri="{FF2B5EF4-FFF2-40B4-BE49-F238E27FC236}">
              <a16:creationId xmlns:a16="http://schemas.microsoft.com/office/drawing/2014/main" id="{00000000-0008-0000-6700-000002000000}"/>
            </a:ext>
          </a:extLst>
        </xdr:cNvPr>
        <xdr:cNvPicPr>
          <a:picLocks noChangeAspect="1" noChangeArrowheads="1"/>
        </xdr:cNvPicPr>
      </xdr:nvPicPr>
      <xdr:blipFill>
        <a:blip xmlns:r="http://schemas.openxmlformats.org/officeDocument/2006/relationships" r:embed="rId1" cstate="print"/>
        <a:srcRect/>
        <a:stretch>
          <a:fillRect/>
        </a:stretch>
      </xdr:blipFill>
      <xdr:spPr bwMode="auto">
        <a:xfrm>
          <a:off x="10886654" y="425450"/>
          <a:ext cx="1011977" cy="1093699"/>
        </a:xfrm>
        <a:prstGeom prst="rect">
          <a:avLst/>
        </a:prstGeom>
        <a:noFill/>
        <a:ln w="9525" algn="ctr">
          <a:miter lim="800000"/>
          <a:headEnd/>
          <a:tailEnd/>
        </a:ln>
      </xdr:spPr>
    </xdr:pic>
    <xdr:clientData/>
  </xdr:twoCellAnchor>
  <xdr:twoCellAnchor editAs="oneCell">
    <xdr:from>
      <xdr:col>3</xdr:col>
      <xdr:colOff>110066</xdr:colOff>
      <xdr:row>2</xdr:row>
      <xdr:rowOff>138642</xdr:rowOff>
    </xdr:from>
    <xdr:to>
      <xdr:col>4</xdr:col>
      <xdr:colOff>495300</xdr:colOff>
      <xdr:row>6</xdr:row>
      <xdr:rowOff>6350</xdr:rowOff>
    </xdr:to>
    <xdr:pic>
      <xdr:nvPicPr>
        <xdr:cNvPr id="3" name="Image 2">
          <a:extLst>
            <a:ext uri="{FF2B5EF4-FFF2-40B4-BE49-F238E27FC236}">
              <a16:creationId xmlns:a16="http://schemas.microsoft.com/office/drawing/2014/main" id="{00000000-0008-0000-6700-000003000000}"/>
            </a:ext>
          </a:extLst>
        </xdr:cNvPr>
        <xdr:cNvPicPr/>
      </xdr:nvPicPr>
      <xdr:blipFill>
        <a:blip xmlns:r="http://schemas.openxmlformats.org/officeDocument/2006/relationships" r:embed="rId2"/>
        <a:srcRect/>
        <a:stretch>
          <a:fillRect/>
        </a:stretch>
      </xdr:blipFill>
      <xdr:spPr bwMode="auto">
        <a:xfrm>
          <a:off x="4887806" y="519642"/>
          <a:ext cx="941494" cy="865928"/>
        </a:xfrm>
        <a:prstGeom prst="rect">
          <a:avLst/>
        </a:prstGeom>
        <a:noFill/>
      </xdr:spPr>
    </xdr:pic>
    <xdr:clientData/>
  </xdr:twoCellAnchor>
  <xdr:twoCellAnchor>
    <xdr:from>
      <xdr:col>13</xdr:col>
      <xdr:colOff>348194</xdr:colOff>
      <xdr:row>2</xdr:row>
      <xdr:rowOff>44450</xdr:rowOff>
    </xdr:from>
    <xdr:to>
      <xdr:col>15</xdr:col>
      <xdr:colOff>57151</xdr:colOff>
      <xdr:row>6</xdr:row>
      <xdr:rowOff>139929</xdr:rowOff>
    </xdr:to>
    <xdr:pic>
      <xdr:nvPicPr>
        <xdr:cNvPr id="4" name="Image 3" descr="Armoirievv">
          <a:extLst>
            <a:ext uri="{FF2B5EF4-FFF2-40B4-BE49-F238E27FC236}">
              <a16:creationId xmlns:a16="http://schemas.microsoft.com/office/drawing/2014/main" id="{00000000-0008-0000-6700-000004000000}"/>
            </a:ext>
          </a:extLst>
        </xdr:cNvPr>
        <xdr:cNvPicPr>
          <a:picLocks noChangeAspect="1" noChangeArrowheads="1"/>
        </xdr:cNvPicPr>
      </xdr:nvPicPr>
      <xdr:blipFill>
        <a:blip xmlns:r="http://schemas.openxmlformats.org/officeDocument/2006/relationships" r:embed="rId1" cstate="print"/>
        <a:srcRect/>
        <a:stretch>
          <a:fillRect/>
        </a:stretch>
      </xdr:blipFill>
      <xdr:spPr bwMode="auto">
        <a:xfrm>
          <a:off x="10886654" y="425450"/>
          <a:ext cx="1011977" cy="1093699"/>
        </a:xfrm>
        <a:prstGeom prst="rect">
          <a:avLst/>
        </a:prstGeom>
        <a:noFill/>
        <a:ln w="9525" algn="ctr">
          <a:miter lim="800000"/>
          <a:headEnd/>
          <a:tailEnd/>
        </a:ln>
      </xdr:spPr>
    </xdr:pic>
    <xdr:clientData/>
  </xdr:twoCellAnchor>
  <xdr:twoCellAnchor editAs="oneCell">
    <xdr:from>
      <xdr:col>3</xdr:col>
      <xdr:colOff>110066</xdr:colOff>
      <xdr:row>2</xdr:row>
      <xdr:rowOff>138642</xdr:rowOff>
    </xdr:from>
    <xdr:to>
      <xdr:col>4</xdr:col>
      <xdr:colOff>495300</xdr:colOff>
      <xdr:row>6</xdr:row>
      <xdr:rowOff>6350</xdr:rowOff>
    </xdr:to>
    <xdr:pic>
      <xdr:nvPicPr>
        <xdr:cNvPr id="5" name="Image 4">
          <a:extLst>
            <a:ext uri="{FF2B5EF4-FFF2-40B4-BE49-F238E27FC236}">
              <a16:creationId xmlns:a16="http://schemas.microsoft.com/office/drawing/2014/main" id="{00000000-0008-0000-6700-000005000000}"/>
            </a:ext>
          </a:extLst>
        </xdr:cNvPr>
        <xdr:cNvPicPr/>
      </xdr:nvPicPr>
      <xdr:blipFill>
        <a:blip xmlns:r="http://schemas.openxmlformats.org/officeDocument/2006/relationships" r:embed="rId2"/>
        <a:srcRect/>
        <a:stretch>
          <a:fillRect/>
        </a:stretch>
      </xdr:blipFill>
      <xdr:spPr bwMode="auto">
        <a:xfrm>
          <a:off x="4887806" y="519642"/>
          <a:ext cx="941494" cy="865928"/>
        </a:xfrm>
        <a:prstGeom prst="rect">
          <a:avLst/>
        </a:prstGeom>
        <a:noFill/>
      </xdr:spPr>
    </xdr:pic>
    <xdr:clientData/>
  </xdr:twoCellAnchor>
  <xdr:twoCellAnchor>
    <xdr:from>
      <xdr:col>13</xdr:col>
      <xdr:colOff>348194</xdr:colOff>
      <xdr:row>2</xdr:row>
      <xdr:rowOff>44450</xdr:rowOff>
    </xdr:from>
    <xdr:to>
      <xdr:col>15</xdr:col>
      <xdr:colOff>57151</xdr:colOff>
      <xdr:row>6</xdr:row>
      <xdr:rowOff>139929</xdr:rowOff>
    </xdr:to>
    <xdr:pic>
      <xdr:nvPicPr>
        <xdr:cNvPr id="6" name="Image 1" descr="Armoirievv">
          <a:extLst>
            <a:ext uri="{FF2B5EF4-FFF2-40B4-BE49-F238E27FC236}">
              <a16:creationId xmlns:a16="http://schemas.microsoft.com/office/drawing/2014/main" id="{00000000-0008-0000-6700-000006000000}"/>
            </a:ext>
          </a:extLst>
        </xdr:cNvPr>
        <xdr:cNvPicPr>
          <a:picLocks noChangeAspect="1" noChangeArrowheads="1"/>
        </xdr:cNvPicPr>
      </xdr:nvPicPr>
      <xdr:blipFill>
        <a:blip xmlns:r="http://schemas.openxmlformats.org/officeDocument/2006/relationships" r:embed="rId1" cstate="print"/>
        <a:srcRect/>
        <a:stretch>
          <a:fillRect/>
        </a:stretch>
      </xdr:blipFill>
      <xdr:spPr bwMode="auto">
        <a:xfrm>
          <a:off x="10886654" y="425450"/>
          <a:ext cx="1011977" cy="1093699"/>
        </a:xfrm>
        <a:prstGeom prst="rect">
          <a:avLst/>
        </a:prstGeom>
        <a:noFill/>
        <a:ln w="9525" algn="ctr">
          <a:miter lim="800000"/>
          <a:headEnd/>
          <a:tailEnd/>
        </a:ln>
      </xdr:spPr>
    </xdr:pic>
    <xdr:clientData/>
  </xdr:twoCellAnchor>
  <xdr:twoCellAnchor editAs="oneCell">
    <xdr:from>
      <xdr:col>3</xdr:col>
      <xdr:colOff>110066</xdr:colOff>
      <xdr:row>2</xdr:row>
      <xdr:rowOff>138642</xdr:rowOff>
    </xdr:from>
    <xdr:to>
      <xdr:col>4</xdr:col>
      <xdr:colOff>495300</xdr:colOff>
      <xdr:row>6</xdr:row>
      <xdr:rowOff>6350</xdr:rowOff>
    </xdr:to>
    <xdr:pic>
      <xdr:nvPicPr>
        <xdr:cNvPr id="7" name="Image 6">
          <a:extLst>
            <a:ext uri="{FF2B5EF4-FFF2-40B4-BE49-F238E27FC236}">
              <a16:creationId xmlns:a16="http://schemas.microsoft.com/office/drawing/2014/main" id="{00000000-0008-0000-6700-000007000000}"/>
            </a:ext>
          </a:extLst>
        </xdr:cNvPr>
        <xdr:cNvPicPr/>
      </xdr:nvPicPr>
      <xdr:blipFill>
        <a:blip xmlns:r="http://schemas.openxmlformats.org/officeDocument/2006/relationships" r:embed="rId2"/>
        <a:srcRect/>
        <a:stretch>
          <a:fillRect/>
        </a:stretch>
      </xdr:blipFill>
      <xdr:spPr bwMode="auto">
        <a:xfrm>
          <a:off x="4887806" y="519642"/>
          <a:ext cx="941494" cy="865928"/>
        </a:xfrm>
        <a:prstGeom prst="rect">
          <a:avLst/>
        </a:prstGeom>
        <a:noFill/>
      </xdr:spPr>
    </xdr:pic>
    <xdr:clientData/>
  </xdr:twoCellAnchor>
  <xdr:twoCellAnchor>
    <xdr:from>
      <xdr:col>13</xdr:col>
      <xdr:colOff>348194</xdr:colOff>
      <xdr:row>2</xdr:row>
      <xdr:rowOff>44450</xdr:rowOff>
    </xdr:from>
    <xdr:to>
      <xdr:col>15</xdr:col>
      <xdr:colOff>57151</xdr:colOff>
      <xdr:row>6</xdr:row>
      <xdr:rowOff>139929</xdr:rowOff>
    </xdr:to>
    <xdr:pic>
      <xdr:nvPicPr>
        <xdr:cNvPr id="8" name="Image 7" descr="Armoirievv">
          <a:extLst>
            <a:ext uri="{FF2B5EF4-FFF2-40B4-BE49-F238E27FC236}">
              <a16:creationId xmlns:a16="http://schemas.microsoft.com/office/drawing/2014/main" id="{00000000-0008-0000-6700-000008000000}"/>
            </a:ext>
          </a:extLst>
        </xdr:cNvPr>
        <xdr:cNvPicPr>
          <a:picLocks noChangeAspect="1" noChangeArrowheads="1"/>
        </xdr:cNvPicPr>
      </xdr:nvPicPr>
      <xdr:blipFill>
        <a:blip xmlns:r="http://schemas.openxmlformats.org/officeDocument/2006/relationships" r:embed="rId1" cstate="print"/>
        <a:srcRect/>
        <a:stretch>
          <a:fillRect/>
        </a:stretch>
      </xdr:blipFill>
      <xdr:spPr bwMode="auto">
        <a:xfrm>
          <a:off x="10886654" y="425450"/>
          <a:ext cx="1011977" cy="1093699"/>
        </a:xfrm>
        <a:prstGeom prst="rect">
          <a:avLst/>
        </a:prstGeom>
        <a:noFill/>
        <a:ln w="9525" algn="ctr">
          <a:miter lim="800000"/>
          <a:headEnd/>
          <a:tailEnd/>
        </a:ln>
      </xdr:spPr>
    </xdr:pic>
    <xdr:clientData/>
  </xdr:twoCellAnchor>
  <xdr:twoCellAnchor editAs="oneCell">
    <xdr:from>
      <xdr:col>3</xdr:col>
      <xdr:colOff>110066</xdr:colOff>
      <xdr:row>2</xdr:row>
      <xdr:rowOff>138642</xdr:rowOff>
    </xdr:from>
    <xdr:to>
      <xdr:col>4</xdr:col>
      <xdr:colOff>495300</xdr:colOff>
      <xdr:row>6</xdr:row>
      <xdr:rowOff>6350</xdr:rowOff>
    </xdr:to>
    <xdr:pic>
      <xdr:nvPicPr>
        <xdr:cNvPr id="9" name="Image 8">
          <a:extLst>
            <a:ext uri="{FF2B5EF4-FFF2-40B4-BE49-F238E27FC236}">
              <a16:creationId xmlns:a16="http://schemas.microsoft.com/office/drawing/2014/main" id="{00000000-0008-0000-6700-000009000000}"/>
            </a:ext>
          </a:extLst>
        </xdr:cNvPr>
        <xdr:cNvPicPr/>
      </xdr:nvPicPr>
      <xdr:blipFill>
        <a:blip xmlns:r="http://schemas.openxmlformats.org/officeDocument/2006/relationships" r:embed="rId2"/>
        <a:srcRect/>
        <a:stretch>
          <a:fillRect/>
        </a:stretch>
      </xdr:blipFill>
      <xdr:spPr bwMode="auto">
        <a:xfrm>
          <a:off x="4887806" y="519642"/>
          <a:ext cx="941494" cy="865928"/>
        </a:xfrm>
        <a:prstGeom prst="rect">
          <a:avLst/>
        </a:prstGeom>
        <a:noFill/>
      </xdr:spPr>
    </xdr:pic>
    <xdr:clientData/>
  </xdr:twoCellAnchor>
  <xdr:twoCellAnchor>
    <xdr:from>
      <xdr:col>13</xdr:col>
      <xdr:colOff>348194</xdr:colOff>
      <xdr:row>2</xdr:row>
      <xdr:rowOff>44450</xdr:rowOff>
    </xdr:from>
    <xdr:to>
      <xdr:col>15</xdr:col>
      <xdr:colOff>57151</xdr:colOff>
      <xdr:row>6</xdr:row>
      <xdr:rowOff>139929</xdr:rowOff>
    </xdr:to>
    <xdr:pic>
      <xdr:nvPicPr>
        <xdr:cNvPr id="10" name="Image 9" descr="Armoirievv">
          <a:extLst>
            <a:ext uri="{FF2B5EF4-FFF2-40B4-BE49-F238E27FC236}">
              <a16:creationId xmlns:a16="http://schemas.microsoft.com/office/drawing/2014/main" id="{00000000-0008-0000-6700-00000A000000}"/>
            </a:ext>
          </a:extLst>
        </xdr:cNvPr>
        <xdr:cNvPicPr>
          <a:picLocks noChangeAspect="1" noChangeArrowheads="1"/>
        </xdr:cNvPicPr>
      </xdr:nvPicPr>
      <xdr:blipFill>
        <a:blip xmlns:r="http://schemas.openxmlformats.org/officeDocument/2006/relationships" r:embed="rId1" cstate="print"/>
        <a:srcRect/>
        <a:stretch>
          <a:fillRect/>
        </a:stretch>
      </xdr:blipFill>
      <xdr:spPr bwMode="auto">
        <a:xfrm>
          <a:off x="10886654" y="425450"/>
          <a:ext cx="1011977" cy="1093699"/>
        </a:xfrm>
        <a:prstGeom prst="rect">
          <a:avLst/>
        </a:prstGeom>
        <a:noFill/>
        <a:ln w="9525" algn="ctr">
          <a:miter lim="800000"/>
          <a:headEnd/>
          <a:tailEnd/>
        </a:ln>
      </xdr:spPr>
    </xdr:pic>
    <xdr:clientData/>
  </xdr:twoCellAnchor>
  <xdr:twoCellAnchor editAs="oneCell">
    <xdr:from>
      <xdr:col>3</xdr:col>
      <xdr:colOff>110066</xdr:colOff>
      <xdr:row>2</xdr:row>
      <xdr:rowOff>138642</xdr:rowOff>
    </xdr:from>
    <xdr:to>
      <xdr:col>4</xdr:col>
      <xdr:colOff>495300</xdr:colOff>
      <xdr:row>6</xdr:row>
      <xdr:rowOff>6350</xdr:rowOff>
    </xdr:to>
    <xdr:pic>
      <xdr:nvPicPr>
        <xdr:cNvPr id="11" name="Image 10">
          <a:extLst>
            <a:ext uri="{FF2B5EF4-FFF2-40B4-BE49-F238E27FC236}">
              <a16:creationId xmlns:a16="http://schemas.microsoft.com/office/drawing/2014/main" id="{00000000-0008-0000-6700-00000B000000}"/>
            </a:ext>
          </a:extLst>
        </xdr:cNvPr>
        <xdr:cNvPicPr/>
      </xdr:nvPicPr>
      <xdr:blipFill>
        <a:blip xmlns:r="http://schemas.openxmlformats.org/officeDocument/2006/relationships" r:embed="rId2"/>
        <a:srcRect/>
        <a:stretch>
          <a:fillRect/>
        </a:stretch>
      </xdr:blipFill>
      <xdr:spPr bwMode="auto">
        <a:xfrm>
          <a:off x="4887806" y="519642"/>
          <a:ext cx="941494" cy="865928"/>
        </a:xfrm>
        <a:prstGeom prst="rect">
          <a:avLst/>
        </a:prstGeom>
        <a:noFill/>
      </xdr:spPr>
    </xdr:pic>
    <xdr:clientData/>
  </xdr:twoCellAnchor>
</xdr:wsDr>
</file>

<file path=xl/drawings/drawing105.xml><?xml version="1.0" encoding="utf-8"?>
<xdr:wsDr xmlns:xdr="http://schemas.openxmlformats.org/drawingml/2006/spreadsheetDrawing" xmlns:a="http://schemas.openxmlformats.org/drawingml/2006/main">
  <xdr:twoCellAnchor>
    <xdr:from>
      <xdr:col>13</xdr:col>
      <xdr:colOff>466576</xdr:colOff>
      <xdr:row>2</xdr:row>
      <xdr:rowOff>73025</xdr:rowOff>
    </xdr:from>
    <xdr:to>
      <xdr:col>14</xdr:col>
      <xdr:colOff>678243</xdr:colOff>
      <xdr:row>8</xdr:row>
      <xdr:rowOff>21166</xdr:rowOff>
    </xdr:to>
    <xdr:pic>
      <xdr:nvPicPr>
        <xdr:cNvPr id="2" name="Image 1" descr="Armoirievv">
          <a:extLst>
            <a:ext uri="{FF2B5EF4-FFF2-40B4-BE49-F238E27FC236}">
              <a16:creationId xmlns:a16="http://schemas.microsoft.com/office/drawing/2014/main" id="{00000000-0008-0000-6800-000002000000}"/>
            </a:ext>
          </a:extLst>
        </xdr:cNvPr>
        <xdr:cNvPicPr>
          <a:picLocks noChangeAspect="1" noChangeArrowheads="1"/>
        </xdr:cNvPicPr>
      </xdr:nvPicPr>
      <xdr:blipFill>
        <a:blip xmlns:r="http://schemas.openxmlformats.org/officeDocument/2006/relationships" r:embed="rId1" cstate="print"/>
        <a:srcRect/>
        <a:stretch>
          <a:fillRect/>
        </a:stretch>
      </xdr:blipFill>
      <xdr:spPr bwMode="auto">
        <a:xfrm>
          <a:off x="13512016" y="454025"/>
          <a:ext cx="1004147" cy="1296881"/>
        </a:xfrm>
        <a:prstGeom prst="rect">
          <a:avLst/>
        </a:prstGeom>
        <a:noFill/>
        <a:ln w="9525" algn="ctr">
          <a:miter lim="800000"/>
          <a:headEnd/>
          <a:tailEnd/>
        </a:ln>
      </xdr:spPr>
    </xdr:pic>
    <xdr:clientData/>
  </xdr:twoCellAnchor>
  <xdr:twoCellAnchor editAs="oneCell">
    <xdr:from>
      <xdr:col>3</xdr:col>
      <xdr:colOff>110066</xdr:colOff>
      <xdr:row>2</xdr:row>
      <xdr:rowOff>138642</xdr:rowOff>
    </xdr:from>
    <xdr:to>
      <xdr:col>4</xdr:col>
      <xdr:colOff>259080</xdr:colOff>
      <xdr:row>7</xdr:row>
      <xdr:rowOff>82550</xdr:rowOff>
    </xdr:to>
    <xdr:pic>
      <xdr:nvPicPr>
        <xdr:cNvPr id="3" name="Image 2">
          <a:extLst>
            <a:ext uri="{FF2B5EF4-FFF2-40B4-BE49-F238E27FC236}">
              <a16:creationId xmlns:a16="http://schemas.microsoft.com/office/drawing/2014/main" id="{00000000-0008-0000-6800-000003000000}"/>
            </a:ext>
          </a:extLst>
        </xdr:cNvPr>
        <xdr:cNvPicPr/>
      </xdr:nvPicPr>
      <xdr:blipFill>
        <a:blip xmlns:r="http://schemas.openxmlformats.org/officeDocument/2006/relationships" r:embed="rId2"/>
        <a:srcRect/>
        <a:stretch>
          <a:fillRect/>
        </a:stretch>
      </xdr:blipFill>
      <xdr:spPr bwMode="auto">
        <a:xfrm>
          <a:off x="5230706" y="519642"/>
          <a:ext cx="941494" cy="1117388"/>
        </a:xfrm>
        <a:prstGeom prst="rect">
          <a:avLst/>
        </a:prstGeom>
        <a:noFill/>
      </xdr:spPr>
    </xdr:pic>
    <xdr:clientData/>
  </xdr:twoCellAnchor>
  <xdr:twoCellAnchor>
    <xdr:from>
      <xdr:col>13</xdr:col>
      <xdr:colOff>466576</xdr:colOff>
      <xdr:row>2</xdr:row>
      <xdr:rowOff>73025</xdr:rowOff>
    </xdr:from>
    <xdr:to>
      <xdr:col>14</xdr:col>
      <xdr:colOff>678243</xdr:colOff>
      <xdr:row>8</xdr:row>
      <xdr:rowOff>21166</xdr:rowOff>
    </xdr:to>
    <xdr:pic>
      <xdr:nvPicPr>
        <xdr:cNvPr id="4" name="Image 3" descr="Armoirievv">
          <a:extLst>
            <a:ext uri="{FF2B5EF4-FFF2-40B4-BE49-F238E27FC236}">
              <a16:creationId xmlns:a16="http://schemas.microsoft.com/office/drawing/2014/main" id="{00000000-0008-0000-6800-000004000000}"/>
            </a:ext>
          </a:extLst>
        </xdr:cNvPr>
        <xdr:cNvPicPr>
          <a:picLocks noChangeAspect="1" noChangeArrowheads="1"/>
        </xdr:cNvPicPr>
      </xdr:nvPicPr>
      <xdr:blipFill>
        <a:blip xmlns:r="http://schemas.openxmlformats.org/officeDocument/2006/relationships" r:embed="rId1" cstate="print"/>
        <a:srcRect/>
        <a:stretch>
          <a:fillRect/>
        </a:stretch>
      </xdr:blipFill>
      <xdr:spPr bwMode="auto">
        <a:xfrm>
          <a:off x="13512016" y="454025"/>
          <a:ext cx="1004147" cy="1296881"/>
        </a:xfrm>
        <a:prstGeom prst="rect">
          <a:avLst/>
        </a:prstGeom>
        <a:noFill/>
        <a:ln w="9525" algn="ctr">
          <a:miter lim="800000"/>
          <a:headEnd/>
          <a:tailEnd/>
        </a:ln>
      </xdr:spPr>
    </xdr:pic>
    <xdr:clientData/>
  </xdr:twoCellAnchor>
  <xdr:twoCellAnchor editAs="oneCell">
    <xdr:from>
      <xdr:col>3</xdr:col>
      <xdr:colOff>110066</xdr:colOff>
      <xdr:row>2</xdr:row>
      <xdr:rowOff>138642</xdr:rowOff>
    </xdr:from>
    <xdr:to>
      <xdr:col>4</xdr:col>
      <xdr:colOff>259080</xdr:colOff>
      <xdr:row>7</xdr:row>
      <xdr:rowOff>82550</xdr:rowOff>
    </xdr:to>
    <xdr:pic>
      <xdr:nvPicPr>
        <xdr:cNvPr id="5" name="Image 4">
          <a:extLst>
            <a:ext uri="{FF2B5EF4-FFF2-40B4-BE49-F238E27FC236}">
              <a16:creationId xmlns:a16="http://schemas.microsoft.com/office/drawing/2014/main" id="{00000000-0008-0000-6800-000005000000}"/>
            </a:ext>
          </a:extLst>
        </xdr:cNvPr>
        <xdr:cNvPicPr/>
      </xdr:nvPicPr>
      <xdr:blipFill>
        <a:blip xmlns:r="http://schemas.openxmlformats.org/officeDocument/2006/relationships" r:embed="rId2"/>
        <a:srcRect/>
        <a:stretch>
          <a:fillRect/>
        </a:stretch>
      </xdr:blipFill>
      <xdr:spPr bwMode="auto">
        <a:xfrm>
          <a:off x="5230706" y="519642"/>
          <a:ext cx="941494" cy="1117388"/>
        </a:xfrm>
        <a:prstGeom prst="rect">
          <a:avLst/>
        </a:prstGeom>
        <a:noFill/>
      </xdr:spPr>
    </xdr:pic>
    <xdr:clientData/>
  </xdr:twoCellAnchor>
  <xdr:twoCellAnchor>
    <xdr:from>
      <xdr:col>13</xdr:col>
      <xdr:colOff>466576</xdr:colOff>
      <xdr:row>2</xdr:row>
      <xdr:rowOff>73025</xdr:rowOff>
    </xdr:from>
    <xdr:to>
      <xdr:col>14</xdr:col>
      <xdr:colOff>678243</xdr:colOff>
      <xdr:row>8</xdr:row>
      <xdr:rowOff>21166</xdr:rowOff>
    </xdr:to>
    <xdr:pic>
      <xdr:nvPicPr>
        <xdr:cNvPr id="6" name="Image 5" descr="Armoirievv">
          <a:extLst>
            <a:ext uri="{FF2B5EF4-FFF2-40B4-BE49-F238E27FC236}">
              <a16:creationId xmlns:a16="http://schemas.microsoft.com/office/drawing/2014/main" id="{00000000-0008-0000-6800-000006000000}"/>
            </a:ext>
          </a:extLst>
        </xdr:cNvPr>
        <xdr:cNvPicPr>
          <a:picLocks noChangeAspect="1" noChangeArrowheads="1"/>
        </xdr:cNvPicPr>
      </xdr:nvPicPr>
      <xdr:blipFill>
        <a:blip xmlns:r="http://schemas.openxmlformats.org/officeDocument/2006/relationships" r:embed="rId1" cstate="print"/>
        <a:srcRect/>
        <a:stretch>
          <a:fillRect/>
        </a:stretch>
      </xdr:blipFill>
      <xdr:spPr bwMode="auto">
        <a:xfrm>
          <a:off x="13512016" y="454025"/>
          <a:ext cx="1004147" cy="1296881"/>
        </a:xfrm>
        <a:prstGeom prst="rect">
          <a:avLst/>
        </a:prstGeom>
        <a:noFill/>
        <a:ln w="9525" algn="ctr">
          <a:miter lim="800000"/>
          <a:headEnd/>
          <a:tailEnd/>
        </a:ln>
      </xdr:spPr>
    </xdr:pic>
    <xdr:clientData/>
  </xdr:twoCellAnchor>
  <xdr:twoCellAnchor editAs="oneCell">
    <xdr:from>
      <xdr:col>3</xdr:col>
      <xdr:colOff>110066</xdr:colOff>
      <xdr:row>2</xdr:row>
      <xdr:rowOff>138642</xdr:rowOff>
    </xdr:from>
    <xdr:to>
      <xdr:col>4</xdr:col>
      <xdr:colOff>259080</xdr:colOff>
      <xdr:row>7</xdr:row>
      <xdr:rowOff>82550</xdr:rowOff>
    </xdr:to>
    <xdr:pic>
      <xdr:nvPicPr>
        <xdr:cNvPr id="7" name="Image 6">
          <a:extLst>
            <a:ext uri="{FF2B5EF4-FFF2-40B4-BE49-F238E27FC236}">
              <a16:creationId xmlns:a16="http://schemas.microsoft.com/office/drawing/2014/main" id="{00000000-0008-0000-6800-000007000000}"/>
            </a:ext>
          </a:extLst>
        </xdr:cNvPr>
        <xdr:cNvPicPr/>
      </xdr:nvPicPr>
      <xdr:blipFill>
        <a:blip xmlns:r="http://schemas.openxmlformats.org/officeDocument/2006/relationships" r:embed="rId2"/>
        <a:srcRect/>
        <a:stretch>
          <a:fillRect/>
        </a:stretch>
      </xdr:blipFill>
      <xdr:spPr bwMode="auto">
        <a:xfrm>
          <a:off x="5230706" y="519642"/>
          <a:ext cx="941494" cy="1117388"/>
        </a:xfrm>
        <a:prstGeom prst="rect">
          <a:avLst/>
        </a:prstGeom>
        <a:noFill/>
      </xdr:spPr>
    </xdr:pic>
    <xdr:clientData/>
  </xdr:twoCellAnchor>
  <xdr:twoCellAnchor>
    <xdr:from>
      <xdr:col>13</xdr:col>
      <xdr:colOff>466576</xdr:colOff>
      <xdr:row>2</xdr:row>
      <xdr:rowOff>73025</xdr:rowOff>
    </xdr:from>
    <xdr:to>
      <xdr:col>14</xdr:col>
      <xdr:colOff>678243</xdr:colOff>
      <xdr:row>8</xdr:row>
      <xdr:rowOff>21166</xdr:rowOff>
    </xdr:to>
    <xdr:pic>
      <xdr:nvPicPr>
        <xdr:cNvPr id="8" name="Image 7" descr="Armoirievv">
          <a:extLst>
            <a:ext uri="{FF2B5EF4-FFF2-40B4-BE49-F238E27FC236}">
              <a16:creationId xmlns:a16="http://schemas.microsoft.com/office/drawing/2014/main" id="{00000000-0008-0000-6800-000008000000}"/>
            </a:ext>
          </a:extLst>
        </xdr:cNvPr>
        <xdr:cNvPicPr>
          <a:picLocks noChangeAspect="1" noChangeArrowheads="1"/>
        </xdr:cNvPicPr>
      </xdr:nvPicPr>
      <xdr:blipFill>
        <a:blip xmlns:r="http://schemas.openxmlformats.org/officeDocument/2006/relationships" r:embed="rId1" cstate="print"/>
        <a:srcRect/>
        <a:stretch>
          <a:fillRect/>
        </a:stretch>
      </xdr:blipFill>
      <xdr:spPr bwMode="auto">
        <a:xfrm>
          <a:off x="13512016" y="454025"/>
          <a:ext cx="1004147" cy="1296881"/>
        </a:xfrm>
        <a:prstGeom prst="rect">
          <a:avLst/>
        </a:prstGeom>
        <a:noFill/>
        <a:ln w="9525" algn="ctr">
          <a:miter lim="800000"/>
          <a:headEnd/>
          <a:tailEnd/>
        </a:ln>
      </xdr:spPr>
    </xdr:pic>
    <xdr:clientData/>
  </xdr:twoCellAnchor>
  <xdr:twoCellAnchor editAs="oneCell">
    <xdr:from>
      <xdr:col>3</xdr:col>
      <xdr:colOff>110066</xdr:colOff>
      <xdr:row>2</xdr:row>
      <xdr:rowOff>138642</xdr:rowOff>
    </xdr:from>
    <xdr:to>
      <xdr:col>4</xdr:col>
      <xdr:colOff>259080</xdr:colOff>
      <xdr:row>7</xdr:row>
      <xdr:rowOff>82550</xdr:rowOff>
    </xdr:to>
    <xdr:pic>
      <xdr:nvPicPr>
        <xdr:cNvPr id="9" name="Image 8">
          <a:extLst>
            <a:ext uri="{FF2B5EF4-FFF2-40B4-BE49-F238E27FC236}">
              <a16:creationId xmlns:a16="http://schemas.microsoft.com/office/drawing/2014/main" id="{00000000-0008-0000-6800-000009000000}"/>
            </a:ext>
          </a:extLst>
        </xdr:cNvPr>
        <xdr:cNvPicPr/>
      </xdr:nvPicPr>
      <xdr:blipFill>
        <a:blip xmlns:r="http://schemas.openxmlformats.org/officeDocument/2006/relationships" r:embed="rId2"/>
        <a:srcRect/>
        <a:stretch>
          <a:fillRect/>
        </a:stretch>
      </xdr:blipFill>
      <xdr:spPr bwMode="auto">
        <a:xfrm>
          <a:off x="5230706" y="519642"/>
          <a:ext cx="941494" cy="1117388"/>
        </a:xfrm>
        <a:prstGeom prst="rect">
          <a:avLst/>
        </a:prstGeom>
        <a:noFill/>
      </xdr:spPr>
    </xdr:pic>
    <xdr:clientData/>
  </xdr:twoCellAnchor>
  <xdr:twoCellAnchor>
    <xdr:from>
      <xdr:col>13</xdr:col>
      <xdr:colOff>466576</xdr:colOff>
      <xdr:row>2</xdr:row>
      <xdr:rowOff>73025</xdr:rowOff>
    </xdr:from>
    <xdr:to>
      <xdr:col>14</xdr:col>
      <xdr:colOff>678243</xdr:colOff>
      <xdr:row>8</xdr:row>
      <xdr:rowOff>21166</xdr:rowOff>
    </xdr:to>
    <xdr:pic>
      <xdr:nvPicPr>
        <xdr:cNvPr id="10" name="Image 9" descr="Armoirievv">
          <a:extLst>
            <a:ext uri="{FF2B5EF4-FFF2-40B4-BE49-F238E27FC236}">
              <a16:creationId xmlns:a16="http://schemas.microsoft.com/office/drawing/2014/main" id="{00000000-0008-0000-6800-00000A000000}"/>
            </a:ext>
          </a:extLst>
        </xdr:cNvPr>
        <xdr:cNvPicPr>
          <a:picLocks noChangeAspect="1" noChangeArrowheads="1"/>
        </xdr:cNvPicPr>
      </xdr:nvPicPr>
      <xdr:blipFill>
        <a:blip xmlns:r="http://schemas.openxmlformats.org/officeDocument/2006/relationships" r:embed="rId1" cstate="print"/>
        <a:srcRect/>
        <a:stretch>
          <a:fillRect/>
        </a:stretch>
      </xdr:blipFill>
      <xdr:spPr bwMode="auto">
        <a:xfrm>
          <a:off x="13512016" y="454025"/>
          <a:ext cx="1004147" cy="1296881"/>
        </a:xfrm>
        <a:prstGeom prst="rect">
          <a:avLst/>
        </a:prstGeom>
        <a:noFill/>
        <a:ln w="9525" algn="ctr">
          <a:miter lim="800000"/>
          <a:headEnd/>
          <a:tailEnd/>
        </a:ln>
      </xdr:spPr>
    </xdr:pic>
    <xdr:clientData/>
  </xdr:twoCellAnchor>
  <xdr:twoCellAnchor editAs="oneCell">
    <xdr:from>
      <xdr:col>3</xdr:col>
      <xdr:colOff>110066</xdr:colOff>
      <xdr:row>2</xdr:row>
      <xdr:rowOff>138642</xdr:rowOff>
    </xdr:from>
    <xdr:to>
      <xdr:col>4</xdr:col>
      <xdr:colOff>259080</xdr:colOff>
      <xdr:row>7</xdr:row>
      <xdr:rowOff>82550</xdr:rowOff>
    </xdr:to>
    <xdr:pic>
      <xdr:nvPicPr>
        <xdr:cNvPr id="11" name="Image 10">
          <a:extLst>
            <a:ext uri="{FF2B5EF4-FFF2-40B4-BE49-F238E27FC236}">
              <a16:creationId xmlns:a16="http://schemas.microsoft.com/office/drawing/2014/main" id="{00000000-0008-0000-6800-00000B000000}"/>
            </a:ext>
          </a:extLst>
        </xdr:cNvPr>
        <xdr:cNvPicPr/>
      </xdr:nvPicPr>
      <xdr:blipFill>
        <a:blip xmlns:r="http://schemas.openxmlformats.org/officeDocument/2006/relationships" r:embed="rId2"/>
        <a:srcRect/>
        <a:stretch>
          <a:fillRect/>
        </a:stretch>
      </xdr:blipFill>
      <xdr:spPr bwMode="auto">
        <a:xfrm>
          <a:off x="5230706" y="519642"/>
          <a:ext cx="941494" cy="1117388"/>
        </a:xfrm>
        <a:prstGeom prst="rect">
          <a:avLst/>
        </a:prstGeom>
        <a:noFill/>
      </xdr:spPr>
    </xdr:pic>
    <xdr:clientData/>
  </xdr:twoCellAnchor>
  <xdr:twoCellAnchor>
    <xdr:from>
      <xdr:col>13</xdr:col>
      <xdr:colOff>466576</xdr:colOff>
      <xdr:row>2</xdr:row>
      <xdr:rowOff>73025</xdr:rowOff>
    </xdr:from>
    <xdr:to>
      <xdr:col>14</xdr:col>
      <xdr:colOff>678243</xdr:colOff>
      <xdr:row>8</xdr:row>
      <xdr:rowOff>21166</xdr:rowOff>
    </xdr:to>
    <xdr:pic>
      <xdr:nvPicPr>
        <xdr:cNvPr id="12" name="Image 11" descr="Armoirievv">
          <a:extLst>
            <a:ext uri="{FF2B5EF4-FFF2-40B4-BE49-F238E27FC236}">
              <a16:creationId xmlns:a16="http://schemas.microsoft.com/office/drawing/2014/main" id="{00000000-0008-0000-6800-00000C000000}"/>
            </a:ext>
          </a:extLst>
        </xdr:cNvPr>
        <xdr:cNvPicPr>
          <a:picLocks noChangeAspect="1" noChangeArrowheads="1"/>
        </xdr:cNvPicPr>
      </xdr:nvPicPr>
      <xdr:blipFill>
        <a:blip xmlns:r="http://schemas.openxmlformats.org/officeDocument/2006/relationships" r:embed="rId1" cstate="print"/>
        <a:srcRect/>
        <a:stretch>
          <a:fillRect/>
        </a:stretch>
      </xdr:blipFill>
      <xdr:spPr bwMode="auto">
        <a:xfrm>
          <a:off x="13512016" y="454025"/>
          <a:ext cx="1004147" cy="1296881"/>
        </a:xfrm>
        <a:prstGeom prst="rect">
          <a:avLst/>
        </a:prstGeom>
        <a:noFill/>
        <a:ln w="9525" algn="ctr">
          <a:miter lim="800000"/>
          <a:headEnd/>
          <a:tailEnd/>
        </a:ln>
      </xdr:spPr>
    </xdr:pic>
    <xdr:clientData/>
  </xdr:twoCellAnchor>
  <xdr:twoCellAnchor editAs="oneCell">
    <xdr:from>
      <xdr:col>3</xdr:col>
      <xdr:colOff>110066</xdr:colOff>
      <xdr:row>2</xdr:row>
      <xdr:rowOff>138642</xdr:rowOff>
    </xdr:from>
    <xdr:to>
      <xdr:col>4</xdr:col>
      <xdr:colOff>259080</xdr:colOff>
      <xdr:row>7</xdr:row>
      <xdr:rowOff>82550</xdr:rowOff>
    </xdr:to>
    <xdr:pic>
      <xdr:nvPicPr>
        <xdr:cNvPr id="13" name="Image 12">
          <a:extLst>
            <a:ext uri="{FF2B5EF4-FFF2-40B4-BE49-F238E27FC236}">
              <a16:creationId xmlns:a16="http://schemas.microsoft.com/office/drawing/2014/main" id="{00000000-0008-0000-6800-00000D000000}"/>
            </a:ext>
          </a:extLst>
        </xdr:cNvPr>
        <xdr:cNvPicPr/>
      </xdr:nvPicPr>
      <xdr:blipFill>
        <a:blip xmlns:r="http://schemas.openxmlformats.org/officeDocument/2006/relationships" r:embed="rId2"/>
        <a:srcRect/>
        <a:stretch>
          <a:fillRect/>
        </a:stretch>
      </xdr:blipFill>
      <xdr:spPr bwMode="auto">
        <a:xfrm>
          <a:off x="5230706" y="519642"/>
          <a:ext cx="941494" cy="1117388"/>
        </a:xfrm>
        <a:prstGeom prst="rect">
          <a:avLst/>
        </a:prstGeom>
        <a:noFill/>
      </xdr:spPr>
    </xdr:pic>
    <xdr:clientData/>
  </xdr:twoCellAnchor>
</xdr:wsDr>
</file>

<file path=xl/drawings/drawing106.xml><?xml version="1.0" encoding="utf-8"?>
<xdr:wsDr xmlns:xdr="http://schemas.openxmlformats.org/drawingml/2006/spreadsheetDrawing" xmlns:a="http://schemas.openxmlformats.org/drawingml/2006/main">
  <xdr:twoCellAnchor>
    <xdr:from>
      <xdr:col>13</xdr:col>
      <xdr:colOff>348194</xdr:colOff>
      <xdr:row>2</xdr:row>
      <xdr:rowOff>44450</xdr:rowOff>
    </xdr:from>
    <xdr:to>
      <xdr:col>15</xdr:col>
      <xdr:colOff>57151</xdr:colOff>
      <xdr:row>6</xdr:row>
      <xdr:rowOff>139929</xdr:rowOff>
    </xdr:to>
    <xdr:pic>
      <xdr:nvPicPr>
        <xdr:cNvPr id="2" name="Image 1" descr="Armoirievv">
          <a:extLst>
            <a:ext uri="{FF2B5EF4-FFF2-40B4-BE49-F238E27FC236}">
              <a16:creationId xmlns:a16="http://schemas.microsoft.com/office/drawing/2014/main" id="{00000000-0008-0000-6900-000002000000}"/>
            </a:ext>
          </a:extLst>
        </xdr:cNvPr>
        <xdr:cNvPicPr>
          <a:picLocks noChangeAspect="1" noChangeArrowheads="1"/>
        </xdr:cNvPicPr>
      </xdr:nvPicPr>
      <xdr:blipFill>
        <a:blip xmlns:r="http://schemas.openxmlformats.org/officeDocument/2006/relationships" r:embed="rId1" cstate="print"/>
        <a:srcRect/>
        <a:stretch>
          <a:fillRect/>
        </a:stretch>
      </xdr:blipFill>
      <xdr:spPr bwMode="auto">
        <a:xfrm>
          <a:off x="10886654" y="425450"/>
          <a:ext cx="1011977" cy="1093699"/>
        </a:xfrm>
        <a:prstGeom prst="rect">
          <a:avLst/>
        </a:prstGeom>
        <a:noFill/>
        <a:ln w="9525" algn="ctr">
          <a:miter lim="800000"/>
          <a:headEnd/>
          <a:tailEnd/>
        </a:ln>
      </xdr:spPr>
    </xdr:pic>
    <xdr:clientData/>
  </xdr:twoCellAnchor>
  <xdr:twoCellAnchor editAs="oneCell">
    <xdr:from>
      <xdr:col>3</xdr:col>
      <xdr:colOff>110066</xdr:colOff>
      <xdr:row>2</xdr:row>
      <xdr:rowOff>138642</xdr:rowOff>
    </xdr:from>
    <xdr:to>
      <xdr:col>4</xdr:col>
      <xdr:colOff>495300</xdr:colOff>
      <xdr:row>6</xdr:row>
      <xdr:rowOff>6350</xdr:rowOff>
    </xdr:to>
    <xdr:pic>
      <xdr:nvPicPr>
        <xdr:cNvPr id="3" name="Image 2">
          <a:extLst>
            <a:ext uri="{FF2B5EF4-FFF2-40B4-BE49-F238E27FC236}">
              <a16:creationId xmlns:a16="http://schemas.microsoft.com/office/drawing/2014/main" id="{00000000-0008-0000-6900-000003000000}"/>
            </a:ext>
          </a:extLst>
        </xdr:cNvPr>
        <xdr:cNvPicPr/>
      </xdr:nvPicPr>
      <xdr:blipFill>
        <a:blip xmlns:r="http://schemas.openxmlformats.org/officeDocument/2006/relationships" r:embed="rId2"/>
        <a:srcRect/>
        <a:stretch>
          <a:fillRect/>
        </a:stretch>
      </xdr:blipFill>
      <xdr:spPr bwMode="auto">
        <a:xfrm>
          <a:off x="4887806" y="519642"/>
          <a:ext cx="941494" cy="865928"/>
        </a:xfrm>
        <a:prstGeom prst="rect">
          <a:avLst/>
        </a:prstGeom>
        <a:noFill/>
      </xdr:spPr>
    </xdr:pic>
    <xdr:clientData/>
  </xdr:twoCellAnchor>
  <xdr:twoCellAnchor>
    <xdr:from>
      <xdr:col>13</xdr:col>
      <xdr:colOff>348194</xdr:colOff>
      <xdr:row>2</xdr:row>
      <xdr:rowOff>44450</xdr:rowOff>
    </xdr:from>
    <xdr:to>
      <xdr:col>15</xdr:col>
      <xdr:colOff>57151</xdr:colOff>
      <xdr:row>6</xdr:row>
      <xdr:rowOff>139929</xdr:rowOff>
    </xdr:to>
    <xdr:pic>
      <xdr:nvPicPr>
        <xdr:cNvPr id="4" name="Image 3" descr="Armoirievv">
          <a:extLst>
            <a:ext uri="{FF2B5EF4-FFF2-40B4-BE49-F238E27FC236}">
              <a16:creationId xmlns:a16="http://schemas.microsoft.com/office/drawing/2014/main" id="{00000000-0008-0000-6900-000004000000}"/>
            </a:ext>
          </a:extLst>
        </xdr:cNvPr>
        <xdr:cNvPicPr>
          <a:picLocks noChangeAspect="1" noChangeArrowheads="1"/>
        </xdr:cNvPicPr>
      </xdr:nvPicPr>
      <xdr:blipFill>
        <a:blip xmlns:r="http://schemas.openxmlformats.org/officeDocument/2006/relationships" r:embed="rId1" cstate="print"/>
        <a:srcRect/>
        <a:stretch>
          <a:fillRect/>
        </a:stretch>
      </xdr:blipFill>
      <xdr:spPr bwMode="auto">
        <a:xfrm>
          <a:off x="10886654" y="425450"/>
          <a:ext cx="1011977" cy="1093699"/>
        </a:xfrm>
        <a:prstGeom prst="rect">
          <a:avLst/>
        </a:prstGeom>
        <a:noFill/>
        <a:ln w="9525" algn="ctr">
          <a:miter lim="800000"/>
          <a:headEnd/>
          <a:tailEnd/>
        </a:ln>
      </xdr:spPr>
    </xdr:pic>
    <xdr:clientData/>
  </xdr:twoCellAnchor>
  <xdr:twoCellAnchor editAs="oneCell">
    <xdr:from>
      <xdr:col>3</xdr:col>
      <xdr:colOff>110066</xdr:colOff>
      <xdr:row>2</xdr:row>
      <xdr:rowOff>138642</xdr:rowOff>
    </xdr:from>
    <xdr:to>
      <xdr:col>4</xdr:col>
      <xdr:colOff>495300</xdr:colOff>
      <xdr:row>6</xdr:row>
      <xdr:rowOff>6350</xdr:rowOff>
    </xdr:to>
    <xdr:pic>
      <xdr:nvPicPr>
        <xdr:cNvPr id="5" name="Image 4">
          <a:extLst>
            <a:ext uri="{FF2B5EF4-FFF2-40B4-BE49-F238E27FC236}">
              <a16:creationId xmlns:a16="http://schemas.microsoft.com/office/drawing/2014/main" id="{00000000-0008-0000-6900-000005000000}"/>
            </a:ext>
          </a:extLst>
        </xdr:cNvPr>
        <xdr:cNvPicPr/>
      </xdr:nvPicPr>
      <xdr:blipFill>
        <a:blip xmlns:r="http://schemas.openxmlformats.org/officeDocument/2006/relationships" r:embed="rId2"/>
        <a:srcRect/>
        <a:stretch>
          <a:fillRect/>
        </a:stretch>
      </xdr:blipFill>
      <xdr:spPr bwMode="auto">
        <a:xfrm>
          <a:off x="4887806" y="519642"/>
          <a:ext cx="941494" cy="865928"/>
        </a:xfrm>
        <a:prstGeom prst="rect">
          <a:avLst/>
        </a:prstGeom>
        <a:noFill/>
      </xdr:spPr>
    </xdr:pic>
    <xdr:clientData/>
  </xdr:twoCellAnchor>
  <xdr:twoCellAnchor>
    <xdr:from>
      <xdr:col>13</xdr:col>
      <xdr:colOff>348194</xdr:colOff>
      <xdr:row>2</xdr:row>
      <xdr:rowOff>44450</xdr:rowOff>
    </xdr:from>
    <xdr:to>
      <xdr:col>15</xdr:col>
      <xdr:colOff>57151</xdr:colOff>
      <xdr:row>6</xdr:row>
      <xdr:rowOff>139929</xdr:rowOff>
    </xdr:to>
    <xdr:pic>
      <xdr:nvPicPr>
        <xdr:cNvPr id="6" name="Image 1" descr="Armoirievv">
          <a:extLst>
            <a:ext uri="{FF2B5EF4-FFF2-40B4-BE49-F238E27FC236}">
              <a16:creationId xmlns:a16="http://schemas.microsoft.com/office/drawing/2014/main" id="{00000000-0008-0000-6900-000006000000}"/>
            </a:ext>
          </a:extLst>
        </xdr:cNvPr>
        <xdr:cNvPicPr>
          <a:picLocks noChangeAspect="1" noChangeArrowheads="1"/>
        </xdr:cNvPicPr>
      </xdr:nvPicPr>
      <xdr:blipFill>
        <a:blip xmlns:r="http://schemas.openxmlformats.org/officeDocument/2006/relationships" r:embed="rId1" cstate="print"/>
        <a:srcRect/>
        <a:stretch>
          <a:fillRect/>
        </a:stretch>
      </xdr:blipFill>
      <xdr:spPr bwMode="auto">
        <a:xfrm>
          <a:off x="10886654" y="425450"/>
          <a:ext cx="1011977" cy="1093699"/>
        </a:xfrm>
        <a:prstGeom prst="rect">
          <a:avLst/>
        </a:prstGeom>
        <a:noFill/>
        <a:ln w="9525" algn="ctr">
          <a:miter lim="800000"/>
          <a:headEnd/>
          <a:tailEnd/>
        </a:ln>
      </xdr:spPr>
    </xdr:pic>
    <xdr:clientData/>
  </xdr:twoCellAnchor>
  <xdr:twoCellAnchor editAs="oneCell">
    <xdr:from>
      <xdr:col>3</xdr:col>
      <xdr:colOff>110066</xdr:colOff>
      <xdr:row>2</xdr:row>
      <xdr:rowOff>138642</xdr:rowOff>
    </xdr:from>
    <xdr:to>
      <xdr:col>4</xdr:col>
      <xdr:colOff>495300</xdr:colOff>
      <xdr:row>6</xdr:row>
      <xdr:rowOff>6350</xdr:rowOff>
    </xdr:to>
    <xdr:pic>
      <xdr:nvPicPr>
        <xdr:cNvPr id="7" name="Image 6">
          <a:extLst>
            <a:ext uri="{FF2B5EF4-FFF2-40B4-BE49-F238E27FC236}">
              <a16:creationId xmlns:a16="http://schemas.microsoft.com/office/drawing/2014/main" id="{00000000-0008-0000-6900-000007000000}"/>
            </a:ext>
          </a:extLst>
        </xdr:cNvPr>
        <xdr:cNvPicPr/>
      </xdr:nvPicPr>
      <xdr:blipFill>
        <a:blip xmlns:r="http://schemas.openxmlformats.org/officeDocument/2006/relationships" r:embed="rId2"/>
        <a:srcRect/>
        <a:stretch>
          <a:fillRect/>
        </a:stretch>
      </xdr:blipFill>
      <xdr:spPr bwMode="auto">
        <a:xfrm>
          <a:off x="4887806" y="519642"/>
          <a:ext cx="941494" cy="865928"/>
        </a:xfrm>
        <a:prstGeom prst="rect">
          <a:avLst/>
        </a:prstGeom>
        <a:noFill/>
      </xdr:spPr>
    </xdr:pic>
    <xdr:clientData/>
  </xdr:twoCellAnchor>
  <xdr:twoCellAnchor>
    <xdr:from>
      <xdr:col>13</xdr:col>
      <xdr:colOff>348194</xdr:colOff>
      <xdr:row>2</xdr:row>
      <xdr:rowOff>44450</xdr:rowOff>
    </xdr:from>
    <xdr:to>
      <xdr:col>15</xdr:col>
      <xdr:colOff>57151</xdr:colOff>
      <xdr:row>6</xdr:row>
      <xdr:rowOff>139929</xdr:rowOff>
    </xdr:to>
    <xdr:pic>
      <xdr:nvPicPr>
        <xdr:cNvPr id="8" name="Image 7" descr="Armoirievv">
          <a:extLst>
            <a:ext uri="{FF2B5EF4-FFF2-40B4-BE49-F238E27FC236}">
              <a16:creationId xmlns:a16="http://schemas.microsoft.com/office/drawing/2014/main" id="{00000000-0008-0000-6900-000008000000}"/>
            </a:ext>
          </a:extLst>
        </xdr:cNvPr>
        <xdr:cNvPicPr>
          <a:picLocks noChangeAspect="1" noChangeArrowheads="1"/>
        </xdr:cNvPicPr>
      </xdr:nvPicPr>
      <xdr:blipFill>
        <a:blip xmlns:r="http://schemas.openxmlformats.org/officeDocument/2006/relationships" r:embed="rId1" cstate="print"/>
        <a:srcRect/>
        <a:stretch>
          <a:fillRect/>
        </a:stretch>
      </xdr:blipFill>
      <xdr:spPr bwMode="auto">
        <a:xfrm>
          <a:off x="10886654" y="425450"/>
          <a:ext cx="1011977" cy="1093699"/>
        </a:xfrm>
        <a:prstGeom prst="rect">
          <a:avLst/>
        </a:prstGeom>
        <a:noFill/>
        <a:ln w="9525" algn="ctr">
          <a:miter lim="800000"/>
          <a:headEnd/>
          <a:tailEnd/>
        </a:ln>
      </xdr:spPr>
    </xdr:pic>
    <xdr:clientData/>
  </xdr:twoCellAnchor>
  <xdr:twoCellAnchor editAs="oneCell">
    <xdr:from>
      <xdr:col>3</xdr:col>
      <xdr:colOff>110066</xdr:colOff>
      <xdr:row>2</xdr:row>
      <xdr:rowOff>138642</xdr:rowOff>
    </xdr:from>
    <xdr:to>
      <xdr:col>4</xdr:col>
      <xdr:colOff>495300</xdr:colOff>
      <xdr:row>6</xdr:row>
      <xdr:rowOff>6350</xdr:rowOff>
    </xdr:to>
    <xdr:pic>
      <xdr:nvPicPr>
        <xdr:cNvPr id="9" name="Image 8">
          <a:extLst>
            <a:ext uri="{FF2B5EF4-FFF2-40B4-BE49-F238E27FC236}">
              <a16:creationId xmlns:a16="http://schemas.microsoft.com/office/drawing/2014/main" id="{00000000-0008-0000-6900-000009000000}"/>
            </a:ext>
          </a:extLst>
        </xdr:cNvPr>
        <xdr:cNvPicPr/>
      </xdr:nvPicPr>
      <xdr:blipFill>
        <a:blip xmlns:r="http://schemas.openxmlformats.org/officeDocument/2006/relationships" r:embed="rId2"/>
        <a:srcRect/>
        <a:stretch>
          <a:fillRect/>
        </a:stretch>
      </xdr:blipFill>
      <xdr:spPr bwMode="auto">
        <a:xfrm>
          <a:off x="4887806" y="519642"/>
          <a:ext cx="941494" cy="865928"/>
        </a:xfrm>
        <a:prstGeom prst="rect">
          <a:avLst/>
        </a:prstGeom>
        <a:noFill/>
      </xdr:spPr>
    </xdr:pic>
    <xdr:clientData/>
  </xdr:twoCellAnchor>
  <xdr:twoCellAnchor>
    <xdr:from>
      <xdr:col>13</xdr:col>
      <xdr:colOff>348194</xdr:colOff>
      <xdr:row>2</xdr:row>
      <xdr:rowOff>44450</xdr:rowOff>
    </xdr:from>
    <xdr:to>
      <xdr:col>15</xdr:col>
      <xdr:colOff>57151</xdr:colOff>
      <xdr:row>6</xdr:row>
      <xdr:rowOff>139929</xdr:rowOff>
    </xdr:to>
    <xdr:pic>
      <xdr:nvPicPr>
        <xdr:cNvPr id="10" name="Image 9" descr="Armoirievv">
          <a:extLst>
            <a:ext uri="{FF2B5EF4-FFF2-40B4-BE49-F238E27FC236}">
              <a16:creationId xmlns:a16="http://schemas.microsoft.com/office/drawing/2014/main" id="{00000000-0008-0000-6900-00000A000000}"/>
            </a:ext>
          </a:extLst>
        </xdr:cNvPr>
        <xdr:cNvPicPr>
          <a:picLocks noChangeAspect="1" noChangeArrowheads="1"/>
        </xdr:cNvPicPr>
      </xdr:nvPicPr>
      <xdr:blipFill>
        <a:blip xmlns:r="http://schemas.openxmlformats.org/officeDocument/2006/relationships" r:embed="rId1" cstate="print"/>
        <a:srcRect/>
        <a:stretch>
          <a:fillRect/>
        </a:stretch>
      </xdr:blipFill>
      <xdr:spPr bwMode="auto">
        <a:xfrm>
          <a:off x="10886654" y="425450"/>
          <a:ext cx="1011977" cy="1093699"/>
        </a:xfrm>
        <a:prstGeom prst="rect">
          <a:avLst/>
        </a:prstGeom>
        <a:noFill/>
        <a:ln w="9525" algn="ctr">
          <a:miter lim="800000"/>
          <a:headEnd/>
          <a:tailEnd/>
        </a:ln>
      </xdr:spPr>
    </xdr:pic>
    <xdr:clientData/>
  </xdr:twoCellAnchor>
  <xdr:twoCellAnchor editAs="oneCell">
    <xdr:from>
      <xdr:col>3</xdr:col>
      <xdr:colOff>110066</xdr:colOff>
      <xdr:row>2</xdr:row>
      <xdr:rowOff>138642</xdr:rowOff>
    </xdr:from>
    <xdr:to>
      <xdr:col>4</xdr:col>
      <xdr:colOff>495300</xdr:colOff>
      <xdr:row>6</xdr:row>
      <xdr:rowOff>6350</xdr:rowOff>
    </xdr:to>
    <xdr:pic>
      <xdr:nvPicPr>
        <xdr:cNvPr id="11" name="Image 10">
          <a:extLst>
            <a:ext uri="{FF2B5EF4-FFF2-40B4-BE49-F238E27FC236}">
              <a16:creationId xmlns:a16="http://schemas.microsoft.com/office/drawing/2014/main" id="{00000000-0008-0000-6900-00000B000000}"/>
            </a:ext>
          </a:extLst>
        </xdr:cNvPr>
        <xdr:cNvPicPr/>
      </xdr:nvPicPr>
      <xdr:blipFill>
        <a:blip xmlns:r="http://schemas.openxmlformats.org/officeDocument/2006/relationships" r:embed="rId2"/>
        <a:srcRect/>
        <a:stretch>
          <a:fillRect/>
        </a:stretch>
      </xdr:blipFill>
      <xdr:spPr bwMode="auto">
        <a:xfrm>
          <a:off x="4887806" y="519642"/>
          <a:ext cx="941494" cy="865928"/>
        </a:xfrm>
        <a:prstGeom prst="rect">
          <a:avLst/>
        </a:prstGeom>
        <a:noFill/>
      </xdr:spPr>
    </xdr:pic>
    <xdr:clientData/>
  </xdr:twoCellAnchor>
</xdr:wsDr>
</file>

<file path=xl/drawings/drawing107.xml><?xml version="1.0" encoding="utf-8"?>
<xdr:wsDr xmlns:xdr="http://schemas.openxmlformats.org/drawingml/2006/spreadsheetDrawing" xmlns:a="http://schemas.openxmlformats.org/drawingml/2006/main">
  <xdr:twoCellAnchor>
    <xdr:from>
      <xdr:col>13</xdr:col>
      <xdr:colOff>466576</xdr:colOff>
      <xdr:row>2</xdr:row>
      <xdr:rowOff>73025</xdr:rowOff>
    </xdr:from>
    <xdr:to>
      <xdr:col>14</xdr:col>
      <xdr:colOff>678243</xdr:colOff>
      <xdr:row>8</xdr:row>
      <xdr:rowOff>21166</xdr:rowOff>
    </xdr:to>
    <xdr:pic>
      <xdr:nvPicPr>
        <xdr:cNvPr id="2" name="Image 1" descr="Armoirievv">
          <a:extLst>
            <a:ext uri="{FF2B5EF4-FFF2-40B4-BE49-F238E27FC236}">
              <a16:creationId xmlns:a16="http://schemas.microsoft.com/office/drawing/2014/main" id="{00000000-0008-0000-6A00-000002000000}"/>
            </a:ext>
          </a:extLst>
        </xdr:cNvPr>
        <xdr:cNvPicPr>
          <a:picLocks noChangeAspect="1" noChangeArrowheads="1"/>
        </xdr:cNvPicPr>
      </xdr:nvPicPr>
      <xdr:blipFill>
        <a:blip xmlns:r="http://schemas.openxmlformats.org/officeDocument/2006/relationships" r:embed="rId1" cstate="print"/>
        <a:srcRect/>
        <a:stretch>
          <a:fillRect/>
        </a:stretch>
      </xdr:blipFill>
      <xdr:spPr bwMode="auto">
        <a:xfrm>
          <a:off x="13512016" y="454025"/>
          <a:ext cx="1004147" cy="1296881"/>
        </a:xfrm>
        <a:prstGeom prst="rect">
          <a:avLst/>
        </a:prstGeom>
        <a:noFill/>
        <a:ln w="9525" algn="ctr">
          <a:miter lim="800000"/>
          <a:headEnd/>
          <a:tailEnd/>
        </a:ln>
      </xdr:spPr>
    </xdr:pic>
    <xdr:clientData/>
  </xdr:twoCellAnchor>
  <xdr:twoCellAnchor editAs="oneCell">
    <xdr:from>
      <xdr:col>3</xdr:col>
      <xdr:colOff>110066</xdr:colOff>
      <xdr:row>2</xdr:row>
      <xdr:rowOff>138642</xdr:rowOff>
    </xdr:from>
    <xdr:to>
      <xdr:col>4</xdr:col>
      <xdr:colOff>259080</xdr:colOff>
      <xdr:row>7</xdr:row>
      <xdr:rowOff>82550</xdr:rowOff>
    </xdr:to>
    <xdr:pic>
      <xdr:nvPicPr>
        <xdr:cNvPr id="3" name="Image 2">
          <a:extLst>
            <a:ext uri="{FF2B5EF4-FFF2-40B4-BE49-F238E27FC236}">
              <a16:creationId xmlns:a16="http://schemas.microsoft.com/office/drawing/2014/main" id="{00000000-0008-0000-6A00-000003000000}"/>
            </a:ext>
          </a:extLst>
        </xdr:cNvPr>
        <xdr:cNvPicPr/>
      </xdr:nvPicPr>
      <xdr:blipFill>
        <a:blip xmlns:r="http://schemas.openxmlformats.org/officeDocument/2006/relationships" r:embed="rId2"/>
        <a:srcRect/>
        <a:stretch>
          <a:fillRect/>
        </a:stretch>
      </xdr:blipFill>
      <xdr:spPr bwMode="auto">
        <a:xfrm>
          <a:off x="5230706" y="519642"/>
          <a:ext cx="941494" cy="1117388"/>
        </a:xfrm>
        <a:prstGeom prst="rect">
          <a:avLst/>
        </a:prstGeom>
        <a:noFill/>
      </xdr:spPr>
    </xdr:pic>
    <xdr:clientData/>
  </xdr:twoCellAnchor>
  <xdr:twoCellAnchor>
    <xdr:from>
      <xdr:col>13</xdr:col>
      <xdr:colOff>466576</xdr:colOff>
      <xdr:row>2</xdr:row>
      <xdr:rowOff>73025</xdr:rowOff>
    </xdr:from>
    <xdr:to>
      <xdr:col>14</xdr:col>
      <xdr:colOff>678243</xdr:colOff>
      <xdr:row>8</xdr:row>
      <xdr:rowOff>21166</xdr:rowOff>
    </xdr:to>
    <xdr:pic>
      <xdr:nvPicPr>
        <xdr:cNvPr id="4" name="Image 3" descr="Armoirievv">
          <a:extLst>
            <a:ext uri="{FF2B5EF4-FFF2-40B4-BE49-F238E27FC236}">
              <a16:creationId xmlns:a16="http://schemas.microsoft.com/office/drawing/2014/main" id="{00000000-0008-0000-6A00-000004000000}"/>
            </a:ext>
          </a:extLst>
        </xdr:cNvPr>
        <xdr:cNvPicPr>
          <a:picLocks noChangeAspect="1" noChangeArrowheads="1"/>
        </xdr:cNvPicPr>
      </xdr:nvPicPr>
      <xdr:blipFill>
        <a:blip xmlns:r="http://schemas.openxmlformats.org/officeDocument/2006/relationships" r:embed="rId1" cstate="print"/>
        <a:srcRect/>
        <a:stretch>
          <a:fillRect/>
        </a:stretch>
      </xdr:blipFill>
      <xdr:spPr bwMode="auto">
        <a:xfrm>
          <a:off x="13512016" y="454025"/>
          <a:ext cx="1004147" cy="1296881"/>
        </a:xfrm>
        <a:prstGeom prst="rect">
          <a:avLst/>
        </a:prstGeom>
        <a:noFill/>
        <a:ln w="9525" algn="ctr">
          <a:miter lim="800000"/>
          <a:headEnd/>
          <a:tailEnd/>
        </a:ln>
      </xdr:spPr>
    </xdr:pic>
    <xdr:clientData/>
  </xdr:twoCellAnchor>
  <xdr:twoCellAnchor editAs="oneCell">
    <xdr:from>
      <xdr:col>3</xdr:col>
      <xdr:colOff>110066</xdr:colOff>
      <xdr:row>2</xdr:row>
      <xdr:rowOff>138642</xdr:rowOff>
    </xdr:from>
    <xdr:to>
      <xdr:col>4</xdr:col>
      <xdr:colOff>259080</xdr:colOff>
      <xdr:row>7</xdr:row>
      <xdr:rowOff>82550</xdr:rowOff>
    </xdr:to>
    <xdr:pic>
      <xdr:nvPicPr>
        <xdr:cNvPr id="5" name="Image 4">
          <a:extLst>
            <a:ext uri="{FF2B5EF4-FFF2-40B4-BE49-F238E27FC236}">
              <a16:creationId xmlns:a16="http://schemas.microsoft.com/office/drawing/2014/main" id="{00000000-0008-0000-6A00-000005000000}"/>
            </a:ext>
          </a:extLst>
        </xdr:cNvPr>
        <xdr:cNvPicPr/>
      </xdr:nvPicPr>
      <xdr:blipFill>
        <a:blip xmlns:r="http://schemas.openxmlformats.org/officeDocument/2006/relationships" r:embed="rId2"/>
        <a:srcRect/>
        <a:stretch>
          <a:fillRect/>
        </a:stretch>
      </xdr:blipFill>
      <xdr:spPr bwMode="auto">
        <a:xfrm>
          <a:off x="5230706" y="519642"/>
          <a:ext cx="941494" cy="1117388"/>
        </a:xfrm>
        <a:prstGeom prst="rect">
          <a:avLst/>
        </a:prstGeom>
        <a:noFill/>
      </xdr:spPr>
    </xdr:pic>
    <xdr:clientData/>
  </xdr:twoCellAnchor>
  <xdr:twoCellAnchor>
    <xdr:from>
      <xdr:col>13</xdr:col>
      <xdr:colOff>466576</xdr:colOff>
      <xdr:row>2</xdr:row>
      <xdr:rowOff>73025</xdr:rowOff>
    </xdr:from>
    <xdr:to>
      <xdr:col>14</xdr:col>
      <xdr:colOff>678243</xdr:colOff>
      <xdr:row>8</xdr:row>
      <xdr:rowOff>21166</xdr:rowOff>
    </xdr:to>
    <xdr:pic>
      <xdr:nvPicPr>
        <xdr:cNvPr id="6" name="Image 5" descr="Armoirievv">
          <a:extLst>
            <a:ext uri="{FF2B5EF4-FFF2-40B4-BE49-F238E27FC236}">
              <a16:creationId xmlns:a16="http://schemas.microsoft.com/office/drawing/2014/main" id="{00000000-0008-0000-6A00-000006000000}"/>
            </a:ext>
          </a:extLst>
        </xdr:cNvPr>
        <xdr:cNvPicPr>
          <a:picLocks noChangeAspect="1" noChangeArrowheads="1"/>
        </xdr:cNvPicPr>
      </xdr:nvPicPr>
      <xdr:blipFill>
        <a:blip xmlns:r="http://schemas.openxmlformats.org/officeDocument/2006/relationships" r:embed="rId1" cstate="print"/>
        <a:srcRect/>
        <a:stretch>
          <a:fillRect/>
        </a:stretch>
      </xdr:blipFill>
      <xdr:spPr bwMode="auto">
        <a:xfrm>
          <a:off x="13512016" y="454025"/>
          <a:ext cx="1004147" cy="1296881"/>
        </a:xfrm>
        <a:prstGeom prst="rect">
          <a:avLst/>
        </a:prstGeom>
        <a:noFill/>
        <a:ln w="9525" algn="ctr">
          <a:miter lim="800000"/>
          <a:headEnd/>
          <a:tailEnd/>
        </a:ln>
      </xdr:spPr>
    </xdr:pic>
    <xdr:clientData/>
  </xdr:twoCellAnchor>
  <xdr:twoCellAnchor editAs="oneCell">
    <xdr:from>
      <xdr:col>3</xdr:col>
      <xdr:colOff>110066</xdr:colOff>
      <xdr:row>2</xdr:row>
      <xdr:rowOff>138642</xdr:rowOff>
    </xdr:from>
    <xdr:to>
      <xdr:col>4</xdr:col>
      <xdr:colOff>259080</xdr:colOff>
      <xdr:row>7</xdr:row>
      <xdr:rowOff>82550</xdr:rowOff>
    </xdr:to>
    <xdr:pic>
      <xdr:nvPicPr>
        <xdr:cNvPr id="7" name="Image 6">
          <a:extLst>
            <a:ext uri="{FF2B5EF4-FFF2-40B4-BE49-F238E27FC236}">
              <a16:creationId xmlns:a16="http://schemas.microsoft.com/office/drawing/2014/main" id="{00000000-0008-0000-6A00-000007000000}"/>
            </a:ext>
          </a:extLst>
        </xdr:cNvPr>
        <xdr:cNvPicPr/>
      </xdr:nvPicPr>
      <xdr:blipFill>
        <a:blip xmlns:r="http://schemas.openxmlformats.org/officeDocument/2006/relationships" r:embed="rId2"/>
        <a:srcRect/>
        <a:stretch>
          <a:fillRect/>
        </a:stretch>
      </xdr:blipFill>
      <xdr:spPr bwMode="auto">
        <a:xfrm>
          <a:off x="5230706" y="519642"/>
          <a:ext cx="941494" cy="1117388"/>
        </a:xfrm>
        <a:prstGeom prst="rect">
          <a:avLst/>
        </a:prstGeom>
        <a:noFill/>
      </xdr:spPr>
    </xdr:pic>
    <xdr:clientData/>
  </xdr:twoCellAnchor>
  <xdr:twoCellAnchor>
    <xdr:from>
      <xdr:col>13</xdr:col>
      <xdr:colOff>466576</xdr:colOff>
      <xdr:row>2</xdr:row>
      <xdr:rowOff>73025</xdr:rowOff>
    </xdr:from>
    <xdr:to>
      <xdr:col>14</xdr:col>
      <xdr:colOff>678243</xdr:colOff>
      <xdr:row>8</xdr:row>
      <xdr:rowOff>21166</xdr:rowOff>
    </xdr:to>
    <xdr:pic>
      <xdr:nvPicPr>
        <xdr:cNvPr id="8" name="Image 7" descr="Armoirievv">
          <a:extLst>
            <a:ext uri="{FF2B5EF4-FFF2-40B4-BE49-F238E27FC236}">
              <a16:creationId xmlns:a16="http://schemas.microsoft.com/office/drawing/2014/main" id="{00000000-0008-0000-6A00-000008000000}"/>
            </a:ext>
          </a:extLst>
        </xdr:cNvPr>
        <xdr:cNvPicPr>
          <a:picLocks noChangeAspect="1" noChangeArrowheads="1"/>
        </xdr:cNvPicPr>
      </xdr:nvPicPr>
      <xdr:blipFill>
        <a:blip xmlns:r="http://schemas.openxmlformats.org/officeDocument/2006/relationships" r:embed="rId1" cstate="print"/>
        <a:srcRect/>
        <a:stretch>
          <a:fillRect/>
        </a:stretch>
      </xdr:blipFill>
      <xdr:spPr bwMode="auto">
        <a:xfrm>
          <a:off x="13512016" y="454025"/>
          <a:ext cx="1004147" cy="1296881"/>
        </a:xfrm>
        <a:prstGeom prst="rect">
          <a:avLst/>
        </a:prstGeom>
        <a:noFill/>
        <a:ln w="9525" algn="ctr">
          <a:miter lim="800000"/>
          <a:headEnd/>
          <a:tailEnd/>
        </a:ln>
      </xdr:spPr>
    </xdr:pic>
    <xdr:clientData/>
  </xdr:twoCellAnchor>
  <xdr:twoCellAnchor editAs="oneCell">
    <xdr:from>
      <xdr:col>3</xdr:col>
      <xdr:colOff>110066</xdr:colOff>
      <xdr:row>2</xdr:row>
      <xdr:rowOff>138642</xdr:rowOff>
    </xdr:from>
    <xdr:to>
      <xdr:col>4</xdr:col>
      <xdr:colOff>259080</xdr:colOff>
      <xdr:row>7</xdr:row>
      <xdr:rowOff>82550</xdr:rowOff>
    </xdr:to>
    <xdr:pic>
      <xdr:nvPicPr>
        <xdr:cNvPr id="9" name="Image 8">
          <a:extLst>
            <a:ext uri="{FF2B5EF4-FFF2-40B4-BE49-F238E27FC236}">
              <a16:creationId xmlns:a16="http://schemas.microsoft.com/office/drawing/2014/main" id="{00000000-0008-0000-6A00-000009000000}"/>
            </a:ext>
          </a:extLst>
        </xdr:cNvPr>
        <xdr:cNvPicPr/>
      </xdr:nvPicPr>
      <xdr:blipFill>
        <a:blip xmlns:r="http://schemas.openxmlformats.org/officeDocument/2006/relationships" r:embed="rId2"/>
        <a:srcRect/>
        <a:stretch>
          <a:fillRect/>
        </a:stretch>
      </xdr:blipFill>
      <xdr:spPr bwMode="auto">
        <a:xfrm>
          <a:off x="5230706" y="519642"/>
          <a:ext cx="941494" cy="1117388"/>
        </a:xfrm>
        <a:prstGeom prst="rect">
          <a:avLst/>
        </a:prstGeom>
        <a:noFill/>
      </xdr:spPr>
    </xdr:pic>
    <xdr:clientData/>
  </xdr:twoCellAnchor>
  <xdr:twoCellAnchor>
    <xdr:from>
      <xdr:col>13</xdr:col>
      <xdr:colOff>466576</xdr:colOff>
      <xdr:row>2</xdr:row>
      <xdr:rowOff>73025</xdr:rowOff>
    </xdr:from>
    <xdr:to>
      <xdr:col>14</xdr:col>
      <xdr:colOff>678243</xdr:colOff>
      <xdr:row>8</xdr:row>
      <xdr:rowOff>21166</xdr:rowOff>
    </xdr:to>
    <xdr:pic>
      <xdr:nvPicPr>
        <xdr:cNvPr id="10" name="Image 9" descr="Armoirievv">
          <a:extLst>
            <a:ext uri="{FF2B5EF4-FFF2-40B4-BE49-F238E27FC236}">
              <a16:creationId xmlns:a16="http://schemas.microsoft.com/office/drawing/2014/main" id="{00000000-0008-0000-6A00-00000A000000}"/>
            </a:ext>
          </a:extLst>
        </xdr:cNvPr>
        <xdr:cNvPicPr>
          <a:picLocks noChangeAspect="1" noChangeArrowheads="1"/>
        </xdr:cNvPicPr>
      </xdr:nvPicPr>
      <xdr:blipFill>
        <a:blip xmlns:r="http://schemas.openxmlformats.org/officeDocument/2006/relationships" r:embed="rId1" cstate="print"/>
        <a:srcRect/>
        <a:stretch>
          <a:fillRect/>
        </a:stretch>
      </xdr:blipFill>
      <xdr:spPr bwMode="auto">
        <a:xfrm>
          <a:off x="13512016" y="454025"/>
          <a:ext cx="1004147" cy="1296881"/>
        </a:xfrm>
        <a:prstGeom prst="rect">
          <a:avLst/>
        </a:prstGeom>
        <a:noFill/>
        <a:ln w="9525" algn="ctr">
          <a:miter lim="800000"/>
          <a:headEnd/>
          <a:tailEnd/>
        </a:ln>
      </xdr:spPr>
    </xdr:pic>
    <xdr:clientData/>
  </xdr:twoCellAnchor>
  <xdr:twoCellAnchor editAs="oneCell">
    <xdr:from>
      <xdr:col>3</xdr:col>
      <xdr:colOff>110066</xdr:colOff>
      <xdr:row>2</xdr:row>
      <xdr:rowOff>138642</xdr:rowOff>
    </xdr:from>
    <xdr:to>
      <xdr:col>4</xdr:col>
      <xdr:colOff>259080</xdr:colOff>
      <xdr:row>7</xdr:row>
      <xdr:rowOff>82550</xdr:rowOff>
    </xdr:to>
    <xdr:pic>
      <xdr:nvPicPr>
        <xdr:cNvPr id="11" name="Image 10">
          <a:extLst>
            <a:ext uri="{FF2B5EF4-FFF2-40B4-BE49-F238E27FC236}">
              <a16:creationId xmlns:a16="http://schemas.microsoft.com/office/drawing/2014/main" id="{00000000-0008-0000-6A00-00000B000000}"/>
            </a:ext>
          </a:extLst>
        </xdr:cNvPr>
        <xdr:cNvPicPr/>
      </xdr:nvPicPr>
      <xdr:blipFill>
        <a:blip xmlns:r="http://schemas.openxmlformats.org/officeDocument/2006/relationships" r:embed="rId2"/>
        <a:srcRect/>
        <a:stretch>
          <a:fillRect/>
        </a:stretch>
      </xdr:blipFill>
      <xdr:spPr bwMode="auto">
        <a:xfrm>
          <a:off x="5230706" y="519642"/>
          <a:ext cx="941494" cy="1117388"/>
        </a:xfrm>
        <a:prstGeom prst="rect">
          <a:avLst/>
        </a:prstGeom>
        <a:noFill/>
      </xdr:spPr>
    </xdr:pic>
    <xdr:clientData/>
  </xdr:twoCellAnchor>
  <xdr:twoCellAnchor>
    <xdr:from>
      <xdr:col>13</xdr:col>
      <xdr:colOff>466576</xdr:colOff>
      <xdr:row>2</xdr:row>
      <xdr:rowOff>73025</xdr:rowOff>
    </xdr:from>
    <xdr:to>
      <xdr:col>14</xdr:col>
      <xdr:colOff>678243</xdr:colOff>
      <xdr:row>8</xdr:row>
      <xdr:rowOff>21166</xdr:rowOff>
    </xdr:to>
    <xdr:pic>
      <xdr:nvPicPr>
        <xdr:cNvPr id="12" name="Image 11" descr="Armoirievv">
          <a:extLst>
            <a:ext uri="{FF2B5EF4-FFF2-40B4-BE49-F238E27FC236}">
              <a16:creationId xmlns:a16="http://schemas.microsoft.com/office/drawing/2014/main" id="{00000000-0008-0000-6A00-00000C000000}"/>
            </a:ext>
          </a:extLst>
        </xdr:cNvPr>
        <xdr:cNvPicPr>
          <a:picLocks noChangeAspect="1" noChangeArrowheads="1"/>
        </xdr:cNvPicPr>
      </xdr:nvPicPr>
      <xdr:blipFill>
        <a:blip xmlns:r="http://schemas.openxmlformats.org/officeDocument/2006/relationships" r:embed="rId1" cstate="print"/>
        <a:srcRect/>
        <a:stretch>
          <a:fillRect/>
        </a:stretch>
      </xdr:blipFill>
      <xdr:spPr bwMode="auto">
        <a:xfrm>
          <a:off x="13512016" y="454025"/>
          <a:ext cx="1004147" cy="1296881"/>
        </a:xfrm>
        <a:prstGeom prst="rect">
          <a:avLst/>
        </a:prstGeom>
        <a:noFill/>
        <a:ln w="9525" algn="ctr">
          <a:miter lim="800000"/>
          <a:headEnd/>
          <a:tailEnd/>
        </a:ln>
      </xdr:spPr>
    </xdr:pic>
    <xdr:clientData/>
  </xdr:twoCellAnchor>
  <xdr:twoCellAnchor editAs="oneCell">
    <xdr:from>
      <xdr:col>3</xdr:col>
      <xdr:colOff>110066</xdr:colOff>
      <xdr:row>2</xdr:row>
      <xdr:rowOff>138642</xdr:rowOff>
    </xdr:from>
    <xdr:to>
      <xdr:col>4</xdr:col>
      <xdr:colOff>259080</xdr:colOff>
      <xdr:row>7</xdr:row>
      <xdr:rowOff>82550</xdr:rowOff>
    </xdr:to>
    <xdr:pic>
      <xdr:nvPicPr>
        <xdr:cNvPr id="13" name="Image 12">
          <a:extLst>
            <a:ext uri="{FF2B5EF4-FFF2-40B4-BE49-F238E27FC236}">
              <a16:creationId xmlns:a16="http://schemas.microsoft.com/office/drawing/2014/main" id="{00000000-0008-0000-6A00-00000D000000}"/>
            </a:ext>
          </a:extLst>
        </xdr:cNvPr>
        <xdr:cNvPicPr/>
      </xdr:nvPicPr>
      <xdr:blipFill>
        <a:blip xmlns:r="http://schemas.openxmlformats.org/officeDocument/2006/relationships" r:embed="rId2"/>
        <a:srcRect/>
        <a:stretch>
          <a:fillRect/>
        </a:stretch>
      </xdr:blipFill>
      <xdr:spPr bwMode="auto">
        <a:xfrm>
          <a:off x="5230706" y="519642"/>
          <a:ext cx="941494" cy="1117388"/>
        </a:xfrm>
        <a:prstGeom prst="rect">
          <a:avLst/>
        </a:prstGeom>
        <a:noFill/>
      </xdr:spPr>
    </xdr:pic>
    <xdr:clientData/>
  </xdr:twoCellAnchor>
</xdr:wsDr>
</file>

<file path=xl/drawings/drawing108.xml><?xml version="1.0" encoding="utf-8"?>
<xdr:wsDr xmlns:xdr="http://schemas.openxmlformats.org/drawingml/2006/spreadsheetDrawing" xmlns:a="http://schemas.openxmlformats.org/drawingml/2006/main">
  <xdr:twoCellAnchor>
    <xdr:from>
      <xdr:col>13</xdr:col>
      <xdr:colOff>348194</xdr:colOff>
      <xdr:row>2</xdr:row>
      <xdr:rowOff>44450</xdr:rowOff>
    </xdr:from>
    <xdr:to>
      <xdr:col>15</xdr:col>
      <xdr:colOff>57151</xdr:colOff>
      <xdr:row>6</xdr:row>
      <xdr:rowOff>139929</xdr:rowOff>
    </xdr:to>
    <xdr:pic>
      <xdr:nvPicPr>
        <xdr:cNvPr id="2" name="Image 1" descr="Armoirievv">
          <a:extLst>
            <a:ext uri="{FF2B5EF4-FFF2-40B4-BE49-F238E27FC236}">
              <a16:creationId xmlns:a16="http://schemas.microsoft.com/office/drawing/2014/main" id="{00000000-0008-0000-6B00-000002000000}"/>
            </a:ext>
          </a:extLst>
        </xdr:cNvPr>
        <xdr:cNvPicPr>
          <a:picLocks noChangeAspect="1" noChangeArrowheads="1"/>
        </xdr:cNvPicPr>
      </xdr:nvPicPr>
      <xdr:blipFill>
        <a:blip xmlns:r="http://schemas.openxmlformats.org/officeDocument/2006/relationships" r:embed="rId1" cstate="print"/>
        <a:srcRect/>
        <a:stretch>
          <a:fillRect/>
        </a:stretch>
      </xdr:blipFill>
      <xdr:spPr bwMode="auto">
        <a:xfrm>
          <a:off x="10886654" y="425450"/>
          <a:ext cx="1011977" cy="1093699"/>
        </a:xfrm>
        <a:prstGeom prst="rect">
          <a:avLst/>
        </a:prstGeom>
        <a:noFill/>
        <a:ln w="9525" algn="ctr">
          <a:miter lim="800000"/>
          <a:headEnd/>
          <a:tailEnd/>
        </a:ln>
      </xdr:spPr>
    </xdr:pic>
    <xdr:clientData/>
  </xdr:twoCellAnchor>
  <xdr:twoCellAnchor editAs="oneCell">
    <xdr:from>
      <xdr:col>3</xdr:col>
      <xdr:colOff>110066</xdr:colOff>
      <xdr:row>2</xdr:row>
      <xdr:rowOff>138642</xdr:rowOff>
    </xdr:from>
    <xdr:to>
      <xdr:col>4</xdr:col>
      <xdr:colOff>495300</xdr:colOff>
      <xdr:row>6</xdr:row>
      <xdr:rowOff>6350</xdr:rowOff>
    </xdr:to>
    <xdr:pic>
      <xdr:nvPicPr>
        <xdr:cNvPr id="3" name="Image 2">
          <a:extLst>
            <a:ext uri="{FF2B5EF4-FFF2-40B4-BE49-F238E27FC236}">
              <a16:creationId xmlns:a16="http://schemas.microsoft.com/office/drawing/2014/main" id="{00000000-0008-0000-6B00-000003000000}"/>
            </a:ext>
          </a:extLst>
        </xdr:cNvPr>
        <xdr:cNvPicPr/>
      </xdr:nvPicPr>
      <xdr:blipFill>
        <a:blip xmlns:r="http://schemas.openxmlformats.org/officeDocument/2006/relationships" r:embed="rId2"/>
        <a:srcRect/>
        <a:stretch>
          <a:fillRect/>
        </a:stretch>
      </xdr:blipFill>
      <xdr:spPr bwMode="auto">
        <a:xfrm>
          <a:off x="4887806" y="519642"/>
          <a:ext cx="941494" cy="865928"/>
        </a:xfrm>
        <a:prstGeom prst="rect">
          <a:avLst/>
        </a:prstGeom>
        <a:noFill/>
      </xdr:spPr>
    </xdr:pic>
    <xdr:clientData/>
  </xdr:twoCellAnchor>
  <xdr:twoCellAnchor>
    <xdr:from>
      <xdr:col>13</xdr:col>
      <xdr:colOff>348194</xdr:colOff>
      <xdr:row>2</xdr:row>
      <xdr:rowOff>44450</xdr:rowOff>
    </xdr:from>
    <xdr:to>
      <xdr:col>15</xdr:col>
      <xdr:colOff>57151</xdr:colOff>
      <xdr:row>6</xdr:row>
      <xdr:rowOff>139929</xdr:rowOff>
    </xdr:to>
    <xdr:pic>
      <xdr:nvPicPr>
        <xdr:cNvPr id="4" name="Image 3" descr="Armoirievv">
          <a:extLst>
            <a:ext uri="{FF2B5EF4-FFF2-40B4-BE49-F238E27FC236}">
              <a16:creationId xmlns:a16="http://schemas.microsoft.com/office/drawing/2014/main" id="{00000000-0008-0000-6B00-000004000000}"/>
            </a:ext>
          </a:extLst>
        </xdr:cNvPr>
        <xdr:cNvPicPr>
          <a:picLocks noChangeAspect="1" noChangeArrowheads="1"/>
        </xdr:cNvPicPr>
      </xdr:nvPicPr>
      <xdr:blipFill>
        <a:blip xmlns:r="http://schemas.openxmlformats.org/officeDocument/2006/relationships" r:embed="rId1" cstate="print"/>
        <a:srcRect/>
        <a:stretch>
          <a:fillRect/>
        </a:stretch>
      </xdr:blipFill>
      <xdr:spPr bwMode="auto">
        <a:xfrm>
          <a:off x="10886654" y="425450"/>
          <a:ext cx="1011977" cy="1093699"/>
        </a:xfrm>
        <a:prstGeom prst="rect">
          <a:avLst/>
        </a:prstGeom>
        <a:noFill/>
        <a:ln w="9525" algn="ctr">
          <a:miter lim="800000"/>
          <a:headEnd/>
          <a:tailEnd/>
        </a:ln>
      </xdr:spPr>
    </xdr:pic>
    <xdr:clientData/>
  </xdr:twoCellAnchor>
  <xdr:twoCellAnchor editAs="oneCell">
    <xdr:from>
      <xdr:col>3</xdr:col>
      <xdr:colOff>110066</xdr:colOff>
      <xdr:row>2</xdr:row>
      <xdr:rowOff>138642</xdr:rowOff>
    </xdr:from>
    <xdr:to>
      <xdr:col>4</xdr:col>
      <xdr:colOff>495300</xdr:colOff>
      <xdr:row>6</xdr:row>
      <xdr:rowOff>6350</xdr:rowOff>
    </xdr:to>
    <xdr:pic>
      <xdr:nvPicPr>
        <xdr:cNvPr id="5" name="Image 4">
          <a:extLst>
            <a:ext uri="{FF2B5EF4-FFF2-40B4-BE49-F238E27FC236}">
              <a16:creationId xmlns:a16="http://schemas.microsoft.com/office/drawing/2014/main" id="{00000000-0008-0000-6B00-000005000000}"/>
            </a:ext>
          </a:extLst>
        </xdr:cNvPr>
        <xdr:cNvPicPr/>
      </xdr:nvPicPr>
      <xdr:blipFill>
        <a:blip xmlns:r="http://schemas.openxmlformats.org/officeDocument/2006/relationships" r:embed="rId2"/>
        <a:srcRect/>
        <a:stretch>
          <a:fillRect/>
        </a:stretch>
      </xdr:blipFill>
      <xdr:spPr bwMode="auto">
        <a:xfrm>
          <a:off x="4887806" y="519642"/>
          <a:ext cx="941494" cy="865928"/>
        </a:xfrm>
        <a:prstGeom prst="rect">
          <a:avLst/>
        </a:prstGeom>
        <a:noFill/>
      </xdr:spPr>
    </xdr:pic>
    <xdr:clientData/>
  </xdr:twoCellAnchor>
  <xdr:twoCellAnchor>
    <xdr:from>
      <xdr:col>13</xdr:col>
      <xdr:colOff>348194</xdr:colOff>
      <xdr:row>2</xdr:row>
      <xdr:rowOff>44450</xdr:rowOff>
    </xdr:from>
    <xdr:to>
      <xdr:col>15</xdr:col>
      <xdr:colOff>57151</xdr:colOff>
      <xdr:row>6</xdr:row>
      <xdr:rowOff>139929</xdr:rowOff>
    </xdr:to>
    <xdr:pic>
      <xdr:nvPicPr>
        <xdr:cNvPr id="6" name="Image 1" descr="Armoirievv">
          <a:extLst>
            <a:ext uri="{FF2B5EF4-FFF2-40B4-BE49-F238E27FC236}">
              <a16:creationId xmlns:a16="http://schemas.microsoft.com/office/drawing/2014/main" id="{00000000-0008-0000-6B00-000006000000}"/>
            </a:ext>
          </a:extLst>
        </xdr:cNvPr>
        <xdr:cNvPicPr>
          <a:picLocks noChangeAspect="1" noChangeArrowheads="1"/>
        </xdr:cNvPicPr>
      </xdr:nvPicPr>
      <xdr:blipFill>
        <a:blip xmlns:r="http://schemas.openxmlformats.org/officeDocument/2006/relationships" r:embed="rId1" cstate="print"/>
        <a:srcRect/>
        <a:stretch>
          <a:fillRect/>
        </a:stretch>
      </xdr:blipFill>
      <xdr:spPr bwMode="auto">
        <a:xfrm>
          <a:off x="10886654" y="425450"/>
          <a:ext cx="1011977" cy="1093699"/>
        </a:xfrm>
        <a:prstGeom prst="rect">
          <a:avLst/>
        </a:prstGeom>
        <a:noFill/>
        <a:ln w="9525" algn="ctr">
          <a:miter lim="800000"/>
          <a:headEnd/>
          <a:tailEnd/>
        </a:ln>
      </xdr:spPr>
    </xdr:pic>
    <xdr:clientData/>
  </xdr:twoCellAnchor>
  <xdr:twoCellAnchor editAs="oneCell">
    <xdr:from>
      <xdr:col>3</xdr:col>
      <xdr:colOff>110066</xdr:colOff>
      <xdr:row>2</xdr:row>
      <xdr:rowOff>138642</xdr:rowOff>
    </xdr:from>
    <xdr:to>
      <xdr:col>4</xdr:col>
      <xdr:colOff>495300</xdr:colOff>
      <xdr:row>6</xdr:row>
      <xdr:rowOff>6350</xdr:rowOff>
    </xdr:to>
    <xdr:pic>
      <xdr:nvPicPr>
        <xdr:cNvPr id="7" name="Image 6">
          <a:extLst>
            <a:ext uri="{FF2B5EF4-FFF2-40B4-BE49-F238E27FC236}">
              <a16:creationId xmlns:a16="http://schemas.microsoft.com/office/drawing/2014/main" id="{00000000-0008-0000-6B00-000007000000}"/>
            </a:ext>
          </a:extLst>
        </xdr:cNvPr>
        <xdr:cNvPicPr/>
      </xdr:nvPicPr>
      <xdr:blipFill>
        <a:blip xmlns:r="http://schemas.openxmlformats.org/officeDocument/2006/relationships" r:embed="rId2"/>
        <a:srcRect/>
        <a:stretch>
          <a:fillRect/>
        </a:stretch>
      </xdr:blipFill>
      <xdr:spPr bwMode="auto">
        <a:xfrm>
          <a:off x="4887806" y="519642"/>
          <a:ext cx="941494" cy="865928"/>
        </a:xfrm>
        <a:prstGeom prst="rect">
          <a:avLst/>
        </a:prstGeom>
        <a:noFill/>
      </xdr:spPr>
    </xdr:pic>
    <xdr:clientData/>
  </xdr:twoCellAnchor>
  <xdr:twoCellAnchor>
    <xdr:from>
      <xdr:col>13</xdr:col>
      <xdr:colOff>348194</xdr:colOff>
      <xdr:row>2</xdr:row>
      <xdr:rowOff>44450</xdr:rowOff>
    </xdr:from>
    <xdr:to>
      <xdr:col>15</xdr:col>
      <xdr:colOff>57151</xdr:colOff>
      <xdr:row>6</xdr:row>
      <xdr:rowOff>139929</xdr:rowOff>
    </xdr:to>
    <xdr:pic>
      <xdr:nvPicPr>
        <xdr:cNvPr id="8" name="Image 7" descr="Armoirievv">
          <a:extLst>
            <a:ext uri="{FF2B5EF4-FFF2-40B4-BE49-F238E27FC236}">
              <a16:creationId xmlns:a16="http://schemas.microsoft.com/office/drawing/2014/main" id="{00000000-0008-0000-6B00-000008000000}"/>
            </a:ext>
          </a:extLst>
        </xdr:cNvPr>
        <xdr:cNvPicPr>
          <a:picLocks noChangeAspect="1" noChangeArrowheads="1"/>
        </xdr:cNvPicPr>
      </xdr:nvPicPr>
      <xdr:blipFill>
        <a:blip xmlns:r="http://schemas.openxmlformats.org/officeDocument/2006/relationships" r:embed="rId1" cstate="print"/>
        <a:srcRect/>
        <a:stretch>
          <a:fillRect/>
        </a:stretch>
      </xdr:blipFill>
      <xdr:spPr bwMode="auto">
        <a:xfrm>
          <a:off x="10886654" y="425450"/>
          <a:ext cx="1011977" cy="1093699"/>
        </a:xfrm>
        <a:prstGeom prst="rect">
          <a:avLst/>
        </a:prstGeom>
        <a:noFill/>
        <a:ln w="9525" algn="ctr">
          <a:miter lim="800000"/>
          <a:headEnd/>
          <a:tailEnd/>
        </a:ln>
      </xdr:spPr>
    </xdr:pic>
    <xdr:clientData/>
  </xdr:twoCellAnchor>
  <xdr:twoCellAnchor editAs="oneCell">
    <xdr:from>
      <xdr:col>3</xdr:col>
      <xdr:colOff>110066</xdr:colOff>
      <xdr:row>2</xdr:row>
      <xdr:rowOff>138642</xdr:rowOff>
    </xdr:from>
    <xdr:to>
      <xdr:col>4</xdr:col>
      <xdr:colOff>495300</xdr:colOff>
      <xdr:row>6</xdr:row>
      <xdr:rowOff>6350</xdr:rowOff>
    </xdr:to>
    <xdr:pic>
      <xdr:nvPicPr>
        <xdr:cNvPr id="9" name="Image 8">
          <a:extLst>
            <a:ext uri="{FF2B5EF4-FFF2-40B4-BE49-F238E27FC236}">
              <a16:creationId xmlns:a16="http://schemas.microsoft.com/office/drawing/2014/main" id="{00000000-0008-0000-6B00-000009000000}"/>
            </a:ext>
          </a:extLst>
        </xdr:cNvPr>
        <xdr:cNvPicPr/>
      </xdr:nvPicPr>
      <xdr:blipFill>
        <a:blip xmlns:r="http://schemas.openxmlformats.org/officeDocument/2006/relationships" r:embed="rId2"/>
        <a:srcRect/>
        <a:stretch>
          <a:fillRect/>
        </a:stretch>
      </xdr:blipFill>
      <xdr:spPr bwMode="auto">
        <a:xfrm>
          <a:off x="4887806" y="519642"/>
          <a:ext cx="941494" cy="865928"/>
        </a:xfrm>
        <a:prstGeom prst="rect">
          <a:avLst/>
        </a:prstGeom>
        <a:noFill/>
      </xdr:spPr>
    </xdr:pic>
    <xdr:clientData/>
  </xdr:twoCellAnchor>
  <xdr:twoCellAnchor>
    <xdr:from>
      <xdr:col>13</xdr:col>
      <xdr:colOff>348194</xdr:colOff>
      <xdr:row>2</xdr:row>
      <xdr:rowOff>44450</xdr:rowOff>
    </xdr:from>
    <xdr:to>
      <xdr:col>15</xdr:col>
      <xdr:colOff>57151</xdr:colOff>
      <xdr:row>6</xdr:row>
      <xdr:rowOff>139929</xdr:rowOff>
    </xdr:to>
    <xdr:pic>
      <xdr:nvPicPr>
        <xdr:cNvPr id="10" name="Image 9" descr="Armoirievv">
          <a:extLst>
            <a:ext uri="{FF2B5EF4-FFF2-40B4-BE49-F238E27FC236}">
              <a16:creationId xmlns:a16="http://schemas.microsoft.com/office/drawing/2014/main" id="{00000000-0008-0000-6B00-00000A000000}"/>
            </a:ext>
          </a:extLst>
        </xdr:cNvPr>
        <xdr:cNvPicPr>
          <a:picLocks noChangeAspect="1" noChangeArrowheads="1"/>
        </xdr:cNvPicPr>
      </xdr:nvPicPr>
      <xdr:blipFill>
        <a:blip xmlns:r="http://schemas.openxmlformats.org/officeDocument/2006/relationships" r:embed="rId1" cstate="print"/>
        <a:srcRect/>
        <a:stretch>
          <a:fillRect/>
        </a:stretch>
      </xdr:blipFill>
      <xdr:spPr bwMode="auto">
        <a:xfrm>
          <a:off x="10886654" y="425450"/>
          <a:ext cx="1011977" cy="1093699"/>
        </a:xfrm>
        <a:prstGeom prst="rect">
          <a:avLst/>
        </a:prstGeom>
        <a:noFill/>
        <a:ln w="9525" algn="ctr">
          <a:miter lim="800000"/>
          <a:headEnd/>
          <a:tailEnd/>
        </a:ln>
      </xdr:spPr>
    </xdr:pic>
    <xdr:clientData/>
  </xdr:twoCellAnchor>
  <xdr:twoCellAnchor editAs="oneCell">
    <xdr:from>
      <xdr:col>3</xdr:col>
      <xdr:colOff>110066</xdr:colOff>
      <xdr:row>2</xdr:row>
      <xdr:rowOff>138642</xdr:rowOff>
    </xdr:from>
    <xdr:to>
      <xdr:col>4</xdr:col>
      <xdr:colOff>495300</xdr:colOff>
      <xdr:row>6</xdr:row>
      <xdr:rowOff>6350</xdr:rowOff>
    </xdr:to>
    <xdr:pic>
      <xdr:nvPicPr>
        <xdr:cNvPr id="11" name="Image 10">
          <a:extLst>
            <a:ext uri="{FF2B5EF4-FFF2-40B4-BE49-F238E27FC236}">
              <a16:creationId xmlns:a16="http://schemas.microsoft.com/office/drawing/2014/main" id="{00000000-0008-0000-6B00-00000B000000}"/>
            </a:ext>
          </a:extLst>
        </xdr:cNvPr>
        <xdr:cNvPicPr/>
      </xdr:nvPicPr>
      <xdr:blipFill>
        <a:blip xmlns:r="http://schemas.openxmlformats.org/officeDocument/2006/relationships" r:embed="rId2"/>
        <a:srcRect/>
        <a:stretch>
          <a:fillRect/>
        </a:stretch>
      </xdr:blipFill>
      <xdr:spPr bwMode="auto">
        <a:xfrm>
          <a:off x="4887806" y="519642"/>
          <a:ext cx="941494" cy="865928"/>
        </a:xfrm>
        <a:prstGeom prst="rect">
          <a:avLst/>
        </a:prstGeom>
        <a:noFill/>
      </xdr:spPr>
    </xdr:pic>
    <xdr:clientData/>
  </xdr:twoCellAnchor>
</xdr:wsDr>
</file>

<file path=xl/drawings/drawing109.xml><?xml version="1.0" encoding="utf-8"?>
<xdr:wsDr xmlns:xdr="http://schemas.openxmlformats.org/drawingml/2006/spreadsheetDrawing" xmlns:a="http://schemas.openxmlformats.org/drawingml/2006/main">
  <xdr:twoCellAnchor>
    <xdr:from>
      <xdr:col>13</xdr:col>
      <xdr:colOff>466576</xdr:colOff>
      <xdr:row>2</xdr:row>
      <xdr:rowOff>73025</xdr:rowOff>
    </xdr:from>
    <xdr:to>
      <xdr:col>14</xdr:col>
      <xdr:colOff>678243</xdr:colOff>
      <xdr:row>8</xdr:row>
      <xdr:rowOff>21166</xdr:rowOff>
    </xdr:to>
    <xdr:pic>
      <xdr:nvPicPr>
        <xdr:cNvPr id="2" name="Image 1" descr="Armoirievv">
          <a:extLst>
            <a:ext uri="{FF2B5EF4-FFF2-40B4-BE49-F238E27FC236}">
              <a16:creationId xmlns:a16="http://schemas.microsoft.com/office/drawing/2014/main" id="{00000000-0008-0000-6C00-000002000000}"/>
            </a:ext>
          </a:extLst>
        </xdr:cNvPr>
        <xdr:cNvPicPr>
          <a:picLocks noChangeAspect="1" noChangeArrowheads="1"/>
        </xdr:cNvPicPr>
      </xdr:nvPicPr>
      <xdr:blipFill>
        <a:blip xmlns:r="http://schemas.openxmlformats.org/officeDocument/2006/relationships" r:embed="rId1" cstate="print"/>
        <a:srcRect/>
        <a:stretch>
          <a:fillRect/>
        </a:stretch>
      </xdr:blipFill>
      <xdr:spPr bwMode="auto">
        <a:xfrm>
          <a:off x="13512016" y="454025"/>
          <a:ext cx="1004147" cy="1296881"/>
        </a:xfrm>
        <a:prstGeom prst="rect">
          <a:avLst/>
        </a:prstGeom>
        <a:noFill/>
        <a:ln w="9525" algn="ctr">
          <a:miter lim="800000"/>
          <a:headEnd/>
          <a:tailEnd/>
        </a:ln>
      </xdr:spPr>
    </xdr:pic>
    <xdr:clientData/>
  </xdr:twoCellAnchor>
  <xdr:twoCellAnchor editAs="oneCell">
    <xdr:from>
      <xdr:col>3</xdr:col>
      <xdr:colOff>110066</xdr:colOff>
      <xdr:row>2</xdr:row>
      <xdr:rowOff>138642</xdr:rowOff>
    </xdr:from>
    <xdr:to>
      <xdr:col>4</xdr:col>
      <xdr:colOff>259080</xdr:colOff>
      <xdr:row>7</xdr:row>
      <xdr:rowOff>82550</xdr:rowOff>
    </xdr:to>
    <xdr:pic>
      <xdr:nvPicPr>
        <xdr:cNvPr id="3" name="Image 2">
          <a:extLst>
            <a:ext uri="{FF2B5EF4-FFF2-40B4-BE49-F238E27FC236}">
              <a16:creationId xmlns:a16="http://schemas.microsoft.com/office/drawing/2014/main" id="{00000000-0008-0000-6C00-000003000000}"/>
            </a:ext>
          </a:extLst>
        </xdr:cNvPr>
        <xdr:cNvPicPr/>
      </xdr:nvPicPr>
      <xdr:blipFill>
        <a:blip xmlns:r="http://schemas.openxmlformats.org/officeDocument/2006/relationships" r:embed="rId2"/>
        <a:srcRect/>
        <a:stretch>
          <a:fillRect/>
        </a:stretch>
      </xdr:blipFill>
      <xdr:spPr bwMode="auto">
        <a:xfrm>
          <a:off x="5230706" y="519642"/>
          <a:ext cx="941494" cy="1117388"/>
        </a:xfrm>
        <a:prstGeom prst="rect">
          <a:avLst/>
        </a:prstGeom>
        <a:noFill/>
      </xdr:spPr>
    </xdr:pic>
    <xdr:clientData/>
  </xdr:twoCellAnchor>
  <xdr:twoCellAnchor>
    <xdr:from>
      <xdr:col>13</xdr:col>
      <xdr:colOff>466576</xdr:colOff>
      <xdr:row>2</xdr:row>
      <xdr:rowOff>73025</xdr:rowOff>
    </xdr:from>
    <xdr:to>
      <xdr:col>14</xdr:col>
      <xdr:colOff>678243</xdr:colOff>
      <xdr:row>8</xdr:row>
      <xdr:rowOff>21166</xdr:rowOff>
    </xdr:to>
    <xdr:pic>
      <xdr:nvPicPr>
        <xdr:cNvPr id="4" name="Image 3" descr="Armoirievv">
          <a:extLst>
            <a:ext uri="{FF2B5EF4-FFF2-40B4-BE49-F238E27FC236}">
              <a16:creationId xmlns:a16="http://schemas.microsoft.com/office/drawing/2014/main" id="{00000000-0008-0000-6C00-000004000000}"/>
            </a:ext>
          </a:extLst>
        </xdr:cNvPr>
        <xdr:cNvPicPr>
          <a:picLocks noChangeAspect="1" noChangeArrowheads="1"/>
        </xdr:cNvPicPr>
      </xdr:nvPicPr>
      <xdr:blipFill>
        <a:blip xmlns:r="http://schemas.openxmlformats.org/officeDocument/2006/relationships" r:embed="rId1" cstate="print"/>
        <a:srcRect/>
        <a:stretch>
          <a:fillRect/>
        </a:stretch>
      </xdr:blipFill>
      <xdr:spPr bwMode="auto">
        <a:xfrm>
          <a:off x="13512016" y="454025"/>
          <a:ext cx="1004147" cy="1296881"/>
        </a:xfrm>
        <a:prstGeom prst="rect">
          <a:avLst/>
        </a:prstGeom>
        <a:noFill/>
        <a:ln w="9525" algn="ctr">
          <a:miter lim="800000"/>
          <a:headEnd/>
          <a:tailEnd/>
        </a:ln>
      </xdr:spPr>
    </xdr:pic>
    <xdr:clientData/>
  </xdr:twoCellAnchor>
  <xdr:twoCellAnchor editAs="oneCell">
    <xdr:from>
      <xdr:col>3</xdr:col>
      <xdr:colOff>110066</xdr:colOff>
      <xdr:row>2</xdr:row>
      <xdr:rowOff>138642</xdr:rowOff>
    </xdr:from>
    <xdr:to>
      <xdr:col>4</xdr:col>
      <xdr:colOff>259080</xdr:colOff>
      <xdr:row>7</xdr:row>
      <xdr:rowOff>82550</xdr:rowOff>
    </xdr:to>
    <xdr:pic>
      <xdr:nvPicPr>
        <xdr:cNvPr id="5" name="Image 4">
          <a:extLst>
            <a:ext uri="{FF2B5EF4-FFF2-40B4-BE49-F238E27FC236}">
              <a16:creationId xmlns:a16="http://schemas.microsoft.com/office/drawing/2014/main" id="{00000000-0008-0000-6C00-000005000000}"/>
            </a:ext>
          </a:extLst>
        </xdr:cNvPr>
        <xdr:cNvPicPr/>
      </xdr:nvPicPr>
      <xdr:blipFill>
        <a:blip xmlns:r="http://schemas.openxmlformats.org/officeDocument/2006/relationships" r:embed="rId2"/>
        <a:srcRect/>
        <a:stretch>
          <a:fillRect/>
        </a:stretch>
      </xdr:blipFill>
      <xdr:spPr bwMode="auto">
        <a:xfrm>
          <a:off x="5230706" y="519642"/>
          <a:ext cx="941494" cy="1117388"/>
        </a:xfrm>
        <a:prstGeom prst="rect">
          <a:avLst/>
        </a:prstGeom>
        <a:noFill/>
      </xdr:spPr>
    </xdr:pic>
    <xdr:clientData/>
  </xdr:twoCellAnchor>
  <xdr:twoCellAnchor>
    <xdr:from>
      <xdr:col>13</xdr:col>
      <xdr:colOff>466576</xdr:colOff>
      <xdr:row>2</xdr:row>
      <xdr:rowOff>73025</xdr:rowOff>
    </xdr:from>
    <xdr:to>
      <xdr:col>14</xdr:col>
      <xdr:colOff>678243</xdr:colOff>
      <xdr:row>8</xdr:row>
      <xdr:rowOff>21166</xdr:rowOff>
    </xdr:to>
    <xdr:pic>
      <xdr:nvPicPr>
        <xdr:cNvPr id="6" name="Image 5" descr="Armoirievv">
          <a:extLst>
            <a:ext uri="{FF2B5EF4-FFF2-40B4-BE49-F238E27FC236}">
              <a16:creationId xmlns:a16="http://schemas.microsoft.com/office/drawing/2014/main" id="{00000000-0008-0000-6C00-000006000000}"/>
            </a:ext>
          </a:extLst>
        </xdr:cNvPr>
        <xdr:cNvPicPr>
          <a:picLocks noChangeAspect="1" noChangeArrowheads="1"/>
        </xdr:cNvPicPr>
      </xdr:nvPicPr>
      <xdr:blipFill>
        <a:blip xmlns:r="http://schemas.openxmlformats.org/officeDocument/2006/relationships" r:embed="rId1" cstate="print"/>
        <a:srcRect/>
        <a:stretch>
          <a:fillRect/>
        </a:stretch>
      </xdr:blipFill>
      <xdr:spPr bwMode="auto">
        <a:xfrm>
          <a:off x="13512016" y="454025"/>
          <a:ext cx="1004147" cy="1296881"/>
        </a:xfrm>
        <a:prstGeom prst="rect">
          <a:avLst/>
        </a:prstGeom>
        <a:noFill/>
        <a:ln w="9525" algn="ctr">
          <a:miter lim="800000"/>
          <a:headEnd/>
          <a:tailEnd/>
        </a:ln>
      </xdr:spPr>
    </xdr:pic>
    <xdr:clientData/>
  </xdr:twoCellAnchor>
  <xdr:twoCellAnchor editAs="oneCell">
    <xdr:from>
      <xdr:col>3</xdr:col>
      <xdr:colOff>110066</xdr:colOff>
      <xdr:row>2</xdr:row>
      <xdr:rowOff>138642</xdr:rowOff>
    </xdr:from>
    <xdr:to>
      <xdr:col>4</xdr:col>
      <xdr:colOff>259080</xdr:colOff>
      <xdr:row>7</xdr:row>
      <xdr:rowOff>82550</xdr:rowOff>
    </xdr:to>
    <xdr:pic>
      <xdr:nvPicPr>
        <xdr:cNvPr id="7" name="Image 6">
          <a:extLst>
            <a:ext uri="{FF2B5EF4-FFF2-40B4-BE49-F238E27FC236}">
              <a16:creationId xmlns:a16="http://schemas.microsoft.com/office/drawing/2014/main" id="{00000000-0008-0000-6C00-000007000000}"/>
            </a:ext>
          </a:extLst>
        </xdr:cNvPr>
        <xdr:cNvPicPr/>
      </xdr:nvPicPr>
      <xdr:blipFill>
        <a:blip xmlns:r="http://schemas.openxmlformats.org/officeDocument/2006/relationships" r:embed="rId2"/>
        <a:srcRect/>
        <a:stretch>
          <a:fillRect/>
        </a:stretch>
      </xdr:blipFill>
      <xdr:spPr bwMode="auto">
        <a:xfrm>
          <a:off x="5230706" y="519642"/>
          <a:ext cx="941494" cy="1117388"/>
        </a:xfrm>
        <a:prstGeom prst="rect">
          <a:avLst/>
        </a:prstGeom>
        <a:noFill/>
      </xdr:spPr>
    </xdr:pic>
    <xdr:clientData/>
  </xdr:twoCellAnchor>
  <xdr:twoCellAnchor>
    <xdr:from>
      <xdr:col>13</xdr:col>
      <xdr:colOff>466576</xdr:colOff>
      <xdr:row>2</xdr:row>
      <xdr:rowOff>73025</xdr:rowOff>
    </xdr:from>
    <xdr:to>
      <xdr:col>14</xdr:col>
      <xdr:colOff>678243</xdr:colOff>
      <xdr:row>8</xdr:row>
      <xdr:rowOff>21166</xdr:rowOff>
    </xdr:to>
    <xdr:pic>
      <xdr:nvPicPr>
        <xdr:cNvPr id="8" name="Image 7" descr="Armoirievv">
          <a:extLst>
            <a:ext uri="{FF2B5EF4-FFF2-40B4-BE49-F238E27FC236}">
              <a16:creationId xmlns:a16="http://schemas.microsoft.com/office/drawing/2014/main" id="{00000000-0008-0000-6C00-000008000000}"/>
            </a:ext>
          </a:extLst>
        </xdr:cNvPr>
        <xdr:cNvPicPr>
          <a:picLocks noChangeAspect="1" noChangeArrowheads="1"/>
        </xdr:cNvPicPr>
      </xdr:nvPicPr>
      <xdr:blipFill>
        <a:blip xmlns:r="http://schemas.openxmlformats.org/officeDocument/2006/relationships" r:embed="rId1" cstate="print"/>
        <a:srcRect/>
        <a:stretch>
          <a:fillRect/>
        </a:stretch>
      </xdr:blipFill>
      <xdr:spPr bwMode="auto">
        <a:xfrm>
          <a:off x="13512016" y="454025"/>
          <a:ext cx="1004147" cy="1296881"/>
        </a:xfrm>
        <a:prstGeom prst="rect">
          <a:avLst/>
        </a:prstGeom>
        <a:noFill/>
        <a:ln w="9525" algn="ctr">
          <a:miter lim="800000"/>
          <a:headEnd/>
          <a:tailEnd/>
        </a:ln>
      </xdr:spPr>
    </xdr:pic>
    <xdr:clientData/>
  </xdr:twoCellAnchor>
  <xdr:twoCellAnchor editAs="oneCell">
    <xdr:from>
      <xdr:col>3</xdr:col>
      <xdr:colOff>110066</xdr:colOff>
      <xdr:row>2</xdr:row>
      <xdr:rowOff>138642</xdr:rowOff>
    </xdr:from>
    <xdr:to>
      <xdr:col>4</xdr:col>
      <xdr:colOff>259080</xdr:colOff>
      <xdr:row>7</xdr:row>
      <xdr:rowOff>82550</xdr:rowOff>
    </xdr:to>
    <xdr:pic>
      <xdr:nvPicPr>
        <xdr:cNvPr id="9" name="Image 8">
          <a:extLst>
            <a:ext uri="{FF2B5EF4-FFF2-40B4-BE49-F238E27FC236}">
              <a16:creationId xmlns:a16="http://schemas.microsoft.com/office/drawing/2014/main" id="{00000000-0008-0000-6C00-000009000000}"/>
            </a:ext>
          </a:extLst>
        </xdr:cNvPr>
        <xdr:cNvPicPr/>
      </xdr:nvPicPr>
      <xdr:blipFill>
        <a:blip xmlns:r="http://schemas.openxmlformats.org/officeDocument/2006/relationships" r:embed="rId2"/>
        <a:srcRect/>
        <a:stretch>
          <a:fillRect/>
        </a:stretch>
      </xdr:blipFill>
      <xdr:spPr bwMode="auto">
        <a:xfrm>
          <a:off x="5230706" y="519642"/>
          <a:ext cx="941494" cy="1117388"/>
        </a:xfrm>
        <a:prstGeom prst="rect">
          <a:avLst/>
        </a:prstGeom>
        <a:noFill/>
      </xdr:spPr>
    </xdr:pic>
    <xdr:clientData/>
  </xdr:twoCellAnchor>
  <xdr:twoCellAnchor>
    <xdr:from>
      <xdr:col>13</xdr:col>
      <xdr:colOff>466576</xdr:colOff>
      <xdr:row>2</xdr:row>
      <xdr:rowOff>73025</xdr:rowOff>
    </xdr:from>
    <xdr:to>
      <xdr:col>14</xdr:col>
      <xdr:colOff>678243</xdr:colOff>
      <xdr:row>8</xdr:row>
      <xdr:rowOff>21166</xdr:rowOff>
    </xdr:to>
    <xdr:pic>
      <xdr:nvPicPr>
        <xdr:cNvPr id="10" name="Image 9" descr="Armoirievv">
          <a:extLst>
            <a:ext uri="{FF2B5EF4-FFF2-40B4-BE49-F238E27FC236}">
              <a16:creationId xmlns:a16="http://schemas.microsoft.com/office/drawing/2014/main" id="{00000000-0008-0000-6C00-00000A000000}"/>
            </a:ext>
          </a:extLst>
        </xdr:cNvPr>
        <xdr:cNvPicPr>
          <a:picLocks noChangeAspect="1" noChangeArrowheads="1"/>
        </xdr:cNvPicPr>
      </xdr:nvPicPr>
      <xdr:blipFill>
        <a:blip xmlns:r="http://schemas.openxmlformats.org/officeDocument/2006/relationships" r:embed="rId1" cstate="print"/>
        <a:srcRect/>
        <a:stretch>
          <a:fillRect/>
        </a:stretch>
      </xdr:blipFill>
      <xdr:spPr bwMode="auto">
        <a:xfrm>
          <a:off x="13512016" y="454025"/>
          <a:ext cx="1004147" cy="1296881"/>
        </a:xfrm>
        <a:prstGeom prst="rect">
          <a:avLst/>
        </a:prstGeom>
        <a:noFill/>
        <a:ln w="9525" algn="ctr">
          <a:miter lim="800000"/>
          <a:headEnd/>
          <a:tailEnd/>
        </a:ln>
      </xdr:spPr>
    </xdr:pic>
    <xdr:clientData/>
  </xdr:twoCellAnchor>
  <xdr:twoCellAnchor editAs="oneCell">
    <xdr:from>
      <xdr:col>3</xdr:col>
      <xdr:colOff>110066</xdr:colOff>
      <xdr:row>2</xdr:row>
      <xdr:rowOff>138642</xdr:rowOff>
    </xdr:from>
    <xdr:to>
      <xdr:col>4</xdr:col>
      <xdr:colOff>259080</xdr:colOff>
      <xdr:row>7</xdr:row>
      <xdr:rowOff>82550</xdr:rowOff>
    </xdr:to>
    <xdr:pic>
      <xdr:nvPicPr>
        <xdr:cNvPr id="11" name="Image 10">
          <a:extLst>
            <a:ext uri="{FF2B5EF4-FFF2-40B4-BE49-F238E27FC236}">
              <a16:creationId xmlns:a16="http://schemas.microsoft.com/office/drawing/2014/main" id="{00000000-0008-0000-6C00-00000B000000}"/>
            </a:ext>
          </a:extLst>
        </xdr:cNvPr>
        <xdr:cNvPicPr/>
      </xdr:nvPicPr>
      <xdr:blipFill>
        <a:blip xmlns:r="http://schemas.openxmlformats.org/officeDocument/2006/relationships" r:embed="rId2"/>
        <a:srcRect/>
        <a:stretch>
          <a:fillRect/>
        </a:stretch>
      </xdr:blipFill>
      <xdr:spPr bwMode="auto">
        <a:xfrm>
          <a:off x="5230706" y="519642"/>
          <a:ext cx="941494" cy="1117388"/>
        </a:xfrm>
        <a:prstGeom prst="rect">
          <a:avLst/>
        </a:prstGeom>
        <a:noFill/>
      </xdr:spPr>
    </xdr:pic>
    <xdr:clientData/>
  </xdr:twoCellAnchor>
  <xdr:twoCellAnchor>
    <xdr:from>
      <xdr:col>13</xdr:col>
      <xdr:colOff>466576</xdr:colOff>
      <xdr:row>2</xdr:row>
      <xdr:rowOff>73025</xdr:rowOff>
    </xdr:from>
    <xdr:to>
      <xdr:col>14</xdr:col>
      <xdr:colOff>678243</xdr:colOff>
      <xdr:row>8</xdr:row>
      <xdr:rowOff>21166</xdr:rowOff>
    </xdr:to>
    <xdr:pic>
      <xdr:nvPicPr>
        <xdr:cNvPr id="12" name="Image 11" descr="Armoirievv">
          <a:extLst>
            <a:ext uri="{FF2B5EF4-FFF2-40B4-BE49-F238E27FC236}">
              <a16:creationId xmlns:a16="http://schemas.microsoft.com/office/drawing/2014/main" id="{00000000-0008-0000-6C00-00000C000000}"/>
            </a:ext>
          </a:extLst>
        </xdr:cNvPr>
        <xdr:cNvPicPr>
          <a:picLocks noChangeAspect="1" noChangeArrowheads="1"/>
        </xdr:cNvPicPr>
      </xdr:nvPicPr>
      <xdr:blipFill>
        <a:blip xmlns:r="http://schemas.openxmlformats.org/officeDocument/2006/relationships" r:embed="rId1" cstate="print"/>
        <a:srcRect/>
        <a:stretch>
          <a:fillRect/>
        </a:stretch>
      </xdr:blipFill>
      <xdr:spPr bwMode="auto">
        <a:xfrm>
          <a:off x="13512016" y="454025"/>
          <a:ext cx="1004147" cy="1296881"/>
        </a:xfrm>
        <a:prstGeom prst="rect">
          <a:avLst/>
        </a:prstGeom>
        <a:noFill/>
        <a:ln w="9525" algn="ctr">
          <a:miter lim="800000"/>
          <a:headEnd/>
          <a:tailEnd/>
        </a:ln>
      </xdr:spPr>
    </xdr:pic>
    <xdr:clientData/>
  </xdr:twoCellAnchor>
  <xdr:twoCellAnchor editAs="oneCell">
    <xdr:from>
      <xdr:col>3</xdr:col>
      <xdr:colOff>110066</xdr:colOff>
      <xdr:row>2</xdr:row>
      <xdr:rowOff>138642</xdr:rowOff>
    </xdr:from>
    <xdr:to>
      <xdr:col>4</xdr:col>
      <xdr:colOff>259080</xdr:colOff>
      <xdr:row>7</xdr:row>
      <xdr:rowOff>82550</xdr:rowOff>
    </xdr:to>
    <xdr:pic>
      <xdr:nvPicPr>
        <xdr:cNvPr id="13" name="Image 12">
          <a:extLst>
            <a:ext uri="{FF2B5EF4-FFF2-40B4-BE49-F238E27FC236}">
              <a16:creationId xmlns:a16="http://schemas.microsoft.com/office/drawing/2014/main" id="{00000000-0008-0000-6C00-00000D000000}"/>
            </a:ext>
          </a:extLst>
        </xdr:cNvPr>
        <xdr:cNvPicPr/>
      </xdr:nvPicPr>
      <xdr:blipFill>
        <a:blip xmlns:r="http://schemas.openxmlformats.org/officeDocument/2006/relationships" r:embed="rId2"/>
        <a:srcRect/>
        <a:stretch>
          <a:fillRect/>
        </a:stretch>
      </xdr:blipFill>
      <xdr:spPr bwMode="auto">
        <a:xfrm>
          <a:off x="5230706" y="519642"/>
          <a:ext cx="941494" cy="1117388"/>
        </a:xfrm>
        <a:prstGeom prst="rect">
          <a:avLst/>
        </a:prstGeom>
        <a:noFill/>
      </xdr:spPr>
    </xdr:pic>
    <xdr:clientData/>
  </xdr:twoCellAnchor>
</xdr:wsDr>
</file>

<file path=xl/drawings/drawing110.xml><?xml version="1.0" encoding="utf-8"?>
<xdr:wsDr xmlns:xdr="http://schemas.openxmlformats.org/drawingml/2006/spreadsheetDrawing" xmlns:a="http://schemas.openxmlformats.org/drawingml/2006/main">
  <xdr:twoCellAnchor>
    <xdr:from>
      <xdr:col>13</xdr:col>
      <xdr:colOff>348194</xdr:colOff>
      <xdr:row>2</xdr:row>
      <xdr:rowOff>44450</xdr:rowOff>
    </xdr:from>
    <xdr:to>
      <xdr:col>15</xdr:col>
      <xdr:colOff>57151</xdr:colOff>
      <xdr:row>6</xdr:row>
      <xdr:rowOff>139929</xdr:rowOff>
    </xdr:to>
    <xdr:pic>
      <xdr:nvPicPr>
        <xdr:cNvPr id="2" name="Image 1" descr="Armoirievv">
          <a:extLst>
            <a:ext uri="{FF2B5EF4-FFF2-40B4-BE49-F238E27FC236}">
              <a16:creationId xmlns:a16="http://schemas.microsoft.com/office/drawing/2014/main" id="{00000000-0008-0000-6D00-000002000000}"/>
            </a:ext>
          </a:extLst>
        </xdr:cNvPr>
        <xdr:cNvPicPr>
          <a:picLocks noChangeAspect="1" noChangeArrowheads="1"/>
        </xdr:cNvPicPr>
      </xdr:nvPicPr>
      <xdr:blipFill>
        <a:blip xmlns:r="http://schemas.openxmlformats.org/officeDocument/2006/relationships" r:embed="rId1" cstate="print"/>
        <a:srcRect/>
        <a:stretch>
          <a:fillRect/>
        </a:stretch>
      </xdr:blipFill>
      <xdr:spPr bwMode="auto">
        <a:xfrm>
          <a:off x="10886654" y="425450"/>
          <a:ext cx="1011977" cy="1093699"/>
        </a:xfrm>
        <a:prstGeom prst="rect">
          <a:avLst/>
        </a:prstGeom>
        <a:noFill/>
        <a:ln w="9525" algn="ctr">
          <a:miter lim="800000"/>
          <a:headEnd/>
          <a:tailEnd/>
        </a:ln>
      </xdr:spPr>
    </xdr:pic>
    <xdr:clientData/>
  </xdr:twoCellAnchor>
  <xdr:twoCellAnchor editAs="oneCell">
    <xdr:from>
      <xdr:col>3</xdr:col>
      <xdr:colOff>110066</xdr:colOff>
      <xdr:row>2</xdr:row>
      <xdr:rowOff>138642</xdr:rowOff>
    </xdr:from>
    <xdr:to>
      <xdr:col>4</xdr:col>
      <xdr:colOff>495300</xdr:colOff>
      <xdr:row>6</xdr:row>
      <xdr:rowOff>6350</xdr:rowOff>
    </xdr:to>
    <xdr:pic>
      <xdr:nvPicPr>
        <xdr:cNvPr id="3" name="Image 2">
          <a:extLst>
            <a:ext uri="{FF2B5EF4-FFF2-40B4-BE49-F238E27FC236}">
              <a16:creationId xmlns:a16="http://schemas.microsoft.com/office/drawing/2014/main" id="{00000000-0008-0000-6D00-000003000000}"/>
            </a:ext>
          </a:extLst>
        </xdr:cNvPr>
        <xdr:cNvPicPr/>
      </xdr:nvPicPr>
      <xdr:blipFill>
        <a:blip xmlns:r="http://schemas.openxmlformats.org/officeDocument/2006/relationships" r:embed="rId2"/>
        <a:srcRect/>
        <a:stretch>
          <a:fillRect/>
        </a:stretch>
      </xdr:blipFill>
      <xdr:spPr bwMode="auto">
        <a:xfrm>
          <a:off x="4887806" y="519642"/>
          <a:ext cx="941494" cy="865928"/>
        </a:xfrm>
        <a:prstGeom prst="rect">
          <a:avLst/>
        </a:prstGeom>
        <a:noFill/>
      </xdr:spPr>
    </xdr:pic>
    <xdr:clientData/>
  </xdr:twoCellAnchor>
  <xdr:twoCellAnchor>
    <xdr:from>
      <xdr:col>13</xdr:col>
      <xdr:colOff>348194</xdr:colOff>
      <xdr:row>2</xdr:row>
      <xdr:rowOff>44450</xdr:rowOff>
    </xdr:from>
    <xdr:to>
      <xdr:col>15</xdr:col>
      <xdr:colOff>57151</xdr:colOff>
      <xdr:row>6</xdr:row>
      <xdr:rowOff>139929</xdr:rowOff>
    </xdr:to>
    <xdr:pic>
      <xdr:nvPicPr>
        <xdr:cNvPr id="4" name="Image 3" descr="Armoirievv">
          <a:extLst>
            <a:ext uri="{FF2B5EF4-FFF2-40B4-BE49-F238E27FC236}">
              <a16:creationId xmlns:a16="http://schemas.microsoft.com/office/drawing/2014/main" id="{00000000-0008-0000-6D00-000004000000}"/>
            </a:ext>
          </a:extLst>
        </xdr:cNvPr>
        <xdr:cNvPicPr>
          <a:picLocks noChangeAspect="1" noChangeArrowheads="1"/>
        </xdr:cNvPicPr>
      </xdr:nvPicPr>
      <xdr:blipFill>
        <a:blip xmlns:r="http://schemas.openxmlformats.org/officeDocument/2006/relationships" r:embed="rId1" cstate="print"/>
        <a:srcRect/>
        <a:stretch>
          <a:fillRect/>
        </a:stretch>
      </xdr:blipFill>
      <xdr:spPr bwMode="auto">
        <a:xfrm>
          <a:off x="10886654" y="425450"/>
          <a:ext cx="1011977" cy="1093699"/>
        </a:xfrm>
        <a:prstGeom prst="rect">
          <a:avLst/>
        </a:prstGeom>
        <a:noFill/>
        <a:ln w="9525" algn="ctr">
          <a:miter lim="800000"/>
          <a:headEnd/>
          <a:tailEnd/>
        </a:ln>
      </xdr:spPr>
    </xdr:pic>
    <xdr:clientData/>
  </xdr:twoCellAnchor>
  <xdr:twoCellAnchor editAs="oneCell">
    <xdr:from>
      <xdr:col>3</xdr:col>
      <xdr:colOff>110066</xdr:colOff>
      <xdr:row>2</xdr:row>
      <xdr:rowOff>138642</xdr:rowOff>
    </xdr:from>
    <xdr:to>
      <xdr:col>4</xdr:col>
      <xdr:colOff>495300</xdr:colOff>
      <xdr:row>6</xdr:row>
      <xdr:rowOff>6350</xdr:rowOff>
    </xdr:to>
    <xdr:pic>
      <xdr:nvPicPr>
        <xdr:cNvPr id="5" name="Image 4">
          <a:extLst>
            <a:ext uri="{FF2B5EF4-FFF2-40B4-BE49-F238E27FC236}">
              <a16:creationId xmlns:a16="http://schemas.microsoft.com/office/drawing/2014/main" id="{00000000-0008-0000-6D00-000005000000}"/>
            </a:ext>
          </a:extLst>
        </xdr:cNvPr>
        <xdr:cNvPicPr/>
      </xdr:nvPicPr>
      <xdr:blipFill>
        <a:blip xmlns:r="http://schemas.openxmlformats.org/officeDocument/2006/relationships" r:embed="rId2"/>
        <a:srcRect/>
        <a:stretch>
          <a:fillRect/>
        </a:stretch>
      </xdr:blipFill>
      <xdr:spPr bwMode="auto">
        <a:xfrm>
          <a:off x="4887806" y="519642"/>
          <a:ext cx="941494" cy="865928"/>
        </a:xfrm>
        <a:prstGeom prst="rect">
          <a:avLst/>
        </a:prstGeom>
        <a:noFill/>
      </xdr:spPr>
    </xdr:pic>
    <xdr:clientData/>
  </xdr:twoCellAnchor>
  <xdr:twoCellAnchor>
    <xdr:from>
      <xdr:col>13</xdr:col>
      <xdr:colOff>348194</xdr:colOff>
      <xdr:row>2</xdr:row>
      <xdr:rowOff>44450</xdr:rowOff>
    </xdr:from>
    <xdr:to>
      <xdr:col>15</xdr:col>
      <xdr:colOff>57151</xdr:colOff>
      <xdr:row>6</xdr:row>
      <xdr:rowOff>139929</xdr:rowOff>
    </xdr:to>
    <xdr:pic>
      <xdr:nvPicPr>
        <xdr:cNvPr id="6" name="Image 1" descr="Armoirievv">
          <a:extLst>
            <a:ext uri="{FF2B5EF4-FFF2-40B4-BE49-F238E27FC236}">
              <a16:creationId xmlns:a16="http://schemas.microsoft.com/office/drawing/2014/main" id="{00000000-0008-0000-6D00-000006000000}"/>
            </a:ext>
          </a:extLst>
        </xdr:cNvPr>
        <xdr:cNvPicPr>
          <a:picLocks noChangeAspect="1" noChangeArrowheads="1"/>
        </xdr:cNvPicPr>
      </xdr:nvPicPr>
      <xdr:blipFill>
        <a:blip xmlns:r="http://schemas.openxmlformats.org/officeDocument/2006/relationships" r:embed="rId1" cstate="print"/>
        <a:srcRect/>
        <a:stretch>
          <a:fillRect/>
        </a:stretch>
      </xdr:blipFill>
      <xdr:spPr bwMode="auto">
        <a:xfrm>
          <a:off x="10886654" y="425450"/>
          <a:ext cx="1011977" cy="1093699"/>
        </a:xfrm>
        <a:prstGeom prst="rect">
          <a:avLst/>
        </a:prstGeom>
        <a:noFill/>
        <a:ln w="9525" algn="ctr">
          <a:miter lim="800000"/>
          <a:headEnd/>
          <a:tailEnd/>
        </a:ln>
      </xdr:spPr>
    </xdr:pic>
    <xdr:clientData/>
  </xdr:twoCellAnchor>
  <xdr:twoCellAnchor editAs="oneCell">
    <xdr:from>
      <xdr:col>3</xdr:col>
      <xdr:colOff>110066</xdr:colOff>
      <xdr:row>2</xdr:row>
      <xdr:rowOff>138642</xdr:rowOff>
    </xdr:from>
    <xdr:to>
      <xdr:col>4</xdr:col>
      <xdr:colOff>495300</xdr:colOff>
      <xdr:row>6</xdr:row>
      <xdr:rowOff>6350</xdr:rowOff>
    </xdr:to>
    <xdr:pic>
      <xdr:nvPicPr>
        <xdr:cNvPr id="7" name="Image 6">
          <a:extLst>
            <a:ext uri="{FF2B5EF4-FFF2-40B4-BE49-F238E27FC236}">
              <a16:creationId xmlns:a16="http://schemas.microsoft.com/office/drawing/2014/main" id="{00000000-0008-0000-6D00-000007000000}"/>
            </a:ext>
          </a:extLst>
        </xdr:cNvPr>
        <xdr:cNvPicPr/>
      </xdr:nvPicPr>
      <xdr:blipFill>
        <a:blip xmlns:r="http://schemas.openxmlformats.org/officeDocument/2006/relationships" r:embed="rId2"/>
        <a:srcRect/>
        <a:stretch>
          <a:fillRect/>
        </a:stretch>
      </xdr:blipFill>
      <xdr:spPr bwMode="auto">
        <a:xfrm>
          <a:off x="4887806" y="519642"/>
          <a:ext cx="941494" cy="865928"/>
        </a:xfrm>
        <a:prstGeom prst="rect">
          <a:avLst/>
        </a:prstGeom>
        <a:noFill/>
      </xdr:spPr>
    </xdr:pic>
    <xdr:clientData/>
  </xdr:twoCellAnchor>
  <xdr:twoCellAnchor>
    <xdr:from>
      <xdr:col>13</xdr:col>
      <xdr:colOff>348194</xdr:colOff>
      <xdr:row>2</xdr:row>
      <xdr:rowOff>44450</xdr:rowOff>
    </xdr:from>
    <xdr:to>
      <xdr:col>15</xdr:col>
      <xdr:colOff>57151</xdr:colOff>
      <xdr:row>6</xdr:row>
      <xdr:rowOff>139929</xdr:rowOff>
    </xdr:to>
    <xdr:pic>
      <xdr:nvPicPr>
        <xdr:cNvPr id="8" name="Image 7" descr="Armoirievv">
          <a:extLst>
            <a:ext uri="{FF2B5EF4-FFF2-40B4-BE49-F238E27FC236}">
              <a16:creationId xmlns:a16="http://schemas.microsoft.com/office/drawing/2014/main" id="{00000000-0008-0000-6D00-000008000000}"/>
            </a:ext>
          </a:extLst>
        </xdr:cNvPr>
        <xdr:cNvPicPr>
          <a:picLocks noChangeAspect="1" noChangeArrowheads="1"/>
        </xdr:cNvPicPr>
      </xdr:nvPicPr>
      <xdr:blipFill>
        <a:blip xmlns:r="http://schemas.openxmlformats.org/officeDocument/2006/relationships" r:embed="rId1" cstate="print"/>
        <a:srcRect/>
        <a:stretch>
          <a:fillRect/>
        </a:stretch>
      </xdr:blipFill>
      <xdr:spPr bwMode="auto">
        <a:xfrm>
          <a:off x="10886654" y="425450"/>
          <a:ext cx="1011977" cy="1093699"/>
        </a:xfrm>
        <a:prstGeom prst="rect">
          <a:avLst/>
        </a:prstGeom>
        <a:noFill/>
        <a:ln w="9525" algn="ctr">
          <a:miter lim="800000"/>
          <a:headEnd/>
          <a:tailEnd/>
        </a:ln>
      </xdr:spPr>
    </xdr:pic>
    <xdr:clientData/>
  </xdr:twoCellAnchor>
  <xdr:twoCellAnchor editAs="oneCell">
    <xdr:from>
      <xdr:col>3</xdr:col>
      <xdr:colOff>110066</xdr:colOff>
      <xdr:row>2</xdr:row>
      <xdr:rowOff>138642</xdr:rowOff>
    </xdr:from>
    <xdr:to>
      <xdr:col>4</xdr:col>
      <xdr:colOff>495300</xdr:colOff>
      <xdr:row>6</xdr:row>
      <xdr:rowOff>6350</xdr:rowOff>
    </xdr:to>
    <xdr:pic>
      <xdr:nvPicPr>
        <xdr:cNvPr id="9" name="Image 8">
          <a:extLst>
            <a:ext uri="{FF2B5EF4-FFF2-40B4-BE49-F238E27FC236}">
              <a16:creationId xmlns:a16="http://schemas.microsoft.com/office/drawing/2014/main" id="{00000000-0008-0000-6D00-000009000000}"/>
            </a:ext>
          </a:extLst>
        </xdr:cNvPr>
        <xdr:cNvPicPr/>
      </xdr:nvPicPr>
      <xdr:blipFill>
        <a:blip xmlns:r="http://schemas.openxmlformats.org/officeDocument/2006/relationships" r:embed="rId2"/>
        <a:srcRect/>
        <a:stretch>
          <a:fillRect/>
        </a:stretch>
      </xdr:blipFill>
      <xdr:spPr bwMode="auto">
        <a:xfrm>
          <a:off x="4887806" y="519642"/>
          <a:ext cx="941494" cy="865928"/>
        </a:xfrm>
        <a:prstGeom prst="rect">
          <a:avLst/>
        </a:prstGeom>
        <a:noFill/>
      </xdr:spPr>
    </xdr:pic>
    <xdr:clientData/>
  </xdr:twoCellAnchor>
  <xdr:twoCellAnchor>
    <xdr:from>
      <xdr:col>13</xdr:col>
      <xdr:colOff>348194</xdr:colOff>
      <xdr:row>2</xdr:row>
      <xdr:rowOff>44450</xdr:rowOff>
    </xdr:from>
    <xdr:to>
      <xdr:col>15</xdr:col>
      <xdr:colOff>57151</xdr:colOff>
      <xdr:row>6</xdr:row>
      <xdr:rowOff>139929</xdr:rowOff>
    </xdr:to>
    <xdr:pic>
      <xdr:nvPicPr>
        <xdr:cNvPr id="10" name="Image 9" descr="Armoirievv">
          <a:extLst>
            <a:ext uri="{FF2B5EF4-FFF2-40B4-BE49-F238E27FC236}">
              <a16:creationId xmlns:a16="http://schemas.microsoft.com/office/drawing/2014/main" id="{00000000-0008-0000-6D00-00000A000000}"/>
            </a:ext>
          </a:extLst>
        </xdr:cNvPr>
        <xdr:cNvPicPr>
          <a:picLocks noChangeAspect="1" noChangeArrowheads="1"/>
        </xdr:cNvPicPr>
      </xdr:nvPicPr>
      <xdr:blipFill>
        <a:blip xmlns:r="http://schemas.openxmlformats.org/officeDocument/2006/relationships" r:embed="rId1" cstate="print"/>
        <a:srcRect/>
        <a:stretch>
          <a:fillRect/>
        </a:stretch>
      </xdr:blipFill>
      <xdr:spPr bwMode="auto">
        <a:xfrm>
          <a:off x="10886654" y="425450"/>
          <a:ext cx="1011977" cy="1093699"/>
        </a:xfrm>
        <a:prstGeom prst="rect">
          <a:avLst/>
        </a:prstGeom>
        <a:noFill/>
        <a:ln w="9525" algn="ctr">
          <a:miter lim="800000"/>
          <a:headEnd/>
          <a:tailEnd/>
        </a:ln>
      </xdr:spPr>
    </xdr:pic>
    <xdr:clientData/>
  </xdr:twoCellAnchor>
  <xdr:twoCellAnchor editAs="oneCell">
    <xdr:from>
      <xdr:col>3</xdr:col>
      <xdr:colOff>110066</xdr:colOff>
      <xdr:row>2</xdr:row>
      <xdr:rowOff>138642</xdr:rowOff>
    </xdr:from>
    <xdr:to>
      <xdr:col>4</xdr:col>
      <xdr:colOff>495300</xdr:colOff>
      <xdr:row>6</xdr:row>
      <xdr:rowOff>6350</xdr:rowOff>
    </xdr:to>
    <xdr:pic>
      <xdr:nvPicPr>
        <xdr:cNvPr id="11" name="Image 10">
          <a:extLst>
            <a:ext uri="{FF2B5EF4-FFF2-40B4-BE49-F238E27FC236}">
              <a16:creationId xmlns:a16="http://schemas.microsoft.com/office/drawing/2014/main" id="{00000000-0008-0000-6D00-00000B000000}"/>
            </a:ext>
          </a:extLst>
        </xdr:cNvPr>
        <xdr:cNvPicPr/>
      </xdr:nvPicPr>
      <xdr:blipFill>
        <a:blip xmlns:r="http://schemas.openxmlformats.org/officeDocument/2006/relationships" r:embed="rId2"/>
        <a:srcRect/>
        <a:stretch>
          <a:fillRect/>
        </a:stretch>
      </xdr:blipFill>
      <xdr:spPr bwMode="auto">
        <a:xfrm>
          <a:off x="4887806" y="519642"/>
          <a:ext cx="941494" cy="865928"/>
        </a:xfrm>
        <a:prstGeom prst="rect">
          <a:avLst/>
        </a:prstGeom>
        <a:noFill/>
      </xdr:spPr>
    </xdr:pic>
    <xdr:clientData/>
  </xdr:twoCellAnchor>
</xdr:wsDr>
</file>

<file path=xl/drawings/drawing111.xml><?xml version="1.0" encoding="utf-8"?>
<xdr:wsDr xmlns:xdr="http://schemas.openxmlformats.org/drawingml/2006/spreadsheetDrawing" xmlns:a="http://schemas.openxmlformats.org/drawingml/2006/main">
  <xdr:twoCellAnchor>
    <xdr:from>
      <xdr:col>13</xdr:col>
      <xdr:colOff>466576</xdr:colOff>
      <xdr:row>2</xdr:row>
      <xdr:rowOff>73025</xdr:rowOff>
    </xdr:from>
    <xdr:to>
      <xdr:col>14</xdr:col>
      <xdr:colOff>678243</xdr:colOff>
      <xdr:row>8</xdr:row>
      <xdr:rowOff>21166</xdr:rowOff>
    </xdr:to>
    <xdr:pic>
      <xdr:nvPicPr>
        <xdr:cNvPr id="2" name="Image 1" descr="Armoirievv">
          <a:extLst>
            <a:ext uri="{FF2B5EF4-FFF2-40B4-BE49-F238E27FC236}">
              <a16:creationId xmlns:a16="http://schemas.microsoft.com/office/drawing/2014/main" id="{00000000-0008-0000-6E00-000002000000}"/>
            </a:ext>
          </a:extLst>
        </xdr:cNvPr>
        <xdr:cNvPicPr>
          <a:picLocks noChangeAspect="1" noChangeArrowheads="1"/>
        </xdr:cNvPicPr>
      </xdr:nvPicPr>
      <xdr:blipFill>
        <a:blip xmlns:r="http://schemas.openxmlformats.org/officeDocument/2006/relationships" r:embed="rId1" cstate="print"/>
        <a:srcRect/>
        <a:stretch>
          <a:fillRect/>
        </a:stretch>
      </xdr:blipFill>
      <xdr:spPr bwMode="auto">
        <a:xfrm>
          <a:off x="13512016" y="454025"/>
          <a:ext cx="1004147" cy="1296881"/>
        </a:xfrm>
        <a:prstGeom prst="rect">
          <a:avLst/>
        </a:prstGeom>
        <a:noFill/>
        <a:ln w="9525" algn="ctr">
          <a:miter lim="800000"/>
          <a:headEnd/>
          <a:tailEnd/>
        </a:ln>
      </xdr:spPr>
    </xdr:pic>
    <xdr:clientData/>
  </xdr:twoCellAnchor>
  <xdr:twoCellAnchor editAs="oneCell">
    <xdr:from>
      <xdr:col>3</xdr:col>
      <xdr:colOff>110066</xdr:colOff>
      <xdr:row>2</xdr:row>
      <xdr:rowOff>138642</xdr:rowOff>
    </xdr:from>
    <xdr:to>
      <xdr:col>4</xdr:col>
      <xdr:colOff>259080</xdr:colOff>
      <xdr:row>7</xdr:row>
      <xdr:rowOff>82550</xdr:rowOff>
    </xdr:to>
    <xdr:pic>
      <xdr:nvPicPr>
        <xdr:cNvPr id="3" name="Image 2">
          <a:extLst>
            <a:ext uri="{FF2B5EF4-FFF2-40B4-BE49-F238E27FC236}">
              <a16:creationId xmlns:a16="http://schemas.microsoft.com/office/drawing/2014/main" id="{00000000-0008-0000-6E00-000003000000}"/>
            </a:ext>
          </a:extLst>
        </xdr:cNvPr>
        <xdr:cNvPicPr/>
      </xdr:nvPicPr>
      <xdr:blipFill>
        <a:blip xmlns:r="http://schemas.openxmlformats.org/officeDocument/2006/relationships" r:embed="rId2"/>
        <a:srcRect/>
        <a:stretch>
          <a:fillRect/>
        </a:stretch>
      </xdr:blipFill>
      <xdr:spPr bwMode="auto">
        <a:xfrm>
          <a:off x="5230706" y="519642"/>
          <a:ext cx="941494" cy="1117388"/>
        </a:xfrm>
        <a:prstGeom prst="rect">
          <a:avLst/>
        </a:prstGeom>
        <a:noFill/>
      </xdr:spPr>
    </xdr:pic>
    <xdr:clientData/>
  </xdr:twoCellAnchor>
  <xdr:twoCellAnchor>
    <xdr:from>
      <xdr:col>13</xdr:col>
      <xdr:colOff>466576</xdr:colOff>
      <xdr:row>2</xdr:row>
      <xdr:rowOff>73025</xdr:rowOff>
    </xdr:from>
    <xdr:to>
      <xdr:col>14</xdr:col>
      <xdr:colOff>678243</xdr:colOff>
      <xdr:row>8</xdr:row>
      <xdr:rowOff>21166</xdr:rowOff>
    </xdr:to>
    <xdr:pic>
      <xdr:nvPicPr>
        <xdr:cNvPr id="4" name="Image 3" descr="Armoirievv">
          <a:extLst>
            <a:ext uri="{FF2B5EF4-FFF2-40B4-BE49-F238E27FC236}">
              <a16:creationId xmlns:a16="http://schemas.microsoft.com/office/drawing/2014/main" id="{00000000-0008-0000-6E00-000004000000}"/>
            </a:ext>
          </a:extLst>
        </xdr:cNvPr>
        <xdr:cNvPicPr>
          <a:picLocks noChangeAspect="1" noChangeArrowheads="1"/>
        </xdr:cNvPicPr>
      </xdr:nvPicPr>
      <xdr:blipFill>
        <a:blip xmlns:r="http://schemas.openxmlformats.org/officeDocument/2006/relationships" r:embed="rId1" cstate="print"/>
        <a:srcRect/>
        <a:stretch>
          <a:fillRect/>
        </a:stretch>
      </xdr:blipFill>
      <xdr:spPr bwMode="auto">
        <a:xfrm>
          <a:off x="13512016" y="454025"/>
          <a:ext cx="1004147" cy="1296881"/>
        </a:xfrm>
        <a:prstGeom prst="rect">
          <a:avLst/>
        </a:prstGeom>
        <a:noFill/>
        <a:ln w="9525" algn="ctr">
          <a:miter lim="800000"/>
          <a:headEnd/>
          <a:tailEnd/>
        </a:ln>
      </xdr:spPr>
    </xdr:pic>
    <xdr:clientData/>
  </xdr:twoCellAnchor>
  <xdr:twoCellAnchor editAs="oneCell">
    <xdr:from>
      <xdr:col>3</xdr:col>
      <xdr:colOff>110066</xdr:colOff>
      <xdr:row>2</xdr:row>
      <xdr:rowOff>138642</xdr:rowOff>
    </xdr:from>
    <xdr:to>
      <xdr:col>4</xdr:col>
      <xdr:colOff>259080</xdr:colOff>
      <xdr:row>7</xdr:row>
      <xdr:rowOff>82550</xdr:rowOff>
    </xdr:to>
    <xdr:pic>
      <xdr:nvPicPr>
        <xdr:cNvPr id="5" name="Image 4">
          <a:extLst>
            <a:ext uri="{FF2B5EF4-FFF2-40B4-BE49-F238E27FC236}">
              <a16:creationId xmlns:a16="http://schemas.microsoft.com/office/drawing/2014/main" id="{00000000-0008-0000-6E00-000005000000}"/>
            </a:ext>
          </a:extLst>
        </xdr:cNvPr>
        <xdr:cNvPicPr/>
      </xdr:nvPicPr>
      <xdr:blipFill>
        <a:blip xmlns:r="http://schemas.openxmlformats.org/officeDocument/2006/relationships" r:embed="rId2"/>
        <a:srcRect/>
        <a:stretch>
          <a:fillRect/>
        </a:stretch>
      </xdr:blipFill>
      <xdr:spPr bwMode="auto">
        <a:xfrm>
          <a:off x="5230706" y="519642"/>
          <a:ext cx="941494" cy="1117388"/>
        </a:xfrm>
        <a:prstGeom prst="rect">
          <a:avLst/>
        </a:prstGeom>
        <a:noFill/>
      </xdr:spPr>
    </xdr:pic>
    <xdr:clientData/>
  </xdr:twoCellAnchor>
  <xdr:twoCellAnchor>
    <xdr:from>
      <xdr:col>13</xdr:col>
      <xdr:colOff>466576</xdr:colOff>
      <xdr:row>2</xdr:row>
      <xdr:rowOff>73025</xdr:rowOff>
    </xdr:from>
    <xdr:to>
      <xdr:col>14</xdr:col>
      <xdr:colOff>678243</xdr:colOff>
      <xdr:row>8</xdr:row>
      <xdr:rowOff>21166</xdr:rowOff>
    </xdr:to>
    <xdr:pic>
      <xdr:nvPicPr>
        <xdr:cNvPr id="6" name="Image 5" descr="Armoirievv">
          <a:extLst>
            <a:ext uri="{FF2B5EF4-FFF2-40B4-BE49-F238E27FC236}">
              <a16:creationId xmlns:a16="http://schemas.microsoft.com/office/drawing/2014/main" id="{00000000-0008-0000-6E00-000006000000}"/>
            </a:ext>
          </a:extLst>
        </xdr:cNvPr>
        <xdr:cNvPicPr>
          <a:picLocks noChangeAspect="1" noChangeArrowheads="1"/>
        </xdr:cNvPicPr>
      </xdr:nvPicPr>
      <xdr:blipFill>
        <a:blip xmlns:r="http://schemas.openxmlformats.org/officeDocument/2006/relationships" r:embed="rId1" cstate="print"/>
        <a:srcRect/>
        <a:stretch>
          <a:fillRect/>
        </a:stretch>
      </xdr:blipFill>
      <xdr:spPr bwMode="auto">
        <a:xfrm>
          <a:off x="13512016" y="454025"/>
          <a:ext cx="1004147" cy="1296881"/>
        </a:xfrm>
        <a:prstGeom prst="rect">
          <a:avLst/>
        </a:prstGeom>
        <a:noFill/>
        <a:ln w="9525" algn="ctr">
          <a:miter lim="800000"/>
          <a:headEnd/>
          <a:tailEnd/>
        </a:ln>
      </xdr:spPr>
    </xdr:pic>
    <xdr:clientData/>
  </xdr:twoCellAnchor>
  <xdr:twoCellAnchor editAs="oneCell">
    <xdr:from>
      <xdr:col>3</xdr:col>
      <xdr:colOff>110066</xdr:colOff>
      <xdr:row>2</xdr:row>
      <xdr:rowOff>138642</xdr:rowOff>
    </xdr:from>
    <xdr:to>
      <xdr:col>4</xdr:col>
      <xdr:colOff>259080</xdr:colOff>
      <xdr:row>7</xdr:row>
      <xdr:rowOff>82550</xdr:rowOff>
    </xdr:to>
    <xdr:pic>
      <xdr:nvPicPr>
        <xdr:cNvPr id="7" name="Image 6">
          <a:extLst>
            <a:ext uri="{FF2B5EF4-FFF2-40B4-BE49-F238E27FC236}">
              <a16:creationId xmlns:a16="http://schemas.microsoft.com/office/drawing/2014/main" id="{00000000-0008-0000-6E00-000007000000}"/>
            </a:ext>
          </a:extLst>
        </xdr:cNvPr>
        <xdr:cNvPicPr/>
      </xdr:nvPicPr>
      <xdr:blipFill>
        <a:blip xmlns:r="http://schemas.openxmlformats.org/officeDocument/2006/relationships" r:embed="rId2"/>
        <a:srcRect/>
        <a:stretch>
          <a:fillRect/>
        </a:stretch>
      </xdr:blipFill>
      <xdr:spPr bwMode="auto">
        <a:xfrm>
          <a:off x="5230706" y="519642"/>
          <a:ext cx="941494" cy="1117388"/>
        </a:xfrm>
        <a:prstGeom prst="rect">
          <a:avLst/>
        </a:prstGeom>
        <a:noFill/>
      </xdr:spPr>
    </xdr:pic>
    <xdr:clientData/>
  </xdr:twoCellAnchor>
  <xdr:twoCellAnchor>
    <xdr:from>
      <xdr:col>13</xdr:col>
      <xdr:colOff>466576</xdr:colOff>
      <xdr:row>2</xdr:row>
      <xdr:rowOff>73025</xdr:rowOff>
    </xdr:from>
    <xdr:to>
      <xdr:col>14</xdr:col>
      <xdr:colOff>678243</xdr:colOff>
      <xdr:row>8</xdr:row>
      <xdr:rowOff>21166</xdr:rowOff>
    </xdr:to>
    <xdr:pic>
      <xdr:nvPicPr>
        <xdr:cNvPr id="8" name="Image 7" descr="Armoirievv">
          <a:extLst>
            <a:ext uri="{FF2B5EF4-FFF2-40B4-BE49-F238E27FC236}">
              <a16:creationId xmlns:a16="http://schemas.microsoft.com/office/drawing/2014/main" id="{00000000-0008-0000-6E00-000008000000}"/>
            </a:ext>
          </a:extLst>
        </xdr:cNvPr>
        <xdr:cNvPicPr>
          <a:picLocks noChangeAspect="1" noChangeArrowheads="1"/>
        </xdr:cNvPicPr>
      </xdr:nvPicPr>
      <xdr:blipFill>
        <a:blip xmlns:r="http://schemas.openxmlformats.org/officeDocument/2006/relationships" r:embed="rId1" cstate="print"/>
        <a:srcRect/>
        <a:stretch>
          <a:fillRect/>
        </a:stretch>
      </xdr:blipFill>
      <xdr:spPr bwMode="auto">
        <a:xfrm>
          <a:off x="13512016" y="454025"/>
          <a:ext cx="1004147" cy="1296881"/>
        </a:xfrm>
        <a:prstGeom prst="rect">
          <a:avLst/>
        </a:prstGeom>
        <a:noFill/>
        <a:ln w="9525" algn="ctr">
          <a:miter lim="800000"/>
          <a:headEnd/>
          <a:tailEnd/>
        </a:ln>
      </xdr:spPr>
    </xdr:pic>
    <xdr:clientData/>
  </xdr:twoCellAnchor>
  <xdr:twoCellAnchor editAs="oneCell">
    <xdr:from>
      <xdr:col>3</xdr:col>
      <xdr:colOff>110066</xdr:colOff>
      <xdr:row>2</xdr:row>
      <xdr:rowOff>138642</xdr:rowOff>
    </xdr:from>
    <xdr:to>
      <xdr:col>4</xdr:col>
      <xdr:colOff>259080</xdr:colOff>
      <xdr:row>7</xdr:row>
      <xdr:rowOff>82550</xdr:rowOff>
    </xdr:to>
    <xdr:pic>
      <xdr:nvPicPr>
        <xdr:cNvPr id="9" name="Image 8">
          <a:extLst>
            <a:ext uri="{FF2B5EF4-FFF2-40B4-BE49-F238E27FC236}">
              <a16:creationId xmlns:a16="http://schemas.microsoft.com/office/drawing/2014/main" id="{00000000-0008-0000-6E00-000009000000}"/>
            </a:ext>
          </a:extLst>
        </xdr:cNvPr>
        <xdr:cNvPicPr/>
      </xdr:nvPicPr>
      <xdr:blipFill>
        <a:blip xmlns:r="http://schemas.openxmlformats.org/officeDocument/2006/relationships" r:embed="rId2"/>
        <a:srcRect/>
        <a:stretch>
          <a:fillRect/>
        </a:stretch>
      </xdr:blipFill>
      <xdr:spPr bwMode="auto">
        <a:xfrm>
          <a:off x="5230706" y="519642"/>
          <a:ext cx="941494" cy="1117388"/>
        </a:xfrm>
        <a:prstGeom prst="rect">
          <a:avLst/>
        </a:prstGeom>
        <a:noFill/>
      </xdr:spPr>
    </xdr:pic>
    <xdr:clientData/>
  </xdr:twoCellAnchor>
  <xdr:twoCellAnchor>
    <xdr:from>
      <xdr:col>13</xdr:col>
      <xdr:colOff>466576</xdr:colOff>
      <xdr:row>2</xdr:row>
      <xdr:rowOff>73025</xdr:rowOff>
    </xdr:from>
    <xdr:to>
      <xdr:col>14</xdr:col>
      <xdr:colOff>678243</xdr:colOff>
      <xdr:row>8</xdr:row>
      <xdr:rowOff>21166</xdr:rowOff>
    </xdr:to>
    <xdr:pic>
      <xdr:nvPicPr>
        <xdr:cNvPr id="10" name="Image 9" descr="Armoirievv">
          <a:extLst>
            <a:ext uri="{FF2B5EF4-FFF2-40B4-BE49-F238E27FC236}">
              <a16:creationId xmlns:a16="http://schemas.microsoft.com/office/drawing/2014/main" id="{00000000-0008-0000-6E00-00000A000000}"/>
            </a:ext>
          </a:extLst>
        </xdr:cNvPr>
        <xdr:cNvPicPr>
          <a:picLocks noChangeAspect="1" noChangeArrowheads="1"/>
        </xdr:cNvPicPr>
      </xdr:nvPicPr>
      <xdr:blipFill>
        <a:blip xmlns:r="http://schemas.openxmlformats.org/officeDocument/2006/relationships" r:embed="rId1" cstate="print"/>
        <a:srcRect/>
        <a:stretch>
          <a:fillRect/>
        </a:stretch>
      </xdr:blipFill>
      <xdr:spPr bwMode="auto">
        <a:xfrm>
          <a:off x="13512016" y="454025"/>
          <a:ext cx="1004147" cy="1296881"/>
        </a:xfrm>
        <a:prstGeom prst="rect">
          <a:avLst/>
        </a:prstGeom>
        <a:noFill/>
        <a:ln w="9525" algn="ctr">
          <a:miter lim="800000"/>
          <a:headEnd/>
          <a:tailEnd/>
        </a:ln>
      </xdr:spPr>
    </xdr:pic>
    <xdr:clientData/>
  </xdr:twoCellAnchor>
  <xdr:twoCellAnchor editAs="oneCell">
    <xdr:from>
      <xdr:col>3</xdr:col>
      <xdr:colOff>110066</xdr:colOff>
      <xdr:row>2</xdr:row>
      <xdr:rowOff>138642</xdr:rowOff>
    </xdr:from>
    <xdr:to>
      <xdr:col>4</xdr:col>
      <xdr:colOff>259080</xdr:colOff>
      <xdr:row>7</xdr:row>
      <xdr:rowOff>82550</xdr:rowOff>
    </xdr:to>
    <xdr:pic>
      <xdr:nvPicPr>
        <xdr:cNvPr id="11" name="Image 10">
          <a:extLst>
            <a:ext uri="{FF2B5EF4-FFF2-40B4-BE49-F238E27FC236}">
              <a16:creationId xmlns:a16="http://schemas.microsoft.com/office/drawing/2014/main" id="{00000000-0008-0000-6E00-00000B000000}"/>
            </a:ext>
          </a:extLst>
        </xdr:cNvPr>
        <xdr:cNvPicPr/>
      </xdr:nvPicPr>
      <xdr:blipFill>
        <a:blip xmlns:r="http://schemas.openxmlformats.org/officeDocument/2006/relationships" r:embed="rId2"/>
        <a:srcRect/>
        <a:stretch>
          <a:fillRect/>
        </a:stretch>
      </xdr:blipFill>
      <xdr:spPr bwMode="auto">
        <a:xfrm>
          <a:off x="5230706" y="519642"/>
          <a:ext cx="941494" cy="1117388"/>
        </a:xfrm>
        <a:prstGeom prst="rect">
          <a:avLst/>
        </a:prstGeom>
        <a:noFill/>
      </xdr:spPr>
    </xdr:pic>
    <xdr:clientData/>
  </xdr:twoCellAnchor>
  <xdr:twoCellAnchor>
    <xdr:from>
      <xdr:col>13</xdr:col>
      <xdr:colOff>466576</xdr:colOff>
      <xdr:row>2</xdr:row>
      <xdr:rowOff>73025</xdr:rowOff>
    </xdr:from>
    <xdr:to>
      <xdr:col>14</xdr:col>
      <xdr:colOff>678243</xdr:colOff>
      <xdr:row>8</xdr:row>
      <xdr:rowOff>21166</xdr:rowOff>
    </xdr:to>
    <xdr:pic>
      <xdr:nvPicPr>
        <xdr:cNvPr id="12" name="Image 11" descr="Armoirievv">
          <a:extLst>
            <a:ext uri="{FF2B5EF4-FFF2-40B4-BE49-F238E27FC236}">
              <a16:creationId xmlns:a16="http://schemas.microsoft.com/office/drawing/2014/main" id="{00000000-0008-0000-6E00-00000C000000}"/>
            </a:ext>
          </a:extLst>
        </xdr:cNvPr>
        <xdr:cNvPicPr>
          <a:picLocks noChangeAspect="1" noChangeArrowheads="1"/>
        </xdr:cNvPicPr>
      </xdr:nvPicPr>
      <xdr:blipFill>
        <a:blip xmlns:r="http://schemas.openxmlformats.org/officeDocument/2006/relationships" r:embed="rId1" cstate="print"/>
        <a:srcRect/>
        <a:stretch>
          <a:fillRect/>
        </a:stretch>
      </xdr:blipFill>
      <xdr:spPr bwMode="auto">
        <a:xfrm>
          <a:off x="13512016" y="454025"/>
          <a:ext cx="1004147" cy="1296881"/>
        </a:xfrm>
        <a:prstGeom prst="rect">
          <a:avLst/>
        </a:prstGeom>
        <a:noFill/>
        <a:ln w="9525" algn="ctr">
          <a:miter lim="800000"/>
          <a:headEnd/>
          <a:tailEnd/>
        </a:ln>
      </xdr:spPr>
    </xdr:pic>
    <xdr:clientData/>
  </xdr:twoCellAnchor>
  <xdr:twoCellAnchor editAs="oneCell">
    <xdr:from>
      <xdr:col>3</xdr:col>
      <xdr:colOff>110066</xdr:colOff>
      <xdr:row>2</xdr:row>
      <xdr:rowOff>138642</xdr:rowOff>
    </xdr:from>
    <xdr:to>
      <xdr:col>4</xdr:col>
      <xdr:colOff>259080</xdr:colOff>
      <xdr:row>7</xdr:row>
      <xdr:rowOff>82550</xdr:rowOff>
    </xdr:to>
    <xdr:pic>
      <xdr:nvPicPr>
        <xdr:cNvPr id="13" name="Image 12">
          <a:extLst>
            <a:ext uri="{FF2B5EF4-FFF2-40B4-BE49-F238E27FC236}">
              <a16:creationId xmlns:a16="http://schemas.microsoft.com/office/drawing/2014/main" id="{00000000-0008-0000-6E00-00000D000000}"/>
            </a:ext>
          </a:extLst>
        </xdr:cNvPr>
        <xdr:cNvPicPr/>
      </xdr:nvPicPr>
      <xdr:blipFill>
        <a:blip xmlns:r="http://schemas.openxmlformats.org/officeDocument/2006/relationships" r:embed="rId2"/>
        <a:srcRect/>
        <a:stretch>
          <a:fillRect/>
        </a:stretch>
      </xdr:blipFill>
      <xdr:spPr bwMode="auto">
        <a:xfrm>
          <a:off x="5230706" y="519642"/>
          <a:ext cx="941494" cy="1117388"/>
        </a:xfrm>
        <a:prstGeom prst="rect">
          <a:avLst/>
        </a:prstGeom>
        <a:noFill/>
      </xdr:spPr>
    </xdr:pic>
    <xdr:clientData/>
  </xdr:twoCellAnchor>
</xdr:wsDr>
</file>

<file path=xl/drawings/drawing112.xml><?xml version="1.0" encoding="utf-8"?>
<xdr:wsDr xmlns:xdr="http://schemas.openxmlformats.org/drawingml/2006/spreadsheetDrawing" xmlns:a="http://schemas.openxmlformats.org/drawingml/2006/main">
  <xdr:twoCellAnchor>
    <xdr:from>
      <xdr:col>13</xdr:col>
      <xdr:colOff>348194</xdr:colOff>
      <xdr:row>2</xdr:row>
      <xdr:rowOff>44450</xdr:rowOff>
    </xdr:from>
    <xdr:to>
      <xdr:col>15</xdr:col>
      <xdr:colOff>57151</xdr:colOff>
      <xdr:row>6</xdr:row>
      <xdr:rowOff>139929</xdr:rowOff>
    </xdr:to>
    <xdr:pic>
      <xdr:nvPicPr>
        <xdr:cNvPr id="2" name="Image 1" descr="Armoirievv">
          <a:extLst>
            <a:ext uri="{FF2B5EF4-FFF2-40B4-BE49-F238E27FC236}">
              <a16:creationId xmlns:a16="http://schemas.microsoft.com/office/drawing/2014/main" id="{00000000-0008-0000-6F00-000002000000}"/>
            </a:ext>
          </a:extLst>
        </xdr:cNvPr>
        <xdr:cNvPicPr>
          <a:picLocks noChangeAspect="1" noChangeArrowheads="1"/>
        </xdr:cNvPicPr>
      </xdr:nvPicPr>
      <xdr:blipFill>
        <a:blip xmlns:r="http://schemas.openxmlformats.org/officeDocument/2006/relationships" r:embed="rId1" cstate="print"/>
        <a:srcRect/>
        <a:stretch>
          <a:fillRect/>
        </a:stretch>
      </xdr:blipFill>
      <xdr:spPr bwMode="auto">
        <a:xfrm>
          <a:off x="10886654" y="425450"/>
          <a:ext cx="1011977" cy="1093699"/>
        </a:xfrm>
        <a:prstGeom prst="rect">
          <a:avLst/>
        </a:prstGeom>
        <a:noFill/>
        <a:ln w="9525" algn="ctr">
          <a:miter lim="800000"/>
          <a:headEnd/>
          <a:tailEnd/>
        </a:ln>
      </xdr:spPr>
    </xdr:pic>
    <xdr:clientData/>
  </xdr:twoCellAnchor>
  <xdr:twoCellAnchor editAs="oneCell">
    <xdr:from>
      <xdr:col>3</xdr:col>
      <xdr:colOff>110066</xdr:colOff>
      <xdr:row>2</xdr:row>
      <xdr:rowOff>138642</xdr:rowOff>
    </xdr:from>
    <xdr:to>
      <xdr:col>4</xdr:col>
      <xdr:colOff>495300</xdr:colOff>
      <xdr:row>6</xdr:row>
      <xdr:rowOff>6350</xdr:rowOff>
    </xdr:to>
    <xdr:pic>
      <xdr:nvPicPr>
        <xdr:cNvPr id="3" name="Image 2">
          <a:extLst>
            <a:ext uri="{FF2B5EF4-FFF2-40B4-BE49-F238E27FC236}">
              <a16:creationId xmlns:a16="http://schemas.microsoft.com/office/drawing/2014/main" id="{00000000-0008-0000-6F00-000003000000}"/>
            </a:ext>
          </a:extLst>
        </xdr:cNvPr>
        <xdr:cNvPicPr/>
      </xdr:nvPicPr>
      <xdr:blipFill>
        <a:blip xmlns:r="http://schemas.openxmlformats.org/officeDocument/2006/relationships" r:embed="rId2"/>
        <a:srcRect/>
        <a:stretch>
          <a:fillRect/>
        </a:stretch>
      </xdr:blipFill>
      <xdr:spPr bwMode="auto">
        <a:xfrm>
          <a:off x="4887806" y="519642"/>
          <a:ext cx="941494" cy="865928"/>
        </a:xfrm>
        <a:prstGeom prst="rect">
          <a:avLst/>
        </a:prstGeom>
        <a:noFill/>
      </xdr:spPr>
    </xdr:pic>
    <xdr:clientData/>
  </xdr:twoCellAnchor>
  <xdr:twoCellAnchor>
    <xdr:from>
      <xdr:col>13</xdr:col>
      <xdr:colOff>348194</xdr:colOff>
      <xdr:row>2</xdr:row>
      <xdr:rowOff>44450</xdr:rowOff>
    </xdr:from>
    <xdr:to>
      <xdr:col>15</xdr:col>
      <xdr:colOff>57151</xdr:colOff>
      <xdr:row>6</xdr:row>
      <xdr:rowOff>139929</xdr:rowOff>
    </xdr:to>
    <xdr:pic>
      <xdr:nvPicPr>
        <xdr:cNvPr id="4" name="Image 3" descr="Armoirievv">
          <a:extLst>
            <a:ext uri="{FF2B5EF4-FFF2-40B4-BE49-F238E27FC236}">
              <a16:creationId xmlns:a16="http://schemas.microsoft.com/office/drawing/2014/main" id="{00000000-0008-0000-6F00-000004000000}"/>
            </a:ext>
          </a:extLst>
        </xdr:cNvPr>
        <xdr:cNvPicPr>
          <a:picLocks noChangeAspect="1" noChangeArrowheads="1"/>
        </xdr:cNvPicPr>
      </xdr:nvPicPr>
      <xdr:blipFill>
        <a:blip xmlns:r="http://schemas.openxmlformats.org/officeDocument/2006/relationships" r:embed="rId1" cstate="print"/>
        <a:srcRect/>
        <a:stretch>
          <a:fillRect/>
        </a:stretch>
      </xdr:blipFill>
      <xdr:spPr bwMode="auto">
        <a:xfrm>
          <a:off x="10886654" y="425450"/>
          <a:ext cx="1011977" cy="1093699"/>
        </a:xfrm>
        <a:prstGeom prst="rect">
          <a:avLst/>
        </a:prstGeom>
        <a:noFill/>
        <a:ln w="9525" algn="ctr">
          <a:miter lim="800000"/>
          <a:headEnd/>
          <a:tailEnd/>
        </a:ln>
      </xdr:spPr>
    </xdr:pic>
    <xdr:clientData/>
  </xdr:twoCellAnchor>
  <xdr:twoCellAnchor editAs="oneCell">
    <xdr:from>
      <xdr:col>3</xdr:col>
      <xdr:colOff>110066</xdr:colOff>
      <xdr:row>2</xdr:row>
      <xdr:rowOff>138642</xdr:rowOff>
    </xdr:from>
    <xdr:to>
      <xdr:col>4</xdr:col>
      <xdr:colOff>495300</xdr:colOff>
      <xdr:row>6</xdr:row>
      <xdr:rowOff>6350</xdr:rowOff>
    </xdr:to>
    <xdr:pic>
      <xdr:nvPicPr>
        <xdr:cNvPr id="5" name="Image 4">
          <a:extLst>
            <a:ext uri="{FF2B5EF4-FFF2-40B4-BE49-F238E27FC236}">
              <a16:creationId xmlns:a16="http://schemas.microsoft.com/office/drawing/2014/main" id="{00000000-0008-0000-6F00-000005000000}"/>
            </a:ext>
          </a:extLst>
        </xdr:cNvPr>
        <xdr:cNvPicPr/>
      </xdr:nvPicPr>
      <xdr:blipFill>
        <a:blip xmlns:r="http://schemas.openxmlformats.org/officeDocument/2006/relationships" r:embed="rId2"/>
        <a:srcRect/>
        <a:stretch>
          <a:fillRect/>
        </a:stretch>
      </xdr:blipFill>
      <xdr:spPr bwMode="auto">
        <a:xfrm>
          <a:off x="4887806" y="519642"/>
          <a:ext cx="941494" cy="865928"/>
        </a:xfrm>
        <a:prstGeom prst="rect">
          <a:avLst/>
        </a:prstGeom>
        <a:noFill/>
      </xdr:spPr>
    </xdr:pic>
    <xdr:clientData/>
  </xdr:twoCellAnchor>
  <xdr:twoCellAnchor>
    <xdr:from>
      <xdr:col>13</xdr:col>
      <xdr:colOff>348194</xdr:colOff>
      <xdr:row>2</xdr:row>
      <xdr:rowOff>44450</xdr:rowOff>
    </xdr:from>
    <xdr:to>
      <xdr:col>15</xdr:col>
      <xdr:colOff>57151</xdr:colOff>
      <xdr:row>6</xdr:row>
      <xdr:rowOff>139929</xdr:rowOff>
    </xdr:to>
    <xdr:pic>
      <xdr:nvPicPr>
        <xdr:cNvPr id="6" name="Image 1" descr="Armoirievv">
          <a:extLst>
            <a:ext uri="{FF2B5EF4-FFF2-40B4-BE49-F238E27FC236}">
              <a16:creationId xmlns:a16="http://schemas.microsoft.com/office/drawing/2014/main" id="{00000000-0008-0000-6F00-000006000000}"/>
            </a:ext>
          </a:extLst>
        </xdr:cNvPr>
        <xdr:cNvPicPr>
          <a:picLocks noChangeAspect="1" noChangeArrowheads="1"/>
        </xdr:cNvPicPr>
      </xdr:nvPicPr>
      <xdr:blipFill>
        <a:blip xmlns:r="http://schemas.openxmlformats.org/officeDocument/2006/relationships" r:embed="rId1" cstate="print"/>
        <a:srcRect/>
        <a:stretch>
          <a:fillRect/>
        </a:stretch>
      </xdr:blipFill>
      <xdr:spPr bwMode="auto">
        <a:xfrm>
          <a:off x="10886654" y="425450"/>
          <a:ext cx="1011977" cy="1093699"/>
        </a:xfrm>
        <a:prstGeom prst="rect">
          <a:avLst/>
        </a:prstGeom>
        <a:noFill/>
        <a:ln w="9525" algn="ctr">
          <a:miter lim="800000"/>
          <a:headEnd/>
          <a:tailEnd/>
        </a:ln>
      </xdr:spPr>
    </xdr:pic>
    <xdr:clientData/>
  </xdr:twoCellAnchor>
  <xdr:twoCellAnchor editAs="oneCell">
    <xdr:from>
      <xdr:col>3</xdr:col>
      <xdr:colOff>110066</xdr:colOff>
      <xdr:row>2</xdr:row>
      <xdr:rowOff>138642</xdr:rowOff>
    </xdr:from>
    <xdr:to>
      <xdr:col>4</xdr:col>
      <xdr:colOff>495300</xdr:colOff>
      <xdr:row>6</xdr:row>
      <xdr:rowOff>6350</xdr:rowOff>
    </xdr:to>
    <xdr:pic>
      <xdr:nvPicPr>
        <xdr:cNvPr id="7" name="Image 6">
          <a:extLst>
            <a:ext uri="{FF2B5EF4-FFF2-40B4-BE49-F238E27FC236}">
              <a16:creationId xmlns:a16="http://schemas.microsoft.com/office/drawing/2014/main" id="{00000000-0008-0000-6F00-000007000000}"/>
            </a:ext>
          </a:extLst>
        </xdr:cNvPr>
        <xdr:cNvPicPr/>
      </xdr:nvPicPr>
      <xdr:blipFill>
        <a:blip xmlns:r="http://schemas.openxmlformats.org/officeDocument/2006/relationships" r:embed="rId2"/>
        <a:srcRect/>
        <a:stretch>
          <a:fillRect/>
        </a:stretch>
      </xdr:blipFill>
      <xdr:spPr bwMode="auto">
        <a:xfrm>
          <a:off x="4887806" y="519642"/>
          <a:ext cx="941494" cy="865928"/>
        </a:xfrm>
        <a:prstGeom prst="rect">
          <a:avLst/>
        </a:prstGeom>
        <a:noFill/>
      </xdr:spPr>
    </xdr:pic>
    <xdr:clientData/>
  </xdr:twoCellAnchor>
  <xdr:twoCellAnchor>
    <xdr:from>
      <xdr:col>13</xdr:col>
      <xdr:colOff>348194</xdr:colOff>
      <xdr:row>2</xdr:row>
      <xdr:rowOff>44450</xdr:rowOff>
    </xdr:from>
    <xdr:to>
      <xdr:col>15</xdr:col>
      <xdr:colOff>57151</xdr:colOff>
      <xdr:row>6</xdr:row>
      <xdr:rowOff>139929</xdr:rowOff>
    </xdr:to>
    <xdr:pic>
      <xdr:nvPicPr>
        <xdr:cNvPr id="8" name="Image 7" descr="Armoirievv">
          <a:extLst>
            <a:ext uri="{FF2B5EF4-FFF2-40B4-BE49-F238E27FC236}">
              <a16:creationId xmlns:a16="http://schemas.microsoft.com/office/drawing/2014/main" id="{00000000-0008-0000-6F00-000008000000}"/>
            </a:ext>
          </a:extLst>
        </xdr:cNvPr>
        <xdr:cNvPicPr>
          <a:picLocks noChangeAspect="1" noChangeArrowheads="1"/>
        </xdr:cNvPicPr>
      </xdr:nvPicPr>
      <xdr:blipFill>
        <a:blip xmlns:r="http://schemas.openxmlformats.org/officeDocument/2006/relationships" r:embed="rId1" cstate="print"/>
        <a:srcRect/>
        <a:stretch>
          <a:fillRect/>
        </a:stretch>
      </xdr:blipFill>
      <xdr:spPr bwMode="auto">
        <a:xfrm>
          <a:off x="10886654" y="425450"/>
          <a:ext cx="1011977" cy="1093699"/>
        </a:xfrm>
        <a:prstGeom prst="rect">
          <a:avLst/>
        </a:prstGeom>
        <a:noFill/>
        <a:ln w="9525" algn="ctr">
          <a:miter lim="800000"/>
          <a:headEnd/>
          <a:tailEnd/>
        </a:ln>
      </xdr:spPr>
    </xdr:pic>
    <xdr:clientData/>
  </xdr:twoCellAnchor>
  <xdr:twoCellAnchor editAs="oneCell">
    <xdr:from>
      <xdr:col>3</xdr:col>
      <xdr:colOff>110066</xdr:colOff>
      <xdr:row>2</xdr:row>
      <xdr:rowOff>138642</xdr:rowOff>
    </xdr:from>
    <xdr:to>
      <xdr:col>4</xdr:col>
      <xdr:colOff>495300</xdr:colOff>
      <xdr:row>6</xdr:row>
      <xdr:rowOff>6350</xdr:rowOff>
    </xdr:to>
    <xdr:pic>
      <xdr:nvPicPr>
        <xdr:cNvPr id="9" name="Image 8">
          <a:extLst>
            <a:ext uri="{FF2B5EF4-FFF2-40B4-BE49-F238E27FC236}">
              <a16:creationId xmlns:a16="http://schemas.microsoft.com/office/drawing/2014/main" id="{00000000-0008-0000-6F00-000009000000}"/>
            </a:ext>
          </a:extLst>
        </xdr:cNvPr>
        <xdr:cNvPicPr/>
      </xdr:nvPicPr>
      <xdr:blipFill>
        <a:blip xmlns:r="http://schemas.openxmlformats.org/officeDocument/2006/relationships" r:embed="rId2"/>
        <a:srcRect/>
        <a:stretch>
          <a:fillRect/>
        </a:stretch>
      </xdr:blipFill>
      <xdr:spPr bwMode="auto">
        <a:xfrm>
          <a:off x="4887806" y="519642"/>
          <a:ext cx="941494" cy="865928"/>
        </a:xfrm>
        <a:prstGeom prst="rect">
          <a:avLst/>
        </a:prstGeom>
        <a:noFill/>
      </xdr:spPr>
    </xdr:pic>
    <xdr:clientData/>
  </xdr:twoCellAnchor>
  <xdr:twoCellAnchor>
    <xdr:from>
      <xdr:col>13</xdr:col>
      <xdr:colOff>348194</xdr:colOff>
      <xdr:row>2</xdr:row>
      <xdr:rowOff>44450</xdr:rowOff>
    </xdr:from>
    <xdr:to>
      <xdr:col>15</xdr:col>
      <xdr:colOff>57151</xdr:colOff>
      <xdr:row>6</xdr:row>
      <xdr:rowOff>139929</xdr:rowOff>
    </xdr:to>
    <xdr:pic>
      <xdr:nvPicPr>
        <xdr:cNvPr id="10" name="Image 9" descr="Armoirievv">
          <a:extLst>
            <a:ext uri="{FF2B5EF4-FFF2-40B4-BE49-F238E27FC236}">
              <a16:creationId xmlns:a16="http://schemas.microsoft.com/office/drawing/2014/main" id="{00000000-0008-0000-6F00-00000A000000}"/>
            </a:ext>
          </a:extLst>
        </xdr:cNvPr>
        <xdr:cNvPicPr>
          <a:picLocks noChangeAspect="1" noChangeArrowheads="1"/>
        </xdr:cNvPicPr>
      </xdr:nvPicPr>
      <xdr:blipFill>
        <a:blip xmlns:r="http://schemas.openxmlformats.org/officeDocument/2006/relationships" r:embed="rId1" cstate="print"/>
        <a:srcRect/>
        <a:stretch>
          <a:fillRect/>
        </a:stretch>
      </xdr:blipFill>
      <xdr:spPr bwMode="auto">
        <a:xfrm>
          <a:off x="10886654" y="425450"/>
          <a:ext cx="1011977" cy="1093699"/>
        </a:xfrm>
        <a:prstGeom prst="rect">
          <a:avLst/>
        </a:prstGeom>
        <a:noFill/>
        <a:ln w="9525" algn="ctr">
          <a:miter lim="800000"/>
          <a:headEnd/>
          <a:tailEnd/>
        </a:ln>
      </xdr:spPr>
    </xdr:pic>
    <xdr:clientData/>
  </xdr:twoCellAnchor>
  <xdr:twoCellAnchor editAs="oneCell">
    <xdr:from>
      <xdr:col>3</xdr:col>
      <xdr:colOff>110066</xdr:colOff>
      <xdr:row>2</xdr:row>
      <xdr:rowOff>138642</xdr:rowOff>
    </xdr:from>
    <xdr:to>
      <xdr:col>4</xdr:col>
      <xdr:colOff>495300</xdr:colOff>
      <xdr:row>6</xdr:row>
      <xdr:rowOff>6350</xdr:rowOff>
    </xdr:to>
    <xdr:pic>
      <xdr:nvPicPr>
        <xdr:cNvPr id="11" name="Image 10">
          <a:extLst>
            <a:ext uri="{FF2B5EF4-FFF2-40B4-BE49-F238E27FC236}">
              <a16:creationId xmlns:a16="http://schemas.microsoft.com/office/drawing/2014/main" id="{00000000-0008-0000-6F00-00000B000000}"/>
            </a:ext>
          </a:extLst>
        </xdr:cNvPr>
        <xdr:cNvPicPr/>
      </xdr:nvPicPr>
      <xdr:blipFill>
        <a:blip xmlns:r="http://schemas.openxmlformats.org/officeDocument/2006/relationships" r:embed="rId2"/>
        <a:srcRect/>
        <a:stretch>
          <a:fillRect/>
        </a:stretch>
      </xdr:blipFill>
      <xdr:spPr bwMode="auto">
        <a:xfrm>
          <a:off x="4887806" y="519642"/>
          <a:ext cx="941494" cy="865928"/>
        </a:xfrm>
        <a:prstGeom prst="rect">
          <a:avLst/>
        </a:prstGeom>
        <a:noFill/>
      </xdr:spPr>
    </xdr:pic>
    <xdr:clientData/>
  </xdr:twoCellAnchor>
</xdr:wsDr>
</file>

<file path=xl/drawings/drawing113.xml><?xml version="1.0" encoding="utf-8"?>
<xdr:wsDr xmlns:xdr="http://schemas.openxmlformats.org/drawingml/2006/spreadsheetDrawing" xmlns:a="http://schemas.openxmlformats.org/drawingml/2006/main">
  <xdr:twoCellAnchor>
    <xdr:from>
      <xdr:col>13</xdr:col>
      <xdr:colOff>466576</xdr:colOff>
      <xdr:row>2</xdr:row>
      <xdr:rowOff>73025</xdr:rowOff>
    </xdr:from>
    <xdr:to>
      <xdr:col>14</xdr:col>
      <xdr:colOff>678243</xdr:colOff>
      <xdr:row>8</xdr:row>
      <xdr:rowOff>21166</xdr:rowOff>
    </xdr:to>
    <xdr:pic>
      <xdr:nvPicPr>
        <xdr:cNvPr id="2" name="Image 1" descr="Armoirievv">
          <a:extLst>
            <a:ext uri="{FF2B5EF4-FFF2-40B4-BE49-F238E27FC236}">
              <a16:creationId xmlns:a16="http://schemas.microsoft.com/office/drawing/2014/main" id="{00000000-0008-0000-7000-000002000000}"/>
            </a:ext>
          </a:extLst>
        </xdr:cNvPr>
        <xdr:cNvPicPr>
          <a:picLocks noChangeAspect="1" noChangeArrowheads="1"/>
        </xdr:cNvPicPr>
      </xdr:nvPicPr>
      <xdr:blipFill>
        <a:blip xmlns:r="http://schemas.openxmlformats.org/officeDocument/2006/relationships" r:embed="rId1" cstate="print"/>
        <a:srcRect/>
        <a:stretch>
          <a:fillRect/>
        </a:stretch>
      </xdr:blipFill>
      <xdr:spPr bwMode="auto">
        <a:xfrm>
          <a:off x="13512016" y="454025"/>
          <a:ext cx="1004147" cy="1296881"/>
        </a:xfrm>
        <a:prstGeom prst="rect">
          <a:avLst/>
        </a:prstGeom>
        <a:noFill/>
        <a:ln w="9525" algn="ctr">
          <a:miter lim="800000"/>
          <a:headEnd/>
          <a:tailEnd/>
        </a:ln>
      </xdr:spPr>
    </xdr:pic>
    <xdr:clientData/>
  </xdr:twoCellAnchor>
  <xdr:twoCellAnchor editAs="oneCell">
    <xdr:from>
      <xdr:col>3</xdr:col>
      <xdr:colOff>110066</xdr:colOff>
      <xdr:row>2</xdr:row>
      <xdr:rowOff>138642</xdr:rowOff>
    </xdr:from>
    <xdr:to>
      <xdr:col>4</xdr:col>
      <xdr:colOff>259080</xdr:colOff>
      <xdr:row>7</xdr:row>
      <xdr:rowOff>82550</xdr:rowOff>
    </xdr:to>
    <xdr:pic>
      <xdr:nvPicPr>
        <xdr:cNvPr id="3" name="Image 2">
          <a:extLst>
            <a:ext uri="{FF2B5EF4-FFF2-40B4-BE49-F238E27FC236}">
              <a16:creationId xmlns:a16="http://schemas.microsoft.com/office/drawing/2014/main" id="{00000000-0008-0000-7000-000003000000}"/>
            </a:ext>
          </a:extLst>
        </xdr:cNvPr>
        <xdr:cNvPicPr/>
      </xdr:nvPicPr>
      <xdr:blipFill>
        <a:blip xmlns:r="http://schemas.openxmlformats.org/officeDocument/2006/relationships" r:embed="rId2"/>
        <a:srcRect/>
        <a:stretch>
          <a:fillRect/>
        </a:stretch>
      </xdr:blipFill>
      <xdr:spPr bwMode="auto">
        <a:xfrm>
          <a:off x="5230706" y="519642"/>
          <a:ext cx="941494" cy="1117388"/>
        </a:xfrm>
        <a:prstGeom prst="rect">
          <a:avLst/>
        </a:prstGeom>
        <a:noFill/>
      </xdr:spPr>
    </xdr:pic>
    <xdr:clientData/>
  </xdr:twoCellAnchor>
  <xdr:twoCellAnchor>
    <xdr:from>
      <xdr:col>13</xdr:col>
      <xdr:colOff>466576</xdr:colOff>
      <xdr:row>2</xdr:row>
      <xdr:rowOff>73025</xdr:rowOff>
    </xdr:from>
    <xdr:to>
      <xdr:col>14</xdr:col>
      <xdr:colOff>678243</xdr:colOff>
      <xdr:row>8</xdr:row>
      <xdr:rowOff>21166</xdr:rowOff>
    </xdr:to>
    <xdr:pic>
      <xdr:nvPicPr>
        <xdr:cNvPr id="4" name="Image 3" descr="Armoirievv">
          <a:extLst>
            <a:ext uri="{FF2B5EF4-FFF2-40B4-BE49-F238E27FC236}">
              <a16:creationId xmlns:a16="http://schemas.microsoft.com/office/drawing/2014/main" id="{00000000-0008-0000-7000-000004000000}"/>
            </a:ext>
          </a:extLst>
        </xdr:cNvPr>
        <xdr:cNvPicPr>
          <a:picLocks noChangeAspect="1" noChangeArrowheads="1"/>
        </xdr:cNvPicPr>
      </xdr:nvPicPr>
      <xdr:blipFill>
        <a:blip xmlns:r="http://schemas.openxmlformats.org/officeDocument/2006/relationships" r:embed="rId1" cstate="print"/>
        <a:srcRect/>
        <a:stretch>
          <a:fillRect/>
        </a:stretch>
      </xdr:blipFill>
      <xdr:spPr bwMode="auto">
        <a:xfrm>
          <a:off x="13512016" y="454025"/>
          <a:ext cx="1004147" cy="1296881"/>
        </a:xfrm>
        <a:prstGeom prst="rect">
          <a:avLst/>
        </a:prstGeom>
        <a:noFill/>
        <a:ln w="9525" algn="ctr">
          <a:miter lim="800000"/>
          <a:headEnd/>
          <a:tailEnd/>
        </a:ln>
      </xdr:spPr>
    </xdr:pic>
    <xdr:clientData/>
  </xdr:twoCellAnchor>
  <xdr:twoCellAnchor editAs="oneCell">
    <xdr:from>
      <xdr:col>3</xdr:col>
      <xdr:colOff>110066</xdr:colOff>
      <xdr:row>2</xdr:row>
      <xdr:rowOff>138642</xdr:rowOff>
    </xdr:from>
    <xdr:to>
      <xdr:col>4</xdr:col>
      <xdr:colOff>259080</xdr:colOff>
      <xdr:row>7</xdr:row>
      <xdr:rowOff>82550</xdr:rowOff>
    </xdr:to>
    <xdr:pic>
      <xdr:nvPicPr>
        <xdr:cNvPr id="5" name="Image 4">
          <a:extLst>
            <a:ext uri="{FF2B5EF4-FFF2-40B4-BE49-F238E27FC236}">
              <a16:creationId xmlns:a16="http://schemas.microsoft.com/office/drawing/2014/main" id="{00000000-0008-0000-7000-000005000000}"/>
            </a:ext>
          </a:extLst>
        </xdr:cNvPr>
        <xdr:cNvPicPr/>
      </xdr:nvPicPr>
      <xdr:blipFill>
        <a:blip xmlns:r="http://schemas.openxmlformats.org/officeDocument/2006/relationships" r:embed="rId2"/>
        <a:srcRect/>
        <a:stretch>
          <a:fillRect/>
        </a:stretch>
      </xdr:blipFill>
      <xdr:spPr bwMode="auto">
        <a:xfrm>
          <a:off x="5230706" y="519642"/>
          <a:ext cx="941494" cy="1117388"/>
        </a:xfrm>
        <a:prstGeom prst="rect">
          <a:avLst/>
        </a:prstGeom>
        <a:noFill/>
      </xdr:spPr>
    </xdr:pic>
    <xdr:clientData/>
  </xdr:twoCellAnchor>
  <xdr:twoCellAnchor>
    <xdr:from>
      <xdr:col>13</xdr:col>
      <xdr:colOff>466576</xdr:colOff>
      <xdr:row>2</xdr:row>
      <xdr:rowOff>73025</xdr:rowOff>
    </xdr:from>
    <xdr:to>
      <xdr:col>14</xdr:col>
      <xdr:colOff>678243</xdr:colOff>
      <xdr:row>8</xdr:row>
      <xdr:rowOff>21166</xdr:rowOff>
    </xdr:to>
    <xdr:pic>
      <xdr:nvPicPr>
        <xdr:cNvPr id="6" name="Image 5" descr="Armoirievv">
          <a:extLst>
            <a:ext uri="{FF2B5EF4-FFF2-40B4-BE49-F238E27FC236}">
              <a16:creationId xmlns:a16="http://schemas.microsoft.com/office/drawing/2014/main" id="{00000000-0008-0000-7000-000006000000}"/>
            </a:ext>
          </a:extLst>
        </xdr:cNvPr>
        <xdr:cNvPicPr>
          <a:picLocks noChangeAspect="1" noChangeArrowheads="1"/>
        </xdr:cNvPicPr>
      </xdr:nvPicPr>
      <xdr:blipFill>
        <a:blip xmlns:r="http://schemas.openxmlformats.org/officeDocument/2006/relationships" r:embed="rId1" cstate="print"/>
        <a:srcRect/>
        <a:stretch>
          <a:fillRect/>
        </a:stretch>
      </xdr:blipFill>
      <xdr:spPr bwMode="auto">
        <a:xfrm>
          <a:off x="13512016" y="454025"/>
          <a:ext cx="1004147" cy="1296881"/>
        </a:xfrm>
        <a:prstGeom prst="rect">
          <a:avLst/>
        </a:prstGeom>
        <a:noFill/>
        <a:ln w="9525" algn="ctr">
          <a:miter lim="800000"/>
          <a:headEnd/>
          <a:tailEnd/>
        </a:ln>
      </xdr:spPr>
    </xdr:pic>
    <xdr:clientData/>
  </xdr:twoCellAnchor>
  <xdr:twoCellAnchor editAs="oneCell">
    <xdr:from>
      <xdr:col>3</xdr:col>
      <xdr:colOff>110066</xdr:colOff>
      <xdr:row>2</xdr:row>
      <xdr:rowOff>138642</xdr:rowOff>
    </xdr:from>
    <xdr:to>
      <xdr:col>4</xdr:col>
      <xdr:colOff>259080</xdr:colOff>
      <xdr:row>7</xdr:row>
      <xdr:rowOff>82550</xdr:rowOff>
    </xdr:to>
    <xdr:pic>
      <xdr:nvPicPr>
        <xdr:cNvPr id="7" name="Image 6">
          <a:extLst>
            <a:ext uri="{FF2B5EF4-FFF2-40B4-BE49-F238E27FC236}">
              <a16:creationId xmlns:a16="http://schemas.microsoft.com/office/drawing/2014/main" id="{00000000-0008-0000-7000-000007000000}"/>
            </a:ext>
          </a:extLst>
        </xdr:cNvPr>
        <xdr:cNvPicPr/>
      </xdr:nvPicPr>
      <xdr:blipFill>
        <a:blip xmlns:r="http://schemas.openxmlformats.org/officeDocument/2006/relationships" r:embed="rId2"/>
        <a:srcRect/>
        <a:stretch>
          <a:fillRect/>
        </a:stretch>
      </xdr:blipFill>
      <xdr:spPr bwMode="auto">
        <a:xfrm>
          <a:off x="5230706" y="519642"/>
          <a:ext cx="941494" cy="1117388"/>
        </a:xfrm>
        <a:prstGeom prst="rect">
          <a:avLst/>
        </a:prstGeom>
        <a:noFill/>
      </xdr:spPr>
    </xdr:pic>
    <xdr:clientData/>
  </xdr:twoCellAnchor>
  <xdr:twoCellAnchor>
    <xdr:from>
      <xdr:col>13</xdr:col>
      <xdr:colOff>466576</xdr:colOff>
      <xdr:row>2</xdr:row>
      <xdr:rowOff>73025</xdr:rowOff>
    </xdr:from>
    <xdr:to>
      <xdr:col>14</xdr:col>
      <xdr:colOff>678243</xdr:colOff>
      <xdr:row>8</xdr:row>
      <xdr:rowOff>21166</xdr:rowOff>
    </xdr:to>
    <xdr:pic>
      <xdr:nvPicPr>
        <xdr:cNvPr id="8" name="Image 7" descr="Armoirievv">
          <a:extLst>
            <a:ext uri="{FF2B5EF4-FFF2-40B4-BE49-F238E27FC236}">
              <a16:creationId xmlns:a16="http://schemas.microsoft.com/office/drawing/2014/main" id="{00000000-0008-0000-7000-000008000000}"/>
            </a:ext>
          </a:extLst>
        </xdr:cNvPr>
        <xdr:cNvPicPr>
          <a:picLocks noChangeAspect="1" noChangeArrowheads="1"/>
        </xdr:cNvPicPr>
      </xdr:nvPicPr>
      <xdr:blipFill>
        <a:blip xmlns:r="http://schemas.openxmlformats.org/officeDocument/2006/relationships" r:embed="rId1" cstate="print"/>
        <a:srcRect/>
        <a:stretch>
          <a:fillRect/>
        </a:stretch>
      </xdr:blipFill>
      <xdr:spPr bwMode="auto">
        <a:xfrm>
          <a:off x="13512016" y="454025"/>
          <a:ext cx="1004147" cy="1296881"/>
        </a:xfrm>
        <a:prstGeom prst="rect">
          <a:avLst/>
        </a:prstGeom>
        <a:noFill/>
        <a:ln w="9525" algn="ctr">
          <a:miter lim="800000"/>
          <a:headEnd/>
          <a:tailEnd/>
        </a:ln>
      </xdr:spPr>
    </xdr:pic>
    <xdr:clientData/>
  </xdr:twoCellAnchor>
  <xdr:twoCellAnchor editAs="oneCell">
    <xdr:from>
      <xdr:col>3</xdr:col>
      <xdr:colOff>110066</xdr:colOff>
      <xdr:row>2</xdr:row>
      <xdr:rowOff>138642</xdr:rowOff>
    </xdr:from>
    <xdr:to>
      <xdr:col>4</xdr:col>
      <xdr:colOff>259080</xdr:colOff>
      <xdr:row>7</xdr:row>
      <xdr:rowOff>82550</xdr:rowOff>
    </xdr:to>
    <xdr:pic>
      <xdr:nvPicPr>
        <xdr:cNvPr id="9" name="Image 8">
          <a:extLst>
            <a:ext uri="{FF2B5EF4-FFF2-40B4-BE49-F238E27FC236}">
              <a16:creationId xmlns:a16="http://schemas.microsoft.com/office/drawing/2014/main" id="{00000000-0008-0000-7000-000009000000}"/>
            </a:ext>
          </a:extLst>
        </xdr:cNvPr>
        <xdr:cNvPicPr/>
      </xdr:nvPicPr>
      <xdr:blipFill>
        <a:blip xmlns:r="http://schemas.openxmlformats.org/officeDocument/2006/relationships" r:embed="rId2"/>
        <a:srcRect/>
        <a:stretch>
          <a:fillRect/>
        </a:stretch>
      </xdr:blipFill>
      <xdr:spPr bwMode="auto">
        <a:xfrm>
          <a:off x="5230706" y="519642"/>
          <a:ext cx="941494" cy="1117388"/>
        </a:xfrm>
        <a:prstGeom prst="rect">
          <a:avLst/>
        </a:prstGeom>
        <a:noFill/>
      </xdr:spPr>
    </xdr:pic>
    <xdr:clientData/>
  </xdr:twoCellAnchor>
  <xdr:twoCellAnchor>
    <xdr:from>
      <xdr:col>13</xdr:col>
      <xdr:colOff>466576</xdr:colOff>
      <xdr:row>2</xdr:row>
      <xdr:rowOff>73025</xdr:rowOff>
    </xdr:from>
    <xdr:to>
      <xdr:col>14</xdr:col>
      <xdr:colOff>678243</xdr:colOff>
      <xdr:row>8</xdr:row>
      <xdr:rowOff>21166</xdr:rowOff>
    </xdr:to>
    <xdr:pic>
      <xdr:nvPicPr>
        <xdr:cNvPr id="10" name="Image 9" descr="Armoirievv">
          <a:extLst>
            <a:ext uri="{FF2B5EF4-FFF2-40B4-BE49-F238E27FC236}">
              <a16:creationId xmlns:a16="http://schemas.microsoft.com/office/drawing/2014/main" id="{00000000-0008-0000-7000-00000A000000}"/>
            </a:ext>
          </a:extLst>
        </xdr:cNvPr>
        <xdr:cNvPicPr>
          <a:picLocks noChangeAspect="1" noChangeArrowheads="1"/>
        </xdr:cNvPicPr>
      </xdr:nvPicPr>
      <xdr:blipFill>
        <a:blip xmlns:r="http://schemas.openxmlformats.org/officeDocument/2006/relationships" r:embed="rId1" cstate="print"/>
        <a:srcRect/>
        <a:stretch>
          <a:fillRect/>
        </a:stretch>
      </xdr:blipFill>
      <xdr:spPr bwMode="auto">
        <a:xfrm>
          <a:off x="13512016" y="454025"/>
          <a:ext cx="1004147" cy="1296881"/>
        </a:xfrm>
        <a:prstGeom prst="rect">
          <a:avLst/>
        </a:prstGeom>
        <a:noFill/>
        <a:ln w="9525" algn="ctr">
          <a:miter lim="800000"/>
          <a:headEnd/>
          <a:tailEnd/>
        </a:ln>
      </xdr:spPr>
    </xdr:pic>
    <xdr:clientData/>
  </xdr:twoCellAnchor>
  <xdr:twoCellAnchor editAs="oneCell">
    <xdr:from>
      <xdr:col>3</xdr:col>
      <xdr:colOff>110066</xdr:colOff>
      <xdr:row>2</xdr:row>
      <xdr:rowOff>138642</xdr:rowOff>
    </xdr:from>
    <xdr:to>
      <xdr:col>4</xdr:col>
      <xdr:colOff>259080</xdr:colOff>
      <xdr:row>7</xdr:row>
      <xdr:rowOff>82550</xdr:rowOff>
    </xdr:to>
    <xdr:pic>
      <xdr:nvPicPr>
        <xdr:cNvPr id="11" name="Image 10">
          <a:extLst>
            <a:ext uri="{FF2B5EF4-FFF2-40B4-BE49-F238E27FC236}">
              <a16:creationId xmlns:a16="http://schemas.microsoft.com/office/drawing/2014/main" id="{00000000-0008-0000-7000-00000B000000}"/>
            </a:ext>
          </a:extLst>
        </xdr:cNvPr>
        <xdr:cNvPicPr/>
      </xdr:nvPicPr>
      <xdr:blipFill>
        <a:blip xmlns:r="http://schemas.openxmlformats.org/officeDocument/2006/relationships" r:embed="rId2"/>
        <a:srcRect/>
        <a:stretch>
          <a:fillRect/>
        </a:stretch>
      </xdr:blipFill>
      <xdr:spPr bwMode="auto">
        <a:xfrm>
          <a:off x="5230706" y="519642"/>
          <a:ext cx="941494" cy="1117388"/>
        </a:xfrm>
        <a:prstGeom prst="rect">
          <a:avLst/>
        </a:prstGeom>
        <a:noFill/>
      </xdr:spPr>
    </xdr:pic>
    <xdr:clientData/>
  </xdr:twoCellAnchor>
  <xdr:twoCellAnchor>
    <xdr:from>
      <xdr:col>13</xdr:col>
      <xdr:colOff>466576</xdr:colOff>
      <xdr:row>2</xdr:row>
      <xdr:rowOff>73025</xdr:rowOff>
    </xdr:from>
    <xdr:to>
      <xdr:col>14</xdr:col>
      <xdr:colOff>678243</xdr:colOff>
      <xdr:row>8</xdr:row>
      <xdr:rowOff>21166</xdr:rowOff>
    </xdr:to>
    <xdr:pic>
      <xdr:nvPicPr>
        <xdr:cNvPr id="12" name="Image 11" descr="Armoirievv">
          <a:extLst>
            <a:ext uri="{FF2B5EF4-FFF2-40B4-BE49-F238E27FC236}">
              <a16:creationId xmlns:a16="http://schemas.microsoft.com/office/drawing/2014/main" id="{00000000-0008-0000-7000-00000C000000}"/>
            </a:ext>
          </a:extLst>
        </xdr:cNvPr>
        <xdr:cNvPicPr>
          <a:picLocks noChangeAspect="1" noChangeArrowheads="1"/>
        </xdr:cNvPicPr>
      </xdr:nvPicPr>
      <xdr:blipFill>
        <a:blip xmlns:r="http://schemas.openxmlformats.org/officeDocument/2006/relationships" r:embed="rId1" cstate="print"/>
        <a:srcRect/>
        <a:stretch>
          <a:fillRect/>
        </a:stretch>
      </xdr:blipFill>
      <xdr:spPr bwMode="auto">
        <a:xfrm>
          <a:off x="13512016" y="454025"/>
          <a:ext cx="1004147" cy="1296881"/>
        </a:xfrm>
        <a:prstGeom prst="rect">
          <a:avLst/>
        </a:prstGeom>
        <a:noFill/>
        <a:ln w="9525" algn="ctr">
          <a:miter lim="800000"/>
          <a:headEnd/>
          <a:tailEnd/>
        </a:ln>
      </xdr:spPr>
    </xdr:pic>
    <xdr:clientData/>
  </xdr:twoCellAnchor>
  <xdr:twoCellAnchor editAs="oneCell">
    <xdr:from>
      <xdr:col>3</xdr:col>
      <xdr:colOff>110066</xdr:colOff>
      <xdr:row>2</xdr:row>
      <xdr:rowOff>138642</xdr:rowOff>
    </xdr:from>
    <xdr:to>
      <xdr:col>4</xdr:col>
      <xdr:colOff>259080</xdr:colOff>
      <xdr:row>7</xdr:row>
      <xdr:rowOff>82550</xdr:rowOff>
    </xdr:to>
    <xdr:pic>
      <xdr:nvPicPr>
        <xdr:cNvPr id="13" name="Image 12">
          <a:extLst>
            <a:ext uri="{FF2B5EF4-FFF2-40B4-BE49-F238E27FC236}">
              <a16:creationId xmlns:a16="http://schemas.microsoft.com/office/drawing/2014/main" id="{00000000-0008-0000-7000-00000D000000}"/>
            </a:ext>
          </a:extLst>
        </xdr:cNvPr>
        <xdr:cNvPicPr/>
      </xdr:nvPicPr>
      <xdr:blipFill>
        <a:blip xmlns:r="http://schemas.openxmlformats.org/officeDocument/2006/relationships" r:embed="rId2"/>
        <a:srcRect/>
        <a:stretch>
          <a:fillRect/>
        </a:stretch>
      </xdr:blipFill>
      <xdr:spPr bwMode="auto">
        <a:xfrm>
          <a:off x="5230706" y="519642"/>
          <a:ext cx="941494" cy="1117388"/>
        </a:xfrm>
        <a:prstGeom prst="rect">
          <a:avLst/>
        </a:prstGeom>
        <a:noFill/>
      </xdr:spPr>
    </xdr:pic>
    <xdr:clientData/>
  </xdr:twoCellAnchor>
</xdr:wsDr>
</file>

<file path=xl/drawings/drawing114.xml><?xml version="1.0" encoding="utf-8"?>
<xdr:wsDr xmlns:xdr="http://schemas.openxmlformats.org/drawingml/2006/spreadsheetDrawing" xmlns:a="http://schemas.openxmlformats.org/drawingml/2006/main">
  <xdr:twoCellAnchor>
    <xdr:from>
      <xdr:col>13</xdr:col>
      <xdr:colOff>348194</xdr:colOff>
      <xdr:row>2</xdr:row>
      <xdr:rowOff>44450</xdr:rowOff>
    </xdr:from>
    <xdr:to>
      <xdr:col>15</xdr:col>
      <xdr:colOff>57151</xdr:colOff>
      <xdr:row>6</xdr:row>
      <xdr:rowOff>139929</xdr:rowOff>
    </xdr:to>
    <xdr:pic>
      <xdr:nvPicPr>
        <xdr:cNvPr id="2" name="Image 1" descr="Armoirievv">
          <a:extLst>
            <a:ext uri="{FF2B5EF4-FFF2-40B4-BE49-F238E27FC236}">
              <a16:creationId xmlns:a16="http://schemas.microsoft.com/office/drawing/2014/main" id="{00000000-0008-0000-7100-000002000000}"/>
            </a:ext>
          </a:extLst>
        </xdr:cNvPr>
        <xdr:cNvPicPr>
          <a:picLocks noChangeAspect="1" noChangeArrowheads="1"/>
        </xdr:cNvPicPr>
      </xdr:nvPicPr>
      <xdr:blipFill>
        <a:blip xmlns:r="http://schemas.openxmlformats.org/officeDocument/2006/relationships" r:embed="rId1" cstate="print"/>
        <a:srcRect/>
        <a:stretch>
          <a:fillRect/>
        </a:stretch>
      </xdr:blipFill>
      <xdr:spPr bwMode="auto">
        <a:xfrm>
          <a:off x="10886654" y="425450"/>
          <a:ext cx="1011977" cy="1093699"/>
        </a:xfrm>
        <a:prstGeom prst="rect">
          <a:avLst/>
        </a:prstGeom>
        <a:noFill/>
        <a:ln w="9525" algn="ctr">
          <a:miter lim="800000"/>
          <a:headEnd/>
          <a:tailEnd/>
        </a:ln>
      </xdr:spPr>
    </xdr:pic>
    <xdr:clientData/>
  </xdr:twoCellAnchor>
  <xdr:twoCellAnchor editAs="oneCell">
    <xdr:from>
      <xdr:col>3</xdr:col>
      <xdr:colOff>110066</xdr:colOff>
      <xdr:row>2</xdr:row>
      <xdr:rowOff>138642</xdr:rowOff>
    </xdr:from>
    <xdr:to>
      <xdr:col>4</xdr:col>
      <xdr:colOff>495300</xdr:colOff>
      <xdr:row>6</xdr:row>
      <xdr:rowOff>6350</xdr:rowOff>
    </xdr:to>
    <xdr:pic>
      <xdr:nvPicPr>
        <xdr:cNvPr id="3" name="Image 2">
          <a:extLst>
            <a:ext uri="{FF2B5EF4-FFF2-40B4-BE49-F238E27FC236}">
              <a16:creationId xmlns:a16="http://schemas.microsoft.com/office/drawing/2014/main" id="{00000000-0008-0000-7100-000003000000}"/>
            </a:ext>
          </a:extLst>
        </xdr:cNvPr>
        <xdr:cNvPicPr/>
      </xdr:nvPicPr>
      <xdr:blipFill>
        <a:blip xmlns:r="http://schemas.openxmlformats.org/officeDocument/2006/relationships" r:embed="rId2"/>
        <a:srcRect/>
        <a:stretch>
          <a:fillRect/>
        </a:stretch>
      </xdr:blipFill>
      <xdr:spPr bwMode="auto">
        <a:xfrm>
          <a:off x="4887806" y="519642"/>
          <a:ext cx="941494" cy="865928"/>
        </a:xfrm>
        <a:prstGeom prst="rect">
          <a:avLst/>
        </a:prstGeom>
        <a:noFill/>
      </xdr:spPr>
    </xdr:pic>
    <xdr:clientData/>
  </xdr:twoCellAnchor>
  <xdr:twoCellAnchor>
    <xdr:from>
      <xdr:col>13</xdr:col>
      <xdr:colOff>348194</xdr:colOff>
      <xdr:row>2</xdr:row>
      <xdr:rowOff>44450</xdr:rowOff>
    </xdr:from>
    <xdr:to>
      <xdr:col>15</xdr:col>
      <xdr:colOff>57151</xdr:colOff>
      <xdr:row>6</xdr:row>
      <xdr:rowOff>139929</xdr:rowOff>
    </xdr:to>
    <xdr:pic>
      <xdr:nvPicPr>
        <xdr:cNvPr id="4" name="Image 3" descr="Armoirievv">
          <a:extLst>
            <a:ext uri="{FF2B5EF4-FFF2-40B4-BE49-F238E27FC236}">
              <a16:creationId xmlns:a16="http://schemas.microsoft.com/office/drawing/2014/main" id="{00000000-0008-0000-7100-000004000000}"/>
            </a:ext>
          </a:extLst>
        </xdr:cNvPr>
        <xdr:cNvPicPr>
          <a:picLocks noChangeAspect="1" noChangeArrowheads="1"/>
        </xdr:cNvPicPr>
      </xdr:nvPicPr>
      <xdr:blipFill>
        <a:blip xmlns:r="http://schemas.openxmlformats.org/officeDocument/2006/relationships" r:embed="rId1" cstate="print"/>
        <a:srcRect/>
        <a:stretch>
          <a:fillRect/>
        </a:stretch>
      </xdr:blipFill>
      <xdr:spPr bwMode="auto">
        <a:xfrm>
          <a:off x="10886654" y="425450"/>
          <a:ext cx="1011977" cy="1093699"/>
        </a:xfrm>
        <a:prstGeom prst="rect">
          <a:avLst/>
        </a:prstGeom>
        <a:noFill/>
        <a:ln w="9525" algn="ctr">
          <a:miter lim="800000"/>
          <a:headEnd/>
          <a:tailEnd/>
        </a:ln>
      </xdr:spPr>
    </xdr:pic>
    <xdr:clientData/>
  </xdr:twoCellAnchor>
  <xdr:twoCellAnchor editAs="oneCell">
    <xdr:from>
      <xdr:col>3</xdr:col>
      <xdr:colOff>110066</xdr:colOff>
      <xdr:row>2</xdr:row>
      <xdr:rowOff>138642</xdr:rowOff>
    </xdr:from>
    <xdr:to>
      <xdr:col>4</xdr:col>
      <xdr:colOff>495300</xdr:colOff>
      <xdr:row>6</xdr:row>
      <xdr:rowOff>6350</xdr:rowOff>
    </xdr:to>
    <xdr:pic>
      <xdr:nvPicPr>
        <xdr:cNvPr id="5" name="Image 4">
          <a:extLst>
            <a:ext uri="{FF2B5EF4-FFF2-40B4-BE49-F238E27FC236}">
              <a16:creationId xmlns:a16="http://schemas.microsoft.com/office/drawing/2014/main" id="{00000000-0008-0000-7100-000005000000}"/>
            </a:ext>
          </a:extLst>
        </xdr:cNvPr>
        <xdr:cNvPicPr/>
      </xdr:nvPicPr>
      <xdr:blipFill>
        <a:blip xmlns:r="http://schemas.openxmlformats.org/officeDocument/2006/relationships" r:embed="rId2"/>
        <a:srcRect/>
        <a:stretch>
          <a:fillRect/>
        </a:stretch>
      </xdr:blipFill>
      <xdr:spPr bwMode="auto">
        <a:xfrm>
          <a:off x="4887806" y="519642"/>
          <a:ext cx="941494" cy="865928"/>
        </a:xfrm>
        <a:prstGeom prst="rect">
          <a:avLst/>
        </a:prstGeom>
        <a:noFill/>
      </xdr:spPr>
    </xdr:pic>
    <xdr:clientData/>
  </xdr:twoCellAnchor>
  <xdr:twoCellAnchor>
    <xdr:from>
      <xdr:col>13</xdr:col>
      <xdr:colOff>348194</xdr:colOff>
      <xdr:row>2</xdr:row>
      <xdr:rowOff>44450</xdr:rowOff>
    </xdr:from>
    <xdr:to>
      <xdr:col>15</xdr:col>
      <xdr:colOff>57151</xdr:colOff>
      <xdr:row>6</xdr:row>
      <xdr:rowOff>139929</xdr:rowOff>
    </xdr:to>
    <xdr:pic>
      <xdr:nvPicPr>
        <xdr:cNvPr id="6" name="Image 1" descr="Armoirievv">
          <a:extLst>
            <a:ext uri="{FF2B5EF4-FFF2-40B4-BE49-F238E27FC236}">
              <a16:creationId xmlns:a16="http://schemas.microsoft.com/office/drawing/2014/main" id="{00000000-0008-0000-7100-000006000000}"/>
            </a:ext>
          </a:extLst>
        </xdr:cNvPr>
        <xdr:cNvPicPr>
          <a:picLocks noChangeAspect="1" noChangeArrowheads="1"/>
        </xdr:cNvPicPr>
      </xdr:nvPicPr>
      <xdr:blipFill>
        <a:blip xmlns:r="http://schemas.openxmlformats.org/officeDocument/2006/relationships" r:embed="rId1" cstate="print"/>
        <a:srcRect/>
        <a:stretch>
          <a:fillRect/>
        </a:stretch>
      </xdr:blipFill>
      <xdr:spPr bwMode="auto">
        <a:xfrm>
          <a:off x="10886654" y="425450"/>
          <a:ext cx="1011977" cy="1093699"/>
        </a:xfrm>
        <a:prstGeom prst="rect">
          <a:avLst/>
        </a:prstGeom>
        <a:noFill/>
        <a:ln w="9525" algn="ctr">
          <a:miter lim="800000"/>
          <a:headEnd/>
          <a:tailEnd/>
        </a:ln>
      </xdr:spPr>
    </xdr:pic>
    <xdr:clientData/>
  </xdr:twoCellAnchor>
  <xdr:twoCellAnchor editAs="oneCell">
    <xdr:from>
      <xdr:col>3</xdr:col>
      <xdr:colOff>110066</xdr:colOff>
      <xdr:row>2</xdr:row>
      <xdr:rowOff>138642</xdr:rowOff>
    </xdr:from>
    <xdr:to>
      <xdr:col>4</xdr:col>
      <xdr:colOff>495300</xdr:colOff>
      <xdr:row>6</xdr:row>
      <xdr:rowOff>6350</xdr:rowOff>
    </xdr:to>
    <xdr:pic>
      <xdr:nvPicPr>
        <xdr:cNvPr id="7" name="Image 6">
          <a:extLst>
            <a:ext uri="{FF2B5EF4-FFF2-40B4-BE49-F238E27FC236}">
              <a16:creationId xmlns:a16="http://schemas.microsoft.com/office/drawing/2014/main" id="{00000000-0008-0000-7100-000007000000}"/>
            </a:ext>
          </a:extLst>
        </xdr:cNvPr>
        <xdr:cNvPicPr/>
      </xdr:nvPicPr>
      <xdr:blipFill>
        <a:blip xmlns:r="http://schemas.openxmlformats.org/officeDocument/2006/relationships" r:embed="rId2"/>
        <a:srcRect/>
        <a:stretch>
          <a:fillRect/>
        </a:stretch>
      </xdr:blipFill>
      <xdr:spPr bwMode="auto">
        <a:xfrm>
          <a:off x="4887806" y="519642"/>
          <a:ext cx="941494" cy="865928"/>
        </a:xfrm>
        <a:prstGeom prst="rect">
          <a:avLst/>
        </a:prstGeom>
        <a:noFill/>
      </xdr:spPr>
    </xdr:pic>
    <xdr:clientData/>
  </xdr:twoCellAnchor>
  <xdr:twoCellAnchor>
    <xdr:from>
      <xdr:col>13</xdr:col>
      <xdr:colOff>348194</xdr:colOff>
      <xdr:row>2</xdr:row>
      <xdr:rowOff>44450</xdr:rowOff>
    </xdr:from>
    <xdr:to>
      <xdr:col>15</xdr:col>
      <xdr:colOff>57151</xdr:colOff>
      <xdr:row>6</xdr:row>
      <xdr:rowOff>139929</xdr:rowOff>
    </xdr:to>
    <xdr:pic>
      <xdr:nvPicPr>
        <xdr:cNvPr id="8" name="Image 7" descr="Armoirievv">
          <a:extLst>
            <a:ext uri="{FF2B5EF4-FFF2-40B4-BE49-F238E27FC236}">
              <a16:creationId xmlns:a16="http://schemas.microsoft.com/office/drawing/2014/main" id="{00000000-0008-0000-7100-000008000000}"/>
            </a:ext>
          </a:extLst>
        </xdr:cNvPr>
        <xdr:cNvPicPr>
          <a:picLocks noChangeAspect="1" noChangeArrowheads="1"/>
        </xdr:cNvPicPr>
      </xdr:nvPicPr>
      <xdr:blipFill>
        <a:blip xmlns:r="http://schemas.openxmlformats.org/officeDocument/2006/relationships" r:embed="rId1" cstate="print"/>
        <a:srcRect/>
        <a:stretch>
          <a:fillRect/>
        </a:stretch>
      </xdr:blipFill>
      <xdr:spPr bwMode="auto">
        <a:xfrm>
          <a:off x="10886654" y="425450"/>
          <a:ext cx="1011977" cy="1093699"/>
        </a:xfrm>
        <a:prstGeom prst="rect">
          <a:avLst/>
        </a:prstGeom>
        <a:noFill/>
        <a:ln w="9525" algn="ctr">
          <a:miter lim="800000"/>
          <a:headEnd/>
          <a:tailEnd/>
        </a:ln>
      </xdr:spPr>
    </xdr:pic>
    <xdr:clientData/>
  </xdr:twoCellAnchor>
  <xdr:twoCellAnchor editAs="oneCell">
    <xdr:from>
      <xdr:col>3</xdr:col>
      <xdr:colOff>110066</xdr:colOff>
      <xdr:row>2</xdr:row>
      <xdr:rowOff>138642</xdr:rowOff>
    </xdr:from>
    <xdr:to>
      <xdr:col>4</xdr:col>
      <xdr:colOff>495300</xdr:colOff>
      <xdr:row>6</xdr:row>
      <xdr:rowOff>6350</xdr:rowOff>
    </xdr:to>
    <xdr:pic>
      <xdr:nvPicPr>
        <xdr:cNvPr id="9" name="Image 8">
          <a:extLst>
            <a:ext uri="{FF2B5EF4-FFF2-40B4-BE49-F238E27FC236}">
              <a16:creationId xmlns:a16="http://schemas.microsoft.com/office/drawing/2014/main" id="{00000000-0008-0000-7100-000009000000}"/>
            </a:ext>
          </a:extLst>
        </xdr:cNvPr>
        <xdr:cNvPicPr/>
      </xdr:nvPicPr>
      <xdr:blipFill>
        <a:blip xmlns:r="http://schemas.openxmlformats.org/officeDocument/2006/relationships" r:embed="rId2"/>
        <a:srcRect/>
        <a:stretch>
          <a:fillRect/>
        </a:stretch>
      </xdr:blipFill>
      <xdr:spPr bwMode="auto">
        <a:xfrm>
          <a:off x="4887806" y="519642"/>
          <a:ext cx="941494" cy="865928"/>
        </a:xfrm>
        <a:prstGeom prst="rect">
          <a:avLst/>
        </a:prstGeom>
        <a:noFill/>
      </xdr:spPr>
    </xdr:pic>
    <xdr:clientData/>
  </xdr:twoCellAnchor>
  <xdr:twoCellAnchor>
    <xdr:from>
      <xdr:col>13</xdr:col>
      <xdr:colOff>348194</xdr:colOff>
      <xdr:row>2</xdr:row>
      <xdr:rowOff>44450</xdr:rowOff>
    </xdr:from>
    <xdr:to>
      <xdr:col>15</xdr:col>
      <xdr:colOff>57151</xdr:colOff>
      <xdr:row>6</xdr:row>
      <xdr:rowOff>139929</xdr:rowOff>
    </xdr:to>
    <xdr:pic>
      <xdr:nvPicPr>
        <xdr:cNvPr id="10" name="Image 9" descr="Armoirievv">
          <a:extLst>
            <a:ext uri="{FF2B5EF4-FFF2-40B4-BE49-F238E27FC236}">
              <a16:creationId xmlns:a16="http://schemas.microsoft.com/office/drawing/2014/main" id="{00000000-0008-0000-7100-00000A000000}"/>
            </a:ext>
          </a:extLst>
        </xdr:cNvPr>
        <xdr:cNvPicPr>
          <a:picLocks noChangeAspect="1" noChangeArrowheads="1"/>
        </xdr:cNvPicPr>
      </xdr:nvPicPr>
      <xdr:blipFill>
        <a:blip xmlns:r="http://schemas.openxmlformats.org/officeDocument/2006/relationships" r:embed="rId1" cstate="print"/>
        <a:srcRect/>
        <a:stretch>
          <a:fillRect/>
        </a:stretch>
      </xdr:blipFill>
      <xdr:spPr bwMode="auto">
        <a:xfrm>
          <a:off x="10886654" y="425450"/>
          <a:ext cx="1011977" cy="1093699"/>
        </a:xfrm>
        <a:prstGeom prst="rect">
          <a:avLst/>
        </a:prstGeom>
        <a:noFill/>
        <a:ln w="9525" algn="ctr">
          <a:miter lim="800000"/>
          <a:headEnd/>
          <a:tailEnd/>
        </a:ln>
      </xdr:spPr>
    </xdr:pic>
    <xdr:clientData/>
  </xdr:twoCellAnchor>
  <xdr:twoCellAnchor editAs="oneCell">
    <xdr:from>
      <xdr:col>3</xdr:col>
      <xdr:colOff>110066</xdr:colOff>
      <xdr:row>2</xdr:row>
      <xdr:rowOff>138642</xdr:rowOff>
    </xdr:from>
    <xdr:to>
      <xdr:col>4</xdr:col>
      <xdr:colOff>495300</xdr:colOff>
      <xdr:row>6</xdr:row>
      <xdr:rowOff>6350</xdr:rowOff>
    </xdr:to>
    <xdr:pic>
      <xdr:nvPicPr>
        <xdr:cNvPr id="11" name="Image 10">
          <a:extLst>
            <a:ext uri="{FF2B5EF4-FFF2-40B4-BE49-F238E27FC236}">
              <a16:creationId xmlns:a16="http://schemas.microsoft.com/office/drawing/2014/main" id="{00000000-0008-0000-7100-00000B000000}"/>
            </a:ext>
          </a:extLst>
        </xdr:cNvPr>
        <xdr:cNvPicPr/>
      </xdr:nvPicPr>
      <xdr:blipFill>
        <a:blip xmlns:r="http://schemas.openxmlformats.org/officeDocument/2006/relationships" r:embed="rId2"/>
        <a:srcRect/>
        <a:stretch>
          <a:fillRect/>
        </a:stretch>
      </xdr:blipFill>
      <xdr:spPr bwMode="auto">
        <a:xfrm>
          <a:off x="4887806" y="519642"/>
          <a:ext cx="941494" cy="865928"/>
        </a:xfrm>
        <a:prstGeom prst="rect">
          <a:avLst/>
        </a:prstGeom>
        <a:noFill/>
      </xdr:spPr>
    </xdr:pic>
    <xdr:clientData/>
  </xdr:twoCellAnchor>
</xdr:wsDr>
</file>

<file path=xl/drawings/drawing115.xml><?xml version="1.0" encoding="utf-8"?>
<xdr:wsDr xmlns:xdr="http://schemas.openxmlformats.org/drawingml/2006/spreadsheetDrawing" xmlns:a="http://schemas.openxmlformats.org/drawingml/2006/main">
  <xdr:twoCellAnchor>
    <xdr:from>
      <xdr:col>13</xdr:col>
      <xdr:colOff>466576</xdr:colOff>
      <xdr:row>2</xdr:row>
      <xdr:rowOff>73025</xdr:rowOff>
    </xdr:from>
    <xdr:to>
      <xdr:col>14</xdr:col>
      <xdr:colOff>678243</xdr:colOff>
      <xdr:row>8</xdr:row>
      <xdr:rowOff>21166</xdr:rowOff>
    </xdr:to>
    <xdr:pic>
      <xdr:nvPicPr>
        <xdr:cNvPr id="2" name="Image 1" descr="Armoirievv">
          <a:extLst>
            <a:ext uri="{FF2B5EF4-FFF2-40B4-BE49-F238E27FC236}">
              <a16:creationId xmlns:a16="http://schemas.microsoft.com/office/drawing/2014/main" id="{00000000-0008-0000-7200-000002000000}"/>
            </a:ext>
          </a:extLst>
        </xdr:cNvPr>
        <xdr:cNvPicPr>
          <a:picLocks noChangeAspect="1" noChangeArrowheads="1"/>
        </xdr:cNvPicPr>
      </xdr:nvPicPr>
      <xdr:blipFill>
        <a:blip xmlns:r="http://schemas.openxmlformats.org/officeDocument/2006/relationships" r:embed="rId1" cstate="print"/>
        <a:srcRect/>
        <a:stretch>
          <a:fillRect/>
        </a:stretch>
      </xdr:blipFill>
      <xdr:spPr bwMode="auto">
        <a:xfrm>
          <a:off x="13512016" y="454025"/>
          <a:ext cx="1004147" cy="1296881"/>
        </a:xfrm>
        <a:prstGeom prst="rect">
          <a:avLst/>
        </a:prstGeom>
        <a:noFill/>
        <a:ln w="9525" algn="ctr">
          <a:miter lim="800000"/>
          <a:headEnd/>
          <a:tailEnd/>
        </a:ln>
      </xdr:spPr>
    </xdr:pic>
    <xdr:clientData/>
  </xdr:twoCellAnchor>
  <xdr:twoCellAnchor editAs="oneCell">
    <xdr:from>
      <xdr:col>3</xdr:col>
      <xdr:colOff>110066</xdr:colOff>
      <xdr:row>2</xdr:row>
      <xdr:rowOff>138642</xdr:rowOff>
    </xdr:from>
    <xdr:to>
      <xdr:col>4</xdr:col>
      <xdr:colOff>259080</xdr:colOff>
      <xdr:row>7</xdr:row>
      <xdr:rowOff>82550</xdr:rowOff>
    </xdr:to>
    <xdr:pic>
      <xdr:nvPicPr>
        <xdr:cNvPr id="3" name="Image 2">
          <a:extLst>
            <a:ext uri="{FF2B5EF4-FFF2-40B4-BE49-F238E27FC236}">
              <a16:creationId xmlns:a16="http://schemas.microsoft.com/office/drawing/2014/main" id="{00000000-0008-0000-7200-000003000000}"/>
            </a:ext>
          </a:extLst>
        </xdr:cNvPr>
        <xdr:cNvPicPr/>
      </xdr:nvPicPr>
      <xdr:blipFill>
        <a:blip xmlns:r="http://schemas.openxmlformats.org/officeDocument/2006/relationships" r:embed="rId2"/>
        <a:srcRect/>
        <a:stretch>
          <a:fillRect/>
        </a:stretch>
      </xdr:blipFill>
      <xdr:spPr bwMode="auto">
        <a:xfrm>
          <a:off x="5230706" y="519642"/>
          <a:ext cx="941494" cy="1117388"/>
        </a:xfrm>
        <a:prstGeom prst="rect">
          <a:avLst/>
        </a:prstGeom>
        <a:noFill/>
      </xdr:spPr>
    </xdr:pic>
    <xdr:clientData/>
  </xdr:twoCellAnchor>
  <xdr:twoCellAnchor>
    <xdr:from>
      <xdr:col>13</xdr:col>
      <xdr:colOff>466576</xdr:colOff>
      <xdr:row>2</xdr:row>
      <xdr:rowOff>73025</xdr:rowOff>
    </xdr:from>
    <xdr:to>
      <xdr:col>14</xdr:col>
      <xdr:colOff>678243</xdr:colOff>
      <xdr:row>8</xdr:row>
      <xdr:rowOff>21166</xdr:rowOff>
    </xdr:to>
    <xdr:pic>
      <xdr:nvPicPr>
        <xdr:cNvPr id="4" name="Image 3" descr="Armoirievv">
          <a:extLst>
            <a:ext uri="{FF2B5EF4-FFF2-40B4-BE49-F238E27FC236}">
              <a16:creationId xmlns:a16="http://schemas.microsoft.com/office/drawing/2014/main" id="{00000000-0008-0000-7200-000004000000}"/>
            </a:ext>
          </a:extLst>
        </xdr:cNvPr>
        <xdr:cNvPicPr>
          <a:picLocks noChangeAspect="1" noChangeArrowheads="1"/>
        </xdr:cNvPicPr>
      </xdr:nvPicPr>
      <xdr:blipFill>
        <a:blip xmlns:r="http://schemas.openxmlformats.org/officeDocument/2006/relationships" r:embed="rId1" cstate="print"/>
        <a:srcRect/>
        <a:stretch>
          <a:fillRect/>
        </a:stretch>
      </xdr:blipFill>
      <xdr:spPr bwMode="auto">
        <a:xfrm>
          <a:off x="13512016" y="454025"/>
          <a:ext cx="1004147" cy="1296881"/>
        </a:xfrm>
        <a:prstGeom prst="rect">
          <a:avLst/>
        </a:prstGeom>
        <a:noFill/>
        <a:ln w="9525" algn="ctr">
          <a:miter lim="800000"/>
          <a:headEnd/>
          <a:tailEnd/>
        </a:ln>
      </xdr:spPr>
    </xdr:pic>
    <xdr:clientData/>
  </xdr:twoCellAnchor>
  <xdr:twoCellAnchor editAs="oneCell">
    <xdr:from>
      <xdr:col>3</xdr:col>
      <xdr:colOff>110066</xdr:colOff>
      <xdr:row>2</xdr:row>
      <xdr:rowOff>138642</xdr:rowOff>
    </xdr:from>
    <xdr:to>
      <xdr:col>4</xdr:col>
      <xdr:colOff>259080</xdr:colOff>
      <xdr:row>7</xdr:row>
      <xdr:rowOff>82550</xdr:rowOff>
    </xdr:to>
    <xdr:pic>
      <xdr:nvPicPr>
        <xdr:cNvPr id="5" name="Image 4">
          <a:extLst>
            <a:ext uri="{FF2B5EF4-FFF2-40B4-BE49-F238E27FC236}">
              <a16:creationId xmlns:a16="http://schemas.microsoft.com/office/drawing/2014/main" id="{00000000-0008-0000-7200-000005000000}"/>
            </a:ext>
          </a:extLst>
        </xdr:cNvPr>
        <xdr:cNvPicPr/>
      </xdr:nvPicPr>
      <xdr:blipFill>
        <a:blip xmlns:r="http://schemas.openxmlformats.org/officeDocument/2006/relationships" r:embed="rId2"/>
        <a:srcRect/>
        <a:stretch>
          <a:fillRect/>
        </a:stretch>
      </xdr:blipFill>
      <xdr:spPr bwMode="auto">
        <a:xfrm>
          <a:off x="5230706" y="519642"/>
          <a:ext cx="941494" cy="1117388"/>
        </a:xfrm>
        <a:prstGeom prst="rect">
          <a:avLst/>
        </a:prstGeom>
        <a:noFill/>
      </xdr:spPr>
    </xdr:pic>
    <xdr:clientData/>
  </xdr:twoCellAnchor>
  <xdr:twoCellAnchor>
    <xdr:from>
      <xdr:col>13</xdr:col>
      <xdr:colOff>466576</xdr:colOff>
      <xdr:row>2</xdr:row>
      <xdr:rowOff>73025</xdr:rowOff>
    </xdr:from>
    <xdr:to>
      <xdr:col>14</xdr:col>
      <xdr:colOff>678243</xdr:colOff>
      <xdr:row>8</xdr:row>
      <xdr:rowOff>21166</xdr:rowOff>
    </xdr:to>
    <xdr:pic>
      <xdr:nvPicPr>
        <xdr:cNvPr id="6" name="Image 5" descr="Armoirievv">
          <a:extLst>
            <a:ext uri="{FF2B5EF4-FFF2-40B4-BE49-F238E27FC236}">
              <a16:creationId xmlns:a16="http://schemas.microsoft.com/office/drawing/2014/main" id="{00000000-0008-0000-7200-000006000000}"/>
            </a:ext>
          </a:extLst>
        </xdr:cNvPr>
        <xdr:cNvPicPr>
          <a:picLocks noChangeAspect="1" noChangeArrowheads="1"/>
        </xdr:cNvPicPr>
      </xdr:nvPicPr>
      <xdr:blipFill>
        <a:blip xmlns:r="http://schemas.openxmlformats.org/officeDocument/2006/relationships" r:embed="rId1" cstate="print"/>
        <a:srcRect/>
        <a:stretch>
          <a:fillRect/>
        </a:stretch>
      </xdr:blipFill>
      <xdr:spPr bwMode="auto">
        <a:xfrm>
          <a:off x="13512016" y="454025"/>
          <a:ext cx="1004147" cy="1296881"/>
        </a:xfrm>
        <a:prstGeom prst="rect">
          <a:avLst/>
        </a:prstGeom>
        <a:noFill/>
        <a:ln w="9525" algn="ctr">
          <a:miter lim="800000"/>
          <a:headEnd/>
          <a:tailEnd/>
        </a:ln>
      </xdr:spPr>
    </xdr:pic>
    <xdr:clientData/>
  </xdr:twoCellAnchor>
  <xdr:twoCellAnchor editAs="oneCell">
    <xdr:from>
      <xdr:col>3</xdr:col>
      <xdr:colOff>110066</xdr:colOff>
      <xdr:row>2</xdr:row>
      <xdr:rowOff>138642</xdr:rowOff>
    </xdr:from>
    <xdr:to>
      <xdr:col>4</xdr:col>
      <xdr:colOff>259080</xdr:colOff>
      <xdr:row>7</xdr:row>
      <xdr:rowOff>82550</xdr:rowOff>
    </xdr:to>
    <xdr:pic>
      <xdr:nvPicPr>
        <xdr:cNvPr id="7" name="Image 6">
          <a:extLst>
            <a:ext uri="{FF2B5EF4-FFF2-40B4-BE49-F238E27FC236}">
              <a16:creationId xmlns:a16="http://schemas.microsoft.com/office/drawing/2014/main" id="{00000000-0008-0000-7200-000007000000}"/>
            </a:ext>
          </a:extLst>
        </xdr:cNvPr>
        <xdr:cNvPicPr/>
      </xdr:nvPicPr>
      <xdr:blipFill>
        <a:blip xmlns:r="http://schemas.openxmlformats.org/officeDocument/2006/relationships" r:embed="rId2"/>
        <a:srcRect/>
        <a:stretch>
          <a:fillRect/>
        </a:stretch>
      </xdr:blipFill>
      <xdr:spPr bwMode="auto">
        <a:xfrm>
          <a:off x="5230706" y="519642"/>
          <a:ext cx="941494" cy="1117388"/>
        </a:xfrm>
        <a:prstGeom prst="rect">
          <a:avLst/>
        </a:prstGeom>
        <a:noFill/>
      </xdr:spPr>
    </xdr:pic>
    <xdr:clientData/>
  </xdr:twoCellAnchor>
  <xdr:twoCellAnchor>
    <xdr:from>
      <xdr:col>13</xdr:col>
      <xdr:colOff>466576</xdr:colOff>
      <xdr:row>2</xdr:row>
      <xdr:rowOff>73025</xdr:rowOff>
    </xdr:from>
    <xdr:to>
      <xdr:col>14</xdr:col>
      <xdr:colOff>678243</xdr:colOff>
      <xdr:row>8</xdr:row>
      <xdr:rowOff>21166</xdr:rowOff>
    </xdr:to>
    <xdr:pic>
      <xdr:nvPicPr>
        <xdr:cNvPr id="8" name="Image 7" descr="Armoirievv">
          <a:extLst>
            <a:ext uri="{FF2B5EF4-FFF2-40B4-BE49-F238E27FC236}">
              <a16:creationId xmlns:a16="http://schemas.microsoft.com/office/drawing/2014/main" id="{00000000-0008-0000-7200-000008000000}"/>
            </a:ext>
          </a:extLst>
        </xdr:cNvPr>
        <xdr:cNvPicPr>
          <a:picLocks noChangeAspect="1" noChangeArrowheads="1"/>
        </xdr:cNvPicPr>
      </xdr:nvPicPr>
      <xdr:blipFill>
        <a:blip xmlns:r="http://schemas.openxmlformats.org/officeDocument/2006/relationships" r:embed="rId1" cstate="print"/>
        <a:srcRect/>
        <a:stretch>
          <a:fillRect/>
        </a:stretch>
      </xdr:blipFill>
      <xdr:spPr bwMode="auto">
        <a:xfrm>
          <a:off x="13512016" y="454025"/>
          <a:ext cx="1004147" cy="1296881"/>
        </a:xfrm>
        <a:prstGeom prst="rect">
          <a:avLst/>
        </a:prstGeom>
        <a:noFill/>
        <a:ln w="9525" algn="ctr">
          <a:miter lim="800000"/>
          <a:headEnd/>
          <a:tailEnd/>
        </a:ln>
      </xdr:spPr>
    </xdr:pic>
    <xdr:clientData/>
  </xdr:twoCellAnchor>
  <xdr:twoCellAnchor editAs="oneCell">
    <xdr:from>
      <xdr:col>3</xdr:col>
      <xdr:colOff>110066</xdr:colOff>
      <xdr:row>2</xdr:row>
      <xdr:rowOff>138642</xdr:rowOff>
    </xdr:from>
    <xdr:to>
      <xdr:col>4</xdr:col>
      <xdr:colOff>259080</xdr:colOff>
      <xdr:row>7</xdr:row>
      <xdr:rowOff>82550</xdr:rowOff>
    </xdr:to>
    <xdr:pic>
      <xdr:nvPicPr>
        <xdr:cNvPr id="9" name="Image 8">
          <a:extLst>
            <a:ext uri="{FF2B5EF4-FFF2-40B4-BE49-F238E27FC236}">
              <a16:creationId xmlns:a16="http://schemas.microsoft.com/office/drawing/2014/main" id="{00000000-0008-0000-7200-000009000000}"/>
            </a:ext>
          </a:extLst>
        </xdr:cNvPr>
        <xdr:cNvPicPr/>
      </xdr:nvPicPr>
      <xdr:blipFill>
        <a:blip xmlns:r="http://schemas.openxmlformats.org/officeDocument/2006/relationships" r:embed="rId2"/>
        <a:srcRect/>
        <a:stretch>
          <a:fillRect/>
        </a:stretch>
      </xdr:blipFill>
      <xdr:spPr bwMode="auto">
        <a:xfrm>
          <a:off x="5230706" y="519642"/>
          <a:ext cx="941494" cy="1117388"/>
        </a:xfrm>
        <a:prstGeom prst="rect">
          <a:avLst/>
        </a:prstGeom>
        <a:noFill/>
      </xdr:spPr>
    </xdr:pic>
    <xdr:clientData/>
  </xdr:twoCellAnchor>
  <xdr:twoCellAnchor>
    <xdr:from>
      <xdr:col>13</xdr:col>
      <xdr:colOff>466576</xdr:colOff>
      <xdr:row>2</xdr:row>
      <xdr:rowOff>73025</xdr:rowOff>
    </xdr:from>
    <xdr:to>
      <xdr:col>14</xdr:col>
      <xdr:colOff>678243</xdr:colOff>
      <xdr:row>8</xdr:row>
      <xdr:rowOff>21166</xdr:rowOff>
    </xdr:to>
    <xdr:pic>
      <xdr:nvPicPr>
        <xdr:cNvPr id="10" name="Image 9" descr="Armoirievv">
          <a:extLst>
            <a:ext uri="{FF2B5EF4-FFF2-40B4-BE49-F238E27FC236}">
              <a16:creationId xmlns:a16="http://schemas.microsoft.com/office/drawing/2014/main" id="{00000000-0008-0000-7200-00000A000000}"/>
            </a:ext>
          </a:extLst>
        </xdr:cNvPr>
        <xdr:cNvPicPr>
          <a:picLocks noChangeAspect="1" noChangeArrowheads="1"/>
        </xdr:cNvPicPr>
      </xdr:nvPicPr>
      <xdr:blipFill>
        <a:blip xmlns:r="http://schemas.openxmlformats.org/officeDocument/2006/relationships" r:embed="rId1" cstate="print"/>
        <a:srcRect/>
        <a:stretch>
          <a:fillRect/>
        </a:stretch>
      </xdr:blipFill>
      <xdr:spPr bwMode="auto">
        <a:xfrm>
          <a:off x="13512016" y="454025"/>
          <a:ext cx="1004147" cy="1296881"/>
        </a:xfrm>
        <a:prstGeom prst="rect">
          <a:avLst/>
        </a:prstGeom>
        <a:noFill/>
        <a:ln w="9525" algn="ctr">
          <a:miter lim="800000"/>
          <a:headEnd/>
          <a:tailEnd/>
        </a:ln>
      </xdr:spPr>
    </xdr:pic>
    <xdr:clientData/>
  </xdr:twoCellAnchor>
  <xdr:twoCellAnchor editAs="oneCell">
    <xdr:from>
      <xdr:col>3</xdr:col>
      <xdr:colOff>110066</xdr:colOff>
      <xdr:row>2</xdr:row>
      <xdr:rowOff>138642</xdr:rowOff>
    </xdr:from>
    <xdr:to>
      <xdr:col>4</xdr:col>
      <xdr:colOff>259080</xdr:colOff>
      <xdr:row>7</xdr:row>
      <xdr:rowOff>82550</xdr:rowOff>
    </xdr:to>
    <xdr:pic>
      <xdr:nvPicPr>
        <xdr:cNvPr id="11" name="Image 10">
          <a:extLst>
            <a:ext uri="{FF2B5EF4-FFF2-40B4-BE49-F238E27FC236}">
              <a16:creationId xmlns:a16="http://schemas.microsoft.com/office/drawing/2014/main" id="{00000000-0008-0000-7200-00000B000000}"/>
            </a:ext>
          </a:extLst>
        </xdr:cNvPr>
        <xdr:cNvPicPr/>
      </xdr:nvPicPr>
      <xdr:blipFill>
        <a:blip xmlns:r="http://schemas.openxmlformats.org/officeDocument/2006/relationships" r:embed="rId2"/>
        <a:srcRect/>
        <a:stretch>
          <a:fillRect/>
        </a:stretch>
      </xdr:blipFill>
      <xdr:spPr bwMode="auto">
        <a:xfrm>
          <a:off x="5230706" y="519642"/>
          <a:ext cx="941494" cy="1117388"/>
        </a:xfrm>
        <a:prstGeom prst="rect">
          <a:avLst/>
        </a:prstGeom>
        <a:noFill/>
      </xdr:spPr>
    </xdr:pic>
    <xdr:clientData/>
  </xdr:twoCellAnchor>
  <xdr:twoCellAnchor>
    <xdr:from>
      <xdr:col>13</xdr:col>
      <xdr:colOff>466576</xdr:colOff>
      <xdr:row>2</xdr:row>
      <xdr:rowOff>73025</xdr:rowOff>
    </xdr:from>
    <xdr:to>
      <xdr:col>14</xdr:col>
      <xdr:colOff>678243</xdr:colOff>
      <xdr:row>8</xdr:row>
      <xdr:rowOff>21166</xdr:rowOff>
    </xdr:to>
    <xdr:pic>
      <xdr:nvPicPr>
        <xdr:cNvPr id="12" name="Image 11" descr="Armoirievv">
          <a:extLst>
            <a:ext uri="{FF2B5EF4-FFF2-40B4-BE49-F238E27FC236}">
              <a16:creationId xmlns:a16="http://schemas.microsoft.com/office/drawing/2014/main" id="{00000000-0008-0000-7200-00000C000000}"/>
            </a:ext>
          </a:extLst>
        </xdr:cNvPr>
        <xdr:cNvPicPr>
          <a:picLocks noChangeAspect="1" noChangeArrowheads="1"/>
        </xdr:cNvPicPr>
      </xdr:nvPicPr>
      <xdr:blipFill>
        <a:blip xmlns:r="http://schemas.openxmlformats.org/officeDocument/2006/relationships" r:embed="rId1" cstate="print"/>
        <a:srcRect/>
        <a:stretch>
          <a:fillRect/>
        </a:stretch>
      </xdr:blipFill>
      <xdr:spPr bwMode="auto">
        <a:xfrm>
          <a:off x="13512016" y="454025"/>
          <a:ext cx="1004147" cy="1296881"/>
        </a:xfrm>
        <a:prstGeom prst="rect">
          <a:avLst/>
        </a:prstGeom>
        <a:noFill/>
        <a:ln w="9525" algn="ctr">
          <a:miter lim="800000"/>
          <a:headEnd/>
          <a:tailEnd/>
        </a:ln>
      </xdr:spPr>
    </xdr:pic>
    <xdr:clientData/>
  </xdr:twoCellAnchor>
  <xdr:twoCellAnchor editAs="oneCell">
    <xdr:from>
      <xdr:col>3</xdr:col>
      <xdr:colOff>110066</xdr:colOff>
      <xdr:row>2</xdr:row>
      <xdr:rowOff>138642</xdr:rowOff>
    </xdr:from>
    <xdr:to>
      <xdr:col>4</xdr:col>
      <xdr:colOff>259080</xdr:colOff>
      <xdr:row>7</xdr:row>
      <xdr:rowOff>82550</xdr:rowOff>
    </xdr:to>
    <xdr:pic>
      <xdr:nvPicPr>
        <xdr:cNvPr id="13" name="Image 12">
          <a:extLst>
            <a:ext uri="{FF2B5EF4-FFF2-40B4-BE49-F238E27FC236}">
              <a16:creationId xmlns:a16="http://schemas.microsoft.com/office/drawing/2014/main" id="{00000000-0008-0000-7200-00000D000000}"/>
            </a:ext>
          </a:extLst>
        </xdr:cNvPr>
        <xdr:cNvPicPr/>
      </xdr:nvPicPr>
      <xdr:blipFill>
        <a:blip xmlns:r="http://schemas.openxmlformats.org/officeDocument/2006/relationships" r:embed="rId2"/>
        <a:srcRect/>
        <a:stretch>
          <a:fillRect/>
        </a:stretch>
      </xdr:blipFill>
      <xdr:spPr bwMode="auto">
        <a:xfrm>
          <a:off x="5230706" y="519642"/>
          <a:ext cx="941494" cy="1117388"/>
        </a:xfrm>
        <a:prstGeom prst="rect">
          <a:avLst/>
        </a:prstGeom>
        <a:noFill/>
      </xdr:spPr>
    </xdr:pic>
    <xdr:clientData/>
  </xdr:twoCellAnchor>
</xdr:wsDr>
</file>

<file path=xl/drawings/drawing116.xml><?xml version="1.0" encoding="utf-8"?>
<xdr:wsDr xmlns:xdr="http://schemas.openxmlformats.org/drawingml/2006/spreadsheetDrawing" xmlns:a="http://schemas.openxmlformats.org/drawingml/2006/main">
  <xdr:twoCellAnchor>
    <xdr:from>
      <xdr:col>13</xdr:col>
      <xdr:colOff>348194</xdr:colOff>
      <xdr:row>2</xdr:row>
      <xdr:rowOff>44450</xdr:rowOff>
    </xdr:from>
    <xdr:to>
      <xdr:col>15</xdr:col>
      <xdr:colOff>57151</xdr:colOff>
      <xdr:row>6</xdr:row>
      <xdr:rowOff>139929</xdr:rowOff>
    </xdr:to>
    <xdr:pic>
      <xdr:nvPicPr>
        <xdr:cNvPr id="2" name="Image 1" descr="Armoirievv">
          <a:extLst>
            <a:ext uri="{FF2B5EF4-FFF2-40B4-BE49-F238E27FC236}">
              <a16:creationId xmlns:a16="http://schemas.microsoft.com/office/drawing/2014/main" id="{00000000-0008-0000-7300-000002000000}"/>
            </a:ext>
          </a:extLst>
        </xdr:cNvPr>
        <xdr:cNvPicPr>
          <a:picLocks noChangeAspect="1" noChangeArrowheads="1"/>
        </xdr:cNvPicPr>
      </xdr:nvPicPr>
      <xdr:blipFill>
        <a:blip xmlns:r="http://schemas.openxmlformats.org/officeDocument/2006/relationships" r:embed="rId1" cstate="print"/>
        <a:srcRect/>
        <a:stretch>
          <a:fillRect/>
        </a:stretch>
      </xdr:blipFill>
      <xdr:spPr bwMode="auto">
        <a:xfrm>
          <a:off x="10886654" y="425450"/>
          <a:ext cx="1011977" cy="1093699"/>
        </a:xfrm>
        <a:prstGeom prst="rect">
          <a:avLst/>
        </a:prstGeom>
        <a:noFill/>
        <a:ln w="9525" algn="ctr">
          <a:miter lim="800000"/>
          <a:headEnd/>
          <a:tailEnd/>
        </a:ln>
      </xdr:spPr>
    </xdr:pic>
    <xdr:clientData/>
  </xdr:twoCellAnchor>
  <xdr:twoCellAnchor editAs="oneCell">
    <xdr:from>
      <xdr:col>3</xdr:col>
      <xdr:colOff>110066</xdr:colOff>
      <xdr:row>2</xdr:row>
      <xdr:rowOff>138642</xdr:rowOff>
    </xdr:from>
    <xdr:to>
      <xdr:col>4</xdr:col>
      <xdr:colOff>495300</xdr:colOff>
      <xdr:row>6</xdr:row>
      <xdr:rowOff>6350</xdr:rowOff>
    </xdr:to>
    <xdr:pic>
      <xdr:nvPicPr>
        <xdr:cNvPr id="3" name="Image 2">
          <a:extLst>
            <a:ext uri="{FF2B5EF4-FFF2-40B4-BE49-F238E27FC236}">
              <a16:creationId xmlns:a16="http://schemas.microsoft.com/office/drawing/2014/main" id="{00000000-0008-0000-7300-000003000000}"/>
            </a:ext>
          </a:extLst>
        </xdr:cNvPr>
        <xdr:cNvPicPr/>
      </xdr:nvPicPr>
      <xdr:blipFill>
        <a:blip xmlns:r="http://schemas.openxmlformats.org/officeDocument/2006/relationships" r:embed="rId2"/>
        <a:srcRect/>
        <a:stretch>
          <a:fillRect/>
        </a:stretch>
      </xdr:blipFill>
      <xdr:spPr bwMode="auto">
        <a:xfrm>
          <a:off x="4887806" y="519642"/>
          <a:ext cx="941494" cy="865928"/>
        </a:xfrm>
        <a:prstGeom prst="rect">
          <a:avLst/>
        </a:prstGeom>
        <a:noFill/>
      </xdr:spPr>
    </xdr:pic>
    <xdr:clientData/>
  </xdr:twoCellAnchor>
  <xdr:twoCellAnchor>
    <xdr:from>
      <xdr:col>13</xdr:col>
      <xdr:colOff>348194</xdr:colOff>
      <xdr:row>2</xdr:row>
      <xdr:rowOff>44450</xdr:rowOff>
    </xdr:from>
    <xdr:to>
      <xdr:col>15</xdr:col>
      <xdr:colOff>57151</xdr:colOff>
      <xdr:row>6</xdr:row>
      <xdr:rowOff>139929</xdr:rowOff>
    </xdr:to>
    <xdr:pic>
      <xdr:nvPicPr>
        <xdr:cNvPr id="4" name="Image 3" descr="Armoirievv">
          <a:extLst>
            <a:ext uri="{FF2B5EF4-FFF2-40B4-BE49-F238E27FC236}">
              <a16:creationId xmlns:a16="http://schemas.microsoft.com/office/drawing/2014/main" id="{00000000-0008-0000-7300-000004000000}"/>
            </a:ext>
          </a:extLst>
        </xdr:cNvPr>
        <xdr:cNvPicPr>
          <a:picLocks noChangeAspect="1" noChangeArrowheads="1"/>
        </xdr:cNvPicPr>
      </xdr:nvPicPr>
      <xdr:blipFill>
        <a:blip xmlns:r="http://schemas.openxmlformats.org/officeDocument/2006/relationships" r:embed="rId1" cstate="print"/>
        <a:srcRect/>
        <a:stretch>
          <a:fillRect/>
        </a:stretch>
      </xdr:blipFill>
      <xdr:spPr bwMode="auto">
        <a:xfrm>
          <a:off x="10886654" y="425450"/>
          <a:ext cx="1011977" cy="1093699"/>
        </a:xfrm>
        <a:prstGeom prst="rect">
          <a:avLst/>
        </a:prstGeom>
        <a:noFill/>
        <a:ln w="9525" algn="ctr">
          <a:miter lim="800000"/>
          <a:headEnd/>
          <a:tailEnd/>
        </a:ln>
      </xdr:spPr>
    </xdr:pic>
    <xdr:clientData/>
  </xdr:twoCellAnchor>
  <xdr:twoCellAnchor editAs="oneCell">
    <xdr:from>
      <xdr:col>3</xdr:col>
      <xdr:colOff>110066</xdr:colOff>
      <xdr:row>2</xdr:row>
      <xdr:rowOff>138642</xdr:rowOff>
    </xdr:from>
    <xdr:to>
      <xdr:col>4</xdr:col>
      <xdr:colOff>495300</xdr:colOff>
      <xdr:row>6</xdr:row>
      <xdr:rowOff>6350</xdr:rowOff>
    </xdr:to>
    <xdr:pic>
      <xdr:nvPicPr>
        <xdr:cNvPr id="5" name="Image 4">
          <a:extLst>
            <a:ext uri="{FF2B5EF4-FFF2-40B4-BE49-F238E27FC236}">
              <a16:creationId xmlns:a16="http://schemas.microsoft.com/office/drawing/2014/main" id="{00000000-0008-0000-7300-000005000000}"/>
            </a:ext>
          </a:extLst>
        </xdr:cNvPr>
        <xdr:cNvPicPr/>
      </xdr:nvPicPr>
      <xdr:blipFill>
        <a:blip xmlns:r="http://schemas.openxmlformats.org/officeDocument/2006/relationships" r:embed="rId2"/>
        <a:srcRect/>
        <a:stretch>
          <a:fillRect/>
        </a:stretch>
      </xdr:blipFill>
      <xdr:spPr bwMode="auto">
        <a:xfrm>
          <a:off x="4887806" y="519642"/>
          <a:ext cx="941494" cy="865928"/>
        </a:xfrm>
        <a:prstGeom prst="rect">
          <a:avLst/>
        </a:prstGeom>
        <a:noFill/>
      </xdr:spPr>
    </xdr:pic>
    <xdr:clientData/>
  </xdr:twoCellAnchor>
  <xdr:twoCellAnchor>
    <xdr:from>
      <xdr:col>13</xdr:col>
      <xdr:colOff>348194</xdr:colOff>
      <xdr:row>2</xdr:row>
      <xdr:rowOff>44450</xdr:rowOff>
    </xdr:from>
    <xdr:to>
      <xdr:col>15</xdr:col>
      <xdr:colOff>57151</xdr:colOff>
      <xdr:row>6</xdr:row>
      <xdr:rowOff>139929</xdr:rowOff>
    </xdr:to>
    <xdr:pic>
      <xdr:nvPicPr>
        <xdr:cNvPr id="6" name="Image 1" descr="Armoirievv">
          <a:extLst>
            <a:ext uri="{FF2B5EF4-FFF2-40B4-BE49-F238E27FC236}">
              <a16:creationId xmlns:a16="http://schemas.microsoft.com/office/drawing/2014/main" id="{00000000-0008-0000-7300-000006000000}"/>
            </a:ext>
          </a:extLst>
        </xdr:cNvPr>
        <xdr:cNvPicPr>
          <a:picLocks noChangeAspect="1" noChangeArrowheads="1"/>
        </xdr:cNvPicPr>
      </xdr:nvPicPr>
      <xdr:blipFill>
        <a:blip xmlns:r="http://schemas.openxmlformats.org/officeDocument/2006/relationships" r:embed="rId1" cstate="print"/>
        <a:srcRect/>
        <a:stretch>
          <a:fillRect/>
        </a:stretch>
      </xdr:blipFill>
      <xdr:spPr bwMode="auto">
        <a:xfrm>
          <a:off x="10886654" y="425450"/>
          <a:ext cx="1011977" cy="1093699"/>
        </a:xfrm>
        <a:prstGeom prst="rect">
          <a:avLst/>
        </a:prstGeom>
        <a:noFill/>
        <a:ln w="9525" algn="ctr">
          <a:miter lim="800000"/>
          <a:headEnd/>
          <a:tailEnd/>
        </a:ln>
      </xdr:spPr>
    </xdr:pic>
    <xdr:clientData/>
  </xdr:twoCellAnchor>
  <xdr:twoCellAnchor editAs="oneCell">
    <xdr:from>
      <xdr:col>3</xdr:col>
      <xdr:colOff>110066</xdr:colOff>
      <xdr:row>2</xdr:row>
      <xdr:rowOff>138642</xdr:rowOff>
    </xdr:from>
    <xdr:to>
      <xdr:col>4</xdr:col>
      <xdr:colOff>495300</xdr:colOff>
      <xdr:row>6</xdr:row>
      <xdr:rowOff>6350</xdr:rowOff>
    </xdr:to>
    <xdr:pic>
      <xdr:nvPicPr>
        <xdr:cNvPr id="7" name="Image 6">
          <a:extLst>
            <a:ext uri="{FF2B5EF4-FFF2-40B4-BE49-F238E27FC236}">
              <a16:creationId xmlns:a16="http://schemas.microsoft.com/office/drawing/2014/main" id="{00000000-0008-0000-7300-000007000000}"/>
            </a:ext>
          </a:extLst>
        </xdr:cNvPr>
        <xdr:cNvPicPr/>
      </xdr:nvPicPr>
      <xdr:blipFill>
        <a:blip xmlns:r="http://schemas.openxmlformats.org/officeDocument/2006/relationships" r:embed="rId2"/>
        <a:srcRect/>
        <a:stretch>
          <a:fillRect/>
        </a:stretch>
      </xdr:blipFill>
      <xdr:spPr bwMode="auto">
        <a:xfrm>
          <a:off x="4887806" y="519642"/>
          <a:ext cx="941494" cy="865928"/>
        </a:xfrm>
        <a:prstGeom prst="rect">
          <a:avLst/>
        </a:prstGeom>
        <a:noFill/>
      </xdr:spPr>
    </xdr:pic>
    <xdr:clientData/>
  </xdr:twoCellAnchor>
  <xdr:twoCellAnchor>
    <xdr:from>
      <xdr:col>13</xdr:col>
      <xdr:colOff>348194</xdr:colOff>
      <xdr:row>2</xdr:row>
      <xdr:rowOff>44450</xdr:rowOff>
    </xdr:from>
    <xdr:to>
      <xdr:col>15</xdr:col>
      <xdr:colOff>57151</xdr:colOff>
      <xdr:row>6</xdr:row>
      <xdr:rowOff>139929</xdr:rowOff>
    </xdr:to>
    <xdr:pic>
      <xdr:nvPicPr>
        <xdr:cNvPr id="8" name="Image 7" descr="Armoirievv">
          <a:extLst>
            <a:ext uri="{FF2B5EF4-FFF2-40B4-BE49-F238E27FC236}">
              <a16:creationId xmlns:a16="http://schemas.microsoft.com/office/drawing/2014/main" id="{00000000-0008-0000-7300-000008000000}"/>
            </a:ext>
          </a:extLst>
        </xdr:cNvPr>
        <xdr:cNvPicPr>
          <a:picLocks noChangeAspect="1" noChangeArrowheads="1"/>
        </xdr:cNvPicPr>
      </xdr:nvPicPr>
      <xdr:blipFill>
        <a:blip xmlns:r="http://schemas.openxmlformats.org/officeDocument/2006/relationships" r:embed="rId1" cstate="print"/>
        <a:srcRect/>
        <a:stretch>
          <a:fillRect/>
        </a:stretch>
      </xdr:blipFill>
      <xdr:spPr bwMode="auto">
        <a:xfrm>
          <a:off x="10886654" y="425450"/>
          <a:ext cx="1011977" cy="1093699"/>
        </a:xfrm>
        <a:prstGeom prst="rect">
          <a:avLst/>
        </a:prstGeom>
        <a:noFill/>
        <a:ln w="9525" algn="ctr">
          <a:miter lim="800000"/>
          <a:headEnd/>
          <a:tailEnd/>
        </a:ln>
      </xdr:spPr>
    </xdr:pic>
    <xdr:clientData/>
  </xdr:twoCellAnchor>
  <xdr:twoCellAnchor editAs="oneCell">
    <xdr:from>
      <xdr:col>3</xdr:col>
      <xdr:colOff>110066</xdr:colOff>
      <xdr:row>2</xdr:row>
      <xdr:rowOff>138642</xdr:rowOff>
    </xdr:from>
    <xdr:to>
      <xdr:col>4</xdr:col>
      <xdr:colOff>495300</xdr:colOff>
      <xdr:row>6</xdr:row>
      <xdr:rowOff>6350</xdr:rowOff>
    </xdr:to>
    <xdr:pic>
      <xdr:nvPicPr>
        <xdr:cNvPr id="9" name="Image 8">
          <a:extLst>
            <a:ext uri="{FF2B5EF4-FFF2-40B4-BE49-F238E27FC236}">
              <a16:creationId xmlns:a16="http://schemas.microsoft.com/office/drawing/2014/main" id="{00000000-0008-0000-7300-000009000000}"/>
            </a:ext>
          </a:extLst>
        </xdr:cNvPr>
        <xdr:cNvPicPr/>
      </xdr:nvPicPr>
      <xdr:blipFill>
        <a:blip xmlns:r="http://schemas.openxmlformats.org/officeDocument/2006/relationships" r:embed="rId2"/>
        <a:srcRect/>
        <a:stretch>
          <a:fillRect/>
        </a:stretch>
      </xdr:blipFill>
      <xdr:spPr bwMode="auto">
        <a:xfrm>
          <a:off x="4887806" y="519642"/>
          <a:ext cx="941494" cy="865928"/>
        </a:xfrm>
        <a:prstGeom prst="rect">
          <a:avLst/>
        </a:prstGeom>
        <a:noFill/>
      </xdr:spPr>
    </xdr:pic>
    <xdr:clientData/>
  </xdr:twoCellAnchor>
  <xdr:twoCellAnchor>
    <xdr:from>
      <xdr:col>13</xdr:col>
      <xdr:colOff>348194</xdr:colOff>
      <xdr:row>2</xdr:row>
      <xdr:rowOff>44450</xdr:rowOff>
    </xdr:from>
    <xdr:to>
      <xdr:col>15</xdr:col>
      <xdr:colOff>57151</xdr:colOff>
      <xdr:row>6</xdr:row>
      <xdr:rowOff>139929</xdr:rowOff>
    </xdr:to>
    <xdr:pic>
      <xdr:nvPicPr>
        <xdr:cNvPr id="10" name="Image 9" descr="Armoirievv">
          <a:extLst>
            <a:ext uri="{FF2B5EF4-FFF2-40B4-BE49-F238E27FC236}">
              <a16:creationId xmlns:a16="http://schemas.microsoft.com/office/drawing/2014/main" id="{00000000-0008-0000-7300-00000A000000}"/>
            </a:ext>
          </a:extLst>
        </xdr:cNvPr>
        <xdr:cNvPicPr>
          <a:picLocks noChangeAspect="1" noChangeArrowheads="1"/>
        </xdr:cNvPicPr>
      </xdr:nvPicPr>
      <xdr:blipFill>
        <a:blip xmlns:r="http://schemas.openxmlformats.org/officeDocument/2006/relationships" r:embed="rId1" cstate="print"/>
        <a:srcRect/>
        <a:stretch>
          <a:fillRect/>
        </a:stretch>
      </xdr:blipFill>
      <xdr:spPr bwMode="auto">
        <a:xfrm>
          <a:off x="10886654" y="425450"/>
          <a:ext cx="1011977" cy="1093699"/>
        </a:xfrm>
        <a:prstGeom prst="rect">
          <a:avLst/>
        </a:prstGeom>
        <a:noFill/>
        <a:ln w="9525" algn="ctr">
          <a:miter lim="800000"/>
          <a:headEnd/>
          <a:tailEnd/>
        </a:ln>
      </xdr:spPr>
    </xdr:pic>
    <xdr:clientData/>
  </xdr:twoCellAnchor>
  <xdr:twoCellAnchor editAs="oneCell">
    <xdr:from>
      <xdr:col>3</xdr:col>
      <xdr:colOff>110066</xdr:colOff>
      <xdr:row>2</xdr:row>
      <xdr:rowOff>138642</xdr:rowOff>
    </xdr:from>
    <xdr:to>
      <xdr:col>4</xdr:col>
      <xdr:colOff>495300</xdr:colOff>
      <xdr:row>6</xdr:row>
      <xdr:rowOff>6350</xdr:rowOff>
    </xdr:to>
    <xdr:pic>
      <xdr:nvPicPr>
        <xdr:cNvPr id="11" name="Image 10">
          <a:extLst>
            <a:ext uri="{FF2B5EF4-FFF2-40B4-BE49-F238E27FC236}">
              <a16:creationId xmlns:a16="http://schemas.microsoft.com/office/drawing/2014/main" id="{00000000-0008-0000-7300-00000B000000}"/>
            </a:ext>
          </a:extLst>
        </xdr:cNvPr>
        <xdr:cNvPicPr/>
      </xdr:nvPicPr>
      <xdr:blipFill>
        <a:blip xmlns:r="http://schemas.openxmlformats.org/officeDocument/2006/relationships" r:embed="rId2"/>
        <a:srcRect/>
        <a:stretch>
          <a:fillRect/>
        </a:stretch>
      </xdr:blipFill>
      <xdr:spPr bwMode="auto">
        <a:xfrm>
          <a:off x="4887806" y="519642"/>
          <a:ext cx="941494" cy="865928"/>
        </a:xfrm>
        <a:prstGeom prst="rect">
          <a:avLst/>
        </a:prstGeom>
        <a:noFill/>
      </xdr:spPr>
    </xdr:pic>
    <xdr:clientData/>
  </xdr:twoCellAnchor>
</xdr:wsDr>
</file>

<file path=xl/drawings/drawing117.xml><?xml version="1.0" encoding="utf-8"?>
<xdr:wsDr xmlns:xdr="http://schemas.openxmlformats.org/drawingml/2006/spreadsheetDrawing" xmlns:a="http://schemas.openxmlformats.org/drawingml/2006/main">
  <xdr:twoCellAnchor>
    <xdr:from>
      <xdr:col>13</xdr:col>
      <xdr:colOff>466576</xdr:colOff>
      <xdr:row>2</xdr:row>
      <xdr:rowOff>73025</xdr:rowOff>
    </xdr:from>
    <xdr:to>
      <xdr:col>14</xdr:col>
      <xdr:colOff>678243</xdr:colOff>
      <xdr:row>8</xdr:row>
      <xdr:rowOff>21166</xdr:rowOff>
    </xdr:to>
    <xdr:pic>
      <xdr:nvPicPr>
        <xdr:cNvPr id="2" name="Image 1" descr="Armoirievv">
          <a:extLst>
            <a:ext uri="{FF2B5EF4-FFF2-40B4-BE49-F238E27FC236}">
              <a16:creationId xmlns:a16="http://schemas.microsoft.com/office/drawing/2014/main" id="{00000000-0008-0000-7400-000002000000}"/>
            </a:ext>
          </a:extLst>
        </xdr:cNvPr>
        <xdr:cNvPicPr>
          <a:picLocks noChangeAspect="1" noChangeArrowheads="1"/>
        </xdr:cNvPicPr>
      </xdr:nvPicPr>
      <xdr:blipFill>
        <a:blip xmlns:r="http://schemas.openxmlformats.org/officeDocument/2006/relationships" r:embed="rId1" cstate="print"/>
        <a:srcRect/>
        <a:stretch>
          <a:fillRect/>
        </a:stretch>
      </xdr:blipFill>
      <xdr:spPr bwMode="auto">
        <a:xfrm>
          <a:off x="13512016" y="454025"/>
          <a:ext cx="1004147" cy="1296881"/>
        </a:xfrm>
        <a:prstGeom prst="rect">
          <a:avLst/>
        </a:prstGeom>
        <a:noFill/>
        <a:ln w="9525" algn="ctr">
          <a:miter lim="800000"/>
          <a:headEnd/>
          <a:tailEnd/>
        </a:ln>
      </xdr:spPr>
    </xdr:pic>
    <xdr:clientData/>
  </xdr:twoCellAnchor>
  <xdr:twoCellAnchor editAs="oneCell">
    <xdr:from>
      <xdr:col>3</xdr:col>
      <xdr:colOff>110066</xdr:colOff>
      <xdr:row>2</xdr:row>
      <xdr:rowOff>138642</xdr:rowOff>
    </xdr:from>
    <xdr:to>
      <xdr:col>4</xdr:col>
      <xdr:colOff>259080</xdr:colOff>
      <xdr:row>7</xdr:row>
      <xdr:rowOff>82550</xdr:rowOff>
    </xdr:to>
    <xdr:pic>
      <xdr:nvPicPr>
        <xdr:cNvPr id="3" name="Image 2">
          <a:extLst>
            <a:ext uri="{FF2B5EF4-FFF2-40B4-BE49-F238E27FC236}">
              <a16:creationId xmlns:a16="http://schemas.microsoft.com/office/drawing/2014/main" id="{00000000-0008-0000-7400-000003000000}"/>
            </a:ext>
          </a:extLst>
        </xdr:cNvPr>
        <xdr:cNvPicPr/>
      </xdr:nvPicPr>
      <xdr:blipFill>
        <a:blip xmlns:r="http://schemas.openxmlformats.org/officeDocument/2006/relationships" r:embed="rId2"/>
        <a:srcRect/>
        <a:stretch>
          <a:fillRect/>
        </a:stretch>
      </xdr:blipFill>
      <xdr:spPr bwMode="auto">
        <a:xfrm>
          <a:off x="5230706" y="519642"/>
          <a:ext cx="941494" cy="1117388"/>
        </a:xfrm>
        <a:prstGeom prst="rect">
          <a:avLst/>
        </a:prstGeom>
        <a:noFill/>
      </xdr:spPr>
    </xdr:pic>
    <xdr:clientData/>
  </xdr:twoCellAnchor>
  <xdr:twoCellAnchor>
    <xdr:from>
      <xdr:col>13</xdr:col>
      <xdr:colOff>466576</xdr:colOff>
      <xdr:row>2</xdr:row>
      <xdr:rowOff>73025</xdr:rowOff>
    </xdr:from>
    <xdr:to>
      <xdr:col>14</xdr:col>
      <xdr:colOff>678243</xdr:colOff>
      <xdr:row>8</xdr:row>
      <xdr:rowOff>21166</xdr:rowOff>
    </xdr:to>
    <xdr:pic>
      <xdr:nvPicPr>
        <xdr:cNvPr id="4" name="Image 3" descr="Armoirievv">
          <a:extLst>
            <a:ext uri="{FF2B5EF4-FFF2-40B4-BE49-F238E27FC236}">
              <a16:creationId xmlns:a16="http://schemas.microsoft.com/office/drawing/2014/main" id="{00000000-0008-0000-7400-000004000000}"/>
            </a:ext>
          </a:extLst>
        </xdr:cNvPr>
        <xdr:cNvPicPr>
          <a:picLocks noChangeAspect="1" noChangeArrowheads="1"/>
        </xdr:cNvPicPr>
      </xdr:nvPicPr>
      <xdr:blipFill>
        <a:blip xmlns:r="http://schemas.openxmlformats.org/officeDocument/2006/relationships" r:embed="rId1" cstate="print"/>
        <a:srcRect/>
        <a:stretch>
          <a:fillRect/>
        </a:stretch>
      </xdr:blipFill>
      <xdr:spPr bwMode="auto">
        <a:xfrm>
          <a:off x="13512016" y="454025"/>
          <a:ext cx="1004147" cy="1296881"/>
        </a:xfrm>
        <a:prstGeom prst="rect">
          <a:avLst/>
        </a:prstGeom>
        <a:noFill/>
        <a:ln w="9525" algn="ctr">
          <a:miter lim="800000"/>
          <a:headEnd/>
          <a:tailEnd/>
        </a:ln>
      </xdr:spPr>
    </xdr:pic>
    <xdr:clientData/>
  </xdr:twoCellAnchor>
  <xdr:twoCellAnchor editAs="oneCell">
    <xdr:from>
      <xdr:col>3</xdr:col>
      <xdr:colOff>110066</xdr:colOff>
      <xdr:row>2</xdr:row>
      <xdr:rowOff>138642</xdr:rowOff>
    </xdr:from>
    <xdr:to>
      <xdr:col>4</xdr:col>
      <xdr:colOff>259080</xdr:colOff>
      <xdr:row>7</xdr:row>
      <xdr:rowOff>82550</xdr:rowOff>
    </xdr:to>
    <xdr:pic>
      <xdr:nvPicPr>
        <xdr:cNvPr id="5" name="Image 4">
          <a:extLst>
            <a:ext uri="{FF2B5EF4-FFF2-40B4-BE49-F238E27FC236}">
              <a16:creationId xmlns:a16="http://schemas.microsoft.com/office/drawing/2014/main" id="{00000000-0008-0000-7400-000005000000}"/>
            </a:ext>
          </a:extLst>
        </xdr:cNvPr>
        <xdr:cNvPicPr/>
      </xdr:nvPicPr>
      <xdr:blipFill>
        <a:blip xmlns:r="http://schemas.openxmlformats.org/officeDocument/2006/relationships" r:embed="rId2"/>
        <a:srcRect/>
        <a:stretch>
          <a:fillRect/>
        </a:stretch>
      </xdr:blipFill>
      <xdr:spPr bwMode="auto">
        <a:xfrm>
          <a:off x="5230706" y="519642"/>
          <a:ext cx="941494" cy="1117388"/>
        </a:xfrm>
        <a:prstGeom prst="rect">
          <a:avLst/>
        </a:prstGeom>
        <a:noFill/>
      </xdr:spPr>
    </xdr:pic>
    <xdr:clientData/>
  </xdr:twoCellAnchor>
  <xdr:twoCellAnchor>
    <xdr:from>
      <xdr:col>13</xdr:col>
      <xdr:colOff>466576</xdr:colOff>
      <xdr:row>2</xdr:row>
      <xdr:rowOff>73025</xdr:rowOff>
    </xdr:from>
    <xdr:to>
      <xdr:col>14</xdr:col>
      <xdr:colOff>678243</xdr:colOff>
      <xdr:row>8</xdr:row>
      <xdr:rowOff>21166</xdr:rowOff>
    </xdr:to>
    <xdr:pic>
      <xdr:nvPicPr>
        <xdr:cNvPr id="6" name="Image 5" descr="Armoirievv">
          <a:extLst>
            <a:ext uri="{FF2B5EF4-FFF2-40B4-BE49-F238E27FC236}">
              <a16:creationId xmlns:a16="http://schemas.microsoft.com/office/drawing/2014/main" id="{00000000-0008-0000-7400-000006000000}"/>
            </a:ext>
          </a:extLst>
        </xdr:cNvPr>
        <xdr:cNvPicPr>
          <a:picLocks noChangeAspect="1" noChangeArrowheads="1"/>
        </xdr:cNvPicPr>
      </xdr:nvPicPr>
      <xdr:blipFill>
        <a:blip xmlns:r="http://schemas.openxmlformats.org/officeDocument/2006/relationships" r:embed="rId1" cstate="print"/>
        <a:srcRect/>
        <a:stretch>
          <a:fillRect/>
        </a:stretch>
      </xdr:blipFill>
      <xdr:spPr bwMode="auto">
        <a:xfrm>
          <a:off x="13512016" y="454025"/>
          <a:ext cx="1004147" cy="1296881"/>
        </a:xfrm>
        <a:prstGeom prst="rect">
          <a:avLst/>
        </a:prstGeom>
        <a:noFill/>
        <a:ln w="9525" algn="ctr">
          <a:miter lim="800000"/>
          <a:headEnd/>
          <a:tailEnd/>
        </a:ln>
      </xdr:spPr>
    </xdr:pic>
    <xdr:clientData/>
  </xdr:twoCellAnchor>
  <xdr:twoCellAnchor editAs="oneCell">
    <xdr:from>
      <xdr:col>3</xdr:col>
      <xdr:colOff>110066</xdr:colOff>
      <xdr:row>2</xdr:row>
      <xdr:rowOff>138642</xdr:rowOff>
    </xdr:from>
    <xdr:to>
      <xdr:col>4</xdr:col>
      <xdr:colOff>259080</xdr:colOff>
      <xdr:row>7</xdr:row>
      <xdr:rowOff>82550</xdr:rowOff>
    </xdr:to>
    <xdr:pic>
      <xdr:nvPicPr>
        <xdr:cNvPr id="7" name="Image 6">
          <a:extLst>
            <a:ext uri="{FF2B5EF4-FFF2-40B4-BE49-F238E27FC236}">
              <a16:creationId xmlns:a16="http://schemas.microsoft.com/office/drawing/2014/main" id="{00000000-0008-0000-7400-000007000000}"/>
            </a:ext>
          </a:extLst>
        </xdr:cNvPr>
        <xdr:cNvPicPr/>
      </xdr:nvPicPr>
      <xdr:blipFill>
        <a:blip xmlns:r="http://schemas.openxmlformats.org/officeDocument/2006/relationships" r:embed="rId2"/>
        <a:srcRect/>
        <a:stretch>
          <a:fillRect/>
        </a:stretch>
      </xdr:blipFill>
      <xdr:spPr bwMode="auto">
        <a:xfrm>
          <a:off x="5230706" y="519642"/>
          <a:ext cx="941494" cy="1117388"/>
        </a:xfrm>
        <a:prstGeom prst="rect">
          <a:avLst/>
        </a:prstGeom>
        <a:noFill/>
      </xdr:spPr>
    </xdr:pic>
    <xdr:clientData/>
  </xdr:twoCellAnchor>
  <xdr:twoCellAnchor>
    <xdr:from>
      <xdr:col>13</xdr:col>
      <xdr:colOff>466576</xdr:colOff>
      <xdr:row>2</xdr:row>
      <xdr:rowOff>73025</xdr:rowOff>
    </xdr:from>
    <xdr:to>
      <xdr:col>14</xdr:col>
      <xdr:colOff>678243</xdr:colOff>
      <xdr:row>8</xdr:row>
      <xdr:rowOff>21166</xdr:rowOff>
    </xdr:to>
    <xdr:pic>
      <xdr:nvPicPr>
        <xdr:cNvPr id="8" name="Image 7" descr="Armoirievv">
          <a:extLst>
            <a:ext uri="{FF2B5EF4-FFF2-40B4-BE49-F238E27FC236}">
              <a16:creationId xmlns:a16="http://schemas.microsoft.com/office/drawing/2014/main" id="{00000000-0008-0000-7400-000008000000}"/>
            </a:ext>
          </a:extLst>
        </xdr:cNvPr>
        <xdr:cNvPicPr>
          <a:picLocks noChangeAspect="1" noChangeArrowheads="1"/>
        </xdr:cNvPicPr>
      </xdr:nvPicPr>
      <xdr:blipFill>
        <a:blip xmlns:r="http://schemas.openxmlformats.org/officeDocument/2006/relationships" r:embed="rId1" cstate="print"/>
        <a:srcRect/>
        <a:stretch>
          <a:fillRect/>
        </a:stretch>
      </xdr:blipFill>
      <xdr:spPr bwMode="auto">
        <a:xfrm>
          <a:off x="13512016" y="454025"/>
          <a:ext cx="1004147" cy="1296881"/>
        </a:xfrm>
        <a:prstGeom prst="rect">
          <a:avLst/>
        </a:prstGeom>
        <a:noFill/>
        <a:ln w="9525" algn="ctr">
          <a:miter lim="800000"/>
          <a:headEnd/>
          <a:tailEnd/>
        </a:ln>
      </xdr:spPr>
    </xdr:pic>
    <xdr:clientData/>
  </xdr:twoCellAnchor>
  <xdr:twoCellAnchor editAs="oneCell">
    <xdr:from>
      <xdr:col>3</xdr:col>
      <xdr:colOff>110066</xdr:colOff>
      <xdr:row>2</xdr:row>
      <xdr:rowOff>138642</xdr:rowOff>
    </xdr:from>
    <xdr:to>
      <xdr:col>4</xdr:col>
      <xdr:colOff>259080</xdr:colOff>
      <xdr:row>7</xdr:row>
      <xdr:rowOff>82550</xdr:rowOff>
    </xdr:to>
    <xdr:pic>
      <xdr:nvPicPr>
        <xdr:cNvPr id="9" name="Image 8">
          <a:extLst>
            <a:ext uri="{FF2B5EF4-FFF2-40B4-BE49-F238E27FC236}">
              <a16:creationId xmlns:a16="http://schemas.microsoft.com/office/drawing/2014/main" id="{00000000-0008-0000-7400-000009000000}"/>
            </a:ext>
          </a:extLst>
        </xdr:cNvPr>
        <xdr:cNvPicPr/>
      </xdr:nvPicPr>
      <xdr:blipFill>
        <a:blip xmlns:r="http://schemas.openxmlformats.org/officeDocument/2006/relationships" r:embed="rId2"/>
        <a:srcRect/>
        <a:stretch>
          <a:fillRect/>
        </a:stretch>
      </xdr:blipFill>
      <xdr:spPr bwMode="auto">
        <a:xfrm>
          <a:off x="5230706" y="519642"/>
          <a:ext cx="941494" cy="1117388"/>
        </a:xfrm>
        <a:prstGeom prst="rect">
          <a:avLst/>
        </a:prstGeom>
        <a:noFill/>
      </xdr:spPr>
    </xdr:pic>
    <xdr:clientData/>
  </xdr:twoCellAnchor>
  <xdr:twoCellAnchor>
    <xdr:from>
      <xdr:col>13</xdr:col>
      <xdr:colOff>466576</xdr:colOff>
      <xdr:row>2</xdr:row>
      <xdr:rowOff>73025</xdr:rowOff>
    </xdr:from>
    <xdr:to>
      <xdr:col>14</xdr:col>
      <xdr:colOff>678243</xdr:colOff>
      <xdr:row>8</xdr:row>
      <xdr:rowOff>21166</xdr:rowOff>
    </xdr:to>
    <xdr:pic>
      <xdr:nvPicPr>
        <xdr:cNvPr id="10" name="Image 9" descr="Armoirievv">
          <a:extLst>
            <a:ext uri="{FF2B5EF4-FFF2-40B4-BE49-F238E27FC236}">
              <a16:creationId xmlns:a16="http://schemas.microsoft.com/office/drawing/2014/main" id="{00000000-0008-0000-7400-00000A000000}"/>
            </a:ext>
          </a:extLst>
        </xdr:cNvPr>
        <xdr:cNvPicPr>
          <a:picLocks noChangeAspect="1" noChangeArrowheads="1"/>
        </xdr:cNvPicPr>
      </xdr:nvPicPr>
      <xdr:blipFill>
        <a:blip xmlns:r="http://schemas.openxmlformats.org/officeDocument/2006/relationships" r:embed="rId1" cstate="print"/>
        <a:srcRect/>
        <a:stretch>
          <a:fillRect/>
        </a:stretch>
      </xdr:blipFill>
      <xdr:spPr bwMode="auto">
        <a:xfrm>
          <a:off x="13512016" y="454025"/>
          <a:ext cx="1004147" cy="1296881"/>
        </a:xfrm>
        <a:prstGeom prst="rect">
          <a:avLst/>
        </a:prstGeom>
        <a:noFill/>
        <a:ln w="9525" algn="ctr">
          <a:miter lim="800000"/>
          <a:headEnd/>
          <a:tailEnd/>
        </a:ln>
      </xdr:spPr>
    </xdr:pic>
    <xdr:clientData/>
  </xdr:twoCellAnchor>
  <xdr:twoCellAnchor editAs="oneCell">
    <xdr:from>
      <xdr:col>3</xdr:col>
      <xdr:colOff>110066</xdr:colOff>
      <xdr:row>2</xdr:row>
      <xdr:rowOff>138642</xdr:rowOff>
    </xdr:from>
    <xdr:to>
      <xdr:col>4</xdr:col>
      <xdr:colOff>259080</xdr:colOff>
      <xdr:row>7</xdr:row>
      <xdr:rowOff>82550</xdr:rowOff>
    </xdr:to>
    <xdr:pic>
      <xdr:nvPicPr>
        <xdr:cNvPr id="11" name="Image 10">
          <a:extLst>
            <a:ext uri="{FF2B5EF4-FFF2-40B4-BE49-F238E27FC236}">
              <a16:creationId xmlns:a16="http://schemas.microsoft.com/office/drawing/2014/main" id="{00000000-0008-0000-7400-00000B000000}"/>
            </a:ext>
          </a:extLst>
        </xdr:cNvPr>
        <xdr:cNvPicPr/>
      </xdr:nvPicPr>
      <xdr:blipFill>
        <a:blip xmlns:r="http://schemas.openxmlformats.org/officeDocument/2006/relationships" r:embed="rId2"/>
        <a:srcRect/>
        <a:stretch>
          <a:fillRect/>
        </a:stretch>
      </xdr:blipFill>
      <xdr:spPr bwMode="auto">
        <a:xfrm>
          <a:off x="5230706" y="519642"/>
          <a:ext cx="941494" cy="1117388"/>
        </a:xfrm>
        <a:prstGeom prst="rect">
          <a:avLst/>
        </a:prstGeom>
        <a:noFill/>
      </xdr:spPr>
    </xdr:pic>
    <xdr:clientData/>
  </xdr:twoCellAnchor>
  <xdr:twoCellAnchor>
    <xdr:from>
      <xdr:col>13</xdr:col>
      <xdr:colOff>466576</xdr:colOff>
      <xdr:row>2</xdr:row>
      <xdr:rowOff>73025</xdr:rowOff>
    </xdr:from>
    <xdr:to>
      <xdr:col>14</xdr:col>
      <xdr:colOff>678243</xdr:colOff>
      <xdr:row>8</xdr:row>
      <xdr:rowOff>21166</xdr:rowOff>
    </xdr:to>
    <xdr:pic>
      <xdr:nvPicPr>
        <xdr:cNvPr id="12" name="Image 11" descr="Armoirievv">
          <a:extLst>
            <a:ext uri="{FF2B5EF4-FFF2-40B4-BE49-F238E27FC236}">
              <a16:creationId xmlns:a16="http://schemas.microsoft.com/office/drawing/2014/main" id="{00000000-0008-0000-7400-00000C000000}"/>
            </a:ext>
          </a:extLst>
        </xdr:cNvPr>
        <xdr:cNvPicPr>
          <a:picLocks noChangeAspect="1" noChangeArrowheads="1"/>
        </xdr:cNvPicPr>
      </xdr:nvPicPr>
      <xdr:blipFill>
        <a:blip xmlns:r="http://schemas.openxmlformats.org/officeDocument/2006/relationships" r:embed="rId1" cstate="print"/>
        <a:srcRect/>
        <a:stretch>
          <a:fillRect/>
        </a:stretch>
      </xdr:blipFill>
      <xdr:spPr bwMode="auto">
        <a:xfrm>
          <a:off x="13512016" y="454025"/>
          <a:ext cx="1004147" cy="1296881"/>
        </a:xfrm>
        <a:prstGeom prst="rect">
          <a:avLst/>
        </a:prstGeom>
        <a:noFill/>
        <a:ln w="9525" algn="ctr">
          <a:miter lim="800000"/>
          <a:headEnd/>
          <a:tailEnd/>
        </a:ln>
      </xdr:spPr>
    </xdr:pic>
    <xdr:clientData/>
  </xdr:twoCellAnchor>
  <xdr:twoCellAnchor editAs="oneCell">
    <xdr:from>
      <xdr:col>3</xdr:col>
      <xdr:colOff>110066</xdr:colOff>
      <xdr:row>2</xdr:row>
      <xdr:rowOff>138642</xdr:rowOff>
    </xdr:from>
    <xdr:to>
      <xdr:col>4</xdr:col>
      <xdr:colOff>259080</xdr:colOff>
      <xdr:row>7</xdr:row>
      <xdr:rowOff>82550</xdr:rowOff>
    </xdr:to>
    <xdr:pic>
      <xdr:nvPicPr>
        <xdr:cNvPr id="13" name="Image 12">
          <a:extLst>
            <a:ext uri="{FF2B5EF4-FFF2-40B4-BE49-F238E27FC236}">
              <a16:creationId xmlns:a16="http://schemas.microsoft.com/office/drawing/2014/main" id="{00000000-0008-0000-7400-00000D000000}"/>
            </a:ext>
          </a:extLst>
        </xdr:cNvPr>
        <xdr:cNvPicPr/>
      </xdr:nvPicPr>
      <xdr:blipFill>
        <a:blip xmlns:r="http://schemas.openxmlformats.org/officeDocument/2006/relationships" r:embed="rId2"/>
        <a:srcRect/>
        <a:stretch>
          <a:fillRect/>
        </a:stretch>
      </xdr:blipFill>
      <xdr:spPr bwMode="auto">
        <a:xfrm>
          <a:off x="5230706" y="519642"/>
          <a:ext cx="941494" cy="1117388"/>
        </a:xfrm>
        <a:prstGeom prst="rect">
          <a:avLst/>
        </a:prstGeom>
        <a:noFill/>
      </xdr:spPr>
    </xdr:pic>
    <xdr:clientData/>
  </xdr:twoCellAnchor>
</xdr:wsDr>
</file>

<file path=xl/drawings/drawing118.xml><?xml version="1.0" encoding="utf-8"?>
<xdr:wsDr xmlns:xdr="http://schemas.openxmlformats.org/drawingml/2006/spreadsheetDrawing" xmlns:a="http://schemas.openxmlformats.org/drawingml/2006/main">
  <xdr:twoCellAnchor>
    <xdr:from>
      <xdr:col>13</xdr:col>
      <xdr:colOff>348194</xdr:colOff>
      <xdr:row>2</xdr:row>
      <xdr:rowOff>44450</xdr:rowOff>
    </xdr:from>
    <xdr:to>
      <xdr:col>15</xdr:col>
      <xdr:colOff>57151</xdr:colOff>
      <xdr:row>6</xdr:row>
      <xdr:rowOff>139929</xdr:rowOff>
    </xdr:to>
    <xdr:pic>
      <xdr:nvPicPr>
        <xdr:cNvPr id="2" name="Image 1" descr="Armoirievv">
          <a:extLst>
            <a:ext uri="{FF2B5EF4-FFF2-40B4-BE49-F238E27FC236}">
              <a16:creationId xmlns:a16="http://schemas.microsoft.com/office/drawing/2014/main" id="{00000000-0008-0000-7500-000002000000}"/>
            </a:ext>
          </a:extLst>
        </xdr:cNvPr>
        <xdr:cNvPicPr>
          <a:picLocks noChangeAspect="1" noChangeArrowheads="1"/>
        </xdr:cNvPicPr>
      </xdr:nvPicPr>
      <xdr:blipFill>
        <a:blip xmlns:r="http://schemas.openxmlformats.org/officeDocument/2006/relationships" r:embed="rId1" cstate="print"/>
        <a:srcRect/>
        <a:stretch>
          <a:fillRect/>
        </a:stretch>
      </xdr:blipFill>
      <xdr:spPr bwMode="auto">
        <a:xfrm>
          <a:off x="10886654" y="425450"/>
          <a:ext cx="1011977" cy="1093699"/>
        </a:xfrm>
        <a:prstGeom prst="rect">
          <a:avLst/>
        </a:prstGeom>
        <a:noFill/>
        <a:ln w="9525" algn="ctr">
          <a:miter lim="800000"/>
          <a:headEnd/>
          <a:tailEnd/>
        </a:ln>
      </xdr:spPr>
    </xdr:pic>
    <xdr:clientData/>
  </xdr:twoCellAnchor>
  <xdr:twoCellAnchor editAs="oneCell">
    <xdr:from>
      <xdr:col>3</xdr:col>
      <xdr:colOff>110066</xdr:colOff>
      <xdr:row>2</xdr:row>
      <xdr:rowOff>138642</xdr:rowOff>
    </xdr:from>
    <xdr:to>
      <xdr:col>4</xdr:col>
      <xdr:colOff>495300</xdr:colOff>
      <xdr:row>6</xdr:row>
      <xdr:rowOff>6350</xdr:rowOff>
    </xdr:to>
    <xdr:pic>
      <xdr:nvPicPr>
        <xdr:cNvPr id="3" name="Image 2">
          <a:extLst>
            <a:ext uri="{FF2B5EF4-FFF2-40B4-BE49-F238E27FC236}">
              <a16:creationId xmlns:a16="http://schemas.microsoft.com/office/drawing/2014/main" id="{00000000-0008-0000-7500-000003000000}"/>
            </a:ext>
          </a:extLst>
        </xdr:cNvPr>
        <xdr:cNvPicPr/>
      </xdr:nvPicPr>
      <xdr:blipFill>
        <a:blip xmlns:r="http://schemas.openxmlformats.org/officeDocument/2006/relationships" r:embed="rId2"/>
        <a:srcRect/>
        <a:stretch>
          <a:fillRect/>
        </a:stretch>
      </xdr:blipFill>
      <xdr:spPr bwMode="auto">
        <a:xfrm>
          <a:off x="4887806" y="519642"/>
          <a:ext cx="941494" cy="865928"/>
        </a:xfrm>
        <a:prstGeom prst="rect">
          <a:avLst/>
        </a:prstGeom>
        <a:noFill/>
      </xdr:spPr>
    </xdr:pic>
    <xdr:clientData/>
  </xdr:twoCellAnchor>
  <xdr:twoCellAnchor>
    <xdr:from>
      <xdr:col>13</xdr:col>
      <xdr:colOff>348194</xdr:colOff>
      <xdr:row>2</xdr:row>
      <xdr:rowOff>44450</xdr:rowOff>
    </xdr:from>
    <xdr:to>
      <xdr:col>15</xdr:col>
      <xdr:colOff>57151</xdr:colOff>
      <xdr:row>6</xdr:row>
      <xdr:rowOff>139929</xdr:rowOff>
    </xdr:to>
    <xdr:pic>
      <xdr:nvPicPr>
        <xdr:cNvPr id="4" name="Image 3" descr="Armoirievv">
          <a:extLst>
            <a:ext uri="{FF2B5EF4-FFF2-40B4-BE49-F238E27FC236}">
              <a16:creationId xmlns:a16="http://schemas.microsoft.com/office/drawing/2014/main" id="{00000000-0008-0000-7500-000004000000}"/>
            </a:ext>
          </a:extLst>
        </xdr:cNvPr>
        <xdr:cNvPicPr>
          <a:picLocks noChangeAspect="1" noChangeArrowheads="1"/>
        </xdr:cNvPicPr>
      </xdr:nvPicPr>
      <xdr:blipFill>
        <a:blip xmlns:r="http://schemas.openxmlformats.org/officeDocument/2006/relationships" r:embed="rId1" cstate="print"/>
        <a:srcRect/>
        <a:stretch>
          <a:fillRect/>
        </a:stretch>
      </xdr:blipFill>
      <xdr:spPr bwMode="auto">
        <a:xfrm>
          <a:off x="10886654" y="425450"/>
          <a:ext cx="1011977" cy="1093699"/>
        </a:xfrm>
        <a:prstGeom prst="rect">
          <a:avLst/>
        </a:prstGeom>
        <a:noFill/>
        <a:ln w="9525" algn="ctr">
          <a:miter lim="800000"/>
          <a:headEnd/>
          <a:tailEnd/>
        </a:ln>
      </xdr:spPr>
    </xdr:pic>
    <xdr:clientData/>
  </xdr:twoCellAnchor>
  <xdr:twoCellAnchor editAs="oneCell">
    <xdr:from>
      <xdr:col>3</xdr:col>
      <xdr:colOff>110066</xdr:colOff>
      <xdr:row>2</xdr:row>
      <xdr:rowOff>138642</xdr:rowOff>
    </xdr:from>
    <xdr:to>
      <xdr:col>4</xdr:col>
      <xdr:colOff>495300</xdr:colOff>
      <xdr:row>6</xdr:row>
      <xdr:rowOff>6350</xdr:rowOff>
    </xdr:to>
    <xdr:pic>
      <xdr:nvPicPr>
        <xdr:cNvPr id="5" name="Image 4">
          <a:extLst>
            <a:ext uri="{FF2B5EF4-FFF2-40B4-BE49-F238E27FC236}">
              <a16:creationId xmlns:a16="http://schemas.microsoft.com/office/drawing/2014/main" id="{00000000-0008-0000-7500-000005000000}"/>
            </a:ext>
          </a:extLst>
        </xdr:cNvPr>
        <xdr:cNvPicPr/>
      </xdr:nvPicPr>
      <xdr:blipFill>
        <a:blip xmlns:r="http://schemas.openxmlformats.org/officeDocument/2006/relationships" r:embed="rId2"/>
        <a:srcRect/>
        <a:stretch>
          <a:fillRect/>
        </a:stretch>
      </xdr:blipFill>
      <xdr:spPr bwMode="auto">
        <a:xfrm>
          <a:off x="4887806" y="519642"/>
          <a:ext cx="941494" cy="865928"/>
        </a:xfrm>
        <a:prstGeom prst="rect">
          <a:avLst/>
        </a:prstGeom>
        <a:noFill/>
      </xdr:spPr>
    </xdr:pic>
    <xdr:clientData/>
  </xdr:twoCellAnchor>
  <xdr:twoCellAnchor>
    <xdr:from>
      <xdr:col>13</xdr:col>
      <xdr:colOff>348194</xdr:colOff>
      <xdr:row>2</xdr:row>
      <xdr:rowOff>44450</xdr:rowOff>
    </xdr:from>
    <xdr:to>
      <xdr:col>15</xdr:col>
      <xdr:colOff>57151</xdr:colOff>
      <xdr:row>6</xdr:row>
      <xdr:rowOff>139929</xdr:rowOff>
    </xdr:to>
    <xdr:pic>
      <xdr:nvPicPr>
        <xdr:cNvPr id="6" name="Image 1" descr="Armoirievv">
          <a:extLst>
            <a:ext uri="{FF2B5EF4-FFF2-40B4-BE49-F238E27FC236}">
              <a16:creationId xmlns:a16="http://schemas.microsoft.com/office/drawing/2014/main" id="{00000000-0008-0000-7500-000006000000}"/>
            </a:ext>
          </a:extLst>
        </xdr:cNvPr>
        <xdr:cNvPicPr>
          <a:picLocks noChangeAspect="1" noChangeArrowheads="1"/>
        </xdr:cNvPicPr>
      </xdr:nvPicPr>
      <xdr:blipFill>
        <a:blip xmlns:r="http://schemas.openxmlformats.org/officeDocument/2006/relationships" r:embed="rId1" cstate="print"/>
        <a:srcRect/>
        <a:stretch>
          <a:fillRect/>
        </a:stretch>
      </xdr:blipFill>
      <xdr:spPr bwMode="auto">
        <a:xfrm>
          <a:off x="10886654" y="425450"/>
          <a:ext cx="1011977" cy="1093699"/>
        </a:xfrm>
        <a:prstGeom prst="rect">
          <a:avLst/>
        </a:prstGeom>
        <a:noFill/>
        <a:ln w="9525" algn="ctr">
          <a:miter lim="800000"/>
          <a:headEnd/>
          <a:tailEnd/>
        </a:ln>
      </xdr:spPr>
    </xdr:pic>
    <xdr:clientData/>
  </xdr:twoCellAnchor>
  <xdr:twoCellAnchor editAs="oneCell">
    <xdr:from>
      <xdr:col>3</xdr:col>
      <xdr:colOff>110066</xdr:colOff>
      <xdr:row>2</xdr:row>
      <xdr:rowOff>138642</xdr:rowOff>
    </xdr:from>
    <xdr:to>
      <xdr:col>4</xdr:col>
      <xdr:colOff>495300</xdr:colOff>
      <xdr:row>6</xdr:row>
      <xdr:rowOff>6350</xdr:rowOff>
    </xdr:to>
    <xdr:pic>
      <xdr:nvPicPr>
        <xdr:cNvPr id="7" name="Image 6">
          <a:extLst>
            <a:ext uri="{FF2B5EF4-FFF2-40B4-BE49-F238E27FC236}">
              <a16:creationId xmlns:a16="http://schemas.microsoft.com/office/drawing/2014/main" id="{00000000-0008-0000-7500-000007000000}"/>
            </a:ext>
          </a:extLst>
        </xdr:cNvPr>
        <xdr:cNvPicPr/>
      </xdr:nvPicPr>
      <xdr:blipFill>
        <a:blip xmlns:r="http://schemas.openxmlformats.org/officeDocument/2006/relationships" r:embed="rId2"/>
        <a:srcRect/>
        <a:stretch>
          <a:fillRect/>
        </a:stretch>
      </xdr:blipFill>
      <xdr:spPr bwMode="auto">
        <a:xfrm>
          <a:off x="4887806" y="519642"/>
          <a:ext cx="941494" cy="865928"/>
        </a:xfrm>
        <a:prstGeom prst="rect">
          <a:avLst/>
        </a:prstGeom>
        <a:noFill/>
      </xdr:spPr>
    </xdr:pic>
    <xdr:clientData/>
  </xdr:twoCellAnchor>
  <xdr:twoCellAnchor>
    <xdr:from>
      <xdr:col>13</xdr:col>
      <xdr:colOff>348194</xdr:colOff>
      <xdr:row>2</xdr:row>
      <xdr:rowOff>44450</xdr:rowOff>
    </xdr:from>
    <xdr:to>
      <xdr:col>15</xdr:col>
      <xdr:colOff>57151</xdr:colOff>
      <xdr:row>6</xdr:row>
      <xdr:rowOff>139929</xdr:rowOff>
    </xdr:to>
    <xdr:pic>
      <xdr:nvPicPr>
        <xdr:cNvPr id="8" name="Image 7" descr="Armoirievv">
          <a:extLst>
            <a:ext uri="{FF2B5EF4-FFF2-40B4-BE49-F238E27FC236}">
              <a16:creationId xmlns:a16="http://schemas.microsoft.com/office/drawing/2014/main" id="{00000000-0008-0000-7500-000008000000}"/>
            </a:ext>
          </a:extLst>
        </xdr:cNvPr>
        <xdr:cNvPicPr>
          <a:picLocks noChangeAspect="1" noChangeArrowheads="1"/>
        </xdr:cNvPicPr>
      </xdr:nvPicPr>
      <xdr:blipFill>
        <a:blip xmlns:r="http://schemas.openxmlformats.org/officeDocument/2006/relationships" r:embed="rId1" cstate="print"/>
        <a:srcRect/>
        <a:stretch>
          <a:fillRect/>
        </a:stretch>
      </xdr:blipFill>
      <xdr:spPr bwMode="auto">
        <a:xfrm>
          <a:off x="10886654" y="425450"/>
          <a:ext cx="1011977" cy="1093699"/>
        </a:xfrm>
        <a:prstGeom prst="rect">
          <a:avLst/>
        </a:prstGeom>
        <a:noFill/>
        <a:ln w="9525" algn="ctr">
          <a:miter lim="800000"/>
          <a:headEnd/>
          <a:tailEnd/>
        </a:ln>
      </xdr:spPr>
    </xdr:pic>
    <xdr:clientData/>
  </xdr:twoCellAnchor>
  <xdr:twoCellAnchor editAs="oneCell">
    <xdr:from>
      <xdr:col>3</xdr:col>
      <xdr:colOff>110066</xdr:colOff>
      <xdr:row>2</xdr:row>
      <xdr:rowOff>138642</xdr:rowOff>
    </xdr:from>
    <xdr:to>
      <xdr:col>4</xdr:col>
      <xdr:colOff>495300</xdr:colOff>
      <xdr:row>6</xdr:row>
      <xdr:rowOff>6350</xdr:rowOff>
    </xdr:to>
    <xdr:pic>
      <xdr:nvPicPr>
        <xdr:cNvPr id="9" name="Image 8">
          <a:extLst>
            <a:ext uri="{FF2B5EF4-FFF2-40B4-BE49-F238E27FC236}">
              <a16:creationId xmlns:a16="http://schemas.microsoft.com/office/drawing/2014/main" id="{00000000-0008-0000-7500-000009000000}"/>
            </a:ext>
          </a:extLst>
        </xdr:cNvPr>
        <xdr:cNvPicPr/>
      </xdr:nvPicPr>
      <xdr:blipFill>
        <a:blip xmlns:r="http://schemas.openxmlformats.org/officeDocument/2006/relationships" r:embed="rId2"/>
        <a:srcRect/>
        <a:stretch>
          <a:fillRect/>
        </a:stretch>
      </xdr:blipFill>
      <xdr:spPr bwMode="auto">
        <a:xfrm>
          <a:off x="4887806" y="519642"/>
          <a:ext cx="941494" cy="865928"/>
        </a:xfrm>
        <a:prstGeom prst="rect">
          <a:avLst/>
        </a:prstGeom>
        <a:noFill/>
      </xdr:spPr>
    </xdr:pic>
    <xdr:clientData/>
  </xdr:twoCellAnchor>
  <xdr:twoCellAnchor>
    <xdr:from>
      <xdr:col>13</xdr:col>
      <xdr:colOff>348194</xdr:colOff>
      <xdr:row>2</xdr:row>
      <xdr:rowOff>44450</xdr:rowOff>
    </xdr:from>
    <xdr:to>
      <xdr:col>15</xdr:col>
      <xdr:colOff>57151</xdr:colOff>
      <xdr:row>6</xdr:row>
      <xdr:rowOff>139929</xdr:rowOff>
    </xdr:to>
    <xdr:pic>
      <xdr:nvPicPr>
        <xdr:cNvPr id="10" name="Image 9" descr="Armoirievv">
          <a:extLst>
            <a:ext uri="{FF2B5EF4-FFF2-40B4-BE49-F238E27FC236}">
              <a16:creationId xmlns:a16="http://schemas.microsoft.com/office/drawing/2014/main" id="{00000000-0008-0000-7500-00000A000000}"/>
            </a:ext>
          </a:extLst>
        </xdr:cNvPr>
        <xdr:cNvPicPr>
          <a:picLocks noChangeAspect="1" noChangeArrowheads="1"/>
        </xdr:cNvPicPr>
      </xdr:nvPicPr>
      <xdr:blipFill>
        <a:blip xmlns:r="http://schemas.openxmlformats.org/officeDocument/2006/relationships" r:embed="rId1" cstate="print"/>
        <a:srcRect/>
        <a:stretch>
          <a:fillRect/>
        </a:stretch>
      </xdr:blipFill>
      <xdr:spPr bwMode="auto">
        <a:xfrm>
          <a:off x="10886654" y="425450"/>
          <a:ext cx="1011977" cy="1093699"/>
        </a:xfrm>
        <a:prstGeom prst="rect">
          <a:avLst/>
        </a:prstGeom>
        <a:noFill/>
        <a:ln w="9525" algn="ctr">
          <a:miter lim="800000"/>
          <a:headEnd/>
          <a:tailEnd/>
        </a:ln>
      </xdr:spPr>
    </xdr:pic>
    <xdr:clientData/>
  </xdr:twoCellAnchor>
  <xdr:twoCellAnchor editAs="oneCell">
    <xdr:from>
      <xdr:col>3</xdr:col>
      <xdr:colOff>110066</xdr:colOff>
      <xdr:row>2</xdr:row>
      <xdr:rowOff>138642</xdr:rowOff>
    </xdr:from>
    <xdr:to>
      <xdr:col>4</xdr:col>
      <xdr:colOff>495300</xdr:colOff>
      <xdr:row>6</xdr:row>
      <xdr:rowOff>6350</xdr:rowOff>
    </xdr:to>
    <xdr:pic>
      <xdr:nvPicPr>
        <xdr:cNvPr id="11" name="Image 10">
          <a:extLst>
            <a:ext uri="{FF2B5EF4-FFF2-40B4-BE49-F238E27FC236}">
              <a16:creationId xmlns:a16="http://schemas.microsoft.com/office/drawing/2014/main" id="{00000000-0008-0000-7500-00000B000000}"/>
            </a:ext>
          </a:extLst>
        </xdr:cNvPr>
        <xdr:cNvPicPr/>
      </xdr:nvPicPr>
      <xdr:blipFill>
        <a:blip xmlns:r="http://schemas.openxmlformats.org/officeDocument/2006/relationships" r:embed="rId2"/>
        <a:srcRect/>
        <a:stretch>
          <a:fillRect/>
        </a:stretch>
      </xdr:blipFill>
      <xdr:spPr bwMode="auto">
        <a:xfrm>
          <a:off x="4887806" y="519642"/>
          <a:ext cx="941494" cy="865928"/>
        </a:xfrm>
        <a:prstGeom prst="rect">
          <a:avLst/>
        </a:prstGeom>
        <a:noFill/>
      </xdr:spPr>
    </xdr:pic>
    <xdr:clientData/>
  </xdr:twoCellAnchor>
</xdr:wsDr>
</file>

<file path=xl/drawings/drawing119.xml><?xml version="1.0" encoding="utf-8"?>
<xdr:wsDr xmlns:xdr="http://schemas.openxmlformats.org/drawingml/2006/spreadsheetDrawing" xmlns:a="http://schemas.openxmlformats.org/drawingml/2006/main">
  <xdr:twoCellAnchor>
    <xdr:from>
      <xdr:col>13</xdr:col>
      <xdr:colOff>466576</xdr:colOff>
      <xdr:row>2</xdr:row>
      <xdr:rowOff>73025</xdr:rowOff>
    </xdr:from>
    <xdr:to>
      <xdr:col>14</xdr:col>
      <xdr:colOff>678243</xdr:colOff>
      <xdr:row>8</xdr:row>
      <xdr:rowOff>21166</xdr:rowOff>
    </xdr:to>
    <xdr:pic>
      <xdr:nvPicPr>
        <xdr:cNvPr id="2" name="Image 1" descr="Armoirievv">
          <a:extLst>
            <a:ext uri="{FF2B5EF4-FFF2-40B4-BE49-F238E27FC236}">
              <a16:creationId xmlns:a16="http://schemas.microsoft.com/office/drawing/2014/main" id="{00000000-0008-0000-7600-000002000000}"/>
            </a:ext>
          </a:extLst>
        </xdr:cNvPr>
        <xdr:cNvPicPr>
          <a:picLocks noChangeAspect="1" noChangeArrowheads="1"/>
        </xdr:cNvPicPr>
      </xdr:nvPicPr>
      <xdr:blipFill>
        <a:blip xmlns:r="http://schemas.openxmlformats.org/officeDocument/2006/relationships" r:embed="rId1" cstate="print"/>
        <a:srcRect/>
        <a:stretch>
          <a:fillRect/>
        </a:stretch>
      </xdr:blipFill>
      <xdr:spPr bwMode="auto">
        <a:xfrm>
          <a:off x="13512016" y="454025"/>
          <a:ext cx="1004147" cy="1296881"/>
        </a:xfrm>
        <a:prstGeom prst="rect">
          <a:avLst/>
        </a:prstGeom>
        <a:noFill/>
        <a:ln w="9525" algn="ctr">
          <a:miter lim="800000"/>
          <a:headEnd/>
          <a:tailEnd/>
        </a:ln>
      </xdr:spPr>
    </xdr:pic>
    <xdr:clientData/>
  </xdr:twoCellAnchor>
  <xdr:twoCellAnchor editAs="oneCell">
    <xdr:from>
      <xdr:col>3</xdr:col>
      <xdr:colOff>110066</xdr:colOff>
      <xdr:row>2</xdr:row>
      <xdr:rowOff>138642</xdr:rowOff>
    </xdr:from>
    <xdr:to>
      <xdr:col>4</xdr:col>
      <xdr:colOff>259080</xdr:colOff>
      <xdr:row>7</xdr:row>
      <xdr:rowOff>82550</xdr:rowOff>
    </xdr:to>
    <xdr:pic>
      <xdr:nvPicPr>
        <xdr:cNvPr id="3" name="Image 2">
          <a:extLst>
            <a:ext uri="{FF2B5EF4-FFF2-40B4-BE49-F238E27FC236}">
              <a16:creationId xmlns:a16="http://schemas.microsoft.com/office/drawing/2014/main" id="{00000000-0008-0000-7600-000003000000}"/>
            </a:ext>
          </a:extLst>
        </xdr:cNvPr>
        <xdr:cNvPicPr/>
      </xdr:nvPicPr>
      <xdr:blipFill>
        <a:blip xmlns:r="http://schemas.openxmlformats.org/officeDocument/2006/relationships" r:embed="rId2"/>
        <a:srcRect/>
        <a:stretch>
          <a:fillRect/>
        </a:stretch>
      </xdr:blipFill>
      <xdr:spPr bwMode="auto">
        <a:xfrm>
          <a:off x="5230706" y="519642"/>
          <a:ext cx="941494" cy="1117388"/>
        </a:xfrm>
        <a:prstGeom prst="rect">
          <a:avLst/>
        </a:prstGeom>
        <a:noFill/>
      </xdr:spPr>
    </xdr:pic>
    <xdr:clientData/>
  </xdr:twoCellAnchor>
  <xdr:twoCellAnchor>
    <xdr:from>
      <xdr:col>13</xdr:col>
      <xdr:colOff>466576</xdr:colOff>
      <xdr:row>2</xdr:row>
      <xdr:rowOff>73025</xdr:rowOff>
    </xdr:from>
    <xdr:to>
      <xdr:col>14</xdr:col>
      <xdr:colOff>678243</xdr:colOff>
      <xdr:row>8</xdr:row>
      <xdr:rowOff>21166</xdr:rowOff>
    </xdr:to>
    <xdr:pic>
      <xdr:nvPicPr>
        <xdr:cNvPr id="4" name="Image 3" descr="Armoirievv">
          <a:extLst>
            <a:ext uri="{FF2B5EF4-FFF2-40B4-BE49-F238E27FC236}">
              <a16:creationId xmlns:a16="http://schemas.microsoft.com/office/drawing/2014/main" id="{00000000-0008-0000-7600-000004000000}"/>
            </a:ext>
          </a:extLst>
        </xdr:cNvPr>
        <xdr:cNvPicPr>
          <a:picLocks noChangeAspect="1" noChangeArrowheads="1"/>
        </xdr:cNvPicPr>
      </xdr:nvPicPr>
      <xdr:blipFill>
        <a:blip xmlns:r="http://schemas.openxmlformats.org/officeDocument/2006/relationships" r:embed="rId1" cstate="print"/>
        <a:srcRect/>
        <a:stretch>
          <a:fillRect/>
        </a:stretch>
      </xdr:blipFill>
      <xdr:spPr bwMode="auto">
        <a:xfrm>
          <a:off x="13512016" y="454025"/>
          <a:ext cx="1004147" cy="1296881"/>
        </a:xfrm>
        <a:prstGeom prst="rect">
          <a:avLst/>
        </a:prstGeom>
        <a:noFill/>
        <a:ln w="9525" algn="ctr">
          <a:miter lim="800000"/>
          <a:headEnd/>
          <a:tailEnd/>
        </a:ln>
      </xdr:spPr>
    </xdr:pic>
    <xdr:clientData/>
  </xdr:twoCellAnchor>
  <xdr:twoCellAnchor editAs="oneCell">
    <xdr:from>
      <xdr:col>3</xdr:col>
      <xdr:colOff>110066</xdr:colOff>
      <xdr:row>2</xdr:row>
      <xdr:rowOff>138642</xdr:rowOff>
    </xdr:from>
    <xdr:to>
      <xdr:col>4</xdr:col>
      <xdr:colOff>259080</xdr:colOff>
      <xdr:row>7</xdr:row>
      <xdr:rowOff>82550</xdr:rowOff>
    </xdr:to>
    <xdr:pic>
      <xdr:nvPicPr>
        <xdr:cNvPr id="5" name="Image 4">
          <a:extLst>
            <a:ext uri="{FF2B5EF4-FFF2-40B4-BE49-F238E27FC236}">
              <a16:creationId xmlns:a16="http://schemas.microsoft.com/office/drawing/2014/main" id="{00000000-0008-0000-7600-000005000000}"/>
            </a:ext>
          </a:extLst>
        </xdr:cNvPr>
        <xdr:cNvPicPr/>
      </xdr:nvPicPr>
      <xdr:blipFill>
        <a:blip xmlns:r="http://schemas.openxmlformats.org/officeDocument/2006/relationships" r:embed="rId2"/>
        <a:srcRect/>
        <a:stretch>
          <a:fillRect/>
        </a:stretch>
      </xdr:blipFill>
      <xdr:spPr bwMode="auto">
        <a:xfrm>
          <a:off x="5230706" y="519642"/>
          <a:ext cx="941494" cy="1117388"/>
        </a:xfrm>
        <a:prstGeom prst="rect">
          <a:avLst/>
        </a:prstGeom>
        <a:noFill/>
      </xdr:spPr>
    </xdr:pic>
    <xdr:clientData/>
  </xdr:twoCellAnchor>
  <xdr:twoCellAnchor>
    <xdr:from>
      <xdr:col>13</xdr:col>
      <xdr:colOff>466576</xdr:colOff>
      <xdr:row>2</xdr:row>
      <xdr:rowOff>73025</xdr:rowOff>
    </xdr:from>
    <xdr:to>
      <xdr:col>14</xdr:col>
      <xdr:colOff>678243</xdr:colOff>
      <xdr:row>8</xdr:row>
      <xdr:rowOff>21166</xdr:rowOff>
    </xdr:to>
    <xdr:pic>
      <xdr:nvPicPr>
        <xdr:cNvPr id="6" name="Image 5" descr="Armoirievv">
          <a:extLst>
            <a:ext uri="{FF2B5EF4-FFF2-40B4-BE49-F238E27FC236}">
              <a16:creationId xmlns:a16="http://schemas.microsoft.com/office/drawing/2014/main" id="{00000000-0008-0000-7600-000006000000}"/>
            </a:ext>
          </a:extLst>
        </xdr:cNvPr>
        <xdr:cNvPicPr>
          <a:picLocks noChangeAspect="1" noChangeArrowheads="1"/>
        </xdr:cNvPicPr>
      </xdr:nvPicPr>
      <xdr:blipFill>
        <a:blip xmlns:r="http://schemas.openxmlformats.org/officeDocument/2006/relationships" r:embed="rId1" cstate="print"/>
        <a:srcRect/>
        <a:stretch>
          <a:fillRect/>
        </a:stretch>
      </xdr:blipFill>
      <xdr:spPr bwMode="auto">
        <a:xfrm>
          <a:off x="13512016" y="454025"/>
          <a:ext cx="1004147" cy="1296881"/>
        </a:xfrm>
        <a:prstGeom prst="rect">
          <a:avLst/>
        </a:prstGeom>
        <a:noFill/>
        <a:ln w="9525" algn="ctr">
          <a:miter lim="800000"/>
          <a:headEnd/>
          <a:tailEnd/>
        </a:ln>
      </xdr:spPr>
    </xdr:pic>
    <xdr:clientData/>
  </xdr:twoCellAnchor>
  <xdr:twoCellAnchor editAs="oneCell">
    <xdr:from>
      <xdr:col>3</xdr:col>
      <xdr:colOff>110066</xdr:colOff>
      <xdr:row>2</xdr:row>
      <xdr:rowOff>138642</xdr:rowOff>
    </xdr:from>
    <xdr:to>
      <xdr:col>4</xdr:col>
      <xdr:colOff>259080</xdr:colOff>
      <xdr:row>7</xdr:row>
      <xdr:rowOff>82550</xdr:rowOff>
    </xdr:to>
    <xdr:pic>
      <xdr:nvPicPr>
        <xdr:cNvPr id="7" name="Image 6">
          <a:extLst>
            <a:ext uri="{FF2B5EF4-FFF2-40B4-BE49-F238E27FC236}">
              <a16:creationId xmlns:a16="http://schemas.microsoft.com/office/drawing/2014/main" id="{00000000-0008-0000-7600-000007000000}"/>
            </a:ext>
          </a:extLst>
        </xdr:cNvPr>
        <xdr:cNvPicPr/>
      </xdr:nvPicPr>
      <xdr:blipFill>
        <a:blip xmlns:r="http://schemas.openxmlformats.org/officeDocument/2006/relationships" r:embed="rId2"/>
        <a:srcRect/>
        <a:stretch>
          <a:fillRect/>
        </a:stretch>
      </xdr:blipFill>
      <xdr:spPr bwMode="auto">
        <a:xfrm>
          <a:off x="5230706" y="519642"/>
          <a:ext cx="941494" cy="1117388"/>
        </a:xfrm>
        <a:prstGeom prst="rect">
          <a:avLst/>
        </a:prstGeom>
        <a:noFill/>
      </xdr:spPr>
    </xdr:pic>
    <xdr:clientData/>
  </xdr:twoCellAnchor>
  <xdr:twoCellAnchor>
    <xdr:from>
      <xdr:col>13</xdr:col>
      <xdr:colOff>466576</xdr:colOff>
      <xdr:row>2</xdr:row>
      <xdr:rowOff>73025</xdr:rowOff>
    </xdr:from>
    <xdr:to>
      <xdr:col>14</xdr:col>
      <xdr:colOff>678243</xdr:colOff>
      <xdr:row>8</xdr:row>
      <xdr:rowOff>21166</xdr:rowOff>
    </xdr:to>
    <xdr:pic>
      <xdr:nvPicPr>
        <xdr:cNvPr id="8" name="Image 7" descr="Armoirievv">
          <a:extLst>
            <a:ext uri="{FF2B5EF4-FFF2-40B4-BE49-F238E27FC236}">
              <a16:creationId xmlns:a16="http://schemas.microsoft.com/office/drawing/2014/main" id="{00000000-0008-0000-7600-000008000000}"/>
            </a:ext>
          </a:extLst>
        </xdr:cNvPr>
        <xdr:cNvPicPr>
          <a:picLocks noChangeAspect="1" noChangeArrowheads="1"/>
        </xdr:cNvPicPr>
      </xdr:nvPicPr>
      <xdr:blipFill>
        <a:blip xmlns:r="http://schemas.openxmlformats.org/officeDocument/2006/relationships" r:embed="rId1" cstate="print"/>
        <a:srcRect/>
        <a:stretch>
          <a:fillRect/>
        </a:stretch>
      </xdr:blipFill>
      <xdr:spPr bwMode="auto">
        <a:xfrm>
          <a:off x="13512016" y="454025"/>
          <a:ext cx="1004147" cy="1296881"/>
        </a:xfrm>
        <a:prstGeom prst="rect">
          <a:avLst/>
        </a:prstGeom>
        <a:noFill/>
        <a:ln w="9525" algn="ctr">
          <a:miter lim="800000"/>
          <a:headEnd/>
          <a:tailEnd/>
        </a:ln>
      </xdr:spPr>
    </xdr:pic>
    <xdr:clientData/>
  </xdr:twoCellAnchor>
  <xdr:twoCellAnchor editAs="oneCell">
    <xdr:from>
      <xdr:col>3</xdr:col>
      <xdr:colOff>110066</xdr:colOff>
      <xdr:row>2</xdr:row>
      <xdr:rowOff>138642</xdr:rowOff>
    </xdr:from>
    <xdr:to>
      <xdr:col>4</xdr:col>
      <xdr:colOff>259080</xdr:colOff>
      <xdr:row>7</xdr:row>
      <xdr:rowOff>82550</xdr:rowOff>
    </xdr:to>
    <xdr:pic>
      <xdr:nvPicPr>
        <xdr:cNvPr id="9" name="Image 8">
          <a:extLst>
            <a:ext uri="{FF2B5EF4-FFF2-40B4-BE49-F238E27FC236}">
              <a16:creationId xmlns:a16="http://schemas.microsoft.com/office/drawing/2014/main" id="{00000000-0008-0000-7600-000009000000}"/>
            </a:ext>
          </a:extLst>
        </xdr:cNvPr>
        <xdr:cNvPicPr/>
      </xdr:nvPicPr>
      <xdr:blipFill>
        <a:blip xmlns:r="http://schemas.openxmlformats.org/officeDocument/2006/relationships" r:embed="rId2"/>
        <a:srcRect/>
        <a:stretch>
          <a:fillRect/>
        </a:stretch>
      </xdr:blipFill>
      <xdr:spPr bwMode="auto">
        <a:xfrm>
          <a:off x="5230706" y="519642"/>
          <a:ext cx="941494" cy="1117388"/>
        </a:xfrm>
        <a:prstGeom prst="rect">
          <a:avLst/>
        </a:prstGeom>
        <a:noFill/>
      </xdr:spPr>
    </xdr:pic>
    <xdr:clientData/>
  </xdr:twoCellAnchor>
  <xdr:twoCellAnchor>
    <xdr:from>
      <xdr:col>13</xdr:col>
      <xdr:colOff>466576</xdr:colOff>
      <xdr:row>2</xdr:row>
      <xdr:rowOff>73025</xdr:rowOff>
    </xdr:from>
    <xdr:to>
      <xdr:col>14</xdr:col>
      <xdr:colOff>678243</xdr:colOff>
      <xdr:row>8</xdr:row>
      <xdr:rowOff>21166</xdr:rowOff>
    </xdr:to>
    <xdr:pic>
      <xdr:nvPicPr>
        <xdr:cNvPr id="10" name="Image 9" descr="Armoirievv">
          <a:extLst>
            <a:ext uri="{FF2B5EF4-FFF2-40B4-BE49-F238E27FC236}">
              <a16:creationId xmlns:a16="http://schemas.microsoft.com/office/drawing/2014/main" id="{00000000-0008-0000-7600-00000A000000}"/>
            </a:ext>
          </a:extLst>
        </xdr:cNvPr>
        <xdr:cNvPicPr>
          <a:picLocks noChangeAspect="1" noChangeArrowheads="1"/>
        </xdr:cNvPicPr>
      </xdr:nvPicPr>
      <xdr:blipFill>
        <a:blip xmlns:r="http://schemas.openxmlformats.org/officeDocument/2006/relationships" r:embed="rId1" cstate="print"/>
        <a:srcRect/>
        <a:stretch>
          <a:fillRect/>
        </a:stretch>
      </xdr:blipFill>
      <xdr:spPr bwMode="auto">
        <a:xfrm>
          <a:off x="13512016" y="454025"/>
          <a:ext cx="1004147" cy="1296881"/>
        </a:xfrm>
        <a:prstGeom prst="rect">
          <a:avLst/>
        </a:prstGeom>
        <a:noFill/>
        <a:ln w="9525" algn="ctr">
          <a:miter lim="800000"/>
          <a:headEnd/>
          <a:tailEnd/>
        </a:ln>
      </xdr:spPr>
    </xdr:pic>
    <xdr:clientData/>
  </xdr:twoCellAnchor>
  <xdr:twoCellAnchor editAs="oneCell">
    <xdr:from>
      <xdr:col>3</xdr:col>
      <xdr:colOff>110066</xdr:colOff>
      <xdr:row>2</xdr:row>
      <xdr:rowOff>138642</xdr:rowOff>
    </xdr:from>
    <xdr:to>
      <xdr:col>4</xdr:col>
      <xdr:colOff>259080</xdr:colOff>
      <xdr:row>7</xdr:row>
      <xdr:rowOff>82550</xdr:rowOff>
    </xdr:to>
    <xdr:pic>
      <xdr:nvPicPr>
        <xdr:cNvPr id="11" name="Image 10">
          <a:extLst>
            <a:ext uri="{FF2B5EF4-FFF2-40B4-BE49-F238E27FC236}">
              <a16:creationId xmlns:a16="http://schemas.microsoft.com/office/drawing/2014/main" id="{00000000-0008-0000-7600-00000B000000}"/>
            </a:ext>
          </a:extLst>
        </xdr:cNvPr>
        <xdr:cNvPicPr/>
      </xdr:nvPicPr>
      <xdr:blipFill>
        <a:blip xmlns:r="http://schemas.openxmlformats.org/officeDocument/2006/relationships" r:embed="rId2"/>
        <a:srcRect/>
        <a:stretch>
          <a:fillRect/>
        </a:stretch>
      </xdr:blipFill>
      <xdr:spPr bwMode="auto">
        <a:xfrm>
          <a:off x="5230706" y="519642"/>
          <a:ext cx="941494" cy="1117388"/>
        </a:xfrm>
        <a:prstGeom prst="rect">
          <a:avLst/>
        </a:prstGeom>
        <a:noFill/>
      </xdr:spPr>
    </xdr:pic>
    <xdr:clientData/>
  </xdr:twoCellAnchor>
  <xdr:twoCellAnchor>
    <xdr:from>
      <xdr:col>13</xdr:col>
      <xdr:colOff>466576</xdr:colOff>
      <xdr:row>2</xdr:row>
      <xdr:rowOff>73025</xdr:rowOff>
    </xdr:from>
    <xdr:to>
      <xdr:col>14</xdr:col>
      <xdr:colOff>678243</xdr:colOff>
      <xdr:row>8</xdr:row>
      <xdr:rowOff>21166</xdr:rowOff>
    </xdr:to>
    <xdr:pic>
      <xdr:nvPicPr>
        <xdr:cNvPr id="12" name="Image 11" descr="Armoirievv">
          <a:extLst>
            <a:ext uri="{FF2B5EF4-FFF2-40B4-BE49-F238E27FC236}">
              <a16:creationId xmlns:a16="http://schemas.microsoft.com/office/drawing/2014/main" id="{00000000-0008-0000-7600-00000C000000}"/>
            </a:ext>
          </a:extLst>
        </xdr:cNvPr>
        <xdr:cNvPicPr>
          <a:picLocks noChangeAspect="1" noChangeArrowheads="1"/>
        </xdr:cNvPicPr>
      </xdr:nvPicPr>
      <xdr:blipFill>
        <a:blip xmlns:r="http://schemas.openxmlformats.org/officeDocument/2006/relationships" r:embed="rId1" cstate="print"/>
        <a:srcRect/>
        <a:stretch>
          <a:fillRect/>
        </a:stretch>
      </xdr:blipFill>
      <xdr:spPr bwMode="auto">
        <a:xfrm>
          <a:off x="13512016" y="454025"/>
          <a:ext cx="1004147" cy="1296881"/>
        </a:xfrm>
        <a:prstGeom prst="rect">
          <a:avLst/>
        </a:prstGeom>
        <a:noFill/>
        <a:ln w="9525" algn="ctr">
          <a:miter lim="800000"/>
          <a:headEnd/>
          <a:tailEnd/>
        </a:ln>
      </xdr:spPr>
    </xdr:pic>
    <xdr:clientData/>
  </xdr:twoCellAnchor>
  <xdr:twoCellAnchor editAs="oneCell">
    <xdr:from>
      <xdr:col>3</xdr:col>
      <xdr:colOff>110066</xdr:colOff>
      <xdr:row>2</xdr:row>
      <xdr:rowOff>138642</xdr:rowOff>
    </xdr:from>
    <xdr:to>
      <xdr:col>4</xdr:col>
      <xdr:colOff>259080</xdr:colOff>
      <xdr:row>7</xdr:row>
      <xdr:rowOff>82550</xdr:rowOff>
    </xdr:to>
    <xdr:pic>
      <xdr:nvPicPr>
        <xdr:cNvPr id="13" name="Image 12">
          <a:extLst>
            <a:ext uri="{FF2B5EF4-FFF2-40B4-BE49-F238E27FC236}">
              <a16:creationId xmlns:a16="http://schemas.microsoft.com/office/drawing/2014/main" id="{00000000-0008-0000-7600-00000D000000}"/>
            </a:ext>
          </a:extLst>
        </xdr:cNvPr>
        <xdr:cNvPicPr/>
      </xdr:nvPicPr>
      <xdr:blipFill>
        <a:blip xmlns:r="http://schemas.openxmlformats.org/officeDocument/2006/relationships" r:embed="rId2"/>
        <a:srcRect/>
        <a:stretch>
          <a:fillRect/>
        </a:stretch>
      </xdr:blipFill>
      <xdr:spPr bwMode="auto">
        <a:xfrm>
          <a:off x="5230706" y="519642"/>
          <a:ext cx="941494" cy="1117388"/>
        </a:xfrm>
        <a:prstGeom prst="rect">
          <a:avLst/>
        </a:prstGeom>
        <a:noFill/>
      </xdr:spPr>
    </xdr:pic>
    <xdr:clientData/>
  </xdr:twoCellAnchor>
</xdr:wsDr>
</file>

<file path=xl/drawings/drawing120.xml><?xml version="1.0" encoding="utf-8"?>
<xdr:wsDr xmlns:xdr="http://schemas.openxmlformats.org/drawingml/2006/spreadsheetDrawing" xmlns:a="http://schemas.openxmlformats.org/drawingml/2006/main">
  <xdr:twoCellAnchor>
    <xdr:from>
      <xdr:col>13</xdr:col>
      <xdr:colOff>348194</xdr:colOff>
      <xdr:row>2</xdr:row>
      <xdr:rowOff>44450</xdr:rowOff>
    </xdr:from>
    <xdr:to>
      <xdr:col>15</xdr:col>
      <xdr:colOff>57151</xdr:colOff>
      <xdr:row>6</xdr:row>
      <xdr:rowOff>139929</xdr:rowOff>
    </xdr:to>
    <xdr:pic>
      <xdr:nvPicPr>
        <xdr:cNvPr id="2" name="Image 1" descr="Armoirievv">
          <a:extLst>
            <a:ext uri="{FF2B5EF4-FFF2-40B4-BE49-F238E27FC236}">
              <a16:creationId xmlns:a16="http://schemas.microsoft.com/office/drawing/2014/main" id="{00000000-0008-0000-7700-000002000000}"/>
            </a:ext>
          </a:extLst>
        </xdr:cNvPr>
        <xdr:cNvPicPr>
          <a:picLocks noChangeAspect="1" noChangeArrowheads="1"/>
        </xdr:cNvPicPr>
      </xdr:nvPicPr>
      <xdr:blipFill>
        <a:blip xmlns:r="http://schemas.openxmlformats.org/officeDocument/2006/relationships" r:embed="rId1" cstate="print"/>
        <a:srcRect/>
        <a:stretch>
          <a:fillRect/>
        </a:stretch>
      </xdr:blipFill>
      <xdr:spPr bwMode="auto">
        <a:xfrm>
          <a:off x="10886654" y="425450"/>
          <a:ext cx="1011977" cy="1093699"/>
        </a:xfrm>
        <a:prstGeom prst="rect">
          <a:avLst/>
        </a:prstGeom>
        <a:noFill/>
        <a:ln w="9525" algn="ctr">
          <a:miter lim="800000"/>
          <a:headEnd/>
          <a:tailEnd/>
        </a:ln>
      </xdr:spPr>
    </xdr:pic>
    <xdr:clientData/>
  </xdr:twoCellAnchor>
  <xdr:twoCellAnchor editAs="oneCell">
    <xdr:from>
      <xdr:col>3</xdr:col>
      <xdr:colOff>110066</xdr:colOff>
      <xdr:row>2</xdr:row>
      <xdr:rowOff>138642</xdr:rowOff>
    </xdr:from>
    <xdr:to>
      <xdr:col>4</xdr:col>
      <xdr:colOff>495300</xdr:colOff>
      <xdr:row>6</xdr:row>
      <xdr:rowOff>6350</xdr:rowOff>
    </xdr:to>
    <xdr:pic>
      <xdr:nvPicPr>
        <xdr:cNvPr id="3" name="Image 2">
          <a:extLst>
            <a:ext uri="{FF2B5EF4-FFF2-40B4-BE49-F238E27FC236}">
              <a16:creationId xmlns:a16="http://schemas.microsoft.com/office/drawing/2014/main" id="{00000000-0008-0000-7700-000003000000}"/>
            </a:ext>
          </a:extLst>
        </xdr:cNvPr>
        <xdr:cNvPicPr/>
      </xdr:nvPicPr>
      <xdr:blipFill>
        <a:blip xmlns:r="http://schemas.openxmlformats.org/officeDocument/2006/relationships" r:embed="rId2"/>
        <a:srcRect/>
        <a:stretch>
          <a:fillRect/>
        </a:stretch>
      </xdr:blipFill>
      <xdr:spPr bwMode="auto">
        <a:xfrm>
          <a:off x="4887806" y="519642"/>
          <a:ext cx="941494" cy="865928"/>
        </a:xfrm>
        <a:prstGeom prst="rect">
          <a:avLst/>
        </a:prstGeom>
        <a:noFill/>
      </xdr:spPr>
    </xdr:pic>
    <xdr:clientData/>
  </xdr:twoCellAnchor>
  <xdr:twoCellAnchor>
    <xdr:from>
      <xdr:col>13</xdr:col>
      <xdr:colOff>348194</xdr:colOff>
      <xdr:row>2</xdr:row>
      <xdr:rowOff>44450</xdr:rowOff>
    </xdr:from>
    <xdr:to>
      <xdr:col>15</xdr:col>
      <xdr:colOff>57151</xdr:colOff>
      <xdr:row>6</xdr:row>
      <xdr:rowOff>139929</xdr:rowOff>
    </xdr:to>
    <xdr:pic>
      <xdr:nvPicPr>
        <xdr:cNvPr id="4" name="Image 3" descr="Armoirievv">
          <a:extLst>
            <a:ext uri="{FF2B5EF4-FFF2-40B4-BE49-F238E27FC236}">
              <a16:creationId xmlns:a16="http://schemas.microsoft.com/office/drawing/2014/main" id="{00000000-0008-0000-7700-000004000000}"/>
            </a:ext>
          </a:extLst>
        </xdr:cNvPr>
        <xdr:cNvPicPr>
          <a:picLocks noChangeAspect="1" noChangeArrowheads="1"/>
        </xdr:cNvPicPr>
      </xdr:nvPicPr>
      <xdr:blipFill>
        <a:blip xmlns:r="http://schemas.openxmlformats.org/officeDocument/2006/relationships" r:embed="rId1" cstate="print"/>
        <a:srcRect/>
        <a:stretch>
          <a:fillRect/>
        </a:stretch>
      </xdr:blipFill>
      <xdr:spPr bwMode="auto">
        <a:xfrm>
          <a:off x="10886654" y="425450"/>
          <a:ext cx="1011977" cy="1093699"/>
        </a:xfrm>
        <a:prstGeom prst="rect">
          <a:avLst/>
        </a:prstGeom>
        <a:noFill/>
        <a:ln w="9525" algn="ctr">
          <a:miter lim="800000"/>
          <a:headEnd/>
          <a:tailEnd/>
        </a:ln>
      </xdr:spPr>
    </xdr:pic>
    <xdr:clientData/>
  </xdr:twoCellAnchor>
  <xdr:twoCellAnchor editAs="oneCell">
    <xdr:from>
      <xdr:col>3</xdr:col>
      <xdr:colOff>110066</xdr:colOff>
      <xdr:row>2</xdr:row>
      <xdr:rowOff>138642</xdr:rowOff>
    </xdr:from>
    <xdr:to>
      <xdr:col>4</xdr:col>
      <xdr:colOff>495300</xdr:colOff>
      <xdr:row>6</xdr:row>
      <xdr:rowOff>6350</xdr:rowOff>
    </xdr:to>
    <xdr:pic>
      <xdr:nvPicPr>
        <xdr:cNvPr id="5" name="Image 4">
          <a:extLst>
            <a:ext uri="{FF2B5EF4-FFF2-40B4-BE49-F238E27FC236}">
              <a16:creationId xmlns:a16="http://schemas.microsoft.com/office/drawing/2014/main" id="{00000000-0008-0000-7700-000005000000}"/>
            </a:ext>
          </a:extLst>
        </xdr:cNvPr>
        <xdr:cNvPicPr/>
      </xdr:nvPicPr>
      <xdr:blipFill>
        <a:blip xmlns:r="http://schemas.openxmlformats.org/officeDocument/2006/relationships" r:embed="rId2"/>
        <a:srcRect/>
        <a:stretch>
          <a:fillRect/>
        </a:stretch>
      </xdr:blipFill>
      <xdr:spPr bwMode="auto">
        <a:xfrm>
          <a:off x="4887806" y="519642"/>
          <a:ext cx="941494" cy="865928"/>
        </a:xfrm>
        <a:prstGeom prst="rect">
          <a:avLst/>
        </a:prstGeom>
        <a:noFill/>
      </xdr:spPr>
    </xdr:pic>
    <xdr:clientData/>
  </xdr:twoCellAnchor>
  <xdr:twoCellAnchor>
    <xdr:from>
      <xdr:col>13</xdr:col>
      <xdr:colOff>348194</xdr:colOff>
      <xdr:row>2</xdr:row>
      <xdr:rowOff>44450</xdr:rowOff>
    </xdr:from>
    <xdr:to>
      <xdr:col>15</xdr:col>
      <xdr:colOff>57151</xdr:colOff>
      <xdr:row>6</xdr:row>
      <xdr:rowOff>139929</xdr:rowOff>
    </xdr:to>
    <xdr:pic>
      <xdr:nvPicPr>
        <xdr:cNvPr id="6" name="Image 1" descr="Armoirievv">
          <a:extLst>
            <a:ext uri="{FF2B5EF4-FFF2-40B4-BE49-F238E27FC236}">
              <a16:creationId xmlns:a16="http://schemas.microsoft.com/office/drawing/2014/main" id="{00000000-0008-0000-7700-000006000000}"/>
            </a:ext>
          </a:extLst>
        </xdr:cNvPr>
        <xdr:cNvPicPr>
          <a:picLocks noChangeAspect="1" noChangeArrowheads="1"/>
        </xdr:cNvPicPr>
      </xdr:nvPicPr>
      <xdr:blipFill>
        <a:blip xmlns:r="http://schemas.openxmlformats.org/officeDocument/2006/relationships" r:embed="rId1" cstate="print"/>
        <a:srcRect/>
        <a:stretch>
          <a:fillRect/>
        </a:stretch>
      </xdr:blipFill>
      <xdr:spPr bwMode="auto">
        <a:xfrm>
          <a:off x="10886654" y="425450"/>
          <a:ext cx="1011977" cy="1093699"/>
        </a:xfrm>
        <a:prstGeom prst="rect">
          <a:avLst/>
        </a:prstGeom>
        <a:noFill/>
        <a:ln w="9525" algn="ctr">
          <a:miter lim="800000"/>
          <a:headEnd/>
          <a:tailEnd/>
        </a:ln>
      </xdr:spPr>
    </xdr:pic>
    <xdr:clientData/>
  </xdr:twoCellAnchor>
  <xdr:twoCellAnchor editAs="oneCell">
    <xdr:from>
      <xdr:col>3</xdr:col>
      <xdr:colOff>110066</xdr:colOff>
      <xdr:row>2</xdr:row>
      <xdr:rowOff>138642</xdr:rowOff>
    </xdr:from>
    <xdr:to>
      <xdr:col>4</xdr:col>
      <xdr:colOff>495300</xdr:colOff>
      <xdr:row>6</xdr:row>
      <xdr:rowOff>6350</xdr:rowOff>
    </xdr:to>
    <xdr:pic>
      <xdr:nvPicPr>
        <xdr:cNvPr id="7" name="Image 6">
          <a:extLst>
            <a:ext uri="{FF2B5EF4-FFF2-40B4-BE49-F238E27FC236}">
              <a16:creationId xmlns:a16="http://schemas.microsoft.com/office/drawing/2014/main" id="{00000000-0008-0000-7700-000007000000}"/>
            </a:ext>
          </a:extLst>
        </xdr:cNvPr>
        <xdr:cNvPicPr/>
      </xdr:nvPicPr>
      <xdr:blipFill>
        <a:blip xmlns:r="http://schemas.openxmlformats.org/officeDocument/2006/relationships" r:embed="rId2"/>
        <a:srcRect/>
        <a:stretch>
          <a:fillRect/>
        </a:stretch>
      </xdr:blipFill>
      <xdr:spPr bwMode="auto">
        <a:xfrm>
          <a:off x="4887806" y="519642"/>
          <a:ext cx="941494" cy="865928"/>
        </a:xfrm>
        <a:prstGeom prst="rect">
          <a:avLst/>
        </a:prstGeom>
        <a:noFill/>
      </xdr:spPr>
    </xdr:pic>
    <xdr:clientData/>
  </xdr:twoCellAnchor>
  <xdr:twoCellAnchor>
    <xdr:from>
      <xdr:col>13</xdr:col>
      <xdr:colOff>348194</xdr:colOff>
      <xdr:row>2</xdr:row>
      <xdr:rowOff>44450</xdr:rowOff>
    </xdr:from>
    <xdr:to>
      <xdr:col>15</xdr:col>
      <xdr:colOff>57151</xdr:colOff>
      <xdr:row>6</xdr:row>
      <xdr:rowOff>139929</xdr:rowOff>
    </xdr:to>
    <xdr:pic>
      <xdr:nvPicPr>
        <xdr:cNvPr id="8" name="Image 7" descr="Armoirievv">
          <a:extLst>
            <a:ext uri="{FF2B5EF4-FFF2-40B4-BE49-F238E27FC236}">
              <a16:creationId xmlns:a16="http://schemas.microsoft.com/office/drawing/2014/main" id="{00000000-0008-0000-7700-000008000000}"/>
            </a:ext>
          </a:extLst>
        </xdr:cNvPr>
        <xdr:cNvPicPr>
          <a:picLocks noChangeAspect="1" noChangeArrowheads="1"/>
        </xdr:cNvPicPr>
      </xdr:nvPicPr>
      <xdr:blipFill>
        <a:blip xmlns:r="http://schemas.openxmlformats.org/officeDocument/2006/relationships" r:embed="rId1" cstate="print"/>
        <a:srcRect/>
        <a:stretch>
          <a:fillRect/>
        </a:stretch>
      </xdr:blipFill>
      <xdr:spPr bwMode="auto">
        <a:xfrm>
          <a:off x="10886654" y="425450"/>
          <a:ext cx="1011977" cy="1093699"/>
        </a:xfrm>
        <a:prstGeom prst="rect">
          <a:avLst/>
        </a:prstGeom>
        <a:noFill/>
        <a:ln w="9525" algn="ctr">
          <a:miter lim="800000"/>
          <a:headEnd/>
          <a:tailEnd/>
        </a:ln>
      </xdr:spPr>
    </xdr:pic>
    <xdr:clientData/>
  </xdr:twoCellAnchor>
  <xdr:twoCellAnchor editAs="oneCell">
    <xdr:from>
      <xdr:col>3</xdr:col>
      <xdr:colOff>110066</xdr:colOff>
      <xdr:row>2</xdr:row>
      <xdr:rowOff>138642</xdr:rowOff>
    </xdr:from>
    <xdr:to>
      <xdr:col>4</xdr:col>
      <xdr:colOff>495300</xdr:colOff>
      <xdr:row>6</xdr:row>
      <xdr:rowOff>6350</xdr:rowOff>
    </xdr:to>
    <xdr:pic>
      <xdr:nvPicPr>
        <xdr:cNvPr id="9" name="Image 8">
          <a:extLst>
            <a:ext uri="{FF2B5EF4-FFF2-40B4-BE49-F238E27FC236}">
              <a16:creationId xmlns:a16="http://schemas.microsoft.com/office/drawing/2014/main" id="{00000000-0008-0000-7700-000009000000}"/>
            </a:ext>
          </a:extLst>
        </xdr:cNvPr>
        <xdr:cNvPicPr/>
      </xdr:nvPicPr>
      <xdr:blipFill>
        <a:blip xmlns:r="http://schemas.openxmlformats.org/officeDocument/2006/relationships" r:embed="rId2"/>
        <a:srcRect/>
        <a:stretch>
          <a:fillRect/>
        </a:stretch>
      </xdr:blipFill>
      <xdr:spPr bwMode="auto">
        <a:xfrm>
          <a:off x="4887806" y="519642"/>
          <a:ext cx="941494" cy="865928"/>
        </a:xfrm>
        <a:prstGeom prst="rect">
          <a:avLst/>
        </a:prstGeom>
        <a:noFill/>
      </xdr:spPr>
    </xdr:pic>
    <xdr:clientData/>
  </xdr:twoCellAnchor>
  <xdr:twoCellAnchor>
    <xdr:from>
      <xdr:col>13</xdr:col>
      <xdr:colOff>348194</xdr:colOff>
      <xdr:row>2</xdr:row>
      <xdr:rowOff>44450</xdr:rowOff>
    </xdr:from>
    <xdr:to>
      <xdr:col>15</xdr:col>
      <xdr:colOff>57151</xdr:colOff>
      <xdr:row>6</xdr:row>
      <xdr:rowOff>139929</xdr:rowOff>
    </xdr:to>
    <xdr:pic>
      <xdr:nvPicPr>
        <xdr:cNvPr id="10" name="Image 9" descr="Armoirievv">
          <a:extLst>
            <a:ext uri="{FF2B5EF4-FFF2-40B4-BE49-F238E27FC236}">
              <a16:creationId xmlns:a16="http://schemas.microsoft.com/office/drawing/2014/main" id="{00000000-0008-0000-7700-00000A000000}"/>
            </a:ext>
          </a:extLst>
        </xdr:cNvPr>
        <xdr:cNvPicPr>
          <a:picLocks noChangeAspect="1" noChangeArrowheads="1"/>
        </xdr:cNvPicPr>
      </xdr:nvPicPr>
      <xdr:blipFill>
        <a:blip xmlns:r="http://schemas.openxmlformats.org/officeDocument/2006/relationships" r:embed="rId1" cstate="print"/>
        <a:srcRect/>
        <a:stretch>
          <a:fillRect/>
        </a:stretch>
      </xdr:blipFill>
      <xdr:spPr bwMode="auto">
        <a:xfrm>
          <a:off x="10886654" y="425450"/>
          <a:ext cx="1011977" cy="1093699"/>
        </a:xfrm>
        <a:prstGeom prst="rect">
          <a:avLst/>
        </a:prstGeom>
        <a:noFill/>
        <a:ln w="9525" algn="ctr">
          <a:miter lim="800000"/>
          <a:headEnd/>
          <a:tailEnd/>
        </a:ln>
      </xdr:spPr>
    </xdr:pic>
    <xdr:clientData/>
  </xdr:twoCellAnchor>
  <xdr:twoCellAnchor editAs="oneCell">
    <xdr:from>
      <xdr:col>3</xdr:col>
      <xdr:colOff>110066</xdr:colOff>
      <xdr:row>2</xdr:row>
      <xdr:rowOff>138642</xdr:rowOff>
    </xdr:from>
    <xdr:to>
      <xdr:col>4</xdr:col>
      <xdr:colOff>495300</xdr:colOff>
      <xdr:row>6</xdr:row>
      <xdr:rowOff>6350</xdr:rowOff>
    </xdr:to>
    <xdr:pic>
      <xdr:nvPicPr>
        <xdr:cNvPr id="11" name="Image 10">
          <a:extLst>
            <a:ext uri="{FF2B5EF4-FFF2-40B4-BE49-F238E27FC236}">
              <a16:creationId xmlns:a16="http://schemas.microsoft.com/office/drawing/2014/main" id="{00000000-0008-0000-7700-00000B000000}"/>
            </a:ext>
          </a:extLst>
        </xdr:cNvPr>
        <xdr:cNvPicPr/>
      </xdr:nvPicPr>
      <xdr:blipFill>
        <a:blip xmlns:r="http://schemas.openxmlformats.org/officeDocument/2006/relationships" r:embed="rId2"/>
        <a:srcRect/>
        <a:stretch>
          <a:fillRect/>
        </a:stretch>
      </xdr:blipFill>
      <xdr:spPr bwMode="auto">
        <a:xfrm>
          <a:off x="4887806" y="519642"/>
          <a:ext cx="941494" cy="865928"/>
        </a:xfrm>
        <a:prstGeom prst="rect">
          <a:avLst/>
        </a:prstGeom>
        <a:noFill/>
      </xdr:spPr>
    </xdr:pic>
    <xdr:clientData/>
  </xdr:twoCellAnchor>
</xdr:wsDr>
</file>

<file path=xl/drawings/drawing121.xml><?xml version="1.0" encoding="utf-8"?>
<xdr:wsDr xmlns:xdr="http://schemas.openxmlformats.org/drawingml/2006/spreadsheetDrawing" xmlns:a="http://schemas.openxmlformats.org/drawingml/2006/main">
  <xdr:twoCellAnchor>
    <xdr:from>
      <xdr:col>13</xdr:col>
      <xdr:colOff>466576</xdr:colOff>
      <xdr:row>2</xdr:row>
      <xdr:rowOff>73025</xdr:rowOff>
    </xdr:from>
    <xdr:to>
      <xdr:col>14</xdr:col>
      <xdr:colOff>678243</xdr:colOff>
      <xdr:row>8</xdr:row>
      <xdr:rowOff>21166</xdr:rowOff>
    </xdr:to>
    <xdr:pic>
      <xdr:nvPicPr>
        <xdr:cNvPr id="2" name="Image 1" descr="Armoirievv">
          <a:extLst>
            <a:ext uri="{FF2B5EF4-FFF2-40B4-BE49-F238E27FC236}">
              <a16:creationId xmlns:a16="http://schemas.microsoft.com/office/drawing/2014/main" id="{00000000-0008-0000-7800-000002000000}"/>
            </a:ext>
          </a:extLst>
        </xdr:cNvPr>
        <xdr:cNvPicPr>
          <a:picLocks noChangeAspect="1" noChangeArrowheads="1"/>
        </xdr:cNvPicPr>
      </xdr:nvPicPr>
      <xdr:blipFill>
        <a:blip xmlns:r="http://schemas.openxmlformats.org/officeDocument/2006/relationships" r:embed="rId1" cstate="print"/>
        <a:srcRect/>
        <a:stretch>
          <a:fillRect/>
        </a:stretch>
      </xdr:blipFill>
      <xdr:spPr bwMode="auto">
        <a:xfrm>
          <a:off x="13512016" y="454025"/>
          <a:ext cx="1004147" cy="1296881"/>
        </a:xfrm>
        <a:prstGeom prst="rect">
          <a:avLst/>
        </a:prstGeom>
        <a:noFill/>
        <a:ln w="9525" algn="ctr">
          <a:miter lim="800000"/>
          <a:headEnd/>
          <a:tailEnd/>
        </a:ln>
      </xdr:spPr>
    </xdr:pic>
    <xdr:clientData/>
  </xdr:twoCellAnchor>
  <xdr:twoCellAnchor editAs="oneCell">
    <xdr:from>
      <xdr:col>3</xdr:col>
      <xdr:colOff>110066</xdr:colOff>
      <xdr:row>2</xdr:row>
      <xdr:rowOff>138642</xdr:rowOff>
    </xdr:from>
    <xdr:to>
      <xdr:col>4</xdr:col>
      <xdr:colOff>259080</xdr:colOff>
      <xdr:row>7</xdr:row>
      <xdr:rowOff>82550</xdr:rowOff>
    </xdr:to>
    <xdr:pic>
      <xdr:nvPicPr>
        <xdr:cNvPr id="3" name="Image 2">
          <a:extLst>
            <a:ext uri="{FF2B5EF4-FFF2-40B4-BE49-F238E27FC236}">
              <a16:creationId xmlns:a16="http://schemas.microsoft.com/office/drawing/2014/main" id="{00000000-0008-0000-7800-000003000000}"/>
            </a:ext>
          </a:extLst>
        </xdr:cNvPr>
        <xdr:cNvPicPr/>
      </xdr:nvPicPr>
      <xdr:blipFill>
        <a:blip xmlns:r="http://schemas.openxmlformats.org/officeDocument/2006/relationships" r:embed="rId2"/>
        <a:srcRect/>
        <a:stretch>
          <a:fillRect/>
        </a:stretch>
      </xdr:blipFill>
      <xdr:spPr bwMode="auto">
        <a:xfrm>
          <a:off x="5230706" y="519642"/>
          <a:ext cx="941494" cy="1117388"/>
        </a:xfrm>
        <a:prstGeom prst="rect">
          <a:avLst/>
        </a:prstGeom>
        <a:noFill/>
      </xdr:spPr>
    </xdr:pic>
    <xdr:clientData/>
  </xdr:twoCellAnchor>
  <xdr:twoCellAnchor>
    <xdr:from>
      <xdr:col>13</xdr:col>
      <xdr:colOff>466576</xdr:colOff>
      <xdr:row>2</xdr:row>
      <xdr:rowOff>73025</xdr:rowOff>
    </xdr:from>
    <xdr:to>
      <xdr:col>14</xdr:col>
      <xdr:colOff>678243</xdr:colOff>
      <xdr:row>8</xdr:row>
      <xdr:rowOff>21166</xdr:rowOff>
    </xdr:to>
    <xdr:pic>
      <xdr:nvPicPr>
        <xdr:cNvPr id="4" name="Image 3" descr="Armoirievv">
          <a:extLst>
            <a:ext uri="{FF2B5EF4-FFF2-40B4-BE49-F238E27FC236}">
              <a16:creationId xmlns:a16="http://schemas.microsoft.com/office/drawing/2014/main" id="{00000000-0008-0000-7800-000004000000}"/>
            </a:ext>
          </a:extLst>
        </xdr:cNvPr>
        <xdr:cNvPicPr>
          <a:picLocks noChangeAspect="1" noChangeArrowheads="1"/>
        </xdr:cNvPicPr>
      </xdr:nvPicPr>
      <xdr:blipFill>
        <a:blip xmlns:r="http://schemas.openxmlformats.org/officeDocument/2006/relationships" r:embed="rId1" cstate="print"/>
        <a:srcRect/>
        <a:stretch>
          <a:fillRect/>
        </a:stretch>
      </xdr:blipFill>
      <xdr:spPr bwMode="auto">
        <a:xfrm>
          <a:off x="13512016" y="454025"/>
          <a:ext cx="1004147" cy="1296881"/>
        </a:xfrm>
        <a:prstGeom prst="rect">
          <a:avLst/>
        </a:prstGeom>
        <a:noFill/>
        <a:ln w="9525" algn="ctr">
          <a:miter lim="800000"/>
          <a:headEnd/>
          <a:tailEnd/>
        </a:ln>
      </xdr:spPr>
    </xdr:pic>
    <xdr:clientData/>
  </xdr:twoCellAnchor>
  <xdr:twoCellAnchor editAs="oneCell">
    <xdr:from>
      <xdr:col>3</xdr:col>
      <xdr:colOff>110066</xdr:colOff>
      <xdr:row>2</xdr:row>
      <xdr:rowOff>138642</xdr:rowOff>
    </xdr:from>
    <xdr:to>
      <xdr:col>4</xdr:col>
      <xdr:colOff>259080</xdr:colOff>
      <xdr:row>7</xdr:row>
      <xdr:rowOff>82550</xdr:rowOff>
    </xdr:to>
    <xdr:pic>
      <xdr:nvPicPr>
        <xdr:cNvPr id="5" name="Image 4">
          <a:extLst>
            <a:ext uri="{FF2B5EF4-FFF2-40B4-BE49-F238E27FC236}">
              <a16:creationId xmlns:a16="http://schemas.microsoft.com/office/drawing/2014/main" id="{00000000-0008-0000-7800-000005000000}"/>
            </a:ext>
          </a:extLst>
        </xdr:cNvPr>
        <xdr:cNvPicPr/>
      </xdr:nvPicPr>
      <xdr:blipFill>
        <a:blip xmlns:r="http://schemas.openxmlformats.org/officeDocument/2006/relationships" r:embed="rId2"/>
        <a:srcRect/>
        <a:stretch>
          <a:fillRect/>
        </a:stretch>
      </xdr:blipFill>
      <xdr:spPr bwMode="auto">
        <a:xfrm>
          <a:off x="5230706" y="519642"/>
          <a:ext cx="941494" cy="1117388"/>
        </a:xfrm>
        <a:prstGeom prst="rect">
          <a:avLst/>
        </a:prstGeom>
        <a:noFill/>
      </xdr:spPr>
    </xdr:pic>
    <xdr:clientData/>
  </xdr:twoCellAnchor>
  <xdr:twoCellAnchor>
    <xdr:from>
      <xdr:col>13</xdr:col>
      <xdr:colOff>466576</xdr:colOff>
      <xdr:row>2</xdr:row>
      <xdr:rowOff>73025</xdr:rowOff>
    </xdr:from>
    <xdr:to>
      <xdr:col>14</xdr:col>
      <xdr:colOff>678243</xdr:colOff>
      <xdr:row>8</xdr:row>
      <xdr:rowOff>21166</xdr:rowOff>
    </xdr:to>
    <xdr:pic>
      <xdr:nvPicPr>
        <xdr:cNvPr id="6" name="Image 5" descr="Armoirievv">
          <a:extLst>
            <a:ext uri="{FF2B5EF4-FFF2-40B4-BE49-F238E27FC236}">
              <a16:creationId xmlns:a16="http://schemas.microsoft.com/office/drawing/2014/main" id="{00000000-0008-0000-7800-000006000000}"/>
            </a:ext>
          </a:extLst>
        </xdr:cNvPr>
        <xdr:cNvPicPr>
          <a:picLocks noChangeAspect="1" noChangeArrowheads="1"/>
        </xdr:cNvPicPr>
      </xdr:nvPicPr>
      <xdr:blipFill>
        <a:blip xmlns:r="http://schemas.openxmlformats.org/officeDocument/2006/relationships" r:embed="rId1" cstate="print"/>
        <a:srcRect/>
        <a:stretch>
          <a:fillRect/>
        </a:stretch>
      </xdr:blipFill>
      <xdr:spPr bwMode="auto">
        <a:xfrm>
          <a:off x="13512016" y="454025"/>
          <a:ext cx="1004147" cy="1296881"/>
        </a:xfrm>
        <a:prstGeom prst="rect">
          <a:avLst/>
        </a:prstGeom>
        <a:noFill/>
        <a:ln w="9525" algn="ctr">
          <a:miter lim="800000"/>
          <a:headEnd/>
          <a:tailEnd/>
        </a:ln>
      </xdr:spPr>
    </xdr:pic>
    <xdr:clientData/>
  </xdr:twoCellAnchor>
  <xdr:twoCellAnchor editAs="oneCell">
    <xdr:from>
      <xdr:col>3</xdr:col>
      <xdr:colOff>110066</xdr:colOff>
      <xdr:row>2</xdr:row>
      <xdr:rowOff>138642</xdr:rowOff>
    </xdr:from>
    <xdr:to>
      <xdr:col>4</xdr:col>
      <xdr:colOff>259080</xdr:colOff>
      <xdr:row>7</xdr:row>
      <xdr:rowOff>82550</xdr:rowOff>
    </xdr:to>
    <xdr:pic>
      <xdr:nvPicPr>
        <xdr:cNvPr id="7" name="Image 6">
          <a:extLst>
            <a:ext uri="{FF2B5EF4-FFF2-40B4-BE49-F238E27FC236}">
              <a16:creationId xmlns:a16="http://schemas.microsoft.com/office/drawing/2014/main" id="{00000000-0008-0000-7800-000007000000}"/>
            </a:ext>
          </a:extLst>
        </xdr:cNvPr>
        <xdr:cNvPicPr/>
      </xdr:nvPicPr>
      <xdr:blipFill>
        <a:blip xmlns:r="http://schemas.openxmlformats.org/officeDocument/2006/relationships" r:embed="rId2"/>
        <a:srcRect/>
        <a:stretch>
          <a:fillRect/>
        </a:stretch>
      </xdr:blipFill>
      <xdr:spPr bwMode="auto">
        <a:xfrm>
          <a:off x="5230706" y="519642"/>
          <a:ext cx="941494" cy="1117388"/>
        </a:xfrm>
        <a:prstGeom prst="rect">
          <a:avLst/>
        </a:prstGeom>
        <a:noFill/>
      </xdr:spPr>
    </xdr:pic>
    <xdr:clientData/>
  </xdr:twoCellAnchor>
  <xdr:twoCellAnchor>
    <xdr:from>
      <xdr:col>13</xdr:col>
      <xdr:colOff>466576</xdr:colOff>
      <xdr:row>2</xdr:row>
      <xdr:rowOff>73025</xdr:rowOff>
    </xdr:from>
    <xdr:to>
      <xdr:col>14</xdr:col>
      <xdr:colOff>678243</xdr:colOff>
      <xdr:row>8</xdr:row>
      <xdr:rowOff>21166</xdr:rowOff>
    </xdr:to>
    <xdr:pic>
      <xdr:nvPicPr>
        <xdr:cNvPr id="8" name="Image 7" descr="Armoirievv">
          <a:extLst>
            <a:ext uri="{FF2B5EF4-FFF2-40B4-BE49-F238E27FC236}">
              <a16:creationId xmlns:a16="http://schemas.microsoft.com/office/drawing/2014/main" id="{00000000-0008-0000-7800-000008000000}"/>
            </a:ext>
          </a:extLst>
        </xdr:cNvPr>
        <xdr:cNvPicPr>
          <a:picLocks noChangeAspect="1" noChangeArrowheads="1"/>
        </xdr:cNvPicPr>
      </xdr:nvPicPr>
      <xdr:blipFill>
        <a:blip xmlns:r="http://schemas.openxmlformats.org/officeDocument/2006/relationships" r:embed="rId1" cstate="print"/>
        <a:srcRect/>
        <a:stretch>
          <a:fillRect/>
        </a:stretch>
      </xdr:blipFill>
      <xdr:spPr bwMode="auto">
        <a:xfrm>
          <a:off x="13512016" y="454025"/>
          <a:ext cx="1004147" cy="1296881"/>
        </a:xfrm>
        <a:prstGeom prst="rect">
          <a:avLst/>
        </a:prstGeom>
        <a:noFill/>
        <a:ln w="9525" algn="ctr">
          <a:miter lim="800000"/>
          <a:headEnd/>
          <a:tailEnd/>
        </a:ln>
      </xdr:spPr>
    </xdr:pic>
    <xdr:clientData/>
  </xdr:twoCellAnchor>
  <xdr:twoCellAnchor editAs="oneCell">
    <xdr:from>
      <xdr:col>3</xdr:col>
      <xdr:colOff>110066</xdr:colOff>
      <xdr:row>2</xdr:row>
      <xdr:rowOff>138642</xdr:rowOff>
    </xdr:from>
    <xdr:to>
      <xdr:col>4</xdr:col>
      <xdr:colOff>259080</xdr:colOff>
      <xdr:row>7</xdr:row>
      <xdr:rowOff>82550</xdr:rowOff>
    </xdr:to>
    <xdr:pic>
      <xdr:nvPicPr>
        <xdr:cNvPr id="9" name="Image 8">
          <a:extLst>
            <a:ext uri="{FF2B5EF4-FFF2-40B4-BE49-F238E27FC236}">
              <a16:creationId xmlns:a16="http://schemas.microsoft.com/office/drawing/2014/main" id="{00000000-0008-0000-7800-000009000000}"/>
            </a:ext>
          </a:extLst>
        </xdr:cNvPr>
        <xdr:cNvPicPr/>
      </xdr:nvPicPr>
      <xdr:blipFill>
        <a:blip xmlns:r="http://schemas.openxmlformats.org/officeDocument/2006/relationships" r:embed="rId2"/>
        <a:srcRect/>
        <a:stretch>
          <a:fillRect/>
        </a:stretch>
      </xdr:blipFill>
      <xdr:spPr bwMode="auto">
        <a:xfrm>
          <a:off x="5230706" y="519642"/>
          <a:ext cx="941494" cy="1117388"/>
        </a:xfrm>
        <a:prstGeom prst="rect">
          <a:avLst/>
        </a:prstGeom>
        <a:noFill/>
      </xdr:spPr>
    </xdr:pic>
    <xdr:clientData/>
  </xdr:twoCellAnchor>
  <xdr:twoCellAnchor>
    <xdr:from>
      <xdr:col>13</xdr:col>
      <xdr:colOff>466576</xdr:colOff>
      <xdr:row>2</xdr:row>
      <xdr:rowOff>73025</xdr:rowOff>
    </xdr:from>
    <xdr:to>
      <xdr:col>14</xdr:col>
      <xdr:colOff>678243</xdr:colOff>
      <xdr:row>8</xdr:row>
      <xdr:rowOff>21166</xdr:rowOff>
    </xdr:to>
    <xdr:pic>
      <xdr:nvPicPr>
        <xdr:cNvPr id="10" name="Image 9" descr="Armoirievv">
          <a:extLst>
            <a:ext uri="{FF2B5EF4-FFF2-40B4-BE49-F238E27FC236}">
              <a16:creationId xmlns:a16="http://schemas.microsoft.com/office/drawing/2014/main" id="{00000000-0008-0000-7800-00000A000000}"/>
            </a:ext>
          </a:extLst>
        </xdr:cNvPr>
        <xdr:cNvPicPr>
          <a:picLocks noChangeAspect="1" noChangeArrowheads="1"/>
        </xdr:cNvPicPr>
      </xdr:nvPicPr>
      <xdr:blipFill>
        <a:blip xmlns:r="http://schemas.openxmlformats.org/officeDocument/2006/relationships" r:embed="rId1" cstate="print"/>
        <a:srcRect/>
        <a:stretch>
          <a:fillRect/>
        </a:stretch>
      </xdr:blipFill>
      <xdr:spPr bwMode="auto">
        <a:xfrm>
          <a:off x="13512016" y="454025"/>
          <a:ext cx="1004147" cy="1296881"/>
        </a:xfrm>
        <a:prstGeom prst="rect">
          <a:avLst/>
        </a:prstGeom>
        <a:noFill/>
        <a:ln w="9525" algn="ctr">
          <a:miter lim="800000"/>
          <a:headEnd/>
          <a:tailEnd/>
        </a:ln>
      </xdr:spPr>
    </xdr:pic>
    <xdr:clientData/>
  </xdr:twoCellAnchor>
  <xdr:twoCellAnchor editAs="oneCell">
    <xdr:from>
      <xdr:col>3</xdr:col>
      <xdr:colOff>110066</xdr:colOff>
      <xdr:row>2</xdr:row>
      <xdr:rowOff>138642</xdr:rowOff>
    </xdr:from>
    <xdr:to>
      <xdr:col>4</xdr:col>
      <xdr:colOff>259080</xdr:colOff>
      <xdr:row>7</xdr:row>
      <xdr:rowOff>82550</xdr:rowOff>
    </xdr:to>
    <xdr:pic>
      <xdr:nvPicPr>
        <xdr:cNvPr id="11" name="Image 10">
          <a:extLst>
            <a:ext uri="{FF2B5EF4-FFF2-40B4-BE49-F238E27FC236}">
              <a16:creationId xmlns:a16="http://schemas.microsoft.com/office/drawing/2014/main" id="{00000000-0008-0000-7800-00000B000000}"/>
            </a:ext>
          </a:extLst>
        </xdr:cNvPr>
        <xdr:cNvPicPr/>
      </xdr:nvPicPr>
      <xdr:blipFill>
        <a:blip xmlns:r="http://schemas.openxmlformats.org/officeDocument/2006/relationships" r:embed="rId2"/>
        <a:srcRect/>
        <a:stretch>
          <a:fillRect/>
        </a:stretch>
      </xdr:blipFill>
      <xdr:spPr bwMode="auto">
        <a:xfrm>
          <a:off x="5230706" y="519642"/>
          <a:ext cx="941494" cy="1117388"/>
        </a:xfrm>
        <a:prstGeom prst="rect">
          <a:avLst/>
        </a:prstGeom>
        <a:noFill/>
      </xdr:spPr>
    </xdr:pic>
    <xdr:clientData/>
  </xdr:twoCellAnchor>
  <xdr:twoCellAnchor>
    <xdr:from>
      <xdr:col>13</xdr:col>
      <xdr:colOff>466576</xdr:colOff>
      <xdr:row>2</xdr:row>
      <xdr:rowOff>73025</xdr:rowOff>
    </xdr:from>
    <xdr:to>
      <xdr:col>14</xdr:col>
      <xdr:colOff>678243</xdr:colOff>
      <xdr:row>8</xdr:row>
      <xdr:rowOff>21166</xdr:rowOff>
    </xdr:to>
    <xdr:pic>
      <xdr:nvPicPr>
        <xdr:cNvPr id="12" name="Image 11" descr="Armoirievv">
          <a:extLst>
            <a:ext uri="{FF2B5EF4-FFF2-40B4-BE49-F238E27FC236}">
              <a16:creationId xmlns:a16="http://schemas.microsoft.com/office/drawing/2014/main" id="{00000000-0008-0000-7800-00000C000000}"/>
            </a:ext>
          </a:extLst>
        </xdr:cNvPr>
        <xdr:cNvPicPr>
          <a:picLocks noChangeAspect="1" noChangeArrowheads="1"/>
        </xdr:cNvPicPr>
      </xdr:nvPicPr>
      <xdr:blipFill>
        <a:blip xmlns:r="http://schemas.openxmlformats.org/officeDocument/2006/relationships" r:embed="rId1" cstate="print"/>
        <a:srcRect/>
        <a:stretch>
          <a:fillRect/>
        </a:stretch>
      </xdr:blipFill>
      <xdr:spPr bwMode="auto">
        <a:xfrm>
          <a:off x="13512016" y="454025"/>
          <a:ext cx="1004147" cy="1296881"/>
        </a:xfrm>
        <a:prstGeom prst="rect">
          <a:avLst/>
        </a:prstGeom>
        <a:noFill/>
        <a:ln w="9525" algn="ctr">
          <a:miter lim="800000"/>
          <a:headEnd/>
          <a:tailEnd/>
        </a:ln>
      </xdr:spPr>
    </xdr:pic>
    <xdr:clientData/>
  </xdr:twoCellAnchor>
  <xdr:twoCellAnchor editAs="oneCell">
    <xdr:from>
      <xdr:col>3</xdr:col>
      <xdr:colOff>110066</xdr:colOff>
      <xdr:row>2</xdr:row>
      <xdr:rowOff>138642</xdr:rowOff>
    </xdr:from>
    <xdr:to>
      <xdr:col>4</xdr:col>
      <xdr:colOff>259080</xdr:colOff>
      <xdr:row>7</xdr:row>
      <xdr:rowOff>82550</xdr:rowOff>
    </xdr:to>
    <xdr:pic>
      <xdr:nvPicPr>
        <xdr:cNvPr id="13" name="Image 12">
          <a:extLst>
            <a:ext uri="{FF2B5EF4-FFF2-40B4-BE49-F238E27FC236}">
              <a16:creationId xmlns:a16="http://schemas.microsoft.com/office/drawing/2014/main" id="{00000000-0008-0000-7800-00000D000000}"/>
            </a:ext>
          </a:extLst>
        </xdr:cNvPr>
        <xdr:cNvPicPr/>
      </xdr:nvPicPr>
      <xdr:blipFill>
        <a:blip xmlns:r="http://schemas.openxmlformats.org/officeDocument/2006/relationships" r:embed="rId2"/>
        <a:srcRect/>
        <a:stretch>
          <a:fillRect/>
        </a:stretch>
      </xdr:blipFill>
      <xdr:spPr bwMode="auto">
        <a:xfrm>
          <a:off x="5230706" y="519642"/>
          <a:ext cx="941494" cy="1117388"/>
        </a:xfrm>
        <a:prstGeom prst="rect">
          <a:avLst/>
        </a:prstGeom>
        <a:noFill/>
      </xdr:spPr>
    </xdr:pic>
    <xdr:clientData/>
  </xdr:twoCellAnchor>
</xdr:wsDr>
</file>

<file path=xl/drawings/drawing122.xml><?xml version="1.0" encoding="utf-8"?>
<xdr:wsDr xmlns:xdr="http://schemas.openxmlformats.org/drawingml/2006/spreadsheetDrawing" xmlns:a="http://schemas.openxmlformats.org/drawingml/2006/main">
  <xdr:twoCellAnchor>
    <xdr:from>
      <xdr:col>13</xdr:col>
      <xdr:colOff>348194</xdr:colOff>
      <xdr:row>2</xdr:row>
      <xdr:rowOff>44450</xdr:rowOff>
    </xdr:from>
    <xdr:to>
      <xdr:col>15</xdr:col>
      <xdr:colOff>57151</xdr:colOff>
      <xdr:row>6</xdr:row>
      <xdr:rowOff>139929</xdr:rowOff>
    </xdr:to>
    <xdr:pic>
      <xdr:nvPicPr>
        <xdr:cNvPr id="2" name="Image 1" descr="Armoirievv">
          <a:extLst>
            <a:ext uri="{FF2B5EF4-FFF2-40B4-BE49-F238E27FC236}">
              <a16:creationId xmlns:a16="http://schemas.microsoft.com/office/drawing/2014/main" id="{00000000-0008-0000-7900-000002000000}"/>
            </a:ext>
          </a:extLst>
        </xdr:cNvPr>
        <xdr:cNvPicPr>
          <a:picLocks noChangeAspect="1" noChangeArrowheads="1"/>
        </xdr:cNvPicPr>
      </xdr:nvPicPr>
      <xdr:blipFill>
        <a:blip xmlns:r="http://schemas.openxmlformats.org/officeDocument/2006/relationships" r:embed="rId1" cstate="print"/>
        <a:srcRect/>
        <a:stretch>
          <a:fillRect/>
        </a:stretch>
      </xdr:blipFill>
      <xdr:spPr bwMode="auto">
        <a:xfrm>
          <a:off x="10886654" y="425450"/>
          <a:ext cx="1011977" cy="1093699"/>
        </a:xfrm>
        <a:prstGeom prst="rect">
          <a:avLst/>
        </a:prstGeom>
        <a:noFill/>
        <a:ln w="9525" algn="ctr">
          <a:miter lim="800000"/>
          <a:headEnd/>
          <a:tailEnd/>
        </a:ln>
      </xdr:spPr>
    </xdr:pic>
    <xdr:clientData/>
  </xdr:twoCellAnchor>
  <xdr:twoCellAnchor editAs="oneCell">
    <xdr:from>
      <xdr:col>3</xdr:col>
      <xdr:colOff>110066</xdr:colOff>
      <xdr:row>2</xdr:row>
      <xdr:rowOff>138642</xdr:rowOff>
    </xdr:from>
    <xdr:to>
      <xdr:col>4</xdr:col>
      <xdr:colOff>495300</xdr:colOff>
      <xdr:row>6</xdr:row>
      <xdr:rowOff>6350</xdr:rowOff>
    </xdr:to>
    <xdr:pic>
      <xdr:nvPicPr>
        <xdr:cNvPr id="3" name="Image 2">
          <a:extLst>
            <a:ext uri="{FF2B5EF4-FFF2-40B4-BE49-F238E27FC236}">
              <a16:creationId xmlns:a16="http://schemas.microsoft.com/office/drawing/2014/main" id="{00000000-0008-0000-7900-000003000000}"/>
            </a:ext>
          </a:extLst>
        </xdr:cNvPr>
        <xdr:cNvPicPr/>
      </xdr:nvPicPr>
      <xdr:blipFill>
        <a:blip xmlns:r="http://schemas.openxmlformats.org/officeDocument/2006/relationships" r:embed="rId2"/>
        <a:srcRect/>
        <a:stretch>
          <a:fillRect/>
        </a:stretch>
      </xdr:blipFill>
      <xdr:spPr bwMode="auto">
        <a:xfrm>
          <a:off x="4887806" y="519642"/>
          <a:ext cx="941494" cy="865928"/>
        </a:xfrm>
        <a:prstGeom prst="rect">
          <a:avLst/>
        </a:prstGeom>
        <a:noFill/>
      </xdr:spPr>
    </xdr:pic>
    <xdr:clientData/>
  </xdr:twoCellAnchor>
  <xdr:twoCellAnchor>
    <xdr:from>
      <xdr:col>13</xdr:col>
      <xdr:colOff>348194</xdr:colOff>
      <xdr:row>2</xdr:row>
      <xdr:rowOff>44450</xdr:rowOff>
    </xdr:from>
    <xdr:to>
      <xdr:col>15</xdr:col>
      <xdr:colOff>57151</xdr:colOff>
      <xdr:row>6</xdr:row>
      <xdr:rowOff>139929</xdr:rowOff>
    </xdr:to>
    <xdr:pic>
      <xdr:nvPicPr>
        <xdr:cNvPr id="4" name="Image 3" descr="Armoirievv">
          <a:extLst>
            <a:ext uri="{FF2B5EF4-FFF2-40B4-BE49-F238E27FC236}">
              <a16:creationId xmlns:a16="http://schemas.microsoft.com/office/drawing/2014/main" id="{00000000-0008-0000-7900-000004000000}"/>
            </a:ext>
          </a:extLst>
        </xdr:cNvPr>
        <xdr:cNvPicPr>
          <a:picLocks noChangeAspect="1" noChangeArrowheads="1"/>
        </xdr:cNvPicPr>
      </xdr:nvPicPr>
      <xdr:blipFill>
        <a:blip xmlns:r="http://schemas.openxmlformats.org/officeDocument/2006/relationships" r:embed="rId1" cstate="print"/>
        <a:srcRect/>
        <a:stretch>
          <a:fillRect/>
        </a:stretch>
      </xdr:blipFill>
      <xdr:spPr bwMode="auto">
        <a:xfrm>
          <a:off x="10886654" y="425450"/>
          <a:ext cx="1011977" cy="1093699"/>
        </a:xfrm>
        <a:prstGeom prst="rect">
          <a:avLst/>
        </a:prstGeom>
        <a:noFill/>
        <a:ln w="9525" algn="ctr">
          <a:miter lim="800000"/>
          <a:headEnd/>
          <a:tailEnd/>
        </a:ln>
      </xdr:spPr>
    </xdr:pic>
    <xdr:clientData/>
  </xdr:twoCellAnchor>
  <xdr:twoCellAnchor editAs="oneCell">
    <xdr:from>
      <xdr:col>3</xdr:col>
      <xdr:colOff>110066</xdr:colOff>
      <xdr:row>2</xdr:row>
      <xdr:rowOff>138642</xdr:rowOff>
    </xdr:from>
    <xdr:to>
      <xdr:col>4</xdr:col>
      <xdr:colOff>495300</xdr:colOff>
      <xdr:row>6</xdr:row>
      <xdr:rowOff>6350</xdr:rowOff>
    </xdr:to>
    <xdr:pic>
      <xdr:nvPicPr>
        <xdr:cNvPr id="5" name="Image 4">
          <a:extLst>
            <a:ext uri="{FF2B5EF4-FFF2-40B4-BE49-F238E27FC236}">
              <a16:creationId xmlns:a16="http://schemas.microsoft.com/office/drawing/2014/main" id="{00000000-0008-0000-7900-000005000000}"/>
            </a:ext>
          </a:extLst>
        </xdr:cNvPr>
        <xdr:cNvPicPr/>
      </xdr:nvPicPr>
      <xdr:blipFill>
        <a:blip xmlns:r="http://schemas.openxmlformats.org/officeDocument/2006/relationships" r:embed="rId2"/>
        <a:srcRect/>
        <a:stretch>
          <a:fillRect/>
        </a:stretch>
      </xdr:blipFill>
      <xdr:spPr bwMode="auto">
        <a:xfrm>
          <a:off x="4887806" y="519642"/>
          <a:ext cx="941494" cy="865928"/>
        </a:xfrm>
        <a:prstGeom prst="rect">
          <a:avLst/>
        </a:prstGeom>
        <a:noFill/>
      </xdr:spPr>
    </xdr:pic>
    <xdr:clientData/>
  </xdr:twoCellAnchor>
  <xdr:twoCellAnchor>
    <xdr:from>
      <xdr:col>13</xdr:col>
      <xdr:colOff>348194</xdr:colOff>
      <xdr:row>2</xdr:row>
      <xdr:rowOff>44450</xdr:rowOff>
    </xdr:from>
    <xdr:to>
      <xdr:col>15</xdr:col>
      <xdr:colOff>57151</xdr:colOff>
      <xdr:row>6</xdr:row>
      <xdr:rowOff>139929</xdr:rowOff>
    </xdr:to>
    <xdr:pic>
      <xdr:nvPicPr>
        <xdr:cNvPr id="6" name="Image 1" descr="Armoirievv">
          <a:extLst>
            <a:ext uri="{FF2B5EF4-FFF2-40B4-BE49-F238E27FC236}">
              <a16:creationId xmlns:a16="http://schemas.microsoft.com/office/drawing/2014/main" id="{00000000-0008-0000-7900-000006000000}"/>
            </a:ext>
          </a:extLst>
        </xdr:cNvPr>
        <xdr:cNvPicPr>
          <a:picLocks noChangeAspect="1" noChangeArrowheads="1"/>
        </xdr:cNvPicPr>
      </xdr:nvPicPr>
      <xdr:blipFill>
        <a:blip xmlns:r="http://schemas.openxmlformats.org/officeDocument/2006/relationships" r:embed="rId1" cstate="print"/>
        <a:srcRect/>
        <a:stretch>
          <a:fillRect/>
        </a:stretch>
      </xdr:blipFill>
      <xdr:spPr bwMode="auto">
        <a:xfrm>
          <a:off x="10886654" y="425450"/>
          <a:ext cx="1011977" cy="1093699"/>
        </a:xfrm>
        <a:prstGeom prst="rect">
          <a:avLst/>
        </a:prstGeom>
        <a:noFill/>
        <a:ln w="9525" algn="ctr">
          <a:miter lim="800000"/>
          <a:headEnd/>
          <a:tailEnd/>
        </a:ln>
      </xdr:spPr>
    </xdr:pic>
    <xdr:clientData/>
  </xdr:twoCellAnchor>
  <xdr:twoCellAnchor editAs="oneCell">
    <xdr:from>
      <xdr:col>3</xdr:col>
      <xdr:colOff>110066</xdr:colOff>
      <xdr:row>2</xdr:row>
      <xdr:rowOff>138642</xdr:rowOff>
    </xdr:from>
    <xdr:to>
      <xdr:col>4</xdr:col>
      <xdr:colOff>495300</xdr:colOff>
      <xdr:row>6</xdr:row>
      <xdr:rowOff>6350</xdr:rowOff>
    </xdr:to>
    <xdr:pic>
      <xdr:nvPicPr>
        <xdr:cNvPr id="7" name="Image 6">
          <a:extLst>
            <a:ext uri="{FF2B5EF4-FFF2-40B4-BE49-F238E27FC236}">
              <a16:creationId xmlns:a16="http://schemas.microsoft.com/office/drawing/2014/main" id="{00000000-0008-0000-7900-000007000000}"/>
            </a:ext>
          </a:extLst>
        </xdr:cNvPr>
        <xdr:cNvPicPr/>
      </xdr:nvPicPr>
      <xdr:blipFill>
        <a:blip xmlns:r="http://schemas.openxmlformats.org/officeDocument/2006/relationships" r:embed="rId2"/>
        <a:srcRect/>
        <a:stretch>
          <a:fillRect/>
        </a:stretch>
      </xdr:blipFill>
      <xdr:spPr bwMode="auto">
        <a:xfrm>
          <a:off x="4887806" y="519642"/>
          <a:ext cx="941494" cy="865928"/>
        </a:xfrm>
        <a:prstGeom prst="rect">
          <a:avLst/>
        </a:prstGeom>
        <a:noFill/>
      </xdr:spPr>
    </xdr:pic>
    <xdr:clientData/>
  </xdr:twoCellAnchor>
  <xdr:twoCellAnchor>
    <xdr:from>
      <xdr:col>13</xdr:col>
      <xdr:colOff>348194</xdr:colOff>
      <xdr:row>2</xdr:row>
      <xdr:rowOff>44450</xdr:rowOff>
    </xdr:from>
    <xdr:to>
      <xdr:col>15</xdr:col>
      <xdr:colOff>57151</xdr:colOff>
      <xdr:row>6</xdr:row>
      <xdr:rowOff>139929</xdr:rowOff>
    </xdr:to>
    <xdr:pic>
      <xdr:nvPicPr>
        <xdr:cNvPr id="8" name="Image 7" descr="Armoirievv">
          <a:extLst>
            <a:ext uri="{FF2B5EF4-FFF2-40B4-BE49-F238E27FC236}">
              <a16:creationId xmlns:a16="http://schemas.microsoft.com/office/drawing/2014/main" id="{00000000-0008-0000-7900-000008000000}"/>
            </a:ext>
          </a:extLst>
        </xdr:cNvPr>
        <xdr:cNvPicPr>
          <a:picLocks noChangeAspect="1" noChangeArrowheads="1"/>
        </xdr:cNvPicPr>
      </xdr:nvPicPr>
      <xdr:blipFill>
        <a:blip xmlns:r="http://schemas.openxmlformats.org/officeDocument/2006/relationships" r:embed="rId1" cstate="print"/>
        <a:srcRect/>
        <a:stretch>
          <a:fillRect/>
        </a:stretch>
      </xdr:blipFill>
      <xdr:spPr bwMode="auto">
        <a:xfrm>
          <a:off x="10886654" y="425450"/>
          <a:ext cx="1011977" cy="1093699"/>
        </a:xfrm>
        <a:prstGeom prst="rect">
          <a:avLst/>
        </a:prstGeom>
        <a:noFill/>
        <a:ln w="9525" algn="ctr">
          <a:miter lim="800000"/>
          <a:headEnd/>
          <a:tailEnd/>
        </a:ln>
      </xdr:spPr>
    </xdr:pic>
    <xdr:clientData/>
  </xdr:twoCellAnchor>
  <xdr:twoCellAnchor editAs="oneCell">
    <xdr:from>
      <xdr:col>3</xdr:col>
      <xdr:colOff>110066</xdr:colOff>
      <xdr:row>2</xdr:row>
      <xdr:rowOff>138642</xdr:rowOff>
    </xdr:from>
    <xdr:to>
      <xdr:col>4</xdr:col>
      <xdr:colOff>495300</xdr:colOff>
      <xdr:row>6</xdr:row>
      <xdr:rowOff>6350</xdr:rowOff>
    </xdr:to>
    <xdr:pic>
      <xdr:nvPicPr>
        <xdr:cNvPr id="9" name="Image 8">
          <a:extLst>
            <a:ext uri="{FF2B5EF4-FFF2-40B4-BE49-F238E27FC236}">
              <a16:creationId xmlns:a16="http://schemas.microsoft.com/office/drawing/2014/main" id="{00000000-0008-0000-7900-000009000000}"/>
            </a:ext>
          </a:extLst>
        </xdr:cNvPr>
        <xdr:cNvPicPr/>
      </xdr:nvPicPr>
      <xdr:blipFill>
        <a:blip xmlns:r="http://schemas.openxmlformats.org/officeDocument/2006/relationships" r:embed="rId2"/>
        <a:srcRect/>
        <a:stretch>
          <a:fillRect/>
        </a:stretch>
      </xdr:blipFill>
      <xdr:spPr bwMode="auto">
        <a:xfrm>
          <a:off x="4887806" y="519642"/>
          <a:ext cx="941494" cy="865928"/>
        </a:xfrm>
        <a:prstGeom prst="rect">
          <a:avLst/>
        </a:prstGeom>
        <a:noFill/>
      </xdr:spPr>
    </xdr:pic>
    <xdr:clientData/>
  </xdr:twoCellAnchor>
  <xdr:twoCellAnchor>
    <xdr:from>
      <xdr:col>13</xdr:col>
      <xdr:colOff>348194</xdr:colOff>
      <xdr:row>2</xdr:row>
      <xdr:rowOff>44450</xdr:rowOff>
    </xdr:from>
    <xdr:to>
      <xdr:col>15</xdr:col>
      <xdr:colOff>57151</xdr:colOff>
      <xdr:row>6</xdr:row>
      <xdr:rowOff>139929</xdr:rowOff>
    </xdr:to>
    <xdr:pic>
      <xdr:nvPicPr>
        <xdr:cNvPr id="10" name="Image 9" descr="Armoirievv">
          <a:extLst>
            <a:ext uri="{FF2B5EF4-FFF2-40B4-BE49-F238E27FC236}">
              <a16:creationId xmlns:a16="http://schemas.microsoft.com/office/drawing/2014/main" id="{00000000-0008-0000-7900-00000A000000}"/>
            </a:ext>
          </a:extLst>
        </xdr:cNvPr>
        <xdr:cNvPicPr>
          <a:picLocks noChangeAspect="1" noChangeArrowheads="1"/>
        </xdr:cNvPicPr>
      </xdr:nvPicPr>
      <xdr:blipFill>
        <a:blip xmlns:r="http://schemas.openxmlformats.org/officeDocument/2006/relationships" r:embed="rId1" cstate="print"/>
        <a:srcRect/>
        <a:stretch>
          <a:fillRect/>
        </a:stretch>
      </xdr:blipFill>
      <xdr:spPr bwMode="auto">
        <a:xfrm>
          <a:off x="10886654" y="425450"/>
          <a:ext cx="1011977" cy="1093699"/>
        </a:xfrm>
        <a:prstGeom prst="rect">
          <a:avLst/>
        </a:prstGeom>
        <a:noFill/>
        <a:ln w="9525" algn="ctr">
          <a:miter lim="800000"/>
          <a:headEnd/>
          <a:tailEnd/>
        </a:ln>
      </xdr:spPr>
    </xdr:pic>
    <xdr:clientData/>
  </xdr:twoCellAnchor>
  <xdr:twoCellAnchor editAs="oneCell">
    <xdr:from>
      <xdr:col>3</xdr:col>
      <xdr:colOff>110066</xdr:colOff>
      <xdr:row>2</xdr:row>
      <xdr:rowOff>138642</xdr:rowOff>
    </xdr:from>
    <xdr:to>
      <xdr:col>4</xdr:col>
      <xdr:colOff>495300</xdr:colOff>
      <xdr:row>6</xdr:row>
      <xdr:rowOff>6350</xdr:rowOff>
    </xdr:to>
    <xdr:pic>
      <xdr:nvPicPr>
        <xdr:cNvPr id="11" name="Image 10">
          <a:extLst>
            <a:ext uri="{FF2B5EF4-FFF2-40B4-BE49-F238E27FC236}">
              <a16:creationId xmlns:a16="http://schemas.microsoft.com/office/drawing/2014/main" id="{00000000-0008-0000-7900-00000B000000}"/>
            </a:ext>
          </a:extLst>
        </xdr:cNvPr>
        <xdr:cNvPicPr/>
      </xdr:nvPicPr>
      <xdr:blipFill>
        <a:blip xmlns:r="http://schemas.openxmlformats.org/officeDocument/2006/relationships" r:embed="rId2"/>
        <a:srcRect/>
        <a:stretch>
          <a:fillRect/>
        </a:stretch>
      </xdr:blipFill>
      <xdr:spPr bwMode="auto">
        <a:xfrm>
          <a:off x="4887806" y="519642"/>
          <a:ext cx="941494" cy="865928"/>
        </a:xfrm>
        <a:prstGeom prst="rect">
          <a:avLst/>
        </a:prstGeom>
        <a:noFill/>
      </xdr:spPr>
    </xdr:pic>
    <xdr:clientData/>
  </xdr:twoCellAnchor>
</xdr:wsDr>
</file>

<file path=xl/drawings/drawing123.xml><?xml version="1.0" encoding="utf-8"?>
<xdr:wsDr xmlns:xdr="http://schemas.openxmlformats.org/drawingml/2006/spreadsheetDrawing" xmlns:a="http://schemas.openxmlformats.org/drawingml/2006/main">
  <xdr:twoCellAnchor>
    <xdr:from>
      <xdr:col>13</xdr:col>
      <xdr:colOff>466576</xdr:colOff>
      <xdr:row>2</xdr:row>
      <xdr:rowOff>73025</xdr:rowOff>
    </xdr:from>
    <xdr:to>
      <xdr:col>14</xdr:col>
      <xdr:colOff>678243</xdr:colOff>
      <xdr:row>8</xdr:row>
      <xdr:rowOff>21166</xdr:rowOff>
    </xdr:to>
    <xdr:pic>
      <xdr:nvPicPr>
        <xdr:cNvPr id="2" name="Image 1" descr="Armoirievv">
          <a:extLst>
            <a:ext uri="{FF2B5EF4-FFF2-40B4-BE49-F238E27FC236}">
              <a16:creationId xmlns:a16="http://schemas.microsoft.com/office/drawing/2014/main" id="{00000000-0008-0000-7A00-000002000000}"/>
            </a:ext>
          </a:extLst>
        </xdr:cNvPr>
        <xdr:cNvPicPr>
          <a:picLocks noChangeAspect="1" noChangeArrowheads="1"/>
        </xdr:cNvPicPr>
      </xdr:nvPicPr>
      <xdr:blipFill>
        <a:blip xmlns:r="http://schemas.openxmlformats.org/officeDocument/2006/relationships" r:embed="rId1" cstate="print"/>
        <a:srcRect/>
        <a:stretch>
          <a:fillRect/>
        </a:stretch>
      </xdr:blipFill>
      <xdr:spPr bwMode="auto">
        <a:xfrm>
          <a:off x="13512016" y="454025"/>
          <a:ext cx="1004147" cy="1296881"/>
        </a:xfrm>
        <a:prstGeom prst="rect">
          <a:avLst/>
        </a:prstGeom>
        <a:noFill/>
        <a:ln w="9525" algn="ctr">
          <a:miter lim="800000"/>
          <a:headEnd/>
          <a:tailEnd/>
        </a:ln>
      </xdr:spPr>
    </xdr:pic>
    <xdr:clientData/>
  </xdr:twoCellAnchor>
  <xdr:twoCellAnchor editAs="oneCell">
    <xdr:from>
      <xdr:col>3</xdr:col>
      <xdr:colOff>110066</xdr:colOff>
      <xdr:row>2</xdr:row>
      <xdr:rowOff>138642</xdr:rowOff>
    </xdr:from>
    <xdr:to>
      <xdr:col>4</xdr:col>
      <xdr:colOff>259080</xdr:colOff>
      <xdr:row>7</xdr:row>
      <xdr:rowOff>82550</xdr:rowOff>
    </xdr:to>
    <xdr:pic>
      <xdr:nvPicPr>
        <xdr:cNvPr id="3" name="Image 2">
          <a:extLst>
            <a:ext uri="{FF2B5EF4-FFF2-40B4-BE49-F238E27FC236}">
              <a16:creationId xmlns:a16="http://schemas.microsoft.com/office/drawing/2014/main" id="{00000000-0008-0000-7A00-000003000000}"/>
            </a:ext>
          </a:extLst>
        </xdr:cNvPr>
        <xdr:cNvPicPr/>
      </xdr:nvPicPr>
      <xdr:blipFill>
        <a:blip xmlns:r="http://schemas.openxmlformats.org/officeDocument/2006/relationships" r:embed="rId2"/>
        <a:srcRect/>
        <a:stretch>
          <a:fillRect/>
        </a:stretch>
      </xdr:blipFill>
      <xdr:spPr bwMode="auto">
        <a:xfrm>
          <a:off x="5230706" y="519642"/>
          <a:ext cx="941494" cy="1117388"/>
        </a:xfrm>
        <a:prstGeom prst="rect">
          <a:avLst/>
        </a:prstGeom>
        <a:noFill/>
      </xdr:spPr>
    </xdr:pic>
    <xdr:clientData/>
  </xdr:twoCellAnchor>
  <xdr:twoCellAnchor>
    <xdr:from>
      <xdr:col>13</xdr:col>
      <xdr:colOff>466576</xdr:colOff>
      <xdr:row>2</xdr:row>
      <xdr:rowOff>73025</xdr:rowOff>
    </xdr:from>
    <xdr:to>
      <xdr:col>14</xdr:col>
      <xdr:colOff>678243</xdr:colOff>
      <xdr:row>8</xdr:row>
      <xdr:rowOff>21166</xdr:rowOff>
    </xdr:to>
    <xdr:pic>
      <xdr:nvPicPr>
        <xdr:cNvPr id="4" name="Image 3" descr="Armoirievv">
          <a:extLst>
            <a:ext uri="{FF2B5EF4-FFF2-40B4-BE49-F238E27FC236}">
              <a16:creationId xmlns:a16="http://schemas.microsoft.com/office/drawing/2014/main" id="{00000000-0008-0000-7A00-000004000000}"/>
            </a:ext>
          </a:extLst>
        </xdr:cNvPr>
        <xdr:cNvPicPr>
          <a:picLocks noChangeAspect="1" noChangeArrowheads="1"/>
        </xdr:cNvPicPr>
      </xdr:nvPicPr>
      <xdr:blipFill>
        <a:blip xmlns:r="http://schemas.openxmlformats.org/officeDocument/2006/relationships" r:embed="rId1" cstate="print"/>
        <a:srcRect/>
        <a:stretch>
          <a:fillRect/>
        </a:stretch>
      </xdr:blipFill>
      <xdr:spPr bwMode="auto">
        <a:xfrm>
          <a:off x="13512016" y="454025"/>
          <a:ext cx="1004147" cy="1296881"/>
        </a:xfrm>
        <a:prstGeom prst="rect">
          <a:avLst/>
        </a:prstGeom>
        <a:noFill/>
        <a:ln w="9525" algn="ctr">
          <a:miter lim="800000"/>
          <a:headEnd/>
          <a:tailEnd/>
        </a:ln>
      </xdr:spPr>
    </xdr:pic>
    <xdr:clientData/>
  </xdr:twoCellAnchor>
  <xdr:twoCellAnchor editAs="oneCell">
    <xdr:from>
      <xdr:col>3</xdr:col>
      <xdr:colOff>110066</xdr:colOff>
      <xdr:row>2</xdr:row>
      <xdr:rowOff>138642</xdr:rowOff>
    </xdr:from>
    <xdr:to>
      <xdr:col>4</xdr:col>
      <xdr:colOff>259080</xdr:colOff>
      <xdr:row>7</xdr:row>
      <xdr:rowOff>82550</xdr:rowOff>
    </xdr:to>
    <xdr:pic>
      <xdr:nvPicPr>
        <xdr:cNvPr id="5" name="Image 4">
          <a:extLst>
            <a:ext uri="{FF2B5EF4-FFF2-40B4-BE49-F238E27FC236}">
              <a16:creationId xmlns:a16="http://schemas.microsoft.com/office/drawing/2014/main" id="{00000000-0008-0000-7A00-000005000000}"/>
            </a:ext>
          </a:extLst>
        </xdr:cNvPr>
        <xdr:cNvPicPr/>
      </xdr:nvPicPr>
      <xdr:blipFill>
        <a:blip xmlns:r="http://schemas.openxmlformats.org/officeDocument/2006/relationships" r:embed="rId2"/>
        <a:srcRect/>
        <a:stretch>
          <a:fillRect/>
        </a:stretch>
      </xdr:blipFill>
      <xdr:spPr bwMode="auto">
        <a:xfrm>
          <a:off x="5230706" y="519642"/>
          <a:ext cx="941494" cy="1117388"/>
        </a:xfrm>
        <a:prstGeom prst="rect">
          <a:avLst/>
        </a:prstGeom>
        <a:noFill/>
      </xdr:spPr>
    </xdr:pic>
    <xdr:clientData/>
  </xdr:twoCellAnchor>
  <xdr:twoCellAnchor>
    <xdr:from>
      <xdr:col>13</xdr:col>
      <xdr:colOff>466576</xdr:colOff>
      <xdr:row>2</xdr:row>
      <xdr:rowOff>73025</xdr:rowOff>
    </xdr:from>
    <xdr:to>
      <xdr:col>14</xdr:col>
      <xdr:colOff>678243</xdr:colOff>
      <xdr:row>8</xdr:row>
      <xdr:rowOff>21166</xdr:rowOff>
    </xdr:to>
    <xdr:pic>
      <xdr:nvPicPr>
        <xdr:cNvPr id="6" name="Image 5" descr="Armoirievv">
          <a:extLst>
            <a:ext uri="{FF2B5EF4-FFF2-40B4-BE49-F238E27FC236}">
              <a16:creationId xmlns:a16="http://schemas.microsoft.com/office/drawing/2014/main" id="{00000000-0008-0000-7A00-000006000000}"/>
            </a:ext>
          </a:extLst>
        </xdr:cNvPr>
        <xdr:cNvPicPr>
          <a:picLocks noChangeAspect="1" noChangeArrowheads="1"/>
        </xdr:cNvPicPr>
      </xdr:nvPicPr>
      <xdr:blipFill>
        <a:blip xmlns:r="http://schemas.openxmlformats.org/officeDocument/2006/relationships" r:embed="rId1" cstate="print"/>
        <a:srcRect/>
        <a:stretch>
          <a:fillRect/>
        </a:stretch>
      </xdr:blipFill>
      <xdr:spPr bwMode="auto">
        <a:xfrm>
          <a:off x="13512016" y="454025"/>
          <a:ext cx="1004147" cy="1296881"/>
        </a:xfrm>
        <a:prstGeom prst="rect">
          <a:avLst/>
        </a:prstGeom>
        <a:noFill/>
        <a:ln w="9525" algn="ctr">
          <a:miter lim="800000"/>
          <a:headEnd/>
          <a:tailEnd/>
        </a:ln>
      </xdr:spPr>
    </xdr:pic>
    <xdr:clientData/>
  </xdr:twoCellAnchor>
  <xdr:twoCellAnchor editAs="oneCell">
    <xdr:from>
      <xdr:col>3</xdr:col>
      <xdr:colOff>110066</xdr:colOff>
      <xdr:row>2</xdr:row>
      <xdr:rowOff>138642</xdr:rowOff>
    </xdr:from>
    <xdr:to>
      <xdr:col>4</xdr:col>
      <xdr:colOff>259080</xdr:colOff>
      <xdr:row>7</xdr:row>
      <xdr:rowOff>82550</xdr:rowOff>
    </xdr:to>
    <xdr:pic>
      <xdr:nvPicPr>
        <xdr:cNvPr id="7" name="Image 6">
          <a:extLst>
            <a:ext uri="{FF2B5EF4-FFF2-40B4-BE49-F238E27FC236}">
              <a16:creationId xmlns:a16="http://schemas.microsoft.com/office/drawing/2014/main" id="{00000000-0008-0000-7A00-000007000000}"/>
            </a:ext>
          </a:extLst>
        </xdr:cNvPr>
        <xdr:cNvPicPr/>
      </xdr:nvPicPr>
      <xdr:blipFill>
        <a:blip xmlns:r="http://schemas.openxmlformats.org/officeDocument/2006/relationships" r:embed="rId2"/>
        <a:srcRect/>
        <a:stretch>
          <a:fillRect/>
        </a:stretch>
      </xdr:blipFill>
      <xdr:spPr bwMode="auto">
        <a:xfrm>
          <a:off x="5230706" y="519642"/>
          <a:ext cx="941494" cy="1117388"/>
        </a:xfrm>
        <a:prstGeom prst="rect">
          <a:avLst/>
        </a:prstGeom>
        <a:noFill/>
      </xdr:spPr>
    </xdr:pic>
    <xdr:clientData/>
  </xdr:twoCellAnchor>
  <xdr:twoCellAnchor>
    <xdr:from>
      <xdr:col>13</xdr:col>
      <xdr:colOff>466576</xdr:colOff>
      <xdr:row>2</xdr:row>
      <xdr:rowOff>73025</xdr:rowOff>
    </xdr:from>
    <xdr:to>
      <xdr:col>14</xdr:col>
      <xdr:colOff>678243</xdr:colOff>
      <xdr:row>8</xdr:row>
      <xdr:rowOff>21166</xdr:rowOff>
    </xdr:to>
    <xdr:pic>
      <xdr:nvPicPr>
        <xdr:cNvPr id="8" name="Image 7" descr="Armoirievv">
          <a:extLst>
            <a:ext uri="{FF2B5EF4-FFF2-40B4-BE49-F238E27FC236}">
              <a16:creationId xmlns:a16="http://schemas.microsoft.com/office/drawing/2014/main" id="{00000000-0008-0000-7A00-000008000000}"/>
            </a:ext>
          </a:extLst>
        </xdr:cNvPr>
        <xdr:cNvPicPr>
          <a:picLocks noChangeAspect="1" noChangeArrowheads="1"/>
        </xdr:cNvPicPr>
      </xdr:nvPicPr>
      <xdr:blipFill>
        <a:blip xmlns:r="http://schemas.openxmlformats.org/officeDocument/2006/relationships" r:embed="rId1" cstate="print"/>
        <a:srcRect/>
        <a:stretch>
          <a:fillRect/>
        </a:stretch>
      </xdr:blipFill>
      <xdr:spPr bwMode="auto">
        <a:xfrm>
          <a:off x="13512016" y="454025"/>
          <a:ext cx="1004147" cy="1296881"/>
        </a:xfrm>
        <a:prstGeom prst="rect">
          <a:avLst/>
        </a:prstGeom>
        <a:noFill/>
        <a:ln w="9525" algn="ctr">
          <a:miter lim="800000"/>
          <a:headEnd/>
          <a:tailEnd/>
        </a:ln>
      </xdr:spPr>
    </xdr:pic>
    <xdr:clientData/>
  </xdr:twoCellAnchor>
  <xdr:twoCellAnchor editAs="oneCell">
    <xdr:from>
      <xdr:col>3</xdr:col>
      <xdr:colOff>110066</xdr:colOff>
      <xdr:row>2</xdr:row>
      <xdr:rowOff>138642</xdr:rowOff>
    </xdr:from>
    <xdr:to>
      <xdr:col>4</xdr:col>
      <xdr:colOff>259080</xdr:colOff>
      <xdr:row>7</xdr:row>
      <xdr:rowOff>82550</xdr:rowOff>
    </xdr:to>
    <xdr:pic>
      <xdr:nvPicPr>
        <xdr:cNvPr id="9" name="Image 8">
          <a:extLst>
            <a:ext uri="{FF2B5EF4-FFF2-40B4-BE49-F238E27FC236}">
              <a16:creationId xmlns:a16="http://schemas.microsoft.com/office/drawing/2014/main" id="{00000000-0008-0000-7A00-000009000000}"/>
            </a:ext>
          </a:extLst>
        </xdr:cNvPr>
        <xdr:cNvPicPr/>
      </xdr:nvPicPr>
      <xdr:blipFill>
        <a:blip xmlns:r="http://schemas.openxmlformats.org/officeDocument/2006/relationships" r:embed="rId2"/>
        <a:srcRect/>
        <a:stretch>
          <a:fillRect/>
        </a:stretch>
      </xdr:blipFill>
      <xdr:spPr bwMode="auto">
        <a:xfrm>
          <a:off x="5230706" y="519642"/>
          <a:ext cx="941494" cy="1117388"/>
        </a:xfrm>
        <a:prstGeom prst="rect">
          <a:avLst/>
        </a:prstGeom>
        <a:noFill/>
      </xdr:spPr>
    </xdr:pic>
    <xdr:clientData/>
  </xdr:twoCellAnchor>
  <xdr:twoCellAnchor>
    <xdr:from>
      <xdr:col>13</xdr:col>
      <xdr:colOff>466576</xdr:colOff>
      <xdr:row>2</xdr:row>
      <xdr:rowOff>73025</xdr:rowOff>
    </xdr:from>
    <xdr:to>
      <xdr:col>14</xdr:col>
      <xdr:colOff>678243</xdr:colOff>
      <xdr:row>8</xdr:row>
      <xdr:rowOff>21166</xdr:rowOff>
    </xdr:to>
    <xdr:pic>
      <xdr:nvPicPr>
        <xdr:cNvPr id="10" name="Image 9" descr="Armoirievv">
          <a:extLst>
            <a:ext uri="{FF2B5EF4-FFF2-40B4-BE49-F238E27FC236}">
              <a16:creationId xmlns:a16="http://schemas.microsoft.com/office/drawing/2014/main" id="{00000000-0008-0000-7A00-00000A000000}"/>
            </a:ext>
          </a:extLst>
        </xdr:cNvPr>
        <xdr:cNvPicPr>
          <a:picLocks noChangeAspect="1" noChangeArrowheads="1"/>
        </xdr:cNvPicPr>
      </xdr:nvPicPr>
      <xdr:blipFill>
        <a:blip xmlns:r="http://schemas.openxmlformats.org/officeDocument/2006/relationships" r:embed="rId1" cstate="print"/>
        <a:srcRect/>
        <a:stretch>
          <a:fillRect/>
        </a:stretch>
      </xdr:blipFill>
      <xdr:spPr bwMode="auto">
        <a:xfrm>
          <a:off x="13512016" y="454025"/>
          <a:ext cx="1004147" cy="1296881"/>
        </a:xfrm>
        <a:prstGeom prst="rect">
          <a:avLst/>
        </a:prstGeom>
        <a:noFill/>
        <a:ln w="9525" algn="ctr">
          <a:miter lim="800000"/>
          <a:headEnd/>
          <a:tailEnd/>
        </a:ln>
      </xdr:spPr>
    </xdr:pic>
    <xdr:clientData/>
  </xdr:twoCellAnchor>
  <xdr:twoCellAnchor editAs="oneCell">
    <xdr:from>
      <xdr:col>3</xdr:col>
      <xdr:colOff>110066</xdr:colOff>
      <xdr:row>2</xdr:row>
      <xdr:rowOff>138642</xdr:rowOff>
    </xdr:from>
    <xdr:to>
      <xdr:col>4</xdr:col>
      <xdr:colOff>259080</xdr:colOff>
      <xdr:row>7</xdr:row>
      <xdr:rowOff>82550</xdr:rowOff>
    </xdr:to>
    <xdr:pic>
      <xdr:nvPicPr>
        <xdr:cNvPr id="11" name="Image 10">
          <a:extLst>
            <a:ext uri="{FF2B5EF4-FFF2-40B4-BE49-F238E27FC236}">
              <a16:creationId xmlns:a16="http://schemas.microsoft.com/office/drawing/2014/main" id="{00000000-0008-0000-7A00-00000B000000}"/>
            </a:ext>
          </a:extLst>
        </xdr:cNvPr>
        <xdr:cNvPicPr/>
      </xdr:nvPicPr>
      <xdr:blipFill>
        <a:blip xmlns:r="http://schemas.openxmlformats.org/officeDocument/2006/relationships" r:embed="rId2"/>
        <a:srcRect/>
        <a:stretch>
          <a:fillRect/>
        </a:stretch>
      </xdr:blipFill>
      <xdr:spPr bwMode="auto">
        <a:xfrm>
          <a:off x="5230706" y="519642"/>
          <a:ext cx="941494" cy="1117388"/>
        </a:xfrm>
        <a:prstGeom prst="rect">
          <a:avLst/>
        </a:prstGeom>
        <a:noFill/>
      </xdr:spPr>
    </xdr:pic>
    <xdr:clientData/>
  </xdr:twoCellAnchor>
  <xdr:twoCellAnchor>
    <xdr:from>
      <xdr:col>13</xdr:col>
      <xdr:colOff>466576</xdr:colOff>
      <xdr:row>2</xdr:row>
      <xdr:rowOff>73025</xdr:rowOff>
    </xdr:from>
    <xdr:to>
      <xdr:col>14</xdr:col>
      <xdr:colOff>678243</xdr:colOff>
      <xdr:row>8</xdr:row>
      <xdr:rowOff>21166</xdr:rowOff>
    </xdr:to>
    <xdr:pic>
      <xdr:nvPicPr>
        <xdr:cNvPr id="12" name="Image 11" descr="Armoirievv">
          <a:extLst>
            <a:ext uri="{FF2B5EF4-FFF2-40B4-BE49-F238E27FC236}">
              <a16:creationId xmlns:a16="http://schemas.microsoft.com/office/drawing/2014/main" id="{00000000-0008-0000-7A00-00000C000000}"/>
            </a:ext>
          </a:extLst>
        </xdr:cNvPr>
        <xdr:cNvPicPr>
          <a:picLocks noChangeAspect="1" noChangeArrowheads="1"/>
        </xdr:cNvPicPr>
      </xdr:nvPicPr>
      <xdr:blipFill>
        <a:blip xmlns:r="http://schemas.openxmlformats.org/officeDocument/2006/relationships" r:embed="rId1" cstate="print"/>
        <a:srcRect/>
        <a:stretch>
          <a:fillRect/>
        </a:stretch>
      </xdr:blipFill>
      <xdr:spPr bwMode="auto">
        <a:xfrm>
          <a:off x="13512016" y="454025"/>
          <a:ext cx="1004147" cy="1296881"/>
        </a:xfrm>
        <a:prstGeom prst="rect">
          <a:avLst/>
        </a:prstGeom>
        <a:noFill/>
        <a:ln w="9525" algn="ctr">
          <a:miter lim="800000"/>
          <a:headEnd/>
          <a:tailEnd/>
        </a:ln>
      </xdr:spPr>
    </xdr:pic>
    <xdr:clientData/>
  </xdr:twoCellAnchor>
  <xdr:twoCellAnchor editAs="oneCell">
    <xdr:from>
      <xdr:col>3</xdr:col>
      <xdr:colOff>110066</xdr:colOff>
      <xdr:row>2</xdr:row>
      <xdr:rowOff>138642</xdr:rowOff>
    </xdr:from>
    <xdr:to>
      <xdr:col>4</xdr:col>
      <xdr:colOff>259080</xdr:colOff>
      <xdr:row>7</xdr:row>
      <xdr:rowOff>82550</xdr:rowOff>
    </xdr:to>
    <xdr:pic>
      <xdr:nvPicPr>
        <xdr:cNvPr id="13" name="Image 12">
          <a:extLst>
            <a:ext uri="{FF2B5EF4-FFF2-40B4-BE49-F238E27FC236}">
              <a16:creationId xmlns:a16="http://schemas.microsoft.com/office/drawing/2014/main" id="{00000000-0008-0000-7A00-00000D000000}"/>
            </a:ext>
          </a:extLst>
        </xdr:cNvPr>
        <xdr:cNvPicPr/>
      </xdr:nvPicPr>
      <xdr:blipFill>
        <a:blip xmlns:r="http://schemas.openxmlformats.org/officeDocument/2006/relationships" r:embed="rId2"/>
        <a:srcRect/>
        <a:stretch>
          <a:fillRect/>
        </a:stretch>
      </xdr:blipFill>
      <xdr:spPr bwMode="auto">
        <a:xfrm>
          <a:off x="5230706" y="519642"/>
          <a:ext cx="941494" cy="1117388"/>
        </a:xfrm>
        <a:prstGeom prst="rect">
          <a:avLst/>
        </a:prstGeom>
        <a:noFill/>
      </xdr:spPr>
    </xdr:pic>
    <xdr:clientData/>
  </xdr:twoCellAnchor>
</xdr:wsDr>
</file>

<file path=xl/drawings/drawing124.xml><?xml version="1.0" encoding="utf-8"?>
<xdr:wsDr xmlns:xdr="http://schemas.openxmlformats.org/drawingml/2006/spreadsheetDrawing" xmlns:a="http://schemas.openxmlformats.org/drawingml/2006/main">
  <xdr:twoCellAnchor>
    <xdr:from>
      <xdr:col>13</xdr:col>
      <xdr:colOff>348194</xdr:colOff>
      <xdr:row>2</xdr:row>
      <xdr:rowOff>44450</xdr:rowOff>
    </xdr:from>
    <xdr:to>
      <xdr:col>15</xdr:col>
      <xdr:colOff>57151</xdr:colOff>
      <xdr:row>6</xdr:row>
      <xdr:rowOff>139929</xdr:rowOff>
    </xdr:to>
    <xdr:pic>
      <xdr:nvPicPr>
        <xdr:cNvPr id="2" name="Image 1" descr="Armoirievv">
          <a:extLst>
            <a:ext uri="{FF2B5EF4-FFF2-40B4-BE49-F238E27FC236}">
              <a16:creationId xmlns:a16="http://schemas.microsoft.com/office/drawing/2014/main" id="{00000000-0008-0000-7B00-000002000000}"/>
            </a:ext>
          </a:extLst>
        </xdr:cNvPr>
        <xdr:cNvPicPr>
          <a:picLocks noChangeAspect="1" noChangeArrowheads="1"/>
        </xdr:cNvPicPr>
      </xdr:nvPicPr>
      <xdr:blipFill>
        <a:blip xmlns:r="http://schemas.openxmlformats.org/officeDocument/2006/relationships" r:embed="rId1" cstate="print"/>
        <a:srcRect/>
        <a:stretch>
          <a:fillRect/>
        </a:stretch>
      </xdr:blipFill>
      <xdr:spPr bwMode="auto">
        <a:xfrm>
          <a:off x="10886654" y="425450"/>
          <a:ext cx="1011977" cy="1093699"/>
        </a:xfrm>
        <a:prstGeom prst="rect">
          <a:avLst/>
        </a:prstGeom>
        <a:noFill/>
        <a:ln w="9525" algn="ctr">
          <a:miter lim="800000"/>
          <a:headEnd/>
          <a:tailEnd/>
        </a:ln>
      </xdr:spPr>
    </xdr:pic>
    <xdr:clientData/>
  </xdr:twoCellAnchor>
  <xdr:twoCellAnchor editAs="oneCell">
    <xdr:from>
      <xdr:col>3</xdr:col>
      <xdr:colOff>110066</xdr:colOff>
      <xdr:row>2</xdr:row>
      <xdr:rowOff>138642</xdr:rowOff>
    </xdr:from>
    <xdr:to>
      <xdr:col>4</xdr:col>
      <xdr:colOff>495300</xdr:colOff>
      <xdr:row>6</xdr:row>
      <xdr:rowOff>6350</xdr:rowOff>
    </xdr:to>
    <xdr:pic>
      <xdr:nvPicPr>
        <xdr:cNvPr id="3" name="Image 2">
          <a:extLst>
            <a:ext uri="{FF2B5EF4-FFF2-40B4-BE49-F238E27FC236}">
              <a16:creationId xmlns:a16="http://schemas.microsoft.com/office/drawing/2014/main" id="{00000000-0008-0000-7B00-000003000000}"/>
            </a:ext>
          </a:extLst>
        </xdr:cNvPr>
        <xdr:cNvPicPr/>
      </xdr:nvPicPr>
      <xdr:blipFill>
        <a:blip xmlns:r="http://schemas.openxmlformats.org/officeDocument/2006/relationships" r:embed="rId2"/>
        <a:srcRect/>
        <a:stretch>
          <a:fillRect/>
        </a:stretch>
      </xdr:blipFill>
      <xdr:spPr bwMode="auto">
        <a:xfrm>
          <a:off x="4887806" y="519642"/>
          <a:ext cx="941494" cy="865928"/>
        </a:xfrm>
        <a:prstGeom prst="rect">
          <a:avLst/>
        </a:prstGeom>
        <a:noFill/>
      </xdr:spPr>
    </xdr:pic>
    <xdr:clientData/>
  </xdr:twoCellAnchor>
  <xdr:twoCellAnchor>
    <xdr:from>
      <xdr:col>13</xdr:col>
      <xdr:colOff>348194</xdr:colOff>
      <xdr:row>2</xdr:row>
      <xdr:rowOff>44450</xdr:rowOff>
    </xdr:from>
    <xdr:to>
      <xdr:col>15</xdr:col>
      <xdr:colOff>57151</xdr:colOff>
      <xdr:row>6</xdr:row>
      <xdr:rowOff>139929</xdr:rowOff>
    </xdr:to>
    <xdr:pic>
      <xdr:nvPicPr>
        <xdr:cNvPr id="4" name="Image 3" descr="Armoirievv">
          <a:extLst>
            <a:ext uri="{FF2B5EF4-FFF2-40B4-BE49-F238E27FC236}">
              <a16:creationId xmlns:a16="http://schemas.microsoft.com/office/drawing/2014/main" id="{00000000-0008-0000-7B00-000004000000}"/>
            </a:ext>
          </a:extLst>
        </xdr:cNvPr>
        <xdr:cNvPicPr>
          <a:picLocks noChangeAspect="1" noChangeArrowheads="1"/>
        </xdr:cNvPicPr>
      </xdr:nvPicPr>
      <xdr:blipFill>
        <a:blip xmlns:r="http://schemas.openxmlformats.org/officeDocument/2006/relationships" r:embed="rId1" cstate="print"/>
        <a:srcRect/>
        <a:stretch>
          <a:fillRect/>
        </a:stretch>
      </xdr:blipFill>
      <xdr:spPr bwMode="auto">
        <a:xfrm>
          <a:off x="10886654" y="425450"/>
          <a:ext cx="1011977" cy="1093699"/>
        </a:xfrm>
        <a:prstGeom prst="rect">
          <a:avLst/>
        </a:prstGeom>
        <a:noFill/>
        <a:ln w="9525" algn="ctr">
          <a:miter lim="800000"/>
          <a:headEnd/>
          <a:tailEnd/>
        </a:ln>
      </xdr:spPr>
    </xdr:pic>
    <xdr:clientData/>
  </xdr:twoCellAnchor>
  <xdr:twoCellAnchor editAs="oneCell">
    <xdr:from>
      <xdr:col>3</xdr:col>
      <xdr:colOff>110066</xdr:colOff>
      <xdr:row>2</xdr:row>
      <xdr:rowOff>138642</xdr:rowOff>
    </xdr:from>
    <xdr:to>
      <xdr:col>4</xdr:col>
      <xdr:colOff>495300</xdr:colOff>
      <xdr:row>6</xdr:row>
      <xdr:rowOff>6350</xdr:rowOff>
    </xdr:to>
    <xdr:pic>
      <xdr:nvPicPr>
        <xdr:cNvPr id="5" name="Image 4">
          <a:extLst>
            <a:ext uri="{FF2B5EF4-FFF2-40B4-BE49-F238E27FC236}">
              <a16:creationId xmlns:a16="http://schemas.microsoft.com/office/drawing/2014/main" id="{00000000-0008-0000-7B00-000005000000}"/>
            </a:ext>
          </a:extLst>
        </xdr:cNvPr>
        <xdr:cNvPicPr/>
      </xdr:nvPicPr>
      <xdr:blipFill>
        <a:blip xmlns:r="http://schemas.openxmlformats.org/officeDocument/2006/relationships" r:embed="rId2"/>
        <a:srcRect/>
        <a:stretch>
          <a:fillRect/>
        </a:stretch>
      </xdr:blipFill>
      <xdr:spPr bwMode="auto">
        <a:xfrm>
          <a:off x="4887806" y="519642"/>
          <a:ext cx="941494" cy="865928"/>
        </a:xfrm>
        <a:prstGeom prst="rect">
          <a:avLst/>
        </a:prstGeom>
        <a:noFill/>
      </xdr:spPr>
    </xdr:pic>
    <xdr:clientData/>
  </xdr:twoCellAnchor>
  <xdr:twoCellAnchor>
    <xdr:from>
      <xdr:col>13</xdr:col>
      <xdr:colOff>348194</xdr:colOff>
      <xdr:row>2</xdr:row>
      <xdr:rowOff>44450</xdr:rowOff>
    </xdr:from>
    <xdr:to>
      <xdr:col>15</xdr:col>
      <xdr:colOff>57151</xdr:colOff>
      <xdr:row>6</xdr:row>
      <xdr:rowOff>139929</xdr:rowOff>
    </xdr:to>
    <xdr:pic>
      <xdr:nvPicPr>
        <xdr:cNvPr id="6" name="Image 1" descr="Armoirievv">
          <a:extLst>
            <a:ext uri="{FF2B5EF4-FFF2-40B4-BE49-F238E27FC236}">
              <a16:creationId xmlns:a16="http://schemas.microsoft.com/office/drawing/2014/main" id="{00000000-0008-0000-7B00-000006000000}"/>
            </a:ext>
          </a:extLst>
        </xdr:cNvPr>
        <xdr:cNvPicPr>
          <a:picLocks noChangeAspect="1" noChangeArrowheads="1"/>
        </xdr:cNvPicPr>
      </xdr:nvPicPr>
      <xdr:blipFill>
        <a:blip xmlns:r="http://schemas.openxmlformats.org/officeDocument/2006/relationships" r:embed="rId1" cstate="print"/>
        <a:srcRect/>
        <a:stretch>
          <a:fillRect/>
        </a:stretch>
      </xdr:blipFill>
      <xdr:spPr bwMode="auto">
        <a:xfrm>
          <a:off x="10886654" y="425450"/>
          <a:ext cx="1011977" cy="1093699"/>
        </a:xfrm>
        <a:prstGeom prst="rect">
          <a:avLst/>
        </a:prstGeom>
        <a:noFill/>
        <a:ln w="9525" algn="ctr">
          <a:miter lim="800000"/>
          <a:headEnd/>
          <a:tailEnd/>
        </a:ln>
      </xdr:spPr>
    </xdr:pic>
    <xdr:clientData/>
  </xdr:twoCellAnchor>
  <xdr:twoCellAnchor editAs="oneCell">
    <xdr:from>
      <xdr:col>3</xdr:col>
      <xdr:colOff>110066</xdr:colOff>
      <xdr:row>2</xdr:row>
      <xdr:rowOff>138642</xdr:rowOff>
    </xdr:from>
    <xdr:to>
      <xdr:col>4</xdr:col>
      <xdr:colOff>495300</xdr:colOff>
      <xdr:row>6</xdr:row>
      <xdr:rowOff>6350</xdr:rowOff>
    </xdr:to>
    <xdr:pic>
      <xdr:nvPicPr>
        <xdr:cNvPr id="7" name="Image 6">
          <a:extLst>
            <a:ext uri="{FF2B5EF4-FFF2-40B4-BE49-F238E27FC236}">
              <a16:creationId xmlns:a16="http://schemas.microsoft.com/office/drawing/2014/main" id="{00000000-0008-0000-7B00-000007000000}"/>
            </a:ext>
          </a:extLst>
        </xdr:cNvPr>
        <xdr:cNvPicPr/>
      </xdr:nvPicPr>
      <xdr:blipFill>
        <a:blip xmlns:r="http://schemas.openxmlformats.org/officeDocument/2006/relationships" r:embed="rId2"/>
        <a:srcRect/>
        <a:stretch>
          <a:fillRect/>
        </a:stretch>
      </xdr:blipFill>
      <xdr:spPr bwMode="auto">
        <a:xfrm>
          <a:off x="4887806" y="519642"/>
          <a:ext cx="941494" cy="865928"/>
        </a:xfrm>
        <a:prstGeom prst="rect">
          <a:avLst/>
        </a:prstGeom>
        <a:noFill/>
      </xdr:spPr>
    </xdr:pic>
    <xdr:clientData/>
  </xdr:twoCellAnchor>
  <xdr:twoCellAnchor>
    <xdr:from>
      <xdr:col>13</xdr:col>
      <xdr:colOff>348194</xdr:colOff>
      <xdr:row>2</xdr:row>
      <xdr:rowOff>44450</xdr:rowOff>
    </xdr:from>
    <xdr:to>
      <xdr:col>15</xdr:col>
      <xdr:colOff>57151</xdr:colOff>
      <xdr:row>6</xdr:row>
      <xdr:rowOff>139929</xdr:rowOff>
    </xdr:to>
    <xdr:pic>
      <xdr:nvPicPr>
        <xdr:cNvPr id="8" name="Image 7" descr="Armoirievv">
          <a:extLst>
            <a:ext uri="{FF2B5EF4-FFF2-40B4-BE49-F238E27FC236}">
              <a16:creationId xmlns:a16="http://schemas.microsoft.com/office/drawing/2014/main" id="{00000000-0008-0000-7B00-000008000000}"/>
            </a:ext>
          </a:extLst>
        </xdr:cNvPr>
        <xdr:cNvPicPr>
          <a:picLocks noChangeAspect="1" noChangeArrowheads="1"/>
        </xdr:cNvPicPr>
      </xdr:nvPicPr>
      <xdr:blipFill>
        <a:blip xmlns:r="http://schemas.openxmlformats.org/officeDocument/2006/relationships" r:embed="rId1" cstate="print"/>
        <a:srcRect/>
        <a:stretch>
          <a:fillRect/>
        </a:stretch>
      </xdr:blipFill>
      <xdr:spPr bwMode="auto">
        <a:xfrm>
          <a:off x="10886654" y="425450"/>
          <a:ext cx="1011977" cy="1093699"/>
        </a:xfrm>
        <a:prstGeom prst="rect">
          <a:avLst/>
        </a:prstGeom>
        <a:noFill/>
        <a:ln w="9525" algn="ctr">
          <a:miter lim="800000"/>
          <a:headEnd/>
          <a:tailEnd/>
        </a:ln>
      </xdr:spPr>
    </xdr:pic>
    <xdr:clientData/>
  </xdr:twoCellAnchor>
  <xdr:twoCellAnchor editAs="oneCell">
    <xdr:from>
      <xdr:col>3</xdr:col>
      <xdr:colOff>110066</xdr:colOff>
      <xdr:row>2</xdr:row>
      <xdr:rowOff>138642</xdr:rowOff>
    </xdr:from>
    <xdr:to>
      <xdr:col>4</xdr:col>
      <xdr:colOff>495300</xdr:colOff>
      <xdr:row>6</xdr:row>
      <xdr:rowOff>6350</xdr:rowOff>
    </xdr:to>
    <xdr:pic>
      <xdr:nvPicPr>
        <xdr:cNvPr id="9" name="Image 8">
          <a:extLst>
            <a:ext uri="{FF2B5EF4-FFF2-40B4-BE49-F238E27FC236}">
              <a16:creationId xmlns:a16="http://schemas.microsoft.com/office/drawing/2014/main" id="{00000000-0008-0000-7B00-000009000000}"/>
            </a:ext>
          </a:extLst>
        </xdr:cNvPr>
        <xdr:cNvPicPr/>
      </xdr:nvPicPr>
      <xdr:blipFill>
        <a:blip xmlns:r="http://schemas.openxmlformats.org/officeDocument/2006/relationships" r:embed="rId2"/>
        <a:srcRect/>
        <a:stretch>
          <a:fillRect/>
        </a:stretch>
      </xdr:blipFill>
      <xdr:spPr bwMode="auto">
        <a:xfrm>
          <a:off x="4887806" y="519642"/>
          <a:ext cx="941494" cy="865928"/>
        </a:xfrm>
        <a:prstGeom prst="rect">
          <a:avLst/>
        </a:prstGeom>
        <a:noFill/>
      </xdr:spPr>
    </xdr:pic>
    <xdr:clientData/>
  </xdr:twoCellAnchor>
  <xdr:twoCellAnchor>
    <xdr:from>
      <xdr:col>13</xdr:col>
      <xdr:colOff>348194</xdr:colOff>
      <xdr:row>2</xdr:row>
      <xdr:rowOff>44450</xdr:rowOff>
    </xdr:from>
    <xdr:to>
      <xdr:col>15</xdr:col>
      <xdr:colOff>57151</xdr:colOff>
      <xdr:row>6</xdr:row>
      <xdr:rowOff>139929</xdr:rowOff>
    </xdr:to>
    <xdr:pic>
      <xdr:nvPicPr>
        <xdr:cNvPr id="10" name="Image 9" descr="Armoirievv">
          <a:extLst>
            <a:ext uri="{FF2B5EF4-FFF2-40B4-BE49-F238E27FC236}">
              <a16:creationId xmlns:a16="http://schemas.microsoft.com/office/drawing/2014/main" id="{00000000-0008-0000-7B00-00000A000000}"/>
            </a:ext>
          </a:extLst>
        </xdr:cNvPr>
        <xdr:cNvPicPr>
          <a:picLocks noChangeAspect="1" noChangeArrowheads="1"/>
        </xdr:cNvPicPr>
      </xdr:nvPicPr>
      <xdr:blipFill>
        <a:blip xmlns:r="http://schemas.openxmlformats.org/officeDocument/2006/relationships" r:embed="rId1" cstate="print"/>
        <a:srcRect/>
        <a:stretch>
          <a:fillRect/>
        </a:stretch>
      </xdr:blipFill>
      <xdr:spPr bwMode="auto">
        <a:xfrm>
          <a:off x="10886654" y="425450"/>
          <a:ext cx="1011977" cy="1093699"/>
        </a:xfrm>
        <a:prstGeom prst="rect">
          <a:avLst/>
        </a:prstGeom>
        <a:noFill/>
        <a:ln w="9525" algn="ctr">
          <a:miter lim="800000"/>
          <a:headEnd/>
          <a:tailEnd/>
        </a:ln>
      </xdr:spPr>
    </xdr:pic>
    <xdr:clientData/>
  </xdr:twoCellAnchor>
  <xdr:twoCellAnchor editAs="oneCell">
    <xdr:from>
      <xdr:col>3</xdr:col>
      <xdr:colOff>110066</xdr:colOff>
      <xdr:row>2</xdr:row>
      <xdr:rowOff>138642</xdr:rowOff>
    </xdr:from>
    <xdr:to>
      <xdr:col>4</xdr:col>
      <xdr:colOff>495300</xdr:colOff>
      <xdr:row>6</xdr:row>
      <xdr:rowOff>6350</xdr:rowOff>
    </xdr:to>
    <xdr:pic>
      <xdr:nvPicPr>
        <xdr:cNvPr id="11" name="Image 10">
          <a:extLst>
            <a:ext uri="{FF2B5EF4-FFF2-40B4-BE49-F238E27FC236}">
              <a16:creationId xmlns:a16="http://schemas.microsoft.com/office/drawing/2014/main" id="{00000000-0008-0000-7B00-00000B000000}"/>
            </a:ext>
          </a:extLst>
        </xdr:cNvPr>
        <xdr:cNvPicPr/>
      </xdr:nvPicPr>
      <xdr:blipFill>
        <a:blip xmlns:r="http://schemas.openxmlformats.org/officeDocument/2006/relationships" r:embed="rId2"/>
        <a:srcRect/>
        <a:stretch>
          <a:fillRect/>
        </a:stretch>
      </xdr:blipFill>
      <xdr:spPr bwMode="auto">
        <a:xfrm>
          <a:off x="4887806" y="519642"/>
          <a:ext cx="941494" cy="865928"/>
        </a:xfrm>
        <a:prstGeom prst="rect">
          <a:avLst/>
        </a:prstGeom>
        <a:noFill/>
      </xdr:spPr>
    </xdr:pic>
    <xdr:clientData/>
  </xdr:twoCellAnchor>
</xdr:wsDr>
</file>

<file path=xl/drawings/drawing125.xml><?xml version="1.0" encoding="utf-8"?>
<xdr:wsDr xmlns:xdr="http://schemas.openxmlformats.org/drawingml/2006/spreadsheetDrawing" xmlns:a="http://schemas.openxmlformats.org/drawingml/2006/main">
  <xdr:twoCellAnchor>
    <xdr:from>
      <xdr:col>13</xdr:col>
      <xdr:colOff>466576</xdr:colOff>
      <xdr:row>2</xdr:row>
      <xdr:rowOff>73025</xdr:rowOff>
    </xdr:from>
    <xdr:to>
      <xdr:col>14</xdr:col>
      <xdr:colOff>678243</xdr:colOff>
      <xdr:row>8</xdr:row>
      <xdr:rowOff>21166</xdr:rowOff>
    </xdr:to>
    <xdr:pic>
      <xdr:nvPicPr>
        <xdr:cNvPr id="2" name="Image 1" descr="Armoirievv">
          <a:extLst>
            <a:ext uri="{FF2B5EF4-FFF2-40B4-BE49-F238E27FC236}">
              <a16:creationId xmlns:a16="http://schemas.microsoft.com/office/drawing/2014/main" id="{00000000-0008-0000-7C00-000002000000}"/>
            </a:ext>
          </a:extLst>
        </xdr:cNvPr>
        <xdr:cNvPicPr>
          <a:picLocks noChangeAspect="1" noChangeArrowheads="1"/>
        </xdr:cNvPicPr>
      </xdr:nvPicPr>
      <xdr:blipFill>
        <a:blip xmlns:r="http://schemas.openxmlformats.org/officeDocument/2006/relationships" r:embed="rId1" cstate="print"/>
        <a:srcRect/>
        <a:stretch>
          <a:fillRect/>
        </a:stretch>
      </xdr:blipFill>
      <xdr:spPr bwMode="auto">
        <a:xfrm>
          <a:off x="13512016" y="454025"/>
          <a:ext cx="1004147" cy="1296881"/>
        </a:xfrm>
        <a:prstGeom prst="rect">
          <a:avLst/>
        </a:prstGeom>
        <a:noFill/>
        <a:ln w="9525" algn="ctr">
          <a:miter lim="800000"/>
          <a:headEnd/>
          <a:tailEnd/>
        </a:ln>
      </xdr:spPr>
    </xdr:pic>
    <xdr:clientData/>
  </xdr:twoCellAnchor>
  <xdr:twoCellAnchor editAs="oneCell">
    <xdr:from>
      <xdr:col>3</xdr:col>
      <xdr:colOff>110066</xdr:colOff>
      <xdr:row>2</xdr:row>
      <xdr:rowOff>138642</xdr:rowOff>
    </xdr:from>
    <xdr:to>
      <xdr:col>4</xdr:col>
      <xdr:colOff>259080</xdr:colOff>
      <xdr:row>7</xdr:row>
      <xdr:rowOff>82550</xdr:rowOff>
    </xdr:to>
    <xdr:pic>
      <xdr:nvPicPr>
        <xdr:cNvPr id="3" name="Image 2">
          <a:extLst>
            <a:ext uri="{FF2B5EF4-FFF2-40B4-BE49-F238E27FC236}">
              <a16:creationId xmlns:a16="http://schemas.microsoft.com/office/drawing/2014/main" id="{00000000-0008-0000-7C00-000003000000}"/>
            </a:ext>
          </a:extLst>
        </xdr:cNvPr>
        <xdr:cNvPicPr/>
      </xdr:nvPicPr>
      <xdr:blipFill>
        <a:blip xmlns:r="http://schemas.openxmlformats.org/officeDocument/2006/relationships" r:embed="rId2"/>
        <a:srcRect/>
        <a:stretch>
          <a:fillRect/>
        </a:stretch>
      </xdr:blipFill>
      <xdr:spPr bwMode="auto">
        <a:xfrm>
          <a:off x="5230706" y="519642"/>
          <a:ext cx="941494" cy="1117388"/>
        </a:xfrm>
        <a:prstGeom prst="rect">
          <a:avLst/>
        </a:prstGeom>
        <a:noFill/>
      </xdr:spPr>
    </xdr:pic>
    <xdr:clientData/>
  </xdr:twoCellAnchor>
  <xdr:twoCellAnchor>
    <xdr:from>
      <xdr:col>13</xdr:col>
      <xdr:colOff>466576</xdr:colOff>
      <xdr:row>2</xdr:row>
      <xdr:rowOff>73025</xdr:rowOff>
    </xdr:from>
    <xdr:to>
      <xdr:col>14</xdr:col>
      <xdr:colOff>678243</xdr:colOff>
      <xdr:row>8</xdr:row>
      <xdr:rowOff>21166</xdr:rowOff>
    </xdr:to>
    <xdr:pic>
      <xdr:nvPicPr>
        <xdr:cNvPr id="4" name="Image 3" descr="Armoirievv">
          <a:extLst>
            <a:ext uri="{FF2B5EF4-FFF2-40B4-BE49-F238E27FC236}">
              <a16:creationId xmlns:a16="http://schemas.microsoft.com/office/drawing/2014/main" id="{00000000-0008-0000-7C00-000004000000}"/>
            </a:ext>
          </a:extLst>
        </xdr:cNvPr>
        <xdr:cNvPicPr>
          <a:picLocks noChangeAspect="1" noChangeArrowheads="1"/>
        </xdr:cNvPicPr>
      </xdr:nvPicPr>
      <xdr:blipFill>
        <a:blip xmlns:r="http://schemas.openxmlformats.org/officeDocument/2006/relationships" r:embed="rId1" cstate="print"/>
        <a:srcRect/>
        <a:stretch>
          <a:fillRect/>
        </a:stretch>
      </xdr:blipFill>
      <xdr:spPr bwMode="auto">
        <a:xfrm>
          <a:off x="13512016" y="454025"/>
          <a:ext cx="1004147" cy="1296881"/>
        </a:xfrm>
        <a:prstGeom prst="rect">
          <a:avLst/>
        </a:prstGeom>
        <a:noFill/>
        <a:ln w="9525" algn="ctr">
          <a:miter lim="800000"/>
          <a:headEnd/>
          <a:tailEnd/>
        </a:ln>
      </xdr:spPr>
    </xdr:pic>
    <xdr:clientData/>
  </xdr:twoCellAnchor>
  <xdr:twoCellAnchor editAs="oneCell">
    <xdr:from>
      <xdr:col>3</xdr:col>
      <xdr:colOff>110066</xdr:colOff>
      <xdr:row>2</xdr:row>
      <xdr:rowOff>138642</xdr:rowOff>
    </xdr:from>
    <xdr:to>
      <xdr:col>4</xdr:col>
      <xdr:colOff>259080</xdr:colOff>
      <xdr:row>7</xdr:row>
      <xdr:rowOff>82550</xdr:rowOff>
    </xdr:to>
    <xdr:pic>
      <xdr:nvPicPr>
        <xdr:cNvPr id="5" name="Image 4">
          <a:extLst>
            <a:ext uri="{FF2B5EF4-FFF2-40B4-BE49-F238E27FC236}">
              <a16:creationId xmlns:a16="http://schemas.microsoft.com/office/drawing/2014/main" id="{00000000-0008-0000-7C00-000005000000}"/>
            </a:ext>
          </a:extLst>
        </xdr:cNvPr>
        <xdr:cNvPicPr/>
      </xdr:nvPicPr>
      <xdr:blipFill>
        <a:blip xmlns:r="http://schemas.openxmlformats.org/officeDocument/2006/relationships" r:embed="rId2"/>
        <a:srcRect/>
        <a:stretch>
          <a:fillRect/>
        </a:stretch>
      </xdr:blipFill>
      <xdr:spPr bwMode="auto">
        <a:xfrm>
          <a:off x="5230706" y="519642"/>
          <a:ext cx="941494" cy="1117388"/>
        </a:xfrm>
        <a:prstGeom prst="rect">
          <a:avLst/>
        </a:prstGeom>
        <a:noFill/>
      </xdr:spPr>
    </xdr:pic>
    <xdr:clientData/>
  </xdr:twoCellAnchor>
  <xdr:twoCellAnchor>
    <xdr:from>
      <xdr:col>13</xdr:col>
      <xdr:colOff>466576</xdr:colOff>
      <xdr:row>2</xdr:row>
      <xdr:rowOff>73025</xdr:rowOff>
    </xdr:from>
    <xdr:to>
      <xdr:col>14</xdr:col>
      <xdr:colOff>678243</xdr:colOff>
      <xdr:row>8</xdr:row>
      <xdr:rowOff>21166</xdr:rowOff>
    </xdr:to>
    <xdr:pic>
      <xdr:nvPicPr>
        <xdr:cNvPr id="6" name="Image 5" descr="Armoirievv">
          <a:extLst>
            <a:ext uri="{FF2B5EF4-FFF2-40B4-BE49-F238E27FC236}">
              <a16:creationId xmlns:a16="http://schemas.microsoft.com/office/drawing/2014/main" id="{00000000-0008-0000-7C00-000006000000}"/>
            </a:ext>
          </a:extLst>
        </xdr:cNvPr>
        <xdr:cNvPicPr>
          <a:picLocks noChangeAspect="1" noChangeArrowheads="1"/>
        </xdr:cNvPicPr>
      </xdr:nvPicPr>
      <xdr:blipFill>
        <a:blip xmlns:r="http://schemas.openxmlformats.org/officeDocument/2006/relationships" r:embed="rId1" cstate="print"/>
        <a:srcRect/>
        <a:stretch>
          <a:fillRect/>
        </a:stretch>
      </xdr:blipFill>
      <xdr:spPr bwMode="auto">
        <a:xfrm>
          <a:off x="13512016" y="454025"/>
          <a:ext cx="1004147" cy="1296881"/>
        </a:xfrm>
        <a:prstGeom prst="rect">
          <a:avLst/>
        </a:prstGeom>
        <a:noFill/>
        <a:ln w="9525" algn="ctr">
          <a:miter lim="800000"/>
          <a:headEnd/>
          <a:tailEnd/>
        </a:ln>
      </xdr:spPr>
    </xdr:pic>
    <xdr:clientData/>
  </xdr:twoCellAnchor>
  <xdr:twoCellAnchor editAs="oneCell">
    <xdr:from>
      <xdr:col>3</xdr:col>
      <xdr:colOff>110066</xdr:colOff>
      <xdr:row>2</xdr:row>
      <xdr:rowOff>138642</xdr:rowOff>
    </xdr:from>
    <xdr:to>
      <xdr:col>4</xdr:col>
      <xdr:colOff>259080</xdr:colOff>
      <xdr:row>7</xdr:row>
      <xdr:rowOff>82550</xdr:rowOff>
    </xdr:to>
    <xdr:pic>
      <xdr:nvPicPr>
        <xdr:cNvPr id="7" name="Image 6">
          <a:extLst>
            <a:ext uri="{FF2B5EF4-FFF2-40B4-BE49-F238E27FC236}">
              <a16:creationId xmlns:a16="http://schemas.microsoft.com/office/drawing/2014/main" id="{00000000-0008-0000-7C00-000007000000}"/>
            </a:ext>
          </a:extLst>
        </xdr:cNvPr>
        <xdr:cNvPicPr/>
      </xdr:nvPicPr>
      <xdr:blipFill>
        <a:blip xmlns:r="http://schemas.openxmlformats.org/officeDocument/2006/relationships" r:embed="rId2"/>
        <a:srcRect/>
        <a:stretch>
          <a:fillRect/>
        </a:stretch>
      </xdr:blipFill>
      <xdr:spPr bwMode="auto">
        <a:xfrm>
          <a:off x="5230706" y="519642"/>
          <a:ext cx="941494" cy="1117388"/>
        </a:xfrm>
        <a:prstGeom prst="rect">
          <a:avLst/>
        </a:prstGeom>
        <a:noFill/>
      </xdr:spPr>
    </xdr:pic>
    <xdr:clientData/>
  </xdr:twoCellAnchor>
  <xdr:twoCellAnchor>
    <xdr:from>
      <xdr:col>13</xdr:col>
      <xdr:colOff>466576</xdr:colOff>
      <xdr:row>2</xdr:row>
      <xdr:rowOff>73025</xdr:rowOff>
    </xdr:from>
    <xdr:to>
      <xdr:col>14</xdr:col>
      <xdr:colOff>678243</xdr:colOff>
      <xdr:row>8</xdr:row>
      <xdr:rowOff>21166</xdr:rowOff>
    </xdr:to>
    <xdr:pic>
      <xdr:nvPicPr>
        <xdr:cNvPr id="8" name="Image 7" descr="Armoirievv">
          <a:extLst>
            <a:ext uri="{FF2B5EF4-FFF2-40B4-BE49-F238E27FC236}">
              <a16:creationId xmlns:a16="http://schemas.microsoft.com/office/drawing/2014/main" id="{00000000-0008-0000-7C00-000008000000}"/>
            </a:ext>
          </a:extLst>
        </xdr:cNvPr>
        <xdr:cNvPicPr>
          <a:picLocks noChangeAspect="1" noChangeArrowheads="1"/>
        </xdr:cNvPicPr>
      </xdr:nvPicPr>
      <xdr:blipFill>
        <a:blip xmlns:r="http://schemas.openxmlformats.org/officeDocument/2006/relationships" r:embed="rId1" cstate="print"/>
        <a:srcRect/>
        <a:stretch>
          <a:fillRect/>
        </a:stretch>
      </xdr:blipFill>
      <xdr:spPr bwMode="auto">
        <a:xfrm>
          <a:off x="13512016" y="454025"/>
          <a:ext cx="1004147" cy="1296881"/>
        </a:xfrm>
        <a:prstGeom prst="rect">
          <a:avLst/>
        </a:prstGeom>
        <a:noFill/>
        <a:ln w="9525" algn="ctr">
          <a:miter lim="800000"/>
          <a:headEnd/>
          <a:tailEnd/>
        </a:ln>
      </xdr:spPr>
    </xdr:pic>
    <xdr:clientData/>
  </xdr:twoCellAnchor>
  <xdr:twoCellAnchor editAs="oneCell">
    <xdr:from>
      <xdr:col>3</xdr:col>
      <xdr:colOff>110066</xdr:colOff>
      <xdr:row>2</xdr:row>
      <xdr:rowOff>138642</xdr:rowOff>
    </xdr:from>
    <xdr:to>
      <xdr:col>4</xdr:col>
      <xdr:colOff>259080</xdr:colOff>
      <xdr:row>7</xdr:row>
      <xdr:rowOff>82550</xdr:rowOff>
    </xdr:to>
    <xdr:pic>
      <xdr:nvPicPr>
        <xdr:cNvPr id="9" name="Image 8">
          <a:extLst>
            <a:ext uri="{FF2B5EF4-FFF2-40B4-BE49-F238E27FC236}">
              <a16:creationId xmlns:a16="http://schemas.microsoft.com/office/drawing/2014/main" id="{00000000-0008-0000-7C00-000009000000}"/>
            </a:ext>
          </a:extLst>
        </xdr:cNvPr>
        <xdr:cNvPicPr/>
      </xdr:nvPicPr>
      <xdr:blipFill>
        <a:blip xmlns:r="http://schemas.openxmlformats.org/officeDocument/2006/relationships" r:embed="rId2"/>
        <a:srcRect/>
        <a:stretch>
          <a:fillRect/>
        </a:stretch>
      </xdr:blipFill>
      <xdr:spPr bwMode="auto">
        <a:xfrm>
          <a:off x="5230706" y="519642"/>
          <a:ext cx="941494" cy="1117388"/>
        </a:xfrm>
        <a:prstGeom prst="rect">
          <a:avLst/>
        </a:prstGeom>
        <a:noFill/>
      </xdr:spPr>
    </xdr:pic>
    <xdr:clientData/>
  </xdr:twoCellAnchor>
  <xdr:twoCellAnchor>
    <xdr:from>
      <xdr:col>13</xdr:col>
      <xdr:colOff>466576</xdr:colOff>
      <xdr:row>2</xdr:row>
      <xdr:rowOff>73025</xdr:rowOff>
    </xdr:from>
    <xdr:to>
      <xdr:col>14</xdr:col>
      <xdr:colOff>678243</xdr:colOff>
      <xdr:row>8</xdr:row>
      <xdr:rowOff>21166</xdr:rowOff>
    </xdr:to>
    <xdr:pic>
      <xdr:nvPicPr>
        <xdr:cNvPr id="10" name="Image 9" descr="Armoirievv">
          <a:extLst>
            <a:ext uri="{FF2B5EF4-FFF2-40B4-BE49-F238E27FC236}">
              <a16:creationId xmlns:a16="http://schemas.microsoft.com/office/drawing/2014/main" id="{00000000-0008-0000-7C00-00000A000000}"/>
            </a:ext>
          </a:extLst>
        </xdr:cNvPr>
        <xdr:cNvPicPr>
          <a:picLocks noChangeAspect="1" noChangeArrowheads="1"/>
        </xdr:cNvPicPr>
      </xdr:nvPicPr>
      <xdr:blipFill>
        <a:blip xmlns:r="http://schemas.openxmlformats.org/officeDocument/2006/relationships" r:embed="rId1" cstate="print"/>
        <a:srcRect/>
        <a:stretch>
          <a:fillRect/>
        </a:stretch>
      </xdr:blipFill>
      <xdr:spPr bwMode="auto">
        <a:xfrm>
          <a:off x="13512016" y="454025"/>
          <a:ext cx="1004147" cy="1296881"/>
        </a:xfrm>
        <a:prstGeom prst="rect">
          <a:avLst/>
        </a:prstGeom>
        <a:noFill/>
        <a:ln w="9525" algn="ctr">
          <a:miter lim="800000"/>
          <a:headEnd/>
          <a:tailEnd/>
        </a:ln>
      </xdr:spPr>
    </xdr:pic>
    <xdr:clientData/>
  </xdr:twoCellAnchor>
  <xdr:twoCellAnchor editAs="oneCell">
    <xdr:from>
      <xdr:col>3</xdr:col>
      <xdr:colOff>110066</xdr:colOff>
      <xdr:row>2</xdr:row>
      <xdr:rowOff>138642</xdr:rowOff>
    </xdr:from>
    <xdr:to>
      <xdr:col>4</xdr:col>
      <xdr:colOff>259080</xdr:colOff>
      <xdr:row>7</xdr:row>
      <xdr:rowOff>82550</xdr:rowOff>
    </xdr:to>
    <xdr:pic>
      <xdr:nvPicPr>
        <xdr:cNvPr id="11" name="Image 10">
          <a:extLst>
            <a:ext uri="{FF2B5EF4-FFF2-40B4-BE49-F238E27FC236}">
              <a16:creationId xmlns:a16="http://schemas.microsoft.com/office/drawing/2014/main" id="{00000000-0008-0000-7C00-00000B000000}"/>
            </a:ext>
          </a:extLst>
        </xdr:cNvPr>
        <xdr:cNvPicPr/>
      </xdr:nvPicPr>
      <xdr:blipFill>
        <a:blip xmlns:r="http://schemas.openxmlformats.org/officeDocument/2006/relationships" r:embed="rId2"/>
        <a:srcRect/>
        <a:stretch>
          <a:fillRect/>
        </a:stretch>
      </xdr:blipFill>
      <xdr:spPr bwMode="auto">
        <a:xfrm>
          <a:off x="5230706" y="519642"/>
          <a:ext cx="941494" cy="1117388"/>
        </a:xfrm>
        <a:prstGeom prst="rect">
          <a:avLst/>
        </a:prstGeom>
        <a:noFill/>
      </xdr:spPr>
    </xdr:pic>
    <xdr:clientData/>
  </xdr:twoCellAnchor>
  <xdr:twoCellAnchor>
    <xdr:from>
      <xdr:col>13</xdr:col>
      <xdr:colOff>466576</xdr:colOff>
      <xdr:row>2</xdr:row>
      <xdr:rowOff>73025</xdr:rowOff>
    </xdr:from>
    <xdr:to>
      <xdr:col>14</xdr:col>
      <xdr:colOff>678243</xdr:colOff>
      <xdr:row>8</xdr:row>
      <xdr:rowOff>21166</xdr:rowOff>
    </xdr:to>
    <xdr:pic>
      <xdr:nvPicPr>
        <xdr:cNvPr id="12" name="Image 11" descr="Armoirievv">
          <a:extLst>
            <a:ext uri="{FF2B5EF4-FFF2-40B4-BE49-F238E27FC236}">
              <a16:creationId xmlns:a16="http://schemas.microsoft.com/office/drawing/2014/main" id="{00000000-0008-0000-7C00-00000C000000}"/>
            </a:ext>
          </a:extLst>
        </xdr:cNvPr>
        <xdr:cNvPicPr>
          <a:picLocks noChangeAspect="1" noChangeArrowheads="1"/>
        </xdr:cNvPicPr>
      </xdr:nvPicPr>
      <xdr:blipFill>
        <a:blip xmlns:r="http://schemas.openxmlformats.org/officeDocument/2006/relationships" r:embed="rId1" cstate="print"/>
        <a:srcRect/>
        <a:stretch>
          <a:fillRect/>
        </a:stretch>
      </xdr:blipFill>
      <xdr:spPr bwMode="auto">
        <a:xfrm>
          <a:off x="13512016" y="454025"/>
          <a:ext cx="1004147" cy="1296881"/>
        </a:xfrm>
        <a:prstGeom prst="rect">
          <a:avLst/>
        </a:prstGeom>
        <a:noFill/>
        <a:ln w="9525" algn="ctr">
          <a:miter lim="800000"/>
          <a:headEnd/>
          <a:tailEnd/>
        </a:ln>
      </xdr:spPr>
    </xdr:pic>
    <xdr:clientData/>
  </xdr:twoCellAnchor>
  <xdr:twoCellAnchor editAs="oneCell">
    <xdr:from>
      <xdr:col>3</xdr:col>
      <xdr:colOff>110066</xdr:colOff>
      <xdr:row>2</xdr:row>
      <xdr:rowOff>138642</xdr:rowOff>
    </xdr:from>
    <xdr:to>
      <xdr:col>4</xdr:col>
      <xdr:colOff>259080</xdr:colOff>
      <xdr:row>7</xdr:row>
      <xdr:rowOff>82550</xdr:rowOff>
    </xdr:to>
    <xdr:pic>
      <xdr:nvPicPr>
        <xdr:cNvPr id="13" name="Image 12">
          <a:extLst>
            <a:ext uri="{FF2B5EF4-FFF2-40B4-BE49-F238E27FC236}">
              <a16:creationId xmlns:a16="http://schemas.microsoft.com/office/drawing/2014/main" id="{00000000-0008-0000-7C00-00000D000000}"/>
            </a:ext>
          </a:extLst>
        </xdr:cNvPr>
        <xdr:cNvPicPr/>
      </xdr:nvPicPr>
      <xdr:blipFill>
        <a:blip xmlns:r="http://schemas.openxmlformats.org/officeDocument/2006/relationships" r:embed="rId2"/>
        <a:srcRect/>
        <a:stretch>
          <a:fillRect/>
        </a:stretch>
      </xdr:blipFill>
      <xdr:spPr bwMode="auto">
        <a:xfrm>
          <a:off x="5230706" y="519642"/>
          <a:ext cx="941494" cy="1117388"/>
        </a:xfrm>
        <a:prstGeom prst="rect">
          <a:avLst/>
        </a:prstGeom>
        <a:noFill/>
      </xdr:spPr>
    </xdr:pic>
    <xdr:clientData/>
  </xdr:twoCellAnchor>
</xdr:wsDr>
</file>

<file path=xl/drawings/drawing126.xml><?xml version="1.0" encoding="utf-8"?>
<xdr:wsDr xmlns:xdr="http://schemas.openxmlformats.org/drawingml/2006/spreadsheetDrawing" xmlns:a="http://schemas.openxmlformats.org/drawingml/2006/main">
  <xdr:twoCellAnchor>
    <xdr:from>
      <xdr:col>13</xdr:col>
      <xdr:colOff>348194</xdr:colOff>
      <xdr:row>2</xdr:row>
      <xdr:rowOff>44450</xdr:rowOff>
    </xdr:from>
    <xdr:to>
      <xdr:col>15</xdr:col>
      <xdr:colOff>57151</xdr:colOff>
      <xdr:row>6</xdr:row>
      <xdr:rowOff>139929</xdr:rowOff>
    </xdr:to>
    <xdr:pic>
      <xdr:nvPicPr>
        <xdr:cNvPr id="2" name="Image 1" descr="Armoirievv">
          <a:extLst>
            <a:ext uri="{FF2B5EF4-FFF2-40B4-BE49-F238E27FC236}">
              <a16:creationId xmlns:a16="http://schemas.microsoft.com/office/drawing/2014/main" id="{00000000-0008-0000-7D00-000002000000}"/>
            </a:ext>
          </a:extLst>
        </xdr:cNvPr>
        <xdr:cNvPicPr>
          <a:picLocks noChangeAspect="1" noChangeArrowheads="1"/>
        </xdr:cNvPicPr>
      </xdr:nvPicPr>
      <xdr:blipFill>
        <a:blip xmlns:r="http://schemas.openxmlformats.org/officeDocument/2006/relationships" r:embed="rId1" cstate="print"/>
        <a:srcRect/>
        <a:stretch>
          <a:fillRect/>
        </a:stretch>
      </xdr:blipFill>
      <xdr:spPr bwMode="auto">
        <a:xfrm>
          <a:off x="10886654" y="425450"/>
          <a:ext cx="1011977" cy="1093699"/>
        </a:xfrm>
        <a:prstGeom prst="rect">
          <a:avLst/>
        </a:prstGeom>
        <a:noFill/>
        <a:ln w="9525" algn="ctr">
          <a:miter lim="800000"/>
          <a:headEnd/>
          <a:tailEnd/>
        </a:ln>
      </xdr:spPr>
    </xdr:pic>
    <xdr:clientData/>
  </xdr:twoCellAnchor>
  <xdr:twoCellAnchor editAs="oneCell">
    <xdr:from>
      <xdr:col>3</xdr:col>
      <xdr:colOff>110066</xdr:colOff>
      <xdr:row>2</xdr:row>
      <xdr:rowOff>138642</xdr:rowOff>
    </xdr:from>
    <xdr:to>
      <xdr:col>4</xdr:col>
      <xdr:colOff>495300</xdr:colOff>
      <xdr:row>6</xdr:row>
      <xdr:rowOff>6350</xdr:rowOff>
    </xdr:to>
    <xdr:pic>
      <xdr:nvPicPr>
        <xdr:cNvPr id="3" name="Image 2">
          <a:extLst>
            <a:ext uri="{FF2B5EF4-FFF2-40B4-BE49-F238E27FC236}">
              <a16:creationId xmlns:a16="http://schemas.microsoft.com/office/drawing/2014/main" id="{00000000-0008-0000-7D00-000003000000}"/>
            </a:ext>
          </a:extLst>
        </xdr:cNvPr>
        <xdr:cNvPicPr/>
      </xdr:nvPicPr>
      <xdr:blipFill>
        <a:blip xmlns:r="http://schemas.openxmlformats.org/officeDocument/2006/relationships" r:embed="rId2"/>
        <a:srcRect/>
        <a:stretch>
          <a:fillRect/>
        </a:stretch>
      </xdr:blipFill>
      <xdr:spPr bwMode="auto">
        <a:xfrm>
          <a:off x="4887806" y="519642"/>
          <a:ext cx="941494" cy="865928"/>
        </a:xfrm>
        <a:prstGeom prst="rect">
          <a:avLst/>
        </a:prstGeom>
        <a:noFill/>
      </xdr:spPr>
    </xdr:pic>
    <xdr:clientData/>
  </xdr:twoCellAnchor>
  <xdr:twoCellAnchor>
    <xdr:from>
      <xdr:col>13</xdr:col>
      <xdr:colOff>348194</xdr:colOff>
      <xdr:row>2</xdr:row>
      <xdr:rowOff>44450</xdr:rowOff>
    </xdr:from>
    <xdr:to>
      <xdr:col>15</xdr:col>
      <xdr:colOff>57151</xdr:colOff>
      <xdr:row>6</xdr:row>
      <xdr:rowOff>139929</xdr:rowOff>
    </xdr:to>
    <xdr:pic>
      <xdr:nvPicPr>
        <xdr:cNvPr id="4" name="Image 3" descr="Armoirievv">
          <a:extLst>
            <a:ext uri="{FF2B5EF4-FFF2-40B4-BE49-F238E27FC236}">
              <a16:creationId xmlns:a16="http://schemas.microsoft.com/office/drawing/2014/main" id="{00000000-0008-0000-7D00-000004000000}"/>
            </a:ext>
          </a:extLst>
        </xdr:cNvPr>
        <xdr:cNvPicPr>
          <a:picLocks noChangeAspect="1" noChangeArrowheads="1"/>
        </xdr:cNvPicPr>
      </xdr:nvPicPr>
      <xdr:blipFill>
        <a:blip xmlns:r="http://schemas.openxmlformats.org/officeDocument/2006/relationships" r:embed="rId1" cstate="print"/>
        <a:srcRect/>
        <a:stretch>
          <a:fillRect/>
        </a:stretch>
      </xdr:blipFill>
      <xdr:spPr bwMode="auto">
        <a:xfrm>
          <a:off x="10886654" y="425450"/>
          <a:ext cx="1011977" cy="1093699"/>
        </a:xfrm>
        <a:prstGeom prst="rect">
          <a:avLst/>
        </a:prstGeom>
        <a:noFill/>
        <a:ln w="9525" algn="ctr">
          <a:miter lim="800000"/>
          <a:headEnd/>
          <a:tailEnd/>
        </a:ln>
      </xdr:spPr>
    </xdr:pic>
    <xdr:clientData/>
  </xdr:twoCellAnchor>
  <xdr:twoCellAnchor editAs="oneCell">
    <xdr:from>
      <xdr:col>3</xdr:col>
      <xdr:colOff>110066</xdr:colOff>
      <xdr:row>2</xdr:row>
      <xdr:rowOff>138642</xdr:rowOff>
    </xdr:from>
    <xdr:to>
      <xdr:col>4</xdr:col>
      <xdr:colOff>495300</xdr:colOff>
      <xdr:row>6</xdr:row>
      <xdr:rowOff>6350</xdr:rowOff>
    </xdr:to>
    <xdr:pic>
      <xdr:nvPicPr>
        <xdr:cNvPr id="5" name="Image 4">
          <a:extLst>
            <a:ext uri="{FF2B5EF4-FFF2-40B4-BE49-F238E27FC236}">
              <a16:creationId xmlns:a16="http://schemas.microsoft.com/office/drawing/2014/main" id="{00000000-0008-0000-7D00-000005000000}"/>
            </a:ext>
          </a:extLst>
        </xdr:cNvPr>
        <xdr:cNvPicPr/>
      </xdr:nvPicPr>
      <xdr:blipFill>
        <a:blip xmlns:r="http://schemas.openxmlformats.org/officeDocument/2006/relationships" r:embed="rId2"/>
        <a:srcRect/>
        <a:stretch>
          <a:fillRect/>
        </a:stretch>
      </xdr:blipFill>
      <xdr:spPr bwMode="auto">
        <a:xfrm>
          <a:off x="4887806" y="519642"/>
          <a:ext cx="941494" cy="865928"/>
        </a:xfrm>
        <a:prstGeom prst="rect">
          <a:avLst/>
        </a:prstGeom>
        <a:noFill/>
      </xdr:spPr>
    </xdr:pic>
    <xdr:clientData/>
  </xdr:twoCellAnchor>
  <xdr:twoCellAnchor>
    <xdr:from>
      <xdr:col>13</xdr:col>
      <xdr:colOff>348194</xdr:colOff>
      <xdr:row>2</xdr:row>
      <xdr:rowOff>44450</xdr:rowOff>
    </xdr:from>
    <xdr:to>
      <xdr:col>15</xdr:col>
      <xdr:colOff>57151</xdr:colOff>
      <xdr:row>6</xdr:row>
      <xdr:rowOff>139929</xdr:rowOff>
    </xdr:to>
    <xdr:pic>
      <xdr:nvPicPr>
        <xdr:cNvPr id="6" name="Image 1" descr="Armoirievv">
          <a:extLst>
            <a:ext uri="{FF2B5EF4-FFF2-40B4-BE49-F238E27FC236}">
              <a16:creationId xmlns:a16="http://schemas.microsoft.com/office/drawing/2014/main" id="{00000000-0008-0000-7D00-000006000000}"/>
            </a:ext>
          </a:extLst>
        </xdr:cNvPr>
        <xdr:cNvPicPr>
          <a:picLocks noChangeAspect="1" noChangeArrowheads="1"/>
        </xdr:cNvPicPr>
      </xdr:nvPicPr>
      <xdr:blipFill>
        <a:blip xmlns:r="http://schemas.openxmlformats.org/officeDocument/2006/relationships" r:embed="rId1" cstate="print"/>
        <a:srcRect/>
        <a:stretch>
          <a:fillRect/>
        </a:stretch>
      </xdr:blipFill>
      <xdr:spPr bwMode="auto">
        <a:xfrm>
          <a:off x="10886654" y="425450"/>
          <a:ext cx="1011977" cy="1093699"/>
        </a:xfrm>
        <a:prstGeom prst="rect">
          <a:avLst/>
        </a:prstGeom>
        <a:noFill/>
        <a:ln w="9525" algn="ctr">
          <a:miter lim="800000"/>
          <a:headEnd/>
          <a:tailEnd/>
        </a:ln>
      </xdr:spPr>
    </xdr:pic>
    <xdr:clientData/>
  </xdr:twoCellAnchor>
  <xdr:twoCellAnchor editAs="oneCell">
    <xdr:from>
      <xdr:col>3</xdr:col>
      <xdr:colOff>110066</xdr:colOff>
      <xdr:row>2</xdr:row>
      <xdr:rowOff>138642</xdr:rowOff>
    </xdr:from>
    <xdr:to>
      <xdr:col>4</xdr:col>
      <xdr:colOff>495300</xdr:colOff>
      <xdr:row>6</xdr:row>
      <xdr:rowOff>6350</xdr:rowOff>
    </xdr:to>
    <xdr:pic>
      <xdr:nvPicPr>
        <xdr:cNvPr id="7" name="Image 6">
          <a:extLst>
            <a:ext uri="{FF2B5EF4-FFF2-40B4-BE49-F238E27FC236}">
              <a16:creationId xmlns:a16="http://schemas.microsoft.com/office/drawing/2014/main" id="{00000000-0008-0000-7D00-000007000000}"/>
            </a:ext>
          </a:extLst>
        </xdr:cNvPr>
        <xdr:cNvPicPr/>
      </xdr:nvPicPr>
      <xdr:blipFill>
        <a:blip xmlns:r="http://schemas.openxmlformats.org/officeDocument/2006/relationships" r:embed="rId2"/>
        <a:srcRect/>
        <a:stretch>
          <a:fillRect/>
        </a:stretch>
      </xdr:blipFill>
      <xdr:spPr bwMode="auto">
        <a:xfrm>
          <a:off x="4887806" y="519642"/>
          <a:ext cx="941494" cy="865928"/>
        </a:xfrm>
        <a:prstGeom prst="rect">
          <a:avLst/>
        </a:prstGeom>
        <a:noFill/>
      </xdr:spPr>
    </xdr:pic>
    <xdr:clientData/>
  </xdr:twoCellAnchor>
  <xdr:twoCellAnchor>
    <xdr:from>
      <xdr:col>13</xdr:col>
      <xdr:colOff>348194</xdr:colOff>
      <xdr:row>2</xdr:row>
      <xdr:rowOff>44450</xdr:rowOff>
    </xdr:from>
    <xdr:to>
      <xdr:col>15</xdr:col>
      <xdr:colOff>57151</xdr:colOff>
      <xdr:row>6</xdr:row>
      <xdr:rowOff>139929</xdr:rowOff>
    </xdr:to>
    <xdr:pic>
      <xdr:nvPicPr>
        <xdr:cNvPr id="8" name="Image 7" descr="Armoirievv">
          <a:extLst>
            <a:ext uri="{FF2B5EF4-FFF2-40B4-BE49-F238E27FC236}">
              <a16:creationId xmlns:a16="http://schemas.microsoft.com/office/drawing/2014/main" id="{00000000-0008-0000-7D00-000008000000}"/>
            </a:ext>
          </a:extLst>
        </xdr:cNvPr>
        <xdr:cNvPicPr>
          <a:picLocks noChangeAspect="1" noChangeArrowheads="1"/>
        </xdr:cNvPicPr>
      </xdr:nvPicPr>
      <xdr:blipFill>
        <a:blip xmlns:r="http://schemas.openxmlformats.org/officeDocument/2006/relationships" r:embed="rId1" cstate="print"/>
        <a:srcRect/>
        <a:stretch>
          <a:fillRect/>
        </a:stretch>
      </xdr:blipFill>
      <xdr:spPr bwMode="auto">
        <a:xfrm>
          <a:off x="10886654" y="425450"/>
          <a:ext cx="1011977" cy="1093699"/>
        </a:xfrm>
        <a:prstGeom prst="rect">
          <a:avLst/>
        </a:prstGeom>
        <a:noFill/>
        <a:ln w="9525" algn="ctr">
          <a:miter lim="800000"/>
          <a:headEnd/>
          <a:tailEnd/>
        </a:ln>
      </xdr:spPr>
    </xdr:pic>
    <xdr:clientData/>
  </xdr:twoCellAnchor>
  <xdr:twoCellAnchor editAs="oneCell">
    <xdr:from>
      <xdr:col>3</xdr:col>
      <xdr:colOff>110066</xdr:colOff>
      <xdr:row>2</xdr:row>
      <xdr:rowOff>138642</xdr:rowOff>
    </xdr:from>
    <xdr:to>
      <xdr:col>4</xdr:col>
      <xdr:colOff>495300</xdr:colOff>
      <xdr:row>6</xdr:row>
      <xdr:rowOff>6350</xdr:rowOff>
    </xdr:to>
    <xdr:pic>
      <xdr:nvPicPr>
        <xdr:cNvPr id="9" name="Image 8">
          <a:extLst>
            <a:ext uri="{FF2B5EF4-FFF2-40B4-BE49-F238E27FC236}">
              <a16:creationId xmlns:a16="http://schemas.microsoft.com/office/drawing/2014/main" id="{00000000-0008-0000-7D00-000009000000}"/>
            </a:ext>
          </a:extLst>
        </xdr:cNvPr>
        <xdr:cNvPicPr/>
      </xdr:nvPicPr>
      <xdr:blipFill>
        <a:blip xmlns:r="http://schemas.openxmlformats.org/officeDocument/2006/relationships" r:embed="rId2"/>
        <a:srcRect/>
        <a:stretch>
          <a:fillRect/>
        </a:stretch>
      </xdr:blipFill>
      <xdr:spPr bwMode="auto">
        <a:xfrm>
          <a:off x="4887806" y="519642"/>
          <a:ext cx="941494" cy="865928"/>
        </a:xfrm>
        <a:prstGeom prst="rect">
          <a:avLst/>
        </a:prstGeom>
        <a:noFill/>
      </xdr:spPr>
    </xdr:pic>
    <xdr:clientData/>
  </xdr:twoCellAnchor>
  <xdr:twoCellAnchor>
    <xdr:from>
      <xdr:col>13</xdr:col>
      <xdr:colOff>348194</xdr:colOff>
      <xdr:row>2</xdr:row>
      <xdr:rowOff>44450</xdr:rowOff>
    </xdr:from>
    <xdr:to>
      <xdr:col>15</xdr:col>
      <xdr:colOff>57151</xdr:colOff>
      <xdr:row>6</xdr:row>
      <xdr:rowOff>139929</xdr:rowOff>
    </xdr:to>
    <xdr:pic>
      <xdr:nvPicPr>
        <xdr:cNvPr id="10" name="Image 9" descr="Armoirievv">
          <a:extLst>
            <a:ext uri="{FF2B5EF4-FFF2-40B4-BE49-F238E27FC236}">
              <a16:creationId xmlns:a16="http://schemas.microsoft.com/office/drawing/2014/main" id="{00000000-0008-0000-7D00-00000A000000}"/>
            </a:ext>
          </a:extLst>
        </xdr:cNvPr>
        <xdr:cNvPicPr>
          <a:picLocks noChangeAspect="1" noChangeArrowheads="1"/>
        </xdr:cNvPicPr>
      </xdr:nvPicPr>
      <xdr:blipFill>
        <a:blip xmlns:r="http://schemas.openxmlformats.org/officeDocument/2006/relationships" r:embed="rId1" cstate="print"/>
        <a:srcRect/>
        <a:stretch>
          <a:fillRect/>
        </a:stretch>
      </xdr:blipFill>
      <xdr:spPr bwMode="auto">
        <a:xfrm>
          <a:off x="10886654" y="425450"/>
          <a:ext cx="1011977" cy="1093699"/>
        </a:xfrm>
        <a:prstGeom prst="rect">
          <a:avLst/>
        </a:prstGeom>
        <a:noFill/>
        <a:ln w="9525" algn="ctr">
          <a:miter lim="800000"/>
          <a:headEnd/>
          <a:tailEnd/>
        </a:ln>
      </xdr:spPr>
    </xdr:pic>
    <xdr:clientData/>
  </xdr:twoCellAnchor>
  <xdr:twoCellAnchor editAs="oneCell">
    <xdr:from>
      <xdr:col>3</xdr:col>
      <xdr:colOff>110066</xdr:colOff>
      <xdr:row>2</xdr:row>
      <xdr:rowOff>138642</xdr:rowOff>
    </xdr:from>
    <xdr:to>
      <xdr:col>4</xdr:col>
      <xdr:colOff>495300</xdr:colOff>
      <xdr:row>6</xdr:row>
      <xdr:rowOff>6350</xdr:rowOff>
    </xdr:to>
    <xdr:pic>
      <xdr:nvPicPr>
        <xdr:cNvPr id="11" name="Image 10">
          <a:extLst>
            <a:ext uri="{FF2B5EF4-FFF2-40B4-BE49-F238E27FC236}">
              <a16:creationId xmlns:a16="http://schemas.microsoft.com/office/drawing/2014/main" id="{00000000-0008-0000-7D00-00000B000000}"/>
            </a:ext>
          </a:extLst>
        </xdr:cNvPr>
        <xdr:cNvPicPr/>
      </xdr:nvPicPr>
      <xdr:blipFill>
        <a:blip xmlns:r="http://schemas.openxmlformats.org/officeDocument/2006/relationships" r:embed="rId2"/>
        <a:srcRect/>
        <a:stretch>
          <a:fillRect/>
        </a:stretch>
      </xdr:blipFill>
      <xdr:spPr bwMode="auto">
        <a:xfrm>
          <a:off x="4887806" y="519642"/>
          <a:ext cx="941494" cy="865928"/>
        </a:xfrm>
        <a:prstGeom prst="rect">
          <a:avLst/>
        </a:prstGeom>
        <a:noFill/>
      </xdr:spPr>
    </xdr:pic>
    <xdr:clientData/>
  </xdr:twoCellAnchor>
</xdr:wsDr>
</file>

<file path=xl/drawings/drawing127.xml><?xml version="1.0" encoding="utf-8"?>
<xdr:wsDr xmlns:xdr="http://schemas.openxmlformats.org/drawingml/2006/spreadsheetDrawing" xmlns:a="http://schemas.openxmlformats.org/drawingml/2006/main">
  <xdr:twoCellAnchor>
    <xdr:from>
      <xdr:col>13</xdr:col>
      <xdr:colOff>466576</xdr:colOff>
      <xdr:row>2</xdr:row>
      <xdr:rowOff>73025</xdr:rowOff>
    </xdr:from>
    <xdr:to>
      <xdr:col>14</xdr:col>
      <xdr:colOff>678243</xdr:colOff>
      <xdr:row>8</xdr:row>
      <xdr:rowOff>21166</xdr:rowOff>
    </xdr:to>
    <xdr:pic>
      <xdr:nvPicPr>
        <xdr:cNvPr id="2" name="Image 1" descr="Armoirievv">
          <a:extLst>
            <a:ext uri="{FF2B5EF4-FFF2-40B4-BE49-F238E27FC236}">
              <a16:creationId xmlns:a16="http://schemas.microsoft.com/office/drawing/2014/main" id="{00000000-0008-0000-7E00-000002000000}"/>
            </a:ext>
          </a:extLst>
        </xdr:cNvPr>
        <xdr:cNvPicPr>
          <a:picLocks noChangeAspect="1" noChangeArrowheads="1"/>
        </xdr:cNvPicPr>
      </xdr:nvPicPr>
      <xdr:blipFill>
        <a:blip xmlns:r="http://schemas.openxmlformats.org/officeDocument/2006/relationships" r:embed="rId1" cstate="print"/>
        <a:srcRect/>
        <a:stretch>
          <a:fillRect/>
        </a:stretch>
      </xdr:blipFill>
      <xdr:spPr bwMode="auto">
        <a:xfrm>
          <a:off x="13512016" y="454025"/>
          <a:ext cx="1004147" cy="1296881"/>
        </a:xfrm>
        <a:prstGeom prst="rect">
          <a:avLst/>
        </a:prstGeom>
        <a:noFill/>
        <a:ln w="9525" algn="ctr">
          <a:miter lim="800000"/>
          <a:headEnd/>
          <a:tailEnd/>
        </a:ln>
      </xdr:spPr>
    </xdr:pic>
    <xdr:clientData/>
  </xdr:twoCellAnchor>
  <xdr:twoCellAnchor editAs="oneCell">
    <xdr:from>
      <xdr:col>3</xdr:col>
      <xdr:colOff>110066</xdr:colOff>
      <xdr:row>2</xdr:row>
      <xdr:rowOff>138642</xdr:rowOff>
    </xdr:from>
    <xdr:to>
      <xdr:col>4</xdr:col>
      <xdr:colOff>259080</xdr:colOff>
      <xdr:row>7</xdr:row>
      <xdr:rowOff>82550</xdr:rowOff>
    </xdr:to>
    <xdr:pic>
      <xdr:nvPicPr>
        <xdr:cNvPr id="3" name="Image 2">
          <a:extLst>
            <a:ext uri="{FF2B5EF4-FFF2-40B4-BE49-F238E27FC236}">
              <a16:creationId xmlns:a16="http://schemas.microsoft.com/office/drawing/2014/main" id="{00000000-0008-0000-7E00-000003000000}"/>
            </a:ext>
          </a:extLst>
        </xdr:cNvPr>
        <xdr:cNvPicPr/>
      </xdr:nvPicPr>
      <xdr:blipFill>
        <a:blip xmlns:r="http://schemas.openxmlformats.org/officeDocument/2006/relationships" r:embed="rId2"/>
        <a:srcRect/>
        <a:stretch>
          <a:fillRect/>
        </a:stretch>
      </xdr:blipFill>
      <xdr:spPr bwMode="auto">
        <a:xfrm>
          <a:off x="5230706" y="519642"/>
          <a:ext cx="941494" cy="1117388"/>
        </a:xfrm>
        <a:prstGeom prst="rect">
          <a:avLst/>
        </a:prstGeom>
        <a:noFill/>
      </xdr:spPr>
    </xdr:pic>
    <xdr:clientData/>
  </xdr:twoCellAnchor>
  <xdr:twoCellAnchor>
    <xdr:from>
      <xdr:col>13</xdr:col>
      <xdr:colOff>466576</xdr:colOff>
      <xdr:row>2</xdr:row>
      <xdr:rowOff>73025</xdr:rowOff>
    </xdr:from>
    <xdr:to>
      <xdr:col>14</xdr:col>
      <xdr:colOff>678243</xdr:colOff>
      <xdr:row>8</xdr:row>
      <xdr:rowOff>21166</xdr:rowOff>
    </xdr:to>
    <xdr:pic>
      <xdr:nvPicPr>
        <xdr:cNvPr id="4" name="Image 3" descr="Armoirievv">
          <a:extLst>
            <a:ext uri="{FF2B5EF4-FFF2-40B4-BE49-F238E27FC236}">
              <a16:creationId xmlns:a16="http://schemas.microsoft.com/office/drawing/2014/main" id="{00000000-0008-0000-7E00-000004000000}"/>
            </a:ext>
          </a:extLst>
        </xdr:cNvPr>
        <xdr:cNvPicPr>
          <a:picLocks noChangeAspect="1" noChangeArrowheads="1"/>
        </xdr:cNvPicPr>
      </xdr:nvPicPr>
      <xdr:blipFill>
        <a:blip xmlns:r="http://schemas.openxmlformats.org/officeDocument/2006/relationships" r:embed="rId1" cstate="print"/>
        <a:srcRect/>
        <a:stretch>
          <a:fillRect/>
        </a:stretch>
      </xdr:blipFill>
      <xdr:spPr bwMode="auto">
        <a:xfrm>
          <a:off x="13512016" y="454025"/>
          <a:ext cx="1004147" cy="1296881"/>
        </a:xfrm>
        <a:prstGeom prst="rect">
          <a:avLst/>
        </a:prstGeom>
        <a:noFill/>
        <a:ln w="9525" algn="ctr">
          <a:miter lim="800000"/>
          <a:headEnd/>
          <a:tailEnd/>
        </a:ln>
      </xdr:spPr>
    </xdr:pic>
    <xdr:clientData/>
  </xdr:twoCellAnchor>
  <xdr:twoCellAnchor editAs="oneCell">
    <xdr:from>
      <xdr:col>3</xdr:col>
      <xdr:colOff>110066</xdr:colOff>
      <xdr:row>2</xdr:row>
      <xdr:rowOff>138642</xdr:rowOff>
    </xdr:from>
    <xdr:to>
      <xdr:col>4</xdr:col>
      <xdr:colOff>259080</xdr:colOff>
      <xdr:row>7</xdr:row>
      <xdr:rowOff>82550</xdr:rowOff>
    </xdr:to>
    <xdr:pic>
      <xdr:nvPicPr>
        <xdr:cNvPr id="5" name="Image 4">
          <a:extLst>
            <a:ext uri="{FF2B5EF4-FFF2-40B4-BE49-F238E27FC236}">
              <a16:creationId xmlns:a16="http://schemas.microsoft.com/office/drawing/2014/main" id="{00000000-0008-0000-7E00-000005000000}"/>
            </a:ext>
          </a:extLst>
        </xdr:cNvPr>
        <xdr:cNvPicPr/>
      </xdr:nvPicPr>
      <xdr:blipFill>
        <a:blip xmlns:r="http://schemas.openxmlformats.org/officeDocument/2006/relationships" r:embed="rId2"/>
        <a:srcRect/>
        <a:stretch>
          <a:fillRect/>
        </a:stretch>
      </xdr:blipFill>
      <xdr:spPr bwMode="auto">
        <a:xfrm>
          <a:off x="5230706" y="519642"/>
          <a:ext cx="941494" cy="1117388"/>
        </a:xfrm>
        <a:prstGeom prst="rect">
          <a:avLst/>
        </a:prstGeom>
        <a:noFill/>
      </xdr:spPr>
    </xdr:pic>
    <xdr:clientData/>
  </xdr:twoCellAnchor>
  <xdr:twoCellAnchor>
    <xdr:from>
      <xdr:col>13</xdr:col>
      <xdr:colOff>466576</xdr:colOff>
      <xdr:row>2</xdr:row>
      <xdr:rowOff>73025</xdr:rowOff>
    </xdr:from>
    <xdr:to>
      <xdr:col>14</xdr:col>
      <xdr:colOff>678243</xdr:colOff>
      <xdr:row>8</xdr:row>
      <xdr:rowOff>21166</xdr:rowOff>
    </xdr:to>
    <xdr:pic>
      <xdr:nvPicPr>
        <xdr:cNvPr id="6" name="Image 5" descr="Armoirievv">
          <a:extLst>
            <a:ext uri="{FF2B5EF4-FFF2-40B4-BE49-F238E27FC236}">
              <a16:creationId xmlns:a16="http://schemas.microsoft.com/office/drawing/2014/main" id="{00000000-0008-0000-7E00-000006000000}"/>
            </a:ext>
          </a:extLst>
        </xdr:cNvPr>
        <xdr:cNvPicPr>
          <a:picLocks noChangeAspect="1" noChangeArrowheads="1"/>
        </xdr:cNvPicPr>
      </xdr:nvPicPr>
      <xdr:blipFill>
        <a:blip xmlns:r="http://schemas.openxmlformats.org/officeDocument/2006/relationships" r:embed="rId1" cstate="print"/>
        <a:srcRect/>
        <a:stretch>
          <a:fillRect/>
        </a:stretch>
      </xdr:blipFill>
      <xdr:spPr bwMode="auto">
        <a:xfrm>
          <a:off x="13512016" y="454025"/>
          <a:ext cx="1004147" cy="1296881"/>
        </a:xfrm>
        <a:prstGeom prst="rect">
          <a:avLst/>
        </a:prstGeom>
        <a:noFill/>
        <a:ln w="9525" algn="ctr">
          <a:miter lim="800000"/>
          <a:headEnd/>
          <a:tailEnd/>
        </a:ln>
      </xdr:spPr>
    </xdr:pic>
    <xdr:clientData/>
  </xdr:twoCellAnchor>
  <xdr:twoCellAnchor editAs="oneCell">
    <xdr:from>
      <xdr:col>3</xdr:col>
      <xdr:colOff>110066</xdr:colOff>
      <xdr:row>2</xdr:row>
      <xdr:rowOff>138642</xdr:rowOff>
    </xdr:from>
    <xdr:to>
      <xdr:col>4</xdr:col>
      <xdr:colOff>259080</xdr:colOff>
      <xdr:row>7</xdr:row>
      <xdr:rowOff>82550</xdr:rowOff>
    </xdr:to>
    <xdr:pic>
      <xdr:nvPicPr>
        <xdr:cNvPr id="7" name="Image 6">
          <a:extLst>
            <a:ext uri="{FF2B5EF4-FFF2-40B4-BE49-F238E27FC236}">
              <a16:creationId xmlns:a16="http://schemas.microsoft.com/office/drawing/2014/main" id="{00000000-0008-0000-7E00-000007000000}"/>
            </a:ext>
          </a:extLst>
        </xdr:cNvPr>
        <xdr:cNvPicPr/>
      </xdr:nvPicPr>
      <xdr:blipFill>
        <a:blip xmlns:r="http://schemas.openxmlformats.org/officeDocument/2006/relationships" r:embed="rId2"/>
        <a:srcRect/>
        <a:stretch>
          <a:fillRect/>
        </a:stretch>
      </xdr:blipFill>
      <xdr:spPr bwMode="auto">
        <a:xfrm>
          <a:off x="5230706" y="519642"/>
          <a:ext cx="941494" cy="1117388"/>
        </a:xfrm>
        <a:prstGeom prst="rect">
          <a:avLst/>
        </a:prstGeom>
        <a:noFill/>
      </xdr:spPr>
    </xdr:pic>
    <xdr:clientData/>
  </xdr:twoCellAnchor>
  <xdr:twoCellAnchor>
    <xdr:from>
      <xdr:col>13</xdr:col>
      <xdr:colOff>466576</xdr:colOff>
      <xdr:row>2</xdr:row>
      <xdr:rowOff>73025</xdr:rowOff>
    </xdr:from>
    <xdr:to>
      <xdr:col>14</xdr:col>
      <xdr:colOff>678243</xdr:colOff>
      <xdr:row>8</xdr:row>
      <xdr:rowOff>21166</xdr:rowOff>
    </xdr:to>
    <xdr:pic>
      <xdr:nvPicPr>
        <xdr:cNvPr id="8" name="Image 7" descr="Armoirievv">
          <a:extLst>
            <a:ext uri="{FF2B5EF4-FFF2-40B4-BE49-F238E27FC236}">
              <a16:creationId xmlns:a16="http://schemas.microsoft.com/office/drawing/2014/main" id="{00000000-0008-0000-7E00-000008000000}"/>
            </a:ext>
          </a:extLst>
        </xdr:cNvPr>
        <xdr:cNvPicPr>
          <a:picLocks noChangeAspect="1" noChangeArrowheads="1"/>
        </xdr:cNvPicPr>
      </xdr:nvPicPr>
      <xdr:blipFill>
        <a:blip xmlns:r="http://schemas.openxmlformats.org/officeDocument/2006/relationships" r:embed="rId1" cstate="print"/>
        <a:srcRect/>
        <a:stretch>
          <a:fillRect/>
        </a:stretch>
      </xdr:blipFill>
      <xdr:spPr bwMode="auto">
        <a:xfrm>
          <a:off x="13512016" y="454025"/>
          <a:ext cx="1004147" cy="1296881"/>
        </a:xfrm>
        <a:prstGeom prst="rect">
          <a:avLst/>
        </a:prstGeom>
        <a:noFill/>
        <a:ln w="9525" algn="ctr">
          <a:miter lim="800000"/>
          <a:headEnd/>
          <a:tailEnd/>
        </a:ln>
      </xdr:spPr>
    </xdr:pic>
    <xdr:clientData/>
  </xdr:twoCellAnchor>
  <xdr:twoCellAnchor editAs="oneCell">
    <xdr:from>
      <xdr:col>3</xdr:col>
      <xdr:colOff>110066</xdr:colOff>
      <xdr:row>2</xdr:row>
      <xdr:rowOff>138642</xdr:rowOff>
    </xdr:from>
    <xdr:to>
      <xdr:col>4</xdr:col>
      <xdr:colOff>259080</xdr:colOff>
      <xdr:row>7</xdr:row>
      <xdr:rowOff>82550</xdr:rowOff>
    </xdr:to>
    <xdr:pic>
      <xdr:nvPicPr>
        <xdr:cNvPr id="9" name="Image 8">
          <a:extLst>
            <a:ext uri="{FF2B5EF4-FFF2-40B4-BE49-F238E27FC236}">
              <a16:creationId xmlns:a16="http://schemas.microsoft.com/office/drawing/2014/main" id="{00000000-0008-0000-7E00-000009000000}"/>
            </a:ext>
          </a:extLst>
        </xdr:cNvPr>
        <xdr:cNvPicPr/>
      </xdr:nvPicPr>
      <xdr:blipFill>
        <a:blip xmlns:r="http://schemas.openxmlformats.org/officeDocument/2006/relationships" r:embed="rId2"/>
        <a:srcRect/>
        <a:stretch>
          <a:fillRect/>
        </a:stretch>
      </xdr:blipFill>
      <xdr:spPr bwMode="auto">
        <a:xfrm>
          <a:off x="5230706" y="519642"/>
          <a:ext cx="941494" cy="1117388"/>
        </a:xfrm>
        <a:prstGeom prst="rect">
          <a:avLst/>
        </a:prstGeom>
        <a:noFill/>
      </xdr:spPr>
    </xdr:pic>
    <xdr:clientData/>
  </xdr:twoCellAnchor>
  <xdr:twoCellAnchor>
    <xdr:from>
      <xdr:col>13</xdr:col>
      <xdr:colOff>466576</xdr:colOff>
      <xdr:row>2</xdr:row>
      <xdr:rowOff>73025</xdr:rowOff>
    </xdr:from>
    <xdr:to>
      <xdr:col>14</xdr:col>
      <xdr:colOff>678243</xdr:colOff>
      <xdr:row>8</xdr:row>
      <xdr:rowOff>21166</xdr:rowOff>
    </xdr:to>
    <xdr:pic>
      <xdr:nvPicPr>
        <xdr:cNvPr id="10" name="Image 9" descr="Armoirievv">
          <a:extLst>
            <a:ext uri="{FF2B5EF4-FFF2-40B4-BE49-F238E27FC236}">
              <a16:creationId xmlns:a16="http://schemas.microsoft.com/office/drawing/2014/main" id="{00000000-0008-0000-7E00-00000A000000}"/>
            </a:ext>
          </a:extLst>
        </xdr:cNvPr>
        <xdr:cNvPicPr>
          <a:picLocks noChangeAspect="1" noChangeArrowheads="1"/>
        </xdr:cNvPicPr>
      </xdr:nvPicPr>
      <xdr:blipFill>
        <a:blip xmlns:r="http://schemas.openxmlformats.org/officeDocument/2006/relationships" r:embed="rId1" cstate="print"/>
        <a:srcRect/>
        <a:stretch>
          <a:fillRect/>
        </a:stretch>
      </xdr:blipFill>
      <xdr:spPr bwMode="auto">
        <a:xfrm>
          <a:off x="13512016" y="454025"/>
          <a:ext cx="1004147" cy="1296881"/>
        </a:xfrm>
        <a:prstGeom prst="rect">
          <a:avLst/>
        </a:prstGeom>
        <a:noFill/>
        <a:ln w="9525" algn="ctr">
          <a:miter lim="800000"/>
          <a:headEnd/>
          <a:tailEnd/>
        </a:ln>
      </xdr:spPr>
    </xdr:pic>
    <xdr:clientData/>
  </xdr:twoCellAnchor>
  <xdr:twoCellAnchor editAs="oneCell">
    <xdr:from>
      <xdr:col>3</xdr:col>
      <xdr:colOff>110066</xdr:colOff>
      <xdr:row>2</xdr:row>
      <xdr:rowOff>138642</xdr:rowOff>
    </xdr:from>
    <xdr:to>
      <xdr:col>4</xdr:col>
      <xdr:colOff>259080</xdr:colOff>
      <xdr:row>7</xdr:row>
      <xdr:rowOff>82550</xdr:rowOff>
    </xdr:to>
    <xdr:pic>
      <xdr:nvPicPr>
        <xdr:cNvPr id="11" name="Image 10">
          <a:extLst>
            <a:ext uri="{FF2B5EF4-FFF2-40B4-BE49-F238E27FC236}">
              <a16:creationId xmlns:a16="http://schemas.microsoft.com/office/drawing/2014/main" id="{00000000-0008-0000-7E00-00000B000000}"/>
            </a:ext>
          </a:extLst>
        </xdr:cNvPr>
        <xdr:cNvPicPr/>
      </xdr:nvPicPr>
      <xdr:blipFill>
        <a:blip xmlns:r="http://schemas.openxmlformats.org/officeDocument/2006/relationships" r:embed="rId2"/>
        <a:srcRect/>
        <a:stretch>
          <a:fillRect/>
        </a:stretch>
      </xdr:blipFill>
      <xdr:spPr bwMode="auto">
        <a:xfrm>
          <a:off x="5230706" y="519642"/>
          <a:ext cx="941494" cy="1117388"/>
        </a:xfrm>
        <a:prstGeom prst="rect">
          <a:avLst/>
        </a:prstGeom>
        <a:noFill/>
      </xdr:spPr>
    </xdr:pic>
    <xdr:clientData/>
  </xdr:twoCellAnchor>
  <xdr:twoCellAnchor>
    <xdr:from>
      <xdr:col>13</xdr:col>
      <xdr:colOff>466576</xdr:colOff>
      <xdr:row>2</xdr:row>
      <xdr:rowOff>73025</xdr:rowOff>
    </xdr:from>
    <xdr:to>
      <xdr:col>14</xdr:col>
      <xdr:colOff>678243</xdr:colOff>
      <xdr:row>8</xdr:row>
      <xdr:rowOff>21166</xdr:rowOff>
    </xdr:to>
    <xdr:pic>
      <xdr:nvPicPr>
        <xdr:cNvPr id="12" name="Image 11" descr="Armoirievv">
          <a:extLst>
            <a:ext uri="{FF2B5EF4-FFF2-40B4-BE49-F238E27FC236}">
              <a16:creationId xmlns:a16="http://schemas.microsoft.com/office/drawing/2014/main" id="{00000000-0008-0000-7E00-00000C000000}"/>
            </a:ext>
          </a:extLst>
        </xdr:cNvPr>
        <xdr:cNvPicPr>
          <a:picLocks noChangeAspect="1" noChangeArrowheads="1"/>
        </xdr:cNvPicPr>
      </xdr:nvPicPr>
      <xdr:blipFill>
        <a:blip xmlns:r="http://schemas.openxmlformats.org/officeDocument/2006/relationships" r:embed="rId1" cstate="print"/>
        <a:srcRect/>
        <a:stretch>
          <a:fillRect/>
        </a:stretch>
      </xdr:blipFill>
      <xdr:spPr bwMode="auto">
        <a:xfrm>
          <a:off x="13512016" y="454025"/>
          <a:ext cx="1004147" cy="1296881"/>
        </a:xfrm>
        <a:prstGeom prst="rect">
          <a:avLst/>
        </a:prstGeom>
        <a:noFill/>
        <a:ln w="9525" algn="ctr">
          <a:miter lim="800000"/>
          <a:headEnd/>
          <a:tailEnd/>
        </a:ln>
      </xdr:spPr>
    </xdr:pic>
    <xdr:clientData/>
  </xdr:twoCellAnchor>
  <xdr:twoCellAnchor editAs="oneCell">
    <xdr:from>
      <xdr:col>3</xdr:col>
      <xdr:colOff>110066</xdr:colOff>
      <xdr:row>2</xdr:row>
      <xdr:rowOff>138642</xdr:rowOff>
    </xdr:from>
    <xdr:to>
      <xdr:col>4</xdr:col>
      <xdr:colOff>259080</xdr:colOff>
      <xdr:row>7</xdr:row>
      <xdr:rowOff>82550</xdr:rowOff>
    </xdr:to>
    <xdr:pic>
      <xdr:nvPicPr>
        <xdr:cNvPr id="13" name="Image 12">
          <a:extLst>
            <a:ext uri="{FF2B5EF4-FFF2-40B4-BE49-F238E27FC236}">
              <a16:creationId xmlns:a16="http://schemas.microsoft.com/office/drawing/2014/main" id="{00000000-0008-0000-7E00-00000D000000}"/>
            </a:ext>
          </a:extLst>
        </xdr:cNvPr>
        <xdr:cNvPicPr/>
      </xdr:nvPicPr>
      <xdr:blipFill>
        <a:blip xmlns:r="http://schemas.openxmlformats.org/officeDocument/2006/relationships" r:embed="rId2"/>
        <a:srcRect/>
        <a:stretch>
          <a:fillRect/>
        </a:stretch>
      </xdr:blipFill>
      <xdr:spPr bwMode="auto">
        <a:xfrm>
          <a:off x="5230706" y="519642"/>
          <a:ext cx="941494" cy="1117388"/>
        </a:xfrm>
        <a:prstGeom prst="rect">
          <a:avLst/>
        </a:prstGeom>
        <a:noFill/>
      </xdr:spPr>
    </xdr:pic>
    <xdr:clientData/>
  </xdr:twoCellAnchor>
</xdr:wsDr>
</file>

<file path=xl/drawings/drawing128.xml><?xml version="1.0" encoding="utf-8"?>
<xdr:wsDr xmlns:xdr="http://schemas.openxmlformats.org/drawingml/2006/spreadsheetDrawing" xmlns:a="http://schemas.openxmlformats.org/drawingml/2006/main">
  <xdr:twoCellAnchor>
    <xdr:from>
      <xdr:col>13</xdr:col>
      <xdr:colOff>348194</xdr:colOff>
      <xdr:row>2</xdr:row>
      <xdr:rowOff>44450</xdr:rowOff>
    </xdr:from>
    <xdr:to>
      <xdr:col>15</xdr:col>
      <xdr:colOff>57151</xdr:colOff>
      <xdr:row>6</xdr:row>
      <xdr:rowOff>139929</xdr:rowOff>
    </xdr:to>
    <xdr:pic>
      <xdr:nvPicPr>
        <xdr:cNvPr id="2" name="Image 1" descr="Armoirievv">
          <a:extLst>
            <a:ext uri="{FF2B5EF4-FFF2-40B4-BE49-F238E27FC236}">
              <a16:creationId xmlns:a16="http://schemas.microsoft.com/office/drawing/2014/main" id="{00000000-0008-0000-7F00-000002000000}"/>
            </a:ext>
          </a:extLst>
        </xdr:cNvPr>
        <xdr:cNvPicPr>
          <a:picLocks noChangeAspect="1" noChangeArrowheads="1"/>
        </xdr:cNvPicPr>
      </xdr:nvPicPr>
      <xdr:blipFill>
        <a:blip xmlns:r="http://schemas.openxmlformats.org/officeDocument/2006/relationships" r:embed="rId1" cstate="print"/>
        <a:srcRect/>
        <a:stretch>
          <a:fillRect/>
        </a:stretch>
      </xdr:blipFill>
      <xdr:spPr bwMode="auto">
        <a:xfrm>
          <a:off x="10886654" y="425450"/>
          <a:ext cx="1011977" cy="1093699"/>
        </a:xfrm>
        <a:prstGeom prst="rect">
          <a:avLst/>
        </a:prstGeom>
        <a:noFill/>
        <a:ln w="9525" algn="ctr">
          <a:miter lim="800000"/>
          <a:headEnd/>
          <a:tailEnd/>
        </a:ln>
      </xdr:spPr>
    </xdr:pic>
    <xdr:clientData/>
  </xdr:twoCellAnchor>
  <xdr:twoCellAnchor editAs="oneCell">
    <xdr:from>
      <xdr:col>3</xdr:col>
      <xdr:colOff>110066</xdr:colOff>
      <xdr:row>2</xdr:row>
      <xdr:rowOff>138642</xdr:rowOff>
    </xdr:from>
    <xdr:to>
      <xdr:col>4</xdr:col>
      <xdr:colOff>495300</xdr:colOff>
      <xdr:row>6</xdr:row>
      <xdr:rowOff>6350</xdr:rowOff>
    </xdr:to>
    <xdr:pic>
      <xdr:nvPicPr>
        <xdr:cNvPr id="3" name="Image 2">
          <a:extLst>
            <a:ext uri="{FF2B5EF4-FFF2-40B4-BE49-F238E27FC236}">
              <a16:creationId xmlns:a16="http://schemas.microsoft.com/office/drawing/2014/main" id="{00000000-0008-0000-7F00-000003000000}"/>
            </a:ext>
          </a:extLst>
        </xdr:cNvPr>
        <xdr:cNvPicPr/>
      </xdr:nvPicPr>
      <xdr:blipFill>
        <a:blip xmlns:r="http://schemas.openxmlformats.org/officeDocument/2006/relationships" r:embed="rId2"/>
        <a:srcRect/>
        <a:stretch>
          <a:fillRect/>
        </a:stretch>
      </xdr:blipFill>
      <xdr:spPr bwMode="auto">
        <a:xfrm>
          <a:off x="4887806" y="519642"/>
          <a:ext cx="941494" cy="865928"/>
        </a:xfrm>
        <a:prstGeom prst="rect">
          <a:avLst/>
        </a:prstGeom>
        <a:noFill/>
      </xdr:spPr>
    </xdr:pic>
    <xdr:clientData/>
  </xdr:twoCellAnchor>
  <xdr:twoCellAnchor>
    <xdr:from>
      <xdr:col>13</xdr:col>
      <xdr:colOff>348194</xdr:colOff>
      <xdr:row>2</xdr:row>
      <xdr:rowOff>44450</xdr:rowOff>
    </xdr:from>
    <xdr:to>
      <xdr:col>15</xdr:col>
      <xdr:colOff>57151</xdr:colOff>
      <xdr:row>6</xdr:row>
      <xdr:rowOff>139929</xdr:rowOff>
    </xdr:to>
    <xdr:pic>
      <xdr:nvPicPr>
        <xdr:cNvPr id="4" name="Image 3" descr="Armoirievv">
          <a:extLst>
            <a:ext uri="{FF2B5EF4-FFF2-40B4-BE49-F238E27FC236}">
              <a16:creationId xmlns:a16="http://schemas.microsoft.com/office/drawing/2014/main" id="{00000000-0008-0000-7F00-000004000000}"/>
            </a:ext>
          </a:extLst>
        </xdr:cNvPr>
        <xdr:cNvPicPr>
          <a:picLocks noChangeAspect="1" noChangeArrowheads="1"/>
        </xdr:cNvPicPr>
      </xdr:nvPicPr>
      <xdr:blipFill>
        <a:blip xmlns:r="http://schemas.openxmlformats.org/officeDocument/2006/relationships" r:embed="rId1" cstate="print"/>
        <a:srcRect/>
        <a:stretch>
          <a:fillRect/>
        </a:stretch>
      </xdr:blipFill>
      <xdr:spPr bwMode="auto">
        <a:xfrm>
          <a:off x="10886654" y="425450"/>
          <a:ext cx="1011977" cy="1093699"/>
        </a:xfrm>
        <a:prstGeom prst="rect">
          <a:avLst/>
        </a:prstGeom>
        <a:noFill/>
        <a:ln w="9525" algn="ctr">
          <a:miter lim="800000"/>
          <a:headEnd/>
          <a:tailEnd/>
        </a:ln>
      </xdr:spPr>
    </xdr:pic>
    <xdr:clientData/>
  </xdr:twoCellAnchor>
  <xdr:twoCellAnchor editAs="oneCell">
    <xdr:from>
      <xdr:col>3</xdr:col>
      <xdr:colOff>110066</xdr:colOff>
      <xdr:row>2</xdr:row>
      <xdr:rowOff>138642</xdr:rowOff>
    </xdr:from>
    <xdr:to>
      <xdr:col>4</xdr:col>
      <xdr:colOff>495300</xdr:colOff>
      <xdr:row>6</xdr:row>
      <xdr:rowOff>6350</xdr:rowOff>
    </xdr:to>
    <xdr:pic>
      <xdr:nvPicPr>
        <xdr:cNvPr id="5" name="Image 4">
          <a:extLst>
            <a:ext uri="{FF2B5EF4-FFF2-40B4-BE49-F238E27FC236}">
              <a16:creationId xmlns:a16="http://schemas.microsoft.com/office/drawing/2014/main" id="{00000000-0008-0000-7F00-000005000000}"/>
            </a:ext>
          </a:extLst>
        </xdr:cNvPr>
        <xdr:cNvPicPr/>
      </xdr:nvPicPr>
      <xdr:blipFill>
        <a:blip xmlns:r="http://schemas.openxmlformats.org/officeDocument/2006/relationships" r:embed="rId2"/>
        <a:srcRect/>
        <a:stretch>
          <a:fillRect/>
        </a:stretch>
      </xdr:blipFill>
      <xdr:spPr bwMode="auto">
        <a:xfrm>
          <a:off x="4887806" y="519642"/>
          <a:ext cx="941494" cy="865928"/>
        </a:xfrm>
        <a:prstGeom prst="rect">
          <a:avLst/>
        </a:prstGeom>
        <a:noFill/>
      </xdr:spPr>
    </xdr:pic>
    <xdr:clientData/>
  </xdr:twoCellAnchor>
  <xdr:twoCellAnchor>
    <xdr:from>
      <xdr:col>13</xdr:col>
      <xdr:colOff>348194</xdr:colOff>
      <xdr:row>2</xdr:row>
      <xdr:rowOff>44450</xdr:rowOff>
    </xdr:from>
    <xdr:to>
      <xdr:col>15</xdr:col>
      <xdr:colOff>57151</xdr:colOff>
      <xdr:row>6</xdr:row>
      <xdr:rowOff>139929</xdr:rowOff>
    </xdr:to>
    <xdr:pic>
      <xdr:nvPicPr>
        <xdr:cNvPr id="6" name="Image 1" descr="Armoirievv">
          <a:extLst>
            <a:ext uri="{FF2B5EF4-FFF2-40B4-BE49-F238E27FC236}">
              <a16:creationId xmlns:a16="http://schemas.microsoft.com/office/drawing/2014/main" id="{00000000-0008-0000-7F00-000006000000}"/>
            </a:ext>
          </a:extLst>
        </xdr:cNvPr>
        <xdr:cNvPicPr>
          <a:picLocks noChangeAspect="1" noChangeArrowheads="1"/>
        </xdr:cNvPicPr>
      </xdr:nvPicPr>
      <xdr:blipFill>
        <a:blip xmlns:r="http://schemas.openxmlformats.org/officeDocument/2006/relationships" r:embed="rId1" cstate="print"/>
        <a:srcRect/>
        <a:stretch>
          <a:fillRect/>
        </a:stretch>
      </xdr:blipFill>
      <xdr:spPr bwMode="auto">
        <a:xfrm>
          <a:off x="10886654" y="425450"/>
          <a:ext cx="1011977" cy="1093699"/>
        </a:xfrm>
        <a:prstGeom prst="rect">
          <a:avLst/>
        </a:prstGeom>
        <a:noFill/>
        <a:ln w="9525" algn="ctr">
          <a:miter lim="800000"/>
          <a:headEnd/>
          <a:tailEnd/>
        </a:ln>
      </xdr:spPr>
    </xdr:pic>
    <xdr:clientData/>
  </xdr:twoCellAnchor>
  <xdr:twoCellAnchor editAs="oneCell">
    <xdr:from>
      <xdr:col>3</xdr:col>
      <xdr:colOff>110066</xdr:colOff>
      <xdr:row>2</xdr:row>
      <xdr:rowOff>138642</xdr:rowOff>
    </xdr:from>
    <xdr:to>
      <xdr:col>4</xdr:col>
      <xdr:colOff>495300</xdr:colOff>
      <xdr:row>6</xdr:row>
      <xdr:rowOff>6350</xdr:rowOff>
    </xdr:to>
    <xdr:pic>
      <xdr:nvPicPr>
        <xdr:cNvPr id="7" name="Image 6">
          <a:extLst>
            <a:ext uri="{FF2B5EF4-FFF2-40B4-BE49-F238E27FC236}">
              <a16:creationId xmlns:a16="http://schemas.microsoft.com/office/drawing/2014/main" id="{00000000-0008-0000-7F00-000007000000}"/>
            </a:ext>
          </a:extLst>
        </xdr:cNvPr>
        <xdr:cNvPicPr/>
      </xdr:nvPicPr>
      <xdr:blipFill>
        <a:blip xmlns:r="http://schemas.openxmlformats.org/officeDocument/2006/relationships" r:embed="rId2"/>
        <a:srcRect/>
        <a:stretch>
          <a:fillRect/>
        </a:stretch>
      </xdr:blipFill>
      <xdr:spPr bwMode="auto">
        <a:xfrm>
          <a:off x="4887806" y="519642"/>
          <a:ext cx="941494" cy="865928"/>
        </a:xfrm>
        <a:prstGeom prst="rect">
          <a:avLst/>
        </a:prstGeom>
        <a:noFill/>
      </xdr:spPr>
    </xdr:pic>
    <xdr:clientData/>
  </xdr:twoCellAnchor>
  <xdr:twoCellAnchor>
    <xdr:from>
      <xdr:col>13</xdr:col>
      <xdr:colOff>348194</xdr:colOff>
      <xdr:row>2</xdr:row>
      <xdr:rowOff>44450</xdr:rowOff>
    </xdr:from>
    <xdr:to>
      <xdr:col>15</xdr:col>
      <xdr:colOff>57151</xdr:colOff>
      <xdr:row>6</xdr:row>
      <xdr:rowOff>139929</xdr:rowOff>
    </xdr:to>
    <xdr:pic>
      <xdr:nvPicPr>
        <xdr:cNvPr id="8" name="Image 7" descr="Armoirievv">
          <a:extLst>
            <a:ext uri="{FF2B5EF4-FFF2-40B4-BE49-F238E27FC236}">
              <a16:creationId xmlns:a16="http://schemas.microsoft.com/office/drawing/2014/main" id="{00000000-0008-0000-7F00-000008000000}"/>
            </a:ext>
          </a:extLst>
        </xdr:cNvPr>
        <xdr:cNvPicPr>
          <a:picLocks noChangeAspect="1" noChangeArrowheads="1"/>
        </xdr:cNvPicPr>
      </xdr:nvPicPr>
      <xdr:blipFill>
        <a:blip xmlns:r="http://schemas.openxmlformats.org/officeDocument/2006/relationships" r:embed="rId1" cstate="print"/>
        <a:srcRect/>
        <a:stretch>
          <a:fillRect/>
        </a:stretch>
      </xdr:blipFill>
      <xdr:spPr bwMode="auto">
        <a:xfrm>
          <a:off x="10886654" y="425450"/>
          <a:ext cx="1011977" cy="1093699"/>
        </a:xfrm>
        <a:prstGeom prst="rect">
          <a:avLst/>
        </a:prstGeom>
        <a:noFill/>
        <a:ln w="9525" algn="ctr">
          <a:miter lim="800000"/>
          <a:headEnd/>
          <a:tailEnd/>
        </a:ln>
      </xdr:spPr>
    </xdr:pic>
    <xdr:clientData/>
  </xdr:twoCellAnchor>
  <xdr:twoCellAnchor editAs="oneCell">
    <xdr:from>
      <xdr:col>3</xdr:col>
      <xdr:colOff>110066</xdr:colOff>
      <xdr:row>2</xdr:row>
      <xdr:rowOff>138642</xdr:rowOff>
    </xdr:from>
    <xdr:to>
      <xdr:col>4</xdr:col>
      <xdr:colOff>495300</xdr:colOff>
      <xdr:row>6</xdr:row>
      <xdr:rowOff>6350</xdr:rowOff>
    </xdr:to>
    <xdr:pic>
      <xdr:nvPicPr>
        <xdr:cNvPr id="9" name="Image 8">
          <a:extLst>
            <a:ext uri="{FF2B5EF4-FFF2-40B4-BE49-F238E27FC236}">
              <a16:creationId xmlns:a16="http://schemas.microsoft.com/office/drawing/2014/main" id="{00000000-0008-0000-7F00-000009000000}"/>
            </a:ext>
          </a:extLst>
        </xdr:cNvPr>
        <xdr:cNvPicPr/>
      </xdr:nvPicPr>
      <xdr:blipFill>
        <a:blip xmlns:r="http://schemas.openxmlformats.org/officeDocument/2006/relationships" r:embed="rId2"/>
        <a:srcRect/>
        <a:stretch>
          <a:fillRect/>
        </a:stretch>
      </xdr:blipFill>
      <xdr:spPr bwMode="auto">
        <a:xfrm>
          <a:off x="4887806" y="519642"/>
          <a:ext cx="941494" cy="865928"/>
        </a:xfrm>
        <a:prstGeom prst="rect">
          <a:avLst/>
        </a:prstGeom>
        <a:noFill/>
      </xdr:spPr>
    </xdr:pic>
    <xdr:clientData/>
  </xdr:twoCellAnchor>
  <xdr:twoCellAnchor>
    <xdr:from>
      <xdr:col>13</xdr:col>
      <xdr:colOff>348194</xdr:colOff>
      <xdr:row>2</xdr:row>
      <xdr:rowOff>44450</xdr:rowOff>
    </xdr:from>
    <xdr:to>
      <xdr:col>15</xdr:col>
      <xdr:colOff>57151</xdr:colOff>
      <xdr:row>6</xdr:row>
      <xdr:rowOff>139929</xdr:rowOff>
    </xdr:to>
    <xdr:pic>
      <xdr:nvPicPr>
        <xdr:cNvPr id="10" name="Image 9" descr="Armoirievv">
          <a:extLst>
            <a:ext uri="{FF2B5EF4-FFF2-40B4-BE49-F238E27FC236}">
              <a16:creationId xmlns:a16="http://schemas.microsoft.com/office/drawing/2014/main" id="{00000000-0008-0000-7F00-00000A000000}"/>
            </a:ext>
          </a:extLst>
        </xdr:cNvPr>
        <xdr:cNvPicPr>
          <a:picLocks noChangeAspect="1" noChangeArrowheads="1"/>
        </xdr:cNvPicPr>
      </xdr:nvPicPr>
      <xdr:blipFill>
        <a:blip xmlns:r="http://schemas.openxmlformats.org/officeDocument/2006/relationships" r:embed="rId1" cstate="print"/>
        <a:srcRect/>
        <a:stretch>
          <a:fillRect/>
        </a:stretch>
      </xdr:blipFill>
      <xdr:spPr bwMode="auto">
        <a:xfrm>
          <a:off x="10886654" y="425450"/>
          <a:ext cx="1011977" cy="1093699"/>
        </a:xfrm>
        <a:prstGeom prst="rect">
          <a:avLst/>
        </a:prstGeom>
        <a:noFill/>
        <a:ln w="9525" algn="ctr">
          <a:miter lim="800000"/>
          <a:headEnd/>
          <a:tailEnd/>
        </a:ln>
      </xdr:spPr>
    </xdr:pic>
    <xdr:clientData/>
  </xdr:twoCellAnchor>
  <xdr:twoCellAnchor editAs="oneCell">
    <xdr:from>
      <xdr:col>3</xdr:col>
      <xdr:colOff>110066</xdr:colOff>
      <xdr:row>2</xdr:row>
      <xdr:rowOff>138642</xdr:rowOff>
    </xdr:from>
    <xdr:to>
      <xdr:col>4</xdr:col>
      <xdr:colOff>495300</xdr:colOff>
      <xdr:row>6</xdr:row>
      <xdr:rowOff>6350</xdr:rowOff>
    </xdr:to>
    <xdr:pic>
      <xdr:nvPicPr>
        <xdr:cNvPr id="11" name="Image 10">
          <a:extLst>
            <a:ext uri="{FF2B5EF4-FFF2-40B4-BE49-F238E27FC236}">
              <a16:creationId xmlns:a16="http://schemas.microsoft.com/office/drawing/2014/main" id="{00000000-0008-0000-7F00-00000B000000}"/>
            </a:ext>
          </a:extLst>
        </xdr:cNvPr>
        <xdr:cNvPicPr/>
      </xdr:nvPicPr>
      <xdr:blipFill>
        <a:blip xmlns:r="http://schemas.openxmlformats.org/officeDocument/2006/relationships" r:embed="rId2"/>
        <a:srcRect/>
        <a:stretch>
          <a:fillRect/>
        </a:stretch>
      </xdr:blipFill>
      <xdr:spPr bwMode="auto">
        <a:xfrm>
          <a:off x="4887806" y="519642"/>
          <a:ext cx="941494" cy="865928"/>
        </a:xfrm>
        <a:prstGeom prst="rect">
          <a:avLst/>
        </a:prstGeom>
        <a:noFill/>
      </xdr:spPr>
    </xdr:pic>
    <xdr:clientData/>
  </xdr:twoCellAnchor>
</xdr:wsDr>
</file>

<file path=xl/drawings/drawing129.xml><?xml version="1.0" encoding="utf-8"?>
<xdr:wsDr xmlns:xdr="http://schemas.openxmlformats.org/drawingml/2006/spreadsheetDrawing" xmlns:a="http://schemas.openxmlformats.org/drawingml/2006/main">
  <xdr:twoCellAnchor>
    <xdr:from>
      <xdr:col>13</xdr:col>
      <xdr:colOff>466576</xdr:colOff>
      <xdr:row>2</xdr:row>
      <xdr:rowOff>73025</xdr:rowOff>
    </xdr:from>
    <xdr:to>
      <xdr:col>14</xdr:col>
      <xdr:colOff>678243</xdr:colOff>
      <xdr:row>8</xdr:row>
      <xdr:rowOff>21166</xdr:rowOff>
    </xdr:to>
    <xdr:pic>
      <xdr:nvPicPr>
        <xdr:cNvPr id="2" name="Image 1" descr="Armoirievv">
          <a:extLst>
            <a:ext uri="{FF2B5EF4-FFF2-40B4-BE49-F238E27FC236}">
              <a16:creationId xmlns:a16="http://schemas.microsoft.com/office/drawing/2014/main" id="{00000000-0008-0000-8000-000002000000}"/>
            </a:ext>
          </a:extLst>
        </xdr:cNvPr>
        <xdr:cNvPicPr>
          <a:picLocks noChangeAspect="1" noChangeArrowheads="1"/>
        </xdr:cNvPicPr>
      </xdr:nvPicPr>
      <xdr:blipFill>
        <a:blip xmlns:r="http://schemas.openxmlformats.org/officeDocument/2006/relationships" r:embed="rId1" cstate="print"/>
        <a:srcRect/>
        <a:stretch>
          <a:fillRect/>
        </a:stretch>
      </xdr:blipFill>
      <xdr:spPr bwMode="auto">
        <a:xfrm>
          <a:off x="13512016" y="454025"/>
          <a:ext cx="1004147" cy="1296881"/>
        </a:xfrm>
        <a:prstGeom prst="rect">
          <a:avLst/>
        </a:prstGeom>
        <a:noFill/>
        <a:ln w="9525" algn="ctr">
          <a:miter lim="800000"/>
          <a:headEnd/>
          <a:tailEnd/>
        </a:ln>
      </xdr:spPr>
    </xdr:pic>
    <xdr:clientData/>
  </xdr:twoCellAnchor>
  <xdr:twoCellAnchor editAs="oneCell">
    <xdr:from>
      <xdr:col>3</xdr:col>
      <xdr:colOff>110066</xdr:colOff>
      <xdr:row>2</xdr:row>
      <xdr:rowOff>138642</xdr:rowOff>
    </xdr:from>
    <xdr:to>
      <xdr:col>4</xdr:col>
      <xdr:colOff>259080</xdr:colOff>
      <xdr:row>7</xdr:row>
      <xdr:rowOff>82550</xdr:rowOff>
    </xdr:to>
    <xdr:pic>
      <xdr:nvPicPr>
        <xdr:cNvPr id="3" name="Image 2">
          <a:extLst>
            <a:ext uri="{FF2B5EF4-FFF2-40B4-BE49-F238E27FC236}">
              <a16:creationId xmlns:a16="http://schemas.microsoft.com/office/drawing/2014/main" id="{00000000-0008-0000-8000-000003000000}"/>
            </a:ext>
          </a:extLst>
        </xdr:cNvPr>
        <xdr:cNvPicPr/>
      </xdr:nvPicPr>
      <xdr:blipFill>
        <a:blip xmlns:r="http://schemas.openxmlformats.org/officeDocument/2006/relationships" r:embed="rId2"/>
        <a:srcRect/>
        <a:stretch>
          <a:fillRect/>
        </a:stretch>
      </xdr:blipFill>
      <xdr:spPr bwMode="auto">
        <a:xfrm>
          <a:off x="5230706" y="519642"/>
          <a:ext cx="941494" cy="1117388"/>
        </a:xfrm>
        <a:prstGeom prst="rect">
          <a:avLst/>
        </a:prstGeom>
        <a:noFill/>
      </xdr:spPr>
    </xdr:pic>
    <xdr:clientData/>
  </xdr:twoCellAnchor>
  <xdr:twoCellAnchor>
    <xdr:from>
      <xdr:col>13</xdr:col>
      <xdr:colOff>466576</xdr:colOff>
      <xdr:row>2</xdr:row>
      <xdr:rowOff>73025</xdr:rowOff>
    </xdr:from>
    <xdr:to>
      <xdr:col>14</xdr:col>
      <xdr:colOff>678243</xdr:colOff>
      <xdr:row>8</xdr:row>
      <xdr:rowOff>21166</xdr:rowOff>
    </xdr:to>
    <xdr:pic>
      <xdr:nvPicPr>
        <xdr:cNvPr id="4" name="Image 3" descr="Armoirievv">
          <a:extLst>
            <a:ext uri="{FF2B5EF4-FFF2-40B4-BE49-F238E27FC236}">
              <a16:creationId xmlns:a16="http://schemas.microsoft.com/office/drawing/2014/main" id="{00000000-0008-0000-8000-000004000000}"/>
            </a:ext>
          </a:extLst>
        </xdr:cNvPr>
        <xdr:cNvPicPr>
          <a:picLocks noChangeAspect="1" noChangeArrowheads="1"/>
        </xdr:cNvPicPr>
      </xdr:nvPicPr>
      <xdr:blipFill>
        <a:blip xmlns:r="http://schemas.openxmlformats.org/officeDocument/2006/relationships" r:embed="rId1" cstate="print"/>
        <a:srcRect/>
        <a:stretch>
          <a:fillRect/>
        </a:stretch>
      </xdr:blipFill>
      <xdr:spPr bwMode="auto">
        <a:xfrm>
          <a:off x="13512016" y="454025"/>
          <a:ext cx="1004147" cy="1296881"/>
        </a:xfrm>
        <a:prstGeom prst="rect">
          <a:avLst/>
        </a:prstGeom>
        <a:noFill/>
        <a:ln w="9525" algn="ctr">
          <a:miter lim="800000"/>
          <a:headEnd/>
          <a:tailEnd/>
        </a:ln>
      </xdr:spPr>
    </xdr:pic>
    <xdr:clientData/>
  </xdr:twoCellAnchor>
  <xdr:twoCellAnchor editAs="oneCell">
    <xdr:from>
      <xdr:col>3</xdr:col>
      <xdr:colOff>110066</xdr:colOff>
      <xdr:row>2</xdr:row>
      <xdr:rowOff>138642</xdr:rowOff>
    </xdr:from>
    <xdr:to>
      <xdr:col>4</xdr:col>
      <xdr:colOff>259080</xdr:colOff>
      <xdr:row>7</xdr:row>
      <xdr:rowOff>82550</xdr:rowOff>
    </xdr:to>
    <xdr:pic>
      <xdr:nvPicPr>
        <xdr:cNvPr id="5" name="Image 4">
          <a:extLst>
            <a:ext uri="{FF2B5EF4-FFF2-40B4-BE49-F238E27FC236}">
              <a16:creationId xmlns:a16="http://schemas.microsoft.com/office/drawing/2014/main" id="{00000000-0008-0000-8000-000005000000}"/>
            </a:ext>
          </a:extLst>
        </xdr:cNvPr>
        <xdr:cNvPicPr/>
      </xdr:nvPicPr>
      <xdr:blipFill>
        <a:blip xmlns:r="http://schemas.openxmlformats.org/officeDocument/2006/relationships" r:embed="rId2"/>
        <a:srcRect/>
        <a:stretch>
          <a:fillRect/>
        </a:stretch>
      </xdr:blipFill>
      <xdr:spPr bwMode="auto">
        <a:xfrm>
          <a:off x="5230706" y="519642"/>
          <a:ext cx="941494" cy="1117388"/>
        </a:xfrm>
        <a:prstGeom prst="rect">
          <a:avLst/>
        </a:prstGeom>
        <a:noFill/>
      </xdr:spPr>
    </xdr:pic>
    <xdr:clientData/>
  </xdr:twoCellAnchor>
  <xdr:twoCellAnchor>
    <xdr:from>
      <xdr:col>13</xdr:col>
      <xdr:colOff>466576</xdr:colOff>
      <xdr:row>2</xdr:row>
      <xdr:rowOff>73025</xdr:rowOff>
    </xdr:from>
    <xdr:to>
      <xdr:col>14</xdr:col>
      <xdr:colOff>678243</xdr:colOff>
      <xdr:row>8</xdr:row>
      <xdr:rowOff>21166</xdr:rowOff>
    </xdr:to>
    <xdr:pic>
      <xdr:nvPicPr>
        <xdr:cNvPr id="6" name="Image 5" descr="Armoirievv">
          <a:extLst>
            <a:ext uri="{FF2B5EF4-FFF2-40B4-BE49-F238E27FC236}">
              <a16:creationId xmlns:a16="http://schemas.microsoft.com/office/drawing/2014/main" id="{00000000-0008-0000-8000-000006000000}"/>
            </a:ext>
          </a:extLst>
        </xdr:cNvPr>
        <xdr:cNvPicPr>
          <a:picLocks noChangeAspect="1" noChangeArrowheads="1"/>
        </xdr:cNvPicPr>
      </xdr:nvPicPr>
      <xdr:blipFill>
        <a:blip xmlns:r="http://schemas.openxmlformats.org/officeDocument/2006/relationships" r:embed="rId1" cstate="print"/>
        <a:srcRect/>
        <a:stretch>
          <a:fillRect/>
        </a:stretch>
      </xdr:blipFill>
      <xdr:spPr bwMode="auto">
        <a:xfrm>
          <a:off x="13512016" y="454025"/>
          <a:ext cx="1004147" cy="1296881"/>
        </a:xfrm>
        <a:prstGeom prst="rect">
          <a:avLst/>
        </a:prstGeom>
        <a:noFill/>
        <a:ln w="9525" algn="ctr">
          <a:miter lim="800000"/>
          <a:headEnd/>
          <a:tailEnd/>
        </a:ln>
      </xdr:spPr>
    </xdr:pic>
    <xdr:clientData/>
  </xdr:twoCellAnchor>
  <xdr:twoCellAnchor editAs="oneCell">
    <xdr:from>
      <xdr:col>3</xdr:col>
      <xdr:colOff>110066</xdr:colOff>
      <xdr:row>2</xdr:row>
      <xdr:rowOff>138642</xdr:rowOff>
    </xdr:from>
    <xdr:to>
      <xdr:col>4</xdr:col>
      <xdr:colOff>259080</xdr:colOff>
      <xdr:row>7</xdr:row>
      <xdr:rowOff>82550</xdr:rowOff>
    </xdr:to>
    <xdr:pic>
      <xdr:nvPicPr>
        <xdr:cNvPr id="7" name="Image 6">
          <a:extLst>
            <a:ext uri="{FF2B5EF4-FFF2-40B4-BE49-F238E27FC236}">
              <a16:creationId xmlns:a16="http://schemas.microsoft.com/office/drawing/2014/main" id="{00000000-0008-0000-8000-000007000000}"/>
            </a:ext>
          </a:extLst>
        </xdr:cNvPr>
        <xdr:cNvPicPr/>
      </xdr:nvPicPr>
      <xdr:blipFill>
        <a:blip xmlns:r="http://schemas.openxmlformats.org/officeDocument/2006/relationships" r:embed="rId2"/>
        <a:srcRect/>
        <a:stretch>
          <a:fillRect/>
        </a:stretch>
      </xdr:blipFill>
      <xdr:spPr bwMode="auto">
        <a:xfrm>
          <a:off x="5230706" y="519642"/>
          <a:ext cx="941494" cy="1117388"/>
        </a:xfrm>
        <a:prstGeom prst="rect">
          <a:avLst/>
        </a:prstGeom>
        <a:noFill/>
      </xdr:spPr>
    </xdr:pic>
    <xdr:clientData/>
  </xdr:twoCellAnchor>
  <xdr:twoCellAnchor>
    <xdr:from>
      <xdr:col>13</xdr:col>
      <xdr:colOff>466576</xdr:colOff>
      <xdr:row>2</xdr:row>
      <xdr:rowOff>73025</xdr:rowOff>
    </xdr:from>
    <xdr:to>
      <xdr:col>14</xdr:col>
      <xdr:colOff>678243</xdr:colOff>
      <xdr:row>8</xdr:row>
      <xdr:rowOff>21166</xdr:rowOff>
    </xdr:to>
    <xdr:pic>
      <xdr:nvPicPr>
        <xdr:cNvPr id="8" name="Image 7" descr="Armoirievv">
          <a:extLst>
            <a:ext uri="{FF2B5EF4-FFF2-40B4-BE49-F238E27FC236}">
              <a16:creationId xmlns:a16="http://schemas.microsoft.com/office/drawing/2014/main" id="{00000000-0008-0000-8000-000008000000}"/>
            </a:ext>
          </a:extLst>
        </xdr:cNvPr>
        <xdr:cNvPicPr>
          <a:picLocks noChangeAspect="1" noChangeArrowheads="1"/>
        </xdr:cNvPicPr>
      </xdr:nvPicPr>
      <xdr:blipFill>
        <a:blip xmlns:r="http://schemas.openxmlformats.org/officeDocument/2006/relationships" r:embed="rId1" cstate="print"/>
        <a:srcRect/>
        <a:stretch>
          <a:fillRect/>
        </a:stretch>
      </xdr:blipFill>
      <xdr:spPr bwMode="auto">
        <a:xfrm>
          <a:off x="13512016" y="454025"/>
          <a:ext cx="1004147" cy="1296881"/>
        </a:xfrm>
        <a:prstGeom prst="rect">
          <a:avLst/>
        </a:prstGeom>
        <a:noFill/>
        <a:ln w="9525" algn="ctr">
          <a:miter lim="800000"/>
          <a:headEnd/>
          <a:tailEnd/>
        </a:ln>
      </xdr:spPr>
    </xdr:pic>
    <xdr:clientData/>
  </xdr:twoCellAnchor>
  <xdr:twoCellAnchor editAs="oneCell">
    <xdr:from>
      <xdr:col>3</xdr:col>
      <xdr:colOff>110066</xdr:colOff>
      <xdr:row>2</xdr:row>
      <xdr:rowOff>138642</xdr:rowOff>
    </xdr:from>
    <xdr:to>
      <xdr:col>4</xdr:col>
      <xdr:colOff>259080</xdr:colOff>
      <xdr:row>7</xdr:row>
      <xdr:rowOff>82550</xdr:rowOff>
    </xdr:to>
    <xdr:pic>
      <xdr:nvPicPr>
        <xdr:cNvPr id="9" name="Image 8">
          <a:extLst>
            <a:ext uri="{FF2B5EF4-FFF2-40B4-BE49-F238E27FC236}">
              <a16:creationId xmlns:a16="http://schemas.microsoft.com/office/drawing/2014/main" id="{00000000-0008-0000-8000-000009000000}"/>
            </a:ext>
          </a:extLst>
        </xdr:cNvPr>
        <xdr:cNvPicPr/>
      </xdr:nvPicPr>
      <xdr:blipFill>
        <a:blip xmlns:r="http://schemas.openxmlformats.org/officeDocument/2006/relationships" r:embed="rId2"/>
        <a:srcRect/>
        <a:stretch>
          <a:fillRect/>
        </a:stretch>
      </xdr:blipFill>
      <xdr:spPr bwMode="auto">
        <a:xfrm>
          <a:off x="5230706" y="519642"/>
          <a:ext cx="941494" cy="1117388"/>
        </a:xfrm>
        <a:prstGeom prst="rect">
          <a:avLst/>
        </a:prstGeom>
        <a:noFill/>
      </xdr:spPr>
    </xdr:pic>
    <xdr:clientData/>
  </xdr:twoCellAnchor>
  <xdr:twoCellAnchor>
    <xdr:from>
      <xdr:col>13</xdr:col>
      <xdr:colOff>466576</xdr:colOff>
      <xdr:row>2</xdr:row>
      <xdr:rowOff>73025</xdr:rowOff>
    </xdr:from>
    <xdr:to>
      <xdr:col>14</xdr:col>
      <xdr:colOff>678243</xdr:colOff>
      <xdr:row>8</xdr:row>
      <xdr:rowOff>21166</xdr:rowOff>
    </xdr:to>
    <xdr:pic>
      <xdr:nvPicPr>
        <xdr:cNvPr id="10" name="Image 9" descr="Armoirievv">
          <a:extLst>
            <a:ext uri="{FF2B5EF4-FFF2-40B4-BE49-F238E27FC236}">
              <a16:creationId xmlns:a16="http://schemas.microsoft.com/office/drawing/2014/main" id="{00000000-0008-0000-8000-00000A000000}"/>
            </a:ext>
          </a:extLst>
        </xdr:cNvPr>
        <xdr:cNvPicPr>
          <a:picLocks noChangeAspect="1" noChangeArrowheads="1"/>
        </xdr:cNvPicPr>
      </xdr:nvPicPr>
      <xdr:blipFill>
        <a:blip xmlns:r="http://schemas.openxmlformats.org/officeDocument/2006/relationships" r:embed="rId1" cstate="print"/>
        <a:srcRect/>
        <a:stretch>
          <a:fillRect/>
        </a:stretch>
      </xdr:blipFill>
      <xdr:spPr bwMode="auto">
        <a:xfrm>
          <a:off x="13512016" y="454025"/>
          <a:ext cx="1004147" cy="1296881"/>
        </a:xfrm>
        <a:prstGeom prst="rect">
          <a:avLst/>
        </a:prstGeom>
        <a:noFill/>
        <a:ln w="9525" algn="ctr">
          <a:miter lim="800000"/>
          <a:headEnd/>
          <a:tailEnd/>
        </a:ln>
      </xdr:spPr>
    </xdr:pic>
    <xdr:clientData/>
  </xdr:twoCellAnchor>
  <xdr:twoCellAnchor editAs="oneCell">
    <xdr:from>
      <xdr:col>3</xdr:col>
      <xdr:colOff>110066</xdr:colOff>
      <xdr:row>2</xdr:row>
      <xdr:rowOff>138642</xdr:rowOff>
    </xdr:from>
    <xdr:to>
      <xdr:col>4</xdr:col>
      <xdr:colOff>259080</xdr:colOff>
      <xdr:row>7</xdr:row>
      <xdr:rowOff>82550</xdr:rowOff>
    </xdr:to>
    <xdr:pic>
      <xdr:nvPicPr>
        <xdr:cNvPr id="11" name="Image 10">
          <a:extLst>
            <a:ext uri="{FF2B5EF4-FFF2-40B4-BE49-F238E27FC236}">
              <a16:creationId xmlns:a16="http://schemas.microsoft.com/office/drawing/2014/main" id="{00000000-0008-0000-8000-00000B000000}"/>
            </a:ext>
          </a:extLst>
        </xdr:cNvPr>
        <xdr:cNvPicPr/>
      </xdr:nvPicPr>
      <xdr:blipFill>
        <a:blip xmlns:r="http://schemas.openxmlformats.org/officeDocument/2006/relationships" r:embed="rId2"/>
        <a:srcRect/>
        <a:stretch>
          <a:fillRect/>
        </a:stretch>
      </xdr:blipFill>
      <xdr:spPr bwMode="auto">
        <a:xfrm>
          <a:off x="5230706" y="519642"/>
          <a:ext cx="941494" cy="1117388"/>
        </a:xfrm>
        <a:prstGeom prst="rect">
          <a:avLst/>
        </a:prstGeom>
        <a:noFill/>
      </xdr:spPr>
    </xdr:pic>
    <xdr:clientData/>
  </xdr:twoCellAnchor>
  <xdr:twoCellAnchor>
    <xdr:from>
      <xdr:col>13</xdr:col>
      <xdr:colOff>466576</xdr:colOff>
      <xdr:row>2</xdr:row>
      <xdr:rowOff>73025</xdr:rowOff>
    </xdr:from>
    <xdr:to>
      <xdr:col>14</xdr:col>
      <xdr:colOff>678243</xdr:colOff>
      <xdr:row>8</xdr:row>
      <xdr:rowOff>21166</xdr:rowOff>
    </xdr:to>
    <xdr:pic>
      <xdr:nvPicPr>
        <xdr:cNvPr id="12" name="Image 11" descr="Armoirievv">
          <a:extLst>
            <a:ext uri="{FF2B5EF4-FFF2-40B4-BE49-F238E27FC236}">
              <a16:creationId xmlns:a16="http://schemas.microsoft.com/office/drawing/2014/main" id="{00000000-0008-0000-8000-00000C000000}"/>
            </a:ext>
          </a:extLst>
        </xdr:cNvPr>
        <xdr:cNvPicPr>
          <a:picLocks noChangeAspect="1" noChangeArrowheads="1"/>
        </xdr:cNvPicPr>
      </xdr:nvPicPr>
      <xdr:blipFill>
        <a:blip xmlns:r="http://schemas.openxmlformats.org/officeDocument/2006/relationships" r:embed="rId1" cstate="print"/>
        <a:srcRect/>
        <a:stretch>
          <a:fillRect/>
        </a:stretch>
      </xdr:blipFill>
      <xdr:spPr bwMode="auto">
        <a:xfrm>
          <a:off x="13512016" y="454025"/>
          <a:ext cx="1004147" cy="1296881"/>
        </a:xfrm>
        <a:prstGeom prst="rect">
          <a:avLst/>
        </a:prstGeom>
        <a:noFill/>
        <a:ln w="9525" algn="ctr">
          <a:miter lim="800000"/>
          <a:headEnd/>
          <a:tailEnd/>
        </a:ln>
      </xdr:spPr>
    </xdr:pic>
    <xdr:clientData/>
  </xdr:twoCellAnchor>
  <xdr:twoCellAnchor editAs="oneCell">
    <xdr:from>
      <xdr:col>3</xdr:col>
      <xdr:colOff>110066</xdr:colOff>
      <xdr:row>2</xdr:row>
      <xdr:rowOff>138642</xdr:rowOff>
    </xdr:from>
    <xdr:to>
      <xdr:col>4</xdr:col>
      <xdr:colOff>259080</xdr:colOff>
      <xdr:row>7</xdr:row>
      <xdr:rowOff>82550</xdr:rowOff>
    </xdr:to>
    <xdr:pic>
      <xdr:nvPicPr>
        <xdr:cNvPr id="13" name="Image 12">
          <a:extLst>
            <a:ext uri="{FF2B5EF4-FFF2-40B4-BE49-F238E27FC236}">
              <a16:creationId xmlns:a16="http://schemas.microsoft.com/office/drawing/2014/main" id="{00000000-0008-0000-8000-00000D000000}"/>
            </a:ext>
          </a:extLst>
        </xdr:cNvPr>
        <xdr:cNvPicPr/>
      </xdr:nvPicPr>
      <xdr:blipFill>
        <a:blip xmlns:r="http://schemas.openxmlformats.org/officeDocument/2006/relationships" r:embed="rId2"/>
        <a:srcRect/>
        <a:stretch>
          <a:fillRect/>
        </a:stretch>
      </xdr:blipFill>
      <xdr:spPr bwMode="auto">
        <a:xfrm>
          <a:off x="5230706" y="519642"/>
          <a:ext cx="941494" cy="1117388"/>
        </a:xfrm>
        <a:prstGeom prst="rect">
          <a:avLst/>
        </a:prstGeom>
        <a:noFill/>
      </xdr:spPr>
    </xdr:pic>
    <xdr:clientData/>
  </xdr:twoCellAnchor>
</xdr:wsDr>
</file>

<file path=xl/drawings/drawing130.xml><?xml version="1.0" encoding="utf-8"?>
<xdr:wsDr xmlns:xdr="http://schemas.openxmlformats.org/drawingml/2006/spreadsheetDrawing" xmlns:a="http://schemas.openxmlformats.org/drawingml/2006/main">
  <xdr:twoCellAnchor>
    <xdr:from>
      <xdr:col>13</xdr:col>
      <xdr:colOff>348194</xdr:colOff>
      <xdr:row>2</xdr:row>
      <xdr:rowOff>44450</xdr:rowOff>
    </xdr:from>
    <xdr:to>
      <xdr:col>15</xdr:col>
      <xdr:colOff>57151</xdr:colOff>
      <xdr:row>6</xdr:row>
      <xdr:rowOff>139929</xdr:rowOff>
    </xdr:to>
    <xdr:pic>
      <xdr:nvPicPr>
        <xdr:cNvPr id="2" name="Image 1" descr="Armoirievv">
          <a:extLst>
            <a:ext uri="{FF2B5EF4-FFF2-40B4-BE49-F238E27FC236}">
              <a16:creationId xmlns:a16="http://schemas.microsoft.com/office/drawing/2014/main" id="{00000000-0008-0000-8100-000002000000}"/>
            </a:ext>
          </a:extLst>
        </xdr:cNvPr>
        <xdr:cNvPicPr>
          <a:picLocks noChangeAspect="1" noChangeArrowheads="1"/>
        </xdr:cNvPicPr>
      </xdr:nvPicPr>
      <xdr:blipFill>
        <a:blip xmlns:r="http://schemas.openxmlformats.org/officeDocument/2006/relationships" r:embed="rId1" cstate="print"/>
        <a:srcRect/>
        <a:stretch>
          <a:fillRect/>
        </a:stretch>
      </xdr:blipFill>
      <xdr:spPr bwMode="auto">
        <a:xfrm>
          <a:off x="10886654" y="425450"/>
          <a:ext cx="1011977" cy="1093699"/>
        </a:xfrm>
        <a:prstGeom prst="rect">
          <a:avLst/>
        </a:prstGeom>
        <a:noFill/>
        <a:ln w="9525" algn="ctr">
          <a:miter lim="800000"/>
          <a:headEnd/>
          <a:tailEnd/>
        </a:ln>
      </xdr:spPr>
    </xdr:pic>
    <xdr:clientData/>
  </xdr:twoCellAnchor>
  <xdr:twoCellAnchor editAs="oneCell">
    <xdr:from>
      <xdr:col>3</xdr:col>
      <xdr:colOff>110066</xdr:colOff>
      <xdr:row>2</xdr:row>
      <xdr:rowOff>138642</xdr:rowOff>
    </xdr:from>
    <xdr:to>
      <xdr:col>4</xdr:col>
      <xdr:colOff>495300</xdr:colOff>
      <xdr:row>6</xdr:row>
      <xdr:rowOff>6350</xdr:rowOff>
    </xdr:to>
    <xdr:pic>
      <xdr:nvPicPr>
        <xdr:cNvPr id="3" name="Image 2">
          <a:extLst>
            <a:ext uri="{FF2B5EF4-FFF2-40B4-BE49-F238E27FC236}">
              <a16:creationId xmlns:a16="http://schemas.microsoft.com/office/drawing/2014/main" id="{00000000-0008-0000-8100-000003000000}"/>
            </a:ext>
          </a:extLst>
        </xdr:cNvPr>
        <xdr:cNvPicPr/>
      </xdr:nvPicPr>
      <xdr:blipFill>
        <a:blip xmlns:r="http://schemas.openxmlformats.org/officeDocument/2006/relationships" r:embed="rId2"/>
        <a:srcRect/>
        <a:stretch>
          <a:fillRect/>
        </a:stretch>
      </xdr:blipFill>
      <xdr:spPr bwMode="auto">
        <a:xfrm>
          <a:off x="4887806" y="519642"/>
          <a:ext cx="941494" cy="865928"/>
        </a:xfrm>
        <a:prstGeom prst="rect">
          <a:avLst/>
        </a:prstGeom>
        <a:noFill/>
      </xdr:spPr>
    </xdr:pic>
    <xdr:clientData/>
  </xdr:twoCellAnchor>
  <xdr:twoCellAnchor>
    <xdr:from>
      <xdr:col>13</xdr:col>
      <xdr:colOff>348194</xdr:colOff>
      <xdr:row>2</xdr:row>
      <xdr:rowOff>44450</xdr:rowOff>
    </xdr:from>
    <xdr:to>
      <xdr:col>15</xdr:col>
      <xdr:colOff>57151</xdr:colOff>
      <xdr:row>6</xdr:row>
      <xdr:rowOff>139929</xdr:rowOff>
    </xdr:to>
    <xdr:pic>
      <xdr:nvPicPr>
        <xdr:cNvPr id="4" name="Image 3" descr="Armoirievv">
          <a:extLst>
            <a:ext uri="{FF2B5EF4-FFF2-40B4-BE49-F238E27FC236}">
              <a16:creationId xmlns:a16="http://schemas.microsoft.com/office/drawing/2014/main" id="{00000000-0008-0000-8100-000004000000}"/>
            </a:ext>
          </a:extLst>
        </xdr:cNvPr>
        <xdr:cNvPicPr>
          <a:picLocks noChangeAspect="1" noChangeArrowheads="1"/>
        </xdr:cNvPicPr>
      </xdr:nvPicPr>
      <xdr:blipFill>
        <a:blip xmlns:r="http://schemas.openxmlformats.org/officeDocument/2006/relationships" r:embed="rId1" cstate="print"/>
        <a:srcRect/>
        <a:stretch>
          <a:fillRect/>
        </a:stretch>
      </xdr:blipFill>
      <xdr:spPr bwMode="auto">
        <a:xfrm>
          <a:off x="10886654" y="425450"/>
          <a:ext cx="1011977" cy="1093699"/>
        </a:xfrm>
        <a:prstGeom prst="rect">
          <a:avLst/>
        </a:prstGeom>
        <a:noFill/>
        <a:ln w="9525" algn="ctr">
          <a:miter lim="800000"/>
          <a:headEnd/>
          <a:tailEnd/>
        </a:ln>
      </xdr:spPr>
    </xdr:pic>
    <xdr:clientData/>
  </xdr:twoCellAnchor>
  <xdr:twoCellAnchor editAs="oneCell">
    <xdr:from>
      <xdr:col>3</xdr:col>
      <xdr:colOff>110066</xdr:colOff>
      <xdr:row>2</xdr:row>
      <xdr:rowOff>138642</xdr:rowOff>
    </xdr:from>
    <xdr:to>
      <xdr:col>4</xdr:col>
      <xdr:colOff>495300</xdr:colOff>
      <xdr:row>6</xdr:row>
      <xdr:rowOff>6350</xdr:rowOff>
    </xdr:to>
    <xdr:pic>
      <xdr:nvPicPr>
        <xdr:cNvPr id="5" name="Image 4">
          <a:extLst>
            <a:ext uri="{FF2B5EF4-FFF2-40B4-BE49-F238E27FC236}">
              <a16:creationId xmlns:a16="http://schemas.microsoft.com/office/drawing/2014/main" id="{00000000-0008-0000-8100-000005000000}"/>
            </a:ext>
          </a:extLst>
        </xdr:cNvPr>
        <xdr:cNvPicPr/>
      </xdr:nvPicPr>
      <xdr:blipFill>
        <a:blip xmlns:r="http://schemas.openxmlformats.org/officeDocument/2006/relationships" r:embed="rId2"/>
        <a:srcRect/>
        <a:stretch>
          <a:fillRect/>
        </a:stretch>
      </xdr:blipFill>
      <xdr:spPr bwMode="auto">
        <a:xfrm>
          <a:off x="4887806" y="519642"/>
          <a:ext cx="941494" cy="865928"/>
        </a:xfrm>
        <a:prstGeom prst="rect">
          <a:avLst/>
        </a:prstGeom>
        <a:noFill/>
      </xdr:spPr>
    </xdr:pic>
    <xdr:clientData/>
  </xdr:twoCellAnchor>
  <xdr:twoCellAnchor>
    <xdr:from>
      <xdr:col>13</xdr:col>
      <xdr:colOff>348194</xdr:colOff>
      <xdr:row>2</xdr:row>
      <xdr:rowOff>44450</xdr:rowOff>
    </xdr:from>
    <xdr:to>
      <xdr:col>15</xdr:col>
      <xdr:colOff>57151</xdr:colOff>
      <xdr:row>6</xdr:row>
      <xdr:rowOff>139929</xdr:rowOff>
    </xdr:to>
    <xdr:pic>
      <xdr:nvPicPr>
        <xdr:cNvPr id="6" name="Image 1" descr="Armoirievv">
          <a:extLst>
            <a:ext uri="{FF2B5EF4-FFF2-40B4-BE49-F238E27FC236}">
              <a16:creationId xmlns:a16="http://schemas.microsoft.com/office/drawing/2014/main" id="{00000000-0008-0000-8100-000006000000}"/>
            </a:ext>
          </a:extLst>
        </xdr:cNvPr>
        <xdr:cNvPicPr>
          <a:picLocks noChangeAspect="1" noChangeArrowheads="1"/>
        </xdr:cNvPicPr>
      </xdr:nvPicPr>
      <xdr:blipFill>
        <a:blip xmlns:r="http://schemas.openxmlformats.org/officeDocument/2006/relationships" r:embed="rId1" cstate="print"/>
        <a:srcRect/>
        <a:stretch>
          <a:fillRect/>
        </a:stretch>
      </xdr:blipFill>
      <xdr:spPr bwMode="auto">
        <a:xfrm>
          <a:off x="10886654" y="425450"/>
          <a:ext cx="1011977" cy="1093699"/>
        </a:xfrm>
        <a:prstGeom prst="rect">
          <a:avLst/>
        </a:prstGeom>
        <a:noFill/>
        <a:ln w="9525" algn="ctr">
          <a:miter lim="800000"/>
          <a:headEnd/>
          <a:tailEnd/>
        </a:ln>
      </xdr:spPr>
    </xdr:pic>
    <xdr:clientData/>
  </xdr:twoCellAnchor>
  <xdr:twoCellAnchor editAs="oneCell">
    <xdr:from>
      <xdr:col>3</xdr:col>
      <xdr:colOff>110066</xdr:colOff>
      <xdr:row>2</xdr:row>
      <xdr:rowOff>138642</xdr:rowOff>
    </xdr:from>
    <xdr:to>
      <xdr:col>4</xdr:col>
      <xdr:colOff>495300</xdr:colOff>
      <xdr:row>6</xdr:row>
      <xdr:rowOff>6350</xdr:rowOff>
    </xdr:to>
    <xdr:pic>
      <xdr:nvPicPr>
        <xdr:cNvPr id="7" name="Image 6">
          <a:extLst>
            <a:ext uri="{FF2B5EF4-FFF2-40B4-BE49-F238E27FC236}">
              <a16:creationId xmlns:a16="http://schemas.microsoft.com/office/drawing/2014/main" id="{00000000-0008-0000-8100-000007000000}"/>
            </a:ext>
          </a:extLst>
        </xdr:cNvPr>
        <xdr:cNvPicPr/>
      </xdr:nvPicPr>
      <xdr:blipFill>
        <a:blip xmlns:r="http://schemas.openxmlformats.org/officeDocument/2006/relationships" r:embed="rId2"/>
        <a:srcRect/>
        <a:stretch>
          <a:fillRect/>
        </a:stretch>
      </xdr:blipFill>
      <xdr:spPr bwMode="auto">
        <a:xfrm>
          <a:off x="4887806" y="519642"/>
          <a:ext cx="941494" cy="865928"/>
        </a:xfrm>
        <a:prstGeom prst="rect">
          <a:avLst/>
        </a:prstGeom>
        <a:noFill/>
      </xdr:spPr>
    </xdr:pic>
    <xdr:clientData/>
  </xdr:twoCellAnchor>
  <xdr:twoCellAnchor>
    <xdr:from>
      <xdr:col>13</xdr:col>
      <xdr:colOff>348194</xdr:colOff>
      <xdr:row>2</xdr:row>
      <xdr:rowOff>44450</xdr:rowOff>
    </xdr:from>
    <xdr:to>
      <xdr:col>15</xdr:col>
      <xdr:colOff>57151</xdr:colOff>
      <xdr:row>6</xdr:row>
      <xdr:rowOff>139929</xdr:rowOff>
    </xdr:to>
    <xdr:pic>
      <xdr:nvPicPr>
        <xdr:cNvPr id="8" name="Image 7" descr="Armoirievv">
          <a:extLst>
            <a:ext uri="{FF2B5EF4-FFF2-40B4-BE49-F238E27FC236}">
              <a16:creationId xmlns:a16="http://schemas.microsoft.com/office/drawing/2014/main" id="{00000000-0008-0000-8100-000008000000}"/>
            </a:ext>
          </a:extLst>
        </xdr:cNvPr>
        <xdr:cNvPicPr>
          <a:picLocks noChangeAspect="1" noChangeArrowheads="1"/>
        </xdr:cNvPicPr>
      </xdr:nvPicPr>
      <xdr:blipFill>
        <a:blip xmlns:r="http://schemas.openxmlformats.org/officeDocument/2006/relationships" r:embed="rId1" cstate="print"/>
        <a:srcRect/>
        <a:stretch>
          <a:fillRect/>
        </a:stretch>
      </xdr:blipFill>
      <xdr:spPr bwMode="auto">
        <a:xfrm>
          <a:off x="10886654" y="425450"/>
          <a:ext cx="1011977" cy="1093699"/>
        </a:xfrm>
        <a:prstGeom prst="rect">
          <a:avLst/>
        </a:prstGeom>
        <a:noFill/>
        <a:ln w="9525" algn="ctr">
          <a:miter lim="800000"/>
          <a:headEnd/>
          <a:tailEnd/>
        </a:ln>
      </xdr:spPr>
    </xdr:pic>
    <xdr:clientData/>
  </xdr:twoCellAnchor>
  <xdr:twoCellAnchor editAs="oneCell">
    <xdr:from>
      <xdr:col>3</xdr:col>
      <xdr:colOff>110066</xdr:colOff>
      <xdr:row>2</xdr:row>
      <xdr:rowOff>138642</xdr:rowOff>
    </xdr:from>
    <xdr:to>
      <xdr:col>4</xdr:col>
      <xdr:colOff>495300</xdr:colOff>
      <xdr:row>6</xdr:row>
      <xdr:rowOff>6350</xdr:rowOff>
    </xdr:to>
    <xdr:pic>
      <xdr:nvPicPr>
        <xdr:cNvPr id="9" name="Image 8">
          <a:extLst>
            <a:ext uri="{FF2B5EF4-FFF2-40B4-BE49-F238E27FC236}">
              <a16:creationId xmlns:a16="http://schemas.microsoft.com/office/drawing/2014/main" id="{00000000-0008-0000-8100-000009000000}"/>
            </a:ext>
          </a:extLst>
        </xdr:cNvPr>
        <xdr:cNvPicPr/>
      </xdr:nvPicPr>
      <xdr:blipFill>
        <a:blip xmlns:r="http://schemas.openxmlformats.org/officeDocument/2006/relationships" r:embed="rId2"/>
        <a:srcRect/>
        <a:stretch>
          <a:fillRect/>
        </a:stretch>
      </xdr:blipFill>
      <xdr:spPr bwMode="auto">
        <a:xfrm>
          <a:off x="4887806" y="519642"/>
          <a:ext cx="941494" cy="865928"/>
        </a:xfrm>
        <a:prstGeom prst="rect">
          <a:avLst/>
        </a:prstGeom>
        <a:noFill/>
      </xdr:spPr>
    </xdr:pic>
    <xdr:clientData/>
  </xdr:twoCellAnchor>
  <xdr:twoCellAnchor>
    <xdr:from>
      <xdr:col>13</xdr:col>
      <xdr:colOff>348194</xdr:colOff>
      <xdr:row>2</xdr:row>
      <xdr:rowOff>44450</xdr:rowOff>
    </xdr:from>
    <xdr:to>
      <xdr:col>15</xdr:col>
      <xdr:colOff>57151</xdr:colOff>
      <xdr:row>6</xdr:row>
      <xdr:rowOff>139929</xdr:rowOff>
    </xdr:to>
    <xdr:pic>
      <xdr:nvPicPr>
        <xdr:cNvPr id="10" name="Image 9" descr="Armoirievv">
          <a:extLst>
            <a:ext uri="{FF2B5EF4-FFF2-40B4-BE49-F238E27FC236}">
              <a16:creationId xmlns:a16="http://schemas.microsoft.com/office/drawing/2014/main" id="{00000000-0008-0000-8100-00000A000000}"/>
            </a:ext>
          </a:extLst>
        </xdr:cNvPr>
        <xdr:cNvPicPr>
          <a:picLocks noChangeAspect="1" noChangeArrowheads="1"/>
        </xdr:cNvPicPr>
      </xdr:nvPicPr>
      <xdr:blipFill>
        <a:blip xmlns:r="http://schemas.openxmlformats.org/officeDocument/2006/relationships" r:embed="rId1" cstate="print"/>
        <a:srcRect/>
        <a:stretch>
          <a:fillRect/>
        </a:stretch>
      </xdr:blipFill>
      <xdr:spPr bwMode="auto">
        <a:xfrm>
          <a:off x="10886654" y="425450"/>
          <a:ext cx="1011977" cy="1093699"/>
        </a:xfrm>
        <a:prstGeom prst="rect">
          <a:avLst/>
        </a:prstGeom>
        <a:noFill/>
        <a:ln w="9525" algn="ctr">
          <a:miter lim="800000"/>
          <a:headEnd/>
          <a:tailEnd/>
        </a:ln>
      </xdr:spPr>
    </xdr:pic>
    <xdr:clientData/>
  </xdr:twoCellAnchor>
  <xdr:twoCellAnchor editAs="oneCell">
    <xdr:from>
      <xdr:col>3</xdr:col>
      <xdr:colOff>110066</xdr:colOff>
      <xdr:row>2</xdr:row>
      <xdr:rowOff>138642</xdr:rowOff>
    </xdr:from>
    <xdr:to>
      <xdr:col>4</xdr:col>
      <xdr:colOff>495300</xdr:colOff>
      <xdr:row>6</xdr:row>
      <xdr:rowOff>6350</xdr:rowOff>
    </xdr:to>
    <xdr:pic>
      <xdr:nvPicPr>
        <xdr:cNvPr id="11" name="Image 10">
          <a:extLst>
            <a:ext uri="{FF2B5EF4-FFF2-40B4-BE49-F238E27FC236}">
              <a16:creationId xmlns:a16="http://schemas.microsoft.com/office/drawing/2014/main" id="{00000000-0008-0000-8100-00000B000000}"/>
            </a:ext>
          </a:extLst>
        </xdr:cNvPr>
        <xdr:cNvPicPr/>
      </xdr:nvPicPr>
      <xdr:blipFill>
        <a:blip xmlns:r="http://schemas.openxmlformats.org/officeDocument/2006/relationships" r:embed="rId2"/>
        <a:srcRect/>
        <a:stretch>
          <a:fillRect/>
        </a:stretch>
      </xdr:blipFill>
      <xdr:spPr bwMode="auto">
        <a:xfrm>
          <a:off x="4887806" y="519642"/>
          <a:ext cx="941494" cy="865928"/>
        </a:xfrm>
        <a:prstGeom prst="rect">
          <a:avLst/>
        </a:prstGeom>
        <a:noFill/>
      </xdr:spPr>
    </xdr:pic>
    <xdr:clientData/>
  </xdr:twoCellAnchor>
</xdr:wsDr>
</file>

<file path=xl/drawings/drawing131.xml><?xml version="1.0" encoding="utf-8"?>
<xdr:wsDr xmlns:xdr="http://schemas.openxmlformats.org/drawingml/2006/spreadsheetDrawing" xmlns:a="http://schemas.openxmlformats.org/drawingml/2006/main">
  <xdr:twoCellAnchor>
    <xdr:from>
      <xdr:col>13</xdr:col>
      <xdr:colOff>466576</xdr:colOff>
      <xdr:row>2</xdr:row>
      <xdr:rowOff>73025</xdr:rowOff>
    </xdr:from>
    <xdr:to>
      <xdr:col>14</xdr:col>
      <xdr:colOff>678243</xdr:colOff>
      <xdr:row>8</xdr:row>
      <xdr:rowOff>21166</xdr:rowOff>
    </xdr:to>
    <xdr:pic>
      <xdr:nvPicPr>
        <xdr:cNvPr id="2" name="Image 1" descr="Armoirievv">
          <a:extLst>
            <a:ext uri="{FF2B5EF4-FFF2-40B4-BE49-F238E27FC236}">
              <a16:creationId xmlns:a16="http://schemas.microsoft.com/office/drawing/2014/main" id="{00000000-0008-0000-8200-000002000000}"/>
            </a:ext>
          </a:extLst>
        </xdr:cNvPr>
        <xdr:cNvPicPr>
          <a:picLocks noChangeAspect="1" noChangeArrowheads="1"/>
        </xdr:cNvPicPr>
      </xdr:nvPicPr>
      <xdr:blipFill>
        <a:blip xmlns:r="http://schemas.openxmlformats.org/officeDocument/2006/relationships" r:embed="rId1" cstate="print"/>
        <a:srcRect/>
        <a:stretch>
          <a:fillRect/>
        </a:stretch>
      </xdr:blipFill>
      <xdr:spPr bwMode="auto">
        <a:xfrm>
          <a:off x="13512016" y="454025"/>
          <a:ext cx="1004147" cy="1296881"/>
        </a:xfrm>
        <a:prstGeom prst="rect">
          <a:avLst/>
        </a:prstGeom>
        <a:noFill/>
        <a:ln w="9525" algn="ctr">
          <a:miter lim="800000"/>
          <a:headEnd/>
          <a:tailEnd/>
        </a:ln>
      </xdr:spPr>
    </xdr:pic>
    <xdr:clientData/>
  </xdr:twoCellAnchor>
  <xdr:twoCellAnchor editAs="oneCell">
    <xdr:from>
      <xdr:col>3</xdr:col>
      <xdr:colOff>110066</xdr:colOff>
      <xdr:row>2</xdr:row>
      <xdr:rowOff>138642</xdr:rowOff>
    </xdr:from>
    <xdr:to>
      <xdr:col>4</xdr:col>
      <xdr:colOff>259080</xdr:colOff>
      <xdr:row>7</xdr:row>
      <xdr:rowOff>82550</xdr:rowOff>
    </xdr:to>
    <xdr:pic>
      <xdr:nvPicPr>
        <xdr:cNvPr id="3" name="Image 2">
          <a:extLst>
            <a:ext uri="{FF2B5EF4-FFF2-40B4-BE49-F238E27FC236}">
              <a16:creationId xmlns:a16="http://schemas.microsoft.com/office/drawing/2014/main" id="{00000000-0008-0000-8200-000003000000}"/>
            </a:ext>
          </a:extLst>
        </xdr:cNvPr>
        <xdr:cNvPicPr/>
      </xdr:nvPicPr>
      <xdr:blipFill>
        <a:blip xmlns:r="http://schemas.openxmlformats.org/officeDocument/2006/relationships" r:embed="rId2"/>
        <a:srcRect/>
        <a:stretch>
          <a:fillRect/>
        </a:stretch>
      </xdr:blipFill>
      <xdr:spPr bwMode="auto">
        <a:xfrm>
          <a:off x="5230706" y="519642"/>
          <a:ext cx="941494" cy="1117388"/>
        </a:xfrm>
        <a:prstGeom prst="rect">
          <a:avLst/>
        </a:prstGeom>
        <a:noFill/>
      </xdr:spPr>
    </xdr:pic>
    <xdr:clientData/>
  </xdr:twoCellAnchor>
  <xdr:twoCellAnchor>
    <xdr:from>
      <xdr:col>13</xdr:col>
      <xdr:colOff>466576</xdr:colOff>
      <xdr:row>2</xdr:row>
      <xdr:rowOff>73025</xdr:rowOff>
    </xdr:from>
    <xdr:to>
      <xdr:col>14</xdr:col>
      <xdr:colOff>678243</xdr:colOff>
      <xdr:row>8</xdr:row>
      <xdr:rowOff>21166</xdr:rowOff>
    </xdr:to>
    <xdr:pic>
      <xdr:nvPicPr>
        <xdr:cNvPr id="4" name="Image 3" descr="Armoirievv">
          <a:extLst>
            <a:ext uri="{FF2B5EF4-FFF2-40B4-BE49-F238E27FC236}">
              <a16:creationId xmlns:a16="http://schemas.microsoft.com/office/drawing/2014/main" id="{00000000-0008-0000-8200-000004000000}"/>
            </a:ext>
          </a:extLst>
        </xdr:cNvPr>
        <xdr:cNvPicPr>
          <a:picLocks noChangeAspect="1" noChangeArrowheads="1"/>
        </xdr:cNvPicPr>
      </xdr:nvPicPr>
      <xdr:blipFill>
        <a:blip xmlns:r="http://schemas.openxmlformats.org/officeDocument/2006/relationships" r:embed="rId1" cstate="print"/>
        <a:srcRect/>
        <a:stretch>
          <a:fillRect/>
        </a:stretch>
      </xdr:blipFill>
      <xdr:spPr bwMode="auto">
        <a:xfrm>
          <a:off x="13512016" y="454025"/>
          <a:ext cx="1004147" cy="1296881"/>
        </a:xfrm>
        <a:prstGeom prst="rect">
          <a:avLst/>
        </a:prstGeom>
        <a:noFill/>
        <a:ln w="9525" algn="ctr">
          <a:miter lim="800000"/>
          <a:headEnd/>
          <a:tailEnd/>
        </a:ln>
      </xdr:spPr>
    </xdr:pic>
    <xdr:clientData/>
  </xdr:twoCellAnchor>
  <xdr:twoCellAnchor editAs="oneCell">
    <xdr:from>
      <xdr:col>3</xdr:col>
      <xdr:colOff>110066</xdr:colOff>
      <xdr:row>2</xdr:row>
      <xdr:rowOff>138642</xdr:rowOff>
    </xdr:from>
    <xdr:to>
      <xdr:col>4</xdr:col>
      <xdr:colOff>259080</xdr:colOff>
      <xdr:row>7</xdr:row>
      <xdr:rowOff>82550</xdr:rowOff>
    </xdr:to>
    <xdr:pic>
      <xdr:nvPicPr>
        <xdr:cNvPr id="5" name="Image 4">
          <a:extLst>
            <a:ext uri="{FF2B5EF4-FFF2-40B4-BE49-F238E27FC236}">
              <a16:creationId xmlns:a16="http://schemas.microsoft.com/office/drawing/2014/main" id="{00000000-0008-0000-8200-000005000000}"/>
            </a:ext>
          </a:extLst>
        </xdr:cNvPr>
        <xdr:cNvPicPr/>
      </xdr:nvPicPr>
      <xdr:blipFill>
        <a:blip xmlns:r="http://schemas.openxmlformats.org/officeDocument/2006/relationships" r:embed="rId2"/>
        <a:srcRect/>
        <a:stretch>
          <a:fillRect/>
        </a:stretch>
      </xdr:blipFill>
      <xdr:spPr bwMode="auto">
        <a:xfrm>
          <a:off x="5230706" y="519642"/>
          <a:ext cx="941494" cy="1117388"/>
        </a:xfrm>
        <a:prstGeom prst="rect">
          <a:avLst/>
        </a:prstGeom>
        <a:noFill/>
      </xdr:spPr>
    </xdr:pic>
    <xdr:clientData/>
  </xdr:twoCellAnchor>
  <xdr:twoCellAnchor>
    <xdr:from>
      <xdr:col>13</xdr:col>
      <xdr:colOff>466576</xdr:colOff>
      <xdr:row>2</xdr:row>
      <xdr:rowOff>73025</xdr:rowOff>
    </xdr:from>
    <xdr:to>
      <xdr:col>14</xdr:col>
      <xdr:colOff>678243</xdr:colOff>
      <xdr:row>8</xdr:row>
      <xdr:rowOff>21166</xdr:rowOff>
    </xdr:to>
    <xdr:pic>
      <xdr:nvPicPr>
        <xdr:cNvPr id="6" name="Image 5" descr="Armoirievv">
          <a:extLst>
            <a:ext uri="{FF2B5EF4-FFF2-40B4-BE49-F238E27FC236}">
              <a16:creationId xmlns:a16="http://schemas.microsoft.com/office/drawing/2014/main" id="{00000000-0008-0000-8200-000006000000}"/>
            </a:ext>
          </a:extLst>
        </xdr:cNvPr>
        <xdr:cNvPicPr>
          <a:picLocks noChangeAspect="1" noChangeArrowheads="1"/>
        </xdr:cNvPicPr>
      </xdr:nvPicPr>
      <xdr:blipFill>
        <a:blip xmlns:r="http://schemas.openxmlformats.org/officeDocument/2006/relationships" r:embed="rId1" cstate="print"/>
        <a:srcRect/>
        <a:stretch>
          <a:fillRect/>
        </a:stretch>
      </xdr:blipFill>
      <xdr:spPr bwMode="auto">
        <a:xfrm>
          <a:off x="13512016" y="454025"/>
          <a:ext cx="1004147" cy="1296881"/>
        </a:xfrm>
        <a:prstGeom prst="rect">
          <a:avLst/>
        </a:prstGeom>
        <a:noFill/>
        <a:ln w="9525" algn="ctr">
          <a:miter lim="800000"/>
          <a:headEnd/>
          <a:tailEnd/>
        </a:ln>
      </xdr:spPr>
    </xdr:pic>
    <xdr:clientData/>
  </xdr:twoCellAnchor>
  <xdr:twoCellAnchor editAs="oneCell">
    <xdr:from>
      <xdr:col>3</xdr:col>
      <xdr:colOff>110066</xdr:colOff>
      <xdr:row>2</xdr:row>
      <xdr:rowOff>138642</xdr:rowOff>
    </xdr:from>
    <xdr:to>
      <xdr:col>4</xdr:col>
      <xdr:colOff>259080</xdr:colOff>
      <xdr:row>7</xdr:row>
      <xdr:rowOff>82550</xdr:rowOff>
    </xdr:to>
    <xdr:pic>
      <xdr:nvPicPr>
        <xdr:cNvPr id="7" name="Image 6">
          <a:extLst>
            <a:ext uri="{FF2B5EF4-FFF2-40B4-BE49-F238E27FC236}">
              <a16:creationId xmlns:a16="http://schemas.microsoft.com/office/drawing/2014/main" id="{00000000-0008-0000-8200-000007000000}"/>
            </a:ext>
          </a:extLst>
        </xdr:cNvPr>
        <xdr:cNvPicPr/>
      </xdr:nvPicPr>
      <xdr:blipFill>
        <a:blip xmlns:r="http://schemas.openxmlformats.org/officeDocument/2006/relationships" r:embed="rId2"/>
        <a:srcRect/>
        <a:stretch>
          <a:fillRect/>
        </a:stretch>
      </xdr:blipFill>
      <xdr:spPr bwMode="auto">
        <a:xfrm>
          <a:off x="5230706" y="519642"/>
          <a:ext cx="941494" cy="1117388"/>
        </a:xfrm>
        <a:prstGeom prst="rect">
          <a:avLst/>
        </a:prstGeom>
        <a:noFill/>
      </xdr:spPr>
    </xdr:pic>
    <xdr:clientData/>
  </xdr:twoCellAnchor>
  <xdr:twoCellAnchor>
    <xdr:from>
      <xdr:col>13</xdr:col>
      <xdr:colOff>466576</xdr:colOff>
      <xdr:row>2</xdr:row>
      <xdr:rowOff>73025</xdr:rowOff>
    </xdr:from>
    <xdr:to>
      <xdr:col>14</xdr:col>
      <xdr:colOff>678243</xdr:colOff>
      <xdr:row>8</xdr:row>
      <xdr:rowOff>21166</xdr:rowOff>
    </xdr:to>
    <xdr:pic>
      <xdr:nvPicPr>
        <xdr:cNvPr id="8" name="Image 7" descr="Armoirievv">
          <a:extLst>
            <a:ext uri="{FF2B5EF4-FFF2-40B4-BE49-F238E27FC236}">
              <a16:creationId xmlns:a16="http://schemas.microsoft.com/office/drawing/2014/main" id="{00000000-0008-0000-8200-000008000000}"/>
            </a:ext>
          </a:extLst>
        </xdr:cNvPr>
        <xdr:cNvPicPr>
          <a:picLocks noChangeAspect="1" noChangeArrowheads="1"/>
        </xdr:cNvPicPr>
      </xdr:nvPicPr>
      <xdr:blipFill>
        <a:blip xmlns:r="http://schemas.openxmlformats.org/officeDocument/2006/relationships" r:embed="rId1" cstate="print"/>
        <a:srcRect/>
        <a:stretch>
          <a:fillRect/>
        </a:stretch>
      </xdr:blipFill>
      <xdr:spPr bwMode="auto">
        <a:xfrm>
          <a:off x="13512016" y="454025"/>
          <a:ext cx="1004147" cy="1296881"/>
        </a:xfrm>
        <a:prstGeom prst="rect">
          <a:avLst/>
        </a:prstGeom>
        <a:noFill/>
        <a:ln w="9525" algn="ctr">
          <a:miter lim="800000"/>
          <a:headEnd/>
          <a:tailEnd/>
        </a:ln>
      </xdr:spPr>
    </xdr:pic>
    <xdr:clientData/>
  </xdr:twoCellAnchor>
  <xdr:twoCellAnchor editAs="oneCell">
    <xdr:from>
      <xdr:col>3</xdr:col>
      <xdr:colOff>110066</xdr:colOff>
      <xdr:row>2</xdr:row>
      <xdr:rowOff>138642</xdr:rowOff>
    </xdr:from>
    <xdr:to>
      <xdr:col>4</xdr:col>
      <xdr:colOff>259080</xdr:colOff>
      <xdr:row>7</xdr:row>
      <xdr:rowOff>82550</xdr:rowOff>
    </xdr:to>
    <xdr:pic>
      <xdr:nvPicPr>
        <xdr:cNvPr id="9" name="Image 8">
          <a:extLst>
            <a:ext uri="{FF2B5EF4-FFF2-40B4-BE49-F238E27FC236}">
              <a16:creationId xmlns:a16="http://schemas.microsoft.com/office/drawing/2014/main" id="{00000000-0008-0000-8200-000009000000}"/>
            </a:ext>
          </a:extLst>
        </xdr:cNvPr>
        <xdr:cNvPicPr/>
      </xdr:nvPicPr>
      <xdr:blipFill>
        <a:blip xmlns:r="http://schemas.openxmlformats.org/officeDocument/2006/relationships" r:embed="rId2"/>
        <a:srcRect/>
        <a:stretch>
          <a:fillRect/>
        </a:stretch>
      </xdr:blipFill>
      <xdr:spPr bwMode="auto">
        <a:xfrm>
          <a:off x="5230706" y="519642"/>
          <a:ext cx="941494" cy="1117388"/>
        </a:xfrm>
        <a:prstGeom prst="rect">
          <a:avLst/>
        </a:prstGeom>
        <a:noFill/>
      </xdr:spPr>
    </xdr:pic>
    <xdr:clientData/>
  </xdr:twoCellAnchor>
  <xdr:twoCellAnchor>
    <xdr:from>
      <xdr:col>13</xdr:col>
      <xdr:colOff>466576</xdr:colOff>
      <xdr:row>2</xdr:row>
      <xdr:rowOff>73025</xdr:rowOff>
    </xdr:from>
    <xdr:to>
      <xdr:col>14</xdr:col>
      <xdr:colOff>678243</xdr:colOff>
      <xdr:row>8</xdr:row>
      <xdr:rowOff>21166</xdr:rowOff>
    </xdr:to>
    <xdr:pic>
      <xdr:nvPicPr>
        <xdr:cNvPr id="10" name="Image 9" descr="Armoirievv">
          <a:extLst>
            <a:ext uri="{FF2B5EF4-FFF2-40B4-BE49-F238E27FC236}">
              <a16:creationId xmlns:a16="http://schemas.microsoft.com/office/drawing/2014/main" id="{00000000-0008-0000-8200-00000A000000}"/>
            </a:ext>
          </a:extLst>
        </xdr:cNvPr>
        <xdr:cNvPicPr>
          <a:picLocks noChangeAspect="1" noChangeArrowheads="1"/>
        </xdr:cNvPicPr>
      </xdr:nvPicPr>
      <xdr:blipFill>
        <a:blip xmlns:r="http://schemas.openxmlformats.org/officeDocument/2006/relationships" r:embed="rId1" cstate="print"/>
        <a:srcRect/>
        <a:stretch>
          <a:fillRect/>
        </a:stretch>
      </xdr:blipFill>
      <xdr:spPr bwMode="auto">
        <a:xfrm>
          <a:off x="13512016" y="454025"/>
          <a:ext cx="1004147" cy="1296881"/>
        </a:xfrm>
        <a:prstGeom prst="rect">
          <a:avLst/>
        </a:prstGeom>
        <a:noFill/>
        <a:ln w="9525" algn="ctr">
          <a:miter lim="800000"/>
          <a:headEnd/>
          <a:tailEnd/>
        </a:ln>
      </xdr:spPr>
    </xdr:pic>
    <xdr:clientData/>
  </xdr:twoCellAnchor>
  <xdr:twoCellAnchor editAs="oneCell">
    <xdr:from>
      <xdr:col>3</xdr:col>
      <xdr:colOff>110066</xdr:colOff>
      <xdr:row>2</xdr:row>
      <xdr:rowOff>138642</xdr:rowOff>
    </xdr:from>
    <xdr:to>
      <xdr:col>4</xdr:col>
      <xdr:colOff>259080</xdr:colOff>
      <xdr:row>7</xdr:row>
      <xdr:rowOff>82550</xdr:rowOff>
    </xdr:to>
    <xdr:pic>
      <xdr:nvPicPr>
        <xdr:cNvPr id="11" name="Image 10">
          <a:extLst>
            <a:ext uri="{FF2B5EF4-FFF2-40B4-BE49-F238E27FC236}">
              <a16:creationId xmlns:a16="http://schemas.microsoft.com/office/drawing/2014/main" id="{00000000-0008-0000-8200-00000B000000}"/>
            </a:ext>
          </a:extLst>
        </xdr:cNvPr>
        <xdr:cNvPicPr/>
      </xdr:nvPicPr>
      <xdr:blipFill>
        <a:blip xmlns:r="http://schemas.openxmlformats.org/officeDocument/2006/relationships" r:embed="rId2"/>
        <a:srcRect/>
        <a:stretch>
          <a:fillRect/>
        </a:stretch>
      </xdr:blipFill>
      <xdr:spPr bwMode="auto">
        <a:xfrm>
          <a:off x="5230706" y="519642"/>
          <a:ext cx="941494" cy="1117388"/>
        </a:xfrm>
        <a:prstGeom prst="rect">
          <a:avLst/>
        </a:prstGeom>
        <a:noFill/>
      </xdr:spPr>
    </xdr:pic>
    <xdr:clientData/>
  </xdr:twoCellAnchor>
  <xdr:twoCellAnchor>
    <xdr:from>
      <xdr:col>13</xdr:col>
      <xdr:colOff>466576</xdr:colOff>
      <xdr:row>2</xdr:row>
      <xdr:rowOff>73025</xdr:rowOff>
    </xdr:from>
    <xdr:to>
      <xdr:col>14</xdr:col>
      <xdr:colOff>678243</xdr:colOff>
      <xdr:row>8</xdr:row>
      <xdr:rowOff>21166</xdr:rowOff>
    </xdr:to>
    <xdr:pic>
      <xdr:nvPicPr>
        <xdr:cNvPr id="12" name="Image 11" descr="Armoirievv">
          <a:extLst>
            <a:ext uri="{FF2B5EF4-FFF2-40B4-BE49-F238E27FC236}">
              <a16:creationId xmlns:a16="http://schemas.microsoft.com/office/drawing/2014/main" id="{00000000-0008-0000-8200-00000C000000}"/>
            </a:ext>
          </a:extLst>
        </xdr:cNvPr>
        <xdr:cNvPicPr>
          <a:picLocks noChangeAspect="1" noChangeArrowheads="1"/>
        </xdr:cNvPicPr>
      </xdr:nvPicPr>
      <xdr:blipFill>
        <a:blip xmlns:r="http://schemas.openxmlformats.org/officeDocument/2006/relationships" r:embed="rId1" cstate="print"/>
        <a:srcRect/>
        <a:stretch>
          <a:fillRect/>
        </a:stretch>
      </xdr:blipFill>
      <xdr:spPr bwMode="auto">
        <a:xfrm>
          <a:off x="13512016" y="454025"/>
          <a:ext cx="1004147" cy="1296881"/>
        </a:xfrm>
        <a:prstGeom prst="rect">
          <a:avLst/>
        </a:prstGeom>
        <a:noFill/>
        <a:ln w="9525" algn="ctr">
          <a:miter lim="800000"/>
          <a:headEnd/>
          <a:tailEnd/>
        </a:ln>
      </xdr:spPr>
    </xdr:pic>
    <xdr:clientData/>
  </xdr:twoCellAnchor>
  <xdr:twoCellAnchor editAs="oneCell">
    <xdr:from>
      <xdr:col>3</xdr:col>
      <xdr:colOff>110066</xdr:colOff>
      <xdr:row>2</xdr:row>
      <xdr:rowOff>138642</xdr:rowOff>
    </xdr:from>
    <xdr:to>
      <xdr:col>4</xdr:col>
      <xdr:colOff>259080</xdr:colOff>
      <xdr:row>7</xdr:row>
      <xdr:rowOff>82550</xdr:rowOff>
    </xdr:to>
    <xdr:pic>
      <xdr:nvPicPr>
        <xdr:cNvPr id="13" name="Image 12">
          <a:extLst>
            <a:ext uri="{FF2B5EF4-FFF2-40B4-BE49-F238E27FC236}">
              <a16:creationId xmlns:a16="http://schemas.microsoft.com/office/drawing/2014/main" id="{00000000-0008-0000-8200-00000D000000}"/>
            </a:ext>
          </a:extLst>
        </xdr:cNvPr>
        <xdr:cNvPicPr/>
      </xdr:nvPicPr>
      <xdr:blipFill>
        <a:blip xmlns:r="http://schemas.openxmlformats.org/officeDocument/2006/relationships" r:embed="rId2"/>
        <a:srcRect/>
        <a:stretch>
          <a:fillRect/>
        </a:stretch>
      </xdr:blipFill>
      <xdr:spPr bwMode="auto">
        <a:xfrm>
          <a:off x="5230706" y="519642"/>
          <a:ext cx="941494" cy="1117388"/>
        </a:xfrm>
        <a:prstGeom prst="rect">
          <a:avLst/>
        </a:prstGeom>
        <a:noFill/>
      </xdr:spPr>
    </xdr:pic>
    <xdr:clientData/>
  </xdr:twoCellAnchor>
</xdr:wsDr>
</file>

<file path=xl/drawings/drawing132.xml><?xml version="1.0" encoding="utf-8"?>
<xdr:wsDr xmlns:xdr="http://schemas.openxmlformats.org/drawingml/2006/spreadsheetDrawing" xmlns:a="http://schemas.openxmlformats.org/drawingml/2006/main">
  <xdr:twoCellAnchor>
    <xdr:from>
      <xdr:col>13</xdr:col>
      <xdr:colOff>348194</xdr:colOff>
      <xdr:row>2</xdr:row>
      <xdr:rowOff>44450</xdr:rowOff>
    </xdr:from>
    <xdr:to>
      <xdr:col>15</xdr:col>
      <xdr:colOff>57151</xdr:colOff>
      <xdr:row>6</xdr:row>
      <xdr:rowOff>139929</xdr:rowOff>
    </xdr:to>
    <xdr:pic>
      <xdr:nvPicPr>
        <xdr:cNvPr id="2" name="Image 1" descr="Armoirievv">
          <a:extLst>
            <a:ext uri="{FF2B5EF4-FFF2-40B4-BE49-F238E27FC236}">
              <a16:creationId xmlns:a16="http://schemas.microsoft.com/office/drawing/2014/main" id="{00000000-0008-0000-8300-000002000000}"/>
            </a:ext>
          </a:extLst>
        </xdr:cNvPr>
        <xdr:cNvPicPr>
          <a:picLocks noChangeAspect="1" noChangeArrowheads="1"/>
        </xdr:cNvPicPr>
      </xdr:nvPicPr>
      <xdr:blipFill>
        <a:blip xmlns:r="http://schemas.openxmlformats.org/officeDocument/2006/relationships" r:embed="rId1" cstate="print"/>
        <a:srcRect/>
        <a:stretch>
          <a:fillRect/>
        </a:stretch>
      </xdr:blipFill>
      <xdr:spPr bwMode="auto">
        <a:xfrm>
          <a:off x="10886654" y="425450"/>
          <a:ext cx="1011977" cy="1093699"/>
        </a:xfrm>
        <a:prstGeom prst="rect">
          <a:avLst/>
        </a:prstGeom>
        <a:noFill/>
        <a:ln w="9525" algn="ctr">
          <a:miter lim="800000"/>
          <a:headEnd/>
          <a:tailEnd/>
        </a:ln>
      </xdr:spPr>
    </xdr:pic>
    <xdr:clientData/>
  </xdr:twoCellAnchor>
  <xdr:twoCellAnchor editAs="oneCell">
    <xdr:from>
      <xdr:col>3</xdr:col>
      <xdr:colOff>110066</xdr:colOff>
      <xdr:row>2</xdr:row>
      <xdr:rowOff>138642</xdr:rowOff>
    </xdr:from>
    <xdr:to>
      <xdr:col>4</xdr:col>
      <xdr:colOff>495300</xdr:colOff>
      <xdr:row>6</xdr:row>
      <xdr:rowOff>6350</xdr:rowOff>
    </xdr:to>
    <xdr:pic>
      <xdr:nvPicPr>
        <xdr:cNvPr id="3" name="Image 2">
          <a:extLst>
            <a:ext uri="{FF2B5EF4-FFF2-40B4-BE49-F238E27FC236}">
              <a16:creationId xmlns:a16="http://schemas.microsoft.com/office/drawing/2014/main" id="{00000000-0008-0000-8300-000003000000}"/>
            </a:ext>
          </a:extLst>
        </xdr:cNvPr>
        <xdr:cNvPicPr/>
      </xdr:nvPicPr>
      <xdr:blipFill>
        <a:blip xmlns:r="http://schemas.openxmlformats.org/officeDocument/2006/relationships" r:embed="rId2"/>
        <a:srcRect/>
        <a:stretch>
          <a:fillRect/>
        </a:stretch>
      </xdr:blipFill>
      <xdr:spPr bwMode="auto">
        <a:xfrm>
          <a:off x="4887806" y="519642"/>
          <a:ext cx="941494" cy="865928"/>
        </a:xfrm>
        <a:prstGeom prst="rect">
          <a:avLst/>
        </a:prstGeom>
        <a:noFill/>
      </xdr:spPr>
    </xdr:pic>
    <xdr:clientData/>
  </xdr:twoCellAnchor>
  <xdr:twoCellAnchor>
    <xdr:from>
      <xdr:col>13</xdr:col>
      <xdr:colOff>348194</xdr:colOff>
      <xdr:row>2</xdr:row>
      <xdr:rowOff>44450</xdr:rowOff>
    </xdr:from>
    <xdr:to>
      <xdr:col>15</xdr:col>
      <xdr:colOff>57151</xdr:colOff>
      <xdr:row>6</xdr:row>
      <xdr:rowOff>139929</xdr:rowOff>
    </xdr:to>
    <xdr:pic>
      <xdr:nvPicPr>
        <xdr:cNvPr id="4" name="Image 3" descr="Armoirievv">
          <a:extLst>
            <a:ext uri="{FF2B5EF4-FFF2-40B4-BE49-F238E27FC236}">
              <a16:creationId xmlns:a16="http://schemas.microsoft.com/office/drawing/2014/main" id="{00000000-0008-0000-8300-000004000000}"/>
            </a:ext>
          </a:extLst>
        </xdr:cNvPr>
        <xdr:cNvPicPr>
          <a:picLocks noChangeAspect="1" noChangeArrowheads="1"/>
        </xdr:cNvPicPr>
      </xdr:nvPicPr>
      <xdr:blipFill>
        <a:blip xmlns:r="http://schemas.openxmlformats.org/officeDocument/2006/relationships" r:embed="rId1" cstate="print"/>
        <a:srcRect/>
        <a:stretch>
          <a:fillRect/>
        </a:stretch>
      </xdr:blipFill>
      <xdr:spPr bwMode="auto">
        <a:xfrm>
          <a:off x="10886654" y="425450"/>
          <a:ext cx="1011977" cy="1093699"/>
        </a:xfrm>
        <a:prstGeom prst="rect">
          <a:avLst/>
        </a:prstGeom>
        <a:noFill/>
        <a:ln w="9525" algn="ctr">
          <a:miter lim="800000"/>
          <a:headEnd/>
          <a:tailEnd/>
        </a:ln>
      </xdr:spPr>
    </xdr:pic>
    <xdr:clientData/>
  </xdr:twoCellAnchor>
  <xdr:twoCellAnchor editAs="oneCell">
    <xdr:from>
      <xdr:col>3</xdr:col>
      <xdr:colOff>110066</xdr:colOff>
      <xdr:row>2</xdr:row>
      <xdr:rowOff>138642</xdr:rowOff>
    </xdr:from>
    <xdr:to>
      <xdr:col>4</xdr:col>
      <xdr:colOff>495300</xdr:colOff>
      <xdr:row>6</xdr:row>
      <xdr:rowOff>6350</xdr:rowOff>
    </xdr:to>
    <xdr:pic>
      <xdr:nvPicPr>
        <xdr:cNvPr id="5" name="Image 4">
          <a:extLst>
            <a:ext uri="{FF2B5EF4-FFF2-40B4-BE49-F238E27FC236}">
              <a16:creationId xmlns:a16="http://schemas.microsoft.com/office/drawing/2014/main" id="{00000000-0008-0000-8300-000005000000}"/>
            </a:ext>
          </a:extLst>
        </xdr:cNvPr>
        <xdr:cNvPicPr/>
      </xdr:nvPicPr>
      <xdr:blipFill>
        <a:blip xmlns:r="http://schemas.openxmlformats.org/officeDocument/2006/relationships" r:embed="rId2"/>
        <a:srcRect/>
        <a:stretch>
          <a:fillRect/>
        </a:stretch>
      </xdr:blipFill>
      <xdr:spPr bwMode="auto">
        <a:xfrm>
          <a:off x="4887806" y="519642"/>
          <a:ext cx="941494" cy="865928"/>
        </a:xfrm>
        <a:prstGeom prst="rect">
          <a:avLst/>
        </a:prstGeom>
        <a:noFill/>
      </xdr:spPr>
    </xdr:pic>
    <xdr:clientData/>
  </xdr:twoCellAnchor>
  <xdr:twoCellAnchor>
    <xdr:from>
      <xdr:col>13</xdr:col>
      <xdr:colOff>348194</xdr:colOff>
      <xdr:row>2</xdr:row>
      <xdr:rowOff>44450</xdr:rowOff>
    </xdr:from>
    <xdr:to>
      <xdr:col>15</xdr:col>
      <xdr:colOff>57151</xdr:colOff>
      <xdr:row>6</xdr:row>
      <xdr:rowOff>139929</xdr:rowOff>
    </xdr:to>
    <xdr:pic>
      <xdr:nvPicPr>
        <xdr:cNvPr id="6" name="Image 1" descr="Armoirievv">
          <a:extLst>
            <a:ext uri="{FF2B5EF4-FFF2-40B4-BE49-F238E27FC236}">
              <a16:creationId xmlns:a16="http://schemas.microsoft.com/office/drawing/2014/main" id="{00000000-0008-0000-8300-000006000000}"/>
            </a:ext>
          </a:extLst>
        </xdr:cNvPr>
        <xdr:cNvPicPr>
          <a:picLocks noChangeAspect="1" noChangeArrowheads="1"/>
        </xdr:cNvPicPr>
      </xdr:nvPicPr>
      <xdr:blipFill>
        <a:blip xmlns:r="http://schemas.openxmlformats.org/officeDocument/2006/relationships" r:embed="rId1" cstate="print"/>
        <a:srcRect/>
        <a:stretch>
          <a:fillRect/>
        </a:stretch>
      </xdr:blipFill>
      <xdr:spPr bwMode="auto">
        <a:xfrm>
          <a:off x="10886654" y="425450"/>
          <a:ext cx="1011977" cy="1093699"/>
        </a:xfrm>
        <a:prstGeom prst="rect">
          <a:avLst/>
        </a:prstGeom>
        <a:noFill/>
        <a:ln w="9525" algn="ctr">
          <a:miter lim="800000"/>
          <a:headEnd/>
          <a:tailEnd/>
        </a:ln>
      </xdr:spPr>
    </xdr:pic>
    <xdr:clientData/>
  </xdr:twoCellAnchor>
  <xdr:twoCellAnchor editAs="oneCell">
    <xdr:from>
      <xdr:col>3</xdr:col>
      <xdr:colOff>110066</xdr:colOff>
      <xdr:row>2</xdr:row>
      <xdr:rowOff>138642</xdr:rowOff>
    </xdr:from>
    <xdr:to>
      <xdr:col>4</xdr:col>
      <xdr:colOff>495300</xdr:colOff>
      <xdr:row>6</xdr:row>
      <xdr:rowOff>6350</xdr:rowOff>
    </xdr:to>
    <xdr:pic>
      <xdr:nvPicPr>
        <xdr:cNvPr id="7" name="Image 6">
          <a:extLst>
            <a:ext uri="{FF2B5EF4-FFF2-40B4-BE49-F238E27FC236}">
              <a16:creationId xmlns:a16="http://schemas.microsoft.com/office/drawing/2014/main" id="{00000000-0008-0000-8300-000007000000}"/>
            </a:ext>
          </a:extLst>
        </xdr:cNvPr>
        <xdr:cNvPicPr/>
      </xdr:nvPicPr>
      <xdr:blipFill>
        <a:blip xmlns:r="http://schemas.openxmlformats.org/officeDocument/2006/relationships" r:embed="rId2"/>
        <a:srcRect/>
        <a:stretch>
          <a:fillRect/>
        </a:stretch>
      </xdr:blipFill>
      <xdr:spPr bwMode="auto">
        <a:xfrm>
          <a:off x="4887806" y="519642"/>
          <a:ext cx="941494" cy="865928"/>
        </a:xfrm>
        <a:prstGeom prst="rect">
          <a:avLst/>
        </a:prstGeom>
        <a:noFill/>
      </xdr:spPr>
    </xdr:pic>
    <xdr:clientData/>
  </xdr:twoCellAnchor>
  <xdr:twoCellAnchor>
    <xdr:from>
      <xdr:col>13</xdr:col>
      <xdr:colOff>348194</xdr:colOff>
      <xdr:row>2</xdr:row>
      <xdr:rowOff>44450</xdr:rowOff>
    </xdr:from>
    <xdr:to>
      <xdr:col>15</xdr:col>
      <xdr:colOff>57151</xdr:colOff>
      <xdr:row>6</xdr:row>
      <xdr:rowOff>139929</xdr:rowOff>
    </xdr:to>
    <xdr:pic>
      <xdr:nvPicPr>
        <xdr:cNvPr id="8" name="Image 7" descr="Armoirievv">
          <a:extLst>
            <a:ext uri="{FF2B5EF4-FFF2-40B4-BE49-F238E27FC236}">
              <a16:creationId xmlns:a16="http://schemas.microsoft.com/office/drawing/2014/main" id="{00000000-0008-0000-8300-000008000000}"/>
            </a:ext>
          </a:extLst>
        </xdr:cNvPr>
        <xdr:cNvPicPr>
          <a:picLocks noChangeAspect="1" noChangeArrowheads="1"/>
        </xdr:cNvPicPr>
      </xdr:nvPicPr>
      <xdr:blipFill>
        <a:blip xmlns:r="http://schemas.openxmlformats.org/officeDocument/2006/relationships" r:embed="rId1" cstate="print"/>
        <a:srcRect/>
        <a:stretch>
          <a:fillRect/>
        </a:stretch>
      </xdr:blipFill>
      <xdr:spPr bwMode="auto">
        <a:xfrm>
          <a:off x="10886654" y="425450"/>
          <a:ext cx="1011977" cy="1093699"/>
        </a:xfrm>
        <a:prstGeom prst="rect">
          <a:avLst/>
        </a:prstGeom>
        <a:noFill/>
        <a:ln w="9525" algn="ctr">
          <a:miter lim="800000"/>
          <a:headEnd/>
          <a:tailEnd/>
        </a:ln>
      </xdr:spPr>
    </xdr:pic>
    <xdr:clientData/>
  </xdr:twoCellAnchor>
  <xdr:twoCellAnchor editAs="oneCell">
    <xdr:from>
      <xdr:col>3</xdr:col>
      <xdr:colOff>110066</xdr:colOff>
      <xdr:row>2</xdr:row>
      <xdr:rowOff>138642</xdr:rowOff>
    </xdr:from>
    <xdr:to>
      <xdr:col>4</xdr:col>
      <xdr:colOff>495300</xdr:colOff>
      <xdr:row>6</xdr:row>
      <xdr:rowOff>6350</xdr:rowOff>
    </xdr:to>
    <xdr:pic>
      <xdr:nvPicPr>
        <xdr:cNvPr id="9" name="Image 8">
          <a:extLst>
            <a:ext uri="{FF2B5EF4-FFF2-40B4-BE49-F238E27FC236}">
              <a16:creationId xmlns:a16="http://schemas.microsoft.com/office/drawing/2014/main" id="{00000000-0008-0000-8300-000009000000}"/>
            </a:ext>
          </a:extLst>
        </xdr:cNvPr>
        <xdr:cNvPicPr/>
      </xdr:nvPicPr>
      <xdr:blipFill>
        <a:blip xmlns:r="http://schemas.openxmlformats.org/officeDocument/2006/relationships" r:embed="rId2"/>
        <a:srcRect/>
        <a:stretch>
          <a:fillRect/>
        </a:stretch>
      </xdr:blipFill>
      <xdr:spPr bwMode="auto">
        <a:xfrm>
          <a:off x="4887806" y="519642"/>
          <a:ext cx="941494" cy="865928"/>
        </a:xfrm>
        <a:prstGeom prst="rect">
          <a:avLst/>
        </a:prstGeom>
        <a:noFill/>
      </xdr:spPr>
    </xdr:pic>
    <xdr:clientData/>
  </xdr:twoCellAnchor>
  <xdr:twoCellAnchor>
    <xdr:from>
      <xdr:col>13</xdr:col>
      <xdr:colOff>348194</xdr:colOff>
      <xdr:row>2</xdr:row>
      <xdr:rowOff>44450</xdr:rowOff>
    </xdr:from>
    <xdr:to>
      <xdr:col>15</xdr:col>
      <xdr:colOff>57151</xdr:colOff>
      <xdr:row>6</xdr:row>
      <xdr:rowOff>139929</xdr:rowOff>
    </xdr:to>
    <xdr:pic>
      <xdr:nvPicPr>
        <xdr:cNvPr id="10" name="Image 9" descr="Armoirievv">
          <a:extLst>
            <a:ext uri="{FF2B5EF4-FFF2-40B4-BE49-F238E27FC236}">
              <a16:creationId xmlns:a16="http://schemas.microsoft.com/office/drawing/2014/main" id="{00000000-0008-0000-8300-00000A000000}"/>
            </a:ext>
          </a:extLst>
        </xdr:cNvPr>
        <xdr:cNvPicPr>
          <a:picLocks noChangeAspect="1" noChangeArrowheads="1"/>
        </xdr:cNvPicPr>
      </xdr:nvPicPr>
      <xdr:blipFill>
        <a:blip xmlns:r="http://schemas.openxmlformats.org/officeDocument/2006/relationships" r:embed="rId1" cstate="print"/>
        <a:srcRect/>
        <a:stretch>
          <a:fillRect/>
        </a:stretch>
      </xdr:blipFill>
      <xdr:spPr bwMode="auto">
        <a:xfrm>
          <a:off x="10886654" y="425450"/>
          <a:ext cx="1011977" cy="1093699"/>
        </a:xfrm>
        <a:prstGeom prst="rect">
          <a:avLst/>
        </a:prstGeom>
        <a:noFill/>
        <a:ln w="9525" algn="ctr">
          <a:miter lim="800000"/>
          <a:headEnd/>
          <a:tailEnd/>
        </a:ln>
      </xdr:spPr>
    </xdr:pic>
    <xdr:clientData/>
  </xdr:twoCellAnchor>
  <xdr:twoCellAnchor editAs="oneCell">
    <xdr:from>
      <xdr:col>3</xdr:col>
      <xdr:colOff>110066</xdr:colOff>
      <xdr:row>2</xdr:row>
      <xdr:rowOff>138642</xdr:rowOff>
    </xdr:from>
    <xdr:to>
      <xdr:col>4</xdr:col>
      <xdr:colOff>495300</xdr:colOff>
      <xdr:row>6</xdr:row>
      <xdr:rowOff>6350</xdr:rowOff>
    </xdr:to>
    <xdr:pic>
      <xdr:nvPicPr>
        <xdr:cNvPr id="11" name="Image 10">
          <a:extLst>
            <a:ext uri="{FF2B5EF4-FFF2-40B4-BE49-F238E27FC236}">
              <a16:creationId xmlns:a16="http://schemas.microsoft.com/office/drawing/2014/main" id="{00000000-0008-0000-8300-00000B000000}"/>
            </a:ext>
          </a:extLst>
        </xdr:cNvPr>
        <xdr:cNvPicPr/>
      </xdr:nvPicPr>
      <xdr:blipFill>
        <a:blip xmlns:r="http://schemas.openxmlformats.org/officeDocument/2006/relationships" r:embed="rId2"/>
        <a:srcRect/>
        <a:stretch>
          <a:fillRect/>
        </a:stretch>
      </xdr:blipFill>
      <xdr:spPr bwMode="auto">
        <a:xfrm>
          <a:off x="4887806" y="519642"/>
          <a:ext cx="941494" cy="865928"/>
        </a:xfrm>
        <a:prstGeom prst="rect">
          <a:avLst/>
        </a:prstGeom>
        <a:noFill/>
      </xdr:spPr>
    </xdr:pic>
    <xdr:clientData/>
  </xdr:twoCellAnchor>
</xdr:wsDr>
</file>

<file path=xl/drawings/drawing133.xml><?xml version="1.0" encoding="utf-8"?>
<xdr:wsDr xmlns:xdr="http://schemas.openxmlformats.org/drawingml/2006/spreadsheetDrawing" xmlns:a="http://schemas.openxmlformats.org/drawingml/2006/main">
  <xdr:twoCellAnchor>
    <xdr:from>
      <xdr:col>13</xdr:col>
      <xdr:colOff>466576</xdr:colOff>
      <xdr:row>2</xdr:row>
      <xdr:rowOff>73025</xdr:rowOff>
    </xdr:from>
    <xdr:to>
      <xdr:col>14</xdr:col>
      <xdr:colOff>678243</xdr:colOff>
      <xdr:row>8</xdr:row>
      <xdr:rowOff>21166</xdr:rowOff>
    </xdr:to>
    <xdr:pic>
      <xdr:nvPicPr>
        <xdr:cNvPr id="2" name="Image 1" descr="Armoirievv">
          <a:extLst>
            <a:ext uri="{FF2B5EF4-FFF2-40B4-BE49-F238E27FC236}">
              <a16:creationId xmlns:a16="http://schemas.microsoft.com/office/drawing/2014/main" id="{00000000-0008-0000-8400-000002000000}"/>
            </a:ext>
          </a:extLst>
        </xdr:cNvPr>
        <xdr:cNvPicPr>
          <a:picLocks noChangeAspect="1" noChangeArrowheads="1"/>
        </xdr:cNvPicPr>
      </xdr:nvPicPr>
      <xdr:blipFill>
        <a:blip xmlns:r="http://schemas.openxmlformats.org/officeDocument/2006/relationships" r:embed="rId1" cstate="print"/>
        <a:srcRect/>
        <a:stretch>
          <a:fillRect/>
        </a:stretch>
      </xdr:blipFill>
      <xdr:spPr bwMode="auto">
        <a:xfrm>
          <a:off x="13512016" y="454025"/>
          <a:ext cx="1004147" cy="1296881"/>
        </a:xfrm>
        <a:prstGeom prst="rect">
          <a:avLst/>
        </a:prstGeom>
        <a:noFill/>
        <a:ln w="9525" algn="ctr">
          <a:miter lim="800000"/>
          <a:headEnd/>
          <a:tailEnd/>
        </a:ln>
      </xdr:spPr>
    </xdr:pic>
    <xdr:clientData/>
  </xdr:twoCellAnchor>
  <xdr:twoCellAnchor editAs="oneCell">
    <xdr:from>
      <xdr:col>3</xdr:col>
      <xdr:colOff>110066</xdr:colOff>
      <xdr:row>2</xdr:row>
      <xdr:rowOff>138642</xdr:rowOff>
    </xdr:from>
    <xdr:to>
      <xdr:col>4</xdr:col>
      <xdr:colOff>259080</xdr:colOff>
      <xdr:row>7</xdr:row>
      <xdr:rowOff>82550</xdr:rowOff>
    </xdr:to>
    <xdr:pic>
      <xdr:nvPicPr>
        <xdr:cNvPr id="3" name="Image 2">
          <a:extLst>
            <a:ext uri="{FF2B5EF4-FFF2-40B4-BE49-F238E27FC236}">
              <a16:creationId xmlns:a16="http://schemas.microsoft.com/office/drawing/2014/main" id="{00000000-0008-0000-8400-000003000000}"/>
            </a:ext>
          </a:extLst>
        </xdr:cNvPr>
        <xdr:cNvPicPr/>
      </xdr:nvPicPr>
      <xdr:blipFill>
        <a:blip xmlns:r="http://schemas.openxmlformats.org/officeDocument/2006/relationships" r:embed="rId2"/>
        <a:srcRect/>
        <a:stretch>
          <a:fillRect/>
        </a:stretch>
      </xdr:blipFill>
      <xdr:spPr bwMode="auto">
        <a:xfrm>
          <a:off x="5230706" y="519642"/>
          <a:ext cx="941494" cy="1117388"/>
        </a:xfrm>
        <a:prstGeom prst="rect">
          <a:avLst/>
        </a:prstGeom>
        <a:noFill/>
      </xdr:spPr>
    </xdr:pic>
    <xdr:clientData/>
  </xdr:twoCellAnchor>
  <xdr:twoCellAnchor>
    <xdr:from>
      <xdr:col>13</xdr:col>
      <xdr:colOff>466576</xdr:colOff>
      <xdr:row>2</xdr:row>
      <xdr:rowOff>73025</xdr:rowOff>
    </xdr:from>
    <xdr:to>
      <xdr:col>14</xdr:col>
      <xdr:colOff>678243</xdr:colOff>
      <xdr:row>8</xdr:row>
      <xdr:rowOff>21166</xdr:rowOff>
    </xdr:to>
    <xdr:pic>
      <xdr:nvPicPr>
        <xdr:cNvPr id="4" name="Image 3" descr="Armoirievv">
          <a:extLst>
            <a:ext uri="{FF2B5EF4-FFF2-40B4-BE49-F238E27FC236}">
              <a16:creationId xmlns:a16="http://schemas.microsoft.com/office/drawing/2014/main" id="{00000000-0008-0000-8400-000004000000}"/>
            </a:ext>
          </a:extLst>
        </xdr:cNvPr>
        <xdr:cNvPicPr>
          <a:picLocks noChangeAspect="1" noChangeArrowheads="1"/>
        </xdr:cNvPicPr>
      </xdr:nvPicPr>
      <xdr:blipFill>
        <a:blip xmlns:r="http://schemas.openxmlformats.org/officeDocument/2006/relationships" r:embed="rId1" cstate="print"/>
        <a:srcRect/>
        <a:stretch>
          <a:fillRect/>
        </a:stretch>
      </xdr:blipFill>
      <xdr:spPr bwMode="auto">
        <a:xfrm>
          <a:off x="13512016" y="454025"/>
          <a:ext cx="1004147" cy="1296881"/>
        </a:xfrm>
        <a:prstGeom prst="rect">
          <a:avLst/>
        </a:prstGeom>
        <a:noFill/>
        <a:ln w="9525" algn="ctr">
          <a:miter lim="800000"/>
          <a:headEnd/>
          <a:tailEnd/>
        </a:ln>
      </xdr:spPr>
    </xdr:pic>
    <xdr:clientData/>
  </xdr:twoCellAnchor>
  <xdr:twoCellAnchor editAs="oneCell">
    <xdr:from>
      <xdr:col>3</xdr:col>
      <xdr:colOff>110066</xdr:colOff>
      <xdr:row>2</xdr:row>
      <xdr:rowOff>138642</xdr:rowOff>
    </xdr:from>
    <xdr:to>
      <xdr:col>4</xdr:col>
      <xdr:colOff>259080</xdr:colOff>
      <xdr:row>7</xdr:row>
      <xdr:rowOff>82550</xdr:rowOff>
    </xdr:to>
    <xdr:pic>
      <xdr:nvPicPr>
        <xdr:cNvPr id="5" name="Image 4">
          <a:extLst>
            <a:ext uri="{FF2B5EF4-FFF2-40B4-BE49-F238E27FC236}">
              <a16:creationId xmlns:a16="http://schemas.microsoft.com/office/drawing/2014/main" id="{00000000-0008-0000-8400-000005000000}"/>
            </a:ext>
          </a:extLst>
        </xdr:cNvPr>
        <xdr:cNvPicPr/>
      </xdr:nvPicPr>
      <xdr:blipFill>
        <a:blip xmlns:r="http://schemas.openxmlformats.org/officeDocument/2006/relationships" r:embed="rId2"/>
        <a:srcRect/>
        <a:stretch>
          <a:fillRect/>
        </a:stretch>
      </xdr:blipFill>
      <xdr:spPr bwMode="auto">
        <a:xfrm>
          <a:off x="5230706" y="519642"/>
          <a:ext cx="941494" cy="1117388"/>
        </a:xfrm>
        <a:prstGeom prst="rect">
          <a:avLst/>
        </a:prstGeom>
        <a:noFill/>
      </xdr:spPr>
    </xdr:pic>
    <xdr:clientData/>
  </xdr:twoCellAnchor>
  <xdr:twoCellAnchor>
    <xdr:from>
      <xdr:col>13</xdr:col>
      <xdr:colOff>466576</xdr:colOff>
      <xdr:row>2</xdr:row>
      <xdr:rowOff>73025</xdr:rowOff>
    </xdr:from>
    <xdr:to>
      <xdr:col>14</xdr:col>
      <xdr:colOff>678243</xdr:colOff>
      <xdr:row>8</xdr:row>
      <xdr:rowOff>21166</xdr:rowOff>
    </xdr:to>
    <xdr:pic>
      <xdr:nvPicPr>
        <xdr:cNvPr id="6" name="Image 5" descr="Armoirievv">
          <a:extLst>
            <a:ext uri="{FF2B5EF4-FFF2-40B4-BE49-F238E27FC236}">
              <a16:creationId xmlns:a16="http://schemas.microsoft.com/office/drawing/2014/main" id="{00000000-0008-0000-8400-000006000000}"/>
            </a:ext>
          </a:extLst>
        </xdr:cNvPr>
        <xdr:cNvPicPr>
          <a:picLocks noChangeAspect="1" noChangeArrowheads="1"/>
        </xdr:cNvPicPr>
      </xdr:nvPicPr>
      <xdr:blipFill>
        <a:blip xmlns:r="http://schemas.openxmlformats.org/officeDocument/2006/relationships" r:embed="rId1" cstate="print"/>
        <a:srcRect/>
        <a:stretch>
          <a:fillRect/>
        </a:stretch>
      </xdr:blipFill>
      <xdr:spPr bwMode="auto">
        <a:xfrm>
          <a:off x="13512016" y="454025"/>
          <a:ext cx="1004147" cy="1296881"/>
        </a:xfrm>
        <a:prstGeom prst="rect">
          <a:avLst/>
        </a:prstGeom>
        <a:noFill/>
        <a:ln w="9525" algn="ctr">
          <a:miter lim="800000"/>
          <a:headEnd/>
          <a:tailEnd/>
        </a:ln>
      </xdr:spPr>
    </xdr:pic>
    <xdr:clientData/>
  </xdr:twoCellAnchor>
  <xdr:twoCellAnchor editAs="oneCell">
    <xdr:from>
      <xdr:col>3</xdr:col>
      <xdr:colOff>110066</xdr:colOff>
      <xdr:row>2</xdr:row>
      <xdr:rowOff>138642</xdr:rowOff>
    </xdr:from>
    <xdr:to>
      <xdr:col>4</xdr:col>
      <xdr:colOff>259080</xdr:colOff>
      <xdr:row>7</xdr:row>
      <xdr:rowOff>82550</xdr:rowOff>
    </xdr:to>
    <xdr:pic>
      <xdr:nvPicPr>
        <xdr:cNvPr id="7" name="Image 6">
          <a:extLst>
            <a:ext uri="{FF2B5EF4-FFF2-40B4-BE49-F238E27FC236}">
              <a16:creationId xmlns:a16="http://schemas.microsoft.com/office/drawing/2014/main" id="{00000000-0008-0000-8400-000007000000}"/>
            </a:ext>
          </a:extLst>
        </xdr:cNvPr>
        <xdr:cNvPicPr/>
      </xdr:nvPicPr>
      <xdr:blipFill>
        <a:blip xmlns:r="http://schemas.openxmlformats.org/officeDocument/2006/relationships" r:embed="rId2"/>
        <a:srcRect/>
        <a:stretch>
          <a:fillRect/>
        </a:stretch>
      </xdr:blipFill>
      <xdr:spPr bwMode="auto">
        <a:xfrm>
          <a:off x="5230706" y="519642"/>
          <a:ext cx="941494" cy="1117388"/>
        </a:xfrm>
        <a:prstGeom prst="rect">
          <a:avLst/>
        </a:prstGeom>
        <a:noFill/>
      </xdr:spPr>
    </xdr:pic>
    <xdr:clientData/>
  </xdr:twoCellAnchor>
  <xdr:twoCellAnchor>
    <xdr:from>
      <xdr:col>13</xdr:col>
      <xdr:colOff>466576</xdr:colOff>
      <xdr:row>2</xdr:row>
      <xdr:rowOff>73025</xdr:rowOff>
    </xdr:from>
    <xdr:to>
      <xdr:col>14</xdr:col>
      <xdr:colOff>678243</xdr:colOff>
      <xdr:row>8</xdr:row>
      <xdr:rowOff>21166</xdr:rowOff>
    </xdr:to>
    <xdr:pic>
      <xdr:nvPicPr>
        <xdr:cNvPr id="8" name="Image 7" descr="Armoirievv">
          <a:extLst>
            <a:ext uri="{FF2B5EF4-FFF2-40B4-BE49-F238E27FC236}">
              <a16:creationId xmlns:a16="http://schemas.microsoft.com/office/drawing/2014/main" id="{00000000-0008-0000-8400-000008000000}"/>
            </a:ext>
          </a:extLst>
        </xdr:cNvPr>
        <xdr:cNvPicPr>
          <a:picLocks noChangeAspect="1" noChangeArrowheads="1"/>
        </xdr:cNvPicPr>
      </xdr:nvPicPr>
      <xdr:blipFill>
        <a:blip xmlns:r="http://schemas.openxmlformats.org/officeDocument/2006/relationships" r:embed="rId1" cstate="print"/>
        <a:srcRect/>
        <a:stretch>
          <a:fillRect/>
        </a:stretch>
      </xdr:blipFill>
      <xdr:spPr bwMode="auto">
        <a:xfrm>
          <a:off x="13512016" y="454025"/>
          <a:ext cx="1004147" cy="1296881"/>
        </a:xfrm>
        <a:prstGeom prst="rect">
          <a:avLst/>
        </a:prstGeom>
        <a:noFill/>
        <a:ln w="9525" algn="ctr">
          <a:miter lim="800000"/>
          <a:headEnd/>
          <a:tailEnd/>
        </a:ln>
      </xdr:spPr>
    </xdr:pic>
    <xdr:clientData/>
  </xdr:twoCellAnchor>
  <xdr:twoCellAnchor editAs="oneCell">
    <xdr:from>
      <xdr:col>3</xdr:col>
      <xdr:colOff>110066</xdr:colOff>
      <xdr:row>2</xdr:row>
      <xdr:rowOff>138642</xdr:rowOff>
    </xdr:from>
    <xdr:to>
      <xdr:col>4</xdr:col>
      <xdr:colOff>259080</xdr:colOff>
      <xdr:row>7</xdr:row>
      <xdr:rowOff>82550</xdr:rowOff>
    </xdr:to>
    <xdr:pic>
      <xdr:nvPicPr>
        <xdr:cNvPr id="9" name="Image 8">
          <a:extLst>
            <a:ext uri="{FF2B5EF4-FFF2-40B4-BE49-F238E27FC236}">
              <a16:creationId xmlns:a16="http://schemas.microsoft.com/office/drawing/2014/main" id="{00000000-0008-0000-8400-000009000000}"/>
            </a:ext>
          </a:extLst>
        </xdr:cNvPr>
        <xdr:cNvPicPr/>
      </xdr:nvPicPr>
      <xdr:blipFill>
        <a:blip xmlns:r="http://schemas.openxmlformats.org/officeDocument/2006/relationships" r:embed="rId2"/>
        <a:srcRect/>
        <a:stretch>
          <a:fillRect/>
        </a:stretch>
      </xdr:blipFill>
      <xdr:spPr bwMode="auto">
        <a:xfrm>
          <a:off x="5230706" y="519642"/>
          <a:ext cx="941494" cy="1117388"/>
        </a:xfrm>
        <a:prstGeom prst="rect">
          <a:avLst/>
        </a:prstGeom>
        <a:noFill/>
      </xdr:spPr>
    </xdr:pic>
    <xdr:clientData/>
  </xdr:twoCellAnchor>
  <xdr:twoCellAnchor>
    <xdr:from>
      <xdr:col>13</xdr:col>
      <xdr:colOff>466576</xdr:colOff>
      <xdr:row>2</xdr:row>
      <xdr:rowOff>73025</xdr:rowOff>
    </xdr:from>
    <xdr:to>
      <xdr:col>14</xdr:col>
      <xdr:colOff>678243</xdr:colOff>
      <xdr:row>8</xdr:row>
      <xdr:rowOff>21166</xdr:rowOff>
    </xdr:to>
    <xdr:pic>
      <xdr:nvPicPr>
        <xdr:cNvPr id="10" name="Image 9" descr="Armoirievv">
          <a:extLst>
            <a:ext uri="{FF2B5EF4-FFF2-40B4-BE49-F238E27FC236}">
              <a16:creationId xmlns:a16="http://schemas.microsoft.com/office/drawing/2014/main" id="{00000000-0008-0000-8400-00000A000000}"/>
            </a:ext>
          </a:extLst>
        </xdr:cNvPr>
        <xdr:cNvPicPr>
          <a:picLocks noChangeAspect="1" noChangeArrowheads="1"/>
        </xdr:cNvPicPr>
      </xdr:nvPicPr>
      <xdr:blipFill>
        <a:blip xmlns:r="http://schemas.openxmlformats.org/officeDocument/2006/relationships" r:embed="rId1" cstate="print"/>
        <a:srcRect/>
        <a:stretch>
          <a:fillRect/>
        </a:stretch>
      </xdr:blipFill>
      <xdr:spPr bwMode="auto">
        <a:xfrm>
          <a:off x="13512016" y="454025"/>
          <a:ext cx="1004147" cy="1296881"/>
        </a:xfrm>
        <a:prstGeom prst="rect">
          <a:avLst/>
        </a:prstGeom>
        <a:noFill/>
        <a:ln w="9525" algn="ctr">
          <a:miter lim="800000"/>
          <a:headEnd/>
          <a:tailEnd/>
        </a:ln>
      </xdr:spPr>
    </xdr:pic>
    <xdr:clientData/>
  </xdr:twoCellAnchor>
  <xdr:twoCellAnchor editAs="oneCell">
    <xdr:from>
      <xdr:col>3</xdr:col>
      <xdr:colOff>110066</xdr:colOff>
      <xdr:row>2</xdr:row>
      <xdr:rowOff>138642</xdr:rowOff>
    </xdr:from>
    <xdr:to>
      <xdr:col>4</xdr:col>
      <xdr:colOff>259080</xdr:colOff>
      <xdr:row>7</xdr:row>
      <xdr:rowOff>82550</xdr:rowOff>
    </xdr:to>
    <xdr:pic>
      <xdr:nvPicPr>
        <xdr:cNvPr id="11" name="Image 10">
          <a:extLst>
            <a:ext uri="{FF2B5EF4-FFF2-40B4-BE49-F238E27FC236}">
              <a16:creationId xmlns:a16="http://schemas.microsoft.com/office/drawing/2014/main" id="{00000000-0008-0000-8400-00000B000000}"/>
            </a:ext>
          </a:extLst>
        </xdr:cNvPr>
        <xdr:cNvPicPr/>
      </xdr:nvPicPr>
      <xdr:blipFill>
        <a:blip xmlns:r="http://schemas.openxmlformats.org/officeDocument/2006/relationships" r:embed="rId2"/>
        <a:srcRect/>
        <a:stretch>
          <a:fillRect/>
        </a:stretch>
      </xdr:blipFill>
      <xdr:spPr bwMode="auto">
        <a:xfrm>
          <a:off x="5230706" y="519642"/>
          <a:ext cx="941494" cy="1117388"/>
        </a:xfrm>
        <a:prstGeom prst="rect">
          <a:avLst/>
        </a:prstGeom>
        <a:noFill/>
      </xdr:spPr>
    </xdr:pic>
    <xdr:clientData/>
  </xdr:twoCellAnchor>
  <xdr:twoCellAnchor>
    <xdr:from>
      <xdr:col>13</xdr:col>
      <xdr:colOff>466576</xdr:colOff>
      <xdr:row>2</xdr:row>
      <xdr:rowOff>73025</xdr:rowOff>
    </xdr:from>
    <xdr:to>
      <xdr:col>14</xdr:col>
      <xdr:colOff>678243</xdr:colOff>
      <xdr:row>8</xdr:row>
      <xdr:rowOff>21166</xdr:rowOff>
    </xdr:to>
    <xdr:pic>
      <xdr:nvPicPr>
        <xdr:cNvPr id="12" name="Image 11" descr="Armoirievv">
          <a:extLst>
            <a:ext uri="{FF2B5EF4-FFF2-40B4-BE49-F238E27FC236}">
              <a16:creationId xmlns:a16="http://schemas.microsoft.com/office/drawing/2014/main" id="{00000000-0008-0000-8400-00000C000000}"/>
            </a:ext>
          </a:extLst>
        </xdr:cNvPr>
        <xdr:cNvPicPr>
          <a:picLocks noChangeAspect="1" noChangeArrowheads="1"/>
        </xdr:cNvPicPr>
      </xdr:nvPicPr>
      <xdr:blipFill>
        <a:blip xmlns:r="http://schemas.openxmlformats.org/officeDocument/2006/relationships" r:embed="rId1" cstate="print"/>
        <a:srcRect/>
        <a:stretch>
          <a:fillRect/>
        </a:stretch>
      </xdr:blipFill>
      <xdr:spPr bwMode="auto">
        <a:xfrm>
          <a:off x="13512016" y="454025"/>
          <a:ext cx="1004147" cy="1296881"/>
        </a:xfrm>
        <a:prstGeom prst="rect">
          <a:avLst/>
        </a:prstGeom>
        <a:noFill/>
        <a:ln w="9525" algn="ctr">
          <a:miter lim="800000"/>
          <a:headEnd/>
          <a:tailEnd/>
        </a:ln>
      </xdr:spPr>
    </xdr:pic>
    <xdr:clientData/>
  </xdr:twoCellAnchor>
  <xdr:twoCellAnchor editAs="oneCell">
    <xdr:from>
      <xdr:col>3</xdr:col>
      <xdr:colOff>110066</xdr:colOff>
      <xdr:row>2</xdr:row>
      <xdr:rowOff>138642</xdr:rowOff>
    </xdr:from>
    <xdr:to>
      <xdr:col>4</xdr:col>
      <xdr:colOff>259080</xdr:colOff>
      <xdr:row>7</xdr:row>
      <xdr:rowOff>82550</xdr:rowOff>
    </xdr:to>
    <xdr:pic>
      <xdr:nvPicPr>
        <xdr:cNvPr id="13" name="Image 12">
          <a:extLst>
            <a:ext uri="{FF2B5EF4-FFF2-40B4-BE49-F238E27FC236}">
              <a16:creationId xmlns:a16="http://schemas.microsoft.com/office/drawing/2014/main" id="{00000000-0008-0000-8400-00000D000000}"/>
            </a:ext>
          </a:extLst>
        </xdr:cNvPr>
        <xdr:cNvPicPr/>
      </xdr:nvPicPr>
      <xdr:blipFill>
        <a:blip xmlns:r="http://schemas.openxmlformats.org/officeDocument/2006/relationships" r:embed="rId2"/>
        <a:srcRect/>
        <a:stretch>
          <a:fillRect/>
        </a:stretch>
      </xdr:blipFill>
      <xdr:spPr bwMode="auto">
        <a:xfrm>
          <a:off x="5230706" y="519642"/>
          <a:ext cx="941494" cy="1117388"/>
        </a:xfrm>
        <a:prstGeom prst="rect">
          <a:avLst/>
        </a:prstGeom>
        <a:noFill/>
      </xdr:spPr>
    </xdr:pic>
    <xdr:clientData/>
  </xdr:twoCellAnchor>
  <xdr:twoCellAnchor>
    <xdr:from>
      <xdr:col>13</xdr:col>
      <xdr:colOff>466576</xdr:colOff>
      <xdr:row>2</xdr:row>
      <xdr:rowOff>73025</xdr:rowOff>
    </xdr:from>
    <xdr:to>
      <xdr:col>14</xdr:col>
      <xdr:colOff>678243</xdr:colOff>
      <xdr:row>8</xdr:row>
      <xdr:rowOff>21166</xdr:rowOff>
    </xdr:to>
    <xdr:pic>
      <xdr:nvPicPr>
        <xdr:cNvPr id="14" name="Image 13" descr="Armoirievv">
          <a:extLst>
            <a:ext uri="{FF2B5EF4-FFF2-40B4-BE49-F238E27FC236}">
              <a16:creationId xmlns:a16="http://schemas.microsoft.com/office/drawing/2014/main" id="{00000000-0008-0000-8400-00000E000000}"/>
            </a:ext>
          </a:extLst>
        </xdr:cNvPr>
        <xdr:cNvPicPr>
          <a:picLocks noChangeAspect="1" noChangeArrowheads="1"/>
        </xdr:cNvPicPr>
      </xdr:nvPicPr>
      <xdr:blipFill>
        <a:blip xmlns:r="http://schemas.openxmlformats.org/officeDocument/2006/relationships" r:embed="rId1" cstate="print"/>
        <a:srcRect/>
        <a:stretch>
          <a:fillRect/>
        </a:stretch>
      </xdr:blipFill>
      <xdr:spPr bwMode="auto">
        <a:xfrm>
          <a:off x="13512016" y="454025"/>
          <a:ext cx="1004147" cy="1296881"/>
        </a:xfrm>
        <a:prstGeom prst="rect">
          <a:avLst/>
        </a:prstGeom>
        <a:noFill/>
        <a:ln w="9525" algn="ctr">
          <a:miter lim="800000"/>
          <a:headEnd/>
          <a:tailEnd/>
        </a:ln>
      </xdr:spPr>
    </xdr:pic>
    <xdr:clientData/>
  </xdr:twoCellAnchor>
  <xdr:twoCellAnchor editAs="oneCell">
    <xdr:from>
      <xdr:col>3</xdr:col>
      <xdr:colOff>110066</xdr:colOff>
      <xdr:row>2</xdr:row>
      <xdr:rowOff>138642</xdr:rowOff>
    </xdr:from>
    <xdr:to>
      <xdr:col>4</xdr:col>
      <xdr:colOff>259080</xdr:colOff>
      <xdr:row>7</xdr:row>
      <xdr:rowOff>82550</xdr:rowOff>
    </xdr:to>
    <xdr:pic>
      <xdr:nvPicPr>
        <xdr:cNvPr id="15" name="Image 14">
          <a:extLst>
            <a:ext uri="{FF2B5EF4-FFF2-40B4-BE49-F238E27FC236}">
              <a16:creationId xmlns:a16="http://schemas.microsoft.com/office/drawing/2014/main" id="{00000000-0008-0000-8400-00000F000000}"/>
            </a:ext>
          </a:extLst>
        </xdr:cNvPr>
        <xdr:cNvPicPr/>
      </xdr:nvPicPr>
      <xdr:blipFill>
        <a:blip xmlns:r="http://schemas.openxmlformats.org/officeDocument/2006/relationships" r:embed="rId2"/>
        <a:srcRect/>
        <a:stretch>
          <a:fillRect/>
        </a:stretch>
      </xdr:blipFill>
      <xdr:spPr bwMode="auto">
        <a:xfrm>
          <a:off x="5230706" y="519642"/>
          <a:ext cx="941494" cy="1117388"/>
        </a:xfrm>
        <a:prstGeom prst="rect">
          <a:avLst/>
        </a:prstGeom>
        <a:noFill/>
      </xdr:spPr>
    </xdr:pic>
    <xdr:clientData/>
  </xdr:twoCellAnchor>
  <xdr:twoCellAnchor>
    <xdr:from>
      <xdr:col>13</xdr:col>
      <xdr:colOff>466576</xdr:colOff>
      <xdr:row>2</xdr:row>
      <xdr:rowOff>73025</xdr:rowOff>
    </xdr:from>
    <xdr:to>
      <xdr:col>14</xdr:col>
      <xdr:colOff>678243</xdr:colOff>
      <xdr:row>8</xdr:row>
      <xdr:rowOff>21166</xdr:rowOff>
    </xdr:to>
    <xdr:pic>
      <xdr:nvPicPr>
        <xdr:cNvPr id="16" name="Image 15" descr="Armoirievv">
          <a:extLst>
            <a:ext uri="{FF2B5EF4-FFF2-40B4-BE49-F238E27FC236}">
              <a16:creationId xmlns:a16="http://schemas.microsoft.com/office/drawing/2014/main" id="{00000000-0008-0000-8400-000010000000}"/>
            </a:ext>
          </a:extLst>
        </xdr:cNvPr>
        <xdr:cNvPicPr>
          <a:picLocks noChangeAspect="1" noChangeArrowheads="1"/>
        </xdr:cNvPicPr>
      </xdr:nvPicPr>
      <xdr:blipFill>
        <a:blip xmlns:r="http://schemas.openxmlformats.org/officeDocument/2006/relationships" r:embed="rId1" cstate="print"/>
        <a:srcRect/>
        <a:stretch>
          <a:fillRect/>
        </a:stretch>
      </xdr:blipFill>
      <xdr:spPr bwMode="auto">
        <a:xfrm>
          <a:off x="13512016" y="454025"/>
          <a:ext cx="1004147" cy="1296881"/>
        </a:xfrm>
        <a:prstGeom prst="rect">
          <a:avLst/>
        </a:prstGeom>
        <a:noFill/>
        <a:ln w="9525" algn="ctr">
          <a:miter lim="800000"/>
          <a:headEnd/>
          <a:tailEnd/>
        </a:ln>
      </xdr:spPr>
    </xdr:pic>
    <xdr:clientData/>
  </xdr:twoCellAnchor>
  <xdr:twoCellAnchor editAs="oneCell">
    <xdr:from>
      <xdr:col>3</xdr:col>
      <xdr:colOff>110066</xdr:colOff>
      <xdr:row>2</xdr:row>
      <xdr:rowOff>138642</xdr:rowOff>
    </xdr:from>
    <xdr:to>
      <xdr:col>4</xdr:col>
      <xdr:colOff>259080</xdr:colOff>
      <xdr:row>7</xdr:row>
      <xdr:rowOff>82550</xdr:rowOff>
    </xdr:to>
    <xdr:pic>
      <xdr:nvPicPr>
        <xdr:cNvPr id="17" name="Image 16">
          <a:extLst>
            <a:ext uri="{FF2B5EF4-FFF2-40B4-BE49-F238E27FC236}">
              <a16:creationId xmlns:a16="http://schemas.microsoft.com/office/drawing/2014/main" id="{00000000-0008-0000-8400-000011000000}"/>
            </a:ext>
          </a:extLst>
        </xdr:cNvPr>
        <xdr:cNvPicPr/>
      </xdr:nvPicPr>
      <xdr:blipFill>
        <a:blip xmlns:r="http://schemas.openxmlformats.org/officeDocument/2006/relationships" r:embed="rId2"/>
        <a:srcRect/>
        <a:stretch>
          <a:fillRect/>
        </a:stretch>
      </xdr:blipFill>
      <xdr:spPr bwMode="auto">
        <a:xfrm>
          <a:off x="5230706" y="519642"/>
          <a:ext cx="941494" cy="1117388"/>
        </a:xfrm>
        <a:prstGeom prst="rect">
          <a:avLst/>
        </a:prstGeom>
        <a:noFill/>
      </xdr:spPr>
    </xdr:pic>
    <xdr:clientData/>
  </xdr:twoCellAnchor>
  <xdr:twoCellAnchor>
    <xdr:from>
      <xdr:col>13</xdr:col>
      <xdr:colOff>466576</xdr:colOff>
      <xdr:row>2</xdr:row>
      <xdr:rowOff>73025</xdr:rowOff>
    </xdr:from>
    <xdr:to>
      <xdr:col>14</xdr:col>
      <xdr:colOff>678243</xdr:colOff>
      <xdr:row>8</xdr:row>
      <xdr:rowOff>21166</xdr:rowOff>
    </xdr:to>
    <xdr:pic>
      <xdr:nvPicPr>
        <xdr:cNvPr id="18" name="Image 17" descr="Armoirievv">
          <a:extLst>
            <a:ext uri="{FF2B5EF4-FFF2-40B4-BE49-F238E27FC236}">
              <a16:creationId xmlns:a16="http://schemas.microsoft.com/office/drawing/2014/main" id="{00000000-0008-0000-8400-000012000000}"/>
            </a:ext>
          </a:extLst>
        </xdr:cNvPr>
        <xdr:cNvPicPr>
          <a:picLocks noChangeAspect="1" noChangeArrowheads="1"/>
        </xdr:cNvPicPr>
      </xdr:nvPicPr>
      <xdr:blipFill>
        <a:blip xmlns:r="http://schemas.openxmlformats.org/officeDocument/2006/relationships" r:embed="rId1" cstate="print"/>
        <a:srcRect/>
        <a:stretch>
          <a:fillRect/>
        </a:stretch>
      </xdr:blipFill>
      <xdr:spPr bwMode="auto">
        <a:xfrm>
          <a:off x="13512016" y="454025"/>
          <a:ext cx="1004147" cy="1296881"/>
        </a:xfrm>
        <a:prstGeom prst="rect">
          <a:avLst/>
        </a:prstGeom>
        <a:noFill/>
        <a:ln w="9525" algn="ctr">
          <a:miter lim="800000"/>
          <a:headEnd/>
          <a:tailEnd/>
        </a:ln>
      </xdr:spPr>
    </xdr:pic>
    <xdr:clientData/>
  </xdr:twoCellAnchor>
  <xdr:twoCellAnchor editAs="oneCell">
    <xdr:from>
      <xdr:col>3</xdr:col>
      <xdr:colOff>110066</xdr:colOff>
      <xdr:row>2</xdr:row>
      <xdr:rowOff>138642</xdr:rowOff>
    </xdr:from>
    <xdr:to>
      <xdr:col>4</xdr:col>
      <xdr:colOff>259080</xdr:colOff>
      <xdr:row>7</xdr:row>
      <xdr:rowOff>82550</xdr:rowOff>
    </xdr:to>
    <xdr:pic>
      <xdr:nvPicPr>
        <xdr:cNvPr id="19" name="Image 18">
          <a:extLst>
            <a:ext uri="{FF2B5EF4-FFF2-40B4-BE49-F238E27FC236}">
              <a16:creationId xmlns:a16="http://schemas.microsoft.com/office/drawing/2014/main" id="{00000000-0008-0000-8400-000013000000}"/>
            </a:ext>
          </a:extLst>
        </xdr:cNvPr>
        <xdr:cNvPicPr/>
      </xdr:nvPicPr>
      <xdr:blipFill>
        <a:blip xmlns:r="http://schemas.openxmlformats.org/officeDocument/2006/relationships" r:embed="rId2"/>
        <a:srcRect/>
        <a:stretch>
          <a:fillRect/>
        </a:stretch>
      </xdr:blipFill>
      <xdr:spPr bwMode="auto">
        <a:xfrm>
          <a:off x="5230706" y="519642"/>
          <a:ext cx="941494" cy="1117388"/>
        </a:xfrm>
        <a:prstGeom prst="rect">
          <a:avLst/>
        </a:prstGeom>
        <a:noFill/>
      </xdr:spPr>
    </xdr:pic>
    <xdr:clientData/>
  </xdr:twoCellAnchor>
  <xdr:twoCellAnchor>
    <xdr:from>
      <xdr:col>13</xdr:col>
      <xdr:colOff>466576</xdr:colOff>
      <xdr:row>2</xdr:row>
      <xdr:rowOff>73025</xdr:rowOff>
    </xdr:from>
    <xdr:to>
      <xdr:col>14</xdr:col>
      <xdr:colOff>678243</xdr:colOff>
      <xdr:row>8</xdr:row>
      <xdr:rowOff>21166</xdr:rowOff>
    </xdr:to>
    <xdr:pic>
      <xdr:nvPicPr>
        <xdr:cNvPr id="20" name="Image 19" descr="Armoirievv">
          <a:extLst>
            <a:ext uri="{FF2B5EF4-FFF2-40B4-BE49-F238E27FC236}">
              <a16:creationId xmlns:a16="http://schemas.microsoft.com/office/drawing/2014/main" id="{00000000-0008-0000-8400-000014000000}"/>
            </a:ext>
          </a:extLst>
        </xdr:cNvPr>
        <xdr:cNvPicPr>
          <a:picLocks noChangeAspect="1" noChangeArrowheads="1"/>
        </xdr:cNvPicPr>
      </xdr:nvPicPr>
      <xdr:blipFill>
        <a:blip xmlns:r="http://schemas.openxmlformats.org/officeDocument/2006/relationships" r:embed="rId1" cstate="print"/>
        <a:srcRect/>
        <a:stretch>
          <a:fillRect/>
        </a:stretch>
      </xdr:blipFill>
      <xdr:spPr bwMode="auto">
        <a:xfrm>
          <a:off x="13512016" y="454025"/>
          <a:ext cx="1004147" cy="1296881"/>
        </a:xfrm>
        <a:prstGeom prst="rect">
          <a:avLst/>
        </a:prstGeom>
        <a:noFill/>
        <a:ln w="9525" algn="ctr">
          <a:miter lim="800000"/>
          <a:headEnd/>
          <a:tailEnd/>
        </a:ln>
      </xdr:spPr>
    </xdr:pic>
    <xdr:clientData/>
  </xdr:twoCellAnchor>
  <xdr:twoCellAnchor editAs="oneCell">
    <xdr:from>
      <xdr:col>3</xdr:col>
      <xdr:colOff>110066</xdr:colOff>
      <xdr:row>2</xdr:row>
      <xdr:rowOff>138642</xdr:rowOff>
    </xdr:from>
    <xdr:to>
      <xdr:col>4</xdr:col>
      <xdr:colOff>259080</xdr:colOff>
      <xdr:row>7</xdr:row>
      <xdr:rowOff>82550</xdr:rowOff>
    </xdr:to>
    <xdr:pic>
      <xdr:nvPicPr>
        <xdr:cNvPr id="21" name="Image 20">
          <a:extLst>
            <a:ext uri="{FF2B5EF4-FFF2-40B4-BE49-F238E27FC236}">
              <a16:creationId xmlns:a16="http://schemas.microsoft.com/office/drawing/2014/main" id="{00000000-0008-0000-8400-000015000000}"/>
            </a:ext>
          </a:extLst>
        </xdr:cNvPr>
        <xdr:cNvPicPr/>
      </xdr:nvPicPr>
      <xdr:blipFill>
        <a:blip xmlns:r="http://schemas.openxmlformats.org/officeDocument/2006/relationships" r:embed="rId2"/>
        <a:srcRect/>
        <a:stretch>
          <a:fillRect/>
        </a:stretch>
      </xdr:blipFill>
      <xdr:spPr bwMode="auto">
        <a:xfrm>
          <a:off x="5230706" y="519642"/>
          <a:ext cx="941494" cy="1117388"/>
        </a:xfrm>
        <a:prstGeom prst="rect">
          <a:avLst/>
        </a:prstGeom>
        <a:noFill/>
      </xdr:spPr>
    </xdr:pic>
    <xdr:clientData/>
  </xdr:twoCellAnchor>
</xdr:wsDr>
</file>

<file path=xl/drawings/drawing134.xml><?xml version="1.0" encoding="utf-8"?>
<xdr:wsDr xmlns:xdr="http://schemas.openxmlformats.org/drawingml/2006/spreadsheetDrawing" xmlns:a="http://schemas.openxmlformats.org/drawingml/2006/main">
  <xdr:twoCellAnchor>
    <xdr:from>
      <xdr:col>13</xdr:col>
      <xdr:colOff>348194</xdr:colOff>
      <xdr:row>2</xdr:row>
      <xdr:rowOff>44450</xdr:rowOff>
    </xdr:from>
    <xdr:to>
      <xdr:col>15</xdr:col>
      <xdr:colOff>57151</xdr:colOff>
      <xdr:row>6</xdr:row>
      <xdr:rowOff>139929</xdr:rowOff>
    </xdr:to>
    <xdr:pic>
      <xdr:nvPicPr>
        <xdr:cNvPr id="2" name="Image 1" descr="Armoirievv">
          <a:extLst>
            <a:ext uri="{FF2B5EF4-FFF2-40B4-BE49-F238E27FC236}">
              <a16:creationId xmlns:a16="http://schemas.microsoft.com/office/drawing/2014/main" id="{00000000-0008-0000-8500-000002000000}"/>
            </a:ext>
          </a:extLst>
        </xdr:cNvPr>
        <xdr:cNvPicPr>
          <a:picLocks noChangeAspect="1" noChangeArrowheads="1"/>
        </xdr:cNvPicPr>
      </xdr:nvPicPr>
      <xdr:blipFill>
        <a:blip xmlns:r="http://schemas.openxmlformats.org/officeDocument/2006/relationships" r:embed="rId1" cstate="print"/>
        <a:srcRect/>
        <a:stretch>
          <a:fillRect/>
        </a:stretch>
      </xdr:blipFill>
      <xdr:spPr bwMode="auto">
        <a:xfrm>
          <a:off x="10886654" y="425450"/>
          <a:ext cx="1011977" cy="1093699"/>
        </a:xfrm>
        <a:prstGeom prst="rect">
          <a:avLst/>
        </a:prstGeom>
        <a:noFill/>
        <a:ln w="9525" algn="ctr">
          <a:miter lim="800000"/>
          <a:headEnd/>
          <a:tailEnd/>
        </a:ln>
      </xdr:spPr>
    </xdr:pic>
    <xdr:clientData/>
  </xdr:twoCellAnchor>
  <xdr:twoCellAnchor editAs="oneCell">
    <xdr:from>
      <xdr:col>3</xdr:col>
      <xdr:colOff>110066</xdr:colOff>
      <xdr:row>2</xdr:row>
      <xdr:rowOff>138642</xdr:rowOff>
    </xdr:from>
    <xdr:to>
      <xdr:col>4</xdr:col>
      <xdr:colOff>495300</xdr:colOff>
      <xdr:row>6</xdr:row>
      <xdr:rowOff>6350</xdr:rowOff>
    </xdr:to>
    <xdr:pic>
      <xdr:nvPicPr>
        <xdr:cNvPr id="3" name="Image 2">
          <a:extLst>
            <a:ext uri="{FF2B5EF4-FFF2-40B4-BE49-F238E27FC236}">
              <a16:creationId xmlns:a16="http://schemas.microsoft.com/office/drawing/2014/main" id="{00000000-0008-0000-8500-000003000000}"/>
            </a:ext>
          </a:extLst>
        </xdr:cNvPr>
        <xdr:cNvPicPr/>
      </xdr:nvPicPr>
      <xdr:blipFill>
        <a:blip xmlns:r="http://schemas.openxmlformats.org/officeDocument/2006/relationships" r:embed="rId2"/>
        <a:srcRect/>
        <a:stretch>
          <a:fillRect/>
        </a:stretch>
      </xdr:blipFill>
      <xdr:spPr bwMode="auto">
        <a:xfrm>
          <a:off x="4887806" y="519642"/>
          <a:ext cx="941494" cy="865928"/>
        </a:xfrm>
        <a:prstGeom prst="rect">
          <a:avLst/>
        </a:prstGeom>
        <a:noFill/>
      </xdr:spPr>
    </xdr:pic>
    <xdr:clientData/>
  </xdr:twoCellAnchor>
  <xdr:twoCellAnchor>
    <xdr:from>
      <xdr:col>13</xdr:col>
      <xdr:colOff>348194</xdr:colOff>
      <xdr:row>2</xdr:row>
      <xdr:rowOff>44450</xdr:rowOff>
    </xdr:from>
    <xdr:to>
      <xdr:col>15</xdr:col>
      <xdr:colOff>57151</xdr:colOff>
      <xdr:row>6</xdr:row>
      <xdr:rowOff>139929</xdr:rowOff>
    </xdr:to>
    <xdr:pic>
      <xdr:nvPicPr>
        <xdr:cNvPr id="4" name="Image 3" descr="Armoirievv">
          <a:extLst>
            <a:ext uri="{FF2B5EF4-FFF2-40B4-BE49-F238E27FC236}">
              <a16:creationId xmlns:a16="http://schemas.microsoft.com/office/drawing/2014/main" id="{00000000-0008-0000-8500-000004000000}"/>
            </a:ext>
          </a:extLst>
        </xdr:cNvPr>
        <xdr:cNvPicPr>
          <a:picLocks noChangeAspect="1" noChangeArrowheads="1"/>
        </xdr:cNvPicPr>
      </xdr:nvPicPr>
      <xdr:blipFill>
        <a:blip xmlns:r="http://schemas.openxmlformats.org/officeDocument/2006/relationships" r:embed="rId1" cstate="print"/>
        <a:srcRect/>
        <a:stretch>
          <a:fillRect/>
        </a:stretch>
      </xdr:blipFill>
      <xdr:spPr bwMode="auto">
        <a:xfrm>
          <a:off x="10886654" y="425450"/>
          <a:ext cx="1011977" cy="1093699"/>
        </a:xfrm>
        <a:prstGeom prst="rect">
          <a:avLst/>
        </a:prstGeom>
        <a:noFill/>
        <a:ln w="9525" algn="ctr">
          <a:miter lim="800000"/>
          <a:headEnd/>
          <a:tailEnd/>
        </a:ln>
      </xdr:spPr>
    </xdr:pic>
    <xdr:clientData/>
  </xdr:twoCellAnchor>
  <xdr:twoCellAnchor editAs="oneCell">
    <xdr:from>
      <xdr:col>3</xdr:col>
      <xdr:colOff>110066</xdr:colOff>
      <xdr:row>2</xdr:row>
      <xdr:rowOff>138642</xdr:rowOff>
    </xdr:from>
    <xdr:to>
      <xdr:col>4</xdr:col>
      <xdr:colOff>495300</xdr:colOff>
      <xdr:row>6</xdr:row>
      <xdr:rowOff>6350</xdr:rowOff>
    </xdr:to>
    <xdr:pic>
      <xdr:nvPicPr>
        <xdr:cNvPr id="5" name="Image 4">
          <a:extLst>
            <a:ext uri="{FF2B5EF4-FFF2-40B4-BE49-F238E27FC236}">
              <a16:creationId xmlns:a16="http://schemas.microsoft.com/office/drawing/2014/main" id="{00000000-0008-0000-8500-000005000000}"/>
            </a:ext>
          </a:extLst>
        </xdr:cNvPr>
        <xdr:cNvPicPr/>
      </xdr:nvPicPr>
      <xdr:blipFill>
        <a:blip xmlns:r="http://schemas.openxmlformats.org/officeDocument/2006/relationships" r:embed="rId2"/>
        <a:srcRect/>
        <a:stretch>
          <a:fillRect/>
        </a:stretch>
      </xdr:blipFill>
      <xdr:spPr bwMode="auto">
        <a:xfrm>
          <a:off x="4887806" y="519642"/>
          <a:ext cx="941494" cy="865928"/>
        </a:xfrm>
        <a:prstGeom prst="rect">
          <a:avLst/>
        </a:prstGeom>
        <a:noFill/>
      </xdr:spPr>
    </xdr:pic>
    <xdr:clientData/>
  </xdr:twoCellAnchor>
  <xdr:twoCellAnchor>
    <xdr:from>
      <xdr:col>13</xdr:col>
      <xdr:colOff>348194</xdr:colOff>
      <xdr:row>2</xdr:row>
      <xdr:rowOff>44450</xdr:rowOff>
    </xdr:from>
    <xdr:to>
      <xdr:col>15</xdr:col>
      <xdr:colOff>57151</xdr:colOff>
      <xdr:row>6</xdr:row>
      <xdr:rowOff>139929</xdr:rowOff>
    </xdr:to>
    <xdr:pic>
      <xdr:nvPicPr>
        <xdr:cNvPr id="6" name="Image 1" descr="Armoirievv">
          <a:extLst>
            <a:ext uri="{FF2B5EF4-FFF2-40B4-BE49-F238E27FC236}">
              <a16:creationId xmlns:a16="http://schemas.microsoft.com/office/drawing/2014/main" id="{00000000-0008-0000-8500-000006000000}"/>
            </a:ext>
          </a:extLst>
        </xdr:cNvPr>
        <xdr:cNvPicPr>
          <a:picLocks noChangeAspect="1" noChangeArrowheads="1"/>
        </xdr:cNvPicPr>
      </xdr:nvPicPr>
      <xdr:blipFill>
        <a:blip xmlns:r="http://schemas.openxmlformats.org/officeDocument/2006/relationships" r:embed="rId1" cstate="print"/>
        <a:srcRect/>
        <a:stretch>
          <a:fillRect/>
        </a:stretch>
      </xdr:blipFill>
      <xdr:spPr bwMode="auto">
        <a:xfrm>
          <a:off x="10886654" y="425450"/>
          <a:ext cx="1011977" cy="1093699"/>
        </a:xfrm>
        <a:prstGeom prst="rect">
          <a:avLst/>
        </a:prstGeom>
        <a:noFill/>
        <a:ln w="9525" algn="ctr">
          <a:miter lim="800000"/>
          <a:headEnd/>
          <a:tailEnd/>
        </a:ln>
      </xdr:spPr>
    </xdr:pic>
    <xdr:clientData/>
  </xdr:twoCellAnchor>
  <xdr:twoCellAnchor editAs="oneCell">
    <xdr:from>
      <xdr:col>3</xdr:col>
      <xdr:colOff>110066</xdr:colOff>
      <xdr:row>2</xdr:row>
      <xdr:rowOff>138642</xdr:rowOff>
    </xdr:from>
    <xdr:to>
      <xdr:col>4</xdr:col>
      <xdr:colOff>495300</xdr:colOff>
      <xdr:row>6</xdr:row>
      <xdr:rowOff>6350</xdr:rowOff>
    </xdr:to>
    <xdr:pic>
      <xdr:nvPicPr>
        <xdr:cNvPr id="7" name="Image 6">
          <a:extLst>
            <a:ext uri="{FF2B5EF4-FFF2-40B4-BE49-F238E27FC236}">
              <a16:creationId xmlns:a16="http://schemas.microsoft.com/office/drawing/2014/main" id="{00000000-0008-0000-8500-000007000000}"/>
            </a:ext>
          </a:extLst>
        </xdr:cNvPr>
        <xdr:cNvPicPr/>
      </xdr:nvPicPr>
      <xdr:blipFill>
        <a:blip xmlns:r="http://schemas.openxmlformats.org/officeDocument/2006/relationships" r:embed="rId2"/>
        <a:srcRect/>
        <a:stretch>
          <a:fillRect/>
        </a:stretch>
      </xdr:blipFill>
      <xdr:spPr bwMode="auto">
        <a:xfrm>
          <a:off x="4887806" y="519642"/>
          <a:ext cx="941494" cy="865928"/>
        </a:xfrm>
        <a:prstGeom prst="rect">
          <a:avLst/>
        </a:prstGeom>
        <a:noFill/>
      </xdr:spPr>
    </xdr:pic>
    <xdr:clientData/>
  </xdr:twoCellAnchor>
  <xdr:twoCellAnchor>
    <xdr:from>
      <xdr:col>13</xdr:col>
      <xdr:colOff>348194</xdr:colOff>
      <xdr:row>2</xdr:row>
      <xdr:rowOff>44450</xdr:rowOff>
    </xdr:from>
    <xdr:to>
      <xdr:col>15</xdr:col>
      <xdr:colOff>57151</xdr:colOff>
      <xdr:row>6</xdr:row>
      <xdr:rowOff>139929</xdr:rowOff>
    </xdr:to>
    <xdr:pic>
      <xdr:nvPicPr>
        <xdr:cNvPr id="8" name="Image 7" descr="Armoirievv">
          <a:extLst>
            <a:ext uri="{FF2B5EF4-FFF2-40B4-BE49-F238E27FC236}">
              <a16:creationId xmlns:a16="http://schemas.microsoft.com/office/drawing/2014/main" id="{00000000-0008-0000-8500-000008000000}"/>
            </a:ext>
          </a:extLst>
        </xdr:cNvPr>
        <xdr:cNvPicPr>
          <a:picLocks noChangeAspect="1" noChangeArrowheads="1"/>
        </xdr:cNvPicPr>
      </xdr:nvPicPr>
      <xdr:blipFill>
        <a:blip xmlns:r="http://schemas.openxmlformats.org/officeDocument/2006/relationships" r:embed="rId1" cstate="print"/>
        <a:srcRect/>
        <a:stretch>
          <a:fillRect/>
        </a:stretch>
      </xdr:blipFill>
      <xdr:spPr bwMode="auto">
        <a:xfrm>
          <a:off x="10886654" y="425450"/>
          <a:ext cx="1011977" cy="1093699"/>
        </a:xfrm>
        <a:prstGeom prst="rect">
          <a:avLst/>
        </a:prstGeom>
        <a:noFill/>
        <a:ln w="9525" algn="ctr">
          <a:miter lim="800000"/>
          <a:headEnd/>
          <a:tailEnd/>
        </a:ln>
      </xdr:spPr>
    </xdr:pic>
    <xdr:clientData/>
  </xdr:twoCellAnchor>
  <xdr:twoCellAnchor editAs="oneCell">
    <xdr:from>
      <xdr:col>3</xdr:col>
      <xdr:colOff>110066</xdr:colOff>
      <xdr:row>2</xdr:row>
      <xdr:rowOff>138642</xdr:rowOff>
    </xdr:from>
    <xdr:to>
      <xdr:col>4</xdr:col>
      <xdr:colOff>495300</xdr:colOff>
      <xdr:row>6</xdr:row>
      <xdr:rowOff>6350</xdr:rowOff>
    </xdr:to>
    <xdr:pic>
      <xdr:nvPicPr>
        <xdr:cNvPr id="9" name="Image 8">
          <a:extLst>
            <a:ext uri="{FF2B5EF4-FFF2-40B4-BE49-F238E27FC236}">
              <a16:creationId xmlns:a16="http://schemas.microsoft.com/office/drawing/2014/main" id="{00000000-0008-0000-8500-000009000000}"/>
            </a:ext>
          </a:extLst>
        </xdr:cNvPr>
        <xdr:cNvPicPr/>
      </xdr:nvPicPr>
      <xdr:blipFill>
        <a:blip xmlns:r="http://schemas.openxmlformats.org/officeDocument/2006/relationships" r:embed="rId2"/>
        <a:srcRect/>
        <a:stretch>
          <a:fillRect/>
        </a:stretch>
      </xdr:blipFill>
      <xdr:spPr bwMode="auto">
        <a:xfrm>
          <a:off x="4887806" y="519642"/>
          <a:ext cx="941494" cy="865928"/>
        </a:xfrm>
        <a:prstGeom prst="rect">
          <a:avLst/>
        </a:prstGeom>
        <a:noFill/>
      </xdr:spPr>
    </xdr:pic>
    <xdr:clientData/>
  </xdr:twoCellAnchor>
  <xdr:twoCellAnchor>
    <xdr:from>
      <xdr:col>13</xdr:col>
      <xdr:colOff>348194</xdr:colOff>
      <xdr:row>2</xdr:row>
      <xdr:rowOff>44450</xdr:rowOff>
    </xdr:from>
    <xdr:to>
      <xdr:col>15</xdr:col>
      <xdr:colOff>57151</xdr:colOff>
      <xdr:row>6</xdr:row>
      <xdr:rowOff>139929</xdr:rowOff>
    </xdr:to>
    <xdr:pic>
      <xdr:nvPicPr>
        <xdr:cNvPr id="10" name="Image 9" descr="Armoirievv">
          <a:extLst>
            <a:ext uri="{FF2B5EF4-FFF2-40B4-BE49-F238E27FC236}">
              <a16:creationId xmlns:a16="http://schemas.microsoft.com/office/drawing/2014/main" id="{00000000-0008-0000-8500-00000A000000}"/>
            </a:ext>
          </a:extLst>
        </xdr:cNvPr>
        <xdr:cNvPicPr>
          <a:picLocks noChangeAspect="1" noChangeArrowheads="1"/>
        </xdr:cNvPicPr>
      </xdr:nvPicPr>
      <xdr:blipFill>
        <a:blip xmlns:r="http://schemas.openxmlformats.org/officeDocument/2006/relationships" r:embed="rId1" cstate="print"/>
        <a:srcRect/>
        <a:stretch>
          <a:fillRect/>
        </a:stretch>
      </xdr:blipFill>
      <xdr:spPr bwMode="auto">
        <a:xfrm>
          <a:off x="10886654" y="425450"/>
          <a:ext cx="1011977" cy="1093699"/>
        </a:xfrm>
        <a:prstGeom prst="rect">
          <a:avLst/>
        </a:prstGeom>
        <a:noFill/>
        <a:ln w="9525" algn="ctr">
          <a:miter lim="800000"/>
          <a:headEnd/>
          <a:tailEnd/>
        </a:ln>
      </xdr:spPr>
    </xdr:pic>
    <xdr:clientData/>
  </xdr:twoCellAnchor>
  <xdr:twoCellAnchor editAs="oneCell">
    <xdr:from>
      <xdr:col>3</xdr:col>
      <xdr:colOff>110066</xdr:colOff>
      <xdr:row>2</xdr:row>
      <xdr:rowOff>138642</xdr:rowOff>
    </xdr:from>
    <xdr:to>
      <xdr:col>4</xdr:col>
      <xdr:colOff>495300</xdr:colOff>
      <xdr:row>6</xdr:row>
      <xdr:rowOff>6350</xdr:rowOff>
    </xdr:to>
    <xdr:pic>
      <xdr:nvPicPr>
        <xdr:cNvPr id="11" name="Image 10">
          <a:extLst>
            <a:ext uri="{FF2B5EF4-FFF2-40B4-BE49-F238E27FC236}">
              <a16:creationId xmlns:a16="http://schemas.microsoft.com/office/drawing/2014/main" id="{00000000-0008-0000-8500-00000B000000}"/>
            </a:ext>
          </a:extLst>
        </xdr:cNvPr>
        <xdr:cNvPicPr/>
      </xdr:nvPicPr>
      <xdr:blipFill>
        <a:blip xmlns:r="http://schemas.openxmlformats.org/officeDocument/2006/relationships" r:embed="rId2"/>
        <a:srcRect/>
        <a:stretch>
          <a:fillRect/>
        </a:stretch>
      </xdr:blipFill>
      <xdr:spPr bwMode="auto">
        <a:xfrm>
          <a:off x="4887806" y="519642"/>
          <a:ext cx="941494" cy="865928"/>
        </a:xfrm>
        <a:prstGeom prst="rect">
          <a:avLst/>
        </a:prstGeom>
        <a:noFill/>
      </xdr:spPr>
    </xdr:pic>
    <xdr:clientData/>
  </xdr:twoCellAnchor>
</xdr:wsDr>
</file>

<file path=xl/drawings/drawing135.xml><?xml version="1.0" encoding="utf-8"?>
<xdr:wsDr xmlns:xdr="http://schemas.openxmlformats.org/drawingml/2006/spreadsheetDrawing" xmlns:a="http://schemas.openxmlformats.org/drawingml/2006/main">
  <xdr:twoCellAnchor>
    <xdr:from>
      <xdr:col>13</xdr:col>
      <xdr:colOff>466576</xdr:colOff>
      <xdr:row>2</xdr:row>
      <xdr:rowOff>73025</xdr:rowOff>
    </xdr:from>
    <xdr:to>
      <xdr:col>14</xdr:col>
      <xdr:colOff>678243</xdr:colOff>
      <xdr:row>8</xdr:row>
      <xdr:rowOff>21166</xdr:rowOff>
    </xdr:to>
    <xdr:pic>
      <xdr:nvPicPr>
        <xdr:cNvPr id="2" name="Image 1" descr="Armoirievv">
          <a:extLst>
            <a:ext uri="{FF2B5EF4-FFF2-40B4-BE49-F238E27FC236}">
              <a16:creationId xmlns:a16="http://schemas.microsoft.com/office/drawing/2014/main" id="{00000000-0008-0000-8600-000002000000}"/>
            </a:ext>
          </a:extLst>
        </xdr:cNvPr>
        <xdr:cNvPicPr>
          <a:picLocks noChangeAspect="1" noChangeArrowheads="1"/>
        </xdr:cNvPicPr>
      </xdr:nvPicPr>
      <xdr:blipFill>
        <a:blip xmlns:r="http://schemas.openxmlformats.org/officeDocument/2006/relationships" r:embed="rId1" cstate="print"/>
        <a:srcRect/>
        <a:stretch>
          <a:fillRect/>
        </a:stretch>
      </xdr:blipFill>
      <xdr:spPr bwMode="auto">
        <a:xfrm>
          <a:off x="13512016" y="454025"/>
          <a:ext cx="1004147" cy="1296881"/>
        </a:xfrm>
        <a:prstGeom prst="rect">
          <a:avLst/>
        </a:prstGeom>
        <a:noFill/>
        <a:ln w="9525" algn="ctr">
          <a:miter lim="800000"/>
          <a:headEnd/>
          <a:tailEnd/>
        </a:ln>
      </xdr:spPr>
    </xdr:pic>
    <xdr:clientData/>
  </xdr:twoCellAnchor>
  <xdr:twoCellAnchor editAs="oneCell">
    <xdr:from>
      <xdr:col>3</xdr:col>
      <xdr:colOff>110066</xdr:colOff>
      <xdr:row>2</xdr:row>
      <xdr:rowOff>138642</xdr:rowOff>
    </xdr:from>
    <xdr:to>
      <xdr:col>4</xdr:col>
      <xdr:colOff>259080</xdr:colOff>
      <xdr:row>7</xdr:row>
      <xdr:rowOff>82550</xdr:rowOff>
    </xdr:to>
    <xdr:pic>
      <xdr:nvPicPr>
        <xdr:cNvPr id="3" name="Image 2">
          <a:extLst>
            <a:ext uri="{FF2B5EF4-FFF2-40B4-BE49-F238E27FC236}">
              <a16:creationId xmlns:a16="http://schemas.microsoft.com/office/drawing/2014/main" id="{00000000-0008-0000-8600-000003000000}"/>
            </a:ext>
          </a:extLst>
        </xdr:cNvPr>
        <xdr:cNvPicPr/>
      </xdr:nvPicPr>
      <xdr:blipFill>
        <a:blip xmlns:r="http://schemas.openxmlformats.org/officeDocument/2006/relationships" r:embed="rId2"/>
        <a:srcRect/>
        <a:stretch>
          <a:fillRect/>
        </a:stretch>
      </xdr:blipFill>
      <xdr:spPr bwMode="auto">
        <a:xfrm>
          <a:off x="5230706" y="519642"/>
          <a:ext cx="941494" cy="1117388"/>
        </a:xfrm>
        <a:prstGeom prst="rect">
          <a:avLst/>
        </a:prstGeom>
        <a:noFill/>
      </xdr:spPr>
    </xdr:pic>
    <xdr:clientData/>
  </xdr:twoCellAnchor>
  <xdr:twoCellAnchor>
    <xdr:from>
      <xdr:col>13</xdr:col>
      <xdr:colOff>466576</xdr:colOff>
      <xdr:row>2</xdr:row>
      <xdr:rowOff>73025</xdr:rowOff>
    </xdr:from>
    <xdr:to>
      <xdr:col>14</xdr:col>
      <xdr:colOff>678243</xdr:colOff>
      <xdr:row>8</xdr:row>
      <xdr:rowOff>21166</xdr:rowOff>
    </xdr:to>
    <xdr:pic>
      <xdr:nvPicPr>
        <xdr:cNvPr id="4" name="Image 3" descr="Armoirievv">
          <a:extLst>
            <a:ext uri="{FF2B5EF4-FFF2-40B4-BE49-F238E27FC236}">
              <a16:creationId xmlns:a16="http://schemas.microsoft.com/office/drawing/2014/main" id="{00000000-0008-0000-8600-000004000000}"/>
            </a:ext>
          </a:extLst>
        </xdr:cNvPr>
        <xdr:cNvPicPr>
          <a:picLocks noChangeAspect="1" noChangeArrowheads="1"/>
        </xdr:cNvPicPr>
      </xdr:nvPicPr>
      <xdr:blipFill>
        <a:blip xmlns:r="http://schemas.openxmlformats.org/officeDocument/2006/relationships" r:embed="rId1" cstate="print"/>
        <a:srcRect/>
        <a:stretch>
          <a:fillRect/>
        </a:stretch>
      </xdr:blipFill>
      <xdr:spPr bwMode="auto">
        <a:xfrm>
          <a:off x="13512016" y="454025"/>
          <a:ext cx="1004147" cy="1296881"/>
        </a:xfrm>
        <a:prstGeom prst="rect">
          <a:avLst/>
        </a:prstGeom>
        <a:noFill/>
        <a:ln w="9525" algn="ctr">
          <a:miter lim="800000"/>
          <a:headEnd/>
          <a:tailEnd/>
        </a:ln>
      </xdr:spPr>
    </xdr:pic>
    <xdr:clientData/>
  </xdr:twoCellAnchor>
  <xdr:twoCellAnchor editAs="oneCell">
    <xdr:from>
      <xdr:col>3</xdr:col>
      <xdr:colOff>110066</xdr:colOff>
      <xdr:row>2</xdr:row>
      <xdr:rowOff>138642</xdr:rowOff>
    </xdr:from>
    <xdr:to>
      <xdr:col>4</xdr:col>
      <xdr:colOff>259080</xdr:colOff>
      <xdr:row>7</xdr:row>
      <xdr:rowOff>82550</xdr:rowOff>
    </xdr:to>
    <xdr:pic>
      <xdr:nvPicPr>
        <xdr:cNvPr id="5" name="Image 4">
          <a:extLst>
            <a:ext uri="{FF2B5EF4-FFF2-40B4-BE49-F238E27FC236}">
              <a16:creationId xmlns:a16="http://schemas.microsoft.com/office/drawing/2014/main" id="{00000000-0008-0000-8600-000005000000}"/>
            </a:ext>
          </a:extLst>
        </xdr:cNvPr>
        <xdr:cNvPicPr/>
      </xdr:nvPicPr>
      <xdr:blipFill>
        <a:blip xmlns:r="http://schemas.openxmlformats.org/officeDocument/2006/relationships" r:embed="rId2"/>
        <a:srcRect/>
        <a:stretch>
          <a:fillRect/>
        </a:stretch>
      </xdr:blipFill>
      <xdr:spPr bwMode="auto">
        <a:xfrm>
          <a:off x="5230706" y="519642"/>
          <a:ext cx="941494" cy="1117388"/>
        </a:xfrm>
        <a:prstGeom prst="rect">
          <a:avLst/>
        </a:prstGeom>
        <a:noFill/>
      </xdr:spPr>
    </xdr:pic>
    <xdr:clientData/>
  </xdr:twoCellAnchor>
  <xdr:twoCellAnchor>
    <xdr:from>
      <xdr:col>13</xdr:col>
      <xdr:colOff>466576</xdr:colOff>
      <xdr:row>2</xdr:row>
      <xdr:rowOff>73025</xdr:rowOff>
    </xdr:from>
    <xdr:to>
      <xdr:col>14</xdr:col>
      <xdr:colOff>678243</xdr:colOff>
      <xdr:row>8</xdr:row>
      <xdr:rowOff>21166</xdr:rowOff>
    </xdr:to>
    <xdr:pic>
      <xdr:nvPicPr>
        <xdr:cNvPr id="6" name="Image 5" descr="Armoirievv">
          <a:extLst>
            <a:ext uri="{FF2B5EF4-FFF2-40B4-BE49-F238E27FC236}">
              <a16:creationId xmlns:a16="http://schemas.microsoft.com/office/drawing/2014/main" id="{00000000-0008-0000-8600-000006000000}"/>
            </a:ext>
          </a:extLst>
        </xdr:cNvPr>
        <xdr:cNvPicPr>
          <a:picLocks noChangeAspect="1" noChangeArrowheads="1"/>
        </xdr:cNvPicPr>
      </xdr:nvPicPr>
      <xdr:blipFill>
        <a:blip xmlns:r="http://schemas.openxmlformats.org/officeDocument/2006/relationships" r:embed="rId1" cstate="print"/>
        <a:srcRect/>
        <a:stretch>
          <a:fillRect/>
        </a:stretch>
      </xdr:blipFill>
      <xdr:spPr bwMode="auto">
        <a:xfrm>
          <a:off x="13512016" y="454025"/>
          <a:ext cx="1004147" cy="1296881"/>
        </a:xfrm>
        <a:prstGeom prst="rect">
          <a:avLst/>
        </a:prstGeom>
        <a:noFill/>
        <a:ln w="9525" algn="ctr">
          <a:miter lim="800000"/>
          <a:headEnd/>
          <a:tailEnd/>
        </a:ln>
      </xdr:spPr>
    </xdr:pic>
    <xdr:clientData/>
  </xdr:twoCellAnchor>
  <xdr:twoCellAnchor editAs="oneCell">
    <xdr:from>
      <xdr:col>3</xdr:col>
      <xdr:colOff>110066</xdr:colOff>
      <xdr:row>2</xdr:row>
      <xdr:rowOff>138642</xdr:rowOff>
    </xdr:from>
    <xdr:to>
      <xdr:col>4</xdr:col>
      <xdr:colOff>259080</xdr:colOff>
      <xdr:row>7</xdr:row>
      <xdr:rowOff>82550</xdr:rowOff>
    </xdr:to>
    <xdr:pic>
      <xdr:nvPicPr>
        <xdr:cNvPr id="7" name="Image 6">
          <a:extLst>
            <a:ext uri="{FF2B5EF4-FFF2-40B4-BE49-F238E27FC236}">
              <a16:creationId xmlns:a16="http://schemas.microsoft.com/office/drawing/2014/main" id="{00000000-0008-0000-8600-000007000000}"/>
            </a:ext>
          </a:extLst>
        </xdr:cNvPr>
        <xdr:cNvPicPr/>
      </xdr:nvPicPr>
      <xdr:blipFill>
        <a:blip xmlns:r="http://schemas.openxmlformats.org/officeDocument/2006/relationships" r:embed="rId2"/>
        <a:srcRect/>
        <a:stretch>
          <a:fillRect/>
        </a:stretch>
      </xdr:blipFill>
      <xdr:spPr bwMode="auto">
        <a:xfrm>
          <a:off x="5230706" y="519642"/>
          <a:ext cx="941494" cy="1117388"/>
        </a:xfrm>
        <a:prstGeom prst="rect">
          <a:avLst/>
        </a:prstGeom>
        <a:noFill/>
      </xdr:spPr>
    </xdr:pic>
    <xdr:clientData/>
  </xdr:twoCellAnchor>
  <xdr:twoCellAnchor>
    <xdr:from>
      <xdr:col>13</xdr:col>
      <xdr:colOff>466576</xdr:colOff>
      <xdr:row>2</xdr:row>
      <xdr:rowOff>73025</xdr:rowOff>
    </xdr:from>
    <xdr:to>
      <xdr:col>14</xdr:col>
      <xdr:colOff>678243</xdr:colOff>
      <xdr:row>8</xdr:row>
      <xdr:rowOff>21166</xdr:rowOff>
    </xdr:to>
    <xdr:pic>
      <xdr:nvPicPr>
        <xdr:cNvPr id="8" name="Image 7" descr="Armoirievv">
          <a:extLst>
            <a:ext uri="{FF2B5EF4-FFF2-40B4-BE49-F238E27FC236}">
              <a16:creationId xmlns:a16="http://schemas.microsoft.com/office/drawing/2014/main" id="{00000000-0008-0000-8600-000008000000}"/>
            </a:ext>
          </a:extLst>
        </xdr:cNvPr>
        <xdr:cNvPicPr>
          <a:picLocks noChangeAspect="1" noChangeArrowheads="1"/>
        </xdr:cNvPicPr>
      </xdr:nvPicPr>
      <xdr:blipFill>
        <a:blip xmlns:r="http://schemas.openxmlformats.org/officeDocument/2006/relationships" r:embed="rId1" cstate="print"/>
        <a:srcRect/>
        <a:stretch>
          <a:fillRect/>
        </a:stretch>
      </xdr:blipFill>
      <xdr:spPr bwMode="auto">
        <a:xfrm>
          <a:off x="13512016" y="454025"/>
          <a:ext cx="1004147" cy="1296881"/>
        </a:xfrm>
        <a:prstGeom prst="rect">
          <a:avLst/>
        </a:prstGeom>
        <a:noFill/>
        <a:ln w="9525" algn="ctr">
          <a:miter lim="800000"/>
          <a:headEnd/>
          <a:tailEnd/>
        </a:ln>
      </xdr:spPr>
    </xdr:pic>
    <xdr:clientData/>
  </xdr:twoCellAnchor>
  <xdr:twoCellAnchor editAs="oneCell">
    <xdr:from>
      <xdr:col>3</xdr:col>
      <xdr:colOff>110066</xdr:colOff>
      <xdr:row>2</xdr:row>
      <xdr:rowOff>138642</xdr:rowOff>
    </xdr:from>
    <xdr:to>
      <xdr:col>4</xdr:col>
      <xdr:colOff>259080</xdr:colOff>
      <xdr:row>7</xdr:row>
      <xdr:rowOff>82550</xdr:rowOff>
    </xdr:to>
    <xdr:pic>
      <xdr:nvPicPr>
        <xdr:cNvPr id="9" name="Image 8">
          <a:extLst>
            <a:ext uri="{FF2B5EF4-FFF2-40B4-BE49-F238E27FC236}">
              <a16:creationId xmlns:a16="http://schemas.microsoft.com/office/drawing/2014/main" id="{00000000-0008-0000-8600-000009000000}"/>
            </a:ext>
          </a:extLst>
        </xdr:cNvPr>
        <xdr:cNvPicPr/>
      </xdr:nvPicPr>
      <xdr:blipFill>
        <a:blip xmlns:r="http://schemas.openxmlformats.org/officeDocument/2006/relationships" r:embed="rId2"/>
        <a:srcRect/>
        <a:stretch>
          <a:fillRect/>
        </a:stretch>
      </xdr:blipFill>
      <xdr:spPr bwMode="auto">
        <a:xfrm>
          <a:off x="5230706" y="519642"/>
          <a:ext cx="941494" cy="1117388"/>
        </a:xfrm>
        <a:prstGeom prst="rect">
          <a:avLst/>
        </a:prstGeom>
        <a:noFill/>
      </xdr:spPr>
    </xdr:pic>
    <xdr:clientData/>
  </xdr:twoCellAnchor>
  <xdr:twoCellAnchor>
    <xdr:from>
      <xdr:col>13</xdr:col>
      <xdr:colOff>466576</xdr:colOff>
      <xdr:row>2</xdr:row>
      <xdr:rowOff>73025</xdr:rowOff>
    </xdr:from>
    <xdr:to>
      <xdr:col>14</xdr:col>
      <xdr:colOff>678243</xdr:colOff>
      <xdr:row>8</xdr:row>
      <xdr:rowOff>21166</xdr:rowOff>
    </xdr:to>
    <xdr:pic>
      <xdr:nvPicPr>
        <xdr:cNvPr id="10" name="Image 9" descr="Armoirievv">
          <a:extLst>
            <a:ext uri="{FF2B5EF4-FFF2-40B4-BE49-F238E27FC236}">
              <a16:creationId xmlns:a16="http://schemas.microsoft.com/office/drawing/2014/main" id="{00000000-0008-0000-8600-00000A000000}"/>
            </a:ext>
          </a:extLst>
        </xdr:cNvPr>
        <xdr:cNvPicPr>
          <a:picLocks noChangeAspect="1" noChangeArrowheads="1"/>
        </xdr:cNvPicPr>
      </xdr:nvPicPr>
      <xdr:blipFill>
        <a:blip xmlns:r="http://schemas.openxmlformats.org/officeDocument/2006/relationships" r:embed="rId1" cstate="print"/>
        <a:srcRect/>
        <a:stretch>
          <a:fillRect/>
        </a:stretch>
      </xdr:blipFill>
      <xdr:spPr bwMode="auto">
        <a:xfrm>
          <a:off x="13512016" y="454025"/>
          <a:ext cx="1004147" cy="1296881"/>
        </a:xfrm>
        <a:prstGeom prst="rect">
          <a:avLst/>
        </a:prstGeom>
        <a:noFill/>
        <a:ln w="9525" algn="ctr">
          <a:miter lim="800000"/>
          <a:headEnd/>
          <a:tailEnd/>
        </a:ln>
      </xdr:spPr>
    </xdr:pic>
    <xdr:clientData/>
  </xdr:twoCellAnchor>
  <xdr:twoCellAnchor editAs="oneCell">
    <xdr:from>
      <xdr:col>3</xdr:col>
      <xdr:colOff>110066</xdr:colOff>
      <xdr:row>2</xdr:row>
      <xdr:rowOff>138642</xdr:rowOff>
    </xdr:from>
    <xdr:to>
      <xdr:col>4</xdr:col>
      <xdr:colOff>259080</xdr:colOff>
      <xdr:row>7</xdr:row>
      <xdr:rowOff>82550</xdr:rowOff>
    </xdr:to>
    <xdr:pic>
      <xdr:nvPicPr>
        <xdr:cNvPr id="11" name="Image 10">
          <a:extLst>
            <a:ext uri="{FF2B5EF4-FFF2-40B4-BE49-F238E27FC236}">
              <a16:creationId xmlns:a16="http://schemas.microsoft.com/office/drawing/2014/main" id="{00000000-0008-0000-8600-00000B000000}"/>
            </a:ext>
          </a:extLst>
        </xdr:cNvPr>
        <xdr:cNvPicPr/>
      </xdr:nvPicPr>
      <xdr:blipFill>
        <a:blip xmlns:r="http://schemas.openxmlformats.org/officeDocument/2006/relationships" r:embed="rId2"/>
        <a:srcRect/>
        <a:stretch>
          <a:fillRect/>
        </a:stretch>
      </xdr:blipFill>
      <xdr:spPr bwMode="auto">
        <a:xfrm>
          <a:off x="5230706" y="519642"/>
          <a:ext cx="941494" cy="1117388"/>
        </a:xfrm>
        <a:prstGeom prst="rect">
          <a:avLst/>
        </a:prstGeom>
        <a:noFill/>
      </xdr:spPr>
    </xdr:pic>
    <xdr:clientData/>
  </xdr:twoCellAnchor>
  <xdr:twoCellAnchor>
    <xdr:from>
      <xdr:col>13</xdr:col>
      <xdr:colOff>466576</xdr:colOff>
      <xdr:row>2</xdr:row>
      <xdr:rowOff>73025</xdr:rowOff>
    </xdr:from>
    <xdr:to>
      <xdr:col>14</xdr:col>
      <xdr:colOff>678243</xdr:colOff>
      <xdr:row>8</xdr:row>
      <xdr:rowOff>21166</xdr:rowOff>
    </xdr:to>
    <xdr:pic>
      <xdr:nvPicPr>
        <xdr:cNvPr id="12" name="Image 11" descr="Armoirievv">
          <a:extLst>
            <a:ext uri="{FF2B5EF4-FFF2-40B4-BE49-F238E27FC236}">
              <a16:creationId xmlns:a16="http://schemas.microsoft.com/office/drawing/2014/main" id="{00000000-0008-0000-8600-00000C000000}"/>
            </a:ext>
          </a:extLst>
        </xdr:cNvPr>
        <xdr:cNvPicPr>
          <a:picLocks noChangeAspect="1" noChangeArrowheads="1"/>
        </xdr:cNvPicPr>
      </xdr:nvPicPr>
      <xdr:blipFill>
        <a:blip xmlns:r="http://schemas.openxmlformats.org/officeDocument/2006/relationships" r:embed="rId1" cstate="print"/>
        <a:srcRect/>
        <a:stretch>
          <a:fillRect/>
        </a:stretch>
      </xdr:blipFill>
      <xdr:spPr bwMode="auto">
        <a:xfrm>
          <a:off x="13512016" y="454025"/>
          <a:ext cx="1004147" cy="1296881"/>
        </a:xfrm>
        <a:prstGeom prst="rect">
          <a:avLst/>
        </a:prstGeom>
        <a:noFill/>
        <a:ln w="9525" algn="ctr">
          <a:miter lim="800000"/>
          <a:headEnd/>
          <a:tailEnd/>
        </a:ln>
      </xdr:spPr>
    </xdr:pic>
    <xdr:clientData/>
  </xdr:twoCellAnchor>
  <xdr:twoCellAnchor editAs="oneCell">
    <xdr:from>
      <xdr:col>3</xdr:col>
      <xdr:colOff>110066</xdr:colOff>
      <xdr:row>2</xdr:row>
      <xdr:rowOff>138642</xdr:rowOff>
    </xdr:from>
    <xdr:to>
      <xdr:col>4</xdr:col>
      <xdr:colOff>259080</xdr:colOff>
      <xdr:row>7</xdr:row>
      <xdr:rowOff>82550</xdr:rowOff>
    </xdr:to>
    <xdr:pic>
      <xdr:nvPicPr>
        <xdr:cNvPr id="13" name="Image 12">
          <a:extLst>
            <a:ext uri="{FF2B5EF4-FFF2-40B4-BE49-F238E27FC236}">
              <a16:creationId xmlns:a16="http://schemas.microsoft.com/office/drawing/2014/main" id="{00000000-0008-0000-8600-00000D000000}"/>
            </a:ext>
          </a:extLst>
        </xdr:cNvPr>
        <xdr:cNvPicPr/>
      </xdr:nvPicPr>
      <xdr:blipFill>
        <a:blip xmlns:r="http://schemas.openxmlformats.org/officeDocument/2006/relationships" r:embed="rId2"/>
        <a:srcRect/>
        <a:stretch>
          <a:fillRect/>
        </a:stretch>
      </xdr:blipFill>
      <xdr:spPr bwMode="auto">
        <a:xfrm>
          <a:off x="5230706" y="519642"/>
          <a:ext cx="941494" cy="1117388"/>
        </a:xfrm>
        <a:prstGeom prst="rect">
          <a:avLst/>
        </a:prstGeom>
        <a:noFill/>
      </xdr:spPr>
    </xdr:pic>
    <xdr:clientData/>
  </xdr:twoCellAnchor>
  <xdr:twoCellAnchor>
    <xdr:from>
      <xdr:col>13</xdr:col>
      <xdr:colOff>466576</xdr:colOff>
      <xdr:row>2</xdr:row>
      <xdr:rowOff>73025</xdr:rowOff>
    </xdr:from>
    <xdr:to>
      <xdr:col>14</xdr:col>
      <xdr:colOff>678243</xdr:colOff>
      <xdr:row>8</xdr:row>
      <xdr:rowOff>21166</xdr:rowOff>
    </xdr:to>
    <xdr:pic>
      <xdr:nvPicPr>
        <xdr:cNvPr id="14" name="Image 13" descr="Armoirievv">
          <a:extLst>
            <a:ext uri="{FF2B5EF4-FFF2-40B4-BE49-F238E27FC236}">
              <a16:creationId xmlns:a16="http://schemas.microsoft.com/office/drawing/2014/main" id="{00000000-0008-0000-8600-00000E000000}"/>
            </a:ext>
          </a:extLst>
        </xdr:cNvPr>
        <xdr:cNvPicPr>
          <a:picLocks noChangeAspect="1" noChangeArrowheads="1"/>
        </xdr:cNvPicPr>
      </xdr:nvPicPr>
      <xdr:blipFill>
        <a:blip xmlns:r="http://schemas.openxmlformats.org/officeDocument/2006/relationships" r:embed="rId1" cstate="print"/>
        <a:srcRect/>
        <a:stretch>
          <a:fillRect/>
        </a:stretch>
      </xdr:blipFill>
      <xdr:spPr bwMode="auto">
        <a:xfrm>
          <a:off x="13512016" y="454025"/>
          <a:ext cx="1004147" cy="1296881"/>
        </a:xfrm>
        <a:prstGeom prst="rect">
          <a:avLst/>
        </a:prstGeom>
        <a:noFill/>
        <a:ln w="9525" algn="ctr">
          <a:miter lim="800000"/>
          <a:headEnd/>
          <a:tailEnd/>
        </a:ln>
      </xdr:spPr>
    </xdr:pic>
    <xdr:clientData/>
  </xdr:twoCellAnchor>
  <xdr:twoCellAnchor editAs="oneCell">
    <xdr:from>
      <xdr:col>3</xdr:col>
      <xdr:colOff>110066</xdr:colOff>
      <xdr:row>2</xdr:row>
      <xdr:rowOff>138642</xdr:rowOff>
    </xdr:from>
    <xdr:to>
      <xdr:col>4</xdr:col>
      <xdr:colOff>259080</xdr:colOff>
      <xdr:row>7</xdr:row>
      <xdr:rowOff>82550</xdr:rowOff>
    </xdr:to>
    <xdr:pic>
      <xdr:nvPicPr>
        <xdr:cNvPr id="15" name="Image 14">
          <a:extLst>
            <a:ext uri="{FF2B5EF4-FFF2-40B4-BE49-F238E27FC236}">
              <a16:creationId xmlns:a16="http://schemas.microsoft.com/office/drawing/2014/main" id="{00000000-0008-0000-8600-00000F000000}"/>
            </a:ext>
          </a:extLst>
        </xdr:cNvPr>
        <xdr:cNvPicPr/>
      </xdr:nvPicPr>
      <xdr:blipFill>
        <a:blip xmlns:r="http://schemas.openxmlformats.org/officeDocument/2006/relationships" r:embed="rId2"/>
        <a:srcRect/>
        <a:stretch>
          <a:fillRect/>
        </a:stretch>
      </xdr:blipFill>
      <xdr:spPr bwMode="auto">
        <a:xfrm>
          <a:off x="5230706" y="519642"/>
          <a:ext cx="941494" cy="1117388"/>
        </a:xfrm>
        <a:prstGeom prst="rect">
          <a:avLst/>
        </a:prstGeom>
        <a:noFill/>
      </xdr:spPr>
    </xdr:pic>
    <xdr:clientData/>
  </xdr:twoCellAnchor>
  <xdr:twoCellAnchor>
    <xdr:from>
      <xdr:col>13</xdr:col>
      <xdr:colOff>466576</xdr:colOff>
      <xdr:row>2</xdr:row>
      <xdr:rowOff>73025</xdr:rowOff>
    </xdr:from>
    <xdr:to>
      <xdr:col>14</xdr:col>
      <xdr:colOff>678243</xdr:colOff>
      <xdr:row>8</xdr:row>
      <xdr:rowOff>21166</xdr:rowOff>
    </xdr:to>
    <xdr:pic>
      <xdr:nvPicPr>
        <xdr:cNvPr id="16" name="Image 15" descr="Armoirievv">
          <a:extLst>
            <a:ext uri="{FF2B5EF4-FFF2-40B4-BE49-F238E27FC236}">
              <a16:creationId xmlns:a16="http://schemas.microsoft.com/office/drawing/2014/main" id="{00000000-0008-0000-8600-000010000000}"/>
            </a:ext>
          </a:extLst>
        </xdr:cNvPr>
        <xdr:cNvPicPr>
          <a:picLocks noChangeAspect="1" noChangeArrowheads="1"/>
        </xdr:cNvPicPr>
      </xdr:nvPicPr>
      <xdr:blipFill>
        <a:blip xmlns:r="http://schemas.openxmlformats.org/officeDocument/2006/relationships" r:embed="rId1" cstate="print"/>
        <a:srcRect/>
        <a:stretch>
          <a:fillRect/>
        </a:stretch>
      </xdr:blipFill>
      <xdr:spPr bwMode="auto">
        <a:xfrm>
          <a:off x="13512016" y="454025"/>
          <a:ext cx="1004147" cy="1296881"/>
        </a:xfrm>
        <a:prstGeom prst="rect">
          <a:avLst/>
        </a:prstGeom>
        <a:noFill/>
        <a:ln w="9525" algn="ctr">
          <a:miter lim="800000"/>
          <a:headEnd/>
          <a:tailEnd/>
        </a:ln>
      </xdr:spPr>
    </xdr:pic>
    <xdr:clientData/>
  </xdr:twoCellAnchor>
  <xdr:twoCellAnchor editAs="oneCell">
    <xdr:from>
      <xdr:col>3</xdr:col>
      <xdr:colOff>110066</xdr:colOff>
      <xdr:row>2</xdr:row>
      <xdr:rowOff>138642</xdr:rowOff>
    </xdr:from>
    <xdr:to>
      <xdr:col>4</xdr:col>
      <xdr:colOff>259080</xdr:colOff>
      <xdr:row>7</xdr:row>
      <xdr:rowOff>82550</xdr:rowOff>
    </xdr:to>
    <xdr:pic>
      <xdr:nvPicPr>
        <xdr:cNvPr id="17" name="Image 16">
          <a:extLst>
            <a:ext uri="{FF2B5EF4-FFF2-40B4-BE49-F238E27FC236}">
              <a16:creationId xmlns:a16="http://schemas.microsoft.com/office/drawing/2014/main" id="{00000000-0008-0000-8600-000011000000}"/>
            </a:ext>
          </a:extLst>
        </xdr:cNvPr>
        <xdr:cNvPicPr/>
      </xdr:nvPicPr>
      <xdr:blipFill>
        <a:blip xmlns:r="http://schemas.openxmlformats.org/officeDocument/2006/relationships" r:embed="rId2"/>
        <a:srcRect/>
        <a:stretch>
          <a:fillRect/>
        </a:stretch>
      </xdr:blipFill>
      <xdr:spPr bwMode="auto">
        <a:xfrm>
          <a:off x="5230706" y="519642"/>
          <a:ext cx="941494" cy="1117388"/>
        </a:xfrm>
        <a:prstGeom prst="rect">
          <a:avLst/>
        </a:prstGeom>
        <a:noFill/>
      </xdr:spPr>
    </xdr:pic>
    <xdr:clientData/>
  </xdr:twoCellAnchor>
  <xdr:twoCellAnchor>
    <xdr:from>
      <xdr:col>13</xdr:col>
      <xdr:colOff>466576</xdr:colOff>
      <xdr:row>2</xdr:row>
      <xdr:rowOff>73025</xdr:rowOff>
    </xdr:from>
    <xdr:to>
      <xdr:col>14</xdr:col>
      <xdr:colOff>678243</xdr:colOff>
      <xdr:row>8</xdr:row>
      <xdr:rowOff>21166</xdr:rowOff>
    </xdr:to>
    <xdr:pic>
      <xdr:nvPicPr>
        <xdr:cNvPr id="18" name="Image 17" descr="Armoirievv">
          <a:extLst>
            <a:ext uri="{FF2B5EF4-FFF2-40B4-BE49-F238E27FC236}">
              <a16:creationId xmlns:a16="http://schemas.microsoft.com/office/drawing/2014/main" id="{00000000-0008-0000-8600-000012000000}"/>
            </a:ext>
          </a:extLst>
        </xdr:cNvPr>
        <xdr:cNvPicPr>
          <a:picLocks noChangeAspect="1" noChangeArrowheads="1"/>
        </xdr:cNvPicPr>
      </xdr:nvPicPr>
      <xdr:blipFill>
        <a:blip xmlns:r="http://schemas.openxmlformats.org/officeDocument/2006/relationships" r:embed="rId1" cstate="print"/>
        <a:srcRect/>
        <a:stretch>
          <a:fillRect/>
        </a:stretch>
      </xdr:blipFill>
      <xdr:spPr bwMode="auto">
        <a:xfrm>
          <a:off x="13512016" y="454025"/>
          <a:ext cx="1004147" cy="1296881"/>
        </a:xfrm>
        <a:prstGeom prst="rect">
          <a:avLst/>
        </a:prstGeom>
        <a:noFill/>
        <a:ln w="9525" algn="ctr">
          <a:miter lim="800000"/>
          <a:headEnd/>
          <a:tailEnd/>
        </a:ln>
      </xdr:spPr>
    </xdr:pic>
    <xdr:clientData/>
  </xdr:twoCellAnchor>
  <xdr:twoCellAnchor editAs="oneCell">
    <xdr:from>
      <xdr:col>3</xdr:col>
      <xdr:colOff>110066</xdr:colOff>
      <xdr:row>2</xdr:row>
      <xdr:rowOff>138642</xdr:rowOff>
    </xdr:from>
    <xdr:to>
      <xdr:col>4</xdr:col>
      <xdr:colOff>259080</xdr:colOff>
      <xdr:row>7</xdr:row>
      <xdr:rowOff>82550</xdr:rowOff>
    </xdr:to>
    <xdr:pic>
      <xdr:nvPicPr>
        <xdr:cNvPr id="19" name="Image 18">
          <a:extLst>
            <a:ext uri="{FF2B5EF4-FFF2-40B4-BE49-F238E27FC236}">
              <a16:creationId xmlns:a16="http://schemas.microsoft.com/office/drawing/2014/main" id="{00000000-0008-0000-8600-000013000000}"/>
            </a:ext>
          </a:extLst>
        </xdr:cNvPr>
        <xdr:cNvPicPr/>
      </xdr:nvPicPr>
      <xdr:blipFill>
        <a:blip xmlns:r="http://schemas.openxmlformats.org/officeDocument/2006/relationships" r:embed="rId2"/>
        <a:srcRect/>
        <a:stretch>
          <a:fillRect/>
        </a:stretch>
      </xdr:blipFill>
      <xdr:spPr bwMode="auto">
        <a:xfrm>
          <a:off x="5230706" y="519642"/>
          <a:ext cx="941494" cy="1117388"/>
        </a:xfrm>
        <a:prstGeom prst="rect">
          <a:avLst/>
        </a:prstGeom>
        <a:noFill/>
      </xdr:spPr>
    </xdr:pic>
    <xdr:clientData/>
  </xdr:twoCellAnchor>
  <xdr:twoCellAnchor>
    <xdr:from>
      <xdr:col>13</xdr:col>
      <xdr:colOff>466576</xdr:colOff>
      <xdr:row>2</xdr:row>
      <xdr:rowOff>73025</xdr:rowOff>
    </xdr:from>
    <xdr:to>
      <xdr:col>14</xdr:col>
      <xdr:colOff>678243</xdr:colOff>
      <xdr:row>8</xdr:row>
      <xdr:rowOff>21166</xdr:rowOff>
    </xdr:to>
    <xdr:pic>
      <xdr:nvPicPr>
        <xdr:cNvPr id="20" name="Image 19" descr="Armoirievv">
          <a:extLst>
            <a:ext uri="{FF2B5EF4-FFF2-40B4-BE49-F238E27FC236}">
              <a16:creationId xmlns:a16="http://schemas.microsoft.com/office/drawing/2014/main" id="{00000000-0008-0000-8600-000014000000}"/>
            </a:ext>
          </a:extLst>
        </xdr:cNvPr>
        <xdr:cNvPicPr>
          <a:picLocks noChangeAspect="1" noChangeArrowheads="1"/>
        </xdr:cNvPicPr>
      </xdr:nvPicPr>
      <xdr:blipFill>
        <a:blip xmlns:r="http://schemas.openxmlformats.org/officeDocument/2006/relationships" r:embed="rId1" cstate="print"/>
        <a:srcRect/>
        <a:stretch>
          <a:fillRect/>
        </a:stretch>
      </xdr:blipFill>
      <xdr:spPr bwMode="auto">
        <a:xfrm>
          <a:off x="13512016" y="454025"/>
          <a:ext cx="1004147" cy="1296881"/>
        </a:xfrm>
        <a:prstGeom prst="rect">
          <a:avLst/>
        </a:prstGeom>
        <a:noFill/>
        <a:ln w="9525" algn="ctr">
          <a:miter lim="800000"/>
          <a:headEnd/>
          <a:tailEnd/>
        </a:ln>
      </xdr:spPr>
    </xdr:pic>
    <xdr:clientData/>
  </xdr:twoCellAnchor>
  <xdr:twoCellAnchor editAs="oneCell">
    <xdr:from>
      <xdr:col>3</xdr:col>
      <xdr:colOff>110066</xdr:colOff>
      <xdr:row>2</xdr:row>
      <xdr:rowOff>138642</xdr:rowOff>
    </xdr:from>
    <xdr:to>
      <xdr:col>4</xdr:col>
      <xdr:colOff>259080</xdr:colOff>
      <xdr:row>7</xdr:row>
      <xdr:rowOff>82550</xdr:rowOff>
    </xdr:to>
    <xdr:pic>
      <xdr:nvPicPr>
        <xdr:cNvPr id="21" name="Image 20">
          <a:extLst>
            <a:ext uri="{FF2B5EF4-FFF2-40B4-BE49-F238E27FC236}">
              <a16:creationId xmlns:a16="http://schemas.microsoft.com/office/drawing/2014/main" id="{00000000-0008-0000-8600-000015000000}"/>
            </a:ext>
          </a:extLst>
        </xdr:cNvPr>
        <xdr:cNvPicPr/>
      </xdr:nvPicPr>
      <xdr:blipFill>
        <a:blip xmlns:r="http://schemas.openxmlformats.org/officeDocument/2006/relationships" r:embed="rId2"/>
        <a:srcRect/>
        <a:stretch>
          <a:fillRect/>
        </a:stretch>
      </xdr:blipFill>
      <xdr:spPr bwMode="auto">
        <a:xfrm>
          <a:off x="5230706" y="519642"/>
          <a:ext cx="941494" cy="1117388"/>
        </a:xfrm>
        <a:prstGeom prst="rect">
          <a:avLst/>
        </a:prstGeom>
        <a:noFill/>
      </xdr:spPr>
    </xdr:pic>
    <xdr:clientData/>
  </xdr:twoCellAnchor>
  <xdr:twoCellAnchor>
    <xdr:from>
      <xdr:col>13</xdr:col>
      <xdr:colOff>466576</xdr:colOff>
      <xdr:row>2</xdr:row>
      <xdr:rowOff>73025</xdr:rowOff>
    </xdr:from>
    <xdr:to>
      <xdr:col>14</xdr:col>
      <xdr:colOff>678243</xdr:colOff>
      <xdr:row>8</xdr:row>
      <xdr:rowOff>21166</xdr:rowOff>
    </xdr:to>
    <xdr:pic>
      <xdr:nvPicPr>
        <xdr:cNvPr id="22" name="Image 21" descr="Armoirievv">
          <a:extLst>
            <a:ext uri="{FF2B5EF4-FFF2-40B4-BE49-F238E27FC236}">
              <a16:creationId xmlns:a16="http://schemas.microsoft.com/office/drawing/2014/main" id="{00000000-0008-0000-8600-000016000000}"/>
            </a:ext>
          </a:extLst>
        </xdr:cNvPr>
        <xdr:cNvPicPr>
          <a:picLocks noChangeAspect="1" noChangeArrowheads="1"/>
        </xdr:cNvPicPr>
      </xdr:nvPicPr>
      <xdr:blipFill>
        <a:blip xmlns:r="http://schemas.openxmlformats.org/officeDocument/2006/relationships" r:embed="rId1" cstate="print"/>
        <a:srcRect/>
        <a:stretch>
          <a:fillRect/>
        </a:stretch>
      </xdr:blipFill>
      <xdr:spPr bwMode="auto">
        <a:xfrm>
          <a:off x="13512016" y="454025"/>
          <a:ext cx="1004147" cy="1296881"/>
        </a:xfrm>
        <a:prstGeom prst="rect">
          <a:avLst/>
        </a:prstGeom>
        <a:noFill/>
        <a:ln w="9525" algn="ctr">
          <a:miter lim="800000"/>
          <a:headEnd/>
          <a:tailEnd/>
        </a:ln>
      </xdr:spPr>
    </xdr:pic>
    <xdr:clientData/>
  </xdr:twoCellAnchor>
  <xdr:twoCellAnchor editAs="oneCell">
    <xdr:from>
      <xdr:col>3</xdr:col>
      <xdr:colOff>110066</xdr:colOff>
      <xdr:row>2</xdr:row>
      <xdr:rowOff>138642</xdr:rowOff>
    </xdr:from>
    <xdr:to>
      <xdr:col>4</xdr:col>
      <xdr:colOff>259080</xdr:colOff>
      <xdr:row>7</xdr:row>
      <xdr:rowOff>82550</xdr:rowOff>
    </xdr:to>
    <xdr:pic>
      <xdr:nvPicPr>
        <xdr:cNvPr id="23" name="Image 22">
          <a:extLst>
            <a:ext uri="{FF2B5EF4-FFF2-40B4-BE49-F238E27FC236}">
              <a16:creationId xmlns:a16="http://schemas.microsoft.com/office/drawing/2014/main" id="{00000000-0008-0000-8600-000017000000}"/>
            </a:ext>
          </a:extLst>
        </xdr:cNvPr>
        <xdr:cNvPicPr/>
      </xdr:nvPicPr>
      <xdr:blipFill>
        <a:blip xmlns:r="http://schemas.openxmlformats.org/officeDocument/2006/relationships" r:embed="rId2"/>
        <a:srcRect/>
        <a:stretch>
          <a:fillRect/>
        </a:stretch>
      </xdr:blipFill>
      <xdr:spPr bwMode="auto">
        <a:xfrm>
          <a:off x="5230706" y="519642"/>
          <a:ext cx="941494" cy="1117388"/>
        </a:xfrm>
        <a:prstGeom prst="rect">
          <a:avLst/>
        </a:prstGeom>
        <a:noFill/>
      </xdr:spPr>
    </xdr:pic>
    <xdr:clientData/>
  </xdr:twoCellAnchor>
  <xdr:twoCellAnchor>
    <xdr:from>
      <xdr:col>13</xdr:col>
      <xdr:colOff>466576</xdr:colOff>
      <xdr:row>2</xdr:row>
      <xdr:rowOff>73025</xdr:rowOff>
    </xdr:from>
    <xdr:to>
      <xdr:col>14</xdr:col>
      <xdr:colOff>678243</xdr:colOff>
      <xdr:row>8</xdr:row>
      <xdr:rowOff>21166</xdr:rowOff>
    </xdr:to>
    <xdr:pic>
      <xdr:nvPicPr>
        <xdr:cNvPr id="24" name="Image 23" descr="Armoirievv">
          <a:extLst>
            <a:ext uri="{FF2B5EF4-FFF2-40B4-BE49-F238E27FC236}">
              <a16:creationId xmlns:a16="http://schemas.microsoft.com/office/drawing/2014/main" id="{00000000-0008-0000-8600-000018000000}"/>
            </a:ext>
          </a:extLst>
        </xdr:cNvPr>
        <xdr:cNvPicPr>
          <a:picLocks noChangeAspect="1" noChangeArrowheads="1"/>
        </xdr:cNvPicPr>
      </xdr:nvPicPr>
      <xdr:blipFill>
        <a:blip xmlns:r="http://schemas.openxmlformats.org/officeDocument/2006/relationships" r:embed="rId1" cstate="print"/>
        <a:srcRect/>
        <a:stretch>
          <a:fillRect/>
        </a:stretch>
      </xdr:blipFill>
      <xdr:spPr bwMode="auto">
        <a:xfrm>
          <a:off x="13512016" y="454025"/>
          <a:ext cx="1004147" cy="1296881"/>
        </a:xfrm>
        <a:prstGeom prst="rect">
          <a:avLst/>
        </a:prstGeom>
        <a:noFill/>
        <a:ln w="9525" algn="ctr">
          <a:miter lim="800000"/>
          <a:headEnd/>
          <a:tailEnd/>
        </a:ln>
      </xdr:spPr>
    </xdr:pic>
    <xdr:clientData/>
  </xdr:twoCellAnchor>
  <xdr:twoCellAnchor editAs="oneCell">
    <xdr:from>
      <xdr:col>3</xdr:col>
      <xdr:colOff>110066</xdr:colOff>
      <xdr:row>2</xdr:row>
      <xdr:rowOff>138642</xdr:rowOff>
    </xdr:from>
    <xdr:to>
      <xdr:col>4</xdr:col>
      <xdr:colOff>259080</xdr:colOff>
      <xdr:row>7</xdr:row>
      <xdr:rowOff>82550</xdr:rowOff>
    </xdr:to>
    <xdr:pic>
      <xdr:nvPicPr>
        <xdr:cNvPr id="25" name="Image 24">
          <a:extLst>
            <a:ext uri="{FF2B5EF4-FFF2-40B4-BE49-F238E27FC236}">
              <a16:creationId xmlns:a16="http://schemas.microsoft.com/office/drawing/2014/main" id="{00000000-0008-0000-8600-000019000000}"/>
            </a:ext>
          </a:extLst>
        </xdr:cNvPr>
        <xdr:cNvPicPr/>
      </xdr:nvPicPr>
      <xdr:blipFill>
        <a:blip xmlns:r="http://schemas.openxmlformats.org/officeDocument/2006/relationships" r:embed="rId2"/>
        <a:srcRect/>
        <a:stretch>
          <a:fillRect/>
        </a:stretch>
      </xdr:blipFill>
      <xdr:spPr bwMode="auto">
        <a:xfrm>
          <a:off x="5230706" y="519642"/>
          <a:ext cx="941494" cy="1117388"/>
        </a:xfrm>
        <a:prstGeom prst="rect">
          <a:avLst/>
        </a:prstGeom>
        <a:noFill/>
      </xdr:spPr>
    </xdr:pic>
    <xdr:clientData/>
  </xdr:twoCellAnchor>
  <xdr:twoCellAnchor>
    <xdr:from>
      <xdr:col>13</xdr:col>
      <xdr:colOff>466576</xdr:colOff>
      <xdr:row>2</xdr:row>
      <xdr:rowOff>73025</xdr:rowOff>
    </xdr:from>
    <xdr:to>
      <xdr:col>14</xdr:col>
      <xdr:colOff>678243</xdr:colOff>
      <xdr:row>8</xdr:row>
      <xdr:rowOff>21166</xdr:rowOff>
    </xdr:to>
    <xdr:pic>
      <xdr:nvPicPr>
        <xdr:cNvPr id="26" name="Image 25" descr="Armoirievv">
          <a:extLst>
            <a:ext uri="{FF2B5EF4-FFF2-40B4-BE49-F238E27FC236}">
              <a16:creationId xmlns:a16="http://schemas.microsoft.com/office/drawing/2014/main" id="{00000000-0008-0000-8600-00001A000000}"/>
            </a:ext>
          </a:extLst>
        </xdr:cNvPr>
        <xdr:cNvPicPr>
          <a:picLocks noChangeAspect="1" noChangeArrowheads="1"/>
        </xdr:cNvPicPr>
      </xdr:nvPicPr>
      <xdr:blipFill>
        <a:blip xmlns:r="http://schemas.openxmlformats.org/officeDocument/2006/relationships" r:embed="rId1" cstate="print"/>
        <a:srcRect/>
        <a:stretch>
          <a:fillRect/>
        </a:stretch>
      </xdr:blipFill>
      <xdr:spPr bwMode="auto">
        <a:xfrm>
          <a:off x="13512016" y="454025"/>
          <a:ext cx="1004147" cy="1296881"/>
        </a:xfrm>
        <a:prstGeom prst="rect">
          <a:avLst/>
        </a:prstGeom>
        <a:noFill/>
        <a:ln w="9525" algn="ctr">
          <a:miter lim="800000"/>
          <a:headEnd/>
          <a:tailEnd/>
        </a:ln>
      </xdr:spPr>
    </xdr:pic>
    <xdr:clientData/>
  </xdr:twoCellAnchor>
  <xdr:twoCellAnchor editAs="oneCell">
    <xdr:from>
      <xdr:col>3</xdr:col>
      <xdr:colOff>110066</xdr:colOff>
      <xdr:row>2</xdr:row>
      <xdr:rowOff>138642</xdr:rowOff>
    </xdr:from>
    <xdr:to>
      <xdr:col>4</xdr:col>
      <xdr:colOff>259080</xdr:colOff>
      <xdr:row>7</xdr:row>
      <xdr:rowOff>82550</xdr:rowOff>
    </xdr:to>
    <xdr:pic>
      <xdr:nvPicPr>
        <xdr:cNvPr id="27" name="Image 26">
          <a:extLst>
            <a:ext uri="{FF2B5EF4-FFF2-40B4-BE49-F238E27FC236}">
              <a16:creationId xmlns:a16="http://schemas.microsoft.com/office/drawing/2014/main" id="{00000000-0008-0000-8600-00001B000000}"/>
            </a:ext>
          </a:extLst>
        </xdr:cNvPr>
        <xdr:cNvPicPr/>
      </xdr:nvPicPr>
      <xdr:blipFill>
        <a:blip xmlns:r="http://schemas.openxmlformats.org/officeDocument/2006/relationships" r:embed="rId2"/>
        <a:srcRect/>
        <a:stretch>
          <a:fillRect/>
        </a:stretch>
      </xdr:blipFill>
      <xdr:spPr bwMode="auto">
        <a:xfrm>
          <a:off x="5230706" y="519642"/>
          <a:ext cx="941494" cy="1117388"/>
        </a:xfrm>
        <a:prstGeom prst="rect">
          <a:avLst/>
        </a:prstGeom>
        <a:noFill/>
      </xdr:spPr>
    </xdr:pic>
    <xdr:clientData/>
  </xdr:twoCellAnchor>
  <xdr:twoCellAnchor>
    <xdr:from>
      <xdr:col>13</xdr:col>
      <xdr:colOff>466576</xdr:colOff>
      <xdr:row>2</xdr:row>
      <xdr:rowOff>73025</xdr:rowOff>
    </xdr:from>
    <xdr:to>
      <xdr:col>14</xdr:col>
      <xdr:colOff>678243</xdr:colOff>
      <xdr:row>8</xdr:row>
      <xdr:rowOff>21166</xdr:rowOff>
    </xdr:to>
    <xdr:pic>
      <xdr:nvPicPr>
        <xdr:cNvPr id="28" name="Image 27" descr="Armoirievv">
          <a:extLst>
            <a:ext uri="{FF2B5EF4-FFF2-40B4-BE49-F238E27FC236}">
              <a16:creationId xmlns:a16="http://schemas.microsoft.com/office/drawing/2014/main" id="{00000000-0008-0000-8600-00001C000000}"/>
            </a:ext>
          </a:extLst>
        </xdr:cNvPr>
        <xdr:cNvPicPr>
          <a:picLocks noChangeAspect="1" noChangeArrowheads="1"/>
        </xdr:cNvPicPr>
      </xdr:nvPicPr>
      <xdr:blipFill>
        <a:blip xmlns:r="http://schemas.openxmlformats.org/officeDocument/2006/relationships" r:embed="rId1" cstate="print"/>
        <a:srcRect/>
        <a:stretch>
          <a:fillRect/>
        </a:stretch>
      </xdr:blipFill>
      <xdr:spPr bwMode="auto">
        <a:xfrm>
          <a:off x="13512016" y="454025"/>
          <a:ext cx="1004147" cy="1296881"/>
        </a:xfrm>
        <a:prstGeom prst="rect">
          <a:avLst/>
        </a:prstGeom>
        <a:noFill/>
        <a:ln w="9525" algn="ctr">
          <a:miter lim="800000"/>
          <a:headEnd/>
          <a:tailEnd/>
        </a:ln>
      </xdr:spPr>
    </xdr:pic>
    <xdr:clientData/>
  </xdr:twoCellAnchor>
  <xdr:twoCellAnchor editAs="oneCell">
    <xdr:from>
      <xdr:col>3</xdr:col>
      <xdr:colOff>110066</xdr:colOff>
      <xdr:row>2</xdr:row>
      <xdr:rowOff>138642</xdr:rowOff>
    </xdr:from>
    <xdr:to>
      <xdr:col>4</xdr:col>
      <xdr:colOff>259080</xdr:colOff>
      <xdr:row>7</xdr:row>
      <xdr:rowOff>82550</xdr:rowOff>
    </xdr:to>
    <xdr:pic>
      <xdr:nvPicPr>
        <xdr:cNvPr id="29" name="Image 28">
          <a:extLst>
            <a:ext uri="{FF2B5EF4-FFF2-40B4-BE49-F238E27FC236}">
              <a16:creationId xmlns:a16="http://schemas.microsoft.com/office/drawing/2014/main" id="{00000000-0008-0000-8600-00001D000000}"/>
            </a:ext>
          </a:extLst>
        </xdr:cNvPr>
        <xdr:cNvPicPr/>
      </xdr:nvPicPr>
      <xdr:blipFill>
        <a:blip xmlns:r="http://schemas.openxmlformats.org/officeDocument/2006/relationships" r:embed="rId2"/>
        <a:srcRect/>
        <a:stretch>
          <a:fillRect/>
        </a:stretch>
      </xdr:blipFill>
      <xdr:spPr bwMode="auto">
        <a:xfrm>
          <a:off x="5230706" y="519642"/>
          <a:ext cx="941494" cy="1117388"/>
        </a:xfrm>
        <a:prstGeom prst="rect">
          <a:avLst/>
        </a:prstGeom>
        <a:noFill/>
      </xdr:spPr>
    </xdr:pic>
    <xdr:clientData/>
  </xdr:twoCellAnchor>
  <xdr:twoCellAnchor>
    <xdr:from>
      <xdr:col>13</xdr:col>
      <xdr:colOff>466576</xdr:colOff>
      <xdr:row>2</xdr:row>
      <xdr:rowOff>73025</xdr:rowOff>
    </xdr:from>
    <xdr:to>
      <xdr:col>14</xdr:col>
      <xdr:colOff>678243</xdr:colOff>
      <xdr:row>8</xdr:row>
      <xdr:rowOff>21166</xdr:rowOff>
    </xdr:to>
    <xdr:pic>
      <xdr:nvPicPr>
        <xdr:cNvPr id="30" name="Image 29" descr="Armoirievv">
          <a:extLst>
            <a:ext uri="{FF2B5EF4-FFF2-40B4-BE49-F238E27FC236}">
              <a16:creationId xmlns:a16="http://schemas.microsoft.com/office/drawing/2014/main" id="{00000000-0008-0000-8600-00001E000000}"/>
            </a:ext>
          </a:extLst>
        </xdr:cNvPr>
        <xdr:cNvPicPr>
          <a:picLocks noChangeAspect="1" noChangeArrowheads="1"/>
        </xdr:cNvPicPr>
      </xdr:nvPicPr>
      <xdr:blipFill>
        <a:blip xmlns:r="http://schemas.openxmlformats.org/officeDocument/2006/relationships" r:embed="rId1" cstate="print"/>
        <a:srcRect/>
        <a:stretch>
          <a:fillRect/>
        </a:stretch>
      </xdr:blipFill>
      <xdr:spPr bwMode="auto">
        <a:xfrm>
          <a:off x="13512016" y="454025"/>
          <a:ext cx="1004147" cy="1296881"/>
        </a:xfrm>
        <a:prstGeom prst="rect">
          <a:avLst/>
        </a:prstGeom>
        <a:noFill/>
        <a:ln w="9525" algn="ctr">
          <a:miter lim="800000"/>
          <a:headEnd/>
          <a:tailEnd/>
        </a:ln>
      </xdr:spPr>
    </xdr:pic>
    <xdr:clientData/>
  </xdr:twoCellAnchor>
  <xdr:twoCellAnchor editAs="oneCell">
    <xdr:from>
      <xdr:col>3</xdr:col>
      <xdr:colOff>110066</xdr:colOff>
      <xdr:row>2</xdr:row>
      <xdr:rowOff>138642</xdr:rowOff>
    </xdr:from>
    <xdr:to>
      <xdr:col>4</xdr:col>
      <xdr:colOff>259080</xdr:colOff>
      <xdr:row>7</xdr:row>
      <xdr:rowOff>82550</xdr:rowOff>
    </xdr:to>
    <xdr:pic>
      <xdr:nvPicPr>
        <xdr:cNvPr id="31" name="Image 30">
          <a:extLst>
            <a:ext uri="{FF2B5EF4-FFF2-40B4-BE49-F238E27FC236}">
              <a16:creationId xmlns:a16="http://schemas.microsoft.com/office/drawing/2014/main" id="{00000000-0008-0000-8600-00001F000000}"/>
            </a:ext>
          </a:extLst>
        </xdr:cNvPr>
        <xdr:cNvPicPr/>
      </xdr:nvPicPr>
      <xdr:blipFill>
        <a:blip xmlns:r="http://schemas.openxmlformats.org/officeDocument/2006/relationships" r:embed="rId2"/>
        <a:srcRect/>
        <a:stretch>
          <a:fillRect/>
        </a:stretch>
      </xdr:blipFill>
      <xdr:spPr bwMode="auto">
        <a:xfrm>
          <a:off x="5230706" y="519642"/>
          <a:ext cx="941494" cy="1117388"/>
        </a:xfrm>
        <a:prstGeom prst="rect">
          <a:avLst/>
        </a:prstGeom>
        <a:noFill/>
      </xdr:spPr>
    </xdr:pic>
    <xdr:clientData/>
  </xdr:twoCellAnchor>
  <xdr:twoCellAnchor>
    <xdr:from>
      <xdr:col>13</xdr:col>
      <xdr:colOff>466576</xdr:colOff>
      <xdr:row>2</xdr:row>
      <xdr:rowOff>73025</xdr:rowOff>
    </xdr:from>
    <xdr:to>
      <xdr:col>14</xdr:col>
      <xdr:colOff>678243</xdr:colOff>
      <xdr:row>8</xdr:row>
      <xdr:rowOff>21166</xdr:rowOff>
    </xdr:to>
    <xdr:pic>
      <xdr:nvPicPr>
        <xdr:cNvPr id="32" name="Image 31" descr="Armoirievv">
          <a:extLst>
            <a:ext uri="{FF2B5EF4-FFF2-40B4-BE49-F238E27FC236}">
              <a16:creationId xmlns:a16="http://schemas.microsoft.com/office/drawing/2014/main" id="{00000000-0008-0000-8600-000020000000}"/>
            </a:ext>
          </a:extLst>
        </xdr:cNvPr>
        <xdr:cNvPicPr>
          <a:picLocks noChangeAspect="1" noChangeArrowheads="1"/>
        </xdr:cNvPicPr>
      </xdr:nvPicPr>
      <xdr:blipFill>
        <a:blip xmlns:r="http://schemas.openxmlformats.org/officeDocument/2006/relationships" r:embed="rId1" cstate="print"/>
        <a:srcRect/>
        <a:stretch>
          <a:fillRect/>
        </a:stretch>
      </xdr:blipFill>
      <xdr:spPr bwMode="auto">
        <a:xfrm>
          <a:off x="13512016" y="454025"/>
          <a:ext cx="1004147" cy="1296881"/>
        </a:xfrm>
        <a:prstGeom prst="rect">
          <a:avLst/>
        </a:prstGeom>
        <a:noFill/>
        <a:ln w="9525" algn="ctr">
          <a:miter lim="800000"/>
          <a:headEnd/>
          <a:tailEnd/>
        </a:ln>
      </xdr:spPr>
    </xdr:pic>
    <xdr:clientData/>
  </xdr:twoCellAnchor>
  <xdr:twoCellAnchor editAs="oneCell">
    <xdr:from>
      <xdr:col>3</xdr:col>
      <xdr:colOff>110066</xdr:colOff>
      <xdr:row>2</xdr:row>
      <xdr:rowOff>138642</xdr:rowOff>
    </xdr:from>
    <xdr:to>
      <xdr:col>4</xdr:col>
      <xdr:colOff>259080</xdr:colOff>
      <xdr:row>7</xdr:row>
      <xdr:rowOff>82550</xdr:rowOff>
    </xdr:to>
    <xdr:pic>
      <xdr:nvPicPr>
        <xdr:cNvPr id="33" name="Image 32">
          <a:extLst>
            <a:ext uri="{FF2B5EF4-FFF2-40B4-BE49-F238E27FC236}">
              <a16:creationId xmlns:a16="http://schemas.microsoft.com/office/drawing/2014/main" id="{00000000-0008-0000-8600-000021000000}"/>
            </a:ext>
          </a:extLst>
        </xdr:cNvPr>
        <xdr:cNvPicPr/>
      </xdr:nvPicPr>
      <xdr:blipFill>
        <a:blip xmlns:r="http://schemas.openxmlformats.org/officeDocument/2006/relationships" r:embed="rId2"/>
        <a:srcRect/>
        <a:stretch>
          <a:fillRect/>
        </a:stretch>
      </xdr:blipFill>
      <xdr:spPr bwMode="auto">
        <a:xfrm>
          <a:off x="5230706" y="519642"/>
          <a:ext cx="941494" cy="1117388"/>
        </a:xfrm>
        <a:prstGeom prst="rect">
          <a:avLst/>
        </a:prstGeom>
        <a:noFill/>
      </xdr:spPr>
    </xdr:pic>
    <xdr:clientData/>
  </xdr:twoCellAnchor>
  <xdr:twoCellAnchor>
    <xdr:from>
      <xdr:col>13</xdr:col>
      <xdr:colOff>466576</xdr:colOff>
      <xdr:row>2</xdr:row>
      <xdr:rowOff>73025</xdr:rowOff>
    </xdr:from>
    <xdr:to>
      <xdr:col>14</xdr:col>
      <xdr:colOff>678243</xdr:colOff>
      <xdr:row>8</xdr:row>
      <xdr:rowOff>21166</xdr:rowOff>
    </xdr:to>
    <xdr:pic>
      <xdr:nvPicPr>
        <xdr:cNvPr id="34" name="Image 33" descr="Armoirievv">
          <a:extLst>
            <a:ext uri="{FF2B5EF4-FFF2-40B4-BE49-F238E27FC236}">
              <a16:creationId xmlns:a16="http://schemas.microsoft.com/office/drawing/2014/main" id="{00000000-0008-0000-8600-000022000000}"/>
            </a:ext>
          </a:extLst>
        </xdr:cNvPr>
        <xdr:cNvPicPr>
          <a:picLocks noChangeAspect="1" noChangeArrowheads="1"/>
        </xdr:cNvPicPr>
      </xdr:nvPicPr>
      <xdr:blipFill>
        <a:blip xmlns:r="http://schemas.openxmlformats.org/officeDocument/2006/relationships" r:embed="rId1" cstate="print"/>
        <a:srcRect/>
        <a:stretch>
          <a:fillRect/>
        </a:stretch>
      </xdr:blipFill>
      <xdr:spPr bwMode="auto">
        <a:xfrm>
          <a:off x="13512016" y="454025"/>
          <a:ext cx="1004147" cy="1296881"/>
        </a:xfrm>
        <a:prstGeom prst="rect">
          <a:avLst/>
        </a:prstGeom>
        <a:noFill/>
        <a:ln w="9525" algn="ctr">
          <a:miter lim="800000"/>
          <a:headEnd/>
          <a:tailEnd/>
        </a:ln>
      </xdr:spPr>
    </xdr:pic>
    <xdr:clientData/>
  </xdr:twoCellAnchor>
  <xdr:twoCellAnchor editAs="oneCell">
    <xdr:from>
      <xdr:col>3</xdr:col>
      <xdr:colOff>110066</xdr:colOff>
      <xdr:row>2</xdr:row>
      <xdr:rowOff>138642</xdr:rowOff>
    </xdr:from>
    <xdr:to>
      <xdr:col>4</xdr:col>
      <xdr:colOff>259080</xdr:colOff>
      <xdr:row>7</xdr:row>
      <xdr:rowOff>82550</xdr:rowOff>
    </xdr:to>
    <xdr:pic>
      <xdr:nvPicPr>
        <xdr:cNvPr id="35" name="Image 34">
          <a:extLst>
            <a:ext uri="{FF2B5EF4-FFF2-40B4-BE49-F238E27FC236}">
              <a16:creationId xmlns:a16="http://schemas.microsoft.com/office/drawing/2014/main" id="{00000000-0008-0000-8600-000023000000}"/>
            </a:ext>
          </a:extLst>
        </xdr:cNvPr>
        <xdr:cNvPicPr/>
      </xdr:nvPicPr>
      <xdr:blipFill>
        <a:blip xmlns:r="http://schemas.openxmlformats.org/officeDocument/2006/relationships" r:embed="rId2"/>
        <a:srcRect/>
        <a:stretch>
          <a:fillRect/>
        </a:stretch>
      </xdr:blipFill>
      <xdr:spPr bwMode="auto">
        <a:xfrm>
          <a:off x="5230706" y="519642"/>
          <a:ext cx="941494" cy="1117388"/>
        </a:xfrm>
        <a:prstGeom prst="rect">
          <a:avLst/>
        </a:prstGeom>
        <a:noFill/>
      </xdr:spPr>
    </xdr:pic>
    <xdr:clientData/>
  </xdr:twoCellAnchor>
  <xdr:twoCellAnchor>
    <xdr:from>
      <xdr:col>13</xdr:col>
      <xdr:colOff>466576</xdr:colOff>
      <xdr:row>2</xdr:row>
      <xdr:rowOff>73025</xdr:rowOff>
    </xdr:from>
    <xdr:to>
      <xdr:col>14</xdr:col>
      <xdr:colOff>678243</xdr:colOff>
      <xdr:row>8</xdr:row>
      <xdr:rowOff>21166</xdr:rowOff>
    </xdr:to>
    <xdr:pic>
      <xdr:nvPicPr>
        <xdr:cNvPr id="36" name="Image 35" descr="Armoirievv">
          <a:extLst>
            <a:ext uri="{FF2B5EF4-FFF2-40B4-BE49-F238E27FC236}">
              <a16:creationId xmlns:a16="http://schemas.microsoft.com/office/drawing/2014/main" id="{00000000-0008-0000-8600-000024000000}"/>
            </a:ext>
          </a:extLst>
        </xdr:cNvPr>
        <xdr:cNvPicPr>
          <a:picLocks noChangeAspect="1" noChangeArrowheads="1"/>
        </xdr:cNvPicPr>
      </xdr:nvPicPr>
      <xdr:blipFill>
        <a:blip xmlns:r="http://schemas.openxmlformats.org/officeDocument/2006/relationships" r:embed="rId1" cstate="print"/>
        <a:srcRect/>
        <a:stretch>
          <a:fillRect/>
        </a:stretch>
      </xdr:blipFill>
      <xdr:spPr bwMode="auto">
        <a:xfrm>
          <a:off x="13512016" y="454025"/>
          <a:ext cx="1004147" cy="1296881"/>
        </a:xfrm>
        <a:prstGeom prst="rect">
          <a:avLst/>
        </a:prstGeom>
        <a:noFill/>
        <a:ln w="9525" algn="ctr">
          <a:miter lim="800000"/>
          <a:headEnd/>
          <a:tailEnd/>
        </a:ln>
      </xdr:spPr>
    </xdr:pic>
    <xdr:clientData/>
  </xdr:twoCellAnchor>
  <xdr:twoCellAnchor editAs="oneCell">
    <xdr:from>
      <xdr:col>3</xdr:col>
      <xdr:colOff>110066</xdr:colOff>
      <xdr:row>2</xdr:row>
      <xdr:rowOff>138642</xdr:rowOff>
    </xdr:from>
    <xdr:to>
      <xdr:col>4</xdr:col>
      <xdr:colOff>259080</xdr:colOff>
      <xdr:row>7</xdr:row>
      <xdr:rowOff>82550</xdr:rowOff>
    </xdr:to>
    <xdr:pic>
      <xdr:nvPicPr>
        <xdr:cNvPr id="37" name="Image 36">
          <a:extLst>
            <a:ext uri="{FF2B5EF4-FFF2-40B4-BE49-F238E27FC236}">
              <a16:creationId xmlns:a16="http://schemas.microsoft.com/office/drawing/2014/main" id="{00000000-0008-0000-8600-000025000000}"/>
            </a:ext>
          </a:extLst>
        </xdr:cNvPr>
        <xdr:cNvPicPr/>
      </xdr:nvPicPr>
      <xdr:blipFill>
        <a:blip xmlns:r="http://schemas.openxmlformats.org/officeDocument/2006/relationships" r:embed="rId2"/>
        <a:srcRect/>
        <a:stretch>
          <a:fillRect/>
        </a:stretch>
      </xdr:blipFill>
      <xdr:spPr bwMode="auto">
        <a:xfrm>
          <a:off x="5230706" y="519642"/>
          <a:ext cx="941494" cy="1117388"/>
        </a:xfrm>
        <a:prstGeom prst="rect">
          <a:avLst/>
        </a:prstGeom>
        <a:noFill/>
      </xdr:spPr>
    </xdr:pic>
    <xdr:clientData/>
  </xdr:twoCellAnchor>
  <xdr:twoCellAnchor>
    <xdr:from>
      <xdr:col>13</xdr:col>
      <xdr:colOff>466576</xdr:colOff>
      <xdr:row>2</xdr:row>
      <xdr:rowOff>73025</xdr:rowOff>
    </xdr:from>
    <xdr:to>
      <xdr:col>14</xdr:col>
      <xdr:colOff>678243</xdr:colOff>
      <xdr:row>8</xdr:row>
      <xdr:rowOff>21166</xdr:rowOff>
    </xdr:to>
    <xdr:pic>
      <xdr:nvPicPr>
        <xdr:cNvPr id="38" name="Image 37" descr="Armoirievv">
          <a:extLst>
            <a:ext uri="{FF2B5EF4-FFF2-40B4-BE49-F238E27FC236}">
              <a16:creationId xmlns:a16="http://schemas.microsoft.com/office/drawing/2014/main" id="{00000000-0008-0000-8600-000026000000}"/>
            </a:ext>
          </a:extLst>
        </xdr:cNvPr>
        <xdr:cNvPicPr>
          <a:picLocks noChangeAspect="1" noChangeArrowheads="1"/>
        </xdr:cNvPicPr>
      </xdr:nvPicPr>
      <xdr:blipFill>
        <a:blip xmlns:r="http://schemas.openxmlformats.org/officeDocument/2006/relationships" r:embed="rId1" cstate="print"/>
        <a:srcRect/>
        <a:stretch>
          <a:fillRect/>
        </a:stretch>
      </xdr:blipFill>
      <xdr:spPr bwMode="auto">
        <a:xfrm>
          <a:off x="13512016" y="454025"/>
          <a:ext cx="1004147" cy="1296881"/>
        </a:xfrm>
        <a:prstGeom prst="rect">
          <a:avLst/>
        </a:prstGeom>
        <a:noFill/>
        <a:ln w="9525" algn="ctr">
          <a:miter lim="800000"/>
          <a:headEnd/>
          <a:tailEnd/>
        </a:ln>
      </xdr:spPr>
    </xdr:pic>
    <xdr:clientData/>
  </xdr:twoCellAnchor>
  <xdr:twoCellAnchor editAs="oneCell">
    <xdr:from>
      <xdr:col>3</xdr:col>
      <xdr:colOff>110066</xdr:colOff>
      <xdr:row>2</xdr:row>
      <xdr:rowOff>138642</xdr:rowOff>
    </xdr:from>
    <xdr:to>
      <xdr:col>4</xdr:col>
      <xdr:colOff>259080</xdr:colOff>
      <xdr:row>7</xdr:row>
      <xdr:rowOff>82550</xdr:rowOff>
    </xdr:to>
    <xdr:pic>
      <xdr:nvPicPr>
        <xdr:cNvPr id="39" name="Image 38">
          <a:extLst>
            <a:ext uri="{FF2B5EF4-FFF2-40B4-BE49-F238E27FC236}">
              <a16:creationId xmlns:a16="http://schemas.microsoft.com/office/drawing/2014/main" id="{00000000-0008-0000-8600-000027000000}"/>
            </a:ext>
          </a:extLst>
        </xdr:cNvPr>
        <xdr:cNvPicPr/>
      </xdr:nvPicPr>
      <xdr:blipFill>
        <a:blip xmlns:r="http://schemas.openxmlformats.org/officeDocument/2006/relationships" r:embed="rId2"/>
        <a:srcRect/>
        <a:stretch>
          <a:fillRect/>
        </a:stretch>
      </xdr:blipFill>
      <xdr:spPr bwMode="auto">
        <a:xfrm>
          <a:off x="5230706" y="519642"/>
          <a:ext cx="941494" cy="1117388"/>
        </a:xfrm>
        <a:prstGeom prst="rect">
          <a:avLst/>
        </a:prstGeom>
        <a:noFill/>
      </xdr:spPr>
    </xdr:pic>
    <xdr:clientData/>
  </xdr:twoCellAnchor>
  <xdr:twoCellAnchor>
    <xdr:from>
      <xdr:col>13</xdr:col>
      <xdr:colOff>466576</xdr:colOff>
      <xdr:row>2</xdr:row>
      <xdr:rowOff>73025</xdr:rowOff>
    </xdr:from>
    <xdr:to>
      <xdr:col>14</xdr:col>
      <xdr:colOff>678243</xdr:colOff>
      <xdr:row>8</xdr:row>
      <xdr:rowOff>21166</xdr:rowOff>
    </xdr:to>
    <xdr:pic>
      <xdr:nvPicPr>
        <xdr:cNvPr id="40" name="Image 39" descr="Armoirievv">
          <a:extLst>
            <a:ext uri="{FF2B5EF4-FFF2-40B4-BE49-F238E27FC236}">
              <a16:creationId xmlns:a16="http://schemas.microsoft.com/office/drawing/2014/main" id="{00000000-0008-0000-8600-000028000000}"/>
            </a:ext>
          </a:extLst>
        </xdr:cNvPr>
        <xdr:cNvPicPr>
          <a:picLocks noChangeAspect="1" noChangeArrowheads="1"/>
        </xdr:cNvPicPr>
      </xdr:nvPicPr>
      <xdr:blipFill>
        <a:blip xmlns:r="http://schemas.openxmlformats.org/officeDocument/2006/relationships" r:embed="rId1" cstate="print"/>
        <a:srcRect/>
        <a:stretch>
          <a:fillRect/>
        </a:stretch>
      </xdr:blipFill>
      <xdr:spPr bwMode="auto">
        <a:xfrm>
          <a:off x="13512016" y="454025"/>
          <a:ext cx="1004147" cy="1296881"/>
        </a:xfrm>
        <a:prstGeom prst="rect">
          <a:avLst/>
        </a:prstGeom>
        <a:noFill/>
        <a:ln w="9525" algn="ctr">
          <a:miter lim="800000"/>
          <a:headEnd/>
          <a:tailEnd/>
        </a:ln>
      </xdr:spPr>
    </xdr:pic>
    <xdr:clientData/>
  </xdr:twoCellAnchor>
  <xdr:twoCellAnchor editAs="oneCell">
    <xdr:from>
      <xdr:col>3</xdr:col>
      <xdr:colOff>110066</xdr:colOff>
      <xdr:row>2</xdr:row>
      <xdr:rowOff>138642</xdr:rowOff>
    </xdr:from>
    <xdr:to>
      <xdr:col>4</xdr:col>
      <xdr:colOff>259080</xdr:colOff>
      <xdr:row>7</xdr:row>
      <xdr:rowOff>82550</xdr:rowOff>
    </xdr:to>
    <xdr:pic>
      <xdr:nvPicPr>
        <xdr:cNvPr id="41" name="Image 40">
          <a:extLst>
            <a:ext uri="{FF2B5EF4-FFF2-40B4-BE49-F238E27FC236}">
              <a16:creationId xmlns:a16="http://schemas.microsoft.com/office/drawing/2014/main" id="{00000000-0008-0000-8600-000029000000}"/>
            </a:ext>
          </a:extLst>
        </xdr:cNvPr>
        <xdr:cNvPicPr/>
      </xdr:nvPicPr>
      <xdr:blipFill>
        <a:blip xmlns:r="http://schemas.openxmlformats.org/officeDocument/2006/relationships" r:embed="rId2"/>
        <a:srcRect/>
        <a:stretch>
          <a:fillRect/>
        </a:stretch>
      </xdr:blipFill>
      <xdr:spPr bwMode="auto">
        <a:xfrm>
          <a:off x="5230706" y="519642"/>
          <a:ext cx="941494" cy="1117388"/>
        </a:xfrm>
        <a:prstGeom prst="rect">
          <a:avLst/>
        </a:prstGeom>
        <a:noFill/>
      </xdr:spPr>
    </xdr:pic>
    <xdr:clientData/>
  </xdr:twoCellAnchor>
</xdr:wsDr>
</file>

<file path=xl/drawings/drawing136.xml><?xml version="1.0" encoding="utf-8"?>
<xdr:wsDr xmlns:xdr="http://schemas.openxmlformats.org/drawingml/2006/spreadsheetDrawing" xmlns:a="http://schemas.openxmlformats.org/drawingml/2006/main">
  <xdr:twoCellAnchor>
    <xdr:from>
      <xdr:col>13</xdr:col>
      <xdr:colOff>348194</xdr:colOff>
      <xdr:row>2</xdr:row>
      <xdr:rowOff>44450</xdr:rowOff>
    </xdr:from>
    <xdr:to>
      <xdr:col>15</xdr:col>
      <xdr:colOff>57151</xdr:colOff>
      <xdr:row>6</xdr:row>
      <xdr:rowOff>139929</xdr:rowOff>
    </xdr:to>
    <xdr:pic>
      <xdr:nvPicPr>
        <xdr:cNvPr id="2" name="Image 1" descr="Armoirievv">
          <a:extLst>
            <a:ext uri="{FF2B5EF4-FFF2-40B4-BE49-F238E27FC236}">
              <a16:creationId xmlns:a16="http://schemas.microsoft.com/office/drawing/2014/main" id="{00000000-0008-0000-8700-000002000000}"/>
            </a:ext>
          </a:extLst>
        </xdr:cNvPr>
        <xdr:cNvPicPr>
          <a:picLocks noChangeAspect="1" noChangeArrowheads="1"/>
        </xdr:cNvPicPr>
      </xdr:nvPicPr>
      <xdr:blipFill>
        <a:blip xmlns:r="http://schemas.openxmlformats.org/officeDocument/2006/relationships" r:embed="rId1" cstate="print"/>
        <a:srcRect/>
        <a:stretch>
          <a:fillRect/>
        </a:stretch>
      </xdr:blipFill>
      <xdr:spPr bwMode="auto">
        <a:xfrm>
          <a:off x="10886654" y="425450"/>
          <a:ext cx="1011977" cy="1093699"/>
        </a:xfrm>
        <a:prstGeom prst="rect">
          <a:avLst/>
        </a:prstGeom>
        <a:noFill/>
        <a:ln w="9525" algn="ctr">
          <a:miter lim="800000"/>
          <a:headEnd/>
          <a:tailEnd/>
        </a:ln>
      </xdr:spPr>
    </xdr:pic>
    <xdr:clientData/>
  </xdr:twoCellAnchor>
  <xdr:twoCellAnchor editAs="oneCell">
    <xdr:from>
      <xdr:col>3</xdr:col>
      <xdr:colOff>110066</xdr:colOff>
      <xdr:row>2</xdr:row>
      <xdr:rowOff>138642</xdr:rowOff>
    </xdr:from>
    <xdr:to>
      <xdr:col>4</xdr:col>
      <xdr:colOff>495300</xdr:colOff>
      <xdr:row>6</xdr:row>
      <xdr:rowOff>6350</xdr:rowOff>
    </xdr:to>
    <xdr:pic>
      <xdr:nvPicPr>
        <xdr:cNvPr id="3" name="Image 2">
          <a:extLst>
            <a:ext uri="{FF2B5EF4-FFF2-40B4-BE49-F238E27FC236}">
              <a16:creationId xmlns:a16="http://schemas.microsoft.com/office/drawing/2014/main" id="{00000000-0008-0000-8700-000003000000}"/>
            </a:ext>
          </a:extLst>
        </xdr:cNvPr>
        <xdr:cNvPicPr/>
      </xdr:nvPicPr>
      <xdr:blipFill>
        <a:blip xmlns:r="http://schemas.openxmlformats.org/officeDocument/2006/relationships" r:embed="rId2"/>
        <a:srcRect/>
        <a:stretch>
          <a:fillRect/>
        </a:stretch>
      </xdr:blipFill>
      <xdr:spPr bwMode="auto">
        <a:xfrm>
          <a:off x="4887806" y="519642"/>
          <a:ext cx="941494" cy="865928"/>
        </a:xfrm>
        <a:prstGeom prst="rect">
          <a:avLst/>
        </a:prstGeom>
        <a:noFill/>
      </xdr:spPr>
    </xdr:pic>
    <xdr:clientData/>
  </xdr:twoCellAnchor>
  <xdr:twoCellAnchor>
    <xdr:from>
      <xdr:col>13</xdr:col>
      <xdr:colOff>348194</xdr:colOff>
      <xdr:row>2</xdr:row>
      <xdr:rowOff>44450</xdr:rowOff>
    </xdr:from>
    <xdr:to>
      <xdr:col>15</xdr:col>
      <xdr:colOff>57151</xdr:colOff>
      <xdr:row>6</xdr:row>
      <xdr:rowOff>139929</xdr:rowOff>
    </xdr:to>
    <xdr:pic>
      <xdr:nvPicPr>
        <xdr:cNvPr id="4" name="Image 3" descr="Armoirievv">
          <a:extLst>
            <a:ext uri="{FF2B5EF4-FFF2-40B4-BE49-F238E27FC236}">
              <a16:creationId xmlns:a16="http://schemas.microsoft.com/office/drawing/2014/main" id="{00000000-0008-0000-8700-000004000000}"/>
            </a:ext>
          </a:extLst>
        </xdr:cNvPr>
        <xdr:cNvPicPr>
          <a:picLocks noChangeAspect="1" noChangeArrowheads="1"/>
        </xdr:cNvPicPr>
      </xdr:nvPicPr>
      <xdr:blipFill>
        <a:blip xmlns:r="http://schemas.openxmlformats.org/officeDocument/2006/relationships" r:embed="rId1" cstate="print"/>
        <a:srcRect/>
        <a:stretch>
          <a:fillRect/>
        </a:stretch>
      </xdr:blipFill>
      <xdr:spPr bwMode="auto">
        <a:xfrm>
          <a:off x="10886654" y="425450"/>
          <a:ext cx="1011977" cy="1093699"/>
        </a:xfrm>
        <a:prstGeom prst="rect">
          <a:avLst/>
        </a:prstGeom>
        <a:noFill/>
        <a:ln w="9525" algn="ctr">
          <a:miter lim="800000"/>
          <a:headEnd/>
          <a:tailEnd/>
        </a:ln>
      </xdr:spPr>
    </xdr:pic>
    <xdr:clientData/>
  </xdr:twoCellAnchor>
  <xdr:twoCellAnchor editAs="oneCell">
    <xdr:from>
      <xdr:col>3</xdr:col>
      <xdr:colOff>110066</xdr:colOff>
      <xdr:row>2</xdr:row>
      <xdr:rowOff>138642</xdr:rowOff>
    </xdr:from>
    <xdr:to>
      <xdr:col>4</xdr:col>
      <xdr:colOff>495300</xdr:colOff>
      <xdr:row>6</xdr:row>
      <xdr:rowOff>6350</xdr:rowOff>
    </xdr:to>
    <xdr:pic>
      <xdr:nvPicPr>
        <xdr:cNvPr id="5" name="Image 4">
          <a:extLst>
            <a:ext uri="{FF2B5EF4-FFF2-40B4-BE49-F238E27FC236}">
              <a16:creationId xmlns:a16="http://schemas.microsoft.com/office/drawing/2014/main" id="{00000000-0008-0000-8700-000005000000}"/>
            </a:ext>
          </a:extLst>
        </xdr:cNvPr>
        <xdr:cNvPicPr/>
      </xdr:nvPicPr>
      <xdr:blipFill>
        <a:blip xmlns:r="http://schemas.openxmlformats.org/officeDocument/2006/relationships" r:embed="rId2"/>
        <a:srcRect/>
        <a:stretch>
          <a:fillRect/>
        </a:stretch>
      </xdr:blipFill>
      <xdr:spPr bwMode="auto">
        <a:xfrm>
          <a:off x="4887806" y="519642"/>
          <a:ext cx="941494" cy="865928"/>
        </a:xfrm>
        <a:prstGeom prst="rect">
          <a:avLst/>
        </a:prstGeom>
        <a:noFill/>
      </xdr:spPr>
    </xdr:pic>
    <xdr:clientData/>
  </xdr:twoCellAnchor>
  <xdr:twoCellAnchor>
    <xdr:from>
      <xdr:col>13</xdr:col>
      <xdr:colOff>348194</xdr:colOff>
      <xdr:row>2</xdr:row>
      <xdr:rowOff>44450</xdr:rowOff>
    </xdr:from>
    <xdr:to>
      <xdr:col>15</xdr:col>
      <xdr:colOff>57151</xdr:colOff>
      <xdr:row>6</xdr:row>
      <xdr:rowOff>139929</xdr:rowOff>
    </xdr:to>
    <xdr:pic>
      <xdr:nvPicPr>
        <xdr:cNvPr id="6" name="Image 1" descr="Armoirievv">
          <a:extLst>
            <a:ext uri="{FF2B5EF4-FFF2-40B4-BE49-F238E27FC236}">
              <a16:creationId xmlns:a16="http://schemas.microsoft.com/office/drawing/2014/main" id="{00000000-0008-0000-8700-000006000000}"/>
            </a:ext>
          </a:extLst>
        </xdr:cNvPr>
        <xdr:cNvPicPr>
          <a:picLocks noChangeAspect="1" noChangeArrowheads="1"/>
        </xdr:cNvPicPr>
      </xdr:nvPicPr>
      <xdr:blipFill>
        <a:blip xmlns:r="http://schemas.openxmlformats.org/officeDocument/2006/relationships" r:embed="rId1" cstate="print"/>
        <a:srcRect/>
        <a:stretch>
          <a:fillRect/>
        </a:stretch>
      </xdr:blipFill>
      <xdr:spPr bwMode="auto">
        <a:xfrm>
          <a:off x="10886654" y="425450"/>
          <a:ext cx="1011977" cy="1093699"/>
        </a:xfrm>
        <a:prstGeom prst="rect">
          <a:avLst/>
        </a:prstGeom>
        <a:noFill/>
        <a:ln w="9525" algn="ctr">
          <a:miter lim="800000"/>
          <a:headEnd/>
          <a:tailEnd/>
        </a:ln>
      </xdr:spPr>
    </xdr:pic>
    <xdr:clientData/>
  </xdr:twoCellAnchor>
  <xdr:twoCellAnchor editAs="oneCell">
    <xdr:from>
      <xdr:col>3</xdr:col>
      <xdr:colOff>110066</xdr:colOff>
      <xdr:row>2</xdr:row>
      <xdr:rowOff>138642</xdr:rowOff>
    </xdr:from>
    <xdr:to>
      <xdr:col>4</xdr:col>
      <xdr:colOff>495300</xdr:colOff>
      <xdr:row>6</xdr:row>
      <xdr:rowOff>6350</xdr:rowOff>
    </xdr:to>
    <xdr:pic>
      <xdr:nvPicPr>
        <xdr:cNvPr id="7" name="Image 6">
          <a:extLst>
            <a:ext uri="{FF2B5EF4-FFF2-40B4-BE49-F238E27FC236}">
              <a16:creationId xmlns:a16="http://schemas.microsoft.com/office/drawing/2014/main" id="{00000000-0008-0000-8700-000007000000}"/>
            </a:ext>
          </a:extLst>
        </xdr:cNvPr>
        <xdr:cNvPicPr/>
      </xdr:nvPicPr>
      <xdr:blipFill>
        <a:blip xmlns:r="http://schemas.openxmlformats.org/officeDocument/2006/relationships" r:embed="rId2"/>
        <a:srcRect/>
        <a:stretch>
          <a:fillRect/>
        </a:stretch>
      </xdr:blipFill>
      <xdr:spPr bwMode="auto">
        <a:xfrm>
          <a:off x="4887806" y="519642"/>
          <a:ext cx="941494" cy="865928"/>
        </a:xfrm>
        <a:prstGeom prst="rect">
          <a:avLst/>
        </a:prstGeom>
        <a:noFill/>
      </xdr:spPr>
    </xdr:pic>
    <xdr:clientData/>
  </xdr:twoCellAnchor>
  <xdr:twoCellAnchor>
    <xdr:from>
      <xdr:col>13</xdr:col>
      <xdr:colOff>348194</xdr:colOff>
      <xdr:row>2</xdr:row>
      <xdr:rowOff>44450</xdr:rowOff>
    </xdr:from>
    <xdr:to>
      <xdr:col>15</xdr:col>
      <xdr:colOff>57151</xdr:colOff>
      <xdr:row>6</xdr:row>
      <xdr:rowOff>139929</xdr:rowOff>
    </xdr:to>
    <xdr:pic>
      <xdr:nvPicPr>
        <xdr:cNvPr id="8" name="Image 7" descr="Armoirievv">
          <a:extLst>
            <a:ext uri="{FF2B5EF4-FFF2-40B4-BE49-F238E27FC236}">
              <a16:creationId xmlns:a16="http://schemas.microsoft.com/office/drawing/2014/main" id="{00000000-0008-0000-8700-000008000000}"/>
            </a:ext>
          </a:extLst>
        </xdr:cNvPr>
        <xdr:cNvPicPr>
          <a:picLocks noChangeAspect="1" noChangeArrowheads="1"/>
        </xdr:cNvPicPr>
      </xdr:nvPicPr>
      <xdr:blipFill>
        <a:blip xmlns:r="http://schemas.openxmlformats.org/officeDocument/2006/relationships" r:embed="rId1" cstate="print"/>
        <a:srcRect/>
        <a:stretch>
          <a:fillRect/>
        </a:stretch>
      </xdr:blipFill>
      <xdr:spPr bwMode="auto">
        <a:xfrm>
          <a:off x="10886654" y="425450"/>
          <a:ext cx="1011977" cy="1093699"/>
        </a:xfrm>
        <a:prstGeom prst="rect">
          <a:avLst/>
        </a:prstGeom>
        <a:noFill/>
        <a:ln w="9525" algn="ctr">
          <a:miter lim="800000"/>
          <a:headEnd/>
          <a:tailEnd/>
        </a:ln>
      </xdr:spPr>
    </xdr:pic>
    <xdr:clientData/>
  </xdr:twoCellAnchor>
  <xdr:twoCellAnchor editAs="oneCell">
    <xdr:from>
      <xdr:col>3</xdr:col>
      <xdr:colOff>110066</xdr:colOff>
      <xdr:row>2</xdr:row>
      <xdr:rowOff>138642</xdr:rowOff>
    </xdr:from>
    <xdr:to>
      <xdr:col>4</xdr:col>
      <xdr:colOff>495300</xdr:colOff>
      <xdr:row>6</xdr:row>
      <xdr:rowOff>6350</xdr:rowOff>
    </xdr:to>
    <xdr:pic>
      <xdr:nvPicPr>
        <xdr:cNvPr id="9" name="Image 8">
          <a:extLst>
            <a:ext uri="{FF2B5EF4-FFF2-40B4-BE49-F238E27FC236}">
              <a16:creationId xmlns:a16="http://schemas.microsoft.com/office/drawing/2014/main" id="{00000000-0008-0000-8700-000009000000}"/>
            </a:ext>
          </a:extLst>
        </xdr:cNvPr>
        <xdr:cNvPicPr/>
      </xdr:nvPicPr>
      <xdr:blipFill>
        <a:blip xmlns:r="http://schemas.openxmlformats.org/officeDocument/2006/relationships" r:embed="rId2"/>
        <a:srcRect/>
        <a:stretch>
          <a:fillRect/>
        </a:stretch>
      </xdr:blipFill>
      <xdr:spPr bwMode="auto">
        <a:xfrm>
          <a:off x="4887806" y="519642"/>
          <a:ext cx="941494" cy="865928"/>
        </a:xfrm>
        <a:prstGeom prst="rect">
          <a:avLst/>
        </a:prstGeom>
        <a:noFill/>
      </xdr:spPr>
    </xdr:pic>
    <xdr:clientData/>
  </xdr:twoCellAnchor>
  <xdr:twoCellAnchor>
    <xdr:from>
      <xdr:col>13</xdr:col>
      <xdr:colOff>348194</xdr:colOff>
      <xdr:row>2</xdr:row>
      <xdr:rowOff>44450</xdr:rowOff>
    </xdr:from>
    <xdr:to>
      <xdr:col>15</xdr:col>
      <xdr:colOff>57151</xdr:colOff>
      <xdr:row>6</xdr:row>
      <xdr:rowOff>139929</xdr:rowOff>
    </xdr:to>
    <xdr:pic>
      <xdr:nvPicPr>
        <xdr:cNvPr id="10" name="Image 9" descr="Armoirievv">
          <a:extLst>
            <a:ext uri="{FF2B5EF4-FFF2-40B4-BE49-F238E27FC236}">
              <a16:creationId xmlns:a16="http://schemas.microsoft.com/office/drawing/2014/main" id="{00000000-0008-0000-8700-00000A000000}"/>
            </a:ext>
          </a:extLst>
        </xdr:cNvPr>
        <xdr:cNvPicPr>
          <a:picLocks noChangeAspect="1" noChangeArrowheads="1"/>
        </xdr:cNvPicPr>
      </xdr:nvPicPr>
      <xdr:blipFill>
        <a:blip xmlns:r="http://schemas.openxmlformats.org/officeDocument/2006/relationships" r:embed="rId1" cstate="print"/>
        <a:srcRect/>
        <a:stretch>
          <a:fillRect/>
        </a:stretch>
      </xdr:blipFill>
      <xdr:spPr bwMode="auto">
        <a:xfrm>
          <a:off x="10886654" y="425450"/>
          <a:ext cx="1011977" cy="1093699"/>
        </a:xfrm>
        <a:prstGeom prst="rect">
          <a:avLst/>
        </a:prstGeom>
        <a:noFill/>
        <a:ln w="9525" algn="ctr">
          <a:miter lim="800000"/>
          <a:headEnd/>
          <a:tailEnd/>
        </a:ln>
      </xdr:spPr>
    </xdr:pic>
    <xdr:clientData/>
  </xdr:twoCellAnchor>
  <xdr:twoCellAnchor editAs="oneCell">
    <xdr:from>
      <xdr:col>3</xdr:col>
      <xdr:colOff>110066</xdr:colOff>
      <xdr:row>2</xdr:row>
      <xdr:rowOff>138642</xdr:rowOff>
    </xdr:from>
    <xdr:to>
      <xdr:col>4</xdr:col>
      <xdr:colOff>495300</xdr:colOff>
      <xdr:row>6</xdr:row>
      <xdr:rowOff>6350</xdr:rowOff>
    </xdr:to>
    <xdr:pic>
      <xdr:nvPicPr>
        <xdr:cNvPr id="11" name="Image 10">
          <a:extLst>
            <a:ext uri="{FF2B5EF4-FFF2-40B4-BE49-F238E27FC236}">
              <a16:creationId xmlns:a16="http://schemas.microsoft.com/office/drawing/2014/main" id="{00000000-0008-0000-8700-00000B000000}"/>
            </a:ext>
          </a:extLst>
        </xdr:cNvPr>
        <xdr:cNvPicPr/>
      </xdr:nvPicPr>
      <xdr:blipFill>
        <a:blip xmlns:r="http://schemas.openxmlformats.org/officeDocument/2006/relationships" r:embed="rId2"/>
        <a:srcRect/>
        <a:stretch>
          <a:fillRect/>
        </a:stretch>
      </xdr:blipFill>
      <xdr:spPr bwMode="auto">
        <a:xfrm>
          <a:off x="4887806" y="519642"/>
          <a:ext cx="941494" cy="865928"/>
        </a:xfrm>
        <a:prstGeom prst="rect">
          <a:avLst/>
        </a:prstGeom>
        <a:noFill/>
      </xdr:spPr>
    </xdr:pic>
    <xdr:clientData/>
  </xdr:twoCellAnchor>
</xdr:wsDr>
</file>

<file path=xl/drawings/drawing137.xml><?xml version="1.0" encoding="utf-8"?>
<xdr:wsDr xmlns:xdr="http://schemas.openxmlformats.org/drawingml/2006/spreadsheetDrawing" xmlns:a="http://schemas.openxmlformats.org/drawingml/2006/main">
  <xdr:twoCellAnchor>
    <xdr:from>
      <xdr:col>13</xdr:col>
      <xdr:colOff>466576</xdr:colOff>
      <xdr:row>2</xdr:row>
      <xdr:rowOff>73025</xdr:rowOff>
    </xdr:from>
    <xdr:to>
      <xdr:col>14</xdr:col>
      <xdr:colOff>678243</xdr:colOff>
      <xdr:row>8</xdr:row>
      <xdr:rowOff>21166</xdr:rowOff>
    </xdr:to>
    <xdr:pic>
      <xdr:nvPicPr>
        <xdr:cNvPr id="2" name="Image 1" descr="Armoirievv">
          <a:extLst>
            <a:ext uri="{FF2B5EF4-FFF2-40B4-BE49-F238E27FC236}">
              <a16:creationId xmlns:a16="http://schemas.microsoft.com/office/drawing/2014/main" id="{00000000-0008-0000-8800-000002000000}"/>
            </a:ext>
          </a:extLst>
        </xdr:cNvPr>
        <xdr:cNvPicPr>
          <a:picLocks noChangeAspect="1" noChangeArrowheads="1"/>
        </xdr:cNvPicPr>
      </xdr:nvPicPr>
      <xdr:blipFill>
        <a:blip xmlns:r="http://schemas.openxmlformats.org/officeDocument/2006/relationships" r:embed="rId1" cstate="print"/>
        <a:srcRect/>
        <a:stretch>
          <a:fillRect/>
        </a:stretch>
      </xdr:blipFill>
      <xdr:spPr bwMode="auto">
        <a:xfrm>
          <a:off x="13512016" y="454025"/>
          <a:ext cx="1004147" cy="1296881"/>
        </a:xfrm>
        <a:prstGeom prst="rect">
          <a:avLst/>
        </a:prstGeom>
        <a:noFill/>
        <a:ln w="9525" algn="ctr">
          <a:miter lim="800000"/>
          <a:headEnd/>
          <a:tailEnd/>
        </a:ln>
      </xdr:spPr>
    </xdr:pic>
    <xdr:clientData/>
  </xdr:twoCellAnchor>
  <xdr:twoCellAnchor editAs="oneCell">
    <xdr:from>
      <xdr:col>3</xdr:col>
      <xdr:colOff>110066</xdr:colOff>
      <xdr:row>2</xdr:row>
      <xdr:rowOff>138642</xdr:rowOff>
    </xdr:from>
    <xdr:to>
      <xdr:col>4</xdr:col>
      <xdr:colOff>259080</xdr:colOff>
      <xdr:row>7</xdr:row>
      <xdr:rowOff>82550</xdr:rowOff>
    </xdr:to>
    <xdr:pic>
      <xdr:nvPicPr>
        <xdr:cNvPr id="3" name="Image 2">
          <a:extLst>
            <a:ext uri="{FF2B5EF4-FFF2-40B4-BE49-F238E27FC236}">
              <a16:creationId xmlns:a16="http://schemas.microsoft.com/office/drawing/2014/main" id="{00000000-0008-0000-8800-000003000000}"/>
            </a:ext>
          </a:extLst>
        </xdr:cNvPr>
        <xdr:cNvPicPr/>
      </xdr:nvPicPr>
      <xdr:blipFill>
        <a:blip xmlns:r="http://schemas.openxmlformats.org/officeDocument/2006/relationships" r:embed="rId2"/>
        <a:srcRect/>
        <a:stretch>
          <a:fillRect/>
        </a:stretch>
      </xdr:blipFill>
      <xdr:spPr bwMode="auto">
        <a:xfrm>
          <a:off x="5230706" y="519642"/>
          <a:ext cx="941494" cy="1117388"/>
        </a:xfrm>
        <a:prstGeom prst="rect">
          <a:avLst/>
        </a:prstGeom>
        <a:noFill/>
      </xdr:spPr>
    </xdr:pic>
    <xdr:clientData/>
  </xdr:twoCellAnchor>
  <xdr:twoCellAnchor>
    <xdr:from>
      <xdr:col>13</xdr:col>
      <xdr:colOff>466576</xdr:colOff>
      <xdr:row>2</xdr:row>
      <xdr:rowOff>73025</xdr:rowOff>
    </xdr:from>
    <xdr:to>
      <xdr:col>14</xdr:col>
      <xdr:colOff>678243</xdr:colOff>
      <xdr:row>8</xdr:row>
      <xdr:rowOff>21166</xdr:rowOff>
    </xdr:to>
    <xdr:pic>
      <xdr:nvPicPr>
        <xdr:cNvPr id="4" name="Image 3" descr="Armoirievv">
          <a:extLst>
            <a:ext uri="{FF2B5EF4-FFF2-40B4-BE49-F238E27FC236}">
              <a16:creationId xmlns:a16="http://schemas.microsoft.com/office/drawing/2014/main" id="{00000000-0008-0000-8800-000004000000}"/>
            </a:ext>
          </a:extLst>
        </xdr:cNvPr>
        <xdr:cNvPicPr>
          <a:picLocks noChangeAspect="1" noChangeArrowheads="1"/>
        </xdr:cNvPicPr>
      </xdr:nvPicPr>
      <xdr:blipFill>
        <a:blip xmlns:r="http://schemas.openxmlformats.org/officeDocument/2006/relationships" r:embed="rId1" cstate="print"/>
        <a:srcRect/>
        <a:stretch>
          <a:fillRect/>
        </a:stretch>
      </xdr:blipFill>
      <xdr:spPr bwMode="auto">
        <a:xfrm>
          <a:off x="13512016" y="454025"/>
          <a:ext cx="1004147" cy="1296881"/>
        </a:xfrm>
        <a:prstGeom prst="rect">
          <a:avLst/>
        </a:prstGeom>
        <a:noFill/>
        <a:ln w="9525" algn="ctr">
          <a:miter lim="800000"/>
          <a:headEnd/>
          <a:tailEnd/>
        </a:ln>
      </xdr:spPr>
    </xdr:pic>
    <xdr:clientData/>
  </xdr:twoCellAnchor>
  <xdr:twoCellAnchor editAs="oneCell">
    <xdr:from>
      <xdr:col>3</xdr:col>
      <xdr:colOff>110066</xdr:colOff>
      <xdr:row>2</xdr:row>
      <xdr:rowOff>138642</xdr:rowOff>
    </xdr:from>
    <xdr:to>
      <xdr:col>4</xdr:col>
      <xdr:colOff>259080</xdr:colOff>
      <xdr:row>7</xdr:row>
      <xdr:rowOff>82550</xdr:rowOff>
    </xdr:to>
    <xdr:pic>
      <xdr:nvPicPr>
        <xdr:cNvPr id="5" name="Image 4">
          <a:extLst>
            <a:ext uri="{FF2B5EF4-FFF2-40B4-BE49-F238E27FC236}">
              <a16:creationId xmlns:a16="http://schemas.microsoft.com/office/drawing/2014/main" id="{00000000-0008-0000-8800-000005000000}"/>
            </a:ext>
          </a:extLst>
        </xdr:cNvPr>
        <xdr:cNvPicPr/>
      </xdr:nvPicPr>
      <xdr:blipFill>
        <a:blip xmlns:r="http://schemas.openxmlformats.org/officeDocument/2006/relationships" r:embed="rId2"/>
        <a:srcRect/>
        <a:stretch>
          <a:fillRect/>
        </a:stretch>
      </xdr:blipFill>
      <xdr:spPr bwMode="auto">
        <a:xfrm>
          <a:off x="5230706" y="519642"/>
          <a:ext cx="941494" cy="1117388"/>
        </a:xfrm>
        <a:prstGeom prst="rect">
          <a:avLst/>
        </a:prstGeom>
        <a:noFill/>
      </xdr:spPr>
    </xdr:pic>
    <xdr:clientData/>
  </xdr:twoCellAnchor>
  <xdr:twoCellAnchor>
    <xdr:from>
      <xdr:col>13</xdr:col>
      <xdr:colOff>466576</xdr:colOff>
      <xdr:row>2</xdr:row>
      <xdr:rowOff>73025</xdr:rowOff>
    </xdr:from>
    <xdr:to>
      <xdr:col>14</xdr:col>
      <xdr:colOff>678243</xdr:colOff>
      <xdr:row>8</xdr:row>
      <xdr:rowOff>21166</xdr:rowOff>
    </xdr:to>
    <xdr:pic>
      <xdr:nvPicPr>
        <xdr:cNvPr id="6" name="Image 5" descr="Armoirievv">
          <a:extLst>
            <a:ext uri="{FF2B5EF4-FFF2-40B4-BE49-F238E27FC236}">
              <a16:creationId xmlns:a16="http://schemas.microsoft.com/office/drawing/2014/main" id="{00000000-0008-0000-8800-000006000000}"/>
            </a:ext>
          </a:extLst>
        </xdr:cNvPr>
        <xdr:cNvPicPr>
          <a:picLocks noChangeAspect="1" noChangeArrowheads="1"/>
        </xdr:cNvPicPr>
      </xdr:nvPicPr>
      <xdr:blipFill>
        <a:blip xmlns:r="http://schemas.openxmlformats.org/officeDocument/2006/relationships" r:embed="rId1" cstate="print"/>
        <a:srcRect/>
        <a:stretch>
          <a:fillRect/>
        </a:stretch>
      </xdr:blipFill>
      <xdr:spPr bwMode="auto">
        <a:xfrm>
          <a:off x="13512016" y="454025"/>
          <a:ext cx="1004147" cy="1296881"/>
        </a:xfrm>
        <a:prstGeom prst="rect">
          <a:avLst/>
        </a:prstGeom>
        <a:noFill/>
        <a:ln w="9525" algn="ctr">
          <a:miter lim="800000"/>
          <a:headEnd/>
          <a:tailEnd/>
        </a:ln>
      </xdr:spPr>
    </xdr:pic>
    <xdr:clientData/>
  </xdr:twoCellAnchor>
  <xdr:twoCellAnchor editAs="oneCell">
    <xdr:from>
      <xdr:col>3</xdr:col>
      <xdr:colOff>110066</xdr:colOff>
      <xdr:row>2</xdr:row>
      <xdr:rowOff>138642</xdr:rowOff>
    </xdr:from>
    <xdr:to>
      <xdr:col>4</xdr:col>
      <xdr:colOff>259080</xdr:colOff>
      <xdr:row>7</xdr:row>
      <xdr:rowOff>82550</xdr:rowOff>
    </xdr:to>
    <xdr:pic>
      <xdr:nvPicPr>
        <xdr:cNvPr id="7" name="Image 6">
          <a:extLst>
            <a:ext uri="{FF2B5EF4-FFF2-40B4-BE49-F238E27FC236}">
              <a16:creationId xmlns:a16="http://schemas.microsoft.com/office/drawing/2014/main" id="{00000000-0008-0000-8800-000007000000}"/>
            </a:ext>
          </a:extLst>
        </xdr:cNvPr>
        <xdr:cNvPicPr/>
      </xdr:nvPicPr>
      <xdr:blipFill>
        <a:blip xmlns:r="http://schemas.openxmlformats.org/officeDocument/2006/relationships" r:embed="rId2"/>
        <a:srcRect/>
        <a:stretch>
          <a:fillRect/>
        </a:stretch>
      </xdr:blipFill>
      <xdr:spPr bwMode="auto">
        <a:xfrm>
          <a:off x="5230706" y="519642"/>
          <a:ext cx="941494" cy="1117388"/>
        </a:xfrm>
        <a:prstGeom prst="rect">
          <a:avLst/>
        </a:prstGeom>
        <a:noFill/>
      </xdr:spPr>
    </xdr:pic>
    <xdr:clientData/>
  </xdr:twoCellAnchor>
  <xdr:twoCellAnchor>
    <xdr:from>
      <xdr:col>13</xdr:col>
      <xdr:colOff>466576</xdr:colOff>
      <xdr:row>2</xdr:row>
      <xdr:rowOff>73025</xdr:rowOff>
    </xdr:from>
    <xdr:to>
      <xdr:col>14</xdr:col>
      <xdr:colOff>678243</xdr:colOff>
      <xdr:row>8</xdr:row>
      <xdr:rowOff>21166</xdr:rowOff>
    </xdr:to>
    <xdr:pic>
      <xdr:nvPicPr>
        <xdr:cNvPr id="8" name="Image 7" descr="Armoirievv">
          <a:extLst>
            <a:ext uri="{FF2B5EF4-FFF2-40B4-BE49-F238E27FC236}">
              <a16:creationId xmlns:a16="http://schemas.microsoft.com/office/drawing/2014/main" id="{00000000-0008-0000-8800-000008000000}"/>
            </a:ext>
          </a:extLst>
        </xdr:cNvPr>
        <xdr:cNvPicPr>
          <a:picLocks noChangeAspect="1" noChangeArrowheads="1"/>
        </xdr:cNvPicPr>
      </xdr:nvPicPr>
      <xdr:blipFill>
        <a:blip xmlns:r="http://schemas.openxmlformats.org/officeDocument/2006/relationships" r:embed="rId1" cstate="print"/>
        <a:srcRect/>
        <a:stretch>
          <a:fillRect/>
        </a:stretch>
      </xdr:blipFill>
      <xdr:spPr bwMode="auto">
        <a:xfrm>
          <a:off x="13512016" y="454025"/>
          <a:ext cx="1004147" cy="1296881"/>
        </a:xfrm>
        <a:prstGeom prst="rect">
          <a:avLst/>
        </a:prstGeom>
        <a:noFill/>
        <a:ln w="9525" algn="ctr">
          <a:miter lim="800000"/>
          <a:headEnd/>
          <a:tailEnd/>
        </a:ln>
      </xdr:spPr>
    </xdr:pic>
    <xdr:clientData/>
  </xdr:twoCellAnchor>
  <xdr:twoCellAnchor editAs="oneCell">
    <xdr:from>
      <xdr:col>3</xdr:col>
      <xdr:colOff>110066</xdr:colOff>
      <xdr:row>2</xdr:row>
      <xdr:rowOff>138642</xdr:rowOff>
    </xdr:from>
    <xdr:to>
      <xdr:col>4</xdr:col>
      <xdr:colOff>259080</xdr:colOff>
      <xdr:row>7</xdr:row>
      <xdr:rowOff>82550</xdr:rowOff>
    </xdr:to>
    <xdr:pic>
      <xdr:nvPicPr>
        <xdr:cNvPr id="9" name="Image 8">
          <a:extLst>
            <a:ext uri="{FF2B5EF4-FFF2-40B4-BE49-F238E27FC236}">
              <a16:creationId xmlns:a16="http://schemas.microsoft.com/office/drawing/2014/main" id="{00000000-0008-0000-8800-000009000000}"/>
            </a:ext>
          </a:extLst>
        </xdr:cNvPr>
        <xdr:cNvPicPr/>
      </xdr:nvPicPr>
      <xdr:blipFill>
        <a:blip xmlns:r="http://schemas.openxmlformats.org/officeDocument/2006/relationships" r:embed="rId2"/>
        <a:srcRect/>
        <a:stretch>
          <a:fillRect/>
        </a:stretch>
      </xdr:blipFill>
      <xdr:spPr bwMode="auto">
        <a:xfrm>
          <a:off x="5230706" y="519642"/>
          <a:ext cx="941494" cy="1117388"/>
        </a:xfrm>
        <a:prstGeom prst="rect">
          <a:avLst/>
        </a:prstGeom>
        <a:noFill/>
      </xdr:spPr>
    </xdr:pic>
    <xdr:clientData/>
  </xdr:twoCellAnchor>
  <xdr:twoCellAnchor>
    <xdr:from>
      <xdr:col>13</xdr:col>
      <xdr:colOff>466576</xdr:colOff>
      <xdr:row>2</xdr:row>
      <xdr:rowOff>73025</xdr:rowOff>
    </xdr:from>
    <xdr:to>
      <xdr:col>14</xdr:col>
      <xdr:colOff>678243</xdr:colOff>
      <xdr:row>8</xdr:row>
      <xdr:rowOff>21166</xdr:rowOff>
    </xdr:to>
    <xdr:pic>
      <xdr:nvPicPr>
        <xdr:cNvPr id="10" name="Image 9" descr="Armoirievv">
          <a:extLst>
            <a:ext uri="{FF2B5EF4-FFF2-40B4-BE49-F238E27FC236}">
              <a16:creationId xmlns:a16="http://schemas.microsoft.com/office/drawing/2014/main" id="{00000000-0008-0000-8800-00000A000000}"/>
            </a:ext>
          </a:extLst>
        </xdr:cNvPr>
        <xdr:cNvPicPr>
          <a:picLocks noChangeAspect="1" noChangeArrowheads="1"/>
        </xdr:cNvPicPr>
      </xdr:nvPicPr>
      <xdr:blipFill>
        <a:blip xmlns:r="http://schemas.openxmlformats.org/officeDocument/2006/relationships" r:embed="rId1" cstate="print"/>
        <a:srcRect/>
        <a:stretch>
          <a:fillRect/>
        </a:stretch>
      </xdr:blipFill>
      <xdr:spPr bwMode="auto">
        <a:xfrm>
          <a:off x="13512016" y="454025"/>
          <a:ext cx="1004147" cy="1296881"/>
        </a:xfrm>
        <a:prstGeom prst="rect">
          <a:avLst/>
        </a:prstGeom>
        <a:noFill/>
        <a:ln w="9525" algn="ctr">
          <a:miter lim="800000"/>
          <a:headEnd/>
          <a:tailEnd/>
        </a:ln>
      </xdr:spPr>
    </xdr:pic>
    <xdr:clientData/>
  </xdr:twoCellAnchor>
  <xdr:twoCellAnchor editAs="oneCell">
    <xdr:from>
      <xdr:col>3</xdr:col>
      <xdr:colOff>110066</xdr:colOff>
      <xdr:row>2</xdr:row>
      <xdr:rowOff>138642</xdr:rowOff>
    </xdr:from>
    <xdr:to>
      <xdr:col>4</xdr:col>
      <xdr:colOff>259080</xdr:colOff>
      <xdr:row>7</xdr:row>
      <xdr:rowOff>82550</xdr:rowOff>
    </xdr:to>
    <xdr:pic>
      <xdr:nvPicPr>
        <xdr:cNvPr id="11" name="Image 10">
          <a:extLst>
            <a:ext uri="{FF2B5EF4-FFF2-40B4-BE49-F238E27FC236}">
              <a16:creationId xmlns:a16="http://schemas.microsoft.com/office/drawing/2014/main" id="{00000000-0008-0000-8800-00000B000000}"/>
            </a:ext>
          </a:extLst>
        </xdr:cNvPr>
        <xdr:cNvPicPr/>
      </xdr:nvPicPr>
      <xdr:blipFill>
        <a:blip xmlns:r="http://schemas.openxmlformats.org/officeDocument/2006/relationships" r:embed="rId2"/>
        <a:srcRect/>
        <a:stretch>
          <a:fillRect/>
        </a:stretch>
      </xdr:blipFill>
      <xdr:spPr bwMode="auto">
        <a:xfrm>
          <a:off x="5230706" y="519642"/>
          <a:ext cx="941494" cy="1117388"/>
        </a:xfrm>
        <a:prstGeom prst="rect">
          <a:avLst/>
        </a:prstGeom>
        <a:noFill/>
      </xdr:spPr>
    </xdr:pic>
    <xdr:clientData/>
  </xdr:twoCellAnchor>
  <xdr:twoCellAnchor>
    <xdr:from>
      <xdr:col>13</xdr:col>
      <xdr:colOff>466576</xdr:colOff>
      <xdr:row>2</xdr:row>
      <xdr:rowOff>73025</xdr:rowOff>
    </xdr:from>
    <xdr:to>
      <xdr:col>14</xdr:col>
      <xdr:colOff>678243</xdr:colOff>
      <xdr:row>8</xdr:row>
      <xdr:rowOff>21166</xdr:rowOff>
    </xdr:to>
    <xdr:pic>
      <xdr:nvPicPr>
        <xdr:cNvPr id="12" name="Image 11" descr="Armoirievv">
          <a:extLst>
            <a:ext uri="{FF2B5EF4-FFF2-40B4-BE49-F238E27FC236}">
              <a16:creationId xmlns:a16="http://schemas.microsoft.com/office/drawing/2014/main" id="{00000000-0008-0000-8800-00000C000000}"/>
            </a:ext>
          </a:extLst>
        </xdr:cNvPr>
        <xdr:cNvPicPr>
          <a:picLocks noChangeAspect="1" noChangeArrowheads="1"/>
        </xdr:cNvPicPr>
      </xdr:nvPicPr>
      <xdr:blipFill>
        <a:blip xmlns:r="http://schemas.openxmlformats.org/officeDocument/2006/relationships" r:embed="rId1" cstate="print"/>
        <a:srcRect/>
        <a:stretch>
          <a:fillRect/>
        </a:stretch>
      </xdr:blipFill>
      <xdr:spPr bwMode="auto">
        <a:xfrm>
          <a:off x="13512016" y="454025"/>
          <a:ext cx="1004147" cy="1296881"/>
        </a:xfrm>
        <a:prstGeom prst="rect">
          <a:avLst/>
        </a:prstGeom>
        <a:noFill/>
        <a:ln w="9525" algn="ctr">
          <a:miter lim="800000"/>
          <a:headEnd/>
          <a:tailEnd/>
        </a:ln>
      </xdr:spPr>
    </xdr:pic>
    <xdr:clientData/>
  </xdr:twoCellAnchor>
  <xdr:twoCellAnchor editAs="oneCell">
    <xdr:from>
      <xdr:col>3</xdr:col>
      <xdr:colOff>110066</xdr:colOff>
      <xdr:row>2</xdr:row>
      <xdr:rowOff>138642</xdr:rowOff>
    </xdr:from>
    <xdr:to>
      <xdr:col>4</xdr:col>
      <xdr:colOff>259080</xdr:colOff>
      <xdr:row>7</xdr:row>
      <xdr:rowOff>82550</xdr:rowOff>
    </xdr:to>
    <xdr:pic>
      <xdr:nvPicPr>
        <xdr:cNvPr id="13" name="Image 12">
          <a:extLst>
            <a:ext uri="{FF2B5EF4-FFF2-40B4-BE49-F238E27FC236}">
              <a16:creationId xmlns:a16="http://schemas.microsoft.com/office/drawing/2014/main" id="{00000000-0008-0000-8800-00000D000000}"/>
            </a:ext>
          </a:extLst>
        </xdr:cNvPr>
        <xdr:cNvPicPr/>
      </xdr:nvPicPr>
      <xdr:blipFill>
        <a:blip xmlns:r="http://schemas.openxmlformats.org/officeDocument/2006/relationships" r:embed="rId2"/>
        <a:srcRect/>
        <a:stretch>
          <a:fillRect/>
        </a:stretch>
      </xdr:blipFill>
      <xdr:spPr bwMode="auto">
        <a:xfrm>
          <a:off x="5230706" y="519642"/>
          <a:ext cx="941494" cy="1117388"/>
        </a:xfrm>
        <a:prstGeom prst="rect">
          <a:avLst/>
        </a:prstGeom>
        <a:noFill/>
      </xdr:spPr>
    </xdr:pic>
    <xdr:clientData/>
  </xdr:twoCellAnchor>
  <xdr:twoCellAnchor>
    <xdr:from>
      <xdr:col>13</xdr:col>
      <xdr:colOff>466576</xdr:colOff>
      <xdr:row>2</xdr:row>
      <xdr:rowOff>73025</xdr:rowOff>
    </xdr:from>
    <xdr:to>
      <xdr:col>14</xdr:col>
      <xdr:colOff>678243</xdr:colOff>
      <xdr:row>8</xdr:row>
      <xdr:rowOff>21166</xdr:rowOff>
    </xdr:to>
    <xdr:pic>
      <xdr:nvPicPr>
        <xdr:cNvPr id="14" name="Image 13" descr="Armoirievv">
          <a:extLst>
            <a:ext uri="{FF2B5EF4-FFF2-40B4-BE49-F238E27FC236}">
              <a16:creationId xmlns:a16="http://schemas.microsoft.com/office/drawing/2014/main" id="{00000000-0008-0000-8800-00000E000000}"/>
            </a:ext>
          </a:extLst>
        </xdr:cNvPr>
        <xdr:cNvPicPr>
          <a:picLocks noChangeAspect="1" noChangeArrowheads="1"/>
        </xdr:cNvPicPr>
      </xdr:nvPicPr>
      <xdr:blipFill>
        <a:blip xmlns:r="http://schemas.openxmlformats.org/officeDocument/2006/relationships" r:embed="rId1" cstate="print"/>
        <a:srcRect/>
        <a:stretch>
          <a:fillRect/>
        </a:stretch>
      </xdr:blipFill>
      <xdr:spPr bwMode="auto">
        <a:xfrm>
          <a:off x="13512016" y="454025"/>
          <a:ext cx="1004147" cy="1296881"/>
        </a:xfrm>
        <a:prstGeom prst="rect">
          <a:avLst/>
        </a:prstGeom>
        <a:noFill/>
        <a:ln w="9525" algn="ctr">
          <a:miter lim="800000"/>
          <a:headEnd/>
          <a:tailEnd/>
        </a:ln>
      </xdr:spPr>
    </xdr:pic>
    <xdr:clientData/>
  </xdr:twoCellAnchor>
  <xdr:twoCellAnchor editAs="oneCell">
    <xdr:from>
      <xdr:col>3</xdr:col>
      <xdr:colOff>110066</xdr:colOff>
      <xdr:row>2</xdr:row>
      <xdr:rowOff>138642</xdr:rowOff>
    </xdr:from>
    <xdr:to>
      <xdr:col>4</xdr:col>
      <xdr:colOff>259080</xdr:colOff>
      <xdr:row>7</xdr:row>
      <xdr:rowOff>82550</xdr:rowOff>
    </xdr:to>
    <xdr:pic>
      <xdr:nvPicPr>
        <xdr:cNvPr id="15" name="Image 14">
          <a:extLst>
            <a:ext uri="{FF2B5EF4-FFF2-40B4-BE49-F238E27FC236}">
              <a16:creationId xmlns:a16="http://schemas.microsoft.com/office/drawing/2014/main" id="{00000000-0008-0000-8800-00000F000000}"/>
            </a:ext>
          </a:extLst>
        </xdr:cNvPr>
        <xdr:cNvPicPr/>
      </xdr:nvPicPr>
      <xdr:blipFill>
        <a:blip xmlns:r="http://schemas.openxmlformats.org/officeDocument/2006/relationships" r:embed="rId2"/>
        <a:srcRect/>
        <a:stretch>
          <a:fillRect/>
        </a:stretch>
      </xdr:blipFill>
      <xdr:spPr bwMode="auto">
        <a:xfrm>
          <a:off x="5230706" y="519642"/>
          <a:ext cx="941494" cy="1117388"/>
        </a:xfrm>
        <a:prstGeom prst="rect">
          <a:avLst/>
        </a:prstGeom>
        <a:noFill/>
      </xdr:spPr>
    </xdr:pic>
    <xdr:clientData/>
  </xdr:twoCellAnchor>
  <xdr:twoCellAnchor>
    <xdr:from>
      <xdr:col>13</xdr:col>
      <xdr:colOff>466576</xdr:colOff>
      <xdr:row>2</xdr:row>
      <xdr:rowOff>73025</xdr:rowOff>
    </xdr:from>
    <xdr:to>
      <xdr:col>14</xdr:col>
      <xdr:colOff>678243</xdr:colOff>
      <xdr:row>8</xdr:row>
      <xdr:rowOff>21166</xdr:rowOff>
    </xdr:to>
    <xdr:pic>
      <xdr:nvPicPr>
        <xdr:cNvPr id="16" name="Image 15" descr="Armoirievv">
          <a:extLst>
            <a:ext uri="{FF2B5EF4-FFF2-40B4-BE49-F238E27FC236}">
              <a16:creationId xmlns:a16="http://schemas.microsoft.com/office/drawing/2014/main" id="{00000000-0008-0000-8800-000010000000}"/>
            </a:ext>
          </a:extLst>
        </xdr:cNvPr>
        <xdr:cNvPicPr>
          <a:picLocks noChangeAspect="1" noChangeArrowheads="1"/>
        </xdr:cNvPicPr>
      </xdr:nvPicPr>
      <xdr:blipFill>
        <a:blip xmlns:r="http://schemas.openxmlformats.org/officeDocument/2006/relationships" r:embed="rId1" cstate="print"/>
        <a:srcRect/>
        <a:stretch>
          <a:fillRect/>
        </a:stretch>
      </xdr:blipFill>
      <xdr:spPr bwMode="auto">
        <a:xfrm>
          <a:off x="13512016" y="454025"/>
          <a:ext cx="1004147" cy="1296881"/>
        </a:xfrm>
        <a:prstGeom prst="rect">
          <a:avLst/>
        </a:prstGeom>
        <a:noFill/>
        <a:ln w="9525" algn="ctr">
          <a:miter lim="800000"/>
          <a:headEnd/>
          <a:tailEnd/>
        </a:ln>
      </xdr:spPr>
    </xdr:pic>
    <xdr:clientData/>
  </xdr:twoCellAnchor>
  <xdr:twoCellAnchor editAs="oneCell">
    <xdr:from>
      <xdr:col>3</xdr:col>
      <xdr:colOff>110066</xdr:colOff>
      <xdr:row>2</xdr:row>
      <xdr:rowOff>138642</xdr:rowOff>
    </xdr:from>
    <xdr:to>
      <xdr:col>4</xdr:col>
      <xdr:colOff>259080</xdr:colOff>
      <xdr:row>7</xdr:row>
      <xdr:rowOff>82550</xdr:rowOff>
    </xdr:to>
    <xdr:pic>
      <xdr:nvPicPr>
        <xdr:cNvPr id="17" name="Image 16">
          <a:extLst>
            <a:ext uri="{FF2B5EF4-FFF2-40B4-BE49-F238E27FC236}">
              <a16:creationId xmlns:a16="http://schemas.microsoft.com/office/drawing/2014/main" id="{00000000-0008-0000-8800-000011000000}"/>
            </a:ext>
          </a:extLst>
        </xdr:cNvPr>
        <xdr:cNvPicPr/>
      </xdr:nvPicPr>
      <xdr:blipFill>
        <a:blip xmlns:r="http://schemas.openxmlformats.org/officeDocument/2006/relationships" r:embed="rId2"/>
        <a:srcRect/>
        <a:stretch>
          <a:fillRect/>
        </a:stretch>
      </xdr:blipFill>
      <xdr:spPr bwMode="auto">
        <a:xfrm>
          <a:off x="5230706" y="519642"/>
          <a:ext cx="941494" cy="1117388"/>
        </a:xfrm>
        <a:prstGeom prst="rect">
          <a:avLst/>
        </a:prstGeom>
        <a:noFill/>
      </xdr:spPr>
    </xdr:pic>
    <xdr:clientData/>
  </xdr:twoCellAnchor>
  <xdr:twoCellAnchor>
    <xdr:from>
      <xdr:col>13</xdr:col>
      <xdr:colOff>466576</xdr:colOff>
      <xdr:row>2</xdr:row>
      <xdr:rowOff>73025</xdr:rowOff>
    </xdr:from>
    <xdr:to>
      <xdr:col>14</xdr:col>
      <xdr:colOff>678243</xdr:colOff>
      <xdr:row>8</xdr:row>
      <xdr:rowOff>21166</xdr:rowOff>
    </xdr:to>
    <xdr:pic>
      <xdr:nvPicPr>
        <xdr:cNvPr id="18" name="Image 17" descr="Armoirievv">
          <a:extLst>
            <a:ext uri="{FF2B5EF4-FFF2-40B4-BE49-F238E27FC236}">
              <a16:creationId xmlns:a16="http://schemas.microsoft.com/office/drawing/2014/main" id="{00000000-0008-0000-8800-000012000000}"/>
            </a:ext>
          </a:extLst>
        </xdr:cNvPr>
        <xdr:cNvPicPr>
          <a:picLocks noChangeAspect="1" noChangeArrowheads="1"/>
        </xdr:cNvPicPr>
      </xdr:nvPicPr>
      <xdr:blipFill>
        <a:blip xmlns:r="http://schemas.openxmlformats.org/officeDocument/2006/relationships" r:embed="rId1" cstate="print"/>
        <a:srcRect/>
        <a:stretch>
          <a:fillRect/>
        </a:stretch>
      </xdr:blipFill>
      <xdr:spPr bwMode="auto">
        <a:xfrm>
          <a:off x="13512016" y="454025"/>
          <a:ext cx="1004147" cy="1296881"/>
        </a:xfrm>
        <a:prstGeom prst="rect">
          <a:avLst/>
        </a:prstGeom>
        <a:noFill/>
        <a:ln w="9525" algn="ctr">
          <a:miter lim="800000"/>
          <a:headEnd/>
          <a:tailEnd/>
        </a:ln>
      </xdr:spPr>
    </xdr:pic>
    <xdr:clientData/>
  </xdr:twoCellAnchor>
  <xdr:twoCellAnchor editAs="oneCell">
    <xdr:from>
      <xdr:col>3</xdr:col>
      <xdr:colOff>110066</xdr:colOff>
      <xdr:row>2</xdr:row>
      <xdr:rowOff>138642</xdr:rowOff>
    </xdr:from>
    <xdr:to>
      <xdr:col>4</xdr:col>
      <xdr:colOff>259080</xdr:colOff>
      <xdr:row>7</xdr:row>
      <xdr:rowOff>82550</xdr:rowOff>
    </xdr:to>
    <xdr:pic>
      <xdr:nvPicPr>
        <xdr:cNvPr id="19" name="Image 18">
          <a:extLst>
            <a:ext uri="{FF2B5EF4-FFF2-40B4-BE49-F238E27FC236}">
              <a16:creationId xmlns:a16="http://schemas.microsoft.com/office/drawing/2014/main" id="{00000000-0008-0000-8800-000013000000}"/>
            </a:ext>
          </a:extLst>
        </xdr:cNvPr>
        <xdr:cNvPicPr/>
      </xdr:nvPicPr>
      <xdr:blipFill>
        <a:blip xmlns:r="http://schemas.openxmlformats.org/officeDocument/2006/relationships" r:embed="rId2"/>
        <a:srcRect/>
        <a:stretch>
          <a:fillRect/>
        </a:stretch>
      </xdr:blipFill>
      <xdr:spPr bwMode="auto">
        <a:xfrm>
          <a:off x="5230706" y="519642"/>
          <a:ext cx="941494" cy="1117388"/>
        </a:xfrm>
        <a:prstGeom prst="rect">
          <a:avLst/>
        </a:prstGeom>
        <a:noFill/>
      </xdr:spPr>
    </xdr:pic>
    <xdr:clientData/>
  </xdr:twoCellAnchor>
  <xdr:twoCellAnchor>
    <xdr:from>
      <xdr:col>13</xdr:col>
      <xdr:colOff>466576</xdr:colOff>
      <xdr:row>2</xdr:row>
      <xdr:rowOff>73025</xdr:rowOff>
    </xdr:from>
    <xdr:to>
      <xdr:col>14</xdr:col>
      <xdr:colOff>678243</xdr:colOff>
      <xdr:row>8</xdr:row>
      <xdr:rowOff>21166</xdr:rowOff>
    </xdr:to>
    <xdr:pic>
      <xdr:nvPicPr>
        <xdr:cNvPr id="20" name="Image 19" descr="Armoirievv">
          <a:extLst>
            <a:ext uri="{FF2B5EF4-FFF2-40B4-BE49-F238E27FC236}">
              <a16:creationId xmlns:a16="http://schemas.microsoft.com/office/drawing/2014/main" id="{00000000-0008-0000-8800-000014000000}"/>
            </a:ext>
          </a:extLst>
        </xdr:cNvPr>
        <xdr:cNvPicPr>
          <a:picLocks noChangeAspect="1" noChangeArrowheads="1"/>
        </xdr:cNvPicPr>
      </xdr:nvPicPr>
      <xdr:blipFill>
        <a:blip xmlns:r="http://schemas.openxmlformats.org/officeDocument/2006/relationships" r:embed="rId1" cstate="print"/>
        <a:srcRect/>
        <a:stretch>
          <a:fillRect/>
        </a:stretch>
      </xdr:blipFill>
      <xdr:spPr bwMode="auto">
        <a:xfrm>
          <a:off x="13512016" y="454025"/>
          <a:ext cx="1004147" cy="1296881"/>
        </a:xfrm>
        <a:prstGeom prst="rect">
          <a:avLst/>
        </a:prstGeom>
        <a:noFill/>
        <a:ln w="9525" algn="ctr">
          <a:miter lim="800000"/>
          <a:headEnd/>
          <a:tailEnd/>
        </a:ln>
      </xdr:spPr>
    </xdr:pic>
    <xdr:clientData/>
  </xdr:twoCellAnchor>
  <xdr:twoCellAnchor editAs="oneCell">
    <xdr:from>
      <xdr:col>3</xdr:col>
      <xdr:colOff>110066</xdr:colOff>
      <xdr:row>2</xdr:row>
      <xdr:rowOff>138642</xdr:rowOff>
    </xdr:from>
    <xdr:to>
      <xdr:col>4</xdr:col>
      <xdr:colOff>259080</xdr:colOff>
      <xdr:row>7</xdr:row>
      <xdr:rowOff>82550</xdr:rowOff>
    </xdr:to>
    <xdr:pic>
      <xdr:nvPicPr>
        <xdr:cNvPr id="21" name="Image 20">
          <a:extLst>
            <a:ext uri="{FF2B5EF4-FFF2-40B4-BE49-F238E27FC236}">
              <a16:creationId xmlns:a16="http://schemas.microsoft.com/office/drawing/2014/main" id="{00000000-0008-0000-8800-000015000000}"/>
            </a:ext>
          </a:extLst>
        </xdr:cNvPr>
        <xdr:cNvPicPr/>
      </xdr:nvPicPr>
      <xdr:blipFill>
        <a:blip xmlns:r="http://schemas.openxmlformats.org/officeDocument/2006/relationships" r:embed="rId2"/>
        <a:srcRect/>
        <a:stretch>
          <a:fillRect/>
        </a:stretch>
      </xdr:blipFill>
      <xdr:spPr bwMode="auto">
        <a:xfrm>
          <a:off x="5230706" y="519642"/>
          <a:ext cx="941494" cy="1117388"/>
        </a:xfrm>
        <a:prstGeom prst="rect">
          <a:avLst/>
        </a:prstGeom>
        <a:noFill/>
      </xdr:spPr>
    </xdr:pic>
    <xdr:clientData/>
  </xdr:twoCellAnchor>
  <xdr:twoCellAnchor>
    <xdr:from>
      <xdr:col>13</xdr:col>
      <xdr:colOff>466576</xdr:colOff>
      <xdr:row>2</xdr:row>
      <xdr:rowOff>73025</xdr:rowOff>
    </xdr:from>
    <xdr:to>
      <xdr:col>14</xdr:col>
      <xdr:colOff>678243</xdr:colOff>
      <xdr:row>8</xdr:row>
      <xdr:rowOff>21166</xdr:rowOff>
    </xdr:to>
    <xdr:pic>
      <xdr:nvPicPr>
        <xdr:cNvPr id="22" name="Image 21" descr="Armoirievv">
          <a:extLst>
            <a:ext uri="{FF2B5EF4-FFF2-40B4-BE49-F238E27FC236}">
              <a16:creationId xmlns:a16="http://schemas.microsoft.com/office/drawing/2014/main" id="{00000000-0008-0000-8800-000016000000}"/>
            </a:ext>
          </a:extLst>
        </xdr:cNvPr>
        <xdr:cNvPicPr>
          <a:picLocks noChangeAspect="1" noChangeArrowheads="1"/>
        </xdr:cNvPicPr>
      </xdr:nvPicPr>
      <xdr:blipFill>
        <a:blip xmlns:r="http://schemas.openxmlformats.org/officeDocument/2006/relationships" r:embed="rId1" cstate="print"/>
        <a:srcRect/>
        <a:stretch>
          <a:fillRect/>
        </a:stretch>
      </xdr:blipFill>
      <xdr:spPr bwMode="auto">
        <a:xfrm>
          <a:off x="13512016" y="454025"/>
          <a:ext cx="1004147" cy="1296881"/>
        </a:xfrm>
        <a:prstGeom prst="rect">
          <a:avLst/>
        </a:prstGeom>
        <a:noFill/>
        <a:ln w="9525" algn="ctr">
          <a:miter lim="800000"/>
          <a:headEnd/>
          <a:tailEnd/>
        </a:ln>
      </xdr:spPr>
    </xdr:pic>
    <xdr:clientData/>
  </xdr:twoCellAnchor>
  <xdr:twoCellAnchor editAs="oneCell">
    <xdr:from>
      <xdr:col>3</xdr:col>
      <xdr:colOff>110066</xdr:colOff>
      <xdr:row>2</xdr:row>
      <xdr:rowOff>138642</xdr:rowOff>
    </xdr:from>
    <xdr:to>
      <xdr:col>4</xdr:col>
      <xdr:colOff>259080</xdr:colOff>
      <xdr:row>7</xdr:row>
      <xdr:rowOff>82550</xdr:rowOff>
    </xdr:to>
    <xdr:pic>
      <xdr:nvPicPr>
        <xdr:cNvPr id="23" name="Image 22">
          <a:extLst>
            <a:ext uri="{FF2B5EF4-FFF2-40B4-BE49-F238E27FC236}">
              <a16:creationId xmlns:a16="http://schemas.microsoft.com/office/drawing/2014/main" id="{00000000-0008-0000-8800-000017000000}"/>
            </a:ext>
          </a:extLst>
        </xdr:cNvPr>
        <xdr:cNvPicPr/>
      </xdr:nvPicPr>
      <xdr:blipFill>
        <a:blip xmlns:r="http://schemas.openxmlformats.org/officeDocument/2006/relationships" r:embed="rId2"/>
        <a:srcRect/>
        <a:stretch>
          <a:fillRect/>
        </a:stretch>
      </xdr:blipFill>
      <xdr:spPr bwMode="auto">
        <a:xfrm>
          <a:off x="5230706" y="519642"/>
          <a:ext cx="941494" cy="1117388"/>
        </a:xfrm>
        <a:prstGeom prst="rect">
          <a:avLst/>
        </a:prstGeom>
        <a:noFill/>
      </xdr:spPr>
    </xdr:pic>
    <xdr:clientData/>
  </xdr:twoCellAnchor>
  <xdr:twoCellAnchor>
    <xdr:from>
      <xdr:col>13</xdr:col>
      <xdr:colOff>466576</xdr:colOff>
      <xdr:row>2</xdr:row>
      <xdr:rowOff>73025</xdr:rowOff>
    </xdr:from>
    <xdr:to>
      <xdr:col>14</xdr:col>
      <xdr:colOff>678243</xdr:colOff>
      <xdr:row>8</xdr:row>
      <xdr:rowOff>21166</xdr:rowOff>
    </xdr:to>
    <xdr:pic>
      <xdr:nvPicPr>
        <xdr:cNvPr id="24" name="Image 23" descr="Armoirievv">
          <a:extLst>
            <a:ext uri="{FF2B5EF4-FFF2-40B4-BE49-F238E27FC236}">
              <a16:creationId xmlns:a16="http://schemas.microsoft.com/office/drawing/2014/main" id="{00000000-0008-0000-8800-000018000000}"/>
            </a:ext>
          </a:extLst>
        </xdr:cNvPr>
        <xdr:cNvPicPr>
          <a:picLocks noChangeAspect="1" noChangeArrowheads="1"/>
        </xdr:cNvPicPr>
      </xdr:nvPicPr>
      <xdr:blipFill>
        <a:blip xmlns:r="http://schemas.openxmlformats.org/officeDocument/2006/relationships" r:embed="rId1" cstate="print"/>
        <a:srcRect/>
        <a:stretch>
          <a:fillRect/>
        </a:stretch>
      </xdr:blipFill>
      <xdr:spPr bwMode="auto">
        <a:xfrm>
          <a:off x="13512016" y="454025"/>
          <a:ext cx="1004147" cy="1296881"/>
        </a:xfrm>
        <a:prstGeom prst="rect">
          <a:avLst/>
        </a:prstGeom>
        <a:noFill/>
        <a:ln w="9525" algn="ctr">
          <a:miter lim="800000"/>
          <a:headEnd/>
          <a:tailEnd/>
        </a:ln>
      </xdr:spPr>
    </xdr:pic>
    <xdr:clientData/>
  </xdr:twoCellAnchor>
  <xdr:twoCellAnchor editAs="oneCell">
    <xdr:from>
      <xdr:col>3</xdr:col>
      <xdr:colOff>110066</xdr:colOff>
      <xdr:row>2</xdr:row>
      <xdr:rowOff>138642</xdr:rowOff>
    </xdr:from>
    <xdr:to>
      <xdr:col>4</xdr:col>
      <xdr:colOff>259080</xdr:colOff>
      <xdr:row>7</xdr:row>
      <xdr:rowOff>82550</xdr:rowOff>
    </xdr:to>
    <xdr:pic>
      <xdr:nvPicPr>
        <xdr:cNvPr id="25" name="Image 24">
          <a:extLst>
            <a:ext uri="{FF2B5EF4-FFF2-40B4-BE49-F238E27FC236}">
              <a16:creationId xmlns:a16="http://schemas.microsoft.com/office/drawing/2014/main" id="{00000000-0008-0000-8800-000019000000}"/>
            </a:ext>
          </a:extLst>
        </xdr:cNvPr>
        <xdr:cNvPicPr/>
      </xdr:nvPicPr>
      <xdr:blipFill>
        <a:blip xmlns:r="http://schemas.openxmlformats.org/officeDocument/2006/relationships" r:embed="rId2"/>
        <a:srcRect/>
        <a:stretch>
          <a:fillRect/>
        </a:stretch>
      </xdr:blipFill>
      <xdr:spPr bwMode="auto">
        <a:xfrm>
          <a:off x="5230706" y="519642"/>
          <a:ext cx="941494" cy="1117388"/>
        </a:xfrm>
        <a:prstGeom prst="rect">
          <a:avLst/>
        </a:prstGeom>
        <a:noFill/>
      </xdr:spPr>
    </xdr:pic>
    <xdr:clientData/>
  </xdr:twoCellAnchor>
  <xdr:twoCellAnchor>
    <xdr:from>
      <xdr:col>13</xdr:col>
      <xdr:colOff>466576</xdr:colOff>
      <xdr:row>2</xdr:row>
      <xdr:rowOff>73025</xdr:rowOff>
    </xdr:from>
    <xdr:to>
      <xdr:col>14</xdr:col>
      <xdr:colOff>678243</xdr:colOff>
      <xdr:row>8</xdr:row>
      <xdr:rowOff>21166</xdr:rowOff>
    </xdr:to>
    <xdr:pic>
      <xdr:nvPicPr>
        <xdr:cNvPr id="26" name="Image 25" descr="Armoirievv">
          <a:extLst>
            <a:ext uri="{FF2B5EF4-FFF2-40B4-BE49-F238E27FC236}">
              <a16:creationId xmlns:a16="http://schemas.microsoft.com/office/drawing/2014/main" id="{00000000-0008-0000-8800-00001A000000}"/>
            </a:ext>
          </a:extLst>
        </xdr:cNvPr>
        <xdr:cNvPicPr>
          <a:picLocks noChangeAspect="1" noChangeArrowheads="1"/>
        </xdr:cNvPicPr>
      </xdr:nvPicPr>
      <xdr:blipFill>
        <a:blip xmlns:r="http://schemas.openxmlformats.org/officeDocument/2006/relationships" r:embed="rId1" cstate="print"/>
        <a:srcRect/>
        <a:stretch>
          <a:fillRect/>
        </a:stretch>
      </xdr:blipFill>
      <xdr:spPr bwMode="auto">
        <a:xfrm>
          <a:off x="13512016" y="454025"/>
          <a:ext cx="1004147" cy="1296881"/>
        </a:xfrm>
        <a:prstGeom prst="rect">
          <a:avLst/>
        </a:prstGeom>
        <a:noFill/>
        <a:ln w="9525" algn="ctr">
          <a:miter lim="800000"/>
          <a:headEnd/>
          <a:tailEnd/>
        </a:ln>
      </xdr:spPr>
    </xdr:pic>
    <xdr:clientData/>
  </xdr:twoCellAnchor>
  <xdr:twoCellAnchor editAs="oneCell">
    <xdr:from>
      <xdr:col>3</xdr:col>
      <xdr:colOff>110066</xdr:colOff>
      <xdr:row>2</xdr:row>
      <xdr:rowOff>138642</xdr:rowOff>
    </xdr:from>
    <xdr:to>
      <xdr:col>4</xdr:col>
      <xdr:colOff>259080</xdr:colOff>
      <xdr:row>7</xdr:row>
      <xdr:rowOff>82550</xdr:rowOff>
    </xdr:to>
    <xdr:pic>
      <xdr:nvPicPr>
        <xdr:cNvPr id="27" name="Image 26">
          <a:extLst>
            <a:ext uri="{FF2B5EF4-FFF2-40B4-BE49-F238E27FC236}">
              <a16:creationId xmlns:a16="http://schemas.microsoft.com/office/drawing/2014/main" id="{00000000-0008-0000-8800-00001B000000}"/>
            </a:ext>
          </a:extLst>
        </xdr:cNvPr>
        <xdr:cNvPicPr/>
      </xdr:nvPicPr>
      <xdr:blipFill>
        <a:blip xmlns:r="http://schemas.openxmlformats.org/officeDocument/2006/relationships" r:embed="rId2"/>
        <a:srcRect/>
        <a:stretch>
          <a:fillRect/>
        </a:stretch>
      </xdr:blipFill>
      <xdr:spPr bwMode="auto">
        <a:xfrm>
          <a:off x="5230706" y="519642"/>
          <a:ext cx="941494" cy="1117388"/>
        </a:xfrm>
        <a:prstGeom prst="rect">
          <a:avLst/>
        </a:prstGeom>
        <a:noFill/>
      </xdr:spPr>
    </xdr:pic>
    <xdr:clientData/>
  </xdr:twoCellAnchor>
  <xdr:twoCellAnchor>
    <xdr:from>
      <xdr:col>13</xdr:col>
      <xdr:colOff>466576</xdr:colOff>
      <xdr:row>2</xdr:row>
      <xdr:rowOff>73025</xdr:rowOff>
    </xdr:from>
    <xdr:to>
      <xdr:col>14</xdr:col>
      <xdr:colOff>678243</xdr:colOff>
      <xdr:row>8</xdr:row>
      <xdr:rowOff>21166</xdr:rowOff>
    </xdr:to>
    <xdr:pic>
      <xdr:nvPicPr>
        <xdr:cNvPr id="28" name="Image 27" descr="Armoirievv">
          <a:extLst>
            <a:ext uri="{FF2B5EF4-FFF2-40B4-BE49-F238E27FC236}">
              <a16:creationId xmlns:a16="http://schemas.microsoft.com/office/drawing/2014/main" id="{00000000-0008-0000-8800-00001C000000}"/>
            </a:ext>
          </a:extLst>
        </xdr:cNvPr>
        <xdr:cNvPicPr>
          <a:picLocks noChangeAspect="1" noChangeArrowheads="1"/>
        </xdr:cNvPicPr>
      </xdr:nvPicPr>
      <xdr:blipFill>
        <a:blip xmlns:r="http://schemas.openxmlformats.org/officeDocument/2006/relationships" r:embed="rId1" cstate="print"/>
        <a:srcRect/>
        <a:stretch>
          <a:fillRect/>
        </a:stretch>
      </xdr:blipFill>
      <xdr:spPr bwMode="auto">
        <a:xfrm>
          <a:off x="13512016" y="454025"/>
          <a:ext cx="1004147" cy="1296881"/>
        </a:xfrm>
        <a:prstGeom prst="rect">
          <a:avLst/>
        </a:prstGeom>
        <a:noFill/>
        <a:ln w="9525" algn="ctr">
          <a:miter lim="800000"/>
          <a:headEnd/>
          <a:tailEnd/>
        </a:ln>
      </xdr:spPr>
    </xdr:pic>
    <xdr:clientData/>
  </xdr:twoCellAnchor>
  <xdr:twoCellAnchor editAs="oneCell">
    <xdr:from>
      <xdr:col>3</xdr:col>
      <xdr:colOff>110066</xdr:colOff>
      <xdr:row>2</xdr:row>
      <xdr:rowOff>138642</xdr:rowOff>
    </xdr:from>
    <xdr:to>
      <xdr:col>4</xdr:col>
      <xdr:colOff>259080</xdr:colOff>
      <xdr:row>7</xdr:row>
      <xdr:rowOff>82550</xdr:rowOff>
    </xdr:to>
    <xdr:pic>
      <xdr:nvPicPr>
        <xdr:cNvPr id="29" name="Image 28">
          <a:extLst>
            <a:ext uri="{FF2B5EF4-FFF2-40B4-BE49-F238E27FC236}">
              <a16:creationId xmlns:a16="http://schemas.microsoft.com/office/drawing/2014/main" id="{00000000-0008-0000-8800-00001D000000}"/>
            </a:ext>
          </a:extLst>
        </xdr:cNvPr>
        <xdr:cNvPicPr/>
      </xdr:nvPicPr>
      <xdr:blipFill>
        <a:blip xmlns:r="http://schemas.openxmlformats.org/officeDocument/2006/relationships" r:embed="rId2"/>
        <a:srcRect/>
        <a:stretch>
          <a:fillRect/>
        </a:stretch>
      </xdr:blipFill>
      <xdr:spPr bwMode="auto">
        <a:xfrm>
          <a:off x="5230706" y="519642"/>
          <a:ext cx="941494" cy="1117388"/>
        </a:xfrm>
        <a:prstGeom prst="rect">
          <a:avLst/>
        </a:prstGeom>
        <a:noFill/>
      </xdr:spPr>
    </xdr:pic>
    <xdr:clientData/>
  </xdr:twoCellAnchor>
</xdr:wsDr>
</file>

<file path=xl/drawings/drawing138.xml><?xml version="1.0" encoding="utf-8"?>
<xdr:wsDr xmlns:xdr="http://schemas.openxmlformats.org/drawingml/2006/spreadsheetDrawing" xmlns:a="http://schemas.openxmlformats.org/drawingml/2006/main">
  <xdr:twoCellAnchor>
    <xdr:from>
      <xdr:col>13</xdr:col>
      <xdr:colOff>348194</xdr:colOff>
      <xdr:row>2</xdr:row>
      <xdr:rowOff>44450</xdr:rowOff>
    </xdr:from>
    <xdr:to>
      <xdr:col>15</xdr:col>
      <xdr:colOff>57151</xdr:colOff>
      <xdr:row>6</xdr:row>
      <xdr:rowOff>139929</xdr:rowOff>
    </xdr:to>
    <xdr:pic>
      <xdr:nvPicPr>
        <xdr:cNvPr id="2" name="Image 1" descr="Armoirievv">
          <a:extLst>
            <a:ext uri="{FF2B5EF4-FFF2-40B4-BE49-F238E27FC236}">
              <a16:creationId xmlns:a16="http://schemas.microsoft.com/office/drawing/2014/main" id="{00000000-0008-0000-8900-000002000000}"/>
            </a:ext>
          </a:extLst>
        </xdr:cNvPr>
        <xdr:cNvPicPr>
          <a:picLocks noChangeAspect="1" noChangeArrowheads="1"/>
        </xdr:cNvPicPr>
      </xdr:nvPicPr>
      <xdr:blipFill>
        <a:blip xmlns:r="http://schemas.openxmlformats.org/officeDocument/2006/relationships" r:embed="rId1" cstate="print"/>
        <a:srcRect/>
        <a:stretch>
          <a:fillRect/>
        </a:stretch>
      </xdr:blipFill>
      <xdr:spPr bwMode="auto">
        <a:xfrm>
          <a:off x="10886654" y="425450"/>
          <a:ext cx="1011977" cy="1093699"/>
        </a:xfrm>
        <a:prstGeom prst="rect">
          <a:avLst/>
        </a:prstGeom>
        <a:noFill/>
        <a:ln w="9525" algn="ctr">
          <a:miter lim="800000"/>
          <a:headEnd/>
          <a:tailEnd/>
        </a:ln>
      </xdr:spPr>
    </xdr:pic>
    <xdr:clientData/>
  </xdr:twoCellAnchor>
  <xdr:twoCellAnchor editAs="oneCell">
    <xdr:from>
      <xdr:col>3</xdr:col>
      <xdr:colOff>110066</xdr:colOff>
      <xdr:row>2</xdr:row>
      <xdr:rowOff>138642</xdr:rowOff>
    </xdr:from>
    <xdr:to>
      <xdr:col>4</xdr:col>
      <xdr:colOff>495300</xdr:colOff>
      <xdr:row>6</xdr:row>
      <xdr:rowOff>6350</xdr:rowOff>
    </xdr:to>
    <xdr:pic>
      <xdr:nvPicPr>
        <xdr:cNvPr id="3" name="Image 2">
          <a:extLst>
            <a:ext uri="{FF2B5EF4-FFF2-40B4-BE49-F238E27FC236}">
              <a16:creationId xmlns:a16="http://schemas.microsoft.com/office/drawing/2014/main" id="{00000000-0008-0000-8900-000003000000}"/>
            </a:ext>
          </a:extLst>
        </xdr:cNvPr>
        <xdr:cNvPicPr/>
      </xdr:nvPicPr>
      <xdr:blipFill>
        <a:blip xmlns:r="http://schemas.openxmlformats.org/officeDocument/2006/relationships" r:embed="rId2"/>
        <a:srcRect/>
        <a:stretch>
          <a:fillRect/>
        </a:stretch>
      </xdr:blipFill>
      <xdr:spPr bwMode="auto">
        <a:xfrm>
          <a:off x="4887806" y="519642"/>
          <a:ext cx="941494" cy="865928"/>
        </a:xfrm>
        <a:prstGeom prst="rect">
          <a:avLst/>
        </a:prstGeom>
        <a:noFill/>
      </xdr:spPr>
    </xdr:pic>
    <xdr:clientData/>
  </xdr:twoCellAnchor>
  <xdr:twoCellAnchor>
    <xdr:from>
      <xdr:col>13</xdr:col>
      <xdr:colOff>348194</xdr:colOff>
      <xdr:row>2</xdr:row>
      <xdr:rowOff>44450</xdr:rowOff>
    </xdr:from>
    <xdr:to>
      <xdr:col>15</xdr:col>
      <xdr:colOff>57151</xdr:colOff>
      <xdr:row>6</xdr:row>
      <xdr:rowOff>139929</xdr:rowOff>
    </xdr:to>
    <xdr:pic>
      <xdr:nvPicPr>
        <xdr:cNvPr id="4" name="Image 3" descr="Armoirievv">
          <a:extLst>
            <a:ext uri="{FF2B5EF4-FFF2-40B4-BE49-F238E27FC236}">
              <a16:creationId xmlns:a16="http://schemas.microsoft.com/office/drawing/2014/main" id="{00000000-0008-0000-8900-000004000000}"/>
            </a:ext>
          </a:extLst>
        </xdr:cNvPr>
        <xdr:cNvPicPr>
          <a:picLocks noChangeAspect="1" noChangeArrowheads="1"/>
        </xdr:cNvPicPr>
      </xdr:nvPicPr>
      <xdr:blipFill>
        <a:blip xmlns:r="http://schemas.openxmlformats.org/officeDocument/2006/relationships" r:embed="rId1" cstate="print"/>
        <a:srcRect/>
        <a:stretch>
          <a:fillRect/>
        </a:stretch>
      </xdr:blipFill>
      <xdr:spPr bwMode="auto">
        <a:xfrm>
          <a:off x="10886654" y="425450"/>
          <a:ext cx="1011977" cy="1093699"/>
        </a:xfrm>
        <a:prstGeom prst="rect">
          <a:avLst/>
        </a:prstGeom>
        <a:noFill/>
        <a:ln w="9525" algn="ctr">
          <a:miter lim="800000"/>
          <a:headEnd/>
          <a:tailEnd/>
        </a:ln>
      </xdr:spPr>
    </xdr:pic>
    <xdr:clientData/>
  </xdr:twoCellAnchor>
  <xdr:twoCellAnchor editAs="oneCell">
    <xdr:from>
      <xdr:col>3</xdr:col>
      <xdr:colOff>110066</xdr:colOff>
      <xdr:row>2</xdr:row>
      <xdr:rowOff>138642</xdr:rowOff>
    </xdr:from>
    <xdr:to>
      <xdr:col>4</xdr:col>
      <xdr:colOff>495300</xdr:colOff>
      <xdr:row>6</xdr:row>
      <xdr:rowOff>6350</xdr:rowOff>
    </xdr:to>
    <xdr:pic>
      <xdr:nvPicPr>
        <xdr:cNvPr id="5" name="Image 4">
          <a:extLst>
            <a:ext uri="{FF2B5EF4-FFF2-40B4-BE49-F238E27FC236}">
              <a16:creationId xmlns:a16="http://schemas.microsoft.com/office/drawing/2014/main" id="{00000000-0008-0000-8900-000005000000}"/>
            </a:ext>
          </a:extLst>
        </xdr:cNvPr>
        <xdr:cNvPicPr/>
      </xdr:nvPicPr>
      <xdr:blipFill>
        <a:blip xmlns:r="http://schemas.openxmlformats.org/officeDocument/2006/relationships" r:embed="rId2"/>
        <a:srcRect/>
        <a:stretch>
          <a:fillRect/>
        </a:stretch>
      </xdr:blipFill>
      <xdr:spPr bwMode="auto">
        <a:xfrm>
          <a:off x="4887806" y="519642"/>
          <a:ext cx="941494" cy="865928"/>
        </a:xfrm>
        <a:prstGeom prst="rect">
          <a:avLst/>
        </a:prstGeom>
        <a:noFill/>
      </xdr:spPr>
    </xdr:pic>
    <xdr:clientData/>
  </xdr:twoCellAnchor>
  <xdr:twoCellAnchor>
    <xdr:from>
      <xdr:col>13</xdr:col>
      <xdr:colOff>348194</xdr:colOff>
      <xdr:row>2</xdr:row>
      <xdr:rowOff>44450</xdr:rowOff>
    </xdr:from>
    <xdr:to>
      <xdr:col>15</xdr:col>
      <xdr:colOff>57151</xdr:colOff>
      <xdr:row>6</xdr:row>
      <xdr:rowOff>139929</xdr:rowOff>
    </xdr:to>
    <xdr:pic>
      <xdr:nvPicPr>
        <xdr:cNvPr id="6" name="Image 1" descr="Armoirievv">
          <a:extLst>
            <a:ext uri="{FF2B5EF4-FFF2-40B4-BE49-F238E27FC236}">
              <a16:creationId xmlns:a16="http://schemas.microsoft.com/office/drawing/2014/main" id="{00000000-0008-0000-8900-000006000000}"/>
            </a:ext>
          </a:extLst>
        </xdr:cNvPr>
        <xdr:cNvPicPr>
          <a:picLocks noChangeAspect="1" noChangeArrowheads="1"/>
        </xdr:cNvPicPr>
      </xdr:nvPicPr>
      <xdr:blipFill>
        <a:blip xmlns:r="http://schemas.openxmlformats.org/officeDocument/2006/relationships" r:embed="rId1" cstate="print"/>
        <a:srcRect/>
        <a:stretch>
          <a:fillRect/>
        </a:stretch>
      </xdr:blipFill>
      <xdr:spPr bwMode="auto">
        <a:xfrm>
          <a:off x="10886654" y="425450"/>
          <a:ext cx="1011977" cy="1093699"/>
        </a:xfrm>
        <a:prstGeom prst="rect">
          <a:avLst/>
        </a:prstGeom>
        <a:noFill/>
        <a:ln w="9525" algn="ctr">
          <a:miter lim="800000"/>
          <a:headEnd/>
          <a:tailEnd/>
        </a:ln>
      </xdr:spPr>
    </xdr:pic>
    <xdr:clientData/>
  </xdr:twoCellAnchor>
  <xdr:twoCellAnchor editAs="oneCell">
    <xdr:from>
      <xdr:col>3</xdr:col>
      <xdr:colOff>110066</xdr:colOff>
      <xdr:row>2</xdr:row>
      <xdr:rowOff>138642</xdr:rowOff>
    </xdr:from>
    <xdr:to>
      <xdr:col>4</xdr:col>
      <xdr:colOff>495300</xdr:colOff>
      <xdr:row>6</xdr:row>
      <xdr:rowOff>6350</xdr:rowOff>
    </xdr:to>
    <xdr:pic>
      <xdr:nvPicPr>
        <xdr:cNvPr id="7" name="Image 6">
          <a:extLst>
            <a:ext uri="{FF2B5EF4-FFF2-40B4-BE49-F238E27FC236}">
              <a16:creationId xmlns:a16="http://schemas.microsoft.com/office/drawing/2014/main" id="{00000000-0008-0000-8900-000007000000}"/>
            </a:ext>
          </a:extLst>
        </xdr:cNvPr>
        <xdr:cNvPicPr/>
      </xdr:nvPicPr>
      <xdr:blipFill>
        <a:blip xmlns:r="http://schemas.openxmlformats.org/officeDocument/2006/relationships" r:embed="rId2"/>
        <a:srcRect/>
        <a:stretch>
          <a:fillRect/>
        </a:stretch>
      </xdr:blipFill>
      <xdr:spPr bwMode="auto">
        <a:xfrm>
          <a:off x="4887806" y="519642"/>
          <a:ext cx="941494" cy="865928"/>
        </a:xfrm>
        <a:prstGeom prst="rect">
          <a:avLst/>
        </a:prstGeom>
        <a:noFill/>
      </xdr:spPr>
    </xdr:pic>
    <xdr:clientData/>
  </xdr:twoCellAnchor>
  <xdr:twoCellAnchor>
    <xdr:from>
      <xdr:col>13</xdr:col>
      <xdr:colOff>348194</xdr:colOff>
      <xdr:row>2</xdr:row>
      <xdr:rowOff>44450</xdr:rowOff>
    </xdr:from>
    <xdr:to>
      <xdr:col>15</xdr:col>
      <xdr:colOff>57151</xdr:colOff>
      <xdr:row>6</xdr:row>
      <xdr:rowOff>139929</xdr:rowOff>
    </xdr:to>
    <xdr:pic>
      <xdr:nvPicPr>
        <xdr:cNvPr id="8" name="Image 7" descr="Armoirievv">
          <a:extLst>
            <a:ext uri="{FF2B5EF4-FFF2-40B4-BE49-F238E27FC236}">
              <a16:creationId xmlns:a16="http://schemas.microsoft.com/office/drawing/2014/main" id="{00000000-0008-0000-8900-000008000000}"/>
            </a:ext>
          </a:extLst>
        </xdr:cNvPr>
        <xdr:cNvPicPr>
          <a:picLocks noChangeAspect="1" noChangeArrowheads="1"/>
        </xdr:cNvPicPr>
      </xdr:nvPicPr>
      <xdr:blipFill>
        <a:blip xmlns:r="http://schemas.openxmlformats.org/officeDocument/2006/relationships" r:embed="rId1" cstate="print"/>
        <a:srcRect/>
        <a:stretch>
          <a:fillRect/>
        </a:stretch>
      </xdr:blipFill>
      <xdr:spPr bwMode="auto">
        <a:xfrm>
          <a:off x="10886654" y="425450"/>
          <a:ext cx="1011977" cy="1093699"/>
        </a:xfrm>
        <a:prstGeom prst="rect">
          <a:avLst/>
        </a:prstGeom>
        <a:noFill/>
        <a:ln w="9525" algn="ctr">
          <a:miter lim="800000"/>
          <a:headEnd/>
          <a:tailEnd/>
        </a:ln>
      </xdr:spPr>
    </xdr:pic>
    <xdr:clientData/>
  </xdr:twoCellAnchor>
  <xdr:twoCellAnchor editAs="oneCell">
    <xdr:from>
      <xdr:col>3</xdr:col>
      <xdr:colOff>110066</xdr:colOff>
      <xdr:row>2</xdr:row>
      <xdr:rowOff>138642</xdr:rowOff>
    </xdr:from>
    <xdr:to>
      <xdr:col>4</xdr:col>
      <xdr:colOff>495300</xdr:colOff>
      <xdr:row>6</xdr:row>
      <xdr:rowOff>6350</xdr:rowOff>
    </xdr:to>
    <xdr:pic>
      <xdr:nvPicPr>
        <xdr:cNvPr id="9" name="Image 8">
          <a:extLst>
            <a:ext uri="{FF2B5EF4-FFF2-40B4-BE49-F238E27FC236}">
              <a16:creationId xmlns:a16="http://schemas.microsoft.com/office/drawing/2014/main" id="{00000000-0008-0000-8900-000009000000}"/>
            </a:ext>
          </a:extLst>
        </xdr:cNvPr>
        <xdr:cNvPicPr/>
      </xdr:nvPicPr>
      <xdr:blipFill>
        <a:blip xmlns:r="http://schemas.openxmlformats.org/officeDocument/2006/relationships" r:embed="rId2"/>
        <a:srcRect/>
        <a:stretch>
          <a:fillRect/>
        </a:stretch>
      </xdr:blipFill>
      <xdr:spPr bwMode="auto">
        <a:xfrm>
          <a:off x="4887806" y="519642"/>
          <a:ext cx="941494" cy="865928"/>
        </a:xfrm>
        <a:prstGeom prst="rect">
          <a:avLst/>
        </a:prstGeom>
        <a:noFill/>
      </xdr:spPr>
    </xdr:pic>
    <xdr:clientData/>
  </xdr:twoCellAnchor>
  <xdr:twoCellAnchor>
    <xdr:from>
      <xdr:col>13</xdr:col>
      <xdr:colOff>348194</xdr:colOff>
      <xdr:row>2</xdr:row>
      <xdr:rowOff>44450</xdr:rowOff>
    </xdr:from>
    <xdr:to>
      <xdr:col>15</xdr:col>
      <xdr:colOff>57151</xdr:colOff>
      <xdr:row>6</xdr:row>
      <xdr:rowOff>139929</xdr:rowOff>
    </xdr:to>
    <xdr:pic>
      <xdr:nvPicPr>
        <xdr:cNvPr id="10" name="Image 9" descr="Armoirievv">
          <a:extLst>
            <a:ext uri="{FF2B5EF4-FFF2-40B4-BE49-F238E27FC236}">
              <a16:creationId xmlns:a16="http://schemas.microsoft.com/office/drawing/2014/main" id="{00000000-0008-0000-8900-00000A000000}"/>
            </a:ext>
          </a:extLst>
        </xdr:cNvPr>
        <xdr:cNvPicPr>
          <a:picLocks noChangeAspect="1" noChangeArrowheads="1"/>
        </xdr:cNvPicPr>
      </xdr:nvPicPr>
      <xdr:blipFill>
        <a:blip xmlns:r="http://schemas.openxmlformats.org/officeDocument/2006/relationships" r:embed="rId1" cstate="print"/>
        <a:srcRect/>
        <a:stretch>
          <a:fillRect/>
        </a:stretch>
      </xdr:blipFill>
      <xdr:spPr bwMode="auto">
        <a:xfrm>
          <a:off x="10886654" y="425450"/>
          <a:ext cx="1011977" cy="1093699"/>
        </a:xfrm>
        <a:prstGeom prst="rect">
          <a:avLst/>
        </a:prstGeom>
        <a:noFill/>
        <a:ln w="9525" algn="ctr">
          <a:miter lim="800000"/>
          <a:headEnd/>
          <a:tailEnd/>
        </a:ln>
      </xdr:spPr>
    </xdr:pic>
    <xdr:clientData/>
  </xdr:twoCellAnchor>
  <xdr:twoCellAnchor editAs="oneCell">
    <xdr:from>
      <xdr:col>3</xdr:col>
      <xdr:colOff>110066</xdr:colOff>
      <xdr:row>2</xdr:row>
      <xdr:rowOff>138642</xdr:rowOff>
    </xdr:from>
    <xdr:to>
      <xdr:col>4</xdr:col>
      <xdr:colOff>495300</xdr:colOff>
      <xdr:row>6</xdr:row>
      <xdr:rowOff>6350</xdr:rowOff>
    </xdr:to>
    <xdr:pic>
      <xdr:nvPicPr>
        <xdr:cNvPr id="11" name="Image 10">
          <a:extLst>
            <a:ext uri="{FF2B5EF4-FFF2-40B4-BE49-F238E27FC236}">
              <a16:creationId xmlns:a16="http://schemas.microsoft.com/office/drawing/2014/main" id="{00000000-0008-0000-8900-00000B000000}"/>
            </a:ext>
          </a:extLst>
        </xdr:cNvPr>
        <xdr:cNvPicPr/>
      </xdr:nvPicPr>
      <xdr:blipFill>
        <a:blip xmlns:r="http://schemas.openxmlformats.org/officeDocument/2006/relationships" r:embed="rId2"/>
        <a:srcRect/>
        <a:stretch>
          <a:fillRect/>
        </a:stretch>
      </xdr:blipFill>
      <xdr:spPr bwMode="auto">
        <a:xfrm>
          <a:off x="4887806" y="519642"/>
          <a:ext cx="941494" cy="865928"/>
        </a:xfrm>
        <a:prstGeom prst="rect">
          <a:avLst/>
        </a:prstGeom>
        <a:noFill/>
      </xdr:spPr>
    </xdr:pic>
    <xdr:clientData/>
  </xdr:twoCellAnchor>
</xdr:wsDr>
</file>

<file path=xl/drawings/drawing139.xml><?xml version="1.0" encoding="utf-8"?>
<xdr:wsDr xmlns:xdr="http://schemas.openxmlformats.org/drawingml/2006/spreadsheetDrawing" xmlns:a="http://schemas.openxmlformats.org/drawingml/2006/main">
  <xdr:twoCellAnchor>
    <xdr:from>
      <xdr:col>13</xdr:col>
      <xdr:colOff>466576</xdr:colOff>
      <xdr:row>2</xdr:row>
      <xdr:rowOff>73025</xdr:rowOff>
    </xdr:from>
    <xdr:to>
      <xdr:col>14</xdr:col>
      <xdr:colOff>678243</xdr:colOff>
      <xdr:row>8</xdr:row>
      <xdr:rowOff>21166</xdr:rowOff>
    </xdr:to>
    <xdr:pic>
      <xdr:nvPicPr>
        <xdr:cNvPr id="2" name="Image 1" descr="Armoirievv">
          <a:extLst>
            <a:ext uri="{FF2B5EF4-FFF2-40B4-BE49-F238E27FC236}">
              <a16:creationId xmlns:a16="http://schemas.microsoft.com/office/drawing/2014/main" id="{00000000-0008-0000-8A00-000002000000}"/>
            </a:ext>
          </a:extLst>
        </xdr:cNvPr>
        <xdr:cNvPicPr>
          <a:picLocks noChangeAspect="1" noChangeArrowheads="1"/>
        </xdr:cNvPicPr>
      </xdr:nvPicPr>
      <xdr:blipFill>
        <a:blip xmlns:r="http://schemas.openxmlformats.org/officeDocument/2006/relationships" r:embed="rId1" cstate="print"/>
        <a:srcRect/>
        <a:stretch>
          <a:fillRect/>
        </a:stretch>
      </xdr:blipFill>
      <xdr:spPr bwMode="auto">
        <a:xfrm>
          <a:off x="13512016" y="454025"/>
          <a:ext cx="1004147" cy="1296881"/>
        </a:xfrm>
        <a:prstGeom prst="rect">
          <a:avLst/>
        </a:prstGeom>
        <a:noFill/>
        <a:ln w="9525" algn="ctr">
          <a:miter lim="800000"/>
          <a:headEnd/>
          <a:tailEnd/>
        </a:ln>
      </xdr:spPr>
    </xdr:pic>
    <xdr:clientData/>
  </xdr:twoCellAnchor>
  <xdr:twoCellAnchor editAs="oneCell">
    <xdr:from>
      <xdr:col>3</xdr:col>
      <xdr:colOff>110066</xdr:colOff>
      <xdr:row>2</xdr:row>
      <xdr:rowOff>138642</xdr:rowOff>
    </xdr:from>
    <xdr:to>
      <xdr:col>4</xdr:col>
      <xdr:colOff>259080</xdr:colOff>
      <xdr:row>7</xdr:row>
      <xdr:rowOff>82550</xdr:rowOff>
    </xdr:to>
    <xdr:pic>
      <xdr:nvPicPr>
        <xdr:cNvPr id="3" name="Image 2">
          <a:extLst>
            <a:ext uri="{FF2B5EF4-FFF2-40B4-BE49-F238E27FC236}">
              <a16:creationId xmlns:a16="http://schemas.microsoft.com/office/drawing/2014/main" id="{00000000-0008-0000-8A00-000003000000}"/>
            </a:ext>
          </a:extLst>
        </xdr:cNvPr>
        <xdr:cNvPicPr/>
      </xdr:nvPicPr>
      <xdr:blipFill>
        <a:blip xmlns:r="http://schemas.openxmlformats.org/officeDocument/2006/relationships" r:embed="rId2"/>
        <a:srcRect/>
        <a:stretch>
          <a:fillRect/>
        </a:stretch>
      </xdr:blipFill>
      <xdr:spPr bwMode="auto">
        <a:xfrm>
          <a:off x="5230706" y="519642"/>
          <a:ext cx="941494" cy="1117388"/>
        </a:xfrm>
        <a:prstGeom prst="rect">
          <a:avLst/>
        </a:prstGeom>
        <a:noFill/>
      </xdr:spPr>
    </xdr:pic>
    <xdr:clientData/>
  </xdr:twoCellAnchor>
  <xdr:twoCellAnchor>
    <xdr:from>
      <xdr:col>13</xdr:col>
      <xdr:colOff>466576</xdr:colOff>
      <xdr:row>2</xdr:row>
      <xdr:rowOff>73025</xdr:rowOff>
    </xdr:from>
    <xdr:to>
      <xdr:col>14</xdr:col>
      <xdr:colOff>678243</xdr:colOff>
      <xdr:row>8</xdr:row>
      <xdr:rowOff>21166</xdr:rowOff>
    </xdr:to>
    <xdr:pic>
      <xdr:nvPicPr>
        <xdr:cNvPr id="4" name="Image 3" descr="Armoirievv">
          <a:extLst>
            <a:ext uri="{FF2B5EF4-FFF2-40B4-BE49-F238E27FC236}">
              <a16:creationId xmlns:a16="http://schemas.microsoft.com/office/drawing/2014/main" id="{00000000-0008-0000-8A00-000004000000}"/>
            </a:ext>
          </a:extLst>
        </xdr:cNvPr>
        <xdr:cNvPicPr>
          <a:picLocks noChangeAspect="1" noChangeArrowheads="1"/>
        </xdr:cNvPicPr>
      </xdr:nvPicPr>
      <xdr:blipFill>
        <a:blip xmlns:r="http://schemas.openxmlformats.org/officeDocument/2006/relationships" r:embed="rId1" cstate="print"/>
        <a:srcRect/>
        <a:stretch>
          <a:fillRect/>
        </a:stretch>
      </xdr:blipFill>
      <xdr:spPr bwMode="auto">
        <a:xfrm>
          <a:off x="13512016" y="454025"/>
          <a:ext cx="1004147" cy="1296881"/>
        </a:xfrm>
        <a:prstGeom prst="rect">
          <a:avLst/>
        </a:prstGeom>
        <a:noFill/>
        <a:ln w="9525" algn="ctr">
          <a:miter lim="800000"/>
          <a:headEnd/>
          <a:tailEnd/>
        </a:ln>
      </xdr:spPr>
    </xdr:pic>
    <xdr:clientData/>
  </xdr:twoCellAnchor>
  <xdr:twoCellAnchor editAs="oneCell">
    <xdr:from>
      <xdr:col>3</xdr:col>
      <xdr:colOff>110066</xdr:colOff>
      <xdr:row>2</xdr:row>
      <xdr:rowOff>138642</xdr:rowOff>
    </xdr:from>
    <xdr:to>
      <xdr:col>4</xdr:col>
      <xdr:colOff>259080</xdr:colOff>
      <xdr:row>7</xdr:row>
      <xdr:rowOff>82550</xdr:rowOff>
    </xdr:to>
    <xdr:pic>
      <xdr:nvPicPr>
        <xdr:cNvPr id="5" name="Image 4">
          <a:extLst>
            <a:ext uri="{FF2B5EF4-FFF2-40B4-BE49-F238E27FC236}">
              <a16:creationId xmlns:a16="http://schemas.microsoft.com/office/drawing/2014/main" id="{00000000-0008-0000-8A00-000005000000}"/>
            </a:ext>
          </a:extLst>
        </xdr:cNvPr>
        <xdr:cNvPicPr/>
      </xdr:nvPicPr>
      <xdr:blipFill>
        <a:blip xmlns:r="http://schemas.openxmlformats.org/officeDocument/2006/relationships" r:embed="rId2"/>
        <a:srcRect/>
        <a:stretch>
          <a:fillRect/>
        </a:stretch>
      </xdr:blipFill>
      <xdr:spPr bwMode="auto">
        <a:xfrm>
          <a:off x="5230706" y="519642"/>
          <a:ext cx="941494" cy="1117388"/>
        </a:xfrm>
        <a:prstGeom prst="rect">
          <a:avLst/>
        </a:prstGeom>
        <a:noFill/>
      </xdr:spPr>
    </xdr:pic>
    <xdr:clientData/>
  </xdr:twoCellAnchor>
  <xdr:twoCellAnchor>
    <xdr:from>
      <xdr:col>13</xdr:col>
      <xdr:colOff>466576</xdr:colOff>
      <xdr:row>2</xdr:row>
      <xdr:rowOff>73025</xdr:rowOff>
    </xdr:from>
    <xdr:to>
      <xdr:col>14</xdr:col>
      <xdr:colOff>678243</xdr:colOff>
      <xdr:row>8</xdr:row>
      <xdr:rowOff>21166</xdr:rowOff>
    </xdr:to>
    <xdr:pic>
      <xdr:nvPicPr>
        <xdr:cNvPr id="6" name="Image 5" descr="Armoirievv">
          <a:extLst>
            <a:ext uri="{FF2B5EF4-FFF2-40B4-BE49-F238E27FC236}">
              <a16:creationId xmlns:a16="http://schemas.microsoft.com/office/drawing/2014/main" id="{00000000-0008-0000-8A00-000006000000}"/>
            </a:ext>
          </a:extLst>
        </xdr:cNvPr>
        <xdr:cNvPicPr>
          <a:picLocks noChangeAspect="1" noChangeArrowheads="1"/>
        </xdr:cNvPicPr>
      </xdr:nvPicPr>
      <xdr:blipFill>
        <a:blip xmlns:r="http://schemas.openxmlformats.org/officeDocument/2006/relationships" r:embed="rId1" cstate="print"/>
        <a:srcRect/>
        <a:stretch>
          <a:fillRect/>
        </a:stretch>
      </xdr:blipFill>
      <xdr:spPr bwMode="auto">
        <a:xfrm>
          <a:off x="13512016" y="454025"/>
          <a:ext cx="1004147" cy="1296881"/>
        </a:xfrm>
        <a:prstGeom prst="rect">
          <a:avLst/>
        </a:prstGeom>
        <a:noFill/>
        <a:ln w="9525" algn="ctr">
          <a:miter lim="800000"/>
          <a:headEnd/>
          <a:tailEnd/>
        </a:ln>
      </xdr:spPr>
    </xdr:pic>
    <xdr:clientData/>
  </xdr:twoCellAnchor>
  <xdr:twoCellAnchor editAs="oneCell">
    <xdr:from>
      <xdr:col>3</xdr:col>
      <xdr:colOff>110066</xdr:colOff>
      <xdr:row>2</xdr:row>
      <xdr:rowOff>138642</xdr:rowOff>
    </xdr:from>
    <xdr:to>
      <xdr:col>4</xdr:col>
      <xdr:colOff>259080</xdr:colOff>
      <xdr:row>7</xdr:row>
      <xdr:rowOff>82550</xdr:rowOff>
    </xdr:to>
    <xdr:pic>
      <xdr:nvPicPr>
        <xdr:cNvPr id="7" name="Image 6">
          <a:extLst>
            <a:ext uri="{FF2B5EF4-FFF2-40B4-BE49-F238E27FC236}">
              <a16:creationId xmlns:a16="http://schemas.microsoft.com/office/drawing/2014/main" id="{00000000-0008-0000-8A00-000007000000}"/>
            </a:ext>
          </a:extLst>
        </xdr:cNvPr>
        <xdr:cNvPicPr/>
      </xdr:nvPicPr>
      <xdr:blipFill>
        <a:blip xmlns:r="http://schemas.openxmlformats.org/officeDocument/2006/relationships" r:embed="rId2"/>
        <a:srcRect/>
        <a:stretch>
          <a:fillRect/>
        </a:stretch>
      </xdr:blipFill>
      <xdr:spPr bwMode="auto">
        <a:xfrm>
          <a:off x="5230706" y="519642"/>
          <a:ext cx="941494" cy="1117388"/>
        </a:xfrm>
        <a:prstGeom prst="rect">
          <a:avLst/>
        </a:prstGeom>
        <a:noFill/>
      </xdr:spPr>
    </xdr:pic>
    <xdr:clientData/>
  </xdr:twoCellAnchor>
  <xdr:twoCellAnchor>
    <xdr:from>
      <xdr:col>13</xdr:col>
      <xdr:colOff>466576</xdr:colOff>
      <xdr:row>2</xdr:row>
      <xdr:rowOff>73025</xdr:rowOff>
    </xdr:from>
    <xdr:to>
      <xdr:col>14</xdr:col>
      <xdr:colOff>678243</xdr:colOff>
      <xdr:row>8</xdr:row>
      <xdr:rowOff>21166</xdr:rowOff>
    </xdr:to>
    <xdr:pic>
      <xdr:nvPicPr>
        <xdr:cNvPr id="8" name="Image 7" descr="Armoirievv">
          <a:extLst>
            <a:ext uri="{FF2B5EF4-FFF2-40B4-BE49-F238E27FC236}">
              <a16:creationId xmlns:a16="http://schemas.microsoft.com/office/drawing/2014/main" id="{00000000-0008-0000-8A00-000008000000}"/>
            </a:ext>
          </a:extLst>
        </xdr:cNvPr>
        <xdr:cNvPicPr>
          <a:picLocks noChangeAspect="1" noChangeArrowheads="1"/>
        </xdr:cNvPicPr>
      </xdr:nvPicPr>
      <xdr:blipFill>
        <a:blip xmlns:r="http://schemas.openxmlformats.org/officeDocument/2006/relationships" r:embed="rId1" cstate="print"/>
        <a:srcRect/>
        <a:stretch>
          <a:fillRect/>
        </a:stretch>
      </xdr:blipFill>
      <xdr:spPr bwMode="auto">
        <a:xfrm>
          <a:off x="13512016" y="454025"/>
          <a:ext cx="1004147" cy="1296881"/>
        </a:xfrm>
        <a:prstGeom prst="rect">
          <a:avLst/>
        </a:prstGeom>
        <a:noFill/>
        <a:ln w="9525" algn="ctr">
          <a:miter lim="800000"/>
          <a:headEnd/>
          <a:tailEnd/>
        </a:ln>
      </xdr:spPr>
    </xdr:pic>
    <xdr:clientData/>
  </xdr:twoCellAnchor>
  <xdr:twoCellAnchor editAs="oneCell">
    <xdr:from>
      <xdr:col>3</xdr:col>
      <xdr:colOff>110066</xdr:colOff>
      <xdr:row>2</xdr:row>
      <xdr:rowOff>138642</xdr:rowOff>
    </xdr:from>
    <xdr:to>
      <xdr:col>4</xdr:col>
      <xdr:colOff>259080</xdr:colOff>
      <xdr:row>7</xdr:row>
      <xdr:rowOff>82550</xdr:rowOff>
    </xdr:to>
    <xdr:pic>
      <xdr:nvPicPr>
        <xdr:cNvPr id="9" name="Image 8">
          <a:extLst>
            <a:ext uri="{FF2B5EF4-FFF2-40B4-BE49-F238E27FC236}">
              <a16:creationId xmlns:a16="http://schemas.microsoft.com/office/drawing/2014/main" id="{00000000-0008-0000-8A00-000009000000}"/>
            </a:ext>
          </a:extLst>
        </xdr:cNvPr>
        <xdr:cNvPicPr/>
      </xdr:nvPicPr>
      <xdr:blipFill>
        <a:blip xmlns:r="http://schemas.openxmlformats.org/officeDocument/2006/relationships" r:embed="rId2"/>
        <a:srcRect/>
        <a:stretch>
          <a:fillRect/>
        </a:stretch>
      </xdr:blipFill>
      <xdr:spPr bwMode="auto">
        <a:xfrm>
          <a:off x="5230706" y="519642"/>
          <a:ext cx="941494" cy="1117388"/>
        </a:xfrm>
        <a:prstGeom prst="rect">
          <a:avLst/>
        </a:prstGeom>
        <a:noFill/>
      </xdr:spPr>
    </xdr:pic>
    <xdr:clientData/>
  </xdr:twoCellAnchor>
  <xdr:twoCellAnchor>
    <xdr:from>
      <xdr:col>13</xdr:col>
      <xdr:colOff>466576</xdr:colOff>
      <xdr:row>2</xdr:row>
      <xdr:rowOff>73025</xdr:rowOff>
    </xdr:from>
    <xdr:to>
      <xdr:col>14</xdr:col>
      <xdr:colOff>678243</xdr:colOff>
      <xdr:row>8</xdr:row>
      <xdr:rowOff>21166</xdr:rowOff>
    </xdr:to>
    <xdr:pic>
      <xdr:nvPicPr>
        <xdr:cNvPr id="10" name="Image 9" descr="Armoirievv">
          <a:extLst>
            <a:ext uri="{FF2B5EF4-FFF2-40B4-BE49-F238E27FC236}">
              <a16:creationId xmlns:a16="http://schemas.microsoft.com/office/drawing/2014/main" id="{00000000-0008-0000-8A00-00000A000000}"/>
            </a:ext>
          </a:extLst>
        </xdr:cNvPr>
        <xdr:cNvPicPr>
          <a:picLocks noChangeAspect="1" noChangeArrowheads="1"/>
        </xdr:cNvPicPr>
      </xdr:nvPicPr>
      <xdr:blipFill>
        <a:blip xmlns:r="http://schemas.openxmlformats.org/officeDocument/2006/relationships" r:embed="rId1" cstate="print"/>
        <a:srcRect/>
        <a:stretch>
          <a:fillRect/>
        </a:stretch>
      </xdr:blipFill>
      <xdr:spPr bwMode="auto">
        <a:xfrm>
          <a:off x="13512016" y="454025"/>
          <a:ext cx="1004147" cy="1296881"/>
        </a:xfrm>
        <a:prstGeom prst="rect">
          <a:avLst/>
        </a:prstGeom>
        <a:noFill/>
        <a:ln w="9525" algn="ctr">
          <a:miter lim="800000"/>
          <a:headEnd/>
          <a:tailEnd/>
        </a:ln>
      </xdr:spPr>
    </xdr:pic>
    <xdr:clientData/>
  </xdr:twoCellAnchor>
  <xdr:twoCellAnchor editAs="oneCell">
    <xdr:from>
      <xdr:col>3</xdr:col>
      <xdr:colOff>110066</xdr:colOff>
      <xdr:row>2</xdr:row>
      <xdr:rowOff>138642</xdr:rowOff>
    </xdr:from>
    <xdr:to>
      <xdr:col>4</xdr:col>
      <xdr:colOff>259080</xdr:colOff>
      <xdr:row>7</xdr:row>
      <xdr:rowOff>82550</xdr:rowOff>
    </xdr:to>
    <xdr:pic>
      <xdr:nvPicPr>
        <xdr:cNvPr id="11" name="Image 10">
          <a:extLst>
            <a:ext uri="{FF2B5EF4-FFF2-40B4-BE49-F238E27FC236}">
              <a16:creationId xmlns:a16="http://schemas.microsoft.com/office/drawing/2014/main" id="{00000000-0008-0000-8A00-00000B000000}"/>
            </a:ext>
          </a:extLst>
        </xdr:cNvPr>
        <xdr:cNvPicPr/>
      </xdr:nvPicPr>
      <xdr:blipFill>
        <a:blip xmlns:r="http://schemas.openxmlformats.org/officeDocument/2006/relationships" r:embed="rId2"/>
        <a:srcRect/>
        <a:stretch>
          <a:fillRect/>
        </a:stretch>
      </xdr:blipFill>
      <xdr:spPr bwMode="auto">
        <a:xfrm>
          <a:off x="5230706" y="519642"/>
          <a:ext cx="941494" cy="1117388"/>
        </a:xfrm>
        <a:prstGeom prst="rect">
          <a:avLst/>
        </a:prstGeom>
        <a:noFill/>
      </xdr:spPr>
    </xdr:pic>
    <xdr:clientData/>
  </xdr:twoCellAnchor>
  <xdr:twoCellAnchor>
    <xdr:from>
      <xdr:col>13</xdr:col>
      <xdr:colOff>466576</xdr:colOff>
      <xdr:row>2</xdr:row>
      <xdr:rowOff>73025</xdr:rowOff>
    </xdr:from>
    <xdr:to>
      <xdr:col>14</xdr:col>
      <xdr:colOff>678243</xdr:colOff>
      <xdr:row>8</xdr:row>
      <xdr:rowOff>21166</xdr:rowOff>
    </xdr:to>
    <xdr:pic>
      <xdr:nvPicPr>
        <xdr:cNvPr id="12" name="Image 11" descr="Armoirievv">
          <a:extLst>
            <a:ext uri="{FF2B5EF4-FFF2-40B4-BE49-F238E27FC236}">
              <a16:creationId xmlns:a16="http://schemas.microsoft.com/office/drawing/2014/main" id="{00000000-0008-0000-8A00-00000C000000}"/>
            </a:ext>
          </a:extLst>
        </xdr:cNvPr>
        <xdr:cNvPicPr>
          <a:picLocks noChangeAspect="1" noChangeArrowheads="1"/>
        </xdr:cNvPicPr>
      </xdr:nvPicPr>
      <xdr:blipFill>
        <a:blip xmlns:r="http://schemas.openxmlformats.org/officeDocument/2006/relationships" r:embed="rId1" cstate="print"/>
        <a:srcRect/>
        <a:stretch>
          <a:fillRect/>
        </a:stretch>
      </xdr:blipFill>
      <xdr:spPr bwMode="auto">
        <a:xfrm>
          <a:off x="13512016" y="454025"/>
          <a:ext cx="1004147" cy="1296881"/>
        </a:xfrm>
        <a:prstGeom prst="rect">
          <a:avLst/>
        </a:prstGeom>
        <a:noFill/>
        <a:ln w="9525" algn="ctr">
          <a:miter lim="800000"/>
          <a:headEnd/>
          <a:tailEnd/>
        </a:ln>
      </xdr:spPr>
    </xdr:pic>
    <xdr:clientData/>
  </xdr:twoCellAnchor>
  <xdr:twoCellAnchor editAs="oneCell">
    <xdr:from>
      <xdr:col>3</xdr:col>
      <xdr:colOff>110066</xdr:colOff>
      <xdr:row>2</xdr:row>
      <xdr:rowOff>138642</xdr:rowOff>
    </xdr:from>
    <xdr:to>
      <xdr:col>4</xdr:col>
      <xdr:colOff>259080</xdr:colOff>
      <xdr:row>7</xdr:row>
      <xdr:rowOff>82550</xdr:rowOff>
    </xdr:to>
    <xdr:pic>
      <xdr:nvPicPr>
        <xdr:cNvPr id="13" name="Image 12">
          <a:extLst>
            <a:ext uri="{FF2B5EF4-FFF2-40B4-BE49-F238E27FC236}">
              <a16:creationId xmlns:a16="http://schemas.microsoft.com/office/drawing/2014/main" id="{00000000-0008-0000-8A00-00000D000000}"/>
            </a:ext>
          </a:extLst>
        </xdr:cNvPr>
        <xdr:cNvPicPr/>
      </xdr:nvPicPr>
      <xdr:blipFill>
        <a:blip xmlns:r="http://schemas.openxmlformats.org/officeDocument/2006/relationships" r:embed="rId2"/>
        <a:srcRect/>
        <a:stretch>
          <a:fillRect/>
        </a:stretch>
      </xdr:blipFill>
      <xdr:spPr bwMode="auto">
        <a:xfrm>
          <a:off x="5230706" y="519642"/>
          <a:ext cx="941494" cy="1117388"/>
        </a:xfrm>
        <a:prstGeom prst="rect">
          <a:avLst/>
        </a:prstGeom>
        <a:noFill/>
      </xdr:spPr>
    </xdr:pic>
    <xdr:clientData/>
  </xdr:twoCellAnchor>
  <xdr:twoCellAnchor>
    <xdr:from>
      <xdr:col>13</xdr:col>
      <xdr:colOff>466576</xdr:colOff>
      <xdr:row>2</xdr:row>
      <xdr:rowOff>73025</xdr:rowOff>
    </xdr:from>
    <xdr:to>
      <xdr:col>14</xdr:col>
      <xdr:colOff>678243</xdr:colOff>
      <xdr:row>8</xdr:row>
      <xdr:rowOff>21166</xdr:rowOff>
    </xdr:to>
    <xdr:pic>
      <xdr:nvPicPr>
        <xdr:cNvPr id="14" name="Image 13" descr="Armoirievv">
          <a:extLst>
            <a:ext uri="{FF2B5EF4-FFF2-40B4-BE49-F238E27FC236}">
              <a16:creationId xmlns:a16="http://schemas.microsoft.com/office/drawing/2014/main" id="{00000000-0008-0000-8A00-00000E000000}"/>
            </a:ext>
          </a:extLst>
        </xdr:cNvPr>
        <xdr:cNvPicPr>
          <a:picLocks noChangeAspect="1" noChangeArrowheads="1"/>
        </xdr:cNvPicPr>
      </xdr:nvPicPr>
      <xdr:blipFill>
        <a:blip xmlns:r="http://schemas.openxmlformats.org/officeDocument/2006/relationships" r:embed="rId1" cstate="print"/>
        <a:srcRect/>
        <a:stretch>
          <a:fillRect/>
        </a:stretch>
      </xdr:blipFill>
      <xdr:spPr bwMode="auto">
        <a:xfrm>
          <a:off x="13512016" y="454025"/>
          <a:ext cx="1004147" cy="1296881"/>
        </a:xfrm>
        <a:prstGeom prst="rect">
          <a:avLst/>
        </a:prstGeom>
        <a:noFill/>
        <a:ln w="9525" algn="ctr">
          <a:miter lim="800000"/>
          <a:headEnd/>
          <a:tailEnd/>
        </a:ln>
      </xdr:spPr>
    </xdr:pic>
    <xdr:clientData/>
  </xdr:twoCellAnchor>
  <xdr:twoCellAnchor editAs="oneCell">
    <xdr:from>
      <xdr:col>3</xdr:col>
      <xdr:colOff>110066</xdr:colOff>
      <xdr:row>2</xdr:row>
      <xdr:rowOff>138642</xdr:rowOff>
    </xdr:from>
    <xdr:to>
      <xdr:col>4</xdr:col>
      <xdr:colOff>259080</xdr:colOff>
      <xdr:row>7</xdr:row>
      <xdr:rowOff>82550</xdr:rowOff>
    </xdr:to>
    <xdr:pic>
      <xdr:nvPicPr>
        <xdr:cNvPr id="15" name="Image 14">
          <a:extLst>
            <a:ext uri="{FF2B5EF4-FFF2-40B4-BE49-F238E27FC236}">
              <a16:creationId xmlns:a16="http://schemas.microsoft.com/office/drawing/2014/main" id="{00000000-0008-0000-8A00-00000F000000}"/>
            </a:ext>
          </a:extLst>
        </xdr:cNvPr>
        <xdr:cNvPicPr/>
      </xdr:nvPicPr>
      <xdr:blipFill>
        <a:blip xmlns:r="http://schemas.openxmlformats.org/officeDocument/2006/relationships" r:embed="rId2"/>
        <a:srcRect/>
        <a:stretch>
          <a:fillRect/>
        </a:stretch>
      </xdr:blipFill>
      <xdr:spPr bwMode="auto">
        <a:xfrm>
          <a:off x="5230706" y="519642"/>
          <a:ext cx="941494" cy="1117388"/>
        </a:xfrm>
        <a:prstGeom prst="rect">
          <a:avLst/>
        </a:prstGeom>
        <a:noFill/>
      </xdr:spPr>
    </xdr:pic>
    <xdr:clientData/>
  </xdr:twoCellAnchor>
  <xdr:twoCellAnchor>
    <xdr:from>
      <xdr:col>13</xdr:col>
      <xdr:colOff>466576</xdr:colOff>
      <xdr:row>2</xdr:row>
      <xdr:rowOff>73025</xdr:rowOff>
    </xdr:from>
    <xdr:to>
      <xdr:col>14</xdr:col>
      <xdr:colOff>678243</xdr:colOff>
      <xdr:row>8</xdr:row>
      <xdr:rowOff>21166</xdr:rowOff>
    </xdr:to>
    <xdr:pic>
      <xdr:nvPicPr>
        <xdr:cNvPr id="16" name="Image 15" descr="Armoirievv">
          <a:extLst>
            <a:ext uri="{FF2B5EF4-FFF2-40B4-BE49-F238E27FC236}">
              <a16:creationId xmlns:a16="http://schemas.microsoft.com/office/drawing/2014/main" id="{00000000-0008-0000-8A00-000010000000}"/>
            </a:ext>
          </a:extLst>
        </xdr:cNvPr>
        <xdr:cNvPicPr>
          <a:picLocks noChangeAspect="1" noChangeArrowheads="1"/>
        </xdr:cNvPicPr>
      </xdr:nvPicPr>
      <xdr:blipFill>
        <a:blip xmlns:r="http://schemas.openxmlformats.org/officeDocument/2006/relationships" r:embed="rId1" cstate="print"/>
        <a:srcRect/>
        <a:stretch>
          <a:fillRect/>
        </a:stretch>
      </xdr:blipFill>
      <xdr:spPr bwMode="auto">
        <a:xfrm>
          <a:off x="13512016" y="454025"/>
          <a:ext cx="1004147" cy="1296881"/>
        </a:xfrm>
        <a:prstGeom prst="rect">
          <a:avLst/>
        </a:prstGeom>
        <a:noFill/>
        <a:ln w="9525" algn="ctr">
          <a:miter lim="800000"/>
          <a:headEnd/>
          <a:tailEnd/>
        </a:ln>
      </xdr:spPr>
    </xdr:pic>
    <xdr:clientData/>
  </xdr:twoCellAnchor>
  <xdr:twoCellAnchor editAs="oneCell">
    <xdr:from>
      <xdr:col>3</xdr:col>
      <xdr:colOff>110066</xdr:colOff>
      <xdr:row>2</xdr:row>
      <xdr:rowOff>138642</xdr:rowOff>
    </xdr:from>
    <xdr:to>
      <xdr:col>4</xdr:col>
      <xdr:colOff>259080</xdr:colOff>
      <xdr:row>7</xdr:row>
      <xdr:rowOff>82550</xdr:rowOff>
    </xdr:to>
    <xdr:pic>
      <xdr:nvPicPr>
        <xdr:cNvPr id="17" name="Image 16">
          <a:extLst>
            <a:ext uri="{FF2B5EF4-FFF2-40B4-BE49-F238E27FC236}">
              <a16:creationId xmlns:a16="http://schemas.microsoft.com/office/drawing/2014/main" id="{00000000-0008-0000-8A00-000011000000}"/>
            </a:ext>
          </a:extLst>
        </xdr:cNvPr>
        <xdr:cNvPicPr/>
      </xdr:nvPicPr>
      <xdr:blipFill>
        <a:blip xmlns:r="http://schemas.openxmlformats.org/officeDocument/2006/relationships" r:embed="rId2"/>
        <a:srcRect/>
        <a:stretch>
          <a:fillRect/>
        </a:stretch>
      </xdr:blipFill>
      <xdr:spPr bwMode="auto">
        <a:xfrm>
          <a:off x="5230706" y="519642"/>
          <a:ext cx="941494" cy="1117388"/>
        </a:xfrm>
        <a:prstGeom prst="rect">
          <a:avLst/>
        </a:prstGeom>
        <a:noFill/>
      </xdr:spPr>
    </xdr:pic>
    <xdr:clientData/>
  </xdr:twoCellAnchor>
  <xdr:twoCellAnchor>
    <xdr:from>
      <xdr:col>13</xdr:col>
      <xdr:colOff>466576</xdr:colOff>
      <xdr:row>2</xdr:row>
      <xdr:rowOff>73025</xdr:rowOff>
    </xdr:from>
    <xdr:to>
      <xdr:col>14</xdr:col>
      <xdr:colOff>678243</xdr:colOff>
      <xdr:row>8</xdr:row>
      <xdr:rowOff>21166</xdr:rowOff>
    </xdr:to>
    <xdr:pic>
      <xdr:nvPicPr>
        <xdr:cNvPr id="18" name="Image 17" descr="Armoirievv">
          <a:extLst>
            <a:ext uri="{FF2B5EF4-FFF2-40B4-BE49-F238E27FC236}">
              <a16:creationId xmlns:a16="http://schemas.microsoft.com/office/drawing/2014/main" id="{00000000-0008-0000-8A00-000012000000}"/>
            </a:ext>
          </a:extLst>
        </xdr:cNvPr>
        <xdr:cNvPicPr>
          <a:picLocks noChangeAspect="1" noChangeArrowheads="1"/>
        </xdr:cNvPicPr>
      </xdr:nvPicPr>
      <xdr:blipFill>
        <a:blip xmlns:r="http://schemas.openxmlformats.org/officeDocument/2006/relationships" r:embed="rId1" cstate="print"/>
        <a:srcRect/>
        <a:stretch>
          <a:fillRect/>
        </a:stretch>
      </xdr:blipFill>
      <xdr:spPr bwMode="auto">
        <a:xfrm>
          <a:off x="13512016" y="454025"/>
          <a:ext cx="1004147" cy="1296881"/>
        </a:xfrm>
        <a:prstGeom prst="rect">
          <a:avLst/>
        </a:prstGeom>
        <a:noFill/>
        <a:ln w="9525" algn="ctr">
          <a:miter lim="800000"/>
          <a:headEnd/>
          <a:tailEnd/>
        </a:ln>
      </xdr:spPr>
    </xdr:pic>
    <xdr:clientData/>
  </xdr:twoCellAnchor>
  <xdr:twoCellAnchor editAs="oneCell">
    <xdr:from>
      <xdr:col>3</xdr:col>
      <xdr:colOff>110066</xdr:colOff>
      <xdr:row>2</xdr:row>
      <xdr:rowOff>138642</xdr:rowOff>
    </xdr:from>
    <xdr:to>
      <xdr:col>4</xdr:col>
      <xdr:colOff>259080</xdr:colOff>
      <xdr:row>7</xdr:row>
      <xdr:rowOff>82550</xdr:rowOff>
    </xdr:to>
    <xdr:pic>
      <xdr:nvPicPr>
        <xdr:cNvPr id="19" name="Image 18">
          <a:extLst>
            <a:ext uri="{FF2B5EF4-FFF2-40B4-BE49-F238E27FC236}">
              <a16:creationId xmlns:a16="http://schemas.microsoft.com/office/drawing/2014/main" id="{00000000-0008-0000-8A00-000013000000}"/>
            </a:ext>
          </a:extLst>
        </xdr:cNvPr>
        <xdr:cNvPicPr/>
      </xdr:nvPicPr>
      <xdr:blipFill>
        <a:blip xmlns:r="http://schemas.openxmlformats.org/officeDocument/2006/relationships" r:embed="rId2"/>
        <a:srcRect/>
        <a:stretch>
          <a:fillRect/>
        </a:stretch>
      </xdr:blipFill>
      <xdr:spPr bwMode="auto">
        <a:xfrm>
          <a:off x="5230706" y="519642"/>
          <a:ext cx="941494" cy="1117388"/>
        </a:xfrm>
        <a:prstGeom prst="rect">
          <a:avLst/>
        </a:prstGeom>
        <a:noFill/>
      </xdr:spPr>
    </xdr:pic>
    <xdr:clientData/>
  </xdr:twoCellAnchor>
  <xdr:twoCellAnchor>
    <xdr:from>
      <xdr:col>13</xdr:col>
      <xdr:colOff>466576</xdr:colOff>
      <xdr:row>2</xdr:row>
      <xdr:rowOff>73025</xdr:rowOff>
    </xdr:from>
    <xdr:to>
      <xdr:col>14</xdr:col>
      <xdr:colOff>678243</xdr:colOff>
      <xdr:row>8</xdr:row>
      <xdr:rowOff>21166</xdr:rowOff>
    </xdr:to>
    <xdr:pic>
      <xdr:nvPicPr>
        <xdr:cNvPr id="20" name="Image 19" descr="Armoirievv">
          <a:extLst>
            <a:ext uri="{FF2B5EF4-FFF2-40B4-BE49-F238E27FC236}">
              <a16:creationId xmlns:a16="http://schemas.microsoft.com/office/drawing/2014/main" id="{00000000-0008-0000-8A00-000014000000}"/>
            </a:ext>
          </a:extLst>
        </xdr:cNvPr>
        <xdr:cNvPicPr>
          <a:picLocks noChangeAspect="1" noChangeArrowheads="1"/>
        </xdr:cNvPicPr>
      </xdr:nvPicPr>
      <xdr:blipFill>
        <a:blip xmlns:r="http://schemas.openxmlformats.org/officeDocument/2006/relationships" r:embed="rId1" cstate="print"/>
        <a:srcRect/>
        <a:stretch>
          <a:fillRect/>
        </a:stretch>
      </xdr:blipFill>
      <xdr:spPr bwMode="auto">
        <a:xfrm>
          <a:off x="13512016" y="454025"/>
          <a:ext cx="1004147" cy="1296881"/>
        </a:xfrm>
        <a:prstGeom prst="rect">
          <a:avLst/>
        </a:prstGeom>
        <a:noFill/>
        <a:ln w="9525" algn="ctr">
          <a:miter lim="800000"/>
          <a:headEnd/>
          <a:tailEnd/>
        </a:ln>
      </xdr:spPr>
    </xdr:pic>
    <xdr:clientData/>
  </xdr:twoCellAnchor>
  <xdr:twoCellAnchor editAs="oneCell">
    <xdr:from>
      <xdr:col>3</xdr:col>
      <xdr:colOff>110066</xdr:colOff>
      <xdr:row>2</xdr:row>
      <xdr:rowOff>138642</xdr:rowOff>
    </xdr:from>
    <xdr:to>
      <xdr:col>4</xdr:col>
      <xdr:colOff>259080</xdr:colOff>
      <xdr:row>7</xdr:row>
      <xdr:rowOff>82550</xdr:rowOff>
    </xdr:to>
    <xdr:pic>
      <xdr:nvPicPr>
        <xdr:cNvPr id="21" name="Image 20">
          <a:extLst>
            <a:ext uri="{FF2B5EF4-FFF2-40B4-BE49-F238E27FC236}">
              <a16:creationId xmlns:a16="http://schemas.microsoft.com/office/drawing/2014/main" id="{00000000-0008-0000-8A00-000015000000}"/>
            </a:ext>
          </a:extLst>
        </xdr:cNvPr>
        <xdr:cNvPicPr/>
      </xdr:nvPicPr>
      <xdr:blipFill>
        <a:blip xmlns:r="http://schemas.openxmlformats.org/officeDocument/2006/relationships" r:embed="rId2"/>
        <a:srcRect/>
        <a:stretch>
          <a:fillRect/>
        </a:stretch>
      </xdr:blipFill>
      <xdr:spPr bwMode="auto">
        <a:xfrm>
          <a:off x="5230706" y="519642"/>
          <a:ext cx="941494" cy="1117388"/>
        </a:xfrm>
        <a:prstGeom prst="rect">
          <a:avLst/>
        </a:prstGeom>
        <a:noFill/>
      </xdr:spPr>
    </xdr:pic>
    <xdr:clientData/>
  </xdr:twoCellAnchor>
  <xdr:twoCellAnchor>
    <xdr:from>
      <xdr:col>13</xdr:col>
      <xdr:colOff>466576</xdr:colOff>
      <xdr:row>2</xdr:row>
      <xdr:rowOff>73025</xdr:rowOff>
    </xdr:from>
    <xdr:to>
      <xdr:col>14</xdr:col>
      <xdr:colOff>678243</xdr:colOff>
      <xdr:row>8</xdr:row>
      <xdr:rowOff>21166</xdr:rowOff>
    </xdr:to>
    <xdr:pic>
      <xdr:nvPicPr>
        <xdr:cNvPr id="22" name="Image 21" descr="Armoirievv">
          <a:extLst>
            <a:ext uri="{FF2B5EF4-FFF2-40B4-BE49-F238E27FC236}">
              <a16:creationId xmlns:a16="http://schemas.microsoft.com/office/drawing/2014/main" id="{00000000-0008-0000-8A00-000016000000}"/>
            </a:ext>
          </a:extLst>
        </xdr:cNvPr>
        <xdr:cNvPicPr>
          <a:picLocks noChangeAspect="1" noChangeArrowheads="1"/>
        </xdr:cNvPicPr>
      </xdr:nvPicPr>
      <xdr:blipFill>
        <a:blip xmlns:r="http://schemas.openxmlformats.org/officeDocument/2006/relationships" r:embed="rId1" cstate="print"/>
        <a:srcRect/>
        <a:stretch>
          <a:fillRect/>
        </a:stretch>
      </xdr:blipFill>
      <xdr:spPr bwMode="auto">
        <a:xfrm>
          <a:off x="13512016" y="454025"/>
          <a:ext cx="1004147" cy="1296881"/>
        </a:xfrm>
        <a:prstGeom prst="rect">
          <a:avLst/>
        </a:prstGeom>
        <a:noFill/>
        <a:ln w="9525" algn="ctr">
          <a:miter lim="800000"/>
          <a:headEnd/>
          <a:tailEnd/>
        </a:ln>
      </xdr:spPr>
    </xdr:pic>
    <xdr:clientData/>
  </xdr:twoCellAnchor>
  <xdr:twoCellAnchor editAs="oneCell">
    <xdr:from>
      <xdr:col>3</xdr:col>
      <xdr:colOff>110066</xdr:colOff>
      <xdr:row>2</xdr:row>
      <xdr:rowOff>138642</xdr:rowOff>
    </xdr:from>
    <xdr:to>
      <xdr:col>4</xdr:col>
      <xdr:colOff>259080</xdr:colOff>
      <xdr:row>7</xdr:row>
      <xdr:rowOff>82550</xdr:rowOff>
    </xdr:to>
    <xdr:pic>
      <xdr:nvPicPr>
        <xdr:cNvPr id="23" name="Image 22">
          <a:extLst>
            <a:ext uri="{FF2B5EF4-FFF2-40B4-BE49-F238E27FC236}">
              <a16:creationId xmlns:a16="http://schemas.microsoft.com/office/drawing/2014/main" id="{00000000-0008-0000-8A00-000017000000}"/>
            </a:ext>
          </a:extLst>
        </xdr:cNvPr>
        <xdr:cNvPicPr/>
      </xdr:nvPicPr>
      <xdr:blipFill>
        <a:blip xmlns:r="http://schemas.openxmlformats.org/officeDocument/2006/relationships" r:embed="rId2"/>
        <a:srcRect/>
        <a:stretch>
          <a:fillRect/>
        </a:stretch>
      </xdr:blipFill>
      <xdr:spPr bwMode="auto">
        <a:xfrm>
          <a:off x="5230706" y="519642"/>
          <a:ext cx="941494" cy="1117388"/>
        </a:xfrm>
        <a:prstGeom prst="rect">
          <a:avLst/>
        </a:prstGeom>
        <a:noFill/>
      </xdr:spPr>
    </xdr:pic>
    <xdr:clientData/>
  </xdr:twoCellAnchor>
  <xdr:twoCellAnchor>
    <xdr:from>
      <xdr:col>13</xdr:col>
      <xdr:colOff>466576</xdr:colOff>
      <xdr:row>2</xdr:row>
      <xdr:rowOff>73025</xdr:rowOff>
    </xdr:from>
    <xdr:to>
      <xdr:col>14</xdr:col>
      <xdr:colOff>678243</xdr:colOff>
      <xdr:row>8</xdr:row>
      <xdr:rowOff>21166</xdr:rowOff>
    </xdr:to>
    <xdr:pic>
      <xdr:nvPicPr>
        <xdr:cNvPr id="24" name="Image 23" descr="Armoirievv">
          <a:extLst>
            <a:ext uri="{FF2B5EF4-FFF2-40B4-BE49-F238E27FC236}">
              <a16:creationId xmlns:a16="http://schemas.microsoft.com/office/drawing/2014/main" id="{00000000-0008-0000-8A00-000018000000}"/>
            </a:ext>
          </a:extLst>
        </xdr:cNvPr>
        <xdr:cNvPicPr>
          <a:picLocks noChangeAspect="1" noChangeArrowheads="1"/>
        </xdr:cNvPicPr>
      </xdr:nvPicPr>
      <xdr:blipFill>
        <a:blip xmlns:r="http://schemas.openxmlformats.org/officeDocument/2006/relationships" r:embed="rId1" cstate="print"/>
        <a:srcRect/>
        <a:stretch>
          <a:fillRect/>
        </a:stretch>
      </xdr:blipFill>
      <xdr:spPr bwMode="auto">
        <a:xfrm>
          <a:off x="13512016" y="454025"/>
          <a:ext cx="1004147" cy="1296881"/>
        </a:xfrm>
        <a:prstGeom prst="rect">
          <a:avLst/>
        </a:prstGeom>
        <a:noFill/>
        <a:ln w="9525" algn="ctr">
          <a:miter lim="800000"/>
          <a:headEnd/>
          <a:tailEnd/>
        </a:ln>
      </xdr:spPr>
    </xdr:pic>
    <xdr:clientData/>
  </xdr:twoCellAnchor>
  <xdr:twoCellAnchor editAs="oneCell">
    <xdr:from>
      <xdr:col>3</xdr:col>
      <xdr:colOff>110066</xdr:colOff>
      <xdr:row>2</xdr:row>
      <xdr:rowOff>138642</xdr:rowOff>
    </xdr:from>
    <xdr:to>
      <xdr:col>4</xdr:col>
      <xdr:colOff>259080</xdr:colOff>
      <xdr:row>7</xdr:row>
      <xdr:rowOff>82550</xdr:rowOff>
    </xdr:to>
    <xdr:pic>
      <xdr:nvPicPr>
        <xdr:cNvPr id="25" name="Image 24">
          <a:extLst>
            <a:ext uri="{FF2B5EF4-FFF2-40B4-BE49-F238E27FC236}">
              <a16:creationId xmlns:a16="http://schemas.microsoft.com/office/drawing/2014/main" id="{00000000-0008-0000-8A00-000019000000}"/>
            </a:ext>
          </a:extLst>
        </xdr:cNvPr>
        <xdr:cNvPicPr/>
      </xdr:nvPicPr>
      <xdr:blipFill>
        <a:blip xmlns:r="http://schemas.openxmlformats.org/officeDocument/2006/relationships" r:embed="rId2"/>
        <a:srcRect/>
        <a:stretch>
          <a:fillRect/>
        </a:stretch>
      </xdr:blipFill>
      <xdr:spPr bwMode="auto">
        <a:xfrm>
          <a:off x="5230706" y="519642"/>
          <a:ext cx="941494" cy="1117388"/>
        </a:xfrm>
        <a:prstGeom prst="rect">
          <a:avLst/>
        </a:prstGeom>
        <a:noFill/>
      </xdr:spPr>
    </xdr:pic>
    <xdr:clientData/>
  </xdr:twoCellAnchor>
  <xdr:twoCellAnchor>
    <xdr:from>
      <xdr:col>13</xdr:col>
      <xdr:colOff>466576</xdr:colOff>
      <xdr:row>2</xdr:row>
      <xdr:rowOff>73025</xdr:rowOff>
    </xdr:from>
    <xdr:to>
      <xdr:col>14</xdr:col>
      <xdr:colOff>678243</xdr:colOff>
      <xdr:row>8</xdr:row>
      <xdr:rowOff>21166</xdr:rowOff>
    </xdr:to>
    <xdr:pic>
      <xdr:nvPicPr>
        <xdr:cNvPr id="26" name="Image 25" descr="Armoirievv">
          <a:extLst>
            <a:ext uri="{FF2B5EF4-FFF2-40B4-BE49-F238E27FC236}">
              <a16:creationId xmlns:a16="http://schemas.microsoft.com/office/drawing/2014/main" id="{00000000-0008-0000-8A00-00001A000000}"/>
            </a:ext>
          </a:extLst>
        </xdr:cNvPr>
        <xdr:cNvPicPr>
          <a:picLocks noChangeAspect="1" noChangeArrowheads="1"/>
        </xdr:cNvPicPr>
      </xdr:nvPicPr>
      <xdr:blipFill>
        <a:blip xmlns:r="http://schemas.openxmlformats.org/officeDocument/2006/relationships" r:embed="rId1" cstate="print"/>
        <a:srcRect/>
        <a:stretch>
          <a:fillRect/>
        </a:stretch>
      </xdr:blipFill>
      <xdr:spPr bwMode="auto">
        <a:xfrm>
          <a:off x="13512016" y="454025"/>
          <a:ext cx="1004147" cy="1296881"/>
        </a:xfrm>
        <a:prstGeom prst="rect">
          <a:avLst/>
        </a:prstGeom>
        <a:noFill/>
        <a:ln w="9525" algn="ctr">
          <a:miter lim="800000"/>
          <a:headEnd/>
          <a:tailEnd/>
        </a:ln>
      </xdr:spPr>
    </xdr:pic>
    <xdr:clientData/>
  </xdr:twoCellAnchor>
  <xdr:twoCellAnchor editAs="oneCell">
    <xdr:from>
      <xdr:col>3</xdr:col>
      <xdr:colOff>110066</xdr:colOff>
      <xdr:row>2</xdr:row>
      <xdr:rowOff>138642</xdr:rowOff>
    </xdr:from>
    <xdr:to>
      <xdr:col>4</xdr:col>
      <xdr:colOff>259080</xdr:colOff>
      <xdr:row>7</xdr:row>
      <xdr:rowOff>82550</xdr:rowOff>
    </xdr:to>
    <xdr:pic>
      <xdr:nvPicPr>
        <xdr:cNvPr id="27" name="Image 26">
          <a:extLst>
            <a:ext uri="{FF2B5EF4-FFF2-40B4-BE49-F238E27FC236}">
              <a16:creationId xmlns:a16="http://schemas.microsoft.com/office/drawing/2014/main" id="{00000000-0008-0000-8A00-00001B000000}"/>
            </a:ext>
          </a:extLst>
        </xdr:cNvPr>
        <xdr:cNvPicPr/>
      </xdr:nvPicPr>
      <xdr:blipFill>
        <a:blip xmlns:r="http://schemas.openxmlformats.org/officeDocument/2006/relationships" r:embed="rId2"/>
        <a:srcRect/>
        <a:stretch>
          <a:fillRect/>
        </a:stretch>
      </xdr:blipFill>
      <xdr:spPr bwMode="auto">
        <a:xfrm>
          <a:off x="5230706" y="519642"/>
          <a:ext cx="941494" cy="1117388"/>
        </a:xfrm>
        <a:prstGeom prst="rect">
          <a:avLst/>
        </a:prstGeom>
        <a:noFill/>
      </xdr:spPr>
    </xdr:pic>
    <xdr:clientData/>
  </xdr:twoCellAnchor>
  <xdr:twoCellAnchor>
    <xdr:from>
      <xdr:col>13</xdr:col>
      <xdr:colOff>466576</xdr:colOff>
      <xdr:row>2</xdr:row>
      <xdr:rowOff>73025</xdr:rowOff>
    </xdr:from>
    <xdr:to>
      <xdr:col>14</xdr:col>
      <xdr:colOff>678243</xdr:colOff>
      <xdr:row>8</xdr:row>
      <xdr:rowOff>21166</xdr:rowOff>
    </xdr:to>
    <xdr:pic>
      <xdr:nvPicPr>
        <xdr:cNvPr id="28" name="Image 27" descr="Armoirievv">
          <a:extLst>
            <a:ext uri="{FF2B5EF4-FFF2-40B4-BE49-F238E27FC236}">
              <a16:creationId xmlns:a16="http://schemas.microsoft.com/office/drawing/2014/main" id="{00000000-0008-0000-8A00-00001C000000}"/>
            </a:ext>
          </a:extLst>
        </xdr:cNvPr>
        <xdr:cNvPicPr>
          <a:picLocks noChangeAspect="1" noChangeArrowheads="1"/>
        </xdr:cNvPicPr>
      </xdr:nvPicPr>
      <xdr:blipFill>
        <a:blip xmlns:r="http://schemas.openxmlformats.org/officeDocument/2006/relationships" r:embed="rId1" cstate="print"/>
        <a:srcRect/>
        <a:stretch>
          <a:fillRect/>
        </a:stretch>
      </xdr:blipFill>
      <xdr:spPr bwMode="auto">
        <a:xfrm>
          <a:off x="13512016" y="454025"/>
          <a:ext cx="1004147" cy="1296881"/>
        </a:xfrm>
        <a:prstGeom prst="rect">
          <a:avLst/>
        </a:prstGeom>
        <a:noFill/>
        <a:ln w="9525" algn="ctr">
          <a:miter lim="800000"/>
          <a:headEnd/>
          <a:tailEnd/>
        </a:ln>
      </xdr:spPr>
    </xdr:pic>
    <xdr:clientData/>
  </xdr:twoCellAnchor>
  <xdr:twoCellAnchor editAs="oneCell">
    <xdr:from>
      <xdr:col>3</xdr:col>
      <xdr:colOff>110066</xdr:colOff>
      <xdr:row>2</xdr:row>
      <xdr:rowOff>138642</xdr:rowOff>
    </xdr:from>
    <xdr:to>
      <xdr:col>4</xdr:col>
      <xdr:colOff>259080</xdr:colOff>
      <xdr:row>7</xdr:row>
      <xdr:rowOff>82550</xdr:rowOff>
    </xdr:to>
    <xdr:pic>
      <xdr:nvPicPr>
        <xdr:cNvPr id="29" name="Image 28">
          <a:extLst>
            <a:ext uri="{FF2B5EF4-FFF2-40B4-BE49-F238E27FC236}">
              <a16:creationId xmlns:a16="http://schemas.microsoft.com/office/drawing/2014/main" id="{00000000-0008-0000-8A00-00001D000000}"/>
            </a:ext>
          </a:extLst>
        </xdr:cNvPr>
        <xdr:cNvPicPr/>
      </xdr:nvPicPr>
      <xdr:blipFill>
        <a:blip xmlns:r="http://schemas.openxmlformats.org/officeDocument/2006/relationships" r:embed="rId2"/>
        <a:srcRect/>
        <a:stretch>
          <a:fillRect/>
        </a:stretch>
      </xdr:blipFill>
      <xdr:spPr bwMode="auto">
        <a:xfrm>
          <a:off x="5230706" y="519642"/>
          <a:ext cx="941494" cy="1117388"/>
        </a:xfrm>
        <a:prstGeom prst="rect">
          <a:avLst/>
        </a:prstGeom>
        <a:noFill/>
      </xdr:spPr>
    </xdr:pic>
    <xdr:clientData/>
  </xdr:twoCellAnchor>
</xdr:wsDr>
</file>

<file path=xl/drawings/drawing140.xml><?xml version="1.0" encoding="utf-8"?>
<xdr:wsDr xmlns:xdr="http://schemas.openxmlformats.org/drawingml/2006/spreadsheetDrawing" xmlns:a="http://schemas.openxmlformats.org/drawingml/2006/main">
  <xdr:twoCellAnchor>
    <xdr:from>
      <xdr:col>13</xdr:col>
      <xdr:colOff>348194</xdr:colOff>
      <xdr:row>2</xdr:row>
      <xdr:rowOff>44450</xdr:rowOff>
    </xdr:from>
    <xdr:to>
      <xdr:col>15</xdr:col>
      <xdr:colOff>57151</xdr:colOff>
      <xdr:row>6</xdr:row>
      <xdr:rowOff>139929</xdr:rowOff>
    </xdr:to>
    <xdr:pic>
      <xdr:nvPicPr>
        <xdr:cNvPr id="2" name="Image 1" descr="Armoirievv">
          <a:extLst>
            <a:ext uri="{FF2B5EF4-FFF2-40B4-BE49-F238E27FC236}">
              <a16:creationId xmlns:a16="http://schemas.microsoft.com/office/drawing/2014/main" id="{00000000-0008-0000-8B00-000002000000}"/>
            </a:ext>
          </a:extLst>
        </xdr:cNvPr>
        <xdr:cNvPicPr>
          <a:picLocks noChangeAspect="1" noChangeArrowheads="1"/>
        </xdr:cNvPicPr>
      </xdr:nvPicPr>
      <xdr:blipFill>
        <a:blip xmlns:r="http://schemas.openxmlformats.org/officeDocument/2006/relationships" r:embed="rId1" cstate="print"/>
        <a:srcRect/>
        <a:stretch>
          <a:fillRect/>
        </a:stretch>
      </xdr:blipFill>
      <xdr:spPr bwMode="auto">
        <a:xfrm>
          <a:off x="10886654" y="425450"/>
          <a:ext cx="1011977" cy="1093699"/>
        </a:xfrm>
        <a:prstGeom prst="rect">
          <a:avLst/>
        </a:prstGeom>
        <a:noFill/>
        <a:ln w="9525" algn="ctr">
          <a:miter lim="800000"/>
          <a:headEnd/>
          <a:tailEnd/>
        </a:ln>
      </xdr:spPr>
    </xdr:pic>
    <xdr:clientData/>
  </xdr:twoCellAnchor>
  <xdr:twoCellAnchor editAs="oneCell">
    <xdr:from>
      <xdr:col>3</xdr:col>
      <xdr:colOff>110066</xdr:colOff>
      <xdr:row>2</xdr:row>
      <xdr:rowOff>138642</xdr:rowOff>
    </xdr:from>
    <xdr:to>
      <xdr:col>4</xdr:col>
      <xdr:colOff>495300</xdr:colOff>
      <xdr:row>6</xdr:row>
      <xdr:rowOff>6350</xdr:rowOff>
    </xdr:to>
    <xdr:pic>
      <xdr:nvPicPr>
        <xdr:cNvPr id="3" name="Image 2">
          <a:extLst>
            <a:ext uri="{FF2B5EF4-FFF2-40B4-BE49-F238E27FC236}">
              <a16:creationId xmlns:a16="http://schemas.microsoft.com/office/drawing/2014/main" id="{00000000-0008-0000-8B00-000003000000}"/>
            </a:ext>
          </a:extLst>
        </xdr:cNvPr>
        <xdr:cNvPicPr/>
      </xdr:nvPicPr>
      <xdr:blipFill>
        <a:blip xmlns:r="http://schemas.openxmlformats.org/officeDocument/2006/relationships" r:embed="rId2"/>
        <a:srcRect/>
        <a:stretch>
          <a:fillRect/>
        </a:stretch>
      </xdr:blipFill>
      <xdr:spPr bwMode="auto">
        <a:xfrm>
          <a:off x="4887806" y="519642"/>
          <a:ext cx="941494" cy="865928"/>
        </a:xfrm>
        <a:prstGeom prst="rect">
          <a:avLst/>
        </a:prstGeom>
        <a:noFill/>
      </xdr:spPr>
    </xdr:pic>
    <xdr:clientData/>
  </xdr:twoCellAnchor>
  <xdr:twoCellAnchor>
    <xdr:from>
      <xdr:col>13</xdr:col>
      <xdr:colOff>348194</xdr:colOff>
      <xdr:row>2</xdr:row>
      <xdr:rowOff>44450</xdr:rowOff>
    </xdr:from>
    <xdr:to>
      <xdr:col>15</xdr:col>
      <xdr:colOff>57151</xdr:colOff>
      <xdr:row>6</xdr:row>
      <xdr:rowOff>139929</xdr:rowOff>
    </xdr:to>
    <xdr:pic>
      <xdr:nvPicPr>
        <xdr:cNvPr id="4" name="Image 3" descr="Armoirievv">
          <a:extLst>
            <a:ext uri="{FF2B5EF4-FFF2-40B4-BE49-F238E27FC236}">
              <a16:creationId xmlns:a16="http://schemas.microsoft.com/office/drawing/2014/main" id="{00000000-0008-0000-8B00-000004000000}"/>
            </a:ext>
          </a:extLst>
        </xdr:cNvPr>
        <xdr:cNvPicPr>
          <a:picLocks noChangeAspect="1" noChangeArrowheads="1"/>
        </xdr:cNvPicPr>
      </xdr:nvPicPr>
      <xdr:blipFill>
        <a:blip xmlns:r="http://schemas.openxmlformats.org/officeDocument/2006/relationships" r:embed="rId1" cstate="print"/>
        <a:srcRect/>
        <a:stretch>
          <a:fillRect/>
        </a:stretch>
      </xdr:blipFill>
      <xdr:spPr bwMode="auto">
        <a:xfrm>
          <a:off x="10886654" y="425450"/>
          <a:ext cx="1011977" cy="1093699"/>
        </a:xfrm>
        <a:prstGeom prst="rect">
          <a:avLst/>
        </a:prstGeom>
        <a:noFill/>
        <a:ln w="9525" algn="ctr">
          <a:miter lim="800000"/>
          <a:headEnd/>
          <a:tailEnd/>
        </a:ln>
      </xdr:spPr>
    </xdr:pic>
    <xdr:clientData/>
  </xdr:twoCellAnchor>
  <xdr:twoCellAnchor editAs="oneCell">
    <xdr:from>
      <xdr:col>3</xdr:col>
      <xdr:colOff>110066</xdr:colOff>
      <xdr:row>2</xdr:row>
      <xdr:rowOff>138642</xdr:rowOff>
    </xdr:from>
    <xdr:to>
      <xdr:col>4</xdr:col>
      <xdr:colOff>495300</xdr:colOff>
      <xdr:row>6</xdr:row>
      <xdr:rowOff>6350</xdr:rowOff>
    </xdr:to>
    <xdr:pic>
      <xdr:nvPicPr>
        <xdr:cNvPr id="5" name="Image 4">
          <a:extLst>
            <a:ext uri="{FF2B5EF4-FFF2-40B4-BE49-F238E27FC236}">
              <a16:creationId xmlns:a16="http://schemas.microsoft.com/office/drawing/2014/main" id="{00000000-0008-0000-8B00-000005000000}"/>
            </a:ext>
          </a:extLst>
        </xdr:cNvPr>
        <xdr:cNvPicPr/>
      </xdr:nvPicPr>
      <xdr:blipFill>
        <a:blip xmlns:r="http://schemas.openxmlformats.org/officeDocument/2006/relationships" r:embed="rId2"/>
        <a:srcRect/>
        <a:stretch>
          <a:fillRect/>
        </a:stretch>
      </xdr:blipFill>
      <xdr:spPr bwMode="auto">
        <a:xfrm>
          <a:off x="4887806" y="519642"/>
          <a:ext cx="941494" cy="865928"/>
        </a:xfrm>
        <a:prstGeom prst="rect">
          <a:avLst/>
        </a:prstGeom>
        <a:noFill/>
      </xdr:spPr>
    </xdr:pic>
    <xdr:clientData/>
  </xdr:twoCellAnchor>
  <xdr:twoCellAnchor>
    <xdr:from>
      <xdr:col>13</xdr:col>
      <xdr:colOff>348194</xdr:colOff>
      <xdr:row>2</xdr:row>
      <xdr:rowOff>44450</xdr:rowOff>
    </xdr:from>
    <xdr:to>
      <xdr:col>15</xdr:col>
      <xdr:colOff>57151</xdr:colOff>
      <xdr:row>6</xdr:row>
      <xdr:rowOff>139929</xdr:rowOff>
    </xdr:to>
    <xdr:pic>
      <xdr:nvPicPr>
        <xdr:cNvPr id="6" name="Image 1" descr="Armoirievv">
          <a:extLst>
            <a:ext uri="{FF2B5EF4-FFF2-40B4-BE49-F238E27FC236}">
              <a16:creationId xmlns:a16="http://schemas.microsoft.com/office/drawing/2014/main" id="{00000000-0008-0000-8B00-000006000000}"/>
            </a:ext>
          </a:extLst>
        </xdr:cNvPr>
        <xdr:cNvPicPr>
          <a:picLocks noChangeAspect="1" noChangeArrowheads="1"/>
        </xdr:cNvPicPr>
      </xdr:nvPicPr>
      <xdr:blipFill>
        <a:blip xmlns:r="http://schemas.openxmlformats.org/officeDocument/2006/relationships" r:embed="rId1" cstate="print"/>
        <a:srcRect/>
        <a:stretch>
          <a:fillRect/>
        </a:stretch>
      </xdr:blipFill>
      <xdr:spPr bwMode="auto">
        <a:xfrm>
          <a:off x="10886654" y="425450"/>
          <a:ext cx="1011977" cy="1093699"/>
        </a:xfrm>
        <a:prstGeom prst="rect">
          <a:avLst/>
        </a:prstGeom>
        <a:noFill/>
        <a:ln w="9525" algn="ctr">
          <a:miter lim="800000"/>
          <a:headEnd/>
          <a:tailEnd/>
        </a:ln>
      </xdr:spPr>
    </xdr:pic>
    <xdr:clientData/>
  </xdr:twoCellAnchor>
  <xdr:twoCellAnchor editAs="oneCell">
    <xdr:from>
      <xdr:col>3</xdr:col>
      <xdr:colOff>110066</xdr:colOff>
      <xdr:row>2</xdr:row>
      <xdr:rowOff>138642</xdr:rowOff>
    </xdr:from>
    <xdr:to>
      <xdr:col>4</xdr:col>
      <xdr:colOff>495300</xdr:colOff>
      <xdr:row>6</xdr:row>
      <xdr:rowOff>6350</xdr:rowOff>
    </xdr:to>
    <xdr:pic>
      <xdr:nvPicPr>
        <xdr:cNvPr id="7" name="Image 6">
          <a:extLst>
            <a:ext uri="{FF2B5EF4-FFF2-40B4-BE49-F238E27FC236}">
              <a16:creationId xmlns:a16="http://schemas.microsoft.com/office/drawing/2014/main" id="{00000000-0008-0000-8B00-000007000000}"/>
            </a:ext>
          </a:extLst>
        </xdr:cNvPr>
        <xdr:cNvPicPr/>
      </xdr:nvPicPr>
      <xdr:blipFill>
        <a:blip xmlns:r="http://schemas.openxmlformats.org/officeDocument/2006/relationships" r:embed="rId2"/>
        <a:srcRect/>
        <a:stretch>
          <a:fillRect/>
        </a:stretch>
      </xdr:blipFill>
      <xdr:spPr bwMode="auto">
        <a:xfrm>
          <a:off x="4887806" y="519642"/>
          <a:ext cx="941494" cy="865928"/>
        </a:xfrm>
        <a:prstGeom prst="rect">
          <a:avLst/>
        </a:prstGeom>
        <a:noFill/>
      </xdr:spPr>
    </xdr:pic>
    <xdr:clientData/>
  </xdr:twoCellAnchor>
  <xdr:twoCellAnchor>
    <xdr:from>
      <xdr:col>13</xdr:col>
      <xdr:colOff>348194</xdr:colOff>
      <xdr:row>2</xdr:row>
      <xdr:rowOff>44450</xdr:rowOff>
    </xdr:from>
    <xdr:to>
      <xdr:col>15</xdr:col>
      <xdr:colOff>57151</xdr:colOff>
      <xdr:row>6</xdr:row>
      <xdr:rowOff>139929</xdr:rowOff>
    </xdr:to>
    <xdr:pic>
      <xdr:nvPicPr>
        <xdr:cNvPr id="8" name="Image 7" descr="Armoirievv">
          <a:extLst>
            <a:ext uri="{FF2B5EF4-FFF2-40B4-BE49-F238E27FC236}">
              <a16:creationId xmlns:a16="http://schemas.microsoft.com/office/drawing/2014/main" id="{00000000-0008-0000-8B00-000008000000}"/>
            </a:ext>
          </a:extLst>
        </xdr:cNvPr>
        <xdr:cNvPicPr>
          <a:picLocks noChangeAspect="1" noChangeArrowheads="1"/>
        </xdr:cNvPicPr>
      </xdr:nvPicPr>
      <xdr:blipFill>
        <a:blip xmlns:r="http://schemas.openxmlformats.org/officeDocument/2006/relationships" r:embed="rId1" cstate="print"/>
        <a:srcRect/>
        <a:stretch>
          <a:fillRect/>
        </a:stretch>
      </xdr:blipFill>
      <xdr:spPr bwMode="auto">
        <a:xfrm>
          <a:off x="10886654" y="425450"/>
          <a:ext cx="1011977" cy="1093699"/>
        </a:xfrm>
        <a:prstGeom prst="rect">
          <a:avLst/>
        </a:prstGeom>
        <a:noFill/>
        <a:ln w="9525" algn="ctr">
          <a:miter lim="800000"/>
          <a:headEnd/>
          <a:tailEnd/>
        </a:ln>
      </xdr:spPr>
    </xdr:pic>
    <xdr:clientData/>
  </xdr:twoCellAnchor>
  <xdr:twoCellAnchor editAs="oneCell">
    <xdr:from>
      <xdr:col>3</xdr:col>
      <xdr:colOff>110066</xdr:colOff>
      <xdr:row>2</xdr:row>
      <xdr:rowOff>138642</xdr:rowOff>
    </xdr:from>
    <xdr:to>
      <xdr:col>4</xdr:col>
      <xdr:colOff>495300</xdr:colOff>
      <xdr:row>6</xdr:row>
      <xdr:rowOff>6350</xdr:rowOff>
    </xdr:to>
    <xdr:pic>
      <xdr:nvPicPr>
        <xdr:cNvPr id="9" name="Image 8">
          <a:extLst>
            <a:ext uri="{FF2B5EF4-FFF2-40B4-BE49-F238E27FC236}">
              <a16:creationId xmlns:a16="http://schemas.microsoft.com/office/drawing/2014/main" id="{00000000-0008-0000-8B00-000009000000}"/>
            </a:ext>
          </a:extLst>
        </xdr:cNvPr>
        <xdr:cNvPicPr/>
      </xdr:nvPicPr>
      <xdr:blipFill>
        <a:blip xmlns:r="http://schemas.openxmlformats.org/officeDocument/2006/relationships" r:embed="rId2"/>
        <a:srcRect/>
        <a:stretch>
          <a:fillRect/>
        </a:stretch>
      </xdr:blipFill>
      <xdr:spPr bwMode="auto">
        <a:xfrm>
          <a:off x="4887806" y="519642"/>
          <a:ext cx="941494" cy="865928"/>
        </a:xfrm>
        <a:prstGeom prst="rect">
          <a:avLst/>
        </a:prstGeom>
        <a:noFill/>
      </xdr:spPr>
    </xdr:pic>
    <xdr:clientData/>
  </xdr:twoCellAnchor>
  <xdr:twoCellAnchor>
    <xdr:from>
      <xdr:col>13</xdr:col>
      <xdr:colOff>348194</xdr:colOff>
      <xdr:row>2</xdr:row>
      <xdr:rowOff>44450</xdr:rowOff>
    </xdr:from>
    <xdr:to>
      <xdr:col>15</xdr:col>
      <xdr:colOff>57151</xdr:colOff>
      <xdr:row>6</xdr:row>
      <xdr:rowOff>139929</xdr:rowOff>
    </xdr:to>
    <xdr:pic>
      <xdr:nvPicPr>
        <xdr:cNvPr id="10" name="Image 9" descr="Armoirievv">
          <a:extLst>
            <a:ext uri="{FF2B5EF4-FFF2-40B4-BE49-F238E27FC236}">
              <a16:creationId xmlns:a16="http://schemas.microsoft.com/office/drawing/2014/main" id="{00000000-0008-0000-8B00-00000A000000}"/>
            </a:ext>
          </a:extLst>
        </xdr:cNvPr>
        <xdr:cNvPicPr>
          <a:picLocks noChangeAspect="1" noChangeArrowheads="1"/>
        </xdr:cNvPicPr>
      </xdr:nvPicPr>
      <xdr:blipFill>
        <a:blip xmlns:r="http://schemas.openxmlformats.org/officeDocument/2006/relationships" r:embed="rId1" cstate="print"/>
        <a:srcRect/>
        <a:stretch>
          <a:fillRect/>
        </a:stretch>
      </xdr:blipFill>
      <xdr:spPr bwMode="auto">
        <a:xfrm>
          <a:off x="10886654" y="425450"/>
          <a:ext cx="1011977" cy="1093699"/>
        </a:xfrm>
        <a:prstGeom prst="rect">
          <a:avLst/>
        </a:prstGeom>
        <a:noFill/>
        <a:ln w="9525" algn="ctr">
          <a:miter lim="800000"/>
          <a:headEnd/>
          <a:tailEnd/>
        </a:ln>
      </xdr:spPr>
    </xdr:pic>
    <xdr:clientData/>
  </xdr:twoCellAnchor>
  <xdr:twoCellAnchor editAs="oneCell">
    <xdr:from>
      <xdr:col>3</xdr:col>
      <xdr:colOff>110066</xdr:colOff>
      <xdr:row>2</xdr:row>
      <xdr:rowOff>138642</xdr:rowOff>
    </xdr:from>
    <xdr:to>
      <xdr:col>4</xdr:col>
      <xdr:colOff>495300</xdr:colOff>
      <xdr:row>6</xdr:row>
      <xdr:rowOff>6350</xdr:rowOff>
    </xdr:to>
    <xdr:pic>
      <xdr:nvPicPr>
        <xdr:cNvPr id="11" name="Image 10">
          <a:extLst>
            <a:ext uri="{FF2B5EF4-FFF2-40B4-BE49-F238E27FC236}">
              <a16:creationId xmlns:a16="http://schemas.microsoft.com/office/drawing/2014/main" id="{00000000-0008-0000-8B00-00000B000000}"/>
            </a:ext>
          </a:extLst>
        </xdr:cNvPr>
        <xdr:cNvPicPr/>
      </xdr:nvPicPr>
      <xdr:blipFill>
        <a:blip xmlns:r="http://schemas.openxmlformats.org/officeDocument/2006/relationships" r:embed="rId2"/>
        <a:srcRect/>
        <a:stretch>
          <a:fillRect/>
        </a:stretch>
      </xdr:blipFill>
      <xdr:spPr bwMode="auto">
        <a:xfrm>
          <a:off x="4887806" y="519642"/>
          <a:ext cx="941494" cy="865928"/>
        </a:xfrm>
        <a:prstGeom prst="rect">
          <a:avLst/>
        </a:prstGeom>
        <a:noFill/>
      </xdr:spPr>
    </xdr:pic>
    <xdr:clientData/>
  </xdr:twoCellAnchor>
</xdr:wsDr>
</file>

<file path=xl/drawings/drawing141.xml><?xml version="1.0" encoding="utf-8"?>
<xdr:wsDr xmlns:xdr="http://schemas.openxmlformats.org/drawingml/2006/spreadsheetDrawing" xmlns:a="http://schemas.openxmlformats.org/drawingml/2006/main">
  <xdr:twoCellAnchor>
    <xdr:from>
      <xdr:col>13</xdr:col>
      <xdr:colOff>466576</xdr:colOff>
      <xdr:row>2</xdr:row>
      <xdr:rowOff>73025</xdr:rowOff>
    </xdr:from>
    <xdr:to>
      <xdr:col>14</xdr:col>
      <xdr:colOff>678243</xdr:colOff>
      <xdr:row>8</xdr:row>
      <xdr:rowOff>21166</xdr:rowOff>
    </xdr:to>
    <xdr:pic>
      <xdr:nvPicPr>
        <xdr:cNvPr id="2" name="Image 1" descr="Armoirievv">
          <a:extLst>
            <a:ext uri="{FF2B5EF4-FFF2-40B4-BE49-F238E27FC236}">
              <a16:creationId xmlns:a16="http://schemas.microsoft.com/office/drawing/2014/main" id="{00000000-0008-0000-8C00-000002000000}"/>
            </a:ext>
          </a:extLst>
        </xdr:cNvPr>
        <xdr:cNvPicPr>
          <a:picLocks noChangeAspect="1" noChangeArrowheads="1"/>
        </xdr:cNvPicPr>
      </xdr:nvPicPr>
      <xdr:blipFill>
        <a:blip xmlns:r="http://schemas.openxmlformats.org/officeDocument/2006/relationships" r:embed="rId1" cstate="print"/>
        <a:srcRect/>
        <a:stretch>
          <a:fillRect/>
        </a:stretch>
      </xdr:blipFill>
      <xdr:spPr bwMode="auto">
        <a:xfrm>
          <a:off x="13512016" y="454025"/>
          <a:ext cx="1004147" cy="1296881"/>
        </a:xfrm>
        <a:prstGeom prst="rect">
          <a:avLst/>
        </a:prstGeom>
        <a:noFill/>
        <a:ln w="9525" algn="ctr">
          <a:miter lim="800000"/>
          <a:headEnd/>
          <a:tailEnd/>
        </a:ln>
      </xdr:spPr>
    </xdr:pic>
    <xdr:clientData/>
  </xdr:twoCellAnchor>
  <xdr:twoCellAnchor editAs="oneCell">
    <xdr:from>
      <xdr:col>3</xdr:col>
      <xdr:colOff>110066</xdr:colOff>
      <xdr:row>2</xdr:row>
      <xdr:rowOff>138642</xdr:rowOff>
    </xdr:from>
    <xdr:to>
      <xdr:col>4</xdr:col>
      <xdr:colOff>259080</xdr:colOff>
      <xdr:row>7</xdr:row>
      <xdr:rowOff>82550</xdr:rowOff>
    </xdr:to>
    <xdr:pic>
      <xdr:nvPicPr>
        <xdr:cNvPr id="3" name="Image 2">
          <a:extLst>
            <a:ext uri="{FF2B5EF4-FFF2-40B4-BE49-F238E27FC236}">
              <a16:creationId xmlns:a16="http://schemas.microsoft.com/office/drawing/2014/main" id="{00000000-0008-0000-8C00-000003000000}"/>
            </a:ext>
          </a:extLst>
        </xdr:cNvPr>
        <xdr:cNvPicPr/>
      </xdr:nvPicPr>
      <xdr:blipFill>
        <a:blip xmlns:r="http://schemas.openxmlformats.org/officeDocument/2006/relationships" r:embed="rId2"/>
        <a:srcRect/>
        <a:stretch>
          <a:fillRect/>
        </a:stretch>
      </xdr:blipFill>
      <xdr:spPr bwMode="auto">
        <a:xfrm>
          <a:off x="5230706" y="519642"/>
          <a:ext cx="941494" cy="1117388"/>
        </a:xfrm>
        <a:prstGeom prst="rect">
          <a:avLst/>
        </a:prstGeom>
        <a:noFill/>
      </xdr:spPr>
    </xdr:pic>
    <xdr:clientData/>
  </xdr:twoCellAnchor>
  <xdr:twoCellAnchor>
    <xdr:from>
      <xdr:col>13</xdr:col>
      <xdr:colOff>466576</xdr:colOff>
      <xdr:row>2</xdr:row>
      <xdr:rowOff>73025</xdr:rowOff>
    </xdr:from>
    <xdr:to>
      <xdr:col>14</xdr:col>
      <xdr:colOff>678243</xdr:colOff>
      <xdr:row>8</xdr:row>
      <xdr:rowOff>21166</xdr:rowOff>
    </xdr:to>
    <xdr:pic>
      <xdr:nvPicPr>
        <xdr:cNvPr id="4" name="Image 3" descr="Armoirievv">
          <a:extLst>
            <a:ext uri="{FF2B5EF4-FFF2-40B4-BE49-F238E27FC236}">
              <a16:creationId xmlns:a16="http://schemas.microsoft.com/office/drawing/2014/main" id="{00000000-0008-0000-8C00-000004000000}"/>
            </a:ext>
          </a:extLst>
        </xdr:cNvPr>
        <xdr:cNvPicPr>
          <a:picLocks noChangeAspect="1" noChangeArrowheads="1"/>
        </xdr:cNvPicPr>
      </xdr:nvPicPr>
      <xdr:blipFill>
        <a:blip xmlns:r="http://schemas.openxmlformats.org/officeDocument/2006/relationships" r:embed="rId1" cstate="print"/>
        <a:srcRect/>
        <a:stretch>
          <a:fillRect/>
        </a:stretch>
      </xdr:blipFill>
      <xdr:spPr bwMode="auto">
        <a:xfrm>
          <a:off x="13512016" y="454025"/>
          <a:ext cx="1004147" cy="1296881"/>
        </a:xfrm>
        <a:prstGeom prst="rect">
          <a:avLst/>
        </a:prstGeom>
        <a:noFill/>
        <a:ln w="9525" algn="ctr">
          <a:miter lim="800000"/>
          <a:headEnd/>
          <a:tailEnd/>
        </a:ln>
      </xdr:spPr>
    </xdr:pic>
    <xdr:clientData/>
  </xdr:twoCellAnchor>
  <xdr:twoCellAnchor editAs="oneCell">
    <xdr:from>
      <xdr:col>3</xdr:col>
      <xdr:colOff>110066</xdr:colOff>
      <xdr:row>2</xdr:row>
      <xdr:rowOff>138642</xdr:rowOff>
    </xdr:from>
    <xdr:to>
      <xdr:col>4</xdr:col>
      <xdr:colOff>259080</xdr:colOff>
      <xdr:row>7</xdr:row>
      <xdr:rowOff>82550</xdr:rowOff>
    </xdr:to>
    <xdr:pic>
      <xdr:nvPicPr>
        <xdr:cNvPr id="5" name="Image 4">
          <a:extLst>
            <a:ext uri="{FF2B5EF4-FFF2-40B4-BE49-F238E27FC236}">
              <a16:creationId xmlns:a16="http://schemas.microsoft.com/office/drawing/2014/main" id="{00000000-0008-0000-8C00-000005000000}"/>
            </a:ext>
          </a:extLst>
        </xdr:cNvPr>
        <xdr:cNvPicPr/>
      </xdr:nvPicPr>
      <xdr:blipFill>
        <a:blip xmlns:r="http://schemas.openxmlformats.org/officeDocument/2006/relationships" r:embed="rId2"/>
        <a:srcRect/>
        <a:stretch>
          <a:fillRect/>
        </a:stretch>
      </xdr:blipFill>
      <xdr:spPr bwMode="auto">
        <a:xfrm>
          <a:off x="5230706" y="519642"/>
          <a:ext cx="941494" cy="1117388"/>
        </a:xfrm>
        <a:prstGeom prst="rect">
          <a:avLst/>
        </a:prstGeom>
        <a:noFill/>
      </xdr:spPr>
    </xdr:pic>
    <xdr:clientData/>
  </xdr:twoCellAnchor>
  <xdr:twoCellAnchor>
    <xdr:from>
      <xdr:col>13</xdr:col>
      <xdr:colOff>466576</xdr:colOff>
      <xdr:row>2</xdr:row>
      <xdr:rowOff>73025</xdr:rowOff>
    </xdr:from>
    <xdr:to>
      <xdr:col>14</xdr:col>
      <xdr:colOff>678243</xdr:colOff>
      <xdr:row>8</xdr:row>
      <xdr:rowOff>21166</xdr:rowOff>
    </xdr:to>
    <xdr:pic>
      <xdr:nvPicPr>
        <xdr:cNvPr id="6" name="Image 5" descr="Armoirievv">
          <a:extLst>
            <a:ext uri="{FF2B5EF4-FFF2-40B4-BE49-F238E27FC236}">
              <a16:creationId xmlns:a16="http://schemas.microsoft.com/office/drawing/2014/main" id="{00000000-0008-0000-8C00-000006000000}"/>
            </a:ext>
          </a:extLst>
        </xdr:cNvPr>
        <xdr:cNvPicPr>
          <a:picLocks noChangeAspect="1" noChangeArrowheads="1"/>
        </xdr:cNvPicPr>
      </xdr:nvPicPr>
      <xdr:blipFill>
        <a:blip xmlns:r="http://schemas.openxmlformats.org/officeDocument/2006/relationships" r:embed="rId1" cstate="print"/>
        <a:srcRect/>
        <a:stretch>
          <a:fillRect/>
        </a:stretch>
      </xdr:blipFill>
      <xdr:spPr bwMode="auto">
        <a:xfrm>
          <a:off x="13512016" y="454025"/>
          <a:ext cx="1004147" cy="1296881"/>
        </a:xfrm>
        <a:prstGeom prst="rect">
          <a:avLst/>
        </a:prstGeom>
        <a:noFill/>
        <a:ln w="9525" algn="ctr">
          <a:miter lim="800000"/>
          <a:headEnd/>
          <a:tailEnd/>
        </a:ln>
      </xdr:spPr>
    </xdr:pic>
    <xdr:clientData/>
  </xdr:twoCellAnchor>
  <xdr:twoCellAnchor editAs="oneCell">
    <xdr:from>
      <xdr:col>3</xdr:col>
      <xdr:colOff>110066</xdr:colOff>
      <xdr:row>2</xdr:row>
      <xdr:rowOff>138642</xdr:rowOff>
    </xdr:from>
    <xdr:to>
      <xdr:col>4</xdr:col>
      <xdr:colOff>259080</xdr:colOff>
      <xdr:row>7</xdr:row>
      <xdr:rowOff>82550</xdr:rowOff>
    </xdr:to>
    <xdr:pic>
      <xdr:nvPicPr>
        <xdr:cNvPr id="7" name="Image 6">
          <a:extLst>
            <a:ext uri="{FF2B5EF4-FFF2-40B4-BE49-F238E27FC236}">
              <a16:creationId xmlns:a16="http://schemas.microsoft.com/office/drawing/2014/main" id="{00000000-0008-0000-8C00-000007000000}"/>
            </a:ext>
          </a:extLst>
        </xdr:cNvPr>
        <xdr:cNvPicPr/>
      </xdr:nvPicPr>
      <xdr:blipFill>
        <a:blip xmlns:r="http://schemas.openxmlformats.org/officeDocument/2006/relationships" r:embed="rId2"/>
        <a:srcRect/>
        <a:stretch>
          <a:fillRect/>
        </a:stretch>
      </xdr:blipFill>
      <xdr:spPr bwMode="auto">
        <a:xfrm>
          <a:off x="5230706" y="519642"/>
          <a:ext cx="941494" cy="1117388"/>
        </a:xfrm>
        <a:prstGeom prst="rect">
          <a:avLst/>
        </a:prstGeom>
        <a:noFill/>
      </xdr:spPr>
    </xdr:pic>
    <xdr:clientData/>
  </xdr:twoCellAnchor>
  <xdr:twoCellAnchor>
    <xdr:from>
      <xdr:col>13</xdr:col>
      <xdr:colOff>466576</xdr:colOff>
      <xdr:row>2</xdr:row>
      <xdr:rowOff>73025</xdr:rowOff>
    </xdr:from>
    <xdr:to>
      <xdr:col>14</xdr:col>
      <xdr:colOff>678243</xdr:colOff>
      <xdr:row>8</xdr:row>
      <xdr:rowOff>21166</xdr:rowOff>
    </xdr:to>
    <xdr:pic>
      <xdr:nvPicPr>
        <xdr:cNvPr id="8" name="Image 7" descr="Armoirievv">
          <a:extLst>
            <a:ext uri="{FF2B5EF4-FFF2-40B4-BE49-F238E27FC236}">
              <a16:creationId xmlns:a16="http://schemas.microsoft.com/office/drawing/2014/main" id="{00000000-0008-0000-8C00-000008000000}"/>
            </a:ext>
          </a:extLst>
        </xdr:cNvPr>
        <xdr:cNvPicPr>
          <a:picLocks noChangeAspect="1" noChangeArrowheads="1"/>
        </xdr:cNvPicPr>
      </xdr:nvPicPr>
      <xdr:blipFill>
        <a:blip xmlns:r="http://schemas.openxmlformats.org/officeDocument/2006/relationships" r:embed="rId1" cstate="print"/>
        <a:srcRect/>
        <a:stretch>
          <a:fillRect/>
        </a:stretch>
      </xdr:blipFill>
      <xdr:spPr bwMode="auto">
        <a:xfrm>
          <a:off x="13512016" y="454025"/>
          <a:ext cx="1004147" cy="1296881"/>
        </a:xfrm>
        <a:prstGeom prst="rect">
          <a:avLst/>
        </a:prstGeom>
        <a:noFill/>
        <a:ln w="9525" algn="ctr">
          <a:miter lim="800000"/>
          <a:headEnd/>
          <a:tailEnd/>
        </a:ln>
      </xdr:spPr>
    </xdr:pic>
    <xdr:clientData/>
  </xdr:twoCellAnchor>
  <xdr:twoCellAnchor editAs="oneCell">
    <xdr:from>
      <xdr:col>3</xdr:col>
      <xdr:colOff>110066</xdr:colOff>
      <xdr:row>2</xdr:row>
      <xdr:rowOff>138642</xdr:rowOff>
    </xdr:from>
    <xdr:to>
      <xdr:col>4</xdr:col>
      <xdr:colOff>259080</xdr:colOff>
      <xdr:row>7</xdr:row>
      <xdr:rowOff>82550</xdr:rowOff>
    </xdr:to>
    <xdr:pic>
      <xdr:nvPicPr>
        <xdr:cNvPr id="9" name="Image 8">
          <a:extLst>
            <a:ext uri="{FF2B5EF4-FFF2-40B4-BE49-F238E27FC236}">
              <a16:creationId xmlns:a16="http://schemas.microsoft.com/office/drawing/2014/main" id="{00000000-0008-0000-8C00-000009000000}"/>
            </a:ext>
          </a:extLst>
        </xdr:cNvPr>
        <xdr:cNvPicPr/>
      </xdr:nvPicPr>
      <xdr:blipFill>
        <a:blip xmlns:r="http://schemas.openxmlformats.org/officeDocument/2006/relationships" r:embed="rId2"/>
        <a:srcRect/>
        <a:stretch>
          <a:fillRect/>
        </a:stretch>
      </xdr:blipFill>
      <xdr:spPr bwMode="auto">
        <a:xfrm>
          <a:off x="5230706" y="519642"/>
          <a:ext cx="941494" cy="1117388"/>
        </a:xfrm>
        <a:prstGeom prst="rect">
          <a:avLst/>
        </a:prstGeom>
        <a:noFill/>
      </xdr:spPr>
    </xdr:pic>
    <xdr:clientData/>
  </xdr:twoCellAnchor>
  <xdr:twoCellAnchor>
    <xdr:from>
      <xdr:col>13</xdr:col>
      <xdr:colOff>466576</xdr:colOff>
      <xdr:row>2</xdr:row>
      <xdr:rowOff>73025</xdr:rowOff>
    </xdr:from>
    <xdr:to>
      <xdr:col>14</xdr:col>
      <xdr:colOff>678243</xdr:colOff>
      <xdr:row>8</xdr:row>
      <xdr:rowOff>21166</xdr:rowOff>
    </xdr:to>
    <xdr:pic>
      <xdr:nvPicPr>
        <xdr:cNvPr id="10" name="Image 9" descr="Armoirievv">
          <a:extLst>
            <a:ext uri="{FF2B5EF4-FFF2-40B4-BE49-F238E27FC236}">
              <a16:creationId xmlns:a16="http://schemas.microsoft.com/office/drawing/2014/main" id="{00000000-0008-0000-8C00-00000A000000}"/>
            </a:ext>
          </a:extLst>
        </xdr:cNvPr>
        <xdr:cNvPicPr>
          <a:picLocks noChangeAspect="1" noChangeArrowheads="1"/>
        </xdr:cNvPicPr>
      </xdr:nvPicPr>
      <xdr:blipFill>
        <a:blip xmlns:r="http://schemas.openxmlformats.org/officeDocument/2006/relationships" r:embed="rId1" cstate="print"/>
        <a:srcRect/>
        <a:stretch>
          <a:fillRect/>
        </a:stretch>
      </xdr:blipFill>
      <xdr:spPr bwMode="auto">
        <a:xfrm>
          <a:off x="13512016" y="454025"/>
          <a:ext cx="1004147" cy="1296881"/>
        </a:xfrm>
        <a:prstGeom prst="rect">
          <a:avLst/>
        </a:prstGeom>
        <a:noFill/>
        <a:ln w="9525" algn="ctr">
          <a:miter lim="800000"/>
          <a:headEnd/>
          <a:tailEnd/>
        </a:ln>
      </xdr:spPr>
    </xdr:pic>
    <xdr:clientData/>
  </xdr:twoCellAnchor>
  <xdr:twoCellAnchor editAs="oneCell">
    <xdr:from>
      <xdr:col>3</xdr:col>
      <xdr:colOff>110066</xdr:colOff>
      <xdr:row>2</xdr:row>
      <xdr:rowOff>138642</xdr:rowOff>
    </xdr:from>
    <xdr:to>
      <xdr:col>4</xdr:col>
      <xdr:colOff>259080</xdr:colOff>
      <xdr:row>7</xdr:row>
      <xdr:rowOff>82550</xdr:rowOff>
    </xdr:to>
    <xdr:pic>
      <xdr:nvPicPr>
        <xdr:cNvPr id="11" name="Image 10">
          <a:extLst>
            <a:ext uri="{FF2B5EF4-FFF2-40B4-BE49-F238E27FC236}">
              <a16:creationId xmlns:a16="http://schemas.microsoft.com/office/drawing/2014/main" id="{00000000-0008-0000-8C00-00000B000000}"/>
            </a:ext>
          </a:extLst>
        </xdr:cNvPr>
        <xdr:cNvPicPr/>
      </xdr:nvPicPr>
      <xdr:blipFill>
        <a:blip xmlns:r="http://schemas.openxmlformats.org/officeDocument/2006/relationships" r:embed="rId2"/>
        <a:srcRect/>
        <a:stretch>
          <a:fillRect/>
        </a:stretch>
      </xdr:blipFill>
      <xdr:spPr bwMode="auto">
        <a:xfrm>
          <a:off x="5230706" y="519642"/>
          <a:ext cx="941494" cy="1117388"/>
        </a:xfrm>
        <a:prstGeom prst="rect">
          <a:avLst/>
        </a:prstGeom>
        <a:noFill/>
      </xdr:spPr>
    </xdr:pic>
    <xdr:clientData/>
  </xdr:twoCellAnchor>
  <xdr:twoCellAnchor>
    <xdr:from>
      <xdr:col>13</xdr:col>
      <xdr:colOff>466576</xdr:colOff>
      <xdr:row>2</xdr:row>
      <xdr:rowOff>73025</xdr:rowOff>
    </xdr:from>
    <xdr:to>
      <xdr:col>14</xdr:col>
      <xdr:colOff>678243</xdr:colOff>
      <xdr:row>8</xdr:row>
      <xdr:rowOff>21166</xdr:rowOff>
    </xdr:to>
    <xdr:pic>
      <xdr:nvPicPr>
        <xdr:cNvPr id="12" name="Image 11" descr="Armoirievv">
          <a:extLst>
            <a:ext uri="{FF2B5EF4-FFF2-40B4-BE49-F238E27FC236}">
              <a16:creationId xmlns:a16="http://schemas.microsoft.com/office/drawing/2014/main" id="{00000000-0008-0000-8C00-00000C000000}"/>
            </a:ext>
          </a:extLst>
        </xdr:cNvPr>
        <xdr:cNvPicPr>
          <a:picLocks noChangeAspect="1" noChangeArrowheads="1"/>
        </xdr:cNvPicPr>
      </xdr:nvPicPr>
      <xdr:blipFill>
        <a:blip xmlns:r="http://schemas.openxmlformats.org/officeDocument/2006/relationships" r:embed="rId1" cstate="print"/>
        <a:srcRect/>
        <a:stretch>
          <a:fillRect/>
        </a:stretch>
      </xdr:blipFill>
      <xdr:spPr bwMode="auto">
        <a:xfrm>
          <a:off x="13512016" y="454025"/>
          <a:ext cx="1004147" cy="1296881"/>
        </a:xfrm>
        <a:prstGeom prst="rect">
          <a:avLst/>
        </a:prstGeom>
        <a:noFill/>
        <a:ln w="9525" algn="ctr">
          <a:miter lim="800000"/>
          <a:headEnd/>
          <a:tailEnd/>
        </a:ln>
      </xdr:spPr>
    </xdr:pic>
    <xdr:clientData/>
  </xdr:twoCellAnchor>
  <xdr:twoCellAnchor editAs="oneCell">
    <xdr:from>
      <xdr:col>3</xdr:col>
      <xdr:colOff>110066</xdr:colOff>
      <xdr:row>2</xdr:row>
      <xdr:rowOff>138642</xdr:rowOff>
    </xdr:from>
    <xdr:to>
      <xdr:col>4</xdr:col>
      <xdr:colOff>259080</xdr:colOff>
      <xdr:row>7</xdr:row>
      <xdr:rowOff>82550</xdr:rowOff>
    </xdr:to>
    <xdr:pic>
      <xdr:nvPicPr>
        <xdr:cNvPr id="13" name="Image 12">
          <a:extLst>
            <a:ext uri="{FF2B5EF4-FFF2-40B4-BE49-F238E27FC236}">
              <a16:creationId xmlns:a16="http://schemas.microsoft.com/office/drawing/2014/main" id="{00000000-0008-0000-8C00-00000D000000}"/>
            </a:ext>
          </a:extLst>
        </xdr:cNvPr>
        <xdr:cNvPicPr/>
      </xdr:nvPicPr>
      <xdr:blipFill>
        <a:blip xmlns:r="http://schemas.openxmlformats.org/officeDocument/2006/relationships" r:embed="rId2"/>
        <a:srcRect/>
        <a:stretch>
          <a:fillRect/>
        </a:stretch>
      </xdr:blipFill>
      <xdr:spPr bwMode="auto">
        <a:xfrm>
          <a:off x="5230706" y="519642"/>
          <a:ext cx="941494" cy="1117388"/>
        </a:xfrm>
        <a:prstGeom prst="rect">
          <a:avLst/>
        </a:prstGeom>
        <a:noFill/>
      </xdr:spPr>
    </xdr:pic>
    <xdr:clientData/>
  </xdr:twoCellAnchor>
  <xdr:twoCellAnchor>
    <xdr:from>
      <xdr:col>13</xdr:col>
      <xdr:colOff>466576</xdr:colOff>
      <xdr:row>2</xdr:row>
      <xdr:rowOff>73025</xdr:rowOff>
    </xdr:from>
    <xdr:to>
      <xdr:col>14</xdr:col>
      <xdr:colOff>678243</xdr:colOff>
      <xdr:row>8</xdr:row>
      <xdr:rowOff>21166</xdr:rowOff>
    </xdr:to>
    <xdr:pic>
      <xdr:nvPicPr>
        <xdr:cNvPr id="14" name="Image 13" descr="Armoirievv">
          <a:extLst>
            <a:ext uri="{FF2B5EF4-FFF2-40B4-BE49-F238E27FC236}">
              <a16:creationId xmlns:a16="http://schemas.microsoft.com/office/drawing/2014/main" id="{00000000-0008-0000-8C00-00000E000000}"/>
            </a:ext>
          </a:extLst>
        </xdr:cNvPr>
        <xdr:cNvPicPr>
          <a:picLocks noChangeAspect="1" noChangeArrowheads="1"/>
        </xdr:cNvPicPr>
      </xdr:nvPicPr>
      <xdr:blipFill>
        <a:blip xmlns:r="http://schemas.openxmlformats.org/officeDocument/2006/relationships" r:embed="rId1" cstate="print"/>
        <a:srcRect/>
        <a:stretch>
          <a:fillRect/>
        </a:stretch>
      </xdr:blipFill>
      <xdr:spPr bwMode="auto">
        <a:xfrm>
          <a:off x="13512016" y="454025"/>
          <a:ext cx="1004147" cy="1296881"/>
        </a:xfrm>
        <a:prstGeom prst="rect">
          <a:avLst/>
        </a:prstGeom>
        <a:noFill/>
        <a:ln w="9525" algn="ctr">
          <a:miter lim="800000"/>
          <a:headEnd/>
          <a:tailEnd/>
        </a:ln>
      </xdr:spPr>
    </xdr:pic>
    <xdr:clientData/>
  </xdr:twoCellAnchor>
  <xdr:twoCellAnchor editAs="oneCell">
    <xdr:from>
      <xdr:col>3</xdr:col>
      <xdr:colOff>110066</xdr:colOff>
      <xdr:row>2</xdr:row>
      <xdr:rowOff>138642</xdr:rowOff>
    </xdr:from>
    <xdr:to>
      <xdr:col>4</xdr:col>
      <xdr:colOff>259080</xdr:colOff>
      <xdr:row>7</xdr:row>
      <xdr:rowOff>82550</xdr:rowOff>
    </xdr:to>
    <xdr:pic>
      <xdr:nvPicPr>
        <xdr:cNvPr id="15" name="Image 14">
          <a:extLst>
            <a:ext uri="{FF2B5EF4-FFF2-40B4-BE49-F238E27FC236}">
              <a16:creationId xmlns:a16="http://schemas.microsoft.com/office/drawing/2014/main" id="{00000000-0008-0000-8C00-00000F000000}"/>
            </a:ext>
          </a:extLst>
        </xdr:cNvPr>
        <xdr:cNvPicPr/>
      </xdr:nvPicPr>
      <xdr:blipFill>
        <a:blip xmlns:r="http://schemas.openxmlformats.org/officeDocument/2006/relationships" r:embed="rId2"/>
        <a:srcRect/>
        <a:stretch>
          <a:fillRect/>
        </a:stretch>
      </xdr:blipFill>
      <xdr:spPr bwMode="auto">
        <a:xfrm>
          <a:off x="5230706" y="519642"/>
          <a:ext cx="941494" cy="1117388"/>
        </a:xfrm>
        <a:prstGeom prst="rect">
          <a:avLst/>
        </a:prstGeom>
        <a:noFill/>
      </xdr:spPr>
    </xdr:pic>
    <xdr:clientData/>
  </xdr:twoCellAnchor>
  <xdr:twoCellAnchor>
    <xdr:from>
      <xdr:col>13</xdr:col>
      <xdr:colOff>466576</xdr:colOff>
      <xdr:row>2</xdr:row>
      <xdr:rowOff>73025</xdr:rowOff>
    </xdr:from>
    <xdr:to>
      <xdr:col>14</xdr:col>
      <xdr:colOff>678243</xdr:colOff>
      <xdr:row>8</xdr:row>
      <xdr:rowOff>21166</xdr:rowOff>
    </xdr:to>
    <xdr:pic>
      <xdr:nvPicPr>
        <xdr:cNvPr id="16" name="Image 15" descr="Armoirievv">
          <a:extLst>
            <a:ext uri="{FF2B5EF4-FFF2-40B4-BE49-F238E27FC236}">
              <a16:creationId xmlns:a16="http://schemas.microsoft.com/office/drawing/2014/main" id="{00000000-0008-0000-8C00-000010000000}"/>
            </a:ext>
          </a:extLst>
        </xdr:cNvPr>
        <xdr:cNvPicPr>
          <a:picLocks noChangeAspect="1" noChangeArrowheads="1"/>
        </xdr:cNvPicPr>
      </xdr:nvPicPr>
      <xdr:blipFill>
        <a:blip xmlns:r="http://schemas.openxmlformats.org/officeDocument/2006/relationships" r:embed="rId1" cstate="print"/>
        <a:srcRect/>
        <a:stretch>
          <a:fillRect/>
        </a:stretch>
      </xdr:blipFill>
      <xdr:spPr bwMode="auto">
        <a:xfrm>
          <a:off x="13512016" y="454025"/>
          <a:ext cx="1004147" cy="1296881"/>
        </a:xfrm>
        <a:prstGeom prst="rect">
          <a:avLst/>
        </a:prstGeom>
        <a:noFill/>
        <a:ln w="9525" algn="ctr">
          <a:miter lim="800000"/>
          <a:headEnd/>
          <a:tailEnd/>
        </a:ln>
      </xdr:spPr>
    </xdr:pic>
    <xdr:clientData/>
  </xdr:twoCellAnchor>
  <xdr:twoCellAnchor editAs="oneCell">
    <xdr:from>
      <xdr:col>3</xdr:col>
      <xdr:colOff>110066</xdr:colOff>
      <xdr:row>2</xdr:row>
      <xdr:rowOff>138642</xdr:rowOff>
    </xdr:from>
    <xdr:to>
      <xdr:col>4</xdr:col>
      <xdr:colOff>259080</xdr:colOff>
      <xdr:row>7</xdr:row>
      <xdr:rowOff>82550</xdr:rowOff>
    </xdr:to>
    <xdr:pic>
      <xdr:nvPicPr>
        <xdr:cNvPr id="17" name="Image 16">
          <a:extLst>
            <a:ext uri="{FF2B5EF4-FFF2-40B4-BE49-F238E27FC236}">
              <a16:creationId xmlns:a16="http://schemas.microsoft.com/office/drawing/2014/main" id="{00000000-0008-0000-8C00-000011000000}"/>
            </a:ext>
          </a:extLst>
        </xdr:cNvPr>
        <xdr:cNvPicPr/>
      </xdr:nvPicPr>
      <xdr:blipFill>
        <a:blip xmlns:r="http://schemas.openxmlformats.org/officeDocument/2006/relationships" r:embed="rId2"/>
        <a:srcRect/>
        <a:stretch>
          <a:fillRect/>
        </a:stretch>
      </xdr:blipFill>
      <xdr:spPr bwMode="auto">
        <a:xfrm>
          <a:off x="5230706" y="519642"/>
          <a:ext cx="941494" cy="1117388"/>
        </a:xfrm>
        <a:prstGeom prst="rect">
          <a:avLst/>
        </a:prstGeom>
        <a:noFill/>
      </xdr:spPr>
    </xdr:pic>
    <xdr:clientData/>
  </xdr:twoCellAnchor>
  <xdr:twoCellAnchor>
    <xdr:from>
      <xdr:col>13</xdr:col>
      <xdr:colOff>466576</xdr:colOff>
      <xdr:row>2</xdr:row>
      <xdr:rowOff>73025</xdr:rowOff>
    </xdr:from>
    <xdr:to>
      <xdr:col>14</xdr:col>
      <xdr:colOff>678243</xdr:colOff>
      <xdr:row>8</xdr:row>
      <xdr:rowOff>21166</xdr:rowOff>
    </xdr:to>
    <xdr:pic>
      <xdr:nvPicPr>
        <xdr:cNvPr id="18" name="Image 17" descr="Armoirievv">
          <a:extLst>
            <a:ext uri="{FF2B5EF4-FFF2-40B4-BE49-F238E27FC236}">
              <a16:creationId xmlns:a16="http://schemas.microsoft.com/office/drawing/2014/main" id="{00000000-0008-0000-8C00-000012000000}"/>
            </a:ext>
          </a:extLst>
        </xdr:cNvPr>
        <xdr:cNvPicPr>
          <a:picLocks noChangeAspect="1" noChangeArrowheads="1"/>
        </xdr:cNvPicPr>
      </xdr:nvPicPr>
      <xdr:blipFill>
        <a:blip xmlns:r="http://schemas.openxmlformats.org/officeDocument/2006/relationships" r:embed="rId1" cstate="print"/>
        <a:srcRect/>
        <a:stretch>
          <a:fillRect/>
        </a:stretch>
      </xdr:blipFill>
      <xdr:spPr bwMode="auto">
        <a:xfrm>
          <a:off x="13512016" y="454025"/>
          <a:ext cx="1004147" cy="1296881"/>
        </a:xfrm>
        <a:prstGeom prst="rect">
          <a:avLst/>
        </a:prstGeom>
        <a:noFill/>
        <a:ln w="9525" algn="ctr">
          <a:miter lim="800000"/>
          <a:headEnd/>
          <a:tailEnd/>
        </a:ln>
      </xdr:spPr>
    </xdr:pic>
    <xdr:clientData/>
  </xdr:twoCellAnchor>
  <xdr:twoCellAnchor editAs="oneCell">
    <xdr:from>
      <xdr:col>3</xdr:col>
      <xdr:colOff>110066</xdr:colOff>
      <xdr:row>2</xdr:row>
      <xdr:rowOff>138642</xdr:rowOff>
    </xdr:from>
    <xdr:to>
      <xdr:col>4</xdr:col>
      <xdr:colOff>259080</xdr:colOff>
      <xdr:row>7</xdr:row>
      <xdr:rowOff>82550</xdr:rowOff>
    </xdr:to>
    <xdr:pic>
      <xdr:nvPicPr>
        <xdr:cNvPr id="19" name="Image 18">
          <a:extLst>
            <a:ext uri="{FF2B5EF4-FFF2-40B4-BE49-F238E27FC236}">
              <a16:creationId xmlns:a16="http://schemas.microsoft.com/office/drawing/2014/main" id="{00000000-0008-0000-8C00-000013000000}"/>
            </a:ext>
          </a:extLst>
        </xdr:cNvPr>
        <xdr:cNvPicPr/>
      </xdr:nvPicPr>
      <xdr:blipFill>
        <a:blip xmlns:r="http://schemas.openxmlformats.org/officeDocument/2006/relationships" r:embed="rId2"/>
        <a:srcRect/>
        <a:stretch>
          <a:fillRect/>
        </a:stretch>
      </xdr:blipFill>
      <xdr:spPr bwMode="auto">
        <a:xfrm>
          <a:off x="5230706" y="519642"/>
          <a:ext cx="941494" cy="1117388"/>
        </a:xfrm>
        <a:prstGeom prst="rect">
          <a:avLst/>
        </a:prstGeom>
        <a:noFill/>
      </xdr:spPr>
    </xdr:pic>
    <xdr:clientData/>
  </xdr:twoCellAnchor>
  <xdr:twoCellAnchor>
    <xdr:from>
      <xdr:col>13</xdr:col>
      <xdr:colOff>466576</xdr:colOff>
      <xdr:row>2</xdr:row>
      <xdr:rowOff>73025</xdr:rowOff>
    </xdr:from>
    <xdr:to>
      <xdr:col>14</xdr:col>
      <xdr:colOff>678243</xdr:colOff>
      <xdr:row>8</xdr:row>
      <xdr:rowOff>21166</xdr:rowOff>
    </xdr:to>
    <xdr:pic>
      <xdr:nvPicPr>
        <xdr:cNvPr id="20" name="Image 19" descr="Armoirievv">
          <a:extLst>
            <a:ext uri="{FF2B5EF4-FFF2-40B4-BE49-F238E27FC236}">
              <a16:creationId xmlns:a16="http://schemas.microsoft.com/office/drawing/2014/main" id="{00000000-0008-0000-8C00-000014000000}"/>
            </a:ext>
          </a:extLst>
        </xdr:cNvPr>
        <xdr:cNvPicPr>
          <a:picLocks noChangeAspect="1" noChangeArrowheads="1"/>
        </xdr:cNvPicPr>
      </xdr:nvPicPr>
      <xdr:blipFill>
        <a:blip xmlns:r="http://schemas.openxmlformats.org/officeDocument/2006/relationships" r:embed="rId1" cstate="print"/>
        <a:srcRect/>
        <a:stretch>
          <a:fillRect/>
        </a:stretch>
      </xdr:blipFill>
      <xdr:spPr bwMode="auto">
        <a:xfrm>
          <a:off x="13512016" y="454025"/>
          <a:ext cx="1004147" cy="1296881"/>
        </a:xfrm>
        <a:prstGeom prst="rect">
          <a:avLst/>
        </a:prstGeom>
        <a:noFill/>
        <a:ln w="9525" algn="ctr">
          <a:miter lim="800000"/>
          <a:headEnd/>
          <a:tailEnd/>
        </a:ln>
      </xdr:spPr>
    </xdr:pic>
    <xdr:clientData/>
  </xdr:twoCellAnchor>
  <xdr:twoCellAnchor editAs="oneCell">
    <xdr:from>
      <xdr:col>3</xdr:col>
      <xdr:colOff>110066</xdr:colOff>
      <xdr:row>2</xdr:row>
      <xdr:rowOff>138642</xdr:rowOff>
    </xdr:from>
    <xdr:to>
      <xdr:col>4</xdr:col>
      <xdr:colOff>259080</xdr:colOff>
      <xdr:row>7</xdr:row>
      <xdr:rowOff>82550</xdr:rowOff>
    </xdr:to>
    <xdr:pic>
      <xdr:nvPicPr>
        <xdr:cNvPr id="21" name="Image 20">
          <a:extLst>
            <a:ext uri="{FF2B5EF4-FFF2-40B4-BE49-F238E27FC236}">
              <a16:creationId xmlns:a16="http://schemas.microsoft.com/office/drawing/2014/main" id="{00000000-0008-0000-8C00-000015000000}"/>
            </a:ext>
          </a:extLst>
        </xdr:cNvPr>
        <xdr:cNvPicPr/>
      </xdr:nvPicPr>
      <xdr:blipFill>
        <a:blip xmlns:r="http://schemas.openxmlformats.org/officeDocument/2006/relationships" r:embed="rId2"/>
        <a:srcRect/>
        <a:stretch>
          <a:fillRect/>
        </a:stretch>
      </xdr:blipFill>
      <xdr:spPr bwMode="auto">
        <a:xfrm>
          <a:off x="5230706" y="519642"/>
          <a:ext cx="941494" cy="1117388"/>
        </a:xfrm>
        <a:prstGeom prst="rect">
          <a:avLst/>
        </a:prstGeom>
        <a:noFill/>
      </xdr:spPr>
    </xdr:pic>
    <xdr:clientData/>
  </xdr:twoCellAnchor>
  <xdr:twoCellAnchor>
    <xdr:from>
      <xdr:col>13</xdr:col>
      <xdr:colOff>466576</xdr:colOff>
      <xdr:row>2</xdr:row>
      <xdr:rowOff>73025</xdr:rowOff>
    </xdr:from>
    <xdr:to>
      <xdr:col>14</xdr:col>
      <xdr:colOff>678243</xdr:colOff>
      <xdr:row>8</xdr:row>
      <xdr:rowOff>21166</xdr:rowOff>
    </xdr:to>
    <xdr:pic>
      <xdr:nvPicPr>
        <xdr:cNvPr id="22" name="Image 21" descr="Armoirievv">
          <a:extLst>
            <a:ext uri="{FF2B5EF4-FFF2-40B4-BE49-F238E27FC236}">
              <a16:creationId xmlns:a16="http://schemas.microsoft.com/office/drawing/2014/main" id="{00000000-0008-0000-8C00-000016000000}"/>
            </a:ext>
          </a:extLst>
        </xdr:cNvPr>
        <xdr:cNvPicPr>
          <a:picLocks noChangeAspect="1" noChangeArrowheads="1"/>
        </xdr:cNvPicPr>
      </xdr:nvPicPr>
      <xdr:blipFill>
        <a:blip xmlns:r="http://schemas.openxmlformats.org/officeDocument/2006/relationships" r:embed="rId1" cstate="print"/>
        <a:srcRect/>
        <a:stretch>
          <a:fillRect/>
        </a:stretch>
      </xdr:blipFill>
      <xdr:spPr bwMode="auto">
        <a:xfrm>
          <a:off x="13512016" y="454025"/>
          <a:ext cx="1004147" cy="1296881"/>
        </a:xfrm>
        <a:prstGeom prst="rect">
          <a:avLst/>
        </a:prstGeom>
        <a:noFill/>
        <a:ln w="9525" algn="ctr">
          <a:miter lim="800000"/>
          <a:headEnd/>
          <a:tailEnd/>
        </a:ln>
      </xdr:spPr>
    </xdr:pic>
    <xdr:clientData/>
  </xdr:twoCellAnchor>
  <xdr:twoCellAnchor editAs="oneCell">
    <xdr:from>
      <xdr:col>3</xdr:col>
      <xdr:colOff>110066</xdr:colOff>
      <xdr:row>2</xdr:row>
      <xdr:rowOff>138642</xdr:rowOff>
    </xdr:from>
    <xdr:to>
      <xdr:col>4</xdr:col>
      <xdr:colOff>259080</xdr:colOff>
      <xdr:row>7</xdr:row>
      <xdr:rowOff>82550</xdr:rowOff>
    </xdr:to>
    <xdr:pic>
      <xdr:nvPicPr>
        <xdr:cNvPr id="23" name="Image 22">
          <a:extLst>
            <a:ext uri="{FF2B5EF4-FFF2-40B4-BE49-F238E27FC236}">
              <a16:creationId xmlns:a16="http://schemas.microsoft.com/office/drawing/2014/main" id="{00000000-0008-0000-8C00-000017000000}"/>
            </a:ext>
          </a:extLst>
        </xdr:cNvPr>
        <xdr:cNvPicPr/>
      </xdr:nvPicPr>
      <xdr:blipFill>
        <a:blip xmlns:r="http://schemas.openxmlformats.org/officeDocument/2006/relationships" r:embed="rId2"/>
        <a:srcRect/>
        <a:stretch>
          <a:fillRect/>
        </a:stretch>
      </xdr:blipFill>
      <xdr:spPr bwMode="auto">
        <a:xfrm>
          <a:off x="5230706" y="519642"/>
          <a:ext cx="941494" cy="1117388"/>
        </a:xfrm>
        <a:prstGeom prst="rect">
          <a:avLst/>
        </a:prstGeom>
        <a:noFill/>
      </xdr:spPr>
    </xdr:pic>
    <xdr:clientData/>
  </xdr:twoCellAnchor>
  <xdr:twoCellAnchor>
    <xdr:from>
      <xdr:col>13</xdr:col>
      <xdr:colOff>466576</xdr:colOff>
      <xdr:row>2</xdr:row>
      <xdr:rowOff>73025</xdr:rowOff>
    </xdr:from>
    <xdr:to>
      <xdr:col>14</xdr:col>
      <xdr:colOff>678243</xdr:colOff>
      <xdr:row>8</xdr:row>
      <xdr:rowOff>21166</xdr:rowOff>
    </xdr:to>
    <xdr:pic>
      <xdr:nvPicPr>
        <xdr:cNvPr id="24" name="Image 23" descr="Armoirievv">
          <a:extLst>
            <a:ext uri="{FF2B5EF4-FFF2-40B4-BE49-F238E27FC236}">
              <a16:creationId xmlns:a16="http://schemas.microsoft.com/office/drawing/2014/main" id="{00000000-0008-0000-8C00-000018000000}"/>
            </a:ext>
          </a:extLst>
        </xdr:cNvPr>
        <xdr:cNvPicPr>
          <a:picLocks noChangeAspect="1" noChangeArrowheads="1"/>
        </xdr:cNvPicPr>
      </xdr:nvPicPr>
      <xdr:blipFill>
        <a:blip xmlns:r="http://schemas.openxmlformats.org/officeDocument/2006/relationships" r:embed="rId1" cstate="print"/>
        <a:srcRect/>
        <a:stretch>
          <a:fillRect/>
        </a:stretch>
      </xdr:blipFill>
      <xdr:spPr bwMode="auto">
        <a:xfrm>
          <a:off x="13512016" y="454025"/>
          <a:ext cx="1004147" cy="1296881"/>
        </a:xfrm>
        <a:prstGeom prst="rect">
          <a:avLst/>
        </a:prstGeom>
        <a:noFill/>
        <a:ln w="9525" algn="ctr">
          <a:miter lim="800000"/>
          <a:headEnd/>
          <a:tailEnd/>
        </a:ln>
      </xdr:spPr>
    </xdr:pic>
    <xdr:clientData/>
  </xdr:twoCellAnchor>
  <xdr:twoCellAnchor editAs="oneCell">
    <xdr:from>
      <xdr:col>3</xdr:col>
      <xdr:colOff>110066</xdr:colOff>
      <xdr:row>2</xdr:row>
      <xdr:rowOff>138642</xdr:rowOff>
    </xdr:from>
    <xdr:to>
      <xdr:col>4</xdr:col>
      <xdr:colOff>259080</xdr:colOff>
      <xdr:row>7</xdr:row>
      <xdr:rowOff>82550</xdr:rowOff>
    </xdr:to>
    <xdr:pic>
      <xdr:nvPicPr>
        <xdr:cNvPr id="25" name="Image 24">
          <a:extLst>
            <a:ext uri="{FF2B5EF4-FFF2-40B4-BE49-F238E27FC236}">
              <a16:creationId xmlns:a16="http://schemas.microsoft.com/office/drawing/2014/main" id="{00000000-0008-0000-8C00-000019000000}"/>
            </a:ext>
          </a:extLst>
        </xdr:cNvPr>
        <xdr:cNvPicPr/>
      </xdr:nvPicPr>
      <xdr:blipFill>
        <a:blip xmlns:r="http://schemas.openxmlformats.org/officeDocument/2006/relationships" r:embed="rId2"/>
        <a:srcRect/>
        <a:stretch>
          <a:fillRect/>
        </a:stretch>
      </xdr:blipFill>
      <xdr:spPr bwMode="auto">
        <a:xfrm>
          <a:off x="5230706" y="519642"/>
          <a:ext cx="941494" cy="1117388"/>
        </a:xfrm>
        <a:prstGeom prst="rect">
          <a:avLst/>
        </a:prstGeom>
        <a:noFill/>
      </xdr:spPr>
    </xdr:pic>
    <xdr:clientData/>
  </xdr:twoCellAnchor>
  <xdr:twoCellAnchor>
    <xdr:from>
      <xdr:col>13</xdr:col>
      <xdr:colOff>466576</xdr:colOff>
      <xdr:row>2</xdr:row>
      <xdr:rowOff>73025</xdr:rowOff>
    </xdr:from>
    <xdr:to>
      <xdr:col>14</xdr:col>
      <xdr:colOff>678243</xdr:colOff>
      <xdr:row>8</xdr:row>
      <xdr:rowOff>21166</xdr:rowOff>
    </xdr:to>
    <xdr:pic>
      <xdr:nvPicPr>
        <xdr:cNvPr id="26" name="Image 25" descr="Armoirievv">
          <a:extLst>
            <a:ext uri="{FF2B5EF4-FFF2-40B4-BE49-F238E27FC236}">
              <a16:creationId xmlns:a16="http://schemas.microsoft.com/office/drawing/2014/main" id="{00000000-0008-0000-8C00-00001A000000}"/>
            </a:ext>
          </a:extLst>
        </xdr:cNvPr>
        <xdr:cNvPicPr>
          <a:picLocks noChangeAspect="1" noChangeArrowheads="1"/>
        </xdr:cNvPicPr>
      </xdr:nvPicPr>
      <xdr:blipFill>
        <a:blip xmlns:r="http://schemas.openxmlformats.org/officeDocument/2006/relationships" r:embed="rId1" cstate="print"/>
        <a:srcRect/>
        <a:stretch>
          <a:fillRect/>
        </a:stretch>
      </xdr:blipFill>
      <xdr:spPr bwMode="auto">
        <a:xfrm>
          <a:off x="13512016" y="454025"/>
          <a:ext cx="1004147" cy="1296881"/>
        </a:xfrm>
        <a:prstGeom prst="rect">
          <a:avLst/>
        </a:prstGeom>
        <a:noFill/>
        <a:ln w="9525" algn="ctr">
          <a:miter lim="800000"/>
          <a:headEnd/>
          <a:tailEnd/>
        </a:ln>
      </xdr:spPr>
    </xdr:pic>
    <xdr:clientData/>
  </xdr:twoCellAnchor>
  <xdr:twoCellAnchor editAs="oneCell">
    <xdr:from>
      <xdr:col>3</xdr:col>
      <xdr:colOff>110066</xdr:colOff>
      <xdr:row>2</xdr:row>
      <xdr:rowOff>138642</xdr:rowOff>
    </xdr:from>
    <xdr:to>
      <xdr:col>4</xdr:col>
      <xdr:colOff>259080</xdr:colOff>
      <xdr:row>7</xdr:row>
      <xdr:rowOff>82550</xdr:rowOff>
    </xdr:to>
    <xdr:pic>
      <xdr:nvPicPr>
        <xdr:cNvPr id="27" name="Image 26">
          <a:extLst>
            <a:ext uri="{FF2B5EF4-FFF2-40B4-BE49-F238E27FC236}">
              <a16:creationId xmlns:a16="http://schemas.microsoft.com/office/drawing/2014/main" id="{00000000-0008-0000-8C00-00001B000000}"/>
            </a:ext>
          </a:extLst>
        </xdr:cNvPr>
        <xdr:cNvPicPr/>
      </xdr:nvPicPr>
      <xdr:blipFill>
        <a:blip xmlns:r="http://schemas.openxmlformats.org/officeDocument/2006/relationships" r:embed="rId2"/>
        <a:srcRect/>
        <a:stretch>
          <a:fillRect/>
        </a:stretch>
      </xdr:blipFill>
      <xdr:spPr bwMode="auto">
        <a:xfrm>
          <a:off x="5230706" y="519642"/>
          <a:ext cx="941494" cy="1117388"/>
        </a:xfrm>
        <a:prstGeom prst="rect">
          <a:avLst/>
        </a:prstGeom>
        <a:noFill/>
      </xdr:spPr>
    </xdr:pic>
    <xdr:clientData/>
  </xdr:twoCellAnchor>
  <xdr:twoCellAnchor>
    <xdr:from>
      <xdr:col>13</xdr:col>
      <xdr:colOff>466576</xdr:colOff>
      <xdr:row>2</xdr:row>
      <xdr:rowOff>73025</xdr:rowOff>
    </xdr:from>
    <xdr:to>
      <xdr:col>14</xdr:col>
      <xdr:colOff>678243</xdr:colOff>
      <xdr:row>8</xdr:row>
      <xdr:rowOff>21166</xdr:rowOff>
    </xdr:to>
    <xdr:pic>
      <xdr:nvPicPr>
        <xdr:cNvPr id="28" name="Image 27" descr="Armoirievv">
          <a:extLst>
            <a:ext uri="{FF2B5EF4-FFF2-40B4-BE49-F238E27FC236}">
              <a16:creationId xmlns:a16="http://schemas.microsoft.com/office/drawing/2014/main" id="{00000000-0008-0000-8C00-00001C000000}"/>
            </a:ext>
          </a:extLst>
        </xdr:cNvPr>
        <xdr:cNvPicPr>
          <a:picLocks noChangeAspect="1" noChangeArrowheads="1"/>
        </xdr:cNvPicPr>
      </xdr:nvPicPr>
      <xdr:blipFill>
        <a:blip xmlns:r="http://schemas.openxmlformats.org/officeDocument/2006/relationships" r:embed="rId1" cstate="print"/>
        <a:srcRect/>
        <a:stretch>
          <a:fillRect/>
        </a:stretch>
      </xdr:blipFill>
      <xdr:spPr bwMode="auto">
        <a:xfrm>
          <a:off x="13512016" y="454025"/>
          <a:ext cx="1004147" cy="1296881"/>
        </a:xfrm>
        <a:prstGeom prst="rect">
          <a:avLst/>
        </a:prstGeom>
        <a:noFill/>
        <a:ln w="9525" algn="ctr">
          <a:miter lim="800000"/>
          <a:headEnd/>
          <a:tailEnd/>
        </a:ln>
      </xdr:spPr>
    </xdr:pic>
    <xdr:clientData/>
  </xdr:twoCellAnchor>
  <xdr:twoCellAnchor editAs="oneCell">
    <xdr:from>
      <xdr:col>3</xdr:col>
      <xdr:colOff>110066</xdr:colOff>
      <xdr:row>2</xdr:row>
      <xdr:rowOff>138642</xdr:rowOff>
    </xdr:from>
    <xdr:to>
      <xdr:col>4</xdr:col>
      <xdr:colOff>259080</xdr:colOff>
      <xdr:row>7</xdr:row>
      <xdr:rowOff>82550</xdr:rowOff>
    </xdr:to>
    <xdr:pic>
      <xdr:nvPicPr>
        <xdr:cNvPr id="29" name="Image 28">
          <a:extLst>
            <a:ext uri="{FF2B5EF4-FFF2-40B4-BE49-F238E27FC236}">
              <a16:creationId xmlns:a16="http://schemas.microsoft.com/office/drawing/2014/main" id="{00000000-0008-0000-8C00-00001D000000}"/>
            </a:ext>
          </a:extLst>
        </xdr:cNvPr>
        <xdr:cNvPicPr/>
      </xdr:nvPicPr>
      <xdr:blipFill>
        <a:blip xmlns:r="http://schemas.openxmlformats.org/officeDocument/2006/relationships" r:embed="rId2"/>
        <a:srcRect/>
        <a:stretch>
          <a:fillRect/>
        </a:stretch>
      </xdr:blipFill>
      <xdr:spPr bwMode="auto">
        <a:xfrm>
          <a:off x="5230706" y="519642"/>
          <a:ext cx="941494" cy="1117388"/>
        </a:xfrm>
        <a:prstGeom prst="rect">
          <a:avLst/>
        </a:prstGeom>
        <a:noFill/>
      </xdr:spPr>
    </xdr:pic>
    <xdr:clientData/>
  </xdr:twoCellAnchor>
</xdr:wsDr>
</file>

<file path=xl/drawings/drawing142.xml><?xml version="1.0" encoding="utf-8"?>
<xdr:wsDr xmlns:xdr="http://schemas.openxmlformats.org/drawingml/2006/spreadsheetDrawing" xmlns:a="http://schemas.openxmlformats.org/drawingml/2006/main">
  <xdr:twoCellAnchor>
    <xdr:from>
      <xdr:col>13</xdr:col>
      <xdr:colOff>348194</xdr:colOff>
      <xdr:row>2</xdr:row>
      <xdr:rowOff>44450</xdr:rowOff>
    </xdr:from>
    <xdr:to>
      <xdr:col>15</xdr:col>
      <xdr:colOff>57151</xdr:colOff>
      <xdr:row>6</xdr:row>
      <xdr:rowOff>139929</xdr:rowOff>
    </xdr:to>
    <xdr:pic>
      <xdr:nvPicPr>
        <xdr:cNvPr id="2" name="Image 1" descr="Armoirievv">
          <a:extLst>
            <a:ext uri="{FF2B5EF4-FFF2-40B4-BE49-F238E27FC236}">
              <a16:creationId xmlns:a16="http://schemas.microsoft.com/office/drawing/2014/main" id="{00000000-0008-0000-8D00-000002000000}"/>
            </a:ext>
          </a:extLst>
        </xdr:cNvPr>
        <xdr:cNvPicPr>
          <a:picLocks noChangeAspect="1" noChangeArrowheads="1"/>
        </xdr:cNvPicPr>
      </xdr:nvPicPr>
      <xdr:blipFill>
        <a:blip xmlns:r="http://schemas.openxmlformats.org/officeDocument/2006/relationships" r:embed="rId1" cstate="print"/>
        <a:srcRect/>
        <a:stretch>
          <a:fillRect/>
        </a:stretch>
      </xdr:blipFill>
      <xdr:spPr bwMode="auto">
        <a:xfrm>
          <a:off x="10886654" y="425450"/>
          <a:ext cx="1011977" cy="1093699"/>
        </a:xfrm>
        <a:prstGeom prst="rect">
          <a:avLst/>
        </a:prstGeom>
        <a:noFill/>
        <a:ln w="9525" algn="ctr">
          <a:miter lim="800000"/>
          <a:headEnd/>
          <a:tailEnd/>
        </a:ln>
      </xdr:spPr>
    </xdr:pic>
    <xdr:clientData/>
  </xdr:twoCellAnchor>
  <xdr:twoCellAnchor editAs="oneCell">
    <xdr:from>
      <xdr:col>3</xdr:col>
      <xdr:colOff>110066</xdr:colOff>
      <xdr:row>2</xdr:row>
      <xdr:rowOff>138642</xdr:rowOff>
    </xdr:from>
    <xdr:to>
      <xdr:col>4</xdr:col>
      <xdr:colOff>495300</xdr:colOff>
      <xdr:row>6</xdr:row>
      <xdr:rowOff>6350</xdr:rowOff>
    </xdr:to>
    <xdr:pic>
      <xdr:nvPicPr>
        <xdr:cNvPr id="3" name="Image 2">
          <a:extLst>
            <a:ext uri="{FF2B5EF4-FFF2-40B4-BE49-F238E27FC236}">
              <a16:creationId xmlns:a16="http://schemas.microsoft.com/office/drawing/2014/main" id="{00000000-0008-0000-8D00-000003000000}"/>
            </a:ext>
          </a:extLst>
        </xdr:cNvPr>
        <xdr:cNvPicPr/>
      </xdr:nvPicPr>
      <xdr:blipFill>
        <a:blip xmlns:r="http://schemas.openxmlformats.org/officeDocument/2006/relationships" r:embed="rId2"/>
        <a:srcRect/>
        <a:stretch>
          <a:fillRect/>
        </a:stretch>
      </xdr:blipFill>
      <xdr:spPr bwMode="auto">
        <a:xfrm>
          <a:off x="4887806" y="519642"/>
          <a:ext cx="941494" cy="865928"/>
        </a:xfrm>
        <a:prstGeom prst="rect">
          <a:avLst/>
        </a:prstGeom>
        <a:noFill/>
      </xdr:spPr>
    </xdr:pic>
    <xdr:clientData/>
  </xdr:twoCellAnchor>
  <xdr:twoCellAnchor>
    <xdr:from>
      <xdr:col>13</xdr:col>
      <xdr:colOff>348194</xdr:colOff>
      <xdr:row>2</xdr:row>
      <xdr:rowOff>44450</xdr:rowOff>
    </xdr:from>
    <xdr:to>
      <xdr:col>15</xdr:col>
      <xdr:colOff>57151</xdr:colOff>
      <xdr:row>6</xdr:row>
      <xdr:rowOff>139929</xdr:rowOff>
    </xdr:to>
    <xdr:pic>
      <xdr:nvPicPr>
        <xdr:cNvPr id="4" name="Image 3" descr="Armoirievv">
          <a:extLst>
            <a:ext uri="{FF2B5EF4-FFF2-40B4-BE49-F238E27FC236}">
              <a16:creationId xmlns:a16="http://schemas.microsoft.com/office/drawing/2014/main" id="{00000000-0008-0000-8D00-000004000000}"/>
            </a:ext>
          </a:extLst>
        </xdr:cNvPr>
        <xdr:cNvPicPr>
          <a:picLocks noChangeAspect="1" noChangeArrowheads="1"/>
        </xdr:cNvPicPr>
      </xdr:nvPicPr>
      <xdr:blipFill>
        <a:blip xmlns:r="http://schemas.openxmlformats.org/officeDocument/2006/relationships" r:embed="rId1" cstate="print"/>
        <a:srcRect/>
        <a:stretch>
          <a:fillRect/>
        </a:stretch>
      </xdr:blipFill>
      <xdr:spPr bwMode="auto">
        <a:xfrm>
          <a:off x="10886654" y="425450"/>
          <a:ext cx="1011977" cy="1093699"/>
        </a:xfrm>
        <a:prstGeom prst="rect">
          <a:avLst/>
        </a:prstGeom>
        <a:noFill/>
        <a:ln w="9525" algn="ctr">
          <a:miter lim="800000"/>
          <a:headEnd/>
          <a:tailEnd/>
        </a:ln>
      </xdr:spPr>
    </xdr:pic>
    <xdr:clientData/>
  </xdr:twoCellAnchor>
  <xdr:twoCellAnchor editAs="oneCell">
    <xdr:from>
      <xdr:col>3</xdr:col>
      <xdr:colOff>110066</xdr:colOff>
      <xdr:row>2</xdr:row>
      <xdr:rowOff>138642</xdr:rowOff>
    </xdr:from>
    <xdr:to>
      <xdr:col>4</xdr:col>
      <xdr:colOff>495300</xdr:colOff>
      <xdr:row>6</xdr:row>
      <xdr:rowOff>6350</xdr:rowOff>
    </xdr:to>
    <xdr:pic>
      <xdr:nvPicPr>
        <xdr:cNvPr id="5" name="Image 4">
          <a:extLst>
            <a:ext uri="{FF2B5EF4-FFF2-40B4-BE49-F238E27FC236}">
              <a16:creationId xmlns:a16="http://schemas.microsoft.com/office/drawing/2014/main" id="{00000000-0008-0000-8D00-000005000000}"/>
            </a:ext>
          </a:extLst>
        </xdr:cNvPr>
        <xdr:cNvPicPr/>
      </xdr:nvPicPr>
      <xdr:blipFill>
        <a:blip xmlns:r="http://schemas.openxmlformats.org/officeDocument/2006/relationships" r:embed="rId2"/>
        <a:srcRect/>
        <a:stretch>
          <a:fillRect/>
        </a:stretch>
      </xdr:blipFill>
      <xdr:spPr bwMode="auto">
        <a:xfrm>
          <a:off x="4887806" y="519642"/>
          <a:ext cx="941494" cy="865928"/>
        </a:xfrm>
        <a:prstGeom prst="rect">
          <a:avLst/>
        </a:prstGeom>
        <a:noFill/>
      </xdr:spPr>
    </xdr:pic>
    <xdr:clientData/>
  </xdr:twoCellAnchor>
  <xdr:twoCellAnchor>
    <xdr:from>
      <xdr:col>13</xdr:col>
      <xdr:colOff>348194</xdr:colOff>
      <xdr:row>2</xdr:row>
      <xdr:rowOff>44450</xdr:rowOff>
    </xdr:from>
    <xdr:to>
      <xdr:col>15</xdr:col>
      <xdr:colOff>57151</xdr:colOff>
      <xdr:row>6</xdr:row>
      <xdr:rowOff>139929</xdr:rowOff>
    </xdr:to>
    <xdr:pic>
      <xdr:nvPicPr>
        <xdr:cNvPr id="6" name="Image 1" descr="Armoirievv">
          <a:extLst>
            <a:ext uri="{FF2B5EF4-FFF2-40B4-BE49-F238E27FC236}">
              <a16:creationId xmlns:a16="http://schemas.microsoft.com/office/drawing/2014/main" id="{00000000-0008-0000-8D00-000006000000}"/>
            </a:ext>
          </a:extLst>
        </xdr:cNvPr>
        <xdr:cNvPicPr>
          <a:picLocks noChangeAspect="1" noChangeArrowheads="1"/>
        </xdr:cNvPicPr>
      </xdr:nvPicPr>
      <xdr:blipFill>
        <a:blip xmlns:r="http://schemas.openxmlformats.org/officeDocument/2006/relationships" r:embed="rId1" cstate="print"/>
        <a:srcRect/>
        <a:stretch>
          <a:fillRect/>
        </a:stretch>
      </xdr:blipFill>
      <xdr:spPr bwMode="auto">
        <a:xfrm>
          <a:off x="10886654" y="425450"/>
          <a:ext cx="1011977" cy="1093699"/>
        </a:xfrm>
        <a:prstGeom prst="rect">
          <a:avLst/>
        </a:prstGeom>
        <a:noFill/>
        <a:ln w="9525" algn="ctr">
          <a:miter lim="800000"/>
          <a:headEnd/>
          <a:tailEnd/>
        </a:ln>
      </xdr:spPr>
    </xdr:pic>
    <xdr:clientData/>
  </xdr:twoCellAnchor>
  <xdr:twoCellAnchor editAs="oneCell">
    <xdr:from>
      <xdr:col>3</xdr:col>
      <xdr:colOff>110066</xdr:colOff>
      <xdr:row>2</xdr:row>
      <xdr:rowOff>138642</xdr:rowOff>
    </xdr:from>
    <xdr:to>
      <xdr:col>4</xdr:col>
      <xdr:colOff>495300</xdr:colOff>
      <xdr:row>6</xdr:row>
      <xdr:rowOff>6350</xdr:rowOff>
    </xdr:to>
    <xdr:pic>
      <xdr:nvPicPr>
        <xdr:cNvPr id="7" name="Image 6">
          <a:extLst>
            <a:ext uri="{FF2B5EF4-FFF2-40B4-BE49-F238E27FC236}">
              <a16:creationId xmlns:a16="http://schemas.microsoft.com/office/drawing/2014/main" id="{00000000-0008-0000-8D00-000007000000}"/>
            </a:ext>
          </a:extLst>
        </xdr:cNvPr>
        <xdr:cNvPicPr/>
      </xdr:nvPicPr>
      <xdr:blipFill>
        <a:blip xmlns:r="http://schemas.openxmlformats.org/officeDocument/2006/relationships" r:embed="rId2"/>
        <a:srcRect/>
        <a:stretch>
          <a:fillRect/>
        </a:stretch>
      </xdr:blipFill>
      <xdr:spPr bwMode="auto">
        <a:xfrm>
          <a:off x="4887806" y="519642"/>
          <a:ext cx="941494" cy="865928"/>
        </a:xfrm>
        <a:prstGeom prst="rect">
          <a:avLst/>
        </a:prstGeom>
        <a:noFill/>
      </xdr:spPr>
    </xdr:pic>
    <xdr:clientData/>
  </xdr:twoCellAnchor>
  <xdr:twoCellAnchor>
    <xdr:from>
      <xdr:col>13</xdr:col>
      <xdr:colOff>348194</xdr:colOff>
      <xdr:row>2</xdr:row>
      <xdr:rowOff>44450</xdr:rowOff>
    </xdr:from>
    <xdr:to>
      <xdr:col>15</xdr:col>
      <xdr:colOff>57151</xdr:colOff>
      <xdr:row>6</xdr:row>
      <xdr:rowOff>139929</xdr:rowOff>
    </xdr:to>
    <xdr:pic>
      <xdr:nvPicPr>
        <xdr:cNvPr id="8" name="Image 7" descr="Armoirievv">
          <a:extLst>
            <a:ext uri="{FF2B5EF4-FFF2-40B4-BE49-F238E27FC236}">
              <a16:creationId xmlns:a16="http://schemas.microsoft.com/office/drawing/2014/main" id="{00000000-0008-0000-8D00-000008000000}"/>
            </a:ext>
          </a:extLst>
        </xdr:cNvPr>
        <xdr:cNvPicPr>
          <a:picLocks noChangeAspect="1" noChangeArrowheads="1"/>
        </xdr:cNvPicPr>
      </xdr:nvPicPr>
      <xdr:blipFill>
        <a:blip xmlns:r="http://schemas.openxmlformats.org/officeDocument/2006/relationships" r:embed="rId1" cstate="print"/>
        <a:srcRect/>
        <a:stretch>
          <a:fillRect/>
        </a:stretch>
      </xdr:blipFill>
      <xdr:spPr bwMode="auto">
        <a:xfrm>
          <a:off x="10886654" y="425450"/>
          <a:ext cx="1011977" cy="1093699"/>
        </a:xfrm>
        <a:prstGeom prst="rect">
          <a:avLst/>
        </a:prstGeom>
        <a:noFill/>
        <a:ln w="9525" algn="ctr">
          <a:miter lim="800000"/>
          <a:headEnd/>
          <a:tailEnd/>
        </a:ln>
      </xdr:spPr>
    </xdr:pic>
    <xdr:clientData/>
  </xdr:twoCellAnchor>
  <xdr:twoCellAnchor editAs="oneCell">
    <xdr:from>
      <xdr:col>3</xdr:col>
      <xdr:colOff>110066</xdr:colOff>
      <xdr:row>2</xdr:row>
      <xdr:rowOff>138642</xdr:rowOff>
    </xdr:from>
    <xdr:to>
      <xdr:col>4</xdr:col>
      <xdr:colOff>495300</xdr:colOff>
      <xdr:row>6</xdr:row>
      <xdr:rowOff>6350</xdr:rowOff>
    </xdr:to>
    <xdr:pic>
      <xdr:nvPicPr>
        <xdr:cNvPr id="9" name="Image 8">
          <a:extLst>
            <a:ext uri="{FF2B5EF4-FFF2-40B4-BE49-F238E27FC236}">
              <a16:creationId xmlns:a16="http://schemas.microsoft.com/office/drawing/2014/main" id="{00000000-0008-0000-8D00-000009000000}"/>
            </a:ext>
          </a:extLst>
        </xdr:cNvPr>
        <xdr:cNvPicPr/>
      </xdr:nvPicPr>
      <xdr:blipFill>
        <a:blip xmlns:r="http://schemas.openxmlformats.org/officeDocument/2006/relationships" r:embed="rId2"/>
        <a:srcRect/>
        <a:stretch>
          <a:fillRect/>
        </a:stretch>
      </xdr:blipFill>
      <xdr:spPr bwMode="auto">
        <a:xfrm>
          <a:off x="4887806" y="519642"/>
          <a:ext cx="941494" cy="865928"/>
        </a:xfrm>
        <a:prstGeom prst="rect">
          <a:avLst/>
        </a:prstGeom>
        <a:noFill/>
      </xdr:spPr>
    </xdr:pic>
    <xdr:clientData/>
  </xdr:twoCellAnchor>
  <xdr:twoCellAnchor>
    <xdr:from>
      <xdr:col>13</xdr:col>
      <xdr:colOff>348194</xdr:colOff>
      <xdr:row>2</xdr:row>
      <xdr:rowOff>44450</xdr:rowOff>
    </xdr:from>
    <xdr:to>
      <xdr:col>15</xdr:col>
      <xdr:colOff>57151</xdr:colOff>
      <xdr:row>6</xdr:row>
      <xdr:rowOff>139929</xdr:rowOff>
    </xdr:to>
    <xdr:pic>
      <xdr:nvPicPr>
        <xdr:cNvPr id="10" name="Image 9" descr="Armoirievv">
          <a:extLst>
            <a:ext uri="{FF2B5EF4-FFF2-40B4-BE49-F238E27FC236}">
              <a16:creationId xmlns:a16="http://schemas.microsoft.com/office/drawing/2014/main" id="{00000000-0008-0000-8D00-00000A000000}"/>
            </a:ext>
          </a:extLst>
        </xdr:cNvPr>
        <xdr:cNvPicPr>
          <a:picLocks noChangeAspect="1" noChangeArrowheads="1"/>
        </xdr:cNvPicPr>
      </xdr:nvPicPr>
      <xdr:blipFill>
        <a:blip xmlns:r="http://schemas.openxmlformats.org/officeDocument/2006/relationships" r:embed="rId1" cstate="print"/>
        <a:srcRect/>
        <a:stretch>
          <a:fillRect/>
        </a:stretch>
      </xdr:blipFill>
      <xdr:spPr bwMode="auto">
        <a:xfrm>
          <a:off x="10886654" y="425450"/>
          <a:ext cx="1011977" cy="1093699"/>
        </a:xfrm>
        <a:prstGeom prst="rect">
          <a:avLst/>
        </a:prstGeom>
        <a:noFill/>
        <a:ln w="9525" algn="ctr">
          <a:miter lim="800000"/>
          <a:headEnd/>
          <a:tailEnd/>
        </a:ln>
      </xdr:spPr>
    </xdr:pic>
    <xdr:clientData/>
  </xdr:twoCellAnchor>
  <xdr:twoCellAnchor editAs="oneCell">
    <xdr:from>
      <xdr:col>3</xdr:col>
      <xdr:colOff>110066</xdr:colOff>
      <xdr:row>2</xdr:row>
      <xdr:rowOff>138642</xdr:rowOff>
    </xdr:from>
    <xdr:to>
      <xdr:col>4</xdr:col>
      <xdr:colOff>495300</xdr:colOff>
      <xdr:row>6</xdr:row>
      <xdr:rowOff>6350</xdr:rowOff>
    </xdr:to>
    <xdr:pic>
      <xdr:nvPicPr>
        <xdr:cNvPr id="11" name="Image 10">
          <a:extLst>
            <a:ext uri="{FF2B5EF4-FFF2-40B4-BE49-F238E27FC236}">
              <a16:creationId xmlns:a16="http://schemas.microsoft.com/office/drawing/2014/main" id="{00000000-0008-0000-8D00-00000B000000}"/>
            </a:ext>
          </a:extLst>
        </xdr:cNvPr>
        <xdr:cNvPicPr/>
      </xdr:nvPicPr>
      <xdr:blipFill>
        <a:blip xmlns:r="http://schemas.openxmlformats.org/officeDocument/2006/relationships" r:embed="rId2"/>
        <a:srcRect/>
        <a:stretch>
          <a:fillRect/>
        </a:stretch>
      </xdr:blipFill>
      <xdr:spPr bwMode="auto">
        <a:xfrm>
          <a:off x="4887806" y="519642"/>
          <a:ext cx="941494" cy="865928"/>
        </a:xfrm>
        <a:prstGeom prst="rect">
          <a:avLst/>
        </a:prstGeom>
        <a:noFill/>
      </xdr:spPr>
    </xdr:pic>
    <xdr:clientData/>
  </xdr:twoCellAnchor>
</xdr:wsDr>
</file>

<file path=xl/drawings/drawing143.xml><?xml version="1.0" encoding="utf-8"?>
<xdr:wsDr xmlns:xdr="http://schemas.openxmlformats.org/drawingml/2006/spreadsheetDrawing" xmlns:a="http://schemas.openxmlformats.org/drawingml/2006/main">
  <xdr:twoCellAnchor>
    <xdr:from>
      <xdr:col>13</xdr:col>
      <xdr:colOff>466576</xdr:colOff>
      <xdr:row>2</xdr:row>
      <xdr:rowOff>73025</xdr:rowOff>
    </xdr:from>
    <xdr:to>
      <xdr:col>14</xdr:col>
      <xdr:colOff>678243</xdr:colOff>
      <xdr:row>8</xdr:row>
      <xdr:rowOff>21166</xdr:rowOff>
    </xdr:to>
    <xdr:pic>
      <xdr:nvPicPr>
        <xdr:cNvPr id="2" name="Image 1" descr="Armoirievv">
          <a:extLst>
            <a:ext uri="{FF2B5EF4-FFF2-40B4-BE49-F238E27FC236}">
              <a16:creationId xmlns:a16="http://schemas.microsoft.com/office/drawing/2014/main" id="{00000000-0008-0000-8E00-000002000000}"/>
            </a:ext>
          </a:extLst>
        </xdr:cNvPr>
        <xdr:cNvPicPr>
          <a:picLocks noChangeAspect="1" noChangeArrowheads="1"/>
        </xdr:cNvPicPr>
      </xdr:nvPicPr>
      <xdr:blipFill>
        <a:blip xmlns:r="http://schemas.openxmlformats.org/officeDocument/2006/relationships" r:embed="rId1" cstate="print"/>
        <a:srcRect/>
        <a:stretch>
          <a:fillRect/>
        </a:stretch>
      </xdr:blipFill>
      <xdr:spPr bwMode="auto">
        <a:xfrm>
          <a:off x="13512016" y="454025"/>
          <a:ext cx="1004147" cy="1296881"/>
        </a:xfrm>
        <a:prstGeom prst="rect">
          <a:avLst/>
        </a:prstGeom>
        <a:noFill/>
        <a:ln w="9525" algn="ctr">
          <a:miter lim="800000"/>
          <a:headEnd/>
          <a:tailEnd/>
        </a:ln>
      </xdr:spPr>
    </xdr:pic>
    <xdr:clientData/>
  </xdr:twoCellAnchor>
  <xdr:twoCellAnchor editAs="oneCell">
    <xdr:from>
      <xdr:col>3</xdr:col>
      <xdr:colOff>110066</xdr:colOff>
      <xdr:row>2</xdr:row>
      <xdr:rowOff>138642</xdr:rowOff>
    </xdr:from>
    <xdr:to>
      <xdr:col>4</xdr:col>
      <xdr:colOff>259080</xdr:colOff>
      <xdr:row>7</xdr:row>
      <xdr:rowOff>82550</xdr:rowOff>
    </xdr:to>
    <xdr:pic>
      <xdr:nvPicPr>
        <xdr:cNvPr id="3" name="Image 2">
          <a:extLst>
            <a:ext uri="{FF2B5EF4-FFF2-40B4-BE49-F238E27FC236}">
              <a16:creationId xmlns:a16="http://schemas.microsoft.com/office/drawing/2014/main" id="{00000000-0008-0000-8E00-000003000000}"/>
            </a:ext>
          </a:extLst>
        </xdr:cNvPr>
        <xdr:cNvPicPr/>
      </xdr:nvPicPr>
      <xdr:blipFill>
        <a:blip xmlns:r="http://schemas.openxmlformats.org/officeDocument/2006/relationships" r:embed="rId2"/>
        <a:srcRect/>
        <a:stretch>
          <a:fillRect/>
        </a:stretch>
      </xdr:blipFill>
      <xdr:spPr bwMode="auto">
        <a:xfrm>
          <a:off x="5230706" y="519642"/>
          <a:ext cx="941494" cy="1117388"/>
        </a:xfrm>
        <a:prstGeom prst="rect">
          <a:avLst/>
        </a:prstGeom>
        <a:noFill/>
      </xdr:spPr>
    </xdr:pic>
    <xdr:clientData/>
  </xdr:twoCellAnchor>
  <xdr:twoCellAnchor>
    <xdr:from>
      <xdr:col>13</xdr:col>
      <xdr:colOff>466576</xdr:colOff>
      <xdr:row>2</xdr:row>
      <xdr:rowOff>73025</xdr:rowOff>
    </xdr:from>
    <xdr:to>
      <xdr:col>14</xdr:col>
      <xdr:colOff>678243</xdr:colOff>
      <xdr:row>8</xdr:row>
      <xdr:rowOff>21166</xdr:rowOff>
    </xdr:to>
    <xdr:pic>
      <xdr:nvPicPr>
        <xdr:cNvPr id="4" name="Image 3" descr="Armoirievv">
          <a:extLst>
            <a:ext uri="{FF2B5EF4-FFF2-40B4-BE49-F238E27FC236}">
              <a16:creationId xmlns:a16="http://schemas.microsoft.com/office/drawing/2014/main" id="{00000000-0008-0000-8E00-000004000000}"/>
            </a:ext>
          </a:extLst>
        </xdr:cNvPr>
        <xdr:cNvPicPr>
          <a:picLocks noChangeAspect="1" noChangeArrowheads="1"/>
        </xdr:cNvPicPr>
      </xdr:nvPicPr>
      <xdr:blipFill>
        <a:blip xmlns:r="http://schemas.openxmlformats.org/officeDocument/2006/relationships" r:embed="rId1" cstate="print"/>
        <a:srcRect/>
        <a:stretch>
          <a:fillRect/>
        </a:stretch>
      </xdr:blipFill>
      <xdr:spPr bwMode="auto">
        <a:xfrm>
          <a:off x="13512016" y="454025"/>
          <a:ext cx="1004147" cy="1296881"/>
        </a:xfrm>
        <a:prstGeom prst="rect">
          <a:avLst/>
        </a:prstGeom>
        <a:noFill/>
        <a:ln w="9525" algn="ctr">
          <a:miter lim="800000"/>
          <a:headEnd/>
          <a:tailEnd/>
        </a:ln>
      </xdr:spPr>
    </xdr:pic>
    <xdr:clientData/>
  </xdr:twoCellAnchor>
  <xdr:twoCellAnchor editAs="oneCell">
    <xdr:from>
      <xdr:col>3</xdr:col>
      <xdr:colOff>110066</xdr:colOff>
      <xdr:row>2</xdr:row>
      <xdr:rowOff>138642</xdr:rowOff>
    </xdr:from>
    <xdr:to>
      <xdr:col>4</xdr:col>
      <xdr:colOff>259080</xdr:colOff>
      <xdr:row>7</xdr:row>
      <xdr:rowOff>82550</xdr:rowOff>
    </xdr:to>
    <xdr:pic>
      <xdr:nvPicPr>
        <xdr:cNvPr id="5" name="Image 4">
          <a:extLst>
            <a:ext uri="{FF2B5EF4-FFF2-40B4-BE49-F238E27FC236}">
              <a16:creationId xmlns:a16="http://schemas.microsoft.com/office/drawing/2014/main" id="{00000000-0008-0000-8E00-000005000000}"/>
            </a:ext>
          </a:extLst>
        </xdr:cNvPr>
        <xdr:cNvPicPr/>
      </xdr:nvPicPr>
      <xdr:blipFill>
        <a:blip xmlns:r="http://schemas.openxmlformats.org/officeDocument/2006/relationships" r:embed="rId2"/>
        <a:srcRect/>
        <a:stretch>
          <a:fillRect/>
        </a:stretch>
      </xdr:blipFill>
      <xdr:spPr bwMode="auto">
        <a:xfrm>
          <a:off x="5230706" y="519642"/>
          <a:ext cx="941494" cy="1117388"/>
        </a:xfrm>
        <a:prstGeom prst="rect">
          <a:avLst/>
        </a:prstGeom>
        <a:noFill/>
      </xdr:spPr>
    </xdr:pic>
    <xdr:clientData/>
  </xdr:twoCellAnchor>
  <xdr:twoCellAnchor>
    <xdr:from>
      <xdr:col>13</xdr:col>
      <xdr:colOff>466576</xdr:colOff>
      <xdr:row>2</xdr:row>
      <xdr:rowOff>73025</xdr:rowOff>
    </xdr:from>
    <xdr:to>
      <xdr:col>14</xdr:col>
      <xdr:colOff>678243</xdr:colOff>
      <xdr:row>8</xdr:row>
      <xdr:rowOff>21166</xdr:rowOff>
    </xdr:to>
    <xdr:pic>
      <xdr:nvPicPr>
        <xdr:cNvPr id="6" name="Image 5" descr="Armoirievv">
          <a:extLst>
            <a:ext uri="{FF2B5EF4-FFF2-40B4-BE49-F238E27FC236}">
              <a16:creationId xmlns:a16="http://schemas.microsoft.com/office/drawing/2014/main" id="{00000000-0008-0000-8E00-000006000000}"/>
            </a:ext>
          </a:extLst>
        </xdr:cNvPr>
        <xdr:cNvPicPr>
          <a:picLocks noChangeAspect="1" noChangeArrowheads="1"/>
        </xdr:cNvPicPr>
      </xdr:nvPicPr>
      <xdr:blipFill>
        <a:blip xmlns:r="http://schemas.openxmlformats.org/officeDocument/2006/relationships" r:embed="rId1" cstate="print"/>
        <a:srcRect/>
        <a:stretch>
          <a:fillRect/>
        </a:stretch>
      </xdr:blipFill>
      <xdr:spPr bwMode="auto">
        <a:xfrm>
          <a:off x="13512016" y="454025"/>
          <a:ext cx="1004147" cy="1296881"/>
        </a:xfrm>
        <a:prstGeom prst="rect">
          <a:avLst/>
        </a:prstGeom>
        <a:noFill/>
        <a:ln w="9525" algn="ctr">
          <a:miter lim="800000"/>
          <a:headEnd/>
          <a:tailEnd/>
        </a:ln>
      </xdr:spPr>
    </xdr:pic>
    <xdr:clientData/>
  </xdr:twoCellAnchor>
  <xdr:twoCellAnchor editAs="oneCell">
    <xdr:from>
      <xdr:col>3</xdr:col>
      <xdr:colOff>110066</xdr:colOff>
      <xdr:row>2</xdr:row>
      <xdr:rowOff>138642</xdr:rowOff>
    </xdr:from>
    <xdr:to>
      <xdr:col>4</xdr:col>
      <xdr:colOff>259080</xdr:colOff>
      <xdr:row>7</xdr:row>
      <xdr:rowOff>82550</xdr:rowOff>
    </xdr:to>
    <xdr:pic>
      <xdr:nvPicPr>
        <xdr:cNvPr id="7" name="Image 6">
          <a:extLst>
            <a:ext uri="{FF2B5EF4-FFF2-40B4-BE49-F238E27FC236}">
              <a16:creationId xmlns:a16="http://schemas.microsoft.com/office/drawing/2014/main" id="{00000000-0008-0000-8E00-000007000000}"/>
            </a:ext>
          </a:extLst>
        </xdr:cNvPr>
        <xdr:cNvPicPr/>
      </xdr:nvPicPr>
      <xdr:blipFill>
        <a:blip xmlns:r="http://schemas.openxmlformats.org/officeDocument/2006/relationships" r:embed="rId2"/>
        <a:srcRect/>
        <a:stretch>
          <a:fillRect/>
        </a:stretch>
      </xdr:blipFill>
      <xdr:spPr bwMode="auto">
        <a:xfrm>
          <a:off x="5230706" y="519642"/>
          <a:ext cx="941494" cy="1117388"/>
        </a:xfrm>
        <a:prstGeom prst="rect">
          <a:avLst/>
        </a:prstGeom>
        <a:noFill/>
      </xdr:spPr>
    </xdr:pic>
    <xdr:clientData/>
  </xdr:twoCellAnchor>
  <xdr:twoCellAnchor>
    <xdr:from>
      <xdr:col>13</xdr:col>
      <xdr:colOff>466576</xdr:colOff>
      <xdr:row>2</xdr:row>
      <xdr:rowOff>73025</xdr:rowOff>
    </xdr:from>
    <xdr:to>
      <xdr:col>14</xdr:col>
      <xdr:colOff>678243</xdr:colOff>
      <xdr:row>8</xdr:row>
      <xdr:rowOff>21166</xdr:rowOff>
    </xdr:to>
    <xdr:pic>
      <xdr:nvPicPr>
        <xdr:cNvPr id="8" name="Image 7" descr="Armoirievv">
          <a:extLst>
            <a:ext uri="{FF2B5EF4-FFF2-40B4-BE49-F238E27FC236}">
              <a16:creationId xmlns:a16="http://schemas.microsoft.com/office/drawing/2014/main" id="{00000000-0008-0000-8E00-000008000000}"/>
            </a:ext>
          </a:extLst>
        </xdr:cNvPr>
        <xdr:cNvPicPr>
          <a:picLocks noChangeAspect="1" noChangeArrowheads="1"/>
        </xdr:cNvPicPr>
      </xdr:nvPicPr>
      <xdr:blipFill>
        <a:blip xmlns:r="http://schemas.openxmlformats.org/officeDocument/2006/relationships" r:embed="rId1" cstate="print"/>
        <a:srcRect/>
        <a:stretch>
          <a:fillRect/>
        </a:stretch>
      </xdr:blipFill>
      <xdr:spPr bwMode="auto">
        <a:xfrm>
          <a:off x="13512016" y="454025"/>
          <a:ext cx="1004147" cy="1296881"/>
        </a:xfrm>
        <a:prstGeom prst="rect">
          <a:avLst/>
        </a:prstGeom>
        <a:noFill/>
        <a:ln w="9525" algn="ctr">
          <a:miter lim="800000"/>
          <a:headEnd/>
          <a:tailEnd/>
        </a:ln>
      </xdr:spPr>
    </xdr:pic>
    <xdr:clientData/>
  </xdr:twoCellAnchor>
  <xdr:twoCellAnchor editAs="oneCell">
    <xdr:from>
      <xdr:col>3</xdr:col>
      <xdr:colOff>110066</xdr:colOff>
      <xdr:row>2</xdr:row>
      <xdr:rowOff>138642</xdr:rowOff>
    </xdr:from>
    <xdr:to>
      <xdr:col>4</xdr:col>
      <xdr:colOff>259080</xdr:colOff>
      <xdr:row>7</xdr:row>
      <xdr:rowOff>82550</xdr:rowOff>
    </xdr:to>
    <xdr:pic>
      <xdr:nvPicPr>
        <xdr:cNvPr id="9" name="Image 8">
          <a:extLst>
            <a:ext uri="{FF2B5EF4-FFF2-40B4-BE49-F238E27FC236}">
              <a16:creationId xmlns:a16="http://schemas.microsoft.com/office/drawing/2014/main" id="{00000000-0008-0000-8E00-000009000000}"/>
            </a:ext>
          </a:extLst>
        </xdr:cNvPr>
        <xdr:cNvPicPr/>
      </xdr:nvPicPr>
      <xdr:blipFill>
        <a:blip xmlns:r="http://schemas.openxmlformats.org/officeDocument/2006/relationships" r:embed="rId2"/>
        <a:srcRect/>
        <a:stretch>
          <a:fillRect/>
        </a:stretch>
      </xdr:blipFill>
      <xdr:spPr bwMode="auto">
        <a:xfrm>
          <a:off x="5230706" y="519642"/>
          <a:ext cx="941494" cy="1117388"/>
        </a:xfrm>
        <a:prstGeom prst="rect">
          <a:avLst/>
        </a:prstGeom>
        <a:noFill/>
      </xdr:spPr>
    </xdr:pic>
    <xdr:clientData/>
  </xdr:twoCellAnchor>
  <xdr:twoCellAnchor>
    <xdr:from>
      <xdr:col>13</xdr:col>
      <xdr:colOff>466576</xdr:colOff>
      <xdr:row>2</xdr:row>
      <xdr:rowOff>73025</xdr:rowOff>
    </xdr:from>
    <xdr:to>
      <xdr:col>14</xdr:col>
      <xdr:colOff>678243</xdr:colOff>
      <xdr:row>8</xdr:row>
      <xdr:rowOff>21166</xdr:rowOff>
    </xdr:to>
    <xdr:pic>
      <xdr:nvPicPr>
        <xdr:cNvPr id="10" name="Image 9" descr="Armoirievv">
          <a:extLst>
            <a:ext uri="{FF2B5EF4-FFF2-40B4-BE49-F238E27FC236}">
              <a16:creationId xmlns:a16="http://schemas.microsoft.com/office/drawing/2014/main" id="{00000000-0008-0000-8E00-00000A000000}"/>
            </a:ext>
          </a:extLst>
        </xdr:cNvPr>
        <xdr:cNvPicPr>
          <a:picLocks noChangeAspect="1" noChangeArrowheads="1"/>
        </xdr:cNvPicPr>
      </xdr:nvPicPr>
      <xdr:blipFill>
        <a:blip xmlns:r="http://schemas.openxmlformats.org/officeDocument/2006/relationships" r:embed="rId1" cstate="print"/>
        <a:srcRect/>
        <a:stretch>
          <a:fillRect/>
        </a:stretch>
      </xdr:blipFill>
      <xdr:spPr bwMode="auto">
        <a:xfrm>
          <a:off x="13512016" y="454025"/>
          <a:ext cx="1004147" cy="1296881"/>
        </a:xfrm>
        <a:prstGeom prst="rect">
          <a:avLst/>
        </a:prstGeom>
        <a:noFill/>
        <a:ln w="9525" algn="ctr">
          <a:miter lim="800000"/>
          <a:headEnd/>
          <a:tailEnd/>
        </a:ln>
      </xdr:spPr>
    </xdr:pic>
    <xdr:clientData/>
  </xdr:twoCellAnchor>
  <xdr:twoCellAnchor editAs="oneCell">
    <xdr:from>
      <xdr:col>3</xdr:col>
      <xdr:colOff>110066</xdr:colOff>
      <xdr:row>2</xdr:row>
      <xdr:rowOff>138642</xdr:rowOff>
    </xdr:from>
    <xdr:to>
      <xdr:col>4</xdr:col>
      <xdr:colOff>259080</xdr:colOff>
      <xdr:row>7</xdr:row>
      <xdr:rowOff>82550</xdr:rowOff>
    </xdr:to>
    <xdr:pic>
      <xdr:nvPicPr>
        <xdr:cNvPr id="11" name="Image 10">
          <a:extLst>
            <a:ext uri="{FF2B5EF4-FFF2-40B4-BE49-F238E27FC236}">
              <a16:creationId xmlns:a16="http://schemas.microsoft.com/office/drawing/2014/main" id="{00000000-0008-0000-8E00-00000B000000}"/>
            </a:ext>
          </a:extLst>
        </xdr:cNvPr>
        <xdr:cNvPicPr/>
      </xdr:nvPicPr>
      <xdr:blipFill>
        <a:blip xmlns:r="http://schemas.openxmlformats.org/officeDocument/2006/relationships" r:embed="rId2"/>
        <a:srcRect/>
        <a:stretch>
          <a:fillRect/>
        </a:stretch>
      </xdr:blipFill>
      <xdr:spPr bwMode="auto">
        <a:xfrm>
          <a:off x="5230706" y="519642"/>
          <a:ext cx="941494" cy="1117388"/>
        </a:xfrm>
        <a:prstGeom prst="rect">
          <a:avLst/>
        </a:prstGeom>
        <a:noFill/>
      </xdr:spPr>
    </xdr:pic>
    <xdr:clientData/>
  </xdr:twoCellAnchor>
  <xdr:twoCellAnchor>
    <xdr:from>
      <xdr:col>13</xdr:col>
      <xdr:colOff>466576</xdr:colOff>
      <xdr:row>2</xdr:row>
      <xdr:rowOff>73025</xdr:rowOff>
    </xdr:from>
    <xdr:to>
      <xdr:col>14</xdr:col>
      <xdr:colOff>678243</xdr:colOff>
      <xdr:row>8</xdr:row>
      <xdr:rowOff>21166</xdr:rowOff>
    </xdr:to>
    <xdr:pic>
      <xdr:nvPicPr>
        <xdr:cNvPr id="12" name="Image 11" descr="Armoirievv">
          <a:extLst>
            <a:ext uri="{FF2B5EF4-FFF2-40B4-BE49-F238E27FC236}">
              <a16:creationId xmlns:a16="http://schemas.microsoft.com/office/drawing/2014/main" id="{00000000-0008-0000-8E00-00000C000000}"/>
            </a:ext>
          </a:extLst>
        </xdr:cNvPr>
        <xdr:cNvPicPr>
          <a:picLocks noChangeAspect="1" noChangeArrowheads="1"/>
        </xdr:cNvPicPr>
      </xdr:nvPicPr>
      <xdr:blipFill>
        <a:blip xmlns:r="http://schemas.openxmlformats.org/officeDocument/2006/relationships" r:embed="rId1" cstate="print"/>
        <a:srcRect/>
        <a:stretch>
          <a:fillRect/>
        </a:stretch>
      </xdr:blipFill>
      <xdr:spPr bwMode="auto">
        <a:xfrm>
          <a:off x="13512016" y="454025"/>
          <a:ext cx="1004147" cy="1296881"/>
        </a:xfrm>
        <a:prstGeom prst="rect">
          <a:avLst/>
        </a:prstGeom>
        <a:noFill/>
        <a:ln w="9525" algn="ctr">
          <a:miter lim="800000"/>
          <a:headEnd/>
          <a:tailEnd/>
        </a:ln>
      </xdr:spPr>
    </xdr:pic>
    <xdr:clientData/>
  </xdr:twoCellAnchor>
  <xdr:twoCellAnchor editAs="oneCell">
    <xdr:from>
      <xdr:col>3</xdr:col>
      <xdr:colOff>110066</xdr:colOff>
      <xdr:row>2</xdr:row>
      <xdr:rowOff>138642</xdr:rowOff>
    </xdr:from>
    <xdr:to>
      <xdr:col>4</xdr:col>
      <xdr:colOff>259080</xdr:colOff>
      <xdr:row>7</xdr:row>
      <xdr:rowOff>82550</xdr:rowOff>
    </xdr:to>
    <xdr:pic>
      <xdr:nvPicPr>
        <xdr:cNvPr id="13" name="Image 12">
          <a:extLst>
            <a:ext uri="{FF2B5EF4-FFF2-40B4-BE49-F238E27FC236}">
              <a16:creationId xmlns:a16="http://schemas.microsoft.com/office/drawing/2014/main" id="{00000000-0008-0000-8E00-00000D000000}"/>
            </a:ext>
          </a:extLst>
        </xdr:cNvPr>
        <xdr:cNvPicPr/>
      </xdr:nvPicPr>
      <xdr:blipFill>
        <a:blip xmlns:r="http://schemas.openxmlformats.org/officeDocument/2006/relationships" r:embed="rId2"/>
        <a:srcRect/>
        <a:stretch>
          <a:fillRect/>
        </a:stretch>
      </xdr:blipFill>
      <xdr:spPr bwMode="auto">
        <a:xfrm>
          <a:off x="5230706" y="519642"/>
          <a:ext cx="941494" cy="1117388"/>
        </a:xfrm>
        <a:prstGeom prst="rect">
          <a:avLst/>
        </a:prstGeom>
        <a:noFill/>
      </xdr:spPr>
    </xdr:pic>
    <xdr:clientData/>
  </xdr:twoCellAnchor>
  <xdr:twoCellAnchor>
    <xdr:from>
      <xdr:col>13</xdr:col>
      <xdr:colOff>466576</xdr:colOff>
      <xdr:row>2</xdr:row>
      <xdr:rowOff>73025</xdr:rowOff>
    </xdr:from>
    <xdr:to>
      <xdr:col>14</xdr:col>
      <xdr:colOff>678243</xdr:colOff>
      <xdr:row>8</xdr:row>
      <xdr:rowOff>21166</xdr:rowOff>
    </xdr:to>
    <xdr:pic>
      <xdr:nvPicPr>
        <xdr:cNvPr id="14" name="Image 13" descr="Armoirievv">
          <a:extLst>
            <a:ext uri="{FF2B5EF4-FFF2-40B4-BE49-F238E27FC236}">
              <a16:creationId xmlns:a16="http://schemas.microsoft.com/office/drawing/2014/main" id="{00000000-0008-0000-8E00-00000E000000}"/>
            </a:ext>
          </a:extLst>
        </xdr:cNvPr>
        <xdr:cNvPicPr>
          <a:picLocks noChangeAspect="1" noChangeArrowheads="1"/>
        </xdr:cNvPicPr>
      </xdr:nvPicPr>
      <xdr:blipFill>
        <a:blip xmlns:r="http://schemas.openxmlformats.org/officeDocument/2006/relationships" r:embed="rId1" cstate="print"/>
        <a:srcRect/>
        <a:stretch>
          <a:fillRect/>
        </a:stretch>
      </xdr:blipFill>
      <xdr:spPr bwMode="auto">
        <a:xfrm>
          <a:off x="13512016" y="454025"/>
          <a:ext cx="1004147" cy="1296881"/>
        </a:xfrm>
        <a:prstGeom prst="rect">
          <a:avLst/>
        </a:prstGeom>
        <a:noFill/>
        <a:ln w="9525" algn="ctr">
          <a:miter lim="800000"/>
          <a:headEnd/>
          <a:tailEnd/>
        </a:ln>
      </xdr:spPr>
    </xdr:pic>
    <xdr:clientData/>
  </xdr:twoCellAnchor>
  <xdr:twoCellAnchor editAs="oneCell">
    <xdr:from>
      <xdr:col>3</xdr:col>
      <xdr:colOff>110066</xdr:colOff>
      <xdr:row>2</xdr:row>
      <xdr:rowOff>138642</xdr:rowOff>
    </xdr:from>
    <xdr:to>
      <xdr:col>4</xdr:col>
      <xdr:colOff>259080</xdr:colOff>
      <xdr:row>7</xdr:row>
      <xdr:rowOff>82550</xdr:rowOff>
    </xdr:to>
    <xdr:pic>
      <xdr:nvPicPr>
        <xdr:cNvPr id="15" name="Image 14">
          <a:extLst>
            <a:ext uri="{FF2B5EF4-FFF2-40B4-BE49-F238E27FC236}">
              <a16:creationId xmlns:a16="http://schemas.microsoft.com/office/drawing/2014/main" id="{00000000-0008-0000-8E00-00000F000000}"/>
            </a:ext>
          </a:extLst>
        </xdr:cNvPr>
        <xdr:cNvPicPr/>
      </xdr:nvPicPr>
      <xdr:blipFill>
        <a:blip xmlns:r="http://schemas.openxmlformats.org/officeDocument/2006/relationships" r:embed="rId2"/>
        <a:srcRect/>
        <a:stretch>
          <a:fillRect/>
        </a:stretch>
      </xdr:blipFill>
      <xdr:spPr bwMode="auto">
        <a:xfrm>
          <a:off x="5230706" y="519642"/>
          <a:ext cx="941494" cy="1117388"/>
        </a:xfrm>
        <a:prstGeom prst="rect">
          <a:avLst/>
        </a:prstGeom>
        <a:noFill/>
      </xdr:spPr>
    </xdr:pic>
    <xdr:clientData/>
  </xdr:twoCellAnchor>
  <xdr:twoCellAnchor>
    <xdr:from>
      <xdr:col>13</xdr:col>
      <xdr:colOff>466576</xdr:colOff>
      <xdr:row>2</xdr:row>
      <xdr:rowOff>73025</xdr:rowOff>
    </xdr:from>
    <xdr:to>
      <xdr:col>14</xdr:col>
      <xdr:colOff>678243</xdr:colOff>
      <xdr:row>8</xdr:row>
      <xdr:rowOff>21166</xdr:rowOff>
    </xdr:to>
    <xdr:pic>
      <xdr:nvPicPr>
        <xdr:cNvPr id="16" name="Image 15" descr="Armoirievv">
          <a:extLst>
            <a:ext uri="{FF2B5EF4-FFF2-40B4-BE49-F238E27FC236}">
              <a16:creationId xmlns:a16="http://schemas.microsoft.com/office/drawing/2014/main" id="{00000000-0008-0000-8E00-000010000000}"/>
            </a:ext>
          </a:extLst>
        </xdr:cNvPr>
        <xdr:cNvPicPr>
          <a:picLocks noChangeAspect="1" noChangeArrowheads="1"/>
        </xdr:cNvPicPr>
      </xdr:nvPicPr>
      <xdr:blipFill>
        <a:blip xmlns:r="http://schemas.openxmlformats.org/officeDocument/2006/relationships" r:embed="rId1" cstate="print"/>
        <a:srcRect/>
        <a:stretch>
          <a:fillRect/>
        </a:stretch>
      </xdr:blipFill>
      <xdr:spPr bwMode="auto">
        <a:xfrm>
          <a:off x="13512016" y="454025"/>
          <a:ext cx="1004147" cy="1296881"/>
        </a:xfrm>
        <a:prstGeom prst="rect">
          <a:avLst/>
        </a:prstGeom>
        <a:noFill/>
        <a:ln w="9525" algn="ctr">
          <a:miter lim="800000"/>
          <a:headEnd/>
          <a:tailEnd/>
        </a:ln>
      </xdr:spPr>
    </xdr:pic>
    <xdr:clientData/>
  </xdr:twoCellAnchor>
  <xdr:twoCellAnchor editAs="oneCell">
    <xdr:from>
      <xdr:col>3</xdr:col>
      <xdr:colOff>110066</xdr:colOff>
      <xdr:row>2</xdr:row>
      <xdr:rowOff>138642</xdr:rowOff>
    </xdr:from>
    <xdr:to>
      <xdr:col>4</xdr:col>
      <xdr:colOff>259080</xdr:colOff>
      <xdr:row>7</xdr:row>
      <xdr:rowOff>82550</xdr:rowOff>
    </xdr:to>
    <xdr:pic>
      <xdr:nvPicPr>
        <xdr:cNvPr id="17" name="Image 16">
          <a:extLst>
            <a:ext uri="{FF2B5EF4-FFF2-40B4-BE49-F238E27FC236}">
              <a16:creationId xmlns:a16="http://schemas.microsoft.com/office/drawing/2014/main" id="{00000000-0008-0000-8E00-000011000000}"/>
            </a:ext>
          </a:extLst>
        </xdr:cNvPr>
        <xdr:cNvPicPr/>
      </xdr:nvPicPr>
      <xdr:blipFill>
        <a:blip xmlns:r="http://schemas.openxmlformats.org/officeDocument/2006/relationships" r:embed="rId2"/>
        <a:srcRect/>
        <a:stretch>
          <a:fillRect/>
        </a:stretch>
      </xdr:blipFill>
      <xdr:spPr bwMode="auto">
        <a:xfrm>
          <a:off x="5230706" y="519642"/>
          <a:ext cx="941494" cy="1117388"/>
        </a:xfrm>
        <a:prstGeom prst="rect">
          <a:avLst/>
        </a:prstGeom>
        <a:noFill/>
      </xdr:spPr>
    </xdr:pic>
    <xdr:clientData/>
  </xdr:twoCellAnchor>
  <xdr:twoCellAnchor>
    <xdr:from>
      <xdr:col>13</xdr:col>
      <xdr:colOff>466576</xdr:colOff>
      <xdr:row>2</xdr:row>
      <xdr:rowOff>73025</xdr:rowOff>
    </xdr:from>
    <xdr:to>
      <xdr:col>14</xdr:col>
      <xdr:colOff>678243</xdr:colOff>
      <xdr:row>8</xdr:row>
      <xdr:rowOff>21166</xdr:rowOff>
    </xdr:to>
    <xdr:pic>
      <xdr:nvPicPr>
        <xdr:cNvPr id="18" name="Image 17" descr="Armoirievv">
          <a:extLst>
            <a:ext uri="{FF2B5EF4-FFF2-40B4-BE49-F238E27FC236}">
              <a16:creationId xmlns:a16="http://schemas.microsoft.com/office/drawing/2014/main" id="{00000000-0008-0000-8E00-000012000000}"/>
            </a:ext>
          </a:extLst>
        </xdr:cNvPr>
        <xdr:cNvPicPr>
          <a:picLocks noChangeAspect="1" noChangeArrowheads="1"/>
        </xdr:cNvPicPr>
      </xdr:nvPicPr>
      <xdr:blipFill>
        <a:blip xmlns:r="http://schemas.openxmlformats.org/officeDocument/2006/relationships" r:embed="rId1" cstate="print"/>
        <a:srcRect/>
        <a:stretch>
          <a:fillRect/>
        </a:stretch>
      </xdr:blipFill>
      <xdr:spPr bwMode="auto">
        <a:xfrm>
          <a:off x="13512016" y="454025"/>
          <a:ext cx="1004147" cy="1296881"/>
        </a:xfrm>
        <a:prstGeom prst="rect">
          <a:avLst/>
        </a:prstGeom>
        <a:noFill/>
        <a:ln w="9525" algn="ctr">
          <a:miter lim="800000"/>
          <a:headEnd/>
          <a:tailEnd/>
        </a:ln>
      </xdr:spPr>
    </xdr:pic>
    <xdr:clientData/>
  </xdr:twoCellAnchor>
  <xdr:twoCellAnchor editAs="oneCell">
    <xdr:from>
      <xdr:col>3</xdr:col>
      <xdr:colOff>110066</xdr:colOff>
      <xdr:row>2</xdr:row>
      <xdr:rowOff>138642</xdr:rowOff>
    </xdr:from>
    <xdr:to>
      <xdr:col>4</xdr:col>
      <xdr:colOff>259080</xdr:colOff>
      <xdr:row>7</xdr:row>
      <xdr:rowOff>82550</xdr:rowOff>
    </xdr:to>
    <xdr:pic>
      <xdr:nvPicPr>
        <xdr:cNvPr id="19" name="Image 18">
          <a:extLst>
            <a:ext uri="{FF2B5EF4-FFF2-40B4-BE49-F238E27FC236}">
              <a16:creationId xmlns:a16="http://schemas.microsoft.com/office/drawing/2014/main" id="{00000000-0008-0000-8E00-000013000000}"/>
            </a:ext>
          </a:extLst>
        </xdr:cNvPr>
        <xdr:cNvPicPr/>
      </xdr:nvPicPr>
      <xdr:blipFill>
        <a:blip xmlns:r="http://schemas.openxmlformats.org/officeDocument/2006/relationships" r:embed="rId2"/>
        <a:srcRect/>
        <a:stretch>
          <a:fillRect/>
        </a:stretch>
      </xdr:blipFill>
      <xdr:spPr bwMode="auto">
        <a:xfrm>
          <a:off x="5230706" y="519642"/>
          <a:ext cx="941494" cy="1117388"/>
        </a:xfrm>
        <a:prstGeom prst="rect">
          <a:avLst/>
        </a:prstGeom>
        <a:noFill/>
      </xdr:spPr>
    </xdr:pic>
    <xdr:clientData/>
  </xdr:twoCellAnchor>
  <xdr:twoCellAnchor>
    <xdr:from>
      <xdr:col>13</xdr:col>
      <xdr:colOff>466576</xdr:colOff>
      <xdr:row>2</xdr:row>
      <xdr:rowOff>73025</xdr:rowOff>
    </xdr:from>
    <xdr:to>
      <xdr:col>14</xdr:col>
      <xdr:colOff>678243</xdr:colOff>
      <xdr:row>8</xdr:row>
      <xdr:rowOff>21166</xdr:rowOff>
    </xdr:to>
    <xdr:pic>
      <xdr:nvPicPr>
        <xdr:cNvPr id="20" name="Image 19" descr="Armoirievv">
          <a:extLst>
            <a:ext uri="{FF2B5EF4-FFF2-40B4-BE49-F238E27FC236}">
              <a16:creationId xmlns:a16="http://schemas.microsoft.com/office/drawing/2014/main" id="{00000000-0008-0000-8E00-000014000000}"/>
            </a:ext>
          </a:extLst>
        </xdr:cNvPr>
        <xdr:cNvPicPr>
          <a:picLocks noChangeAspect="1" noChangeArrowheads="1"/>
        </xdr:cNvPicPr>
      </xdr:nvPicPr>
      <xdr:blipFill>
        <a:blip xmlns:r="http://schemas.openxmlformats.org/officeDocument/2006/relationships" r:embed="rId1" cstate="print"/>
        <a:srcRect/>
        <a:stretch>
          <a:fillRect/>
        </a:stretch>
      </xdr:blipFill>
      <xdr:spPr bwMode="auto">
        <a:xfrm>
          <a:off x="13512016" y="454025"/>
          <a:ext cx="1004147" cy="1296881"/>
        </a:xfrm>
        <a:prstGeom prst="rect">
          <a:avLst/>
        </a:prstGeom>
        <a:noFill/>
        <a:ln w="9525" algn="ctr">
          <a:miter lim="800000"/>
          <a:headEnd/>
          <a:tailEnd/>
        </a:ln>
      </xdr:spPr>
    </xdr:pic>
    <xdr:clientData/>
  </xdr:twoCellAnchor>
  <xdr:twoCellAnchor editAs="oneCell">
    <xdr:from>
      <xdr:col>3</xdr:col>
      <xdr:colOff>110066</xdr:colOff>
      <xdr:row>2</xdr:row>
      <xdr:rowOff>138642</xdr:rowOff>
    </xdr:from>
    <xdr:to>
      <xdr:col>4</xdr:col>
      <xdr:colOff>259080</xdr:colOff>
      <xdr:row>7</xdr:row>
      <xdr:rowOff>82550</xdr:rowOff>
    </xdr:to>
    <xdr:pic>
      <xdr:nvPicPr>
        <xdr:cNvPr id="21" name="Image 20">
          <a:extLst>
            <a:ext uri="{FF2B5EF4-FFF2-40B4-BE49-F238E27FC236}">
              <a16:creationId xmlns:a16="http://schemas.microsoft.com/office/drawing/2014/main" id="{00000000-0008-0000-8E00-000015000000}"/>
            </a:ext>
          </a:extLst>
        </xdr:cNvPr>
        <xdr:cNvPicPr/>
      </xdr:nvPicPr>
      <xdr:blipFill>
        <a:blip xmlns:r="http://schemas.openxmlformats.org/officeDocument/2006/relationships" r:embed="rId2"/>
        <a:srcRect/>
        <a:stretch>
          <a:fillRect/>
        </a:stretch>
      </xdr:blipFill>
      <xdr:spPr bwMode="auto">
        <a:xfrm>
          <a:off x="5230706" y="519642"/>
          <a:ext cx="941494" cy="1117388"/>
        </a:xfrm>
        <a:prstGeom prst="rect">
          <a:avLst/>
        </a:prstGeom>
        <a:noFill/>
      </xdr:spPr>
    </xdr:pic>
    <xdr:clientData/>
  </xdr:twoCellAnchor>
  <xdr:twoCellAnchor>
    <xdr:from>
      <xdr:col>13</xdr:col>
      <xdr:colOff>466576</xdr:colOff>
      <xdr:row>2</xdr:row>
      <xdr:rowOff>73025</xdr:rowOff>
    </xdr:from>
    <xdr:to>
      <xdr:col>14</xdr:col>
      <xdr:colOff>678243</xdr:colOff>
      <xdr:row>8</xdr:row>
      <xdr:rowOff>21166</xdr:rowOff>
    </xdr:to>
    <xdr:pic>
      <xdr:nvPicPr>
        <xdr:cNvPr id="22" name="Image 21" descr="Armoirievv">
          <a:extLst>
            <a:ext uri="{FF2B5EF4-FFF2-40B4-BE49-F238E27FC236}">
              <a16:creationId xmlns:a16="http://schemas.microsoft.com/office/drawing/2014/main" id="{00000000-0008-0000-8E00-000016000000}"/>
            </a:ext>
          </a:extLst>
        </xdr:cNvPr>
        <xdr:cNvPicPr>
          <a:picLocks noChangeAspect="1" noChangeArrowheads="1"/>
        </xdr:cNvPicPr>
      </xdr:nvPicPr>
      <xdr:blipFill>
        <a:blip xmlns:r="http://schemas.openxmlformats.org/officeDocument/2006/relationships" r:embed="rId1" cstate="print"/>
        <a:srcRect/>
        <a:stretch>
          <a:fillRect/>
        </a:stretch>
      </xdr:blipFill>
      <xdr:spPr bwMode="auto">
        <a:xfrm>
          <a:off x="13512016" y="454025"/>
          <a:ext cx="1004147" cy="1296881"/>
        </a:xfrm>
        <a:prstGeom prst="rect">
          <a:avLst/>
        </a:prstGeom>
        <a:noFill/>
        <a:ln w="9525" algn="ctr">
          <a:miter lim="800000"/>
          <a:headEnd/>
          <a:tailEnd/>
        </a:ln>
      </xdr:spPr>
    </xdr:pic>
    <xdr:clientData/>
  </xdr:twoCellAnchor>
  <xdr:twoCellAnchor editAs="oneCell">
    <xdr:from>
      <xdr:col>3</xdr:col>
      <xdr:colOff>110066</xdr:colOff>
      <xdr:row>2</xdr:row>
      <xdr:rowOff>138642</xdr:rowOff>
    </xdr:from>
    <xdr:to>
      <xdr:col>4</xdr:col>
      <xdr:colOff>259080</xdr:colOff>
      <xdr:row>7</xdr:row>
      <xdr:rowOff>82550</xdr:rowOff>
    </xdr:to>
    <xdr:pic>
      <xdr:nvPicPr>
        <xdr:cNvPr id="23" name="Image 22">
          <a:extLst>
            <a:ext uri="{FF2B5EF4-FFF2-40B4-BE49-F238E27FC236}">
              <a16:creationId xmlns:a16="http://schemas.microsoft.com/office/drawing/2014/main" id="{00000000-0008-0000-8E00-000017000000}"/>
            </a:ext>
          </a:extLst>
        </xdr:cNvPr>
        <xdr:cNvPicPr/>
      </xdr:nvPicPr>
      <xdr:blipFill>
        <a:blip xmlns:r="http://schemas.openxmlformats.org/officeDocument/2006/relationships" r:embed="rId2"/>
        <a:srcRect/>
        <a:stretch>
          <a:fillRect/>
        </a:stretch>
      </xdr:blipFill>
      <xdr:spPr bwMode="auto">
        <a:xfrm>
          <a:off x="5230706" y="519642"/>
          <a:ext cx="941494" cy="1117388"/>
        </a:xfrm>
        <a:prstGeom prst="rect">
          <a:avLst/>
        </a:prstGeom>
        <a:noFill/>
      </xdr:spPr>
    </xdr:pic>
    <xdr:clientData/>
  </xdr:twoCellAnchor>
  <xdr:twoCellAnchor>
    <xdr:from>
      <xdr:col>13</xdr:col>
      <xdr:colOff>466576</xdr:colOff>
      <xdr:row>2</xdr:row>
      <xdr:rowOff>73025</xdr:rowOff>
    </xdr:from>
    <xdr:to>
      <xdr:col>14</xdr:col>
      <xdr:colOff>678243</xdr:colOff>
      <xdr:row>8</xdr:row>
      <xdr:rowOff>21166</xdr:rowOff>
    </xdr:to>
    <xdr:pic>
      <xdr:nvPicPr>
        <xdr:cNvPr id="24" name="Image 23" descr="Armoirievv">
          <a:extLst>
            <a:ext uri="{FF2B5EF4-FFF2-40B4-BE49-F238E27FC236}">
              <a16:creationId xmlns:a16="http://schemas.microsoft.com/office/drawing/2014/main" id="{00000000-0008-0000-8E00-000018000000}"/>
            </a:ext>
          </a:extLst>
        </xdr:cNvPr>
        <xdr:cNvPicPr>
          <a:picLocks noChangeAspect="1" noChangeArrowheads="1"/>
        </xdr:cNvPicPr>
      </xdr:nvPicPr>
      <xdr:blipFill>
        <a:blip xmlns:r="http://schemas.openxmlformats.org/officeDocument/2006/relationships" r:embed="rId1" cstate="print"/>
        <a:srcRect/>
        <a:stretch>
          <a:fillRect/>
        </a:stretch>
      </xdr:blipFill>
      <xdr:spPr bwMode="auto">
        <a:xfrm>
          <a:off x="13512016" y="454025"/>
          <a:ext cx="1004147" cy="1296881"/>
        </a:xfrm>
        <a:prstGeom prst="rect">
          <a:avLst/>
        </a:prstGeom>
        <a:noFill/>
        <a:ln w="9525" algn="ctr">
          <a:miter lim="800000"/>
          <a:headEnd/>
          <a:tailEnd/>
        </a:ln>
      </xdr:spPr>
    </xdr:pic>
    <xdr:clientData/>
  </xdr:twoCellAnchor>
  <xdr:twoCellAnchor editAs="oneCell">
    <xdr:from>
      <xdr:col>3</xdr:col>
      <xdr:colOff>110066</xdr:colOff>
      <xdr:row>2</xdr:row>
      <xdr:rowOff>138642</xdr:rowOff>
    </xdr:from>
    <xdr:to>
      <xdr:col>4</xdr:col>
      <xdr:colOff>259080</xdr:colOff>
      <xdr:row>7</xdr:row>
      <xdr:rowOff>82550</xdr:rowOff>
    </xdr:to>
    <xdr:pic>
      <xdr:nvPicPr>
        <xdr:cNvPr id="25" name="Image 24">
          <a:extLst>
            <a:ext uri="{FF2B5EF4-FFF2-40B4-BE49-F238E27FC236}">
              <a16:creationId xmlns:a16="http://schemas.microsoft.com/office/drawing/2014/main" id="{00000000-0008-0000-8E00-000019000000}"/>
            </a:ext>
          </a:extLst>
        </xdr:cNvPr>
        <xdr:cNvPicPr/>
      </xdr:nvPicPr>
      <xdr:blipFill>
        <a:blip xmlns:r="http://schemas.openxmlformats.org/officeDocument/2006/relationships" r:embed="rId2"/>
        <a:srcRect/>
        <a:stretch>
          <a:fillRect/>
        </a:stretch>
      </xdr:blipFill>
      <xdr:spPr bwMode="auto">
        <a:xfrm>
          <a:off x="5230706" y="519642"/>
          <a:ext cx="941494" cy="1117388"/>
        </a:xfrm>
        <a:prstGeom prst="rect">
          <a:avLst/>
        </a:prstGeom>
        <a:noFill/>
      </xdr:spPr>
    </xdr:pic>
    <xdr:clientData/>
  </xdr:twoCellAnchor>
  <xdr:twoCellAnchor>
    <xdr:from>
      <xdr:col>13</xdr:col>
      <xdr:colOff>466576</xdr:colOff>
      <xdr:row>2</xdr:row>
      <xdr:rowOff>73025</xdr:rowOff>
    </xdr:from>
    <xdr:to>
      <xdr:col>14</xdr:col>
      <xdr:colOff>678243</xdr:colOff>
      <xdr:row>8</xdr:row>
      <xdr:rowOff>21166</xdr:rowOff>
    </xdr:to>
    <xdr:pic>
      <xdr:nvPicPr>
        <xdr:cNvPr id="26" name="Image 25" descr="Armoirievv">
          <a:extLst>
            <a:ext uri="{FF2B5EF4-FFF2-40B4-BE49-F238E27FC236}">
              <a16:creationId xmlns:a16="http://schemas.microsoft.com/office/drawing/2014/main" id="{00000000-0008-0000-8E00-00001A000000}"/>
            </a:ext>
          </a:extLst>
        </xdr:cNvPr>
        <xdr:cNvPicPr>
          <a:picLocks noChangeAspect="1" noChangeArrowheads="1"/>
        </xdr:cNvPicPr>
      </xdr:nvPicPr>
      <xdr:blipFill>
        <a:blip xmlns:r="http://schemas.openxmlformats.org/officeDocument/2006/relationships" r:embed="rId1" cstate="print"/>
        <a:srcRect/>
        <a:stretch>
          <a:fillRect/>
        </a:stretch>
      </xdr:blipFill>
      <xdr:spPr bwMode="auto">
        <a:xfrm>
          <a:off x="13512016" y="454025"/>
          <a:ext cx="1004147" cy="1296881"/>
        </a:xfrm>
        <a:prstGeom prst="rect">
          <a:avLst/>
        </a:prstGeom>
        <a:noFill/>
        <a:ln w="9525" algn="ctr">
          <a:miter lim="800000"/>
          <a:headEnd/>
          <a:tailEnd/>
        </a:ln>
      </xdr:spPr>
    </xdr:pic>
    <xdr:clientData/>
  </xdr:twoCellAnchor>
  <xdr:twoCellAnchor editAs="oneCell">
    <xdr:from>
      <xdr:col>3</xdr:col>
      <xdr:colOff>110066</xdr:colOff>
      <xdr:row>2</xdr:row>
      <xdr:rowOff>138642</xdr:rowOff>
    </xdr:from>
    <xdr:to>
      <xdr:col>4</xdr:col>
      <xdr:colOff>259080</xdr:colOff>
      <xdr:row>7</xdr:row>
      <xdr:rowOff>82550</xdr:rowOff>
    </xdr:to>
    <xdr:pic>
      <xdr:nvPicPr>
        <xdr:cNvPr id="27" name="Image 26">
          <a:extLst>
            <a:ext uri="{FF2B5EF4-FFF2-40B4-BE49-F238E27FC236}">
              <a16:creationId xmlns:a16="http://schemas.microsoft.com/office/drawing/2014/main" id="{00000000-0008-0000-8E00-00001B000000}"/>
            </a:ext>
          </a:extLst>
        </xdr:cNvPr>
        <xdr:cNvPicPr/>
      </xdr:nvPicPr>
      <xdr:blipFill>
        <a:blip xmlns:r="http://schemas.openxmlformats.org/officeDocument/2006/relationships" r:embed="rId2"/>
        <a:srcRect/>
        <a:stretch>
          <a:fillRect/>
        </a:stretch>
      </xdr:blipFill>
      <xdr:spPr bwMode="auto">
        <a:xfrm>
          <a:off x="5230706" y="519642"/>
          <a:ext cx="941494" cy="1117388"/>
        </a:xfrm>
        <a:prstGeom prst="rect">
          <a:avLst/>
        </a:prstGeom>
        <a:noFill/>
      </xdr:spPr>
    </xdr:pic>
    <xdr:clientData/>
  </xdr:twoCellAnchor>
  <xdr:twoCellAnchor>
    <xdr:from>
      <xdr:col>13</xdr:col>
      <xdr:colOff>466576</xdr:colOff>
      <xdr:row>2</xdr:row>
      <xdr:rowOff>73025</xdr:rowOff>
    </xdr:from>
    <xdr:to>
      <xdr:col>14</xdr:col>
      <xdr:colOff>678243</xdr:colOff>
      <xdr:row>8</xdr:row>
      <xdr:rowOff>21166</xdr:rowOff>
    </xdr:to>
    <xdr:pic>
      <xdr:nvPicPr>
        <xdr:cNvPr id="28" name="Image 27" descr="Armoirievv">
          <a:extLst>
            <a:ext uri="{FF2B5EF4-FFF2-40B4-BE49-F238E27FC236}">
              <a16:creationId xmlns:a16="http://schemas.microsoft.com/office/drawing/2014/main" id="{00000000-0008-0000-8E00-00001C000000}"/>
            </a:ext>
          </a:extLst>
        </xdr:cNvPr>
        <xdr:cNvPicPr>
          <a:picLocks noChangeAspect="1" noChangeArrowheads="1"/>
        </xdr:cNvPicPr>
      </xdr:nvPicPr>
      <xdr:blipFill>
        <a:blip xmlns:r="http://schemas.openxmlformats.org/officeDocument/2006/relationships" r:embed="rId1" cstate="print"/>
        <a:srcRect/>
        <a:stretch>
          <a:fillRect/>
        </a:stretch>
      </xdr:blipFill>
      <xdr:spPr bwMode="auto">
        <a:xfrm>
          <a:off x="13512016" y="454025"/>
          <a:ext cx="1004147" cy="1296881"/>
        </a:xfrm>
        <a:prstGeom prst="rect">
          <a:avLst/>
        </a:prstGeom>
        <a:noFill/>
        <a:ln w="9525" algn="ctr">
          <a:miter lim="800000"/>
          <a:headEnd/>
          <a:tailEnd/>
        </a:ln>
      </xdr:spPr>
    </xdr:pic>
    <xdr:clientData/>
  </xdr:twoCellAnchor>
  <xdr:twoCellAnchor editAs="oneCell">
    <xdr:from>
      <xdr:col>3</xdr:col>
      <xdr:colOff>110066</xdr:colOff>
      <xdr:row>2</xdr:row>
      <xdr:rowOff>138642</xdr:rowOff>
    </xdr:from>
    <xdr:to>
      <xdr:col>4</xdr:col>
      <xdr:colOff>259080</xdr:colOff>
      <xdr:row>7</xdr:row>
      <xdr:rowOff>82550</xdr:rowOff>
    </xdr:to>
    <xdr:pic>
      <xdr:nvPicPr>
        <xdr:cNvPr id="29" name="Image 28">
          <a:extLst>
            <a:ext uri="{FF2B5EF4-FFF2-40B4-BE49-F238E27FC236}">
              <a16:creationId xmlns:a16="http://schemas.microsoft.com/office/drawing/2014/main" id="{00000000-0008-0000-8E00-00001D000000}"/>
            </a:ext>
          </a:extLst>
        </xdr:cNvPr>
        <xdr:cNvPicPr/>
      </xdr:nvPicPr>
      <xdr:blipFill>
        <a:blip xmlns:r="http://schemas.openxmlformats.org/officeDocument/2006/relationships" r:embed="rId2"/>
        <a:srcRect/>
        <a:stretch>
          <a:fillRect/>
        </a:stretch>
      </xdr:blipFill>
      <xdr:spPr bwMode="auto">
        <a:xfrm>
          <a:off x="5230706" y="519642"/>
          <a:ext cx="941494" cy="1117388"/>
        </a:xfrm>
        <a:prstGeom prst="rect">
          <a:avLst/>
        </a:prstGeom>
        <a:noFill/>
      </xdr:spPr>
    </xdr:pic>
    <xdr:clientData/>
  </xdr:twoCellAnchor>
</xdr:wsDr>
</file>

<file path=xl/drawings/drawing144.xml><?xml version="1.0" encoding="utf-8"?>
<xdr:wsDr xmlns:xdr="http://schemas.openxmlformats.org/drawingml/2006/spreadsheetDrawing" xmlns:a="http://schemas.openxmlformats.org/drawingml/2006/main">
  <xdr:twoCellAnchor>
    <xdr:from>
      <xdr:col>13</xdr:col>
      <xdr:colOff>348194</xdr:colOff>
      <xdr:row>2</xdr:row>
      <xdr:rowOff>44450</xdr:rowOff>
    </xdr:from>
    <xdr:to>
      <xdr:col>15</xdr:col>
      <xdr:colOff>57151</xdr:colOff>
      <xdr:row>6</xdr:row>
      <xdr:rowOff>139929</xdr:rowOff>
    </xdr:to>
    <xdr:pic>
      <xdr:nvPicPr>
        <xdr:cNvPr id="2" name="Image 1" descr="Armoirievv">
          <a:extLst>
            <a:ext uri="{FF2B5EF4-FFF2-40B4-BE49-F238E27FC236}">
              <a16:creationId xmlns:a16="http://schemas.microsoft.com/office/drawing/2014/main" id="{00000000-0008-0000-8F00-000002000000}"/>
            </a:ext>
          </a:extLst>
        </xdr:cNvPr>
        <xdr:cNvPicPr>
          <a:picLocks noChangeAspect="1" noChangeArrowheads="1"/>
        </xdr:cNvPicPr>
      </xdr:nvPicPr>
      <xdr:blipFill>
        <a:blip xmlns:r="http://schemas.openxmlformats.org/officeDocument/2006/relationships" r:embed="rId1" cstate="print"/>
        <a:srcRect/>
        <a:stretch>
          <a:fillRect/>
        </a:stretch>
      </xdr:blipFill>
      <xdr:spPr bwMode="auto">
        <a:xfrm>
          <a:off x="10886654" y="425450"/>
          <a:ext cx="1011977" cy="1093699"/>
        </a:xfrm>
        <a:prstGeom prst="rect">
          <a:avLst/>
        </a:prstGeom>
        <a:noFill/>
        <a:ln w="9525" algn="ctr">
          <a:miter lim="800000"/>
          <a:headEnd/>
          <a:tailEnd/>
        </a:ln>
      </xdr:spPr>
    </xdr:pic>
    <xdr:clientData/>
  </xdr:twoCellAnchor>
  <xdr:twoCellAnchor editAs="oneCell">
    <xdr:from>
      <xdr:col>3</xdr:col>
      <xdr:colOff>110066</xdr:colOff>
      <xdr:row>2</xdr:row>
      <xdr:rowOff>138642</xdr:rowOff>
    </xdr:from>
    <xdr:to>
      <xdr:col>4</xdr:col>
      <xdr:colOff>495300</xdr:colOff>
      <xdr:row>6</xdr:row>
      <xdr:rowOff>6350</xdr:rowOff>
    </xdr:to>
    <xdr:pic>
      <xdr:nvPicPr>
        <xdr:cNvPr id="3" name="Image 2">
          <a:extLst>
            <a:ext uri="{FF2B5EF4-FFF2-40B4-BE49-F238E27FC236}">
              <a16:creationId xmlns:a16="http://schemas.microsoft.com/office/drawing/2014/main" id="{00000000-0008-0000-8F00-000003000000}"/>
            </a:ext>
          </a:extLst>
        </xdr:cNvPr>
        <xdr:cNvPicPr/>
      </xdr:nvPicPr>
      <xdr:blipFill>
        <a:blip xmlns:r="http://schemas.openxmlformats.org/officeDocument/2006/relationships" r:embed="rId2"/>
        <a:srcRect/>
        <a:stretch>
          <a:fillRect/>
        </a:stretch>
      </xdr:blipFill>
      <xdr:spPr bwMode="auto">
        <a:xfrm>
          <a:off x="4887806" y="519642"/>
          <a:ext cx="941494" cy="865928"/>
        </a:xfrm>
        <a:prstGeom prst="rect">
          <a:avLst/>
        </a:prstGeom>
        <a:noFill/>
      </xdr:spPr>
    </xdr:pic>
    <xdr:clientData/>
  </xdr:twoCellAnchor>
  <xdr:twoCellAnchor>
    <xdr:from>
      <xdr:col>13</xdr:col>
      <xdr:colOff>348194</xdr:colOff>
      <xdr:row>2</xdr:row>
      <xdr:rowOff>44450</xdr:rowOff>
    </xdr:from>
    <xdr:to>
      <xdr:col>15</xdr:col>
      <xdr:colOff>57151</xdr:colOff>
      <xdr:row>6</xdr:row>
      <xdr:rowOff>139929</xdr:rowOff>
    </xdr:to>
    <xdr:pic>
      <xdr:nvPicPr>
        <xdr:cNvPr id="4" name="Image 3" descr="Armoirievv">
          <a:extLst>
            <a:ext uri="{FF2B5EF4-FFF2-40B4-BE49-F238E27FC236}">
              <a16:creationId xmlns:a16="http://schemas.microsoft.com/office/drawing/2014/main" id="{00000000-0008-0000-8F00-000004000000}"/>
            </a:ext>
          </a:extLst>
        </xdr:cNvPr>
        <xdr:cNvPicPr>
          <a:picLocks noChangeAspect="1" noChangeArrowheads="1"/>
        </xdr:cNvPicPr>
      </xdr:nvPicPr>
      <xdr:blipFill>
        <a:blip xmlns:r="http://schemas.openxmlformats.org/officeDocument/2006/relationships" r:embed="rId1" cstate="print"/>
        <a:srcRect/>
        <a:stretch>
          <a:fillRect/>
        </a:stretch>
      </xdr:blipFill>
      <xdr:spPr bwMode="auto">
        <a:xfrm>
          <a:off x="10886654" y="425450"/>
          <a:ext cx="1011977" cy="1093699"/>
        </a:xfrm>
        <a:prstGeom prst="rect">
          <a:avLst/>
        </a:prstGeom>
        <a:noFill/>
        <a:ln w="9525" algn="ctr">
          <a:miter lim="800000"/>
          <a:headEnd/>
          <a:tailEnd/>
        </a:ln>
      </xdr:spPr>
    </xdr:pic>
    <xdr:clientData/>
  </xdr:twoCellAnchor>
  <xdr:twoCellAnchor editAs="oneCell">
    <xdr:from>
      <xdr:col>3</xdr:col>
      <xdr:colOff>110066</xdr:colOff>
      <xdr:row>2</xdr:row>
      <xdr:rowOff>138642</xdr:rowOff>
    </xdr:from>
    <xdr:to>
      <xdr:col>4</xdr:col>
      <xdr:colOff>495300</xdr:colOff>
      <xdr:row>6</xdr:row>
      <xdr:rowOff>6350</xdr:rowOff>
    </xdr:to>
    <xdr:pic>
      <xdr:nvPicPr>
        <xdr:cNvPr id="5" name="Image 4">
          <a:extLst>
            <a:ext uri="{FF2B5EF4-FFF2-40B4-BE49-F238E27FC236}">
              <a16:creationId xmlns:a16="http://schemas.microsoft.com/office/drawing/2014/main" id="{00000000-0008-0000-8F00-000005000000}"/>
            </a:ext>
          </a:extLst>
        </xdr:cNvPr>
        <xdr:cNvPicPr/>
      </xdr:nvPicPr>
      <xdr:blipFill>
        <a:blip xmlns:r="http://schemas.openxmlformats.org/officeDocument/2006/relationships" r:embed="rId2"/>
        <a:srcRect/>
        <a:stretch>
          <a:fillRect/>
        </a:stretch>
      </xdr:blipFill>
      <xdr:spPr bwMode="auto">
        <a:xfrm>
          <a:off x="4887806" y="519642"/>
          <a:ext cx="941494" cy="865928"/>
        </a:xfrm>
        <a:prstGeom prst="rect">
          <a:avLst/>
        </a:prstGeom>
        <a:noFill/>
      </xdr:spPr>
    </xdr:pic>
    <xdr:clientData/>
  </xdr:twoCellAnchor>
  <xdr:twoCellAnchor>
    <xdr:from>
      <xdr:col>13</xdr:col>
      <xdr:colOff>348194</xdr:colOff>
      <xdr:row>2</xdr:row>
      <xdr:rowOff>44450</xdr:rowOff>
    </xdr:from>
    <xdr:to>
      <xdr:col>15</xdr:col>
      <xdr:colOff>57151</xdr:colOff>
      <xdr:row>6</xdr:row>
      <xdr:rowOff>139929</xdr:rowOff>
    </xdr:to>
    <xdr:pic>
      <xdr:nvPicPr>
        <xdr:cNvPr id="6" name="Image 1" descr="Armoirievv">
          <a:extLst>
            <a:ext uri="{FF2B5EF4-FFF2-40B4-BE49-F238E27FC236}">
              <a16:creationId xmlns:a16="http://schemas.microsoft.com/office/drawing/2014/main" id="{00000000-0008-0000-8F00-000006000000}"/>
            </a:ext>
          </a:extLst>
        </xdr:cNvPr>
        <xdr:cNvPicPr>
          <a:picLocks noChangeAspect="1" noChangeArrowheads="1"/>
        </xdr:cNvPicPr>
      </xdr:nvPicPr>
      <xdr:blipFill>
        <a:blip xmlns:r="http://schemas.openxmlformats.org/officeDocument/2006/relationships" r:embed="rId1" cstate="print"/>
        <a:srcRect/>
        <a:stretch>
          <a:fillRect/>
        </a:stretch>
      </xdr:blipFill>
      <xdr:spPr bwMode="auto">
        <a:xfrm>
          <a:off x="10886654" y="425450"/>
          <a:ext cx="1011977" cy="1093699"/>
        </a:xfrm>
        <a:prstGeom prst="rect">
          <a:avLst/>
        </a:prstGeom>
        <a:noFill/>
        <a:ln w="9525" algn="ctr">
          <a:miter lim="800000"/>
          <a:headEnd/>
          <a:tailEnd/>
        </a:ln>
      </xdr:spPr>
    </xdr:pic>
    <xdr:clientData/>
  </xdr:twoCellAnchor>
  <xdr:twoCellAnchor editAs="oneCell">
    <xdr:from>
      <xdr:col>3</xdr:col>
      <xdr:colOff>110066</xdr:colOff>
      <xdr:row>2</xdr:row>
      <xdr:rowOff>138642</xdr:rowOff>
    </xdr:from>
    <xdr:to>
      <xdr:col>4</xdr:col>
      <xdr:colOff>495300</xdr:colOff>
      <xdr:row>6</xdr:row>
      <xdr:rowOff>6350</xdr:rowOff>
    </xdr:to>
    <xdr:pic>
      <xdr:nvPicPr>
        <xdr:cNvPr id="7" name="Image 6">
          <a:extLst>
            <a:ext uri="{FF2B5EF4-FFF2-40B4-BE49-F238E27FC236}">
              <a16:creationId xmlns:a16="http://schemas.microsoft.com/office/drawing/2014/main" id="{00000000-0008-0000-8F00-000007000000}"/>
            </a:ext>
          </a:extLst>
        </xdr:cNvPr>
        <xdr:cNvPicPr/>
      </xdr:nvPicPr>
      <xdr:blipFill>
        <a:blip xmlns:r="http://schemas.openxmlformats.org/officeDocument/2006/relationships" r:embed="rId2"/>
        <a:srcRect/>
        <a:stretch>
          <a:fillRect/>
        </a:stretch>
      </xdr:blipFill>
      <xdr:spPr bwMode="auto">
        <a:xfrm>
          <a:off x="4887806" y="519642"/>
          <a:ext cx="941494" cy="865928"/>
        </a:xfrm>
        <a:prstGeom prst="rect">
          <a:avLst/>
        </a:prstGeom>
        <a:noFill/>
      </xdr:spPr>
    </xdr:pic>
    <xdr:clientData/>
  </xdr:twoCellAnchor>
  <xdr:twoCellAnchor>
    <xdr:from>
      <xdr:col>13</xdr:col>
      <xdr:colOff>348194</xdr:colOff>
      <xdr:row>2</xdr:row>
      <xdr:rowOff>44450</xdr:rowOff>
    </xdr:from>
    <xdr:to>
      <xdr:col>15</xdr:col>
      <xdr:colOff>57151</xdr:colOff>
      <xdr:row>6</xdr:row>
      <xdr:rowOff>139929</xdr:rowOff>
    </xdr:to>
    <xdr:pic>
      <xdr:nvPicPr>
        <xdr:cNvPr id="8" name="Image 7" descr="Armoirievv">
          <a:extLst>
            <a:ext uri="{FF2B5EF4-FFF2-40B4-BE49-F238E27FC236}">
              <a16:creationId xmlns:a16="http://schemas.microsoft.com/office/drawing/2014/main" id="{00000000-0008-0000-8F00-000008000000}"/>
            </a:ext>
          </a:extLst>
        </xdr:cNvPr>
        <xdr:cNvPicPr>
          <a:picLocks noChangeAspect="1" noChangeArrowheads="1"/>
        </xdr:cNvPicPr>
      </xdr:nvPicPr>
      <xdr:blipFill>
        <a:blip xmlns:r="http://schemas.openxmlformats.org/officeDocument/2006/relationships" r:embed="rId1" cstate="print"/>
        <a:srcRect/>
        <a:stretch>
          <a:fillRect/>
        </a:stretch>
      </xdr:blipFill>
      <xdr:spPr bwMode="auto">
        <a:xfrm>
          <a:off x="10886654" y="425450"/>
          <a:ext cx="1011977" cy="1093699"/>
        </a:xfrm>
        <a:prstGeom prst="rect">
          <a:avLst/>
        </a:prstGeom>
        <a:noFill/>
        <a:ln w="9525" algn="ctr">
          <a:miter lim="800000"/>
          <a:headEnd/>
          <a:tailEnd/>
        </a:ln>
      </xdr:spPr>
    </xdr:pic>
    <xdr:clientData/>
  </xdr:twoCellAnchor>
  <xdr:twoCellAnchor editAs="oneCell">
    <xdr:from>
      <xdr:col>3</xdr:col>
      <xdr:colOff>110066</xdr:colOff>
      <xdr:row>2</xdr:row>
      <xdr:rowOff>138642</xdr:rowOff>
    </xdr:from>
    <xdr:to>
      <xdr:col>4</xdr:col>
      <xdr:colOff>495300</xdr:colOff>
      <xdr:row>6</xdr:row>
      <xdr:rowOff>6350</xdr:rowOff>
    </xdr:to>
    <xdr:pic>
      <xdr:nvPicPr>
        <xdr:cNvPr id="9" name="Image 8">
          <a:extLst>
            <a:ext uri="{FF2B5EF4-FFF2-40B4-BE49-F238E27FC236}">
              <a16:creationId xmlns:a16="http://schemas.microsoft.com/office/drawing/2014/main" id="{00000000-0008-0000-8F00-000009000000}"/>
            </a:ext>
          </a:extLst>
        </xdr:cNvPr>
        <xdr:cNvPicPr/>
      </xdr:nvPicPr>
      <xdr:blipFill>
        <a:blip xmlns:r="http://schemas.openxmlformats.org/officeDocument/2006/relationships" r:embed="rId2"/>
        <a:srcRect/>
        <a:stretch>
          <a:fillRect/>
        </a:stretch>
      </xdr:blipFill>
      <xdr:spPr bwMode="auto">
        <a:xfrm>
          <a:off x="4887806" y="519642"/>
          <a:ext cx="941494" cy="865928"/>
        </a:xfrm>
        <a:prstGeom prst="rect">
          <a:avLst/>
        </a:prstGeom>
        <a:noFill/>
      </xdr:spPr>
    </xdr:pic>
    <xdr:clientData/>
  </xdr:twoCellAnchor>
  <xdr:twoCellAnchor>
    <xdr:from>
      <xdr:col>13</xdr:col>
      <xdr:colOff>348194</xdr:colOff>
      <xdr:row>2</xdr:row>
      <xdr:rowOff>44450</xdr:rowOff>
    </xdr:from>
    <xdr:to>
      <xdr:col>15</xdr:col>
      <xdr:colOff>57151</xdr:colOff>
      <xdr:row>6</xdr:row>
      <xdr:rowOff>139929</xdr:rowOff>
    </xdr:to>
    <xdr:pic>
      <xdr:nvPicPr>
        <xdr:cNvPr id="10" name="Image 9" descr="Armoirievv">
          <a:extLst>
            <a:ext uri="{FF2B5EF4-FFF2-40B4-BE49-F238E27FC236}">
              <a16:creationId xmlns:a16="http://schemas.microsoft.com/office/drawing/2014/main" id="{00000000-0008-0000-8F00-00000A000000}"/>
            </a:ext>
          </a:extLst>
        </xdr:cNvPr>
        <xdr:cNvPicPr>
          <a:picLocks noChangeAspect="1" noChangeArrowheads="1"/>
        </xdr:cNvPicPr>
      </xdr:nvPicPr>
      <xdr:blipFill>
        <a:blip xmlns:r="http://schemas.openxmlformats.org/officeDocument/2006/relationships" r:embed="rId1" cstate="print"/>
        <a:srcRect/>
        <a:stretch>
          <a:fillRect/>
        </a:stretch>
      </xdr:blipFill>
      <xdr:spPr bwMode="auto">
        <a:xfrm>
          <a:off x="10886654" y="425450"/>
          <a:ext cx="1011977" cy="1093699"/>
        </a:xfrm>
        <a:prstGeom prst="rect">
          <a:avLst/>
        </a:prstGeom>
        <a:noFill/>
        <a:ln w="9525" algn="ctr">
          <a:miter lim="800000"/>
          <a:headEnd/>
          <a:tailEnd/>
        </a:ln>
      </xdr:spPr>
    </xdr:pic>
    <xdr:clientData/>
  </xdr:twoCellAnchor>
  <xdr:twoCellAnchor editAs="oneCell">
    <xdr:from>
      <xdr:col>3</xdr:col>
      <xdr:colOff>110066</xdr:colOff>
      <xdr:row>2</xdr:row>
      <xdr:rowOff>138642</xdr:rowOff>
    </xdr:from>
    <xdr:to>
      <xdr:col>4</xdr:col>
      <xdr:colOff>495300</xdr:colOff>
      <xdr:row>6</xdr:row>
      <xdr:rowOff>6350</xdr:rowOff>
    </xdr:to>
    <xdr:pic>
      <xdr:nvPicPr>
        <xdr:cNvPr id="11" name="Image 10">
          <a:extLst>
            <a:ext uri="{FF2B5EF4-FFF2-40B4-BE49-F238E27FC236}">
              <a16:creationId xmlns:a16="http://schemas.microsoft.com/office/drawing/2014/main" id="{00000000-0008-0000-8F00-00000B000000}"/>
            </a:ext>
          </a:extLst>
        </xdr:cNvPr>
        <xdr:cNvPicPr/>
      </xdr:nvPicPr>
      <xdr:blipFill>
        <a:blip xmlns:r="http://schemas.openxmlformats.org/officeDocument/2006/relationships" r:embed="rId2"/>
        <a:srcRect/>
        <a:stretch>
          <a:fillRect/>
        </a:stretch>
      </xdr:blipFill>
      <xdr:spPr bwMode="auto">
        <a:xfrm>
          <a:off x="4887806" y="519642"/>
          <a:ext cx="941494" cy="865928"/>
        </a:xfrm>
        <a:prstGeom prst="rect">
          <a:avLst/>
        </a:prstGeom>
        <a:noFill/>
      </xdr:spPr>
    </xdr:pic>
    <xdr:clientData/>
  </xdr:twoCellAnchor>
</xdr:wsDr>
</file>

<file path=xl/drawings/drawing145.xml><?xml version="1.0" encoding="utf-8"?>
<xdr:wsDr xmlns:xdr="http://schemas.openxmlformats.org/drawingml/2006/spreadsheetDrawing" xmlns:a="http://schemas.openxmlformats.org/drawingml/2006/main">
  <xdr:twoCellAnchor>
    <xdr:from>
      <xdr:col>13</xdr:col>
      <xdr:colOff>466576</xdr:colOff>
      <xdr:row>2</xdr:row>
      <xdr:rowOff>73025</xdr:rowOff>
    </xdr:from>
    <xdr:to>
      <xdr:col>14</xdr:col>
      <xdr:colOff>678243</xdr:colOff>
      <xdr:row>8</xdr:row>
      <xdr:rowOff>21166</xdr:rowOff>
    </xdr:to>
    <xdr:pic>
      <xdr:nvPicPr>
        <xdr:cNvPr id="2" name="Image 1" descr="Armoirievv">
          <a:extLst>
            <a:ext uri="{FF2B5EF4-FFF2-40B4-BE49-F238E27FC236}">
              <a16:creationId xmlns:a16="http://schemas.microsoft.com/office/drawing/2014/main" id="{00000000-0008-0000-9000-000002000000}"/>
            </a:ext>
          </a:extLst>
        </xdr:cNvPr>
        <xdr:cNvPicPr>
          <a:picLocks noChangeAspect="1" noChangeArrowheads="1"/>
        </xdr:cNvPicPr>
      </xdr:nvPicPr>
      <xdr:blipFill>
        <a:blip xmlns:r="http://schemas.openxmlformats.org/officeDocument/2006/relationships" r:embed="rId1" cstate="print"/>
        <a:srcRect/>
        <a:stretch>
          <a:fillRect/>
        </a:stretch>
      </xdr:blipFill>
      <xdr:spPr bwMode="auto">
        <a:xfrm>
          <a:off x="13512016" y="454025"/>
          <a:ext cx="1004147" cy="1296881"/>
        </a:xfrm>
        <a:prstGeom prst="rect">
          <a:avLst/>
        </a:prstGeom>
        <a:noFill/>
        <a:ln w="9525" algn="ctr">
          <a:miter lim="800000"/>
          <a:headEnd/>
          <a:tailEnd/>
        </a:ln>
      </xdr:spPr>
    </xdr:pic>
    <xdr:clientData/>
  </xdr:twoCellAnchor>
  <xdr:twoCellAnchor editAs="oneCell">
    <xdr:from>
      <xdr:col>3</xdr:col>
      <xdr:colOff>110066</xdr:colOff>
      <xdr:row>2</xdr:row>
      <xdr:rowOff>138642</xdr:rowOff>
    </xdr:from>
    <xdr:to>
      <xdr:col>4</xdr:col>
      <xdr:colOff>259080</xdr:colOff>
      <xdr:row>7</xdr:row>
      <xdr:rowOff>82550</xdr:rowOff>
    </xdr:to>
    <xdr:pic>
      <xdr:nvPicPr>
        <xdr:cNvPr id="3" name="Image 2">
          <a:extLst>
            <a:ext uri="{FF2B5EF4-FFF2-40B4-BE49-F238E27FC236}">
              <a16:creationId xmlns:a16="http://schemas.microsoft.com/office/drawing/2014/main" id="{00000000-0008-0000-9000-000003000000}"/>
            </a:ext>
          </a:extLst>
        </xdr:cNvPr>
        <xdr:cNvPicPr/>
      </xdr:nvPicPr>
      <xdr:blipFill>
        <a:blip xmlns:r="http://schemas.openxmlformats.org/officeDocument/2006/relationships" r:embed="rId2"/>
        <a:srcRect/>
        <a:stretch>
          <a:fillRect/>
        </a:stretch>
      </xdr:blipFill>
      <xdr:spPr bwMode="auto">
        <a:xfrm>
          <a:off x="5230706" y="519642"/>
          <a:ext cx="941494" cy="1117388"/>
        </a:xfrm>
        <a:prstGeom prst="rect">
          <a:avLst/>
        </a:prstGeom>
        <a:noFill/>
      </xdr:spPr>
    </xdr:pic>
    <xdr:clientData/>
  </xdr:twoCellAnchor>
  <xdr:twoCellAnchor>
    <xdr:from>
      <xdr:col>13</xdr:col>
      <xdr:colOff>466576</xdr:colOff>
      <xdr:row>2</xdr:row>
      <xdr:rowOff>73025</xdr:rowOff>
    </xdr:from>
    <xdr:to>
      <xdr:col>14</xdr:col>
      <xdr:colOff>678243</xdr:colOff>
      <xdr:row>8</xdr:row>
      <xdr:rowOff>21166</xdr:rowOff>
    </xdr:to>
    <xdr:pic>
      <xdr:nvPicPr>
        <xdr:cNvPr id="4" name="Image 3" descr="Armoirievv">
          <a:extLst>
            <a:ext uri="{FF2B5EF4-FFF2-40B4-BE49-F238E27FC236}">
              <a16:creationId xmlns:a16="http://schemas.microsoft.com/office/drawing/2014/main" id="{00000000-0008-0000-9000-000004000000}"/>
            </a:ext>
          </a:extLst>
        </xdr:cNvPr>
        <xdr:cNvPicPr>
          <a:picLocks noChangeAspect="1" noChangeArrowheads="1"/>
        </xdr:cNvPicPr>
      </xdr:nvPicPr>
      <xdr:blipFill>
        <a:blip xmlns:r="http://schemas.openxmlformats.org/officeDocument/2006/relationships" r:embed="rId1" cstate="print"/>
        <a:srcRect/>
        <a:stretch>
          <a:fillRect/>
        </a:stretch>
      </xdr:blipFill>
      <xdr:spPr bwMode="auto">
        <a:xfrm>
          <a:off x="13512016" y="454025"/>
          <a:ext cx="1004147" cy="1296881"/>
        </a:xfrm>
        <a:prstGeom prst="rect">
          <a:avLst/>
        </a:prstGeom>
        <a:noFill/>
        <a:ln w="9525" algn="ctr">
          <a:miter lim="800000"/>
          <a:headEnd/>
          <a:tailEnd/>
        </a:ln>
      </xdr:spPr>
    </xdr:pic>
    <xdr:clientData/>
  </xdr:twoCellAnchor>
  <xdr:twoCellAnchor editAs="oneCell">
    <xdr:from>
      <xdr:col>3</xdr:col>
      <xdr:colOff>110066</xdr:colOff>
      <xdr:row>2</xdr:row>
      <xdr:rowOff>138642</xdr:rowOff>
    </xdr:from>
    <xdr:to>
      <xdr:col>4</xdr:col>
      <xdr:colOff>259080</xdr:colOff>
      <xdr:row>7</xdr:row>
      <xdr:rowOff>82550</xdr:rowOff>
    </xdr:to>
    <xdr:pic>
      <xdr:nvPicPr>
        <xdr:cNvPr id="5" name="Image 4">
          <a:extLst>
            <a:ext uri="{FF2B5EF4-FFF2-40B4-BE49-F238E27FC236}">
              <a16:creationId xmlns:a16="http://schemas.microsoft.com/office/drawing/2014/main" id="{00000000-0008-0000-9000-000005000000}"/>
            </a:ext>
          </a:extLst>
        </xdr:cNvPr>
        <xdr:cNvPicPr/>
      </xdr:nvPicPr>
      <xdr:blipFill>
        <a:blip xmlns:r="http://schemas.openxmlformats.org/officeDocument/2006/relationships" r:embed="rId2"/>
        <a:srcRect/>
        <a:stretch>
          <a:fillRect/>
        </a:stretch>
      </xdr:blipFill>
      <xdr:spPr bwMode="auto">
        <a:xfrm>
          <a:off x="5230706" y="519642"/>
          <a:ext cx="941494" cy="1117388"/>
        </a:xfrm>
        <a:prstGeom prst="rect">
          <a:avLst/>
        </a:prstGeom>
        <a:noFill/>
      </xdr:spPr>
    </xdr:pic>
    <xdr:clientData/>
  </xdr:twoCellAnchor>
  <xdr:twoCellAnchor>
    <xdr:from>
      <xdr:col>13</xdr:col>
      <xdr:colOff>466576</xdr:colOff>
      <xdr:row>2</xdr:row>
      <xdr:rowOff>73025</xdr:rowOff>
    </xdr:from>
    <xdr:to>
      <xdr:col>14</xdr:col>
      <xdr:colOff>678243</xdr:colOff>
      <xdr:row>8</xdr:row>
      <xdr:rowOff>21166</xdr:rowOff>
    </xdr:to>
    <xdr:pic>
      <xdr:nvPicPr>
        <xdr:cNvPr id="6" name="Image 5" descr="Armoirievv">
          <a:extLst>
            <a:ext uri="{FF2B5EF4-FFF2-40B4-BE49-F238E27FC236}">
              <a16:creationId xmlns:a16="http://schemas.microsoft.com/office/drawing/2014/main" id="{00000000-0008-0000-9000-000006000000}"/>
            </a:ext>
          </a:extLst>
        </xdr:cNvPr>
        <xdr:cNvPicPr>
          <a:picLocks noChangeAspect="1" noChangeArrowheads="1"/>
        </xdr:cNvPicPr>
      </xdr:nvPicPr>
      <xdr:blipFill>
        <a:blip xmlns:r="http://schemas.openxmlformats.org/officeDocument/2006/relationships" r:embed="rId1" cstate="print"/>
        <a:srcRect/>
        <a:stretch>
          <a:fillRect/>
        </a:stretch>
      </xdr:blipFill>
      <xdr:spPr bwMode="auto">
        <a:xfrm>
          <a:off x="13512016" y="454025"/>
          <a:ext cx="1004147" cy="1296881"/>
        </a:xfrm>
        <a:prstGeom prst="rect">
          <a:avLst/>
        </a:prstGeom>
        <a:noFill/>
        <a:ln w="9525" algn="ctr">
          <a:miter lim="800000"/>
          <a:headEnd/>
          <a:tailEnd/>
        </a:ln>
      </xdr:spPr>
    </xdr:pic>
    <xdr:clientData/>
  </xdr:twoCellAnchor>
  <xdr:twoCellAnchor editAs="oneCell">
    <xdr:from>
      <xdr:col>3</xdr:col>
      <xdr:colOff>110066</xdr:colOff>
      <xdr:row>2</xdr:row>
      <xdr:rowOff>138642</xdr:rowOff>
    </xdr:from>
    <xdr:to>
      <xdr:col>4</xdr:col>
      <xdr:colOff>259080</xdr:colOff>
      <xdr:row>7</xdr:row>
      <xdr:rowOff>82550</xdr:rowOff>
    </xdr:to>
    <xdr:pic>
      <xdr:nvPicPr>
        <xdr:cNvPr id="7" name="Image 6">
          <a:extLst>
            <a:ext uri="{FF2B5EF4-FFF2-40B4-BE49-F238E27FC236}">
              <a16:creationId xmlns:a16="http://schemas.microsoft.com/office/drawing/2014/main" id="{00000000-0008-0000-9000-000007000000}"/>
            </a:ext>
          </a:extLst>
        </xdr:cNvPr>
        <xdr:cNvPicPr/>
      </xdr:nvPicPr>
      <xdr:blipFill>
        <a:blip xmlns:r="http://schemas.openxmlformats.org/officeDocument/2006/relationships" r:embed="rId2"/>
        <a:srcRect/>
        <a:stretch>
          <a:fillRect/>
        </a:stretch>
      </xdr:blipFill>
      <xdr:spPr bwMode="auto">
        <a:xfrm>
          <a:off x="5230706" y="519642"/>
          <a:ext cx="941494" cy="1117388"/>
        </a:xfrm>
        <a:prstGeom prst="rect">
          <a:avLst/>
        </a:prstGeom>
        <a:noFill/>
      </xdr:spPr>
    </xdr:pic>
    <xdr:clientData/>
  </xdr:twoCellAnchor>
  <xdr:twoCellAnchor>
    <xdr:from>
      <xdr:col>13</xdr:col>
      <xdr:colOff>466576</xdr:colOff>
      <xdr:row>2</xdr:row>
      <xdr:rowOff>73025</xdr:rowOff>
    </xdr:from>
    <xdr:to>
      <xdr:col>14</xdr:col>
      <xdr:colOff>678243</xdr:colOff>
      <xdr:row>8</xdr:row>
      <xdr:rowOff>21166</xdr:rowOff>
    </xdr:to>
    <xdr:pic>
      <xdr:nvPicPr>
        <xdr:cNvPr id="8" name="Image 7" descr="Armoirievv">
          <a:extLst>
            <a:ext uri="{FF2B5EF4-FFF2-40B4-BE49-F238E27FC236}">
              <a16:creationId xmlns:a16="http://schemas.microsoft.com/office/drawing/2014/main" id="{00000000-0008-0000-9000-000008000000}"/>
            </a:ext>
          </a:extLst>
        </xdr:cNvPr>
        <xdr:cNvPicPr>
          <a:picLocks noChangeAspect="1" noChangeArrowheads="1"/>
        </xdr:cNvPicPr>
      </xdr:nvPicPr>
      <xdr:blipFill>
        <a:blip xmlns:r="http://schemas.openxmlformats.org/officeDocument/2006/relationships" r:embed="rId1" cstate="print"/>
        <a:srcRect/>
        <a:stretch>
          <a:fillRect/>
        </a:stretch>
      </xdr:blipFill>
      <xdr:spPr bwMode="auto">
        <a:xfrm>
          <a:off x="13512016" y="454025"/>
          <a:ext cx="1004147" cy="1296881"/>
        </a:xfrm>
        <a:prstGeom prst="rect">
          <a:avLst/>
        </a:prstGeom>
        <a:noFill/>
        <a:ln w="9525" algn="ctr">
          <a:miter lim="800000"/>
          <a:headEnd/>
          <a:tailEnd/>
        </a:ln>
      </xdr:spPr>
    </xdr:pic>
    <xdr:clientData/>
  </xdr:twoCellAnchor>
  <xdr:twoCellAnchor editAs="oneCell">
    <xdr:from>
      <xdr:col>3</xdr:col>
      <xdr:colOff>110066</xdr:colOff>
      <xdr:row>2</xdr:row>
      <xdr:rowOff>138642</xdr:rowOff>
    </xdr:from>
    <xdr:to>
      <xdr:col>4</xdr:col>
      <xdr:colOff>259080</xdr:colOff>
      <xdr:row>7</xdr:row>
      <xdr:rowOff>82550</xdr:rowOff>
    </xdr:to>
    <xdr:pic>
      <xdr:nvPicPr>
        <xdr:cNvPr id="9" name="Image 8">
          <a:extLst>
            <a:ext uri="{FF2B5EF4-FFF2-40B4-BE49-F238E27FC236}">
              <a16:creationId xmlns:a16="http://schemas.microsoft.com/office/drawing/2014/main" id="{00000000-0008-0000-9000-000009000000}"/>
            </a:ext>
          </a:extLst>
        </xdr:cNvPr>
        <xdr:cNvPicPr/>
      </xdr:nvPicPr>
      <xdr:blipFill>
        <a:blip xmlns:r="http://schemas.openxmlformats.org/officeDocument/2006/relationships" r:embed="rId2"/>
        <a:srcRect/>
        <a:stretch>
          <a:fillRect/>
        </a:stretch>
      </xdr:blipFill>
      <xdr:spPr bwMode="auto">
        <a:xfrm>
          <a:off x="5230706" y="519642"/>
          <a:ext cx="941494" cy="1117388"/>
        </a:xfrm>
        <a:prstGeom prst="rect">
          <a:avLst/>
        </a:prstGeom>
        <a:noFill/>
      </xdr:spPr>
    </xdr:pic>
    <xdr:clientData/>
  </xdr:twoCellAnchor>
  <xdr:twoCellAnchor>
    <xdr:from>
      <xdr:col>13</xdr:col>
      <xdr:colOff>466576</xdr:colOff>
      <xdr:row>2</xdr:row>
      <xdr:rowOff>73025</xdr:rowOff>
    </xdr:from>
    <xdr:to>
      <xdr:col>14</xdr:col>
      <xdr:colOff>678243</xdr:colOff>
      <xdr:row>8</xdr:row>
      <xdr:rowOff>21166</xdr:rowOff>
    </xdr:to>
    <xdr:pic>
      <xdr:nvPicPr>
        <xdr:cNvPr id="10" name="Image 9" descr="Armoirievv">
          <a:extLst>
            <a:ext uri="{FF2B5EF4-FFF2-40B4-BE49-F238E27FC236}">
              <a16:creationId xmlns:a16="http://schemas.microsoft.com/office/drawing/2014/main" id="{00000000-0008-0000-9000-00000A000000}"/>
            </a:ext>
          </a:extLst>
        </xdr:cNvPr>
        <xdr:cNvPicPr>
          <a:picLocks noChangeAspect="1" noChangeArrowheads="1"/>
        </xdr:cNvPicPr>
      </xdr:nvPicPr>
      <xdr:blipFill>
        <a:blip xmlns:r="http://schemas.openxmlformats.org/officeDocument/2006/relationships" r:embed="rId1" cstate="print"/>
        <a:srcRect/>
        <a:stretch>
          <a:fillRect/>
        </a:stretch>
      </xdr:blipFill>
      <xdr:spPr bwMode="auto">
        <a:xfrm>
          <a:off x="13512016" y="454025"/>
          <a:ext cx="1004147" cy="1296881"/>
        </a:xfrm>
        <a:prstGeom prst="rect">
          <a:avLst/>
        </a:prstGeom>
        <a:noFill/>
        <a:ln w="9525" algn="ctr">
          <a:miter lim="800000"/>
          <a:headEnd/>
          <a:tailEnd/>
        </a:ln>
      </xdr:spPr>
    </xdr:pic>
    <xdr:clientData/>
  </xdr:twoCellAnchor>
  <xdr:twoCellAnchor editAs="oneCell">
    <xdr:from>
      <xdr:col>3</xdr:col>
      <xdr:colOff>110066</xdr:colOff>
      <xdr:row>2</xdr:row>
      <xdr:rowOff>138642</xdr:rowOff>
    </xdr:from>
    <xdr:to>
      <xdr:col>4</xdr:col>
      <xdr:colOff>259080</xdr:colOff>
      <xdr:row>7</xdr:row>
      <xdr:rowOff>82550</xdr:rowOff>
    </xdr:to>
    <xdr:pic>
      <xdr:nvPicPr>
        <xdr:cNvPr id="11" name="Image 10">
          <a:extLst>
            <a:ext uri="{FF2B5EF4-FFF2-40B4-BE49-F238E27FC236}">
              <a16:creationId xmlns:a16="http://schemas.microsoft.com/office/drawing/2014/main" id="{00000000-0008-0000-9000-00000B000000}"/>
            </a:ext>
          </a:extLst>
        </xdr:cNvPr>
        <xdr:cNvPicPr/>
      </xdr:nvPicPr>
      <xdr:blipFill>
        <a:blip xmlns:r="http://schemas.openxmlformats.org/officeDocument/2006/relationships" r:embed="rId2"/>
        <a:srcRect/>
        <a:stretch>
          <a:fillRect/>
        </a:stretch>
      </xdr:blipFill>
      <xdr:spPr bwMode="auto">
        <a:xfrm>
          <a:off x="5230706" y="519642"/>
          <a:ext cx="941494" cy="1117388"/>
        </a:xfrm>
        <a:prstGeom prst="rect">
          <a:avLst/>
        </a:prstGeom>
        <a:noFill/>
      </xdr:spPr>
    </xdr:pic>
    <xdr:clientData/>
  </xdr:twoCellAnchor>
  <xdr:twoCellAnchor>
    <xdr:from>
      <xdr:col>13</xdr:col>
      <xdr:colOff>466576</xdr:colOff>
      <xdr:row>2</xdr:row>
      <xdr:rowOff>73025</xdr:rowOff>
    </xdr:from>
    <xdr:to>
      <xdr:col>14</xdr:col>
      <xdr:colOff>678243</xdr:colOff>
      <xdr:row>8</xdr:row>
      <xdr:rowOff>21166</xdr:rowOff>
    </xdr:to>
    <xdr:pic>
      <xdr:nvPicPr>
        <xdr:cNvPr id="12" name="Image 11" descr="Armoirievv">
          <a:extLst>
            <a:ext uri="{FF2B5EF4-FFF2-40B4-BE49-F238E27FC236}">
              <a16:creationId xmlns:a16="http://schemas.microsoft.com/office/drawing/2014/main" id="{00000000-0008-0000-9000-00000C000000}"/>
            </a:ext>
          </a:extLst>
        </xdr:cNvPr>
        <xdr:cNvPicPr>
          <a:picLocks noChangeAspect="1" noChangeArrowheads="1"/>
        </xdr:cNvPicPr>
      </xdr:nvPicPr>
      <xdr:blipFill>
        <a:blip xmlns:r="http://schemas.openxmlformats.org/officeDocument/2006/relationships" r:embed="rId1" cstate="print"/>
        <a:srcRect/>
        <a:stretch>
          <a:fillRect/>
        </a:stretch>
      </xdr:blipFill>
      <xdr:spPr bwMode="auto">
        <a:xfrm>
          <a:off x="13512016" y="454025"/>
          <a:ext cx="1004147" cy="1296881"/>
        </a:xfrm>
        <a:prstGeom prst="rect">
          <a:avLst/>
        </a:prstGeom>
        <a:noFill/>
        <a:ln w="9525" algn="ctr">
          <a:miter lim="800000"/>
          <a:headEnd/>
          <a:tailEnd/>
        </a:ln>
      </xdr:spPr>
    </xdr:pic>
    <xdr:clientData/>
  </xdr:twoCellAnchor>
  <xdr:twoCellAnchor editAs="oneCell">
    <xdr:from>
      <xdr:col>3</xdr:col>
      <xdr:colOff>110066</xdr:colOff>
      <xdr:row>2</xdr:row>
      <xdr:rowOff>138642</xdr:rowOff>
    </xdr:from>
    <xdr:to>
      <xdr:col>4</xdr:col>
      <xdr:colOff>259080</xdr:colOff>
      <xdr:row>7</xdr:row>
      <xdr:rowOff>82550</xdr:rowOff>
    </xdr:to>
    <xdr:pic>
      <xdr:nvPicPr>
        <xdr:cNvPr id="13" name="Image 12">
          <a:extLst>
            <a:ext uri="{FF2B5EF4-FFF2-40B4-BE49-F238E27FC236}">
              <a16:creationId xmlns:a16="http://schemas.microsoft.com/office/drawing/2014/main" id="{00000000-0008-0000-9000-00000D000000}"/>
            </a:ext>
          </a:extLst>
        </xdr:cNvPr>
        <xdr:cNvPicPr/>
      </xdr:nvPicPr>
      <xdr:blipFill>
        <a:blip xmlns:r="http://schemas.openxmlformats.org/officeDocument/2006/relationships" r:embed="rId2"/>
        <a:srcRect/>
        <a:stretch>
          <a:fillRect/>
        </a:stretch>
      </xdr:blipFill>
      <xdr:spPr bwMode="auto">
        <a:xfrm>
          <a:off x="5230706" y="519642"/>
          <a:ext cx="941494" cy="1117388"/>
        </a:xfrm>
        <a:prstGeom prst="rect">
          <a:avLst/>
        </a:prstGeom>
        <a:noFill/>
      </xdr:spPr>
    </xdr:pic>
    <xdr:clientData/>
  </xdr:twoCellAnchor>
  <xdr:twoCellAnchor>
    <xdr:from>
      <xdr:col>13</xdr:col>
      <xdr:colOff>466576</xdr:colOff>
      <xdr:row>2</xdr:row>
      <xdr:rowOff>73025</xdr:rowOff>
    </xdr:from>
    <xdr:to>
      <xdr:col>14</xdr:col>
      <xdr:colOff>678243</xdr:colOff>
      <xdr:row>8</xdr:row>
      <xdr:rowOff>21166</xdr:rowOff>
    </xdr:to>
    <xdr:pic>
      <xdr:nvPicPr>
        <xdr:cNvPr id="14" name="Image 13" descr="Armoirievv">
          <a:extLst>
            <a:ext uri="{FF2B5EF4-FFF2-40B4-BE49-F238E27FC236}">
              <a16:creationId xmlns:a16="http://schemas.microsoft.com/office/drawing/2014/main" id="{00000000-0008-0000-9000-00000E000000}"/>
            </a:ext>
          </a:extLst>
        </xdr:cNvPr>
        <xdr:cNvPicPr>
          <a:picLocks noChangeAspect="1" noChangeArrowheads="1"/>
        </xdr:cNvPicPr>
      </xdr:nvPicPr>
      <xdr:blipFill>
        <a:blip xmlns:r="http://schemas.openxmlformats.org/officeDocument/2006/relationships" r:embed="rId1" cstate="print"/>
        <a:srcRect/>
        <a:stretch>
          <a:fillRect/>
        </a:stretch>
      </xdr:blipFill>
      <xdr:spPr bwMode="auto">
        <a:xfrm>
          <a:off x="13512016" y="454025"/>
          <a:ext cx="1004147" cy="1296881"/>
        </a:xfrm>
        <a:prstGeom prst="rect">
          <a:avLst/>
        </a:prstGeom>
        <a:noFill/>
        <a:ln w="9525" algn="ctr">
          <a:miter lim="800000"/>
          <a:headEnd/>
          <a:tailEnd/>
        </a:ln>
      </xdr:spPr>
    </xdr:pic>
    <xdr:clientData/>
  </xdr:twoCellAnchor>
  <xdr:twoCellAnchor editAs="oneCell">
    <xdr:from>
      <xdr:col>3</xdr:col>
      <xdr:colOff>110066</xdr:colOff>
      <xdr:row>2</xdr:row>
      <xdr:rowOff>138642</xdr:rowOff>
    </xdr:from>
    <xdr:to>
      <xdr:col>4</xdr:col>
      <xdr:colOff>259080</xdr:colOff>
      <xdr:row>7</xdr:row>
      <xdr:rowOff>82550</xdr:rowOff>
    </xdr:to>
    <xdr:pic>
      <xdr:nvPicPr>
        <xdr:cNvPr id="15" name="Image 14">
          <a:extLst>
            <a:ext uri="{FF2B5EF4-FFF2-40B4-BE49-F238E27FC236}">
              <a16:creationId xmlns:a16="http://schemas.microsoft.com/office/drawing/2014/main" id="{00000000-0008-0000-9000-00000F000000}"/>
            </a:ext>
          </a:extLst>
        </xdr:cNvPr>
        <xdr:cNvPicPr/>
      </xdr:nvPicPr>
      <xdr:blipFill>
        <a:blip xmlns:r="http://schemas.openxmlformats.org/officeDocument/2006/relationships" r:embed="rId2"/>
        <a:srcRect/>
        <a:stretch>
          <a:fillRect/>
        </a:stretch>
      </xdr:blipFill>
      <xdr:spPr bwMode="auto">
        <a:xfrm>
          <a:off x="5230706" y="519642"/>
          <a:ext cx="941494" cy="1117388"/>
        </a:xfrm>
        <a:prstGeom prst="rect">
          <a:avLst/>
        </a:prstGeom>
        <a:noFill/>
      </xdr:spPr>
    </xdr:pic>
    <xdr:clientData/>
  </xdr:twoCellAnchor>
  <xdr:twoCellAnchor>
    <xdr:from>
      <xdr:col>13</xdr:col>
      <xdr:colOff>466576</xdr:colOff>
      <xdr:row>2</xdr:row>
      <xdr:rowOff>73025</xdr:rowOff>
    </xdr:from>
    <xdr:to>
      <xdr:col>14</xdr:col>
      <xdr:colOff>678243</xdr:colOff>
      <xdr:row>8</xdr:row>
      <xdr:rowOff>21166</xdr:rowOff>
    </xdr:to>
    <xdr:pic>
      <xdr:nvPicPr>
        <xdr:cNvPr id="16" name="Image 15" descr="Armoirievv">
          <a:extLst>
            <a:ext uri="{FF2B5EF4-FFF2-40B4-BE49-F238E27FC236}">
              <a16:creationId xmlns:a16="http://schemas.microsoft.com/office/drawing/2014/main" id="{00000000-0008-0000-9000-000010000000}"/>
            </a:ext>
          </a:extLst>
        </xdr:cNvPr>
        <xdr:cNvPicPr>
          <a:picLocks noChangeAspect="1" noChangeArrowheads="1"/>
        </xdr:cNvPicPr>
      </xdr:nvPicPr>
      <xdr:blipFill>
        <a:blip xmlns:r="http://schemas.openxmlformats.org/officeDocument/2006/relationships" r:embed="rId1" cstate="print"/>
        <a:srcRect/>
        <a:stretch>
          <a:fillRect/>
        </a:stretch>
      </xdr:blipFill>
      <xdr:spPr bwMode="auto">
        <a:xfrm>
          <a:off x="13512016" y="454025"/>
          <a:ext cx="1004147" cy="1296881"/>
        </a:xfrm>
        <a:prstGeom prst="rect">
          <a:avLst/>
        </a:prstGeom>
        <a:noFill/>
        <a:ln w="9525" algn="ctr">
          <a:miter lim="800000"/>
          <a:headEnd/>
          <a:tailEnd/>
        </a:ln>
      </xdr:spPr>
    </xdr:pic>
    <xdr:clientData/>
  </xdr:twoCellAnchor>
  <xdr:twoCellAnchor editAs="oneCell">
    <xdr:from>
      <xdr:col>3</xdr:col>
      <xdr:colOff>110066</xdr:colOff>
      <xdr:row>2</xdr:row>
      <xdr:rowOff>138642</xdr:rowOff>
    </xdr:from>
    <xdr:to>
      <xdr:col>4</xdr:col>
      <xdr:colOff>259080</xdr:colOff>
      <xdr:row>7</xdr:row>
      <xdr:rowOff>82550</xdr:rowOff>
    </xdr:to>
    <xdr:pic>
      <xdr:nvPicPr>
        <xdr:cNvPr id="17" name="Image 16">
          <a:extLst>
            <a:ext uri="{FF2B5EF4-FFF2-40B4-BE49-F238E27FC236}">
              <a16:creationId xmlns:a16="http://schemas.microsoft.com/office/drawing/2014/main" id="{00000000-0008-0000-9000-000011000000}"/>
            </a:ext>
          </a:extLst>
        </xdr:cNvPr>
        <xdr:cNvPicPr/>
      </xdr:nvPicPr>
      <xdr:blipFill>
        <a:blip xmlns:r="http://schemas.openxmlformats.org/officeDocument/2006/relationships" r:embed="rId2"/>
        <a:srcRect/>
        <a:stretch>
          <a:fillRect/>
        </a:stretch>
      </xdr:blipFill>
      <xdr:spPr bwMode="auto">
        <a:xfrm>
          <a:off x="5230706" y="519642"/>
          <a:ext cx="941494" cy="1117388"/>
        </a:xfrm>
        <a:prstGeom prst="rect">
          <a:avLst/>
        </a:prstGeom>
        <a:noFill/>
      </xdr:spPr>
    </xdr:pic>
    <xdr:clientData/>
  </xdr:twoCellAnchor>
  <xdr:twoCellAnchor>
    <xdr:from>
      <xdr:col>13</xdr:col>
      <xdr:colOff>466576</xdr:colOff>
      <xdr:row>2</xdr:row>
      <xdr:rowOff>73025</xdr:rowOff>
    </xdr:from>
    <xdr:to>
      <xdr:col>14</xdr:col>
      <xdr:colOff>678243</xdr:colOff>
      <xdr:row>8</xdr:row>
      <xdr:rowOff>21166</xdr:rowOff>
    </xdr:to>
    <xdr:pic>
      <xdr:nvPicPr>
        <xdr:cNvPr id="18" name="Image 17" descr="Armoirievv">
          <a:extLst>
            <a:ext uri="{FF2B5EF4-FFF2-40B4-BE49-F238E27FC236}">
              <a16:creationId xmlns:a16="http://schemas.microsoft.com/office/drawing/2014/main" id="{00000000-0008-0000-9000-000012000000}"/>
            </a:ext>
          </a:extLst>
        </xdr:cNvPr>
        <xdr:cNvPicPr>
          <a:picLocks noChangeAspect="1" noChangeArrowheads="1"/>
        </xdr:cNvPicPr>
      </xdr:nvPicPr>
      <xdr:blipFill>
        <a:blip xmlns:r="http://schemas.openxmlformats.org/officeDocument/2006/relationships" r:embed="rId1" cstate="print"/>
        <a:srcRect/>
        <a:stretch>
          <a:fillRect/>
        </a:stretch>
      </xdr:blipFill>
      <xdr:spPr bwMode="auto">
        <a:xfrm>
          <a:off x="13512016" y="454025"/>
          <a:ext cx="1004147" cy="1296881"/>
        </a:xfrm>
        <a:prstGeom prst="rect">
          <a:avLst/>
        </a:prstGeom>
        <a:noFill/>
        <a:ln w="9525" algn="ctr">
          <a:miter lim="800000"/>
          <a:headEnd/>
          <a:tailEnd/>
        </a:ln>
      </xdr:spPr>
    </xdr:pic>
    <xdr:clientData/>
  </xdr:twoCellAnchor>
  <xdr:twoCellAnchor editAs="oneCell">
    <xdr:from>
      <xdr:col>3</xdr:col>
      <xdr:colOff>110066</xdr:colOff>
      <xdr:row>2</xdr:row>
      <xdr:rowOff>138642</xdr:rowOff>
    </xdr:from>
    <xdr:to>
      <xdr:col>4</xdr:col>
      <xdr:colOff>259080</xdr:colOff>
      <xdr:row>7</xdr:row>
      <xdr:rowOff>82550</xdr:rowOff>
    </xdr:to>
    <xdr:pic>
      <xdr:nvPicPr>
        <xdr:cNvPr id="19" name="Image 18">
          <a:extLst>
            <a:ext uri="{FF2B5EF4-FFF2-40B4-BE49-F238E27FC236}">
              <a16:creationId xmlns:a16="http://schemas.microsoft.com/office/drawing/2014/main" id="{00000000-0008-0000-9000-000013000000}"/>
            </a:ext>
          </a:extLst>
        </xdr:cNvPr>
        <xdr:cNvPicPr/>
      </xdr:nvPicPr>
      <xdr:blipFill>
        <a:blip xmlns:r="http://schemas.openxmlformats.org/officeDocument/2006/relationships" r:embed="rId2"/>
        <a:srcRect/>
        <a:stretch>
          <a:fillRect/>
        </a:stretch>
      </xdr:blipFill>
      <xdr:spPr bwMode="auto">
        <a:xfrm>
          <a:off x="5230706" y="519642"/>
          <a:ext cx="941494" cy="1117388"/>
        </a:xfrm>
        <a:prstGeom prst="rect">
          <a:avLst/>
        </a:prstGeom>
        <a:noFill/>
      </xdr:spPr>
    </xdr:pic>
    <xdr:clientData/>
  </xdr:twoCellAnchor>
  <xdr:twoCellAnchor>
    <xdr:from>
      <xdr:col>13</xdr:col>
      <xdr:colOff>466576</xdr:colOff>
      <xdr:row>2</xdr:row>
      <xdr:rowOff>73025</xdr:rowOff>
    </xdr:from>
    <xdr:to>
      <xdr:col>14</xdr:col>
      <xdr:colOff>678243</xdr:colOff>
      <xdr:row>8</xdr:row>
      <xdr:rowOff>21166</xdr:rowOff>
    </xdr:to>
    <xdr:pic>
      <xdr:nvPicPr>
        <xdr:cNvPr id="20" name="Image 19" descr="Armoirievv">
          <a:extLst>
            <a:ext uri="{FF2B5EF4-FFF2-40B4-BE49-F238E27FC236}">
              <a16:creationId xmlns:a16="http://schemas.microsoft.com/office/drawing/2014/main" id="{00000000-0008-0000-9000-000014000000}"/>
            </a:ext>
          </a:extLst>
        </xdr:cNvPr>
        <xdr:cNvPicPr>
          <a:picLocks noChangeAspect="1" noChangeArrowheads="1"/>
        </xdr:cNvPicPr>
      </xdr:nvPicPr>
      <xdr:blipFill>
        <a:blip xmlns:r="http://schemas.openxmlformats.org/officeDocument/2006/relationships" r:embed="rId1" cstate="print"/>
        <a:srcRect/>
        <a:stretch>
          <a:fillRect/>
        </a:stretch>
      </xdr:blipFill>
      <xdr:spPr bwMode="auto">
        <a:xfrm>
          <a:off x="13512016" y="454025"/>
          <a:ext cx="1004147" cy="1296881"/>
        </a:xfrm>
        <a:prstGeom prst="rect">
          <a:avLst/>
        </a:prstGeom>
        <a:noFill/>
        <a:ln w="9525" algn="ctr">
          <a:miter lim="800000"/>
          <a:headEnd/>
          <a:tailEnd/>
        </a:ln>
      </xdr:spPr>
    </xdr:pic>
    <xdr:clientData/>
  </xdr:twoCellAnchor>
  <xdr:twoCellAnchor editAs="oneCell">
    <xdr:from>
      <xdr:col>3</xdr:col>
      <xdr:colOff>110066</xdr:colOff>
      <xdr:row>2</xdr:row>
      <xdr:rowOff>138642</xdr:rowOff>
    </xdr:from>
    <xdr:to>
      <xdr:col>4</xdr:col>
      <xdr:colOff>259080</xdr:colOff>
      <xdr:row>7</xdr:row>
      <xdr:rowOff>82550</xdr:rowOff>
    </xdr:to>
    <xdr:pic>
      <xdr:nvPicPr>
        <xdr:cNvPr id="21" name="Image 20">
          <a:extLst>
            <a:ext uri="{FF2B5EF4-FFF2-40B4-BE49-F238E27FC236}">
              <a16:creationId xmlns:a16="http://schemas.microsoft.com/office/drawing/2014/main" id="{00000000-0008-0000-9000-000015000000}"/>
            </a:ext>
          </a:extLst>
        </xdr:cNvPr>
        <xdr:cNvPicPr/>
      </xdr:nvPicPr>
      <xdr:blipFill>
        <a:blip xmlns:r="http://schemas.openxmlformats.org/officeDocument/2006/relationships" r:embed="rId2"/>
        <a:srcRect/>
        <a:stretch>
          <a:fillRect/>
        </a:stretch>
      </xdr:blipFill>
      <xdr:spPr bwMode="auto">
        <a:xfrm>
          <a:off x="5230706" y="519642"/>
          <a:ext cx="941494" cy="1117388"/>
        </a:xfrm>
        <a:prstGeom prst="rect">
          <a:avLst/>
        </a:prstGeom>
        <a:noFill/>
      </xdr:spPr>
    </xdr:pic>
    <xdr:clientData/>
  </xdr:twoCellAnchor>
  <xdr:twoCellAnchor>
    <xdr:from>
      <xdr:col>13</xdr:col>
      <xdr:colOff>466576</xdr:colOff>
      <xdr:row>2</xdr:row>
      <xdr:rowOff>73025</xdr:rowOff>
    </xdr:from>
    <xdr:to>
      <xdr:col>14</xdr:col>
      <xdr:colOff>678243</xdr:colOff>
      <xdr:row>8</xdr:row>
      <xdr:rowOff>21166</xdr:rowOff>
    </xdr:to>
    <xdr:pic>
      <xdr:nvPicPr>
        <xdr:cNvPr id="22" name="Image 21" descr="Armoirievv">
          <a:extLst>
            <a:ext uri="{FF2B5EF4-FFF2-40B4-BE49-F238E27FC236}">
              <a16:creationId xmlns:a16="http://schemas.microsoft.com/office/drawing/2014/main" id="{00000000-0008-0000-9000-000016000000}"/>
            </a:ext>
          </a:extLst>
        </xdr:cNvPr>
        <xdr:cNvPicPr>
          <a:picLocks noChangeAspect="1" noChangeArrowheads="1"/>
        </xdr:cNvPicPr>
      </xdr:nvPicPr>
      <xdr:blipFill>
        <a:blip xmlns:r="http://schemas.openxmlformats.org/officeDocument/2006/relationships" r:embed="rId1" cstate="print"/>
        <a:srcRect/>
        <a:stretch>
          <a:fillRect/>
        </a:stretch>
      </xdr:blipFill>
      <xdr:spPr bwMode="auto">
        <a:xfrm>
          <a:off x="13512016" y="454025"/>
          <a:ext cx="1004147" cy="1296881"/>
        </a:xfrm>
        <a:prstGeom prst="rect">
          <a:avLst/>
        </a:prstGeom>
        <a:noFill/>
        <a:ln w="9525" algn="ctr">
          <a:miter lim="800000"/>
          <a:headEnd/>
          <a:tailEnd/>
        </a:ln>
      </xdr:spPr>
    </xdr:pic>
    <xdr:clientData/>
  </xdr:twoCellAnchor>
  <xdr:twoCellAnchor editAs="oneCell">
    <xdr:from>
      <xdr:col>3</xdr:col>
      <xdr:colOff>110066</xdr:colOff>
      <xdr:row>2</xdr:row>
      <xdr:rowOff>138642</xdr:rowOff>
    </xdr:from>
    <xdr:to>
      <xdr:col>4</xdr:col>
      <xdr:colOff>259080</xdr:colOff>
      <xdr:row>7</xdr:row>
      <xdr:rowOff>82550</xdr:rowOff>
    </xdr:to>
    <xdr:pic>
      <xdr:nvPicPr>
        <xdr:cNvPr id="23" name="Image 22">
          <a:extLst>
            <a:ext uri="{FF2B5EF4-FFF2-40B4-BE49-F238E27FC236}">
              <a16:creationId xmlns:a16="http://schemas.microsoft.com/office/drawing/2014/main" id="{00000000-0008-0000-9000-000017000000}"/>
            </a:ext>
          </a:extLst>
        </xdr:cNvPr>
        <xdr:cNvPicPr/>
      </xdr:nvPicPr>
      <xdr:blipFill>
        <a:blip xmlns:r="http://schemas.openxmlformats.org/officeDocument/2006/relationships" r:embed="rId2"/>
        <a:srcRect/>
        <a:stretch>
          <a:fillRect/>
        </a:stretch>
      </xdr:blipFill>
      <xdr:spPr bwMode="auto">
        <a:xfrm>
          <a:off x="5230706" y="519642"/>
          <a:ext cx="941494" cy="1117388"/>
        </a:xfrm>
        <a:prstGeom prst="rect">
          <a:avLst/>
        </a:prstGeom>
        <a:noFill/>
      </xdr:spPr>
    </xdr:pic>
    <xdr:clientData/>
  </xdr:twoCellAnchor>
  <xdr:twoCellAnchor>
    <xdr:from>
      <xdr:col>13</xdr:col>
      <xdr:colOff>466576</xdr:colOff>
      <xdr:row>2</xdr:row>
      <xdr:rowOff>73025</xdr:rowOff>
    </xdr:from>
    <xdr:to>
      <xdr:col>14</xdr:col>
      <xdr:colOff>678243</xdr:colOff>
      <xdr:row>8</xdr:row>
      <xdr:rowOff>21166</xdr:rowOff>
    </xdr:to>
    <xdr:pic>
      <xdr:nvPicPr>
        <xdr:cNvPr id="24" name="Image 23" descr="Armoirievv">
          <a:extLst>
            <a:ext uri="{FF2B5EF4-FFF2-40B4-BE49-F238E27FC236}">
              <a16:creationId xmlns:a16="http://schemas.microsoft.com/office/drawing/2014/main" id="{00000000-0008-0000-9000-000018000000}"/>
            </a:ext>
          </a:extLst>
        </xdr:cNvPr>
        <xdr:cNvPicPr>
          <a:picLocks noChangeAspect="1" noChangeArrowheads="1"/>
        </xdr:cNvPicPr>
      </xdr:nvPicPr>
      <xdr:blipFill>
        <a:blip xmlns:r="http://schemas.openxmlformats.org/officeDocument/2006/relationships" r:embed="rId1" cstate="print"/>
        <a:srcRect/>
        <a:stretch>
          <a:fillRect/>
        </a:stretch>
      </xdr:blipFill>
      <xdr:spPr bwMode="auto">
        <a:xfrm>
          <a:off x="13512016" y="454025"/>
          <a:ext cx="1004147" cy="1296881"/>
        </a:xfrm>
        <a:prstGeom prst="rect">
          <a:avLst/>
        </a:prstGeom>
        <a:noFill/>
        <a:ln w="9525" algn="ctr">
          <a:miter lim="800000"/>
          <a:headEnd/>
          <a:tailEnd/>
        </a:ln>
      </xdr:spPr>
    </xdr:pic>
    <xdr:clientData/>
  </xdr:twoCellAnchor>
  <xdr:twoCellAnchor editAs="oneCell">
    <xdr:from>
      <xdr:col>3</xdr:col>
      <xdr:colOff>110066</xdr:colOff>
      <xdr:row>2</xdr:row>
      <xdr:rowOff>138642</xdr:rowOff>
    </xdr:from>
    <xdr:to>
      <xdr:col>4</xdr:col>
      <xdr:colOff>259080</xdr:colOff>
      <xdr:row>7</xdr:row>
      <xdr:rowOff>82550</xdr:rowOff>
    </xdr:to>
    <xdr:pic>
      <xdr:nvPicPr>
        <xdr:cNvPr id="25" name="Image 24">
          <a:extLst>
            <a:ext uri="{FF2B5EF4-FFF2-40B4-BE49-F238E27FC236}">
              <a16:creationId xmlns:a16="http://schemas.microsoft.com/office/drawing/2014/main" id="{00000000-0008-0000-9000-000019000000}"/>
            </a:ext>
          </a:extLst>
        </xdr:cNvPr>
        <xdr:cNvPicPr/>
      </xdr:nvPicPr>
      <xdr:blipFill>
        <a:blip xmlns:r="http://schemas.openxmlformats.org/officeDocument/2006/relationships" r:embed="rId2"/>
        <a:srcRect/>
        <a:stretch>
          <a:fillRect/>
        </a:stretch>
      </xdr:blipFill>
      <xdr:spPr bwMode="auto">
        <a:xfrm>
          <a:off x="5230706" y="519642"/>
          <a:ext cx="941494" cy="1117388"/>
        </a:xfrm>
        <a:prstGeom prst="rect">
          <a:avLst/>
        </a:prstGeom>
        <a:noFill/>
      </xdr:spPr>
    </xdr:pic>
    <xdr:clientData/>
  </xdr:twoCellAnchor>
  <xdr:twoCellAnchor>
    <xdr:from>
      <xdr:col>13</xdr:col>
      <xdr:colOff>466576</xdr:colOff>
      <xdr:row>2</xdr:row>
      <xdr:rowOff>73025</xdr:rowOff>
    </xdr:from>
    <xdr:to>
      <xdr:col>14</xdr:col>
      <xdr:colOff>678243</xdr:colOff>
      <xdr:row>8</xdr:row>
      <xdr:rowOff>21166</xdr:rowOff>
    </xdr:to>
    <xdr:pic>
      <xdr:nvPicPr>
        <xdr:cNvPr id="26" name="Image 25" descr="Armoirievv">
          <a:extLst>
            <a:ext uri="{FF2B5EF4-FFF2-40B4-BE49-F238E27FC236}">
              <a16:creationId xmlns:a16="http://schemas.microsoft.com/office/drawing/2014/main" id="{00000000-0008-0000-9000-00001A000000}"/>
            </a:ext>
          </a:extLst>
        </xdr:cNvPr>
        <xdr:cNvPicPr>
          <a:picLocks noChangeAspect="1" noChangeArrowheads="1"/>
        </xdr:cNvPicPr>
      </xdr:nvPicPr>
      <xdr:blipFill>
        <a:blip xmlns:r="http://schemas.openxmlformats.org/officeDocument/2006/relationships" r:embed="rId1" cstate="print"/>
        <a:srcRect/>
        <a:stretch>
          <a:fillRect/>
        </a:stretch>
      </xdr:blipFill>
      <xdr:spPr bwMode="auto">
        <a:xfrm>
          <a:off x="13512016" y="454025"/>
          <a:ext cx="1004147" cy="1296881"/>
        </a:xfrm>
        <a:prstGeom prst="rect">
          <a:avLst/>
        </a:prstGeom>
        <a:noFill/>
        <a:ln w="9525" algn="ctr">
          <a:miter lim="800000"/>
          <a:headEnd/>
          <a:tailEnd/>
        </a:ln>
      </xdr:spPr>
    </xdr:pic>
    <xdr:clientData/>
  </xdr:twoCellAnchor>
  <xdr:twoCellAnchor editAs="oneCell">
    <xdr:from>
      <xdr:col>3</xdr:col>
      <xdr:colOff>110066</xdr:colOff>
      <xdr:row>2</xdr:row>
      <xdr:rowOff>138642</xdr:rowOff>
    </xdr:from>
    <xdr:to>
      <xdr:col>4</xdr:col>
      <xdr:colOff>259080</xdr:colOff>
      <xdr:row>7</xdr:row>
      <xdr:rowOff>82550</xdr:rowOff>
    </xdr:to>
    <xdr:pic>
      <xdr:nvPicPr>
        <xdr:cNvPr id="27" name="Image 26">
          <a:extLst>
            <a:ext uri="{FF2B5EF4-FFF2-40B4-BE49-F238E27FC236}">
              <a16:creationId xmlns:a16="http://schemas.microsoft.com/office/drawing/2014/main" id="{00000000-0008-0000-9000-00001B000000}"/>
            </a:ext>
          </a:extLst>
        </xdr:cNvPr>
        <xdr:cNvPicPr/>
      </xdr:nvPicPr>
      <xdr:blipFill>
        <a:blip xmlns:r="http://schemas.openxmlformats.org/officeDocument/2006/relationships" r:embed="rId2"/>
        <a:srcRect/>
        <a:stretch>
          <a:fillRect/>
        </a:stretch>
      </xdr:blipFill>
      <xdr:spPr bwMode="auto">
        <a:xfrm>
          <a:off x="5230706" y="519642"/>
          <a:ext cx="941494" cy="1117388"/>
        </a:xfrm>
        <a:prstGeom prst="rect">
          <a:avLst/>
        </a:prstGeom>
        <a:noFill/>
      </xdr:spPr>
    </xdr:pic>
    <xdr:clientData/>
  </xdr:twoCellAnchor>
  <xdr:twoCellAnchor>
    <xdr:from>
      <xdr:col>13</xdr:col>
      <xdr:colOff>466576</xdr:colOff>
      <xdr:row>2</xdr:row>
      <xdr:rowOff>73025</xdr:rowOff>
    </xdr:from>
    <xdr:to>
      <xdr:col>14</xdr:col>
      <xdr:colOff>678243</xdr:colOff>
      <xdr:row>8</xdr:row>
      <xdr:rowOff>21166</xdr:rowOff>
    </xdr:to>
    <xdr:pic>
      <xdr:nvPicPr>
        <xdr:cNvPr id="28" name="Image 27" descr="Armoirievv">
          <a:extLst>
            <a:ext uri="{FF2B5EF4-FFF2-40B4-BE49-F238E27FC236}">
              <a16:creationId xmlns:a16="http://schemas.microsoft.com/office/drawing/2014/main" id="{00000000-0008-0000-9000-00001C000000}"/>
            </a:ext>
          </a:extLst>
        </xdr:cNvPr>
        <xdr:cNvPicPr>
          <a:picLocks noChangeAspect="1" noChangeArrowheads="1"/>
        </xdr:cNvPicPr>
      </xdr:nvPicPr>
      <xdr:blipFill>
        <a:blip xmlns:r="http://schemas.openxmlformats.org/officeDocument/2006/relationships" r:embed="rId1" cstate="print"/>
        <a:srcRect/>
        <a:stretch>
          <a:fillRect/>
        </a:stretch>
      </xdr:blipFill>
      <xdr:spPr bwMode="auto">
        <a:xfrm>
          <a:off x="13512016" y="454025"/>
          <a:ext cx="1004147" cy="1296881"/>
        </a:xfrm>
        <a:prstGeom prst="rect">
          <a:avLst/>
        </a:prstGeom>
        <a:noFill/>
        <a:ln w="9525" algn="ctr">
          <a:miter lim="800000"/>
          <a:headEnd/>
          <a:tailEnd/>
        </a:ln>
      </xdr:spPr>
    </xdr:pic>
    <xdr:clientData/>
  </xdr:twoCellAnchor>
  <xdr:twoCellAnchor editAs="oneCell">
    <xdr:from>
      <xdr:col>3</xdr:col>
      <xdr:colOff>110066</xdr:colOff>
      <xdr:row>2</xdr:row>
      <xdr:rowOff>138642</xdr:rowOff>
    </xdr:from>
    <xdr:to>
      <xdr:col>4</xdr:col>
      <xdr:colOff>259080</xdr:colOff>
      <xdr:row>7</xdr:row>
      <xdr:rowOff>82550</xdr:rowOff>
    </xdr:to>
    <xdr:pic>
      <xdr:nvPicPr>
        <xdr:cNvPr id="29" name="Image 28">
          <a:extLst>
            <a:ext uri="{FF2B5EF4-FFF2-40B4-BE49-F238E27FC236}">
              <a16:creationId xmlns:a16="http://schemas.microsoft.com/office/drawing/2014/main" id="{00000000-0008-0000-9000-00001D000000}"/>
            </a:ext>
          </a:extLst>
        </xdr:cNvPr>
        <xdr:cNvPicPr/>
      </xdr:nvPicPr>
      <xdr:blipFill>
        <a:blip xmlns:r="http://schemas.openxmlformats.org/officeDocument/2006/relationships" r:embed="rId2"/>
        <a:srcRect/>
        <a:stretch>
          <a:fillRect/>
        </a:stretch>
      </xdr:blipFill>
      <xdr:spPr bwMode="auto">
        <a:xfrm>
          <a:off x="5230706" y="519642"/>
          <a:ext cx="941494" cy="1117388"/>
        </a:xfrm>
        <a:prstGeom prst="rect">
          <a:avLst/>
        </a:prstGeom>
        <a:noFill/>
      </xdr:spPr>
    </xdr:pic>
    <xdr:clientData/>
  </xdr:twoCellAnchor>
</xdr:wsDr>
</file>

<file path=xl/drawings/drawing146.xml><?xml version="1.0" encoding="utf-8"?>
<xdr:wsDr xmlns:xdr="http://schemas.openxmlformats.org/drawingml/2006/spreadsheetDrawing" xmlns:a="http://schemas.openxmlformats.org/drawingml/2006/main">
  <xdr:twoCellAnchor>
    <xdr:from>
      <xdr:col>13</xdr:col>
      <xdr:colOff>348194</xdr:colOff>
      <xdr:row>2</xdr:row>
      <xdr:rowOff>44450</xdr:rowOff>
    </xdr:from>
    <xdr:to>
      <xdr:col>15</xdr:col>
      <xdr:colOff>57151</xdr:colOff>
      <xdr:row>6</xdr:row>
      <xdr:rowOff>139929</xdr:rowOff>
    </xdr:to>
    <xdr:pic>
      <xdr:nvPicPr>
        <xdr:cNvPr id="2" name="Image 1" descr="Armoirievv">
          <a:extLst>
            <a:ext uri="{FF2B5EF4-FFF2-40B4-BE49-F238E27FC236}">
              <a16:creationId xmlns:a16="http://schemas.microsoft.com/office/drawing/2014/main" id="{00000000-0008-0000-9100-000002000000}"/>
            </a:ext>
          </a:extLst>
        </xdr:cNvPr>
        <xdr:cNvPicPr>
          <a:picLocks noChangeAspect="1" noChangeArrowheads="1"/>
        </xdr:cNvPicPr>
      </xdr:nvPicPr>
      <xdr:blipFill>
        <a:blip xmlns:r="http://schemas.openxmlformats.org/officeDocument/2006/relationships" r:embed="rId1" cstate="print"/>
        <a:srcRect/>
        <a:stretch>
          <a:fillRect/>
        </a:stretch>
      </xdr:blipFill>
      <xdr:spPr bwMode="auto">
        <a:xfrm>
          <a:off x="10886654" y="425450"/>
          <a:ext cx="1011977" cy="1093699"/>
        </a:xfrm>
        <a:prstGeom prst="rect">
          <a:avLst/>
        </a:prstGeom>
        <a:noFill/>
        <a:ln w="9525" algn="ctr">
          <a:miter lim="800000"/>
          <a:headEnd/>
          <a:tailEnd/>
        </a:ln>
      </xdr:spPr>
    </xdr:pic>
    <xdr:clientData/>
  </xdr:twoCellAnchor>
  <xdr:twoCellAnchor editAs="oneCell">
    <xdr:from>
      <xdr:col>3</xdr:col>
      <xdr:colOff>110066</xdr:colOff>
      <xdr:row>2</xdr:row>
      <xdr:rowOff>138642</xdr:rowOff>
    </xdr:from>
    <xdr:to>
      <xdr:col>4</xdr:col>
      <xdr:colOff>495300</xdr:colOff>
      <xdr:row>6</xdr:row>
      <xdr:rowOff>6350</xdr:rowOff>
    </xdr:to>
    <xdr:pic>
      <xdr:nvPicPr>
        <xdr:cNvPr id="3" name="Image 2">
          <a:extLst>
            <a:ext uri="{FF2B5EF4-FFF2-40B4-BE49-F238E27FC236}">
              <a16:creationId xmlns:a16="http://schemas.microsoft.com/office/drawing/2014/main" id="{00000000-0008-0000-9100-000003000000}"/>
            </a:ext>
          </a:extLst>
        </xdr:cNvPr>
        <xdr:cNvPicPr/>
      </xdr:nvPicPr>
      <xdr:blipFill>
        <a:blip xmlns:r="http://schemas.openxmlformats.org/officeDocument/2006/relationships" r:embed="rId2"/>
        <a:srcRect/>
        <a:stretch>
          <a:fillRect/>
        </a:stretch>
      </xdr:blipFill>
      <xdr:spPr bwMode="auto">
        <a:xfrm>
          <a:off x="4887806" y="519642"/>
          <a:ext cx="941494" cy="865928"/>
        </a:xfrm>
        <a:prstGeom prst="rect">
          <a:avLst/>
        </a:prstGeom>
        <a:noFill/>
      </xdr:spPr>
    </xdr:pic>
    <xdr:clientData/>
  </xdr:twoCellAnchor>
  <xdr:twoCellAnchor>
    <xdr:from>
      <xdr:col>13</xdr:col>
      <xdr:colOff>348194</xdr:colOff>
      <xdr:row>2</xdr:row>
      <xdr:rowOff>44450</xdr:rowOff>
    </xdr:from>
    <xdr:to>
      <xdr:col>15</xdr:col>
      <xdr:colOff>57151</xdr:colOff>
      <xdr:row>6</xdr:row>
      <xdr:rowOff>139929</xdr:rowOff>
    </xdr:to>
    <xdr:pic>
      <xdr:nvPicPr>
        <xdr:cNvPr id="4" name="Image 3" descr="Armoirievv">
          <a:extLst>
            <a:ext uri="{FF2B5EF4-FFF2-40B4-BE49-F238E27FC236}">
              <a16:creationId xmlns:a16="http://schemas.microsoft.com/office/drawing/2014/main" id="{00000000-0008-0000-9100-000004000000}"/>
            </a:ext>
          </a:extLst>
        </xdr:cNvPr>
        <xdr:cNvPicPr>
          <a:picLocks noChangeAspect="1" noChangeArrowheads="1"/>
        </xdr:cNvPicPr>
      </xdr:nvPicPr>
      <xdr:blipFill>
        <a:blip xmlns:r="http://schemas.openxmlformats.org/officeDocument/2006/relationships" r:embed="rId1" cstate="print"/>
        <a:srcRect/>
        <a:stretch>
          <a:fillRect/>
        </a:stretch>
      </xdr:blipFill>
      <xdr:spPr bwMode="auto">
        <a:xfrm>
          <a:off x="10886654" y="425450"/>
          <a:ext cx="1011977" cy="1093699"/>
        </a:xfrm>
        <a:prstGeom prst="rect">
          <a:avLst/>
        </a:prstGeom>
        <a:noFill/>
        <a:ln w="9525" algn="ctr">
          <a:miter lim="800000"/>
          <a:headEnd/>
          <a:tailEnd/>
        </a:ln>
      </xdr:spPr>
    </xdr:pic>
    <xdr:clientData/>
  </xdr:twoCellAnchor>
  <xdr:twoCellAnchor editAs="oneCell">
    <xdr:from>
      <xdr:col>3</xdr:col>
      <xdr:colOff>110066</xdr:colOff>
      <xdr:row>2</xdr:row>
      <xdr:rowOff>138642</xdr:rowOff>
    </xdr:from>
    <xdr:to>
      <xdr:col>4</xdr:col>
      <xdr:colOff>495300</xdr:colOff>
      <xdr:row>6</xdr:row>
      <xdr:rowOff>6350</xdr:rowOff>
    </xdr:to>
    <xdr:pic>
      <xdr:nvPicPr>
        <xdr:cNvPr id="5" name="Image 4">
          <a:extLst>
            <a:ext uri="{FF2B5EF4-FFF2-40B4-BE49-F238E27FC236}">
              <a16:creationId xmlns:a16="http://schemas.microsoft.com/office/drawing/2014/main" id="{00000000-0008-0000-9100-000005000000}"/>
            </a:ext>
          </a:extLst>
        </xdr:cNvPr>
        <xdr:cNvPicPr/>
      </xdr:nvPicPr>
      <xdr:blipFill>
        <a:blip xmlns:r="http://schemas.openxmlformats.org/officeDocument/2006/relationships" r:embed="rId2"/>
        <a:srcRect/>
        <a:stretch>
          <a:fillRect/>
        </a:stretch>
      </xdr:blipFill>
      <xdr:spPr bwMode="auto">
        <a:xfrm>
          <a:off x="4887806" y="519642"/>
          <a:ext cx="941494" cy="865928"/>
        </a:xfrm>
        <a:prstGeom prst="rect">
          <a:avLst/>
        </a:prstGeom>
        <a:noFill/>
      </xdr:spPr>
    </xdr:pic>
    <xdr:clientData/>
  </xdr:twoCellAnchor>
  <xdr:twoCellAnchor>
    <xdr:from>
      <xdr:col>13</xdr:col>
      <xdr:colOff>348194</xdr:colOff>
      <xdr:row>2</xdr:row>
      <xdr:rowOff>44450</xdr:rowOff>
    </xdr:from>
    <xdr:to>
      <xdr:col>15</xdr:col>
      <xdr:colOff>57151</xdr:colOff>
      <xdr:row>6</xdr:row>
      <xdr:rowOff>139929</xdr:rowOff>
    </xdr:to>
    <xdr:pic>
      <xdr:nvPicPr>
        <xdr:cNvPr id="6" name="Image 1" descr="Armoirievv">
          <a:extLst>
            <a:ext uri="{FF2B5EF4-FFF2-40B4-BE49-F238E27FC236}">
              <a16:creationId xmlns:a16="http://schemas.microsoft.com/office/drawing/2014/main" id="{00000000-0008-0000-9100-000006000000}"/>
            </a:ext>
          </a:extLst>
        </xdr:cNvPr>
        <xdr:cNvPicPr>
          <a:picLocks noChangeAspect="1" noChangeArrowheads="1"/>
        </xdr:cNvPicPr>
      </xdr:nvPicPr>
      <xdr:blipFill>
        <a:blip xmlns:r="http://schemas.openxmlformats.org/officeDocument/2006/relationships" r:embed="rId1" cstate="print"/>
        <a:srcRect/>
        <a:stretch>
          <a:fillRect/>
        </a:stretch>
      </xdr:blipFill>
      <xdr:spPr bwMode="auto">
        <a:xfrm>
          <a:off x="10886654" y="425450"/>
          <a:ext cx="1011977" cy="1093699"/>
        </a:xfrm>
        <a:prstGeom prst="rect">
          <a:avLst/>
        </a:prstGeom>
        <a:noFill/>
        <a:ln w="9525" algn="ctr">
          <a:miter lim="800000"/>
          <a:headEnd/>
          <a:tailEnd/>
        </a:ln>
      </xdr:spPr>
    </xdr:pic>
    <xdr:clientData/>
  </xdr:twoCellAnchor>
  <xdr:twoCellAnchor editAs="oneCell">
    <xdr:from>
      <xdr:col>3</xdr:col>
      <xdr:colOff>110066</xdr:colOff>
      <xdr:row>2</xdr:row>
      <xdr:rowOff>138642</xdr:rowOff>
    </xdr:from>
    <xdr:to>
      <xdr:col>4</xdr:col>
      <xdr:colOff>495300</xdr:colOff>
      <xdr:row>6</xdr:row>
      <xdr:rowOff>6350</xdr:rowOff>
    </xdr:to>
    <xdr:pic>
      <xdr:nvPicPr>
        <xdr:cNvPr id="7" name="Image 6">
          <a:extLst>
            <a:ext uri="{FF2B5EF4-FFF2-40B4-BE49-F238E27FC236}">
              <a16:creationId xmlns:a16="http://schemas.microsoft.com/office/drawing/2014/main" id="{00000000-0008-0000-9100-000007000000}"/>
            </a:ext>
          </a:extLst>
        </xdr:cNvPr>
        <xdr:cNvPicPr/>
      </xdr:nvPicPr>
      <xdr:blipFill>
        <a:blip xmlns:r="http://schemas.openxmlformats.org/officeDocument/2006/relationships" r:embed="rId2"/>
        <a:srcRect/>
        <a:stretch>
          <a:fillRect/>
        </a:stretch>
      </xdr:blipFill>
      <xdr:spPr bwMode="auto">
        <a:xfrm>
          <a:off x="4887806" y="519642"/>
          <a:ext cx="941494" cy="865928"/>
        </a:xfrm>
        <a:prstGeom prst="rect">
          <a:avLst/>
        </a:prstGeom>
        <a:noFill/>
      </xdr:spPr>
    </xdr:pic>
    <xdr:clientData/>
  </xdr:twoCellAnchor>
  <xdr:twoCellAnchor>
    <xdr:from>
      <xdr:col>13</xdr:col>
      <xdr:colOff>348194</xdr:colOff>
      <xdr:row>2</xdr:row>
      <xdr:rowOff>44450</xdr:rowOff>
    </xdr:from>
    <xdr:to>
      <xdr:col>15</xdr:col>
      <xdr:colOff>57151</xdr:colOff>
      <xdr:row>6</xdr:row>
      <xdr:rowOff>139929</xdr:rowOff>
    </xdr:to>
    <xdr:pic>
      <xdr:nvPicPr>
        <xdr:cNvPr id="8" name="Image 7" descr="Armoirievv">
          <a:extLst>
            <a:ext uri="{FF2B5EF4-FFF2-40B4-BE49-F238E27FC236}">
              <a16:creationId xmlns:a16="http://schemas.microsoft.com/office/drawing/2014/main" id="{00000000-0008-0000-9100-000008000000}"/>
            </a:ext>
          </a:extLst>
        </xdr:cNvPr>
        <xdr:cNvPicPr>
          <a:picLocks noChangeAspect="1" noChangeArrowheads="1"/>
        </xdr:cNvPicPr>
      </xdr:nvPicPr>
      <xdr:blipFill>
        <a:blip xmlns:r="http://schemas.openxmlformats.org/officeDocument/2006/relationships" r:embed="rId1" cstate="print"/>
        <a:srcRect/>
        <a:stretch>
          <a:fillRect/>
        </a:stretch>
      </xdr:blipFill>
      <xdr:spPr bwMode="auto">
        <a:xfrm>
          <a:off x="10886654" y="425450"/>
          <a:ext cx="1011977" cy="1093699"/>
        </a:xfrm>
        <a:prstGeom prst="rect">
          <a:avLst/>
        </a:prstGeom>
        <a:noFill/>
        <a:ln w="9525" algn="ctr">
          <a:miter lim="800000"/>
          <a:headEnd/>
          <a:tailEnd/>
        </a:ln>
      </xdr:spPr>
    </xdr:pic>
    <xdr:clientData/>
  </xdr:twoCellAnchor>
  <xdr:twoCellAnchor editAs="oneCell">
    <xdr:from>
      <xdr:col>3</xdr:col>
      <xdr:colOff>110066</xdr:colOff>
      <xdr:row>2</xdr:row>
      <xdr:rowOff>138642</xdr:rowOff>
    </xdr:from>
    <xdr:to>
      <xdr:col>4</xdr:col>
      <xdr:colOff>495300</xdr:colOff>
      <xdr:row>6</xdr:row>
      <xdr:rowOff>6350</xdr:rowOff>
    </xdr:to>
    <xdr:pic>
      <xdr:nvPicPr>
        <xdr:cNvPr id="9" name="Image 8">
          <a:extLst>
            <a:ext uri="{FF2B5EF4-FFF2-40B4-BE49-F238E27FC236}">
              <a16:creationId xmlns:a16="http://schemas.microsoft.com/office/drawing/2014/main" id="{00000000-0008-0000-9100-000009000000}"/>
            </a:ext>
          </a:extLst>
        </xdr:cNvPr>
        <xdr:cNvPicPr/>
      </xdr:nvPicPr>
      <xdr:blipFill>
        <a:blip xmlns:r="http://schemas.openxmlformats.org/officeDocument/2006/relationships" r:embed="rId2"/>
        <a:srcRect/>
        <a:stretch>
          <a:fillRect/>
        </a:stretch>
      </xdr:blipFill>
      <xdr:spPr bwMode="auto">
        <a:xfrm>
          <a:off x="4887806" y="519642"/>
          <a:ext cx="941494" cy="865928"/>
        </a:xfrm>
        <a:prstGeom prst="rect">
          <a:avLst/>
        </a:prstGeom>
        <a:noFill/>
      </xdr:spPr>
    </xdr:pic>
    <xdr:clientData/>
  </xdr:twoCellAnchor>
  <xdr:twoCellAnchor>
    <xdr:from>
      <xdr:col>13</xdr:col>
      <xdr:colOff>348194</xdr:colOff>
      <xdr:row>2</xdr:row>
      <xdr:rowOff>44450</xdr:rowOff>
    </xdr:from>
    <xdr:to>
      <xdr:col>15</xdr:col>
      <xdr:colOff>57151</xdr:colOff>
      <xdr:row>6</xdr:row>
      <xdr:rowOff>139929</xdr:rowOff>
    </xdr:to>
    <xdr:pic>
      <xdr:nvPicPr>
        <xdr:cNvPr id="10" name="Image 9" descr="Armoirievv">
          <a:extLst>
            <a:ext uri="{FF2B5EF4-FFF2-40B4-BE49-F238E27FC236}">
              <a16:creationId xmlns:a16="http://schemas.microsoft.com/office/drawing/2014/main" id="{00000000-0008-0000-9100-00000A000000}"/>
            </a:ext>
          </a:extLst>
        </xdr:cNvPr>
        <xdr:cNvPicPr>
          <a:picLocks noChangeAspect="1" noChangeArrowheads="1"/>
        </xdr:cNvPicPr>
      </xdr:nvPicPr>
      <xdr:blipFill>
        <a:blip xmlns:r="http://schemas.openxmlformats.org/officeDocument/2006/relationships" r:embed="rId1" cstate="print"/>
        <a:srcRect/>
        <a:stretch>
          <a:fillRect/>
        </a:stretch>
      </xdr:blipFill>
      <xdr:spPr bwMode="auto">
        <a:xfrm>
          <a:off x="10886654" y="425450"/>
          <a:ext cx="1011977" cy="1093699"/>
        </a:xfrm>
        <a:prstGeom prst="rect">
          <a:avLst/>
        </a:prstGeom>
        <a:noFill/>
        <a:ln w="9525" algn="ctr">
          <a:miter lim="800000"/>
          <a:headEnd/>
          <a:tailEnd/>
        </a:ln>
      </xdr:spPr>
    </xdr:pic>
    <xdr:clientData/>
  </xdr:twoCellAnchor>
  <xdr:twoCellAnchor editAs="oneCell">
    <xdr:from>
      <xdr:col>3</xdr:col>
      <xdr:colOff>110066</xdr:colOff>
      <xdr:row>2</xdr:row>
      <xdr:rowOff>138642</xdr:rowOff>
    </xdr:from>
    <xdr:to>
      <xdr:col>4</xdr:col>
      <xdr:colOff>495300</xdr:colOff>
      <xdr:row>6</xdr:row>
      <xdr:rowOff>6350</xdr:rowOff>
    </xdr:to>
    <xdr:pic>
      <xdr:nvPicPr>
        <xdr:cNvPr id="11" name="Image 10">
          <a:extLst>
            <a:ext uri="{FF2B5EF4-FFF2-40B4-BE49-F238E27FC236}">
              <a16:creationId xmlns:a16="http://schemas.microsoft.com/office/drawing/2014/main" id="{00000000-0008-0000-9100-00000B000000}"/>
            </a:ext>
          </a:extLst>
        </xdr:cNvPr>
        <xdr:cNvPicPr/>
      </xdr:nvPicPr>
      <xdr:blipFill>
        <a:blip xmlns:r="http://schemas.openxmlformats.org/officeDocument/2006/relationships" r:embed="rId2"/>
        <a:srcRect/>
        <a:stretch>
          <a:fillRect/>
        </a:stretch>
      </xdr:blipFill>
      <xdr:spPr bwMode="auto">
        <a:xfrm>
          <a:off x="4887806" y="519642"/>
          <a:ext cx="941494" cy="865928"/>
        </a:xfrm>
        <a:prstGeom prst="rect">
          <a:avLst/>
        </a:prstGeom>
        <a:noFill/>
      </xdr:spPr>
    </xdr:pic>
    <xdr:clientData/>
  </xdr:twoCellAnchor>
</xdr:wsDr>
</file>

<file path=xl/drawings/drawing147.xml><?xml version="1.0" encoding="utf-8"?>
<xdr:wsDr xmlns:xdr="http://schemas.openxmlformats.org/drawingml/2006/spreadsheetDrawing" xmlns:a="http://schemas.openxmlformats.org/drawingml/2006/main">
  <xdr:twoCellAnchor>
    <xdr:from>
      <xdr:col>13</xdr:col>
      <xdr:colOff>466576</xdr:colOff>
      <xdr:row>2</xdr:row>
      <xdr:rowOff>73025</xdr:rowOff>
    </xdr:from>
    <xdr:to>
      <xdr:col>14</xdr:col>
      <xdr:colOff>678243</xdr:colOff>
      <xdr:row>8</xdr:row>
      <xdr:rowOff>21166</xdr:rowOff>
    </xdr:to>
    <xdr:pic>
      <xdr:nvPicPr>
        <xdr:cNvPr id="2" name="Image 1" descr="Armoirievv">
          <a:extLst>
            <a:ext uri="{FF2B5EF4-FFF2-40B4-BE49-F238E27FC236}">
              <a16:creationId xmlns:a16="http://schemas.microsoft.com/office/drawing/2014/main" id="{00000000-0008-0000-9200-000002000000}"/>
            </a:ext>
          </a:extLst>
        </xdr:cNvPr>
        <xdr:cNvPicPr>
          <a:picLocks noChangeAspect="1" noChangeArrowheads="1"/>
        </xdr:cNvPicPr>
      </xdr:nvPicPr>
      <xdr:blipFill>
        <a:blip xmlns:r="http://schemas.openxmlformats.org/officeDocument/2006/relationships" r:embed="rId1" cstate="print"/>
        <a:srcRect/>
        <a:stretch>
          <a:fillRect/>
        </a:stretch>
      </xdr:blipFill>
      <xdr:spPr bwMode="auto">
        <a:xfrm>
          <a:off x="13512016" y="454025"/>
          <a:ext cx="1004147" cy="1296881"/>
        </a:xfrm>
        <a:prstGeom prst="rect">
          <a:avLst/>
        </a:prstGeom>
        <a:noFill/>
        <a:ln w="9525" algn="ctr">
          <a:miter lim="800000"/>
          <a:headEnd/>
          <a:tailEnd/>
        </a:ln>
      </xdr:spPr>
    </xdr:pic>
    <xdr:clientData/>
  </xdr:twoCellAnchor>
  <xdr:twoCellAnchor editAs="oneCell">
    <xdr:from>
      <xdr:col>3</xdr:col>
      <xdr:colOff>110066</xdr:colOff>
      <xdr:row>2</xdr:row>
      <xdr:rowOff>138642</xdr:rowOff>
    </xdr:from>
    <xdr:to>
      <xdr:col>4</xdr:col>
      <xdr:colOff>259080</xdr:colOff>
      <xdr:row>7</xdr:row>
      <xdr:rowOff>82550</xdr:rowOff>
    </xdr:to>
    <xdr:pic>
      <xdr:nvPicPr>
        <xdr:cNvPr id="3" name="Image 2">
          <a:extLst>
            <a:ext uri="{FF2B5EF4-FFF2-40B4-BE49-F238E27FC236}">
              <a16:creationId xmlns:a16="http://schemas.microsoft.com/office/drawing/2014/main" id="{00000000-0008-0000-9200-000003000000}"/>
            </a:ext>
          </a:extLst>
        </xdr:cNvPr>
        <xdr:cNvPicPr/>
      </xdr:nvPicPr>
      <xdr:blipFill>
        <a:blip xmlns:r="http://schemas.openxmlformats.org/officeDocument/2006/relationships" r:embed="rId2"/>
        <a:srcRect/>
        <a:stretch>
          <a:fillRect/>
        </a:stretch>
      </xdr:blipFill>
      <xdr:spPr bwMode="auto">
        <a:xfrm>
          <a:off x="5230706" y="519642"/>
          <a:ext cx="941494" cy="1117388"/>
        </a:xfrm>
        <a:prstGeom prst="rect">
          <a:avLst/>
        </a:prstGeom>
        <a:noFill/>
      </xdr:spPr>
    </xdr:pic>
    <xdr:clientData/>
  </xdr:twoCellAnchor>
  <xdr:twoCellAnchor>
    <xdr:from>
      <xdr:col>13</xdr:col>
      <xdr:colOff>466576</xdr:colOff>
      <xdr:row>2</xdr:row>
      <xdr:rowOff>73025</xdr:rowOff>
    </xdr:from>
    <xdr:to>
      <xdr:col>14</xdr:col>
      <xdr:colOff>678243</xdr:colOff>
      <xdr:row>8</xdr:row>
      <xdr:rowOff>21166</xdr:rowOff>
    </xdr:to>
    <xdr:pic>
      <xdr:nvPicPr>
        <xdr:cNvPr id="4" name="Image 3" descr="Armoirievv">
          <a:extLst>
            <a:ext uri="{FF2B5EF4-FFF2-40B4-BE49-F238E27FC236}">
              <a16:creationId xmlns:a16="http://schemas.microsoft.com/office/drawing/2014/main" id="{00000000-0008-0000-9200-000004000000}"/>
            </a:ext>
          </a:extLst>
        </xdr:cNvPr>
        <xdr:cNvPicPr>
          <a:picLocks noChangeAspect="1" noChangeArrowheads="1"/>
        </xdr:cNvPicPr>
      </xdr:nvPicPr>
      <xdr:blipFill>
        <a:blip xmlns:r="http://schemas.openxmlformats.org/officeDocument/2006/relationships" r:embed="rId1" cstate="print"/>
        <a:srcRect/>
        <a:stretch>
          <a:fillRect/>
        </a:stretch>
      </xdr:blipFill>
      <xdr:spPr bwMode="auto">
        <a:xfrm>
          <a:off x="13512016" y="454025"/>
          <a:ext cx="1004147" cy="1296881"/>
        </a:xfrm>
        <a:prstGeom prst="rect">
          <a:avLst/>
        </a:prstGeom>
        <a:noFill/>
        <a:ln w="9525" algn="ctr">
          <a:miter lim="800000"/>
          <a:headEnd/>
          <a:tailEnd/>
        </a:ln>
      </xdr:spPr>
    </xdr:pic>
    <xdr:clientData/>
  </xdr:twoCellAnchor>
  <xdr:twoCellAnchor editAs="oneCell">
    <xdr:from>
      <xdr:col>3</xdr:col>
      <xdr:colOff>110066</xdr:colOff>
      <xdr:row>2</xdr:row>
      <xdr:rowOff>138642</xdr:rowOff>
    </xdr:from>
    <xdr:to>
      <xdr:col>4</xdr:col>
      <xdr:colOff>259080</xdr:colOff>
      <xdr:row>7</xdr:row>
      <xdr:rowOff>82550</xdr:rowOff>
    </xdr:to>
    <xdr:pic>
      <xdr:nvPicPr>
        <xdr:cNvPr id="5" name="Image 4">
          <a:extLst>
            <a:ext uri="{FF2B5EF4-FFF2-40B4-BE49-F238E27FC236}">
              <a16:creationId xmlns:a16="http://schemas.microsoft.com/office/drawing/2014/main" id="{00000000-0008-0000-9200-000005000000}"/>
            </a:ext>
          </a:extLst>
        </xdr:cNvPr>
        <xdr:cNvPicPr/>
      </xdr:nvPicPr>
      <xdr:blipFill>
        <a:blip xmlns:r="http://schemas.openxmlformats.org/officeDocument/2006/relationships" r:embed="rId2"/>
        <a:srcRect/>
        <a:stretch>
          <a:fillRect/>
        </a:stretch>
      </xdr:blipFill>
      <xdr:spPr bwMode="auto">
        <a:xfrm>
          <a:off x="5230706" y="519642"/>
          <a:ext cx="941494" cy="1117388"/>
        </a:xfrm>
        <a:prstGeom prst="rect">
          <a:avLst/>
        </a:prstGeom>
        <a:noFill/>
      </xdr:spPr>
    </xdr:pic>
    <xdr:clientData/>
  </xdr:twoCellAnchor>
  <xdr:twoCellAnchor>
    <xdr:from>
      <xdr:col>13</xdr:col>
      <xdr:colOff>466576</xdr:colOff>
      <xdr:row>2</xdr:row>
      <xdr:rowOff>73025</xdr:rowOff>
    </xdr:from>
    <xdr:to>
      <xdr:col>14</xdr:col>
      <xdr:colOff>678243</xdr:colOff>
      <xdr:row>8</xdr:row>
      <xdr:rowOff>21166</xdr:rowOff>
    </xdr:to>
    <xdr:pic>
      <xdr:nvPicPr>
        <xdr:cNvPr id="6" name="Image 5" descr="Armoirievv">
          <a:extLst>
            <a:ext uri="{FF2B5EF4-FFF2-40B4-BE49-F238E27FC236}">
              <a16:creationId xmlns:a16="http://schemas.microsoft.com/office/drawing/2014/main" id="{00000000-0008-0000-9200-000006000000}"/>
            </a:ext>
          </a:extLst>
        </xdr:cNvPr>
        <xdr:cNvPicPr>
          <a:picLocks noChangeAspect="1" noChangeArrowheads="1"/>
        </xdr:cNvPicPr>
      </xdr:nvPicPr>
      <xdr:blipFill>
        <a:blip xmlns:r="http://schemas.openxmlformats.org/officeDocument/2006/relationships" r:embed="rId1" cstate="print"/>
        <a:srcRect/>
        <a:stretch>
          <a:fillRect/>
        </a:stretch>
      </xdr:blipFill>
      <xdr:spPr bwMode="auto">
        <a:xfrm>
          <a:off x="13512016" y="454025"/>
          <a:ext cx="1004147" cy="1296881"/>
        </a:xfrm>
        <a:prstGeom prst="rect">
          <a:avLst/>
        </a:prstGeom>
        <a:noFill/>
        <a:ln w="9525" algn="ctr">
          <a:miter lim="800000"/>
          <a:headEnd/>
          <a:tailEnd/>
        </a:ln>
      </xdr:spPr>
    </xdr:pic>
    <xdr:clientData/>
  </xdr:twoCellAnchor>
  <xdr:twoCellAnchor editAs="oneCell">
    <xdr:from>
      <xdr:col>3</xdr:col>
      <xdr:colOff>110066</xdr:colOff>
      <xdr:row>2</xdr:row>
      <xdr:rowOff>138642</xdr:rowOff>
    </xdr:from>
    <xdr:to>
      <xdr:col>4</xdr:col>
      <xdr:colOff>259080</xdr:colOff>
      <xdr:row>7</xdr:row>
      <xdr:rowOff>82550</xdr:rowOff>
    </xdr:to>
    <xdr:pic>
      <xdr:nvPicPr>
        <xdr:cNvPr id="7" name="Image 6">
          <a:extLst>
            <a:ext uri="{FF2B5EF4-FFF2-40B4-BE49-F238E27FC236}">
              <a16:creationId xmlns:a16="http://schemas.microsoft.com/office/drawing/2014/main" id="{00000000-0008-0000-9200-000007000000}"/>
            </a:ext>
          </a:extLst>
        </xdr:cNvPr>
        <xdr:cNvPicPr/>
      </xdr:nvPicPr>
      <xdr:blipFill>
        <a:blip xmlns:r="http://schemas.openxmlformats.org/officeDocument/2006/relationships" r:embed="rId2"/>
        <a:srcRect/>
        <a:stretch>
          <a:fillRect/>
        </a:stretch>
      </xdr:blipFill>
      <xdr:spPr bwMode="auto">
        <a:xfrm>
          <a:off x="5230706" y="519642"/>
          <a:ext cx="941494" cy="1117388"/>
        </a:xfrm>
        <a:prstGeom prst="rect">
          <a:avLst/>
        </a:prstGeom>
        <a:noFill/>
      </xdr:spPr>
    </xdr:pic>
    <xdr:clientData/>
  </xdr:twoCellAnchor>
  <xdr:twoCellAnchor>
    <xdr:from>
      <xdr:col>13</xdr:col>
      <xdr:colOff>466576</xdr:colOff>
      <xdr:row>2</xdr:row>
      <xdr:rowOff>73025</xdr:rowOff>
    </xdr:from>
    <xdr:to>
      <xdr:col>14</xdr:col>
      <xdr:colOff>678243</xdr:colOff>
      <xdr:row>8</xdr:row>
      <xdr:rowOff>21166</xdr:rowOff>
    </xdr:to>
    <xdr:pic>
      <xdr:nvPicPr>
        <xdr:cNvPr id="8" name="Image 7" descr="Armoirievv">
          <a:extLst>
            <a:ext uri="{FF2B5EF4-FFF2-40B4-BE49-F238E27FC236}">
              <a16:creationId xmlns:a16="http://schemas.microsoft.com/office/drawing/2014/main" id="{00000000-0008-0000-9200-000008000000}"/>
            </a:ext>
          </a:extLst>
        </xdr:cNvPr>
        <xdr:cNvPicPr>
          <a:picLocks noChangeAspect="1" noChangeArrowheads="1"/>
        </xdr:cNvPicPr>
      </xdr:nvPicPr>
      <xdr:blipFill>
        <a:blip xmlns:r="http://schemas.openxmlformats.org/officeDocument/2006/relationships" r:embed="rId1" cstate="print"/>
        <a:srcRect/>
        <a:stretch>
          <a:fillRect/>
        </a:stretch>
      </xdr:blipFill>
      <xdr:spPr bwMode="auto">
        <a:xfrm>
          <a:off x="13512016" y="454025"/>
          <a:ext cx="1004147" cy="1296881"/>
        </a:xfrm>
        <a:prstGeom prst="rect">
          <a:avLst/>
        </a:prstGeom>
        <a:noFill/>
        <a:ln w="9525" algn="ctr">
          <a:miter lim="800000"/>
          <a:headEnd/>
          <a:tailEnd/>
        </a:ln>
      </xdr:spPr>
    </xdr:pic>
    <xdr:clientData/>
  </xdr:twoCellAnchor>
  <xdr:twoCellAnchor editAs="oneCell">
    <xdr:from>
      <xdr:col>3</xdr:col>
      <xdr:colOff>110066</xdr:colOff>
      <xdr:row>2</xdr:row>
      <xdr:rowOff>138642</xdr:rowOff>
    </xdr:from>
    <xdr:to>
      <xdr:col>4</xdr:col>
      <xdr:colOff>259080</xdr:colOff>
      <xdr:row>7</xdr:row>
      <xdr:rowOff>82550</xdr:rowOff>
    </xdr:to>
    <xdr:pic>
      <xdr:nvPicPr>
        <xdr:cNvPr id="9" name="Image 8">
          <a:extLst>
            <a:ext uri="{FF2B5EF4-FFF2-40B4-BE49-F238E27FC236}">
              <a16:creationId xmlns:a16="http://schemas.microsoft.com/office/drawing/2014/main" id="{00000000-0008-0000-9200-000009000000}"/>
            </a:ext>
          </a:extLst>
        </xdr:cNvPr>
        <xdr:cNvPicPr/>
      </xdr:nvPicPr>
      <xdr:blipFill>
        <a:blip xmlns:r="http://schemas.openxmlformats.org/officeDocument/2006/relationships" r:embed="rId2"/>
        <a:srcRect/>
        <a:stretch>
          <a:fillRect/>
        </a:stretch>
      </xdr:blipFill>
      <xdr:spPr bwMode="auto">
        <a:xfrm>
          <a:off x="5230706" y="519642"/>
          <a:ext cx="941494" cy="1117388"/>
        </a:xfrm>
        <a:prstGeom prst="rect">
          <a:avLst/>
        </a:prstGeom>
        <a:noFill/>
      </xdr:spPr>
    </xdr:pic>
    <xdr:clientData/>
  </xdr:twoCellAnchor>
  <xdr:twoCellAnchor>
    <xdr:from>
      <xdr:col>13</xdr:col>
      <xdr:colOff>466576</xdr:colOff>
      <xdr:row>2</xdr:row>
      <xdr:rowOff>73025</xdr:rowOff>
    </xdr:from>
    <xdr:to>
      <xdr:col>14</xdr:col>
      <xdr:colOff>678243</xdr:colOff>
      <xdr:row>8</xdr:row>
      <xdr:rowOff>21166</xdr:rowOff>
    </xdr:to>
    <xdr:pic>
      <xdr:nvPicPr>
        <xdr:cNvPr id="10" name="Image 9" descr="Armoirievv">
          <a:extLst>
            <a:ext uri="{FF2B5EF4-FFF2-40B4-BE49-F238E27FC236}">
              <a16:creationId xmlns:a16="http://schemas.microsoft.com/office/drawing/2014/main" id="{00000000-0008-0000-9200-00000A000000}"/>
            </a:ext>
          </a:extLst>
        </xdr:cNvPr>
        <xdr:cNvPicPr>
          <a:picLocks noChangeAspect="1" noChangeArrowheads="1"/>
        </xdr:cNvPicPr>
      </xdr:nvPicPr>
      <xdr:blipFill>
        <a:blip xmlns:r="http://schemas.openxmlformats.org/officeDocument/2006/relationships" r:embed="rId1" cstate="print"/>
        <a:srcRect/>
        <a:stretch>
          <a:fillRect/>
        </a:stretch>
      </xdr:blipFill>
      <xdr:spPr bwMode="auto">
        <a:xfrm>
          <a:off x="13512016" y="454025"/>
          <a:ext cx="1004147" cy="1296881"/>
        </a:xfrm>
        <a:prstGeom prst="rect">
          <a:avLst/>
        </a:prstGeom>
        <a:noFill/>
        <a:ln w="9525" algn="ctr">
          <a:miter lim="800000"/>
          <a:headEnd/>
          <a:tailEnd/>
        </a:ln>
      </xdr:spPr>
    </xdr:pic>
    <xdr:clientData/>
  </xdr:twoCellAnchor>
  <xdr:twoCellAnchor editAs="oneCell">
    <xdr:from>
      <xdr:col>3</xdr:col>
      <xdr:colOff>110066</xdr:colOff>
      <xdr:row>2</xdr:row>
      <xdr:rowOff>138642</xdr:rowOff>
    </xdr:from>
    <xdr:to>
      <xdr:col>4</xdr:col>
      <xdr:colOff>259080</xdr:colOff>
      <xdr:row>7</xdr:row>
      <xdr:rowOff>82550</xdr:rowOff>
    </xdr:to>
    <xdr:pic>
      <xdr:nvPicPr>
        <xdr:cNvPr id="11" name="Image 10">
          <a:extLst>
            <a:ext uri="{FF2B5EF4-FFF2-40B4-BE49-F238E27FC236}">
              <a16:creationId xmlns:a16="http://schemas.microsoft.com/office/drawing/2014/main" id="{00000000-0008-0000-9200-00000B000000}"/>
            </a:ext>
          </a:extLst>
        </xdr:cNvPr>
        <xdr:cNvPicPr/>
      </xdr:nvPicPr>
      <xdr:blipFill>
        <a:blip xmlns:r="http://schemas.openxmlformats.org/officeDocument/2006/relationships" r:embed="rId2"/>
        <a:srcRect/>
        <a:stretch>
          <a:fillRect/>
        </a:stretch>
      </xdr:blipFill>
      <xdr:spPr bwMode="auto">
        <a:xfrm>
          <a:off x="5230706" y="519642"/>
          <a:ext cx="941494" cy="1117388"/>
        </a:xfrm>
        <a:prstGeom prst="rect">
          <a:avLst/>
        </a:prstGeom>
        <a:noFill/>
      </xdr:spPr>
    </xdr:pic>
    <xdr:clientData/>
  </xdr:twoCellAnchor>
  <xdr:twoCellAnchor>
    <xdr:from>
      <xdr:col>13</xdr:col>
      <xdr:colOff>466576</xdr:colOff>
      <xdr:row>2</xdr:row>
      <xdr:rowOff>73025</xdr:rowOff>
    </xdr:from>
    <xdr:to>
      <xdr:col>14</xdr:col>
      <xdr:colOff>678243</xdr:colOff>
      <xdr:row>8</xdr:row>
      <xdr:rowOff>21166</xdr:rowOff>
    </xdr:to>
    <xdr:pic>
      <xdr:nvPicPr>
        <xdr:cNvPr id="12" name="Image 11" descr="Armoirievv">
          <a:extLst>
            <a:ext uri="{FF2B5EF4-FFF2-40B4-BE49-F238E27FC236}">
              <a16:creationId xmlns:a16="http://schemas.microsoft.com/office/drawing/2014/main" id="{00000000-0008-0000-9200-00000C000000}"/>
            </a:ext>
          </a:extLst>
        </xdr:cNvPr>
        <xdr:cNvPicPr>
          <a:picLocks noChangeAspect="1" noChangeArrowheads="1"/>
        </xdr:cNvPicPr>
      </xdr:nvPicPr>
      <xdr:blipFill>
        <a:blip xmlns:r="http://schemas.openxmlformats.org/officeDocument/2006/relationships" r:embed="rId1" cstate="print"/>
        <a:srcRect/>
        <a:stretch>
          <a:fillRect/>
        </a:stretch>
      </xdr:blipFill>
      <xdr:spPr bwMode="auto">
        <a:xfrm>
          <a:off x="13512016" y="454025"/>
          <a:ext cx="1004147" cy="1296881"/>
        </a:xfrm>
        <a:prstGeom prst="rect">
          <a:avLst/>
        </a:prstGeom>
        <a:noFill/>
        <a:ln w="9525" algn="ctr">
          <a:miter lim="800000"/>
          <a:headEnd/>
          <a:tailEnd/>
        </a:ln>
      </xdr:spPr>
    </xdr:pic>
    <xdr:clientData/>
  </xdr:twoCellAnchor>
  <xdr:twoCellAnchor editAs="oneCell">
    <xdr:from>
      <xdr:col>3</xdr:col>
      <xdr:colOff>110066</xdr:colOff>
      <xdr:row>2</xdr:row>
      <xdr:rowOff>138642</xdr:rowOff>
    </xdr:from>
    <xdr:to>
      <xdr:col>4</xdr:col>
      <xdr:colOff>259080</xdr:colOff>
      <xdr:row>7</xdr:row>
      <xdr:rowOff>82550</xdr:rowOff>
    </xdr:to>
    <xdr:pic>
      <xdr:nvPicPr>
        <xdr:cNvPr id="13" name="Image 12">
          <a:extLst>
            <a:ext uri="{FF2B5EF4-FFF2-40B4-BE49-F238E27FC236}">
              <a16:creationId xmlns:a16="http://schemas.microsoft.com/office/drawing/2014/main" id="{00000000-0008-0000-9200-00000D000000}"/>
            </a:ext>
          </a:extLst>
        </xdr:cNvPr>
        <xdr:cNvPicPr/>
      </xdr:nvPicPr>
      <xdr:blipFill>
        <a:blip xmlns:r="http://schemas.openxmlformats.org/officeDocument/2006/relationships" r:embed="rId2"/>
        <a:srcRect/>
        <a:stretch>
          <a:fillRect/>
        </a:stretch>
      </xdr:blipFill>
      <xdr:spPr bwMode="auto">
        <a:xfrm>
          <a:off x="5230706" y="519642"/>
          <a:ext cx="941494" cy="1117388"/>
        </a:xfrm>
        <a:prstGeom prst="rect">
          <a:avLst/>
        </a:prstGeom>
        <a:noFill/>
      </xdr:spPr>
    </xdr:pic>
    <xdr:clientData/>
  </xdr:twoCellAnchor>
  <xdr:twoCellAnchor>
    <xdr:from>
      <xdr:col>13</xdr:col>
      <xdr:colOff>466576</xdr:colOff>
      <xdr:row>2</xdr:row>
      <xdr:rowOff>73025</xdr:rowOff>
    </xdr:from>
    <xdr:to>
      <xdr:col>14</xdr:col>
      <xdr:colOff>678243</xdr:colOff>
      <xdr:row>8</xdr:row>
      <xdr:rowOff>21166</xdr:rowOff>
    </xdr:to>
    <xdr:pic>
      <xdr:nvPicPr>
        <xdr:cNvPr id="14" name="Image 13" descr="Armoirievv">
          <a:extLst>
            <a:ext uri="{FF2B5EF4-FFF2-40B4-BE49-F238E27FC236}">
              <a16:creationId xmlns:a16="http://schemas.microsoft.com/office/drawing/2014/main" id="{00000000-0008-0000-9200-00000E000000}"/>
            </a:ext>
          </a:extLst>
        </xdr:cNvPr>
        <xdr:cNvPicPr>
          <a:picLocks noChangeAspect="1" noChangeArrowheads="1"/>
        </xdr:cNvPicPr>
      </xdr:nvPicPr>
      <xdr:blipFill>
        <a:blip xmlns:r="http://schemas.openxmlformats.org/officeDocument/2006/relationships" r:embed="rId1" cstate="print"/>
        <a:srcRect/>
        <a:stretch>
          <a:fillRect/>
        </a:stretch>
      </xdr:blipFill>
      <xdr:spPr bwMode="auto">
        <a:xfrm>
          <a:off x="13512016" y="454025"/>
          <a:ext cx="1004147" cy="1296881"/>
        </a:xfrm>
        <a:prstGeom prst="rect">
          <a:avLst/>
        </a:prstGeom>
        <a:noFill/>
        <a:ln w="9525" algn="ctr">
          <a:miter lim="800000"/>
          <a:headEnd/>
          <a:tailEnd/>
        </a:ln>
      </xdr:spPr>
    </xdr:pic>
    <xdr:clientData/>
  </xdr:twoCellAnchor>
  <xdr:twoCellAnchor editAs="oneCell">
    <xdr:from>
      <xdr:col>3</xdr:col>
      <xdr:colOff>110066</xdr:colOff>
      <xdr:row>2</xdr:row>
      <xdr:rowOff>138642</xdr:rowOff>
    </xdr:from>
    <xdr:to>
      <xdr:col>4</xdr:col>
      <xdr:colOff>259080</xdr:colOff>
      <xdr:row>7</xdr:row>
      <xdr:rowOff>82550</xdr:rowOff>
    </xdr:to>
    <xdr:pic>
      <xdr:nvPicPr>
        <xdr:cNvPr id="15" name="Image 14">
          <a:extLst>
            <a:ext uri="{FF2B5EF4-FFF2-40B4-BE49-F238E27FC236}">
              <a16:creationId xmlns:a16="http://schemas.microsoft.com/office/drawing/2014/main" id="{00000000-0008-0000-9200-00000F000000}"/>
            </a:ext>
          </a:extLst>
        </xdr:cNvPr>
        <xdr:cNvPicPr/>
      </xdr:nvPicPr>
      <xdr:blipFill>
        <a:blip xmlns:r="http://schemas.openxmlformats.org/officeDocument/2006/relationships" r:embed="rId2"/>
        <a:srcRect/>
        <a:stretch>
          <a:fillRect/>
        </a:stretch>
      </xdr:blipFill>
      <xdr:spPr bwMode="auto">
        <a:xfrm>
          <a:off x="5230706" y="519642"/>
          <a:ext cx="941494" cy="1117388"/>
        </a:xfrm>
        <a:prstGeom prst="rect">
          <a:avLst/>
        </a:prstGeom>
        <a:noFill/>
      </xdr:spPr>
    </xdr:pic>
    <xdr:clientData/>
  </xdr:twoCellAnchor>
  <xdr:twoCellAnchor>
    <xdr:from>
      <xdr:col>13</xdr:col>
      <xdr:colOff>466576</xdr:colOff>
      <xdr:row>2</xdr:row>
      <xdr:rowOff>73025</xdr:rowOff>
    </xdr:from>
    <xdr:to>
      <xdr:col>14</xdr:col>
      <xdr:colOff>678243</xdr:colOff>
      <xdr:row>8</xdr:row>
      <xdr:rowOff>21166</xdr:rowOff>
    </xdr:to>
    <xdr:pic>
      <xdr:nvPicPr>
        <xdr:cNvPr id="16" name="Image 15" descr="Armoirievv">
          <a:extLst>
            <a:ext uri="{FF2B5EF4-FFF2-40B4-BE49-F238E27FC236}">
              <a16:creationId xmlns:a16="http://schemas.microsoft.com/office/drawing/2014/main" id="{00000000-0008-0000-9200-000010000000}"/>
            </a:ext>
          </a:extLst>
        </xdr:cNvPr>
        <xdr:cNvPicPr>
          <a:picLocks noChangeAspect="1" noChangeArrowheads="1"/>
        </xdr:cNvPicPr>
      </xdr:nvPicPr>
      <xdr:blipFill>
        <a:blip xmlns:r="http://schemas.openxmlformats.org/officeDocument/2006/relationships" r:embed="rId1" cstate="print"/>
        <a:srcRect/>
        <a:stretch>
          <a:fillRect/>
        </a:stretch>
      </xdr:blipFill>
      <xdr:spPr bwMode="auto">
        <a:xfrm>
          <a:off x="13512016" y="454025"/>
          <a:ext cx="1004147" cy="1296881"/>
        </a:xfrm>
        <a:prstGeom prst="rect">
          <a:avLst/>
        </a:prstGeom>
        <a:noFill/>
        <a:ln w="9525" algn="ctr">
          <a:miter lim="800000"/>
          <a:headEnd/>
          <a:tailEnd/>
        </a:ln>
      </xdr:spPr>
    </xdr:pic>
    <xdr:clientData/>
  </xdr:twoCellAnchor>
  <xdr:twoCellAnchor editAs="oneCell">
    <xdr:from>
      <xdr:col>3</xdr:col>
      <xdr:colOff>110066</xdr:colOff>
      <xdr:row>2</xdr:row>
      <xdr:rowOff>138642</xdr:rowOff>
    </xdr:from>
    <xdr:to>
      <xdr:col>4</xdr:col>
      <xdr:colOff>259080</xdr:colOff>
      <xdr:row>7</xdr:row>
      <xdr:rowOff>82550</xdr:rowOff>
    </xdr:to>
    <xdr:pic>
      <xdr:nvPicPr>
        <xdr:cNvPr id="17" name="Image 16">
          <a:extLst>
            <a:ext uri="{FF2B5EF4-FFF2-40B4-BE49-F238E27FC236}">
              <a16:creationId xmlns:a16="http://schemas.microsoft.com/office/drawing/2014/main" id="{00000000-0008-0000-9200-000011000000}"/>
            </a:ext>
          </a:extLst>
        </xdr:cNvPr>
        <xdr:cNvPicPr/>
      </xdr:nvPicPr>
      <xdr:blipFill>
        <a:blip xmlns:r="http://schemas.openxmlformats.org/officeDocument/2006/relationships" r:embed="rId2"/>
        <a:srcRect/>
        <a:stretch>
          <a:fillRect/>
        </a:stretch>
      </xdr:blipFill>
      <xdr:spPr bwMode="auto">
        <a:xfrm>
          <a:off x="5230706" y="519642"/>
          <a:ext cx="941494" cy="1117388"/>
        </a:xfrm>
        <a:prstGeom prst="rect">
          <a:avLst/>
        </a:prstGeom>
        <a:noFill/>
      </xdr:spPr>
    </xdr:pic>
    <xdr:clientData/>
  </xdr:twoCellAnchor>
  <xdr:twoCellAnchor>
    <xdr:from>
      <xdr:col>13</xdr:col>
      <xdr:colOff>466576</xdr:colOff>
      <xdr:row>2</xdr:row>
      <xdr:rowOff>73025</xdr:rowOff>
    </xdr:from>
    <xdr:to>
      <xdr:col>14</xdr:col>
      <xdr:colOff>678243</xdr:colOff>
      <xdr:row>8</xdr:row>
      <xdr:rowOff>21166</xdr:rowOff>
    </xdr:to>
    <xdr:pic>
      <xdr:nvPicPr>
        <xdr:cNvPr id="18" name="Image 17" descr="Armoirievv">
          <a:extLst>
            <a:ext uri="{FF2B5EF4-FFF2-40B4-BE49-F238E27FC236}">
              <a16:creationId xmlns:a16="http://schemas.microsoft.com/office/drawing/2014/main" id="{00000000-0008-0000-9200-000012000000}"/>
            </a:ext>
          </a:extLst>
        </xdr:cNvPr>
        <xdr:cNvPicPr>
          <a:picLocks noChangeAspect="1" noChangeArrowheads="1"/>
        </xdr:cNvPicPr>
      </xdr:nvPicPr>
      <xdr:blipFill>
        <a:blip xmlns:r="http://schemas.openxmlformats.org/officeDocument/2006/relationships" r:embed="rId1" cstate="print"/>
        <a:srcRect/>
        <a:stretch>
          <a:fillRect/>
        </a:stretch>
      </xdr:blipFill>
      <xdr:spPr bwMode="auto">
        <a:xfrm>
          <a:off x="13512016" y="454025"/>
          <a:ext cx="1004147" cy="1296881"/>
        </a:xfrm>
        <a:prstGeom prst="rect">
          <a:avLst/>
        </a:prstGeom>
        <a:noFill/>
        <a:ln w="9525" algn="ctr">
          <a:miter lim="800000"/>
          <a:headEnd/>
          <a:tailEnd/>
        </a:ln>
      </xdr:spPr>
    </xdr:pic>
    <xdr:clientData/>
  </xdr:twoCellAnchor>
  <xdr:twoCellAnchor editAs="oneCell">
    <xdr:from>
      <xdr:col>3</xdr:col>
      <xdr:colOff>110066</xdr:colOff>
      <xdr:row>2</xdr:row>
      <xdr:rowOff>138642</xdr:rowOff>
    </xdr:from>
    <xdr:to>
      <xdr:col>4</xdr:col>
      <xdr:colOff>259080</xdr:colOff>
      <xdr:row>7</xdr:row>
      <xdr:rowOff>82550</xdr:rowOff>
    </xdr:to>
    <xdr:pic>
      <xdr:nvPicPr>
        <xdr:cNvPr id="19" name="Image 18">
          <a:extLst>
            <a:ext uri="{FF2B5EF4-FFF2-40B4-BE49-F238E27FC236}">
              <a16:creationId xmlns:a16="http://schemas.microsoft.com/office/drawing/2014/main" id="{00000000-0008-0000-9200-000013000000}"/>
            </a:ext>
          </a:extLst>
        </xdr:cNvPr>
        <xdr:cNvPicPr/>
      </xdr:nvPicPr>
      <xdr:blipFill>
        <a:blip xmlns:r="http://schemas.openxmlformats.org/officeDocument/2006/relationships" r:embed="rId2"/>
        <a:srcRect/>
        <a:stretch>
          <a:fillRect/>
        </a:stretch>
      </xdr:blipFill>
      <xdr:spPr bwMode="auto">
        <a:xfrm>
          <a:off x="5230706" y="519642"/>
          <a:ext cx="941494" cy="1117388"/>
        </a:xfrm>
        <a:prstGeom prst="rect">
          <a:avLst/>
        </a:prstGeom>
        <a:noFill/>
      </xdr:spPr>
    </xdr:pic>
    <xdr:clientData/>
  </xdr:twoCellAnchor>
  <xdr:twoCellAnchor>
    <xdr:from>
      <xdr:col>13</xdr:col>
      <xdr:colOff>466576</xdr:colOff>
      <xdr:row>2</xdr:row>
      <xdr:rowOff>73025</xdr:rowOff>
    </xdr:from>
    <xdr:to>
      <xdr:col>14</xdr:col>
      <xdr:colOff>678243</xdr:colOff>
      <xdr:row>8</xdr:row>
      <xdr:rowOff>21166</xdr:rowOff>
    </xdr:to>
    <xdr:pic>
      <xdr:nvPicPr>
        <xdr:cNvPr id="20" name="Image 19" descr="Armoirievv">
          <a:extLst>
            <a:ext uri="{FF2B5EF4-FFF2-40B4-BE49-F238E27FC236}">
              <a16:creationId xmlns:a16="http://schemas.microsoft.com/office/drawing/2014/main" id="{00000000-0008-0000-9200-000014000000}"/>
            </a:ext>
          </a:extLst>
        </xdr:cNvPr>
        <xdr:cNvPicPr>
          <a:picLocks noChangeAspect="1" noChangeArrowheads="1"/>
        </xdr:cNvPicPr>
      </xdr:nvPicPr>
      <xdr:blipFill>
        <a:blip xmlns:r="http://schemas.openxmlformats.org/officeDocument/2006/relationships" r:embed="rId1" cstate="print"/>
        <a:srcRect/>
        <a:stretch>
          <a:fillRect/>
        </a:stretch>
      </xdr:blipFill>
      <xdr:spPr bwMode="auto">
        <a:xfrm>
          <a:off x="13512016" y="454025"/>
          <a:ext cx="1004147" cy="1296881"/>
        </a:xfrm>
        <a:prstGeom prst="rect">
          <a:avLst/>
        </a:prstGeom>
        <a:noFill/>
        <a:ln w="9525" algn="ctr">
          <a:miter lim="800000"/>
          <a:headEnd/>
          <a:tailEnd/>
        </a:ln>
      </xdr:spPr>
    </xdr:pic>
    <xdr:clientData/>
  </xdr:twoCellAnchor>
  <xdr:twoCellAnchor editAs="oneCell">
    <xdr:from>
      <xdr:col>3</xdr:col>
      <xdr:colOff>110066</xdr:colOff>
      <xdr:row>2</xdr:row>
      <xdr:rowOff>138642</xdr:rowOff>
    </xdr:from>
    <xdr:to>
      <xdr:col>4</xdr:col>
      <xdr:colOff>259080</xdr:colOff>
      <xdr:row>7</xdr:row>
      <xdr:rowOff>82550</xdr:rowOff>
    </xdr:to>
    <xdr:pic>
      <xdr:nvPicPr>
        <xdr:cNvPr id="21" name="Image 20">
          <a:extLst>
            <a:ext uri="{FF2B5EF4-FFF2-40B4-BE49-F238E27FC236}">
              <a16:creationId xmlns:a16="http://schemas.microsoft.com/office/drawing/2014/main" id="{00000000-0008-0000-9200-000015000000}"/>
            </a:ext>
          </a:extLst>
        </xdr:cNvPr>
        <xdr:cNvPicPr/>
      </xdr:nvPicPr>
      <xdr:blipFill>
        <a:blip xmlns:r="http://schemas.openxmlformats.org/officeDocument/2006/relationships" r:embed="rId2"/>
        <a:srcRect/>
        <a:stretch>
          <a:fillRect/>
        </a:stretch>
      </xdr:blipFill>
      <xdr:spPr bwMode="auto">
        <a:xfrm>
          <a:off x="5230706" y="519642"/>
          <a:ext cx="941494" cy="1117388"/>
        </a:xfrm>
        <a:prstGeom prst="rect">
          <a:avLst/>
        </a:prstGeom>
        <a:noFill/>
      </xdr:spPr>
    </xdr:pic>
    <xdr:clientData/>
  </xdr:twoCellAnchor>
  <xdr:twoCellAnchor>
    <xdr:from>
      <xdr:col>13</xdr:col>
      <xdr:colOff>466576</xdr:colOff>
      <xdr:row>2</xdr:row>
      <xdr:rowOff>73025</xdr:rowOff>
    </xdr:from>
    <xdr:to>
      <xdr:col>14</xdr:col>
      <xdr:colOff>678243</xdr:colOff>
      <xdr:row>8</xdr:row>
      <xdr:rowOff>21166</xdr:rowOff>
    </xdr:to>
    <xdr:pic>
      <xdr:nvPicPr>
        <xdr:cNvPr id="22" name="Image 21" descr="Armoirievv">
          <a:extLst>
            <a:ext uri="{FF2B5EF4-FFF2-40B4-BE49-F238E27FC236}">
              <a16:creationId xmlns:a16="http://schemas.microsoft.com/office/drawing/2014/main" id="{00000000-0008-0000-9200-000016000000}"/>
            </a:ext>
          </a:extLst>
        </xdr:cNvPr>
        <xdr:cNvPicPr>
          <a:picLocks noChangeAspect="1" noChangeArrowheads="1"/>
        </xdr:cNvPicPr>
      </xdr:nvPicPr>
      <xdr:blipFill>
        <a:blip xmlns:r="http://schemas.openxmlformats.org/officeDocument/2006/relationships" r:embed="rId1" cstate="print"/>
        <a:srcRect/>
        <a:stretch>
          <a:fillRect/>
        </a:stretch>
      </xdr:blipFill>
      <xdr:spPr bwMode="auto">
        <a:xfrm>
          <a:off x="13512016" y="454025"/>
          <a:ext cx="1004147" cy="1296881"/>
        </a:xfrm>
        <a:prstGeom prst="rect">
          <a:avLst/>
        </a:prstGeom>
        <a:noFill/>
        <a:ln w="9525" algn="ctr">
          <a:miter lim="800000"/>
          <a:headEnd/>
          <a:tailEnd/>
        </a:ln>
      </xdr:spPr>
    </xdr:pic>
    <xdr:clientData/>
  </xdr:twoCellAnchor>
  <xdr:twoCellAnchor editAs="oneCell">
    <xdr:from>
      <xdr:col>3</xdr:col>
      <xdr:colOff>110066</xdr:colOff>
      <xdr:row>2</xdr:row>
      <xdr:rowOff>138642</xdr:rowOff>
    </xdr:from>
    <xdr:to>
      <xdr:col>4</xdr:col>
      <xdr:colOff>259080</xdr:colOff>
      <xdr:row>7</xdr:row>
      <xdr:rowOff>82550</xdr:rowOff>
    </xdr:to>
    <xdr:pic>
      <xdr:nvPicPr>
        <xdr:cNvPr id="23" name="Image 22">
          <a:extLst>
            <a:ext uri="{FF2B5EF4-FFF2-40B4-BE49-F238E27FC236}">
              <a16:creationId xmlns:a16="http://schemas.microsoft.com/office/drawing/2014/main" id="{00000000-0008-0000-9200-000017000000}"/>
            </a:ext>
          </a:extLst>
        </xdr:cNvPr>
        <xdr:cNvPicPr/>
      </xdr:nvPicPr>
      <xdr:blipFill>
        <a:blip xmlns:r="http://schemas.openxmlformats.org/officeDocument/2006/relationships" r:embed="rId2"/>
        <a:srcRect/>
        <a:stretch>
          <a:fillRect/>
        </a:stretch>
      </xdr:blipFill>
      <xdr:spPr bwMode="auto">
        <a:xfrm>
          <a:off x="5230706" y="519642"/>
          <a:ext cx="941494" cy="1117388"/>
        </a:xfrm>
        <a:prstGeom prst="rect">
          <a:avLst/>
        </a:prstGeom>
        <a:noFill/>
      </xdr:spPr>
    </xdr:pic>
    <xdr:clientData/>
  </xdr:twoCellAnchor>
  <xdr:twoCellAnchor>
    <xdr:from>
      <xdr:col>13</xdr:col>
      <xdr:colOff>466576</xdr:colOff>
      <xdr:row>2</xdr:row>
      <xdr:rowOff>73025</xdr:rowOff>
    </xdr:from>
    <xdr:to>
      <xdr:col>14</xdr:col>
      <xdr:colOff>678243</xdr:colOff>
      <xdr:row>8</xdr:row>
      <xdr:rowOff>21166</xdr:rowOff>
    </xdr:to>
    <xdr:pic>
      <xdr:nvPicPr>
        <xdr:cNvPr id="24" name="Image 23" descr="Armoirievv">
          <a:extLst>
            <a:ext uri="{FF2B5EF4-FFF2-40B4-BE49-F238E27FC236}">
              <a16:creationId xmlns:a16="http://schemas.microsoft.com/office/drawing/2014/main" id="{00000000-0008-0000-9200-000018000000}"/>
            </a:ext>
          </a:extLst>
        </xdr:cNvPr>
        <xdr:cNvPicPr>
          <a:picLocks noChangeAspect="1" noChangeArrowheads="1"/>
        </xdr:cNvPicPr>
      </xdr:nvPicPr>
      <xdr:blipFill>
        <a:blip xmlns:r="http://schemas.openxmlformats.org/officeDocument/2006/relationships" r:embed="rId1" cstate="print"/>
        <a:srcRect/>
        <a:stretch>
          <a:fillRect/>
        </a:stretch>
      </xdr:blipFill>
      <xdr:spPr bwMode="auto">
        <a:xfrm>
          <a:off x="13512016" y="454025"/>
          <a:ext cx="1004147" cy="1296881"/>
        </a:xfrm>
        <a:prstGeom prst="rect">
          <a:avLst/>
        </a:prstGeom>
        <a:noFill/>
        <a:ln w="9525" algn="ctr">
          <a:miter lim="800000"/>
          <a:headEnd/>
          <a:tailEnd/>
        </a:ln>
      </xdr:spPr>
    </xdr:pic>
    <xdr:clientData/>
  </xdr:twoCellAnchor>
  <xdr:twoCellAnchor editAs="oneCell">
    <xdr:from>
      <xdr:col>3</xdr:col>
      <xdr:colOff>110066</xdr:colOff>
      <xdr:row>2</xdr:row>
      <xdr:rowOff>138642</xdr:rowOff>
    </xdr:from>
    <xdr:to>
      <xdr:col>4</xdr:col>
      <xdr:colOff>259080</xdr:colOff>
      <xdr:row>7</xdr:row>
      <xdr:rowOff>82550</xdr:rowOff>
    </xdr:to>
    <xdr:pic>
      <xdr:nvPicPr>
        <xdr:cNvPr id="25" name="Image 24">
          <a:extLst>
            <a:ext uri="{FF2B5EF4-FFF2-40B4-BE49-F238E27FC236}">
              <a16:creationId xmlns:a16="http://schemas.microsoft.com/office/drawing/2014/main" id="{00000000-0008-0000-9200-000019000000}"/>
            </a:ext>
          </a:extLst>
        </xdr:cNvPr>
        <xdr:cNvPicPr/>
      </xdr:nvPicPr>
      <xdr:blipFill>
        <a:blip xmlns:r="http://schemas.openxmlformats.org/officeDocument/2006/relationships" r:embed="rId2"/>
        <a:srcRect/>
        <a:stretch>
          <a:fillRect/>
        </a:stretch>
      </xdr:blipFill>
      <xdr:spPr bwMode="auto">
        <a:xfrm>
          <a:off x="5230706" y="519642"/>
          <a:ext cx="941494" cy="1117388"/>
        </a:xfrm>
        <a:prstGeom prst="rect">
          <a:avLst/>
        </a:prstGeom>
        <a:noFill/>
      </xdr:spPr>
    </xdr:pic>
    <xdr:clientData/>
  </xdr:twoCellAnchor>
  <xdr:twoCellAnchor>
    <xdr:from>
      <xdr:col>13</xdr:col>
      <xdr:colOff>466576</xdr:colOff>
      <xdr:row>2</xdr:row>
      <xdr:rowOff>73025</xdr:rowOff>
    </xdr:from>
    <xdr:to>
      <xdr:col>14</xdr:col>
      <xdr:colOff>678243</xdr:colOff>
      <xdr:row>8</xdr:row>
      <xdr:rowOff>21166</xdr:rowOff>
    </xdr:to>
    <xdr:pic>
      <xdr:nvPicPr>
        <xdr:cNvPr id="26" name="Image 25" descr="Armoirievv">
          <a:extLst>
            <a:ext uri="{FF2B5EF4-FFF2-40B4-BE49-F238E27FC236}">
              <a16:creationId xmlns:a16="http://schemas.microsoft.com/office/drawing/2014/main" id="{00000000-0008-0000-9200-00001A000000}"/>
            </a:ext>
          </a:extLst>
        </xdr:cNvPr>
        <xdr:cNvPicPr>
          <a:picLocks noChangeAspect="1" noChangeArrowheads="1"/>
        </xdr:cNvPicPr>
      </xdr:nvPicPr>
      <xdr:blipFill>
        <a:blip xmlns:r="http://schemas.openxmlformats.org/officeDocument/2006/relationships" r:embed="rId1" cstate="print"/>
        <a:srcRect/>
        <a:stretch>
          <a:fillRect/>
        </a:stretch>
      </xdr:blipFill>
      <xdr:spPr bwMode="auto">
        <a:xfrm>
          <a:off x="13512016" y="454025"/>
          <a:ext cx="1004147" cy="1296881"/>
        </a:xfrm>
        <a:prstGeom prst="rect">
          <a:avLst/>
        </a:prstGeom>
        <a:noFill/>
        <a:ln w="9525" algn="ctr">
          <a:miter lim="800000"/>
          <a:headEnd/>
          <a:tailEnd/>
        </a:ln>
      </xdr:spPr>
    </xdr:pic>
    <xdr:clientData/>
  </xdr:twoCellAnchor>
  <xdr:twoCellAnchor editAs="oneCell">
    <xdr:from>
      <xdr:col>3</xdr:col>
      <xdr:colOff>110066</xdr:colOff>
      <xdr:row>2</xdr:row>
      <xdr:rowOff>138642</xdr:rowOff>
    </xdr:from>
    <xdr:to>
      <xdr:col>4</xdr:col>
      <xdr:colOff>259080</xdr:colOff>
      <xdr:row>7</xdr:row>
      <xdr:rowOff>82550</xdr:rowOff>
    </xdr:to>
    <xdr:pic>
      <xdr:nvPicPr>
        <xdr:cNvPr id="27" name="Image 26">
          <a:extLst>
            <a:ext uri="{FF2B5EF4-FFF2-40B4-BE49-F238E27FC236}">
              <a16:creationId xmlns:a16="http://schemas.microsoft.com/office/drawing/2014/main" id="{00000000-0008-0000-9200-00001B000000}"/>
            </a:ext>
          </a:extLst>
        </xdr:cNvPr>
        <xdr:cNvPicPr/>
      </xdr:nvPicPr>
      <xdr:blipFill>
        <a:blip xmlns:r="http://schemas.openxmlformats.org/officeDocument/2006/relationships" r:embed="rId2"/>
        <a:srcRect/>
        <a:stretch>
          <a:fillRect/>
        </a:stretch>
      </xdr:blipFill>
      <xdr:spPr bwMode="auto">
        <a:xfrm>
          <a:off x="5230706" y="519642"/>
          <a:ext cx="941494" cy="1117388"/>
        </a:xfrm>
        <a:prstGeom prst="rect">
          <a:avLst/>
        </a:prstGeom>
        <a:noFill/>
      </xdr:spPr>
    </xdr:pic>
    <xdr:clientData/>
  </xdr:twoCellAnchor>
  <xdr:twoCellAnchor>
    <xdr:from>
      <xdr:col>13</xdr:col>
      <xdr:colOff>466576</xdr:colOff>
      <xdr:row>2</xdr:row>
      <xdr:rowOff>73025</xdr:rowOff>
    </xdr:from>
    <xdr:to>
      <xdr:col>14</xdr:col>
      <xdr:colOff>678243</xdr:colOff>
      <xdr:row>8</xdr:row>
      <xdr:rowOff>21166</xdr:rowOff>
    </xdr:to>
    <xdr:pic>
      <xdr:nvPicPr>
        <xdr:cNvPr id="28" name="Image 27" descr="Armoirievv">
          <a:extLst>
            <a:ext uri="{FF2B5EF4-FFF2-40B4-BE49-F238E27FC236}">
              <a16:creationId xmlns:a16="http://schemas.microsoft.com/office/drawing/2014/main" id="{00000000-0008-0000-9200-00001C000000}"/>
            </a:ext>
          </a:extLst>
        </xdr:cNvPr>
        <xdr:cNvPicPr>
          <a:picLocks noChangeAspect="1" noChangeArrowheads="1"/>
        </xdr:cNvPicPr>
      </xdr:nvPicPr>
      <xdr:blipFill>
        <a:blip xmlns:r="http://schemas.openxmlformats.org/officeDocument/2006/relationships" r:embed="rId1" cstate="print"/>
        <a:srcRect/>
        <a:stretch>
          <a:fillRect/>
        </a:stretch>
      </xdr:blipFill>
      <xdr:spPr bwMode="auto">
        <a:xfrm>
          <a:off x="13512016" y="454025"/>
          <a:ext cx="1004147" cy="1296881"/>
        </a:xfrm>
        <a:prstGeom prst="rect">
          <a:avLst/>
        </a:prstGeom>
        <a:noFill/>
        <a:ln w="9525" algn="ctr">
          <a:miter lim="800000"/>
          <a:headEnd/>
          <a:tailEnd/>
        </a:ln>
      </xdr:spPr>
    </xdr:pic>
    <xdr:clientData/>
  </xdr:twoCellAnchor>
  <xdr:twoCellAnchor editAs="oneCell">
    <xdr:from>
      <xdr:col>3</xdr:col>
      <xdr:colOff>110066</xdr:colOff>
      <xdr:row>2</xdr:row>
      <xdr:rowOff>138642</xdr:rowOff>
    </xdr:from>
    <xdr:to>
      <xdr:col>4</xdr:col>
      <xdr:colOff>259080</xdr:colOff>
      <xdr:row>7</xdr:row>
      <xdr:rowOff>82550</xdr:rowOff>
    </xdr:to>
    <xdr:pic>
      <xdr:nvPicPr>
        <xdr:cNvPr id="29" name="Image 28">
          <a:extLst>
            <a:ext uri="{FF2B5EF4-FFF2-40B4-BE49-F238E27FC236}">
              <a16:creationId xmlns:a16="http://schemas.microsoft.com/office/drawing/2014/main" id="{00000000-0008-0000-9200-00001D000000}"/>
            </a:ext>
          </a:extLst>
        </xdr:cNvPr>
        <xdr:cNvPicPr/>
      </xdr:nvPicPr>
      <xdr:blipFill>
        <a:blip xmlns:r="http://schemas.openxmlformats.org/officeDocument/2006/relationships" r:embed="rId2"/>
        <a:srcRect/>
        <a:stretch>
          <a:fillRect/>
        </a:stretch>
      </xdr:blipFill>
      <xdr:spPr bwMode="auto">
        <a:xfrm>
          <a:off x="5230706" y="519642"/>
          <a:ext cx="941494" cy="1117388"/>
        </a:xfrm>
        <a:prstGeom prst="rect">
          <a:avLst/>
        </a:prstGeom>
        <a:noFill/>
      </xdr:spPr>
    </xdr:pic>
    <xdr:clientData/>
  </xdr:twoCellAnchor>
</xdr:wsDr>
</file>

<file path=xl/externalLinks/_rels/externalLink1.xml.rels><?xml version="1.0" encoding="UTF-8" standalone="yes"?>
<Relationships xmlns="http://schemas.openxmlformats.org/package/2006/relationships"><Relationship Id="rId1" Type="http://schemas.openxmlformats.org/officeDocument/2006/relationships/externalLinkPath" Target="file:///C:\Users\User\Dropbox\UGIM\OUTILS\MAQUETTE%20DE%20COMPILATION%20dec15_gestion%20intrants%20PNLS\COMPILATION%20intrants%20PTME%20dec15.xlsx" TargetMode="External"/></Relationships>
</file>

<file path=xl/externalLinks/_rels/externalLink2.xml.rels><?xml version="1.0" encoding="UTF-8" standalone="yes"?>
<Relationships xmlns="http://schemas.openxmlformats.org/package/2006/relationships"><Relationship Id="rId1" Type="http://schemas.microsoft.com/office/2006/relationships/xlExternalLinkPath/xlPathMissing" Target="ASC(6)" TargetMode="External"/></Relationships>
</file>

<file path=xl/externalLinks/_rels/externalLink3.xml.rels><?xml version="1.0" encoding="UTF-8" standalone="yes"?>
<Relationships xmlns="http://schemas.openxmlformats.org/package/2006/relationships"><Relationship Id="rId1" Type="http://schemas.microsoft.com/office/2006/relationships/xlExternalLinkPath/xlPathMissing" Target="ASC(43)" TargetMode="External"/></Relationships>
</file>

<file path=xl/externalLinks/_rels/externalLink4.xml.rels><?xml version="1.0" encoding="UTF-8" standalone="yes"?>
<Relationships xmlns="http://schemas.openxmlformats.org/package/2006/relationships"><Relationship Id="rId1" Type="http://schemas.microsoft.com/office/2006/relationships/xlExternalLinkPath/xlPathMissing" Target="FS" TargetMode="External"/></Relationships>
</file>

<file path=xl/externalLinks/_rels/externalLink5.xml.rels><?xml version="1.0" encoding="UTF-8" standalone="yes"?>
<Relationships xmlns="http://schemas.openxmlformats.org/package/2006/relationships"><Relationship Id="rId1" Type="http://schemas.microsoft.com/office/2006/relationships/xlExternalLinkPath/xlPathMissing" Target="ASC" TargetMode="External"/></Relationships>
</file>

<file path=xl/externalLinks/externalLink1.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COMPILATION PTME"/>
      <sheetName val="Site (1)"/>
      <sheetName val="Feuil14"/>
      <sheetName val="Site (2)"/>
      <sheetName val="Site (3)"/>
      <sheetName val="Site (4)"/>
      <sheetName val="Site (5)"/>
      <sheetName val="Site (6)"/>
      <sheetName val="Site (7)"/>
      <sheetName val="Site (8)"/>
      <sheetName val="Site (9)"/>
      <sheetName val="Site (10)"/>
      <sheetName val="Site (11)"/>
      <sheetName val="Site (12)"/>
      <sheetName val="Site (13)"/>
      <sheetName val="Site (14)"/>
      <sheetName val="Site (15)"/>
      <sheetName val="Site (16)"/>
      <sheetName val="Site (17)"/>
      <sheetName val="Site (18)"/>
      <sheetName val="Site (19)"/>
      <sheetName val="Site (20)"/>
      <sheetName val="Site (21)"/>
      <sheetName val="Site (22)"/>
      <sheetName val="Site (23)"/>
      <sheetName val="Site (24)"/>
      <sheetName val="Site (25)"/>
      <sheetName val="Site (26)"/>
      <sheetName val="Site (27)"/>
      <sheetName val="Site (28)"/>
      <sheetName val="Site (29)"/>
      <sheetName val="Site (30)"/>
      <sheetName val="Site (31)"/>
      <sheetName val="Site (32)"/>
      <sheetName val="Site (33)"/>
      <sheetName val="Site (34)"/>
      <sheetName val="Site (35)"/>
      <sheetName val="Site (36)"/>
      <sheetName val="Site (37)"/>
      <sheetName val="Site (38)"/>
      <sheetName val="Site (39)"/>
      <sheetName val="Site (40)"/>
      <sheetName val="Site (41)"/>
      <sheetName val="Site (42)"/>
      <sheetName val="Site (43)"/>
      <sheetName val="Site (44)"/>
      <sheetName val="Site (45)"/>
      <sheetName val="Site (46)"/>
      <sheetName val="Site (47)"/>
      <sheetName val="Site (48)"/>
      <sheetName val="Site (49)"/>
      <sheetName val="Site (50)"/>
    </sheetNames>
    <sheetDataSet>
      <sheetData sheetId="0"/>
      <sheetData sheetId="1"/>
      <sheetData sheetId="2">
        <row r="2">
          <cell r="A2" t="str">
            <v>D1</v>
          </cell>
          <cell r="C2">
            <v>2014</v>
          </cell>
          <cell r="D2" t="str">
            <v>Polyclinique de Lomé</v>
          </cell>
          <cell r="F2">
            <v>1</v>
          </cell>
          <cell r="G2" t="str">
            <v>Janvier</v>
          </cell>
          <cell r="H2" t="str">
            <v>T1</v>
          </cell>
        </row>
        <row r="3">
          <cell r="C3">
            <v>2015</v>
          </cell>
          <cell r="D3" t="str">
            <v>Centre de santé de Lomé</v>
          </cell>
          <cell r="F3">
            <v>2</v>
          </cell>
          <cell r="G3" t="str">
            <v>Février</v>
          </cell>
          <cell r="H3" t="str">
            <v>T2</v>
          </cell>
        </row>
        <row r="4">
          <cell r="C4">
            <v>2016</v>
          </cell>
          <cell r="D4" t="str">
            <v>CMS Adawlato (Adjangbakomé)</v>
          </cell>
          <cell r="F4">
            <v>3</v>
          </cell>
          <cell r="G4" t="str">
            <v>Mars</v>
          </cell>
          <cell r="H4" t="str">
            <v>T3</v>
          </cell>
        </row>
        <row r="5">
          <cell r="C5">
            <v>2017</v>
          </cell>
          <cell r="D5" t="str">
            <v>CHR Lomé Commune</v>
          </cell>
          <cell r="F5">
            <v>4</v>
          </cell>
          <cell r="G5" t="str">
            <v>Avril</v>
          </cell>
          <cell r="H5" t="str">
            <v>T4</v>
          </cell>
        </row>
        <row r="6">
          <cell r="C6">
            <v>2018</v>
          </cell>
          <cell r="D6" t="str">
            <v>CMS  Adakpamé</v>
          </cell>
          <cell r="F6">
            <v>5</v>
          </cell>
          <cell r="G6" t="str">
            <v>Mai</v>
          </cell>
          <cell r="H6">
            <v>0</v>
          </cell>
        </row>
        <row r="7">
          <cell r="D7" t="str">
            <v>Cabinet Médical PED. "La Vie "</v>
          </cell>
          <cell r="F7">
            <v>6</v>
          </cell>
          <cell r="G7" t="str">
            <v>Juin</v>
          </cell>
          <cell r="H7">
            <v>0</v>
          </cell>
        </row>
        <row r="8">
          <cell r="C8">
            <v>0</v>
          </cell>
          <cell r="D8" t="str">
            <v>Polyclinique St Joseph</v>
          </cell>
          <cell r="F8">
            <v>7</v>
          </cell>
          <cell r="G8" t="str">
            <v>Juillet</v>
          </cell>
        </row>
        <row r="9">
          <cell r="C9">
            <v>0</v>
          </cell>
          <cell r="D9" t="str">
            <v>CS Bè Kpota</v>
          </cell>
          <cell r="F9">
            <v>8</v>
          </cell>
          <cell r="G9" t="str">
            <v>Août</v>
          </cell>
        </row>
        <row r="10">
          <cell r="D10" t="str">
            <v>CSPA ATES</v>
          </cell>
          <cell r="F10">
            <v>9</v>
          </cell>
          <cell r="G10" t="str">
            <v>Septembre</v>
          </cell>
        </row>
        <row r="11">
          <cell r="D11" t="str">
            <v>CS St Camille</v>
          </cell>
          <cell r="F11">
            <v>10</v>
          </cell>
          <cell r="G11" t="str">
            <v>Octobre</v>
          </cell>
        </row>
        <row r="12">
          <cell r="D12" t="str">
            <v>Dispensaire Miséricorde St JEAN JACQUES BAZIN</v>
          </cell>
          <cell r="F12">
            <v>11</v>
          </cell>
          <cell r="G12" t="str">
            <v>Novembre</v>
          </cell>
        </row>
        <row r="13">
          <cell r="D13" t="str">
            <v>Clinique de l’aéroport</v>
          </cell>
          <cell r="F13">
            <v>12</v>
          </cell>
          <cell r="G13" t="str">
            <v>Décembre</v>
          </cell>
        </row>
        <row r="14">
          <cell r="D14" t="str">
            <v>Cms VITA</v>
          </cell>
          <cell r="F14">
            <v>13</v>
          </cell>
        </row>
        <row r="15">
          <cell r="D15" t="str">
            <v>CS Nukafu</v>
          </cell>
          <cell r="F15">
            <v>14</v>
          </cell>
        </row>
        <row r="16">
          <cell r="D16" t="str">
            <v>CS Amoutivé</v>
          </cell>
          <cell r="F16">
            <v>15</v>
          </cell>
        </row>
        <row r="17">
          <cell r="D17" t="str">
            <v>Hôpital de Bè (Sous Comité thérapeutique)</v>
          </cell>
          <cell r="F17">
            <v>16</v>
          </cell>
        </row>
        <row r="18">
          <cell r="D18" t="str">
            <v>USP Gbétsogbé</v>
          </cell>
          <cell r="F18">
            <v>17</v>
          </cell>
        </row>
        <row r="19">
          <cell r="D19" t="str">
            <v>CMS Katanga</v>
          </cell>
          <cell r="F19">
            <v>18</v>
          </cell>
        </row>
        <row r="20">
          <cell r="D20" t="str">
            <v>CMS Gbényédji</v>
          </cell>
          <cell r="F20">
            <v>19</v>
          </cell>
        </row>
        <row r="21">
          <cell r="D21" t="str">
            <v>Clinique  Autel d'Elie</v>
          </cell>
          <cell r="F21">
            <v>20</v>
          </cell>
        </row>
        <row r="22">
          <cell r="D22" t="str">
            <v xml:space="preserve">CMS Ste Anne </v>
          </cell>
          <cell r="F22">
            <v>21</v>
          </cell>
        </row>
        <row r="23">
          <cell r="D23" t="str">
            <v>CMS UTB Circulaire</v>
          </cell>
          <cell r="F23">
            <v>22</v>
          </cell>
        </row>
        <row r="24">
          <cell r="D24" t="str">
            <v>CMS Nyékonakpoè</v>
          </cell>
          <cell r="F24">
            <v>23</v>
          </cell>
        </row>
        <row r="25">
          <cell r="D25" t="str">
            <v>CS de Kodjoviakopé</v>
          </cell>
          <cell r="F25">
            <v>24</v>
          </cell>
        </row>
        <row r="26">
          <cell r="D26" t="str">
            <v xml:space="preserve">Clinique Mon Carmel </v>
          </cell>
          <cell r="F26">
            <v>25</v>
          </cell>
        </row>
        <row r="27">
          <cell r="D27" t="str">
            <v>CMS Doumasséssé</v>
          </cell>
          <cell r="F27">
            <v>26</v>
          </cell>
        </row>
        <row r="28">
          <cell r="D28" t="str">
            <v>CMS Djidjolé</v>
          </cell>
          <cell r="F28">
            <v>27</v>
          </cell>
        </row>
        <row r="29">
          <cell r="D29" t="str">
            <v>CMS Bè Attikoumé</v>
          </cell>
          <cell r="F29">
            <v>28</v>
          </cell>
        </row>
        <row r="30">
          <cell r="D30" t="str">
            <v>CHU Campus (Sous Comité thérapeutique)</v>
          </cell>
          <cell r="F30">
            <v>29</v>
          </cell>
        </row>
        <row r="31">
          <cell r="D31" t="str">
            <v>CMS Cacavéli</v>
          </cell>
          <cell r="F31">
            <v>30</v>
          </cell>
        </row>
        <row r="32">
          <cell r="D32" t="str">
            <v>CHU SO  (Comité thérapeutique)</v>
          </cell>
          <cell r="F32">
            <v>31</v>
          </cell>
        </row>
        <row r="33">
          <cell r="D33" t="str">
            <v>ATBEF Lomé</v>
          </cell>
        </row>
        <row r="34">
          <cell r="D34" t="str">
            <v>CMS MUSA CSTT</v>
          </cell>
        </row>
        <row r="35">
          <cell r="D35" t="str">
            <v xml:space="preserve">CMS Elavanyo </v>
          </cell>
        </row>
        <row r="36">
          <cell r="D36" t="str">
            <v>CMS Jérusalem </v>
          </cell>
        </row>
        <row r="37">
          <cell r="D37" t="str">
            <v>CMS  Source de vie</v>
          </cell>
        </row>
        <row r="38">
          <cell r="D38" t="str">
            <v>Hôpital  d'Assahoun</v>
          </cell>
        </row>
        <row r="39">
          <cell r="D39" t="str">
            <v>USP Noépé</v>
          </cell>
        </row>
        <row r="40">
          <cell r="D40" t="str">
            <v>CMS de Dzolo</v>
          </cell>
        </row>
        <row r="41">
          <cell r="D41" t="str">
            <v xml:space="preserve">USP Aképé </v>
          </cell>
        </row>
        <row r="42">
          <cell r="D42" t="str">
            <v>CMS Kévé</v>
          </cell>
        </row>
        <row r="43">
          <cell r="D43" t="str">
            <v>USP Agbadjanakè</v>
          </cell>
        </row>
        <row r="44">
          <cell r="D44" t="str">
            <v>USP Hékpé</v>
          </cell>
        </row>
        <row r="45">
          <cell r="D45" t="str">
            <v>USP Gbémoukondji</v>
          </cell>
        </row>
        <row r="46">
          <cell r="D46" t="str">
            <v>USP Anyron</v>
          </cell>
        </row>
        <row r="47">
          <cell r="D47" t="str">
            <v>USP Atti-atovou</v>
          </cell>
        </row>
        <row r="48">
          <cell r="D48" t="str">
            <v>USP Badja</v>
          </cell>
        </row>
        <row r="49">
          <cell r="D49" t="str">
            <v>USP Bagbé</v>
          </cell>
        </row>
        <row r="50">
          <cell r="D50" t="str">
            <v>USP Batoumé</v>
          </cell>
        </row>
        <row r="51">
          <cell r="D51" t="str">
            <v>USP Tovégan</v>
          </cell>
        </row>
        <row r="52">
          <cell r="D52" t="str">
            <v>USP Yoméctchin</v>
          </cell>
        </row>
        <row r="53">
          <cell r="D53" t="str">
            <v>USP Zogbépimé</v>
          </cell>
        </row>
        <row r="54">
          <cell r="D54" t="str">
            <v>USP Yopé-Tsiviépé</v>
          </cell>
        </row>
        <row r="55">
          <cell r="D55" t="str">
            <v>Clinique Immaculée conception</v>
          </cell>
        </row>
        <row r="56">
          <cell r="D56" t="str">
            <v>CMS Agoè   (Sous Comité thérapeutique)</v>
          </cell>
        </row>
        <row r="57">
          <cell r="D57" t="str">
            <v>CMS Adamavo</v>
          </cell>
        </row>
        <row r="58">
          <cell r="D58" t="str">
            <v>CMS Adidogomé</v>
          </cell>
        </row>
        <row r="59">
          <cell r="D59" t="str">
            <v>CMS Joseph Strebler</v>
          </cell>
        </row>
        <row r="60">
          <cell r="D60" t="str">
            <v>CMS Notre Dame de la trinité</v>
          </cell>
        </row>
        <row r="61">
          <cell r="D61" t="str">
            <v>CMS Baguida</v>
          </cell>
        </row>
        <row r="62">
          <cell r="D62" t="str">
            <v>CMS Direct Aids</v>
          </cell>
        </row>
        <row r="63">
          <cell r="D63" t="str">
            <v>Polyclinique Démakpoè</v>
          </cell>
        </row>
        <row r="64">
          <cell r="D64" t="str">
            <v>Régina Pacis</v>
          </cell>
        </row>
        <row r="65">
          <cell r="D65" t="str">
            <v>USP Sanguéra</v>
          </cell>
        </row>
        <row r="66">
          <cell r="D66" t="str">
            <v>USP Dévégo</v>
          </cell>
        </row>
        <row r="67">
          <cell r="D67" t="str">
            <v>USP Légbassito</v>
          </cell>
        </row>
        <row r="68">
          <cell r="D68" t="str">
            <v>USP Agoè Elavagnon</v>
          </cell>
        </row>
        <row r="69">
          <cell r="D69" t="str">
            <v>USP Ségbé</v>
          </cell>
        </row>
        <row r="70">
          <cell r="D70" t="str">
            <v>CMS Yayra</v>
          </cell>
        </row>
        <row r="71">
          <cell r="D71" t="str">
            <v>CMS Togblékopé</v>
          </cell>
        </row>
        <row r="72">
          <cell r="D72" t="str">
            <v>CHP Aného (Sous Comité thérapeutique)</v>
          </cell>
        </row>
        <row r="73">
          <cell r="D73" t="str">
            <v>Polyclinique Aného-Kpota</v>
          </cell>
        </row>
        <row r="74">
          <cell r="D74" t="str">
            <v>CMS Agbodrafo</v>
          </cell>
        </row>
        <row r="75">
          <cell r="D75" t="str">
            <v>CMS Aklakou</v>
          </cell>
        </row>
        <row r="76">
          <cell r="D76" t="str">
            <v>CMS Anfoin</v>
          </cell>
        </row>
        <row r="77">
          <cell r="D77" t="str">
            <v>USP Hangoumé</v>
          </cell>
        </row>
        <row r="78">
          <cell r="D78" t="str">
            <v>USP Togokomé</v>
          </cell>
        </row>
        <row r="79">
          <cell r="D79" t="str">
            <v>USP Adamé</v>
          </cell>
        </row>
        <row r="80">
          <cell r="D80" t="str">
            <v>USP Agbanakin</v>
          </cell>
        </row>
        <row r="81">
          <cell r="D81" t="str">
            <v>USP Agouègan</v>
          </cell>
        </row>
        <row r="82">
          <cell r="D82" t="str">
            <v>USP Atoèta</v>
          </cell>
        </row>
        <row r="83">
          <cell r="D83" t="str">
            <v>USP Attissokondji</v>
          </cell>
        </row>
        <row r="84">
          <cell r="D84" t="str">
            <v>USP Avévé</v>
          </cell>
        </row>
        <row r="85">
          <cell r="D85" t="str">
            <v>USP Djéta</v>
          </cell>
        </row>
        <row r="86">
          <cell r="D86" t="str">
            <v>USP Ganavé</v>
          </cell>
        </row>
        <row r="87">
          <cell r="D87" t="str">
            <v>USP Gbodjomé</v>
          </cell>
        </row>
        <row r="88">
          <cell r="D88" t="str">
            <v>USP Glidji</v>
          </cell>
        </row>
        <row r="89">
          <cell r="D89" t="str">
            <v>USP Goumoukopé</v>
          </cell>
        </row>
        <row r="90">
          <cell r="D90" t="str">
            <v>USP Mélly-Djigbé</v>
          </cell>
        </row>
        <row r="91">
          <cell r="D91" t="str">
            <v>USP Séko</v>
          </cell>
        </row>
        <row r="92">
          <cell r="D92" t="str">
            <v>USP Zalivé</v>
          </cell>
        </row>
        <row r="93">
          <cell r="D93" t="str">
            <v>USP Zowla</v>
          </cell>
        </row>
        <row r="94">
          <cell r="D94" t="str">
            <v>USP Afagnan</v>
          </cell>
        </row>
        <row r="95">
          <cell r="D95" t="str">
            <v xml:space="preserve">CMS Attitogon </v>
          </cell>
        </row>
        <row r="96">
          <cell r="D96" t="str">
            <v>USP Agomé-Séva</v>
          </cell>
        </row>
        <row r="97">
          <cell r="D97" t="str">
            <v>USP Logowomé</v>
          </cell>
        </row>
        <row r="98">
          <cell r="D98" t="str">
            <v>USP Hompou</v>
          </cell>
        </row>
        <row r="99">
          <cell r="D99" t="str">
            <v>USP Batonou</v>
          </cell>
        </row>
        <row r="100">
          <cell r="D100" t="str">
            <v>HOP St jean de Dieu d'Afagnan (Sous Comité thérapeutique)</v>
          </cell>
        </row>
        <row r="101">
          <cell r="D101" t="str">
            <v>USP Agbétiko</v>
          </cell>
        </row>
        <row r="102">
          <cell r="D102" t="str">
            <v>USP Agomé Glozou</v>
          </cell>
        </row>
        <row r="103">
          <cell r="D103" t="str">
            <v>USP Kpetsou</v>
          </cell>
        </row>
        <row r="104">
          <cell r="D104" t="str">
            <v>USP Klikamé</v>
          </cell>
        </row>
        <row r="105">
          <cell r="D105" t="str">
            <v>USP Masséda</v>
          </cell>
        </row>
        <row r="106">
          <cell r="D106" t="str">
            <v>CMS Akoumapé</v>
          </cell>
        </row>
        <row r="107">
          <cell r="D107" t="str">
            <v>Polyclinique de Vogan</v>
          </cell>
        </row>
        <row r="108">
          <cell r="D108" t="str">
            <v>CHP Vogan (Sous Comité thérapeutique)</v>
          </cell>
        </row>
        <row r="109">
          <cell r="D109" t="str">
            <v>USP Afidégnigban</v>
          </cell>
        </row>
        <row r="110">
          <cell r="D110" t="str">
            <v>CMS Anyronkopé</v>
          </cell>
        </row>
        <row r="111">
          <cell r="D111" t="str">
            <v>USP Assan kondji</v>
          </cell>
        </row>
        <row r="112">
          <cell r="D112" t="str">
            <v>USP Atahonou</v>
          </cell>
        </row>
        <row r="113">
          <cell r="D113" t="str">
            <v>USP Badougbé</v>
          </cell>
        </row>
        <row r="114">
          <cell r="D114" t="str">
            <v>USP Dagbati</v>
          </cell>
        </row>
        <row r="115">
          <cell r="D115" t="str">
            <v>USP Dzrékpo</v>
          </cell>
        </row>
        <row r="116">
          <cell r="D116" t="str">
            <v>USP Ekpui</v>
          </cell>
        </row>
        <row r="117">
          <cell r="D117" t="str">
            <v>USP Hahotoé</v>
          </cell>
        </row>
        <row r="118">
          <cell r="D118" t="str">
            <v>USP Hédjegan</v>
          </cell>
        </row>
        <row r="119">
          <cell r="D119" t="str">
            <v>USP Kéta akoda</v>
          </cell>
        </row>
        <row r="120">
          <cell r="D120" t="str">
            <v>USP Kéta-agbantokopé</v>
          </cell>
        </row>
        <row r="121">
          <cell r="D121" t="str">
            <v>USP Klologo</v>
          </cell>
        </row>
        <row r="122">
          <cell r="D122" t="str">
            <v xml:space="preserve">USP Midawokopé </v>
          </cell>
        </row>
        <row r="123">
          <cell r="D123" t="str">
            <v>USP Momé  Hounkpati</v>
          </cell>
        </row>
        <row r="124">
          <cell r="D124" t="str">
            <v>USP Momé katihoé</v>
          </cell>
        </row>
        <row r="125">
          <cell r="D125" t="str">
            <v>USP Sagadakopé</v>
          </cell>
        </row>
        <row r="126">
          <cell r="D126" t="str">
            <v>USP Sévagan</v>
          </cell>
        </row>
        <row r="127">
          <cell r="D127" t="str">
            <v xml:space="preserve">USP Togoville </v>
          </cell>
        </row>
        <row r="128">
          <cell r="D128" t="str">
            <v>USP Vo Attivé</v>
          </cell>
        </row>
        <row r="129">
          <cell r="D129" t="str">
            <v>USP Vokoutimé</v>
          </cell>
        </row>
        <row r="130">
          <cell r="D130" t="str">
            <v>USP Wogba</v>
          </cell>
        </row>
        <row r="131">
          <cell r="D131" t="str">
            <v>USP Zooti</v>
          </cell>
        </row>
        <row r="132">
          <cell r="D132" t="str">
            <v>USP Massékopé</v>
          </cell>
        </row>
        <row r="133">
          <cell r="D133" t="str">
            <v>USP Soko tométy</v>
          </cell>
        </row>
        <row r="134">
          <cell r="D134" t="str">
            <v xml:space="preserve">CMS SNPT Hahotoé </v>
          </cell>
        </row>
        <row r="135">
          <cell r="D135" t="str">
            <v>CHP Tabligbo (Sous Comité thérapeutique)</v>
          </cell>
        </row>
        <row r="136">
          <cell r="D136" t="str">
            <v>CMS Ahépé</v>
          </cell>
        </row>
        <row r="137">
          <cell r="D137" t="str">
            <v>CMS Kouvé</v>
          </cell>
        </row>
        <row r="138">
          <cell r="D138" t="str">
            <v>USP Abosséhoé</v>
          </cell>
        </row>
        <row r="139">
          <cell r="D139" t="str">
            <v>USP Essè-Ana</v>
          </cell>
        </row>
        <row r="140">
          <cell r="D140" t="str">
            <v>USP Essè-Zogbédji</v>
          </cell>
        </row>
        <row r="141">
          <cell r="D141" t="str">
            <v>USP Gboto-Vodoupé</v>
          </cell>
        </row>
        <row r="142">
          <cell r="D142" t="str">
            <v>USP Gboto-Zévé</v>
          </cell>
        </row>
        <row r="143">
          <cell r="D143" t="str">
            <v>USP Tchékpo Dédékpoé</v>
          </cell>
        </row>
        <row r="144">
          <cell r="D144" t="str">
            <v>USP Tchékpo-Dévé</v>
          </cell>
        </row>
        <row r="145">
          <cell r="D145" t="str">
            <v>USP Tométy-Kondji</v>
          </cell>
        </row>
        <row r="146">
          <cell r="D146" t="str">
            <v>USP Tokpli</v>
          </cell>
        </row>
        <row r="147">
          <cell r="D147" t="str">
            <v>USP Yotokopé</v>
          </cell>
        </row>
        <row r="148">
          <cell r="D148" t="str">
            <v>USP Zafi</v>
          </cell>
        </row>
        <row r="149">
          <cell r="D149" t="str">
            <v>USP Gboto Assigamé</v>
          </cell>
        </row>
        <row r="150">
          <cell r="D150" t="str">
            <v>CMS Providence Kouvé</v>
          </cell>
        </row>
        <row r="151">
          <cell r="D151" t="str">
            <v>USP Godjémé</v>
          </cell>
        </row>
        <row r="152">
          <cell r="D152" t="str">
            <v>USP Kini-Kondji</v>
          </cell>
        </row>
        <row r="153">
          <cell r="D153" t="str">
            <v>USP Amoussimé</v>
          </cell>
        </row>
        <row r="154">
          <cell r="D154" t="str">
            <v>USP Tanou</v>
          </cell>
        </row>
        <row r="155">
          <cell r="D155" t="str">
            <v>USP Amédzrovi-Kondji</v>
          </cell>
        </row>
        <row r="156">
          <cell r="D156" t="str">
            <v>CHR-Tsévié (Comité thérapeutique)</v>
          </cell>
        </row>
        <row r="157">
          <cell r="D157" t="str">
            <v>Polyclinique Tsévié</v>
          </cell>
        </row>
        <row r="158">
          <cell r="D158" t="str">
            <v>CMS Agbélouvé</v>
          </cell>
        </row>
        <row r="159">
          <cell r="D159" t="str">
            <v>USP Abobo</v>
          </cell>
        </row>
        <row r="160">
          <cell r="D160" t="str">
            <v>USP Adangbé</v>
          </cell>
        </row>
        <row r="161">
          <cell r="D161" t="str">
            <v>USP Alokoégbé</v>
          </cell>
        </row>
        <row r="162">
          <cell r="D162" t="str">
            <v>USP Ayakopé</v>
          </cell>
        </row>
        <row r="163">
          <cell r="D163" t="str">
            <v>USP Dalavé</v>
          </cell>
        </row>
        <row r="164">
          <cell r="D164" t="str">
            <v>USP Davié</v>
          </cell>
        </row>
        <row r="165">
          <cell r="D165" t="str">
            <v>USP Djagblé</v>
          </cell>
        </row>
        <row r="166">
          <cell r="D166" t="str">
            <v>USP Djémékey</v>
          </cell>
        </row>
        <row r="167">
          <cell r="D167" t="str">
            <v>USP Gamé-Lili</v>
          </cell>
        </row>
        <row r="168">
          <cell r="D168" t="str">
            <v>USP Gamé-Séva</v>
          </cell>
        </row>
        <row r="169">
          <cell r="D169" t="str">
            <v>USP Gapé-Avégan</v>
          </cell>
        </row>
        <row r="170">
          <cell r="D170" t="str">
            <v>USP Gapé-Centre</v>
          </cell>
        </row>
        <row r="171">
          <cell r="D171" t="str">
            <v>USP Gapé-Kpédji</v>
          </cell>
        </row>
        <row r="172">
          <cell r="D172" t="str">
            <v>USP Gapé-Kpodji</v>
          </cell>
        </row>
        <row r="173">
          <cell r="D173" t="str">
            <v>USP Gati</v>
          </cell>
        </row>
        <row r="174">
          <cell r="D174" t="str">
            <v>USP Gbatopé</v>
          </cell>
        </row>
        <row r="175">
          <cell r="D175" t="str">
            <v>USP Havé</v>
          </cell>
        </row>
        <row r="176">
          <cell r="D176" t="str">
            <v>USP Kovié</v>
          </cell>
        </row>
        <row r="177">
          <cell r="D177" t="str">
            <v>USP Kpomé-Akadjamé</v>
          </cell>
        </row>
        <row r="178">
          <cell r="D178" t="str">
            <v>USP Kpomé Apéyémé</v>
          </cell>
        </row>
        <row r="179">
          <cell r="D179" t="str">
            <v>USP Lébé</v>
          </cell>
        </row>
        <row r="180">
          <cell r="D180" t="str">
            <v>USP Mission-Tové</v>
          </cell>
        </row>
        <row r="181">
          <cell r="D181" t="str">
            <v>USP Wli-Centre</v>
          </cell>
        </row>
        <row r="182">
          <cell r="D182" t="str">
            <v>USP Wli-Mivakpo</v>
          </cell>
        </row>
        <row r="183">
          <cell r="D183" t="str">
            <v>USP Wonougba</v>
          </cell>
        </row>
        <row r="184">
          <cell r="D184" t="str">
            <v>USP Gapé Dzatikpo</v>
          </cell>
        </row>
        <row r="185">
          <cell r="D185" t="str">
            <v>USP Gapé Atchanvé</v>
          </cell>
        </row>
        <row r="186">
          <cell r="D186" t="str">
            <v>USP Gapé Aloyi</v>
          </cell>
        </row>
        <row r="187">
          <cell r="D187" t="str">
            <v>USP Gapé Nyassivé</v>
          </cell>
        </row>
        <row r="188">
          <cell r="D188" t="str">
            <v>USP Assomé</v>
          </cell>
        </row>
        <row r="189">
          <cell r="D189" t="str">
            <v>USP Yobo Sédjro</v>
          </cell>
        </row>
        <row r="190">
          <cell r="D190" t="str">
            <v>USP Klopkoe</v>
          </cell>
        </row>
        <row r="191">
          <cell r="D191" t="str">
            <v>USP Kotso Kopé</v>
          </cell>
        </row>
        <row r="192">
          <cell r="D192" t="str">
            <v>CMS Jura Adétikopé</v>
          </cell>
        </row>
        <row r="193">
          <cell r="D193" t="str">
            <v xml:space="preserve">HOP. Agou-Gare </v>
          </cell>
        </row>
        <row r="194">
          <cell r="D194" t="str">
            <v xml:space="preserve">USP Agbavé </v>
          </cell>
        </row>
        <row r="195">
          <cell r="D195" t="str">
            <v>USP Agoè Gadja</v>
          </cell>
        </row>
        <row r="196">
          <cell r="D196" t="str">
            <v>USP Agotimé Adamé</v>
          </cell>
        </row>
        <row r="197">
          <cell r="D197" t="str">
            <v>USP Akplolo</v>
          </cell>
        </row>
        <row r="198">
          <cell r="D198" t="str">
            <v>Usp Amoussoukopé</v>
          </cell>
        </row>
        <row r="199">
          <cell r="D199" t="str">
            <v>USP Apégamé</v>
          </cell>
        </row>
        <row r="200">
          <cell r="D200" t="str">
            <v>USP Assahun Fiagbé</v>
          </cell>
        </row>
        <row r="201">
          <cell r="D201" t="str">
            <v>USP Avédzé</v>
          </cell>
        </row>
        <row r="202">
          <cell r="D202" t="str">
            <v>Hopital Béthesda</v>
          </cell>
        </row>
        <row r="203">
          <cell r="D203" t="str">
            <v>USP Gadjagan</v>
          </cell>
        </row>
        <row r="204">
          <cell r="D204" t="str">
            <v>USP Glékopé</v>
          </cell>
        </row>
        <row r="205">
          <cell r="D205" t="str">
            <v>USP Kati</v>
          </cell>
        </row>
        <row r="206">
          <cell r="D206" t="str">
            <v>USP Kébo Dalavé</v>
          </cell>
        </row>
        <row r="207">
          <cell r="D207" t="str">
            <v>USP Kébo Dogbadzi</v>
          </cell>
        </row>
        <row r="208">
          <cell r="D208" t="str">
            <v>USP Kebo Kpéta</v>
          </cell>
        </row>
        <row r="209">
          <cell r="D209" t="str">
            <v>USP Kébo Dzigbé</v>
          </cell>
        </row>
        <row r="210">
          <cell r="D210" t="str">
            <v>USP Klonou</v>
          </cell>
        </row>
        <row r="211">
          <cell r="D211" t="str">
            <v>USP Kologan</v>
          </cell>
        </row>
        <row r="212">
          <cell r="D212" t="str">
            <v>USP Nyitoé Zukpé</v>
          </cell>
        </row>
        <row r="213">
          <cell r="D213" t="str">
            <v>USP Agou Nyogbo</v>
          </cell>
        </row>
        <row r="214">
          <cell r="D214" t="str">
            <v>USP Wonougba Séva</v>
          </cell>
        </row>
        <row r="215">
          <cell r="D215" t="str">
            <v>USP Adzakpa</v>
          </cell>
        </row>
        <row r="216">
          <cell r="D216" t="str">
            <v>PMI Tomégbé</v>
          </cell>
        </row>
        <row r="217">
          <cell r="D217" t="str">
            <v>USP Avétonou</v>
          </cell>
        </row>
        <row r="218">
          <cell r="D218" t="str">
            <v>CHP Amlamé</v>
          </cell>
        </row>
        <row r="219">
          <cell r="D219" t="str">
            <v>CMS Amou - oblo</v>
          </cell>
        </row>
        <row r="220">
          <cell r="D220" t="str">
            <v>CMS Hihéatro</v>
          </cell>
        </row>
        <row r="221">
          <cell r="D221" t="str">
            <v xml:space="preserve">CMS Siloa de Sodo </v>
          </cell>
        </row>
        <row r="222">
          <cell r="D222" t="str">
            <v>CMS St Gothard de Dédomé</v>
          </cell>
        </row>
        <row r="223">
          <cell r="D223" t="str">
            <v>CMS Témédja</v>
          </cell>
        </row>
        <row r="224">
          <cell r="D224" t="str">
            <v>HOP. Ayomé</v>
          </cell>
        </row>
        <row r="225">
          <cell r="D225" t="str">
            <v>USP Adogli</v>
          </cell>
        </row>
        <row r="226">
          <cell r="D226" t="str">
            <v>USP Bassé</v>
          </cell>
        </row>
        <row r="227">
          <cell r="D227" t="str">
            <v>USP Didokpo</v>
          </cell>
        </row>
        <row r="228">
          <cell r="D228" t="str">
            <v>USP Gamé</v>
          </cell>
        </row>
        <row r="229">
          <cell r="D229" t="str">
            <v>USP Koutoukpa</v>
          </cell>
        </row>
        <row r="230">
          <cell r="D230" t="str">
            <v>USP Kpatégan</v>
          </cell>
        </row>
        <row r="231">
          <cell r="D231" t="str">
            <v>USP Oga</v>
          </cell>
        </row>
        <row r="232">
          <cell r="D232" t="str">
            <v>USP Okpahoé</v>
          </cell>
        </row>
        <row r="233">
          <cell r="D233" t="str">
            <v>USP Patatoukou</v>
          </cell>
        </row>
        <row r="234">
          <cell r="D234" t="str">
            <v>CHP Danyi</v>
          </cell>
        </row>
        <row r="235">
          <cell r="D235" t="str">
            <v>CMS Elavanyo</v>
          </cell>
        </row>
        <row r="236">
          <cell r="D236" t="str">
            <v>USP Atigba</v>
          </cell>
        </row>
        <row r="237">
          <cell r="D237" t="str">
            <v>USP Bogo</v>
          </cell>
        </row>
        <row r="238">
          <cell r="D238" t="str">
            <v>USP Dénou</v>
          </cell>
        </row>
        <row r="239">
          <cell r="D239" t="str">
            <v>USP Koudragan</v>
          </cell>
        </row>
        <row r="240">
          <cell r="D240" t="str">
            <v>USP Kpéto</v>
          </cell>
        </row>
        <row r="241">
          <cell r="D241" t="str">
            <v>USP Kpévé</v>
          </cell>
        </row>
        <row r="242">
          <cell r="D242" t="str">
            <v>USP N’digbé</v>
          </cell>
        </row>
        <row r="243">
          <cell r="D243" t="str">
            <v>USP Sassanou</v>
          </cell>
        </row>
        <row r="244">
          <cell r="D244" t="str">
            <v>USP Tsadomé</v>
          </cell>
        </row>
        <row r="245">
          <cell r="D245" t="str">
            <v>USP Yikpa</v>
          </cell>
        </row>
        <row r="246">
          <cell r="D246" t="str">
            <v>CHP Tohoun</v>
          </cell>
        </row>
        <row r="247">
          <cell r="D247" t="str">
            <v>USP Ahassomé</v>
          </cell>
        </row>
        <row r="248">
          <cell r="D248" t="str">
            <v>CMS Kativou</v>
          </cell>
        </row>
        <row r="249">
          <cell r="D249" t="str">
            <v>USP Kpékplémé</v>
          </cell>
        </row>
        <row r="250">
          <cell r="D250" t="str">
            <v>USP Saligbé</v>
          </cell>
        </row>
        <row r="251">
          <cell r="D251" t="str">
            <v>USP Tado</v>
          </cell>
        </row>
        <row r="252">
          <cell r="D252" t="str">
            <v>CMS Morétan</v>
          </cell>
        </row>
        <row r="253">
          <cell r="D253" t="str">
            <v>HOP. Ordre de Malte</v>
          </cell>
        </row>
        <row r="254">
          <cell r="D254" t="str">
            <v>Polyclinique Elavagnon (Sous Comité thérapeutique)</v>
          </cell>
        </row>
        <row r="255">
          <cell r="D255" t="str">
            <v>USP Afodji</v>
          </cell>
        </row>
        <row r="256">
          <cell r="D256" t="str">
            <v xml:space="preserve">USP Akakpo - copé </v>
          </cell>
        </row>
        <row r="257">
          <cell r="D257" t="str">
            <v>USP Awayo</v>
          </cell>
        </row>
        <row r="258">
          <cell r="D258" t="str">
            <v>USP Badin – copé</v>
          </cell>
        </row>
        <row r="259">
          <cell r="D259" t="str">
            <v>USP Gbadjahè</v>
          </cell>
        </row>
        <row r="260">
          <cell r="D260" t="str">
            <v>USP Issati</v>
          </cell>
        </row>
        <row r="261">
          <cell r="D261" t="str">
            <v>USP Kamina</v>
          </cell>
        </row>
        <row r="262">
          <cell r="D262" t="str">
            <v>USP Kpéssi</v>
          </cell>
        </row>
        <row r="263">
          <cell r="D263" t="str">
            <v>USP Modokouté</v>
          </cell>
        </row>
        <row r="264">
          <cell r="D264" t="str">
            <v>USP Nyamassila</v>
          </cell>
        </row>
        <row r="265">
          <cell r="D265" t="str">
            <v>USP Ogou Kinko</v>
          </cell>
        </row>
        <row r="266">
          <cell r="D266" t="str">
            <v>USP Ogou Kolidè</v>
          </cell>
        </row>
        <row r="267">
          <cell r="D267" t="str">
            <v>USP Tchékita</v>
          </cell>
        </row>
        <row r="268">
          <cell r="D268" t="str">
            <v>USP Yanda</v>
          </cell>
        </row>
        <row r="269">
          <cell r="D269" t="str">
            <v>USP Yebou – yebou</v>
          </cell>
        </row>
        <row r="270">
          <cell r="D270" t="str">
            <v>CHP Notsè (Sous Comité thérapeutique)</v>
          </cell>
        </row>
        <row r="271">
          <cell r="D271" t="str">
            <v>CMPSS Notre Dame de la Santé</v>
          </cell>
        </row>
        <row r="272">
          <cell r="D272" t="str">
            <v>CMS Asrama</v>
          </cell>
        </row>
        <row r="273">
          <cell r="D273" t="str">
            <v>CMS Wahala</v>
          </cell>
        </row>
        <row r="274">
          <cell r="D274" t="str">
            <v>USP Agbati</v>
          </cell>
        </row>
        <row r="275">
          <cell r="D275" t="str">
            <v>USP Akpakpapé</v>
          </cell>
        </row>
        <row r="276">
          <cell r="D276" t="str">
            <v>USP Amakpapé</v>
          </cell>
        </row>
        <row r="277">
          <cell r="D277" t="str">
            <v>USP Avassikpé</v>
          </cell>
        </row>
        <row r="278">
          <cell r="D278" t="str">
            <v>USP Batoumé</v>
          </cell>
        </row>
        <row r="279">
          <cell r="D279" t="str">
            <v>USP Dalia</v>
          </cell>
        </row>
        <row r="280">
          <cell r="D280" t="str">
            <v>USP Haïto</v>
          </cell>
        </row>
        <row r="281">
          <cell r="D281" t="str">
            <v>USP Hahomégbé</v>
          </cell>
        </row>
        <row r="282">
          <cell r="D282" t="str">
            <v>USP Huiléhoé</v>
          </cell>
        </row>
        <row r="283">
          <cell r="D283" t="str">
            <v>USP Kponou</v>
          </cell>
        </row>
        <row r="284">
          <cell r="D284" t="str">
            <v>USP Kpové</v>
          </cell>
        </row>
        <row r="285">
          <cell r="D285" t="str">
            <v>USP Kpégnon-Adja</v>
          </cell>
        </row>
        <row r="286">
          <cell r="D286" t="str">
            <v>USP Kloegnamé</v>
          </cell>
        </row>
        <row r="287">
          <cell r="D287" t="str">
            <v>USP Tététou</v>
          </cell>
        </row>
        <row r="288">
          <cell r="D288" t="str">
            <v>USP Tsinigan</v>
          </cell>
        </row>
        <row r="289">
          <cell r="D289" t="str">
            <v>CSC Alinou</v>
          </cell>
        </row>
        <row r="290">
          <cell r="D290" t="str">
            <v xml:space="preserve">CMS Bien être </v>
          </cell>
        </row>
        <row r="291">
          <cell r="D291" t="str">
            <v>CHP Kpalimé (CDV pr le SA) (Sous Comité thérapeutique)</v>
          </cell>
        </row>
        <row r="292">
          <cell r="D292" t="str">
            <v>CMS Amitié</v>
          </cell>
        </row>
        <row r="293">
          <cell r="D293" t="str">
            <v>CMS Kpadapé</v>
          </cell>
        </row>
        <row r="294">
          <cell r="D294" t="str">
            <v>CMS Kpogadzi</v>
          </cell>
        </row>
        <row r="295">
          <cell r="D295" t="str">
            <v>CMS Solidarité</v>
          </cell>
        </row>
        <row r="296">
          <cell r="D296" t="str">
            <v>CMS Union</v>
          </cell>
        </row>
        <row r="297">
          <cell r="D297" t="str">
            <v>Polyclinique de Kpalimé</v>
          </cell>
        </row>
        <row r="298">
          <cell r="D298" t="str">
            <v>USP Agomé Tomégbé</v>
          </cell>
        </row>
        <row r="299">
          <cell r="D299" t="str">
            <v>USP Agotimé kopé</v>
          </cell>
        </row>
        <row r="300">
          <cell r="D300" t="str">
            <v xml:space="preserve">USP Atchavé </v>
          </cell>
        </row>
        <row r="301">
          <cell r="D301" t="str">
            <v>USP Blifou</v>
          </cell>
        </row>
        <row r="302">
          <cell r="D302" t="str">
            <v>USP Gbalavé</v>
          </cell>
        </row>
        <row r="303">
          <cell r="D303" t="str">
            <v>USP Klomayondi</v>
          </cell>
        </row>
        <row r="304">
          <cell r="D304" t="str">
            <v>USP Kouma Adamé</v>
          </cell>
        </row>
        <row r="305">
          <cell r="D305" t="str">
            <v>USP Kouma Apoti</v>
          </cell>
        </row>
        <row r="306">
          <cell r="D306" t="str">
            <v xml:space="preserve">USP Kouma Konda </v>
          </cell>
        </row>
        <row r="307">
          <cell r="D307" t="str">
            <v>USP Kpimé Hloma</v>
          </cell>
        </row>
        <row r="308">
          <cell r="D308" t="str">
            <v>USP Lavié</v>
          </cell>
        </row>
        <row r="309">
          <cell r="D309" t="str">
            <v xml:space="preserve">USP Tomé </v>
          </cell>
        </row>
        <row r="310">
          <cell r="D310" t="str">
            <v>USP Womé</v>
          </cell>
        </row>
        <row r="311">
          <cell r="D311" t="str">
            <v>USP Yokélé</v>
          </cell>
        </row>
        <row r="312">
          <cell r="D312" t="str">
            <v>PMI Béthel</v>
          </cell>
        </row>
        <row r="313">
          <cell r="D313" t="str">
            <v>USP Tové</v>
          </cell>
        </row>
        <row r="314">
          <cell r="D314" t="str">
            <v>USP Agoviépé</v>
          </cell>
        </row>
        <row r="315">
          <cell r="D315" t="str">
            <v>CMS Renaissance</v>
          </cell>
        </row>
        <row r="316">
          <cell r="D316" t="str">
            <v>USP HANYIGBA Todzé</v>
          </cell>
        </row>
        <row r="317">
          <cell r="D317" t="str">
            <v>USP Agomé-Yoh</v>
          </cell>
        </row>
        <row r="318">
          <cell r="D318" t="str">
            <v>USP Baba Kodji, Case de Santé</v>
          </cell>
        </row>
        <row r="319">
          <cell r="D319" t="str">
            <v>USP Anna Mari</v>
          </cell>
        </row>
        <row r="320">
          <cell r="D320" t="str">
            <v>CS Kuma Dunyo</v>
          </cell>
        </row>
        <row r="321">
          <cell r="D321" t="str">
            <v>OCDI</v>
          </cell>
        </row>
        <row r="322">
          <cell r="D322" t="str">
            <v>CMS ND de la Miséricorde</v>
          </cell>
        </row>
        <row r="323">
          <cell r="D323" t="str">
            <v>Hopital Kpélé Tsiko</v>
          </cell>
        </row>
        <row r="324">
          <cell r="D324" t="str">
            <v>CMS Adéta (Sous Comité thérapeutique)</v>
          </cell>
        </row>
        <row r="325">
          <cell r="D325" t="str">
            <v>CMS Kpélé Goudévé</v>
          </cell>
        </row>
        <row r="326">
          <cell r="D326" t="str">
            <v>USP Akata agamé</v>
          </cell>
        </row>
        <row r="327">
          <cell r="D327" t="str">
            <v>USP Akata dzokpé</v>
          </cell>
        </row>
        <row r="328">
          <cell r="D328" t="str">
            <v>USP Bodjé</v>
          </cell>
        </row>
        <row r="329">
          <cell r="D329" t="str">
            <v>USP Kpélé Agavé</v>
          </cell>
        </row>
        <row r="330">
          <cell r="D330" t="str">
            <v>USP Kpélé élé</v>
          </cell>
        </row>
        <row r="331">
          <cell r="D331" t="str">
            <v>USP Kpélé Elémé</v>
          </cell>
        </row>
        <row r="332">
          <cell r="D332" t="str">
            <v>USP Kpélé Tutu</v>
          </cell>
        </row>
        <row r="333">
          <cell r="D333" t="str">
            <v>USP Mamakopé</v>
          </cell>
        </row>
        <row r="334">
          <cell r="D334" t="str">
            <v>CHR Atakpamé (Comité thérapeutique)</v>
          </cell>
        </row>
        <row r="335">
          <cell r="D335" t="str">
            <v>ATBEF Atakpamé</v>
          </cell>
        </row>
        <row r="336">
          <cell r="D336" t="str">
            <v>CMS Anna Maria</v>
          </cell>
        </row>
        <row r="337">
          <cell r="D337" t="str">
            <v xml:space="preserve">CMS Bien être </v>
          </cell>
        </row>
        <row r="338">
          <cell r="D338" t="str">
            <v>CMS Bon Secours</v>
          </cell>
        </row>
        <row r="339">
          <cell r="D339" t="str">
            <v>CMS Gléi</v>
          </cell>
        </row>
        <row r="340">
          <cell r="D340" t="str">
            <v>CMS Jean Baptiste</v>
          </cell>
        </row>
        <row r="341">
          <cell r="D341" t="str">
            <v>CMS le salut</v>
          </cell>
        </row>
        <row r="342">
          <cell r="D342" t="str">
            <v>CMS Notre Dame de la consolation</v>
          </cell>
        </row>
        <row r="343">
          <cell r="D343" t="str">
            <v>CMS Ste Marie</v>
          </cell>
        </row>
        <row r="344">
          <cell r="D344" t="str">
            <v>Hop St Joseph Datcha</v>
          </cell>
        </row>
        <row r="345">
          <cell r="D345" t="str">
            <v>Polyclinique d'Atakpamé</v>
          </cell>
        </row>
        <row r="346">
          <cell r="D346" t="str">
            <v>USP Agbonou</v>
          </cell>
        </row>
        <row r="347">
          <cell r="D347" t="str">
            <v>USP Akparè</v>
          </cell>
        </row>
        <row r="348">
          <cell r="D348" t="str">
            <v>USP Awagomé</v>
          </cell>
        </row>
        <row r="349">
          <cell r="D349" t="str">
            <v>USP Bocco</v>
          </cell>
        </row>
        <row r="350">
          <cell r="D350" t="str">
            <v>USP Datcha</v>
          </cell>
        </row>
        <row r="351">
          <cell r="D351" t="str">
            <v>USP Homagan</v>
          </cell>
        </row>
        <row r="352">
          <cell r="D352" t="str">
            <v>USP Kèlèkpè</v>
          </cell>
        </row>
        <row r="353">
          <cell r="D353" t="str">
            <v>USP Kpakpo</v>
          </cell>
        </row>
        <row r="354">
          <cell r="D354" t="str">
            <v>USP Madjamakou</v>
          </cell>
        </row>
        <row r="355">
          <cell r="D355" t="str">
            <v>USP Médjégni</v>
          </cell>
        </row>
        <row r="356">
          <cell r="D356" t="str">
            <v>USP Ountivou</v>
          </cell>
        </row>
        <row r="357">
          <cell r="D357" t="str">
            <v xml:space="preserve">CMS Anié </v>
          </cell>
        </row>
        <row r="358">
          <cell r="D358" t="str">
            <v>USP Fokoté Vossa</v>
          </cell>
        </row>
        <row r="359">
          <cell r="D359" t="str">
            <v>USP Akaba</v>
          </cell>
        </row>
        <row r="360">
          <cell r="D360" t="str">
            <v>USP Kolokopé</v>
          </cell>
        </row>
        <row r="361">
          <cell r="D361" t="str">
            <v>USP Adogbénou</v>
          </cell>
        </row>
        <row r="362">
          <cell r="D362" t="str">
            <v>USP Afolé</v>
          </cell>
        </row>
        <row r="363">
          <cell r="D363" t="str">
            <v>USP Atchinédji</v>
          </cell>
        </row>
        <row r="364">
          <cell r="D364" t="str">
            <v>USP Pallakoko</v>
          </cell>
        </row>
        <row r="365">
          <cell r="D365" t="str">
            <v>CMS Béthel anié</v>
          </cell>
        </row>
        <row r="366">
          <cell r="D366" t="str">
            <v>USP Gbagbadjakou</v>
          </cell>
        </row>
        <row r="367">
          <cell r="D367" t="str">
            <v>USP Kpendèlè</v>
          </cell>
        </row>
        <row r="368">
          <cell r="D368" t="str">
            <v>USP Agodjololo</v>
          </cell>
        </row>
        <row r="369">
          <cell r="D369" t="str">
            <v>USP Glitto</v>
          </cell>
        </row>
        <row r="370">
          <cell r="D370" t="str">
            <v>CMS la paix</v>
          </cell>
        </row>
        <row r="371">
          <cell r="D371" t="str">
            <v>CMS Kougnohou</v>
          </cell>
        </row>
        <row r="372">
          <cell r="D372" t="str">
            <v>USP Djon Kotora</v>
          </cell>
        </row>
        <row r="373">
          <cell r="D373" t="str">
            <v>USP Kamina</v>
          </cell>
        </row>
        <row r="374">
          <cell r="D374" t="str">
            <v>USP Sérégbénè</v>
          </cell>
        </row>
        <row r="375">
          <cell r="D375" t="str">
            <v>USP Brounfou</v>
          </cell>
        </row>
        <row r="376">
          <cell r="D376" t="str">
            <v>USP Lonfoloko</v>
          </cell>
        </row>
        <row r="377">
          <cell r="D377" t="str">
            <v>USP Wodagni</v>
          </cell>
        </row>
        <row r="378">
          <cell r="D378" t="str">
            <v>USP Yalla</v>
          </cell>
        </row>
        <row r="379">
          <cell r="D379" t="str">
            <v>USP Ayagba</v>
          </cell>
        </row>
        <row r="380">
          <cell r="D380" t="str">
            <v>CHP Badou (Sous Comité thérapeutique)</v>
          </cell>
        </row>
        <row r="381">
          <cell r="D381" t="str">
            <v>USP Agbo copé</v>
          </cell>
        </row>
        <row r="382">
          <cell r="D382" t="str">
            <v>USP Badou djindji</v>
          </cell>
        </row>
        <row r="383">
          <cell r="D383" t="str">
            <v>USP Bénali</v>
          </cell>
        </row>
        <row r="384">
          <cell r="D384" t="str">
            <v>USP Doumé</v>
          </cell>
        </row>
        <row r="385">
          <cell r="D385" t="str">
            <v>USP Gbadi N'kougna</v>
          </cell>
        </row>
        <row r="386">
          <cell r="D386" t="str">
            <v>USP Gobè</v>
          </cell>
        </row>
        <row r="387">
          <cell r="D387" t="str">
            <v>USP Imoussa</v>
          </cell>
        </row>
        <row r="388">
          <cell r="D388" t="str">
            <v>USP Késsibo Abréwankor</v>
          </cell>
        </row>
        <row r="389">
          <cell r="D389" t="str">
            <v>USP Késsibo-Wawa</v>
          </cell>
        </row>
        <row r="390">
          <cell r="D390" t="str">
            <v>USP Klabè Efoukpa</v>
          </cell>
        </row>
        <row r="391">
          <cell r="D391" t="str">
            <v>USP Kpété Béna</v>
          </cell>
        </row>
        <row r="392">
          <cell r="D392" t="str">
            <v>USP Okou</v>
          </cell>
        </row>
        <row r="393">
          <cell r="D393" t="str">
            <v>USP Ounabè</v>
          </cell>
        </row>
        <row r="394">
          <cell r="D394" t="str">
            <v>USP Tomégbé</v>
          </cell>
        </row>
        <row r="395">
          <cell r="D395" t="str">
            <v>USP Zogbégan</v>
          </cell>
        </row>
        <row r="396">
          <cell r="D396" t="str">
            <v>PMI Anonoé</v>
          </cell>
        </row>
        <row r="397">
          <cell r="D397" t="str">
            <v>USP Klabè- Apégamé</v>
          </cell>
        </row>
        <row r="398">
          <cell r="D398" t="str">
            <v>CMS Ona</v>
          </cell>
        </row>
        <row r="399">
          <cell r="D399" t="str">
            <v>CMS Todomé</v>
          </cell>
        </row>
        <row r="400">
          <cell r="D400" t="str">
            <v>USP Bèna Plateau</v>
          </cell>
        </row>
        <row r="401">
          <cell r="D401" t="str">
            <v>CMS Kpètè-Maflo</v>
          </cell>
        </row>
        <row r="402">
          <cell r="D402" t="str">
            <v>Hôpital de district de Blitta</v>
          </cell>
        </row>
        <row r="403">
          <cell r="D403" t="str">
            <v>CMS Agbandi</v>
          </cell>
        </row>
        <row r="404">
          <cell r="D404" t="str">
            <v>USP Assoukoko</v>
          </cell>
        </row>
        <row r="405">
          <cell r="D405" t="str">
            <v>Dispensaire de Blitta Village</v>
          </cell>
        </row>
        <row r="406">
          <cell r="D406" t="str">
            <v>USP Doufouli</v>
          </cell>
        </row>
        <row r="407">
          <cell r="D407" t="str">
            <v>USP Katchenké</v>
          </cell>
        </row>
        <row r="408">
          <cell r="D408" t="str">
            <v xml:space="preserve">USP Koulang </v>
          </cell>
        </row>
        <row r="409">
          <cell r="D409" t="str">
            <v>USP Langabou</v>
          </cell>
        </row>
        <row r="410">
          <cell r="D410" t="str">
            <v>USP N’kengbe</v>
          </cell>
        </row>
        <row r="411">
          <cell r="D411" t="str">
            <v>USP Tchaloudé</v>
          </cell>
        </row>
        <row r="412">
          <cell r="D412" t="str">
            <v>USP Tcharebaou</v>
          </cell>
        </row>
        <row r="413">
          <cell r="D413" t="str">
            <v>USP Tchifama</v>
          </cell>
        </row>
        <row r="414">
          <cell r="D414" t="str">
            <v>USP Tondja</v>
          </cell>
        </row>
        <row r="415">
          <cell r="D415" t="str">
            <v>USP Waragni</v>
          </cell>
        </row>
        <row r="416">
          <cell r="D416" t="str">
            <v>USP Welly</v>
          </cell>
        </row>
        <row r="417">
          <cell r="D417" t="str">
            <v>USP Yaloumbè</v>
          </cell>
        </row>
        <row r="418">
          <cell r="D418" t="str">
            <v>USP Yégué</v>
          </cell>
        </row>
        <row r="419">
          <cell r="D419" t="str">
            <v>Hôp.  St Luc de Pagala Gare</v>
          </cell>
        </row>
        <row r="420">
          <cell r="D420" t="str">
            <v>USP pagala village</v>
          </cell>
        </row>
        <row r="421">
          <cell r="D421" t="str">
            <v>USP Kpawa</v>
          </cell>
        </row>
        <row r="422">
          <cell r="D422" t="str">
            <v>USP Diguengué</v>
          </cell>
        </row>
        <row r="423">
          <cell r="D423" t="str">
            <v>CHP Sotouboua  (Sous Comité thérapeutique)</v>
          </cell>
        </row>
        <row r="424">
          <cell r="D424" t="str">
            <v>CMS Adjengré</v>
          </cell>
        </row>
        <row r="425">
          <cell r="D425" t="str">
            <v>USP Aouda</v>
          </cell>
        </row>
        <row r="426">
          <cell r="D426" t="str">
            <v>USP Bodjondè</v>
          </cell>
        </row>
        <row r="427">
          <cell r="D427" t="str">
            <v>USP Boulohou</v>
          </cell>
        </row>
        <row r="428">
          <cell r="D428" t="str">
            <v>USP Djarkpanga</v>
          </cell>
        </row>
        <row r="429">
          <cell r="D429" t="str">
            <v>USP Fazao</v>
          </cell>
        </row>
        <row r="430">
          <cell r="D430" t="str">
            <v>USP Hèzoudé</v>
          </cell>
        </row>
        <row r="431">
          <cell r="D431" t="str">
            <v>USP Kaniamboua</v>
          </cell>
        </row>
        <row r="432">
          <cell r="D432" t="str">
            <v>USP Kaza</v>
          </cell>
        </row>
        <row r="433">
          <cell r="D433" t="str">
            <v>USP Kazaboua</v>
          </cell>
        </row>
        <row r="434">
          <cell r="D434" t="str">
            <v>USP Mélamboua</v>
          </cell>
        </row>
        <row r="435">
          <cell r="D435" t="str">
            <v>USP Kpéi - Tchila</v>
          </cell>
        </row>
        <row r="436">
          <cell r="D436" t="str">
            <v>USP Sessaro</v>
          </cell>
        </row>
        <row r="437">
          <cell r="D437" t="str">
            <v>USP Tchébébé</v>
          </cell>
        </row>
        <row r="438">
          <cell r="D438" t="str">
            <v xml:space="preserve">USP Tchoïdè </v>
          </cell>
        </row>
        <row r="439">
          <cell r="D439" t="str">
            <v xml:space="preserve">USP Tembio </v>
          </cell>
        </row>
        <row r="440">
          <cell r="D440" t="str">
            <v>USP Tindjassi</v>
          </cell>
        </row>
        <row r="441">
          <cell r="D441" t="str">
            <v>USP Tittigbé</v>
          </cell>
        </row>
        <row r="442">
          <cell r="D442" t="str">
            <v>CMS CECODRI</v>
          </cell>
        </row>
        <row r="443">
          <cell r="D443" t="str">
            <v>USP Alimadè</v>
          </cell>
        </row>
        <row r="444">
          <cell r="D444" t="str">
            <v>USP Halou kpaboundou</v>
          </cell>
        </row>
        <row r="445">
          <cell r="D445" t="str">
            <v>Polyclinique de SOTOUBOUA</v>
          </cell>
        </row>
        <row r="446">
          <cell r="D446" t="str">
            <v>CHP Tchamba</v>
          </cell>
        </row>
        <row r="447">
          <cell r="D447" t="str">
            <v>CMS Kaboli</v>
          </cell>
        </row>
        <row r="448">
          <cell r="D448" t="str">
            <v>USP Affem Kabyè</v>
          </cell>
        </row>
        <row r="449">
          <cell r="D449" t="str">
            <v>USP Affossalakopé</v>
          </cell>
        </row>
        <row r="450">
          <cell r="D450" t="str">
            <v>USP Alibi 1</v>
          </cell>
        </row>
        <row r="451">
          <cell r="D451" t="str">
            <v>USP Alibi 2</v>
          </cell>
        </row>
        <row r="452">
          <cell r="D452" t="str">
            <v>USP Bago</v>
          </cell>
        </row>
        <row r="453">
          <cell r="D453" t="str">
            <v>USP Balanka</v>
          </cell>
        </row>
        <row r="454">
          <cell r="D454" t="str">
            <v>Dispensaire de Dagma</v>
          </cell>
        </row>
        <row r="455">
          <cell r="D455" t="str">
            <v>Dispensaire de Goubi</v>
          </cell>
        </row>
        <row r="456">
          <cell r="D456" t="str">
            <v>USP Kouloumi</v>
          </cell>
        </row>
        <row r="457">
          <cell r="D457" t="str">
            <v>USP Koussountou</v>
          </cell>
        </row>
        <row r="458">
          <cell r="D458" t="str">
            <v>Centre de santé de Kri Kri</v>
          </cell>
        </row>
        <row r="459">
          <cell r="D459" t="str">
            <v xml:space="preserve">Centre de protection Maternel et infantile de Koussountou     </v>
          </cell>
        </row>
        <row r="460">
          <cell r="D460" t="str">
            <v>USP Affém Boussou</v>
          </cell>
        </row>
        <row r="461">
          <cell r="D461" t="str">
            <v>USP Larini</v>
          </cell>
        </row>
        <row r="462">
          <cell r="D462" t="str">
            <v>USP Samaï</v>
          </cell>
        </row>
        <row r="463">
          <cell r="D463" t="str">
            <v>CMS Soeur Jeanne Henriette de Kaboli</v>
          </cell>
        </row>
        <row r="464">
          <cell r="D464" t="str">
            <v>CHR Sokodé (Comité thérapeutique)</v>
          </cell>
        </row>
        <row r="465">
          <cell r="D465" t="str">
            <v>polyclinique Sokodé</v>
          </cell>
        </row>
        <row r="466">
          <cell r="D466" t="str">
            <v>Dispensaire d'Agouloudè</v>
          </cell>
        </row>
        <row r="467">
          <cell r="D467" t="str">
            <v xml:space="preserve">USP Aléhéridè </v>
          </cell>
        </row>
        <row r="468">
          <cell r="D468" t="str">
            <v>USP Aou matchatom</v>
          </cell>
        </row>
        <row r="469">
          <cell r="D469" t="str">
            <v>USP Bowounda</v>
          </cell>
        </row>
        <row r="470">
          <cell r="D470" t="str">
            <v>USP Aou-mono</v>
          </cell>
        </row>
        <row r="471">
          <cell r="D471" t="str">
            <v>USP Kadambara</v>
          </cell>
        </row>
        <row r="472">
          <cell r="D472" t="str">
            <v xml:space="preserve">USP Kasséna </v>
          </cell>
        </row>
        <row r="473">
          <cell r="D473" t="str">
            <v xml:space="preserve">USP Kéméni </v>
          </cell>
        </row>
        <row r="474">
          <cell r="D474" t="str">
            <v xml:space="preserve">USP Kolina </v>
          </cell>
        </row>
        <row r="475">
          <cell r="D475" t="str">
            <v xml:space="preserve">USP Koumoniadè </v>
          </cell>
        </row>
        <row r="476">
          <cell r="D476" t="str">
            <v xml:space="preserve">USP Kparatao </v>
          </cell>
        </row>
        <row r="477">
          <cell r="D477" t="str">
            <v>USP Kpassaoudè</v>
          </cell>
        </row>
        <row r="478">
          <cell r="D478" t="str">
            <v xml:space="preserve">Dispensaire de Kpaza </v>
          </cell>
        </row>
        <row r="479">
          <cell r="D479" t="str">
            <v>USP Lama - Tessi</v>
          </cell>
        </row>
        <row r="480">
          <cell r="D480" t="str">
            <v xml:space="preserve">USP Sabaringadè </v>
          </cell>
        </row>
        <row r="481">
          <cell r="D481" t="str">
            <v>USP Sagbadéi</v>
          </cell>
        </row>
        <row r="482">
          <cell r="D482" t="str">
            <v>USP Solao</v>
          </cell>
        </row>
        <row r="483">
          <cell r="D483" t="str">
            <v xml:space="preserve">USP Tchalo </v>
          </cell>
        </row>
        <row r="484">
          <cell r="D484" t="str">
            <v xml:space="preserve">USP Taworéda </v>
          </cell>
        </row>
        <row r="485">
          <cell r="D485" t="str">
            <v xml:space="preserve">USP Wassarabo </v>
          </cell>
        </row>
        <row r="486">
          <cell r="D486" t="str">
            <v>USP Yara - Kabyè</v>
          </cell>
        </row>
        <row r="487">
          <cell r="D487" t="str">
            <v>USP Tchavadè</v>
          </cell>
        </row>
        <row r="488">
          <cell r="D488" t="str">
            <v>USP Agbandaodè</v>
          </cell>
        </row>
        <row r="489">
          <cell r="D489" t="str">
            <v xml:space="preserve">CMS Bon Secours </v>
          </cell>
        </row>
        <row r="490">
          <cell r="D490" t="str">
            <v xml:space="preserve">CMS Hankeli    </v>
          </cell>
        </row>
        <row r="491">
          <cell r="D491" t="str">
            <v xml:space="preserve">Centre des Jeunes ATBEF      </v>
          </cell>
        </row>
        <row r="492">
          <cell r="D492" t="str">
            <v>USP Kolowaré</v>
          </cell>
        </row>
        <row r="493">
          <cell r="D493" t="str">
            <v>CMS Solinyogobou</v>
          </cell>
        </row>
        <row r="494">
          <cell r="D494" t="str">
            <v xml:space="preserve">USP Kossobio </v>
          </cell>
        </row>
        <row r="495">
          <cell r="D495" t="str">
            <v xml:space="preserve">CMS Mancini </v>
          </cell>
        </row>
        <row r="496">
          <cell r="D496" t="str">
            <v xml:space="preserve">USP Komah  </v>
          </cell>
        </row>
        <row r="497">
          <cell r="D497" t="str">
            <v>CS Espérance de KOULOUNDE</v>
          </cell>
        </row>
        <row r="498">
          <cell r="D498" t="str">
            <v>USP Yao Kopé</v>
          </cell>
        </row>
        <row r="499">
          <cell r="D499" t="str">
            <v>USP Sada</v>
          </cell>
        </row>
        <row r="500">
          <cell r="D500" t="str">
            <v>USP Nada</v>
          </cell>
        </row>
        <row r="501">
          <cell r="D501" t="str">
            <v>USP Salimdè</v>
          </cell>
        </row>
        <row r="502">
          <cell r="D502" t="str">
            <v>USP Agamadè</v>
          </cell>
        </row>
        <row r="503">
          <cell r="D503" t="str">
            <v>CHP Bafilo</v>
          </cell>
        </row>
        <row r="504">
          <cell r="D504" t="str">
            <v>USP Dacko</v>
          </cell>
        </row>
        <row r="505">
          <cell r="D505" t="str">
            <v>USP Soudou</v>
          </cell>
        </row>
        <row r="506">
          <cell r="D506" t="str">
            <v>USP Koumondè</v>
          </cell>
        </row>
        <row r="507">
          <cell r="D507" t="str">
            <v>USP Bouladè</v>
          </cell>
        </row>
        <row r="508">
          <cell r="D508" t="str">
            <v>USP Gandè</v>
          </cell>
        </row>
        <row r="509">
          <cell r="D509" t="str">
            <v>USP Gniguélia</v>
          </cell>
        </row>
        <row r="510">
          <cell r="D510" t="str">
            <v>Centre Vie et santé d’Alédjo</v>
          </cell>
        </row>
        <row r="511">
          <cell r="D511" t="str">
            <v>Centre EL Houda</v>
          </cell>
        </row>
        <row r="512">
          <cell r="D512" t="str">
            <v>CHP Bassar (Sous Comité thérapeutique)</v>
          </cell>
        </row>
        <row r="513">
          <cell r="D513" t="str">
            <v>CMS Kabou</v>
          </cell>
        </row>
        <row r="514">
          <cell r="D514" t="str">
            <v>PMI Bikpassiba</v>
          </cell>
        </row>
        <row r="515">
          <cell r="D515" t="str">
            <v>USP Bougabou</v>
          </cell>
        </row>
        <row r="516">
          <cell r="D516" t="str">
            <v>USP Baghan</v>
          </cell>
        </row>
        <row r="517">
          <cell r="D517" t="str">
            <v>CMS Bangéli</v>
          </cell>
        </row>
        <row r="518">
          <cell r="D518" t="str">
            <v>USP Binaparba</v>
          </cell>
        </row>
        <row r="519">
          <cell r="D519" t="str">
            <v>USP Bitchabé</v>
          </cell>
        </row>
        <row r="520">
          <cell r="D520" t="str">
            <v>USP Byakpabé</v>
          </cell>
        </row>
        <row r="521">
          <cell r="D521" t="str">
            <v>USP Dimori</v>
          </cell>
        </row>
        <row r="522">
          <cell r="D522" t="str">
            <v>USP Kabou Sara</v>
          </cell>
        </row>
        <row r="523">
          <cell r="D523" t="str">
            <v>USP Koundoum</v>
          </cell>
        </row>
        <row r="524">
          <cell r="D524" t="str">
            <v>USP Manga</v>
          </cell>
        </row>
        <row r="525">
          <cell r="D525" t="str">
            <v>USP Nangbani</v>
          </cell>
        </row>
        <row r="526">
          <cell r="D526" t="str">
            <v>USP Natchamba</v>
          </cell>
        </row>
        <row r="527">
          <cell r="D527" t="str">
            <v xml:space="preserve">USP Sanda Afohou </v>
          </cell>
        </row>
        <row r="528">
          <cell r="D528" t="str">
            <v>CMS Sanda Kagbanda</v>
          </cell>
        </row>
        <row r="529">
          <cell r="D529" t="str">
            <v>USP Tchatchaminadè</v>
          </cell>
        </row>
        <row r="530">
          <cell r="D530" t="str">
            <v>CHP Pagouda</v>
          </cell>
        </row>
        <row r="531">
          <cell r="D531" t="str">
            <v xml:space="preserve">CMS Kétao </v>
          </cell>
        </row>
        <row r="532">
          <cell r="D532" t="str">
            <v>CMS Kouyoria</v>
          </cell>
        </row>
        <row r="533">
          <cell r="D533" t="str">
            <v>USP Sirka</v>
          </cell>
        </row>
        <row r="534">
          <cell r="D534" t="str">
            <v>USP Kémérida</v>
          </cell>
        </row>
        <row r="535">
          <cell r="D535" t="str">
            <v>USP Kagnikada</v>
          </cell>
        </row>
        <row r="536">
          <cell r="D536" t="str">
            <v>USP Boufalé</v>
          </cell>
        </row>
        <row r="537">
          <cell r="D537" t="str">
            <v>USP Asséré</v>
          </cell>
        </row>
        <row r="538">
          <cell r="D538" t="str">
            <v>USP Péssaré</v>
          </cell>
        </row>
        <row r="539">
          <cell r="D539" t="str">
            <v>USP Somdè</v>
          </cell>
        </row>
        <row r="540">
          <cell r="D540" t="str">
            <v>USP Binah-Noh</v>
          </cell>
        </row>
        <row r="541">
          <cell r="D541" t="str">
            <v>USP Solla</v>
          </cell>
        </row>
        <row r="542">
          <cell r="D542" t="str">
            <v>USP N’Djéi</v>
          </cell>
        </row>
        <row r="543">
          <cell r="D543" t="str">
            <v xml:space="preserve">CMS Farendè </v>
          </cell>
        </row>
        <row r="544">
          <cell r="D544" t="str">
            <v>Hôpital Guérin Kouka</v>
          </cell>
        </row>
        <row r="545">
          <cell r="D545" t="str">
            <v>USP Bapuré</v>
          </cell>
        </row>
        <row r="546">
          <cell r="D546" t="str">
            <v>USP Nawaré</v>
          </cell>
        </row>
        <row r="547">
          <cell r="D547" t="str">
            <v>USP Nandouta</v>
          </cell>
        </row>
        <row r="548">
          <cell r="D548" t="str">
            <v>USP Kpétab</v>
          </cell>
        </row>
        <row r="549">
          <cell r="D549" t="str">
            <v>USP Kidjaboun</v>
          </cell>
        </row>
        <row r="550">
          <cell r="D550" t="str">
            <v>USP Katchamba</v>
          </cell>
        </row>
        <row r="551">
          <cell r="D551" t="str">
            <v>USP Koulfiékou</v>
          </cell>
        </row>
        <row r="552">
          <cell r="D552" t="str">
            <v>USP Namon</v>
          </cell>
        </row>
        <row r="553">
          <cell r="D553" t="str">
            <v>USP Natchitikpi</v>
          </cell>
        </row>
        <row r="554">
          <cell r="D554" t="str">
            <v>USP Solidarité</v>
          </cell>
        </row>
        <row r="555">
          <cell r="D555" t="str">
            <v>USP Possao</v>
          </cell>
        </row>
        <row r="556">
          <cell r="D556" t="str">
            <v>USP Koutiéré</v>
          </cell>
        </row>
        <row r="557">
          <cell r="D557" t="str">
            <v>USP Kadogou</v>
          </cell>
        </row>
        <row r="558">
          <cell r="D558" t="str">
            <v>PMI Nampoche</v>
          </cell>
        </row>
        <row r="559">
          <cell r="D559" t="str">
            <v>CMS Kpatchilé</v>
          </cell>
        </row>
        <row r="560">
          <cell r="D560" t="str">
            <v>CHP Niamtougou</v>
          </cell>
        </row>
        <row r="561">
          <cell r="D561" t="str">
            <v>CMS Siou</v>
          </cell>
        </row>
        <row r="562">
          <cell r="D562" t="str">
            <v>CMS Broukou</v>
          </cell>
        </row>
        <row r="563">
          <cell r="D563" t="str">
            <v>CMS Baga</v>
          </cell>
        </row>
        <row r="564">
          <cell r="D564" t="str">
            <v>CMS Défalé</v>
          </cell>
        </row>
        <row r="565">
          <cell r="D565" t="str">
            <v>USP Léon</v>
          </cell>
        </row>
        <row r="566">
          <cell r="D566" t="str">
            <v>USP Anima</v>
          </cell>
        </row>
        <row r="567">
          <cell r="D567" t="str">
            <v>USP Animadè</v>
          </cell>
        </row>
        <row r="568">
          <cell r="D568" t="str">
            <v>USP Bontiga</v>
          </cell>
        </row>
        <row r="569">
          <cell r="D569" t="str">
            <v>USP Kadjalla</v>
          </cell>
        </row>
        <row r="570">
          <cell r="D570" t="str">
            <v>USP Konfaga</v>
          </cell>
        </row>
        <row r="571">
          <cell r="D571" t="str">
            <v>USP Massédéna</v>
          </cell>
        </row>
        <row r="572">
          <cell r="D572" t="str">
            <v>USP Tchoré</v>
          </cell>
        </row>
        <row r="573">
          <cell r="D573" t="str">
            <v>USP Ténéga</v>
          </cell>
        </row>
        <row r="574">
          <cell r="D574" t="str">
            <v>USP Yaka</v>
          </cell>
        </row>
        <row r="575">
          <cell r="D575" t="str">
            <v>Hôpital du district de Kantè</v>
          </cell>
        </row>
        <row r="576">
          <cell r="D576" t="str">
            <v>Dispensaire de Kokou Temberma</v>
          </cell>
        </row>
        <row r="577">
          <cell r="D577" t="str">
            <v>USP Koutougou</v>
          </cell>
        </row>
        <row r="578">
          <cell r="D578" t="str">
            <v>USP Naboulgou</v>
          </cell>
        </row>
        <row r="579">
          <cell r="D579" t="str">
            <v>USP Ataloté</v>
          </cell>
        </row>
        <row r="580">
          <cell r="D580" t="str">
            <v>USP Ossacré</v>
          </cell>
        </row>
        <row r="581">
          <cell r="D581" t="str">
            <v>USP Pangouda</v>
          </cell>
        </row>
        <row r="582">
          <cell r="D582" t="str">
            <v>USP Warengo</v>
          </cell>
        </row>
        <row r="583">
          <cell r="D583" t="str">
            <v>USP Kpéssidé</v>
          </cell>
        </row>
        <row r="584">
          <cell r="D584" t="str">
            <v>USP Nadoba</v>
          </cell>
        </row>
        <row r="585">
          <cell r="D585" t="str">
            <v>CMS Hélota</v>
          </cell>
        </row>
        <row r="586">
          <cell r="D586" t="str">
            <v>CHU Kara (Comité thérapeutique)</v>
          </cell>
        </row>
        <row r="587">
          <cell r="D587" t="str">
            <v xml:space="preserve">CHR Kara </v>
          </cell>
        </row>
        <row r="588">
          <cell r="D588" t="str">
            <v>Polyclinique Kara</v>
          </cell>
        </row>
        <row r="589">
          <cell r="D589" t="str">
            <v>CMS Yadé-Bohou</v>
          </cell>
        </row>
        <row r="590">
          <cell r="D590" t="str">
            <v>CMS Pya</v>
          </cell>
        </row>
        <row r="591">
          <cell r="D591" t="str">
            <v>CMS Tchitchao</v>
          </cell>
        </row>
        <row r="592">
          <cell r="D592" t="str">
            <v>CMS Kouméa</v>
          </cell>
        </row>
        <row r="593">
          <cell r="D593" t="str">
            <v>CMS Tcharè</v>
          </cell>
        </row>
        <row r="594">
          <cell r="D594" t="str">
            <v>CMS Atchangbadè</v>
          </cell>
        </row>
        <row r="595">
          <cell r="D595" t="str">
            <v>USP Sarakawa</v>
          </cell>
        </row>
        <row r="596">
          <cell r="D596" t="str">
            <v>CMS Pya-Pitah</v>
          </cell>
        </row>
        <row r="597">
          <cell r="D597" t="str">
            <v>USP Pya-Hodo</v>
          </cell>
        </row>
        <row r="598">
          <cell r="D598" t="str">
            <v>USP Tcharè-Wyamdè</v>
          </cell>
        </row>
        <row r="599">
          <cell r="D599" t="str">
            <v>USP Lama-Sahoudè</v>
          </cell>
        </row>
        <row r="600">
          <cell r="D600" t="str">
            <v>USP Lama-Bou</v>
          </cell>
        </row>
        <row r="601">
          <cell r="D601" t="str">
            <v>USP Lama-Gnangbadè</v>
          </cell>
        </row>
        <row r="602">
          <cell r="D602" t="str">
            <v>USP Lama-Kpédah</v>
          </cell>
        </row>
        <row r="603">
          <cell r="D603" t="str">
            <v>USP Lassa-Houdé</v>
          </cell>
        </row>
        <row r="604">
          <cell r="D604" t="str">
            <v>USP Lassa-Bas</v>
          </cell>
        </row>
        <row r="605">
          <cell r="D605" t="str">
            <v>USP Soumdina-Haut</v>
          </cell>
        </row>
        <row r="606">
          <cell r="D606" t="str">
            <v>USP Soumdina-Bas</v>
          </cell>
        </row>
        <row r="607">
          <cell r="D607" t="str">
            <v>USP Feouda-Laouda</v>
          </cell>
        </row>
        <row r="608">
          <cell r="D608" t="str">
            <v>USP Landa</v>
          </cell>
        </row>
        <row r="609">
          <cell r="D609" t="str">
            <v xml:space="preserve">USP Kpindi </v>
          </cell>
        </row>
        <row r="610">
          <cell r="D610" t="str">
            <v xml:space="preserve">USP Djamdè </v>
          </cell>
        </row>
        <row r="611">
          <cell r="D611" t="str">
            <v>USP Bèbèda</v>
          </cell>
        </row>
        <row r="612">
          <cell r="D612" t="str">
            <v>USP Kara Sud</v>
          </cell>
        </row>
        <row r="613">
          <cell r="D613" t="str">
            <v xml:space="preserve">USP Adabawéré </v>
          </cell>
        </row>
        <row r="614">
          <cell r="D614" t="str">
            <v>Clinique ATBEF</v>
          </cell>
        </row>
        <row r="615">
          <cell r="D615" t="str">
            <v>Dispensaire Santé pour Tous (DON BOSCO)</v>
          </cell>
        </row>
        <row r="616">
          <cell r="D616" t="str">
            <v>USP Tchintchinda</v>
          </cell>
        </row>
        <row r="617">
          <cell r="D617" t="str">
            <v>USP Tchanadè (St Luc)</v>
          </cell>
        </row>
        <row r="618">
          <cell r="D618" t="str">
            <v>USP  kpinzindè</v>
          </cell>
        </row>
        <row r="619">
          <cell r="D619" t="str">
            <v>Hôpital Mère Enfant (SOS Kara)</v>
          </cell>
        </row>
        <row r="620">
          <cell r="D620" t="str">
            <v>USP Awandjélo</v>
          </cell>
        </row>
        <row r="621">
          <cell r="D621" t="str">
            <v>USP Tchéyou</v>
          </cell>
        </row>
        <row r="622">
          <cell r="D622" t="str">
            <v xml:space="preserve">USP Pyo-Houdé </v>
          </cell>
        </row>
        <row r="623">
          <cell r="D623" t="str">
            <v xml:space="preserve">PMI Kara </v>
          </cell>
        </row>
        <row r="624">
          <cell r="D624" t="str">
            <v xml:space="preserve">CHP Mandouri                            </v>
          </cell>
        </row>
        <row r="625">
          <cell r="D625" t="str">
            <v>CMS Naki- Est</v>
          </cell>
        </row>
        <row r="626">
          <cell r="D626" t="str">
            <v>USP Bagré</v>
          </cell>
        </row>
        <row r="627">
          <cell r="D627" t="str">
            <v>USP Borgou</v>
          </cell>
        </row>
        <row r="628">
          <cell r="D628" t="str">
            <v>USP Tchimouri</v>
          </cell>
        </row>
        <row r="629">
          <cell r="D629" t="str">
            <v>USP Kwampit -bong</v>
          </cell>
        </row>
        <row r="630">
          <cell r="D630" t="str">
            <v>USP Koundjoaré</v>
          </cell>
        </row>
        <row r="631">
          <cell r="D631" t="str">
            <v>USP Namondjoga</v>
          </cell>
        </row>
        <row r="632">
          <cell r="D632" t="str">
            <v>USP Papri</v>
          </cell>
        </row>
        <row r="633">
          <cell r="D633" t="str">
            <v>USP Pogno</v>
          </cell>
        </row>
        <row r="634">
          <cell r="D634" t="str">
            <v>USP Ogaro</v>
          </cell>
        </row>
        <row r="635">
          <cell r="D635" t="str">
            <v>USP Pansiéri</v>
          </cell>
        </row>
        <row r="636">
          <cell r="D636" t="str">
            <v>USP Malgbangou</v>
          </cell>
        </row>
        <row r="637">
          <cell r="D637" t="str">
            <v>USP Tambonga</v>
          </cell>
        </row>
        <row r="638">
          <cell r="D638" t="str">
            <v>CHP Mango (Sous Comité thérapeutique)</v>
          </cell>
        </row>
        <row r="639">
          <cell r="D639" t="str">
            <v>CMS Barkoissi</v>
          </cell>
        </row>
        <row r="640">
          <cell r="D640" t="str">
            <v>CMS Gando</v>
          </cell>
        </row>
        <row r="641">
          <cell r="D641" t="str">
            <v>USP Tontondji</v>
          </cell>
        </row>
        <row r="642">
          <cell r="D642" t="str">
            <v>USP Faré</v>
          </cell>
        </row>
        <row r="643">
          <cell r="D643" t="str">
            <v>USP Galangashi</v>
          </cell>
        </row>
        <row r="644">
          <cell r="D644" t="str">
            <v>USP Sagbiébou</v>
          </cell>
        </row>
        <row r="645">
          <cell r="D645" t="str">
            <v>USP Koumongou</v>
          </cell>
        </row>
        <row r="646">
          <cell r="D646" t="str">
            <v>USP Kountoiré</v>
          </cell>
        </row>
        <row r="647">
          <cell r="D647" t="str">
            <v>USP Kankangou</v>
          </cell>
        </row>
        <row r="648">
          <cell r="D648" t="str">
            <v>USP Mogou</v>
          </cell>
        </row>
        <row r="649">
          <cell r="D649" t="str">
            <v>USP Nagbéni</v>
          </cell>
        </row>
        <row r="650">
          <cell r="D650" t="str">
            <v>USP Nali</v>
          </cell>
        </row>
        <row r="651">
          <cell r="D651" t="str">
            <v>USP Takpapiéni</v>
          </cell>
        </row>
        <row r="652">
          <cell r="D652" t="str">
            <v>USP Takpamba</v>
          </cell>
        </row>
        <row r="653">
          <cell r="D653" t="str">
            <v>USP Tchamonga</v>
          </cell>
        </row>
        <row r="654">
          <cell r="D654" t="str">
            <v>USP Tchanaga</v>
          </cell>
        </row>
        <row r="655">
          <cell r="D655" t="str">
            <v>USP Sadori</v>
          </cell>
        </row>
        <row r="656">
          <cell r="D656" t="str">
            <v>USP St Dominique de Mango</v>
          </cell>
        </row>
        <row r="657">
          <cell r="D657" t="str">
            <v>CHP Tandjoaré</v>
          </cell>
        </row>
        <row r="658">
          <cell r="D658" t="str">
            <v>CMS Bombouaka</v>
          </cell>
        </row>
        <row r="659">
          <cell r="D659" t="str">
            <v>USP Bogou</v>
          </cell>
        </row>
        <row r="660">
          <cell r="D660" t="str">
            <v>PMI Bogou</v>
          </cell>
        </row>
        <row r="661">
          <cell r="D661" t="str">
            <v>USP Doukpolou</v>
          </cell>
        </row>
        <row r="662">
          <cell r="D662" t="str">
            <v>USP Loko</v>
          </cell>
        </row>
        <row r="663">
          <cell r="D663" t="str">
            <v>USP Lokpano</v>
          </cell>
        </row>
        <row r="664">
          <cell r="D664" t="str">
            <v>USP Mamprougou</v>
          </cell>
        </row>
        <row r="665">
          <cell r="D665" t="str">
            <v>CMS Nano</v>
          </cell>
        </row>
        <row r="666">
          <cell r="D666" t="str">
            <v>USP Nassongue</v>
          </cell>
        </row>
        <row r="667">
          <cell r="D667" t="str">
            <v>USP Natigou</v>
          </cell>
        </row>
        <row r="668">
          <cell r="D668" t="str">
            <v>USP Nayergou</v>
          </cell>
        </row>
        <row r="669">
          <cell r="D669" t="str">
            <v>USP Pligou</v>
          </cell>
        </row>
        <row r="670">
          <cell r="D670" t="str">
            <v>USP Sissiak</v>
          </cell>
        </row>
        <row r="671">
          <cell r="D671" t="str">
            <v>USP Tampialim</v>
          </cell>
        </row>
        <row r="672">
          <cell r="D672" t="str">
            <v>USP Yembour</v>
          </cell>
        </row>
        <row r="673">
          <cell r="D673" t="str">
            <v>CHR Dapaong  Comité thérapeutique)</v>
          </cell>
        </row>
        <row r="674">
          <cell r="D674" t="str">
            <v>Polyclinique de Dapaong</v>
          </cell>
        </row>
        <row r="675">
          <cell r="D675" t="str">
            <v>CMS Dalwak</v>
          </cell>
        </row>
        <row r="676">
          <cell r="D676" t="str">
            <v>USP Bidjenga</v>
          </cell>
        </row>
        <row r="677">
          <cell r="D677" t="str">
            <v>USP Bougou</v>
          </cell>
        </row>
        <row r="678">
          <cell r="D678" t="str">
            <v>USP Kantindi</v>
          </cell>
        </row>
        <row r="679">
          <cell r="D679" t="str">
            <v>USP Kourientré</v>
          </cell>
        </row>
        <row r="680">
          <cell r="D680" t="str">
            <v>USP Lotogou</v>
          </cell>
        </row>
        <row r="681">
          <cell r="D681" t="str">
            <v>USP Makou</v>
          </cell>
        </row>
        <row r="682">
          <cell r="D682" t="str">
            <v>CMS Naki-ouest</v>
          </cell>
        </row>
        <row r="683">
          <cell r="D683" t="str">
            <v>USP Nanergou</v>
          </cell>
        </row>
        <row r="684">
          <cell r="D684" t="str">
            <v xml:space="preserve">USP Niprouma </v>
          </cell>
        </row>
        <row r="685">
          <cell r="D685" t="str">
            <v>USP Pana</v>
          </cell>
        </row>
        <row r="686">
          <cell r="D686" t="str">
            <v>USP Pana Bagou</v>
          </cell>
        </row>
        <row r="687">
          <cell r="D687" t="str">
            <v>USP Sanfatoute</v>
          </cell>
        </row>
        <row r="688">
          <cell r="D688" t="str">
            <v>USP Tami</v>
          </cell>
        </row>
        <row r="689">
          <cell r="D689" t="str">
            <v>USP Warkambou</v>
          </cell>
        </row>
        <row r="690">
          <cell r="D690" t="str">
            <v>CMS Korbongou</v>
          </cell>
        </row>
        <row r="691">
          <cell r="D691" t="str">
            <v>USP Dampiong</v>
          </cell>
        </row>
        <row r="692">
          <cell r="D692" t="str">
            <v>CMA Niprouma</v>
          </cell>
        </row>
        <row r="693">
          <cell r="D693" t="str">
            <v>USP Yemboate</v>
          </cell>
        </row>
        <row r="694">
          <cell r="D694" t="str">
            <v>Hôpital de Cinkassé</v>
          </cell>
        </row>
        <row r="695">
          <cell r="D695" t="str">
            <v>Centre de santé de Nadjundi</v>
          </cell>
        </row>
        <row r="696">
          <cell r="D696" t="str">
            <v>USP Biankouri</v>
          </cell>
        </row>
        <row r="697">
          <cell r="D697" t="str">
            <v>USP Timbou</v>
          </cell>
        </row>
        <row r="698">
          <cell r="D698" t="str">
            <v>USP Tabi</v>
          </cell>
        </row>
        <row r="699">
          <cell r="D699" t="str">
            <v>USP Sam-Naba</v>
          </cell>
        </row>
        <row r="700">
          <cell r="D700" t="str">
            <v>USP Boadé</v>
          </cell>
        </row>
      </sheetData>
      <sheetData sheetId="3"/>
      <sheetData sheetId="4"/>
      <sheetData sheetId="5"/>
      <sheetData sheetId="6"/>
      <sheetData sheetId="7"/>
      <sheetData sheetId="8"/>
      <sheetData sheetId="9"/>
      <sheetData sheetId="10"/>
      <sheetData sheetId="11"/>
      <sheetData sheetId="12"/>
      <sheetData sheetId="13"/>
      <sheetData sheetId="14"/>
      <sheetData sheetId="15"/>
      <sheetData sheetId="16"/>
      <sheetData sheetId="17"/>
      <sheetData sheetId="18"/>
      <sheetData sheetId="19"/>
      <sheetData sheetId="20"/>
      <sheetData sheetId="21"/>
      <sheetData sheetId="22"/>
      <sheetData sheetId="23"/>
      <sheetData sheetId="24"/>
      <sheetData sheetId="25"/>
      <sheetData sheetId="26"/>
      <sheetData sheetId="27"/>
      <sheetData sheetId="28"/>
      <sheetData sheetId="29"/>
      <sheetData sheetId="30"/>
      <sheetData sheetId="31"/>
      <sheetData sheetId="32"/>
      <sheetData sheetId="33"/>
      <sheetData sheetId="34"/>
      <sheetData sheetId="35"/>
      <sheetData sheetId="36"/>
      <sheetData sheetId="37"/>
      <sheetData sheetId="38"/>
      <sheetData sheetId="39"/>
      <sheetData sheetId="40"/>
      <sheetData sheetId="41"/>
      <sheetData sheetId="42"/>
      <sheetData sheetId="43"/>
      <sheetData sheetId="44"/>
      <sheetData sheetId="45"/>
      <sheetData sheetId="46"/>
      <sheetData sheetId="47"/>
      <sheetData sheetId="48"/>
      <sheetData sheetId="49"/>
      <sheetData sheetId="50"/>
      <sheetData sheetId="51"/>
    </sheetDataSet>
  </externalBook>
</externalLink>
</file>

<file path=xl/externalLinks/externalLink2.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ASC(6)"/>
    </sheetNames>
    <sheetDataSet>
      <sheetData sheetId="0" refreshError="1"/>
    </sheetDataSet>
  </externalBook>
</externalLink>
</file>

<file path=xl/externalLinks/externalLink3.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ASC(43)"/>
    </sheetNames>
    <sheetDataSet>
      <sheetData sheetId="0" refreshError="1"/>
    </sheetDataSet>
  </externalBook>
</externalLink>
</file>

<file path=xl/externalLinks/externalLink4.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CDT"/>
      <sheetName val="Instruction"/>
      <sheetName val="Synthèse COMMANDE district 120"/>
      <sheetName val="SYNTHESE DISTRICT 120"/>
      <sheetName val="Info District"/>
      <sheetName val="Synthese COMMANDE district"/>
      <sheetName val="INFOS PROGRAMME (FS)"/>
      <sheetName val="INFOS PROGRAMME (ASC)"/>
      <sheetName val="SYNTHESE DISTRICT"/>
      <sheetName val="FS"/>
      <sheetName val="ASC"/>
      <sheetName val="FS (2)"/>
      <sheetName val="ASC (2)"/>
      <sheetName val="FS (3)"/>
      <sheetName val="ASC (3)"/>
      <sheetName val="FS (4)"/>
      <sheetName val="ASC (4)"/>
      <sheetName val="FS (5)"/>
      <sheetName val="ASC (5)"/>
      <sheetName val="FS (6)"/>
      <sheetName val="ASC (6)"/>
      <sheetName val="FS (7)"/>
      <sheetName val="ASC (7)"/>
      <sheetName val="FS (8)"/>
      <sheetName val="ASC (8)"/>
      <sheetName val="FS (9)"/>
      <sheetName val="ASC (9)"/>
      <sheetName val="FS (10)"/>
      <sheetName val="ASC (10)"/>
      <sheetName val="FS (11)"/>
      <sheetName val="ASC (11)"/>
      <sheetName val="FS (12)"/>
      <sheetName val="ASC (12)"/>
      <sheetName val="FS (13)"/>
      <sheetName val="ASC (13)"/>
      <sheetName val="FS (14)"/>
      <sheetName val="ASC (14)"/>
      <sheetName val="FS (15)"/>
      <sheetName val="ASC (15)"/>
      <sheetName val="FS (16)"/>
      <sheetName val="ASC (16)"/>
      <sheetName val="FS (17)"/>
      <sheetName val="ASC (17)"/>
      <sheetName val="FS (18)"/>
      <sheetName val="ASC (18)"/>
      <sheetName val="FS (19)"/>
      <sheetName val="ASC (19)"/>
      <sheetName val="FS (20)"/>
      <sheetName val="ASC (20)"/>
      <sheetName val="FS (21)"/>
      <sheetName val="ASC (21)"/>
      <sheetName val="FS (22)"/>
      <sheetName val="ASC (22)"/>
      <sheetName val="FS (23)"/>
      <sheetName val="ASC (23)"/>
      <sheetName val="FS (24)"/>
      <sheetName val="ASC (24)"/>
      <sheetName val="FS (25)"/>
      <sheetName val="ASC (25)"/>
      <sheetName val="FS (26)"/>
      <sheetName val="ASC (26)"/>
      <sheetName val="FS (27)"/>
      <sheetName val="ASC (27)"/>
      <sheetName val="FS (28)"/>
      <sheetName val="ASC (28)"/>
      <sheetName val="FS (29)"/>
      <sheetName val="ASC (29)"/>
      <sheetName val="FS (30)"/>
      <sheetName val="ASC (30)"/>
      <sheetName val="FS (31)"/>
      <sheetName val="ASC (31)"/>
      <sheetName val="FS (32)"/>
      <sheetName val="ASC (32)"/>
      <sheetName val="FS (33)"/>
      <sheetName val="ASC (33)"/>
      <sheetName val="FS (34)"/>
      <sheetName val="ASC (34)"/>
      <sheetName val="FS (35)"/>
      <sheetName val="ASC (35)"/>
      <sheetName val="FS (36)"/>
      <sheetName val="ASC (36)"/>
      <sheetName val="FS (37)"/>
      <sheetName val="ASC (37)"/>
      <sheetName val="FS (38)"/>
      <sheetName val="ASC (38)"/>
      <sheetName val="FS (39)"/>
      <sheetName val="ASC (39)"/>
      <sheetName val="FS (40)"/>
      <sheetName val="ASC (40)"/>
      <sheetName val="FS (41)"/>
      <sheetName val="ASC (41)"/>
      <sheetName val="FS (42)"/>
      <sheetName val="ASC (42)"/>
      <sheetName val="FS (43)"/>
      <sheetName val="ASC (43)"/>
      <sheetName val="FS (44)"/>
      <sheetName val="ASC (44)"/>
      <sheetName val="FS (45)"/>
      <sheetName val="ASC (45)"/>
      <sheetName val="FS (46)"/>
      <sheetName val="ASC (46)"/>
      <sheetName val="FS (47)"/>
      <sheetName val="ASC (47)"/>
      <sheetName val="FS (48)"/>
      <sheetName val="ASC (48)"/>
      <sheetName val="FS (49)"/>
      <sheetName val="ASC (49)"/>
      <sheetName val="FS (50)"/>
      <sheetName val="ASC (50)"/>
      <sheetName val="FS (51)"/>
      <sheetName val="ASC (51)"/>
      <sheetName val="FS (52)"/>
      <sheetName val="ASC (52)"/>
      <sheetName val="FS (53)"/>
      <sheetName val="ASC (53)"/>
      <sheetName val="FS (54)"/>
      <sheetName val="ASC (54)"/>
      <sheetName val="FS (55)"/>
      <sheetName val="ASC (55)"/>
      <sheetName val="FS (56)"/>
      <sheetName val="ASC (56)"/>
      <sheetName val="FS (57)"/>
      <sheetName val="ASC (57)"/>
      <sheetName val="FS (58)"/>
      <sheetName val="ASC (58)"/>
      <sheetName val="FS (59)"/>
      <sheetName val="ASC (59)"/>
      <sheetName val="FS (60)"/>
      <sheetName val="ASC (60)"/>
      <sheetName val="FS (61)"/>
      <sheetName val="ASC (61)"/>
      <sheetName val="FS (62)"/>
      <sheetName val="ASC (62)"/>
      <sheetName val="FS (63)"/>
      <sheetName val="ASC (63)"/>
      <sheetName val="FS (64)"/>
      <sheetName val="ASC (64)"/>
      <sheetName val="FS (65)"/>
      <sheetName val="ASC (65)"/>
      <sheetName val="FS (66)"/>
      <sheetName val="ASC (66)"/>
      <sheetName val="FS (67)"/>
      <sheetName val="ASC (67)"/>
      <sheetName val="FS (68)"/>
      <sheetName val="ASC (68)"/>
      <sheetName val="FS (69)"/>
      <sheetName val="ASC (69)"/>
      <sheetName val="FS (70)"/>
      <sheetName val="ASC (70)"/>
      <sheetName val="FS (71)"/>
      <sheetName val="ASC (71)"/>
      <sheetName val="FS (72)"/>
      <sheetName val="ASC (72)"/>
      <sheetName val="FS (73)"/>
      <sheetName val="ASC (73)"/>
      <sheetName val="FS (74)"/>
      <sheetName val="ASC (74)"/>
      <sheetName val="FS (75)"/>
      <sheetName val="ASC (75)"/>
      <sheetName val="FS (76)"/>
      <sheetName val="ASC (76)"/>
      <sheetName val="FS (77)"/>
      <sheetName val="ASC (77)"/>
      <sheetName val="FS (78)"/>
      <sheetName val="ASC (78)"/>
      <sheetName val="FS (79)"/>
      <sheetName val="ASC (79)"/>
      <sheetName val="FS (80)"/>
      <sheetName val="ASC (80)"/>
      <sheetName val="FS (81)"/>
      <sheetName val="ASC (81)"/>
      <sheetName val="FS (82)"/>
      <sheetName val="ASC (82)"/>
      <sheetName val="FS (83)"/>
      <sheetName val="ASC (83)"/>
      <sheetName val="FS (84)"/>
      <sheetName val="ASC (84)"/>
      <sheetName val="FS (85)"/>
      <sheetName val="ASC (85)"/>
      <sheetName val="FS (86)"/>
      <sheetName val="ASC (86)"/>
      <sheetName val="FS (87)"/>
      <sheetName val="ASC (87)"/>
      <sheetName val="FS (88)"/>
      <sheetName val="ASC (88)"/>
      <sheetName val="FS (89)"/>
      <sheetName val="ASC (89)"/>
      <sheetName val="FS (90)"/>
      <sheetName val="ASC (90)"/>
      <sheetName val="FS (91)"/>
      <sheetName val="ASC (91)"/>
      <sheetName val="FS (92)"/>
      <sheetName val="ASC (92)"/>
      <sheetName val="FS (93)"/>
      <sheetName val="ASC (93)"/>
      <sheetName val="FS (94)"/>
      <sheetName val="ASC (94)"/>
      <sheetName val="FS (95)"/>
      <sheetName val="ASC (95)"/>
      <sheetName val="FS (96)"/>
      <sheetName val="ASC (96)"/>
      <sheetName val="FS (97)"/>
      <sheetName val="ASC (97)"/>
      <sheetName val="FS (98)"/>
      <sheetName val="ASC (98)"/>
      <sheetName val="FS (99)"/>
      <sheetName val="ASC (99)"/>
      <sheetName val="FS (100)"/>
      <sheetName val="ASC (100)"/>
      <sheetName val="FS (101)"/>
      <sheetName val="ASC (101)"/>
      <sheetName val="FS (102)"/>
      <sheetName val="ASC (102)"/>
      <sheetName val="FS (103)"/>
      <sheetName val="ASC (103)"/>
      <sheetName val="FS (104)"/>
      <sheetName val="ASC (104)"/>
      <sheetName val="FS (105)"/>
      <sheetName val="ASC (105)"/>
      <sheetName val="FS (106)"/>
      <sheetName val="ASC (106)"/>
      <sheetName val="FS (107)"/>
      <sheetName val="ASC (107)"/>
      <sheetName val="FS (108)"/>
      <sheetName val="ASC (108)"/>
      <sheetName val="FS (109)"/>
      <sheetName val="ASC (109)"/>
      <sheetName val="FS (110)"/>
      <sheetName val="ASC (110)"/>
      <sheetName val="FS (111)"/>
      <sheetName val="ASC (111)"/>
      <sheetName val="FS (112)"/>
      <sheetName val="ASC (112)"/>
      <sheetName val="FS (113)"/>
      <sheetName val="ASC (113)"/>
      <sheetName val="FS (114)"/>
      <sheetName val="ASC (114)"/>
      <sheetName val="FS (115)"/>
      <sheetName val="ASC (115)"/>
      <sheetName val="FS (116)"/>
      <sheetName val="ASC (116)"/>
      <sheetName val="FS (117)"/>
      <sheetName val="ASC (117)"/>
      <sheetName val="FS (118)"/>
      <sheetName val="ASC (118)"/>
      <sheetName val="FS (119)"/>
      <sheetName val="ASC (119)"/>
      <sheetName val="FS (120)"/>
      <sheetName val="ASC (120)"/>
      <sheetName val="FS "/>
      <sheetName val="ASC "/>
    </sheetNames>
    <sheetDataSet>
      <sheetData sheetId="0" refreshError="1"/>
      <sheetData sheetId="1" refreshError="1"/>
      <sheetData sheetId="2"/>
      <sheetData sheetId="3"/>
      <sheetData sheetId="4" refreshError="1"/>
      <sheetData sheetId="5" refreshError="1"/>
      <sheetData sheetId="6" refreshError="1"/>
      <sheetData sheetId="7" refreshError="1"/>
      <sheetData sheetId="8" refreshError="1"/>
      <sheetData sheetId="9">
        <row r="26">
          <cell r="J26">
            <v>0</v>
          </cell>
        </row>
      </sheetData>
      <sheetData sheetId="10"/>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 sheetId="29" refreshError="1"/>
      <sheetData sheetId="30" refreshError="1"/>
      <sheetData sheetId="31" refreshError="1"/>
      <sheetData sheetId="32" refreshError="1"/>
      <sheetData sheetId="33" refreshError="1"/>
      <sheetData sheetId="34" refreshError="1"/>
      <sheetData sheetId="35" refreshError="1"/>
      <sheetData sheetId="36" refreshError="1"/>
      <sheetData sheetId="37" refreshError="1"/>
      <sheetData sheetId="38" refreshError="1"/>
      <sheetData sheetId="39" refreshError="1"/>
      <sheetData sheetId="40" refreshError="1"/>
      <sheetData sheetId="41" refreshError="1"/>
      <sheetData sheetId="42" refreshError="1"/>
      <sheetData sheetId="43" refreshError="1"/>
      <sheetData sheetId="44" refreshError="1"/>
      <sheetData sheetId="45" refreshError="1"/>
      <sheetData sheetId="46" refreshError="1"/>
      <sheetData sheetId="47" refreshError="1"/>
      <sheetData sheetId="48" refreshError="1"/>
      <sheetData sheetId="49" refreshError="1"/>
      <sheetData sheetId="50" refreshError="1"/>
      <sheetData sheetId="51" refreshError="1"/>
      <sheetData sheetId="52" refreshError="1"/>
      <sheetData sheetId="53" refreshError="1"/>
      <sheetData sheetId="54" refreshError="1"/>
      <sheetData sheetId="55" refreshError="1"/>
      <sheetData sheetId="56" refreshError="1"/>
      <sheetData sheetId="57" refreshError="1"/>
      <sheetData sheetId="58" refreshError="1"/>
      <sheetData sheetId="59" refreshError="1"/>
      <sheetData sheetId="60" refreshError="1"/>
      <sheetData sheetId="61" refreshError="1"/>
      <sheetData sheetId="62" refreshError="1"/>
      <sheetData sheetId="63" refreshError="1"/>
      <sheetData sheetId="64" refreshError="1"/>
      <sheetData sheetId="65" refreshError="1"/>
      <sheetData sheetId="66" refreshError="1"/>
      <sheetData sheetId="67" refreshError="1"/>
      <sheetData sheetId="68" refreshError="1"/>
      <sheetData sheetId="69" refreshError="1"/>
      <sheetData sheetId="70" refreshError="1"/>
      <sheetData sheetId="71" refreshError="1"/>
      <sheetData sheetId="72" refreshError="1"/>
      <sheetData sheetId="73" refreshError="1"/>
      <sheetData sheetId="74" refreshError="1"/>
      <sheetData sheetId="75" refreshError="1"/>
      <sheetData sheetId="76" refreshError="1"/>
      <sheetData sheetId="77" refreshError="1"/>
      <sheetData sheetId="78" refreshError="1"/>
      <sheetData sheetId="79" refreshError="1"/>
      <sheetData sheetId="80" refreshError="1"/>
      <sheetData sheetId="81" refreshError="1"/>
      <sheetData sheetId="82" refreshError="1"/>
      <sheetData sheetId="83" refreshError="1"/>
      <sheetData sheetId="84" refreshError="1"/>
      <sheetData sheetId="85" refreshError="1"/>
      <sheetData sheetId="86" refreshError="1"/>
      <sheetData sheetId="87" refreshError="1"/>
      <sheetData sheetId="88" refreshError="1"/>
      <sheetData sheetId="89" refreshError="1"/>
      <sheetData sheetId="90" refreshError="1"/>
      <sheetData sheetId="91" refreshError="1"/>
      <sheetData sheetId="92" refreshError="1"/>
      <sheetData sheetId="93" refreshError="1"/>
      <sheetData sheetId="94" refreshError="1"/>
      <sheetData sheetId="95" refreshError="1"/>
      <sheetData sheetId="96" refreshError="1"/>
      <sheetData sheetId="97" refreshError="1"/>
      <sheetData sheetId="98" refreshError="1"/>
      <sheetData sheetId="99" refreshError="1"/>
      <sheetData sheetId="100" refreshError="1"/>
      <sheetData sheetId="101" refreshError="1"/>
      <sheetData sheetId="102" refreshError="1"/>
      <sheetData sheetId="103" refreshError="1"/>
      <sheetData sheetId="104" refreshError="1"/>
      <sheetData sheetId="105" refreshError="1"/>
      <sheetData sheetId="106" refreshError="1"/>
      <sheetData sheetId="107" refreshError="1"/>
      <sheetData sheetId="108" refreshError="1"/>
      <sheetData sheetId="109" refreshError="1"/>
      <sheetData sheetId="110" refreshError="1"/>
      <sheetData sheetId="111" refreshError="1"/>
      <sheetData sheetId="112" refreshError="1"/>
      <sheetData sheetId="113" refreshError="1"/>
      <sheetData sheetId="114" refreshError="1"/>
      <sheetData sheetId="115" refreshError="1"/>
      <sheetData sheetId="116" refreshError="1"/>
      <sheetData sheetId="117" refreshError="1"/>
      <sheetData sheetId="118" refreshError="1"/>
      <sheetData sheetId="119" refreshError="1"/>
      <sheetData sheetId="120" refreshError="1"/>
      <sheetData sheetId="121" refreshError="1"/>
      <sheetData sheetId="122" refreshError="1"/>
      <sheetData sheetId="123" refreshError="1"/>
      <sheetData sheetId="124" refreshError="1"/>
      <sheetData sheetId="125" refreshError="1"/>
      <sheetData sheetId="126" refreshError="1"/>
      <sheetData sheetId="127" refreshError="1"/>
      <sheetData sheetId="128" refreshError="1"/>
      <sheetData sheetId="129" refreshError="1"/>
      <sheetData sheetId="130" refreshError="1"/>
      <sheetData sheetId="131" refreshError="1"/>
      <sheetData sheetId="132" refreshError="1"/>
      <sheetData sheetId="133" refreshError="1"/>
      <sheetData sheetId="134" refreshError="1"/>
      <sheetData sheetId="135" refreshError="1"/>
      <sheetData sheetId="136" refreshError="1"/>
      <sheetData sheetId="137" refreshError="1"/>
      <sheetData sheetId="138" refreshError="1"/>
      <sheetData sheetId="139" refreshError="1"/>
      <sheetData sheetId="140" refreshError="1"/>
      <sheetData sheetId="141" refreshError="1"/>
      <sheetData sheetId="142" refreshError="1"/>
      <sheetData sheetId="143" refreshError="1"/>
      <sheetData sheetId="144" refreshError="1"/>
      <sheetData sheetId="145" refreshError="1"/>
      <sheetData sheetId="146" refreshError="1"/>
      <sheetData sheetId="147" refreshError="1"/>
      <sheetData sheetId="148" refreshError="1"/>
      <sheetData sheetId="149" refreshError="1"/>
      <sheetData sheetId="150" refreshError="1"/>
      <sheetData sheetId="151" refreshError="1"/>
      <sheetData sheetId="152" refreshError="1"/>
      <sheetData sheetId="153" refreshError="1"/>
      <sheetData sheetId="154" refreshError="1"/>
      <sheetData sheetId="155" refreshError="1"/>
      <sheetData sheetId="156" refreshError="1"/>
      <sheetData sheetId="157" refreshError="1"/>
      <sheetData sheetId="158" refreshError="1"/>
      <sheetData sheetId="159" refreshError="1"/>
      <sheetData sheetId="160" refreshError="1"/>
      <sheetData sheetId="161" refreshError="1"/>
      <sheetData sheetId="162" refreshError="1"/>
      <sheetData sheetId="163" refreshError="1"/>
      <sheetData sheetId="164" refreshError="1"/>
      <sheetData sheetId="165" refreshError="1"/>
      <sheetData sheetId="166" refreshError="1"/>
      <sheetData sheetId="167" refreshError="1"/>
      <sheetData sheetId="168" refreshError="1"/>
      <sheetData sheetId="169" refreshError="1"/>
      <sheetData sheetId="170" refreshError="1"/>
      <sheetData sheetId="171" refreshError="1"/>
      <sheetData sheetId="172" refreshError="1"/>
      <sheetData sheetId="173" refreshError="1"/>
      <sheetData sheetId="174" refreshError="1"/>
      <sheetData sheetId="175" refreshError="1"/>
      <sheetData sheetId="176" refreshError="1"/>
      <sheetData sheetId="177" refreshError="1"/>
      <sheetData sheetId="178" refreshError="1"/>
      <sheetData sheetId="179" refreshError="1"/>
      <sheetData sheetId="180" refreshError="1"/>
      <sheetData sheetId="181" refreshError="1"/>
      <sheetData sheetId="182" refreshError="1"/>
      <sheetData sheetId="183" refreshError="1"/>
      <sheetData sheetId="184" refreshError="1"/>
      <sheetData sheetId="185" refreshError="1"/>
      <sheetData sheetId="186" refreshError="1"/>
      <sheetData sheetId="187" refreshError="1"/>
      <sheetData sheetId="188" refreshError="1"/>
      <sheetData sheetId="189" refreshError="1"/>
      <sheetData sheetId="190" refreshError="1"/>
      <sheetData sheetId="191" refreshError="1"/>
      <sheetData sheetId="192" refreshError="1"/>
      <sheetData sheetId="193" refreshError="1"/>
      <sheetData sheetId="194" refreshError="1"/>
      <sheetData sheetId="195" refreshError="1"/>
      <sheetData sheetId="196" refreshError="1"/>
      <sheetData sheetId="197" refreshError="1"/>
      <sheetData sheetId="198" refreshError="1"/>
      <sheetData sheetId="199" refreshError="1"/>
      <sheetData sheetId="200" refreshError="1"/>
      <sheetData sheetId="201" refreshError="1"/>
      <sheetData sheetId="202" refreshError="1"/>
      <sheetData sheetId="203" refreshError="1"/>
      <sheetData sheetId="204" refreshError="1"/>
      <sheetData sheetId="205" refreshError="1"/>
      <sheetData sheetId="206" refreshError="1"/>
      <sheetData sheetId="207" refreshError="1"/>
      <sheetData sheetId="208" refreshError="1"/>
      <sheetData sheetId="209" refreshError="1"/>
      <sheetData sheetId="210" refreshError="1"/>
      <sheetData sheetId="211" refreshError="1"/>
      <sheetData sheetId="212" refreshError="1"/>
      <sheetData sheetId="213" refreshError="1"/>
      <sheetData sheetId="214" refreshError="1"/>
      <sheetData sheetId="215" refreshError="1"/>
      <sheetData sheetId="216" refreshError="1"/>
      <sheetData sheetId="217" refreshError="1"/>
      <sheetData sheetId="218" refreshError="1"/>
      <sheetData sheetId="219" refreshError="1"/>
      <sheetData sheetId="220" refreshError="1"/>
      <sheetData sheetId="221" refreshError="1"/>
      <sheetData sheetId="222" refreshError="1"/>
      <sheetData sheetId="223" refreshError="1"/>
      <sheetData sheetId="224" refreshError="1"/>
      <sheetData sheetId="225" refreshError="1"/>
      <sheetData sheetId="226" refreshError="1"/>
      <sheetData sheetId="227" refreshError="1"/>
      <sheetData sheetId="228" refreshError="1"/>
      <sheetData sheetId="229" refreshError="1"/>
      <sheetData sheetId="230" refreshError="1"/>
      <sheetData sheetId="231" refreshError="1"/>
      <sheetData sheetId="232" refreshError="1"/>
      <sheetData sheetId="233" refreshError="1"/>
      <sheetData sheetId="234" refreshError="1"/>
      <sheetData sheetId="235" refreshError="1"/>
      <sheetData sheetId="236" refreshError="1"/>
      <sheetData sheetId="237" refreshError="1"/>
      <sheetData sheetId="238" refreshError="1"/>
      <sheetData sheetId="239" refreshError="1"/>
      <sheetData sheetId="240" refreshError="1"/>
      <sheetData sheetId="241" refreshError="1"/>
      <sheetData sheetId="242" refreshError="1"/>
      <sheetData sheetId="243" refreshError="1"/>
      <sheetData sheetId="244" refreshError="1"/>
      <sheetData sheetId="245" refreshError="1"/>
      <sheetData sheetId="246" refreshError="1"/>
      <sheetData sheetId="247" refreshError="1"/>
      <sheetData sheetId="248" refreshError="1"/>
      <sheetData sheetId="249" refreshError="1">
        <row r="26">
          <cell r="J26">
            <v>0</v>
          </cell>
        </row>
        <row r="27">
          <cell r="J27">
            <v>0</v>
          </cell>
        </row>
        <row r="28">
          <cell r="J28">
            <v>0</v>
          </cell>
        </row>
        <row r="29">
          <cell r="J29">
            <v>0</v>
          </cell>
        </row>
        <row r="30">
          <cell r="J30">
            <v>0</v>
          </cell>
        </row>
        <row r="31">
          <cell r="J31">
            <v>0</v>
          </cell>
        </row>
        <row r="32">
          <cell r="J32">
            <v>0</v>
          </cell>
        </row>
        <row r="33">
          <cell r="J33">
            <v>0</v>
          </cell>
        </row>
        <row r="34">
          <cell r="J34">
            <v>0</v>
          </cell>
        </row>
        <row r="35">
          <cell r="J35">
            <v>0</v>
          </cell>
        </row>
        <row r="36">
          <cell r="J36">
            <v>0</v>
          </cell>
        </row>
        <row r="37">
          <cell r="J37">
            <v>0</v>
          </cell>
        </row>
        <row r="38">
          <cell r="J38">
            <v>0</v>
          </cell>
        </row>
        <row r="39">
          <cell r="J39">
            <v>0</v>
          </cell>
        </row>
        <row r="40">
          <cell r="J40">
            <v>0</v>
          </cell>
        </row>
        <row r="41">
          <cell r="J41">
            <v>0</v>
          </cell>
        </row>
        <row r="42">
          <cell r="J42">
            <v>0</v>
          </cell>
        </row>
        <row r="43">
          <cell r="J43">
            <v>0</v>
          </cell>
        </row>
        <row r="44">
          <cell r="J44">
            <v>0</v>
          </cell>
        </row>
        <row r="45">
          <cell r="J45">
            <v>0</v>
          </cell>
        </row>
        <row r="46">
          <cell r="J46">
            <v>0</v>
          </cell>
        </row>
        <row r="47">
          <cell r="J47">
            <v>0</v>
          </cell>
        </row>
        <row r="48">
          <cell r="J48">
            <v>0</v>
          </cell>
        </row>
        <row r="49">
          <cell r="J49">
            <v>0</v>
          </cell>
        </row>
      </sheetData>
      <sheetData sheetId="250" refreshError="1"/>
    </sheetDataSet>
  </externalBook>
</externalLink>
</file>

<file path=xl/externalLinks/externalLink5.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CDT"/>
      <sheetName val="Instruction"/>
      <sheetName val="Synthèse COMMANDE district 120"/>
      <sheetName val="SYNTHESE DISTRICT 120"/>
      <sheetName val="Info District"/>
      <sheetName val="Synthese COMMANDE district"/>
      <sheetName val="INFOS PROGRAMME (FS)"/>
      <sheetName val="INFOS PROGRAMME (ASC)"/>
      <sheetName val="SYNTHESE DISTRICT"/>
      <sheetName val="FS"/>
      <sheetName val="ASC"/>
      <sheetName val="FS (2)"/>
      <sheetName val="ASC (2)"/>
      <sheetName val="FS (3)"/>
      <sheetName val="ASC (3)"/>
      <sheetName val="FS (4)"/>
      <sheetName val="ASC (4)"/>
      <sheetName val="FS (5)"/>
      <sheetName val="ASC (5)"/>
      <sheetName val="FS (6)"/>
      <sheetName val="ASC (6)"/>
      <sheetName val="FS (7)"/>
      <sheetName val="ASC (7)"/>
      <sheetName val="FS (8)"/>
      <sheetName val="ASC (8)"/>
      <sheetName val="FS (9)"/>
      <sheetName val="ASC (9)"/>
      <sheetName val="FS (10)"/>
      <sheetName val="ASC (10)"/>
      <sheetName val="FS (11)"/>
      <sheetName val="ASC (11)"/>
      <sheetName val="FS (12)"/>
      <sheetName val="ASC (12)"/>
      <sheetName val="FS (13)"/>
      <sheetName val="ASC (13)"/>
      <sheetName val="FS (14)"/>
      <sheetName val="ASC (14)"/>
      <sheetName val="FS (15)"/>
      <sheetName val="ASC (15)"/>
      <sheetName val="FS (16)"/>
      <sheetName val="ASC (16)"/>
      <sheetName val="FS (17)"/>
      <sheetName val="ASC (17)"/>
      <sheetName val="FS (18)"/>
      <sheetName val="ASC (18)"/>
      <sheetName val="FS (19)"/>
      <sheetName val="ASC (19)"/>
      <sheetName val="FS (20)"/>
      <sheetName val="ASC (20)"/>
      <sheetName val="FS (21)"/>
      <sheetName val="ASC (21)"/>
      <sheetName val="FS (22)"/>
      <sheetName val="ASC (22)"/>
      <sheetName val="FS (23)"/>
      <sheetName val="ASC (23)"/>
      <sheetName val="FS (24)"/>
      <sheetName val="ASC (24)"/>
      <sheetName val="FS (25)"/>
      <sheetName val="ASC (25)"/>
      <sheetName val="FS (26)"/>
      <sheetName val="ASC (26)"/>
      <sheetName val="FS (27)"/>
      <sheetName val="ASC (27)"/>
      <sheetName val="FS (28)"/>
      <sheetName val="ASC (28)"/>
      <sheetName val="FS (29)"/>
      <sheetName val="ASC (29)"/>
      <sheetName val="FS (30)"/>
      <sheetName val="ASC (30)"/>
      <sheetName val="FS (31)"/>
      <sheetName val="ASC (31)"/>
      <sheetName val="FS (32)"/>
      <sheetName val="ASC (32)"/>
      <sheetName val="FS (33)"/>
      <sheetName val="ASC (33)"/>
      <sheetName val="FS (34)"/>
      <sheetName val="ASC (34)"/>
      <sheetName val="FS (35)"/>
      <sheetName val="ASC (35)"/>
      <sheetName val="FS (36)"/>
      <sheetName val="ASC (36)"/>
      <sheetName val="FS (37)"/>
      <sheetName val="ASC (37)"/>
      <sheetName val="FS (38)"/>
      <sheetName val="ASC (38)"/>
      <sheetName val="FS (39)"/>
      <sheetName val="ASC (39)"/>
      <sheetName val="FS (40)"/>
      <sheetName val="ASC (40)"/>
      <sheetName val="FS (41)"/>
      <sheetName val="ASC (41)"/>
      <sheetName val="FS (42)"/>
      <sheetName val="ASC (42)"/>
      <sheetName val="FS (43)"/>
      <sheetName val="ASC (43)"/>
      <sheetName val="FS (44)"/>
      <sheetName val="ASC (44)"/>
      <sheetName val="FS (45)"/>
      <sheetName val="ASC (45)"/>
      <sheetName val="FS (46)"/>
      <sheetName val="ASC (46)"/>
      <sheetName val="FS (47)"/>
      <sheetName val="ASC (47)"/>
      <sheetName val="FS (48)"/>
      <sheetName val="ASC (48)"/>
      <sheetName val="FS (49)"/>
      <sheetName val="ASC (49)"/>
      <sheetName val="FS (50)"/>
      <sheetName val="ASC (50)"/>
      <sheetName val="FS (51)"/>
      <sheetName val="ASC (51)"/>
      <sheetName val="FS (52)"/>
      <sheetName val="ASC (52)"/>
      <sheetName val="FS (53)"/>
      <sheetName val="ASC (53)"/>
      <sheetName val="FS (54)"/>
      <sheetName val="ASC (54)"/>
      <sheetName val="FS (55)"/>
      <sheetName val="ASC (55)"/>
      <sheetName val="FS (56)"/>
      <sheetName val="ASC (56)"/>
      <sheetName val="FS (57)"/>
      <sheetName val="ASC (57)"/>
      <sheetName val="FS (58)"/>
      <sheetName val="ASC (58)"/>
      <sheetName val="FS (59)"/>
      <sheetName val="ASC (59)"/>
      <sheetName val="FS (60)"/>
      <sheetName val="ASC (60)"/>
      <sheetName val="FS (61)"/>
      <sheetName val="ASC (61)"/>
      <sheetName val="FS (62)"/>
      <sheetName val="ASC (62)"/>
      <sheetName val="FS (63)"/>
      <sheetName val="ASC (63)"/>
      <sheetName val="FS (64)"/>
      <sheetName val="ASC (64)"/>
      <sheetName val="FS (65)"/>
      <sheetName val="ASC (65)"/>
      <sheetName val="FS (66)"/>
      <sheetName val="ASC (66)"/>
      <sheetName val="FS (67)"/>
      <sheetName val="ASC (67)"/>
      <sheetName val="FS (68)"/>
      <sheetName val="ASC (68)"/>
      <sheetName val="FS (69)"/>
      <sheetName val="ASC (69)"/>
      <sheetName val="FS (70)"/>
      <sheetName val="ASC (70)"/>
      <sheetName val="FS (71)"/>
      <sheetName val="ASC (71)"/>
      <sheetName val="FS (72)"/>
      <sheetName val="ASC (72)"/>
      <sheetName val="FS (73)"/>
      <sheetName val="ASC (73)"/>
      <sheetName val="FS (74)"/>
      <sheetName val="ASC (74)"/>
      <sheetName val="FS (75)"/>
      <sheetName val="ASC (75)"/>
      <sheetName val="FS (76)"/>
      <sheetName val="ASC (76)"/>
      <sheetName val="FS (77)"/>
      <sheetName val="ASC (77)"/>
      <sheetName val="FS (78)"/>
      <sheetName val="ASC (78)"/>
      <sheetName val="FS (79)"/>
      <sheetName val="ASC (79)"/>
      <sheetName val="FS (80)"/>
      <sheetName val="ASC (80)"/>
      <sheetName val="FS (81)"/>
      <sheetName val="ASC (81)"/>
      <sheetName val="FS (82)"/>
      <sheetName val="ASC (82)"/>
      <sheetName val="FS (83)"/>
      <sheetName val="ASC (83)"/>
      <sheetName val="FS (84)"/>
      <sheetName val="ASC (84)"/>
      <sheetName val="FS (85)"/>
      <sheetName val="ASC (85)"/>
      <sheetName val="FS (86)"/>
      <sheetName val="ASC (86)"/>
      <sheetName val="FS (87)"/>
      <sheetName val="ASC (87)"/>
      <sheetName val="FS (88)"/>
      <sheetName val="ASC (88)"/>
      <sheetName val="FS (89)"/>
      <sheetName val="ASC (89)"/>
      <sheetName val="FS (90)"/>
      <sheetName val="ASC (90)"/>
      <sheetName val="FS (91)"/>
      <sheetName val="ASC (91)"/>
      <sheetName val="FS (92)"/>
      <sheetName val="ASC (92)"/>
      <sheetName val="FS (93)"/>
      <sheetName val="ASC (93)"/>
      <sheetName val="FS (94)"/>
      <sheetName val="ASC (94)"/>
      <sheetName val="FS (95)"/>
      <sheetName val="ASC (95)"/>
      <sheetName val="FS (96)"/>
      <sheetName val="ASC (96)"/>
      <sheetName val="FS (97)"/>
      <sheetName val="ASC (97)"/>
      <sheetName val="FS (98)"/>
      <sheetName val="ASC (98)"/>
      <sheetName val="FS (99)"/>
      <sheetName val="ASC (99)"/>
      <sheetName val="FS (100)"/>
      <sheetName val="ASC (100)"/>
      <sheetName val="FS (101)"/>
      <sheetName val="ASC (101)"/>
      <sheetName val="FS (102)"/>
      <sheetName val="ASC (102)"/>
      <sheetName val="FS (103)"/>
      <sheetName val="ASC (103)"/>
      <sheetName val="FS (104)"/>
      <sheetName val="ASC (104)"/>
      <sheetName val="FS (105)"/>
      <sheetName val="ASC (105)"/>
      <sheetName val="FS (106)"/>
      <sheetName val="ASC (106)"/>
      <sheetName val="FS (107)"/>
      <sheetName val="ASC (107)"/>
      <sheetName val="FS (108)"/>
      <sheetName val="ASC (108)"/>
      <sheetName val="FS (109)"/>
      <sheetName val="ASC (109)"/>
      <sheetName val="FS (110)"/>
      <sheetName val="ASC (110)"/>
      <sheetName val="FS (111)"/>
      <sheetName val="ASC (111)"/>
      <sheetName val="FS (112)"/>
      <sheetName val="ASC (112)"/>
      <sheetName val="FS (113)"/>
      <sheetName val="ASC (113)"/>
      <sheetName val="FS (114)"/>
      <sheetName val="ASC (114)"/>
      <sheetName val="FS (115)"/>
      <sheetName val="ASC (115)"/>
      <sheetName val="FS (116)"/>
      <sheetName val="ASC (116)"/>
      <sheetName val="FS (117)"/>
      <sheetName val="ASC (117)"/>
      <sheetName val="FS (118)"/>
      <sheetName val="ASC (118)"/>
      <sheetName val="FS (119)"/>
      <sheetName val="ASC (119)"/>
      <sheetName val="FS (120)"/>
      <sheetName val="ASC (120)"/>
      <sheetName val="FS "/>
      <sheetName val="ASC "/>
    </sheetNames>
    <sheetDataSet>
      <sheetData sheetId="0"/>
      <sheetData sheetId="1"/>
      <sheetData sheetId="2"/>
      <sheetData sheetId="3"/>
      <sheetData sheetId="4"/>
      <sheetData sheetId="5"/>
      <sheetData sheetId="6"/>
      <sheetData sheetId="7"/>
      <sheetData sheetId="8"/>
      <sheetData sheetId="9"/>
      <sheetData sheetId="10" refreshError="1"/>
      <sheetData sheetId="11"/>
      <sheetData sheetId="12"/>
      <sheetData sheetId="13"/>
      <sheetData sheetId="14"/>
      <sheetData sheetId="15"/>
      <sheetData sheetId="16"/>
      <sheetData sheetId="17"/>
      <sheetData sheetId="18"/>
      <sheetData sheetId="19"/>
      <sheetData sheetId="20"/>
      <sheetData sheetId="21"/>
      <sheetData sheetId="22"/>
      <sheetData sheetId="23"/>
      <sheetData sheetId="24"/>
      <sheetData sheetId="25"/>
      <sheetData sheetId="26"/>
      <sheetData sheetId="27"/>
      <sheetData sheetId="28"/>
      <sheetData sheetId="29"/>
      <sheetData sheetId="30"/>
      <sheetData sheetId="31"/>
      <sheetData sheetId="32"/>
      <sheetData sheetId="33"/>
      <sheetData sheetId="34"/>
      <sheetData sheetId="35"/>
      <sheetData sheetId="36"/>
      <sheetData sheetId="37"/>
      <sheetData sheetId="38"/>
      <sheetData sheetId="39"/>
      <sheetData sheetId="40"/>
      <sheetData sheetId="41"/>
      <sheetData sheetId="42"/>
      <sheetData sheetId="43"/>
      <sheetData sheetId="44"/>
      <sheetData sheetId="45"/>
      <sheetData sheetId="46"/>
      <sheetData sheetId="47"/>
      <sheetData sheetId="48"/>
      <sheetData sheetId="49"/>
      <sheetData sheetId="50"/>
      <sheetData sheetId="51"/>
      <sheetData sheetId="52"/>
      <sheetData sheetId="53"/>
      <sheetData sheetId="54"/>
      <sheetData sheetId="55"/>
      <sheetData sheetId="56"/>
      <sheetData sheetId="57"/>
      <sheetData sheetId="58"/>
      <sheetData sheetId="59"/>
      <sheetData sheetId="60"/>
      <sheetData sheetId="61"/>
      <sheetData sheetId="62"/>
      <sheetData sheetId="63"/>
      <sheetData sheetId="64"/>
      <sheetData sheetId="65"/>
      <sheetData sheetId="66"/>
      <sheetData sheetId="67"/>
      <sheetData sheetId="68"/>
      <sheetData sheetId="69"/>
      <sheetData sheetId="70"/>
      <sheetData sheetId="71"/>
      <sheetData sheetId="72"/>
      <sheetData sheetId="73"/>
      <sheetData sheetId="74"/>
      <sheetData sheetId="75"/>
      <sheetData sheetId="76"/>
      <sheetData sheetId="77"/>
      <sheetData sheetId="78"/>
      <sheetData sheetId="79"/>
      <sheetData sheetId="80"/>
      <sheetData sheetId="81"/>
      <sheetData sheetId="82"/>
      <sheetData sheetId="83"/>
      <sheetData sheetId="84"/>
      <sheetData sheetId="85"/>
      <sheetData sheetId="86"/>
      <sheetData sheetId="87"/>
      <sheetData sheetId="88"/>
      <sheetData sheetId="89"/>
      <sheetData sheetId="90"/>
      <sheetData sheetId="91"/>
      <sheetData sheetId="92"/>
      <sheetData sheetId="93"/>
      <sheetData sheetId="94"/>
      <sheetData sheetId="95"/>
      <sheetData sheetId="96"/>
      <sheetData sheetId="97"/>
      <sheetData sheetId="98"/>
      <sheetData sheetId="99"/>
      <sheetData sheetId="100"/>
      <sheetData sheetId="101"/>
      <sheetData sheetId="102"/>
      <sheetData sheetId="103"/>
      <sheetData sheetId="104"/>
      <sheetData sheetId="105"/>
      <sheetData sheetId="106"/>
      <sheetData sheetId="107"/>
      <sheetData sheetId="108"/>
      <sheetData sheetId="109"/>
      <sheetData sheetId="110"/>
      <sheetData sheetId="111"/>
      <sheetData sheetId="112"/>
      <sheetData sheetId="113"/>
      <sheetData sheetId="114"/>
      <sheetData sheetId="115"/>
      <sheetData sheetId="116"/>
      <sheetData sheetId="117"/>
      <sheetData sheetId="118"/>
      <sheetData sheetId="119"/>
      <sheetData sheetId="120"/>
      <sheetData sheetId="121"/>
      <sheetData sheetId="122"/>
      <sheetData sheetId="123"/>
      <sheetData sheetId="124"/>
      <sheetData sheetId="125"/>
      <sheetData sheetId="126"/>
      <sheetData sheetId="127"/>
      <sheetData sheetId="128"/>
      <sheetData sheetId="129"/>
      <sheetData sheetId="130"/>
      <sheetData sheetId="131"/>
      <sheetData sheetId="132"/>
      <sheetData sheetId="133"/>
      <sheetData sheetId="134"/>
      <sheetData sheetId="135"/>
      <sheetData sheetId="136"/>
      <sheetData sheetId="137"/>
      <sheetData sheetId="138"/>
      <sheetData sheetId="139"/>
      <sheetData sheetId="140"/>
      <sheetData sheetId="141"/>
      <sheetData sheetId="142"/>
      <sheetData sheetId="143"/>
      <sheetData sheetId="144"/>
      <sheetData sheetId="145"/>
      <sheetData sheetId="146"/>
      <sheetData sheetId="147"/>
      <sheetData sheetId="148"/>
      <sheetData sheetId="149" refreshError="1"/>
      <sheetData sheetId="150" refreshError="1"/>
      <sheetData sheetId="151" refreshError="1"/>
      <sheetData sheetId="152" refreshError="1"/>
      <sheetData sheetId="153" refreshError="1"/>
      <sheetData sheetId="154" refreshError="1"/>
      <sheetData sheetId="155" refreshError="1"/>
      <sheetData sheetId="156" refreshError="1"/>
      <sheetData sheetId="157" refreshError="1"/>
      <sheetData sheetId="158" refreshError="1"/>
      <sheetData sheetId="159" refreshError="1"/>
      <sheetData sheetId="160" refreshError="1"/>
      <sheetData sheetId="161" refreshError="1"/>
      <sheetData sheetId="162" refreshError="1"/>
      <sheetData sheetId="163" refreshError="1"/>
      <sheetData sheetId="164" refreshError="1"/>
      <sheetData sheetId="165" refreshError="1"/>
      <sheetData sheetId="166" refreshError="1"/>
      <sheetData sheetId="167" refreshError="1"/>
      <sheetData sheetId="168" refreshError="1"/>
      <sheetData sheetId="169" refreshError="1"/>
      <sheetData sheetId="170" refreshError="1"/>
      <sheetData sheetId="171" refreshError="1"/>
      <sheetData sheetId="172" refreshError="1"/>
      <sheetData sheetId="173" refreshError="1"/>
      <sheetData sheetId="174" refreshError="1"/>
      <sheetData sheetId="175" refreshError="1"/>
      <sheetData sheetId="176" refreshError="1"/>
      <sheetData sheetId="177" refreshError="1"/>
      <sheetData sheetId="178" refreshError="1"/>
      <sheetData sheetId="179" refreshError="1"/>
      <sheetData sheetId="180" refreshError="1"/>
      <sheetData sheetId="181" refreshError="1"/>
      <sheetData sheetId="182" refreshError="1"/>
      <sheetData sheetId="183" refreshError="1"/>
      <sheetData sheetId="184" refreshError="1"/>
      <sheetData sheetId="185" refreshError="1"/>
      <sheetData sheetId="186" refreshError="1"/>
      <sheetData sheetId="187" refreshError="1"/>
      <sheetData sheetId="188" refreshError="1"/>
      <sheetData sheetId="189" refreshError="1"/>
      <sheetData sheetId="190" refreshError="1"/>
      <sheetData sheetId="191" refreshError="1"/>
      <sheetData sheetId="192" refreshError="1"/>
      <sheetData sheetId="193" refreshError="1"/>
      <sheetData sheetId="194" refreshError="1"/>
      <sheetData sheetId="195" refreshError="1"/>
      <sheetData sheetId="196" refreshError="1"/>
      <sheetData sheetId="197" refreshError="1"/>
      <sheetData sheetId="198" refreshError="1"/>
      <sheetData sheetId="199" refreshError="1"/>
      <sheetData sheetId="200" refreshError="1"/>
      <sheetData sheetId="201" refreshError="1"/>
      <sheetData sheetId="202" refreshError="1"/>
      <sheetData sheetId="203" refreshError="1"/>
      <sheetData sheetId="204" refreshError="1"/>
      <sheetData sheetId="205" refreshError="1"/>
      <sheetData sheetId="206" refreshError="1"/>
      <sheetData sheetId="207" refreshError="1"/>
      <sheetData sheetId="208" refreshError="1"/>
      <sheetData sheetId="209" refreshError="1"/>
      <sheetData sheetId="210" refreshError="1"/>
      <sheetData sheetId="211" refreshError="1"/>
      <sheetData sheetId="212" refreshError="1"/>
      <sheetData sheetId="213" refreshError="1"/>
      <sheetData sheetId="214" refreshError="1"/>
      <sheetData sheetId="215" refreshError="1"/>
      <sheetData sheetId="216" refreshError="1"/>
      <sheetData sheetId="217" refreshError="1"/>
      <sheetData sheetId="218" refreshError="1"/>
      <sheetData sheetId="219" refreshError="1"/>
      <sheetData sheetId="220" refreshError="1"/>
      <sheetData sheetId="221" refreshError="1"/>
      <sheetData sheetId="222" refreshError="1"/>
      <sheetData sheetId="223" refreshError="1"/>
      <sheetData sheetId="224" refreshError="1"/>
      <sheetData sheetId="225" refreshError="1"/>
      <sheetData sheetId="226" refreshError="1"/>
      <sheetData sheetId="227" refreshError="1"/>
      <sheetData sheetId="228" refreshError="1"/>
      <sheetData sheetId="229" refreshError="1"/>
      <sheetData sheetId="230" refreshError="1"/>
      <sheetData sheetId="231" refreshError="1"/>
      <sheetData sheetId="232" refreshError="1"/>
      <sheetData sheetId="233" refreshError="1"/>
      <sheetData sheetId="234" refreshError="1"/>
      <sheetData sheetId="235" refreshError="1"/>
      <sheetData sheetId="236" refreshError="1"/>
      <sheetData sheetId="237" refreshError="1"/>
      <sheetData sheetId="238" refreshError="1"/>
      <sheetData sheetId="239" refreshError="1"/>
      <sheetData sheetId="240" refreshError="1"/>
      <sheetData sheetId="241" refreshError="1"/>
      <sheetData sheetId="242" refreshError="1"/>
      <sheetData sheetId="243" refreshError="1"/>
      <sheetData sheetId="244" refreshError="1"/>
      <sheetData sheetId="245" refreshError="1"/>
      <sheetData sheetId="246" refreshError="1"/>
      <sheetData sheetId="247" refreshError="1"/>
      <sheetData sheetId="248" refreshError="1"/>
      <sheetData sheetId="249"/>
      <sheetData sheetId="250">
        <row r="21">
          <cell r="O21">
            <v>0</v>
          </cell>
        </row>
        <row r="28">
          <cell r="J28">
            <v>0</v>
          </cell>
        </row>
        <row r="29">
          <cell r="J29">
            <v>0</v>
          </cell>
        </row>
        <row r="30">
          <cell r="J30">
            <v>0</v>
          </cell>
        </row>
        <row r="31">
          <cell r="J31">
            <v>0</v>
          </cell>
        </row>
        <row r="32">
          <cell r="J32">
            <v>0</v>
          </cell>
        </row>
        <row r="33">
          <cell r="J33">
            <v>0</v>
          </cell>
        </row>
        <row r="34">
          <cell r="J34">
            <v>0</v>
          </cell>
        </row>
        <row r="35">
          <cell r="J35">
            <v>0</v>
          </cell>
        </row>
        <row r="36">
          <cell r="J36">
            <v>0</v>
          </cell>
        </row>
        <row r="37">
          <cell r="J37">
            <v>0</v>
          </cell>
        </row>
        <row r="38">
          <cell r="J38">
            <v>0</v>
          </cell>
        </row>
        <row r="39">
          <cell r="J39">
            <v>0</v>
          </cell>
        </row>
        <row r="40">
          <cell r="J40">
            <v>0</v>
          </cell>
        </row>
        <row r="41">
          <cell r="J41">
            <v>0</v>
          </cell>
        </row>
        <row r="42">
          <cell r="J42">
            <v>0</v>
          </cell>
        </row>
        <row r="43">
          <cell r="J43">
            <v>0</v>
          </cell>
        </row>
        <row r="44">
          <cell r="J44">
            <v>0</v>
          </cell>
        </row>
        <row r="45">
          <cell r="J45">
            <v>0</v>
          </cell>
        </row>
        <row r="46">
          <cell r="J46">
            <v>0</v>
          </cell>
        </row>
        <row r="47">
          <cell r="J47">
            <v>0</v>
          </cell>
        </row>
        <row r="48">
          <cell r="J48">
            <v>0</v>
          </cell>
        </row>
        <row r="49">
          <cell r="J49">
            <v>0</v>
          </cell>
        </row>
        <row r="50">
          <cell r="J50">
            <v>0</v>
          </cell>
        </row>
        <row r="51">
          <cell r="J51">
            <v>0</v>
          </cell>
        </row>
      </sheetData>
    </sheetDataSet>
  </externalBook>
</externalLink>
</file>

<file path=xl/theme/theme1.xml><?xml version="1.0" encoding="utf-8"?>
<a:theme xmlns:a="http://schemas.openxmlformats.org/drawingml/2006/main" name="Thème Offic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2.xml.rels><?xml version="1.0" encoding="UTF-8" standalone="yes"?>
<Relationships xmlns="http://schemas.openxmlformats.org/package/2006/relationships"><Relationship Id="rId2" Type="http://schemas.openxmlformats.org/officeDocument/2006/relationships/drawing" Target="../drawings/drawing2.xml"/><Relationship Id="rId1" Type="http://schemas.openxmlformats.org/officeDocument/2006/relationships/printerSettings" Target="../printerSettings/printerSettings1.bin"/></Relationships>
</file>

<file path=xl/worksheets/_rels/sheet3.xml.rels><?xml version="1.0" encoding="UTF-8" standalone="yes"?>
<Relationships xmlns="http://schemas.openxmlformats.org/package/2006/relationships"><Relationship Id="rId2" Type="http://schemas.openxmlformats.org/officeDocument/2006/relationships/drawing" Target="../drawings/drawing3.xml"/><Relationship Id="rId1" Type="http://schemas.openxmlformats.org/officeDocument/2006/relationships/printerSettings" Target="../printerSettings/printerSettings2.bin"/></Relationships>
</file>

<file path=xl/worksheets/_rels/sheet4.xml.rels><?xml version="1.0" encoding="UTF-8" standalone="yes"?>
<Relationships xmlns="http://schemas.openxmlformats.org/package/2006/relationships"><Relationship Id="rId2" Type="http://schemas.openxmlformats.org/officeDocument/2006/relationships/drawing" Target="../drawings/drawing4.xml"/><Relationship Id="rId1" Type="http://schemas.openxmlformats.org/officeDocument/2006/relationships/printerSettings" Target="../printerSettings/printerSettings3.bin"/></Relationships>
</file>

<file path=xl/worksheets/_rels/sheet5.xml.rels><?xml version="1.0" encoding="UTF-8" standalone="yes"?>
<Relationships xmlns="http://schemas.openxmlformats.org/package/2006/relationships"><Relationship Id="rId2" Type="http://schemas.openxmlformats.org/officeDocument/2006/relationships/drawing" Target="../drawings/drawing5.xml"/><Relationship Id="rId1" Type="http://schemas.openxmlformats.org/officeDocument/2006/relationships/printerSettings" Target="../printerSettings/printerSettings4.bin"/></Relationships>
</file>

<file path=xl/worksheets/_rels/sheet6.xml.rels><?xml version="1.0" encoding="UTF-8" standalone="yes"?>
<Relationships xmlns="http://schemas.openxmlformats.org/package/2006/relationships"><Relationship Id="rId2" Type="http://schemas.openxmlformats.org/officeDocument/2006/relationships/drawing" Target="../drawings/drawing6.xml"/><Relationship Id="rId1" Type="http://schemas.openxmlformats.org/officeDocument/2006/relationships/printerSettings" Target="../printerSettings/printerSettings5.bin"/></Relationships>
</file>

<file path=xl/worksheets/_rels/sheet7.xml.rels><?xml version="1.0" encoding="UTF-8" standalone="yes"?>
<Relationships xmlns="http://schemas.openxmlformats.org/package/2006/relationships"><Relationship Id="rId2" Type="http://schemas.openxmlformats.org/officeDocument/2006/relationships/drawing" Target="../drawings/drawing7.xml"/><Relationship Id="rId1" Type="http://schemas.openxmlformats.org/officeDocument/2006/relationships/printerSettings" Target="../printerSettings/printerSettings6.bin"/></Relationships>
</file>

<file path=xl/worksheets/_rels/sheet8.xml.rels><?xml version="1.0" encoding="UTF-8" standalone="yes"?>
<Relationships xmlns="http://schemas.openxmlformats.org/package/2006/relationships"><Relationship Id="rId2" Type="http://schemas.openxmlformats.org/officeDocument/2006/relationships/drawing" Target="../drawings/drawing8.xml"/><Relationship Id="rId1" Type="http://schemas.openxmlformats.org/officeDocument/2006/relationships/printerSettings" Target="../printerSettings/printerSettings7.bin"/></Relationships>
</file>

<file path=xl/worksheets/_rels/sheet9.xml.rels><?xml version="1.0" encoding="UTF-8" standalone="yes"?>
<Relationships xmlns="http://schemas.openxmlformats.org/package/2006/relationships"><Relationship Id="rId2" Type="http://schemas.openxmlformats.org/officeDocument/2006/relationships/drawing" Target="../drawings/drawing9.xml"/><Relationship Id="rId1" Type="http://schemas.openxmlformats.org/officeDocument/2006/relationships/printerSettings" Target="../printerSettings/printerSettings8.bin"/></Relationships>
</file>

<file path=xl/worksheets/_rels/sheet10.xml.rels><?xml version="1.0" encoding="UTF-8" standalone="yes"?>
<Relationships xmlns="http://schemas.openxmlformats.org/package/2006/relationships"><Relationship Id="rId2" Type="http://schemas.openxmlformats.org/officeDocument/2006/relationships/drawing" Target="../drawings/drawing10.xml"/><Relationship Id="rId1" Type="http://schemas.openxmlformats.org/officeDocument/2006/relationships/printerSettings" Target="../printerSettings/printerSettings9.bin"/></Relationships>
</file>

<file path=xl/worksheets/_rels/sheet11.xml.rels><?xml version="1.0" encoding="UTF-8" standalone="yes"?>
<Relationships xmlns="http://schemas.openxmlformats.org/package/2006/relationships"><Relationship Id="rId2" Type="http://schemas.openxmlformats.org/officeDocument/2006/relationships/drawing" Target="../drawings/drawing11.xml"/><Relationship Id="rId1" Type="http://schemas.openxmlformats.org/officeDocument/2006/relationships/printerSettings" Target="../printerSettings/printerSettings10.bin"/></Relationships>
</file>

<file path=xl/worksheets/_rels/sheet12.xml.rels><?xml version="1.0" encoding="UTF-8" standalone="yes"?>
<Relationships xmlns="http://schemas.openxmlformats.org/package/2006/relationships"><Relationship Id="rId2" Type="http://schemas.openxmlformats.org/officeDocument/2006/relationships/drawing" Target="../drawings/drawing12.xml"/><Relationship Id="rId1" Type="http://schemas.openxmlformats.org/officeDocument/2006/relationships/printerSettings" Target="../printerSettings/printerSettings11.bin"/></Relationships>
</file>

<file path=xl/worksheets/_rels/sheet13.xml.rels><?xml version="1.0" encoding="UTF-8" standalone="yes"?>
<Relationships xmlns="http://schemas.openxmlformats.org/package/2006/relationships"><Relationship Id="rId2" Type="http://schemas.openxmlformats.org/officeDocument/2006/relationships/drawing" Target="../drawings/drawing13.xml"/><Relationship Id="rId1" Type="http://schemas.openxmlformats.org/officeDocument/2006/relationships/printerSettings" Target="../printerSettings/printerSettings12.bin"/></Relationships>
</file>

<file path=xl/worksheets/_rels/sheet14.xml.rels><?xml version="1.0" encoding="UTF-8" standalone="yes"?>
<Relationships xmlns="http://schemas.openxmlformats.org/package/2006/relationships"><Relationship Id="rId2" Type="http://schemas.openxmlformats.org/officeDocument/2006/relationships/drawing" Target="../drawings/drawing14.xml"/><Relationship Id="rId1" Type="http://schemas.openxmlformats.org/officeDocument/2006/relationships/printerSettings" Target="../printerSettings/printerSettings13.bin"/></Relationships>
</file>

<file path=xl/worksheets/_rels/sheet15.xml.rels><?xml version="1.0" encoding="UTF-8" standalone="yes"?>
<Relationships xmlns="http://schemas.openxmlformats.org/package/2006/relationships"><Relationship Id="rId2" Type="http://schemas.openxmlformats.org/officeDocument/2006/relationships/drawing" Target="../drawings/drawing15.xml"/><Relationship Id="rId1" Type="http://schemas.openxmlformats.org/officeDocument/2006/relationships/printerSettings" Target="../printerSettings/printerSettings14.bin"/></Relationships>
</file>

<file path=xl/worksheets/_rels/sheet16.xml.rels><?xml version="1.0" encoding="UTF-8" standalone="yes"?>
<Relationships xmlns="http://schemas.openxmlformats.org/package/2006/relationships"><Relationship Id="rId2" Type="http://schemas.openxmlformats.org/officeDocument/2006/relationships/drawing" Target="../drawings/drawing16.xml"/><Relationship Id="rId1" Type="http://schemas.openxmlformats.org/officeDocument/2006/relationships/printerSettings" Target="../printerSettings/printerSettings15.bin"/></Relationships>
</file>

<file path=xl/worksheets/_rels/sheet17.xml.rels><?xml version="1.0" encoding="UTF-8" standalone="yes"?>
<Relationships xmlns="http://schemas.openxmlformats.org/package/2006/relationships"><Relationship Id="rId2" Type="http://schemas.openxmlformats.org/officeDocument/2006/relationships/drawing" Target="../drawings/drawing17.xml"/><Relationship Id="rId1" Type="http://schemas.openxmlformats.org/officeDocument/2006/relationships/printerSettings" Target="../printerSettings/printerSettings16.bin"/></Relationships>
</file>

<file path=xl/worksheets/_rels/sheet18.xml.rels><?xml version="1.0" encoding="UTF-8" standalone="yes"?>
<Relationships xmlns="http://schemas.openxmlformats.org/package/2006/relationships"><Relationship Id="rId2" Type="http://schemas.openxmlformats.org/officeDocument/2006/relationships/drawing" Target="../drawings/drawing18.xml"/><Relationship Id="rId1" Type="http://schemas.openxmlformats.org/officeDocument/2006/relationships/printerSettings" Target="../printerSettings/printerSettings17.bin"/></Relationships>
</file>

<file path=xl/worksheets/_rels/sheet19.xml.rels><?xml version="1.0" encoding="UTF-8" standalone="yes"?>
<Relationships xmlns="http://schemas.openxmlformats.org/package/2006/relationships"><Relationship Id="rId2" Type="http://schemas.openxmlformats.org/officeDocument/2006/relationships/drawing" Target="../drawings/drawing19.xml"/><Relationship Id="rId1" Type="http://schemas.openxmlformats.org/officeDocument/2006/relationships/printerSettings" Target="../printerSettings/printerSettings18.bin"/></Relationships>
</file>

<file path=xl/worksheets/_rels/sheet20.xml.rels><?xml version="1.0" encoding="UTF-8" standalone="yes"?>
<Relationships xmlns="http://schemas.openxmlformats.org/package/2006/relationships"><Relationship Id="rId2" Type="http://schemas.openxmlformats.org/officeDocument/2006/relationships/drawing" Target="../drawings/drawing20.xml"/><Relationship Id="rId1" Type="http://schemas.openxmlformats.org/officeDocument/2006/relationships/printerSettings" Target="../printerSettings/printerSettings19.bin"/></Relationships>
</file>

<file path=xl/worksheets/_rels/sheet21.xml.rels><?xml version="1.0" encoding="UTF-8" standalone="yes"?>
<Relationships xmlns="http://schemas.openxmlformats.org/package/2006/relationships"><Relationship Id="rId2" Type="http://schemas.openxmlformats.org/officeDocument/2006/relationships/drawing" Target="../drawings/drawing21.xml"/><Relationship Id="rId1" Type="http://schemas.openxmlformats.org/officeDocument/2006/relationships/printerSettings" Target="../printerSettings/printerSettings20.bin"/></Relationships>
</file>

<file path=xl/worksheets/_rels/sheet22.xml.rels><?xml version="1.0" encoding="UTF-8" standalone="yes"?>
<Relationships xmlns="http://schemas.openxmlformats.org/package/2006/relationships"><Relationship Id="rId2" Type="http://schemas.openxmlformats.org/officeDocument/2006/relationships/drawing" Target="../drawings/drawing22.xml"/><Relationship Id="rId1" Type="http://schemas.openxmlformats.org/officeDocument/2006/relationships/printerSettings" Target="../printerSettings/printerSettings21.bin"/></Relationships>
</file>

<file path=xl/worksheets/_rels/sheet23.xml.rels><?xml version="1.0" encoding="UTF-8" standalone="yes"?>
<Relationships xmlns="http://schemas.openxmlformats.org/package/2006/relationships"><Relationship Id="rId2" Type="http://schemas.openxmlformats.org/officeDocument/2006/relationships/drawing" Target="../drawings/drawing23.xml"/><Relationship Id="rId1" Type="http://schemas.openxmlformats.org/officeDocument/2006/relationships/printerSettings" Target="../printerSettings/printerSettings22.bin"/></Relationships>
</file>

<file path=xl/worksheets/_rels/sheet24.xml.rels><?xml version="1.0" encoding="UTF-8" standalone="yes"?>
<Relationships xmlns="http://schemas.openxmlformats.org/package/2006/relationships"><Relationship Id="rId2" Type="http://schemas.openxmlformats.org/officeDocument/2006/relationships/drawing" Target="../drawings/drawing24.xml"/><Relationship Id="rId1" Type="http://schemas.openxmlformats.org/officeDocument/2006/relationships/printerSettings" Target="../printerSettings/printerSettings23.bin"/></Relationships>
</file>

<file path=xl/worksheets/_rels/sheet25.xml.rels><?xml version="1.0" encoding="UTF-8" standalone="yes"?>
<Relationships xmlns="http://schemas.openxmlformats.org/package/2006/relationships"><Relationship Id="rId2" Type="http://schemas.openxmlformats.org/officeDocument/2006/relationships/drawing" Target="../drawings/drawing25.xml"/><Relationship Id="rId1" Type="http://schemas.openxmlformats.org/officeDocument/2006/relationships/printerSettings" Target="../printerSettings/printerSettings24.bin"/></Relationships>
</file>

<file path=xl/worksheets/_rels/sheet26.xml.rels><?xml version="1.0" encoding="UTF-8" standalone="yes"?>
<Relationships xmlns="http://schemas.openxmlformats.org/package/2006/relationships"><Relationship Id="rId2" Type="http://schemas.openxmlformats.org/officeDocument/2006/relationships/drawing" Target="../drawings/drawing26.xml"/><Relationship Id="rId1" Type="http://schemas.openxmlformats.org/officeDocument/2006/relationships/printerSettings" Target="../printerSettings/printerSettings25.bin"/></Relationships>
</file>

<file path=xl/worksheets/_rels/sheet27.xml.rels><?xml version="1.0" encoding="UTF-8" standalone="yes"?>
<Relationships xmlns="http://schemas.openxmlformats.org/package/2006/relationships"><Relationship Id="rId2" Type="http://schemas.openxmlformats.org/officeDocument/2006/relationships/drawing" Target="../drawings/drawing27.xml"/><Relationship Id="rId1" Type="http://schemas.openxmlformats.org/officeDocument/2006/relationships/printerSettings" Target="../printerSettings/printerSettings26.bin"/></Relationships>
</file>

<file path=xl/worksheets/_rels/sheet28.xml.rels><?xml version="1.0" encoding="UTF-8" standalone="yes"?>
<Relationships xmlns="http://schemas.openxmlformats.org/package/2006/relationships"><Relationship Id="rId2" Type="http://schemas.openxmlformats.org/officeDocument/2006/relationships/drawing" Target="../drawings/drawing28.xml"/><Relationship Id="rId1" Type="http://schemas.openxmlformats.org/officeDocument/2006/relationships/printerSettings" Target="../printerSettings/printerSettings27.bin"/></Relationships>
</file>

<file path=xl/worksheets/_rels/sheet29.xml.rels><?xml version="1.0" encoding="UTF-8" standalone="yes"?>
<Relationships xmlns="http://schemas.openxmlformats.org/package/2006/relationships"><Relationship Id="rId2" Type="http://schemas.openxmlformats.org/officeDocument/2006/relationships/drawing" Target="../drawings/drawing29.xml"/><Relationship Id="rId1" Type="http://schemas.openxmlformats.org/officeDocument/2006/relationships/printerSettings" Target="../printerSettings/printerSettings28.bin"/></Relationships>
</file>

<file path=xl/worksheets/_rels/sheet30.xml.rels><?xml version="1.0" encoding="UTF-8" standalone="yes"?>
<Relationships xmlns="http://schemas.openxmlformats.org/package/2006/relationships"><Relationship Id="rId2" Type="http://schemas.openxmlformats.org/officeDocument/2006/relationships/drawing" Target="../drawings/drawing30.xml"/><Relationship Id="rId1" Type="http://schemas.openxmlformats.org/officeDocument/2006/relationships/printerSettings" Target="../printerSettings/printerSettings29.bin"/></Relationships>
</file>

<file path=xl/worksheets/_rels/sheet31.xml.rels><?xml version="1.0" encoding="UTF-8" standalone="yes"?>
<Relationships xmlns="http://schemas.openxmlformats.org/package/2006/relationships"><Relationship Id="rId2" Type="http://schemas.openxmlformats.org/officeDocument/2006/relationships/drawing" Target="../drawings/drawing31.xml"/><Relationship Id="rId1" Type="http://schemas.openxmlformats.org/officeDocument/2006/relationships/printerSettings" Target="../printerSettings/printerSettings30.bin"/></Relationships>
</file>

<file path=xl/worksheets/_rels/sheet32.xml.rels><?xml version="1.0" encoding="UTF-8" standalone="yes"?>
<Relationships xmlns="http://schemas.openxmlformats.org/package/2006/relationships"><Relationship Id="rId2" Type="http://schemas.openxmlformats.org/officeDocument/2006/relationships/drawing" Target="../drawings/drawing32.xml"/><Relationship Id="rId1" Type="http://schemas.openxmlformats.org/officeDocument/2006/relationships/printerSettings" Target="../printerSettings/printerSettings31.bin"/></Relationships>
</file>

<file path=xl/worksheets/_rels/sheet33.xml.rels><?xml version="1.0" encoding="UTF-8" standalone="yes"?>
<Relationships xmlns="http://schemas.openxmlformats.org/package/2006/relationships"><Relationship Id="rId2" Type="http://schemas.openxmlformats.org/officeDocument/2006/relationships/drawing" Target="../drawings/drawing33.xml"/><Relationship Id="rId1" Type="http://schemas.openxmlformats.org/officeDocument/2006/relationships/printerSettings" Target="../printerSettings/printerSettings32.bin"/></Relationships>
</file>

<file path=xl/worksheets/_rels/sheet34.xml.rels><?xml version="1.0" encoding="UTF-8" standalone="yes"?>
<Relationships xmlns="http://schemas.openxmlformats.org/package/2006/relationships"><Relationship Id="rId2" Type="http://schemas.openxmlformats.org/officeDocument/2006/relationships/drawing" Target="../drawings/drawing34.xml"/><Relationship Id="rId1" Type="http://schemas.openxmlformats.org/officeDocument/2006/relationships/printerSettings" Target="../printerSettings/printerSettings33.bin"/></Relationships>
</file>

<file path=xl/worksheets/_rels/sheet35.xml.rels><?xml version="1.0" encoding="UTF-8" standalone="yes"?>
<Relationships xmlns="http://schemas.openxmlformats.org/package/2006/relationships"><Relationship Id="rId2" Type="http://schemas.openxmlformats.org/officeDocument/2006/relationships/drawing" Target="../drawings/drawing35.xml"/><Relationship Id="rId1" Type="http://schemas.openxmlformats.org/officeDocument/2006/relationships/printerSettings" Target="../printerSettings/printerSettings34.bin"/></Relationships>
</file>

<file path=xl/worksheets/_rels/sheet36.xml.rels><?xml version="1.0" encoding="UTF-8" standalone="yes"?>
<Relationships xmlns="http://schemas.openxmlformats.org/package/2006/relationships"><Relationship Id="rId2" Type="http://schemas.openxmlformats.org/officeDocument/2006/relationships/drawing" Target="../drawings/drawing36.xml"/><Relationship Id="rId1" Type="http://schemas.openxmlformats.org/officeDocument/2006/relationships/printerSettings" Target="../printerSettings/printerSettings35.bin"/></Relationships>
</file>

<file path=xl/worksheets/_rels/sheet37.xml.rels><?xml version="1.0" encoding="UTF-8" standalone="yes"?>
<Relationships xmlns="http://schemas.openxmlformats.org/package/2006/relationships"><Relationship Id="rId2" Type="http://schemas.openxmlformats.org/officeDocument/2006/relationships/drawing" Target="../drawings/drawing37.xml"/><Relationship Id="rId1" Type="http://schemas.openxmlformats.org/officeDocument/2006/relationships/printerSettings" Target="../printerSettings/printerSettings36.bin"/></Relationships>
</file>

<file path=xl/worksheets/_rels/sheet38.xml.rels><?xml version="1.0" encoding="UTF-8" standalone="yes"?>
<Relationships xmlns="http://schemas.openxmlformats.org/package/2006/relationships"><Relationship Id="rId2" Type="http://schemas.openxmlformats.org/officeDocument/2006/relationships/drawing" Target="../drawings/drawing38.xml"/><Relationship Id="rId1" Type="http://schemas.openxmlformats.org/officeDocument/2006/relationships/printerSettings" Target="../printerSettings/printerSettings37.bin"/></Relationships>
</file>

<file path=xl/worksheets/_rels/sheet39.xml.rels><?xml version="1.0" encoding="UTF-8" standalone="yes"?>
<Relationships xmlns="http://schemas.openxmlformats.org/package/2006/relationships"><Relationship Id="rId2" Type="http://schemas.openxmlformats.org/officeDocument/2006/relationships/drawing" Target="../drawings/drawing39.xml"/><Relationship Id="rId1" Type="http://schemas.openxmlformats.org/officeDocument/2006/relationships/printerSettings" Target="../printerSettings/printerSettings38.bin"/></Relationships>
</file>

<file path=xl/worksheets/_rels/sheet40.xml.rels><?xml version="1.0" encoding="UTF-8" standalone="yes"?>
<Relationships xmlns="http://schemas.openxmlformats.org/package/2006/relationships"><Relationship Id="rId2" Type="http://schemas.openxmlformats.org/officeDocument/2006/relationships/drawing" Target="../drawings/drawing40.xml"/><Relationship Id="rId1" Type="http://schemas.openxmlformats.org/officeDocument/2006/relationships/printerSettings" Target="../printerSettings/printerSettings39.bin"/></Relationships>
</file>

<file path=xl/worksheets/_rels/sheet41.xml.rels><?xml version="1.0" encoding="UTF-8" standalone="yes"?>
<Relationships xmlns="http://schemas.openxmlformats.org/package/2006/relationships"><Relationship Id="rId2" Type="http://schemas.openxmlformats.org/officeDocument/2006/relationships/drawing" Target="../drawings/drawing41.xml"/><Relationship Id="rId1" Type="http://schemas.openxmlformats.org/officeDocument/2006/relationships/printerSettings" Target="../printerSettings/printerSettings40.bin"/></Relationships>
</file>

<file path=xl/worksheets/_rels/sheet42.xml.rels><?xml version="1.0" encoding="UTF-8" standalone="yes"?>
<Relationships xmlns="http://schemas.openxmlformats.org/package/2006/relationships"><Relationship Id="rId2" Type="http://schemas.openxmlformats.org/officeDocument/2006/relationships/drawing" Target="../drawings/drawing42.xml"/><Relationship Id="rId1" Type="http://schemas.openxmlformats.org/officeDocument/2006/relationships/printerSettings" Target="../printerSettings/printerSettings41.bin"/></Relationships>
</file>

<file path=xl/worksheets/_rels/sheet43.xml.rels><?xml version="1.0" encoding="UTF-8" standalone="yes"?>
<Relationships xmlns="http://schemas.openxmlformats.org/package/2006/relationships"><Relationship Id="rId2" Type="http://schemas.openxmlformats.org/officeDocument/2006/relationships/drawing" Target="../drawings/drawing43.xml"/><Relationship Id="rId1" Type="http://schemas.openxmlformats.org/officeDocument/2006/relationships/printerSettings" Target="../printerSettings/printerSettings42.bin"/></Relationships>
</file>

<file path=xl/worksheets/_rels/sheet44.xml.rels><?xml version="1.0" encoding="UTF-8" standalone="yes"?>
<Relationships xmlns="http://schemas.openxmlformats.org/package/2006/relationships"><Relationship Id="rId2" Type="http://schemas.openxmlformats.org/officeDocument/2006/relationships/drawing" Target="../drawings/drawing44.xml"/><Relationship Id="rId1" Type="http://schemas.openxmlformats.org/officeDocument/2006/relationships/printerSettings" Target="../printerSettings/printerSettings43.bin"/></Relationships>
</file>

<file path=xl/worksheets/_rels/sheet45.xml.rels><?xml version="1.0" encoding="UTF-8" standalone="yes"?>
<Relationships xmlns="http://schemas.openxmlformats.org/package/2006/relationships"><Relationship Id="rId2" Type="http://schemas.openxmlformats.org/officeDocument/2006/relationships/drawing" Target="../drawings/drawing45.xml"/><Relationship Id="rId1" Type="http://schemas.openxmlformats.org/officeDocument/2006/relationships/printerSettings" Target="../printerSettings/printerSettings44.bin"/></Relationships>
</file>

<file path=xl/worksheets/_rels/sheet46.xml.rels><?xml version="1.0" encoding="UTF-8" standalone="yes"?>
<Relationships xmlns="http://schemas.openxmlformats.org/package/2006/relationships"><Relationship Id="rId2" Type="http://schemas.openxmlformats.org/officeDocument/2006/relationships/drawing" Target="../drawings/drawing46.xml"/><Relationship Id="rId1" Type="http://schemas.openxmlformats.org/officeDocument/2006/relationships/printerSettings" Target="../printerSettings/printerSettings45.bin"/></Relationships>
</file>

<file path=xl/worksheets/_rels/sheet47.xml.rels><?xml version="1.0" encoding="UTF-8" standalone="yes"?>
<Relationships xmlns="http://schemas.openxmlformats.org/package/2006/relationships"><Relationship Id="rId2" Type="http://schemas.openxmlformats.org/officeDocument/2006/relationships/drawing" Target="../drawings/drawing47.xml"/><Relationship Id="rId1" Type="http://schemas.openxmlformats.org/officeDocument/2006/relationships/printerSettings" Target="../printerSettings/printerSettings46.bin"/></Relationships>
</file>

<file path=xl/worksheets/_rels/sheet48.xml.rels><?xml version="1.0" encoding="UTF-8" standalone="yes"?>
<Relationships xmlns="http://schemas.openxmlformats.org/package/2006/relationships"><Relationship Id="rId2" Type="http://schemas.openxmlformats.org/officeDocument/2006/relationships/drawing" Target="../drawings/drawing48.xml"/><Relationship Id="rId1" Type="http://schemas.openxmlformats.org/officeDocument/2006/relationships/printerSettings" Target="../printerSettings/printerSettings47.bin"/></Relationships>
</file>

<file path=xl/worksheets/_rels/sheet49.xml.rels><?xml version="1.0" encoding="UTF-8" standalone="yes"?>
<Relationships xmlns="http://schemas.openxmlformats.org/package/2006/relationships"><Relationship Id="rId2" Type="http://schemas.openxmlformats.org/officeDocument/2006/relationships/drawing" Target="../drawings/drawing49.xml"/><Relationship Id="rId1" Type="http://schemas.openxmlformats.org/officeDocument/2006/relationships/printerSettings" Target="../printerSettings/printerSettings48.bin"/></Relationships>
</file>

<file path=xl/worksheets/_rels/sheet50.xml.rels><?xml version="1.0" encoding="UTF-8" standalone="yes"?>
<Relationships xmlns="http://schemas.openxmlformats.org/package/2006/relationships"><Relationship Id="rId2" Type="http://schemas.openxmlformats.org/officeDocument/2006/relationships/drawing" Target="../drawings/drawing50.xml"/><Relationship Id="rId1" Type="http://schemas.openxmlformats.org/officeDocument/2006/relationships/printerSettings" Target="../printerSettings/printerSettings49.bin"/></Relationships>
</file>

<file path=xl/worksheets/_rels/sheet51.xml.rels><?xml version="1.0" encoding="UTF-8" standalone="yes"?>
<Relationships xmlns="http://schemas.openxmlformats.org/package/2006/relationships"><Relationship Id="rId2" Type="http://schemas.openxmlformats.org/officeDocument/2006/relationships/drawing" Target="../drawings/drawing51.xml"/><Relationship Id="rId1" Type="http://schemas.openxmlformats.org/officeDocument/2006/relationships/printerSettings" Target="../printerSettings/printerSettings50.bin"/></Relationships>
</file>

<file path=xl/worksheets/_rels/sheet52.xml.rels><?xml version="1.0" encoding="UTF-8" standalone="yes"?>
<Relationships xmlns="http://schemas.openxmlformats.org/package/2006/relationships"><Relationship Id="rId2" Type="http://schemas.openxmlformats.org/officeDocument/2006/relationships/drawing" Target="../drawings/drawing52.xml"/><Relationship Id="rId1" Type="http://schemas.openxmlformats.org/officeDocument/2006/relationships/printerSettings" Target="../printerSettings/printerSettings51.bin"/></Relationships>
</file>

<file path=xl/worksheets/_rels/sheet53.xml.rels><?xml version="1.0" encoding="UTF-8" standalone="yes"?>
<Relationships xmlns="http://schemas.openxmlformats.org/package/2006/relationships"><Relationship Id="rId2" Type="http://schemas.openxmlformats.org/officeDocument/2006/relationships/drawing" Target="../drawings/drawing53.xml"/><Relationship Id="rId1" Type="http://schemas.openxmlformats.org/officeDocument/2006/relationships/printerSettings" Target="../printerSettings/printerSettings52.bin"/></Relationships>
</file>

<file path=xl/worksheets/_rels/sheet54.xml.rels><?xml version="1.0" encoding="UTF-8" standalone="yes"?>
<Relationships xmlns="http://schemas.openxmlformats.org/package/2006/relationships"><Relationship Id="rId2" Type="http://schemas.openxmlformats.org/officeDocument/2006/relationships/drawing" Target="../drawings/drawing54.xml"/><Relationship Id="rId1" Type="http://schemas.openxmlformats.org/officeDocument/2006/relationships/printerSettings" Target="../printerSettings/printerSettings53.bin"/></Relationships>
</file>

<file path=xl/worksheets/_rels/sheet55.xml.rels><?xml version="1.0" encoding="UTF-8" standalone="yes"?>
<Relationships xmlns="http://schemas.openxmlformats.org/package/2006/relationships"><Relationship Id="rId2" Type="http://schemas.openxmlformats.org/officeDocument/2006/relationships/drawing" Target="../drawings/drawing55.xml"/><Relationship Id="rId1" Type="http://schemas.openxmlformats.org/officeDocument/2006/relationships/printerSettings" Target="../printerSettings/printerSettings54.bin"/></Relationships>
</file>

<file path=xl/worksheets/_rels/sheet56.xml.rels><?xml version="1.0" encoding="UTF-8" standalone="yes"?>
<Relationships xmlns="http://schemas.openxmlformats.org/package/2006/relationships"><Relationship Id="rId2" Type="http://schemas.openxmlformats.org/officeDocument/2006/relationships/drawing" Target="../drawings/drawing56.xml"/><Relationship Id="rId1" Type="http://schemas.openxmlformats.org/officeDocument/2006/relationships/printerSettings" Target="../printerSettings/printerSettings55.bin"/></Relationships>
</file>

<file path=xl/worksheets/_rels/sheet57.xml.rels><?xml version="1.0" encoding="UTF-8" standalone="yes"?>
<Relationships xmlns="http://schemas.openxmlformats.org/package/2006/relationships"><Relationship Id="rId2" Type="http://schemas.openxmlformats.org/officeDocument/2006/relationships/drawing" Target="../drawings/drawing57.xml"/><Relationship Id="rId1" Type="http://schemas.openxmlformats.org/officeDocument/2006/relationships/printerSettings" Target="../printerSettings/printerSettings56.bin"/></Relationships>
</file>

<file path=xl/worksheets/_rels/sheet58.xml.rels><?xml version="1.0" encoding="UTF-8" standalone="yes"?>
<Relationships xmlns="http://schemas.openxmlformats.org/package/2006/relationships"><Relationship Id="rId2" Type="http://schemas.openxmlformats.org/officeDocument/2006/relationships/drawing" Target="../drawings/drawing58.xml"/><Relationship Id="rId1" Type="http://schemas.openxmlformats.org/officeDocument/2006/relationships/printerSettings" Target="../printerSettings/printerSettings57.bin"/></Relationships>
</file>

<file path=xl/worksheets/_rels/sheet59.xml.rels><?xml version="1.0" encoding="UTF-8" standalone="yes"?>
<Relationships xmlns="http://schemas.openxmlformats.org/package/2006/relationships"><Relationship Id="rId2" Type="http://schemas.openxmlformats.org/officeDocument/2006/relationships/drawing" Target="../drawings/drawing59.xml"/><Relationship Id="rId1" Type="http://schemas.openxmlformats.org/officeDocument/2006/relationships/printerSettings" Target="../printerSettings/printerSettings58.bin"/></Relationships>
</file>

<file path=xl/worksheets/_rels/sheet60.xml.rels><?xml version="1.0" encoding="UTF-8" standalone="yes"?>
<Relationships xmlns="http://schemas.openxmlformats.org/package/2006/relationships"><Relationship Id="rId2" Type="http://schemas.openxmlformats.org/officeDocument/2006/relationships/drawing" Target="../drawings/drawing60.xml"/><Relationship Id="rId1" Type="http://schemas.openxmlformats.org/officeDocument/2006/relationships/printerSettings" Target="../printerSettings/printerSettings59.bin"/></Relationships>
</file>

<file path=xl/worksheets/_rels/sheet61.xml.rels><?xml version="1.0" encoding="UTF-8" standalone="yes"?>
<Relationships xmlns="http://schemas.openxmlformats.org/package/2006/relationships"><Relationship Id="rId2" Type="http://schemas.openxmlformats.org/officeDocument/2006/relationships/drawing" Target="../drawings/drawing61.xml"/><Relationship Id="rId1" Type="http://schemas.openxmlformats.org/officeDocument/2006/relationships/printerSettings" Target="../printerSettings/printerSettings60.bin"/></Relationships>
</file>

<file path=xl/worksheets/_rels/sheet62.xml.rels><?xml version="1.0" encoding="UTF-8" standalone="yes"?>
<Relationships xmlns="http://schemas.openxmlformats.org/package/2006/relationships"><Relationship Id="rId2" Type="http://schemas.openxmlformats.org/officeDocument/2006/relationships/drawing" Target="../drawings/drawing62.xml"/><Relationship Id="rId1" Type="http://schemas.openxmlformats.org/officeDocument/2006/relationships/printerSettings" Target="../printerSettings/printerSettings61.bin"/></Relationships>
</file>

<file path=xl/worksheets/_rels/sheet63.xml.rels><?xml version="1.0" encoding="UTF-8" standalone="yes"?>
<Relationships xmlns="http://schemas.openxmlformats.org/package/2006/relationships"><Relationship Id="rId2" Type="http://schemas.openxmlformats.org/officeDocument/2006/relationships/drawing" Target="../drawings/drawing63.xml"/><Relationship Id="rId1" Type="http://schemas.openxmlformats.org/officeDocument/2006/relationships/printerSettings" Target="../printerSettings/printerSettings62.bin"/></Relationships>
</file>

<file path=xl/worksheets/_rels/sheet64.xml.rels><?xml version="1.0" encoding="UTF-8" standalone="yes"?>
<Relationships xmlns="http://schemas.openxmlformats.org/package/2006/relationships"><Relationship Id="rId2" Type="http://schemas.openxmlformats.org/officeDocument/2006/relationships/drawing" Target="../drawings/drawing64.xml"/><Relationship Id="rId1" Type="http://schemas.openxmlformats.org/officeDocument/2006/relationships/printerSettings" Target="../printerSettings/printerSettings63.bin"/></Relationships>
</file>

<file path=xl/worksheets/_rels/sheet65.xml.rels><?xml version="1.0" encoding="UTF-8" standalone="yes"?>
<Relationships xmlns="http://schemas.openxmlformats.org/package/2006/relationships"><Relationship Id="rId2" Type="http://schemas.openxmlformats.org/officeDocument/2006/relationships/drawing" Target="../drawings/drawing65.xml"/><Relationship Id="rId1" Type="http://schemas.openxmlformats.org/officeDocument/2006/relationships/printerSettings" Target="../printerSettings/printerSettings64.bin"/></Relationships>
</file>

<file path=xl/worksheets/_rels/sheet66.xml.rels><?xml version="1.0" encoding="UTF-8" standalone="yes"?>
<Relationships xmlns="http://schemas.openxmlformats.org/package/2006/relationships"><Relationship Id="rId2" Type="http://schemas.openxmlformats.org/officeDocument/2006/relationships/drawing" Target="../drawings/drawing66.xml"/><Relationship Id="rId1" Type="http://schemas.openxmlformats.org/officeDocument/2006/relationships/printerSettings" Target="../printerSettings/printerSettings65.bin"/></Relationships>
</file>

<file path=xl/worksheets/_rels/sheet67.xml.rels><?xml version="1.0" encoding="UTF-8" standalone="yes"?>
<Relationships xmlns="http://schemas.openxmlformats.org/package/2006/relationships"><Relationship Id="rId2" Type="http://schemas.openxmlformats.org/officeDocument/2006/relationships/drawing" Target="../drawings/drawing67.xml"/><Relationship Id="rId1" Type="http://schemas.openxmlformats.org/officeDocument/2006/relationships/printerSettings" Target="../printerSettings/printerSettings66.bin"/></Relationships>
</file>

<file path=xl/worksheets/_rels/sheet68.xml.rels><?xml version="1.0" encoding="UTF-8" standalone="yes"?>
<Relationships xmlns="http://schemas.openxmlformats.org/package/2006/relationships"><Relationship Id="rId2" Type="http://schemas.openxmlformats.org/officeDocument/2006/relationships/drawing" Target="../drawings/drawing68.xml"/><Relationship Id="rId1" Type="http://schemas.openxmlformats.org/officeDocument/2006/relationships/printerSettings" Target="../printerSettings/printerSettings67.bin"/></Relationships>
</file>

<file path=xl/worksheets/_rels/sheet69.xml.rels><?xml version="1.0" encoding="UTF-8" standalone="yes"?>
<Relationships xmlns="http://schemas.openxmlformats.org/package/2006/relationships"><Relationship Id="rId2" Type="http://schemas.openxmlformats.org/officeDocument/2006/relationships/drawing" Target="../drawings/drawing69.xml"/><Relationship Id="rId1" Type="http://schemas.openxmlformats.org/officeDocument/2006/relationships/printerSettings" Target="../printerSettings/printerSettings68.bin"/></Relationships>
</file>

<file path=xl/worksheets/_rels/sheet70.xml.rels><?xml version="1.0" encoding="UTF-8" standalone="yes"?>
<Relationships xmlns="http://schemas.openxmlformats.org/package/2006/relationships"><Relationship Id="rId2" Type="http://schemas.openxmlformats.org/officeDocument/2006/relationships/drawing" Target="../drawings/drawing70.xml"/><Relationship Id="rId1" Type="http://schemas.openxmlformats.org/officeDocument/2006/relationships/printerSettings" Target="../printerSettings/printerSettings69.bin"/></Relationships>
</file>

<file path=xl/worksheets/_rels/sheet71.xml.rels><?xml version="1.0" encoding="UTF-8" standalone="yes"?>
<Relationships xmlns="http://schemas.openxmlformats.org/package/2006/relationships"><Relationship Id="rId2" Type="http://schemas.openxmlformats.org/officeDocument/2006/relationships/drawing" Target="../drawings/drawing71.xml"/><Relationship Id="rId1" Type="http://schemas.openxmlformats.org/officeDocument/2006/relationships/printerSettings" Target="../printerSettings/printerSettings70.bin"/></Relationships>
</file>

<file path=xl/worksheets/_rels/sheet72.xml.rels><?xml version="1.0" encoding="UTF-8" standalone="yes"?>
<Relationships xmlns="http://schemas.openxmlformats.org/package/2006/relationships"><Relationship Id="rId2" Type="http://schemas.openxmlformats.org/officeDocument/2006/relationships/drawing" Target="../drawings/drawing72.xml"/><Relationship Id="rId1" Type="http://schemas.openxmlformats.org/officeDocument/2006/relationships/printerSettings" Target="../printerSettings/printerSettings71.bin"/></Relationships>
</file>

<file path=xl/worksheets/_rels/sheet73.xml.rels><?xml version="1.0" encoding="UTF-8" standalone="yes"?>
<Relationships xmlns="http://schemas.openxmlformats.org/package/2006/relationships"><Relationship Id="rId2" Type="http://schemas.openxmlformats.org/officeDocument/2006/relationships/drawing" Target="../drawings/drawing73.xml"/><Relationship Id="rId1" Type="http://schemas.openxmlformats.org/officeDocument/2006/relationships/printerSettings" Target="../printerSettings/printerSettings72.bin"/></Relationships>
</file>

<file path=xl/worksheets/_rels/sheet74.xml.rels><?xml version="1.0" encoding="UTF-8" standalone="yes"?>
<Relationships xmlns="http://schemas.openxmlformats.org/package/2006/relationships"><Relationship Id="rId2" Type="http://schemas.openxmlformats.org/officeDocument/2006/relationships/drawing" Target="../drawings/drawing74.xml"/><Relationship Id="rId1" Type="http://schemas.openxmlformats.org/officeDocument/2006/relationships/printerSettings" Target="../printerSettings/printerSettings73.bin"/></Relationships>
</file>

<file path=xl/worksheets/_rels/sheet75.xml.rels><?xml version="1.0" encoding="UTF-8" standalone="yes"?>
<Relationships xmlns="http://schemas.openxmlformats.org/package/2006/relationships"><Relationship Id="rId2" Type="http://schemas.openxmlformats.org/officeDocument/2006/relationships/drawing" Target="../drawings/drawing75.xml"/><Relationship Id="rId1" Type="http://schemas.openxmlformats.org/officeDocument/2006/relationships/printerSettings" Target="../printerSettings/printerSettings74.bin"/></Relationships>
</file>

<file path=xl/worksheets/_rels/sheet76.xml.rels><?xml version="1.0" encoding="UTF-8" standalone="yes"?>
<Relationships xmlns="http://schemas.openxmlformats.org/package/2006/relationships"><Relationship Id="rId2" Type="http://schemas.openxmlformats.org/officeDocument/2006/relationships/drawing" Target="../drawings/drawing76.xml"/><Relationship Id="rId1" Type="http://schemas.openxmlformats.org/officeDocument/2006/relationships/printerSettings" Target="../printerSettings/printerSettings75.bin"/></Relationships>
</file>

<file path=xl/worksheets/_rels/sheet77.xml.rels><?xml version="1.0" encoding="UTF-8" standalone="yes"?>
<Relationships xmlns="http://schemas.openxmlformats.org/package/2006/relationships"><Relationship Id="rId2" Type="http://schemas.openxmlformats.org/officeDocument/2006/relationships/drawing" Target="../drawings/drawing77.xml"/><Relationship Id="rId1" Type="http://schemas.openxmlformats.org/officeDocument/2006/relationships/printerSettings" Target="../printerSettings/printerSettings76.bin"/></Relationships>
</file>

<file path=xl/worksheets/_rels/sheet78.xml.rels><?xml version="1.0" encoding="UTF-8" standalone="yes"?>
<Relationships xmlns="http://schemas.openxmlformats.org/package/2006/relationships"><Relationship Id="rId2" Type="http://schemas.openxmlformats.org/officeDocument/2006/relationships/drawing" Target="../drawings/drawing78.xml"/><Relationship Id="rId1" Type="http://schemas.openxmlformats.org/officeDocument/2006/relationships/printerSettings" Target="../printerSettings/printerSettings77.bin"/></Relationships>
</file>

<file path=xl/worksheets/_rels/sheet79.xml.rels><?xml version="1.0" encoding="UTF-8" standalone="yes"?>
<Relationships xmlns="http://schemas.openxmlformats.org/package/2006/relationships"><Relationship Id="rId2" Type="http://schemas.openxmlformats.org/officeDocument/2006/relationships/drawing" Target="../drawings/drawing79.xml"/><Relationship Id="rId1" Type="http://schemas.openxmlformats.org/officeDocument/2006/relationships/printerSettings" Target="../printerSettings/printerSettings78.bin"/></Relationships>
</file>

<file path=xl/worksheets/_rels/sheet80.xml.rels><?xml version="1.0" encoding="UTF-8" standalone="yes"?>
<Relationships xmlns="http://schemas.openxmlformats.org/package/2006/relationships"><Relationship Id="rId2" Type="http://schemas.openxmlformats.org/officeDocument/2006/relationships/drawing" Target="../drawings/drawing80.xml"/><Relationship Id="rId1" Type="http://schemas.openxmlformats.org/officeDocument/2006/relationships/printerSettings" Target="../printerSettings/printerSettings79.bin"/></Relationships>
</file>

<file path=xl/worksheets/_rels/sheet81.xml.rels><?xml version="1.0" encoding="UTF-8" standalone="yes"?>
<Relationships xmlns="http://schemas.openxmlformats.org/package/2006/relationships"><Relationship Id="rId2" Type="http://schemas.openxmlformats.org/officeDocument/2006/relationships/drawing" Target="../drawings/drawing81.xml"/><Relationship Id="rId1" Type="http://schemas.openxmlformats.org/officeDocument/2006/relationships/printerSettings" Target="../printerSettings/printerSettings80.bin"/></Relationships>
</file>

<file path=xl/worksheets/_rels/sheet82.xml.rels><?xml version="1.0" encoding="UTF-8" standalone="yes"?>
<Relationships xmlns="http://schemas.openxmlformats.org/package/2006/relationships"><Relationship Id="rId2" Type="http://schemas.openxmlformats.org/officeDocument/2006/relationships/drawing" Target="../drawings/drawing82.xml"/><Relationship Id="rId1" Type="http://schemas.openxmlformats.org/officeDocument/2006/relationships/printerSettings" Target="../printerSettings/printerSettings81.bin"/></Relationships>
</file>

<file path=xl/worksheets/_rels/sheet83.xml.rels><?xml version="1.0" encoding="UTF-8" standalone="yes"?>
<Relationships xmlns="http://schemas.openxmlformats.org/package/2006/relationships"><Relationship Id="rId2" Type="http://schemas.openxmlformats.org/officeDocument/2006/relationships/drawing" Target="../drawings/drawing83.xml"/><Relationship Id="rId1" Type="http://schemas.openxmlformats.org/officeDocument/2006/relationships/printerSettings" Target="../printerSettings/printerSettings82.bin"/></Relationships>
</file>

<file path=xl/worksheets/_rels/sheet84.xml.rels><?xml version="1.0" encoding="UTF-8" standalone="yes"?>
<Relationships xmlns="http://schemas.openxmlformats.org/package/2006/relationships"><Relationship Id="rId2" Type="http://schemas.openxmlformats.org/officeDocument/2006/relationships/drawing" Target="../drawings/drawing84.xml"/><Relationship Id="rId1" Type="http://schemas.openxmlformats.org/officeDocument/2006/relationships/printerSettings" Target="../printerSettings/printerSettings83.bin"/></Relationships>
</file>

<file path=xl/worksheets/_rels/sheet85.xml.rels><?xml version="1.0" encoding="UTF-8" standalone="yes"?>
<Relationships xmlns="http://schemas.openxmlformats.org/package/2006/relationships"><Relationship Id="rId2" Type="http://schemas.openxmlformats.org/officeDocument/2006/relationships/drawing" Target="../drawings/drawing85.xml"/><Relationship Id="rId1" Type="http://schemas.openxmlformats.org/officeDocument/2006/relationships/printerSettings" Target="../printerSettings/printerSettings84.bin"/></Relationships>
</file>

<file path=xl/worksheets/_rels/sheet86.xml.rels><?xml version="1.0" encoding="UTF-8" standalone="yes"?>
<Relationships xmlns="http://schemas.openxmlformats.org/package/2006/relationships"><Relationship Id="rId2" Type="http://schemas.openxmlformats.org/officeDocument/2006/relationships/drawing" Target="../drawings/drawing86.xml"/><Relationship Id="rId1" Type="http://schemas.openxmlformats.org/officeDocument/2006/relationships/printerSettings" Target="../printerSettings/printerSettings85.bin"/></Relationships>
</file>

<file path=xl/worksheets/_rels/sheet87.xml.rels><?xml version="1.0" encoding="UTF-8" standalone="yes"?>
<Relationships xmlns="http://schemas.openxmlformats.org/package/2006/relationships"><Relationship Id="rId2" Type="http://schemas.openxmlformats.org/officeDocument/2006/relationships/drawing" Target="../drawings/drawing87.xml"/><Relationship Id="rId1" Type="http://schemas.openxmlformats.org/officeDocument/2006/relationships/printerSettings" Target="../printerSettings/printerSettings86.bin"/></Relationships>
</file>

<file path=xl/worksheets/_rels/sheet88.xml.rels><?xml version="1.0" encoding="UTF-8" standalone="yes"?>
<Relationships xmlns="http://schemas.openxmlformats.org/package/2006/relationships"><Relationship Id="rId2" Type="http://schemas.openxmlformats.org/officeDocument/2006/relationships/drawing" Target="../drawings/drawing88.xml"/><Relationship Id="rId1" Type="http://schemas.openxmlformats.org/officeDocument/2006/relationships/printerSettings" Target="../printerSettings/printerSettings87.bin"/></Relationships>
</file>

<file path=xl/worksheets/_rels/sheet89.xml.rels><?xml version="1.0" encoding="UTF-8" standalone="yes"?>
<Relationships xmlns="http://schemas.openxmlformats.org/package/2006/relationships"><Relationship Id="rId2" Type="http://schemas.openxmlformats.org/officeDocument/2006/relationships/drawing" Target="../drawings/drawing89.xml"/><Relationship Id="rId1" Type="http://schemas.openxmlformats.org/officeDocument/2006/relationships/printerSettings" Target="../printerSettings/printerSettings88.bin"/></Relationships>
</file>

<file path=xl/worksheets/_rels/sheet90.xml.rels><?xml version="1.0" encoding="UTF-8" standalone="yes"?>
<Relationships xmlns="http://schemas.openxmlformats.org/package/2006/relationships"><Relationship Id="rId2" Type="http://schemas.openxmlformats.org/officeDocument/2006/relationships/drawing" Target="../drawings/drawing90.xml"/><Relationship Id="rId1" Type="http://schemas.openxmlformats.org/officeDocument/2006/relationships/printerSettings" Target="../printerSettings/printerSettings89.bin"/></Relationships>
</file>

<file path=xl/worksheets/_rels/sheet91.xml.rels><?xml version="1.0" encoding="UTF-8" standalone="yes"?>
<Relationships xmlns="http://schemas.openxmlformats.org/package/2006/relationships"><Relationship Id="rId2" Type="http://schemas.openxmlformats.org/officeDocument/2006/relationships/drawing" Target="../drawings/drawing91.xml"/><Relationship Id="rId1" Type="http://schemas.openxmlformats.org/officeDocument/2006/relationships/printerSettings" Target="../printerSettings/printerSettings90.bin"/></Relationships>
</file>

<file path=xl/worksheets/_rels/sheet92.xml.rels><?xml version="1.0" encoding="UTF-8" standalone="yes"?>
<Relationships xmlns="http://schemas.openxmlformats.org/package/2006/relationships"><Relationship Id="rId2" Type="http://schemas.openxmlformats.org/officeDocument/2006/relationships/drawing" Target="../drawings/drawing92.xml"/><Relationship Id="rId1" Type="http://schemas.openxmlformats.org/officeDocument/2006/relationships/printerSettings" Target="../printerSettings/printerSettings91.bin"/></Relationships>
</file>

<file path=xl/worksheets/_rels/sheet93.xml.rels><?xml version="1.0" encoding="UTF-8" standalone="yes"?>
<Relationships xmlns="http://schemas.openxmlformats.org/package/2006/relationships"><Relationship Id="rId2" Type="http://schemas.openxmlformats.org/officeDocument/2006/relationships/drawing" Target="../drawings/drawing93.xml"/><Relationship Id="rId1" Type="http://schemas.openxmlformats.org/officeDocument/2006/relationships/printerSettings" Target="../printerSettings/printerSettings92.bin"/></Relationships>
</file>

<file path=xl/worksheets/_rels/sheet94.xml.rels><?xml version="1.0" encoding="UTF-8" standalone="yes"?>
<Relationships xmlns="http://schemas.openxmlformats.org/package/2006/relationships"><Relationship Id="rId2" Type="http://schemas.openxmlformats.org/officeDocument/2006/relationships/drawing" Target="../drawings/drawing94.xml"/><Relationship Id="rId1" Type="http://schemas.openxmlformats.org/officeDocument/2006/relationships/printerSettings" Target="../printerSettings/printerSettings93.bin"/></Relationships>
</file>

<file path=xl/worksheets/_rels/sheet95.xml.rels><?xml version="1.0" encoding="UTF-8" standalone="yes"?>
<Relationships xmlns="http://schemas.openxmlformats.org/package/2006/relationships"><Relationship Id="rId2" Type="http://schemas.openxmlformats.org/officeDocument/2006/relationships/drawing" Target="../drawings/drawing95.xml"/><Relationship Id="rId1" Type="http://schemas.openxmlformats.org/officeDocument/2006/relationships/printerSettings" Target="../printerSettings/printerSettings94.bin"/></Relationships>
</file>

<file path=xl/worksheets/_rels/sheet96.xml.rels><?xml version="1.0" encoding="UTF-8" standalone="yes"?>
<Relationships xmlns="http://schemas.openxmlformats.org/package/2006/relationships"><Relationship Id="rId2" Type="http://schemas.openxmlformats.org/officeDocument/2006/relationships/drawing" Target="../drawings/drawing96.xml"/><Relationship Id="rId1" Type="http://schemas.openxmlformats.org/officeDocument/2006/relationships/printerSettings" Target="../printerSettings/printerSettings95.bin"/></Relationships>
</file>

<file path=xl/worksheets/_rels/sheet97.xml.rels><?xml version="1.0" encoding="UTF-8" standalone="yes"?>
<Relationships xmlns="http://schemas.openxmlformats.org/package/2006/relationships"><Relationship Id="rId2" Type="http://schemas.openxmlformats.org/officeDocument/2006/relationships/drawing" Target="../drawings/drawing97.xml"/><Relationship Id="rId1" Type="http://schemas.openxmlformats.org/officeDocument/2006/relationships/printerSettings" Target="../printerSettings/printerSettings96.bin"/></Relationships>
</file>

<file path=xl/worksheets/_rels/sheet98.xml.rels><?xml version="1.0" encoding="UTF-8" standalone="yes"?>
<Relationships xmlns="http://schemas.openxmlformats.org/package/2006/relationships"><Relationship Id="rId2" Type="http://schemas.openxmlformats.org/officeDocument/2006/relationships/drawing" Target="../drawings/drawing98.xml"/><Relationship Id="rId1" Type="http://schemas.openxmlformats.org/officeDocument/2006/relationships/printerSettings" Target="../printerSettings/printerSettings97.bin"/></Relationships>
</file>

<file path=xl/worksheets/_rels/sheet99.xml.rels><?xml version="1.0" encoding="UTF-8" standalone="yes"?>
<Relationships xmlns="http://schemas.openxmlformats.org/package/2006/relationships"><Relationship Id="rId2" Type="http://schemas.openxmlformats.org/officeDocument/2006/relationships/drawing" Target="../drawings/drawing99.xml"/><Relationship Id="rId1" Type="http://schemas.openxmlformats.org/officeDocument/2006/relationships/printerSettings" Target="../printerSettings/printerSettings98.bin"/></Relationships>
</file>

<file path=xl/worksheets/_rels/sheet100.xml.rels><?xml version="1.0" encoding="UTF-8" standalone="yes"?>
<Relationships xmlns="http://schemas.openxmlformats.org/package/2006/relationships"><Relationship Id="rId2" Type="http://schemas.openxmlformats.org/officeDocument/2006/relationships/drawing" Target="../drawings/drawing100.xml"/><Relationship Id="rId1" Type="http://schemas.openxmlformats.org/officeDocument/2006/relationships/printerSettings" Target="../printerSettings/printerSettings99.bin"/></Relationships>
</file>

<file path=xl/worksheets/_rels/sheet101.xml.rels><?xml version="1.0" encoding="UTF-8" standalone="yes"?>
<Relationships xmlns="http://schemas.openxmlformats.org/package/2006/relationships"><Relationship Id="rId2" Type="http://schemas.openxmlformats.org/officeDocument/2006/relationships/drawing" Target="../drawings/drawing101.xml"/><Relationship Id="rId1" Type="http://schemas.openxmlformats.org/officeDocument/2006/relationships/printerSettings" Target="../printerSettings/printerSettings100.bin"/></Relationships>
</file>

<file path=xl/worksheets/_rels/sheet102.xml.rels><?xml version="1.0" encoding="UTF-8" standalone="yes"?>
<Relationships xmlns="http://schemas.openxmlformats.org/package/2006/relationships"><Relationship Id="rId2" Type="http://schemas.openxmlformats.org/officeDocument/2006/relationships/drawing" Target="../drawings/drawing102.xml"/><Relationship Id="rId1" Type="http://schemas.openxmlformats.org/officeDocument/2006/relationships/printerSettings" Target="../printerSettings/printerSettings101.bin"/></Relationships>
</file>

<file path=xl/worksheets/_rels/sheet103.xml.rels><?xml version="1.0" encoding="UTF-8" standalone="yes"?>
<Relationships xmlns="http://schemas.openxmlformats.org/package/2006/relationships"><Relationship Id="rId2" Type="http://schemas.openxmlformats.org/officeDocument/2006/relationships/drawing" Target="../drawings/drawing103.xml"/><Relationship Id="rId1" Type="http://schemas.openxmlformats.org/officeDocument/2006/relationships/printerSettings" Target="../printerSettings/printerSettings102.bin"/></Relationships>
</file>

<file path=xl/worksheets/_rels/sheet104.xml.rels><?xml version="1.0" encoding="UTF-8" standalone="yes"?>
<Relationships xmlns="http://schemas.openxmlformats.org/package/2006/relationships"><Relationship Id="rId2" Type="http://schemas.openxmlformats.org/officeDocument/2006/relationships/drawing" Target="../drawings/drawing104.xml"/><Relationship Id="rId1" Type="http://schemas.openxmlformats.org/officeDocument/2006/relationships/printerSettings" Target="../printerSettings/printerSettings103.bin"/></Relationships>
</file>

<file path=xl/worksheets/_rels/sheet105.xml.rels><?xml version="1.0" encoding="UTF-8" standalone="yes"?>
<Relationships xmlns="http://schemas.openxmlformats.org/package/2006/relationships"><Relationship Id="rId2" Type="http://schemas.openxmlformats.org/officeDocument/2006/relationships/drawing" Target="../drawings/drawing105.xml"/><Relationship Id="rId1" Type="http://schemas.openxmlformats.org/officeDocument/2006/relationships/printerSettings" Target="../printerSettings/printerSettings104.bin"/></Relationships>
</file>

<file path=xl/worksheets/_rels/sheet106.xml.rels><?xml version="1.0" encoding="UTF-8" standalone="yes"?>
<Relationships xmlns="http://schemas.openxmlformats.org/package/2006/relationships"><Relationship Id="rId2" Type="http://schemas.openxmlformats.org/officeDocument/2006/relationships/drawing" Target="../drawings/drawing106.xml"/><Relationship Id="rId1" Type="http://schemas.openxmlformats.org/officeDocument/2006/relationships/printerSettings" Target="../printerSettings/printerSettings105.bin"/></Relationships>
</file>

<file path=xl/worksheets/_rels/sheet107.xml.rels><?xml version="1.0" encoding="UTF-8" standalone="yes"?>
<Relationships xmlns="http://schemas.openxmlformats.org/package/2006/relationships"><Relationship Id="rId2" Type="http://schemas.openxmlformats.org/officeDocument/2006/relationships/drawing" Target="../drawings/drawing107.xml"/><Relationship Id="rId1" Type="http://schemas.openxmlformats.org/officeDocument/2006/relationships/printerSettings" Target="../printerSettings/printerSettings106.bin"/></Relationships>
</file>

<file path=xl/worksheets/_rels/sheet108.xml.rels><?xml version="1.0" encoding="UTF-8" standalone="yes"?>
<Relationships xmlns="http://schemas.openxmlformats.org/package/2006/relationships"><Relationship Id="rId2" Type="http://schemas.openxmlformats.org/officeDocument/2006/relationships/drawing" Target="../drawings/drawing108.xml"/><Relationship Id="rId1" Type="http://schemas.openxmlformats.org/officeDocument/2006/relationships/printerSettings" Target="../printerSettings/printerSettings107.bin"/></Relationships>
</file>

<file path=xl/worksheets/_rels/sheet109.xml.rels><?xml version="1.0" encoding="UTF-8" standalone="yes"?>
<Relationships xmlns="http://schemas.openxmlformats.org/package/2006/relationships"><Relationship Id="rId2" Type="http://schemas.openxmlformats.org/officeDocument/2006/relationships/drawing" Target="../drawings/drawing109.xml"/><Relationship Id="rId1" Type="http://schemas.openxmlformats.org/officeDocument/2006/relationships/printerSettings" Target="../printerSettings/printerSettings108.bin"/></Relationships>
</file>

<file path=xl/worksheets/_rels/sheet110.xml.rels><?xml version="1.0" encoding="UTF-8" standalone="yes"?>
<Relationships xmlns="http://schemas.openxmlformats.org/package/2006/relationships"><Relationship Id="rId2" Type="http://schemas.openxmlformats.org/officeDocument/2006/relationships/drawing" Target="../drawings/drawing110.xml"/><Relationship Id="rId1" Type="http://schemas.openxmlformats.org/officeDocument/2006/relationships/printerSettings" Target="../printerSettings/printerSettings109.bin"/></Relationships>
</file>

<file path=xl/worksheets/_rels/sheet111.xml.rels><?xml version="1.0" encoding="UTF-8" standalone="yes"?>
<Relationships xmlns="http://schemas.openxmlformats.org/package/2006/relationships"><Relationship Id="rId2" Type="http://schemas.openxmlformats.org/officeDocument/2006/relationships/drawing" Target="../drawings/drawing111.xml"/><Relationship Id="rId1" Type="http://schemas.openxmlformats.org/officeDocument/2006/relationships/printerSettings" Target="../printerSettings/printerSettings110.bin"/></Relationships>
</file>

<file path=xl/worksheets/_rels/sheet112.xml.rels><?xml version="1.0" encoding="UTF-8" standalone="yes"?>
<Relationships xmlns="http://schemas.openxmlformats.org/package/2006/relationships"><Relationship Id="rId2" Type="http://schemas.openxmlformats.org/officeDocument/2006/relationships/drawing" Target="../drawings/drawing112.xml"/><Relationship Id="rId1" Type="http://schemas.openxmlformats.org/officeDocument/2006/relationships/printerSettings" Target="../printerSettings/printerSettings111.bin"/></Relationships>
</file>

<file path=xl/worksheets/_rels/sheet113.xml.rels><?xml version="1.0" encoding="UTF-8" standalone="yes"?>
<Relationships xmlns="http://schemas.openxmlformats.org/package/2006/relationships"><Relationship Id="rId2" Type="http://schemas.openxmlformats.org/officeDocument/2006/relationships/drawing" Target="../drawings/drawing113.xml"/><Relationship Id="rId1" Type="http://schemas.openxmlformats.org/officeDocument/2006/relationships/printerSettings" Target="../printerSettings/printerSettings112.bin"/></Relationships>
</file>

<file path=xl/worksheets/_rels/sheet114.xml.rels><?xml version="1.0" encoding="UTF-8" standalone="yes"?>
<Relationships xmlns="http://schemas.openxmlformats.org/package/2006/relationships"><Relationship Id="rId2" Type="http://schemas.openxmlformats.org/officeDocument/2006/relationships/drawing" Target="../drawings/drawing114.xml"/><Relationship Id="rId1" Type="http://schemas.openxmlformats.org/officeDocument/2006/relationships/printerSettings" Target="../printerSettings/printerSettings113.bin"/></Relationships>
</file>

<file path=xl/worksheets/_rels/sheet115.xml.rels><?xml version="1.0" encoding="UTF-8" standalone="yes"?>
<Relationships xmlns="http://schemas.openxmlformats.org/package/2006/relationships"><Relationship Id="rId2" Type="http://schemas.openxmlformats.org/officeDocument/2006/relationships/drawing" Target="../drawings/drawing115.xml"/><Relationship Id="rId1" Type="http://schemas.openxmlformats.org/officeDocument/2006/relationships/printerSettings" Target="../printerSettings/printerSettings114.bin"/></Relationships>
</file>

<file path=xl/worksheets/_rels/sheet116.xml.rels><?xml version="1.0" encoding="UTF-8" standalone="yes"?>
<Relationships xmlns="http://schemas.openxmlformats.org/package/2006/relationships"><Relationship Id="rId2" Type="http://schemas.openxmlformats.org/officeDocument/2006/relationships/drawing" Target="../drawings/drawing116.xml"/><Relationship Id="rId1" Type="http://schemas.openxmlformats.org/officeDocument/2006/relationships/printerSettings" Target="../printerSettings/printerSettings115.bin"/></Relationships>
</file>

<file path=xl/worksheets/_rels/sheet117.xml.rels><?xml version="1.0" encoding="UTF-8" standalone="yes"?>
<Relationships xmlns="http://schemas.openxmlformats.org/package/2006/relationships"><Relationship Id="rId2" Type="http://schemas.openxmlformats.org/officeDocument/2006/relationships/drawing" Target="../drawings/drawing117.xml"/><Relationship Id="rId1" Type="http://schemas.openxmlformats.org/officeDocument/2006/relationships/printerSettings" Target="../printerSettings/printerSettings116.bin"/></Relationships>
</file>

<file path=xl/worksheets/_rels/sheet118.xml.rels><?xml version="1.0" encoding="UTF-8" standalone="yes"?>
<Relationships xmlns="http://schemas.openxmlformats.org/package/2006/relationships"><Relationship Id="rId2" Type="http://schemas.openxmlformats.org/officeDocument/2006/relationships/drawing" Target="../drawings/drawing118.xml"/><Relationship Id="rId1" Type="http://schemas.openxmlformats.org/officeDocument/2006/relationships/printerSettings" Target="../printerSettings/printerSettings117.bin"/></Relationships>
</file>

<file path=xl/worksheets/_rels/sheet119.xml.rels><?xml version="1.0" encoding="UTF-8" standalone="yes"?>
<Relationships xmlns="http://schemas.openxmlformats.org/package/2006/relationships"><Relationship Id="rId2" Type="http://schemas.openxmlformats.org/officeDocument/2006/relationships/drawing" Target="../drawings/drawing119.xml"/><Relationship Id="rId1" Type="http://schemas.openxmlformats.org/officeDocument/2006/relationships/printerSettings" Target="../printerSettings/printerSettings118.bin"/></Relationships>
</file>

<file path=xl/worksheets/_rels/sheet120.xml.rels><?xml version="1.0" encoding="UTF-8" standalone="yes"?>
<Relationships xmlns="http://schemas.openxmlformats.org/package/2006/relationships"><Relationship Id="rId2" Type="http://schemas.openxmlformats.org/officeDocument/2006/relationships/drawing" Target="../drawings/drawing120.xml"/><Relationship Id="rId1" Type="http://schemas.openxmlformats.org/officeDocument/2006/relationships/printerSettings" Target="../printerSettings/printerSettings119.bin"/></Relationships>
</file>

<file path=xl/worksheets/_rels/sheet121.xml.rels><?xml version="1.0" encoding="UTF-8" standalone="yes"?>
<Relationships xmlns="http://schemas.openxmlformats.org/package/2006/relationships"><Relationship Id="rId2" Type="http://schemas.openxmlformats.org/officeDocument/2006/relationships/drawing" Target="../drawings/drawing121.xml"/><Relationship Id="rId1" Type="http://schemas.openxmlformats.org/officeDocument/2006/relationships/printerSettings" Target="../printerSettings/printerSettings120.bin"/></Relationships>
</file>

<file path=xl/worksheets/_rels/sheet122.xml.rels><?xml version="1.0" encoding="UTF-8" standalone="yes"?>
<Relationships xmlns="http://schemas.openxmlformats.org/package/2006/relationships"><Relationship Id="rId2" Type="http://schemas.openxmlformats.org/officeDocument/2006/relationships/drawing" Target="../drawings/drawing122.xml"/><Relationship Id="rId1" Type="http://schemas.openxmlformats.org/officeDocument/2006/relationships/printerSettings" Target="../printerSettings/printerSettings121.bin"/></Relationships>
</file>

<file path=xl/worksheets/_rels/sheet123.xml.rels><?xml version="1.0" encoding="UTF-8" standalone="yes"?>
<Relationships xmlns="http://schemas.openxmlformats.org/package/2006/relationships"><Relationship Id="rId2" Type="http://schemas.openxmlformats.org/officeDocument/2006/relationships/drawing" Target="../drawings/drawing123.xml"/><Relationship Id="rId1" Type="http://schemas.openxmlformats.org/officeDocument/2006/relationships/printerSettings" Target="../printerSettings/printerSettings122.bin"/></Relationships>
</file>

<file path=xl/worksheets/_rels/sheet124.xml.rels><?xml version="1.0" encoding="UTF-8" standalone="yes"?>
<Relationships xmlns="http://schemas.openxmlformats.org/package/2006/relationships"><Relationship Id="rId2" Type="http://schemas.openxmlformats.org/officeDocument/2006/relationships/drawing" Target="../drawings/drawing124.xml"/><Relationship Id="rId1" Type="http://schemas.openxmlformats.org/officeDocument/2006/relationships/printerSettings" Target="../printerSettings/printerSettings123.bin"/></Relationships>
</file>

<file path=xl/worksheets/_rels/sheet125.xml.rels><?xml version="1.0" encoding="UTF-8" standalone="yes"?>
<Relationships xmlns="http://schemas.openxmlformats.org/package/2006/relationships"><Relationship Id="rId2" Type="http://schemas.openxmlformats.org/officeDocument/2006/relationships/drawing" Target="../drawings/drawing125.xml"/><Relationship Id="rId1" Type="http://schemas.openxmlformats.org/officeDocument/2006/relationships/printerSettings" Target="../printerSettings/printerSettings124.bin"/></Relationships>
</file>

<file path=xl/worksheets/_rels/sheet126.xml.rels><?xml version="1.0" encoding="UTF-8" standalone="yes"?>
<Relationships xmlns="http://schemas.openxmlformats.org/package/2006/relationships"><Relationship Id="rId2" Type="http://schemas.openxmlformats.org/officeDocument/2006/relationships/drawing" Target="../drawings/drawing126.xml"/><Relationship Id="rId1" Type="http://schemas.openxmlformats.org/officeDocument/2006/relationships/printerSettings" Target="../printerSettings/printerSettings125.bin"/></Relationships>
</file>

<file path=xl/worksheets/_rels/sheet127.xml.rels><?xml version="1.0" encoding="UTF-8" standalone="yes"?>
<Relationships xmlns="http://schemas.openxmlformats.org/package/2006/relationships"><Relationship Id="rId2" Type="http://schemas.openxmlformats.org/officeDocument/2006/relationships/drawing" Target="../drawings/drawing127.xml"/><Relationship Id="rId1" Type="http://schemas.openxmlformats.org/officeDocument/2006/relationships/printerSettings" Target="../printerSettings/printerSettings126.bin"/></Relationships>
</file>

<file path=xl/worksheets/_rels/sheet128.xml.rels><?xml version="1.0" encoding="UTF-8" standalone="yes"?>
<Relationships xmlns="http://schemas.openxmlformats.org/package/2006/relationships"><Relationship Id="rId2" Type="http://schemas.openxmlformats.org/officeDocument/2006/relationships/drawing" Target="../drawings/drawing128.xml"/><Relationship Id="rId1" Type="http://schemas.openxmlformats.org/officeDocument/2006/relationships/printerSettings" Target="../printerSettings/printerSettings127.bin"/></Relationships>
</file>

<file path=xl/worksheets/_rels/sheet129.xml.rels><?xml version="1.0" encoding="UTF-8" standalone="yes"?>
<Relationships xmlns="http://schemas.openxmlformats.org/package/2006/relationships"><Relationship Id="rId2" Type="http://schemas.openxmlformats.org/officeDocument/2006/relationships/drawing" Target="../drawings/drawing129.xml"/><Relationship Id="rId1" Type="http://schemas.openxmlformats.org/officeDocument/2006/relationships/printerSettings" Target="../printerSettings/printerSettings128.bin"/></Relationships>
</file>

<file path=xl/worksheets/_rels/sheet130.xml.rels><?xml version="1.0" encoding="UTF-8" standalone="yes"?>
<Relationships xmlns="http://schemas.openxmlformats.org/package/2006/relationships"><Relationship Id="rId2" Type="http://schemas.openxmlformats.org/officeDocument/2006/relationships/drawing" Target="../drawings/drawing130.xml"/><Relationship Id="rId1" Type="http://schemas.openxmlformats.org/officeDocument/2006/relationships/printerSettings" Target="../printerSettings/printerSettings129.bin"/></Relationships>
</file>

<file path=xl/worksheets/_rels/sheet131.xml.rels><?xml version="1.0" encoding="UTF-8" standalone="yes"?>
<Relationships xmlns="http://schemas.openxmlformats.org/package/2006/relationships"><Relationship Id="rId2" Type="http://schemas.openxmlformats.org/officeDocument/2006/relationships/drawing" Target="../drawings/drawing131.xml"/><Relationship Id="rId1" Type="http://schemas.openxmlformats.org/officeDocument/2006/relationships/printerSettings" Target="../printerSettings/printerSettings130.bin"/></Relationships>
</file>

<file path=xl/worksheets/_rels/sheet132.xml.rels><?xml version="1.0" encoding="UTF-8" standalone="yes"?>
<Relationships xmlns="http://schemas.openxmlformats.org/package/2006/relationships"><Relationship Id="rId2" Type="http://schemas.openxmlformats.org/officeDocument/2006/relationships/drawing" Target="../drawings/drawing132.xml"/><Relationship Id="rId1" Type="http://schemas.openxmlformats.org/officeDocument/2006/relationships/printerSettings" Target="../printerSettings/printerSettings131.bin"/></Relationships>
</file>

<file path=xl/worksheets/_rels/sheet133.xml.rels><?xml version="1.0" encoding="UTF-8" standalone="yes"?>
<Relationships xmlns="http://schemas.openxmlformats.org/package/2006/relationships"><Relationship Id="rId2" Type="http://schemas.openxmlformats.org/officeDocument/2006/relationships/drawing" Target="../drawings/drawing133.xml"/><Relationship Id="rId1" Type="http://schemas.openxmlformats.org/officeDocument/2006/relationships/printerSettings" Target="../printerSettings/printerSettings132.bin"/></Relationships>
</file>

<file path=xl/worksheets/_rels/sheet134.xml.rels><?xml version="1.0" encoding="UTF-8" standalone="yes"?>
<Relationships xmlns="http://schemas.openxmlformats.org/package/2006/relationships"><Relationship Id="rId2" Type="http://schemas.openxmlformats.org/officeDocument/2006/relationships/drawing" Target="../drawings/drawing134.xml"/><Relationship Id="rId1" Type="http://schemas.openxmlformats.org/officeDocument/2006/relationships/printerSettings" Target="../printerSettings/printerSettings133.bin"/></Relationships>
</file>

<file path=xl/worksheets/_rels/sheet135.xml.rels><?xml version="1.0" encoding="UTF-8" standalone="yes"?>
<Relationships xmlns="http://schemas.openxmlformats.org/package/2006/relationships"><Relationship Id="rId2" Type="http://schemas.openxmlformats.org/officeDocument/2006/relationships/drawing" Target="../drawings/drawing135.xml"/><Relationship Id="rId1" Type="http://schemas.openxmlformats.org/officeDocument/2006/relationships/printerSettings" Target="../printerSettings/printerSettings134.bin"/></Relationships>
</file>

<file path=xl/worksheets/_rels/sheet136.xml.rels><?xml version="1.0" encoding="UTF-8" standalone="yes"?>
<Relationships xmlns="http://schemas.openxmlformats.org/package/2006/relationships"><Relationship Id="rId2" Type="http://schemas.openxmlformats.org/officeDocument/2006/relationships/drawing" Target="../drawings/drawing136.xml"/><Relationship Id="rId1" Type="http://schemas.openxmlformats.org/officeDocument/2006/relationships/printerSettings" Target="../printerSettings/printerSettings135.bin"/></Relationships>
</file>

<file path=xl/worksheets/_rels/sheet137.xml.rels><?xml version="1.0" encoding="UTF-8" standalone="yes"?>
<Relationships xmlns="http://schemas.openxmlformats.org/package/2006/relationships"><Relationship Id="rId2" Type="http://schemas.openxmlformats.org/officeDocument/2006/relationships/drawing" Target="../drawings/drawing137.xml"/><Relationship Id="rId1" Type="http://schemas.openxmlformats.org/officeDocument/2006/relationships/printerSettings" Target="../printerSettings/printerSettings136.bin"/></Relationships>
</file>

<file path=xl/worksheets/_rels/sheet138.xml.rels><?xml version="1.0" encoding="UTF-8" standalone="yes"?>
<Relationships xmlns="http://schemas.openxmlformats.org/package/2006/relationships"><Relationship Id="rId2" Type="http://schemas.openxmlformats.org/officeDocument/2006/relationships/drawing" Target="../drawings/drawing138.xml"/><Relationship Id="rId1" Type="http://schemas.openxmlformats.org/officeDocument/2006/relationships/printerSettings" Target="../printerSettings/printerSettings137.bin"/></Relationships>
</file>

<file path=xl/worksheets/_rels/sheet139.xml.rels><?xml version="1.0" encoding="UTF-8" standalone="yes"?>
<Relationships xmlns="http://schemas.openxmlformats.org/package/2006/relationships"><Relationship Id="rId2" Type="http://schemas.openxmlformats.org/officeDocument/2006/relationships/drawing" Target="../drawings/drawing139.xml"/><Relationship Id="rId1" Type="http://schemas.openxmlformats.org/officeDocument/2006/relationships/printerSettings" Target="../printerSettings/printerSettings138.bin"/></Relationships>
</file>

<file path=xl/worksheets/_rels/sheet140.xml.rels><?xml version="1.0" encoding="UTF-8" standalone="yes"?>
<Relationships xmlns="http://schemas.openxmlformats.org/package/2006/relationships"><Relationship Id="rId2" Type="http://schemas.openxmlformats.org/officeDocument/2006/relationships/drawing" Target="../drawings/drawing140.xml"/><Relationship Id="rId1" Type="http://schemas.openxmlformats.org/officeDocument/2006/relationships/printerSettings" Target="../printerSettings/printerSettings139.bin"/></Relationships>
</file>

<file path=xl/worksheets/_rels/sheet141.xml.rels><?xml version="1.0" encoding="UTF-8" standalone="yes"?>
<Relationships xmlns="http://schemas.openxmlformats.org/package/2006/relationships"><Relationship Id="rId2" Type="http://schemas.openxmlformats.org/officeDocument/2006/relationships/drawing" Target="../drawings/drawing141.xml"/><Relationship Id="rId1" Type="http://schemas.openxmlformats.org/officeDocument/2006/relationships/printerSettings" Target="../printerSettings/printerSettings140.bin"/></Relationships>
</file>

<file path=xl/worksheets/_rels/sheet142.xml.rels><?xml version="1.0" encoding="UTF-8" standalone="yes"?>
<Relationships xmlns="http://schemas.openxmlformats.org/package/2006/relationships"><Relationship Id="rId2" Type="http://schemas.openxmlformats.org/officeDocument/2006/relationships/drawing" Target="../drawings/drawing142.xml"/><Relationship Id="rId1" Type="http://schemas.openxmlformats.org/officeDocument/2006/relationships/printerSettings" Target="../printerSettings/printerSettings141.bin"/></Relationships>
</file>

<file path=xl/worksheets/_rels/sheet143.xml.rels><?xml version="1.0" encoding="UTF-8" standalone="yes"?>
<Relationships xmlns="http://schemas.openxmlformats.org/package/2006/relationships"><Relationship Id="rId2" Type="http://schemas.openxmlformats.org/officeDocument/2006/relationships/drawing" Target="../drawings/drawing143.xml"/><Relationship Id="rId1" Type="http://schemas.openxmlformats.org/officeDocument/2006/relationships/printerSettings" Target="../printerSettings/printerSettings142.bin"/></Relationships>
</file>

<file path=xl/worksheets/_rels/sheet144.xml.rels><?xml version="1.0" encoding="UTF-8" standalone="yes"?>
<Relationships xmlns="http://schemas.openxmlformats.org/package/2006/relationships"><Relationship Id="rId2" Type="http://schemas.openxmlformats.org/officeDocument/2006/relationships/drawing" Target="../drawings/drawing144.xml"/><Relationship Id="rId1" Type="http://schemas.openxmlformats.org/officeDocument/2006/relationships/printerSettings" Target="../printerSettings/printerSettings143.bin"/></Relationships>
</file>

<file path=xl/worksheets/_rels/sheet145.xml.rels><?xml version="1.0" encoding="UTF-8" standalone="yes"?>
<Relationships xmlns="http://schemas.openxmlformats.org/package/2006/relationships"><Relationship Id="rId2" Type="http://schemas.openxmlformats.org/officeDocument/2006/relationships/drawing" Target="../drawings/drawing145.xml"/><Relationship Id="rId1" Type="http://schemas.openxmlformats.org/officeDocument/2006/relationships/printerSettings" Target="../printerSettings/printerSettings144.bin"/></Relationships>
</file>

<file path=xl/worksheets/_rels/sheet146.xml.rels><?xml version="1.0" encoding="UTF-8" standalone="yes"?>
<Relationships xmlns="http://schemas.openxmlformats.org/package/2006/relationships"><Relationship Id="rId2" Type="http://schemas.openxmlformats.org/officeDocument/2006/relationships/drawing" Target="../drawings/drawing146.xml"/><Relationship Id="rId1" Type="http://schemas.openxmlformats.org/officeDocument/2006/relationships/printerSettings" Target="../printerSettings/printerSettings145.bin"/></Relationships>
</file>

<file path=xl/worksheets/_rels/sheet147.xml.rels><?xml version="1.0" encoding="UTF-8" standalone="yes"?>
<Relationships xmlns="http://schemas.openxmlformats.org/package/2006/relationships"><Relationship Id="rId2" Type="http://schemas.openxmlformats.org/officeDocument/2006/relationships/drawing" Target="../drawings/drawing147.xml"/><Relationship Id="rId1" Type="http://schemas.openxmlformats.org/officeDocument/2006/relationships/printerSettings" Target="../printerSettings/printerSettings146.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Feuil6"/>
  <dimension ref="A2:I49"/>
  <sheetViews>
    <sheetView zoomScale="110" zoomScaleNormal="110" workbookViewId="0">
      <selection activeCell="F11" sqref="F11"/>
    </sheetView>
  </sheetViews>
  <sheetFormatPr baseColWidth="10" defaultRowHeight="14.4" x14ac:dyDescent="0.3"/>
  <cols>
    <col min="1" max="1" width="10.6640625" customWidth="1"/>
    <col min="2" max="2" width="56.33203125" customWidth="1"/>
    <col min="3" max="3" width="26.33203125" customWidth="1"/>
    <col min="4" max="4" width="28.44140625" customWidth="1"/>
    <col min="5" max="5" width="26.33203125" customWidth="1"/>
    <col min="6" max="6" width="26.109375" bestFit="1" customWidth="1"/>
    <col min="7" max="7" width="27" customWidth="1"/>
    <col min="8" max="8" width="23.33203125" customWidth="1"/>
    <col min="9" max="9" width="22.6640625" customWidth="1"/>
  </cols>
  <sheetData>
    <row r="2" spans="1:9" x14ac:dyDescent="0.3">
      <c r="A2" s="19"/>
      <c r="B2">
        <v>2017</v>
      </c>
      <c r="C2" s="19" t="s">
        <v>220</v>
      </c>
      <c r="D2" s="19" t="s">
        <v>221</v>
      </c>
      <c r="E2" s="19" t="s">
        <v>222</v>
      </c>
      <c r="F2" s="19" t="s">
        <v>242</v>
      </c>
      <c r="G2" s="19" t="s">
        <v>443</v>
      </c>
      <c r="H2" s="19" t="s">
        <v>444</v>
      </c>
      <c r="I2" s="19" t="s">
        <v>445</v>
      </c>
    </row>
    <row r="3" spans="1:9" x14ac:dyDescent="0.3">
      <c r="A3" s="59"/>
      <c r="C3" s="59"/>
      <c r="D3" s="59"/>
      <c r="E3" s="59"/>
      <c r="F3" s="59"/>
    </row>
    <row r="4" spans="1:9" x14ac:dyDescent="0.3">
      <c r="A4" s="59"/>
      <c r="B4" s="418" t="s">
        <v>204</v>
      </c>
      <c r="C4" s="414" t="s">
        <v>208</v>
      </c>
      <c r="D4" s="414" t="s">
        <v>212</v>
      </c>
      <c r="E4" s="414" t="s">
        <v>216</v>
      </c>
      <c r="F4" s="414" t="s">
        <v>243</v>
      </c>
      <c r="G4" s="414" t="s">
        <v>431</v>
      </c>
      <c r="H4" s="414" t="s">
        <v>435</v>
      </c>
      <c r="I4" s="414" t="s">
        <v>439</v>
      </c>
    </row>
    <row r="5" spans="1:9" x14ac:dyDescent="0.3">
      <c r="A5" s="102"/>
      <c r="B5" s="419" t="s">
        <v>205</v>
      </c>
      <c r="C5" s="415" t="s">
        <v>209</v>
      </c>
      <c r="D5" s="415" t="s">
        <v>213</v>
      </c>
      <c r="E5" s="415" t="s">
        <v>217</v>
      </c>
      <c r="F5" s="415" t="s">
        <v>244</v>
      </c>
      <c r="G5" s="415" t="s">
        <v>432</v>
      </c>
      <c r="H5" s="415" t="s">
        <v>436</v>
      </c>
      <c r="I5" s="415" t="s">
        <v>440</v>
      </c>
    </row>
    <row r="6" spans="1:9" x14ac:dyDescent="0.3">
      <c r="A6" s="102"/>
      <c r="B6" s="419" t="s">
        <v>206</v>
      </c>
      <c r="C6" s="415" t="s">
        <v>210</v>
      </c>
      <c r="D6" s="415" t="s">
        <v>214</v>
      </c>
      <c r="E6" s="415" t="s">
        <v>218</v>
      </c>
      <c r="F6" s="415" t="s">
        <v>245</v>
      </c>
      <c r="G6" s="415" t="s">
        <v>433</v>
      </c>
      <c r="H6" s="415" t="s">
        <v>437</v>
      </c>
      <c r="I6" s="415" t="s">
        <v>441</v>
      </c>
    </row>
    <row r="7" spans="1:9" x14ac:dyDescent="0.3">
      <c r="A7" s="102"/>
      <c r="B7" s="419" t="s">
        <v>207</v>
      </c>
      <c r="C7" s="415" t="s">
        <v>211</v>
      </c>
      <c r="D7" s="415" t="s">
        <v>215</v>
      </c>
      <c r="E7" s="415" t="s">
        <v>219</v>
      </c>
      <c r="F7" s="415" t="s">
        <v>246</v>
      </c>
      <c r="G7" s="415" t="s">
        <v>434</v>
      </c>
      <c r="H7" s="415" t="s">
        <v>438</v>
      </c>
      <c r="I7" s="415" t="s">
        <v>442</v>
      </c>
    </row>
    <row r="8" spans="1:9" x14ac:dyDescent="0.3">
      <c r="A8" s="102"/>
      <c r="B8" s="416"/>
      <c r="C8" s="416"/>
      <c r="D8" s="416"/>
      <c r="E8" s="416"/>
      <c r="F8" s="416"/>
      <c r="G8" s="419"/>
      <c r="H8" s="419"/>
      <c r="I8" s="419"/>
    </row>
    <row r="9" spans="1:9" x14ac:dyDescent="0.3">
      <c r="A9" s="102"/>
      <c r="B9" s="416"/>
      <c r="C9" s="416"/>
      <c r="D9" s="416"/>
      <c r="E9" s="416"/>
      <c r="F9" s="416"/>
      <c r="G9" s="419"/>
      <c r="H9" s="419"/>
      <c r="I9" s="419"/>
    </row>
    <row r="10" spans="1:9" x14ac:dyDescent="0.3">
      <c r="A10" s="102"/>
      <c r="B10" s="416"/>
      <c r="C10" s="416"/>
      <c r="D10" s="416"/>
      <c r="E10" s="416"/>
      <c r="F10" s="416"/>
      <c r="G10" s="419"/>
      <c r="H10" s="419"/>
      <c r="I10" s="419"/>
    </row>
    <row r="11" spans="1:9" x14ac:dyDescent="0.3">
      <c r="A11" s="102"/>
      <c r="B11" s="416"/>
      <c r="C11" s="416"/>
      <c r="D11" s="416"/>
      <c r="E11" s="416"/>
      <c r="F11" s="416"/>
      <c r="G11" s="419"/>
      <c r="H11" s="419"/>
      <c r="I11" s="419"/>
    </row>
    <row r="12" spans="1:9" x14ac:dyDescent="0.3">
      <c r="A12" s="102"/>
      <c r="B12" s="416"/>
      <c r="C12" s="416"/>
      <c r="D12" s="416"/>
      <c r="E12" s="416"/>
      <c r="F12" s="416"/>
      <c r="G12" s="419"/>
      <c r="H12" s="419"/>
      <c r="I12" s="419"/>
    </row>
    <row r="13" spans="1:9" x14ac:dyDescent="0.3">
      <c r="A13" s="102"/>
      <c r="B13" s="416"/>
      <c r="C13" s="416"/>
      <c r="D13" s="416"/>
      <c r="E13" s="416"/>
      <c r="F13" s="416"/>
      <c r="G13" s="419"/>
      <c r="H13" s="419"/>
      <c r="I13" s="419"/>
    </row>
    <row r="14" spans="1:9" x14ac:dyDescent="0.3">
      <c r="A14" s="102"/>
      <c r="B14" s="416"/>
      <c r="C14" s="416"/>
      <c r="D14" s="416"/>
      <c r="E14" s="416"/>
      <c r="F14" s="416"/>
      <c r="G14" s="419"/>
      <c r="H14" s="419"/>
      <c r="I14" s="419"/>
    </row>
    <row r="15" spans="1:9" x14ac:dyDescent="0.3">
      <c r="A15" s="102"/>
      <c r="B15" s="417"/>
      <c r="C15" s="417"/>
      <c r="D15" s="417"/>
      <c r="E15" s="417"/>
      <c r="F15" s="417"/>
      <c r="G15" s="420"/>
      <c r="H15" s="420"/>
      <c r="I15" s="420"/>
    </row>
    <row r="16" spans="1:9" x14ac:dyDescent="0.3">
      <c r="A16" s="102"/>
      <c r="C16" s="102"/>
      <c r="D16" s="102"/>
      <c r="E16" s="102"/>
      <c r="F16" s="102"/>
    </row>
    <row r="17" spans="1:6" x14ac:dyDescent="0.3">
      <c r="A17" s="102"/>
      <c r="C17" s="102"/>
      <c r="D17" s="102"/>
      <c r="E17" s="102"/>
      <c r="F17" s="102"/>
    </row>
    <row r="18" spans="1:6" x14ac:dyDescent="0.3">
      <c r="A18" s="102"/>
      <c r="C18" s="102"/>
      <c r="D18" s="102"/>
      <c r="E18" s="102"/>
      <c r="F18" s="102"/>
    </row>
    <row r="19" spans="1:6" x14ac:dyDescent="0.3">
      <c r="A19" s="102"/>
      <c r="C19" s="102"/>
      <c r="D19" s="102"/>
      <c r="E19" s="102"/>
      <c r="F19" s="102"/>
    </row>
    <row r="20" spans="1:6" x14ac:dyDescent="0.3">
      <c r="A20" s="102"/>
      <c r="C20" s="102"/>
      <c r="D20" s="102"/>
      <c r="E20" s="102"/>
      <c r="F20" s="102"/>
    </row>
    <row r="21" spans="1:6" x14ac:dyDescent="0.3">
      <c r="A21" s="102"/>
      <c r="C21" s="102"/>
      <c r="D21" s="102"/>
      <c r="E21" s="102"/>
      <c r="F21" s="102"/>
    </row>
    <row r="25" spans="1:6" ht="33" customHeight="1" x14ac:dyDescent="0.3">
      <c r="A25" s="104" t="s">
        <v>223</v>
      </c>
      <c r="B25" s="104" t="s">
        <v>224</v>
      </c>
      <c r="C25" s="198" t="s">
        <v>225</v>
      </c>
    </row>
    <row r="26" spans="1:6" x14ac:dyDescent="0.3">
      <c r="A26" s="105">
        <v>1</v>
      </c>
      <c r="B26" s="197" t="s">
        <v>329</v>
      </c>
      <c r="C26" s="106" t="s">
        <v>345</v>
      </c>
    </row>
    <row r="27" spans="1:6" x14ac:dyDescent="0.3">
      <c r="A27" s="105">
        <v>2</v>
      </c>
      <c r="B27" s="197" t="s">
        <v>330</v>
      </c>
      <c r="C27" s="106" t="s">
        <v>345</v>
      </c>
    </row>
    <row r="28" spans="1:6" ht="15.75" customHeight="1" x14ac:dyDescent="0.3">
      <c r="A28" s="105">
        <v>3</v>
      </c>
      <c r="B28" s="197" t="s">
        <v>331</v>
      </c>
      <c r="C28" s="106" t="s">
        <v>345</v>
      </c>
    </row>
    <row r="29" spans="1:6" x14ac:dyDescent="0.3">
      <c r="A29" s="105">
        <v>4</v>
      </c>
      <c r="B29" s="197" t="s">
        <v>332</v>
      </c>
      <c r="C29" s="106" t="s">
        <v>345</v>
      </c>
    </row>
    <row r="30" spans="1:6" x14ac:dyDescent="0.3">
      <c r="A30" s="105">
        <v>5</v>
      </c>
      <c r="B30" s="197" t="s">
        <v>333</v>
      </c>
      <c r="C30" s="106" t="s">
        <v>346</v>
      </c>
    </row>
    <row r="31" spans="1:6" x14ac:dyDescent="0.3">
      <c r="A31" s="105">
        <v>6</v>
      </c>
      <c r="B31" s="197" t="s">
        <v>334</v>
      </c>
      <c r="C31" s="106" t="s">
        <v>346</v>
      </c>
    </row>
    <row r="32" spans="1:6" x14ac:dyDescent="0.3">
      <c r="A32" s="105">
        <v>7</v>
      </c>
      <c r="B32" s="352" t="s">
        <v>343</v>
      </c>
      <c r="C32" s="106" t="s">
        <v>346</v>
      </c>
    </row>
    <row r="33" spans="1:7" x14ac:dyDescent="0.3">
      <c r="A33" s="105">
        <v>8</v>
      </c>
      <c r="B33" s="197" t="s">
        <v>336</v>
      </c>
      <c r="C33" s="106" t="s">
        <v>347</v>
      </c>
    </row>
    <row r="34" spans="1:7" x14ac:dyDescent="0.3">
      <c r="A34" s="105">
        <v>9</v>
      </c>
      <c r="B34" s="242" t="s">
        <v>389</v>
      </c>
      <c r="C34" s="106" t="s">
        <v>227</v>
      </c>
    </row>
    <row r="35" spans="1:7" x14ac:dyDescent="0.3">
      <c r="A35" s="105">
        <v>10</v>
      </c>
      <c r="B35" s="197" t="s">
        <v>386</v>
      </c>
      <c r="C35" s="106" t="s">
        <v>348</v>
      </c>
    </row>
    <row r="36" spans="1:7" ht="29.4" thickBot="1" x14ac:dyDescent="0.35">
      <c r="A36" s="105">
        <v>11</v>
      </c>
      <c r="B36" s="316" t="s">
        <v>381</v>
      </c>
      <c r="C36" s="106" t="s">
        <v>355</v>
      </c>
      <c r="D36" t="s">
        <v>351</v>
      </c>
      <c r="E36" s="318" t="s">
        <v>353</v>
      </c>
      <c r="F36" s="321"/>
      <c r="G36" s="321"/>
    </row>
    <row r="37" spans="1:7" ht="28.8" x14ac:dyDescent="0.3">
      <c r="A37" s="105">
        <v>12</v>
      </c>
      <c r="B37" s="316" t="s">
        <v>382</v>
      </c>
      <c r="C37" s="106" t="s">
        <v>355</v>
      </c>
      <c r="E37" s="319" t="s">
        <v>357</v>
      </c>
      <c r="F37" s="317" t="s">
        <v>356</v>
      </c>
      <c r="G37" s="317" t="s">
        <v>355</v>
      </c>
    </row>
    <row r="38" spans="1:7" ht="29.4" thickBot="1" x14ac:dyDescent="0.35">
      <c r="A38" s="105">
        <v>13</v>
      </c>
      <c r="B38" s="316" t="s">
        <v>383</v>
      </c>
      <c r="C38" s="106" t="s">
        <v>355</v>
      </c>
      <c r="E38" s="318" t="s">
        <v>353</v>
      </c>
      <c r="F38" s="321"/>
      <c r="G38" s="321"/>
    </row>
    <row r="39" spans="1:7" ht="28.8" x14ac:dyDescent="0.3">
      <c r="A39" s="105">
        <v>14</v>
      </c>
      <c r="B39" s="320" t="s">
        <v>384</v>
      </c>
      <c r="C39" s="106" t="s">
        <v>355</v>
      </c>
      <c r="E39" s="319" t="s">
        <v>358</v>
      </c>
      <c r="F39" s="317" t="s">
        <v>356</v>
      </c>
      <c r="G39" s="317" t="s">
        <v>355</v>
      </c>
    </row>
    <row r="40" spans="1:7" ht="15" thickBot="1" x14ac:dyDescent="0.35">
      <c r="A40" s="105">
        <v>15</v>
      </c>
      <c r="B40" s="197" t="s">
        <v>294</v>
      </c>
      <c r="C40" s="106" t="s">
        <v>349</v>
      </c>
    </row>
    <row r="41" spans="1:7" ht="28.8" x14ac:dyDescent="0.3">
      <c r="A41" s="105">
        <v>16</v>
      </c>
      <c r="B41" s="197" t="s">
        <v>363</v>
      </c>
      <c r="C41" s="106" t="s">
        <v>349</v>
      </c>
      <c r="E41" s="317" t="s">
        <v>352</v>
      </c>
      <c r="F41" s="317" t="s">
        <v>354</v>
      </c>
      <c r="G41" s="317" t="s">
        <v>355</v>
      </c>
    </row>
    <row r="42" spans="1:7" ht="15" thickBot="1" x14ac:dyDescent="0.35">
      <c r="A42" s="105">
        <v>17</v>
      </c>
      <c r="B42" s="197" t="s">
        <v>295</v>
      </c>
      <c r="C42" s="106" t="s">
        <v>349</v>
      </c>
      <c r="E42" s="318" t="s">
        <v>353</v>
      </c>
      <c r="F42" s="321"/>
      <c r="G42" s="321"/>
    </row>
    <row r="43" spans="1:7" ht="28.8" x14ac:dyDescent="0.3">
      <c r="A43" s="105">
        <v>18</v>
      </c>
      <c r="B43" s="197" t="s">
        <v>296</v>
      </c>
      <c r="C43" s="106" t="s">
        <v>349</v>
      </c>
      <c r="E43" s="319" t="s">
        <v>352</v>
      </c>
      <c r="F43" s="317" t="s">
        <v>356</v>
      </c>
      <c r="G43" s="317" t="s">
        <v>355</v>
      </c>
    </row>
    <row r="44" spans="1:7" ht="15" thickBot="1" x14ac:dyDescent="0.35">
      <c r="A44" s="105">
        <v>19</v>
      </c>
      <c r="B44" s="196" t="s">
        <v>228</v>
      </c>
      <c r="C44" s="106" t="s">
        <v>226</v>
      </c>
      <c r="E44" s="318" t="s">
        <v>353</v>
      </c>
      <c r="F44" s="321"/>
      <c r="G44" s="321"/>
    </row>
    <row r="45" spans="1:7" x14ac:dyDescent="0.3">
      <c r="A45" s="105">
        <v>20</v>
      </c>
      <c r="B45" s="196" t="s">
        <v>229</v>
      </c>
      <c r="C45" s="106" t="s">
        <v>226</v>
      </c>
    </row>
    <row r="46" spans="1:7" x14ac:dyDescent="0.3">
      <c r="A46" s="105">
        <v>21</v>
      </c>
      <c r="B46" s="196" t="s">
        <v>230</v>
      </c>
      <c r="C46" s="106" t="s">
        <v>226</v>
      </c>
    </row>
    <row r="47" spans="1:7" x14ac:dyDescent="0.3">
      <c r="A47" s="105">
        <v>22</v>
      </c>
      <c r="B47" s="196" t="s">
        <v>231</v>
      </c>
      <c r="C47" s="106" t="s">
        <v>226</v>
      </c>
    </row>
    <row r="48" spans="1:7" x14ac:dyDescent="0.3">
      <c r="A48" s="105">
        <v>23</v>
      </c>
      <c r="B48" s="196" t="s">
        <v>231</v>
      </c>
      <c r="C48" s="106" t="s">
        <v>226</v>
      </c>
    </row>
    <row r="49" spans="1:3" x14ac:dyDescent="0.3">
      <c r="A49" s="105">
        <v>24</v>
      </c>
      <c r="B49" s="196" t="s">
        <v>335</v>
      </c>
      <c r="C49" s="106" t="s">
        <v>226</v>
      </c>
    </row>
  </sheetData>
  <sheetProtection algorithmName="SHA-512" hashValue="0ak3svDKvSo/DJmH5WcTIxvwRP2372MR1xprR/WurWu4/bokQeEPzLUZLG5aVKGMCVJktSUsppKkxoFaOUnK7Q==" saltValue="FM7Ty64kdx3xzW2Ue2G4nQ==" spinCount="100000" sheet="1" objects="1" scenarios="1"/>
  <pageMargins left="0.7" right="0.7" top="0.75" bottom="0.75" header="0.3" footer="0.3"/>
  <drawing r:id="rId1"/>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Feuil1">
    <tabColor rgb="FFFF0000"/>
  </sheetPr>
  <dimension ref="A1:R37"/>
  <sheetViews>
    <sheetView showGridLines="0" view="pageBreakPreview" zoomScale="120" zoomScaleNormal="100" zoomScaleSheetLayoutView="120" workbookViewId="0">
      <selection activeCell="A32" sqref="A32"/>
    </sheetView>
  </sheetViews>
  <sheetFormatPr baseColWidth="10" defaultRowHeight="14.4" x14ac:dyDescent="0.3"/>
  <cols>
    <col min="1" max="1" width="147.44140625" style="23" customWidth="1"/>
    <col min="2" max="2" width="24" style="26" customWidth="1"/>
    <col min="3" max="3" width="13.44140625" customWidth="1"/>
    <col min="4" max="4" width="27.33203125" customWidth="1"/>
    <col min="6" max="8" width="11.44140625" customWidth="1"/>
  </cols>
  <sheetData>
    <row r="1" spans="1:18" ht="13.5" customHeight="1" x14ac:dyDescent="0.3">
      <c r="A1" s="350" t="s">
        <v>459</v>
      </c>
    </row>
    <row r="2" spans="1:18" ht="24" customHeight="1" x14ac:dyDescent="0.3">
      <c r="A2" s="394" t="s">
        <v>371</v>
      </c>
      <c r="B2" s="82"/>
      <c r="C2" s="83"/>
      <c r="D2" s="83"/>
      <c r="F2" s="20"/>
      <c r="G2" s="21"/>
      <c r="H2" s="28"/>
      <c r="I2" s="28"/>
      <c r="J2" s="21"/>
      <c r="K2" s="28"/>
      <c r="L2" s="28" t="s">
        <v>92</v>
      </c>
      <c r="M2" s="28" t="s">
        <v>47</v>
      </c>
      <c r="N2" s="28" t="s">
        <v>46</v>
      </c>
      <c r="O2" s="28" t="s">
        <v>48</v>
      </c>
      <c r="P2" s="28" t="s">
        <v>49</v>
      </c>
      <c r="Q2" s="28" t="s">
        <v>50</v>
      </c>
      <c r="R2" s="28"/>
    </row>
    <row r="3" spans="1:18" x14ac:dyDescent="0.3">
      <c r="A3" s="223"/>
      <c r="B3" s="82"/>
      <c r="C3" s="83"/>
      <c r="D3" s="83"/>
      <c r="F3" s="20"/>
      <c r="G3" s="21"/>
      <c r="H3" s="28"/>
      <c r="I3" s="28"/>
      <c r="J3" s="21"/>
      <c r="K3" s="28"/>
      <c r="L3" s="28"/>
      <c r="M3" s="28"/>
      <c r="N3" s="28"/>
      <c r="O3" s="28"/>
      <c r="P3" s="28"/>
      <c r="Q3" s="28"/>
      <c r="R3" s="28"/>
    </row>
    <row r="4" spans="1:18" s="33" customFormat="1" ht="26.25" customHeight="1" x14ac:dyDescent="0.3">
      <c r="A4" s="218" t="s">
        <v>269</v>
      </c>
      <c r="B4" s="85"/>
      <c r="C4" s="86"/>
      <c r="D4" s="86"/>
      <c r="F4" s="34" t="s">
        <v>34</v>
      </c>
      <c r="G4" s="35" t="s">
        <v>41</v>
      </c>
      <c r="H4" s="36"/>
      <c r="I4" s="36" t="s">
        <v>34</v>
      </c>
      <c r="J4" s="35" t="s">
        <v>41</v>
      </c>
      <c r="K4" s="36"/>
      <c r="L4" s="29" t="s">
        <v>51</v>
      </c>
      <c r="M4" s="30" t="s">
        <v>52</v>
      </c>
      <c r="N4" s="31" t="s">
        <v>53</v>
      </c>
      <c r="O4" s="31" t="s">
        <v>54</v>
      </c>
      <c r="P4" s="31" t="s">
        <v>55</v>
      </c>
      <c r="Q4" s="31" t="s">
        <v>56</v>
      </c>
      <c r="R4" s="36"/>
    </row>
    <row r="5" spans="1:18" s="33" customFormat="1" ht="26.25" customHeight="1" x14ac:dyDescent="0.3">
      <c r="A5" s="219" t="s">
        <v>270</v>
      </c>
      <c r="B5" s="85"/>
      <c r="C5" s="86"/>
      <c r="D5" s="86"/>
      <c r="F5" s="34"/>
      <c r="G5" s="35"/>
      <c r="H5" s="36"/>
      <c r="I5" s="36"/>
      <c r="J5" s="35"/>
      <c r="K5" s="36"/>
      <c r="L5" s="29"/>
      <c r="M5" s="30"/>
      <c r="N5" s="31"/>
      <c r="O5" s="31"/>
      <c r="P5" s="31"/>
      <c r="Q5" s="31"/>
      <c r="R5" s="36"/>
    </row>
    <row r="6" spans="1:18" s="33" customFormat="1" ht="26.25" customHeight="1" x14ac:dyDescent="0.3">
      <c r="A6" s="84" t="s">
        <v>272</v>
      </c>
      <c r="B6" s="85"/>
      <c r="C6" s="86"/>
      <c r="D6" s="86"/>
      <c r="F6" s="34"/>
      <c r="G6" s="35"/>
      <c r="H6" s="36"/>
      <c r="I6" s="36"/>
      <c r="J6" s="35"/>
      <c r="K6" s="36"/>
      <c r="L6" s="29"/>
      <c r="M6" s="30"/>
      <c r="N6" s="31"/>
      <c r="O6" s="31"/>
      <c r="P6" s="31"/>
      <c r="Q6" s="31"/>
      <c r="R6" s="36"/>
    </row>
    <row r="7" spans="1:18" ht="16.8" x14ac:dyDescent="0.3">
      <c r="A7" s="89" t="s">
        <v>273</v>
      </c>
      <c r="B7" s="89"/>
      <c r="C7" s="89"/>
      <c r="D7" s="89"/>
      <c r="F7" s="20" t="s">
        <v>35</v>
      </c>
      <c r="G7" s="21" t="s">
        <v>10</v>
      </c>
      <c r="H7" s="28"/>
      <c r="I7" s="28" t="s">
        <v>35</v>
      </c>
      <c r="J7" s="21" t="s">
        <v>10</v>
      </c>
      <c r="K7" s="28"/>
      <c r="L7" s="29" t="s">
        <v>57</v>
      </c>
      <c r="M7" s="30" t="s">
        <v>58</v>
      </c>
      <c r="N7" s="31" t="s">
        <v>59</v>
      </c>
      <c r="O7" s="31" t="s">
        <v>60</v>
      </c>
      <c r="P7" s="31" t="s">
        <v>61</v>
      </c>
      <c r="Q7" s="31" t="s">
        <v>62</v>
      </c>
      <c r="R7" s="28"/>
    </row>
    <row r="8" spans="1:18" ht="16.8" x14ac:dyDescent="0.3">
      <c r="A8" s="89" t="s">
        <v>274</v>
      </c>
      <c r="B8" s="89"/>
      <c r="C8" s="89"/>
      <c r="D8" s="89"/>
      <c r="F8" s="20"/>
      <c r="G8" s="21"/>
      <c r="H8" s="28"/>
      <c r="I8" s="28"/>
      <c r="J8" s="21"/>
      <c r="K8" s="28"/>
      <c r="L8" s="29"/>
      <c r="M8" s="30"/>
      <c r="N8" s="31"/>
      <c r="O8" s="31"/>
      <c r="P8" s="31"/>
      <c r="Q8" s="31"/>
      <c r="R8" s="28"/>
    </row>
    <row r="9" spans="1:18" ht="16.8" x14ac:dyDescent="0.3">
      <c r="A9" s="89" t="s">
        <v>275</v>
      </c>
      <c r="B9" s="89"/>
      <c r="C9" s="89"/>
      <c r="D9" s="89"/>
      <c r="F9" s="20"/>
      <c r="G9" s="21"/>
      <c r="H9" s="28"/>
      <c r="I9" s="28"/>
      <c r="J9" s="21"/>
      <c r="K9" s="28"/>
      <c r="L9" s="29"/>
      <c r="M9" s="30"/>
      <c r="N9" s="31"/>
      <c r="O9" s="31"/>
      <c r="P9" s="31"/>
      <c r="Q9" s="31"/>
      <c r="R9" s="28"/>
    </row>
    <row r="10" spans="1:18" ht="28.8" x14ac:dyDescent="0.3">
      <c r="A10" s="89" t="s">
        <v>276</v>
      </c>
      <c r="B10" s="89"/>
      <c r="C10" s="89"/>
      <c r="D10" s="89"/>
      <c r="F10" s="20"/>
      <c r="G10" s="21"/>
      <c r="H10" s="28"/>
      <c r="I10" s="28"/>
      <c r="J10" s="21"/>
      <c r="K10" s="28"/>
      <c r="L10" s="29"/>
      <c r="M10" s="30"/>
      <c r="N10" s="31"/>
      <c r="O10" s="31"/>
      <c r="P10" s="31"/>
      <c r="Q10" s="31"/>
      <c r="R10" s="28"/>
    </row>
    <row r="11" spans="1:18" ht="16.8" x14ac:dyDescent="0.3">
      <c r="A11" s="89" t="s">
        <v>277</v>
      </c>
      <c r="B11" s="89"/>
      <c r="C11" s="89"/>
      <c r="D11" s="89"/>
      <c r="F11" s="20"/>
      <c r="G11" s="21"/>
      <c r="H11" s="28"/>
      <c r="I11" s="28"/>
      <c r="J11" s="21"/>
      <c r="K11" s="28"/>
      <c r="L11" s="29"/>
      <c r="M11" s="30"/>
      <c r="N11" s="31"/>
      <c r="O11" s="31"/>
      <c r="P11" s="31"/>
      <c r="Q11" s="31"/>
      <c r="R11" s="28"/>
    </row>
    <row r="12" spans="1:18" ht="16.8" x14ac:dyDescent="0.3">
      <c r="A12" s="89" t="s">
        <v>271</v>
      </c>
      <c r="B12" s="89"/>
      <c r="C12" s="89"/>
      <c r="D12" s="89"/>
      <c r="F12" s="20"/>
      <c r="G12" s="21"/>
      <c r="H12" s="28"/>
      <c r="I12" s="28"/>
      <c r="J12" s="21"/>
      <c r="K12" s="28"/>
      <c r="L12" s="29"/>
      <c r="M12" s="30"/>
      <c r="N12" s="31"/>
      <c r="O12" s="31"/>
      <c r="P12" s="31"/>
      <c r="Q12" s="31"/>
      <c r="R12" s="28"/>
    </row>
    <row r="13" spans="1:18" ht="28.8" x14ac:dyDescent="0.3">
      <c r="A13" s="89" t="s">
        <v>278</v>
      </c>
      <c r="B13" s="89"/>
      <c r="C13" s="89"/>
      <c r="D13" s="89"/>
      <c r="F13" s="20"/>
      <c r="G13" s="21"/>
      <c r="H13" s="28"/>
      <c r="I13" s="28"/>
      <c r="J13" s="21"/>
      <c r="K13" s="28"/>
      <c r="L13" s="29"/>
      <c r="M13" s="30"/>
      <c r="N13" s="31"/>
      <c r="O13" s="31"/>
      <c r="P13" s="31"/>
      <c r="Q13" s="31"/>
      <c r="R13" s="28"/>
    </row>
    <row r="14" spans="1:18" ht="31.5" customHeight="1" thickBot="1" x14ac:dyDescent="0.35">
      <c r="A14" s="89" t="s">
        <v>279</v>
      </c>
      <c r="B14" s="89"/>
      <c r="C14" s="89"/>
      <c r="D14" s="89"/>
      <c r="F14" s="20"/>
      <c r="G14" s="21"/>
      <c r="H14" s="28"/>
      <c r="I14" s="28"/>
      <c r="J14" s="21"/>
      <c r="K14" s="28"/>
      <c r="L14" s="29"/>
      <c r="M14" s="30"/>
      <c r="N14" s="31"/>
      <c r="O14" s="31"/>
      <c r="P14" s="31"/>
      <c r="Q14" s="31"/>
      <c r="R14" s="28"/>
    </row>
    <row r="15" spans="1:18" ht="62.25" customHeight="1" thickBot="1" x14ac:dyDescent="0.35">
      <c r="A15" s="385" t="s">
        <v>350</v>
      </c>
      <c r="B15" s="89"/>
      <c r="C15" s="89"/>
      <c r="D15" s="89"/>
      <c r="F15" s="20"/>
      <c r="G15" s="21"/>
      <c r="H15" s="28"/>
      <c r="I15" s="28"/>
      <c r="J15" s="21"/>
      <c r="K15" s="28"/>
      <c r="L15" s="29"/>
      <c r="M15" s="30"/>
      <c r="N15" s="31"/>
      <c r="O15" s="31"/>
      <c r="P15" s="31"/>
      <c r="Q15" s="31"/>
      <c r="R15" s="28"/>
    </row>
    <row r="16" spans="1:18" ht="16.8" x14ac:dyDescent="0.3">
      <c r="A16" s="199" t="s">
        <v>280</v>
      </c>
      <c r="B16" s="89"/>
      <c r="C16" s="89"/>
      <c r="D16" s="89"/>
      <c r="F16" s="20"/>
      <c r="G16" s="21"/>
      <c r="H16" s="28"/>
      <c r="I16" s="28"/>
      <c r="J16" s="21"/>
      <c r="K16" s="28"/>
      <c r="L16" s="29"/>
      <c r="M16" s="30"/>
      <c r="N16" s="31"/>
      <c r="O16" s="31"/>
      <c r="P16" s="31"/>
      <c r="Q16" s="31"/>
      <c r="R16" s="28"/>
    </row>
    <row r="17" spans="1:18" ht="16.8" x14ac:dyDescent="0.3">
      <c r="A17" s="59"/>
      <c r="B17" s="89"/>
      <c r="C17" s="89"/>
      <c r="D17" s="89"/>
      <c r="F17" s="20"/>
      <c r="G17" s="21"/>
      <c r="H17" s="28"/>
      <c r="I17" s="28"/>
      <c r="J17" s="21"/>
      <c r="K17" s="28"/>
      <c r="L17" s="29"/>
      <c r="M17" s="30"/>
      <c r="N17" s="31"/>
      <c r="O17" s="31"/>
      <c r="P17" s="31"/>
      <c r="Q17" s="31"/>
      <c r="R17" s="28"/>
    </row>
    <row r="18" spans="1:18" ht="16.8" x14ac:dyDescent="0.3">
      <c r="A18" s="89" t="s">
        <v>281</v>
      </c>
      <c r="B18" s="89"/>
      <c r="C18" s="89"/>
      <c r="D18" s="89"/>
      <c r="F18" s="20"/>
      <c r="G18" s="21"/>
      <c r="H18" s="28"/>
      <c r="I18" s="28"/>
      <c r="J18" s="21"/>
      <c r="K18" s="28"/>
      <c r="L18" s="29"/>
      <c r="M18" s="30"/>
      <c r="N18" s="31"/>
      <c r="O18" s="31"/>
      <c r="P18" s="31"/>
      <c r="Q18" s="31"/>
      <c r="R18" s="28"/>
    </row>
    <row r="19" spans="1:18" ht="16.8" x14ac:dyDescent="0.3">
      <c r="A19" s="87" t="s">
        <v>282</v>
      </c>
      <c r="B19" s="82"/>
      <c r="C19" s="83"/>
      <c r="D19" s="83"/>
      <c r="F19" s="20" t="s">
        <v>37</v>
      </c>
      <c r="G19" s="21" t="s">
        <v>42</v>
      </c>
      <c r="H19" s="28"/>
      <c r="I19" s="28" t="s">
        <v>37</v>
      </c>
      <c r="J19" s="21" t="s">
        <v>42</v>
      </c>
      <c r="K19" s="28"/>
      <c r="L19" s="29" t="s">
        <v>69</v>
      </c>
      <c r="M19" s="30" t="s">
        <v>70</v>
      </c>
      <c r="N19" s="31" t="s">
        <v>71</v>
      </c>
      <c r="O19" s="31" t="s">
        <v>72</v>
      </c>
      <c r="P19" s="31" t="s">
        <v>73</v>
      </c>
      <c r="Q19" s="31" t="s">
        <v>74</v>
      </c>
      <c r="R19" s="28"/>
    </row>
    <row r="20" spans="1:18" ht="16.8" x14ac:dyDescent="0.3">
      <c r="A20" s="90" t="s">
        <v>283</v>
      </c>
      <c r="B20" s="90"/>
      <c r="C20" s="90"/>
      <c r="D20" s="90"/>
      <c r="F20" s="20"/>
      <c r="G20" s="21"/>
      <c r="H20" s="28"/>
      <c r="I20" s="28"/>
      <c r="J20" s="21"/>
      <c r="K20" s="28"/>
      <c r="L20" s="29" t="s">
        <v>75</v>
      </c>
      <c r="M20" s="30" t="s">
        <v>76</v>
      </c>
      <c r="N20" s="31" t="s">
        <v>77</v>
      </c>
      <c r="O20" s="28"/>
      <c r="P20" s="31" t="s">
        <v>78</v>
      </c>
      <c r="Q20" s="31" t="s">
        <v>79</v>
      </c>
      <c r="R20" s="28"/>
    </row>
    <row r="21" spans="1:18" ht="16.8" x14ac:dyDescent="0.3">
      <c r="A21" s="87" t="s">
        <v>293</v>
      </c>
      <c r="B21" s="82"/>
      <c r="C21" s="83"/>
      <c r="D21" s="83"/>
      <c r="F21" s="20"/>
      <c r="G21" s="21"/>
      <c r="H21" s="28"/>
      <c r="I21" s="28"/>
      <c r="J21" s="21"/>
      <c r="K21" s="28"/>
      <c r="L21" s="28"/>
      <c r="M21" s="30" t="s">
        <v>80</v>
      </c>
      <c r="N21" s="31" t="s">
        <v>81</v>
      </c>
      <c r="O21" s="28"/>
      <c r="P21" s="31" t="s">
        <v>82</v>
      </c>
      <c r="Q21" s="28"/>
      <c r="R21" s="28"/>
    </row>
    <row r="22" spans="1:18" ht="16.8" x14ac:dyDescent="0.3">
      <c r="A22" s="87"/>
      <c r="B22" s="82"/>
      <c r="C22" s="83"/>
      <c r="D22" s="83"/>
      <c r="F22" s="20"/>
      <c r="G22" s="21"/>
      <c r="H22" s="28"/>
      <c r="I22" s="28"/>
      <c r="J22" s="21" t="s">
        <v>83</v>
      </c>
      <c r="K22" s="28"/>
      <c r="L22" s="28"/>
      <c r="M22" s="30" t="s">
        <v>84</v>
      </c>
      <c r="N22" s="31" t="s">
        <v>85</v>
      </c>
      <c r="O22" s="28"/>
      <c r="P22" s="31" t="s">
        <v>86</v>
      </c>
      <c r="Q22" s="28"/>
      <c r="R22" s="28"/>
    </row>
    <row r="23" spans="1:18" ht="6" customHeight="1" x14ac:dyDescent="0.3">
      <c r="A23" s="61"/>
      <c r="B23" s="88"/>
      <c r="C23" s="83"/>
      <c r="D23" s="83"/>
    </row>
    <row r="24" spans="1:18" ht="39.75" customHeight="1" x14ac:dyDescent="0.3">
      <c r="A24" s="91" t="s">
        <v>284</v>
      </c>
      <c r="B24" s="91"/>
      <c r="C24" s="91"/>
      <c r="D24" s="91"/>
    </row>
    <row r="25" spans="1:18" x14ac:dyDescent="0.3">
      <c r="A25" s="61"/>
      <c r="B25" s="88"/>
      <c r="C25" s="83"/>
      <c r="D25" s="83"/>
    </row>
    <row r="26" spans="1:18" ht="37.799999999999997" x14ac:dyDescent="0.3">
      <c r="A26" s="97" t="s">
        <v>291</v>
      </c>
      <c r="B26" s="88"/>
      <c r="C26" s="83"/>
      <c r="D26" s="83"/>
    </row>
    <row r="27" spans="1:18" x14ac:dyDescent="0.3">
      <c r="A27" s="61"/>
      <c r="B27" s="88"/>
      <c r="C27" s="83"/>
      <c r="D27" s="83"/>
    </row>
    <row r="28" spans="1:18" ht="28.8" x14ac:dyDescent="0.3">
      <c r="A28" s="61" t="s">
        <v>372</v>
      </c>
      <c r="B28" s="88"/>
      <c r="C28" s="83"/>
      <c r="D28" s="83"/>
    </row>
    <row r="29" spans="1:18" ht="57.6" x14ac:dyDescent="0.3">
      <c r="A29" s="61" t="s">
        <v>373</v>
      </c>
      <c r="B29" s="60"/>
      <c r="C29" s="59"/>
      <c r="D29" s="59"/>
    </row>
    <row r="30" spans="1:18" x14ac:dyDescent="0.3">
      <c r="A30" s="24"/>
      <c r="B30" s="27"/>
    </row>
    <row r="31" spans="1:18" x14ac:dyDescent="0.3">
      <c r="A31" s="24"/>
      <c r="B31" s="27"/>
    </row>
    <row r="32" spans="1:18" x14ac:dyDescent="0.3">
      <c r="A32" s="24"/>
      <c r="B32" s="27"/>
    </row>
    <row r="33" spans="1:2" x14ac:dyDescent="0.3">
      <c r="A33" s="24"/>
      <c r="B33" s="27"/>
    </row>
    <row r="34" spans="1:2" x14ac:dyDescent="0.3">
      <c r="A34" s="24"/>
      <c r="B34" s="27"/>
    </row>
    <row r="35" spans="1:2" x14ac:dyDescent="0.3">
      <c r="A35" s="24"/>
      <c r="B35" s="27"/>
    </row>
    <row r="36" spans="1:2" x14ac:dyDescent="0.3">
      <c r="A36" s="24"/>
      <c r="B36" s="27"/>
    </row>
    <row r="37" spans="1:2" x14ac:dyDescent="0.3">
      <c r="A37" s="24"/>
      <c r="B37" s="27"/>
    </row>
  </sheetData>
  <pageMargins left="0.7" right="0.7" top="0.75" bottom="0.75" header="0.3" footer="0.3"/>
  <pageSetup paperSize="9" scale="68" orientation="portrait" r:id="rId1"/>
  <colBreaks count="1" manualBreakCount="1">
    <brk id="5" max="1048575" man="1"/>
  </colBreaks>
  <drawing r:id="rId2"/>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Feuil2">
    <tabColor rgb="FFFF0000"/>
  </sheetPr>
  <dimension ref="A1:BO176"/>
  <sheetViews>
    <sheetView showGridLines="0" view="pageBreakPreview" topLeftCell="D9" zoomScaleNormal="100" zoomScaleSheetLayoutView="100" workbookViewId="0">
      <selection activeCell="G17" sqref="G17"/>
    </sheetView>
  </sheetViews>
  <sheetFormatPr baseColWidth="10" defaultRowHeight="14.4" x14ac:dyDescent="0.3"/>
  <cols>
    <col min="1" max="1" width="5.33203125" hidden="1" customWidth="1"/>
    <col min="2" max="2" width="5" hidden="1" customWidth="1"/>
    <col min="3" max="3" width="5.5546875" hidden="1" customWidth="1"/>
    <col min="4" max="4" width="3.5546875" customWidth="1"/>
    <col min="5" max="5" width="5.44140625" style="26" customWidth="1"/>
    <col min="6" max="6" width="66" style="23" customWidth="1"/>
    <col min="7" max="7" width="26.33203125" style="26" customWidth="1"/>
    <col min="8" max="8" width="13.109375" customWidth="1"/>
    <col min="9" max="9" width="6.44140625" customWidth="1"/>
    <col min="10" max="10" width="15.109375" style="185" hidden="1" customWidth="1"/>
    <col min="11" max="11" width="22" style="28" hidden="1" customWidth="1"/>
    <col min="12" max="16" width="11.44140625" style="28" hidden="1" customWidth="1"/>
    <col min="17" max="17" width="11.44140625" style="98" hidden="1" customWidth="1"/>
    <col min="18" max="18" width="18" style="98" hidden="1" customWidth="1"/>
    <col min="19" max="19" width="22.5546875" style="98" hidden="1" customWidth="1"/>
    <col min="20" max="20" width="23.88671875" style="98" hidden="1" customWidth="1"/>
    <col min="21" max="21" width="22" style="98" hidden="1" customWidth="1"/>
    <col min="22" max="22" width="22.33203125" style="98" hidden="1" customWidth="1"/>
    <col min="23" max="34" width="11.44140625" style="98" hidden="1" customWidth="1"/>
    <col min="35" max="35" width="23" style="98" hidden="1" customWidth="1"/>
    <col min="36" max="36" width="11.44140625" hidden="1" customWidth="1"/>
    <col min="37" max="37" width="9.77734375" hidden="1" customWidth="1"/>
    <col min="38" max="38" width="11.44140625" hidden="1" customWidth="1"/>
    <col min="39" max="39" width="11.44140625" customWidth="1"/>
    <col min="40" max="44" width="11.44140625" hidden="1" customWidth="1"/>
    <col min="45" max="73" width="0" hidden="1" customWidth="1"/>
  </cols>
  <sheetData>
    <row r="1" spans="1:67" s="450" customFormat="1" ht="13.8" x14ac:dyDescent="0.3">
      <c r="D1" s="451" t="s">
        <v>452</v>
      </c>
      <c r="E1" s="451"/>
      <c r="F1" s="452"/>
      <c r="G1" s="453"/>
      <c r="H1" s="454" t="s">
        <v>1</v>
      </c>
      <c r="I1" s="3"/>
      <c r="J1" s="3"/>
      <c r="K1" s="455"/>
      <c r="L1" s="455"/>
      <c r="M1" s="455"/>
      <c r="N1" s="455"/>
      <c r="O1" s="455"/>
      <c r="P1" s="455"/>
      <c r="Q1" s="456"/>
      <c r="R1" s="456"/>
      <c r="S1" s="456"/>
      <c r="T1" s="456"/>
      <c r="U1" s="456"/>
      <c r="V1" s="456"/>
      <c r="W1" s="456"/>
      <c r="X1" s="456"/>
      <c r="Y1" s="456"/>
      <c r="Z1" s="456"/>
      <c r="AA1" s="456"/>
      <c r="AB1" s="456"/>
      <c r="AC1" s="456"/>
      <c r="AD1" s="456"/>
      <c r="AE1" s="456"/>
      <c r="AF1" s="456"/>
      <c r="AG1" s="456"/>
      <c r="AH1" s="456"/>
      <c r="AI1" s="456"/>
    </row>
    <row r="2" spans="1:67" s="450" customFormat="1" ht="13.8" x14ac:dyDescent="0.3">
      <c r="D2" s="451" t="s">
        <v>453</v>
      </c>
      <c r="E2" s="451"/>
      <c r="F2" s="452"/>
      <c r="G2" s="453"/>
      <c r="H2" s="454" t="s">
        <v>3</v>
      </c>
      <c r="I2" s="3"/>
      <c r="J2" s="3"/>
      <c r="K2" s="455"/>
      <c r="L2" s="455"/>
      <c r="M2" s="455"/>
      <c r="N2" s="455"/>
      <c r="O2" s="455"/>
      <c r="P2" s="455"/>
      <c r="Q2" s="456"/>
      <c r="R2" s="456"/>
      <c r="S2" s="456"/>
      <c r="T2" s="456"/>
      <c r="U2" s="456"/>
      <c r="V2" s="456"/>
      <c r="W2" s="456"/>
      <c r="X2" s="456"/>
      <c r="Y2" s="456"/>
      <c r="Z2" s="456"/>
      <c r="AA2" s="456"/>
      <c r="AB2" s="456"/>
      <c r="AC2" s="456"/>
      <c r="AD2" s="456"/>
      <c r="AE2" s="456"/>
      <c r="AF2" s="456"/>
      <c r="AG2" s="456"/>
      <c r="AH2" s="456"/>
      <c r="AI2" s="456"/>
    </row>
    <row r="3" spans="1:67" s="450" customFormat="1" ht="13.8" x14ac:dyDescent="0.3">
      <c r="D3" s="451" t="s">
        <v>454</v>
      </c>
      <c r="E3" s="451"/>
      <c r="F3" s="452"/>
      <c r="G3" s="453"/>
      <c r="I3" s="457"/>
      <c r="J3" s="457"/>
      <c r="K3" s="455"/>
      <c r="L3" s="455"/>
      <c r="M3" s="455"/>
      <c r="N3" s="455"/>
      <c r="O3" s="455"/>
      <c r="P3" s="455"/>
      <c r="Q3" s="456"/>
      <c r="R3" s="456"/>
      <c r="S3" s="456"/>
      <c r="T3" s="456"/>
      <c r="U3" s="456"/>
      <c r="V3" s="456"/>
      <c r="W3" s="456"/>
      <c r="X3" s="456"/>
      <c r="Y3" s="456"/>
      <c r="Z3" s="456"/>
      <c r="AA3" s="456"/>
      <c r="AB3" s="456"/>
      <c r="AC3" s="456"/>
      <c r="AD3" s="456"/>
      <c r="AE3" s="456"/>
      <c r="AF3" s="456"/>
      <c r="AG3" s="456"/>
      <c r="AH3" s="456"/>
      <c r="AI3" s="456"/>
    </row>
    <row r="4" spans="1:67" s="450" customFormat="1" ht="15.6" customHeight="1" x14ac:dyDescent="0.3">
      <c r="D4" s="469" t="s">
        <v>469</v>
      </c>
      <c r="E4" s="469"/>
      <c r="F4" s="469"/>
      <c r="G4" s="453"/>
      <c r="H4" s="458"/>
      <c r="I4" s="9"/>
      <c r="J4" s="9"/>
      <c r="K4" s="455"/>
      <c r="L4" s="455"/>
      <c r="M4" s="455"/>
      <c r="N4" s="455"/>
      <c r="O4" s="455"/>
      <c r="P4" s="455"/>
      <c r="Q4" s="456"/>
      <c r="R4" s="456"/>
      <c r="S4" s="456"/>
      <c r="T4" s="456"/>
      <c r="U4" s="456"/>
      <c r="V4" s="456"/>
      <c r="W4" s="456"/>
      <c r="X4" s="456"/>
      <c r="Y4" s="456"/>
      <c r="Z4" s="456"/>
      <c r="AA4" s="456"/>
      <c r="AB4" s="456"/>
      <c r="AC4" s="456"/>
      <c r="AD4" s="456"/>
      <c r="AE4" s="456"/>
      <c r="AF4" s="456"/>
      <c r="AG4" s="456"/>
      <c r="AH4" s="456"/>
      <c r="AI4" s="456"/>
    </row>
    <row r="5" spans="1:67" s="450" customFormat="1" ht="13.8" x14ac:dyDescent="0.3">
      <c r="D5" s="459"/>
      <c r="E5" s="469" t="s">
        <v>470</v>
      </c>
      <c r="F5" s="469"/>
      <c r="G5" s="469"/>
      <c r="H5" s="9"/>
      <c r="I5" s="9"/>
      <c r="J5" s="9"/>
      <c r="K5" s="455"/>
      <c r="L5" s="455"/>
      <c r="M5" s="455"/>
      <c r="N5" s="455"/>
      <c r="O5" s="455"/>
      <c r="P5" s="455"/>
      <c r="Q5" s="456"/>
      <c r="R5" s="456"/>
      <c r="S5" s="456"/>
      <c r="T5" s="456"/>
      <c r="U5" s="456"/>
      <c r="V5" s="456"/>
      <c r="W5" s="456"/>
      <c r="X5" s="456"/>
      <c r="Y5" s="456"/>
      <c r="Z5" s="456"/>
      <c r="AA5" s="456"/>
      <c r="AB5" s="456"/>
      <c r="AC5" s="456"/>
      <c r="AD5" s="456"/>
      <c r="AE5" s="456"/>
      <c r="AF5" s="456"/>
      <c r="AG5" s="456"/>
      <c r="AH5" s="456"/>
      <c r="AI5" s="456"/>
    </row>
    <row r="6" spans="1:67" s="450" customFormat="1" ht="13.8" x14ac:dyDescent="0.3">
      <c r="D6" s="460" t="s">
        <v>232</v>
      </c>
      <c r="E6" s="3"/>
      <c r="F6" s="3"/>
      <c r="G6" s="453"/>
      <c r="H6" s="3"/>
      <c r="I6" s="3"/>
      <c r="J6" s="3"/>
      <c r="K6" s="455"/>
      <c r="L6" s="455"/>
      <c r="M6" s="455"/>
      <c r="N6" s="455"/>
      <c r="O6" s="455"/>
      <c r="P6" s="455"/>
      <c r="Q6" s="456"/>
      <c r="R6" s="456"/>
      <c r="S6" s="456"/>
      <c r="T6" s="456"/>
      <c r="U6" s="456"/>
      <c r="V6" s="456"/>
      <c r="W6" s="456"/>
      <c r="X6" s="456"/>
      <c r="Y6" s="456"/>
      <c r="Z6" s="456"/>
      <c r="AA6" s="456"/>
      <c r="AB6" s="456"/>
      <c r="AC6" s="456"/>
      <c r="AD6" s="456"/>
      <c r="AE6" s="456"/>
      <c r="AF6" s="456"/>
      <c r="AG6" s="456"/>
      <c r="AH6" s="456"/>
      <c r="AI6" s="456"/>
    </row>
    <row r="7" spans="1:67" x14ac:dyDescent="0.3">
      <c r="D7" s="3"/>
      <c r="E7" s="3"/>
      <c r="F7" s="3"/>
      <c r="H7" s="3"/>
      <c r="I7" s="3"/>
      <c r="J7" s="3"/>
    </row>
    <row r="8" spans="1:67" x14ac:dyDescent="0.3">
      <c r="D8" s="3"/>
      <c r="E8" s="3"/>
      <c r="F8" s="3"/>
      <c r="Q8" s="28"/>
      <c r="R8" s="28"/>
      <c r="S8" s="28"/>
      <c r="T8" s="28"/>
      <c r="U8" s="28"/>
      <c r="V8" s="28"/>
      <c r="W8" s="28"/>
      <c r="X8" s="28"/>
      <c r="Y8" s="28"/>
      <c r="Z8" s="28"/>
      <c r="AA8" s="28"/>
      <c r="AB8" s="28"/>
      <c r="AC8" s="28"/>
      <c r="AD8" s="28"/>
      <c r="AE8" s="28"/>
      <c r="AF8" s="28"/>
      <c r="AG8" s="28"/>
      <c r="AH8" s="28"/>
      <c r="AI8" s="28"/>
    </row>
    <row r="9" spans="1:67" ht="25.5" customHeight="1" x14ac:dyDescent="0.3">
      <c r="A9" s="25"/>
      <c r="B9" s="25"/>
      <c r="F9" s="393" t="s">
        <v>199</v>
      </c>
      <c r="G9" s="392"/>
      <c r="H9" s="26"/>
      <c r="J9" s="26"/>
      <c r="K9" s="59"/>
      <c r="L9"/>
      <c r="M9"/>
      <c r="N9"/>
      <c r="O9"/>
      <c r="P9"/>
      <c r="Q9"/>
      <c r="R9"/>
      <c r="S9"/>
      <c r="T9" t="s">
        <v>447</v>
      </c>
      <c r="U9" t="s">
        <v>47</v>
      </c>
      <c r="V9" t="s">
        <v>46</v>
      </c>
      <c r="W9" t="s">
        <v>48</v>
      </c>
      <c r="X9" t="s">
        <v>49</v>
      </c>
      <c r="Y9" t="s">
        <v>50</v>
      </c>
      <c r="Z9"/>
      <c r="AA9"/>
      <c r="AB9" t="s">
        <v>490</v>
      </c>
      <c r="AC9" t="s">
        <v>491</v>
      </c>
      <c r="AD9" t="s">
        <v>492</v>
      </c>
      <c r="AE9" t="s">
        <v>494</v>
      </c>
      <c r="AF9" t="s">
        <v>496</v>
      </c>
      <c r="AG9" t="s">
        <v>501</v>
      </c>
      <c r="AH9"/>
      <c r="AI9"/>
    </row>
    <row r="10" spans="1:67" ht="9.9" customHeight="1" x14ac:dyDescent="0.3">
      <c r="A10" s="22"/>
      <c r="B10" s="22"/>
      <c r="K10" s="59"/>
      <c r="L10"/>
      <c r="M10"/>
      <c r="N10"/>
      <c r="O10"/>
      <c r="P10"/>
      <c r="Q10" t="s">
        <v>34</v>
      </c>
      <c r="R10" t="s">
        <v>439</v>
      </c>
      <c r="S10"/>
      <c r="T10" s="201" t="s">
        <v>64</v>
      </c>
      <c r="U10" s="202" t="s">
        <v>52</v>
      </c>
      <c r="V10" s="203" t="s">
        <v>53</v>
      </c>
      <c r="W10" s="203" t="s">
        <v>54</v>
      </c>
      <c r="X10" s="203" t="s">
        <v>55</v>
      </c>
      <c r="Y10" s="203" t="s">
        <v>56</v>
      </c>
      <c r="Z10" s="204" t="s">
        <v>51</v>
      </c>
      <c r="AA10"/>
      <c r="AB10" t="s">
        <v>435</v>
      </c>
      <c r="AC10" t="s">
        <v>439</v>
      </c>
      <c r="AD10" t="s">
        <v>483</v>
      </c>
      <c r="AE10" t="s">
        <v>487</v>
      </c>
      <c r="AF10" t="s">
        <v>497</v>
      </c>
      <c r="AG10" t="s">
        <v>502</v>
      </c>
      <c r="AH10" s="193"/>
      <c r="AJ10" s="205" t="s">
        <v>264</v>
      </c>
      <c r="AK10" s="193"/>
      <c r="AL10" s="193"/>
      <c r="AM10" s="193"/>
      <c r="AN10" s="194"/>
      <c r="AO10" s="194"/>
      <c r="AP10" s="194"/>
      <c r="AQ10" s="194"/>
      <c r="AR10" s="194"/>
      <c r="AS10" s="194"/>
      <c r="AT10" s="194"/>
      <c r="AU10" s="194"/>
      <c r="AV10" s="194"/>
      <c r="AW10" s="194"/>
      <c r="AX10" s="194"/>
      <c r="AY10" s="194"/>
      <c r="AZ10" s="194"/>
      <c r="BA10" s="194"/>
      <c r="BB10" s="194"/>
      <c r="BC10" s="194"/>
      <c r="BD10" s="194"/>
      <c r="BE10" s="194"/>
      <c r="BF10" s="194"/>
      <c r="BG10" s="194"/>
      <c r="BH10" s="194"/>
      <c r="BI10" s="194"/>
      <c r="BJ10" s="194"/>
      <c r="BK10" s="194"/>
      <c r="BL10" s="194"/>
      <c r="BM10" s="194"/>
      <c r="BN10" s="194"/>
      <c r="BO10" s="194"/>
    </row>
    <row r="11" spans="1:67" s="33" customFormat="1" ht="19.5" customHeight="1" x14ac:dyDescent="0.3">
      <c r="E11" s="32"/>
      <c r="F11" s="145" t="s">
        <v>248</v>
      </c>
      <c r="G11" s="445">
        <v>2025</v>
      </c>
      <c r="J11" s="186"/>
      <c r="K11" s="141" t="str">
        <f>IF(G11="2017","deux",IF(G11="2018","trois",IF(G11="2019","quatre",IF(G11="2020","cinq",IF(G11="2021","six",IF(G11="2022","sept",IF(G11="2023","huit",IF(G11="2024","neuf",""))))))))</f>
        <v/>
      </c>
      <c r="Q11" s="33" t="s">
        <v>35</v>
      </c>
      <c r="R11" s="33" t="s">
        <v>440</v>
      </c>
      <c r="T11" s="201" t="s">
        <v>446</v>
      </c>
      <c r="U11" s="202" t="s">
        <v>58</v>
      </c>
      <c r="V11" s="203" t="s">
        <v>59</v>
      </c>
      <c r="W11" s="203" t="s">
        <v>285</v>
      </c>
      <c r="X11" s="203" t="s">
        <v>61</v>
      </c>
      <c r="Y11" s="203" t="s">
        <v>62</v>
      </c>
      <c r="Z11" s="204" t="s">
        <v>57</v>
      </c>
      <c r="AB11" s="33" t="s">
        <v>436</v>
      </c>
      <c r="AC11" s="33" t="s">
        <v>440</v>
      </c>
      <c r="AD11" s="33" t="s">
        <v>484</v>
      </c>
      <c r="AE11" s="33" t="s">
        <v>488</v>
      </c>
      <c r="AF11" s="33" t="s">
        <v>498</v>
      </c>
      <c r="AG11" s="33" t="s">
        <v>503</v>
      </c>
      <c r="AH11" s="195"/>
      <c r="AI11" s="221" t="s">
        <v>264</v>
      </c>
      <c r="AJ11" s="206" t="s">
        <v>265</v>
      </c>
      <c r="AK11" s="195"/>
      <c r="AL11" s="195"/>
      <c r="AM11" s="195"/>
      <c r="AN11" s="195"/>
      <c r="AO11" s="195"/>
      <c r="AP11" s="195"/>
      <c r="AQ11" s="195"/>
      <c r="AR11" s="195"/>
      <c r="AS11" s="195"/>
      <c r="AT11" s="195"/>
      <c r="AU11" s="195"/>
      <c r="AV11" s="195"/>
      <c r="AW11" s="195"/>
      <c r="AX11" s="195"/>
      <c r="AY11" s="195"/>
      <c r="AZ11" s="195"/>
      <c r="BA11" s="195"/>
      <c r="BB11" s="195"/>
      <c r="BC11" s="195"/>
      <c r="BD11" s="195"/>
      <c r="BE11" s="195"/>
      <c r="BF11" s="195"/>
      <c r="BG11" s="195"/>
      <c r="BH11" s="195"/>
      <c r="BI11" s="195"/>
      <c r="BJ11" s="195"/>
      <c r="BK11" s="195"/>
      <c r="BL11" s="195"/>
      <c r="BM11" s="195"/>
      <c r="BN11" s="195"/>
      <c r="BO11" s="195"/>
    </row>
    <row r="12" spans="1:67" s="33" customFormat="1" ht="19.5" customHeight="1" x14ac:dyDescent="0.3">
      <c r="E12" s="32"/>
      <c r="F12" s="145" t="s">
        <v>249</v>
      </c>
      <c r="G12" s="445" t="s">
        <v>46</v>
      </c>
      <c r="I12" s="50" t="s">
        <v>38</v>
      </c>
      <c r="J12" s="186"/>
      <c r="K12" s="102"/>
      <c r="Q12" s="33" t="s">
        <v>36</v>
      </c>
      <c r="R12" s="33" t="s">
        <v>441</v>
      </c>
      <c r="T12" s="210"/>
      <c r="U12" s="202" t="s">
        <v>70</v>
      </c>
      <c r="V12" s="203" t="s">
        <v>65</v>
      </c>
      <c r="W12" s="203" t="s">
        <v>60</v>
      </c>
      <c r="X12" s="203" t="s">
        <v>67</v>
      </c>
      <c r="Y12" s="203" t="s">
        <v>286</v>
      </c>
      <c r="Z12" s="204" t="s">
        <v>63</v>
      </c>
      <c r="AB12" s="33" t="s">
        <v>437</v>
      </c>
      <c r="AC12" s="33" t="s">
        <v>441</v>
      </c>
      <c r="AD12" s="33" t="s">
        <v>493</v>
      </c>
      <c r="AE12" s="33" t="s">
        <v>495</v>
      </c>
      <c r="AF12" s="33" t="s">
        <v>499</v>
      </c>
      <c r="AG12" s="33" t="s">
        <v>504</v>
      </c>
      <c r="AJ12" s="207"/>
    </row>
    <row r="13" spans="1:67" s="33" customFormat="1" ht="19.5" customHeight="1" thickBot="1" x14ac:dyDescent="0.35">
      <c r="E13" s="32"/>
      <c r="F13" s="145" t="s">
        <v>250</v>
      </c>
      <c r="G13" s="387" t="s">
        <v>53</v>
      </c>
      <c r="I13" s="26"/>
      <c r="J13" s="186"/>
      <c r="K13" s="102"/>
      <c r="Q13" s="33" t="s">
        <v>37</v>
      </c>
      <c r="R13" s="33" t="s">
        <v>442</v>
      </c>
      <c r="T13" s="208"/>
      <c r="U13" s="211" t="s">
        <v>76</v>
      </c>
      <c r="V13" s="203" t="s">
        <v>71</v>
      </c>
      <c r="W13" s="203" t="s">
        <v>66</v>
      </c>
      <c r="X13" s="203" t="s">
        <v>73</v>
      </c>
      <c r="Y13" s="203" t="s">
        <v>288</v>
      </c>
      <c r="Z13" s="204" t="s">
        <v>69</v>
      </c>
      <c r="AB13" s="33" t="s">
        <v>438</v>
      </c>
      <c r="AC13" s="33" t="s">
        <v>442</v>
      </c>
      <c r="AD13" s="33" t="s">
        <v>485</v>
      </c>
      <c r="AE13" s="33" t="s">
        <v>481</v>
      </c>
      <c r="AF13" s="33" t="s">
        <v>500</v>
      </c>
      <c r="AG13" s="33" t="s">
        <v>505</v>
      </c>
      <c r="AI13" s="222" t="s">
        <v>265</v>
      </c>
    </row>
    <row r="14" spans="1:67" s="33" customFormat="1" ht="19.5" customHeight="1" thickBot="1" x14ac:dyDescent="0.35">
      <c r="E14" s="32"/>
      <c r="F14" s="386" t="s">
        <v>256</v>
      </c>
      <c r="G14" s="390">
        <v>30</v>
      </c>
      <c r="J14" s="186"/>
      <c r="K14" s="102"/>
      <c r="Q14" s="208"/>
      <c r="R14" s="209" t="s">
        <v>483</v>
      </c>
      <c r="S14" s="208"/>
      <c r="T14" s="208"/>
      <c r="U14" s="211" t="s">
        <v>80</v>
      </c>
      <c r="V14" s="212" t="s">
        <v>77</v>
      </c>
      <c r="W14" s="203" t="s">
        <v>72</v>
      </c>
      <c r="X14" s="212" t="s">
        <v>78</v>
      </c>
      <c r="Y14" s="203" t="s">
        <v>287</v>
      </c>
      <c r="Z14" s="213" t="s">
        <v>75</v>
      </c>
      <c r="AE14" s="208"/>
      <c r="AF14" s="208"/>
      <c r="AG14" s="208"/>
      <c r="AH14" s="208"/>
    </row>
    <row r="15" spans="1:67" s="33" customFormat="1" ht="19.5" customHeight="1" thickBot="1" x14ac:dyDescent="0.35">
      <c r="E15" s="32"/>
      <c r="F15" s="386" t="s">
        <v>344</v>
      </c>
      <c r="G15" s="389">
        <v>150</v>
      </c>
      <c r="I15" s="446"/>
      <c r="J15" s="186"/>
      <c r="K15" s="102"/>
      <c r="Q15" s="208"/>
      <c r="R15" s="208" t="s">
        <v>484</v>
      </c>
      <c r="S15" s="208"/>
      <c r="T15" s="125"/>
      <c r="U15" s="211" t="s">
        <v>84</v>
      </c>
      <c r="V15" s="212" t="s">
        <v>81</v>
      </c>
      <c r="W15" s="208"/>
      <c r="X15" s="212" t="s">
        <v>82</v>
      </c>
      <c r="Y15" s="203" t="s">
        <v>74</v>
      </c>
      <c r="Z15" s="214" t="s">
        <v>52</v>
      </c>
      <c r="AE15" s="208"/>
      <c r="AF15" s="208"/>
      <c r="AG15" s="208"/>
      <c r="AH15" s="208"/>
      <c r="AI15" s="222" t="s">
        <v>258</v>
      </c>
    </row>
    <row r="16" spans="1:67" s="33" customFormat="1" ht="19.5" customHeight="1" x14ac:dyDescent="0.3">
      <c r="E16" s="32"/>
      <c r="F16" s="145" t="s">
        <v>341</v>
      </c>
      <c r="G16" s="388" t="str">
        <f>IF(J16=0," ",J16)</f>
        <v xml:space="preserve"> </v>
      </c>
      <c r="J16" s="421">
        <f>ASC!O21+'ASC (2)'!O21+'ASC (3)'!O21+'ASC (4)'!O21+'ASC (5)'!O21+'ASC (6)'!O21+'ASC (7)'!O21+'ASC (8)'!O21+'ASC (9)'!O21+'ASC (10)'!O21+'ASC (11)'!O21+'ASC (12)'!O21+'ASC (13)'!O21+'ASC (14)'!O21+'ASC (15)'!O21+'ASC (16)'!O21+'ASC (17)'!O21+'ASC (18)'!O21+'ASC (19)'!O21+'ASC (20)'!O21+'ASC (21)'!O21+'ASC (22)'!O21+'ASC (23)'!O21+'ASC (24)'!O21+'ASC (25)'!O21+'ASC (26)'!O21+'ASC (27)'!O21+'ASC (28)'!O21+'ASC (29)'!O21+'ASC (30)'!O21++'ASC (31)'!O21+'ASC (32)'!O21+'ASC (33)'!O21+'ASC (34)'!O21+'ASC (35)'!O21+'ASC (36)'!O21+'ASC (37)'!O21+'ASC (38)'!O21+'ASC (39)'!O21+'ASC (40)'!O21++'ASC (41)'!O21+'ASC (42)'!O21+'ASC (43)'!O21+'ASC (44)'!O21+'ASC (45)'!O21+'ASC (46)'!O21+'ASC (47)'!O21+'ASC (48)'!O21+'ASC (49)'!O21+'ASC (50)'!O21+'ASC (51)'!O21+'ASC (52)'!O21+'ASC (53)'!O21+'ASC (54)'!O21+'ASC (55)'!O21+'ASC (56)'!O21+'ASC (57)'!O21+'ASC (58)'!O21+'ASC (59)'!O21+'ASC (60)'!O21+'ASC (61)'!O21+'ASC (62)'!O21+'ASC (63)'!O21+'ASC (64)'!O21+'ASC (65)'!O21+'ASC (66)'!O21+'ASC (67)'!O21+'ASC (68)'!O21+'ASC (69)'!O21+'ASC (70)'!O21</f>
        <v>0</v>
      </c>
      <c r="K16" s="102"/>
      <c r="Q16" s="208"/>
      <c r="R16" s="33" t="s">
        <v>493</v>
      </c>
      <c r="S16" s="208"/>
      <c r="T16" s="123"/>
      <c r="V16" s="212" t="s">
        <v>85</v>
      </c>
      <c r="W16" s="208"/>
      <c r="X16" s="212" t="s">
        <v>86</v>
      </c>
      <c r="Y16" s="212" t="s">
        <v>79</v>
      </c>
      <c r="Z16" s="214"/>
      <c r="AE16" s="208"/>
      <c r="AF16" s="208"/>
      <c r="AG16" s="208"/>
      <c r="AH16" s="208"/>
      <c r="AI16" s="286"/>
    </row>
    <row r="17" spans="2:35" s="33" customFormat="1" ht="19.5" customHeight="1" x14ac:dyDescent="0.3">
      <c r="B17" s="446">
        <f>'Info District'!G11</f>
        <v>2025</v>
      </c>
      <c r="E17" s="32"/>
      <c r="F17" s="145" t="s">
        <v>43</v>
      </c>
      <c r="G17" s="142" t="s">
        <v>484</v>
      </c>
      <c r="H17" s="143" t="str">
        <f>IF(G17="Janvier à Mars 2024","T1",IF(G17="Avril à Juin 2024","T2",IF(G17="Juillet à Septembre 2024","T3",IF(G17="Octobre à Décembre 2024","T4",IF(G17="Janvier à Mars 2025","T1",IF(G17="Avril à Juin 2025","T2",IF(G17="Juillet à Septembre 2025","T3",IF(G17="Octobre à Décembre 2025","T4",IF(G17="Janvier à Mars 2026","T1",IF(G17="Avril à Juin 2026","T2",IF(G17="Juillet à Septembre 2026","T3",IF(G17="Octobre à Décembre 2026","T4",IF(G17="Janvier à Mars 2027","T1",IF(G17="Avril à Juin 2027","T2",IF(G17="Juillet à Septembre 2027","T3",IF(G17="Octobre à Décembre 2027","T4",IF(G17="Janvier à Mars 2028","T1",IF(G17="Avril à Juin 2028","T2",IF(G17="Juillet à Septembre 2028","T3",IF(G17="Octobre à Décembre 2028","T4",IF(G17="Janvier à Mars 2029","T1",IF(G17="Avril à Juin 2029","T2",IF(G17="Juillet à Septembre 2029","T3",IF(G17="Octobre à Décembre 2029","T4",IF(G17="Janvier à Mars 2030","T1",IF(G17="Avril à Juin 2030","T2",IF(G17="Juillet à Septembre 2030","T3",IF(G17="Octobre à Décembre 2030","T4",IF(G17="Janvier à Mars 2031","T1",IF(G17="Avril à Juin 20","T2",IF(G17="Juillet à Septembre 2031","T3",IF(G17="Octobre à Décembre 2031","T4",""))))))))))))))))))))))))))))))))</f>
        <v>T2</v>
      </c>
      <c r="I17" s="446"/>
      <c r="J17" s="446"/>
      <c r="K17" s="102"/>
      <c r="P17" s="215"/>
      <c r="Q17" s="208"/>
      <c r="R17" s="208" t="s">
        <v>485</v>
      </c>
      <c r="S17" s="208"/>
      <c r="T17" s="125"/>
      <c r="U17" s="125"/>
      <c r="V17" s="212" t="s">
        <v>87</v>
      </c>
      <c r="W17" s="208"/>
      <c r="Z17" s="214" t="s">
        <v>58</v>
      </c>
      <c r="AE17" s="208"/>
      <c r="AF17" s="208"/>
      <c r="AG17" s="208"/>
      <c r="AH17" s="208"/>
      <c r="AI17" s="208"/>
    </row>
    <row r="18" spans="2:35" s="33" customFormat="1" ht="19.5" customHeight="1" x14ac:dyDescent="0.3">
      <c r="E18" s="32"/>
      <c r="F18" s="145" t="s">
        <v>11</v>
      </c>
      <c r="G18" s="448" t="str">
        <f>IF(G17="Janvier à Mars 2024","Avril à Juin 2024",IF(G17="Avril à Juin 2024","Juillet à Septembre 2024",IF(G17="Juillet à Septembre 2024","Octobre à Décembre 2024",IF(G17="Octobre à Décembre 2024","Janvier à Mars 2025",IF(G17="Janvier à Mars 2025","Avril à Juin 2025",IF(G17="Avril à Juin 2025","Juillet à Septembre 2025",IF(G17="Juillet à Septembre 2025","Octobre à Décembre 2025",IF(G17="Octobre à Décembre 2025","Janvier à Mars 2026",IF(G17="Janvier à Mars 2026","Avril à Juin 2026",IF(G17="Avril à Juin 2026","Juillet à Septembre 2026",IF(G17="Juillet à Septembre 2026","Octobre à Décembre 2026",IF(G17="Octobre à Décembre 2026","Janvier à Mars 2027",IF(G17="Janvier à Mars 2027","Avril à Juin 2027",IF(G17="Avril à Juin 2027","Juillet à Septembre 2027",IF(G17="Juillet à Septembre 2027","Octobre à Décembre 2027",IF(G17="Octobre à Décembre 2027","Janvier à Mars 2028",IF(G17="Janvier à Mars 2028","Avril à Juin 2028",IF(G17="Avril à Juin 2028","Juillet à Septembre 2028",IF(G17="Juillet à Septembre 2028","Octobre à Décembre 2028",IF(G17="Octobre à Décembre 2028","Janvier à Mars 2022",IF(G17="Janvier à Mars 2022","Avril à Juin 2022",IF(G17="Avril à Juin 2022","Juillet à Septembre 2022",IF(G17="Juillet à Septembre 2022","Octobre à Décembre 2022",IF(G17="Octobre à Décembre 2022","Janvier à Mars 2023",IF(G17="Janvier à Mars 2023","Avril à Juin 2023",IF(G17="Avril à Juin 2023","Juillet à Septembre 2023",IF(G17="Juillet à Septembre 2023","Octobre à Décembre 2023",IF(G17="Octobre à Décembre 2023","Janvier à Mars 2024",""))))))))))))))))))))))))))))</f>
        <v>Juillet à Septembre 2025</v>
      </c>
      <c r="H18" s="143" t="str">
        <f>IF(G17="Janvier à Mars 2024","T2",IF(G17="Avril à Juin 2024","T3",IF(G17="Juillet à Septembre 2024","T4",IF(G17="Octobre à Décembre 2024","T1",IF(G17="Janvier à Mars 2025","T2",IF(G17="Avril à Juin 2025","T3",IF(G17="Juillet à Septembre 2025","T4",IF(G17="Octobre à Décembre 2025","T1",IF(G17="Janvier à Mars 2026","T2",IF(G17="Avril à Juin 2026","T3",IF(G17="Juillet à Septembre 2026","T4",IF(G17="Octobre à Décembre 2026","T1",IF(G17="Janvier à Mars 2027","T2",IF(G17="Avril à Juin 2027","T3",IF(G17="Juillet à Septembre 2027","T4",IF(G17="Octobre à Décembre 2027","T1",IF(G17="Janvier à Mars 2028","T2",IF(G17="Avril à Juin 2028","T3",IF(G17="Juillet à Septembre 2028","T4",IF(G17="Octobre à Décembre 2028","T1",IF(G17="Janvier à Mars 2022","T2",IF(G17="Avril à Juin 2022","T3",IF(G17="Juillet à Septembre 2022","T4",IF(G17="Octobre à Décembre 2022","T1",IF(G17="Janvier à Mars 2023","T2",IF(G17="Avril à Juin 2023","T3",IF(G17="Juillet à Septembre 2023","T4",IF(G17="Octobre à Décembre 2023","T1",IF(G17="Janvier à Mars 2024","T2",IF(G17="Avril à Juin 2024","T3",IF(G17="Juillet à Septembre 2024","T4","")))))))))))))))))))))))))))))))</f>
        <v>T3</v>
      </c>
      <c r="I18" s="446"/>
      <c r="J18" s="186"/>
      <c r="K18" s="102"/>
      <c r="M18" s="102"/>
      <c r="Q18" s="208"/>
      <c r="R18" t="s">
        <v>487</v>
      </c>
      <c r="S18" s="208"/>
      <c r="T18" s="125"/>
      <c r="U18" s="123"/>
      <c r="V18" s="124" t="s">
        <v>88</v>
      </c>
      <c r="W18" s="208"/>
      <c r="Y18" s="208"/>
      <c r="Z18" s="214" t="s">
        <v>64</v>
      </c>
      <c r="AE18" s="208"/>
      <c r="AF18" s="208"/>
      <c r="AG18" s="208"/>
      <c r="AH18" s="208"/>
      <c r="AI18" s="208"/>
    </row>
    <row r="19" spans="2:35" s="33" customFormat="1" ht="19.5" customHeight="1" x14ac:dyDescent="0.3">
      <c r="E19" s="32"/>
      <c r="F19" s="145" t="s">
        <v>247</v>
      </c>
      <c r="G19" s="144" t="str">
        <f>IF(G18="Janvier à Mars 2024","05/01/2024",IF(G18="Avril à Juin 2024","05/04/2024",IF(G18="Juillet à Septembre 2024","05/07/2024",IF(G18="Octobre à Décembre 2024","05/10/2024",IF(G18="Janvier à Mars 2025","05/01/2025",IF(G18="Avril à Juin 2025","05/04/2025",IF(G18="Juillet à Septembre 2025","05/07/2025",IF(G18="Octobre à Décembre 2025","05/10/2025",IF(G18="Janvier à Mars 2026","05/01/2026",IF(G18="Avril à Juin 2026","05/04/2026",IF(G18="Juillet à Septembre 2026","05/07/2026",IF(G18="Octobre à Décembre 2026","05/10/2026",IF(G18="Janvier à Mars 2027","05/01/2027",IF(G18="Avril à Juin 2027","05/04/2027",IF(G18="Juillet à Septembre 2027","05/07/2027",IF(G18="Octobre à Décembre 2027","05/10/2027",IF(G18="Janvier à Mars 2028","05/01/2028",IF(G18="Avril à Juin 2028","05/04/2028",IF(G18="Juillet à Septembre 2028","05/07/2028",IF(G18="Octobre à Décembre 2028","05/10/2028",IF(G18="Janvier à Mars 2021","05/01/2021",IF(G18="Avril à Juin 2021","05/04/2021",IF(G18="Juillet à Septembre 2021","05/07/2021",IF(G18="Octobre à Décembre 2021","05/10/2021",IF(G18="Janvier à Mars 2022","05/01/2022",IF(G18="Avril à Juin 2022","05/04/2022",IF(G18="Juillet à Septembre 2022","05/07/2022",IF(G18="Octobre à Décembre 2022","05/10/2022",IF(G18="Janvier à Mars 2023","05/01/2023",IF(G18="Avril à Juin 2023","05/04/2023",IF(G18="Juillet à Septembre 2023","05/07/2023",IF(G18="Octobre à Décembre 2023","05/10/2023",IF(G18="Janvier à Mars 2024","05/01/2024","")))))))))))))))))))))))))))))))))</f>
        <v>05/07/2025</v>
      </c>
      <c r="J19" s="186"/>
      <c r="K19" s="36"/>
      <c r="L19" s="36"/>
      <c r="M19" s="36"/>
      <c r="N19" s="36"/>
      <c r="O19" s="36"/>
      <c r="P19" s="36">
        <f>'Info District'!G112021</f>
        <v>0</v>
      </c>
      <c r="Q19" s="127"/>
      <c r="R19" s="33" t="s">
        <v>488</v>
      </c>
      <c r="S19" s="125"/>
      <c r="T19" s="125"/>
      <c r="U19" s="125"/>
      <c r="V19" s="124" t="s">
        <v>89</v>
      </c>
      <c r="W19" s="125"/>
      <c r="X19" s="125"/>
      <c r="Y19" s="125"/>
      <c r="Z19" s="126" t="s">
        <v>70</v>
      </c>
      <c r="AA19" s="102"/>
      <c r="AB19" s="102"/>
      <c r="AC19" s="102"/>
      <c r="AD19" s="102"/>
      <c r="AE19" s="125"/>
      <c r="AF19" s="125"/>
      <c r="AG19" s="125"/>
      <c r="AH19" s="100"/>
      <c r="AI19" s="100"/>
    </row>
    <row r="20" spans="2:35" ht="9.75" customHeight="1" x14ac:dyDescent="0.3">
      <c r="K20" s="447"/>
      <c r="Q20" s="127">
        <v>2024</v>
      </c>
      <c r="R20" s="33" t="s">
        <v>495</v>
      </c>
      <c r="S20" s="123"/>
      <c r="T20" s="125"/>
      <c r="U20" s="125"/>
      <c r="V20" s="124" t="s">
        <v>90</v>
      </c>
      <c r="W20" s="123"/>
      <c r="X20" s="123"/>
      <c r="Y20" s="123"/>
      <c r="Z20" s="128" t="s">
        <v>65</v>
      </c>
      <c r="AA20" s="123"/>
      <c r="AB20" s="123"/>
      <c r="AC20" s="123"/>
      <c r="AD20" s="123"/>
      <c r="AE20" s="123"/>
      <c r="AF20" s="123"/>
      <c r="AG20" s="123"/>
    </row>
    <row r="21" spans="2:35" s="33" customFormat="1" ht="31.5" customHeight="1" x14ac:dyDescent="0.3">
      <c r="E21" s="32"/>
      <c r="F21" s="393" t="s">
        <v>369</v>
      </c>
      <c r="G21" s="393"/>
      <c r="H21" s="186"/>
      <c r="J21" s="186"/>
      <c r="K21" s="36"/>
      <c r="L21" s="36"/>
      <c r="M21" s="36"/>
      <c r="N21" s="36"/>
      <c r="O21" s="36"/>
      <c r="P21" s="36"/>
      <c r="Q21" s="127">
        <v>2025</v>
      </c>
      <c r="R21" s="33" t="s">
        <v>481</v>
      </c>
      <c r="S21" s="125"/>
      <c r="T21" s="125"/>
      <c r="U21" s="125"/>
      <c r="V21" s="124" t="s">
        <v>91</v>
      </c>
      <c r="W21" s="125"/>
      <c r="X21" s="125"/>
      <c r="Y21" s="125"/>
      <c r="Z21" s="126" t="s">
        <v>76</v>
      </c>
      <c r="AA21" s="102"/>
      <c r="AB21" s="102"/>
      <c r="AC21" s="102"/>
      <c r="AD21" s="125"/>
      <c r="AE21" s="125"/>
      <c r="AF21" s="125"/>
      <c r="AG21" s="125"/>
      <c r="AH21" s="100"/>
      <c r="AI21" s="100"/>
    </row>
    <row r="22" spans="2:35" s="33" customFormat="1" ht="21.75" customHeight="1" x14ac:dyDescent="0.3">
      <c r="E22" s="32"/>
      <c r="F22" s="395" t="s">
        <v>257</v>
      </c>
      <c r="G22" s="396" t="str">
        <f>IF(H22=0,"",H22)</f>
        <v/>
      </c>
      <c r="H22" s="422">
        <f>SUM(C37:C176)</f>
        <v>0</v>
      </c>
      <c r="J22" s="186"/>
      <c r="K22" s="36"/>
      <c r="L22" s="36"/>
      <c r="M22" s="36"/>
      <c r="N22" s="36"/>
      <c r="O22" s="36"/>
      <c r="P22" s="36"/>
      <c r="Q22" s="127">
        <v>2026</v>
      </c>
      <c r="R22" t="s">
        <v>497</v>
      </c>
      <c r="S22" s="125"/>
      <c r="T22" s="125"/>
      <c r="U22" s="125"/>
      <c r="W22" s="125"/>
      <c r="X22" s="125"/>
      <c r="Y22" s="125"/>
      <c r="Z22" s="126" t="s">
        <v>80</v>
      </c>
      <c r="AA22" s="102"/>
      <c r="AB22" s="102"/>
      <c r="AC22" s="102"/>
      <c r="AD22" s="125"/>
      <c r="AE22" s="125"/>
      <c r="AF22" s="125"/>
      <c r="AG22" s="125"/>
      <c r="AH22" s="100"/>
      <c r="AI22" s="100"/>
    </row>
    <row r="23" spans="2:35" s="33" customFormat="1" ht="21.75" hidden="1" customHeight="1" x14ac:dyDescent="0.3">
      <c r="E23" s="32"/>
      <c r="F23" s="397"/>
      <c r="G23" s="396">
        <f>SUM(B37:B136)</f>
        <v>0</v>
      </c>
      <c r="H23" s="422"/>
      <c r="J23" s="186"/>
      <c r="K23" s="36"/>
      <c r="L23" s="36"/>
      <c r="M23" s="36"/>
      <c r="N23" s="36"/>
      <c r="O23" s="36"/>
      <c r="P23" s="36"/>
      <c r="Q23" s="127" t="s">
        <v>222</v>
      </c>
      <c r="R23" s="125" t="s">
        <v>215</v>
      </c>
      <c r="S23" s="125"/>
      <c r="T23" s="123"/>
      <c r="U23" s="125"/>
      <c r="W23" s="125"/>
      <c r="X23" s="125"/>
      <c r="Y23" s="125"/>
      <c r="Z23" s="126" t="s">
        <v>84</v>
      </c>
      <c r="AA23" s="102"/>
      <c r="AB23" s="102"/>
      <c r="AC23" s="102"/>
      <c r="AD23" s="125"/>
      <c r="AE23" s="125"/>
      <c r="AF23" s="125"/>
      <c r="AG23" s="125"/>
      <c r="AH23" s="100"/>
      <c r="AI23" s="100"/>
    </row>
    <row r="24" spans="2:35" s="33" customFormat="1" ht="30.75" customHeight="1" x14ac:dyDescent="0.3">
      <c r="E24" s="32"/>
      <c r="F24" s="397" t="s">
        <v>368</v>
      </c>
      <c r="G24" s="396" t="str">
        <f>IF(H24=0,"",H24)</f>
        <v/>
      </c>
      <c r="H24" s="422">
        <f>ASC!O23+'ASC (2)'!O23+'ASC (3)'!O23+'ASC (4)'!O23+'ASC (5)'!O23+'ASC (6)'!O23+'ASC (7)'!O23+'ASC (8)'!O23+'ASC (9)'!O23+'ASC (10)'!O23+'ASC (11)'!O23+'ASC (12)'!O23+'ASC (13)'!O23+'ASC (14)'!O23+'ASC (15)'!O23+'ASC (16)'!O23+'ASC (17)'!O23+'ASC (18)'!O23+'ASC (19)'!O23+'ASC (20)'!O23+'ASC (21)'!O23+'ASC (22)'!O23+'ASC (23)'!O23+'ASC (24)'!O23+'ASC (25)'!O23+'ASC (26)'!O23+'ASC (27)'!O23+'ASC (28)'!O23+'ASC (29)'!O23+'ASC (30)'!O23++'ASC (31)'!O23+'ASC (32)'!O23+'ASC (33)'!O23+'ASC (34)'!O23+'ASC (35)'!O23+'ASC (36)'!O23+'ASC (37)'!O23+'ASC (38)'!O23+'ASC (39)'!O23+'ASC (40)'!O23++'ASC (41)'!O23+'ASC (42)'!O23+'ASC (43)'!O23+'ASC (44)'!O23+'ASC (45)'!O23+'ASC (46)'!O23+'ASC (47)'!O23+'ASC (48)'!O23+'ASC (49)'!O23+'ASC (50)'!O23+'ASC (51)'!O23+'ASC (52)'!O23+'ASC (53)'!O23+'ASC (54)'!O23+'ASC (55)'!O23+'ASC (56)'!O23+'ASC (57)'!O23+'ASC (58)'!O23+'ASC (59)'!O23+'ASC (60)'!O23+'ASC (61)'!O23+'ASC (62)'!O23+'ASC (63)'!O23+'ASC (64)'!O23+'ASC (65)'!O23+'ASC (66)'!O23+'ASC (67)'!O23+'ASC (68)'!O23+'ASC (69)'!O23+'ASC (70)'!O23</f>
        <v>0</v>
      </c>
      <c r="J24" s="186"/>
      <c r="K24" s="36"/>
      <c r="L24" s="36"/>
      <c r="M24" s="36"/>
      <c r="N24" s="36"/>
      <c r="O24" s="36"/>
      <c r="P24" s="36"/>
      <c r="Q24" s="127">
        <v>2027</v>
      </c>
      <c r="R24" s="33" t="s">
        <v>498</v>
      </c>
      <c r="S24" s="125"/>
      <c r="T24" s="439" t="s">
        <v>468</v>
      </c>
      <c r="U24" s="439" t="s">
        <v>462</v>
      </c>
      <c r="V24" s="440" t="s">
        <v>463</v>
      </c>
      <c r="W24" s="439"/>
      <c r="X24" s="439">
        <v>2025</v>
      </c>
      <c r="Y24" s="125"/>
      <c r="Z24" s="126"/>
      <c r="AA24" s="102"/>
      <c r="AB24" s="102"/>
      <c r="AC24" s="102"/>
      <c r="AD24" s="125"/>
      <c r="AE24" s="125"/>
      <c r="AF24" s="125"/>
      <c r="AG24" s="125"/>
      <c r="AH24" s="100"/>
      <c r="AI24" s="100"/>
    </row>
    <row r="25" spans="2:35" s="33" customFormat="1" ht="21" customHeight="1" x14ac:dyDescent="0.3">
      <c r="E25" s="32"/>
      <c r="F25" s="395" t="s">
        <v>254</v>
      </c>
      <c r="G25" s="398" t="str">
        <f>IF(G22="","",G22/G14)</f>
        <v/>
      </c>
      <c r="J25" s="186"/>
      <c r="K25" s="36"/>
      <c r="L25" s="36"/>
      <c r="M25" s="36"/>
      <c r="N25" s="36"/>
      <c r="O25" s="36"/>
      <c r="P25" s="36"/>
      <c r="Q25" s="127">
        <v>2028</v>
      </c>
      <c r="R25" s="123" t="s">
        <v>465</v>
      </c>
      <c r="S25" s="125"/>
      <c r="T25" s="439" t="s">
        <v>243</v>
      </c>
      <c r="U25" s="439" t="s">
        <v>431</v>
      </c>
      <c r="V25" s="439" t="s">
        <v>435</v>
      </c>
      <c r="W25" s="125"/>
      <c r="X25" s="125"/>
      <c r="Y25" s="125"/>
      <c r="Z25" s="128" t="s">
        <v>53</v>
      </c>
      <c r="AA25" s="102"/>
      <c r="AB25" s="102"/>
      <c r="AC25" s="102"/>
      <c r="AD25" s="125"/>
      <c r="AE25" s="125"/>
      <c r="AF25" s="125"/>
      <c r="AG25" s="125"/>
      <c r="AH25" s="100"/>
      <c r="AI25" s="100"/>
    </row>
    <row r="26" spans="2:35" s="33" customFormat="1" ht="21" customHeight="1" x14ac:dyDescent="0.3">
      <c r="E26" s="32"/>
      <c r="F26" s="395" t="s">
        <v>253</v>
      </c>
      <c r="G26" s="398" t="str">
        <f>IF(G24="","",G24/G15)</f>
        <v/>
      </c>
      <c r="J26" s="186"/>
      <c r="K26" s="36"/>
      <c r="L26" s="36"/>
      <c r="M26" s="36"/>
      <c r="N26" s="36"/>
      <c r="O26" s="36"/>
      <c r="P26" s="36"/>
      <c r="Q26" s="127">
        <v>2029</v>
      </c>
      <c r="R26" s="125" t="s">
        <v>466</v>
      </c>
      <c r="S26" s="125"/>
      <c r="T26" s="439" t="s">
        <v>244</v>
      </c>
      <c r="U26" s="439" t="s">
        <v>432</v>
      </c>
      <c r="V26" s="439" t="s">
        <v>436</v>
      </c>
      <c r="W26" s="125"/>
      <c r="X26" s="125"/>
      <c r="Y26" s="125"/>
      <c r="Z26" s="128" t="s">
        <v>59</v>
      </c>
      <c r="AA26" s="102"/>
      <c r="AB26" s="102"/>
      <c r="AC26" s="102"/>
      <c r="AD26" s="125"/>
      <c r="AE26" s="125"/>
      <c r="AF26" s="125"/>
      <c r="AG26" s="125"/>
      <c r="AH26" s="100"/>
      <c r="AI26" s="100"/>
    </row>
    <row r="27" spans="2:35" ht="22.2" customHeight="1" x14ac:dyDescent="0.3">
      <c r="Q27" s="127"/>
      <c r="R27" s="125" t="s">
        <v>467</v>
      </c>
      <c r="S27" s="123"/>
      <c r="T27" s="439" t="s">
        <v>456</v>
      </c>
      <c r="U27" s="439" t="s">
        <v>457</v>
      </c>
      <c r="V27" s="439" t="s">
        <v>458</v>
      </c>
      <c r="W27" s="123"/>
      <c r="X27" s="123"/>
      <c r="Y27" s="123"/>
      <c r="Z27" s="128" t="s">
        <v>65</v>
      </c>
      <c r="AA27" s="123"/>
      <c r="AB27" s="123"/>
      <c r="AC27" s="123"/>
      <c r="AD27" s="123"/>
      <c r="AE27" s="123"/>
      <c r="AF27" s="123"/>
      <c r="AG27" s="123"/>
    </row>
    <row r="28" spans="2:35" ht="27" customHeight="1" x14ac:dyDescent="0.3">
      <c r="F28" s="393" t="s">
        <v>370</v>
      </c>
      <c r="G28" s="393"/>
      <c r="H28" s="393"/>
      <c r="Q28" s="123"/>
      <c r="R28" s="125" t="s">
        <v>42</v>
      </c>
      <c r="S28" s="123"/>
      <c r="T28" s="441" t="s">
        <v>246</v>
      </c>
      <c r="U28" s="441" t="s">
        <v>434</v>
      </c>
      <c r="V28" s="441" t="s">
        <v>438</v>
      </c>
      <c r="W28" s="123"/>
      <c r="X28" s="123"/>
      <c r="Y28" s="123"/>
      <c r="Z28" s="128" t="s">
        <v>71</v>
      </c>
      <c r="AA28" s="123"/>
      <c r="AB28" s="123"/>
      <c r="AC28" s="123"/>
      <c r="AD28" s="123"/>
      <c r="AE28" s="123"/>
      <c r="AF28" s="123"/>
      <c r="AG28" s="123"/>
    </row>
    <row r="29" spans="2:35" ht="14.25" customHeight="1" x14ac:dyDescent="0.3">
      <c r="F29" s="399"/>
      <c r="G29" s="399" t="s">
        <v>201</v>
      </c>
      <c r="H29" s="399" t="s">
        <v>202</v>
      </c>
      <c r="Q29" s="123"/>
      <c r="R29" s="123" t="s">
        <v>431</v>
      </c>
      <c r="S29" s="123"/>
      <c r="T29" s="123"/>
      <c r="U29" s="123"/>
      <c r="V29" s="123"/>
      <c r="W29" s="123"/>
      <c r="X29" s="123"/>
      <c r="Y29" s="123"/>
      <c r="Z29" s="128"/>
      <c r="AA29" s="123"/>
      <c r="AB29" s="123"/>
      <c r="AC29" s="123"/>
      <c r="AD29" s="123"/>
      <c r="AE29" s="123"/>
      <c r="AF29" s="123"/>
      <c r="AG29" s="123"/>
    </row>
    <row r="30" spans="2:35" ht="22.5" customHeight="1" x14ac:dyDescent="0.3">
      <c r="F30" s="400" t="s">
        <v>251</v>
      </c>
      <c r="G30" s="423" t="str">
        <f>IF(J30=0,"",J30)</f>
        <v/>
      </c>
      <c r="H30" s="398" t="str">
        <f>IF(G30="","",G30/$G$14)</f>
        <v/>
      </c>
      <c r="J30" s="185">
        <f>COUNTIF(K37:K176,"FS PROMPT")</f>
        <v>0</v>
      </c>
      <c r="Q30" s="123"/>
      <c r="R30" s="125" t="s">
        <v>432</v>
      </c>
      <c r="S30" s="123"/>
      <c r="T30" s="123"/>
      <c r="U30" s="410"/>
      <c r="V30" s="123"/>
      <c r="W30" s="123"/>
      <c r="X30" s="123"/>
      <c r="Y30" s="123"/>
      <c r="Z30" s="128"/>
      <c r="AA30" s="123"/>
      <c r="AB30" s="123"/>
      <c r="AC30" s="123"/>
      <c r="AD30" s="123"/>
      <c r="AE30" s="123"/>
      <c r="AF30" s="123"/>
      <c r="AG30" s="123"/>
    </row>
    <row r="31" spans="2:35" ht="23.25" customHeight="1" x14ac:dyDescent="0.3">
      <c r="F31" s="400" t="s">
        <v>252</v>
      </c>
      <c r="G31" s="401" t="str">
        <f>IF(J31=0,"",J31)</f>
        <v/>
      </c>
      <c r="H31" s="398" t="str">
        <f>IF(G31="","",G31/$G$14)</f>
        <v/>
      </c>
      <c r="J31" s="185">
        <f>COUNTIF(K37:K176,"FS PAS PROMPT")</f>
        <v>0</v>
      </c>
      <c r="Q31" s="123"/>
      <c r="R31" s="125" t="s">
        <v>433</v>
      </c>
      <c r="S31" s="123"/>
      <c r="T31" s="123"/>
      <c r="U31" s="123"/>
      <c r="V31" s="123"/>
      <c r="W31" s="123"/>
      <c r="X31" s="123"/>
      <c r="Y31" s="123"/>
      <c r="Z31" s="128"/>
      <c r="AA31" s="123"/>
      <c r="AB31" s="123"/>
      <c r="AC31" s="123"/>
      <c r="AD31" s="123"/>
      <c r="AE31" s="123"/>
      <c r="AF31" s="123"/>
      <c r="AG31" s="123"/>
    </row>
    <row r="32" spans="2:35" s="185" customFormat="1" ht="3" customHeight="1" x14ac:dyDescent="0.3">
      <c r="E32" s="51"/>
      <c r="F32" s="408" t="s">
        <v>390</v>
      </c>
      <c r="G32" s="409">
        <f>SUM(B37:B136)</f>
        <v>0</v>
      </c>
      <c r="Q32" s="410"/>
      <c r="R32" s="411"/>
      <c r="S32" s="410"/>
      <c r="T32" s="129"/>
      <c r="U32" s="123"/>
      <c r="V32" s="410"/>
      <c r="W32" s="410"/>
      <c r="X32" s="410"/>
      <c r="Y32" s="410"/>
      <c r="Z32" s="412"/>
      <c r="AA32" s="410"/>
      <c r="AB32" s="410"/>
      <c r="AC32" s="410"/>
      <c r="AD32" s="410"/>
      <c r="AE32" s="410"/>
      <c r="AF32" s="410"/>
      <c r="AG32" s="410"/>
      <c r="AH32" s="410"/>
      <c r="AI32" s="410"/>
    </row>
    <row r="33" spans="1:33" ht="23.25" customHeight="1" x14ac:dyDescent="0.3">
      <c r="F33" s="400" t="s">
        <v>367</v>
      </c>
      <c r="G33" s="401" t="str">
        <f>IF(J33=0,"",J33)</f>
        <v/>
      </c>
      <c r="H33" s="398" t="str">
        <f>IF(G33="","",G33/$G$15)</f>
        <v/>
      </c>
      <c r="J33" s="185">
        <f>COUNTIF(J37:J176,"ASC PROMPT")</f>
        <v>0</v>
      </c>
      <c r="Q33" s="123"/>
      <c r="R33" s="125" t="s">
        <v>434</v>
      </c>
      <c r="S33" s="123"/>
      <c r="T33" s="123"/>
      <c r="U33" s="123"/>
      <c r="V33" s="123"/>
      <c r="W33" s="123"/>
      <c r="X33" s="123"/>
      <c r="Y33" s="123"/>
      <c r="Z33" s="128"/>
      <c r="AA33" s="123"/>
      <c r="AB33" s="123"/>
      <c r="AC33" s="123"/>
      <c r="AD33" s="123"/>
      <c r="AE33" s="123"/>
      <c r="AF33" s="123"/>
      <c r="AG33" s="123"/>
    </row>
    <row r="34" spans="1:33" ht="23.25" customHeight="1" x14ac:dyDescent="0.3">
      <c r="F34" s="400" t="s">
        <v>366</v>
      </c>
      <c r="G34" s="401" t="str">
        <f>IF(J34=0,"",J34)</f>
        <v/>
      </c>
      <c r="H34" s="398" t="str">
        <f>IF(G34="","",G34/$G$15)</f>
        <v/>
      </c>
      <c r="J34" s="185">
        <f>COUNTIF(J37:J176,"ASC PAS PROMPT")</f>
        <v>0</v>
      </c>
      <c r="Q34" s="123"/>
      <c r="R34" s="125"/>
      <c r="S34" s="123"/>
      <c r="T34" s="123"/>
      <c r="U34" s="123"/>
      <c r="V34" s="123"/>
      <c r="W34" s="123"/>
      <c r="X34" s="123"/>
      <c r="Y34" s="123"/>
      <c r="Z34" s="128"/>
      <c r="AA34" s="123"/>
      <c r="AB34" s="123"/>
      <c r="AC34" s="123"/>
      <c r="AD34" s="123"/>
      <c r="AE34" s="123"/>
      <c r="AF34" s="123"/>
      <c r="AG34" s="123"/>
    </row>
    <row r="35" spans="1:33" ht="6.75" customHeight="1" x14ac:dyDescent="0.3">
      <c r="D35" s="143"/>
      <c r="E35" s="143"/>
      <c r="F35" s="143"/>
      <c r="G35" s="143"/>
      <c r="H35" s="143"/>
      <c r="Q35" s="123"/>
      <c r="R35" s="123"/>
      <c r="S35" s="123"/>
      <c r="U35" s="123"/>
      <c r="V35" s="123"/>
      <c r="W35" s="123"/>
      <c r="X35" s="123"/>
      <c r="Y35" s="123"/>
      <c r="Z35" s="128"/>
      <c r="AA35" s="59"/>
      <c r="AB35" s="59"/>
      <c r="AC35" s="123"/>
      <c r="AD35" s="123"/>
      <c r="AE35" s="123"/>
      <c r="AF35" s="123"/>
      <c r="AG35" s="123"/>
    </row>
    <row r="36" spans="1:33" ht="25.5" customHeight="1" x14ac:dyDescent="0.3">
      <c r="D36" s="190" t="s">
        <v>200</v>
      </c>
      <c r="E36" s="191" t="s">
        <v>255</v>
      </c>
      <c r="F36" s="190" t="s">
        <v>292</v>
      </c>
      <c r="G36" s="192" t="s">
        <v>33</v>
      </c>
      <c r="H36" s="192" t="s">
        <v>45</v>
      </c>
      <c r="Q36" s="123"/>
      <c r="R36" s="123"/>
      <c r="S36" s="123"/>
      <c r="U36" s="123"/>
      <c r="V36" s="123"/>
      <c r="W36" s="123"/>
      <c r="X36" s="123"/>
      <c r="Y36" s="123"/>
      <c r="AA36" s="123"/>
      <c r="AB36" s="123"/>
      <c r="AC36" s="123"/>
      <c r="AD36" s="123"/>
      <c r="AE36" s="123"/>
      <c r="AF36" s="123"/>
      <c r="AG36" s="123"/>
    </row>
    <row r="37" spans="1:33" ht="18" x14ac:dyDescent="0.35">
      <c r="A37" s="174"/>
      <c r="B37" s="174"/>
      <c r="C37" t="str">
        <f>IF(F37="","",1)</f>
        <v/>
      </c>
      <c r="D37" s="52" t="s">
        <v>99</v>
      </c>
      <c r="E37" s="284" t="str">
        <f>FS!D21</f>
        <v>__FS</v>
      </c>
      <c r="F37" s="189" t="str">
        <f>IF(FS!$D$19="","",FS!$D$19)</f>
        <v/>
      </c>
      <c r="G37" s="188" t="str">
        <f>IF(FS!L21="","",FS!L21)</f>
        <v/>
      </c>
      <c r="H37" s="391" t="str">
        <f>IF(G37="","",IF(G37&lt;&gt;"",($G$19-G37)))</f>
        <v/>
      </c>
      <c r="I37" s="19"/>
      <c r="J37" s="187" t="str">
        <f t="shared" ref="J37:J68" si="0">IF(H37="","",IF(AND(H37&lt;0,E37="__ASC"),"ASC PAS PROMPT",IF(AND(H37&gt;=0,E37="__ASC"),"ASC PROMPT","")))</f>
        <v/>
      </c>
      <c r="K37" s="183" t="str">
        <f>IF(H37="","",IF(AND(H37&lt;0,E37="__FS"),"FS PAS PROMPT",IF(AND(H37&gt;=0,E37="__FS"),"FS PROMPT","")))</f>
        <v/>
      </c>
      <c r="L37" s="183"/>
      <c r="M37" s="96"/>
      <c r="N37" s="96"/>
      <c r="O37" s="96"/>
      <c r="P37" s="96"/>
      <c r="Q37" s="123"/>
      <c r="R37" s="209" t="s">
        <v>460</v>
      </c>
      <c r="S37" s="444" t="s">
        <v>464</v>
      </c>
      <c r="T37" s="444" t="s">
        <v>482</v>
      </c>
      <c r="U37" s="444" t="s">
        <v>486</v>
      </c>
      <c r="V37" s="444" t="s">
        <v>506</v>
      </c>
      <c r="W37" s="443"/>
      <c r="X37" s="123"/>
      <c r="Y37" s="123"/>
      <c r="AA37" s="123"/>
      <c r="AB37" s="123"/>
      <c r="AC37" s="123"/>
      <c r="AD37" s="123"/>
      <c r="AE37" s="123"/>
      <c r="AF37" s="123"/>
      <c r="AG37" s="123"/>
    </row>
    <row r="38" spans="1:33" ht="18" x14ac:dyDescent="0.35">
      <c r="A38" s="174"/>
      <c r="B38" s="174" t="str">
        <f>IF(F38="","",1)</f>
        <v/>
      </c>
      <c r="D38" s="52" t="s">
        <v>100</v>
      </c>
      <c r="E38" s="285" t="str">
        <f>+ASC!D23</f>
        <v>__ASC</v>
      </c>
      <c r="F38" s="189" t="str">
        <f>IF(ASC!$D$19="","",ASC!$D$19)</f>
        <v/>
      </c>
      <c r="G38" s="188" t="str">
        <f>IF(ASC!D21="","",ASC!D21)</f>
        <v/>
      </c>
      <c r="H38" s="391" t="str">
        <f>IF(G38="","",IF(G38&lt;&gt;"",($G$19-G38)))</f>
        <v/>
      </c>
      <c r="J38" s="187" t="str">
        <f t="shared" si="0"/>
        <v/>
      </c>
      <c r="K38" s="183" t="str">
        <f t="shared" ref="K38:K101" si="1">IF(H38="","",IF(AND(H38&lt;0,E38="__FS"),"FS PAS PROMPT",IF(AND(H38&gt;=0,E38="__FS"),"FS PROMPT","")))</f>
        <v/>
      </c>
      <c r="L38" s="183"/>
      <c r="M38" s="96"/>
      <c r="N38" s="96"/>
      <c r="O38" s="96"/>
      <c r="Q38" s="123"/>
      <c r="R38" s="444">
        <v>2024</v>
      </c>
      <c r="S38" s="439" t="s">
        <v>439</v>
      </c>
      <c r="T38" s="439" t="s">
        <v>483</v>
      </c>
      <c r="U38" s="439" t="s">
        <v>487</v>
      </c>
      <c r="V38" s="439" t="s">
        <v>497</v>
      </c>
      <c r="W38" s="439"/>
      <c r="X38" s="123"/>
      <c r="Y38" s="123"/>
      <c r="AA38" s="123"/>
      <c r="AB38" s="123"/>
      <c r="AC38" s="123"/>
      <c r="AD38" s="123"/>
      <c r="AE38" s="123"/>
      <c r="AF38" s="123"/>
      <c r="AG38" s="123"/>
    </row>
    <row r="39" spans="1:33" ht="18" x14ac:dyDescent="0.35">
      <c r="A39" s="174"/>
      <c r="B39" s="174"/>
      <c r="C39" t="str">
        <f>IF(F39="","",1)</f>
        <v/>
      </c>
      <c r="D39" s="52" t="s">
        <v>101</v>
      </c>
      <c r="E39" s="284" t="s">
        <v>264</v>
      </c>
      <c r="F39" s="189" t="str">
        <f>IF('FS (2)'!$D$19="","",'FS (2)'!$D$19)</f>
        <v/>
      </c>
      <c r="G39" s="188" t="str">
        <f>IF('FS (2)'!$L$21="","",'FS (2)'!$L$21)</f>
        <v/>
      </c>
      <c r="H39" s="391" t="str">
        <f t="shared" ref="H39:H102" si="2">IF(G39="","",IF(G39&lt;&gt;"",($G$19-G39)))</f>
        <v/>
      </c>
      <c r="J39" s="187" t="str">
        <f t="shared" si="0"/>
        <v/>
      </c>
      <c r="K39" s="183" t="str">
        <f t="shared" si="1"/>
        <v/>
      </c>
      <c r="L39" s="183"/>
      <c r="M39" s="96"/>
      <c r="N39" s="96"/>
      <c r="O39" s="96"/>
      <c r="R39" s="444">
        <v>2025</v>
      </c>
      <c r="S39" s="439" t="s">
        <v>440</v>
      </c>
      <c r="T39" s="439" t="s">
        <v>484</v>
      </c>
      <c r="U39" s="439" t="s">
        <v>488</v>
      </c>
      <c r="V39" s="439" t="s">
        <v>498</v>
      </c>
      <c r="W39" s="439"/>
      <c r="Z39" s="101" t="s">
        <v>77</v>
      </c>
      <c r="AA39" s="99">
        <v>12</v>
      </c>
    </row>
    <row r="40" spans="1:33" ht="18" x14ac:dyDescent="0.35">
      <c r="A40" s="51">
        <f t="shared" ref="A40:A71" si="3">IF(F40="",0,1)</f>
        <v>0</v>
      </c>
      <c r="B40" s="174" t="str">
        <f>IF(F40="","",1)</f>
        <v/>
      </c>
      <c r="D40" s="52" t="s">
        <v>102</v>
      </c>
      <c r="E40" s="285" t="s">
        <v>265</v>
      </c>
      <c r="F40" s="189" t="str">
        <f>IF('ASC (2)'!$D$19="","",'ASC (2)'!$D$19)</f>
        <v/>
      </c>
      <c r="G40" s="188" t="str">
        <f>IF('ASC (2)'!$D$21="","",'ASC (2)'!$D$21)</f>
        <v/>
      </c>
      <c r="H40" s="391" t="str">
        <f t="shared" si="2"/>
        <v/>
      </c>
      <c r="J40" s="187" t="str">
        <f t="shared" si="0"/>
        <v/>
      </c>
      <c r="K40" s="183" t="str">
        <f t="shared" si="1"/>
        <v/>
      </c>
      <c r="L40" s="183"/>
      <c r="M40" s="96"/>
      <c r="N40" s="96"/>
      <c r="O40" s="96"/>
      <c r="R40" s="444">
        <v>2026</v>
      </c>
      <c r="S40" s="439" t="s">
        <v>461</v>
      </c>
      <c r="T40" s="439" t="s">
        <v>480</v>
      </c>
      <c r="U40" s="439" t="s">
        <v>489</v>
      </c>
      <c r="V40" s="439" t="s">
        <v>507</v>
      </c>
      <c r="W40" s="439"/>
      <c r="Z40" s="101" t="s">
        <v>81</v>
      </c>
      <c r="AA40" s="99">
        <v>18</v>
      </c>
    </row>
    <row r="41" spans="1:33" ht="18" x14ac:dyDescent="0.35">
      <c r="A41" s="51">
        <f t="shared" si="3"/>
        <v>0</v>
      </c>
      <c r="B41" s="51"/>
      <c r="C41" t="str">
        <f>IF(F41="","",1)</f>
        <v/>
      </c>
      <c r="D41" s="52" t="s">
        <v>103</v>
      </c>
      <c r="E41" s="284" t="s">
        <v>264</v>
      </c>
      <c r="F41" s="189" t="str">
        <f>IF('FS (3)'!$D$19="","",'FS (3)'!$D$19)</f>
        <v/>
      </c>
      <c r="G41" s="188" t="str">
        <f>IF('FS (3)'!$L$21="","",'FS (3)'!$L$21)</f>
        <v/>
      </c>
      <c r="H41" s="391" t="str">
        <f t="shared" si="2"/>
        <v/>
      </c>
      <c r="J41" s="187" t="str">
        <f t="shared" si="0"/>
        <v/>
      </c>
      <c r="K41" s="183" t="str">
        <f t="shared" si="1"/>
        <v/>
      </c>
      <c r="L41" s="183"/>
      <c r="M41" s="96"/>
      <c r="N41" s="96"/>
      <c r="O41" s="96"/>
      <c r="R41" s="444">
        <v>2027</v>
      </c>
      <c r="S41" s="441" t="s">
        <v>442</v>
      </c>
      <c r="T41" s="441" t="s">
        <v>485</v>
      </c>
      <c r="U41" s="441" t="s">
        <v>481</v>
      </c>
      <c r="V41" s="441" t="s">
        <v>500</v>
      </c>
      <c r="W41" s="441"/>
      <c r="Z41" s="101" t="s">
        <v>85</v>
      </c>
      <c r="AA41" s="99">
        <v>21</v>
      </c>
    </row>
    <row r="42" spans="1:33" ht="18" x14ac:dyDescent="0.35">
      <c r="A42" s="51">
        <f t="shared" si="3"/>
        <v>0</v>
      </c>
      <c r="B42" s="174" t="str">
        <f>IF(F42="","",1)</f>
        <v/>
      </c>
      <c r="D42" s="52" t="s">
        <v>104</v>
      </c>
      <c r="E42" s="285" t="s">
        <v>265</v>
      </c>
      <c r="F42" s="189" t="str">
        <f>IF('ASC (3)'!$D$19="","",'ASC (3)'!$D$19)</f>
        <v/>
      </c>
      <c r="G42" s="188" t="str">
        <f>IF('ASC (3)'!$D$21="","",'ASC (3)'!$D$21)</f>
        <v/>
      </c>
      <c r="H42" s="391" t="str">
        <f t="shared" si="2"/>
        <v/>
      </c>
      <c r="J42" s="187" t="str">
        <f t="shared" si="0"/>
        <v/>
      </c>
      <c r="K42" s="183" t="str">
        <f t="shared" si="1"/>
        <v/>
      </c>
      <c r="L42" s="183"/>
      <c r="M42" s="96"/>
      <c r="N42" s="96"/>
      <c r="O42" s="96"/>
      <c r="R42" s="442"/>
      <c r="Z42" s="101" t="s">
        <v>87</v>
      </c>
      <c r="AA42" s="99">
        <v>32</v>
      </c>
    </row>
    <row r="43" spans="1:33" ht="18" x14ac:dyDescent="0.35">
      <c r="A43" s="51">
        <f t="shared" si="3"/>
        <v>0</v>
      </c>
      <c r="B43" s="51"/>
      <c r="C43" t="str">
        <f>IF(F43="","",1)</f>
        <v/>
      </c>
      <c r="D43" s="52" t="s">
        <v>105</v>
      </c>
      <c r="E43" s="284" t="s">
        <v>264</v>
      </c>
      <c r="F43" s="189" t="str">
        <f>IF('FS (4)'!$D$19="","",'FS (4)'!$D$19)</f>
        <v/>
      </c>
      <c r="G43" s="188" t="str">
        <f>IF('FS (4)'!$L$21="","",'FS (4)'!$L$21)</f>
        <v/>
      </c>
      <c r="H43" s="391" t="str">
        <f t="shared" si="2"/>
        <v/>
      </c>
      <c r="J43" s="187" t="str">
        <f t="shared" si="0"/>
        <v/>
      </c>
      <c r="K43" s="183" t="str">
        <f t="shared" si="1"/>
        <v/>
      </c>
      <c r="L43" s="183"/>
      <c r="M43" s="96"/>
      <c r="N43" s="96"/>
      <c r="O43" s="96"/>
      <c r="R43" s="442"/>
      <c r="Z43" s="101" t="s">
        <v>88</v>
      </c>
      <c r="AA43" s="99">
        <v>11</v>
      </c>
    </row>
    <row r="44" spans="1:33" ht="18" x14ac:dyDescent="0.35">
      <c r="A44" s="51">
        <f t="shared" si="3"/>
        <v>0</v>
      </c>
      <c r="B44" s="174" t="str">
        <f>IF(F44="","",1)</f>
        <v/>
      </c>
      <c r="D44" s="52" t="s">
        <v>106</v>
      </c>
      <c r="E44" s="285" t="s">
        <v>265</v>
      </c>
      <c r="F44" s="189" t="str">
        <f>IF('ASC (4)'!$D$19="","",'ASC (4)'!$D$19)</f>
        <v/>
      </c>
      <c r="G44" s="188" t="str">
        <f>IF('ASC (4)'!$D$21="","",'ASC (4)'!$D$21)</f>
        <v/>
      </c>
      <c r="H44" s="391" t="str">
        <f t="shared" si="2"/>
        <v/>
      </c>
      <c r="J44" s="187" t="str">
        <f t="shared" si="0"/>
        <v/>
      </c>
      <c r="K44" s="183" t="str">
        <f t="shared" si="1"/>
        <v/>
      </c>
      <c r="L44" s="183"/>
      <c r="M44" s="96"/>
      <c r="N44" s="96"/>
      <c r="O44" s="96"/>
      <c r="Z44" s="101" t="s">
        <v>89</v>
      </c>
      <c r="AA44" s="99">
        <v>6</v>
      </c>
    </row>
    <row r="45" spans="1:33" ht="18" x14ac:dyDescent="0.35">
      <c r="A45" s="51">
        <f t="shared" si="3"/>
        <v>0</v>
      </c>
      <c r="B45" s="51"/>
      <c r="C45" t="str">
        <f>IF(F45="","",1)</f>
        <v/>
      </c>
      <c r="D45" s="52" t="s">
        <v>107</v>
      </c>
      <c r="E45" s="284" t="s">
        <v>264</v>
      </c>
      <c r="F45" s="189" t="str">
        <f>IF('FS (5)'!$D$19="","",'FS (5)'!$D$19)</f>
        <v/>
      </c>
      <c r="G45" s="188" t="str">
        <f>IF('FS (5)'!$L$21="","",'FS (5)'!$L$21)</f>
        <v/>
      </c>
      <c r="H45" s="391" t="str">
        <f t="shared" si="2"/>
        <v/>
      </c>
      <c r="J45" s="187" t="str">
        <f t="shared" si="0"/>
        <v/>
      </c>
      <c r="K45" s="183" t="str">
        <f t="shared" si="1"/>
        <v/>
      </c>
      <c r="L45" s="183"/>
      <c r="M45" s="96"/>
      <c r="N45" s="96"/>
      <c r="O45" s="96"/>
      <c r="Z45" s="101" t="s">
        <v>90</v>
      </c>
      <c r="AA45" s="99">
        <v>24</v>
      </c>
    </row>
    <row r="46" spans="1:33" ht="18" x14ac:dyDescent="0.35">
      <c r="A46" s="51">
        <f t="shared" si="3"/>
        <v>0</v>
      </c>
      <c r="B46" s="174" t="str">
        <f>IF(F46="","",1)</f>
        <v/>
      </c>
      <c r="D46" s="52" t="s">
        <v>108</v>
      </c>
      <c r="E46" s="285" t="s">
        <v>265</v>
      </c>
      <c r="F46" s="189" t="str">
        <f>IF('ASC (5)'!$D$19="","",'ASC (5)'!$D$19)</f>
        <v/>
      </c>
      <c r="G46" s="188" t="str">
        <f>IF('ASC (5)'!$D$21="","",'ASC (5)'!$D$21)</f>
        <v/>
      </c>
      <c r="H46" s="391" t="str">
        <f t="shared" si="2"/>
        <v/>
      </c>
      <c r="J46" s="187" t="str">
        <f t="shared" si="0"/>
        <v/>
      </c>
      <c r="K46" s="183" t="str">
        <f t="shared" si="1"/>
        <v/>
      </c>
      <c r="L46" s="183"/>
      <c r="M46" s="96"/>
      <c r="N46" s="96"/>
      <c r="O46" s="96"/>
      <c r="Z46" s="101" t="s">
        <v>91</v>
      </c>
      <c r="AA46" s="99">
        <v>22</v>
      </c>
    </row>
    <row r="47" spans="1:33" ht="18" x14ac:dyDescent="0.35">
      <c r="A47" s="51">
        <f t="shared" si="3"/>
        <v>0</v>
      </c>
      <c r="B47" s="51"/>
      <c r="C47" t="str">
        <f>IF(F47="","",1)</f>
        <v/>
      </c>
      <c r="D47" s="52" t="s">
        <v>109</v>
      </c>
      <c r="E47" s="284" t="s">
        <v>264</v>
      </c>
      <c r="F47" s="189" t="str">
        <f>IF('FS (6)'!$D$19="","",'FS (6)'!$D$19)</f>
        <v/>
      </c>
      <c r="G47" s="188" t="str">
        <f>IF('FS (6)'!$L$21="","",'FS (6)'!$L$21)</f>
        <v/>
      </c>
      <c r="H47" s="391" t="str">
        <f t="shared" si="2"/>
        <v/>
      </c>
      <c r="J47" s="187" t="str">
        <f t="shared" si="0"/>
        <v/>
      </c>
      <c r="K47" s="183" t="str">
        <f t="shared" si="1"/>
        <v/>
      </c>
      <c r="L47" s="183"/>
      <c r="M47" s="96"/>
      <c r="N47" s="96"/>
      <c r="O47" s="96"/>
      <c r="Z47" s="101" t="s">
        <v>54</v>
      </c>
      <c r="AA47" s="99">
        <v>21</v>
      </c>
    </row>
    <row r="48" spans="1:33" ht="18" x14ac:dyDescent="0.35">
      <c r="A48" s="51">
        <f t="shared" si="3"/>
        <v>0</v>
      </c>
      <c r="B48" s="174" t="str">
        <f>IF(F48="","",1)</f>
        <v/>
      </c>
      <c r="D48" s="52" t="s">
        <v>110</v>
      </c>
      <c r="E48" s="285" t="s">
        <v>265</v>
      </c>
      <c r="F48" s="189" t="str">
        <f>IF('ASC (6)'!$D$19="","",'ASC (6)'!$D$19)</f>
        <v/>
      </c>
      <c r="G48" s="188" t="str">
        <f>IF('ASC (6)'!$D$21="","",'ASC (6)'!$D$21)</f>
        <v/>
      </c>
      <c r="H48" s="391" t="str">
        <f t="shared" si="2"/>
        <v/>
      </c>
      <c r="J48" s="187" t="str">
        <f t="shared" si="0"/>
        <v/>
      </c>
      <c r="K48" s="183" t="str">
        <f t="shared" si="1"/>
        <v/>
      </c>
      <c r="L48" s="183"/>
      <c r="M48" s="96"/>
      <c r="N48" s="96"/>
      <c r="O48" s="96"/>
      <c r="Z48" s="101" t="s">
        <v>60</v>
      </c>
      <c r="AA48" s="99">
        <v>23</v>
      </c>
    </row>
    <row r="49" spans="1:27" ht="18" x14ac:dyDescent="0.35">
      <c r="A49" s="51">
        <f t="shared" si="3"/>
        <v>0</v>
      </c>
      <c r="B49" s="51"/>
      <c r="C49" t="str">
        <f>IF(F49="","",1)</f>
        <v/>
      </c>
      <c r="D49" s="52" t="s">
        <v>111</v>
      </c>
      <c r="E49" s="284" t="s">
        <v>264</v>
      </c>
      <c r="F49" s="189" t="str">
        <f>IF('FS (7)'!$D$19="","",'FS (7)'!$D$19)</f>
        <v/>
      </c>
      <c r="G49" s="188" t="str">
        <f>IF('FS (7)'!$L$21="","",'FS (7)'!$L$21)</f>
        <v/>
      </c>
      <c r="H49" s="391" t="str">
        <f t="shared" si="2"/>
        <v/>
      </c>
      <c r="J49" s="187" t="str">
        <f t="shared" si="0"/>
        <v/>
      </c>
      <c r="K49" s="183" t="str">
        <f t="shared" si="1"/>
        <v/>
      </c>
      <c r="L49" s="183"/>
      <c r="M49" s="96"/>
      <c r="N49" s="96"/>
      <c r="O49" s="96"/>
      <c r="Z49" s="101" t="s">
        <v>66</v>
      </c>
      <c r="AA49" s="99">
        <v>18</v>
      </c>
    </row>
    <row r="50" spans="1:27" ht="18" x14ac:dyDescent="0.35">
      <c r="A50" s="51">
        <f t="shared" si="3"/>
        <v>0</v>
      </c>
      <c r="B50" s="174" t="str">
        <f>IF(F50="","",1)</f>
        <v/>
      </c>
      <c r="D50" s="52" t="s">
        <v>112</v>
      </c>
      <c r="E50" s="285" t="s">
        <v>265</v>
      </c>
      <c r="F50" s="189" t="str">
        <f>IF('ASC (7)'!$D$19="","",'ASC (7)'!$D$19)</f>
        <v/>
      </c>
      <c r="G50" s="188" t="str">
        <f>IF('ASC (7)'!$D$21="","",'ASC (7)'!$D$21)</f>
        <v/>
      </c>
      <c r="H50" s="391" t="str">
        <f t="shared" si="2"/>
        <v/>
      </c>
      <c r="J50" s="187" t="str">
        <f t="shared" si="0"/>
        <v/>
      </c>
      <c r="K50" s="183" t="str">
        <f t="shared" si="1"/>
        <v/>
      </c>
      <c r="L50" s="183"/>
      <c r="M50" s="96"/>
      <c r="N50" s="96"/>
      <c r="O50" s="96"/>
      <c r="Z50" s="101" t="s">
        <v>72</v>
      </c>
      <c r="AA50" s="99">
        <v>39</v>
      </c>
    </row>
    <row r="51" spans="1:27" ht="18" x14ac:dyDescent="0.35">
      <c r="A51" s="51">
        <f t="shared" si="3"/>
        <v>0</v>
      </c>
      <c r="B51" s="51"/>
      <c r="C51" t="str">
        <f>IF(F51="","",1)</f>
        <v/>
      </c>
      <c r="D51" s="52" t="s">
        <v>113</v>
      </c>
      <c r="E51" s="284" t="s">
        <v>264</v>
      </c>
      <c r="F51" s="189" t="str">
        <f>IF('FS (8)'!$D$19="","",'FS (8)'!$D$19)</f>
        <v/>
      </c>
      <c r="G51" s="188" t="str">
        <f>IF('FS (8)'!$L$21="","",'FS (8)'!$L$21)</f>
        <v/>
      </c>
      <c r="H51" s="391" t="str">
        <f t="shared" si="2"/>
        <v/>
      </c>
      <c r="J51" s="187" t="str">
        <f t="shared" si="0"/>
        <v/>
      </c>
      <c r="K51" s="183" t="str">
        <f t="shared" si="1"/>
        <v/>
      </c>
      <c r="L51" s="183"/>
      <c r="M51" s="96"/>
      <c r="N51" s="96"/>
      <c r="O51" s="96"/>
      <c r="Z51" s="101" t="s">
        <v>55</v>
      </c>
      <c r="AA51" s="99">
        <v>9</v>
      </c>
    </row>
    <row r="52" spans="1:27" ht="18" x14ac:dyDescent="0.35">
      <c r="A52" s="51">
        <f t="shared" si="3"/>
        <v>0</v>
      </c>
      <c r="B52" s="174" t="str">
        <f>IF(F52="","",1)</f>
        <v/>
      </c>
      <c r="D52" s="52" t="s">
        <v>114</v>
      </c>
      <c r="E52" s="285" t="s">
        <v>265</v>
      </c>
      <c r="F52" s="189" t="str">
        <f>IF('ASC (8)'!$D$19="","",'ASC (8)'!$D$19)</f>
        <v/>
      </c>
      <c r="G52" s="188" t="str">
        <f>IF('ASC (8)'!$D$21="","",'ASC (8)'!$D$21)</f>
        <v/>
      </c>
      <c r="H52" s="391" t="str">
        <f t="shared" si="2"/>
        <v/>
      </c>
      <c r="J52" s="187" t="str">
        <f t="shared" si="0"/>
        <v/>
      </c>
      <c r="K52" s="183" t="str">
        <f t="shared" si="1"/>
        <v/>
      </c>
      <c r="L52" s="183"/>
      <c r="M52" s="96"/>
      <c r="N52" s="96"/>
      <c r="O52" s="96"/>
      <c r="Z52" s="101" t="s">
        <v>61</v>
      </c>
      <c r="AA52" s="99">
        <v>18</v>
      </c>
    </row>
    <row r="53" spans="1:27" ht="18" x14ac:dyDescent="0.35">
      <c r="A53" s="51">
        <f t="shared" si="3"/>
        <v>0</v>
      </c>
      <c r="B53" s="51"/>
      <c r="C53" t="str">
        <f>IF(F53="","",1)</f>
        <v/>
      </c>
      <c r="D53" s="52" t="s">
        <v>115</v>
      </c>
      <c r="E53" s="284" t="s">
        <v>264</v>
      </c>
      <c r="F53" s="189" t="str">
        <f>IF('FS (9)'!$D$19="","",'FS (9)'!$D$19)</f>
        <v/>
      </c>
      <c r="G53" s="188" t="str">
        <f>IF('FS (9)'!$L$21="","",'FS (9)'!$L$21)</f>
        <v/>
      </c>
      <c r="H53" s="391" t="str">
        <f t="shared" si="2"/>
        <v/>
      </c>
      <c r="J53" s="187" t="str">
        <f t="shared" si="0"/>
        <v/>
      </c>
      <c r="K53" s="183" t="str">
        <f t="shared" si="1"/>
        <v/>
      </c>
      <c r="L53" s="183"/>
      <c r="M53" s="96"/>
      <c r="N53" s="96"/>
      <c r="O53" s="96"/>
      <c r="Z53" s="101" t="s">
        <v>67</v>
      </c>
      <c r="AA53" s="99">
        <v>14</v>
      </c>
    </row>
    <row r="54" spans="1:27" ht="18" x14ac:dyDescent="0.35">
      <c r="A54" s="51">
        <f t="shared" si="3"/>
        <v>0</v>
      </c>
      <c r="B54" s="174" t="str">
        <f>IF(F54="","",1)</f>
        <v/>
      </c>
      <c r="D54" s="52" t="s">
        <v>116</v>
      </c>
      <c r="E54" s="285" t="s">
        <v>265</v>
      </c>
      <c r="F54" s="189" t="str">
        <f>IF('ASC (9)'!$D$19="","",'ASC (9)'!$D$19)</f>
        <v/>
      </c>
      <c r="G54" s="188" t="str">
        <f>IF('ASC (9)'!$D$21="","",'ASC (9)'!$D$21)</f>
        <v/>
      </c>
      <c r="H54" s="391" t="str">
        <f t="shared" si="2"/>
        <v/>
      </c>
      <c r="J54" s="187" t="str">
        <f t="shared" si="0"/>
        <v/>
      </c>
      <c r="K54" s="183" t="str">
        <f t="shared" si="1"/>
        <v/>
      </c>
      <c r="L54" s="183"/>
      <c r="M54" s="96"/>
      <c r="N54" s="96"/>
      <c r="O54" s="96"/>
      <c r="Z54" s="101" t="s">
        <v>73</v>
      </c>
      <c r="AA54" s="99">
        <v>16</v>
      </c>
    </row>
    <row r="55" spans="1:27" ht="18" x14ac:dyDescent="0.35">
      <c r="A55" s="51">
        <f t="shared" si="3"/>
        <v>0</v>
      </c>
      <c r="B55" s="51"/>
      <c r="C55" t="str">
        <f>IF(F55="","",1)</f>
        <v/>
      </c>
      <c r="D55" s="52" t="s">
        <v>117</v>
      </c>
      <c r="E55" s="284" t="s">
        <v>264</v>
      </c>
      <c r="F55" s="189" t="str">
        <f>IF('FS (10)'!$D$19="","",'FS (10)'!$D$19)</f>
        <v/>
      </c>
      <c r="G55" s="188" t="str">
        <f>IF('FS (10)'!$L$21="","",'FS (10)'!$L$21)</f>
        <v/>
      </c>
      <c r="H55" s="391" t="str">
        <f t="shared" si="2"/>
        <v/>
      </c>
      <c r="J55" s="187" t="str">
        <f t="shared" si="0"/>
        <v/>
      </c>
      <c r="K55" s="183" t="str">
        <f t="shared" si="1"/>
        <v/>
      </c>
      <c r="L55" s="183"/>
      <c r="M55" s="96"/>
      <c r="N55" s="96"/>
      <c r="O55" s="96"/>
      <c r="Z55" s="101" t="s">
        <v>78</v>
      </c>
      <c r="AA55" s="99">
        <v>15</v>
      </c>
    </row>
    <row r="56" spans="1:27" ht="18" x14ac:dyDescent="0.35">
      <c r="A56" s="51">
        <f t="shared" si="3"/>
        <v>0</v>
      </c>
      <c r="B56" s="174" t="str">
        <f>IF(F56="","",1)</f>
        <v/>
      </c>
      <c r="D56" s="52" t="s">
        <v>118</v>
      </c>
      <c r="E56" s="285" t="s">
        <v>265</v>
      </c>
      <c r="F56" s="189" t="str">
        <f>IF('ASC (10)'!$D$19="","",'ASC (10)'!$D$19)</f>
        <v/>
      </c>
      <c r="G56" s="188" t="str">
        <f>IF('ASC (10)'!$D$21="","",'ASC (10)'!$D$21)</f>
        <v/>
      </c>
      <c r="H56" s="391" t="str">
        <f t="shared" si="2"/>
        <v/>
      </c>
      <c r="J56" s="187" t="str">
        <f t="shared" si="0"/>
        <v/>
      </c>
      <c r="K56" s="183" t="str">
        <f t="shared" si="1"/>
        <v/>
      </c>
      <c r="L56" s="183"/>
      <c r="M56" s="96"/>
      <c r="N56" s="96"/>
      <c r="O56" s="96"/>
      <c r="Z56" s="101" t="s">
        <v>82</v>
      </c>
      <c r="AA56" s="99">
        <v>11</v>
      </c>
    </row>
    <row r="57" spans="1:27" ht="18" x14ac:dyDescent="0.35">
      <c r="A57" s="51">
        <f t="shared" si="3"/>
        <v>0</v>
      </c>
      <c r="B57" s="51"/>
      <c r="C57" t="str">
        <f>IF(F57="","",1)</f>
        <v/>
      </c>
      <c r="D57" s="52" t="s">
        <v>119</v>
      </c>
      <c r="E57" s="284" t="s">
        <v>264</v>
      </c>
      <c r="F57" s="189" t="str">
        <f>IF('FS (11)'!$D$19="","",'FS (11)'!$D$19)</f>
        <v/>
      </c>
      <c r="G57" s="188" t="str">
        <f>IF('FS (11)'!$L$21="","",'FS (11)'!$L$21)</f>
        <v/>
      </c>
      <c r="H57" s="391" t="str">
        <f t="shared" si="2"/>
        <v/>
      </c>
      <c r="J57" s="187" t="str">
        <f t="shared" si="0"/>
        <v/>
      </c>
      <c r="K57" s="183" t="str">
        <f t="shared" si="1"/>
        <v/>
      </c>
      <c r="L57" s="183"/>
      <c r="M57" s="96"/>
      <c r="N57" s="96"/>
      <c r="O57" s="96"/>
      <c r="Z57" s="101" t="s">
        <v>86</v>
      </c>
      <c r="AA57" s="99">
        <v>38</v>
      </c>
    </row>
    <row r="58" spans="1:27" ht="18" x14ac:dyDescent="0.35">
      <c r="A58" s="51">
        <f t="shared" si="3"/>
        <v>0</v>
      </c>
      <c r="B58" s="174" t="str">
        <f>IF(F58="","",1)</f>
        <v/>
      </c>
      <c r="D58" s="52" t="s">
        <v>120</v>
      </c>
      <c r="E58" s="285" t="s">
        <v>265</v>
      </c>
      <c r="F58" s="189" t="str">
        <f>IF('ASC (11)'!$D$19="","",'ASC (11)'!$D$19)</f>
        <v/>
      </c>
      <c r="G58" s="188" t="str">
        <f>IF('ASC (11)'!$D$21="","",'ASC (11)'!$D$21)</f>
        <v/>
      </c>
      <c r="H58" s="391" t="str">
        <f t="shared" si="2"/>
        <v/>
      </c>
      <c r="J58" s="187" t="str">
        <f t="shared" si="0"/>
        <v/>
      </c>
      <c r="K58" s="183" t="str">
        <f t="shared" si="1"/>
        <v/>
      </c>
      <c r="L58" s="183"/>
      <c r="M58" s="96"/>
      <c r="N58" s="96"/>
      <c r="O58" s="96"/>
      <c r="Z58" s="101" t="s">
        <v>56</v>
      </c>
      <c r="AA58" s="99">
        <v>7</v>
      </c>
    </row>
    <row r="59" spans="1:27" ht="18" x14ac:dyDescent="0.35">
      <c r="A59" s="51">
        <f t="shared" si="3"/>
        <v>0</v>
      </c>
      <c r="B59" s="51"/>
      <c r="C59" t="str">
        <f>IF(F59="","",1)</f>
        <v/>
      </c>
      <c r="D59" s="52" t="s">
        <v>121</v>
      </c>
      <c r="E59" s="284" t="s">
        <v>264</v>
      </c>
      <c r="F59" s="189" t="str">
        <f>IF('FS (12)'!$D$19="","",'FS (12)'!$D$19)</f>
        <v/>
      </c>
      <c r="G59" s="188" t="str">
        <f>IF('FS (12)'!$L$21="","",'FS (12)'!$L$21)</f>
        <v/>
      </c>
      <c r="H59" s="391" t="str">
        <f t="shared" si="2"/>
        <v/>
      </c>
      <c r="J59" s="187" t="str">
        <f t="shared" si="0"/>
        <v/>
      </c>
      <c r="K59" s="183" t="str">
        <f t="shared" si="1"/>
        <v/>
      </c>
      <c r="L59" s="183"/>
      <c r="M59" s="96"/>
      <c r="N59" s="96"/>
      <c r="O59" s="96"/>
      <c r="Z59" s="101" t="s">
        <v>62</v>
      </c>
      <c r="AA59" s="99">
        <v>14</v>
      </c>
    </row>
    <row r="60" spans="1:27" ht="18" x14ac:dyDescent="0.35">
      <c r="A60" s="51">
        <f t="shared" si="3"/>
        <v>0</v>
      </c>
      <c r="B60" s="174" t="str">
        <f>IF(F60="","",1)</f>
        <v/>
      </c>
      <c r="D60" s="52" t="s">
        <v>122</v>
      </c>
      <c r="E60" s="285" t="s">
        <v>265</v>
      </c>
      <c r="F60" s="189" t="str">
        <f>IF('ASC (12)'!$D$19="","",'ASC (12)'!$D$19)</f>
        <v/>
      </c>
      <c r="G60" s="188" t="str">
        <f>IF('ASC (12)'!$D$21="","",'ASC (12)'!$D$21)</f>
        <v/>
      </c>
      <c r="H60" s="391" t="str">
        <f t="shared" si="2"/>
        <v/>
      </c>
      <c r="J60" s="187" t="str">
        <f t="shared" si="0"/>
        <v/>
      </c>
      <c r="K60" s="183" t="str">
        <f t="shared" si="1"/>
        <v/>
      </c>
      <c r="L60" s="183"/>
      <c r="M60" s="96"/>
      <c r="N60" s="96"/>
      <c r="O60" s="96"/>
      <c r="Z60" s="101" t="s">
        <v>68</v>
      </c>
      <c r="AA60" s="99">
        <v>19</v>
      </c>
    </row>
    <row r="61" spans="1:27" ht="18" x14ac:dyDescent="0.35">
      <c r="A61" s="51">
        <f t="shared" si="3"/>
        <v>0</v>
      </c>
      <c r="B61" s="51"/>
      <c r="C61" t="str">
        <f>IF(F61="","",1)</f>
        <v/>
      </c>
      <c r="D61" s="52" t="s">
        <v>123</v>
      </c>
      <c r="E61" s="284" t="s">
        <v>264</v>
      </c>
      <c r="F61" s="189" t="str">
        <f>IF('FS (13)'!$D$19="","",'FS (13)'!$D$19)</f>
        <v/>
      </c>
      <c r="G61" s="188" t="str">
        <f>IF('FS (13)'!$L$21="","",'FS (13)'!$L$21)</f>
        <v/>
      </c>
      <c r="H61" s="391" t="str">
        <f t="shared" si="2"/>
        <v/>
      </c>
      <c r="J61" s="187" t="str">
        <f t="shared" si="0"/>
        <v/>
      </c>
      <c r="K61" s="183" t="str">
        <f t="shared" si="1"/>
        <v/>
      </c>
      <c r="L61" s="183"/>
      <c r="M61" s="96"/>
      <c r="N61" s="96"/>
      <c r="O61" s="96"/>
      <c r="Z61" s="101" t="s">
        <v>74</v>
      </c>
      <c r="AA61" s="99">
        <v>16</v>
      </c>
    </row>
    <row r="62" spans="1:27" ht="18" x14ac:dyDescent="0.35">
      <c r="A62" s="51">
        <f t="shared" si="3"/>
        <v>0</v>
      </c>
      <c r="B62" s="174" t="str">
        <f>IF(F62="","",1)</f>
        <v/>
      </c>
      <c r="D62" s="52" t="s">
        <v>124</v>
      </c>
      <c r="E62" s="285" t="s">
        <v>265</v>
      </c>
      <c r="F62" s="189" t="str">
        <f>IF('ASC (13)'!$D$19="","",'ASC (13)'!$D$19)</f>
        <v/>
      </c>
      <c r="G62" s="188" t="str">
        <f>IF('ASC (13)'!$D$21="","",'ASC (13)'!$D$21)</f>
        <v/>
      </c>
      <c r="H62" s="391" t="str">
        <f t="shared" si="2"/>
        <v/>
      </c>
      <c r="J62" s="187" t="str">
        <f t="shared" si="0"/>
        <v/>
      </c>
      <c r="K62" s="183" t="str">
        <f t="shared" si="1"/>
        <v/>
      </c>
      <c r="L62" s="183"/>
      <c r="M62" s="96"/>
      <c r="N62" s="96"/>
      <c r="O62" s="96"/>
      <c r="Z62" s="101" t="s">
        <v>79</v>
      </c>
      <c r="AA62" s="99">
        <v>21</v>
      </c>
    </row>
    <row r="63" spans="1:27" ht="18" x14ac:dyDescent="0.35">
      <c r="A63" s="51">
        <f t="shared" si="3"/>
        <v>0</v>
      </c>
      <c r="B63" s="51"/>
      <c r="C63" t="str">
        <f>IF(F63="","",1)</f>
        <v/>
      </c>
      <c r="D63" s="52" t="s">
        <v>125</v>
      </c>
      <c r="E63" s="284" t="s">
        <v>264</v>
      </c>
      <c r="F63" s="189" t="str">
        <f>IF('FS (14)'!$D$19="","",'FS (14)'!$D$19)</f>
        <v/>
      </c>
      <c r="G63" s="188" t="str">
        <f>IF('FS (14)'!$L$21="","",'FS (14)'!$L$21)</f>
        <v/>
      </c>
      <c r="H63" s="391" t="str">
        <f t="shared" si="2"/>
        <v/>
      </c>
      <c r="J63" s="187" t="str">
        <f t="shared" si="0"/>
        <v/>
      </c>
      <c r="K63" s="183" t="str">
        <f t="shared" si="1"/>
        <v/>
      </c>
      <c r="L63" s="183"/>
      <c r="M63" s="96"/>
      <c r="N63" s="96"/>
      <c r="O63" s="96"/>
    </row>
    <row r="64" spans="1:27" ht="18" x14ac:dyDescent="0.35">
      <c r="A64" s="51">
        <f t="shared" si="3"/>
        <v>0</v>
      </c>
      <c r="B64" s="174" t="str">
        <f>IF(F64="","",1)</f>
        <v/>
      </c>
      <c r="D64" s="52" t="s">
        <v>126</v>
      </c>
      <c r="E64" s="285" t="s">
        <v>265</v>
      </c>
      <c r="F64" s="189" t="str">
        <f>IF('ASC (14)'!$D$19="","",'ASC (14)'!$D$19)</f>
        <v/>
      </c>
      <c r="G64" s="188" t="str">
        <f>IF('ASC (14)'!$D$21="","",'ASC (14)'!$D$21)</f>
        <v/>
      </c>
      <c r="H64" s="391" t="str">
        <f t="shared" si="2"/>
        <v/>
      </c>
      <c r="J64" s="187" t="str">
        <f t="shared" si="0"/>
        <v/>
      </c>
      <c r="K64" s="183" t="str">
        <f t="shared" si="1"/>
        <v/>
      </c>
      <c r="L64" s="183"/>
      <c r="M64" s="96"/>
      <c r="N64" s="96"/>
      <c r="O64" s="96"/>
    </row>
    <row r="65" spans="1:15" ht="18" x14ac:dyDescent="0.35">
      <c r="A65" s="51">
        <f t="shared" si="3"/>
        <v>0</v>
      </c>
      <c r="B65" s="51"/>
      <c r="C65" t="str">
        <f>IF(F65="","",1)</f>
        <v/>
      </c>
      <c r="D65" s="52" t="s">
        <v>127</v>
      </c>
      <c r="E65" s="284" t="s">
        <v>264</v>
      </c>
      <c r="F65" s="189" t="str">
        <f>IF('FS (15)'!$D$19="","",'FS (15)'!$D$19)</f>
        <v/>
      </c>
      <c r="G65" s="188" t="str">
        <f>IF('FS (15)'!$L$21="","",'FS (15)'!$L$21)</f>
        <v/>
      </c>
      <c r="H65" s="391" t="str">
        <f t="shared" si="2"/>
        <v/>
      </c>
      <c r="J65" s="187" t="str">
        <f t="shared" si="0"/>
        <v/>
      </c>
      <c r="K65" s="183" t="str">
        <f t="shared" si="1"/>
        <v/>
      </c>
      <c r="L65" s="183"/>
      <c r="M65" s="96"/>
      <c r="N65" s="96"/>
      <c r="O65" s="96"/>
    </row>
    <row r="66" spans="1:15" ht="18" x14ac:dyDescent="0.35">
      <c r="A66" s="51">
        <f t="shared" si="3"/>
        <v>0</v>
      </c>
      <c r="B66" s="174" t="str">
        <f>IF(F66="","",1)</f>
        <v/>
      </c>
      <c r="D66" s="52" t="s">
        <v>128</v>
      </c>
      <c r="E66" s="285" t="s">
        <v>265</v>
      </c>
      <c r="F66" s="189" t="str">
        <f>IF('ASC (15)'!$D$19="","",'ASC (15)'!$D$19)</f>
        <v/>
      </c>
      <c r="G66" s="188" t="str">
        <f>IF('ASC (15)'!$D$21="","",'ASC (15)'!$D$21)</f>
        <v/>
      </c>
      <c r="H66" s="391" t="str">
        <f t="shared" si="2"/>
        <v/>
      </c>
      <c r="J66" s="187" t="str">
        <f t="shared" si="0"/>
        <v/>
      </c>
      <c r="K66" s="183" t="str">
        <f t="shared" si="1"/>
        <v/>
      </c>
      <c r="L66" s="183"/>
      <c r="M66" s="96"/>
      <c r="N66" s="96"/>
      <c r="O66" s="96"/>
    </row>
    <row r="67" spans="1:15" ht="18" x14ac:dyDescent="0.35">
      <c r="A67" s="51">
        <f t="shared" si="3"/>
        <v>0</v>
      </c>
      <c r="B67" s="51"/>
      <c r="C67" t="str">
        <f>IF(F67="","",1)</f>
        <v/>
      </c>
      <c r="D67" s="52" t="s">
        <v>129</v>
      </c>
      <c r="E67" s="284" t="s">
        <v>264</v>
      </c>
      <c r="F67" s="189" t="str">
        <f>IF('FS (16)'!$D$19="","",'FS (16)'!$D$19)</f>
        <v/>
      </c>
      <c r="G67" s="188" t="str">
        <f>IF('FS (16)'!$L$21="","",'FS (16)'!$L$21)</f>
        <v/>
      </c>
      <c r="H67" s="391" t="str">
        <f t="shared" si="2"/>
        <v/>
      </c>
      <c r="J67" s="187" t="str">
        <f t="shared" si="0"/>
        <v/>
      </c>
      <c r="K67" s="183" t="str">
        <f t="shared" si="1"/>
        <v/>
      </c>
      <c r="L67" s="183"/>
      <c r="M67" s="96"/>
      <c r="N67" s="96"/>
      <c r="O67" s="96"/>
    </row>
    <row r="68" spans="1:15" ht="18" x14ac:dyDescent="0.35">
      <c r="A68" s="51">
        <f t="shared" si="3"/>
        <v>0</v>
      </c>
      <c r="B68" s="174" t="str">
        <f>IF(F68="","",1)</f>
        <v/>
      </c>
      <c r="D68" s="52" t="s">
        <v>130</v>
      </c>
      <c r="E68" s="285" t="s">
        <v>265</v>
      </c>
      <c r="F68" s="189" t="str">
        <f>IF('ASC (16)'!$D$19="","",'ASC (16)'!$D$19)</f>
        <v/>
      </c>
      <c r="G68" s="188" t="str">
        <f>IF('ASC (16)'!$D$21="","",'ASC (16)'!$D$21)</f>
        <v/>
      </c>
      <c r="H68" s="391" t="str">
        <f t="shared" si="2"/>
        <v/>
      </c>
      <c r="J68" s="187" t="str">
        <f t="shared" si="0"/>
        <v/>
      </c>
      <c r="K68" s="183" t="str">
        <f t="shared" si="1"/>
        <v/>
      </c>
      <c r="L68" s="183"/>
      <c r="M68" s="96"/>
      <c r="N68" s="96"/>
      <c r="O68" s="96"/>
    </row>
    <row r="69" spans="1:15" ht="18" x14ac:dyDescent="0.35">
      <c r="A69" s="51">
        <f t="shared" si="3"/>
        <v>0</v>
      </c>
      <c r="B69" s="51"/>
      <c r="C69" t="str">
        <f>IF(F69="","",1)</f>
        <v/>
      </c>
      <c r="D69" s="52" t="s">
        <v>131</v>
      </c>
      <c r="E69" s="284" t="s">
        <v>264</v>
      </c>
      <c r="F69" s="189" t="str">
        <f>IF('FS (17)'!$D$19="","",'FS (17)'!$D$19)</f>
        <v/>
      </c>
      <c r="G69" s="188" t="str">
        <f>IF('FS (17)'!$L$21="","",'FS (17)'!$L$21)</f>
        <v/>
      </c>
      <c r="H69" s="391" t="str">
        <f t="shared" si="2"/>
        <v/>
      </c>
      <c r="J69" s="187" t="str">
        <f t="shared" ref="J69:J100" si="4">IF(H69="","",IF(AND(H69&lt;0,E69="__ASC"),"ASC PAS PROMPT",IF(AND(H69&gt;=0,E69="__ASC"),"ASC PROMPT","")))</f>
        <v/>
      </c>
      <c r="K69" s="183" t="str">
        <f t="shared" si="1"/>
        <v/>
      </c>
      <c r="L69" s="183"/>
      <c r="M69" s="96"/>
      <c r="N69" s="96"/>
      <c r="O69" s="96"/>
    </row>
    <row r="70" spans="1:15" ht="18" x14ac:dyDescent="0.35">
      <c r="A70" s="51">
        <f t="shared" si="3"/>
        <v>0</v>
      </c>
      <c r="B70" s="174" t="str">
        <f>IF(F70="","",1)</f>
        <v/>
      </c>
      <c r="D70" s="52" t="s">
        <v>132</v>
      </c>
      <c r="E70" s="285" t="s">
        <v>265</v>
      </c>
      <c r="F70" s="189" t="str">
        <f>IF('ASC (17)'!$D$19="","",'ASC (17)'!$D$19)</f>
        <v/>
      </c>
      <c r="G70" s="188" t="str">
        <f>IF('ASC (17)'!$D$21="","",'ASC (17)'!$D$21)</f>
        <v/>
      </c>
      <c r="H70" s="391" t="str">
        <f t="shared" si="2"/>
        <v/>
      </c>
      <c r="J70" s="187" t="str">
        <f t="shared" si="4"/>
        <v/>
      </c>
      <c r="K70" s="183" t="str">
        <f t="shared" si="1"/>
        <v/>
      </c>
      <c r="L70" s="183"/>
      <c r="M70" s="96"/>
      <c r="N70" s="96"/>
      <c r="O70" s="96"/>
    </row>
    <row r="71" spans="1:15" ht="18" x14ac:dyDescent="0.35">
      <c r="A71" s="51">
        <f t="shared" si="3"/>
        <v>0</v>
      </c>
      <c r="B71" s="51"/>
      <c r="C71" t="str">
        <f>IF(F71="","",1)</f>
        <v/>
      </c>
      <c r="D71" s="52" t="s">
        <v>133</v>
      </c>
      <c r="E71" s="284" t="s">
        <v>264</v>
      </c>
      <c r="F71" s="189" t="str">
        <f>IF('FS (18)'!$D$19="","",'FS (18)'!$D$19)</f>
        <v/>
      </c>
      <c r="G71" s="188" t="str">
        <f>IF('FS (18)'!$L$21="","",'FS (18)'!$L$21)</f>
        <v/>
      </c>
      <c r="H71" s="391" t="str">
        <f t="shared" si="2"/>
        <v/>
      </c>
      <c r="J71" s="187" t="str">
        <f t="shared" si="4"/>
        <v/>
      </c>
      <c r="K71" s="183" t="str">
        <f t="shared" si="1"/>
        <v/>
      </c>
      <c r="L71" s="183"/>
      <c r="M71" s="96"/>
      <c r="N71" s="96"/>
      <c r="O71" s="96"/>
    </row>
    <row r="72" spans="1:15" ht="18" x14ac:dyDescent="0.35">
      <c r="A72" s="51">
        <f t="shared" ref="A72:A101" si="5">IF(F72="",0,1)</f>
        <v>0</v>
      </c>
      <c r="B72" s="174" t="str">
        <f>IF(F72="","",1)</f>
        <v/>
      </c>
      <c r="D72" s="52" t="s">
        <v>134</v>
      </c>
      <c r="E72" s="285" t="s">
        <v>265</v>
      </c>
      <c r="F72" s="189" t="str">
        <f>IF('ASC (18)'!$D$19="","",'ASC (18)'!$D$19)</f>
        <v/>
      </c>
      <c r="G72" s="188" t="str">
        <f>IF('ASC (18)'!$D$21="","",'ASC (18)'!$D$21)</f>
        <v/>
      </c>
      <c r="H72" s="391" t="str">
        <f t="shared" si="2"/>
        <v/>
      </c>
      <c r="J72" s="187" t="str">
        <f t="shared" si="4"/>
        <v/>
      </c>
      <c r="K72" s="183" t="str">
        <f t="shared" si="1"/>
        <v/>
      </c>
      <c r="L72" s="183"/>
      <c r="M72" s="96"/>
      <c r="N72" s="96"/>
      <c r="O72" s="96"/>
    </row>
    <row r="73" spans="1:15" ht="18" x14ac:dyDescent="0.35">
      <c r="A73" s="51">
        <f t="shared" si="5"/>
        <v>0</v>
      </c>
      <c r="B73" s="51"/>
      <c r="C73" t="str">
        <f>IF(F73="","",1)</f>
        <v/>
      </c>
      <c r="D73" s="52" t="s">
        <v>135</v>
      </c>
      <c r="E73" s="284" t="s">
        <v>264</v>
      </c>
      <c r="F73" s="189" t="str">
        <f>IF('FS (19)'!$D$19="","",'FS (19)'!$D$19)</f>
        <v/>
      </c>
      <c r="G73" s="188" t="str">
        <f>IF('FS (19)'!$L$21="","",'FS (19)'!$L$21)</f>
        <v/>
      </c>
      <c r="H73" s="391" t="str">
        <f t="shared" si="2"/>
        <v/>
      </c>
      <c r="J73" s="187" t="str">
        <f t="shared" si="4"/>
        <v/>
      </c>
      <c r="K73" s="183" t="str">
        <f t="shared" si="1"/>
        <v/>
      </c>
      <c r="L73" s="183"/>
      <c r="M73" s="96"/>
      <c r="N73" s="96"/>
      <c r="O73" s="96"/>
    </row>
    <row r="74" spans="1:15" ht="18" x14ac:dyDescent="0.35">
      <c r="A74" s="51">
        <f t="shared" si="5"/>
        <v>0</v>
      </c>
      <c r="B74" s="174" t="str">
        <f>IF(F74="","",1)</f>
        <v/>
      </c>
      <c r="D74" s="52" t="s">
        <v>136</v>
      </c>
      <c r="E74" s="285" t="s">
        <v>265</v>
      </c>
      <c r="F74" s="189" t="str">
        <f>IF('ASC (19)'!$D$19="","",'ASC (19)'!$D$19)</f>
        <v/>
      </c>
      <c r="G74" s="188" t="str">
        <f>IF('ASC (19)'!$D$21="","",'ASC (19)'!$D$21)</f>
        <v/>
      </c>
      <c r="H74" s="391" t="str">
        <f t="shared" si="2"/>
        <v/>
      </c>
      <c r="J74" s="187" t="str">
        <f t="shared" si="4"/>
        <v/>
      </c>
      <c r="K74" s="183" t="str">
        <f t="shared" si="1"/>
        <v/>
      </c>
      <c r="L74" s="183"/>
      <c r="M74" s="96"/>
      <c r="N74" s="96"/>
      <c r="O74" s="96"/>
    </row>
    <row r="75" spans="1:15" ht="18" x14ac:dyDescent="0.35">
      <c r="A75" s="51">
        <f t="shared" si="5"/>
        <v>0</v>
      </c>
      <c r="B75" s="51"/>
      <c r="C75" t="str">
        <f>IF(F75="","",1)</f>
        <v/>
      </c>
      <c r="D75" s="52" t="s">
        <v>137</v>
      </c>
      <c r="E75" s="284" t="s">
        <v>264</v>
      </c>
      <c r="F75" s="189" t="str">
        <f>IF('FS (20)'!$D$19="","",'FS (20)'!$D$19)</f>
        <v/>
      </c>
      <c r="G75" s="188" t="str">
        <f>IF('FS (20)'!$L$21="","",'FS (20)'!$L$21)</f>
        <v/>
      </c>
      <c r="H75" s="391" t="str">
        <f t="shared" si="2"/>
        <v/>
      </c>
      <c r="J75" s="187" t="str">
        <f t="shared" si="4"/>
        <v/>
      </c>
      <c r="K75" s="183" t="str">
        <f t="shared" si="1"/>
        <v/>
      </c>
      <c r="L75" s="183"/>
      <c r="M75" s="96"/>
      <c r="N75" s="96"/>
      <c r="O75" s="96"/>
    </row>
    <row r="76" spans="1:15" ht="18" x14ac:dyDescent="0.35">
      <c r="A76" s="51">
        <f t="shared" si="5"/>
        <v>0</v>
      </c>
      <c r="B76" s="174" t="str">
        <f>IF(F76="","",1)</f>
        <v/>
      </c>
      <c r="D76" s="52" t="s">
        <v>138</v>
      </c>
      <c r="E76" s="285" t="s">
        <v>265</v>
      </c>
      <c r="F76" s="189" t="str">
        <f>IF('ASC (20)'!$D$19="","",'ASC (20)'!$D$19)</f>
        <v/>
      </c>
      <c r="G76" s="188" t="str">
        <f>IF('ASC (20)'!$D$21="","",'ASC (20)'!$D$21)</f>
        <v/>
      </c>
      <c r="H76" s="391" t="str">
        <f t="shared" si="2"/>
        <v/>
      </c>
      <c r="J76" s="187" t="str">
        <f t="shared" si="4"/>
        <v/>
      </c>
      <c r="K76" s="183" t="str">
        <f t="shared" si="1"/>
        <v/>
      </c>
      <c r="L76" s="183"/>
      <c r="M76" s="96"/>
      <c r="N76" s="96"/>
      <c r="O76" s="96"/>
    </row>
    <row r="77" spans="1:15" ht="18" x14ac:dyDescent="0.35">
      <c r="A77" s="51">
        <f t="shared" si="5"/>
        <v>0</v>
      </c>
      <c r="B77" s="51"/>
      <c r="C77" t="str">
        <f>IF(F77="","",1)</f>
        <v/>
      </c>
      <c r="D77" s="52" t="s">
        <v>139</v>
      </c>
      <c r="E77" s="284" t="s">
        <v>264</v>
      </c>
      <c r="F77" s="189" t="str">
        <f>IF('FS (21)'!$D$19="","",'FS (21)'!$D$19)</f>
        <v/>
      </c>
      <c r="G77" s="188" t="str">
        <f>IF('FS (21)'!$L$21="","",'FS (21)'!$L$21)</f>
        <v/>
      </c>
      <c r="H77" s="391" t="str">
        <f t="shared" si="2"/>
        <v/>
      </c>
      <c r="J77" s="187" t="str">
        <f t="shared" si="4"/>
        <v/>
      </c>
      <c r="K77" s="183" t="str">
        <f t="shared" si="1"/>
        <v/>
      </c>
      <c r="L77" s="183"/>
      <c r="M77" s="96"/>
      <c r="N77" s="96"/>
      <c r="O77" s="96"/>
    </row>
    <row r="78" spans="1:15" ht="18" x14ac:dyDescent="0.35">
      <c r="A78" s="51">
        <f t="shared" si="5"/>
        <v>0</v>
      </c>
      <c r="B78" s="174" t="str">
        <f>IF(F78="","",1)</f>
        <v/>
      </c>
      <c r="D78" s="52" t="s">
        <v>140</v>
      </c>
      <c r="E78" s="285" t="s">
        <v>265</v>
      </c>
      <c r="F78" s="189" t="str">
        <f>IF('ASC (21)'!$D$19="","",'ASC (21)'!$D$19)</f>
        <v/>
      </c>
      <c r="G78" s="188" t="str">
        <f>IF('ASC (21)'!$D$21="","",'ASC (21)'!$D$21)</f>
        <v/>
      </c>
      <c r="H78" s="391" t="str">
        <f t="shared" si="2"/>
        <v/>
      </c>
      <c r="J78" s="187" t="str">
        <f t="shared" si="4"/>
        <v/>
      </c>
      <c r="K78" s="183" t="str">
        <f t="shared" si="1"/>
        <v/>
      </c>
      <c r="L78" s="183"/>
      <c r="M78" s="96"/>
      <c r="N78" s="96"/>
      <c r="O78" s="96"/>
    </row>
    <row r="79" spans="1:15" ht="18" x14ac:dyDescent="0.35">
      <c r="A79" s="51">
        <f t="shared" si="5"/>
        <v>0</v>
      </c>
      <c r="B79" s="51"/>
      <c r="C79" t="str">
        <f>IF(F79="","",1)</f>
        <v/>
      </c>
      <c r="D79" s="52" t="s">
        <v>141</v>
      </c>
      <c r="E79" s="284" t="s">
        <v>264</v>
      </c>
      <c r="F79" s="189" t="str">
        <f>IF('FS (22)'!$D$19="","",'FS (22)'!$D$19)</f>
        <v/>
      </c>
      <c r="G79" s="188" t="str">
        <f>IF('FS (22)'!$L$21="","",'FS (22)'!$L$21)</f>
        <v/>
      </c>
      <c r="H79" s="391" t="str">
        <f t="shared" si="2"/>
        <v/>
      </c>
      <c r="J79" s="187" t="str">
        <f t="shared" si="4"/>
        <v/>
      </c>
      <c r="K79" s="183" t="str">
        <f t="shared" si="1"/>
        <v/>
      </c>
      <c r="L79" s="183"/>
      <c r="M79" s="96"/>
      <c r="N79" s="96"/>
      <c r="O79" s="96"/>
    </row>
    <row r="80" spans="1:15" ht="18" x14ac:dyDescent="0.35">
      <c r="A80" s="51">
        <f t="shared" si="5"/>
        <v>0</v>
      </c>
      <c r="B80" s="174" t="str">
        <f>IF(F80="","",1)</f>
        <v/>
      </c>
      <c r="D80" s="52" t="s">
        <v>142</v>
      </c>
      <c r="E80" s="285" t="s">
        <v>265</v>
      </c>
      <c r="F80" s="189" t="str">
        <f>IF('ASC (22)'!$D$19="","",'ASC (22)'!$D$19)</f>
        <v/>
      </c>
      <c r="G80" s="188" t="str">
        <f>IF('ASC (22)'!$D$21="","",'ASC (22)'!$D$21)</f>
        <v/>
      </c>
      <c r="H80" s="391" t="str">
        <f t="shared" si="2"/>
        <v/>
      </c>
      <c r="J80" s="187" t="str">
        <f t="shared" si="4"/>
        <v/>
      </c>
      <c r="K80" s="183" t="str">
        <f t="shared" si="1"/>
        <v/>
      </c>
      <c r="L80" s="183"/>
      <c r="M80" s="96"/>
      <c r="N80" s="96"/>
      <c r="O80" s="96"/>
    </row>
    <row r="81" spans="1:15" ht="18" x14ac:dyDescent="0.35">
      <c r="A81" s="51">
        <f t="shared" si="5"/>
        <v>0</v>
      </c>
      <c r="B81" s="51"/>
      <c r="C81" t="str">
        <f>IF(F81="","",1)</f>
        <v/>
      </c>
      <c r="D81" s="52" t="s">
        <v>143</v>
      </c>
      <c r="E81" s="284" t="s">
        <v>264</v>
      </c>
      <c r="F81" s="189" t="str">
        <f>IF('FS (23)'!$D$19="","",'FS (23)'!$D$19)</f>
        <v/>
      </c>
      <c r="G81" s="188" t="str">
        <f>IF('FS (23)'!$L$21="","",'FS (23)'!$L$21)</f>
        <v/>
      </c>
      <c r="H81" s="391" t="str">
        <f t="shared" si="2"/>
        <v/>
      </c>
      <c r="J81" s="187" t="str">
        <f t="shared" si="4"/>
        <v/>
      </c>
      <c r="K81" s="183" t="str">
        <f t="shared" si="1"/>
        <v/>
      </c>
      <c r="L81" s="183"/>
      <c r="M81" s="96"/>
      <c r="N81" s="96"/>
      <c r="O81" s="96"/>
    </row>
    <row r="82" spans="1:15" ht="18" x14ac:dyDescent="0.35">
      <c r="A82" s="51">
        <f t="shared" si="5"/>
        <v>0</v>
      </c>
      <c r="B82" s="174" t="str">
        <f>IF(F82="","",1)</f>
        <v/>
      </c>
      <c r="D82" s="52" t="s">
        <v>144</v>
      </c>
      <c r="E82" s="285" t="s">
        <v>265</v>
      </c>
      <c r="F82" s="189" t="str">
        <f>IF('ASC (23)'!$D$19="","",'ASC (23)'!$D$19)</f>
        <v/>
      </c>
      <c r="G82" s="188" t="str">
        <f>IF('ASC (23)'!$D$21="","",'ASC (23)'!$D$21)</f>
        <v/>
      </c>
      <c r="H82" s="391" t="str">
        <f t="shared" si="2"/>
        <v/>
      </c>
      <c r="J82" s="187" t="str">
        <f t="shared" si="4"/>
        <v/>
      </c>
      <c r="K82" s="183" t="str">
        <f t="shared" si="1"/>
        <v/>
      </c>
      <c r="L82" s="183"/>
      <c r="M82" s="96"/>
      <c r="N82" s="96"/>
      <c r="O82" s="96"/>
    </row>
    <row r="83" spans="1:15" ht="18" x14ac:dyDescent="0.35">
      <c r="A83" s="51">
        <f t="shared" si="5"/>
        <v>0</v>
      </c>
      <c r="B83" s="51"/>
      <c r="C83" t="str">
        <f>IF(F83="","",1)</f>
        <v/>
      </c>
      <c r="D83" s="52" t="s">
        <v>145</v>
      </c>
      <c r="E83" s="284" t="s">
        <v>264</v>
      </c>
      <c r="F83" s="189" t="str">
        <f>IF('FS (24)'!$D$19="","",'FS (24)'!$D$19)</f>
        <v/>
      </c>
      <c r="G83" s="188" t="str">
        <f>IF('FS (24)'!$L$21="","",'FS (24)'!$L$21)</f>
        <v/>
      </c>
      <c r="H83" s="391" t="str">
        <f t="shared" si="2"/>
        <v/>
      </c>
      <c r="J83" s="187" t="str">
        <f t="shared" si="4"/>
        <v/>
      </c>
      <c r="K83" s="183" t="str">
        <f t="shared" si="1"/>
        <v/>
      </c>
      <c r="L83" s="183"/>
      <c r="M83" s="96"/>
      <c r="N83" s="96"/>
      <c r="O83" s="96"/>
    </row>
    <row r="84" spans="1:15" ht="18" x14ac:dyDescent="0.35">
      <c r="A84" s="51">
        <f t="shared" si="5"/>
        <v>0</v>
      </c>
      <c r="B84" s="174" t="str">
        <f>IF(F84="","",1)</f>
        <v/>
      </c>
      <c r="D84" s="52" t="s">
        <v>146</v>
      </c>
      <c r="E84" s="285" t="s">
        <v>265</v>
      </c>
      <c r="F84" s="189" t="str">
        <f>IF('ASC (24)'!$D$19="","",'ASC (24)'!$D$19)</f>
        <v/>
      </c>
      <c r="G84" s="188" t="str">
        <f>IF('ASC (24)'!$D$21="","",'ASC (24)'!$D$21)</f>
        <v/>
      </c>
      <c r="H84" s="391" t="str">
        <f t="shared" si="2"/>
        <v/>
      </c>
      <c r="J84" s="187" t="str">
        <f t="shared" si="4"/>
        <v/>
      </c>
      <c r="K84" s="183" t="str">
        <f t="shared" si="1"/>
        <v/>
      </c>
      <c r="L84" s="183"/>
      <c r="M84" s="96"/>
      <c r="N84" s="96"/>
      <c r="O84" s="96"/>
    </row>
    <row r="85" spans="1:15" ht="18" x14ac:dyDescent="0.35">
      <c r="A85" s="51">
        <f t="shared" si="5"/>
        <v>0</v>
      </c>
      <c r="B85" s="51"/>
      <c r="C85" t="str">
        <f>IF(F85="","",1)</f>
        <v/>
      </c>
      <c r="D85" s="52" t="s">
        <v>147</v>
      </c>
      <c r="E85" s="284" t="s">
        <v>264</v>
      </c>
      <c r="F85" s="189" t="str">
        <f>IF('FS (25)'!$D$19="","",'FS (25)'!$D$19)</f>
        <v/>
      </c>
      <c r="G85" s="188" t="str">
        <f>IF('FS (25)'!$L$21="","",'FS (25)'!$L$21)</f>
        <v/>
      </c>
      <c r="H85" s="391" t="str">
        <f t="shared" si="2"/>
        <v/>
      </c>
      <c r="J85" s="187" t="str">
        <f t="shared" si="4"/>
        <v/>
      </c>
      <c r="K85" s="183" t="str">
        <f t="shared" si="1"/>
        <v/>
      </c>
      <c r="L85" s="183"/>
      <c r="M85" s="96"/>
      <c r="N85" s="96"/>
      <c r="O85" s="96"/>
    </row>
    <row r="86" spans="1:15" ht="18" x14ac:dyDescent="0.35">
      <c r="A86" s="51">
        <f t="shared" si="5"/>
        <v>0</v>
      </c>
      <c r="B86" s="174" t="str">
        <f>IF(F86="","",1)</f>
        <v/>
      </c>
      <c r="D86" s="52" t="s">
        <v>148</v>
      </c>
      <c r="E86" s="285" t="s">
        <v>265</v>
      </c>
      <c r="F86" s="189" t="str">
        <f>IF('ASC (25)'!$D$19="","",'ASC (25)'!$D$19)</f>
        <v/>
      </c>
      <c r="G86" s="188" t="str">
        <f>IF('ASC (25)'!$D$21="","",'ASC (25)'!$D$21)</f>
        <v/>
      </c>
      <c r="H86" s="391" t="str">
        <f t="shared" si="2"/>
        <v/>
      </c>
      <c r="J86" s="187" t="str">
        <f t="shared" si="4"/>
        <v/>
      </c>
      <c r="K86" s="183" t="str">
        <f t="shared" si="1"/>
        <v/>
      </c>
      <c r="L86" s="183"/>
      <c r="M86" s="96"/>
      <c r="N86" s="96"/>
      <c r="O86" s="96"/>
    </row>
    <row r="87" spans="1:15" ht="18" x14ac:dyDescent="0.35">
      <c r="A87" s="51">
        <f t="shared" si="5"/>
        <v>0</v>
      </c>
      <c r="B87" s="51"/>
      <c r="C87" t="str">
        <f>IF(F87="","",1)</f>
        <v/>
      </c>
      <c r="D87" s="52" t="s">
        <v>149</v>
      </c>
      <c r="E87" s="284" t="s">
        <v>264</v>
      </c>
      <c r="F87" s="189" t="str">
        <f>IF('FS (26)'!$D$19="","",'FS (26)'!$D$19)</f>
        <v/>
      </c>
      <c r="G87" s="188" t="str">
        <f>IF('FS (26)'!$L$21="","",'FS (26)'!$L$21)</f>
        <v/>
      </c>
      <c r="H87" s="391" t="str">
        <f t="shared" si="2"/>
        <v/>
      </c>
      <c r="J87" s="187" t="str">
        <f t="shared" si="4"/>
        <v/>
      </c>
      <c r="K87" s="183" t="str">
        <f t="shared" si="1"/>
        <v/>
      </c>
      <c r="L87" s="184"/>
    </row>
    <row r="88" spans="1:15" ht="18" x14ac:dyDescent="0.35">
      <c r="A88" s="51">
        <f t="shared" si="5"/>
        <v>0</v>
      </c>
      <c r="B88" s="174" t="str">
        <f>IF(F88="","",1)</f>
        <v/>
      </c>
      <c r="D88" s="52" t="s">
        <v>150</v>
      </c>
      <c r="E88" s="285" t="s">
        <v>265</v>
      </c>
      <c r="F88" s="189" t="str">
        <f>IF('ASC (26)'!$D$19="","",'ASC (26)'!$D$19)</f>
        <v/>
      </c>
      <c r="G88" s="188" t="str">
        <f>IF('ASC (26)'!$D$21="","",'ASC (26)'!$D$21)</f>
        <v/>
      </c>
      <c r="H88" s="391" t="str">
        <f t="shared" si="2"/>
        <v/>
      </c>
      <c r="J88" s="187" t="str">
        <f t="shared" si="4"/>
        <v/>
      </c>
      <c r="K88" s="183" t="str">
        <f t="shared" si="1"/>
        <v/>
      </c>
      <c r="L88" s="184"/>
    </row>
    <row r="89" spans="1:15" ht="18" x14ac:dyDescent="0.35">
      <c r="A89" s="51">
        <f t="shared" si="5"/>
        <v>0</v>
      </c>
      <c r="B89" s="51"/>
      <c r="C89" t="str">
        <f>IF(F89="","",1)</f>
        <v/>
      </c>
      <c r="D89" s="52" t="s">
        <v>151</v>
      </c>
      <c r="E89" s="284" t="s">
        <v>264</v>
      </c>
      <c r="F89" s="189" t="str">
        <f>IF('FS (27)'!$D$19="","",'FS (27)'!$D$19)</f>
        <v/>
      </c>
      <c r="G89" s="188" t="str">
        <f>IF('FS (27)'!$L$21="","",'FS (27)'!$L$21)</f>
        <v/>
      </c>
      <c r="H89" s="391" t="str">
        <f t="shared" si="2"/>
        <v/>
      </c>
      <c r="J89" s="187" t="str">
        <f t="shared" si="4"/>
        <v/>
      </c>
      <c r="K89" s="183" t="str">
        <f t="shared" si="1"/>
        <v/>
      </c>
      <c r="L89" s="184"/>
    </row>
    <row r="90" spans="1:15" ht="18" x14ac:dyDescent="0.35">
      <c r="A90" s="51">
        <f t="shared" si="5"/>
        <v>0</v>
      </c>
      <c r="B90" s="174" t="str">
        <f>IF(F90="","",1)</f>
        <v/>
      </c>
      <c r="D90" s="52" t="s">
        <v>152</v>
      </c>
      <c r="E90" s="285" t="s">
        <v>265</v>
      </c>
      <c r="F90" s="189" t="str">
        <f>IF('ASC (27)'!$D$19="","",'ASC (27)'!$D$19)</f>
        <v/>
      </c>
      <c r="G90" s="188" t="str">
        <f>IF('ASC (27)'!$D$21="","",'ASC (27)'!$D$21)</f>
        <v/>
      </c>
      <c r="H90" s="391" t="str">
        <f t="shared" si="2"/>
        <v/>
      </c>
      <c r="J90" s="187" t="str">
        <f t="shared" si="4"/>
        <v/>
      </c>
      <c r="K90" s="183" t="str">
        <f t="shared" si="1"/>
        <v/>
      </c>
      <c r="L90" s="184"/>
    </row>
    <row r="91" spans="1:15" ht="18" x14ac:dyDescent="0.35">
      <c r="A91" s="51">
        <f t="shared" si="5"/>
        <v>0</v>
      </c>
      <c r="B91" s="51"/>
      <c r="C91" t="str">
        <f>IF(F91="","",1)</f>
        <v/>
      </c>
      <c r="D91" s="52" t="s">
        <v>153</v>
      </c>
      <c r="E91" s="284" t="s">
        <v>264</v>
      </c>
      <c r="F91" s="189" t="str">
        <f>IF('FS (28)'!$D$19="","",'FS (28)'!$D$19)</f>
        <v/>
      </c>
      <c r="G91" s="188" t="str">
        <f>IF('FS (28)'!$L$21="","",'FS (28)'!$L$21)</f>
        <v/>
      </c>
      <c r="H91" s="391" t="str">
        <f t="shared" si="2"/>
        <v/>
      </c>
      <c r="J91" s="187" t="str">
        <f t="shared" si="4"/>
        <v/>
      </c>
      <c r="K91" s="183" t="str">
        <f t="shared" si="1"/>
        <v/>
      </c>
      <c r="L91" s="184"/>
    </row>
    <row r="92" spans="1:15" ht="18" x14ac:dyDescent="0.35">
      <c r="A92" s="51">
        <f t="shared" si="5"/>
        <v>0</v>
      </c>
      <c r="B92" s="174" t="str">
        <f>IF(F92="","",1)</f>
        <v/>
      </c>
      <c r="D92" s="52" t="s">
        <v>154</v>
      </c>
      <c r="E92" s="285" t="s">
        <v>265</v>
      </c>
      <c r="F92" s="189" t="str">
        <f>IF('ASC (28)'!$D$19="","",'ASC (28)'!$D$19)</f>
        <v/>
      </c>
      <c r="G92" s="188" t="str">
        <f>IF('ASC (28)'!$D$21="","",'ASC (28)'!$D$21)</f>
        <v/>
      </c>
      <c r="H92" s="391" t="str">
        <f t="shared" si="2"/>
        <v/>
      </c>
      <c r="J92" s="187" t="str">
        <f t="shared" si="4"/>
        <v/>
      </c>
      <c r="K92" s="183" t="str">
        <f t="shared" si="1"/>
        <v/>
      </c>
      <c r="L92" s="184"/>
    </row>
    <row r="93" spans="1:15" ht="18" x14ac:dyDescent="0.35">
      <c r="A93" s="51">
        <f t="shared" si="5"/>
        <v>0</v>
      </c>
      <c r="B93" s="51"/>
      <c r="C93" t="str">
        <f>IF(F93="","",1)</f>
        <v/>
      </c>
      <c r="D93" s="52" t="s">
        <v>155</v>
      </c>
      <c r="E93" s="284" t="s">
        <v>264</v>
      </c>
      <c r="F93" s="189" t="str">
        <f>IF('FS (29)'!$D$19="","",'FS (29)'!$D$19)</f>
        <v/>
      </c>
      <c r="G93" s="188" t="str">
        <f>IF('FS (29)'!$L$21="","",'FS (29)'!$L$21)</f>
        <v/>
      </c>
      <c r="H93" s="391" t="str">
        <f t="shared" si="2"/>
        <v/>
      </c>
      <c r="J93" s="187" t="str">
        <f t="shared" si="4"/>
        <v/>
      </c>
      <c r="K93" s="183" t="str">
        <f t="shared" si="1"/>
        <v/>
      </c>
      <c r="L93" s="184"/>
    </row>
    <row r="94" spans="1:15" ht="18" x14ac:dyDescent="0.35">
      <c r="A94" s="51">
        <f t="shared" si="5"/>
        <v>0</v>
      </c>
      <c r="B94" s="174" t="str">
        <f>IF(F94="","",1)</f>
        <v/>
      </c>
      <c r="D94" s="52" t="s">
        <v>156</v>
      </c>
      <c r="E94" s="285" t="s">
        <v>265</v>
      </c>
      <c r="F94" s="189" t="str">
        <f>IF('ASC (29)'!$D$19="","",'ASC (29)'!$D$19)</f>
        <v/>
      </c>
      <c r="G94" s="188" t="str">
        <f>IF('ASC (29)'!$D$21="","",'ASC (29)'!$D$21)</f>
        <v/>
      </c>
      <c r="H94" s="391" t="str">
        <f t="shared" si="2"/>
        <v/>
      </c>
      <c r="J94" s="187" t="str">
        <f t="shared" si="4"/>
        <v/>
      </c>
      <c r="K94" s="183" t="str">
        <f t="shared" si="1"/>
        <v/>
      </c>
      <c r="L94" s="184"/>
    </row>
    <row r="95" spans="1:15" ht="18" x14ac:dyDescent="0.35">
      <c r="A95" s="51">
        <f t="shared" si="5"/>
        <v>0</v>
      </c>
      <c r="B95" s="51"/>
      <c r="C95" t="str">
        <f>IF(F95="","",1)</f>
        <v/>
      </c>
      <c r="D95" s="52" t="s">
        <v>157</v>
      </c>
      <c r="E95" s="284" t="s">
        <v>264</v>
      </c>
      <c r="F95" s="189" t="str">
        <f>IF('FS (30)'!$D$19="","",'FS (30)'!$D$19)</f>
        <v/>
      </c>
      <c r="G95" s="188" t="str">
        <f>IF('FS (30)'!$L$21="","",'FS (30)'!$L$21)</f>
        <v/>
      </c>
      <c r="H95" s="391" t="str">
        <f t="shared" si="2"/>
        <v/>
      </c>
      <c r="J95" s="187" t="str">
        <f t="shared" si="4"/>
        <v/>
      </c>
      <c r="K95" s="183" t="str">
        <f t="shared" si="1"/>
        <v/>
      </c>
      <c r="L95" s="184"/>
    </row>
    <row r="96" spans="1:15" ht="18" x14ac:dyDescent="0.35">
      <c r="A96" s="51">
        <f t="shared" si="5"/>
        <v>0</v>
      </c>
      <c r="B96" s="174" t="str">
        <f>IF(F96="","",1)</f>
        <v/>
      </c>
      <c r="D96" s="52" t="s">
        <v>158</v>
      </c>
      <c r="E96" s="285" t="s">
        <v>265</v>
      </c>
      <c r="F96" s="189" t="str">
        <f>IF('ASC (30)'!$D$19="","",'ASC (30)'!$D$19)</f>
        <v/>
      </c>
      <c r="G96" s="188" t="str">
        <f>IF('ASC (30)'!$D$21="","",'ASC (30)'!$D$21)</f>
        <v/>
      </c>
      <c r="H96" s="391" t="str">
        <f t="shared" si="2"/>
        <v/>
      </c>
      <c r="J96" s="187" t="str">
        <f t="shared" si="4"/>
        <v/>
      </c>
      <c r="K96" s="183" t="str">
        <f t="shared" si="1"/>
        <v/>
      </c>
      <c r="L96" s="184"/>
    </row>
    <row r="97" spans="1:12" ht="18" x14ac:dyDescent="0.35">
      <c r="A97" s="51">
        <f t="shared" si="5"/>
        <v>0</v>
      </c>
      <c r="B97" s="51"/>
      <c r="C97" t="str">
        <f>IF(F97="","",1)</f>
        <v/>
      </c>
      <c r="D97" s="52" t="s">
        <v>159</v>
      </c>
      <c r="E97" s="284" t="s">
        <v>264</v>
      </c>
      <c r="F97" s="189" t="str">
        <f>IF('FS (31)'!$D$19="","",'FS (31)'!$D$19)</f>
        <v/>
      </c>
      <c r="G97" s="188" t="str">
        <f>IF('FS (31)'!$L$21="","",'FS (31)'!$L$21)</f>
        <v/>
      </c>
      <c r="H97" s="391" t="str">
        <f t="shared" si="2"/>
        <v/>
      </c>
      <c r="J97" s="187" t="str">
        <f t="shared" si="4"/>
        <v/>
      </c>
      <c r="K97" s="183" t="str">
        <f t="shared" si="1"/>
        <v/>
      </c>
      <c r="L97" s="184"/>
    </row>
    <row r="98" spans="1:12" ht="18" x14ac:dyDescent="0.35">
      <c r="A98" s="51">
        <f t="shared" si="5"/>
        <v>0</v>
      </c>
      <c r="B98" s="174" t="str">
        <f>IF(F98="","",1)</f>
        <v/>
      </c>
      <c r="D98" s="52" t="s">
        <v>160</v>
      </c>
      <c r="E98" s="285" t="s">
        <v>265</v>
      </c>
      <c r="F98" s="189" t="str">
        <f>IF('ASC (31)'!$D$19="","",'ASC (31)'!$D$19)</f>
        <v/>
      </c>
      <c r="G98" s="188" t="str">
        <f>IF('ASC (31)'!$D$21="","",'ASC (31)'!$D$21)</f>
        <v/>
      </c>
      <c r="H98" s="391" t="str">
        <f t="shared" si="2"/>
        <v/>
      </c>
      <c r="J98" s="187" t="str">
        <f t="shared" si="4"/>
        <v/>
      </c>
      <c r="K98" s="183" t="str">
        <f t="shared" si="1"/>
        <v/>
      </c>
      <c r="L98" s="184"/>
    </row>
    <row r="99" spans="1:12" ht="18" x14ac:dyDescent="0.35">
      <c r="A99" s="51">
        <f t="shared" si="5"/>
        <v>0</v>
      </c>
      <c r="B99" s="51"/>
      <c r="C99" t="str">
        <f>IF(F99="","",1)</f>
        <v/>
      </c>
      <c r="D99" s="52" t="s">
        <v>161</v>
      </c>
      <c r="E99" s="284" t="s">
        <v>264</v>
      </c>
      <c r="F99" s="189" t="str">
        <f>IF('FS (32)'!$D$19="","",'FS (32)'!$D$19)</f>
        <v/>
      </c>
      <c r="G99" s="188" t="str">
        <f>IF('FS (32)'!$L$21="","",'FS (32)'!$L$21)</f>
        <v/>
      </c>
      <c r="H99" s="391" t="str">
        <f t="shared" si="2"/>
        <v/>
      </c>
      <c r="J99" s="187" t="str">
        <f t="shared" si="4"/>
        <v/>
      </c>
      <c r="K99" s="183" t="str">
        <f t="shared" si="1"/>
        <v/>
      </c>
      <c r="L99" s="184"/>
    </row>
    <row r="100" spans="1:12" ht="18" x14ac:dyDescent="0.35">
      <c r="A100" s="51">
        <f t="shared" si="5"/>
        <v>0</v>
      </c>
      <c r="B100" s="174" t="str">
        <f>IF(F100="","",1)</f>
        <v/>
      </c>
      <c r="D100" s="52" t="s">
        <v>162</v>
      </c>
      <c r="E100" s="285" t="s">
        <v>265</v>
      </c>
      <c r="F100" s="189" t="str">
        <f>IF('ASC (32)'!$D$19="","",'ASC (32)'!$D$19)</f>
        <v/>
      </c>
      <c r="G100" s="188" t="str">
        <f>IF('ASC (32)'!$D$21="","",'ASC (32)'!$D$21)</f>
        <v/>
      </c>
      <c r="H100" s="391" t="str">
        <f t="shared" si="2"/>
        <v/>
      </c>
      <c r="J100" s="187" t="str">
        <f t="shared" si="4"/>
        <v/>
      </c>
      <c r="K100" s="183" t="str">
        <f t="shared" si="1"/>
        <v/>
      </c>
      <c r="L100" s="184"/>
    </row>
    <row r="101" spans="1:12" ht="18" x14ac:dyDescent="0.35">
      <c r="A101" s="51">
        <f t="shared" si="5"/>
        <v>0</v>
      </c>
      <c r="B101" s="51"/>
      <c r="C101" t="str">
        <f>IF(F101="","",1)</f>
        <v/>
      </c>
      <c r="D101" s="52" t="s">
        <v>163</v>
      </c>
      <c r="E101" s="284" t="s">
        <v>264</v>
      </c>
      <c r="F101" s="189" t="str">
        <f>IF('FS (33)'!$D$19="","",'FS (33)'!$D$19)</f>
        <v/>
      </c>
      <c r="G101" s="188" t="str">
        <f>IF('FS (33)'!$L$21="","",'FS (33)'!$L$21)</f>
        <v/>
      </c>
      <c r="H101" s="391" t="str">
        <f t="shared" si="2"/>
        <v/>
      </c>
      <c r="J101" s="187" t="str">
        <f t="shared" ref="J101:J164" si="6">IF(H101="","",IF(AND(H101&lt;0,E101="__ASC"),"ASC PAS PROMPT",IF(AND(H101&gt;=0,E101="__ASC"),"ASC PROMPT","")))</f>
        <v/>
      </c>
      <c r="K101" s="183" t="str">
        <f t="shared" si="1"/>
        <v/>
      </c>
      <c r="L101" s="184"/>
    </row>
    <row r="102" spans="1:12" ht="18" x14ac:dyDescent="0.35">
      <c r="A102" s="51">
        <f t="shared" ref="A102:A165" si="7">IF(F102="",0,1)</f>
        <v>0</v>
      </c>
      <c r="B102" s="174" t="str">
        <f>IF(F102="","",1)</f>
        <v/>
      </c>
      <c r="D102" s="52" t="s">
        <v>164</v>
      </c>
      <c r="E102" s="285" t="s">
        <v>265</v>
      </c>
      <c r="F102" s="189" t="str">
        <f>IF('ASC (33)'!$D$19="","",'ASC (33)'!$D$19)</f>
        <v/>
      </c>
      <c r="G102" s="188" t="str">
        <f>IF('ASC (33)'!$D$21="","",'ASC (33)'!$D$21)</f>
        <v/>
      </c>
      <c r="H102" s="391" t="str">
        <f t="shared" si="2"/>
        <v/>
      </c>
      <c r="J102" s="187" t="str">
        <f t="shared" si="6"/>
        <v/>
      </c>
      <c r="K102" s="183" t="str">
        <f t="shared" ref="K102:K165" si="8">IF(H102="","",IF(AND(H102&lt;0,E102="__FS"),"FS PAS PROMPT",IF(AND(H102&gt;=0,E102="__FS"),"FS PROMPT","")))</f>
        <v/>
      </c>
      <c r="L102" s="184"/>
    </row>
    <row r="103" spans="1:12" ht="18" x14ac:dyDescent="0.35">
      <c r="A103" s="51">
        <f t="shared" si="7"/>
        <v>0</v>
      </c>
      <c r="B103" s="51"/>
      <c r="C103" t="str">
        <f>IF(F103="","",1)</f>
        <v/>
      </c>
      <c r="D103" s="52" t="s">
        <v>165</v>
      </c>
      <c r="E103" s="284" t="s">
        <v>264</v>
      </c>
      <c r="F103" s="189" t="str">
        <f>IF('FS (34)'!$D$19="","",'FS (34)'!$D$19)</f>
        <v/>
      </c>
      <c r="G103" s="188" t="str">
        <f>IF('FS (34)'!$L$21="","",'FS (34)'!$L$21)</f>
        <v/>
      </c>
      <c r="H103" s="391" t="str">
        <f t="shared" ref="H103:H120" si="9">IF(G103="","",IF(G103&lt;&gt;"",($G$19-G103)))</f>
        <v/>
      </c>
      <c r="J103" s="187" t="str">
        <f t="shared" si="6"/>
        <v/>
      </c>
      <c r="K103" s="183" t="str">
        <f t="shared" si="8"/>
        <v/>
      </c>
      <c r="L103" s="184"/>
    </row>
    <row r="104" spans="1:12" ht="18" x14ac:dyDescent="0.35">
      <c r="A104" s="51">
        <f t="shared" si="7"/>
        <v>0</v>
      </c>
      <c r="B104" s="174" t="str">
        <f>IF(F104="","",1)</f>
        <v/>
      </c>
      <c r="D104" s="52" t="s">
        <v>166</v>
      </c>
      <c r="E104" s="285" t="s">
        <v>265</v>
      </c>
      <c r="F104" s="189" t="str">
        <f>IF('ASC (34)'!$D$19="","",'ASC (34)'!$D$19)</f>
        <v/>
      </c>
      <c r="G104" s="188" t="str">
        <f>IF('ASC (34)'!$D$21="","",'ASC (34)'!$D$21)</f>
        <v/>
      </c>
      <c r="H104" s="391" t="str">
        <f t="shared" si="9"/>
        <v/>
      </c>
      <c r="J104" s="187" t="str">
        <f t="shared" si="6"/>
        <v/>
      </c>
      <c r="K104" s="183" t="str">
        <f t="shared" si="8"/>
        <v/>
      </c>
      <c r="L104" s="184"/>
    </row>
    <row r="105" spans="1:12" ht="18" x14ac:dyDescent="0.35">
      <c r="A105" s="51">
        <f t="shared" si="7"/>
        <v>0</v>
      </c>
      <c r="B105" s="51"/>
      <c r="C105" t="str">
        <f>IF(F105="","",1)</f>
        <v/>
      </c>
      <c r="D105" s="52" t="s">
        <v>167</v>
      </c>
      <c r="E105" s="284" t="s">
        <v>264</v>
      </c>
      <c r="F105" s="189" t="str">
        <f>IF('FS (35)'!$D$19="","",'FS (35)'!$D$19)</f>
        <v/>
      </c>
      <c r="G105" s="188" t="str">
        <f>IF('FS (35)'!$L$21="","",'FS (35)'!$L$21)</f>
        <v/>
      </c>
      <c r="H105" s="391" t="str">
        <f t="shared" si="9"/>
        <v/>
      </c>
      <c r="J105" s="187" t="str">
        <f t="shared" si="6"/>
        <v/>
      </c>
      <c r="K105" s="183" t="str">
        <f t="shared" si="8"/>
        <v/>
      </c>
      <c r="L105" s="184"/>
    </row>
    <row r="106" spans="1:12" ht="18" x14ac:dyDescent="0.35">
      <c r="A106" s="51">
        <f t="shared" si="7"/>
        <v>0</v>
      </c>
      <c r="B106" s="174" t="str">
        <f>IF(F106="","",1)</f>
        <v/>
      </c>
      <c r="D106" s="52" t="s">
        <v>168</v>
      </c>
      <c r="E106" s="285" t="s">
        <v>265</v>
      </c>
      <c r="F106" s="189" t="str">
        <f>IF('ASC (35)'!$D$19="","",'ASC (35)'!$D$19)</f>
        <v/>
      </c>
      <c r="G106" s="188" t="str">
        <f>IF('ASC (35)'!$D$21="","",'ASC (35)'!$D$21)</f>
        <v/>
      </c>
      <c r="H106" s="391" t="str">
        <f t="shared" si="9"/>
        <v/>
      </c>
      <c r="J106" s="187" t="str">
        <f t="shared" si="6"/>
        <v/>
      </c>
      <c r="K106" s="183" t="str">
        <f t="shared" si="8"/>
        <v/>
      </c>
      <c r="L106" s="184"/>
    </row>
    <row r="107" spans="1:12" ht="18" x14ac:dyDescent="0.35">
      <c r="A107" s="51">
        <f t="shared" si="7"/>
        <v>0</v>
      </c>
      <c r="B107" s="51"/>
      <c r="C107" t="str">
        <f>IF(F107="","",1)</f>
        <v/>
      </c>
      <c r="D107" s="52" t="s">
        <v>169</v>
      </c>
      <c r="E107" s="284" t="s">
        <v>264</v>
      </c>
      <c r="F107" s="189" t="str">
        <f>IF('FS (36)'!$D$19="","",'FS (36)'!$D$19)</f>
        <v/>
      </c>
      <c r="G107" s="188" t="str">
        <f>IF('FS (36)'!$L$21="","",'FS (36)'!$L$21)</f>
        <v/>
      </c>
      <c r="H107" s="391" t="str">
        <f t="shared" si="9"/>
        <v/>
      </c>
      <c r="J107" s="187" t="str">
        <f t="shared" si="6"/>
        <v/>
      </c>
      <c r="K107" s="183" t="str">
        <f t="shared" si="8"/>
        <v/>
      </c>
      <c r="L107" s="184"/>
    </row>
    <row r="108" spans="1:12" ht="18" x14ac:dyDescent="0.35">
      <c r="A108" s="51">
        <f t="shared" si="7"/>
        <v>0</v>
      </c>
      <c r="B108" s="174" t="str">
        <f>IF(F108="","",1)</f>
        <v/>
      </c>
      <c r="D108" s="52" t="s">
        <v>170</v>
      </c>
      <c r="E108" s="285" t="s">
        <v>265</v>
      </c>
      <c r="F108" s="189" t="str">
        <f>IF('ASC (36)'!$D$19="","",'ASC (36)'!$D$19)</f>
        <v/>
      </c>
      <c r="G108" s="188" t="str">
        <f>IF('ASC (36)'!$D$21="","",'ASC (36)'!$D$21)</f>
        <v/>
      </c>
      <c r="H108" s="391" t="str">
        <f t="shared" si="9"/>
        <v/>
      </c>
      <c r="J108" s="187" t="str">
        <f t="shared" si="6"/>
        <v/>
      </c>
      <c r="K108" s="183" t="str">
        <f t="shared" si="8"/>
        <v/>
      </c>
      <c r="L108" s="184"/>
    </row>
    <row r="109" spans="1:12" ht="18" x14ac:dyDescent="0.35">
      <c r="A109" s="51">
        <f t="shared" si="7"/>
        <v>0</v>
      </c>
      <c r="B109" s="51"/>
      <c r="C109" t="str">
        <f>IF(F109="","",1)</f>
        <v/>
      </c>
      <c r="D109" s="52" t="s">
        <v>171</v>
      </c>
      <c r="E109" s="284" t="s">
        <v>264</v>
      </c>
      <c r="F109" s="189" t="str">
        <f>IF('FS (37)'!$D$19="","",'FS (37)'!$D$19)</f>
        <v/>
      </c>
      <c r="G109" s="188" t="str">
        <f>IF('FS (37)'!$L$21="","",'FS (37)'!$L$21)</f>
        <v/>
      </c>
      <c r="H109" s="391" t="str">
        <f t="shared" si="9"/>
        <v/>
      </c>
      <c r="J109" s="187" t="str">
        <f t="shared" si="6"/>
        <v/>
      </c>
      <c r="K109" s="183" t="str">
        <f t="shared" si="8"/>
        <v/>
      </c>
      <c r="L109" s="184"/>
    </row>
    <row r="110" spans="1:12" ht="18" x14ac:dyDescent="0.35">
      <c r="A110" s="51">
        <f t="shared" si="7"/>
        <v>0</v>
      </c>
      <c r="B110" s="174" t="str">
        <f>IF(F110="","",1)</f>
        <v/>
      </c>
      <c r="D110" s="52" t="s">
        <v>172</v>
      </c>
      <c r="E110" s="285" t="s">
        <v>265</v>
      </c>
      <c r="F110" s="189" t="str">
        <f>IF('ASC (37)'!$D$19="","",'ASC (37)'!$D$19)</f>
        <v/>
      </c>
      <c r="G110" s="188" t="str">
        <f>IF('ASC (37)'!$D$21="","",'ASC (37)'!$D$21)</f>
        <v/>
      </c>
      <c r="H110" s="391" t="str">
        <f t="shared" si="9"/>
        <v/>
      </c>
      <c r="J110" s="187" t="str">
        <f t="shared" si="6"/>
        <v/>
      </c>
      <c r="K110" s="183" t="str">
        <f t="shared" si="8"/>
        <v/>
      </c>
      <c r="L110" s="184"/>
    </row>
    <row r="111" spans="1:12" ht="18" x14ac:dyDescent="0.35">
      <c r="A111" s="51">
        <f t="shared" si="7"/>
        <v>0</v>
      </c>
      <c r="B111" s="51"/>
      <c r="C111" t="str">
        <f>IF(F111="","",1)</f>
        <v/>
      </c>
      <c r="D111" s="52" t="s">
        <v>173</v>
      </c>
      <c r="E111" s="284" t="s">
        <v>264</v>
      </c>
      <c r="F111" s="189" t="str">
        <f>IF('FS (38)'!$D$19="","",'FS (38)'!$D$19)</f>
        <v/>
      </c>
      <c r="G111" s="188" t="str">
        <f>IF('FS (38)'!$L$21="","",'FS (38)'!$L$21)</f>
        <v/>
      </c>
      <c r="H111" s="391" t="str">
        <f t="shared" si="9"/>
        <v/>
      </c>
      <c r="J111" s="187" t="str">
        <f t="shared" si="6"/>
        <v/>
      </c>
      <c r="K111" s="183" t="str">
        <f t="shared" si="8"/>
        <v/>
      </c>
      <c r="L111" s="184"/>
    </row>
    <row r="112" spans="1:12" ht="18" x14ac:dyDescent="0.35">
      <c r="A112" s="51">
        <f t="shared" si="7"/>
        <v>0</v>
      </c>
      <c r="B112" s="174" t="str">
        <f>IF(F112="","",1)</f>
        <v/>
      </c>
      <c r="D112" s="52" t="s">
        <v>174</v>
      </c>
      <c r="E112" s="285" t="s">
        <v>265</v>
      </c>
      <c r="F112" s="189" t="str">
        <f>IF('ASC (38)'!$D$19="","",'ASC (38)'!$D$19)</f>
        <v/>
      </c>
      <c r="G112" s="188" t="str">
        <f>IF('ASC (38)'!$D$21="","",'ASC (38)'!$D$21)</f>
        <v/>
      </c>
      <c r="H112" s="391" t="str">
        <f t="shared" si="9"/>
        <v/>
      </c>
      <c r="J112" s="187" t="str">
        <f t="shared" si="6"/>
        <v/>
      </c>
      <c r="K112" s="183" t="str">
        <f t="shared" si="8"/>
        <v/>
      </c>
      <c r="L112" s="184"/>
    </row>
    <row r="113" spans="1:12" ht="18" x14ac:dyDescent="0.35">
      <c r="A113" s="51">
        <f t="shared" si="7"/>
        <v>0</v>
      </c>
      <c r="B113" s="51"/>
      <c r="C113" t="str">
        <f>IF(F113="","",1)</f>
        <v/>
      </c>
      <c r="D113" s="52" t="s">
        <v>175</v>
      </c>
      <c r="E113" s="284" t="s">
        <v>264</v>
      </c>
      <c r="F113" s="189" t="str">
        <f>IF('FS (39)'!$D$19="","",'FS (39)'!$D$19)</f>
        <v/>
      </c>
      <c r="G113" s="188" t="str">
        <f>IF('FS (39)'!$L$21="","",'FS (39)'!$L$21)</f>
        <v/>
      </c>
      <c r="H113" s="391" t="str">
        <f t="shared" si="9"/>
        <v/>
      </c>
      <c r="J113" s="187" t="str">
        <f t="shared" si="6"/>
        <v/>
      </c>
      <c r="K113" s="183" t="str">
        <f t="shared" si="8"/>
        <v/>
      </c>
      <c r="L113" s="184"/>
    </row>
    <row r="114" spans="1:12" ht="18" x14ac:dyDescent="0.35">
      <c r="A114" s="51">
        <f t="shared" si="7"/>
        <v>0</v>
      </c>
      <c r="B114" s="174" t="str">
        <f>IF(F114="","",1)</f>
        <v/>
      </c>
      <c r="D114" s="52" t="s">
        <v>176</v>
      </c>
      <c r="E114" s="285" t="s">
        <v>265</v>
      </c>
      <c r="F114" s="189" t="str">
        <f>IF('ASC (39)'!$D$19="","",'ASC (39)'!$D$19)</f>
        <v/>
      </c>
      <c r="G114" s="188" t="str">
        <f>IF('ASC (39)'!$D$21="","",'ASC (39)'!$D$21)</f>
        <v/>
      </c>
      <c r="H114" s="391" t="str">
        <f t="shared" si="9"/>
        <v/>
      </c>
      <c r="J114" s="187" t="str">
        <f t="shared" si="6"/>
        <v/>
      </c>
      <c r="K114" s="183" t="str">
        <f t="shared" si="8"/>
        <v/>
      </c>
      <c r="L114" s="184"/>
    </row>
    <row r="115" spans="1:12" ht="18" x14ac:dyDescent="0.35">
      <c r="A115" s="51">
        <f t="shared" si="7"/>
        <v>0</v>
      </c>
      <c r="B115" s="51"/>
      <c r="C115" t="str">
        <f>IF(F115="","",1)</f>
        <v/>
      </c>
      <c r="D115" s="52" t="s">
        <v>177</v>
      </c>
      <c r="E115" s="284" t="s">
        <v>264</v>
      </c>
      <c r="F115" s="189" t="str">
        <f>IF('FS (40)'!$D$19="","",'FS (40)'!$D$19)</f>
        <v/>
      </c>
      <c r="G115" s="188" t="str">
        <f>IF('FS (40)'!$L$21="","",'FS (40)'!$L$21)</f>
        <v/>
      </c>
      <c r="H115" s="391" t="str">
        <f t="shared" si="9"/>
        <v/>
      </c>
      <c r="J115" s="187" t="str">
        <f t="shared" si="6"/>
        <v/>
      </c>
      <c r="K115" s="183" t="str">
        <f t="shared" si="8"/>
        <v/>
      </c>
      <c r="L115" s="184"/>
    </row>
    <row r="116" spans="1:12" ht="18" x14ac:dyDescent="0.35">
      <c r="A116" s="51">
        <f t="shared" si="7"/>
        <v>0</v>
      </c>
      <c r="B116" s="174" t="str">
        <f>IF(F116="","",1)</f>
        <v/>
      </c>
      <c r="D116" s="52" t="s">
        <v>178</v>
      </c>
      <c r="E116" s="285" t="s">
        <v>265</v>
      </c>
      <c r="F116" s="189" t="str">
        <f>IF('ASC (40)'!$D$19="","",'ASC (40)'!$D$19)</f>
        <v/>
      </c>
      <c r="G116" s="188" t="str">
        <f>IF('ASC (40)'!$D$21="","",'ASC (40)'!$D$21)</f>
        <v/>
      </c>
      <c r="H116" s="391" t="str">
        <f t="shared" si="9"/>
        <v/>
      </c>
      <c r="J116" s="187" t="str">
        <f t="shared" si="6"/>
        <v/>
      </c>
      <c r="K116" s="183" t="str">
        <f t="shared" si="8"/>
        <v/>
      </c>
      <c r="L116" s="184"/>
    </row>
    <row r="117" spans="1:12" ht="18" x14ac:dyDescent="0.35">
      <c r="A117" s="51">
        <f t="shared" si="7"/>
        <v>0</v>
      </c>
      <c r="B117" s="51"/>
      <c r="C117" t="str">
        <f>IF(F117="","",1)</f>
        <v/>
      </c>
      <c r="D117" s="52" t="s">
        <v>179</v>
      </c>
      <c r="E117" s="284" t="s">
        <v>264</v>
      </c>
      <c r="F117" s="189" t="str">
        <f>IF('FS (41)'!$D$19="","",'FS (41)'!$D$19)</f>
        <v/>
      </c>
      <c r="G117" s="188" t="str">
        <f>IF('FS (41)'!$L$21="","",'FS (41)'!$L$21)</f>
        <v/>
      </c>
      <c r="H117" s="391" t="str">
        <f t="shared" si="9"/>
        <v/>
      </c>
      <c r="J117" s="187" t="str">
        <f t="shared" si="6"/>
        <v/>
      </c>
      <c r="K117" s="183" t="str">
        <f t="shared" si="8"/>
        <v/>
      </c>
      <c r="L117" s="184"/>
    </row>
    <row r="118" spans="1:12" ht="18" x14ac:dyDescent="0.35">
      <c r="A118" s="51">
        <f t="shared" si="7"/>
        <v>0</v>
      </c>
      <c r="B118" s="174" t="str">
        <f>IF(F118="","",1)</f>
        <v/>
      </c>
      <c r="D118" s="52" t="s">
        <v>180</v>
      </c>
      <c r="E118" s="285" t="s">
        <v>265</v>
      </c>
      <c r="F118" s="189" t="str">
        <f>IF('ASC (41)'!$D$19="","",'ASC (41)'!$D$19)</f>
        <v/>
      </c>
      <c r="G118" s="188" t="str">
        <f>IF('ASC (41)'!$D$21="","",'ASC (41)'!$D$21)</f>
        <v/>
      </c>
      <c r="H118" s="391" t="str">
        <f t="shared" si="9"/>
        <v/>
      </c>
      <c r="J118" s="187" t="str">
        <f t="shared" si="6"/>
        <v/>
      </c>
      <c r="K118" s="183" t="str">
        <f t="shared" si="8"/>
        <v/>
      </c>
      <c r="L118" s="184"/>
    </row>
    <row r="119" spans="1:12" ht="18" x14ac:dyDescent="0.35">
      <c r="A119" s="51">
        <f t="shared" si="7"/>
        <v>0</v>
      </c>
      <c r="B119" s="51"/>
      <c r="C119" t="str">
        <f>IF(F119="","",1)</f>
        <v/>
      </c>
      <c r="D119" s="52" t="s">
        <v>181</v>
      </c>
      <c r="E119" s="284" t="s">
        <v>264</v>
      </c>
      <c r="F119" s="189" t="str">
        <f>IF('FS (42)'!$D$19="","",'FS (42)'!$D$19)</f>
        <v/>
      </c>
      <c r="G119" s="188" t="str">
        <f>IF('FS (42)'!$L$21="","",'FS (42)'!$L$21)</f>
        <v/>
      </c>
      <c r="H119" s="391" t="str">
        <f t="shared" si="9"/>
        <v/>
      </c>
      <c r="J119" s="187" t="str">
        <f t="shared" si="6"/>
        <v/>
      </c>
      <c r="K119" s="183" t="str">
        <f t="shared" si="8"/>
        <v/>
      </c>
      <c r="L119" s="184"/>
    </row>
    <row r="120" spans="1:12" ht="18" x14ac:dyDescent="0.35">
      <c r="A120" s="51">
        <f t="shared" si="7"/>
        <v>0</v>
      </c>
      <c r="B120" s="174" t="str">
        <f>IF(F120="","",1)</f>
        <v/>
      </c>
      <c r="D120" s="52" t="s">
        <v>182</v>
      </c>
      <c r="E120" s="285" t="s">
        <v>265</v>
      </c>
      <c r="F120" s="189" t="str">
        <f>IF('ASC (42)'!$D$19="","",'ASC (42)'!$D$19)</f>
        <v/>
      </c>
      <c r="G120" s="188" t="str">
        <f>IF('ASC (42)'!$D$21="","",'ASC (42)'!$D$21)</f>
        <v/>
      </c>
      <c r="H120" s="391" t="str">
        <f t="shared" si="9"/>
        <v/>
      </c>
      <c r="J120" s="187" t="str">
        <f t="shared" si="6"/>
        <v/>
      </c>
      <c r="K120" s="183" t="str">
        <f t="shared" si="8"/>
        <v/>
      </c>
      <c r="L120" s="184"/>
    </row>
    <row r="121" spans="1:12" ht="18" x14ac:dyDescent="0.35">
      <c r="A121" s="51">
        <f t="shared" si="7"/>
        <v>0</v>
      </c>
      <c r="B121" s="51"/>
      <c r="C121" t="str">
        <f>IF(F121="","",1)</f>
        <v/>
      </c>
      <c r="D121" s="52" t="s">
        <v>183</v>
      </c>
      <c r="E121" s="284" t="s">
        <v>264</v>
      </c>
      <c r="F121" s="189" t="str">
        <f>IF('FS (43)'!$D$19="","",'FS (43)'!$D$19)</f>
        <v/>
      </c>
      <c r="G121" s="188" t="str">
        <f>IF('FS (43)'!$L$21="","",'FS (43)'!$L$21)</f>
        <v/>
      </c>
      <c r="H121" s="391" t="str">
        <f t="shared" ref="H121:H176" si="10">IF(G121="","",IF(G121&lt;&gt;"",($G$19-G121)))</f>
        <v/>
      </c>
      <c r="J121" s="187" t="str">
        <f t="shared" si="6"/>
        <v/>
      </c>
      <c r="K121" s="183" t="str">
        <f t="shared" si="8"/>
        <v/>
      </c>
      <c r="L121" s="184"/>
    </row>
    <row r="122" spans="1:12" ht="18" x14ac:dyDescent="0.35">
      <c r="A122" s="51">
        <f t="shared" si="7"/>
        <v>0</v>
      </c>
      <c r="B122" s="174" t="str">
        <f>IF(F122="","",1)</f>
        <v/>
      </c>
      <c r="D122" s="52" t="s">
        <v>184</v>
      </c>
      <c r="E122" s="285" t="s">
        <v>265</v>
      </c>
      <c r="F122" s="189" t="str">
        <f>IF('ASC (43)'!$D$19="","",'ASC (43)'!$D$19)</f>
        <v/>
      </c>
      <c r="G122" s="188" t="str">
        <f>IF('ASC (43)'!$D$21="","",'ASC (43)'!$D$21)</f>
        <v/>
      </c>
      <c r="H122" s="391" t="str">
        <f t="shared" si="10"/>
        <v/>
      </c>
      <c r="J122" s="187" t="str">
        <f t="shared" si="6"/>
        <v/>
      </c>
      <c r="K122" s="183" t="str">
        <f t="shared" si="8"/>
        <v/>
      </c>
      <c r="L122" s="184"/>
    </row>
    <row r="123" spans="1:12" ht="18" x14ac:dyDescent="0.35">
      <c r="A123" s="51">
        <f t="shared" si="7"/>
        <v>0</v>
      </c>
      <c r="B123" s="51"/>
      <c r="C123" t="str">
        <f>IF(F123="","",1)</f>
        <v/>
      </c>
      <c r="D123" s="52" t="s">
        <v>185</v>
      </c>
      <c r="E123" s="284" t="s">
        <v>264</v>
      </c>
      <c r="F123" s="189" t="str">
        <f>IF('FS (44)'!$D$19="","",'FS (44)'!$D$19)</f>
        <v/>
      </c>
      <c r="G123" s="188" t="str">
        <f>IF('FS (44)'!$L$21="","",'FS (44)'!$L$21)</f>
        <v/>
      </c>
      <c r="H123" s="391" t="str">
        <f t="shared" si="10"/>
        <v/>
      </c>
      <c r="J123" s="187" t="str">
        <f t="shared" si="6"/>
        <v/>
      </c>
      <c r="K123" s="183" t="str">
        <f t="shared" si="8"/>
        <v/>
      </c>
      <c r="L123" s="184"/>
    </row>
    <row r="124" spans="1:12" ht="18" x14ac:dyDescent="0.35">
      <c r="A124" s="51">
        <f t="shared" si="7"/>
        <v>0</v>
      </c>
      <c r="B124" s="174" t="str">
        <f>IF(F124="","",1)</f>
        <v/>
      </c>
      <c r="D124" s="52" t="s">
        <v>186</v>
      </c>
      <c r="E124" s="285" t="s">
        <v>265</v>
      </c>
      <c r="F124" s="189" t="str">
        <f>IF('ASC (44)'!$D$19="","",'ASC (44)'!$D$19)</f>
        <v/>
      </c>
      <c r="G124" s="188" t="str">
        <f>IF('ASC (44)'!$D$21="","",'ASC (44)'!$D$21)</f>
        <v/>
      </c>
      <c r="H124" s="391" t="str">
        <f t="shared" si="10"/>
        <v/>
      </c>
      <c r="J124" s="187" t="str">
        <f t="shared" si="6"/>
        <v/>
      </c>
      <c r="K124" s="183" t="str">
        <f t="shared" si="8"/>
        <v/>
      </c>
      <c r="L124" s="184"/>
    </row>
    <row r="125" spans="1:12" ht="18" x14ac:dyDescent="0.35">
      <c r="A125" s="51">
        <f t="shared" si="7"/>
        <v>0</v>
      </c>
      <c r="B125" s="51"/>
      <c r="C125" t="str">
        <f>IF(F125="","",1)</f>
        <v/>
      </c>
      <c r="D125" s="52" t="s">
        <v>187</v>
      </c>
      <c r="E125" s="284" t="s">
        <v>264</v>
      </c>
      <c r="F125" s="189" t="str">
        <f>IF('FS (45)'!$D$19="","",'FS (45)'!$D$19)</f>
        <v/>
      </c>
      <c r="G125" s="188" t="str">
        <f>IF('FS (45)'!$L$21="","",'FS (45)'!$L$21)</f>
        <v/>
      </c>
      <c r="H125" s="391" t="str">
        <f t="shared" si="10"/>
        <v/>
      </c>
      <c r="J125" s="187" t="str">
        <f t="shared" si="6"/>
        <v/>
      </c>
      <c r="K125" s="183" t="str">
        <f t="shared" si="8"/>
        <v/>
      </c>
      <c r="L125" s="184"/>
    </row>
    <row r="126" spans="1:12" ht="18" x14ac:dyDescent="0.35">
      <c r="A126" s="51">
        <f t="shared" si="7"/>
        <v>0</v>
      </c>
      <c r="B126" s="174" t="str">
        <f>IF(F126="","",1)</f>
        <v/>
      </c>
      <c r="D126" s="52" t="s">
        <v>188</v>
      </c>
      <c r="E126" s="285" t="s">
        <v>265</v>
      </c>
      <c r="F126" s="189" t="str">
        <f>IF('ASC (45)'!$D$19="","",'ASC (45)'!$D$19)</f>
        <v/>
      </c>
      <c r="G126" s="188" t="str">
        <f>IF('ASC (45)'!$D$21="","",'ASC (45)'!$D$21)</f>
        <v/>
      </c>
      <c r="H126" s="391" t="str">
        <f t="shared" si="10"/>
        <v/>
      </c>
      <c r="J126" s="187" t="str">
        <f t="shared" si="6"/>
        <v/>
      </c>
      <c r="K126" s="183" t="str">
        <f t="shared" si="8"/>
        <v/>
      </c>
      <c r="L126" s="184"/>
    </row>
    <row r="127" spans="1:12" ht="18" x14ac:dyDescent="0.35">
      <c r="A127" s="51">
        <f t="shared" si="7"/>
        <v>0</v>
      </c>
      <c r="B127" s="51"/>
      <c r="C127" t="str">
        <f>IF(F127="","",1)</f>
        <v/>
      </c>
      <c r="D127" s="52" t="s">
        <v>189</v>
      </c>
      <c r="E127" s="284" t="s">
        <v>264</v>
      </c>
      <c r="F127" s="189" t="str">
        <f>IF('FS (46)'!$D$19="","",'FS (46)'!$D$19)</f>
        <v/>
      </c>
      <c r="G127" s="188" t="str">
        <f>IF('FS (46)'!$L$21="","",'FS (46)'!$L$21)</f>
        <v/>
      </c>
      <c r="H127" s="391" t="str">
        <f t="shared" si="10"/>
        <v/>
      </c>
      <c r="J127" s="187" t="str">
        <f t="shared" si="6"/>
        <v/>
      </c>
      <c r="K127" s="183" t="str">
        <f t="shared" si="8"/>
        <v/>
      </c>
      <c r="L127" s="184"/>
    </row>
    <row r="128" spans="1:12" ht="18" x14ac:dyDescent="0.35">
      <c r="A128" s="51">
        <f t="shared" si="7"/>
        <v>0</v>
      </c>
      <c r="B128" s="174" t="str">
        <f>IF(F128="","",1)</f>
        <v/>
      </c>
      <c r="D128" s="52" t="s">
        <v>190</v>
      </c>
      <c r="E128" s="285" t="s">
        <v>265</v>
      </c>
      <c r="F128" s="189" t="str">
        <f>IF('ASC (46)'!$D$19="","",'ASC (46)'!$D$19)</f>
        <v/>
      </c>
      <c r="G128" s="188" t="str">
        <f>IF('ASC (46)'!$D$21="","",'ASC (46)'!$D$21)</f>
        <v/>
      </c>
      <c r="H128" s="391" t="str">
        <f t="shared" si="10"/>
        <v/>
      </c>
      <c r="J128" s="187" t="str">
        <f t="shared" si="6"/>
        <v/>
      </c>
      <c r="K128" s="183" t="str">
        <f t="shared" si="8"/>
        <v/>
      </c>
      <c r="L128" s="184"/>
    </row>
    <row r="129" spans="1:12" ht="18" x14ac:dyDescent="0.35">
      <c r="A129" s="51">
        <f t="shared" si="7"/>
        <v>0</v>
      </c>
      <c r="B129" s="51"/>
      <c r="C129" t="str">
        <f>IF(F129="","",1)</f>
        <v/>
      </c>
      <c r="D129" s="52" t="s">
        <v>191</v>
      </c>
      <c r="E129" s="284" t="s">
        <v>264</v>
      </c>
      <c r="F129" s="189" t="str">
        <f>IF('FS (47)'!$D$19="","",'FS (47)'!$D$19)</f>
        <v/>
      </c>
      <c r="G129" s="188" t="str">
        <f>IF('FS (47)'!$L$21="","",'FS (47)'!$L$21)</f>
        <v/>
      </c>
      <c r="H129" s="391" t="str">
        <f t="shared" si="10"/>
        <v/>
      </c>
      <c r="J129" s="187" t="str">
        <f t="shared" si="6"/>
        <v/>
      </c>
      <c r="K129" s="183" t="str">
        <f t="shared" si="8"/>
        <v/>
      </c>
      <c r="L129" s="184"/>
    </row>
    <row r="130" spans="1:12" ht="18" x14ac:dyDescent="0.35">
      <c r="A130" s="51">
        <f t="shared" si="7"/>
        <v>0</v>
      </c>
      <c r="B130" s="174" t="str">
        <f>IF(F130="","",1)</f>
        <v/>
      </c>
      <c r="D130" s="52" t="s">
        <v>192</v>
      </c>
      <c r="E130" s="285" t="s">
        <v>265</v>
      </c>
      <c r="F130" s="189" t="str">
        <f>IF('ASC (47)'!$D$19="","",'ASC (47)'!$D$19)</f>
        <v/>
      </c>
      <c r="G130" s="188" t="str">
        <f>IF('ASC (47)'!$D$21="","",'ASC (47)'!$D$21)</f>
        <v/>
      </c>
      <c r="H130" s="391" t="str">
        <f t="shared" si="10"/>
        <v/>
      </c>
      <c r="J130" s="187" t="str">
        <f t="shared" si="6"/>
        <v/>
      </c>
      <c r="K130" s="183" t="str">
        <f t="shared" si="8"/>
        <v/>
      </c>
      <c r="L130" s="184"/>
    </row>
    <row r="131" spans="1:12" ht="18" x14ac:dyDescent="0.35">
      <c r="A131" s="51">
        <f t="shared" si="7"/>
        <v>0</v>
      </c>
      <c r="B131" s="51"/>
      <c r="C131" t="str">
        <f>IF(F131="","",1)</f>
        <v/>
      </c>
      <c r="D131" s="52" t="s">
        <v>193</v>
      </c>
      <c r="E131" s="284" t="s">
        <v>264</v>
      </c>
      <c r="F131" s="189" t="str">
        <f>IF('FS (48)'!$D$19="","",'FS (48)'!$D$19)</f>
        <v/>
      </c>
      <c r="G131" s="188" t="str">
        <f>IF('FS (48)'!$L$21="","",'FS (48)'!$L$21)</f>
        <v/>
      </c>
      <c r="H131" s="391" t="str">
        <f t="shared" si="10"/>
        <v/>
      </c>
      <c r="J131" s="187" t="str">
        <f t="shared" si="6"/>
        <v/>
      </c>
      <c r="K131" s="183" t="str">
        <f t="shared" si="8"/>
        <v/>
      </c>
      <c r="L131" s="184"/>
    </row>
    <row r="132" spans="1:12" ht="18" x14ac:dyDescent="0.35">
      <c r="A132" s="51">
        <f t="shared" si="7"/>
        <v>0</v>
      </c>
      <c r="B132" s="174" t="str">
        <f>IF(F132="","",1)</f>
        <v/>
      </c>
      <c r="D132" s="52" t="s">
        <v>194</v>
      </c>
      <c r="E132" s="285" t="s">
        <v>265</v>
      </c>
      <c r="F132" s="189" t="str">
        <f>IF('ASC (48)'!$D$19="","",'ASC (48)'!$D$19)</f>
        <v/>
      </c>
      <c r="G132" s="188" t="str">
        <f>IF('ASC (48)'!$D$21="","",'ASC (48)'!$D$21)</f>
        <v/>
      </c>
      <c r="H132" s="391" t="str">
        <f t="shared" si="10"/>
        <v/>
      </c>
      <c r="J132" s="187" t="str">
        <f t="shared" si="6"/>
        <v/>
      </c>
      <c r="K132" s="183" t="str">
        <f t="shared" si="8"/>
        <v/>
      </c>
      <c r="L132" s="184"/>
    </row>
    <row r="133" spans="1:12" ht="18" x14ac:dyDescent="0.35">
      <c r="A133" s="51">
        <f t="shared" si="7"/>
        <v>0</v>
      </c>
      <c r="B133" s="51"/>
      <c r="C133" t="str">
        <f>IF(F133="","",1)</f>
        <v/>
      </c>
      <c r="D133" s="52" t="s">
        <v>195</v>
      </c>
      <c r="E133" s="284" t="s">
        <v>264</v>
      </c>
      <c r="F133" s="189" t="str">
        <f>IF('FS (49)'!$D$19="","",'FS (49)'!$D$19)</f>
        <v/>
      </c>
      <c r="G133" s="188" t="str">
        <f>IF('FS (49)'!$L$21="","",'FS (49)'!$L$21)</f>
        <v/>
      </c>
      <c r="H133" s="391" t="str">
        <f t="shared" si="10"/>
        <v/>
      </c>
      <c r="J133" s="187" t="str">
        <f t="shared" si="6"/>
        <v/>
      </c>
      <c r="K133" s="183" t="str">
        <f t="shared" si="8"/>
        <v/>
      </c>
      <c r="L133" s="184"/>
    </row>
    <row r="134" spans="1:12" ht="18" x14ac:dyDescent="0.35">
      <c r="A134" s="51">
        <f t="shared" si="7"/>
        <v>0</v>
      </c>
      <c r="B134" s="174" t="str">
        <f>IF(F134="","",1)</f>
        <v/>
      </c>
      <c r="D134" s="52" t="s">
        <v>196</v>
      </c>
      <c r="E134" s="285" t="s">
        <v>265</v>
      </c>
      <c r="F134" s="189" t="str">
        <f>IF('ASC (49)'!$D$19="","",'ASC (49)'!$D$19)</f>
        <v/>
      </c>
      <c r="G134" s="188" t="str">
        <f>IF('ASC (49)'!$D$21="","",'ASC (49)'!$D$21)</f>
        <v/>
      </c>
      <c r="H134" s="391" t="str">
        <f t="shared" si="10"/>
        <v/>
      </c>
      <c r="J134" s="187" t="str">
        <f t="shared" si="6"/>
        <v/>
      </c>
      <c r="K134" s="183" t="str">
        <f t="shared" si="8"/>
        <v/>
      </c>
      <c r="L134" s="184"/>
    </row>
    <row r="135" spans="1:12" ht="18" x14ac:dyDescent="0.35">
      <c r="A135" s="51">
        <f t="shared" si="7"/>
        <v>0</v>
      </c>
      <c r="B135" s="51"/>
      <c r="C135" t="str">
        <f>IF(F135="","",1)</f>
        <v/>
      </c>
      <c r="D135" s="52" t="s">
        <v>197</v>
      </c>
      <c r="E135" s="284" t="s">
        <v>264</v>
      </c>
      <c r="F135" s="189" t="str">
        <f>IF('FS (50)'!$D$19="","",'FS (50)'!$D$19)</f>
        <v/>
      </c>
      <c r="G135" s="188" t="str">
        <f>IF('FS (50)'!$L$21="","",'FS (50)'!$L$21)</f>
        <v/>
      </c>
      <c r="H135" s="391" t="str">
        <f t="shared" si="10"/>
        <v/>
      </c>
      <c r="J135" s="187" t="str">
        <f t="shared" si="6"/>
        <v/>
      </c>
      <c r="K135" s="183" t="str">
        <f t="shared" si="8"/>
        <v/>
      </c>
      <c r="L135" s="184"/>
    </row>
    <row r="136" spans="1:12" ht="18" x14ac:dyDescent="0.35">
      <c r="A136" s="51">
        <f t="shared" si="7"/>
        <v>0</v>
      </c>
      <c r="B136" s="174" t="str">
        <f>IF(F136="","",1)</f>
        <v/>
      </c>
      <c r="D136" s="413" t="s">
        <v>198</v>
      </c>
      <c r="E136" s="285" t="s">
        <v>265</v>
      </c>
      <c r="F136" s="189" t="str">
        <f>IF('ASC (50)'!$D$19="","",'ASC (50)'!$D$19)</f>
        <v/>
      </c>
      <c r="G136" s="188" t="str">
        <f>IF('ASC (50)'!$D$21="","",'ASC (50)'!$D$21)</f>
        <v/>
      </c>
      <c r="H136" s="391" t="str">
        <f t="shared" si="10"/>
        <v/>
      </c>
      <c r="J136" s="187" t="str">
        <f t="shared" si="6"/>
        <v/>
      </c>
      <c r="K136" s="183" t="str">
        <f t="shared" si="8"/>
        <v/>
      </c>
      <c r="L136" s="184"/>
    </row>
    <row r="137" spans="1:12" ht="18" x14ac:dyDescent="0.35">
      <c r="A137" s="51">
        <f t="shared" si="7"/>
        <v>0</v>
      </c>
      <c r="B137" s="51"/>
      <c r="C137" t="str">
        <f t="shared" ref="C137" si="11">IF(F137="","",1)</f>
        <v/>
      </c>
      <c r="D137" s="52" t="s">
        <v>391</v>
      </c>
      <c r="E137" s="284" t="s">
        <v>264</v>
      </c>
      <c r="F137" s="189" t="str">
        <f>IF('FS (51)'!$D$19="","",'FS (51)'!$D$19)</f>
        <v/>
      </c>
      <c r="G137" s="188" t="str">
        <f>IF('FS (51)'!$L$21="","",'FS (51)'!$L$21)</f>
        <v/>
      </c>
      <c r="H137" s="391" t="str">
        <f t="shared" si="10"/>
        <v/>
      </c>
      <c r="J137" s="187" t="str">
        <f t="shared" si="6"/>
        <v/>
      </c>
      <c r="K137" s="183" t="str">
        <f t="shared" si="8"/>
        <v/>
      </c>
    </row>
    <row r="138" spans="1:12" ht="18" x14ac:dyDescent="0.35">
      <c r="A138" s="51">
        <f t="shared" si="7"/>
        <v>0</v>
      </c>
      <c r="B138" s="174" t="str">
        <f t="shared" ref="B138" si="12">IF(F138="","",1)</f>
        <v/>
      </c>
      <c r="D138" s="52" t="s">
        <v>392</v>
      </c>
      <c r="E138" s="285" t="s">
        <v>265</v>
      </c>
      <c r="F138" s="189" t="str">
        <f>IF('ASC (51)'!$D$19="","",'ASC (51)'!$D$19)</f>
        <v/>
      </c>
      <c r="G138" s="188" t="str">
        <f>IF('ASC (51)'!$D$21="","",'ASC (51)'!$D$21)</f>
        <v/>
      </c>
      <c r="H138" s="391" t="str">
        <f t="shared" si="10"/>
        <v/>
      </c>
      <c r="J138" s="187" t="str">
        <f t="shared" si="6"/>
        <v/>
      </c>
      <c r="K138" s="183" t="str">
        <f t="shared" si="8"/>
        <v/>
      </c>
    </row>
    <row r="139" spans="1:12" ht="18" x14ac:dyDescent="0.35">
      <c r="A139" s="51">
        <f t="shared" si="7"/>
        <v>0</v>
      </c>
      <c r="B139" s="51"/>
      <c r="C139" t="str">
        <f t="shared" ref="C139" si="13">IF(F139="","",1)</f>
        <v/>
      </c>
      <c r="D139" s="52" t="s">
        <v>393</v>
      </c>
      <c r="E139" s="284" t="s">
        <v>264</v>
      </c>
      <c r="F139" s="189" t="str">
        <f>IF('FS (52)'!$D$19="","",'FS (52)'!$D$19)</f>
        <v/>
      </c>
      <c r="G139" s="188" t="str">
        <f>IF('FS (52)'!$L$21="","",'FS (52)'!$L$21)</f>
        <v/>
      </c>
      <c r="H139" s="391" t="str">
        <f t="shared" si="10"/>
        <v/>
      </c>
      <c r="J139" s="187" t="str">
        <f t="shared" si="6"/>
        <v/>
      </c>
      <c r="K139" s="183" t="str">
        <f t="shared" si="8"/>
        <v/>
      </c>
    </row>
    <row r="140" spans="1:12" ht="18" x14ac:dyDescent="0.35">
      <c r="A140" s="51">
        <f t="shared" si="7"/>
        <v>0</v>
      </c>
      <c r="B140" s="174" t="str">
        <f t="shared" ref="B140" si="14">IF(F140="","",1)</f>
        <v/>
      </c>
      <c r="D140" s="52" t="s">
        <v>394</v>
      </c>
      <c r="E140" s="285" t="s">
        <v>265</v>
      </c>
      <c r="F140" s="189" t="str">
        <f>IF('ASC (52)'!$D$19="","",'ASC (52)'!$D$19)</f>
        <v/>
      </c>
      <c r="G140" s="188" t="str">
        <f>IF('ASC (52)'!$D$21="","",'ASC (52)'!$D$21)</f>
        <v/>
      </c>
      <c r="H140" s="391" t="str">
        <f t="shared" si="10"/>
        <v/>
      </c>
      <c r="J140" s="187" t="str">
        <f t="shared" si="6"/>
        <v/>
      </c>
      <c r="K140" s="183" t="str">
        <f t="shared" si="8"/>
        <v/>
      </c>
    </row>
    <row r="141" spans="1:12" ht="18" x14ac:dyDescent="0.35">
      <c r="A141" s="51">
        <f t="shared" si="7"/>
        <v>0</v>
      </c>
      <c r="B141" s="51"/>
      <c r="C141" t="str">
        <f t="shared" ref="C141" si="15">IF(F141="","",1)</f>
        <v/>
      </c>
      <c r="D141" s="52" t="s">
        <v>395</v>
      </c>
      <c r="E141" s="284" t="s">
        <v>264</v>
      </c>
      <c r="F141" s="189" t="str">
        <f>IF('FS (53)'!$D$19="","",'FS (53)'!$D$19)</f>
        <v/>
      </c>
      <c r="G141" s="188" t="str">
        <f>IF('FS (53)'!$L$21="","",'FS (53)'!$L$21)</f>
        <v/>
      </c>
      <c r="H141" s="391" t="str">
        <f t="shared" si="10"/>
        <v/>
      </c>
      <c r="J141" s="187" t="str">
        <f t="shared" si="6"/>
        <v/>
      </c>
      <c r="K141" s="183" t="str">
        <f t="shared" si="8"/>
        <v/>
      </c>
    </row>
    <row r="142" spans="1:12" ht="18" x14ac:dyDescent="0.35">
      <c r="A142" s="51">
        <f t="shared" si="7"/>
        <v>0</v>
      </c>
      <c r="B142" s="174" t="str">
        <f t="shared" ref="B142" si="16">IF(F142="","",1)</f>
        <v/>
      </c>
      <c r="D142" s="52" t="s">
        <v>396</v>
      </c>
      <c r="E142" s="285" t="s">
        <v>265</v>
      </c>
      <c r="F142" s="189" t="str">
        <f>IF('ASC (53)'!$D$19="","",'ASC (53)'!$D$19)</f>
        <v/>
      </c>
      <c r="G142" s="188" t="str">
        <f>IF('ASC (53)'!$D$21="","",'ASC (53)'!$D$21)</f>
        <v/>
      </c>
      <c r="H142" s="391" t="str">
        <f t="shared" si="10"/>
        <v/>
      </c>
      <c r="J142" s="187" t="str">
        <f t="shared" si="6"/>
        <v/>
      </c>
      <c r="K142" s="183" t="str">
        <f t="shared" si="8"/>
        <v/>
      </c>
    </row>
    <row r="143" spans="1:12" ht="18" x14ac:dyDescent="0.35">
      <c r="A143" s="51">
        <f t="shared" si="7"/>
        <v>0</v>
      </c>
      <c r="B143" s="51"/>
      <c r="C143" t="str">
        <f t="shared" ref="C143" si="17">IF(F143="","",1)</f>
        <v/>
      </c>
      <c r="D143" s="52" t="s">
        <v>397</v>
      </c>
      <c r="E143" s="284" t="s">
        <v>264</v>
      </c>
      <c r="F143" s="189" t="str">
        <f>IF('FS (54)'!$D$19="","",'FS (54)'!$D$19)</f>
        <v/>
      </c>
      <c r="G143" s="188" t="str">
        <f>IF('FS (54)'!$L$21="","",'FS (54)'!$L$21)</f>
        <v/>
      </c>
      <c r="H143" s="391" t="str">
        <f t="shared" si="10"/>
        <v/>
      </c>
      <c r="J143" s="187" t="str">
        <f t="shared" si="6"/>
        <v/>
      </c>
      <c r="K143" s="183" t="str">
        <f t="shared" si="8"/>
        <v/>
      </c>
    </row>
    <row r="144" spans="1:12" ht="18" x14ac:dyDescent="0.35">
      <c r="A144" s="51">
        <f t="shared" si="7"/>
        <v>0</v>
      </c>
      <c r="B144" s="174" t="str">
        <f t="shared" ref="B144" si="18">IF(F144="","",1)</f>
        <v/>
      </c>
      <c r="D144" s="52" t="s">
        <v>398</v>
      </c>
      <c r="E144" s="285" t="s">
        <v>265</v>
      </c>
      <c r="F144" s="189" t="str">
        <f>IF('ASC (54)'!$D$19="","",'ASC (54)'!$D$19)</f>
        <v/>
      </c>
      <c r="G144" s="188" t="str">
        <f>IF('ASC (54)'!$D$21="","",'ASC (54)'!$D$21)</f>
        <v/>
      </c>
      <c r="H144" s="391" t="str">
        <f t="shared" si="10"/>
        <v/>
      </c>
      <c r="J144" s="187" t="str">
        <f t="shared" si="6"/>
        <v/>
      </c>
      <c r="K144" s="183" t="str">
        <f t="shared" si="8"/>
        <v/>
      </c>
    </row>
    <row r="145" spans="1:11" ht="18" x14ac:dyDescent="0.35">
      <c r="A145" s="51">
        <f t="shared" si="7"/>
        <v>0</v>
      </c>
      <c r="B145" s="51"/>
      <c r="C145" t="str">
        <f t="shared" ref="C145" si="19">IF(F145="","",1)</f>
        <v/>
      </c>
      <c r="D145" s="52" t="s">
        <v>399</v>
      </c>
      <c r="E145" s="284" t="s">
        <v>264</v>
      </c>
      <c r="F145" s="189" t="str">
        <f>IF('FS (55)'!$D$19="","",'FS (55)'!$D$19)</f>
        <v/>
      </c>
      <c r="G145" s="188" t="str">
        <f>IF('FS (55)'!$L$21="","",'FS (55)'!$L$21)</f>
        <v/>
      </c>
      <c r="H145" s="391" t="str">
        <f t="shared" si="10"/>
        <v/>
      </c>
      <c r="J145" s="187" t="str">
        <f t="shared" si="6"/>
        <v/>
      </c>
      <c r="K145" s="183" t="str">
        <f t="shared" si="8"/>
        <v/>
      </c>
    </row>
    <row r="146" spans="1:11" ht="18" x14ac:dyDescent="0.35">
      <c r="A146" s="51">
        <f t="shared" si="7"/>
        <v>0</v>
      </c>
      <c r="B146" s="174" t="str">
        <f t="shared" ref="B146" si="20">IF(F146="","",1)</f>
        <v/>
      </c>
      <c r="D146" s="52" t="s">
        <v>400</v>
      </c>
      <c r="E146" s="285" t="s">
        <v>265</v>
      </c>
      <c r="F146" s="189" t="str">
        <f>IF('ASC (55)'!$D$19="","",'ASC (55)'!$D$19)</f>
        <v/>
      </c>
      <c r="G146" s="188" t="str">
        <f>IF('ASC (55)'!$D$21="","",'ASC (55)'!$D$21)</f>
        <v/>
      </c>
      <c r="H146" s="391" t="str">
        <f t="shared" si="10"/>
        <v/>
      </c>
      <c r="J146" s="187" t="str">
        <f t="shared" si="6"/>
        <v/>
      </c>
      <c r="K146" s="183" t="str">
        <f t="shared" si="8"/>
        <v/>
      </c>
    </row>
    <row r="147" spans="1:11" ht="18" x14ac:dyDescent="0.35">
      <c r="A147" s="51">
        <f t="shared" si="7"/>
        <v>0</v>
      </c>
      <c r="B147" s="51"/>
      <c r="C147" t="str">
        <f t="shared" ref="C147" si="21">IF(F147="","",1)</f>
        <v/>
      </c>
      <c r="D147" s="52" t="s">
        <v>401</v>
      </c>
      <c r="E147" s="284" t="s">
        <v>264</v>
      </c>
      <c r="F147" s="189" t="str">
        <f>IF('FS (56)'!$D$19="","",'FS (56)'!$D$19)</f>
        <v/>
      </c>
      <c r="G147" s="188" t="str">
        <f>IF('FS (56)'!$L$21="","",'FS (56)'!$L$21)</f>
        <v/>
      </c>
      <c r="H147" s="391" t="str">
        <f t="shared" si="10"/>
        <v/>
      </c>
      <c r="J147" s="187" t="str">
        <f t="shared" si="6"/>
        <v/>
      </c>
      <c r="K147" s="183" t="str">
        <f t="shared" si="8"/>
        <v/>
      </c>
    </row>
    <row r="148" spans="1:11" ht="18" x14ac:dyDescent="0.35">
      <c r="A148" s="51">
        <f t="shared" si="7"/>
        <v>0</v>
      </c>
      <c r="B148" s="174" t="str">
        <f t="shared" ref="B148" si="22">IF(F148="","",1)</f>
        <v/>
      </c>
      <c r="D148" s="52" t="s">
        <v>402</v>
      </c>
      <c r="E148" s="285" t="s">
        <v>265</v>
      </c>
      <c r="F148" s="189" t="str">
        <f>IF('ASC (56)'!$D$19="","",'ASC (56)'!$D$19)</f>
        <v/>
      </c>
      <c r="G148" s="188" t="str">
        <f>IF('ASC (56)'!$D$21="","",'ASC (56)'!$D$21)</f>
        <v/>
      </c>
      <c r="H148" s="391" t="str">
        <f t="shared" si="10"/>
        <v/>
      </c>
      <c r="J148" s="187" t="str">
        <f t="shared" si="6"/>
        <v/>
      </c>
      <c r="K148" s="183" t="str">
        <f t="shared" si="8"/>
        <v/>
      </c>
    </row>
    <row r="149" spans="1:11" ht="18" x14ac:dyDescent="0.35">
      <c r="A149" s="51">
        <f t="shared" si="7"/>
        <v>0</v>
      </c>
      <c r="B149" s="51"/>
      <c r="C149" t="str">
        <f t="shared" ref="C149" si="23">IF(F149="","",1)</f>
        <v/>
      </c>
      <c r="D149" s="52" t="s">
        <v>403</v>
      </c>
      <c r="E149" s="284" t="s">
        <v>264</v>
      </c>
      <c r="F149" s="189" t="str">
        <f>IF('FS (57)'!$D$19="","",'FS (57)'!$D$19)</f>
        <v/>
      </c>
      <c r="G149" s="188" t="str">
        <f>IF('FS (57)'!$L$21="","",'FS (57)'!$L$21)</f>
        <v/>
      </c>
      <c r="H149" s="391" t="str">
        <f t="shared" si="10"/>
        <v/>
      </c>
      <c r="J149" s="187" t="str">
        <f t="shared" si="6"/>
        <v/>
      </c>
      <c r="K149" s="183" t="str">
        <f t="shared" si="8"/>
        <v/>
      </c>
    </row>
    <row r="150" spans="1:11" ht="18" x14ac:dyDescent="0.35">
      <c r="A150" s="51">
        <f t="shared" si="7"/>
        <v>0</v>
      </c>
      <c r="B150" s="174" t="str">
        <f t="shared" ref="B150" si="24">IF(F150="","",1)</f>
        <v/>
      </c>
      <c r="D150" s="52" t="s">
        <v>404</v>
      </c>
      <c r="E150" s="285" t="s">
        <v>265</v>
      </c>
      <c r="F150" s="189" t="str">
        <f>IF('ASC (57)'!$D$19="","",'ASC (57)'!$D$19)</f>
        <v/>
      </c>
      <c r="G150" s="188" t="str">
        <f>IF('ASC (57)'!$D$21="","",'ASC (57)'!$D$21)</f>
        <v/>
      </c>
      <c r="H150" s="391" t="str">
        <f t="shared" si="10"/>
        <v/>
      </c>
      <c r="J150" s="187" t="str">
        <f t="shared" si="6"/>
        <v/>
      </c>
      <c r="K150" s="183" t="str">
        <f t="shared" si="8"/>
        <v/>
      </c>
    </row>
    <row r="151" spans="1:11" ht="18" x14ac:dyDescent="0.35">
      <c r="A151" s="51">
        <f t="shared" si="7"/>
        <v>0</v>
      </c>
      <c r="B151" s="51"/>
      <c r="C151" t="str">
        <f t="shared" ref="C151" si="25">IF(F151="","",1)</f>
        <v/>
      </c>
      <c r="D151" s="52" t="s">
        <v>405</v>
      </c>
      <c r="E151" s="284" t="s">
        <v>264</v>
      </c>
      <c r="F151" s="189" t="str">
        <f>IF('FS (58)'!$D$19="","",'FS (58)'!$D$19)</f>
        <v/>
      </c>
      <c r="G151" s="188" t="str">
        <f>IF('FS (58)'!$L$21="","",'FS (58)'!$L$21)</f>
        <v/>
      </c>
      <c r="H151" s="391" t="str">
        <f t="shared" si="10"/>
        <v/>
      </c>
      <c r="J151" s="187" t="str">
        <f t="shared" si="6"/>
        <v/>
      </c>
      <c r="K151" s="183" t="str">
        <f t="shared" si="8"/>
        <v/>
      </c>
    </row>
    <row r="152" spans="1:11" ht="18" x14ac:dyDescent="0.35">
      <c r="A152" s="51">
        <f t="shared" si="7"/>
        <v>0</v>
      </c>
      <c r="B152" s="174" t="str">
        <f t="shared" ref="B152" si="26">IF(F152="","",1)</f>
        <v/>
      </c>
      <c r="D152" s="52" t="s">
        <v>406</v>
      </c>
      <c r="E152" s="285" t="s">
        <v>265</v>
      </c>
      <c r="F152" s="189" t="str">
        <f>IF('ASC (58)'!$D$19="","",'ASC (58)'!$D$19)</f>
        <v/>
      </c>
      <c r="G152" s="188" t="str">
        <f>IF('ASC (58)'!$D$21="","",'ASC (58)'!$D$21)</f>
        <v/>
      </c>
      <c r="H152" s="391" t="str">
        <f t="shared" si="10"/>
        <v/>
      </c>
      <c r="J152" s="187" t="str">
        <f t="shared" si="6"/>
        <v/>
      </c>
      <c r="K152" s="183" t="str">
        <f t="shared" si="8"/>
        <v/>
      </c>
    </row>
    <row r="153" spans="1:11" ht="18" x14ac:dyDescent="0.35">
      <c r="A153" s="51">
        <f t="shared" si="7"/>
        <v>0</v>
      </c>
      <c r="B153" s="51"/>
      <c r="C153" t="str">
        <f t="shared" ref="C153" si="27">IF(F153="","",1)</f>
        <v/>
      </c>
      <c r="D153" s="52" t="s">
        <v>407</v>
      </c>
      <c r="E153" s="284" t="s">
        <v>264</v>
      </c>
      <c r="F153" s="189" t="str">
        <f>IF('FS (59)'!$D$19="","",'FS (59)'!$D$19)</f>
        <v/>
      </c>
      <c r="G153" s="188" t="str">
        <f>IF('FS (59)'!$L$21="","",'FS (59)'!$L$21)</f>
        <v/>
      </c>
      <c r="H153" s="391" t="str">
        <f t="shared" si="10"/>
        <v/>
      </c>
      <c r="J153" s="187" t="str">
        <f t="shared" si="6"/>
        <v/>
      </c>
      <c r="K153" s="183" t="str">
        <f t="shared" si="8"/>
        <v/>
      </c>
    </row>
    <row r="154" spans="1:11" ht="18" x14ac:dyDescent="0.35">
      <c r="A154" s="51">
        <f t="shared" si="7"/>
        <v>0</v>
      </c>
      <c r="B154" s="174" t="str">
        <f t="shared" ref="B154" si="28">IF(F154="","",1)</f>
        <v/>
      </c>
      <c r="D154" s="52" t="s">
        <v>408</v>
      </c>
      <c r="E154" s="285" t="s">
        <v>265</v>
      </c>
      <c r="F154" s="189" t="str">
        <f>IF('ASC (59)'!$D$19="","",'ASC (59)'!$D$19)</f>
        <v/>
      </c>
      <c r="G154" s="188" t="str">
        <f>IF('ASC (59)'!$D$21="","",'ASC (59)'!$D$21)</f>
        <v/>
      </c>
      <c r="H154" s="391" t="str">
        <f t="shared" si="10"/>
        <v/>
      </c>
      <c r="J154" s="187" t="str">
        <f t="shared" si="6"/>
        <v/>
      </c>
      <c r="K154" s="183" t="str">
        <f t="shared" si="8"/>
        <v/>
      </c>
    </row>
    <row r="155" spans="1:11" ht="18" x14ac:dyDescent="0.35">
      <c r="A155" s="51">
        <f t="shared" si="7"/>
        <v>0</v>
      </c>
      <c r="B155" s="51"/>
      <c r="C155" t="str">
        <f t="shared" ref="C155" si="29">IF(F155="","",1)</f>
        <v/>
      </c>
      <c r="D155" s="52" t="s">
        <v>409</v>
      </c>
      <c r="E155" s="284" t="s">
        <v>264</v>
      </c>
      <c r="F155" s="189" t="str">
        <f>IF('FS (60)'!$D$19="","",'FS (60)'!$D$19)</f>
        <v/>
      </c>
      <c r="G155" s="188" t="str">
        <f>IF('FS (60)'!$L$21="","",'FS (60)'!$L$21)</f>
        <v/>
      </c>
      <c r="H155" s="391" t="str">
        <f t="shared" si="10"/>
        <v/>
      </c>
      <c r="J155" s="187" t="str">
        <f t="shared" si="6"/>
        <v/>
      </c>
      <c r="K155" s="183" t="str">
        <f t="shared" si="8"/>
        <v/>
      </c>
    </row>
    <row r="156" spans="1:11" ht="18" x14ac:dyDescent="0.35">
      <c r="A156" s="51">
        <f t="shared" si="7"/>
        <v>0</v>
      </c>
      <c r="B156" s="174" t="str">
        <f t="shared" ref="B156" si="30">IF(F156="","",1)</f>
        <v/>
      </c>
      <c r="D156" s="52" t="s">
        <v>410</v>
      </c>
      <c r="E156" s="285" t="s">
        <v>265</v>
      </c>
      <c r="F156" s="189" t="str">
        <f>IF('ASC (60)'!$D$19="","",'ASC (60)'!$D$19)</f>
        <v/>
      </c>
      <c r="G156" s="188" t="str">
        <f>IF('ASC (60)'!$D$21="","",'ASC (60)'!$D$21)</f>
        <v/>
      </c>
      <c r="H156" s="391" t="str">
        <f t="shared" si="10"/>
        <v/>
      </c>
      <c r="J156" s="187" t="str">
        <f t="shared" si="6"/>
        <v/>
      </c>
      <c r="K156" s="183" t="str">
        <f t="shared" si="8"/>
        <v/>
      </c>
    </row>
    <row r="157" spans="1:11" ht="18" x14ac:dyDescent="0.35">
      <c r="A157" s="51">
        <f t="shared" si="7"/>
        <v>0</v>
      </c>
      <c r="B157" s="51"/>
      <c r="C157" t="str">
        <f t="shared" ref="C157" si="31">IF(F157="","",1)</f>
        <v/>
      </c>
      <c r="D157" s="52" t="s">
        <v>411</v>
      </c>
      <c r="E157" s="284" t="s">
        <v>264</v>
      </c>
      <c r="F157" s="189" t="str">
        <f>IF('FS (61)'!$D$19="","",'FS (61)'!$D$19)</f>
        <v/>
      </c>
      <c r="G157" s="188" t="str">
        <f>IF('FS (61)'!$L$21="","",'FS (61)'!$L$21)</f>
        <v/>
      </c>
      <c r="H157" s="391" t="str">
        <f t="shared" si="10"/>
        <v/>
      </c>
      <c r="J157" s="187" t="str">
        <f t="shared" si="6"/>
        <v/>
      </c>
      <c r="K157" s="183" t="str">
        <f t="shared" si="8"/>
        <v/>
      </c>
    </row>
    <row r="158" spans="1:11" ht="18" x14ac:dyDescent="0.35">
      <c r="A158" s="51">
        <f t="shared" si="7"/>
        <v>0</v>
      </c>
      <c r="B158" s="174" t="str">
        <f t="shared" ref="B158" si="32">IF(F158="","",1)</f>
        <v/>
      </c>
      <c r="D158" s="52" t="s">
        <v>412</v>
      </c>
      <c r="E158" s="285" t="s">
        <v>265</v>
      </c>
      <c r="F158" s="189" t="str">
        <f>IF('ASC (61)'!$D$19="","",'ASC (61)'!$D$19)</f>
        <v/>
      </c>
      <c r="G158" s="188" t="str">
        <f>IF('ASC (61)'!$D$21="","",'ASC (61)'!$D$21)</f>
        <v/>
      </c>
      <c r="H158" s="391" t="str">
        <f t="shared" si="10"/>
        <v/>
      </c>
      <c r="J158" s="187" t="str">
        <f t="shared" si="6"/>
        <v/>
      </c>
      <c r="K158" s="183" t="str">
        <f t="shared" si="8"/>
        <v/>
      </c>
    </row>
    <row r="159" spans="1:11" ht="18" x14ac:dyDescent="0.35">
      <c r="A159" s="51">
        <f t="shared" si="7"/>
        <v>0</v>
      </c>
      <c r="B159" s="51"/>
      <c r="C159" t="str">
        <f t="shared" ref="C159" si="33">IF(F159="","",1)</f>
        <v/>
      </c>
      <c r="D159" s="52" t="s">
        <v>413</v>
      </c>
      <c r="E159" s="284" t="s">
        <v>264</v>
      </c>
      <c r="F159" s="189" t="str">
        <f>IF('FS (62)'!$D$19="","",'FS (62)'!$D$19)</f>
        <v/>
      </c>
      <c r="G159" s="188" t="str">
        <f>IF('FS (62)'!$L$21="","",'FS (62)'!$L$21)</f>
        <v/>
      </c>
      <c r="H159" s="391" t="str">
        <f t="shared" si="10"/>
        <v/>
      </c>
      <c r="J159" s="187" t="str">
        <f t="shared" si="6"/>
        <v/>
      </c>
      <c r="K159" s="183" t="str">
        <f t="shared" si="8"/>
        <v/>
      </c>
    </row>
    <row r="160" spans="1:11" ht="18" x14ac:dyDescent="0.35">
      <c r="A160" s="51">
        <f t="shared" si="7"/>
        <v>0</v>
      </c>
      <c r="B160" s="174" t="str">
        <f t="shared" ref="B160" si="34">IF(F160="","",1)</f>
        <v/>
      </c>
      <c r="D160" s="52" t="s">
        <v>414</v>
      </c>
      <c r="E160" s="285" t="s">
        <v>265</v>
      </c>
      <c r="F160" s="189" t="str">
        <f>IF('ASC (62)'!$D$19="","",'ASC (62)'!$D$19)</f>
        <v/>
      </c>
      <c r="G160" s="188" t="str">
        <f>IF('ASC (62)'!$D$21="","",'ASC (62)'!$D$21)</f>
        <v/>
      </c>
      <c r="H160" s="391" t="str">
        <f t="shared" si="10"/>
        <v/>
      </c>
      <c r="J160" s="187" t="str">
        <f t="shared" si="6"/>
        <v/>
      </c>
      <c r="K160" s="183" t="str">
        <f t="shared" si="8"/>
        <v/>
      </c>
    </row>
    <row r="161" spans="1:11" ht="18" x14ac:dyDescent="0.35">
      <c r="A161" s="51">
        <f t="shared" si="7"/>
        <v>0</v>
      </c>
      <c r="B161" s="51"/>
      <c r="C161" t="str">
        <f t="shared" ref="C161" si="35">IF(F161="","",1)</f>
        <v/>
      </c>
      <c r="D161" s="52" t="s">
        <v>415</v>
      </c>
      <c r="E161" s="284" t="s">
        <v>264</v>
      </c>
      <c r="F161" s="189" t="str">
        <f>IF('FS (63)'!$D$19="","",'FS (63)'!$D$19)</f>
        <v/>
      </c>
      <c r="G161" s="188" t="str">
        <f>IF('FS (63)'!$L$21="","",'FS (63)'!$L$21)</f>
        <v/>
      </c>
      <c r="H161" s="391" t="str">
        <f t="shared" si="10"/>
        <v/>
      </c>
      <c r="J161" s="187" t="str">
        <f t="shared" si="6"/>
        <v/>
      </c>
      <c r="K161" s="183" t="str">
        <f t="shared" si="8"/>
        <v/>
      </c>
    </row>
    <row r="162" spans="1:11" ht="18" x14ac:dyDescent="0.35">
      <c r="A162" s="51">
        <f t="shared" si="7"/>
        <v>0</v>
      </c>
      <c r="B162" s="174" t="str">
        <f t="shared" ref="B162" si="36">IF(F162="","",1)</f>
        <v/>
      </c>
      <c r="D162" s="52" t="s">
        <v>416</v>
      </c>
      <c r="E162" s="285" t="s">
        <v>265</v>
      </c>
      <c r="F162" s="189" t="str">
        <f>IF('ASC (63)'!$D$19="","",'ASC (63)'!$D$19)</f>
        <v/>
      </c>
      <c r="G162" s="188" t="str">
        <f>IF('ASC (63)'!$D$21="","",'ASC (63)'!$D$21)</f>
        <v/>
      </c>
      <c r="H162" s="391" t="str">
        <f t="shared" si="10"/>
        <v/>
      </c>
      <c r="J162" s="187" t="str">
        <f t="shared" si="6"/>
        <v/>
      </c>
      <c r="K162" s="183" t="str">
        <f t="shared" si="8"/>
        <v/>
      </c>
    </row>
    <row r="163" spans="1:11" ht="18" x14ac:dyDescent="0.35">
      <c r="A163" s="51">
        <f t="shared" si="7"/>
        <v>0</v>
      </c>
      <c r="B163" s="51"/>
      <c r="C163" t="str">
        <f t="shared" ref="C163" si="37">IF(F163="","",1)</f>
        <v/>
      </c>
      <c r="D163" s="52" t="s">
        <v>417</v>
      </c>
      <c r="E163" s="284" t="s">
        <v>264</v>
      </c>
      <c r="F163" s="189" t="str">
        <f>IF('FS (64)'!$D$19="","",'FS (64)'!$D$19)</f>
        <v/>
      </c>
      <c r="G163" s="188" t="str">
        <f>IF('FS (64)'!$L$21="","",'FS (64)'!$L$21)</f>
        <v/>
      </c>
      <c r="H163" s="391" t="str">
        <f t="shared" si="10"/>
        <v/>
      </c>
      <c r="J163" s="187" t="str">
        <f t="shared" si="6"/>
        <v/>
      </c>
      <c r="K163" s="183" t="str">
        <f t="shared" si="8"/>
        <v/>
      </c>
    </row>
    <row r="164" spans="1:11" ht="18" x14ac:dyDescent="0.35">
      <c r="A164" s="51">
        <f t="shared" si="7"/>
        <v>0</v>
      </c>
      <c r="B164" s="174" t="str">
        <f t="shared" ref="B164" si="38">IF(F164="","",1)</f>
        <v/>
      </c>
      <c r="D164" s="52" t="s">
        <v>418</v>
      </c>
      <c r="E164" s="285" t="s">
        <v>265</v>
      </c>
      <c r="F164" s="189" t="str">
        <f>IF('ASC (64)'!$D$19="","",'ASC (64)'!$D$19)</f>
        <v/>
      </c>
      <c r="G164" s="188" t="str">
        <f>IF('ASC (64)'!$D$21="","",'ASC (64)'!$D$21)</f>
        <v/>
      </c>
      <c r="H164" s="391" t="str">
        <f t="shared" si="10"/>
        <v/>
      </c>
      <c r="J164" s="187" t="str">
        <f t="shared" si="6"/>
        <v/>
      </c>
      <c r="K164" s="183" t="str">
        <f t="shared" si="8"/>
        <v/>
      </c>
    </row>
    <row r="165" spans="1:11" ht="18" x14ac:dyDescent="0.35">
      <c r="A165" s="51">
        <f t="shared" si="7"/>
        <v>0</v>
      </c>
      <c r="B165" s="51"/>
      <c r="C165" t="str">
        <f t="shared" ref="C165" si="39">IF(F165="","",1)</f>
        <v/>
      </c>
      <c r="D165" s="52" t="s">
        <v>419</v>
      </c>
      <c r="E165" s="284" t="s">
        <v>264</v>
      </c>
      <c r="F165" s="189" t="str">
        <f>IF('FS (65)'!$D$19="","",'FS (65)'!$D$19)</f>
        <v/>
      </c>
      <c r="G165" s="188" t="str">
        <f>IF('FS (65)'!$L$21="","",'FS (65)'!$L$21)</f>
        <v/>
      </c>
      <c r="H165" s="391" t="str">
        <f t="shared" si="10"/>
        <v/>
      </c>
      <c r="J165" s="187" t="str">
        <f t="shared" ref="J165:J176" si="40">IF(H165="","",IF(AND(H165&lt;0,E165="__ASC"),"ASC PAS PROMPT",IF(AND(H165&gt;=0,E165="__ASC"),"ASC PROMPT","")))</f>
        <v/>
      </c>
      <c r="K165" s="183" t="str">
        <f t="shared" si="8"/>
        <v/>
      </c>
    </row>
    <row r="166" spans="1:11" ht="18" x14ac:dyDescent="0.35">
      <c r="A166" s="51">
        <f t="shared" ref="A166:A176" si="41">IF(F166="",0,1)</f>
        <v>0</v>
      </c>
      <c r="B166" s="174" t="str">
        <f t="shared" ref="B166" si="42">IF(F166="","",1)</f>
        <v/>
      </c>
      <c r="D166" s="52" t="s">
        <v>420</v>
      </c>
      <c r="E166" s="285" t="s">
        <v>265</v>
      </c>
      <c r="F166" s="189" t="str">
        <f>IF('ASC (65)'!$D$19="","",'ASC (65)'!$D$19)</f>
        <v/>
      </c>
      <c r="G166" s="188" t="str">
        <f>IF('ASC (65)'!$D$21="","",'ASC (65)'!$D$21)</f>
        <v/>
      </c>
      <c r="H166" s="391" t="str">
        <f t="shared" si="10"/>
        <v/>
      </c>
      <c r="J166" s="187" t="str">
        <f t="shared" si="40"/>
        <v/>
      </c>
      <c r="K166" s="183" t="str">
        <f t="shared" ref="K166:K176" si="43">IF(H166="","",IF(AND(H166&lt;0,E166="__FS"),"FS PAS PROMPT",IF(AND(H166&gt;=0,E166="__FS"),"FS PROMPT","")))</f>
        <v/>
      </c>
    </row>
    <row r="167" spans="1:11" ht="18" x14ac:dyDescent="0.35">
      <c r="A167" s="51">
        <f t="shared" si="41"/>
        <v>0</v>
      </c>
      <c r="B167" s="51"/>
      <c r="C167" t="str">
        <f t="shared" ref="C167" si="44">IF(F167="","",1)</f>
        <v/>
      </c>
      <c r="D167" s="52" t="s">
        <v>421</v>
      </c>
      <c r="E167" s="284" t="s">
        <v>264</v>
      </c>
      <c r="F167" s="189" t="str">
        <f>IF('FS (66)'!$D$19="","",'FS (66)'!$D$19)</f>
        <v/>
      </c>
      <c r="G167" s="188" t="str">
        <f>IF('FS (66)'!$L$21="","",'FS (66)'!$L$21)</f>
        <v/>
      </c>
      <c r="H167" s="391" t="str">
        <f t="shared" si="10"/>
        <v/>
      </c>
      <c r="J167" s="187" t="str">
        <f t="shared" si="40"/>
        <v/>
      </c>
      <c r="K167" s="183" t="str">
        <f t="shared" si="43"/>
        <v/>
      </c>
    </row>
    <row r="168" spans="1:11" ht="18" x14ac:dyDescent="0.35">
      <c r="A168" s="51">
        <f t="shared" si="41"/>
        <v>0</v>
      </c>
      <c r="B168" s="174" t="str">
        <f t="shared" ref="B168" si="45">IF(F168="","",1)</f>
        <v/>
      </c>
      <c r="D168" s="52" t="s">
        <v>422</v>
      </c>
      <c r="E168" s="285" t="s">
        <v>265</v>
      </c>
      <c r="F168" s="189" t="str">
        <f>IF('ASC (66)'!$D$19="","",'ASC (66)'!$D$19)</f>
        <v/>
      </c>
      <c r="G168" s="188" t="str">
        <f>IF('ASC (66)'!$D$21="","",'ASC (66)'!$D$21)</f>
        <v/>
      </c>
      <c r="H168" s="391" t="str">
        <f t="shared" si="10"/>
        <v/>
      </c>
      <c r="J168" s="187" t="str">
        <f t="shared" si="40"/>
        <v/>
      </c>
      <c r="K168" s="183" t="str">
        <f t="shared" si="43"/>
        <v/>
      </c>
    </row>
    <row r="169" spans="1:11" ht="18" x14ac:dyDescent="0.35">
      <c r="A169" s="51">
        <f t="shared" si="41"/>
        <v>0</v>
      </c>
      <c r="B169" s="51"/>
      <c r="C169" t="str">
        <f t="shared" ref="C169" si="46">IF(F169="","",1)</f>
        <v/>
      </c>
      <c r="D169" s="52" t="s">
        <v>423</v>
      </c>
      <c r="E169" s="284" t="s">
        <v>264</v>
      </c>
      <c r="F169" s="189" t="str">
        <f>IF('FS (67)'!$D$19="","",'FS (67)'!$D$19)</f>
        <v/>
      </c>
      <c r="G169" s="188" t="str">
        <f>IF('FS (67)'!$L$21="","",'FS (67)'!$L$21)</f>
        <v/>
      </c>
      <c r="H169" s="391" t="str">
        <f t="shared" si="10"/>
        <v/>
      </c>
      <c r="J169" s="187" t="str">
        <f t="shared" si="40"/>
        <v/>
      </c>
      <c r="K169" s="183" t="str">
        <f t="shared" si="43"/>
        <v/>
      </c>
    </row>
    <row r="170" spans="1:11" ht="18" x14ac:dyDescent="0.35">
      <c r="A170" s="51">
        <f t="shared" si="41"/>
        <v>0</v>
      </c>
      <c r="B170" s="174" t="str">
        <f t="shared" ref="B170" si="47">IF(F170="","",1)</f>
        <v/>
      </c>
      <c r="D170" s="52" t="s">
        <v>424</v>
      </c>
      <c r="E170" s="285" t="s">
        <v>265</v>
      </c>
      <c r="F170" s="189" t="str">
        <f>IF('ASC (67)'!$D$19="","",'ASC (67)'!$D$19)</f>
        <v/>
      </c>
      <c r="G170" s="188" t="str">
        <f>IF('ASC (67)'!$D$21="","",'ASC (67)'!$D$21)</f>
        <v/>
      </c>
      <c r="H170" s="391" t="str">
        <f t="shared" si="10"/>
        <v/>
      </c>
      <c r="J170" s="187" t="str">
        <f t="shared" si="40"/>
        <v/>
      </c>
      <c r="K170" s="183" t="str">
        <f t="shared" si="43"/>
        <v/>
      </c>
    </row>
    <row r="171" spans="1:11" ht="18" x14ac:dyDescent="0.35">
      <c r="A171" s="51">
        <f t="shared" si="41"/>
        <v>0</v>
      </c>
      <c r="B171" s="51"/>
      <c r="C171" t="str">
        <f t="shared" ref="C171" si="48">IF(F171="","",1)</f>
        <v/>
      </c>
      <c r="D171" s="52" t="s">
        <v>425</v>
      </c>
      <c r="E171" s="284" t="s">
        <v>264</v>
      </c>
      <c r="F171" s="189" t="str">
        <f>IF('FS (68)'!$D$19="","",'FS (68)'!$D$19)</f>
        <v/>
      </c>
      <c r="G171" s="188" t="str">
        <f>IF('FS (68)'!$L$21="","",'FS (68)'!$L$21)</f>
        <v/>
      </c>
      <c r="H171" s="391" t="str">
        <f t="shared" si="10"/>
        <v/>
      </c>
      <c r="J171" s="187" t="str">
        <f t="shared" si="40"/>
        <v/>
      </c>
      <c r="K171" s="183" t="str">
        <f t="shared" si="43"/>
        <v/>
      </c>
    </row>
    <row r="172" spans="1:11" ht="18" x14ac:dyDescent="0.35">
      <c r="A172" s="51">
        <f t="shared" si="41"/>
        <v>0</v>
      </c>
      <c r="B172" s="174" t="str">
        <f t="shared" ref="B172" si="49">IF(F172="","",1)</f>
        <v/>
      </c>
      <c r="D172" s="52" t="s">
        <v>426</v>
      </c>
      <c r="E172" s="285" t="s">
        <v>265</v>
      </c>
      <c r="F172" s="189" t="str">
        <f>IF('ASC (68)'!$D$19="","",'ASC (68)'!$D$19)</f>
        <v/>
      </c>
      <c r="G172" s="188" t="str">
        <f>IF('ASC (68)'!$D$21="","",'ASC (68)'!$D$21)</f>
        <v/>
      </c>
      <c r="H172" s="391" t="str">
        <f t="shared" si="10"/>
        <v/>
      </c>
      <c r="J172" s="187" t="str">
        <f t="shared" si="40"/>
        <v/>
      </c>
      <c r="K172" s="183" t="str">
        <f t="shared" si="43"/>
        <v/>
      </c>
    </row>
    <row r="173" spans="1:11" ht="18" x14ac:dyDescent="0.35">
      <c r="A173" s="51">
        <f t="shared" si="41"/>
        <v>0</v>
      </c>
      <c r="B173" s="51"/>
      <c r="C173" t="str">
        <f t="shared" ref="C173" si="50">IF(F173="","",1)</f>
        <v/>
      </c>
      <c r="D173" s="52" t="s">
        <v>427</v>
      </c>
      <c r="E173" s="284" t="s">
        <v>264</v>
      </c>
      <c r="F173" s="189" t="str">
        <f>IF('FS (69)'!$D$19="","",'FS (69)'!$D$19)</f>
        <v/>
      </c>
      <c r="G173" s="188" t="str">
        <f>IF('FS (69)'!$L$21="","",'FS (69)'!$L$21)</f>
        <v/>
      </c>
      <c r="H173" s="391" t="str">
        <f t="shared" si="10"/>
        <v/>
      </c>
      <c r="J173" s="187" t="str">
        <f t="shared" si="40"/>
        <v/>
      </c>
      <c r="K173" s="183" t="str">
        <f t="shared" si="43"/>
        <v/>
      </c>
    </row>
    <row r="174" spans="1:11" ht="18" x14ac:dyDescent="0.35">
      <c r="A174" s="51">
        <f t="shared" si="41"/>
        <v>0</v>
      </c>
      <c r="B174" s="174" t="str">
        <f t="shared" ref="B174" si="51">IF(F174="","",1)</f>
        <v/>
      </c>
      <c r="D174" s="52" t="s">
        <v>428</v>
      </c>
      <c r="E174" s="285" t="s">
        <v>265</v>
      </c>
      <c r="F174" s="189" t="str">
        <f>IF('ASC (69)'!$D$19="","",'ASC (69)'!$D$19)</f>
        <v/>
      </c>
      <c r="G174" s="188" t="str">
        <f>IF('ASC (69)'!$D$21="","",'ASC (69)'!$D$21)</f>
        <v/>
      </c>
      <c r="H174" s="391" t="str">
        <f t="shared" si="10"/>
        <v/>
      </c>
      <c r="J174" s="187" t="str">
        <f t="shared" si="40"/>
        <v/>
      </c>
      <c r="K174" s="183" t="str">
        <f t="shared" si="43"/>
        <v/>
      </c>
    </row>
    <row r="175" spans="1:11" ht="18" x14ac:dyDescent="0.35">
      <c r="A175" s="51">
        <f t="shared" si="41"/>
        <v>0</v>
      </c>
      <c r="B175" s="51"/>
      <c r="C175" t="str">
        <f t="shared" ref="C175" si="52">IF(F175="","",1)</f>
        <v/>
      </c>
      <c r="D175" s="52" t="s">
        <v>429</v>
      </c>
      <c r="E175" s="284" t="s">
        <v>264</v>
      </c>
      <c r="F175" s="189" t="str">
        <f>IF('FS (70)'!$D$19="","",'FS (70)'!$D$19)</f>
        <v/>
      </c>
      <c r="G175" s="188" t="str">
        <f>IF('FS (70)'!$L$21="","",'FS (70)'!$L$21)</f>
        <v/>
      </c>
      <c r="H175" s="391" t="str">
        <f t="shared" si="10"/>
        <v/>
      </c>
      <c r="J175" s="187" t="str">
        <f t="shared" si="40"/>
        <v/>
      </c>
      <c r="K175" s="183" t="str">
        <f t="shared" si="43"/>
        <v/>
      </c>
    </row>
    <row r="176" spans="1:11" ht="18" x14ac:dyDescent="0.35">
      <c r="A176" s="51">
        <f t="shared" si="41"/>
        <v>0</v>
      </c>
      <c r="B176" s="174" t="str">
        <f t="shared" ref="B176" si="53">IF(F176="","",1)</f>
        <v/>
      </c>
      <c r="D176" s="52" t="s">
        <v>430</v>
      </c>
      <c r="E176" s="285" t="s">
        <v>265</v>
      </c>
      <c r="F176" s="189" t="str">
        <f>IF('ASC (70)'!$D$19="","",'ASC (70)'!$D$19)</f>
        <v/>
      </c>
      <c r="G176" s="188" t="str">
        <f>IF('ASC (70)'!$D$21="","",'ASC (70)'!$D$21)</f>
        <v/>
      </c>
      <c r="H176" s="391" t="str">
        <f t="shared" si="10"/>
        <v/>
      </c>
      <c r="J176" s="187" t="str">
        <f t="shared" si="40"/>
        <v/>
      </c>
      <c r="K176" s="183" t="str">
        <f t="shared" si="43"/>
        <v/>
      </c>
    </row>
  </sheetData>
  <sheetProtection sheet="1" objects="1" scenarios="1" selectLockedCells="1"/>
  <mergeCells count="2">
    <mergeCell ref="E5:G5"/>
    <mergeCell ref="D4:F4"/>
  </mergeCells>
  <conditionalFormatting sqref="G25">
    <cfRule type="cellIs" dxfId="5560" priority="18" operator="equal">
      <formula>""</formula>
    </cfRule>
  </conditionalFormatting>
  <conditionalFormatting sqref="G25:G26">
    <cfRule type="cellIs" dxfId="5559" priority="23" operator="greaterThan">
      <formula>0.9</formula>
    </cfRule>
    <cfRule type="cellIs" dxfId="5558" priority="24" operator="lessThan">
      <formula>90</formula>
    </cfRule>
  </conditionalFormatting>
  <conditionalFormatting sqref="G26">
    <cfRule type="cellIs" dxfId="5557" priority="17" operator="equal">
      <formula>""</formula>
    </cfRule>
  </conditionalFormatting>
  <conditionalFormatting sqref="H30:H31">
    <cfRule type="cellIs" dxfId="5556" priority="7" operator="equal">
      <formula>""</formula>
    </cfRule>
    <cfRule type="cellIs" dxfId="5555" priority="8" operator="greaterThan">
      <formula>0.9</formula>
    </cfRule>
    <cfRule type="cellIs" dxfId="5554" priority="9" operator="lessThan">
      <formula>90</formula>
    </cfRule>
  </conditionalFormatting>
  <conditionalFormatting sqref="H33:H34">
    <cfRule type="cellIs" dxfId="5553" priority="1" operator="equal">
      <formula>""</formula>
    </cfRule>
    <cfRule type="cellIs" dxfId="5552" priority="2" operator="greaterThan">
      <formula>0.9</formula>
    </cfRule>
    <cfRule type="cellIs" dxfId="5551" priority="3" operator="lessThan">
      <formula>90</formula>
    </cfRule>
  </conditionalFormatting>
  <conditionalFormatting sqref="H37:H176">
    <cfRule type="cellIs" dxfId="5550" priority="21" operator="between">
      <formula>0</formula>
      <formula>1000</formula>
    </cfRule>
    <cfRule type="cellIs" dxfId="5549" priority="22" operator="lessThanOrEqual">
      <formula>-1</formula>
    </cfRule>
  </conditionalFormatting>
  <dataValidations count="4">
    <dataValidation type="list" allowBlank="1" showInputMessage="1" showErrorMessage="1" sqref="G17">
      <formula1>$R$10:$R$22</formula1>
    </dataValidation>
    <dataValidation type="list" allowBlank="1" showInputMessage="1" showErrorMessage="1" sqref="G12">
      <formula1>REGIONS</formula1>
    </dataValidation>
    <dataValidation type="list" allowBlank="1" showInputMessage="1" showErrorMessage="1" sqref="G13">
      <formula1>INDIRECT($G$12)</formula1>
    </dataValidation>
    <dataValidation type="list" allowBlank="1" showInputMessage="1" showErrorMessage="1" sqref="G11">
      <formula1>Annee2</formula1>
    </dataValidation>
  </dataValidations>
  <pageMargins left="0.2303125" right="0.34" top="0.44" bottom="0.3" header="0.31496062992125984" footer="0.19"/>
  <pageSetup paperSize="9" scale="69" orientation="portrait" r:id="rId1"/>
  <headerFooter>
    <oddFooter>&amp;R&amp;P</oddFooter>
  </headerFooter>
  <drawing r:id="rId2"/>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Feuil3">
    <tabColor theme="2" tint="-0.749992370372631"/>
  </sheetPr>
  <dimension ref="A1:S77"/>
  <sheetViews>
    <sheetView showGridLines="0" view="pageBreakPreview" zoomScale="90" zoomScaleNormal="98" zoomScaleSheetLayoutView="90" zoomScalePageLayoutView="60" workbookViewId="0">
      <selection activeCell="F28" sqref="F28"/>
    </sheetView>
  </sheetViews>
  <sheetFormatPr baseColWidth="10" defaultColWidth="7.33203125" defaultRowHeight="13.8" x14ac:dyDescent="0.3"/>
  <cols>
    <col min="1" max="1" width="1.88671875" style="330" customWidth="1"/>
    <col min="2" max="2" width="75.33203125" style="3" customWidth="1"/>
    <col min="3" max="3" width="16.5546875" style="93" customWidth="1"/>
    <col min="4" max="4" width="16.109375" style="3" customWidth="1"/>
    <col min="5" max="5" width="1.5546875" style="3" customWidth="1"/>
    <col min="6" max="6" width="16.109375" style="3" customWidth="1"/>
    <col min="7" max="7" width="1.109375" style="3" customWidth="1"/>
    <col min="8" max="8" width="1" style="3" hidden="1" customWidth="1"/>
    <col min="9" max="9" width="1.109375" style="3" hidden="1" customWidth="1"/>
    <col min="10" max="10" width="14.6640625" style="3" customWidth="1"/>
    <col min="11" max="11" width="1.44140625" style="3" customWidth="1"/>
    <col min="12" max="12" width="15.88671875" style="3" customWidth="1"/>
    <col min="13" max="13" width="1.6640625" style="3" customWidth="1"/>
    <col min="14" max="14" width="15.88671875" style="3" customWidth="1"/>
    <col min="15" max="15" width="2" style="3" customWidth="1"/>
    <col min="16" max="16" width="22" style="3" customWidth="1"/>
    <col min="17" max="18" width="4.6640625" style="3" hidden="1" customWidth="1"/>
    <col min="19" max="16384" width="7.33203125" style="3"/>
  </cols>
  <sheetData>
    <row r="1" spans="1:18" s="376" customFormat="1" ht="27" customHeight="1" x14ac:dyDescent="0.3">
      <c r="A1" s="372"/>
      <c r="B1" s="461" t="s">
        <v>452</v>
      </c>
      <c r="C1" s="373"/>
      <c r="D1" s="374"/>
      <c r="E1" s="374"/>
      <c r="F1" s="375"/>
      <c r="G1" s="371" t="s">
        <v>361</v>
      </c>
      <c r="H1" s="375"/>
      <c r="I1" s="375"/>
      <c r="J1" s="478" t="s">
        <v>362</v>
      </c>
      <c r="K1" s="478"/>
      <c r="L1" s="478"/>
      <c r="M1" s="478"/>
      <c r="N1" s="478"/>
      <c r="O1" s="478"/>
      <c r="P1" s="478"/>
    </row>
    <row r="2" spans="1:18" s="365" customFormat="1" ht="18.75" customHeight="1" x14ac:dyDescent="0.4">
      <c r="A2" s="364"/>
      <c r="B2" s="461" t="s">
        <v>453</v>
      </c>
      <c r="C2" s="368"/>
      <c r="D2" s="369"/>
      <c r="E2" s="377" t="s">
        <v>359</v>
      </c>
      <c r="G2" s="370"/>
      <c r="H2" s="370"/>
      <c r="I2" s="370"/>
      <c r="J2" s="479" t="s">
        <v>360</v>
      </c>
      <c r="K2" s="479"/>
      <c r="L2" s="479"/>
      <c r="M2" s="479"/>
      <c r="N2" s="479"/>
      <c r="O2" s="479"/>
      <c r="P2" s="479"/>
      <c r="Q2" s="377"/>
      <c r="R2" s="377"/>
    </row>
    <row r="3" spans="1:18" s="365" customFormat="1" ht="21" x14ac:dyDescent="0.4">
      <c r="A3" s="364"/>
      <c r="B3" s="461" t="s">
        <v>454</v>
      </c>
      <c r="C3" s="369"/>
      <c r="D3" s="369"/>
      <c r="E3" s="369"/>
      <c r="F3" s="370"/>
      <c r="G3" s="370"/>
      <c r="H3" s="370"/>
      <c r="I3" s="370"/>
      <c r="J3" s="370"/>
      <c r="K3" s="370"/>
      <c r="L3" s="370"/>
      <c r="M3" s="370"/>
      <c r="N3" s="370"/>
      <c r="O3" s="377"/>
      <c r="P3" s="377"/>
    </row>
    <row r="4" spans="1:18" s="365" customFormat="1" ht="30" x14ac:dyDescent="0.4">
      <c r="A4" s="364"/>
      <c r="B4" s="462" t="s">
        <v>455</v>
      </c>
      <c r="C4" s="378"/>
      <c r="D4" s="378"/>
      <c r="E4" s="378"/>
      <c r="F4" s="379"/>
      <c r="G4" s="379"/>
      <c r="H4" s="379"/>
      <c r="I4" s="379"/>
      <c r="J4" s="379"/>
      <c r="K4" s="379"/>
      <c r="L4" s="379"/>
      <c r="M4" s="379"/>
      <c r="N4" s="379"/>
      <c r="O4" s="158"/>
      <c r="P4" s="158"/>
    </row>
    <row r="5" spans="1:18" ht="15" x14ac:dyDescent="0.3">
      <c r="B5" s="463" t="s">
        <v>232</v>
      </c>
      <c r="C5" s="9"/>
      <c r="D5" s="9"/>
      <c r="E5" s="9"/>
      <c r="F5" s="9"/>
      <c r="G5" s="9"/>
      <c r="H5" s="9"/>
      <c r="I5" s="9"/>
      <c r="J5" s="9"/>
      <c r="K5" s="9"/>
      <c r="L5" s="9"/>
      <c r="M5" s="9"/>
      <c r="N5" s="9"/>
      <c r="O5" s="9"/>
      <c r="P5" s="9"/>
    </row>
    <row r="6" spans="1:18" x14ac:dyDescent="0.3">
      <c r="C6" s="3"/>
    </row>
    <row r="7" spans="1:18" ht="36" customHeight="1" x14ac:dyDescent="0.3">
      <c r="C7" s="3"/>
    </row>
    <row r="8" spans="1:18" x14ac:dyDescent="0.3">
      <c r="C8" s="3"/>
    </row>
    <row r="9" spans="1:18" ht="14.4" thickBot="1" x14ac:dyDescent="0.35">
      <c r="C9" s="3"/>
    </row>
    <row r="10" spans="1:18" s="170" customFormat="1" ht="37.5" customHeight="1" thickBot="1" x14ac:dyDescent="0.6">
      <c r="A10" s="366"/>
      <c r="B10" s="480" t="s">
        <v>267</v>
      </c>
      <c r="C10" s="481"/>
      <c r="D10" s="481"/>
      <c r="E10" s="481"/>
      <c r="F10" s="481"/>
      <c r="G10" s="481"/>
      <c r="H10" s="481"/>
      <c r="I10" s="481"/>
      <c r="J10" s="481"/>
      <c r="K10" s="481"/>
      <c r="L10" s="481"/>
      <c r="M10" s="481"/>
      <c r="N10" s="481"/>
      <c r="O10" s="481"/>
      <c r="P10" s="482"/>
      <c r="Q10" s="367"/>
    </row>
    <row r="11" spans="1:18" ht="11.25" customHeight="1" x14ac:dyDescent="0.3">
      <c r="B11" s="11"/>
      <c r="C11" s="11"/>
      <c r="D11" s="11"/>
      <c r="E11" s="11"/>
      <c r="F11" s="11"/>
      <c r="G11" s="11"/>
      <c r="H11" s="11"/>
      <c r="I11" s="11"/>
      <c r="J11" s="11"/>
      <c r="K11" s="11"/>
      <c r="L11" s="11"/>
      <c r="M11" s="11"/>
      <c r="N11" s="11"/>
      <c r="O11" s="11"/>
      <c r="P11" s="11"/>
    </row>
    <row r="12" spans="1:18" s="357" customFormat="1" ht="25.5" customHeight="1" x14ac:dyDescent="0.3">
      <c r="A12" s="356"/>
      <c r="C12" s="358" t="s">
        <v>248</v>
      </c>
      <c r="D12" s="471">
        <f>IF('Info District'!G11="","",'Info District'!G11)</f>
        <v>2025</v>
      </c>
      <c r="E12" s="472"/>
      <c r="F12" s="472"/>
      <c r="G12" s="472"/>
      <c r="H12" s="472"/>
      <c r="I12" s="472"/>
      <c r="J12" s="472"/>
      <c r="K12" s="359"/>
      <c r="L12" s="359"/>
      <c r="M12" s="359"/>
    </row>
    <row r="13" spans="1:18" s="42" customFormat="1" ht="3.75" customHeight="1" x14ac:dyDescent="0.25">
      <c r="A13" s="331"/>
      <c r="B13" s="41"/>
      <c r="C13" s="41"/>
      <c r="D13" s="41"/>
      <c r="E13" s="41"/>
      <c r="F13" s="13"/>
      <c r="H13" s="13"/>
    </row>
    <row r="14" spans="1:18" s="354" customFormat="1" ht="25.5" customHeight="1" x14ac:dyDescent="0.3">
      <c r="A14" s="353"/>
      <c r="B14" s="486" t="s">
        <v>7</v>
      </c>
      <c r="C14" s="486"/>
      <c r="D14" s="473" t="str">
        <f>IF('Info District'!G12="","",'Info District'!G12)</f>
        <v>PLATEAUX</v>
      </c>
      <c r="E14" s="473"/>
      <c r="F14" s="473"/>
      <c r="G14" s="473"/>
      <c r="H14" s="473"/>
      <c r="I14" s="473"/>
      <c r="J14" s="473"/>
      <c r="K14" s="359"/>
      <c r="L14" s="359" t="s">
        <v>364</v>
      </c>
      <c r="M14" s="360"/>
      <c r="N14" s="473" t="str">
        <f>IF('Info District'!G13="","",'Info District'!G13)</f>
        <v>Agou</v>
      </c>
      <c r="O14" s="473"/>
      <c r="P14" s="473"/>
      <c r="R14" s="361"/>
    </row>
    <row r="15" spans="1:18" s="42" customFormat="1" ht="3.75" customHeight="1" x14ac:dyDescent="0.25">
      <c r="A15" s="331"/>
      <c r="C15" s="92"/>
      <c r="F15" s="15"/>
      <c r="G15" s="15"/>
      <c r="H15" s="15"/>
      <c r="I15" s="15"/>
    </row>
    <row r="16" spans="1:18" s="235" customFormat="1" ht="31.2" customHeight="1" x14ac:dyDescent="0.3">
      <c r="A16" s="362"/>
      <c r="B16" s="486" t="s">
        <v>9</v>
      </c>
      <c r="C16" s="486"/>
      <c r="D16" s="474" t="str">
        <f>IF('Info District'!G17="","",'Info District'!G17)</f>
        <v>Avril à Juin 2025</v>
      </c>
      <c r="E16" s="475"/>
      <c r="F16" s="475"/>
      <c r="G16" s="475"/>
      <c r="H16" s="475"/>
      <c r="I16" s="475"/>
      <c r="J16" s="475"/>
    </row>
    <row r="17" spans="1:19" s="9" customFormat="1" ht="3" customHeight="1" x14ac:dyDescent="0.25">
      <c r="A17" s="332"/>
      <c r="D17" s="466"/>
      <c r="E17" s="466"/>
      <c r="F17" s="466"/>
      <c r="G17" s="466"/>
      <c r="H17" s="466"/>
      <c r="I17" s="466"/>
      <c r="J17" s="466"/>
      <c r="K17" s="43"/>
      <c r="L17" s="43"/>
      <c r="M17" s="43"/>
      <c r="N17" s="45"/>
      <c r="O17" s="45"/>
      <c r="P17" s="45"/>
    </row>
    <row r="18" spans="1:19" s="354" customFormat="1" ht="37.5" customHeight="1" x14ac:dyDescent="0.3">
      <c r="A18" s="353"/>
      <c r="B18" s="486" t="s">
        <v>11</v>
      </c>
      <c r="C18" s="486"/>
      <c r="D18" s="473" t="str">
        <f>'Info District'!G18</f>
        <v>Juillet à Septembre 2025</v>
      </c>
      <c r="E18" s="476"/>
      <c r="F18" s="476"/>
      <c r="G18" s="476"/>
      <c r="H18" s="476"/>
      <c r="I18" s="476"/>
      <c r="J18" s="476"/>
      <c r="K18" s="355"/>
      <c r="L18" s="355"/>
      <c r="M18" s="355"/>
      <c r="P18" s="467" t="str">
        <f>'Info District'!H18</f>
        <v>T3</v>
      </c>
    </row>
    <row r="19" spans="1:19" s="9" customFormat="1" ht="9" customHeight="1" x14ac:dyDescent="0.25">
      <c r="A19" s="332"/>
      <c r="F19" s="43"/>
      <c r="G19" s="43"/>
      <c r="H19" s="43"/>
      <c r="I19" s="44"/>
      <c r="J19" s="43"/>
      <c r="K19" s="43"/>
      <c r="L19" s="465"/>
      <c r="M19" s="43"/>
      <c r="N19" s="45"/>
      <c r="O19" s="45"/>
      <c r="P19" s="45"/>
    </row>
    <row r="20" spans="1:19" s="9" customFormat="1" ht="13.5" customHeight="1" x14ac:dyDescent="0.35">
      <c r="A20" s="332"/>
      <c r="B20" s="333"/>
      <c r="C20" s="335"/>
      <c r="D20" s="485" t="s">
        <v>365</v>
      </c>
      <c r="E20" s="336"/>
      <c r="F20" s="470" t="s">
        <v>378</v>
      </c>
      <c r="G20" s="483"/>
      <c r="H20" s="483"/>
      <c r="I20" s="337"/>
      <c r="J20" s="470" t="s">
        <v>379</v>
      </c>
      <c r="K20" s="336"/>
      <c r="L20" s="470" t="s">
        <v>376</v>
      </c>
      <c r="M20" s="336"/>
      <c r="N20" s="470" t="s">
        <v>377</v>
      </c>
      <c r="O20" s="338"/>
      <c r="P20" s="484" t="s">
        <v>40</v>
      </c>
    </row>
    <row r="21" spans="1:19" ht="92.25" customHeight="1" x14ac:dyDescent="0.35">
      <c r="A21" s="488" t="s">
        <v>315</v>
      </c>
      <c r="B21" s="487" t="s">
        <v>13</v>
      </c>
      <c r="C21" s="487" t="s">
        <v>385</v>
      </c>
      <c r="D21" s="485"/>
      <c r="E21" s="336"/>
      <c r="F21" s="470"/>
      <c r="G21" s="483"/>
      <c r="H21" s="483"/>
      <c r="I21" s="339"/>
      <c r="J21" s="470"/>
      <c r="K21" s="336"/>
      <c r="L21" s="470"/>
      <c r="M21" s="336"/>
      <c r="N21" s="470"/>
      <c r="O21" s="340"/>
      <c r="P21" s="484"/>
    </row>
    <row r="22" spans="1:19" s="103" customFormat="1" ht="27.6" hidden="1" customHeight="1" x14ac:dyDescent="0.3">
      <c r="A22" s="488"/>
      <c r="B22" s="487"/>
      <c r="C22" s="487"/>
      <c r="D22" s="485"/>
      <c r="E22" s="336"/>
      <c r="F22" s="470"/>
      <c r="G22" s="483"/>
      <c r="H22" s="483"/>
      <c r="I22" s="341"/>
      <c r="J22" s="470"/>
      <c r="K22" s="336"/>
      <c r="L22" s="470"/>
      <c r="M22" s="336"/>
      <c r="N22" s="470"/>
      <c r="O22" s="342"/>
      <c r="P22" s="484"/>
    </row>
    <row r="23" spans="1:19" s="334" customFormat="1" ht="39.9" customHeight="1" x14ac:dyDescent="0.35">
      <c r="A23" s="343" t="s">
        <v>320</v>
      </c>
      <c r="B23" s="363" t="str">
        <f>CDT!B26</f>
        <v>Artéméther-Luméfantrine 6cp (AL)</v>
      </c>
      <c r="C23" s="344" t="str">
        <f>CDT!C26</f>
        <v>Boite/30 Pl</v>
      </c>
      <c r="D23" s="380">
        <f>IF(E23="","0",IF(E23&lt;0,"0",E23))</f>
        <v>0</v>
      </c>
      <c r="E23" s="407">
        <f>(CEILING((F23+J23-L23-N23),30)/30)</f>
        <v>0</v>
      </c>
      <c r="F23" s="345">
        <f>FS!O26+'FS (2)'!O26+'FS (3)'!O26+'FS (4)'!O26+'FS (5)'!O26+'FS (6)'!O26+'FS (7)'!O26+'FS (8)'!O26+'FS (9)'!O26+'FS (10)'!O26+'FS (11)'!O26+'FS (12)'!O26+'FS (13)'!O26+'FS (14)'!O26+'FS (15)'!O26+'FS (16)'!O26+'FS (17)'!O26+'FS (18)'!O26+'FS (19)'!O26+'FS (20)'!O26+'FS (21)'!O26+'FS (22)'!O26+'FS (23)'!O26+'FS (24)'!O26+'FS (25)'!O26+'FS (26)'!O26+'FS (27)'!O26+'FS (28)'!O26+'FS (29)'!O26+'FS (30)'!O26+'FS (31)'!O26+'FS (32)'!O26+'FS (33)'!O26+'FS (34)'!O26+'FS (35)'!O26+'FS (36)'!O26+'FS (37)'!O26+'FS (38)'!O26+'FS (39)'!O26+'FS (40)'!O26+'FS (41)'!O26+'FS (42)'!O26+'FS (43)'!O26+'FS (44)'!O26+'FS (45)'!O26+'FS (46)'!O26+'FS (47)'!O26+'FS (48)'!O26+'FS (49)'!O26+'FS (50)'!O26+'FS (51)'!O26+'FS (52)'!O26+'FS (53)'!O26+'FS (54)'!O26+'FS (55)'!O26+'FS (56)'!O26+'FS (57)'!O26+'FS (58)'!O26+'FS (59)'!O26+'FS (60)'!O26+'FS (61)'!O26+'FS (62)'!O26+'FS (63)'!O26+'FS (64)'!O26+'FS (65)'!O26+'FS (66)'!O26+'FS (67)'!O26+'FS (68)'!O26+'FS (69)'!O26+'FS (70)'!O26</f>
        <v>0</v>
      </c>
      <c r="G23" s="346"/>
      <c r="H23" s="347"/>
      <c r="I23" s="347"/>
      <c r="J23" s="345">
        <f>ASC!O28+'ASC (2)'!O28+'ASC (3)'!O28+'ASC (4)'!O28+'ASC (5)'!O28+'ASC (6)'!O28+'ASC (7)'!O28+'ASC (8)'!O28+'ASC (9)'!O28+'ASC (10)'!O28+'ASC (11)'!O28+'ASC (12)'!O28+'ASC (13)'!O28+'ASC (14)'!O28+'ASC (15)'!O28+'ASC (16)'!O28+'ASC (17)'!O28+'ASC (18)'!O28+'ASC (19)'!O28+'ASC (20)'!O28+'ASC (21)'!O28+'ASC (22)'!O28+'ASC (23)'!O28+'ASC (24)'!O28+'ASC (25)'!O28+'ASC (26)'!O28+'ASC (27)'!O28+'ASC (28)'!O28+'ASC (29)'!O28+'ASC (30)'!O28+'ASC (31)'!O28+'ASC (32)'!O28+'ASC (33)'!O28+'ASC (34)'!O28+'ASC (35)'!O28+'ASC (36)'!O28+'ASC (37)'!O28+'ASC (38)'!O28+'ASC (39)'!O28+'ASC (40)'!O28+'ASC (41)'!O28+'ASC (42)'!O28+'ASC (43)'!O28+'ASC (44)'!O28+'ASC (45)'!O28+'ASC (46)'!O28+'ASC (47)'!O28+'ASC (48)'!O28+'ASC (49)'!O28+'ASC (50)'!O28+'ASC (51)'!O28+'ASC (52)'!O28+'ASC (53)'!O28+'ASC (54)'!O28+'ASC (55)'!O28+'ASC (56)'!O28+'ASC (57)'!O28+'ASC (58)'!O28+'ASC (59)'!O28+'ASC (60)'!O28+'ASC (61)'!O28+'ASC (62)'!O28+'ASC (63)'!O28+'ASC (64)'!O28+'ASC (65)'!O28+'ASC (66)'!O28+'ASC (67)'!O28+'ASC (68)'!O28+'ASC (69)'!O28+'ASC (70)'!O28</f>
        <v>0</v>
      </c>
      <c r="K23" s="381"/>
      <c r="L23" s="384"/>
      <c r="M23" s="381"/>
      <c r="N23" s="384"/>
      <c r="P23" s="406"/>
      <c r="R23" s="334">
        <v>30</v>
      </c>
    </row>
    <row r="24" spans="1:19" s="334" customFormat="1" ht="39.9" customHeight="1" x14ac:dyDescent="0.35">
      <c r="A24" s="343" t="s">
        <v>317</v>
      </c>
      <c r="B24" s="363" t="str">
        <f>CDT!B27</f>
        <v>Artéméther-Luméfantrine 12cp (AL)</v>
      </c>
      <c r="C24" s="344" t="str">
        <f>CDT!C27</f>
        <v>Boite/30 Pl</v>
      </c>
      <c r="D24" s="380">
        <f t="shared" ref="D24:D46" si="0">IF(E24="","0",IF(E24&lt;0,"0",E24))</f>
        <v>0</v>
      </c>
      <c r="E24" s="407">
        <f t="shared" ref="E24:E26" si="1">(CEILING((F24+J24-L24-N24),30)/30)</f>
        <v>0</v>
      </c>
      <c r="F24" s="345">
        <f>FS!O27+'FS (2)'!O27+'FS (3)'!O27+'FS (4)'!O27+'FS (5)'!O27+'FS (6)'!O27+'FS (7)'!O27+'FS (8)'!O27+'FS (9)'!O27+'FS (10)'!O27+'FS (11)'!O27+'FS (12)'!O27+'FS (13)'!O27+'FS (14)'!O27+'FS (15)'!O27+'FS (16)'!O27+'FS (17)'!O27+'FS (18)'!O27+'FS (19)'!O27+'FS (20)'!O27+'FS (21)'!O27+'FS (22)'!O27+'FS (23)'!O27+'FS (24)'!O27+'FS (25)'!O27+'FS (26)'!O27+'FS (27)'!O27+'FS (28)'!O27+'FS (29)'!O27+'FS (30)'!O27+'FS (31)'!O27+'FS (32)'!O27+'FS (33)'!O27+'FS (34)'!O27+'FS (35)'!O27+'FS (36)'!O27+'FS (37)'!O27+'FS (38)'!O27+'FS (39)'!O27+'FS (40)'!O27+'FS (41)'!O27+'FS (42)'!O27+'FS (43)'!O27+'FS (44)'!O27+'FS (45)'!O27+'FS (46)'!O27+'FS (47)'!O27+'FS (48)'!O27+'FS (49)'!O27+'FS (50)'!O27+'FS (51)'!O27+'FS (52)'!O27+'FS (53)'!O27+'FS (54)'!O27+'FS (55)'!O27+'FS (56)'!O27+'FS (57)'!O27+'FS (58)'!O27+'FS (59)'!O27+'FS (60)'!O27+'FS (61)'!O27+'FS (62)'!O27+'FS (63)'!O27+'FS (64)'!O27+'FS (65)'!O27+'FS (66)'!O27+'FS (67)'!O27+'FS (68)'!O27+'FS (69)'!O27+'FS (70)'!O27</f>
        <v>0</v>
      </c>
      <c r="G24" s="346"/>
      <c r="H24" s="347"/>
      <c r="I24" s="347"/>
      <c r="J24" s="345">
        <f>ASC!O29+'ASC (2)'!O29+'ASC (3)'!O29+'ASC (4)'!O29+'ASC (5)'!O29+'ASC (6)'!O29+'ASC (7)'!O29+'ASC (8)'!O29+'ASC (9)'!O29+'ASC (10)'!O29+'ASC (11)'!O29+'ASC (12)'!O29+'ASC (13)'!O29+'ASC (14)'!O29+'ASC (15)'!O29+'ASC (16)'!O29+'ASC (17)'!O29+'ASC (18)'!O29+'ASC (19)'!O29+'ASC (20)'!O29+'ASC (21)'!O29+'ASC (22)'!O29+'ASC (23)'!O29+'ASC (24)'!O29+'ASC (25)'!O29+'ASC (26)'!O29+'ASC (27)'!O29+'ASC (28)'!O29+'ASC (29)'!O29+'ASC (30)'!O29+'ASC (31)'!O29+'ASC (32)'!O29+'ASC (33)'!O29+'ASC (34)'!O29+'ASC (35)'!O29+'ASC (36)'!O29+'ASC (37)'!O29+'ASC (38)'!O29+'ASC (39)'!O29+'ASC (40)'!O29+'ASC (41)'!O29+'ASC (42)'!O29+'ASC (43)'!O29+'ASC (44)'!O29+'ASC (45)'!O29+'ASC (46)'!O29+'ASC (47)'!O29+'ASC (48)'!O29+'ASC (49)'!O29+'ASC (50)'!O29+'ASC (51)'!O29+'ASC (52)'!O29+'ASC (53)'!O29+'ASC (54)'!O29+'ASC (55)'!O29+'ASC (56)'!O29+'ASC (57)'!O29+'ASC (58)'!O29+'ASC (59)'!O29+'ASC (60)'!O29+'ASC (61)'!O29+'ASC (62)'!O29+'ASC (63)'!O29+'ASC (64)'!O29+'ASC (65)'!O29+'ASC (66)'!O29+'ASC (67)'!O29+'ASC (68)'!O29+'ASC (69)'!O29+'ASC (70)'!O29</f>
        <v>0</v>
      </c>
      <c r="K24" s="381"/>
      <c r="L24" s="384"/>
      <c r="M24" s="381"/>
      <c r="N24" s="384"/>
      <c r="P24" s="406"/>
      <c r="R24" s="334">
        <v>30</v>
      </c>
    </row>
    <row r="25" spans="1:19" s="334" customFormat="1" ht="39.9" customHeight="1" x14ac:dyDescent="0.35">
      <c r="A25" s="343" t="s">
        <v>318</v>
      </c>
      <c r="B25" s="363" t="str">
        <f>CDT!B28</f>
        <v>Artéméther-Luméfantrine 18cp (AL)</v>
      </c>
      <c r="C25" s="344" t="str">
        <f>CDT!C28</f>
        <v>Boite/30 Pl</v>
      </c>
      <c r="D25" s="380">
        <f t="shared" si="0"/>
        <v>0</v>
      </c>
      <c r="E25" s="407">
        <f t="shared" si="1"/>
        <v>0</v>
      </c>
      <c r="F25" s="345">
        <f>FS!O28+'FS (2)'!O28+'FS (3)'!O28+'FS (4)'!O28+'FS (5)'!O28+'FS (6)'!O28+'FS (7)'!O28+'FS (8)'!O28+'FS (9)'!O28+'FS (10)'!O28+'FS (11)'!O28+'FS (12)'!O28+'FS (13)'!O28+'FS (14)'!O28+'FS (15)'!O28+'FS (16)'!O28+'FS (17)'!O28+'FS (18)'!O28+'FS (19)'!O28+'FS (20)'!O28+'FS (21)'!O28+'FS (22)'!O28+'FS (23)'!O28+'FS (24)'!O28+'FS (25)'!O28+'FS (26)'!O28+'FS (27)'!O28+'FS (28)'!O28+'FS (29)'!O28+'FS (30)'!O28+'FS (31)'!O28+'FS (32)'!O28+'FS (33)'!O28+'FS (34)'!O28+'FS (35)'!O28+'FS (36)'!O28+'FS (37)'!O28+'FS (38)'!O28+'FS (39)'!O28+'FS (40)'!O28+'FS (41)'!O28+'FS (42)'!O28+'FS (43)'!O28+'FS (44)'!O28+'FS (45)'!O28+'FS (46)'!O28+'FS (47)'!O28+'FS (48)'!O28+'FS (49)'!O28+'FS (50)'!O28+'FS (51)'!O28+'FS (52)'!O28+'FS (53)'!O28+'FS (54)'!O28+'FS (55)'!O28+'FS (56)'!O28+'FS (57)'!O28+'FS (58)'!O28+'FS (59)'!O28+'FS (60)'!O28+'FS (61)'!O28+'FS (62)'!O28+'FS (63)'!O28+'FS (64)'!O28+'FS (65)'!O28+'FS (66)'!O28+'FS (67)'!O28+'FS (68)'!O28+'FS (69)'!O28+'FS (70)'!O28</f>
        <v>0</v>
      </c>
      <c r="G25" s="346"/>
      <c r="H25" s="347"/>
      <c r="I25" s="347"/>
      <c r="J25" s="345">
        <f>ASC!O30+'ASC (2)'!O30+'ASC (3)'!O30+'ASC (4)'!O30+'ASC (5)'!O30+'ASC (6)'!O30+'ASC (7)'!O30+'ASC (8)'!O30+'ASC (9)'!O30+'ASC (10)'!O30+'ASC (11)'!O30+'ASC (12)'!O30+'ASC (13)'!O30+'ASC (14)'!O30+'ASC (15)'!O30+'ASC (16)'!O30+'ASC (17)'!O30+'ASC (18)'!O30+'ASC (19)'!O30+'ASC (20)'!O30+'ASC (21)'!O30+'ASC (22)'!O30+'ASC (23)'!O30+'ASC (24)'!O30+'ASC (25)'!O30+'ASC (26)'!O30+'ASC (27)'!O30+'ASC (28)'!O30+'ASC (29)'!O30+'ASC (30)'!O30+'ASC (31)'!O30+'ASC (32)'!O30+'ASC (33)'!O30+'ASC (34)'!O30+'ASC (35)'!O30+'ASC (36)'!O30+'ASC (37)'!O30+'ASC (38)'!O30+'ASC (39)'!O30+'ASC (40)'!O30+'ASC (41)'!O30+'ASC (42)'!O30+'ASC (43)'!O30+'ASC (44)'!O30+'ASC (45)'!O30+'ASC (46)'!O30+'ASC (47)'!O30+'ASC (48)'!O30+'ASC (49)'!O30+'ASC (50)'!O30+'ASC (51)'!O30+'ASC (52)'!O30+'ASC (53)'!O30+'ASC (54)'!O30+'ASC (55)'!O30+'ASC (56)'!O30+'ASC (57)'!O30+'ASC (58)'!O30+'ASC (59)'!O30+'ASC (60)'!O30+'ASC (61)'!O30+'ASC (62)'!O30+'ASC (63)'!O30+'ASC (64)'!O30+'ASC (65)'!O30+'ASC (66)'!O30+'ASC (67)'!O30+'ASC (68)'!O30+'ASC (69)'!O30+'ASC (70)'!O30</f>
        <v>0</v>
      </c>
      <c r="K25" s="381"/>
      <c r="L25" s="384"/>
      <c r="M25" s="381"/>
      <c r="N25" s="384"/>
      <c r="P25" s="406"/>
      <c r="R25" s="334">
        <v>30</v>
      </c>
    </row>
    <row r="26" spans="1:19" s="334" customFormat="1" ht="39.9" customHeight="1" x14ac:dyDescent="0.35">
      <c r="A26" s="343" t="s">
        <v>319</v>
      </c>
      <c r="B26" s="363" t="str">
        <f>CDT!B29</f>
        <v>Artéméther-Luméfantrine 24cp (AL)</v>
      </c>
      <c r="C26" s="344" t="str">
        <f>CDT!C29</f>
        <v>Boite/30 Pl</v>
      </c>
      <c r="D26" s="380">
        <f>IF(E26="","0",IF(E26&lt;0,"0",E26))</f>
        <v>0</v>
      </c>
      <c r="E26" s="407">
        <f t="shared" si="1"/>
        <v>0</v>
      </c>
      <c r="F26" s="345">
        <f>FS!O29+'FS (2)'!O29+'FS (3)'!O29+'FS (4)'!O29+'FS (5)'!O29+'FS (6)'!O29+'FS (7)'!O29+'FS (8)'!O29+'FS (9)'!O29+'FS (10)'!O29+'FS (11)'!O29+'FS (12)'!O29+'FS (13)'!O29+'FS (14)'!O29+'FS (15)'!O29+'FS (16)'!O29+'FS (17)'!O29+'FS (18)'!O29+'FS (19)'!O29+'FS (20)'!O29+'FS (21)'!O29+'FS (22)'!O29+'FS (23)'!O29+'FS (24)'!O29+'FS (25)'!O29+'FS (26)'!O29+'FS (27)'!O29+'FS (28)'!O29+'FS (29)'!O29+'FS (30)'!O29+'FS (31)'!O29+'FS (32)'!O29+'FS (33)'!O29+'FS (34)'!O29+'FS (35)'!O29+'FS (36)'!O29+'FS (37)'!O29+'FS (38)'!O29+'FS (39)'!O29+'FS (40)'!O29+'FS (41)'!O29+'FS (42)'!O29+'FS (43)'!O29+'FS (44)'!O29+'FS (45)'!O29+'FS (46)'!O29+'FS (47)'!O29+'FS (48)'!O29+'FS (49)'!O29+'FS (50)'!O29+'FS (51)'!O29+'FS (52)'!O29+'FS (53)'!O29+'FS (54)'!O29+'FS (55)'!O29+'FS (56)'!O29+'FS (57)'!O29+'FS (58)'!O29+'FS (59)'!O29+'FS (60)'!O29+'FS (61)'!O29+'FS (62)'!O29+'FS (63)'!O29+'FS (64)'!O29+'FS (65)'!O29+'FS (66)'!O29+'FS (67)'!O29+'FS (68)'!O29+'FS (69)'!O29+'FS (70)'!O29</f>
        <v>0</v>
      </c>
      <c r="G26" s="346"/>
      <c r="H26" s="347"/>
      <c r="I26" s="347"/>
      <c r="J26" s="345">
        <f>ASC!O31+'ASC (2)'!O31+'ASC (3)'!O31+'ASC (4)'!O31+'ASC (5)'!O31+'ASC (6)'!O31+'ASC (7)'!O31+'ASC (8)'!O31+'ASC (9)'!O31+'ASC (10)'!O31+'ASC (11)'!O31+'ASC (12)'!O31+'ASC (13)'!O31+'ASC (14)'!O31+'ASC (15)'!O31+'ASC (16)'!O31+'ASC (17)'!O31+'ASC (18)'!O31+'ASC (19)'!O31+'ASC (20)'!O31+'ASC (21)'!O31+'ASC (22)'!O31+'ASC (23)'!O31+'ASC (24)'!O31+'ASC (25)'!O31+'ASC (26)'!O31+'ASC (27)'!O31+'ASC (28)'!O31+'ASC (29)'!O31+'ASC (30)'!O31+'ASC (31)'!O31+'ASC (32)'!O31+'ASC (33)'!O31+'ASC (34)'!O31+'ASC (35)'!O31+'ASC (36)'!O31+'ASC (37)'!O31+'ASC (38)'!O31+'ASC (39)'!O31+'ASC (40)'!O31+'ASC (41)'!O31+'ASC (42)'!O31+'ASC (43)'!O31+'ASC (44)'!O31+'ASC (45)'!O31+'ASC (46)'!O31+'ASC (47)'!O31+'ASC (48)'!O31+'ASC (49)'!O31+'ASC (50)'!O31+'ASC (51)'!O31+'ASC (52)'!O31+'ASC (53)'!O31+'ASC (54)'!O31+'ASC (55)'!O31+'ASC (56)'!O31+'ASC (57)'!O31+'ASC (58)'!O31+'ASC (59)'!O31+'ASC (60)'!O31+'ASC (61)'!O31+'ASC (62)'!O31+'ASC (63)'!O31+'ASC (64)'!O31+'ASC (65)'!O31+'ASC (66)'!O31+'ASC (67)'!O31+'ASC (68)'!O31+'ASC (69)'!O31+'ASC (70)'!O31</f>
        <v>0</v>
      </c>
      <c r="K26" s="381"/>
      <c r="L26" s="384"/>
      <c r="M26" s="381"/>
      <c r="N26" s="384"/>
      <c r="P26" s="406"/>
      <c r="R26" s="334">
        <v>30</v>
      </c>
    </row>
    <row r="27" spans="1:19" s="334" customFormat="1" ht="39.9" customHeight="1" x14ac:dyDescent="0.35">
      <c r="A27" s="343" t="s">
        <v>327</v>
      </c>
      <c r="B27" s="363" t="str">
        <f>CDT!B30</f>
        <v>Artéméther injectable 40 mg</v>
      </c>
      <c r="C27" s="344" t="str">
        <f>CDT!C30</f>
        <v>Boite/1 Amp</v>
      </c>
      <c r="D27" s="380">
        <f t="shared" si="0"/>
        <v>0</v>
      </c>
      <c r="E27" s="407">
        <f>(CEILING((F27+J27-L27-N27),1)/1)</f>
        <v>0</v>
      </c>
      <c r="F27" s="345">
        <f>FS!O30+'FS (2)'!O30+'FS (3)'!O30+'FS (4)'!O30+'FS (5)'!O30+'FS (6)'!O30+'FS (7)'!O30+'FS (8)'!O30+'FS (9)'!O30+'FS (10)'!O30+'FS (11)'!O30+'FS (12)'!O30+'FS (13)'!O30+'FS (14)'!O30+'FS (15)'!O30+'FS (16)'!O30+'FS (17)'!O30+'FS (18)'!O30+'FS (19)'!O30+'FS (20)'!O30+'FS (21)'!O30+'FS (22)'!O30+'FS (23)'!O30+'FS (24)'!O30+'FS (25)'!O30+'FS (26)'!O30+'FS (27)'!O30+'FS (28)'!O30+'FS (29)'!O30+'FS (30)'!O30+'FS (31)'!O30+'FS (32)'!O30+'FS (33)'!O30+'FS (34)'!O30+'FS (35)'!O30+'FS (36)'!O30+'FS (37)'!O30+'FS (38)'!O30+'FS (39)'!O30+'FS (40)'!O30+'FS (41)'!O30+'FS (42)'!O30+'FS (43)'!O30+'FS (44)'!O30+'FS (45)'!O30+'FS (46)'!O30+'FS (47)'!O30+'FS (48)'!O30+'FS (49)'!O30+'FS (50)'!O30+'FS (51)'!O30+'FS (52)'!O30+'FS (53)'!O30+'FS (54)'!O30+'FS (55)'!O30+'FS (56)'!O30+'FS (57)'!O30+'FS (58)'!O30+'FS (59)'!O30+'FS (60)'!O30+'FS (61)'!O30+'FS (62)'!O30+'FS (63)'!O30+'FS (64)'!O30+'FS (65)'!O30+'FS (66)'!O30+'FS (67)'!O30+'FS (68)'!O30+'FS (69)'!O30+'FS (70)'!O30</f>
        <v>0</v>
      </c>
      <c r="G27" s="346"/>
      <c r="H27" s="347"/>
      <c r="I27" s="347"/>
      <c r="J27" s="345">
        <f>ASC!O32+'ASC (2)'!O32+'ASC (3)'!O32+'ASC (4)'!O32+'ASC (5)'!O32+'ASC (6)'!O32+'ASC (7)'!O32+'ASC (8)'!O32+'ASC (9)'!O32+'ASC (10)'!O32+'ASC (11)'!O32+'ASC (12)'!O32+'ASC (13)'!O32+'ASC (14)'!O32+'ASC (15)'!O32+'ASC (16)'!O32+'ASC (17)'!O32+'ASC (18)'!O32+'ASC (19)'!O32+'ASC (20)'!O32+'ASC (21)'!O32+'ASC (22)'!O32+'ASC (23)'!O32+'ASC (24)'!O32+'ASC (25)'!O32+'ASC (26)'!O32+'ASC (27)'!O32+'ASC (28)'!O32+'ASC (29)'!O32+'ASC (30)'!O32+'ASC (31)'!O32+'ASC (32)'!O32+'ASC (33)'!O32+'ASC (34)'!O32+'ASC (35)'!O32+'ASC (36)'!O32+'ASC (37)'!O32+'ASC (38)'!O32+'ASC (39)'!O32+'ASC (40)'!O32+'ASC (41)'!O32+'ASC (42)'!O32+'ASC (43)'!O32+'ASC (44)'!O32+'ASC (45)'!O32+'ASC (46)'!O32+'ASC (47)'!O32+'ASC (48)'!O32+'ASC (49)'!O32+'ASC (50)'!O32+'ASC (51)'!O32+'ASC (52)'!O32+'ASC (53)'!O32+'ASC (54)'!O32+'ASC (55)'!O32+'ASC (56)'!O32+'ASC (57)'!O32+'ASC (58)'!O32+'ASC (59)'!O32+'ASC (60)'!O32+'ASC (61)'!O32+'ASC (62)'!O32+'ASC (63)'!O32+'ASC (64)'!O32+'ASC (65)'!O32+'ASC (66)'!O32+'ASC (67)'!O32+'ASC (68)'!O32+'ASC (69)'!O32+'ASC (70)'!O32</f>
        <v>0</v>
      </c>
      <c r="K27" s="381"/>
      <c r="L27" s="384"/>
      <c r="M27" s="381"/>
      <c r="N27" s="384"/>
      <c r="P27" s="406"/>
      <c r="R27" s="334">
        <v>10</v>
      </c>
    </row>
    <row r="28" spans="1:19" s="334" customFormat="1" ht="39.9" customHeight="1" x14ac:dyDescent="0.35">
      <c r="A28" s="343" t="s">
        <v>328</v>
      </c>
      <c r="B28" s="363" t="str">
        <f>CDT!B31</f>
        <v>Artéméther injectable 80 mg</v>
      </c>
      <c r="C28" s="344" t="str">
        <f>CDT!C31</f>
        <v>Boite/1 Amp</v>
      </c>
      <c r="D28" s="380">
        <f t="shared" si="0"/>
        <v>0</v>
      </c>
      <c r="E28" s="407">
        <f>(CEILING((F28+J28-L28-N28),1)/1)</f>
        <v>0</v>
      </c>
      <c r="F28" s="345">
        <f>FS!O31+'FS (2)'!O31+'FS (3)'!O31+'FS (4)'!O31+'FS (5)'!O31+'FS (6)'!O31+'FS (7)'!O31+'FS (8)'!O31+'FS (9)'!O31+'FS (10)'!O31+'FS (11)'!O31+'FS (12)'!O31+'FS (13)'!O31+'FS (14)'!O31+'FS (15)'!O31+'FS (16)'!O31+'FS (17)'!O31+'FS (18)'!O31+'FS (19)'!O31+'FS (20)'!O31+'FS (21)'!O31+'FS (22)'!O31+'FS (23)'!O31+'FS (24)'!O31+'FS (25)'!O31+'FS (26)'!O31+'FS (27)'!O31+'FS (28)'!O31+'FS (29)'!O31+'FS (30)'!O31+'FS (31)'!O31+'FS (32)'!O31+'FS (33)'!O31+'FS (34)'!O31+'FS (35)'!O31+'FS (36)'!O31+'FS (37)'!O31+'FS (38)'!O31+'FS (39)'!O31+'FS (40)'!O31+'FS (41)'!O31+'FS (42)'!O31+'FS (43)'!O31+'FS (44)'!O31+'FS (45)'!O31+'FS (46)'!O31+'FS (47)'!O31+'FS (48)'!O31+'FS (49)'!O31+'FS (50)'!O31+'FS (51)'!O31+'FS (52)'!O31+'FS (53)'!O31+'FS (54)'!O31+'FS (55)'!O31+'FS (56)'!O31+'FS (57)'!O31+'FS (58)'!O31+'FS (59)'!O31+'FS (60)'!O31+'FS (61)'!O31+'FS (62)'!O31+'FS (63)'!O31+'FS (64)'!O31+'FS (65)'!O31+'FS (66)'!O31+'FS (67)'!O31+'FS (68)'!O31+'FS (69)'!O31+'FS (70)'!O31</f>
        <v>0</v>
      </c>
      <c r="G28" s="346"/>
      <c r="H28" s="347"/>
      <c r="I28" s="347"/>
      <c r="J28" s="345">
        <f>ASC!O33+'ASC (2)'!O33+'ASC (3)'!O33+'ASC (4)'!O33+'ASC (5)'!O33+'ASC (6)'!O33+'ASC (7)'!O33+'ASC (8)'!O33+'ASC (9)'!O33+'ASC (10)'!O33+'ASC (11)'!O33+'ASC (12)'!O33+'ASC (13)'!O33+'ASC (14)'!O33+'ASC (15)'!O33+'ASC (16)'!O33+'ASC (17)'!O33+'ASC (18)'!O33+'ASC (19)'!O33+'ASC (20)'!O33+'ASC (21)'!O33+'ASC (22)'!O33+'ASC (23)'!O33+'ASC (24)'!O33+'ASC (25)'!O33+'ASC (26)'!O33+'ASC (27)'!O33+'ASC (28)'!O33+'ASC (29)'!O33+'ASC (30)'!O33+'ASC (31)'!O33+'ASC (32)'!O33+'ASC (33)'!O33+'ASC (34)'!O33+'ASC (35)'!O33+'ASC (36)'!O33+'ASC (37)'!O33+'ASC (38)'!O33+'ASC (39)'!O33+'ASC (40)'!O33+'ASC (41)'!O33+'ASC (42)'!O33+'ASC (43)'!O33+'ASC (44)'!O33+'ASC (45)'!O33+'ASC (46)'!O33+'ASC (47)'!O33+'ASC (48)'!O33+'ASC (49)'!O33+'ASC (50)'!O33+'ASC (51)'!O33+'ASC (52)'!O33+'ASC (53)'!O33+'ASC (54)'!O33+'ASC (55)'!O33+'ASC (56)'!O33+'ASC (57)'!O33+'ASC (58)'!O33+'ASC (59)'!O33+'ASC (60)'!O33+'ASC (61)'!O33+'ASC (62)'!O33+'ASC (63)'!O33+'ASC (64)'!O33+'ASC (65)'!O33+'ASC (66)'!O33+'ASC (67)'!O33+'ASC (68)'!O33+'ASC (69)'!O33+'ASC (70)'!O33</f>
        <v>0</v>
      </c>
      <c r="K28" s="381"/>
      <c r="L28" s="384"/>
      <c r="M28" s="381"/>
      <c r="N28" s="384"/>
      <c r="P28" s="406"/>
      <c r="R28" s="334">
        <v>10</v>
      </c>
    </row>
    <row r="29" spans="1:19" s="334" customFormat="1" ht="39.9" customHeight="1" x14ac:dyDescent="0.35">
      <c r="A29" s="348"/>
      <c r="B29" s="382" t="str">
        <f>CDT!B32</f>
        <v>Artésunate injectable 60 mg</v>
      </c>
      <c r="C29" s="344" t="str">
        <f>CDT!C32</f>
        <v>Boite/1 Amp</v>
      </c>
      <c r="D29" s="380">
        <f t="shared" si="0"/>
        <v>0</v>
      </c>
      <c r="E29" s="407">
        <f>(CEILING((F29+J29-L29-N29),1)/1)</f>
        <v>0</v>
      </c>
      <c r="F29" s="345">
        <f>FS!O32+'FS (2)'!O32+'FS (3)'!O32+'FS (4)'!O32+'FS (5)'!O32+'FS (6)'!O32+'FS (7)'!O32+'FS (8)'!O32+'FS (9)'!O32+'FS (10)'!O32+'FS (11)'!O32+'FS (12)'!O32+'FS (13)'!O32+'FS (14)'!O32+'FS (15)'!O32+'FS (16)'!O32+'FS (17)'!O32+'FS (18)'!O32+'FS (19)'!O32+'FS (20)'!O32+'FS (21)'!O32+'FS (22)'!O32+'FS (23)'!O32+'FS (24)'!O32+'FS (25)'!O32+'FS (26)'!O32+'FS (27)'!O32+'FS (28)'!O32+'FS (29)'!O32+'FS (30)'!O32+'FS (31)'!O32+'FS (32)'!O32+'FS (33)'!O32+'FS (34)'!O32+'FS (35)'!O32+'FS (36)'!O32+'FS (37)'!O32+'FS (38)'!O32+'FS (39)'!O32+'FS (40)'!O32+'FS (41)'!O32+'FS (42)'!O32+'FS (43)'!O32+'FS (44)'!O32+'FS (45)'!O32+'FS (46)'!O32+'FS (47)'!O32+'FS (48)'!O32+'FS (49)'!O32+'FS (50)'!O32+'FS (51)'!O32+'FS (52)'!O32+'FS (53)'!O32+'FS (54)'!O32+'FS (55)'!O32+'FS (56)'!O32+'FS (57)'!O32+'FS (58)'!O32+'FS (59)'!O32+'FS (60)'!O32+'FS (61)'!O32+'FS (62)'!O32+'FS (63)'!O32+'FS (64)'!O32+'FS (65)'!O32+'FS (66)'!O32+'FS (67)'!O32+'FS (68)'!O32+'FS (69)'!O32+'FS (70)'!O32</f>
        <v>0</v>
      </c>
      <c r="G29" s="346"/>
      <c r="H29" s="347"/>
      <c r="I29" s="347"/>
      <c r="J29" s="345">
        <f>ASC!O34+'ASC (2)'!O34+'ASC (3)'!O34+'ASC (4)'!O34+'ASC (5)'!O34+'ASC (6)'!O34+'ASC (7)'!O34+'ASC (8)'!O34+'ASC (9)'!O34+'ASC (10)'!O34+'ASC (11)'!O34+'ASC (12)'!O34+'ASC (13)'!O34+'ASC (14)'!O34+'ASC (15)'!O34+'ASC (16)'!O34+'ASC (17)'!O34+'ASC (18)'!O34+'ASC (19)'!O34+'ASC (20)'!O34+'ASC (21)'!O34+'ASC (22)'!O34+'ASC (23)'!O34+'ASC (24)'!O34+'ASC (25)'!O34+'ASC (26)'!O34+'ASC (27)'!O34+'ASC (28)'!O34+'ASC (29)'!O34+'ASC (30)'!O34+'ASC (31)'!O34+'ASC (32)'!O34+'ASC (33)'!O34+'ASC (34)'!O34+'ASC (35)'!O34+'ASC (36)'!O34+'ASC (37)'!O34+'ASC (38)'!O34+'ASC (39)'!O34+'ASC (40)'!O34+'ASC (41)'!O34+'ASC (42)'!O34+'ASC (43)'!O34+'ASC (44)'!O34+'ASC (45)'!O34+'ASC (46)'!O34+'ASC (47)'!O34+'ASC (48)'!O34+'ASC (49)'!O34+'ASC (50)'!O34+'ASC (51)'!O34+'ASC (52)'!O34+'ASC (53)'!O34+'ASC (54)'!O34+'ASC (55)'!O34+'ASC (56)'!O34+'ASC (57)'!O34+'ASC (58)'!O34+'ASC (59)'!O34+'ASC (60)'!O34+'ASC (61)'!O34+'ASC (62)'!O34+'ASC (63)'!O34+'ASC (64)'!O34+'ASC (65)'!O34+'ASC (66)'!O34+'ASC (67)'!O34+'ASC (68)'!O34+'ASC (69)'!O34+'ASC (70)'!O34</f>
        <v>0</v>
      </c>
      <c r="K29" s="381"/>
      <c r="L29" s="384"/>
      <c r="M29" s="381"/>
      <c r="N29" s="384"/>
      <c r="P29" s="406"/>
      <c r="R29" s="334">
        <v>1</v>
      </c>
    </row>
    <row r="30" spans="1:19" s="334" customFormat="1" ht="39.9" customHeight="1" x14ac:dyDescent="0.35">
      <c r="A30" s="343" t="s">
        <v>326</v>
      </c>
      <c r="B30" s="363" t="str">
        <f>CDT!B33</f>
        <v xml:space="preserve"> Sulfadoxine Pyriméthamine:  (SP)</v>
      </c>
      <c r="C30" s="344" t="str">
        <f>CDT!C33</f>
        <v>Boite/10 Doses</v>
      </c>
      <c r="D30" s="380">
        <f t="shared" si="0"/>
        <v>0</v>
      </c>
      <c r="E30" s="407">
        <f>(CEILING((F30+J30-L30-N30),10)/10)</f>
        <v>0</v>
      </c>
      <c r="F30" s="345">
        <f>FS!O33+'FS (2)'!O33+'FS (3)'!O33+'FS (4)'!O33+'FS (5)'!O33+'FS (6)'!O33+'FS (7)'!O33+'FS (8)'!O33+'FS (9)'!O33+'FS (10)'!O33+'FS (11)'!O33+'FS (12)'!O33+'FS (13)'!O33+'FS (14)'!O33+'FS (15)'!O33+'FS (16)'!O33+'FS (17)'!O33+'FS (18)'!O33+'FS (19)'!O33+'FS (20)'!O33+'FS (21)'!O33+'FS (22)'!O33+'FS (23)'!O33+'FS (24)'!O33+'FS (25)'!O33+'FS (26)'!O33+'FS (27)'!O33+'FS (28)'!O33+'FS (29)'!O33+'FS (30)'!O33+'FS (31)'!O33+'FS (32)'!O33+'FS (33)'!O33+'FS (34)'!O33+'FS (35)'!O33+'FS (36)'!O33+'FS (37)'!O33+'FS (38)'!O33+'FS (39)'!O33+'FS (40)'!O33+'FS (41)'!O33+'FS (42)'!O33+'FS (43)'!O33+'FS (44)'!O33+'FS (45)'!O33+'FS (46)'!O33+'FS (47)'!O33+'FS (48)'!O33+'FS (49)'!O33+'FS (50)'!O33+'FS (51)'!O33+'FS (52)'!O33+'FS (53)'!O33+'FS (54)'!O33+'FS (55)'!O33+'FS (56)'!O33+'FS (57)'!O33+'FS (58)'!O33+'FS (59)'!O33+'FS (60)'!O33+'FS (61)'!O33+'FS (62)'!O33+'FS (63)'!O33+'FS (64)'!O33+'FS (65)'!O33+'FS (66)'!O33+'FS (67)'!O33+'FS (68)'!O33+'FS (69)'!O33+'FS (70)'!O33</f>
        <v>0</v>
      </c>
      <c r="G30" s="346"/>
      <c r="H30" s="347"/>
      <c r="I30" s="347"/>
      <c r="J30" s="345">
        <f>ASC!O35+'ASC (2)'!O35+'ASC (3)'!O35+'ASC (4)'!O35+'ASC (5)'!O35+'ASC (6)'!O35+'ASC (7)'!O35+'ASC (8)'!O35+'ASC (9)'!O35+'ASC (10)'!O35+'ASC (11)'!O35+'ASC (12)'!O35+'ASC (13)'!O35+'ASC (14)'!O35+'ASC (15)'!O35+'ASC (16)'!O35+'ASC (17)'!O35+'ASC (18)'!O35+'ASC (19)'!O35+'ASC (20)'!O35+'ASC (21)'!O35+'ASC (22)'!O35+'ASC (23)'!O35+'ASC (24)'!O35+'ASC (25)'!O35+'ASC (26)'!O35+'ASC (27)'!O35+'ASC (28)'!O35+'ASC (29)'!O35+'ASC (30)'!O35+'ASC (31)'!O35+'ASC (32)'!O35+'ASC (33)'!O35+'ASC (34)'!O35+'ASC (35)'!O35+'ASC (36)'!O35+'ASC (37)'!O35+'ASC (38)'!O35+'ASC (39)'!O35+'ASC (40)'!O35+'ASC (41)'!O35+'ASC (42)'!O35+'ASC (43)'!O35+'ASC (44)'!O35+'ASC (45)'!O35+'ASC (46)'!O35+'ASC (47)'!O35+'ASC (48)'!O35+'ASC (49)'!O35+'ASC (50)'!O35+'ASC (51)'!O35+'ASC (52)'!O35+'ASC (53)'!O35+'ASC (54)'!O35+'ASC (55)'!O35+'ASC (56)'!O35+'ASC (57)'!O35+'ASC (58)'!O35+'ASC (59)'!O35+'ASC (60)'!O35+'ASC (61)'!O35+'ASC (62)'!O35+'ASC (63)'!O35+'ASC (64)'!O35+'ASC (65)'!O35+'ASC (66)'!O35+'ASC (67)'!O35+'ASC (68)'!O35+'ASC (69)'!O35+'ASC (70)'!O35</f>
        <v>0</v>
      </c>
      <c r="K30" s="381"/>
      <c r="L30" s="384"/>
      <c r="M30" s="381"/>
      <c r="N30" s="384"/>
      <c r="P30" s="406"/>
      <c r="R30" s="334">
        <v>10</v>
      </c>
    </row>
    <row r="31" spans="1:19" s="334" customFormat="1" ht="39.9" customHeight="1" x14ac:dyDescent="0.35">
      <c r="A31" s="343" t="s">
        <v>321</v>
      </c>
      <c r="B31" s="363" t="str">
        <f>CDT!B34</f>
        <v>Test de Diagnostic Rapide  : (TDR)</v>
      </c>
      <c r="C31" s="344" t="str">
        <f>CDT!C34</f>
        <v>B/25</v>
      </c>
      <c r="D31" s="380">
        <f t="shared" si="0"/>
        <v>0</v>
      </c>
      <c r="E31" s="407">
        <f>(CEILING((F31+J31-L31-N31),25)/25)</f>
        <v>0</v>
      </c>
      <c r="F31" s="345">
        <f>FS!O34+'FS (2)'!O34+'FS (3)'!O34+'FS (4)'!O34+'FS (5)'!O34+'FS (6)'!O34+'FS (7)'!O34+'FS (8)'!O34+'FS (9)'!O34+'FS (10)'!O34+'FS (11)'!O34+'FS (12)'!O34+'FS (13)'!O34+'FS (14)'!O34+'FS (15)'!O34+'FS (16)'!O34+'FS (17)'!O34+'FS (18)'!O34+'FS (19)'!O34+'FS (20)'!O34+'FS (21)'!O34+'FS (22)'!O34+'FS (23)'!O34+'FS (24)'!O34+'FS (25)'!O34+'FS (26)'!O34+'FS (27)'!O34+'FS (28)'!O34+'FS (29)'!O34+'FS (30)'!O34+'FS (31)'!O34+'FS (32)'!O34+'FS (33)'!O34+'FS (34)'!O34+'FS (35)'!O34+'FS (36)'!O34+'FS (37)'!O34+'FS (38)'!O34+'FS (39)'!O34+'FS (40)'!O34+'FS (41)'!O34+'FS (42)'!O34+'FS (43)'!O34+'FS (44)'!O34+'FS (45)'!O34+'FS (46)'!O34+'FS (47)'!O34+'FS (48)'!O34+'FS (49)'!O34+'FS (50)'!O34+'FS (51)'!O34+'FS (52)'!O34+'FS (53)'!O34+'FS (54)'!O34+'FS (55)'!O34+'FS (56)'!O34+'FS (57)'!O34+'FS (58)'!O34+'FS (59)'!O34+'FS (60)'!O34+'FS (61)'!O34+'FS (62)'!O34+'FS (63)'!O34+'FS (64)'!O34+'FS (65)'!O34+'FS (66)'!O34+'FS (67)'!O34+'FS (68)'!O34+'FS (69)'!O34+'FS (70)'!O34</f>
        <v>0</v>
      </c>
      <c r="G31" s="346"/>
      <c r="H31" s="347"/>
      <c r="I31" s="347"/>
      <c r="J31" s="345">
        <f>ASC!O36+'ASC (2)'!O36+'ASC (3)'!O36+'ASC (4)'!O36+'ASC (5)'!O36+'ASC (6)'!O36+'ASC (7)'!O36+'ASC (8)'!O36+'ASC (9)'!O36+'ASC (10)'!O36+'ASC (11)'!O36+'ASC (12)'!O36+'ASC (13)'!O36+'ASC (14)'!O36+'ASC (15)'!O36+'ASC (16)'!O36+'ASC (17)'!O36+'ASC (18)'!O36+'ASC (19)'!O36+'ASC (20)'!O36+'ASC (21)'!O36+'ASC (22)'!O36+'ASC (23)'!O36+'ASC (24)'!O36+'ASC (25)'!O36+'ASC (26)'!O36+'ASC (27)'!O36+'ASC (28)'!O36+'ASC (29)'!O36+'ASC (30)'!O36+'ASC (31)'!O36+'ASC (32)'!O36+'ASC (33)'!O36+'ASC (34)'!O36+'ASC (35)'!O36+'ASC (36)'!O36+'ASC (37)'!O36+'ASC (38)'!O36+'ASC (39)'!O36+'ASC (40)'!O36+'ASC (41)'!O36+'ASC (42)'!O36+'ASC (43)'!O36+'ASC (44)'!O36+'ASC (45)'!O36+'ASC (46)'!O36+'ASC (47)'!O36+'ASC (48)'!O36+'ASC (49)'!O36+'ASC (50)'!O36+'ASC (51)'!O36+'ASC (52)'!O36+'ASC (53)'!O36+'ASC (54)'!O36+'ASC (55)'!O36+'ASC (56)'!O36+'ASC (57)'!O36+'ASC (58)'!O36+'ASC (59)'!O36+'ASC (60)'!O36+'ASC (61)'!O36+'ASC (62)'!O36+'ASC (63)'!O36+'ASC (64)'!O36+'ASC (65)'!O36+'ASC (66)'!O36+'ASC (67)'!O36+'ASC (68)'!O36+'ASC (69)'!O36+'ASC (70)'!O36</f>
        <v>0</v>
      </c>
      <c r="K31" s="381"/>
      <c r="L31" s="384"/>
      <c r="M31" s="381"/>
      <c r="N31" s="384"/>
      <c r="P31" s="406"/>
      <c r="R31" s="334">
        <v>25</v>
      </c>
      <c r="S31" s="349"/>
    </row>
    <row r="32" spans="1:19" s="334" customFormat="1" ht="39.9" customHeight="1" x14ac:dyDescent="0.35">
      <c r="A32" s="343" t="s">
        <v>316</v>
      </c>
      <c r="B32" s="363" t="str">
        <f>CDT!B35</f>
        <v>Moustiquaire à Imprégnation Durable: (MID)</v>
      </c>
      <c r="C32" s="344" t="str">
        <f>CDT!C35</f>
        <v>Ballot de 50</v>
      </c>
      <c r="D32" s="380">
        <f t="shared" si="0"/>
        <v>0</v>
      </c>
      <c r="E32" s="407">
        <f>(CEILING((F32+J32-L32-N32),50)/50)</f>
        <v>0</v>
      </c>
      <c r="F32" s="345">
        <f>FS!O35+'FS (2)'!O35+'FS (3)'!O35+'FS (4)'!O35+'FS (5)'!O35+'FS (6)'!O35+'FS (7)'!O35+'FS (8)'!O35+'FS (9)'!O35+'FS (10)'!O35+'FS (11)'!O35+'FS (12)'!O35+'FS (13)'!O35+'FS (14)'!O35+'FS (15)'!O35+'FS (16)'!O35+'FS (17)'!O35+'FS (18)'!O35+'FS (19)'!O35+'FS (20)'!O35+'FS (21)'!O35+'FS (22)'!O35+'FS (23)'!O35+'FS (24)'!O35+'FS (25)'!O35+'FS (26)'!O35+'FS (27)'!O35+'FS (28)'!O35+'FS (29)'!O35+'FS (30)'!O35+'FS (31)'!O35+'FS (32)'!O35+'FS (33)'!O35+'FS (34)'!O35+'FS (35)'!O35+'FS (36)'!O35+'FS (37)'!O35+'FS (38)'!O35+'FS (39)'!O35+'FS (40)'!O35+'FS (41)'!O35+'FS (42)'!O35+'FS (43)'!O35+'FS (44)'!O35+'FS (45)'!O35+'FS (46)'!O35+'FS (47)'!O35+'FS (48)'!O35+'FS (49)'!O35+'FS (50)'!O35+'FS (51)'!O35+'FS (52)'!O35+'FS (53)'!O35+'FS (54)'!O35+'FS (55)'!O35+'FS (56)'!O35+'FS (57)'!O35+'FS (58)'!O35+'FS (59)'!O35+'FS (60)'!O35+'FS (61)'!O35+'FS (62)'!O35+'FS (63)'!O35+'FS (64)'!O35+'FS (65)'!O35+'FS (66)'!O35+'FS (67)'!O35+'FS (68)'!O35+'FS (69)'!O35+'FS (70)'!O35</f>
        <v>0</v>
      </c>
      <c r="G32" s="346"/>
      <c r="H32" s="347"/>
      <c r="I32" s="347"/>
      <c r="J32" s="345">
        <f>ASC!O37+'ASC (2)'!O37+'ASC (3)'!O37+'ASC (4)'!O37+'ASC (5)'!O37+'ASC (6)'!O37+'ASC (7)'!O37+'ASC (8)'!O37+'ASC (9)'!O37+'ASC (10)'!O37+'ASC (11)'!O37+'ASC (12)'!O37+'ASC (13)'!O37+'ASC (14)'!O37+'ASC (15)'!O37+'ASC (16)'!O37+'ASC (17)'!O37+'ASC (18)'!O37+'ASC (19)'!O37+'ASC (20)'!O37+'ASC (21)'!O37+'ASC (22)'!O37+'ASC (23)'!O37+'ASC (24)'!O37+'ASC (25)'!O37+'ASC (26)'!O37+'ASC (27)'!O37+'ASC (28)'!O37+'ASC (29)'!O37+'ASC (30)'!O37+'ASC (31)'!O37+'ASC (32)'!O37+'ASC (33)'!O37+'ASC (34)'!O37+'ASC (35)'!O37+'ASC (36)'!O37+'ASC (37)'!O37+'ASC (38)'!O37+'ASC (39)'!O37+'ASC (40)'!O37+'ASC (41)'!O37+'ASC (42)'!O37+'ASC (43)'!O37+'ASC (44)'!O37+'ASC (45)'!O37+'ASC (46)'!O37+'ASC (47)'!O37+'ASC (48)'!O37+'ASC (49)'!O37+'ASC (50)'!O37+'ASC (51)'!O37+'ASC (52)'!O37+'ASC (53)'!O37+'ASC (54)'!O37+'ASC (55)'!O37+'ASC (56)'!O37+'ASC (57)'!O37+'ASC (58)'!O37+'ASC (59)'!O37+'ASC (60)'!O37+'ASC (61)'!O37+'ASC (62)'!O37+'ASC (63)'!O37+'ASC (64)'!O37+'ASC (65)'!O37+'ASC (66)'!O37+'ASC (67)'!O37+'ASC (68)'!O37+'ASC (69)'!O37+'ASC (70)'!O37</f>
        <v>0</v>
      </c>
      <c r="K32" s="381"/>
      <c r="L32" s="384"/>
      <c r="M32" s="381"/>
      <c r="N32" s="384"/>
      <c r="P32" s="406"/>
      <c r="R32" s="334">
        <v>50</v>
      </c>
    </row>
    <row r="33" spans="1:18" s="334" customFormat="1" ht="49.5" customHeight="1" x14ac:dyDescent="0.35">
      <c r="A33" s="343" t="s">
        <v>323</v>
      </c>
      <c r="B33" s="363" t="str">
        <f>CDT!B36</f>
        <v>Dihydroartéminisine Pipéraquine– Plaq / 3 comp 
( DHA-PPQ)  20/160 mg</v>
      </c>
      <c r="C33" s="344" t="str">
        <f>CDT!C36</f>
        <v>B/100</v>
      </c>
      <c r="D33" s="380">
        <f t="shared" si="0"/>
        <v>0</v>
      </c>
      <c r="E33" s="407">
        <f>(CEILING((F33+J33-L33-N33),100)/100)</f>
        <v>0</v>
      </c>
      <c r="F33" s="345">
        <f>FS!O36+'FS (2)'!O36+'FS (3)'!O36+'FS (4)'!O36+'FS (5)'!O36+'FS (6)'!O36+'FS (7)'!O36+'FS (8)'!O36+'FS (9)'!O36+'FS (10)'!O36+'FS (11)'!O36+'FS (12)'!O36+'FS (13)'!O36+'FS (14)'!O36+'FS (15)'!O36+'FS (16)'!O36+'FS (17)'!O36+'FS (18)'!O36+'FS (19)'!O36+'FS (20)'!O36+'FS (21)'!O36+'FS (22)'!O36+'FS (23)'!O36+'FS (24)'!O36+'FS (25)'!O36+'FS (26)'!O36+'FS (27)'!O36+'FS (28)'!O36+'FS (29)'!O36+'FS (30)'!O36+'FS (31)'!O36+'FS (32)'!O36+'FS (33)'!O36+'FS (34)'!O36+'FS (35)'!O36+'FS (36)'!O36+'FS (37)'!O36+'FS (38)'!O36+'FS (39)'!O36+'FS (40)'!O36+'FS (41)'!O36+'FS (42)'!O36+'FS (43)'!O36+'FS (44)'!O36+'FS (45)'!O36+'FS (46)'!O36+'FS (47)'!O36+'FS (48)'!O36+'FS (49)'!O36+'FS (50)'!O36+'FS (51)'!O36+'FS (52)'!O36+'FS (53)'!O36+'FS (54)'!O36+'FS (55)'!O36+'FS (56)'!O36+'FS (57)'!O36+'FS (58)'!O36+'FS (59)'!O36+'FS (60)'!O36+'FS (61)'!O36+'FS (62)'!O36+'FS (63)'!O36+'FS (64)'!O36+'FS (65)'!O36+'FS (66)'!O36+'FS (67)'!O36+'FS (68)'!O36+'FS (69)'!O36+'FS (70)'!O36</f>
        <v>0</v>
      </c>
      <c r="G33" s="346"/>
      <c r="H33" s="347"/>
      <c r="I33" s="347"/>
      <c r="J33" s="345">
        <f>ASC!O39+'ASC (2)'!O39+'ASC (3)'!O39+'ASC (4)'!O39+'ASC (5)'!O39+'ASC (6)'!O39+'ASC (7)'!O39+'ASC (8)'!O39+'ASC (9)'!O39+'ASC (10)'!O39+'ASC (11)'!O39+'ASC (12)'!O39+'ASC (13)'!O39+'ASC (14)'!O39+'ASC (15)'!O39+'ASC (16)'!O39+'ASC (17)'!O39+'ASC (18)'!O39+'ASC (19)'!O39+'ASC (20)'!O39+'ASC (21)'!O39+'ASC (22)'!O39+'ASC (23)'!O39+'ASC (24)'!O39+'ASC (25)'!O39+'ASC (26)'!O39+'ASC (27)'!O39+'ASC (28)'!O39+'ASC (29)'!O39+'ASC (30)'!O39+'ASC (31)'!O39+'ASC (32)'!O39+'ASC (33)'!O39+'ASC (34)'!O39+'ASC (35)'!O39+'ASC (36)'!O39+'ASC (37)'!O39+'ASC (38)'!O39+'ASC (39)'!O39+'ASC (40)'!O39+'ASC (41)'!O39+'ASC (42)'!O39+'ASC (43)'!O39+'ASC (44)'!O39+'ASC (45)'!O39+'ASC (46)'!O39+'ASC (47)'!O39+'ASC (48)'!O39+'ASC (49)'!O39+'ASC (50)'!O39+'ASC (51)'!O39+'ASC (52)'!O39+'ASC (53)'!O39+'ASC (54)'!O39+'ASC (55)'!O39+'ASC (56)'!O39+'ASC (57)'!O39+'ASC (58)'!O39+'ASC (59)'!O39+'ASC (60)'!O39+'ASC (61)'!O39+'ASC (62)'!O39+'ASC (63)'!O39+'ASC (64)'!O39+'ASC (65)'!O39+'ASC (66)'!O39+'ASC (67)'!O39+'ASC (68)'!O39+'ASC (69)'!O39+'ASC (70)'!O39</f>
        <v>0</v>
      </c>
      <c r="K33" s="381"/>
      <c r="L33" s="384"/>
      <c r="M33" s="381"/>
      <c r="N33" s="384"/>
      <c r="P33" s="406"/>
      <c r="R33" s="334">
        <v>25</v>
      </c>
    </row>
    <row r="34" spans="1:18" s="334" customFormat="1" ht="49.5" customHeight="1" x14ac:dyDescent="0.35">
      <c r="A34" s="343" t="s">
        <v>324</v>
      </c>
      <c r="B34" s="363" t="str">
        <f>CDT!B37</f>
        <v>Dihydroartéminisine Pipéraquine– Plaq / 3 comp 
( DHA-PPQ)  40/320 mg</v>
      </c>
      <c r="C34" s="344" t="str">
        <f>CDT!C37</f>
        <v>B/100</v>
      </c>
      <c r="D34" s="380">
        <f t="shared" si="0"/>
        <v>0</v>
      </c>
      <c r="E34" s="407">
        <f t="shared" ref="E34:E36" si="2">(CEILING((F34+J34-L34-N34),100)/100)</f>
        <v>0</v>
      </c>
      <c r="F34" s="345">
        <f>FS!O37+'FS (2)'!O37+'FS (3)'!O37+'FS (4)'!O37+'FS (5)'!O37+'FS (6)'!O37+'FS (7)'!O37+'FS (8)'!O37+'FS (9)'!O37+'FS (10)'!O37+'FS (11)'!O37+'FS (12)'!O37+'FS (13)'!O37+'FS (14)'!O37+'FS (15)'!O37+'FS (16)'!O37+'FS (17)'!O37+'FS (18)'!O37+'FS (19)'!O37+'FS (20)'!O37+'FS (21)'!O37+'FS (22)'!O37+'FS (23)'!O37+'FS (24)'!O37+'FS (25)'!O37+'FS (26)'!O37+'FS (27)'!O37+'FS (28)'!O37+'FS (29)'!O37+'FS (30)'!O37+'FS (31)'!O37+'FS (32)'!O37+'FS (33)'!O37+'FS (34)'!O37+'FS (35)'!O37+'FS (36)'!O37+'FS (37)'!O37+'FS (38)'!O37+'FS (39)'!O37+'FS (40)'!O37+'FS (41)'!O37+'FS (42)'!O37+'FS (43)'!O37+'FS (44)'!O37+'FS (45)'!O37+'FS (46)'!O37+'FS (47)'!O37+'FS (48)'!O37+'FS (49)'!O37+'FS (50)'!O37+'FS (51)'!O37+'FS (52)'!O37+'FS (53)'!O37+'FS (54)'!O37+'FS (55)'!O37+'FS (56)'!O37+'FS (57)'!O37+'FS (58)'!O37+'FS (59)'!O37+'FS (60)'!O37+'FS (61)'!O37+'FS (62)'!O37+'FS (63)'!O37+'FS (64)'!O37+'FS (65)'!O37+'FS (66)'!O37+'FS (67)'!O37+'FS (68)'!O37+'FS (69)'!O37+'FS (70)'!O37</f>
        <v>0</v>
      </c>
      <c r="G34" s="346"/>
      <c r="H34" s="347"/>
      <c r="I34" s="347"/>
      <c r="J34" s="345">
        <f>ASC!O40+'ASC (2)'!O40+'ASC (3)'!O40+'ASC (4)'!O40+'ASC (5)'!O40+'ASC (6)'!O40+'ASC (7)'!O40+'ASC (8)'!O40+'ASC (9)'!O40+'ASC (10)'!O40+'ASC (11)'!O40+'ASC (12)'!O40+'ASC (13)'!O40+'ASC (14)'!O40+'ASC (15)'!O40+'ASC (16)'!O40+'ASC (17)'!O40+'ASC (18)'!O40+'ASC (19)'!O40+'ASC (20)'!O40+'ASC (21)'!O40+'ASC (22)'!O40+'ASC (23)'!O40+'ASC (24)'!O40+'ASC (25)'!O40+'ASC (26)'!O40+'ASC (27)'!O40+'ASC (28)'!O40+'ASC (29)'!O40+'ASC (30)'!O40+'ASC (31)'!O40+'ASC (32)'!O40+'ASC (33)'!O40+'ASC (34)'!O40+'ASC (35)'!O40+'ASC (36)'!O40+'ASC (37)'!O40+'ASC (38)'!O40+'ASC (39)'!O40+'ASC (40)'!O40+'ASC (41)'!O40+'ASC (42)'!O40+'ASC (43)'!O40+'ASC (44)'!O40+'ASC (45)'!O40+'ASC (46)'!O40+'ASC (47)'!O40+'ASC (48)'!O40+'ASC (49)'!O40+'ASC (50)'!O40+'ASC (51)'!O40+'ASC (52)'!O40+'ASC (53)'!O40+'ASC (54)'!O40+'ASC (55)'!O40+'ASC (56)'!O40+'ASC (57)'!O40+'ASC (58)'!O40+'ASC (59)'!O40+'ASC (60)'!O40+'ASC (61)'!O40+'ASC (62)'!O40+'ASC (63)'!O40+'ASC (64)'!O40+'ASC (65)'!O40+'ASC (66)'!O40+'ASC (67)'!O40+'ASC (68)'!O40+'ASC (69)'!O40+'ASC (70)'!O40</f>
        <v>0</v>
      </c>
      <c r="K34" s="381"/>
      <c r="L34" s="384"/>
      <c r="M34" s="381"/>
      <c r="N34" s="384"/>
      <c r="P34" s="406"/>
      <c r="R34" s="334">
        <v>25</v>
      </c>
    </row>
    <row r="35" spans="1:18" s="334" customFormat="1" ht="49.5" customHeight="1" x14ac:dyDescent="0.35">
      <c r="A35" s="343" t="s">
        <v>322</v>
      </c>
      <c r="B35" s="363" t="str">
        <f>CDT!B38</f>
        <v>Dihydroartéminisine Pipéraquine– Plaq / 6 comp 
( DHA-PPQ)  40/320 mg</v>
      </c>
      <c r="C35" s="344" t="str">
        <f>CDT!C38</f>
        <v>B/100</v>
      </c>
      <c r="D35" s="380">
        <f t="shared" si="0"/>
        <v>0</v>
      </c>
      <c r="E35" s="407">
        <f t="shared" si="2"/>
        <v>0</v>
      </c>
      <c r="F35" s="345">
        <f>FS!O38+'FS (2)'!O38+'FS (3)'!O38+'FS (4)'!O38+'FS (5)'!O38+'FS (6)'!O38+'FS (7)'!O38+'FS (8)'!O38+'FS (9)'!O38+'FS (10)'!O38+'FS (11)'!O38+'FS (12)'!O38+'FS (13)'!O38+'FS (14)'!O38+'FS (15)'!O38+'FS (16)'!O38+'FS (17)'!O38+'FS (18)'!O38+'FS (19)'!O38+'FS (20)'!O38+'FS (21)'!O38+'FS (22)'!O38+'FS (23)'!O38+'FS (24)'!O38+'FS (25)'!O38+'FS (26)'!O38+'FS (27)'!O38+'FS (28)'!O38+'FS (29)'!O38+'FS (30)'!O38+'FS (31)'!O38+'FS (32)'!O38+'FS (33)'!O38+'FS (34)'!O38+'FS (35)'!O38+'FS (36)'!O38+'FS (37)'!O38+'FS (38)'!O38+'FS (39)'!O38+'FS (40)'!O38+'FS (41)'!O38+'FS (42)'!O38+'FS (43)'!O38+'FS (44)'!O38+'FS (45)'!O38+'FS (46)'!O38+'FS (47)'!O38+'FS (48)'!O38+'FS (49)'!O38+'FS (50)'!O38+'FS (51)'!O38+'FS (52)'!O38+'FS (53)'!O38+'FS (54)'!O38+'FS (55)'!O38+'FS (56)'!O38+'FS (57)'!O38+'FS (58)'!O38+'FS (59)'!O38+'FS (60)'!O38+'FS (61)'!O38+'FS (62)'!O38+'FS (63)'!O38+'FS (64)'!O38+'FS (65)'!O38+'FS (66)'!O38+'FS (67)'!O38+'FS (68)'!O38+'FS (69)'!O38+'FS (70)'!O38</f>
        <v>0</v>
      </c>
      <c r="G35" s="346"/>
      <c r="H35" s="347"/>
      <c r="I35" s="347"/>
      <c r="J35" s="345">
        <f>ASC!O41+'ASC (2)'!O41+'ASC (3)'!O41+'ASC (4)'!O41+'ASC (5)'!O41+'ASC (6)'!O41+'ASC (7)'!O41+'ASC (8)'!O41+'ASC (9)'!O41+'ASC (10)'!O41+'ASC (11)'!O41+'ASC (12)'!O41+'ASC (13)'!O41+'ASC (14)'!O41+'ASC (15)'!O41+'ASC (16)'!O41+'ASC (17)'!O41+'ASC (18)'!O41+'ASC (19)'!O41+'ASC (20)'!O41+'ASC (21)'!O41+'ASC (22)'!O41+'ASC (23)'!O41+'ASC (24)'!O41+'ASC (25)'!O41+'ASC (26)'!O41+'ASC (27)'!O41+'ASC (28)'!O41+'ASC (29)'!O41+'ASC (30)'!O41+'ASC (31)'!O41+'ASC (32)'!O41+'ASC (33)'!O41+'ASC (34)'!O41+'ASC (35)'!O41+'ASC (36)'!O41+'ASC (37)'!O41+'ASC (38)'!O41+'ASC (39)'!O41+'ASC (40)'!O41+'ASC (41)'!O41+'ASC (42)'!O41+'ASC (43)'!O41+'ASC (44)'!O41+'ASC (45)'!O41+'ASC (46)'!O41+'ASC (47)'!O41+'ASC (48)'!O41+'ASC (49)'!O41+'ASC (50)'!O41+'ASC (51)'!O41+'ASC (52)'!O41+'ASC (53)'!O41+'ASC (54)'!O41+'ASC (55)'!O41+'ASC (56)'!O41+'ASC (57)'!O41+'ASC (58)'!O41+'ASC (59)'!O41+'ASC (60)'!O41+'ASC (61)'!O41+'ASC (62)'!O41+'ASC (63)'!O41+'ASC (64)'!O41+'ASC (65)'!O41+'ASC (66)'!O41+'ASC (67)'!O41+'ASC (68)'!O41+'ASC (69)'!O41+'ASC (70)'!O41</f>
        <v>0</v>
      </c>
      <c r="K35" s="381"/>
      <c r="L35" s="384"/>
      <c r="M35" s="381"/>
      <c r="N35" s="384"/>
      <c r="P35" s="406"/>
      <c r="R35" s="334">
        <v>25</v>
      </c>
    </row>
    <row r="36" spans="1:18" s="334" customFormat="1" ht="49.5" customHeight="1" x14ac:dyDescent="0.35">
      <c r="A36" s="343" t="s">
        <v>325</v>
      </c>
      <c r="B36" s="363" t="str">
        <f>CDT!B39</f>
        <v>Dihydroartemisinine/pipéraquine – Plaq / 9 comp 
( DHA-PPQ) 40/320 mg</v>
      </c>
      <c r="C36" s="344" t="str">
        <f>CDT!C39</f>
        <v>B/100</v>
      </c>
      <c r="D36" s="380">
        <f t="shared" si="0"/>
        <v>0</v>
      </c>
      <c r="E36" s="407">
        <f t="shared" si="2"/>
        <v>0</v>
      </c>
      <c r="F36" s="345">
        <f>FS!O39+'FS (2)'!O39+'FS (3)'!O39+'FS (4)'!O39+'FS (5)'!O39+'FS (6)'!O39+'FS (7)'!O39+'FS (8)'!O39+'FS (9)'!O39+'FS (10)'!O39+'FS (11)'!O39+'FS (12)'!O39+'FS (13)'!O39+'FS (14)'!O39+'FS (15)'!O39+'FS (16)'!O39+'FS (17)'!O39+'FS (18)'!O39+'FS (19)'!O39+'FS (20)'!O39+'FS (21)'!O39+'FS (22)'!O39+'FS (23)'!O39+'FS (24)'!O39+'FS (25)'!O39+'FS (26)'!O39+'FS (27)'!O39+'FS (28)'!O39+'FS (29)'!O39+'FS (30)'!O39+'FS (31)'!O39+'FS (32)'!O39+'FS (33)'!O39+'FS (34)'!O39+'FS (35)'!O39+'FS (36)'!O39+'FS (37)'!O39+'FS (38)'!O39+'FS (39)'!O39+'FS (40)'!O39+'FS (41)'!O39+'FS (42)'!O39+'FS (43)'!O39+'FS (44)'!O39+'FS (45)'!O39+'FS (46)'!O39+'FS (47)'!O39+'FS (48)'!O39+'FS (49)'!O39+'FS (50)'!O39+'FS (51)'!O39+'FS (52)'!O39+'FS (53)'!O39+'FS (54)'!O39+'FS (55)'!O39+'FS (56)'!O39+'FS (57)'!O39+'FS (58)'!O39+'FS (59)'!O39+'FS (60)'!O39+'FS (61)'!O39+'FS (62)'!O39+'FS (63)'!O39+'FS (64)'!O39+'FS (65)'!O39+'FS (66)'!O39+'FS (67)'!O39+'FS (68)'!O39+'FS (69)'!O39+'FS (70)'!O39</f>
        <v>0</v>
      </c>
      <c r="G36" s="346"/>
      <c r="H36" s="347"/>
      <c r="I36" s="347"/>
      <c r="J36" s="345">
        <f>ASC!O42+'ASC (2)'!O42+'ASC (3)'!O42+'ASC (4)'!O42+'ASC (5)'!O42+'ASC (6)'!O42+'ASC (7)'!O42+'ASC (8)'!O42+'ASC (9)'!O42+'ASC (10)'!O42+'ASC (11)'!O42+'ASC (12)'!O42+'ASC (13)'!O42+'ASC (14)'!O42+'ASC (15)'!O42+'ASC (16)'!O42+'ASC (17)'!O42+'ASC (18)'!O42+'ASC (19)'!O42+'ASC (20)'!O42+'ASC (21)'!O42+'ASC (22)'!O42+'ASC (23)'!O42+'ASC (24)'!O42+'ASC (25)'!O42+'ASC (26)'!O42+'ASC (27)'!O42+'ASC (28)'!O42+'ASC (29)'!O42+'ASC (30)'!O42+'ASC (31)'!O42+'ASC (32)'!O42+'ASC (33)'!O42+'ASC (34)'!O42+'ASC (35)'!O42+'ASC (36)'!O42+'ASC (37)'!O42+'ASC (38)'!O42+'ASC (39)'!O42+'ASC (40)'!O42+'ASC (41)'!O42+'ASC (42)'!O42+'ASC (43)'!O42+'ASC (44)'!O42+'ASC (45)'!O42+'ASC (46)'!O42+'ASC (47)'!O42+'ASC (48)'!O42+'ASC (49)'!O42+'ASC (50)'!O42+'ASC (51)'!O42+'ASC (52)'!O42+'ASC (53)'!O42+'ASC (54)'!O42+'ASC (55)'!O42+'ASC (56)'!O42+'ASC (57)'!O42+'ASC (58)'!O42+'ASC (59)'!O42+'ASC (60)'!O42+'ASC (61)'!O42+'ASC (62)'!O42+'ASC (63)'!O42+'ASC (64)'!O42+'ASC (65)'!O42+'ASC (66)'!O42+'ASC (67)'!O42+'ASC (68)'!O42+'ASC (69)'!O42+'ASC (70)'!O42</f>
        <v>0</v>
      </c>
      <c r="K36" s="381"/>
      <c r="L36" s="384"/>
      <c r="M36" s="381"/>
      <c r="N36" s="384"/>
      <c r="P36" s="406"/>
      <c r="R36" s="334">
        <v>25</v>
      </c>
    </row>
    <row r="37" spans="1:18" s="334" customFormat="1" ht="39.9" customHeight="1" x14ac:dyDescent="0.35">
      <c r="A37" s="348"/>
      <c r="B37" s="363" t="str">
        <f>CDT!B40</f>
        <v>Artésunate Amodiaquine: (ASAQ) : 3 cp (25/67,5 mg)</v>
      </c>
      <c r="C37" s="344" t="str">
        <f>CDT!C40</f>
        <v>Boite/25 Pl</v>
      </c>
      <c r="D37" s="380">
        <f t="shared" si="0"/>
        <v>0</v>
      </c>
      <c r="E37" s="407">
        <f>(CEILING((F37+J37-L37-N37),25)/25)</f>
        <v>0</v>
      </c>
      <c r="F37" s="345">
        <f>FS!O40+'FS (2)'!O40+'FS (3)'!O40+'FS (4)'!O40+'FS (5)'!O40+'FS (6)'!O40+'FS (7)'!O40+'FS (8)'!O40+'FS (9)'!O40+'FS (10)'!O40+'FS (11)'!O40+'FS (12)'!O40+'FS (13)'!O40+'FS (14)'!O40+'FS (15)'!O40+'FS (16)'!O40+'FS (17)'!O40+'FS (18)'!O40+'FS (19)'!O40+'FS (20)'!O40+'FS (21)'!O40+'FS (22)'!O40+'FS (23)'!O40+'FS (24)'!O40+'FS (25)'!O40+'FS (26)'!O40+'FS (27)'!O40+'FS (28)'!O40+'FS (29)'!O40+'FS (30)'!O40+'FS (31)'!O40+'FS (32)'!O40+'FS (33)'!O40+'FS (34)'!O40+'FS (35)'!O40+'FS (36)'!O40+'FS (37)'!O40+'FS (38)'!O40+'FS (39)'!O40+'FS (40)'!O40+'FS (41)'!O40+'FS (42)'!O40+'FS (43)'!O40+'FS (44)'!O40+'FS (45)'!O40+'FS (46)'!O40+'FS (47)'!O40+'FS (48)'!O40+'FS (49)'!O40+'FS (50)'!O40+'FS (51)'!O40+'FS (52)'!O40+'FS (53)'!O40+'FS (54)'!O40+'FS (55)'!O40+'FS (56)'!O40+'FS (57)'!O40+'FS (58)'!O40+'FS (59)'!O40+'FS (60)'!O40+'FS (61)'!O40+'FS (62)'!O40+'FS (63)'!O40+'FS (64)'!O40+'FS (65)'!O40+'FS (66)'!O40+'FS (67)'!O40+'FS (68)'!O40+'FS (69)'!O40+'FS (70)'!O40</f>
        <v>0</v>
      </c>
      <c r="G37" s="346"/>
      <c r="H37" s="347"/>
      <c r="I37" s="347"/>
      <c r="J37" s="345">
        <f>ASC!O43+'ASC (2)'!O43+'ASC (3)'!O43+'ASC (4)'!O43+'ASC (5)'!O43+'ASC (6)'!O43+'ASC (7)'!O43+'ASC (8)'!O43+'ASC (9)'!O43+'ASC (10)'!O43+'ASC (11)'!O43+'ASC (12)'!O43+'ASC (13)'!O43+'ASC (14)'!O43+'ASC (15)'!O43+'ASC (16)'!O43+'ASC (17)'!O43+'ASC (18)'!O43+'ASC (19)'!O43+'ASC (20)'!O43+'ASC (21)'!O43+'ASC (22)'!O43+'ASC (23)'!O43+'ASC (24)'!O43+'ASC (25)'!O43+'ASC (26)'!O43+'ASC (27)'!O43+'ASC (28)'!O43+'ASC (29)'!O43+'ASC (30)'!O43+'ASC (31)'!O43+'ASC (32)'!O43+'ASC (33)'!O43+'ASC (34)'!O43+'ASC (35)'!O43+'ASC (36)'!O43+'ASC (37)'!O43+'ASC (38)'!O43+'ASC (39)'!O43+'ASC (40)'!O43+'ASC (41)'!O43+'ASC (42)'!O43+'ASC (43)'!O43+'ASC (44)'!O43+'ASC (45)'!O43+'ASC (46)'!O43+'ASC (47)'!O43+'ASC (48)'!O43+'ASC (49)'!O43+'ASC (50)'!O43+'ASC (51)'!O43+'ASC (52)'!O43+'ASC (53)'!O43+'ASC (54)'!O43+'ASC (55)'!O43+'ASC (56)'!O43+'ASC (57)'!O43+'ASC (58)'!O43+'ASC (59)'!O43+'ASC (60)'!O43+'ASC (61)'!O43+'ASC (62)'!O43+'ASC (63)'!O43+'ASC (64)'!O43+'ASC (65)'!O43+'ASC (66)'!O43+'ASC (67)'!O43+'ASC (68)'!O43+'ASC (69)'!O43+'ASC (70)'!O43</f>
        <v>0</v>
      </c>
      <c r="K37" s="381"/>
      <c r="L37" s="384"/>
      <c r="M37" s="381"/>
      <c r="N37" s="384"/>
      <c r="P37" s="406"/>
    </row>
    <row r="38" spans="1:18" s="334" customFormat="1" ht="39.9" customHeight="1" x14ac:dyDescent="0.35">
      <c r="A38" s="348"/>
      <c r="B38" s="363" t="str">
        <f>CDT!B41</f>
        <v>Artésunate Amodiaquine: (ASAQ) 3 cp (50/135 mg)</v>
      </c>
      <c r="C38" s="344" t="str">
        <f>CDT!C41</f>
        <v>Boite/25 Pl</v>
      </c>
      <c r="D38" s="380">
        <f t="shared" si="0"/>
        <v>0</v>
      </c>
      <c r="E38" s="407">
        <f t="shared" ref="E38:E40" si="3">(CEILING((F38+J38-L38-N38),25)/25)</f>
        <v>0</v>
      </c>
      <c r="F38" s="345">
        <f>FS!O41+'FS (2)'!O41+'FS (3)'!O41+'FS (4)'!O41+'FS (5)'!O41+'FS (6)'!O41+'FS (7)'!O41+'FS (8)'!O41+'FS (9)'!O41+'FS (10)'!O41+'FS (11)'!O41+'FS (12)'!O41+'FS (13)'!O41+'FS (14)'!O41+'FS (15)'!O41+'FS (16)'!O41+'FS (17)'!O41+'FS (18)'!O41+'FS (19)'!O41+'FS (20)'!O41+'FS (21)'!O41+'FS (22)'!O41+'FS (23)'!O41+'FS (24)'!O41+'FS (25)'!O41+'FS (26)'!O41+'FS (27)'!O41+'FS (28)'!O41+'FS (29)'!O41+'FS (30)'!O41+'FS (31)'!O41+'FS (32)'!O41+'FS (33)'!O41+'FS (34)'!O41+'FS (35)'!O41+'FS (36)'!O41+'FS (37)'!O41+'FS (38)'!O41+'FS (39)'!O41+'FS (40)'!O41+'FS (41)'!O41+'FS (42)'!O41+'FS (43)'!O41+'FS (44)'!O41+'FS (45)'!O41+'FS (46)'!O41+'FS (47)'!O41+'FS (48)'!O41+'FS (49)'!O41+'FS (50)'!O41+'FS (51)'!O41+'FS (52)'!O41+'FS (53)'!O41+'FS (54)'!O41+'FS (55)'!O41+'FS (56)'!O41+'FS (57)'!O41+'FS (58)'!O41+'FS (59)'!O41+'FS (60)'!O41+'FS (61)'!O41+'FS (62)'!O41+'FS (63)'!O41+'FS (64)'!O41+'FS (65)'!O41+'FS (66)'!O41+'FS (67)'!O41+'FS (68)'!O41+'FS (69)'!O41+'FS (70)'!O41</f>
        <v>0</v>
      </c>
      <c r="G38" s="346"/>
      <c r="H38" s="347"/>
      <c r="I38" s="347"/>
      <c r="J38" s="345">
        <f>ASC!O44+'ASC (2)'!O44+'ASC (3)'!O44+'ASC (4)'!O44+'ASC (5)'!O44+'ASC (6)'!O44+'ASC (7)'!O44+'ASC (8)'!O44+'ASC (9)'!O44+'ASC (10)'!O44+'ASC (11)'!O44+'ASC (12)'!O44+'ASC (13)'!O44+'ASC (14)'!O44+'ASC (15)'!O44+'ASC (16)'!O44+'ASC (17)'!O44+'ASC (18)'!O44+'ASC (19)'!O44+'ASC (20)'!O44+'ASC (21)'!O44+'ASC (22)'!O44+'ASC (23)'!O44+'ASC (24)'!O44+'ASC (25)'!O44+'ASC (26)'!O44+'ASC (27)'!O44+'ASC (28)'!O44+'ASC (29)'!O44+'ASC (30)'!O44+'ASC (31)'!O44+'ASC (32)'!O44+'ASC (33)'!O44+'ASC (34)'!O44+'ASC (35)'!O44+'ASC (36)'!O44+'ASC (37)'!O44+'ASC (38)'!O44+'ASC (39)'!O44+'ASC (40)'!O44+'ASC (41)'!O44+'ASC (42)'!O44+'ASC (43)'!O44+'ASC (44)'!O44+'ASC (45)'!O44+'ASC (46)'!O44+'ASC (47)'!O44+'ASC (48)'!O44+'ASC (49)'!O44+'ASC (50)'!O44+'ASC (51)'!O44+'ASC (52)'!O44+'ASC (53)'!O44+'ASC (54)'!O44+'ASC (55)'!O44+'ASC (56)'!O44+'ASC (57)'!O44+'ASC (58)'!O44+'ASC (59)'!O44+'ASC (60)'!O44+'ASC (61)'!O44+'ASC (62)'!O44+'ASC (63)'!O44+'ASC (64)'!O44+'ASC (65)'!O44+'ASC (66)'!O44+'ASC (67)'!O44+'ASC (68)'!O44+'ASC (69)'!O44+'ASC (70)'!O44</f>
        <v>0</v>
      </c>
      <c r="K38" s="381"/>
      <c r="L38" s="384"/>
      <c r="M38" s="381"/>
      <c r="N38" s="384"/>
      <c r="P38" s="406"/>
    </row>
    <row r="39" spans="1:18" s="334" customFormat="1" ht="39.9" customHeight="1" x14ac:dyDescent="0.35">
      <c r="A39" s="348"/>
      <c r="B39" s="363" t="str">
        <f>CDT!B42</f>
        <v>Artésunate Amodiaquine: (ASAQ) 3 cp (100/270 mg)</v>
      </c>
      <c r="C39" s="344" t="str">
        <f>CDT!C42</f>
        <v>Boite/25 Pl</v>
      </c>
      <c r="D39" s="380">
        <f t="shared" si="0"/>
        <v>0</v>
      </c>
      <c r="E39" s="407">
        <f t="shared" si="3"/>
        <v>0</v>
      </c>
      <c r="F39" s="345">
        <f>FS!O43+'FS (2)'!O43+'FS (3)'!O43+'FS (4)'!O43+'FS (5)'!O43+'FS (6)'!O43+'FS (7)'!O43+'FS (8)'!O43+'FS (9)'!O43+'FS (10)'!O43+'FS (11)'!O43+'FS (12)'!O43+'FS (13)'!O43+'FS (14)'!O43+'FS (15)'!O43+'FS (16)'!O43+'FS (17)'!O43+'FS (18)'!O43+'FS (19)'!O43+'FS (20)'!O43+'FS (21)'!O43+'FS (22)'!O43+'FS (23)'!O43+'FS (24)'!O43+'FS (25)'!O43+'FS (26)'!O43+'FS (27)'!O43+'FS (28)'!O43+'FS (29)'!O43+'FS (30)'!O43+'FS (31)'!O43+'FS (32)'!O43+'FS (33)'!O43+'FS (34)'!O43+'FS (35)'!O43+'FS (36)'!O43+'FS (37)'!O43+'FS (38)'!O43+'FS (39)'!O43+'FS (40)'!O43+'FS (41)'!O43+'FS (42)'!O43+'FS (43)'!O43+'FS (44)'!O43+'FS (45)'!O43+'FS (46)'!O43+'FS (47)'!O43+'FS (48)'!O43+'FS (49)'!O43+'FS (50)'!O43+'FS (51)'!O43+'FS (52)'!O43+'FS (53)'!O43+'FS (54)'!O43+'FS (55)'!O43+'FS (56)'!O43+'FS (57)'!O43+'FS (58)'!O43+'FS (59)'!O43+'FS (60)'!O43+'FS (61)'!O43+'FS (62)'!O43+'FS (63)'!O43+'FS (64)'!O43+'FS (65)'!O43+'FS (66)'!O43+'FS (67)'!O43+'FS (68)'!O43+'FS (69)'!O43+'FS (70)'!O43</f>
        <v>0</v>
      </c>
      <c r="G39" s="346"/>
      <c r="H39" s="347"/>
      <c r="I39" s="347"/>
      <c r="J39" s="345">
        <f>ASC!O45+'ASC (2)'!O45+'ASC (3)'!O45+'ASC (4)'!O45+'ASC (5)'!O45+'ASC (6)'!O45+'ASC (7)'!O45+'ASC (8)'!O45+'ASC (9)'!O45+'ASC (10)'!O45+'ASC (11)'!O45+'ASC (12)'!O45+'ASC (13)'!O45+'ASC (14)'!O45+'ASC (15)'!O45+'ASC (16)'!O45+'ASC (17)'!O45+'ASC (18)'!O45+'ASC (19)'!O45+'ASC (20)'!O45+'ASC (21)'!O45+'ASC (22)'!O45+'ASC (23)'!O45+'ASC (24)'!O45+'ASC (25)'!O45+'ASC (26)'!O45+'ASC (27)'!O45+'ASC (28)'!O45+'ASC (29)'!O45+'ASC (30)'!O45+'ASC (31)'!O45+'ASC (32)'!O45+'ASC (33)'!O45+'ASC (34)'!O45+'ASC (35)'!O45+'ASC (36)'!O45+'ASC (37)'!O45+'ASC (38)'!O45+'ASC (39)'!O45+'ASC (40)'!O45+'ASC (41)'!O45+'ASC (42)'!O45+'ASC (43)'!O45+'ASC (44)'!O45+'ASC (45)'!O45+'ASC (46)'!O45+'ASC (47)'!O45+'ASC (48)'!O45+'ASC (49)'!O45+'ASC (50)'!O45+'ASC (51)'!O45+'ASC (52)'!O45+'ASC (53)'!O45+'ASC (54)'!O45+'ASC (55)'!O45+'ASC (56)'!O45+'ASC (57)'!O45+'ASC (58)'!O45+'ASC (59)'!O45+'ASC (60)'!O45+'ASC (61)'!O45+'ASC (62)'!O45+'ASC (63)'!O45+'ASC (64)'!O45+'ASC (65)'!O45+'ASC (66)'!O45+'ASC (67)'!O45+'ASC (68)'!O45+'ASC (69)'!O45+'ASC (70)'!O45</f>
        <v>0</v>
      </c>
      <c r="K39" s="381"/>
      <c r="L39" s="384"/>
      <c r="M39" s="381"/>
      <c r="N39" s="384"/>
      <c r="P39" s="406"/>
    </row>
    <row r="40" spans="1:18" s="334" customFormat="1" ht="39.9" customHeight="1" x14ac:dyDescent="0.35">
      <c r="A40" s="348"/>
      <c r="B40" s="363" t="str">
        <f>CDT!B43</f>
        <v>Artésunate Amodiaquine: (ASAQ) 6 cp (100/270 mg)</v>
      </c>
      <c r="C40" s="344" t="str">
        <f>CDT!C43</f>
        <v>Boite/25 Pl</v>
      </c>
      <c r="D40" s="380">
        <f t="shared" si="0"/>
        <v>0</v>
      </c>
      <c r="E40" s="407">
        <f t="shared" si="3"/>
        <v>0</v>
      </c>
      <c r="F40" s="345">
        <f>FS!O44+'FS (2)'!O44+'FS (3)'!O44+'FS (4)'!O44+'FS (5)'!O44+'FS (6)'!O44+'FS (7)'!O44+'FS (8)'!O44+'FS (9)'!O44+'FS (10)'!O44+'FS (11)'!O44+'FS (12)'!O44+'FS (13)'!O44+'FS (14)'!O44+'FS (15)'!O44+'FS (16)'!O44+'FS (17)'!O44+'FS (18)'!O44+'FS (19)'!O44+'FS (20)'!O44+'FS (21)'!O44+'FS (22)'!O44+'FS (23)'!O44+'FS (24)'!O44+'FS (25)'!O44+'FS (26)'!O44+'FS (27)'!O44+'FS (28)'!O44+'FS (29)'!O44+'FS (30)'!O44+'FS (31)'!O44+'FS (32)'!O44+'FS (33)'!O44+'FS (34)'!O44+'FS (35)'!O44+'FS (36)'!O44+'FS (37)'!O44+'FS (38)'!O44+'FS (39)'!O44+'FS (40)'!O44+'FS (41)'!O44+'FS (42)'!O44+'FS (43)'!O44+'FS (44)'!O44+'FS (45)'!O44+'FS (46)'!O44+'FS (47)'!O44+'FS (48)'!O44+'FS (49)'!O44+'FS (50)'!O44+'FS (51)'!O44+'FS (52)'!O44+'FS (53)'!O44+'FS (54)'!O44+'FS (55)'!O44+'FS (56)'!O44+'FS (57)'!O44+'FS (58)'!O44+'FS (59)'!O44+'FS (60)'!O44+'FS (61)'!O44+'FS (62)'!O44+'FS (63)'!O44+'FS (64)'!O44+'FS (65)'!O44+'FS (66)'!O44+'FS (67)'!O44+'FS (68)'!O44+'FS (69)'!O44+'FS (70)'!O44</f>
        <v>0</v>
      </c>
      <c r="G40" s="346"/>
      <c r="H40" s="347"/>
      <c r="I40" s="347"/>
      <c r="J40" s="345">
        <f>ASC!O46+'ASC (2)'!O46+'ASC (3)'!O46+'ASC (4)'!O46+'ASC (5)'!O46+'ASC (6)'!O46+'ASC (7)'!O46+'ASC (8)'!O46+'ASC (9)'!O46+'ASC (10)'!O46+'ASC (11)'!O46+'ASC (12)'!O46+'ASC (13)'!O46+'ASC (14)'!O46+'ASC (15)'!O46+'ASC (16)'!O46+'ASC (17)'!O46+'ASC (18)'!O46+'ASC (19)'!O46+'ASC (20)'!O46+'ASC (21)'!O46+'ASC (22)'!O46+'ASC (23)'!O46+'ASC (24)'!O46+'ASC (25)'!O46+'ASC (26)'!O46+'ASC (27)'!O46+'ASC (28)'!O46+'ASC (29)'!O46+'ASC (30)'!O46+'ASC (31)'!O46+'ASC (32)'!O46+'ASC (33)'!O46+'ASC (34)'!O46+'ASC (35)'!O46+'ASC (36)'!O46+'ASC (37)'!O46+'ASC (38)'!O46+'ASC (39)'!O46+'ASC (40)'!O46+'ASC (41)'!O46+'ASC (42)'!O46+'ASC (43)'!O46+'ASC (44)'!O46+'ASC (45)'!O46+'ASC (46)'!O46+'ASC (47)'!O46+'ASC (48)'!O46+'ASC (49)'!O46+'ASC (50)'!O46+'ASC (51)'!O46+'ASC (52)'!O46+'ASC (53)'!O46+'ASC (54)'!O46+'ASC (55)'!O46+'ASC (56)'!O46+'ASC (57)'!O46+'ASC (58)'!O46+'ASC (59)'!O46+'ASC (60)'!O46+'ASC (61)'!O46+'ASC (62)'!O46+'ASC (63)'!O46+'ASC (64)'!O46+'ASC (65)'!O46+'ASC (66)'!O46+'ASC (67)'!O46+'ASC (68)'!O46+'ASC (69)'!O46+'ASC (70)'!O46</f>
        <v>0</v>
      </c>
      <c r="K40" s="381"/>
      <c r="L40" s="384"/>
      <c r="M40" s="381"/>
      <c r="N40" s="384"/>
      <c r="P40" s="406"/>
    </row>
    <row r="41" spans="1:18" s="334" customFormat="1" ht="39.9" customHeight="1" x14ac:dyDescent="0.35">
      <c r="A41" s="348"/>
      <c r="B41" s="363" t="str">
        <f>CDT!B44</f>
        <v>Artésunate - Méfloquine (AS-MF)</v>
      </c>
      <c r="C41" s="344" t="str">
        <f>CDT!C44</f>
        <v>Unité</v>
      </c>
      <c r="D41" s="380">
        <f t="shared" si="0"/>
        <v>0</v>
      </c>
      <c r="E41" s="407">
        <f>(CEILING((F41+J41-L41-N41),1)/1)</f>
        <v>0</v>
      </c>
      <c r="F41" s="345">
        <f>FS!O45+'FS (2)'!O45+'FS (3)'!O45+'FS (4)'!O45+'FS (5)'!O45+'FS (6)'!O45+'FS (7)'!O45+'FS (8)'!O45+'FS (9)'!O45+'FS (10)'!O45+'FS (11)'!O45+'FS (12)'!O45+'FS (13)'!O45+'FS (14)'!O45+'FS (15)'!O45+'FS (16)'!O45+'FS (17)'!O45+'FS (18)'!O45+'FS (19)'!O45+'FS (20)'!O45+'FS (21)'!O45+'FS (22)'!O45+'FS (23)'!O45+'FS (24)'!O45+'FS (25)'!O45+'FS (26)'!O45+'FS (27)'!O45+'FS (28)'!O45+'FS (29)'!O45+'FS (30)'!O45+'FS (31)'!O45+'FS (32)'!O45+'FS (33)'!O45+'FS (34)'!O45+'FS (35)'!O45+'FS (36)'!O45+'FS (37)'!O45+'FS (38)'!O45+'FS (39)'!O45+'FS (40)'!O45+'FS (41)'!O45+'FS (42)'!O45+'FS (43)'!O45+'FS (44)'!O45+'FS (45)'!O45+'FS (46)'!O45+'FS (47)'!O45+'FS (48)'!O45+'FS (49)'!O45+'FS (50)'!O45+'FS (51)'!O45+'FS (52)'!O45+'FS (53)'!O45+'FS (54)'!O45+'FS (55)'!O45+'FS (56)'!O45+'FS (57)'!O45+'FS (58)'!O45+'FS (59)'!O45+'FS (60)'!O45+'FS (61)'!O45+'FS (62)'!O45+'FS (63)'!O45+'FS (64)'!O45+'FS (65)'!O45+'FS (66)'!O45+'FS (67)'!O45+'FS (68)'!O45+'FS (69)'!O45+'FS (70)'!O45</f>
        <v>0</v>
      </c>
      <c r="G41" s="346"/>
      <c r="H41" s="347"/>
      <c r="I41" s="347"/>
      <c r="J41" s="345">
        <f>ASC!O47+'ASC (2)'!O47+'ASC (3)'!O47+'ASC (4)'!O47+'ASC (5)'!O47+'ASC (6)'!O47+'ASC (7)'!O47+'ASC (8)'!O47+'ASC (9)'!O47+'ASC (10)'!O47+'ASC (11)'!O47+'ASC (12)'!O47+'ASC (13)'!O47+'ASC (14)'!O47+'ASC (15)'!O47+'ASC (16)'!O47+'ASC (17)'!O47+'ASC (18)'!O47+'ASC (19)'!O47+'ASC (20)'!O47+'ASC (21)'!O47+'ASC (22)'!O47+'ASC (23)'!O47+'ASC (24)'!O47+'ASC (25)'!O47+'ASC (26)'!O47+'ASC (27)'!O47+'ASC (28)'!O47+'ASC (29)'!O47+'ASC (30)'!O47+'ASC (31)'!O47+'ASC (32)'!O47+'ASC (33)'!O47+'ASC (34)'!O47+'ASC (35)'!O47+'ASC (36)'!O47+'ASC (37)'!O47+'ASC (38)'!O47+'ASC (39)'!O47+'ASC (40)'!O47+'ASC (41)'!O47+'ASC (42)'!O47+'ASC (43)'!O47+'ASC (44)'!O47+'ASC (45)'!O47+'ASC (46)'!O47+'ASC (47)'!O47+'ASC (48)'!O47+'ASC (49)'!O47+'ASC (50)'!O47+'ASC (51)'!O47+'ASC (52)'!O47+'ASC (53)'!O47+'ASC (54)'!O47+'ASC (55)'!O47+'ASC (56)'!O47+'ASC (57)'!O47+'ASC (58)'!O47+'ASC (59)'!O47+'ASC (60)'!O47+'ASC (61)'!O47+'ASC (62)'!O47+'ASC (63)'!O47+'ASC (64)'!O47+'ASC (65)'!O47+'ASC (66)'!O47+'ASC (67)'!O47+'ASC (68)'!O47+'ASC (69)'!O47+'ASC (70)'!O47</f>
        <v>0</v>
      </c>
      <c r="K41" s="381"/>
      <c r="L41" s="384"/>
      <c r="M41" s="381"/>
      <c r="N41" s="384"/>
      <c r="P41" s="406"/>
    </row>
    <row r="42" spans="1:18" s="334" customFormat="1" ht="39.9" customHeight="1" x14ac:dyDescent="0.35">
      <c r="A42" s="348"/>
      <c r="B42" s="363" t="str">
        <f>CDT!B45</f>
        <v>Quinine comprimé 300mg</v>
      </c>
      <c r="C42" s="344" t="str">
        <f>CDT!C45</f>
        <v>Unité</v>
      </c>
      <c r="D42" s="380">
        <f t="shared" si="0"/>
        <v>0</v>
      </c>
      <c r="E42" s="407">
        <f t="shared" ref="E42:E46" si="4">(CEILING((F42+J42-L42-N42),1)/1)</f>
        <v>0</v>
      </c>
      <c r="F42" s="345">
        <f>FS!O46+'FS (2)'!O46+'FS (3)'!O46+'FS (4)'!O46+'FS (5)'!O46+'FS (6)'!O46+'FS (7)'!O46+'FS (8)'!O46+'FS (9)'!O46+'FS (10)'!O46+'FS (11)'!O46+'FS (12)'!O46+'FS (13)'!O46+'FS (14)'!O46+'FS (15)'!O46+'FS (16)'!O46+'FS (17)'!O46+'FS (18)'!O46+'FS (19)'!O46+'FS (20)'!O46+'FS (21)'!O46+'FS (22)'!O46+'FS (23)'!O46+'FS (24)'!O46+'FS (25)'!O46+'FS (26)'!O46+'FS (27)'!O46+'FS (28)'!O46+'FS (29)'!O46+'FS (30)'!O46+'FS (31)'!O46+'FS (32)'!O46+'FS (33)'!O46+'FS (34)'!O46+'FS (35)'!O46+'FS (36)'!O46+'FS (37)'!O46+'FS (38)'!O46+'FS (39)'!O46+'FS (40)'!O46+'FS (41)'!O46+'FS (42)'!O46+'FS (43)'!O46+'FS (44)'!O46+'FS (45)'!O46+'FS (46)'!O46+'FS (47)'!O46+'FS (48)'!O46+'FS (49)'!O46+'FS (50)'!O46+'FS (51)'!O46+'FS (52)'!O46+'FS (53)'!O46+'FS (54)'!O46+'FS (55)'!O46+'FS (56)'!O46+'FS (57)'!O46+'FS (58)'!O46+'FS (59)'!O46+'FS (60)'!O46+'FS (61)'!O46+'FS (62)'!O46+'FS (63)'!O46+'FS (64)'!O46+'FS (65)'!O46+'FS (66)'!O46+'FS (67)'!O46+'FS (68)'!O46+'FS (69)'!O46+'FS (70)'!O46</f>
        <v>0</v>
      </c>
      <c r="G42" s="346"/>
      <c r="H42" s="347"/>
      <c r="I42" s="347"/>
      <c r="J42" s="345">
        <f>ASC!O48+'ASC (2)'!O48+'ASC (3)'!O48+'ASC (4)'!O48+'ASC (5)'!O48+'ASC (6)'!O48+'ASC (7)'!O48+'ASC (8)'!O48+'ASC (9)'!O48+'ASC (10)'!O48+'ASC (11)'!O48+'ASC (12)'!O48+'ASC (13)'!O48+'ASC (14)'!O48+'ASC (15)'!O48+'ASC (16)'!O48+'ASC (17)'!O48+'ASC (18)'!O48+'ASC (19)'!O48+'ASC (20)'!O48+'ASC (21)'!O48+'ASC (22)'!O48+'ASC (23)'!O48+'ASC (24)'!O48+'ASC (25)'!O48+'ASC (26)'!O48+'ASC (27)'!O48+'ASC (28)'!O48+'ASC (29)'!O48+'ASC (30)'!O48+'ASC (31)'!O48+'ASC (32)'!O48+'ASC (33)'!O48+'ASC (34)'!O48+'ASC (35)'!O48+'ASC (36)'!O48+'ASC (37)'!O48+'ASC (38)'!O48+'ASC (39)'!O48+'ASC (40)'!O48+'ASC (41)'!O48+'ASC (42)'!O48+'ASC (43)'!O48+'ASC (44)'!O48+'ASC (45)'!O48+'ASC (46)'!O48+'ASC (47)'!O48+'ASC (48)'!O48+'ASC (49)'!O48+'ASC (50)'!O48+'ASC (51)'!O48+'ASC (52)'!O48+'ASC (53)'!O48+'ASC (54)'!O48+'ASC (55)'!O48+'ASC (56)'!O48+'ASC (57)'!O48+'ASC (58)'!O48+'ASC (59)'!O48+'ASC (60)'!O48+'ASC (61)'!O48+'ASC (62)'!O48+'ASC (63)'!O48+'ASC (64)'!O48+'ASC (65)'!O48+'ASC (66)'!O48+'ASC (67)'!O48+'ASC (68)'!O48+'ASC (69)'!O48+'ASC (70)'!O48</f>
        <v>0</v>
      </c>
      <c r="K42" s="381"/>
      <c r="L42" s="384"/>
      <c r="M42" s="381"/>
      <c r="N42" s="384"/>
      <c r="P42" s="406"/>
    </row>
    <row r="43" spans="1:18" s="334" customFormat="1" ht="39.9" customHeight="1" x14ac:dyDescent="0.35">
      <c r="A43" s="348"/>
      <c r="B43" s="363" t="str">
        <f>CDT!B46</f>
        <v>Quinine injectable 300 mg</v>
      </c>
      <c r="C43" s="344" t="str">
        <f>CDT!C46</f>
        <v>Unité</v>
      </c>
      <c r="D43" s="380">
        <f t="shared" si="0"/>
        <v>0</v>
      </c>
      <c r="E43" s="407">
        <f t="shared" si="4"/>
        <v>0</v>
      </c>
      <c r="F43" s="345">
        <f>FS!O47+'FS (2)'!O47+'FS (3)'!O47+'FS (4)'!O47+'FS (5)'!O47+'FS (6)'!O47+'FS (7)'!O47+'FS (8)'!O47+'FS (9)'!O47+'FS (10)'!O47+'FS (11)'!O47+'FS (12)'!O47+'FS (13)'!O47+'FS (14)'!O47+'FS (15)'!O47+'FS (16)'!O47+'FS (17)'!O47+'FS (18)'!O47+'FS (19)'!O47+'FS (20)'!O47+'FS (21)'!O47+'FS (22)'!O47+'FS (23)'!O47+'FS (24)'!O47+'FS (25)'!O47+'FS (26)'!O47+'FS (27)'!O47+'FS (28)'!O47+'FS (29)'!O47+'FS (30)'!O47+'FS (31)'!O47+'FS (32)'!O47+'FS (33)'!O47+'FS (34)'!O47+'FS (35)'!O47+'FS (36)'!O47+'FS (37)'!O47+'FS (38)'!O47+'FS (39)'!O47+'FS (40)'!O47+'FS (41)'!O47+'FS (42)'!O47+'FS (43)'!O47+'FS (44)'!O47+'FS (45)'!O47+'FS (46)'!O47+'FS (47)'!O47+'FS (48)'!O47+'FS (49)'!O47+'FS (50)'!O47+'FS (51)'!O47+'FS (52)'!O47+'FS (53)'!O47+'FS (54)'!O47+'FS (55)'!O47+'FS (56)'!O47+'FS (57)'!O47+'FS (58)'!O47+'FS (59)'!O47+'FS (60)'!O47+'FS (61)'!O47+'FS (62)'!O47+'FS (63)'!O47+'FS (64)'!O47+'FS (65)'!O47+'FS (66)'!O47+'FS (67)'!O47+'FS (68)'!O47+'FS (69)'!O47+'FS (70)'!O47</f>
        <v>0</v>
      </c>
      <c r="G43" s="346"/>
      <c r="H43" s="347"/>
      <c r="I43" s="347"/>
      <c r="J43" s="345">
        <f>ASC!O49+'ASC (2)'!O49+'ASC (3)'!O49+'ASC (4)'!O49+'ASC (5)'!O49+'ASC (6)'!O49+'ASC (7)'!O49+'ASC (8)'!O49+'ASC (9)'!O49+'ASC (10)'!O49+'ASC (11)'!O49+'ASC (12)'!O49+'ASC (13)'!O49+'ASC (14)'!O49+'ASC (15)'!O49+'ASC (16)'!O49+'ASC (17)'!O49+'ASC (18)'!O49+'ASC (19)'!O49+'ASC (20)'!O49+'ASC (21)'!O49+'ASC (22)'!O49+'ASC (23)'!O49+'ASC (24)'!O49+'ASC (25)'!O49+'ASC (26)'!O49+'ASC (27)'!O49+'ASC (28)'!O49+'ASC (29)'!O49+'ASC (30)'!O49+'ASC (31)'!O49+'ASC (32)'!O49+'ASC (33)'!O49+'ASC (34)'!O49+'ASC (35)'!O49+'ASC (36)'!O49+'ASC (37)'!O49+'ASC (38)'!O49+'ASC (39)'!O49+'ASC (40)'!O49+'ASC (41)'!O49+'ASC (42)'!O49+'ASC (43)'!O49+'ASC (44)'!O49+'ASC (45)'!O49+'ASC (46)'!O49+'ASC (47)'!O49+'ASC (48)'!O49+'ASC (49)'!O49+'ASC (50)'!O49+'ASC (51)'!O49+'ASC (52)'!O49+'ASC (53)'!O49+'ASC (54)'!O49+'ASC (55)'!O49+'ASC (56)'!O49+'ASC (57)'!O49+'ASC (58)'!O49+'ASC (59)'!O49+'ASC (60)'!O49+'ASC (61)'!O49+'ASC (62)'!O49+'ASC (63)'!O49+'ASC (64)'!O49+'ASC (65)'!O49+'ASC (66)'!O49+'ASC (67)'!O49+'ASC (68)'!O49+'ASC (69)'!O49+'ASC (70)'!O49</f>
        <v>0</v>
      </c>
      <c r="K43" s="381"/>
      <c r="L43" s="384"/>
      <c r="M43" s="381"/>
      <c r="N43" s="384"/>
      <c r="P43" s="406"/>
    </row>
    <row r="44" spans="1:18" s="334" customFormat="1" ht="39.9" customHeight="1" x14ac:dyDescent="0.35">
      <c r="A44" s="348"/>
      <c r="B44" s="363" t="str">
        <f>CDT!B47</f>
        <v>Quinine injectable 600 mg</v>
      </c>
      <c r="C44" s="344" t="str">
        <f>CDT!C47</f>
        <v>Unité</v>
      </c>
      <c r="D44" s="380">
        <f t="shared" si="0"/>
        <v>0</v>
      </c>
      <c r="E44" s="407">
        <f t="shared" si="4"/>
        <v>0</v>
      </c>
      <c r="F44" s="345">
        <f>FS!O48+'FS (2)'!O48+'FS (3)'!O48+'FS (4)'!O48+'FS (5)'!O48+'FS (6)'!O48+'FS (7)'!O48+'FS (8)'!O48+'FS (9)'!O48+'FS (10)'!O48+'FS (11)'!O48+'FS (12)'!O48+'FS (13)'!O48+'FS (14)'!O48+'FS (15)'!O48+'FS (16)'!O48+'FS (17)'!O48+'FS (18)'!O48+'FS (19)'!O48+'FS (20)'!O48+'FS (21)'!O48+'FS (22)'!O48+'FS (23)'!O48+'FS (24)'!O48+'FS (25)'!O48+'FS (26)'!O48+'FS (27)'!O48+'FS (28)'!O48+'FS (29)'!O48+'FS (30)'!O48+'FS (31)'!O48+'FS (32)'!O48+'FS (33)'!O48+'FS (34)'!O48+'FS (35)'!O48+'FS (36)'!O48+'FS (37)'!O48+'FS (38)'!O48+'FS (39)'!O48+'FS (40)'!O48+'FS (41)'!O48+'FS (42)'!O48+'FS (43)'!O48+'FS (44)'!O48+'FS (45)'!O48+'FS (46)'!O48+'FS (47)'!O48+'FS (48)'!O48+'FS (49)'!O48+'FS (50)'!O48+'FS (51)'!O48+'FS (52)'!O48+'FS (53)'!O48+'FS (54)'!O48+'FS (55)'!O48+'FS (56)'!O48+'FS (57)'!O48+'FS (58)'!O48+'FS (59)'!O48+'FS (60)'!O48+'FS (61)'!O48+'FS (62)'!O48+'FS (63)'!O48+'FS (64)'!O48+'FS (65)'!O48+'FS (66)'!O48+'FS (67)'!O48+'FS (68)'!O48+'FS (69)'!O48+'FS (70)'!O48</f>
        <v>0</v>
      </c>
      <c r="G44" s="346"/>
      <c r="H44" s="347"/>
      <c r="I44" s="347"/>
      <c r="J44" s="345">
        <f>ASC!O50+'ASC (2)'!O50+'ASC (3)'!O50+'ASC (4)'!O50+'ASC (5)'!O50+'ASC (6)'!O50+'ASC (7)'!O50+'ASC (8)'!O50+'ASC (9)'!O50+'ASC (10)'!O50+'ASC (11)'!O50+'ASC (12)'!O50+'ASC (13)'!O50+'ASC (14)'!O50+'ASC (15)'!O50+'ASC (16)'!O50+'ASC (17)'!O50+'ASC (18)'!O50+'ASC (19)'!O50+'ASC (20)'!O50+'ASC (21)'!O50+'ASC (22)'!O50+'ASC (23)'!O50+'ASC (24)'!O50+'ASC (25)'!O50+'ASC (26)'!O50+'ASC (27)'!O50+'ASC (28)'!O50+'ASC (29)'!O50+'ASC (30)'!O50+'ASC (31)'!O50+'ASC (32)'!O50+'ASC (33)'!O50+'ASC (34)'!O50+'ASC (35)'!O50+'ASC (36)'!O50+'ASC (37)'!O50+'ASC (38)'!O50+'ASC (39)'!O50+'ASC (40)'!O50+'ASC (41)'!O50+'ASC (42)'!O50+'ASC (43)'!O50+'ASC (44)'!O50+'ASC (45)'!O50+'ASC (46)'!O50+'ASC (47)'!O50+'ASC (48)'!O50+'ASC (49)'!O50+'ASC (50)'!O50+'ASC (51)'!O50+'ASC (52)'!O50+'ASC (53)'!O50+'ASC (54)'!O50+'ASC (55)'!O50+'ASC (56)'!O50+'ASC (57)'!O50+'ASC (58)'!O50+'ASC (59)'!O50+'ASC (60)'!O50+'ASC (61)'!O50+'ASC (62)'!O50+'ASC (63)'!O50+'ASC (64)'!O50+'ASC (65)'!O50+'ASC (66)'!O50+'ASC (67)'!O50+'ASC (68)'!O50+'ASC (69)'!O50+'ASC (70)'!O50</f>
        <v>0</v>
      </c>
      <c r="K44" s="381"/>
      <c r="L44" s="384"/>
      <c r="M44" s="381"/>
      <c r="N44" s="384"/>
      <c r="P44" s="406"/>
    </row>
    <row r="45" spans="1:18" s="334" customFormat="1" ht="39.9" customHeight="1" x14ac:dyDescent="0.35">
      <c r="A45" s="348"/>
      <c r="B45" s="363" t="str">
        <f>CDT!B48</f>
        <v>Quinine injectable 600 mg</v>
      </c>
      <c r="C45" s="344" t="str">
        <f>CDT!C48</f>
        <v>Unité</v>
      </c>
      <c r="D45" s="380">
        <f t="shared" si="0"/>
        <v>0</v>
      </c>
      <c r="E45" s="407">
        <f t="shared" si="4"/>
        <v>0</v>
      </c>
      <c r="F45" s="345">
        <f>FS!O49+'FS (2)'!O49+'FS (3)'!O49+'FS (4)'!O49+'FS (5)'!O49+'FS (6)'!O49+'FS (7)'!O49+'FS (8)'!O49+'FS (9)'!O49+'FS (10)'!O49+'FS (11)'!O49+'FS (12)'!O49+'FS (13)'!O49+'FS (14)'!O49+'FS (15)'!O49+'FS (16)'!O49+'FS (17)'!O49+'FS (18)'!O49+'FS (19)'!O49+'FS (20)'!O49+'FS (21)'!O49+'FS (22)'!O49+'FS (23)'!O49+'FS (24)'!O49+'FS (25)'!O49+'FS (26)'!O49+'FS (27)'!O49+'FS (28)'!O49+'FS (29)'!O49+'FS (30)'!O49+'FS (31)'!O49+'FS (32)'!O49+'FS (33)'!O49+'FS (34)'!O49+'FS (35)'!O49+'FS (36)'!O49+'FS (37)'!O49+'FS (38)'!O49+'FS (39)'!O49+'FS (40)'!O49+'FS (41)'!O49+'FS (42)'!O49+'FS (43)'!O49+'FS (44)'!O49+'FS (45)'!O49+'FS (46)'!O49+'FS (47)'!O49+'FS (48)'!O49+'FS (49)'!O49+'FS (50)'!O49+'FS (51)'!O49+'FS (52)'!O49+'FS (53)'!O49+'FS (54)'!O49+'FS (55)'!O49+'FS (56)'!O49+'FS (57)'!O49+'FS (58)'!O49+'FS (59)'!O49+'FS (60)'!O49+'FS (61)'!O49+'FS (62)'!O49+'FS (63)'!O49+'FS (64)'!O49+'FS (65)'!O49+'FS (66)'!O49+'FS (67)'!O49+'FS (68)'!O49+'FS (69)'!O49+'FS (70)'!O49</f>
        <v>0</v>
      </c>
      <c r="G45" s="346"/>
      <c r="H45" s="347"/>
      <c r="I45" s="347"/>
      <c r="J45" s="345">
        <f>ASC!O51+'ASC (2)'!O51+'ASC (3)'!O51+'ASC (4)'!O51+'ASC (5)'!O51+'ASC (6)'!O51+'ASC (7)'!O51+'ASC (8)'!O51+'ASC (9)'!O51+'ASC (10)'!O51+'ASC (11)'!O51+'ASC (12)'!O51+'ASC (13)'!O51+'ASC (14)'!O51+'ASC (15)'!O51+'ASC (16)'!O51+'ASC (17)'!O51+'ASC (18)'!O51+'ASC (19)'!O51+'ASC (20)'!O51+'ASC (21)'!O51+'ASC (22)'!O51+'ASC (23)'!O51+'ASC (24)'!O51+'ASC (25)'!O51+'ASC (26)'!O51+'ASC (27)'!O51+'ASC (28)'!O51+'ASC (29)'!O51+'ASC (30)'!O51+'ASC (31)'!O51+'ASC (32)'!O51+'ASC (33)'!O51+'ASC (34)'!O51+'ASC (35)'!O51+'ASC (36)'!O51+'ASC (37)'!O51+'ASC (38)'!O51+'ASC (39)'!O51+'ASC (40)'!O51+'ASC (41)'!O51+'ASC (42)'!O51+'ASC (43)'!O51+'ASC (44)'!O51+'ASC (45)'!O51+'ASC (46)'!O51+'ASC (47)'!O51+'ASC (48)'!O51+'ASC (49)'!O51+'ASC (50)'!O51+'ASC (51)'!O51+'ASC (52)'!O51+'ASC (53)'!O51+'ASC (54)'!O51+'ASC (55)'!O51+'ASC (56)'!O51+'ASC (57)'!O51+'ASC (58)'!O51+'ASC (59)'!O51+'ASC (60)'!O51+'ASC (61)'!O51+'ASC (62)'!O51+'ASC (63)'!O51+'ASC (64)'!O51+'ASC (65)'!O51+'ASC (66)'!O51+'ASC (67)'!O51+'ASC (68)'!O51+'ASC (69)'!O51+'ASC (70)'!O51</f>
        <v>0</v>
      </c>
      <c r="K45" s="381"/>
      <c r="L45" s="384"/>
      <c r="M45" s="381"/>
      <c r="N45" s="384"/>
      <c r="P45" s="406"/>
    </row>
    <row r="46" spans="1:18" s="334" customFormat="1" ht="39.9" customHeight="1" x14ac:dyDescent="0.35">
      <c r="A46" s="348"/>
      <c r="B46" s="363" t="str">
        <f>CDT!B49</f>
        <v>Artéméther injectable 100 mg</v>
      </c>
      <c r="C46" s="344" t="str">
        <f>CDT!C49</f>
        <v>Unité</v>
      </c>
      <c r="D46" s="380">
        <f t="shared" si="0"/>
        <v>0</v>
      </c>
      <c r="E46" s="407">
        <f t="shared" si="4"/>
        <v>0</v>
      </c>
      <c r="F46" s="345">
        <f>FS!O50+'FS (2)'!O50+'FS (3)'!O50+'FS (4)'!O50+'FS (5)'!O50+'FS (6)'!O50+'FS (7)'!O50+'FS (8)'!O50+'FS (9)'!O50+'FS (10)'!O50+'FS (11)'!O50+'FS (12)'!O50+'FS (13)'!O50+'FS (14)'!O50+'FS (15)'!O50+'FS (16)'!O50+'FS (17)'!O50+'FS (18)'!O50+'FS (19)'!O50+'FS (20)'!O50+'FS (21)'!O50+'FS (22)'!O50+'FS (23)'!O50+'FS (24)'!O50+'FS (25)'!O50+'FS (26)'!O50+'FS (27)'!O50+'FS (28)'!O50+'FS (29)'!O50+'FS (30)'!O50+'FS (31)'!O50+'FS (32)'!O50+'FS (33)'!O50+'FS (34)'!O50+'FS (35)'!O50+'FS (36)'!O50+'FS (37)'!O50+'FS (38)'!O50+'FS (39)'!O50+'FS (40)'!O50+'FS (41)'!O50+'FS (42)'!O50+'FS (43)'!O50+'FS (44)'!O50+'FS (45)'!O50+'FS (46)'!O50+'FS (47)'!O50+'FS (48)'!O50+'FS (49)'!O50+'FS (50)'!O50+'FS (51)'!O50+'FS (52)'!O50+'FS (53)'!O50+'FS (54)'!O50+'FS (55)'!O50+'FS (56)'!O50+'FS (57)'!O50+'FS (58)'!O50+'FS (59)'!O50+'FS (60)'!O50+'FS (61)'!O50+'FS (62)'!O50+'FS (63)'!O50+'FS (64)'!O50+'FS (65)'!O50+'FS (66)'!O50+'FS (67)'!O50+'FS (68)'!O50+'FS (69)'!O50+'FS (70)'!O50</f>
        <v>0</v>
      </c>
      <c r="G46" s="346"/>
      <c r="H46" s="347"/>
      <c r="I46" s="347"/>
      <c r="J46" s="345">
        <f>ASC!O52+'ASC (2)'!O52+'ASC (3)'!O52+'ASC (4)'!O52+'ASC (5)'!O52+'ASC (6)'!O52+'ASC (7)'!O52+'ASC (8)'!O52+'ASC (9)'!O52+'ASC (10)'!O52+'ASC (11)'!O52+'ASC (12)'!O52+'ASC (13)'!O52+'ASC (14)'!O52+'ASC (15)'!O52+'ASC (16)'!O52+'ASC (17)'!O52+'ASC (18)'!O52+'ASC (19)'!O52+'ASC (20)'!O52+'ASC (21)'!O52+'ASC (22)'!O52+'ASC (23)'!O52+'ASC (24)'!O52+'ASC (25)'!O52+'ASC (26)'!O52+'ASC (27)'!O52+'ASC (28)'!O52+'ASC (29)'!O52+'ASC (30)'!O52+'ASC (31)'!O52+'ASC (32)'!O52+'ASC (33)'!O52+'ASC (34)'!O52+'ASC (35)'!O52+'ASC (36)'!O52+'ASC (37)'!O52+'ASC (38)'!O52+'ASC (39)'!O52+'ASC (40)'!O52+'ASC (41)'!O52+'ASC (42)'!O52+'ASC (43)'!O52+'ASC (44)'!O52+'ASC (45)'!O52+'ASC (46)'!O52+'ASC (47)'!O52+'ASC (48)'!O52+'ASC (49)'!O52+'ASC (50)'!O52+'ASC (51)'!O52+'ASC (52)'!O52+'ASC (53)'!O52+'ASC (54)'!O52+'ASC (55)'!O52+'ASC (56)'!O52+'ASC (57)'!O52+'ASC (58)'!O52+'ASC (59)'!O52+'ASC (60)'!O52+'ASC (61)'!O52+'ASC (62)'!O52+'ASC (63)'!O52+'ASC (64)'!O52+'ASC (65)'!O52+'ASC (66)'!O52+'ASC (67)'!O52+'ASC (68)'!O52+'ASC (69)'!O52+'ASC (70)'!O52</f>
        <v>0</v>
      </c>
      <c r="K46" s="381"/>
      <c r="L46" s="384"/>
      <c r="M46" s="381"/>
      <c r="N46" s="384"/>
      <c r="P46" s="406"/>
    </row>
    <row r="47" spans="1:18" ht="9" hidden="1" customHeight="1" x14ac:dyDescent="0.3">
      <c r="B47" s="17"/>
      <c r="C47" s="18"/>
      <c r="D47" s="18"/>
      <c r="E47" s="18"/>
      <c r="F47" s="18"/>
      <c r="G47" s="18"/>
      <c r="H47" s="18"/>
      <c r="I47" s="18"/>
      <c r="J47" s="345" t="e">
        <f>ASC!O53+#REF!+#REF!+#REF!+#REF!+#REF!+#REF!+#REF!+#REF!+#REF!+#REF!+#REF!+#REF!+#REF!+#REF!+#REF!+#REF!+#REF!+#REF!+#REF!+#REF!+#REF!+#REF!+#REF!+#REF!+#REF!+#REF!+#REF!+#REF!+#REF!+#REF!+#REF!+#REF!+#REF!+#REF!+#REF!+#REF!+#REF!+#REF!+#REF!+#REF!+#REF!+#REF!+#REF!+#REF!+#REF!+#REF!+#REF!+#REF!+#REF!+#REF!+#REF!+#REF!+#REF!+#REF!+#REF!+#REF!+#REF!+#REF!+#REF!+#REF!+#REF!+#REF!+#REF!+#REF!+#REF!+#REF!+#REF!+#REF!+#REF!+#REF!+#REF!+#REF!+#REF!+#REF!+#REF!+#REF!+#REF!+#REF!+#REF!+#REF!+#REF!+#REF!+#REF!+#REF!+#REF!+#REF!+#REF!+#REF!+#REF!+#REF!+#REF!+#REF!+#REF!+#REF!+#REF!+#REF!+#REF!+#REF!+#REF!+#REF!+#REF!+#REF!+#REF!+#REF!+#REF!+#REF!+#REF!+#REF!+#REF!+#REF!+#REF!+#REF!+#REF!+#REF!+#REF!+#REF!+#REF!+#REF!+#REF!</f>
        <v>#REF!</v>
      </c>
      <c r="K47" s="18"/>
      <c r="L47" s="18"/>
      <c r="M47" s="18"/>
      <c r="N47" s="18"/>
      <c r="O47" s="18"/>
      <c r="P47" s="18"/>
    </row>
    <row r="48" spans="1:18" s="334" customFormat="1" ht="21.75" customHeight="1" x14ac:dyDescent="0.35">
      <c r="A48" s="348"/>
      <c r="B48" s="333"/>
      <c r="C48" s="333"/>
      <c r="D48" s="333"/>
      <c r="E48" s="333"/>
      <c r="F48" s="333"/>
      <c r="G48" s="333"/>
      <c r="H48" s="333"/>
      <c r="I48" s="333"/>
      <c r="J48" s="333"/>
      <c r="K48" s="333"/>
      <c r="L48" s="333"/>
      <c r="M48" s="333"/>
      <c r="N48" s="333"/>
      <c r="O48" s="333"/>
      <c r="P48" s="333"/>
    </row>
    <row r="49" spans="1:18" s="166" customFormat="1" ht="34.5" customHeight="1" x14ac:dyDescent="0.5">
      <c r="A49" s="477" t="s">
        <v>375</v>
      </c>
      <c r="B49" s="477"/>
      <c r="C49" s="477"/>
      <c r="D49" s="477"/>
      <c r="E49" s="164"/>
      <c r="F49" s="165" t="s">
        <v>380</v>
      </c>
      <c r="G49" s="164"/>
      <c r="H49" s="164"/>
      <c r="I49" s="164"/>
      <c r="J49" s="164"/>
      <c r="K49" s="164"/>
      <c r="L49" s="164"/>
      <c r="M49" s="164"/>
      <c r="P49" s="168"/>
      <c r="Q49" s="167" t="s">
        <v>261</v>
      </c>
      <c r="R49" s="164"/>
    </row>
    <row r="50" spans="1:18" s="334" customFormat="1" ht="18" x14ac:dyDescent="0.35">
      <c r="Q50" s="333"/>
    </row>
    <row r="51" spans="1:18" s="334" customFormat="1" ht="18" x14ac:dyDescent="0.35">
      <c r="Q51" s="333"/>
    </row>
    <row r="52" spans="1:18" s="334" customFormat="1" ht="18" x14ac:dyDescent="0.35">
      <c r="Q52" s="333"/>
    </row>
    <row r="53" spans="1:18" s="334" customFormat="1" ht="18" x14ac:dyDescent="0.35">
      <c r="Q53" s="333"/>
    </row>
    <row r="54" spans="1:18" s="334" customFormat="1" ht="18" x14ac:dyDescent="0.35">
      <c r="Q54" s="333"/>
    </row>
    <row r="55" spans="1:18" s="166" customFormat="1" ht="24.75" customHeight="1" x14ac:dyDescent="0.5">
      <c r="A55" s="165"/>
      <c r="C55" s="165" t="s">
        <v>374</v>
      </c>
      <c r="E55" s="383"/>
      <c r="G55" s="164"/>
      <c r="H55" s="164"/>
      <c r="I55" s="164"/>
      <c r="J55" s="164"/>
      <c r="K55" s="164"/>
      <c r="L55" s="164"/>
      <c r="M55" s="164"/>
      <c r="Q55" s="167" t="s">
        <v>261</v>
      </c>
    </row>
    <row r="77" ht="3" customHeight="1" x14ac:dyDescent="0.3"/>
  </sheetData>
  <mergeCells count="23">
    <mergeCell ref="A49:D49"/>
    <mergeCell ref="J1:P1"/>
    <mergeCell ref="J2:P2"/>
    <mergeCell ref="J20:J22"/>
    <mergeCell ref="B10:P10"/>
    <mergeCell ref="G20:G22"/>
    <mergeCell ref="N20:N22"/>
    <mergeCell ref="H20:H22"/>
    <mergeCell ref="P20:P22"/>
    <mergeCell ref="D20:D22"/>
    <mergeCell ref="B18:C18"/>
    <mergeCell ref="B14:C14"/>
    <mergeCell ref="B21:B22"/>
    <mergeCell ref="C21:C22"/>
    <mergeCell ref="A21:A22"/>
    <mergeCell ref="B16:C16"/>
    <mergeCell ref="F20:F22"/>
    <mergeCell ref="D12:J12"/>
    <mergeCell ref="L20:L22"/>
    <mergeCell ref="N14:P14"/>
    <mergeCell ref="D14:J14"/>
    <mergeCell ref="D16:J16"/>
    <mergeCell ref="D18:J18"/>
  </mergeCells>
  <conditionalFormatting sqref="I49 I55">
    <cfRule type="cellIs" dxfId="5548" priority="1" operator="greaterThan">
      <formula>90</formula>
    </cfRule>
  </conditionalFormatting>
  <conditionalFormatting sqref="J49:M49">
    <cfRule type="expression" dxfId="5547" priority="4">
      <formula>J49&lt;#REF!</formula>
    </cfRule>
    <cfRule type="expression" dxfId="5546" priority="5">
      <formula>J49&gt;#REF!</formula>
    </cfRule>
  </conditionalFormatting>
  <conditionalFormatting sqref="J55:M55">
    <cfRule type="expression" dxfId="5545" priority="2">
      <formula>J55&lt;#REF!</formula>
    </cfRule>
    <cfRule type="expression" dxfId="5544" priority="3">
      <formula>J55&gt;#REF!</formula>
    </cfRule>
  </conditionalFormatting>
  <dataValidations disablePrompts="1" count="1">
    <dataValidation type="whole" allowBlank="1" showInputMessage="1" showErrorMessage="1" prompt="La valeur ne peut pas être supérieure à 89_x000a_Si tel est le cas déteminer la quantité à commander directement à la colonne M._x000a_merci" sqref="I55 I49">
      <formula1>0</formula1>
      <formula2>89</formula2>
    </dataValidation>
  </dataValidations>
  <pageMargins left="0.36" right="0.23622047244094491" top="0.21" bottom="0.28000000000000003" header="0.17" footer="0.16666666666666666"/>
  <pageSetup paperSize="9" scale="48" orientation="portrait" r:id="rId1"/>
  <headerFooter alignWithMargins="0">
    <oddFooter>Page &amp;P de &amp;N</oddFooter>
  </headerFooter>
  <drawing r:id="rId2"/>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Feuil4">
    <tabColor rgb="FFFFFF00"/>
  </sheetPr>
  <dimension ref="A1:AB336"/>
  <sheetViews>
    <sheetView showGridLines="0" view="pageBreakPreview" topLeftCell="A24" zoomScale="80" zoomScaleNormal="100" zoomScaleSheetLayoutView="80" zoomScalePageLayoutView="60" workbookViewId="0">
      <pane xSplit="3" ySplit="3" topLeftCell="D27" activePane="bottomRight" state="frozen"/>
      <selection activeCell="H34" sqref="H34"/>
      <selection pane="topRight" activeCell="H34" sqref="H34"/>
      <selection pane="bottomLeft" activeCell="H34" sqref="H34"/>
      <selection pane="bottomRight" activeCell="D28" sqref="D28"/>
    </sheetView>
  </sheetViews>
  <sheetFormatPr baseColWidth="10" defaultColWidth="7.33203125" defaultRowHeight="13.8" x14ac:dyDescent="0.3"/>
  <cols>
    <col min="1" max="1" width="5.6640625" style="3" customWidth="1"/>
    <col min="2" max="2" width="23" style="3" customWidth="1"/>
    <col min="3" max="3" width="36.88671875" style="3" customWidth="1"/>
    <col min="4" max="18" width="13" style="3" customWidth="1"/>
    <col min="19" max="21" width="12.33203125" style="3" customWidth="1"/>
    <col min="22" max="22" width="13.33203125" style="3" customWidth="1"/>
    <col min="23" max="26" width="12.33203125" style="3" customWidth="1"/>
    <col min="27" max="27" width="13" style="3" customWidth="1"/>
    <col min="28" max="16384" width="7.33203125" style="3"/>
  </cols>
  <sheetData>
    <row r="1" spans="2:26" ht="17.25" customHeight="1" x14ac:dyDescent="0.3">
      <c r="B1" s="1" t="s">
        <v>0</v>
      </c>
      <c r="C1" s="1"/>
      <c r="D1" s="1"/>
      <c r="E1" s="2"/>
      <c r="F1" s="2"/>
      <c r="G1"/>
      <c r="H1"/>
      <c r="I1"/>
      <c r="J1"/>
      <c r="K1"/>
      <c r="L1"/>
      <c r="N1" s="4" t="s">
        <v>1</v>
      </c>
      <c r="O1" s="4"/>
      <c r="P1" s="5"/>
      <c r="Q1" s="5"/>
    </row>
    <row r="2" spans="2:26" ht="13.5" customHeight="1" x14ac:dyDescent="0.3">
      <c r="B2" s="1" t="s">
        <v>2</v>
      </c>
      <c r="C2" s="1"/>
      <c r="D2" s="1"/>
      <c r="E2" s="2"/>
      <c r="F2" s="2"/>
      <c r="G2"/>
      <c r="H2"/>
      <c r="I2"/>
      <c r="J2"/>
      <c r="K2"/>
      <c r="L2"/>
      <c r="N2" s="4" t="s">
        <v>3</v>
      </c>
      <c r="O2" s="4"/>
      <c r="P2" s="5"/>
      <c r="Q2" s="5"/>
    </row>
    <row r="3" spans="2:26" ht="15.6" x14ac:dyDescent="0.3">
      <c r="B3" s="1" t="s">
        <v>4</v>
      </c>
      <c r="C3" s="1"/>
      <c r="D3" s="2"/>
      <c r="E3" s="2"/>
      <c r="F3" s="2"/>
      <c r="G3"/>
      <c r="H3"/>
      <c r="I3"/>
      <c r="J3"/>
      <c r="K3"/>
      <c r="L3"/>
      <c r="M3" s="5"/>
      <c r="N3" s="5"/>
      <c r="O3" s="5"/>
      <c r="P3" s="5"/>
      <c r="Q3" s="5"/>
    </row>
    <row r="4" spans="2:26" ht="15.6" x14ac:dyDescent="0.3">
      <c r="B4" s="6" t="s">
        <v>232</v>
      </c>
      <c r="C4" s="6"/>
      <c r="D4" s="7"/>
      <c r="E4" s="7"/>
      <c r="F4" s="7"/>
      <c r="G4" s="8"/>
      <c r="H4" s="8"/>
      <c r="I4" s="8"/>
      <c r="J4" s="8"/>
      <c r="K4" s="8"/>
      <c r="L4" s="8"/>
      <c r="M4" s="9"/>
      <c r="N4" s="9"/>
      <c r="O4" s="9"/>
      <c r="P4" s="9"/>
      <c r="Q4" s="9"/>
    </row>
    <row r="5" spans="2:26" x14ac:dyDescent="0.3">
      <c r="B5" s="10"/>
      <c r="C5" s="10"/>
      <c r="D5" s="9"/>
      <c r="E5" s="9"/>
      <c r="F5" s="9"/>
      <c r="G5" s="9"/>
      <c r="H5" s="9"/>
      <c r="I5" s="9"/>
      <c r="J5" s="9"/>
      <c r="K5" s="9"/>
      <c r="L5" s="9"/>
      <c r="M5" s="9"/>
      <c r="N5" s="9"/>
      <c r="O5" s="9"/>
      <c r="P5" s="9"/>
      <c r="Q5" s="9"/>
    </row>
    <row r="10" spans="2:26" hidden="1" x14ac:dyDescent="0.3"/>
    <row r="11" spans="2:26" ht="9.75" hidden="1" customHeight="1" x14ac:dyDescent="0.3"/>
    <row r="12" spans="2:26" s="274" customFormat="1" ht="38.25" customHeight="1" x14ac:dyDescent="0.4">
      <c r="B12" s="489" t="s">
        <v>268</v>
      </c>
      <c r="C12" s="489"/>
      <c r="D12" s="489"/>
      <c r="E12" s="489"/>
      <c r="F12" s="489"/>
      <c r="G12" s="489"/>
      <c r="H12" s="489"/>
      <c r="I12" s="489"/>
      <c r="J12" s="489"/>
      <c r="K12" s="489"/>
      <c r="L12" s="489"/>
      <c r="M12" s="489"/>
      <c r="N12" s="489"/>
      <c r="O12" s="489"/>
      <c r="P12" s="489"/>
      <c r="Q12" s="489"/>
    </row>
    <row r="13" spans="2:26" ht="4.5" customHeight="1" x14ac:dyDescent="0.3">
      <c r="B13" s="11"/>
      <c r="C13" s="11"/>
      <c r="D13" s="11"/>
      <c r="E13" s="11"/>
      <c r="F13" s="11"/>
      <c r="G13" s="11"/>
      <c r="H13" s="11"/>
      <c r="I13" s="11"/>
      <c r="J13" s="11"/>
      <c r="K13" s="11"/>
      <c r="L13" s="11"/>
      <c r="M13" s="11"/>
      <c r="N13" s="11"/>
      <c r="O13" s="11"/>
      <c r="P13" s="11"/>
      <c r="Q13" s="11"/>
    </row>
    <row r="14" spans="2:26" s="267" customFormat="1" ht="24" customHeight="1" x14ac:dyDescent="0.4">
      <c r="C14" s="273" t="s">
        <v>248</v>
      </c>
      <c r="D14" s="490">
        <f>'Info District'!G11</f>
        <v>2025</v>
      </c>
      <c r="E14" s="490"/>
      <c r="I14" s="269"/>
    </row>
    <row r="15" spans="2:26" s="267" customFormat="1" ht="3.75" customHeight="1" x14ac:dyDescent="0.4">
      <c r="B15" s="268"/>
      <c r="C15" s="268"/>
      <c r="D15" s="270"/>
      <c r="E15" s="270"/>
      <c r="F15" s="270"/>
    </row>
    <row r="16" spans="2:26" s="267" customFormat="1" ht="35.25" customHeight="1" x14ac:dyDescent="0.45">
      <c r="C16" s="273" t="s">
        <v>7</v>
      </c>
      <c r="D16" s="491" t="str">
        <f>'Info District'!G12</f>
        <v>PLATEAUX</v>
      </c>
      <c r="E16" s="491"/>
      <c r="G16" s="268"/>
      <c r="H16" s="269"/>
      <c r="N16" s="271"/>
      <c r="O16" s="271"/>
      <c r="P16" s="271"/>
      <c r="Q16" s="271"/>
      <c r="S16" s="270"/>
      <c r="T16" s="270"/>
      <c r="U16" s="270"/>
      <c r="V16" s="270"/>
      <c r="W16" s="270"/>
      <c r="X16" s="270"/>
      <c r="Y16" s="270"/>
      <c r="Z16" s="270"/>
    </row>
    <row r="17" spans="1:27" s="267" customFormat="1" ht="3.75" customHeight="1" x14ac:dyDescent="0.4">
      <c r="D17" s="269"/>
      <c r="E17" s="269"/>
      <c r="F17" s="269"/>
      <c r="G17" s="269"/>
      <c r="M17" s="269"/>
      <c r="N17" s="269"/>
      <c r="O17" s="269"/>
    </row>
    <row r="18" spans="1:27" s="267" customFormat="1" ht="30.75" customHeight="1" x14ac:dyDescent="0.4">
      <c r="B18" s="505" t="s">
        <v>311</v>
      </c>
      <c r="C18" s="505"/>
      <c r="D18" s="490" t="str">
        <f>'Info District'!G17</f>
        <v>Avril à Juin 2025</v>
      </c>
      <c r="E18" s="490"/>
      <c r="F18" s="490"/>
      <c r="G18" s="490"/>
      <c r="J18" s="270" t="s">
        <v>11</v>
      </c>
      <c r="N18" s="490" t="str">
        <f>'Info District'!G18</f>
        <v>Juillet à Septembre 2025</v>
      </c>
      <c r="O18" s="490"/>
      <c r="P18" s="490"/>
      <c r="Q18" s="490"/>
    </row>
    <row r="19" spans="1:27" s="267" customFormat="1" ht="6" customHeight="1" x14ac:dyDescent="0.4">
      <c r="D19" s="270"/>
      <c r="E19" s="270"/>
      <c r="F19" s="270"/>
      <c r="G19" s="272"/>
      <c r="H19" s="270"/>
      <c r="I19" s="270"/>
      <c r="J19" s="268"/>
      <c r="K19" s="268"/>
      <c r="L19" s="268"/>
      <c r="M19" s="268"/>
      <c r="N19" s="268"/>
      <c r="O19" s="268"/>
    </row>
    <row r="20" spans="1:27" s="267" customFormat="1" ht="30.75" customHeight="1" x14ac:dyDescent="0.45">
      <c r="D20" s="269" t="s">
        <v>44</v>
      </c>
      <c r="G20" s="491" t="str">
        <f>'Info District'!G13</f>
        <v>Agou</v>
      </c>
      <c r="H20" s="491"/>
      <c r="I20" s="491"/>
      <c r="Q20" s="271"/>
      <c r="R20" s="162"/>
      <c r="S20" s="269"/>
      <c r="T20" s="269"/>
      <c r="U20" s="269"/>
      <c r="V20" s="269"/>
      <c r="W20" s="269"/>
      <c r="X20" s="269"/>
      <c r="Y20" s="269"/>
      <c r="Z20" s="269"/>
    </row>
    <row r="21" spans="1:27" s="9" customFormat="1" ht="9.75" customHeight="1" thickBot="1" x14ac:dyDescent="0.35">
      <c r="B21" s="12"/>
      <c r="C21" s="12"/>
      <c r="D21" s="12"/>
      <c r="E21" s="12"/>
      <c r="F21" s="12"/>
      <c r="G21" s="12"/>
      <c r="H21" s="12"/>
      <c r="I21" s="12"/>
      <c r="J21" s="13"/>
      <c r="K21" s="13"/>
      <c r="L21" s="13"/>
      <c r="M21" s="13"/>
      <c r="N21" s="14"/>
      <c r="O21" s="14"/>
      <c r="P21" s="14"/>
      <c r="Q21" s="14"/>
      <c r="S21" s="15"/>
      <c r="T21" s="15"/>
      <c r="U21" s="15"/>
      <c r="V21" s="15"/>
      <c r="W21" s="15"/>
      <c r="X21" s="15"/>
      <c r="Y21" s="15"/>
      <c r="Z21" s="15"/>
    </row>
    <row r="22" spans="1:27" s="9" customFormat="1" ht="41.25" customHeight="1" thickBot="1" x14ac:dyDescent="0.35">
      <c r="B22" s="12"/>
      <c r="C22" s="12"/>
      <c r="D22" s="498" t="s">
        <v>240</v>
      </c>
      <c r="E22" s="498"/>
      <c r="F22" s="499"/>
      <c r="G22" s="495" t="s">
        <v>310</v>
      </c>
      <c r="H22" s="496"/>
      <c r="I22" s="496"/>
      <c r="J22" s="496"/>
      <c r="K22" s="497"/>
      <c r="L22" s="13"/>
      <c r="M22" s="13"/>
      <c r="O22" s="14"/>
      <c r="P22" s="14"/>
      <c r="Q22" s="14"/>
      <c r="S22" s="15"/>
      <c r="T22" s="15"/>
      <c r="U22" s="15"/>
      <c r="V22" s="15"/>
      <c r="W22" s="15"/>
      <c r="X22" s="15"/>
      <c r="Y22" s="15"/>
      <c r="Z22" s="15"/>
    </row>
    <row r="23" spans="1:27" s="9" customFormat="1" ht="11.25" customHeight="1" thickBot="1" x14ac:dyDescent="0.35">
      <c r="B23" s="12"/>
      <c r="C23" s="12"/>
      <c r="D23" s="12"/>
      <c r="E23" s="12"/>
      <c r="F23" s="12"/>
      <c r="G23" s="12"/>
      <c r="H23" s="12"/>
      <c r="I23" s="12"/>
      <c r="J23" s="13"/>
      <c r="K23" s="13"/>
      <c r="L23" s="13"/>
      <c r="M23" s="13"/>
      <c r="N23" s="14"/>
      <c r="O23" s="14"/>
      <c r="P23" s="14"/>
      <c r="Q23" s="14"/>
      <c r="S23" s="15"/>
      <c r="T23" s="15"/>
      <c r="U23" s="15"/>
      <c r="V23" s="15"/>
      <c r="W23" s="15"/>
      <c r="X23" s="15"/>
      <c r="Y23" s="15"/>
      <c r="Z23" s="15"/>
    </row>
    <row r="24" spans="1:27" ht="91.5" customHeight="1" thickBot="1" x14ac:dyDescent="0.35">
      <c r="B24" s="492" t="s">
        <v>297</v>
      </c>
      <c r="C24" s="280" t="s">
        <v>479</v>
      </c>
      <c r="D24" s="180" t="str">
        <f>CDT!B26</f>
        <v>Artéméther-Luméfantrine 6cp (AL)</v>
      </c>
      <c r="E24" s="181" t="str">
        <f>CDT!B27</f>
        <v>Artéméther-Luméfantrine 12cp (AL)</v>
      </c>
      <c r="F24" s="181" t="str">
        <f>CDT!B28</f>
        <v>Artéméther-Luméfantrine 18cp (AL)</v>
      </c>
      <c r="G24" s="181" t="str">
        <f>CDT!B29</f>
        <v>Artéméther-Luméfantrine 24cp (AL)</v>
      </c>
      <c r="H24" s="181" t="str">
        <f>CDT!B30</f>
        <v>Artéméther injectable 40 mg</v>
      </c>
      <c r="I24" s="181" t="str">
        <f>CDT!B31</f>
        <v>Artéméther injectable 80 mg</v>
      </c>
      <c r="J24" s="181" t="str">
        <f>CDT!B32</f>
        <v>Artésunate injectable 60 mg</v>
      </c>
      <c r="K24" s="181" t="str">
        <f>CDT!B33</f>
        <v xml:space="preserve"> Sulfadoxine Pyriméthamine:  (SP)</v>
      </c>
      <c r="L24" s="181" t="str">
        <f>CDT!B34</f>
        <v>Test de Diagnostic Rapide  : (TDR)</v>
      </c>
      <c r="M24" s="181" t="str">
        <f>CDT!B35</f>
        <v>Moustiquaire à Imprégnation Durable: (MID)</v>
      </c>
      <c r="N24" s="181" t="str">
        <f>CDT!B36</f>
        <v>Dihydroartéminisine Pipéraquine– Plaq / 3 comp 
( DHA-PPQ)  20/160 mg</v>
      </c>
      <c r="O24" s="181" t="str">
        <f>CDT!B37</f>
        <v>Dihydroartéminisine Pipéraquine– Plaq / 3 comp 
( DHA-PPQ)  40/320 mg</v>
      </c>
      <c r="P24" s="181" t="str">
        <f>CDT!B38</f>
        <v>Dihydroartéminisine Pipéraquine– Plaq / 6 comp 
( DHA-PPQ)  40/320 mg</v>
      </c>
      <c r="Q24" s="182" t="str">
        <f>CDT!B39</f>
        <v>Dihydroartemisinine/pipéraquine – Plaq / 9 comp 
( DHA-PPQ) 40/320 mg</v>
      </c>
      <c r="R24" s="182" t="str">
        <f>CDT!B40</f>
        <v>Artésunate Amodiaquine: (ASAQ) : 3 cp (25/67,5 mg)</v>
      </c>
      <c r="S24" s="182" t="str">
        <f>CDT!B41</f>
        <v>Artésunate Amodiaquine: (ASAQ) 3 cp (50/135 mg)</v>
      </c>
      <c r="T24" s="182" t="str">
        <f>CDT!B42</f>
        <v>Artésunate Amodiaquine: (ASAQ) 3 cp (100/270 mg)</v>
      </c>
      <c r="U24" s="182" t="str">
        <f>CDT!B43</f>
        <v>Artésunate Amodiaquine: (ASAQ) 6 cp (100/270 mg)</v>
      </c>
      <c r="V24" s="182" t="str">
        <f>CDT!B44</f>
        <v>Artésunate - Méfloquine (AS-MF)</v>
      </c>
      <c r="W24" s="182" t="str">
        <f>CDT!B45</f>
        <v>Quinine comprimé 300mg</v>
      </c>
      <c r="X24" s="182" t="str">
        <f>CDT!B46</f>
        <v>Quinine injectable 300 mg</v>
      </c>
      <c r="Y24" s="182" t="str">
        <f>CDT!B47</f>
        <v>Quinine injectable 600 mg</v>
      </c>
      <c r="Z24" s="182" t="str">
        <f>CDT!B48</f>
        <v>Quinine injectable 600 mg</v>
      </c>
      <c r="AA24" s="182" t="str">
        <f>CDT!B49</f>
        <v>Artéméther injectable 100 mg</v>
      </c>
    </row>
    <row r="25" spans="1:27" s="47" customFormat="1" ht="3" customHeight="1" thickBot="1" x14ac:dyDescent="0.35">
      <c r="B25" s="493"/>
      <c r="C25" s="281"/>
      <c r="D25" s="177"/>
      <c r="E25" s="177"/>
      <c r="F25" s="177"/>
      <c r="G25" s="177"/>
      <c r="H25" s="177"/>
      <c r="I25" s="177"/>
      <c r="J25" s="177"/>
      <c r="K25" s="177"/>
      <c r="L25" s="177"/>
      <c r="M25" s="178"/>
      <c r="N25" s="177"/>
      <c r="O25" s="177"/>
      <c r="P25" s="177"/>
      <c r="Q25" s="179"/>
    </row>
    <row r="26" spans="1:27" s="47" customFormat="1" ht="3.75" customHeight="1" thickBot="1" x14ac:dyDescent="0.35">
      <c r="C26" s="227"/>
      <c r="D26" s="224"/>
      <c r="E26" s="224"/>
      <c r="F26" s="224"/>
      <c r="G26" s="224"/>
      <c r="H26" s="224"/>
      <c r="I26" s="224"/>
      <c r="J26" s="224"/>
      <c r="K26" s="224"/>
      <c r="L26" s="224"/>
      <c r="M26" s="225"/>
      <c r="N26" s="224"/>
      <c r="O26" s="224"/>
      <c r="P26" s="224"/>
      <c r="Q26" s="226"/>
    </row>
    <row r="27" spans="1:27" ht="21.75" customHeight="1" x14ac:dyDescent="0.3">
      <c r="A27" s="502" t="s">
        <v>99</v>
      </c>
      <c r="B27" s="500" t="str">
        <f>IF(FS!D19="","",IF(SUM(FS!J26:J39)&gt;0,FS!D19,""))</f>
        <v/>
      </c>
      <c r="C27" s="252" t="s">
        <v>310</v>
      </c>
      <c r="D27" s="253">
        <f>FS!O26</f>
        <v>0</v>
      </c>
      <c r="E27" s="253" t="str">
        <f>IF(AND(B27&lt;&gt;"",FS!$J$27&lt;&gt;""),FS!$J$27,"")</f>
        <v/>
      </c>
      <c r="F27" s="254" t="str">
        <f>IF(AND(B27&lt;&gt;"",FS!$J$28&lt;&gt;""),FS!$J$28,"")</f>
        <v/>
      </c>
      <c r="G27" s="254" t="str">
        <f>IF(AND(B27&lt;&gt;"",FS!J29&lt;&gt;""),FS!$J29,"")</f>
        <v/>
      </c>
      <c r="H27" s="254" t="str">
        <f>IF(AND(B27&lt;&gt;"",FS!J30&lt;&gt;""),FS!$J30,"")</f>
        <v/>
      </c>
      <c r="I27" s="254" t="str">
        <f>IF(AND(B27&lt;&gt;"",FS!J31&lt;&gt;""),FS!$J31,"")</f>
        <v/>
      </c>
      <c r="J27" s="254" t="str">
        <f>IF(AND(B27&lt;&gt;"",FS!J32&lt;&gt;""),FS!$J32,"")</f>
        <v/>
      </c>
      <c r="K27" s="254" t="str">
        <f>IF(AND(B27&lt;&gt;"",FS!J33&lt;&gt;""),FS!$J33,"")</f>
        <v/>
      </c>
      <c r="L27" s="254" t="str">
        <f>IF(AND(B27&lt;&gt;"",FS!J34&lt;&gt;""),FS!$J34,"")</f>
        <v/>
      </c>
      <c r="M27" s="254" t="str">
        <f>IF(AND(B27&lt;&gt;"",FS!J35&lt;&gt;""),FS!$J35,"")</f>
        <v/>
      </c>
      <c r="N27" s="254" t="str">
        <f>IF(AND(B27&lt;&gt;"",FS!J36&lt;&gt;""),FS!$J36,"")</f>
        <v/>
      </c>
      <c r="O27" s="254" t="str">
        <f>IF(AND(B27&lt;&gt;"",FS!J37&lt;&gt;""),FS!$J37,"")</f>
        <v/>
      </c>
      <c r="P27" s="254" t="str">
        <f>IF(AND(B27&lt;&gt;"",FS!J38&lt;&gt;""),FS!$J38,"")</f>
        <v/>
      </c>
      <c r="Q27" s="255" t="str">
        <f>IF(AND(B27&lt;&gt;"",FS!J39&lt;&gt;""),FS!$J39,"")</f>
        <v/>
      </c>
      <c r="R27" s="255" t="str">
        <f>IF(AND(B27&lt;&gt;"",FS!$J$40&lt;&gt;""),FS!$J$40,"")</f>
        <v/>
      </c>
      <c r="S27" s="255" t="str">
        <f>IF(AND(B27&lt;&gt;"",FS!$J$41&lt;&gt;""),FS!$J$41,"")</f>
        <v/>
      </c>
      <c r="T27" s="255" t="str">
        <f>IF(AND(B27&lt;&gt;"",FS!$J$42&lt;&gt;""),FS!$J$42,"")</f>
        <v/>
      </c>
      <c r="U27" s="255" t="str">
        <f>IF(AND(B27&lt;&gt;"",FS!$J$43&lt;&gt;""),FS!$J$43,"")</f>
        <v/>
      </c>
      <c r="V27" s="255" t="str">
        <f>IF(AND(B27&lt;&gt;"",FS!$J$44&lt;&gt;""),FS!$J$44,"")</f>
        <v/>
      </c>
      <c r="W27" s="255" t="str">
        <f>IF(AND(B27&lt;&gt;"",FS!$J$45&lt;&gt;""),FS!$J$45,"")</f>
        <v/>
      </c>
      <c r="X27" s="255" t="str">
        <f>IF(AND(B27&lt;&gt;"",FS!$J$46&lt;&gt;""),FS!$J$46,"")</f>
        <v/>
      </c>
      <c r="Y27" s="255" t="str">
        <f>IF(AND(B27&lt;&gt;"",FS!$J$47&lt;&gt;""),FS!$J$47,"")</f>
        <v/>
      </c>
      <c r="Z27" s="255" t="str">
        <f>IF(AND(B27&lt;&gt;"",FS!$J$48&lt;&gt;""),FS!$J$48,"")</f>
        <v/>
      </c>
      <c r="AA27" s="255" t="str">
        <f>IF(AND(B27&lt;&gt;"",FS!$J$49&lt;&gt;""),FS!$J$49,"")</f>
        <v/>
      </c>
    </row>
    <row r="28" spans="1:27" ht="24.75" customHeight="1" thickBot="1" x14ac:dyDescent="0.35">
      <c r="A28" s="503"/>
      <c r="B28" s="501"/>
      <c r="C28" s="256" t="s">
        <v>312</v>
      </c>
      <c r="D28" s="257">
        <f>ASC!O28</f>
        <v>0</v>
      </c>
      <c r="E28" s="257" t="str">
        <f>IF(AND(B27&lt;&gt;"",FS!$K$27&lt;&gt;""),FS!$K$27/FS!$M$27,"")</f>
        <v/>
      </c>
      <c r="F28" s="257" t="str">
        <f>IF(AND(B27&lt;&gt;"",FS!$K$28&lt;&gt;""),FS!$K$28/FS!$M$28,"")</f>
        <v/>
      </c>
      <c r="G28" s="257" t="str">
        <f>IF(AND(B27&lt;&gt;"",FS!$K$29&lt;&gt;""),FS!$K$29/FS!$M$29,"")</f>
        <v/>
      </c>
      <c r="H28" s="257" t="str">
        <f>IF(AND(B27&lt;&gt;"",FS!$K$30&lt;&gt;""),FS!$K$30/FS!$M$30,"")</f>
        <v/>
      </c>
      <c r="I28" s="257" t="str">
        <f>IF(AND(B27&lt;&gt;"",FS!$K$31&lt;&gt;""),FS!$K$31/FS!$M$31,"")</f>
        <v/>
      </c>
      <c r="J28" s="257" t="str">
        <f>IF(AND(B27&lt;&gt;"",FS!$K$32&lt;&gt;""),FS!$K$32/FS!$M$32,"")</f>
        <v/>
      </c>
      <c r="K28" s="257" t="str">
        <f>IF(AND(B27&lt;&gt;"",FS!$K$33&lt;&gt;""),FS!$K$33/FS!$M$33,"")</f>
        <v/>
      </c>
      <c r="L28" s="257" t="str">
        <f>IF(AND(B27&lt;&gt;"",FS!$K$34&lt;&gt;""),FS!$K$34/FS!$M$34,"")</f>
        <v/>
      </c>
      <c r="M28" s="257" t="str">
        <f>IF(AND(B27&lt;&gt;"",FS!$K$35&lt;&gt;""),FS!$K$35/FS!$M$35,"")</f>
        <v/>
      </c>
      <c r="N28" s="257" t="str">
        <f>IF(AND(B27&lt;&gt;"",FS!$K$36&lt;&gt;""),FS!$K$36/FS!$M$36,"")</f>
        <v/>
      </c>
      <c r="O28" s="257" t="str">
        <f>IF(AND(B27&lt;&gt;"",FS!$K$37&lt;&gt;""),FS!$K$37/FS!$M$37,"")</f>
        <v/>
      </c>
      <c r="P28" s="257" t="str">
        <f>IF(AND(B27&lt;&gt;"",FS!$K$38&lt;&gt;""),FS!$K$38/FS!$M$38,"")</f>
        <v/>
      </c>
      <c r="Q28" s="258" t="str">
        <f>IF(AND(B27&lt;&gt;"",FS!$K$39&lt;&gt;""),FS!$K$39/FS!$M$39,"")</f>
        <v/>
      </c>
      <c r="R28" s="276" t="str">
        <f>IF(AND(C27&lt;&gt;"",FS!$K$40&lt;&gt;""),FS!$K$40/FS!$M$40,"")</f>
        <v/>
      </c>
      <c r="S28" s="258" t="str">
        <f>IF(AND(D27&lt;&gt;"",FS!$K$41&lt;&gt;""),FS!$K$41/FS!$M$41,"")</f>
        <v/>
      </c>
      <c r="T28" s="276" t="str">
        <f>IF(AND(C27&lt;&gt;"",FS!$K$42&lt;&gt;""),FS!$K$42/FS!$M$42,"")</f>
        <v/>
      </c>
      <c r="U28" s="258" t="str">
        <f>IF(AND(D27&lt;&gt;"",FS!$K$43&lt;&gt;""),FS!$K$43/FS!$M$43,"")</f>
        <v/>
      </c>
      <c r="V28" s="276" t="str">
        <f>IF(AND(C27&lt;&gt;"",FS!$K$44&lt;&gt;""),FS!$K$44/FS!$M$44,"")</f>
        <v/>
      </c>
      <c r="W28" s="276" t="str">
        <f>IF(AND(C27&lt;&gt;"",FS!$K$45&lt;&gt;""),FS!$K$45/FS!$M$45,"")</f>
        <v/>
      </c>
      <c r="X28" s="276" t="str">
        <f>IF(AND(C27&lt;&gt;"",FS!$K$46&lt;&gt;""),FS!$K$46/FS!$M$46,"")</f>
        <v/>
      </c>
      <c r="Y28" s="258" t="str">
        <f>IF(AND(D27&lt;&gt;"",FS!$K$47&lt;&gt;""),FS!$K$47/FS!$M$47,"")</f>
        <v/>
      </c>
      <c r="Z28" s="258" t="str">
        <f>IF(AND(E27&lt;&gt;"",FS!$K$48&lt;&gt;""),FS!$K$48/FS!$M$48,"")</f>
        <v/>
      </c>
      <c r="AA28" s="258" t="str">
        <f>IF(AND(E27&lt;&gt;"",FS!$K$49&lt;&gt;""),FS!$K$49/FS!$M$49,"")</f>
        <v/>
      </c>
    </row>
    <row r="29" spans="1:27" ht="21.75" customHeight="1" x14ac:dyDescent="0.3">
      <c r="A29" s="502" t="s">
        <v>100</v>
      </c>
      <c r="B29" s="500" t="e">
        <f>IF(#REF!="","",IF(SUM(#REF!)&gt;0,#REF!,""))</f>
        <v>#REF!</v>
      </c>
      <c r="C29" s="252" t="s">
        <v>20</v>
      </c>
      <c r="D29" s="253" t="e">
        <f>IF(AND(B29&lt;&gt;"",#REF!&lt;&gt;""),#REF!,"")</f>
        <v>#REF!</v>
      </c>
      <c r="E29" s="253" t="e">
        <f>IF(AND(B29&lt;&gt;"",#REF!&lt;&gt;""),#REF!,"")</f>
        <v>#REF!</v>
      </c>
      <c r="F29" s="254" t="e">
        <f>IF(AND(B29&lt;&gt;"",#REF!&lt;&gt;""),#REF!,"")</f>
        <v>#REF!</v>
      </c>
      <c r="G29" s="254" t="e">
        <f>IF(AND(B29&lt;&gt;"",#REF!&lt;&gt;""),#REF!,"")</f>
        <v>#REF!</v>
      </c>
      <c r="H29" s="254" t="e">
        <f>IF(AND(B29&lt;&gt;"",#REF!&lt;&gt;""),#REF!,"")</f>
        <v>#REF!</v>
      </c>
      <c r="I29" s="254" t="e">
        <f>IF(AND(B29&lt;&gt;"",#REF!&lt;&gt;""),#REF!,"")</f>
        <v>#REF!</v>
      </c>
      <c r="J29" s="254" t="e">
        <f>IF(AND(B29&lt;&gt;"",#REF!&lt;&gt;""),#REF!,"")</f>
        <v>#REF!</v>
      </c>
      <c r="K29" s="254" t="e">
        <f>IF(AND(B29&lt;&gt;"",#REF!&lt;&gt;""),#REF!,"")</f>
        <v>#REF!</v>
      </c>
      <c r="L29" s="254" t="e">
        <f>IF(AND(B29&lt;&gt;"",#REF!&lt;&gt;""),#REF!,"")</f>
        <v>#REF!</v>
      </c>
      <c r="M29" s="254" t="e">
        <f>IF(AND(B29&lt;&gt;"",#REF!&lt;&gt;""),#REF!,"")</f>
        <v>#REF!</v>
      </c>
      <c r="N29" s="254" t="e">
        <f>IF(AND(B29&lt;&gt;"",#REF!&lt;&gt;""),#REF!,"")</f>
        <v>#REF!</v>
      </c>
      <c r="O29" s="254" t="e">
        <f>IF(AND(B29&lt;&gt;"",#REF!&lt;&gt;""),#REF!,"")</f>
        <v>#REF!</v>
      </c>
      <c r="P29" s="254" t="e">
        <f>IF(AND(B29&lt;&gt;"",#REF!&lt;&gt;""),#REF!,"")</f>
        <v>#REF!</v>
      </c>
      <c r="Q29" s="255" t="e">
        <f>IF(AND(B29&lt;&gt;"",#REF!&lt;&gt;""),#REF!,"")</f>
        <v>#REF!</v>
      </c>
      <c r="R29" s="255" t="e">
        <f>IF(AND(C29&lt;&gt;"",#REF!&lt;&gt;""),#REF!,"")</f>
        <v>#REF!</v>
      </c>
      <c r="S29" s="255" t="e">
        <f>IF(AND(D29&lt;&gt;"",#REF!&lt;&gt;""),#REF!,"")</f>
        <v>#REF!</v>
      </c>
      <c r="T29" s="255" t="e">
        <f>IF(AND(C29&lt;&gt;"",#REF!&lt;&gt;""),#REF!,"")</f>
        <v>#REF!</v>
      </c>
      <c r="U29" s="255" t="e">
        <f>IF(AND(D29&lt;&gt;"",#REF!&lt;&gt;""),#REF!,"")</f>
        <v>#REF!</v>
      </c>
      <c r="V29" s="255" t="e">
        <f>IF(AND(C29&lt;&gt;"",#REF!&lt;&gt;""),#REF!,"")</f>
        <v>#REF!</v>
      </c>
      <c r="W29" s="255" t="e">
        <f>IF(AND(C29&lt;&gt;"",#REF!&lt;&gt;""),#REF!,"")</f>
        <v>#REF!</v>
      </c>
      <c r="X29" s="255" t="e">
        <f>IF(AND(C29&lt;&gt;"",#REF!&lt;&gt;""),#REF!,"")</f>
        <v>#REF!</v>
      </c>
      <c r="Y29" s="255" t="e">
        <f>IF(AND(D29&lt;&gt;"",#REF!&lt;&gt;""),#REF!,"")</f>
        <v>#REF!</v>
      </c>
      <c r="Z29" s="255" t="e">
        <f>IF(AND(E29&lt;&gt;"",#REF!&lt;&gt;""),#REF!,"")</f>
        <v>#REF!</v>
      </c>
      <c r="AA29" s="255" t="e">
        <f>IF(AND(E29&lt;&gt;"",#REF!&lt;&gt;""),#REF!,"")</f>
        <v>#REF!</v>
      </c>
    </row>
    <row r="30" spans="1:27" ht="24.75" customHeight="1" thickBot="1" x14ac:dyDescent="0.35">
      <c r="A30" s="503"/>
      <c r="B30" s="501"/>
      <c r="C30" s="256" t="s">
        <v>302</v>
      </c>
      <c r="D30" s="257" t="e">
        <f>IF(AND(B29&lt;&gt;"",#REF!&lt;&gt;""),#REF!/#REF!,"")</f>
        <v>#REF!</v>
      </c>
      <c r="E30" s="257" t="e">
        <f>IF(AND(B29&lt;&gt;"",#REF!&lt;&gt;""),#REF!/#REF!,"")</f>
        <v>#REF!</v>
      </c>
      <c r="F30" s="257" t="e">
        <f>IF(AND(B29&lt;&gt;"",#REF!&lt;&gt;""),#REF!/#REF!,"")</f>
        <v>#REF!</v>
      </c>
      <c r="G30" s="257" t="e">
        <f>IF(AND(B29&lt;&gt;"",#REF!&lt;&gt;""),#REF!/#REF!,"")</f>
        <v>#REF!</v>
      </c>
      <c r="H30" s="257" t="e">
        <f>IF(AND(B29&lt;&gt;"",#REF!&lt;&gt;""),#REF!/#REF!,"")</f>
        <v>#REF!</v>
      </c>
      <c r="I30" s="257" t="e">
        <f>IF(AND(B29&lt;&gt;"",#REF!&lt;&gt;""),#REF!/#REF!,"")</f>
        <v>#REF!</v>
      </c>
      <c r="J30" s="257" t="e">
        <f>IF(AND(B29&lt;&gt;"",#REF!&lt;&gt;""),#REF!/#REF!,"")</f>
        <v>#REF!</v>
      </c>
      <c r="K30" s="257" t="e">
        <f>IF(AND(B29&lt;&gt;"",#REF!&lt;&gt;""),#REF!/#REF!,"")</f>
        <v>#REF!</v>
      </c>
      <c r="L30" s="257" t="e">
        <f>IF(AND(B29&lt;&gt;"",#REF!&lt;&gt;""),#REF!/#REF!,"")</f>
        <v>#REF!</v>
      </c>
      <c r="M30" s="257" t="e">
        <f>IF(AND(B29&lt;&gt;"",#REF!&lt;&gt;""),#REF!/#REF!,"")</f>
        <v>#REF!</v>
      </c>
      <c r="N30" s="257" t="e">
        <f>IF(AND(B29&lt;&gt;"",#REF!&lt;&gt;""),#REF!/#REF!,"")</f>
        <v>#REF!</v>
      </c>
      <c r="O30" s="257" t="e">
        <f>IF(AND(B29&lt;&gt;"",#REF!&lt;&gt;""),#REF!/#REF!,"")</f>
        <v>#REF!</v>
      </c>
      <c r="P30" s="257" t="e">
        <f>IF(AND(B29&lt;&gt;"",#REF!&lt;&gt;""),#REF!/#REF!,"")</f>
        <v>#REF!</v>
      </c>
      <c r="Q30" s="258" t="e">
        <f>IF(AND(B29&lt;&gt;"",#REF!&lt;&gt;""),#REF!/#REF!,"")</f>
        <v>#REF!</v>
      </c>
      <c r="R30" s="276" t="e">
        <f>IF(AND(C29&lt;&gt;"",#REF!&lt;&gt;""),#REF!/#REF!,"")</f>
        <v>#REF!</v>
      </c>
      <c r="S30" s="258" t="e">
        <f>IF(AND(D29&lt;&gt;"",#REF!&lt;&gt;""),#REF!/#REF!,"")</f>
        <v>#REF!</v>
      </c>
      <c r="T30" s="276" t="e">
        <f>IF(AND(C29&lt;&gt;"",#REF!&lt;&gt;""),#REF!/#REF!,"")</f>
        <v>#REF!</v>
      </c>
      <c r="U30" s="258" t="e">
        <f>IF(AND(D29&lt;&gt;"",#REF!&lt;&gt;""),#REF!/#REF!,"")</f>
        <v>#REF!</v>
      </c>
      <c r="V30" s="276" t="e">
        <f>IF(AND(C29&lt;&gt;"",#REF!&lt;&gt;""),#REF!/#REF!,"")</f>
        <v>#REF!</v>
      </c>
      <c r="W30" s="276" t="e">
        <f>IF(AND(C29&lt;&gt;"",#REF!&lt;&gt;""),#REF!/#REF!,"")</f>
        <v>#REF!</v>
      </c>
      <c r="X30" s="276" t="e">
        <f>IF(AND(C29&lt;&gt;"",#REF!&lt;&gt;""),#REF!/#REF!,"")</f>
        <v>#REF!</v>
      </c>
      <c r="Y30" s="258" t="e">
        <f>IF(AND(D29&lt;&gt;"",#REF!&lt;&gt;""),#REF!/#REF!,"")</f>
        <v>#REF!</v>
      </c>
      <c r="Z30" s="258" t="e">
        <f>IF(AND(E29&lt;&gt;"",#REF!&lt;&gt;""),#REF!/#REF!,"")</f>
        <v>#REF!</v>
      </c>
      <c r="AA30" s="258" t="e">
        <f>IF(AND(E29&lt;&gt;"",#REF!&lt;&gt;""),#REF!/#REF!,"")</f>
        <v>#REF!</v>
      </c>
    </row>
    <row r="31" spans="1:27" ht="21.75" customHeight="1" x14ac:dyDescent="0.3">
      <c r="A31" s="502" t="s">
        <v>101</v>
      </c>
      <c r="B31" s="500" t="e">
        <f>IF(#REF!="","",IF(SUM(#REF!)&gt;0,#REF!,""))</f>
        <v>#REF!</v>
      </c>
      <c r="C31" s="252" t="s">
        <v>20</v>
      </c>
      <c r="D31" s="253" t="e">
        <f>IF(AND(B31&lt;&gt;"",#REF!&lt;&gt;""),#REF!,"")</f>
        <v>#REF!</v>
      </c>
      <c r="E31" s="253" t="e">
        <f>IF(AND(B31&lt;&gt;"",#REF!&lt;&gt;""),#REF!,"")</f>
        <v>#REF!</v>
      </c>
      <c r="F31" s="254" t="e">
        <f>IF(AND(B31&lt;&gt;"",#REF!&lt;&gt;""),#REF!,"")</f>
        <v>#REF!</v>
      </c>
      <c r="G31" s="254" t="e">
        <f>IF(AND(B31&lt;&gt;"",#REF!&lt;&gt;""),#REF!,"")</f>
        <v>#REF!</v>
      </c>
      <c r="H31" s="254" t="e">
        <f>IF(AND(B31&lt;&gt;"",#REF!&lt;&gt;""),#REF!,"")</f>
        <v>#REF!</v>
      </c>
      <c r="I31" s="254" t="e">
        <f>IF(AND(B31&lt;&gt;"",#REF!&lt;&gt;""),#REF!,"")</f>
        <v>#REF!</v>
      </c>
      <c r="J31" s="254" t="e">
        <f>IF(AND(B31&lt;&gt;"",#REF!&lt;&gt;""),#REF!,"")</f>
        <v>#REF!</v>
      </c>
      <c r="K31" s="254" t="e">
        <f>IF(AND(B31&lt;&gt;"",#REF!&lt;&gt;""),#REF!,"")</f>
        <v>#REF!</v>
      </c>
      <c r="L31" s="254" t="e">
        <f>IF(AND(B31&lt;&gt;"",#REF!&lt;&gt;""),#REF!,"")</f>
        <v>#REF!</v>
      </c>
      <c r="M31" s="254" t="e">
        <f>IF(AND(B31&lt;&gt;"",#REF!&lt;&gt;""),#REF!,"")</f>
        <v>#REF!</v>
      </c>
      <c r="N31" s="254" t="e">
        <f>IF(AND(B31&lt;&gt;"",#REF!&lt;&gt;""),#REF!,"")</f>
        <v>#REF!</v>
      </c>
      <c r="O31" s="254" t="e">
        <f>IF(AND(B31&lt;&gt;"",#REF!&lt;&gt;""),#REF!,"")</f>
        <v>#REF!</v>
      </c>
      <c r="P31" s="254" t="e">
        <f>IF(AND(B31&lt;&gt;"",#REF!&lt;&gt;""),#REF!,"")</f>
        <v>#REF!</v>
      </c>
      <c r="Q31" s="255" t="e">
        <f>IF(AND(B31&lt;&gt;"",#REF!&lt;&gt;""),#REF!,"")</f>
        <v>#REF!</v>
      </c>
      <c r="R31" s="255" t="e">
        <f>IF(AND(C31&lt;&gt;"",#REF!&lt;&gt;""),#REF!,"")</f>
        <v>#REF!</v>
      </c>
      <c r="S31" s="255" t="e">
        <f>IF(AND(D31&lt;&gt;"",#REF!&lt;&gt;""),#REF!,"")</f>
        <v>#REF!</v>
      </c>
      <c r="T31" s="255" t="e">
        <f>IF(AND(C31&lt;&gt;"",#REF!&lt;&gt;""),#REF!,"")</f>
        <v>#REF!</v>
      </c>
      <c r="U31" s="255" t="e">
        <f>IF(AND(D31&lt;&gt;"",#REF!&lt;&gt;""),#REF!,"")</f>
        <v>#REF!</v>
      </c>
      <c r="V31" s="255" t="e">
        <f>IF(AND(C31&lt;&gt;"",#REF!&lt;&gt;""),#REF!,"")</f>
        <v>#REF!</v>
      </c>
      <c r="W31" s="255" t="e">
        <f>IF(AND(C31&lt;&gt;"",#REF!&lt;&gt;""),#REF!,"")</f>
        <v>#REF!</v>
      </c>
      <c r="X31" s="255" t="e">
        <f>IF(AND(C31&lt;&gt;"",#REF!&lt;&gt;""),#REF!,"")</f>
        <v>#REF!</v>
      </c>
      <c r="Y31" s="255" t="e">
        <f>IF(AND(D31&lt;&gt;"",#REF!&lt;&gt;""),#REF!,"")</f>
        <v>#REF!</v>
      </c>
      <c r="Z31" s="255" t="e">
        <f>IF(AND(E31&lt;&gt;"",#REF!&lt;&gt;""),#REF!,"")</f>
        <v>#REF!</v>
      </c>
      <c r="AA31" s="255" t="e">
        <f>IF(AND(E31&lt;&gt;"",#REF!&lt;&gt;""),#REF!,"")</f>
        <v>#REF!</v>
      </c>
    </row>
    <row r="32" spans="1:27" ht="24.75" customHeight="1" thickBot="1" x14ac:dyDescent="0.35">
      <c r="A32" s="503"/>
      <c r="B32" s="501"/>
      <c r="C32" s="256" t="s">
        <v>302</v>
      </c>
      <c r="D32" s="257" t="e">
        <f>IF(AND(B31&lt;&gt;"",#REF!&lt;&gt;""),#REF!/#REF!,"")</f>
        <v>#REF!</v>
      </c>
      <c r="E32" s="257" t="e">
        <f>IF(AND(B31&lt;&gt;"",#REF!&lt;&gt;""),#REF!/#REF!,"")</f>
        <v>#REF!</v>
      </c>
      <c r="F32" s="257" t="e">
        <f>IF(AND(B31&lt;&gt;"",#REF!&lt;&gt;""),#REF!/#REF!,"")</f>
        <v>#REF!</v>
      </c>
      <c r="G32" s="257" t="e">
        <f>IF(AND(B31&lt;&gt;"",#REF!&lt;&gt;""),#REF!/#REF!,"")</f>
        <v>#REF!</v>
      </c>
      <c r="H32" s="257" t="e">
        <f>IF(AND(B31&lt;&gt;"",#REF!&lt;&gt;""),#REF!/#REF!,"")</f>
        <v>#REF!</v>
      </c>
      <c r="I32" s="257" t="e">
        <f>IF(AND(B31&lt;&gt;"",#REF!&lt;&gt;""),#REF!/#REF!,"")</f>
        <v>#REF!</v>
      </c>
      <c r="J32" s="257" t="e">
        <f>IF(AND(B31&lt;&gt;"",#REF!&lt;&gt;""),#REF!/#REF!,"")</f>
        <v>#REF!</v>
      </c>
      <c r="K32" s="257" t="e">
        <f>IF(AND(B31&lt;&gt;"",#REF!&lt;&gt;""),#REF!/#REF!,"")</f>
        <v>#REF!</v>
      </c>
      <c r="L32" s="257" t="e">
        <f>IF(AND(B31&lt;&gt;"",#REF!&lt;&gt;""),#REF!/#REF!,"")</f>
        <v>#REF!</v>
      </c>
      <c r="M32" s="257" t="e">
        <f>IF(AND(B31&lt;&gt;"",#REF!&lt;&gt;""),#REF!/#REF!,"")</f>
        <v>#REF!</v>
      </c>
      <c r="N32" s="257" t="e">
        <f>IF(AND(B31&lt;&gt;"",#REF!&lt;&gt;""),#REF!/#REF!,"")</f>
        <v>#REF!</v>
      </c>
      <c r="O32" s="257" t="e">
        <f>IF(AND(B31&lt;&gt;"",#REF!&lt;&gt;""),#REF!/#REF!,"")</f>
        <v>#REF!</v>
      </c>
      <c r="P32" s="257" t="e">
        <f>IF(AND(B31&lt;&gt;"",#REF!&lt;&gt;""),#REF!/#REF!,"")</f>
        <v>#REF!</v>
      </c>
      <c r="Q32" s="258" t="e">
        <f>IF(AND(B31&lt;&gt;"",#REF!&lt;&gt;""),#REF!/#REF!,"")</f>
        <v>#REF!</v>
      </c>
      <c r="R32" s="276" t="e">
        <f>IF(AND(C31&lt;&gt;"",#REF!&lt;&gt;""),#REF!/#REF!,"")</f>
        <v>#REF!</v>
      </c>
      <c r="S32" s="258" t="e">
        <f>IF(AND(D31&lt;&gt;"",#REF!&lt;&gt;""),#REF!/#REF!,"")</f>
        <v>#REF!</v>
      </c>
      <c r="T32" s="276" t="e">
        <f>IF(AND(C31&lt;&gt;"",#REF!&lt;&gt;""),#REF!/#REF!,"")</f>
        <v>#REF!</v>
      </c>
      <c r="U32" s="258" t="e">
        <f>IF(AND(D31&lt;&gt;"",#REF!&lt;&gt;""),#REF!/#REF!,"")</f>
        <v>#REF!</v>
      </c>
      <c r="V32" s="276" t="e">
        <f>IF(AND(C31&lt;&gt;"",#REF!&lt;&gt;""),#REF!/#REF!,"")</f>
        <v>#REF!</v>
      </c>
      <c r="W32" s="276" t="e">
        <f>IF(AND(C31&lt;&gt;"",#REF!&lt;&gt;""),#REF!/#REF!,"")</f>
        <v>#REF!</v>
      </c>
      <c r="X32" s="276" t="e">
        <f>IF(AND(C31&lt;&gt;"",#REF!&lt;&gt;""),#REF!/#REF!,"")</f>
        <v>#REF!</v>
      </c>
      <c r="Y32" s="258" t="e">
        <f>IF(AND(D31&lt;&gt;"",#REF!&lt;&gt;""),#REF!/#REF!,"")</f>
        <v>#REF!</v>
      </c>
      <c r="Z32" s="258" t="e">
        <f>IF(AND(E31&lt;&gt;"",#REF!&lt;&gt;""),#REF!/#REF!,"")</f>
        <v>#REF!</v>
      </c>
      <c r="AA32" s="258" t="e">
        <f>IF(AND(E31&lt;&gt;"",#REF!&lt;&gt;""),#REF!/#REF!,"")</f>
        <v>#REF!</v>
      </c>
    </row>
    <row r="33" spans="1:27" ht="21.75" customHeight="1" x14ac:dyDescent="0.3">
      <c r="A33" s="502" t="s">
        <v>102</v>
      </c>
      <c r="B33" s="500" t="e">
        <f>IF(#REF!="","",IF(SUM(#REF!)&gt;0,#REF!,""))</f>
        <v>#REF!</v>
      </c>
      <c r="C33" s="252" t="s">
        <v>20</v>
      </c>
      <c r="D33" s="253" t="e">
        <f>IF(AND(B33&lt;&gt;"",#REF!&lt;&gt;""),#REF!,"")</f>
        <v>#REF!</v>
      </c>
      <c r="E33" s="253" t="e">
        <f>IF(AND(B33&lt;&gt;"",#REF!&lt;&gt;""),#REF!,"")</f>
        <v>#REF!</v>
      </c>
      <c r="F33" s="254" t="e">
        <f>IF(AND(B33&lt;&gt;"",#REF!&lt;&gt;""),#REF!,"")</f>
        <v>#REF!</v>
      </c>
      <c r="G33" s="254" t="e">
        <f>IF(AND(B33&lt;&gt;"",#REF!&lt;&gt;""),#REF!,"")</f>
        <v>#REF!</v>
      </c>
      <c r="H33" s="254" t="e">
        <f>IF(AND(B33&lt;&gt;"",#REF!&lt;&gt;""),#REF!,"")</f>
        <v>#REF!</v>
      </c>
      <c r="I33" s="254" t="e">
        <f>IF(AND(B33&lt;&gt;"",#REF!&lt;&gt;""),#REF!,"")</f>
        <v>#REF!</v>
      </c>
      <c r="J33" s="254" t="e">
        <f>IF(AND(B33&lt;&gt;"",#REF!&lt;&gt;""),#REF!,"")</f>
        <v>#REF!</v>
      </c>
      <c r="K33" s="254" t="e">
        <f>IF(AND(B33&lt;&gt;"",#REF!&lt;&gt;""),#REF!,"")</f>
        <v>#REF!</v>
      </c>
      <c r="L33" s="254" t="e">
        <f>IF(AND(B33&lt;&gt;"",#REF!&lt;&gt;""),#REF!,"")</f>
        <v>#REF!</v>
      </c>
      <c r="M33" s="254" t="e">
        <f>IF(AND(B33&lt;&gt;"",#REF!&lt;&gt;""),#REF!,"")</f>
        <v>#REF!</v>
      </c>
      <c r="N33" s="254" t="e">
        <f>IF(AND(B33&lt;&gt;"",#REF!&lt;&gt;""),#REF!,"")</f>
        <v>#REF!</v>
      </c>
      <c r="O33" s="254" t="e">
        <f>IF(AND(B33&lt;&gt;"",#REF!&lt;&gt;""),#REF!,"")</f>
        <v>#REF!</v>
      </c>
      <c r="P33" s="254" t="e">
        <f>IF(AND(B33&lt;&gt;"",#REF!&lt;&gt;""),#REF!,"")</f>
        <v>#REF!</v>
      </c>
      <c r="Q33" s="255" t="e">
        <f>IF(AND(B33&lt;&gt;"",#REF!&lt;&gt;""),#REF!,"")</f>
        <v>#REF!</v>
      </c>
      <c r="R33" s="255" t="e">
        <f>IF(AND(C33&lt;&gt;"",#REF!&lt;&gt;""),#REF!,"")</f>
        <v>#REF!</v>
      </c>
      <c r="S33" s="255" t="e">
        <f>IF(AND(D33&lt;&gt;"",#REF!&lt;&gt;""),#REF!,"")</f>
        <v>#REF!</v>
      </c>
      <c r="T33" s="255" t="e">
        <f>IF(AND(C33&lt;&gt;"",#REF!&lt;&gt;""),#REF!,"")</f>
        <v>#REF!</v>
      </c>
      <c r="U33" s="255" t="e">
        <f>IF(AND(D33&lt;&gt;"",#REF!&lt;&gt;""),#REF!,"")</f>
        <v>#REF!</v>
      </c>
      <c r="V33" s="255" t="e">
        <f>IF(AND(C33&lt;&gt;"",#REF!&lt;&gt;""),#REF!,"")</f>
        <v>#REF!</v>
      </c>
      <c r="W33" s="255" t="e">
        <f>IF(AND(C33&lt;&gt;"",#REF!&lt;&gt;""),#REF!,"")</f>
        <v>#REF!</v>
      </c>
      <c r="X33" s="255" t="e">
        <f>IF(AND(C33&lt;&gt;"",#REF!&lt;&gt;""),#REF!,"")</f>
        <v>#REF!</v>
      </c>
      <c r="Y33" s="255" t="e">
        <f>IF(AND(D33&lt;&gt;"",#REF!&lt;&gt;""),#REF!,"")</f>
        <v>#REF!</v>
      </c>
      <c r="Z33" s="255" t="e">
        <f>IF(AND(E33&lt;&gt;"",#REF!&lt;&gt;""),#REF!,"")</f>
        <v>#REF!</v>
      </c>
      <c r="AA33" s="255" t="e">
        <f>IF(AND(E33&lt;&gt;"",#REF!&lt;&gt;""),#REF!,"")</f>
        <v>#REF!</v>
      </c>
    </row>
    <row r="34" spans="1:27" ht="24.75" customHeight="1" thickBot="1" x14ac:dyDescent="0.35">
      <c r="A34" s="503"/>
      <c r="B34" s="501"/>
      <c r="C34" s="256" t="s">
        <v>302</v>
      </c>
      <c r="D34" s="257" t="e">
        <f>IF(AND(B33&lt;&gt;"",#REF!&lt;&gt;""),#REF!/#REF!,"")</f>
        <v>#REF!</v>
      </c>
      <c r="E34" s="257" t="e">
        <f>IF(AND(B33&lt;&gt;"",#REF!&lt;&gt;""),#REF!/#REF!,"")</f>
        <v>#REF!</v>
      </c>
      <c r="F34" s="257" t="e">
        <f>IF(AND(B33&lt;&gt;"",#REF!&lt;&gt;""),#REF!/#REF!,"")</f>
        <v>#REF!</v>
      </c>
      <c r="G34" s="257" t="e">
        <f>IF(AND(B33&lt;&gt;"",#REF!&lt;&gt;""),#REF!/#REF!,"")</f>
        <v>#REF!</v>
      </c>
      <c r="H34" s="257" t="e">
        <f>IF(AND(B33&lt;&gt;"",#REF!&lt;&gt;""),#REF!/#REF!,"")</f>
        <v>#REF!</v>
      </c>
      <c r="I34" s="257" t="e">
        <f>IF(AND(B33&lt;&gt;"",#REF!&lt;&gt;""),#REF!/#REF!,"")</f>
        <v>#REF!</v>
      </c>
      <c r="J34" s="257" t="e">
        <f>IF(AND(B33&lt;&gt;"",#REF!&lt;&gt;""),#REF!/#REF!,"")</f>
        <v>#REF!</v>
      </c>
      <c r="K34" s="257" t="e">
        <f>IF(AND(B33&lt;&gt;"",#REF!&lt;&gt;""),#REF!/#REF!,"")</f>
        <v>#REF!</v>
      </c>
      <c r="L34" s="257" t="e">
        <f>IF(AND(B33&lt;&gt;"",#REF!&lt;&gt;""),#REF!/#REF!,"")</f>
        <v>#REF!</v>
      </c>
      <c r="M34" s="257" t="e">
        <f>IF(AND(B33&lt;&gt;"",#REF!&lt;&gt;""),#REF!/#REF!,"")</f>
        <v>#REF!</v>
      </c>
      <c r="N34" s="257" t="e">
        <f>IF(AND(B33&lt;&gt;"",#REF!&lt;&gt;""),#REF!/#REF!,"")</f>
        <v>#REF!</v>
      </c>
      <c r="O34" s="257" t="e">
        <f>IF(AND(B33&lt;&gt;"",#REF!&lt;&gt;""),#REF!/#REF!,"")</f>
        <v>#REF!</v>
      </c>
      <c r="P34" s="257" t="e">
        <f>IF(AND(B33&lt;&gt;"",#REF!&lt;&gt;""),#REF!/#REF!,"")</f>
        <v>#REF!</v>
      </c>
      <c r="Q34" s="258" t="e">
        <f>IF(AND(B33&lt;&gt;"",#REF!&lt;&gt;""),#REF!/#REF!,"")</f>
        <v>#REF!</v>
      </c>
      <c r="R34" s="276" t="e">
        <f>IF(AND(C33&lt;&gt;"",#REF!&lt;&gt;""),#REF!/#REF!,"")</f>
        <v>#REF!</v>
      </c>
      <c r="S34" s="258" t="e">
        <f>IF(AND(D33&lt;&gt;"",#REF!&lt;&gt;""),#REF!/#REF!,"")</f>
        <v>#REF!</v>
      </c>
      <c r="T34" s="276" t="e">
        <f>IF(AND(C33&lt;&gt;"",#REF!&lt;&gt;""),#REF!/#REF!,"")</f>
        <v>#REF!</v>
      </c>
      <c r="U34" s="258" t="e">
        <f>IF(AND(D33&lt;&gt;"",#REF!&lt;&gt;""),#REF!/#REF!,"")</f>
        <v>#REF!</v>
      </c>
      <c r="V34" s="276" t="e">
        <f>IF(AND(C33&lt;&gt;"",#REF!&lt;&gt;""),#REF!/#REF!,"")</f>
        <v>#REF!</v>
      </c>
      <c r="W34" s="276" t="e">
        <f>IF(AND(C33&lt;&gt;"",#REF!&lt;&gt;""),#REF!/#REF!,"")</f>
        <v>#REF!</v>
      </c>
      <c r="X34" s="276" t="e">
        <f>IF(AND(C33&lt;&gt;"",#REF!&lt;&gt;""),#REF!/#REF!,"")</f>
        <v>#REF!</v>
      </c>
      <c r="Y34" s="258" t="e">
        <f>IF(AND(D33&lt;&gt;"",#REF!&lt;&gt;""),#REF!/#REF!,"")</f>
        <v>#REF!</v>
      </c>
      <c r="Z34" s="258" t="e">
        <f>IF(AND(E33&lt;&gt;"",#REF!&lt;&gt;""),#REF!/#REF!,"")</f>
        <v>#REF!</v>
      </c>
      <c r="AA34" s="258" t="e">
        <f>IF(AND(E33&lt;&gt;"",#REF!&lt;&gt;""),#REF!/#REF!,"")</f>
        <v>#REF!</v>
      </c>
    </row>
    <row r="35" spans="1:27" ht="21.75" customHeight="1" x14ac:dyDescent="0.3">
      <c r="A35" s="502" t="s">
        <v>103</v>
      </c>
      <c r="B35" s="500" t="e">
        <f>IF(#REF!="","",IF(SUM(#REF!)&gt;0,#REF!,""))</f>
        <v>#REF!</v>
      </c>
      <c r="C35" s="252" t="s">
        <v>20</v>
      </c>
      <c r="D35" s="253" t="e">
        <f>IF(AND(B35&lt;&gt;"",#REF!&lt;&gt;""),#REF!,"")</f>
        <v>#REF!</v>
      </c>
      <c r="E35" s="253" t="e">
        <f>IF(AND(B35&lt;&gt;"",#REF!&lt;&gt;""),#REF!,"")</f>
        <v>#REF!</v>
      </c>
      <c r="F35" s="254" t="e">
        <f>IF(AND(B35&lt;&gt;"",#REF!&lt;&gt;""),#REF!,"")</f>
        <v>#REF!</v>
      </c>
      <c r="G35" s="254" t="e">
        <f>IF(AND(B35&lt;&gt;"",#REF!&lt;&gt;""),#REF!,"")</f>
        <v>#REF!</v>
      </c>
      <c r="H35" s="254" t="e">
        <f>IF(AND(B35&lt;&gt;"",#REF!&lt;&gt;""),#REF!,"")</f>
        <v>#REF!</v>
      </c>
      <c r="I35" s="254" t="e">
        <f>IF(AND(B35&lt;&gt;"",#REF!&lt;&gt;""),#REF!,"")</f>
        <v>#REF!</v>
      </c>
      <c r="J35" s="254" t="e">
        <f>IF(AND(B35&lt;&gt;"",#REF!&lt;&gt;""),#REF!,"")</f>
        <v>#REF!</v>
      </c>
      <c r="K35" s="254" t="e">
        <f>IF(AND(B35&lt;&gt;"",#REF!&lt;&gt;""),#REF!,"")</f>
        <v>#REF!</v>
      </c>
      <c r="L35" s="254" t="e">
        <f>IF(AND(B35&lt;&gt;"",#REF!&lt;&gt;""),#REF!,"")</f>
        <v>#REF!</v>
      </c>
      <c r="M35" s="254" t="e">
        <f>IF(AND(B35&lt;&gt;"",#REF!&lt;&gt;""),#REF!,"")</f>
        <v>#REF!</v>
      </c>
      <c r="N35" s="254" t="e">
        <f>IF(AND(B35&lt;&gt;"",#REF!&lt;&gt;""),#REF!,"")</f>
        <v>#REF!</v>
      </c>
      <c r="O35" s="254" t="e">
        <f>IF(AND(B35&lt;&gt;"",#REF!&lt;&gt;""),#REF!,"")</f>
        <v>#REF!</v>
      </c>
      <c r="P35" s="254" t="e">
        <f>IF(AND(B35&lt;&gt;"",#REF!&lt;&gt;""),#REF!,"")</f>
        <v>#REF!</v>
      </c>
      <c r="Q35" s="255" t="e">
        <f>IF(AND(B35&lt;&gt;"",#REF!&lt;&gt;""),#REF!,"")</f>
        <v>#REF!</v>
      </c>
      <c r="R35" s="255" t="e">
        <f>IF(AND(C35&lt;&gt;"",#REF!&lt;&gt;""),#REF!,"")</f>
        <v>#REF!</v>
      </c>
      <c r="S35" s="255" t="e">
        <f>IF(AND(D35&lt;&gt;"",#REF!&lt;&gt;""),#REF!,"")</f>
        <v>#REF!</v>
      </c>
      <c r="T35" s="255" t="e">
        <f>IF(AND(C35&lt;&gt;"",#REF!&lt;&gt;""),#REF!,"")</f>
        <v>#REF!</v>
      </c>
      <c r="U35" s="255" t="e">
        <f>IF(AND(D35&lt;&gt;"",#REF!&lt;&gt;""),#REF!,"")</f>
        <v>#REF!</v>
      </c>
      <c r="V35" s="255" t="e">
        <f>IF(AND(C35&lt;&gt;"",#REF!&lt;&gt;""),#REF!,"")</f>
        <v>#REF!</v>
      </c>
      <c r="W35" s="255" t="e">
        <f>IF(AND(C35&lt;&gt;"",#REF!&lt;&gt;""),#REF!,"")</f>
        <v>#REF!</v>
      </c>
      <c r="X35" s="255" t="e">
        <f>IF(AND(C35&lt;&gt;"",#REF!&lt;&gt;""),#REF!,"")</f>
        <v>#REF!</v>
      </c>
      <c r="Y35" s="255" t="e">
        <f>IF(AND(D35&lt;&gt;"",#REF!&lt;&gt;""),#REF!,"")</f>
        <v>#REF!</v>
      </c>
      <c r="Z35" s="255" t="e">
        <f>IF(AND(E35&lt;&gt;"",#REF!&lt;&gt;""),#REF!,"")</f>
        <v>#REF!</v>
      </c>
      <c r="AA35" s="255" t="e">
        <f>IF(AND(E35&lt;&gt;"",#REF!&lt;&gt;""),#REF!,"")</f>
        <v>#REF!</v>
      </c>
    </row>
    <row r="36" spans="1:27" ht="24.75" customHeight="1" thickBot="1" x14ac:dyDescent="0.35">
      <c r="A36" s="503"/>
      <c r="B36" s="501"/>
      <c r="C36" s="256" t="s">
        <v>302</v>
      </c>
      <c r="D36" s="257" t="e">
        <f>IF(AND(B35&lt;&gt;"",#REF!&lt;&gt;""),#REF!/#REF!,"")</f>
        <v>#REF!</v>
      </c>
      <c r="E36" s="257" t="e">
        <f>IF(AND(B35&lt;&gt;"",#REF!&lt;&gt;""),#REF!/#REF!,"")</f>
        <v>#REF!</v>
      </c>
      <c r="F36" s="257" t="e">
        <f>IF(AND(B35&lt;&gt;"",#REF!&lt;&gt;""),#REF!/#REF!,"")</f>
        <v>#REF!</v>
      </c>
      <c r="G36" s="257" t="e">
        <f>IF(AND(B35&lt;&gt;"",#REF!&lt;&gt;""),#REF!/#REF!,"")</f>
        <v>#REF!</v>
      </c>
      <c r="H36" s="257" t="e">
        <f>IF(AND(B35&lt;&gt;"",#REF!&lt;&gt;""),#REF!/#REF!,"")</f>
        <v>#REF!</v>
      </c>
      <c r="I36" s="257" t="e">
        <f>IF(AND(B35&lt;&gt;"",#REF!&lt;&gt;""),#REF!/#REF!,"")</f>
        <v>#REF!</v>
      </c>
      <c r="J36" s="257" t="e">
        <f>IF(AND(B35&lt;&gt;"",#REF!&lt;&gt;""),#REF!/#REF!,"")</f>
        <v>#REF!</v>
      </c>
      <c r="K36" s="257" t="e">
        <f>IF(AND(B35&lt;&gt;"",#REF!&lt;&gt;""),#REF!/#REF!,"")</f>
        <v>#REF!</v>
      </c>
      <c r="L36" s="257" t="e">
        <f>IF(AND(B35&lt;&gt;"",#REF!&lt;&gt;""),#REF!/#REF!,"")</f>
        <v>#REF!</v>
      </c>
      <c r="M36" s="257" t="e">
        <f>IF(AND(B35&lt;&gt;"",#REF!&lt;&gt;""),#REF!/#REF!,"")</f>
        <v>#REF!</v>
      </c>
      <c r="N36" s="257" t="e">
        <f>IF(AND(B35&lt;&gt;"",#REF!&lt;&gt;""),#REF!/#REF!,"")</f>
        <v>#REF!</v>
      </c>
      <c r="O36" s="257" t="e">
        <f>IF(AND(B35&lt;&gt;"",#REF!&lt;&gt;""),#REF!/#REF!,"")</f>
        <v>#REF!</v>
      </c>
      <c r="P36" s="257" t="e">
        <f>IF(AND(B35&lt;&gt;"",#REF!&lt;&gt;""),#REF!/#REF!,"")</f>
        <v>#REF!</v>
      </c>
      <c r="Q36" s="258" t="e">
        <f>IF(AND(B35&lt;&gt;"",#REF!&lt;&gt;""),#REF!/#REF!,"")</f>
        <v>#REF!</v>
      </c>
      <c r="R36" s="276" t="e">
        <f>IF(AND(C35&lt;&gt;"",#REF!&lt;&gt;""),#REF!/#REF!,"")</f>
        <v>#REF!</v>
      </c>
      <c r="S36" s="258" t="e">
        <f>IF(AND(D35&lt;&gt;"",#REF!&lt;&gt;""),#REF!/#REF!,"")</f>
        <v>#REF!</v>
      </c>
      <c r="T36" s="276" t="e">
        <f>IF(AND(C35&lt;&gt;"",#REF!&lt;&gt;""),#REF!/#REF!,"")</f>
        <v>#REF!</v>
      </c>
      <c r="U36" s="258" t="e">
        <f>IF(AND(D35&lt;&gt;"",#REF!&lt;&gt;""),#REF!/#REF!,"")</f>
        <v>#REF!</v>
      </c>
      <c r="V36" s="276" t="e">
        <f>IF(AND(C35&lt;&gt;"",#REF!&lt;&gt;""),#REF!/#REF!,"")</f>
        <v>#REF!</v>
      </c>
      <c r="W36" s="276" t="e">
        <f>IF(AND(C35&lt;&gt;"",#REF!&lt;&gt;""),#REF!/#REF!,"")</f>
        <v>#REF!</v>
      </c>
      <c r="X36" s="276" t="e">
        <f>IF(AND(C35&lt;&gt;"",#REF!&lt;&gt;""),#REF!/#REF!,"")</f>
        <v>#REF!</v>
      </c>
      <c r="Y36" s="258" t="e">
        <f>IF(AND(D35&lt;&gt;"",#REF!&lt;&gt;""),#REF!/#REF!,"")</f>
        <v>#REF!</v>
      </c>
      <c r="Z36" s="258" t="e">
        <f>IF(AND(E35&lt;&gt;"",#REF!&lt;&gt;""),#REF!/#REF!,"")</f>
        <v>#REF!</v>
      </c>
      <c r="AA36" s="258" t="e">
        <f>IF(AND(E35&lt;&gt;"",#REF!&lt;&gt;""),#REF!/#REF!,"")</f>
        <v>#REF!</v>
      </c>
    </row>
    <row r="37" spans="1:27" ht="21.75" customHeight="1" x14ac:dyDescent="0.3">
      <c r="A37" s="502" t="s">
        <v>104</v>
      </c>
      <c r="B37" s="500" t="e">
        <f>IF(#REF!="","",IF(SUM(#REF!)&gt;0,#REF!,""))</f>
        <v>#REF!</v>
      </c>
      <c r="C37" s="252" t="s">
        <v>20</v>
      </c>
      <c r="D37" s="253" t="e">
        <f>IF(AND(B37&lt;&gt;"",#REF!&lt;&gt;""),#REF!,"")</f>
        <v>#REF!</v>
      </c>
      <c r="E37" s="253" t="e">
        <f>IF(AND(B37&lt;&gt;"",#REF!&lt;&gt;""),#REF!,"")</f>
        <v>#REF!</v>
      </c>
      <c r="F37" s="254" t="e">
        <f>IF(AND(B37&lt;&gt;"",#REF!&lt;&gt;""),#REF!,"")</f>
        <v>#REF!</v>
      </c>
      <c r="G37" s="254" t="e">
        <f>IF(AND(B37&lt;&gt;"",#REF!&lt;&gt;""),#REF!,"")</f>
        <v>#REF!</v>
      </c>
      <c r="H37" s="254" t="e">
        <f>IF(AND(B37&lt;&gt;"",#REF!&lt;&gt;""),#REF!,"")</f>
        <v>#REF!</v>
      </c>
      <c r="I37" s="254" t="e">
        <f>IF(AND(B37&lt;&gt;"",#REF!&lt;&gt;""),#REF!,"")</f>
        <v>#REF!</v>
      </c>
      <c r="J37" s="254" t="e">
        <f>IF(AND(B37&lt;&gt;"",#REF!&lt;&gt;""),#REF!,"")</f>
        <v>#REF!</v>
      </c>
      <c r="K37" s="254" t="e">
        <f>IF(AND(B37&lt;&gt;"",#REF!&lt;&gt;""),#REF!,"")</f>
        <v>#REF!</v>
      </c>
      <c r="L37" s="254" t="e">
        <f>IF(AND(B37&lt;&gt;"",#REF!&lt;&gt;""),#REF!,"")</f>
        <v>#REF!</v>
      </c>
      <c r="M37" s="254" t="e">
        <f>IF(AND(B37&lt;&gt;"",#REF!&lt;&gt;""),#REF!,"")</f>
        <v>#REF!</v>
      </c>
      <c r="N37" s="254" t="e">
        <f>IF(AND(B37&lt;&gt;"",#REF!&lt;&gt;""),#REF!,"")</f>
        <v>#REF!</v>
      </c>
      <c r="O37" s="254" t="e">
        <f>IF(AND(B37&lt;&gt;"",#REF!&lt;&gt;""),#REF!,"")</f>
        <v>#REF!</v>
      </c>
      <c r="P37" s="254" t="e">
        <f>IF(AND(B37&lt;&gt;"",#REF!&lt;&gt;""),#REF!,"")</f>
        <v>#REF!</v>
      </c>
      <c r="Q37" s="255" t="e">
        <f>IF(AND(B37&lt;&gt;"",#REF!&lt;&gt;""),#REF!,"")</f>
        <v>#REF!</v>
      </c>
      <c r="R37" s="255" t="e">
        <f>IF(AND(C37&lt;&gt;"",#REF!&lt;&gt;""),#REF!,"")</f>
        <v>#REF!</v>
      </c>
      <c r="S37" s="255" t="e">
        <f>IF(AND(D37&lt;&gt;"",#REF!&lt;&gt;""),#REF!,"")</f>
        <v>#REF!</v>
      </c>
      <c r="T37" s="255" t="e">
        <f>IF(AND(C37&lt;&gt;"",#REF!&lt;&gt;""),#REF!,"")</f>
        <v>#REF!</v>
      </c>
      <c r="U37" s="255" t="e">
        <f>IF(AND(D37&lt;&gt;"",#REF!&lt;&gt;""),#REF!,"")</f>
        <v>#REF!</v>
      </c>
      <c r="V37" s="255" t="e">
        <f>IF(AND(C37&lt;&gt;"",#REF!&lt;&gt;""),#REF!,"")</f>
        <v>#REF!</v>
      </c>
      <c r="W37" s="255" t="e">
        <f>IF(AND(C37&lt;&gt;"",#REF!&lt;&gt;""),#REF!,"")</f>
        <v>#REF!</v>
      </c>
      <c r="X37" s="255" t="e">
        <f>IF(AND(C37&lt;&gt;"",#REF!&lt;&gt;""),#REF!,"")</f>
        <v>#REF!</v>
      </c>
      <c r="Y37" s="255" t="e">
        <f>IF(AND(D37&lt;&gt;"",#REF!&lt;&gt;""),#REF!,"")</f>
        <v>#REF!</v>
      </c>
      <c r="Z37" s="255" t="e">
        <f>IF(AND(E37&lt;&gt;"",#REF!&lt;&gt;""),#REF!,"")</f>
        <v>#REF!</v>
      </c>
      <c r="AA37" s="255" t="e">
        <f>IF(AND(E37&lt;&gt;"",#REF!&lt;&gt;""),#REF!,"")</f>
        <v>#REF!</v>
      </c>
    </row>
    <row r="38" spans="1:27" ht="24.75" customHeight="1" thickBot="1" x14ac:dyDescent="0.35">
      <c r="A38" s="503"/>
      <c r="B38" s="501"/>
      <c r="C38" s="256" t="s">
        <v>302</v>
      </c>
      <c r="D38" s="257" t="e">
        <f>IF(AND(B37&lt;&gt;"",#REF!&lt;&gt;""),#REF!/#REF!,"")</f>
        <v>#REF!</v>
      </c>
      <c r="E38" s="257" t="e">
        <f>IF(AND(B37&lt;&gt;"",#REF!&lt;&gt;""),#REF!/#REF!,"")</f>
        <v>#REF!</v>
      </c>
      <c r="F38" s="257" t="e">
        <f>IF(AND(B37&lt;&gt;"",#REF!&lt;&gt;""),#REF!/#REF!,"")</f>
        <v>#REF!</v>
      </c>
      <c r="G38" s="257" t="e">
        <f>IF(AND(B37&lt;&gt;"",#REF!&lt;&gt;""),#REF!/#REF!,"")</f>
        <v>#REF!</v>
      </c>
      <c r="H38" s="257" t="e">
        <f>IF(AND(B37&lt;&gt;"",#REF!&lt;&gt;""),#REF!/#REF!,"")</f>
        <v>#REF!</v>
      </c>
      <c r="I38" s="257" t="e">
        <f>IF(AND(B37&lt;&gt;"",#REF!&lt;&gt;""),#REF!/#REF!,"")</f>
        <v>#REF!</v>
      </c>
      <c r="J38" s="257" t="e">
        <f>IF(AND(B37&lt;&gt;"",#REF!&lt;&gt;""),#REF!/#REF!,"")</f>
        <v>#REF!</v>
      </c>
      <c r="K38" s="257" t="e">
        <f>IF(AND(B37&lt;&gt;"",#REF!&lt;&gt;""),#REF!/#REF!,"")</f>
        <v>#REF!</v>
      </c>
      <c r="L38" s="257" t="e">
        <f>IF(AND(B37&lt;&gt;"",#REF!&lt;&gt;""),#REF!/#REF!,"")</f>
        <v>#REF!</v>
      </c>
      <c r="M38" s="257" t="e">
        <f>IF(AND(B37&lt;&gt;"",#REF!&lt;&gt;""),#REF!/#REF!,"")</f>
        <v>#REF!</v>
      </c>
      <c r="N38" s="257" t="e">
        <f>IF(AND(B37&lt;&gt;"",#REF!&lt;&gt;""),#REF!/#REF!,"")</f>
        <v>#REF!</v>
      </c>
      <c r="O38" s="257" t="e">
        <f>IF(AND(B37&lt;&gt;"",#REF!&lt;&gt;""),#REF!/#REF!,"")</f>
        <v>#REF!</v>
      </c>
      <c r="P38" s="257" t="e">
        <f>IF(AND(B37&lt;&gt;"",#REF!&lt;&gt;""),#REF!/#REF!,"")</f>
        <v>#REF!</v>
      </c>
      <c r="Q38" s="258" t="e">
        <f>IF(AND(B37&lt;&gt;"",#REF!&lt;&gt;""),#REF!/#REF!,"")</f>
        <v>#REF!</v>
      </c>
      <c r="R38" s="276" t="e">
        <f>IF(AND(C37&lt;&gt;"",#REF!&lt;&gt;""),#REF!/#REF!,"")</f>
        <v>#REF!</v>
      </c>
      <c r="S38" s="258" t="e">
        <f>IF(AND(D37&lt;&gt;"",#REF!&lt;&gt;""),#REF!/#REF!,"")</f>
        <v>#REF!</v>
      </c>
      <c r="T38" s="276" t="e">
        <f>IF(AND(C37&lt;&gt;"",#REF!&lt;&gt;""),#REF!/#REF!,"")</f>
        <v>#REF!</v>
      </c>
      <c r="U38" s="258" t="e">
        <f>IF(AND(D37&lt;&gt;"",#REF!&lt;&gt;""),#REF!/#REF!,"")</f>
        <v>#REF!</v>
      </c>
      <c r="V38" s="276" t="e">
        <f>IF(AND(C37&lt;&gt;"",#REF!&lt;&gt;""),#REF!/#REF!,"")</f>
        <v>#REF!</v>
      </c>
      <c r="W38" s="276" t="e">
        <f>IF(AND(C37&lt;&gt;"",#REF!&lt;&gt;""),#REF!/#REF!,"")</f>
        <v>#REF!</v>
      </c>
      <c r="X38" s="276" t="e">
        <f>IF(AND(C37&lt;&gt;"",#REF!&lt;&gt;""),#REF!/#REF!,"")</f>
        <v>#REF!</v>
      </c>
      <c r="Y38" s="258" t="e">
        <f>IF(AND(D37&lt;&gt;"",#REF!&lt;&gt;""),#REF!/#REF!,"")</f>
        <v>#REF!</v>
      </c>
      <c r="Z38" s="258" t="e">
        <f>IF(AND(E37&lt;&gt;"",#REF!&lt;&gt;""),#REF!/#REF!,"")</f>
        <v>#REF!</v>
      </c>
      <c r="AA38" s="258" t="e">
        <f>IF(AND(E37&lt;&gt;"",#REF!&lt;&gt;""),#REF!/#REF!,"")</f>
        <v>#REF!</v>
      </c>
    </row>
    <row r="39" spans="1:27" ht="21.75" customHeight="1" x14ac:dyDescent="0.3">
      <c r="A39" s="502" t="s">
        <v>105</v>
      </c>
      <c r="B39" s="500" t="e">
        <f>IF(#REF!="","",IF(SUM(#REF!)&gt;0,#REF!,""))</f>
        <v>#REF!</v>
      </c>
      <c r="C39" s="252" t="s">
        <v>20</v>
      </c>
      <c r="D39" s="253" t="e">
        <f>IF(AND(B39&lt;&gt;"",#REF!&lt;&gt;""),#REF!,"")</f>
        <v>#REF!</v>
      </c>
      <c r="E39" s="253" t="e">
        <f>IF(AND(B39&lt;&gt;"",#REF!&lt;&gt;""),#REF!,"")</f>
        <v>#REF!</v>
      </c>
      <c r="F39" s="254" t="e">
        <f>IF(AND(B39&lt;&gt;"",#REF!&lt;&gt;""),#REF!,"")</f>
        <v>#REF!</v>
      </c>
      <c r="G39" s="254" t="e">
        <f>IF(AND(B39&lt;&gt;"",#REF!&lt;&gt;""),#REF!,"")</f>
        <v>#REF!</v>
      </c>
      <c r="H39" s="254" t="e">
        <f>IF(AND(B39&lt;&gt;"",#REF!&lt;&gt;""),#REF!,"")</f>
        <v>#REF!</v>
      </c>
      <c r="I39" s="254" t="e">
        <f>IF(AND(B39&lt;&gt;"",#REF!&lt;&gt;""),#REF!,"")</f>
        <v>#REF!</v>
      </c>
      <c r="J39" s="254" t="e">
        <f>IF(AND(B39&lt;&gt;"",#REF!&lt;&gt;""),#REF!,"")</f>
        <v>#REF!</v>
      </c>
      <c r="K39" s="254" t="e">
        <f>IF(AND(B39&lt;&gt;"",#REF!&lt;&gt;""),#REF!,"")</f>
        <v>#REF!</v>
      </c>
      <c r="L39" s="254" t="e">
        <f>IF(AND(B39&lt;&gt;"",#REF!&lt;&gt;""),#REF!,"")</f>
        <v>#REF!</v>
      </c>
      <c r="M39" s="254" t="e">
        <f>IF(AND(B39&lt;&gt;"",#REF!&lt;&gt;""),#REF!,"")</f>
        <v>#REF!</v>
      </c>
      <c r="N39" s="254" t="e">
        <f>IF(AND(B39&lt;&gt;"",#REF!&lt;&gt;""),#REF!,"")</f>
        <v>#REF!</v>
      </c>
      <c r="O39" s="254" t="e">
        <f>IF(AND(B39&lt;&gt;"",#REF!&lt;&gt;""),#REF!,"")</f>
        <v>#REF!</v>
      </c>
      <c r="P39" s="254" t="e">
        <f>IF(AND(B39&lt;&gt;"",#REF!&lt;&gt;""),#REF!,"")</f>
        <v>#REF!</v>
      </c>
      <c r="Q39" s="255" t="e">
        <f>IF(AND(B39&lt;&gt;"",#REF!&lt;&gt;""),#REF!,"")</f>
        <v>#REF!</v>
      </c>
      <c r="R39" s="255" t="e">
        <f>IF(AND(C39&lt;&gt;"",#REF!&lt;&gt;""),#REF!,"")</f>
        <v>#REF!</v>
      </c>
      <c r="S39" s="255" t="e">
        <f>IF(AND(D39&lt;&gt;"",#REF!&lt;&gt;""),#REF!,"")</f>
        <v>#REF!</v>
      </c>
      <c r="T39" s="255" t="e">
        <f>IF(AND(C39&lt;&gt;"",#REF!&lt;&gt;""),#REF!,"")</f>
        <v>#REF!</v>
      </c>
      <c r="U39" s="255" t="e">
        <f>IF(AND(D39&lt;&gt;"",#REF!&lt;&gt;""),#REF!,"")</f>
        <v>#REF!</v>
      </c>
      <c r="V39" s="255" t="e">
        <f>IF(AND(C39&lt;&gt;"",#REF!&lt;&gt;""),#REF!,"")</f>
        <v>#REF!</v>
      </c>
      <c r="W39" s="255" t="e">
        <f>IF(AND(C39&lt;&gt;"",#REF!&lt;&gt;""),#REF!,"")</f>
        <v>#REF!</v>
      </c>
      <c r="X39" s="255" t="e">
        <f>IF(AND(C39&lt;&gt;"",#REF!&lt;&gt;""),#REF!,"")</f>
        <v>#REF!</v>
      </c>
      <c r="Y39" s="255" t="e">
        <f>IF(AND(D39&lt;&gt;"",#REF!&lt;&gt;""),#REF!,"")</f>
        <v>#REF!</v>
      </c>
      <c r="Z39" s="255" t="e">
        <f>IF(AND(E39&lt;&gt;"",#REF!&lt;&gt;""),#REF!,"")</f>
        <v>#REF!</v>
      </c>
      <c r="AA39" s="255" t="e">
        <f>IF(AND(E39&lt;&gt;"",#REF!&lt;&gt;""),#REF!,"")</f>
        <v>#REF!</v>
      </c>
    </row>
    <row r="40" spans="1:27" ht="24.75" customHeight="1" thickBot="1" x14ac:dyDescent="0.35">
      <c r="A40" s="503"/>
      <c r="B40" s="501"/>
      <c r="C40" s="256" t="s">
        <v>302</v>
      </c>
      <c r="D40" s="257" t="e">
        <f>IF(AND(B39&lt;&gt;"",#REF!&lt;&gt;""),#REF!/#REF!,"")</f>
        <v>#REF!</v>
      </c>
      <c r="E40" s="257" t="e">
        <f>IF(AND(B39&lt;&gt;"",#REF!&lt;&gt;""),#REF!/#REF!,"")</f>
        <v>#REF!</v>
      </c>
      <c r="F40" s="257" t="e">
        <f>IF(AND(B39&lt;&gt;"",#REF!&lt;&gt;""),#REF!/#REF!,"")</f>
        <v>#REF!</v>
      </c>
      <c r="G40" s="257" t="e">
        <f>IF(AND(B39&lt;&gt;"",#REF!&lt;&gt;""),#REF!/#REF!,"")</f>
        <v>#REF!</v>
      </c>
      <c r="H40" s="257" t="e">
        <f>IF(AND(B39&lt;&gt;"",#REF!&lt;&gt;""),#REF!/#REF!,"")</f>
        <v>#REF!</v>
      </c>
      <c r="I40" s="257" t="e">
        <f>IF(AND(B39&lt;&gt;"",#REF!&lt;&gt;""),#REF!/#REF!,"")</f>
        <v>#REF!</v>
      </c>
      <c r="J40" s="257" t="e">
        <f>IF(AND(B39&lt;&gt;"",#REF!&lt;&gt;""),#REF!/#REF!,"")</f>
        <v>#REF!</v>
      </c>
      <c r="K40" s="257" t="e">
        <f>IF(AND(B39&lt;&gt;"",#REF!&lt;&gt;""),#REF!/#REF!,"")</f>
        <v>#REF!</v>
      </c>
      <c r="L40" s="257" t="e">
        <f>IF(AND(B39&lt;&gt;"",#REF!&lt;&gt;""),#REF!/#REF!,"")</f>
        <v>#REF!</v>
      </c>
      <c r="M40" s="257" t="e">
        <f>IF(AND(B39&lt;&gt;"",#REF!&lt;&gt;""),#REF!/#REF!,"")</f>
        <v>#REF!</v>
      </c>
      <c r="N40" s="257" t="e">
        <f>IF(AND(B39&lt;&gt;"",#REF!&lt;&gt;""),#REF!/#REF!,"")</f>
        <v>#REF!</v>
      </c>
      <c r="O40" s="257" t="e">
        <f>IF(AND(B39&lt;&gt;"",#REF!&lt;&gt;""),#REF!/#REF!,"")</f>
        <v>#REF!</v>
      </c>
      <c r="P40" s="257" t="e">
        <f>IF(AND(B39&lt;&gt;"",#REF!&lt;&gt;""),#REF!/#REF!,"")</f>
        <v>#REF!</v>
      </c>
      <c r="Q40" s="258" t="e">
        <f>IF(AND(B39&lt;&gt;"",#REF!&lt;&gt;""),#REF!/#REF!,"")</f>
        <v>#REF!</v>
      </c>
      <c r="R40" s="276" t="e">
        <f>IF(AND(C39&lt;&gt;"",#REF!&lt;&gt;""),#REF!/#REF!,"")</f>
        <v>#REF!</v>
      </c>
      <c r="S40" s="258" t="e">
        <f>IF(AND(D39&lt;&gt;"",#REF!&lt;&gt;""),#REF!/#REF!,"")</f>
        <v>#REF!</v>
      </c>
      <c r="T40" s="276" t="e">
        <f>IF(AND(C39&lt;&gt;"",#REF!&lt;&gt;""),#REF!/#REF!,"")</f>
        <v>#REF!</v>
      </c>
      <c r="U40" s="258" t="e">
        <f>IF(AND(D39&lt;&gt;"",#REF!&lt;&gt;""),#REF!/#REF!,"")</f>
        <v>#REF!</v>
      </c>
      <c r="V40" s="276" t="e">
        <f>IF(AND(C39&lt;&gt;"",#REF!&lt;&gt;""),#REF!/#REF!,"")</f>
        <v>#REF!</v>
      </c>
      <c r="W40" s="276" t="e">
        <f>IF(AND(C39&lt;&gt;"",#REF!&lt;&gt;""),#REF!/#REF!,"")</f>
        <v>#REF!</v>
      </c>
      <c r="X40" s="276" t="e">
        <f>IF(AND(C39&lt;&gt;"",#REF!&lt;&gt;""),#REF!/#REF!,"")</f>
        <v>#REF!</v>
      </c>
      <c r="Y40" s="258" t="e">
        <f>IF(AND(D39&lt;&gt;"",#REF!&lt;&gt;""),#REF!/#REF!,"")</f>
        <v>#REF!</v>
      </c>
      <c r="Z40" s="258" t="e">
        <f>IF(AND(E39&lt;&gt;"",#REF!&lt;&gt;""),#REF!/#REF!,"")</f>
        <v>#REF!</v>
      </c>
      <c r="AA40" s="258" t="e">
        <f>IF(AND(E39&lt;&gt;"",#REF!&lt;&gt;""),#REF!/#REF!,"")</f>
        <v>#REF!</v>
      </c>
    </row>
    <row r="41" spans="1:27" ht="21.75" customHeight="1" x14ac:dyDescent="0.3">
      <c r="A41" s="502" t="s">
        <v>106</v>
      </c>
      <c r="B41" s="500" t="e">
        <f>IF(#REF!="","",IF(SUM(#REF!)&gt;0,#REF!,""))</f>
        <v>#REF!</v>
      </c>
      <c r="C41" s="252" t="s">
        <v>20</v>
      </c>
      <c r="D41" s="253" t="e">
        <f>IF(AND(B41&lt;&gt;"",#REF!&lt;&gt;""),#REF!,"")</f>
        <v>#REF!</v>
      </c>
      <c r="E41" s="253" t="e">
        <f>IF(AND(B41&lt;&gt;"",#REF!&lt;&gt;""),#REF!,"")</f>
        <v>#REF!</v>
      </c>
      <c r="F41" s="254" t="e">
        <f>IF(AND(B41&lt;&gt;"",#REF!&lt;&gt;""),#REF!,"")</f>
        <v>#REF!</v>
      </c>
      <c r="G41" s="254" t="e">
        <f>IF(AND(B41&lt;&gt;"",#REF!&lt;&gt;""),#REF!,"")</f>
        <v>#REF!</v>
      </c>
      <c r="H41" s="254" t="e">
        <f>IF(AND(B41&lt;&gt;"",#REF!&lt;&gt;""),#REF!,"")</f>
        <v>#REF!</v>
      </c>
      <c r="I41" s="254" t="e">
        <f>IF(AND(B41&lt;&gt;"",#REF!&lt;&gt;""),#REF!,"")</f>
        <v>#REF!</v>
      </c>
      <c r="J41" s="254" t="e">
        <f>IF(AND(B41&lt;&gt;"",#REF!&lt;&gt;""),#REF!,"")</f>
        <v>#REF!</v>
      </c>
      <c r="K41" s="254" t="e">
        <f>IF(AND(B41&lt;&gt;"",#REF!&lt;&gt;""),#REF!,"")</f>
        <v>#REF!</v>
      </c>
      <c r="L41" s="254" t="e">
        <f>IF(AND(B41&lt;&gt;"",#REF!&lt;&gt;""),#REF!,"")</f>
        <v>#REF!</v>
      </c>
      <c r="M41" s="254" t="e">
        <f>IF(AND(B41&lt;&gt;"",#REF!&lt;&gt;""),#REF!,"")</f>
        <v>#REF!</v>
      </c>
      <c r="N41" s="254" t="e">
        <f>IF(AND(B41&lt;&gt;"",#REF!&lt;&gt;""),#REF!,"")</f>
        <v>#REF!</v>
      </c>
      <c r="O41" s="254" t="e">
        <f>IF(AND(B41&lt;&gt;"",#REF!&lt;&gt;""),#REF!,"")</f>
        <v>#REF!</v>
      </c>
      <c r="P41" s="254" t="e">
        <f>IF(AND(B41&lt;&gt;"",#REF!&lt;&gt;""),#REF!,"")</f>
        <v>#REF!</v>
      </c>
      <c r="Q41" s="255" t="e">
        <f>IF(AND(B41&lt;&gt;"",#REF!&lt;&gt;""),#REF!,"")</f>
        <v>#REF!</v>
      </c>
      <c r="R41" s="255" t="e">
        <f>IF(AND(C41&lt;&gt;"",#REF!&lt;&gt;""),#REF!,"")</f>
        <v>#REF!</v>
      </c>
      <c r="S41" s="255" t="e">
        <f>IF(AND(D41&lt;&gt;"",#REF!&lt;&gt;""),#REF!,"")</f>
        <v>#REF!</v>
      </c>
      <c r="T41" s="255" t="e">
        <f>IF(AND(C41&lt;&gt;"",#REF!&lt;&gt;""),#REF!,"")</f>
        <v>#REF!</v>
      </c>
      <c r="U41" s="255" t="e">
        <f>IF(AND(D41&lt;&gt;"",#REF!&lt;&gt;""),#REF!,"")</f>
        <v>#REF!</v>
      </c>
      <c r="V41" s="255" t="e">
        <f>IF(AND(C41&lt;&gt;"",#REF!&lt;&gt;""),#REF!,"")</f>
        <v>#REF!</v>
      </c>
      <c r="W41" s="255" t="e">
        <f>IF(AND(C41&lt;&gt;"",#REF!&lt;&gt;""),#REF!,"")</f>
        <v>#REF!</v>
      </c>
      <c r="X41" s="255" t="e">
        <f>IF(AND(C41&lt;&gt;"",#REF!&lt;&gt;""),#REF!,"")</f>
        <v>#REF!</v>
      </c>
      <c r="Y41" s="255" t="e">
        <f>IF(AND(D41&lt;&gt;"",#REF!&lt;&gt;""),#REF!,"")</f>
        <v>#REF!</v>
      </c>
      <c r="Z41" s="255" t="e">
        <f>IF(AND(E41&lt;&gt;"",#REF!&lt;&gt;""),#REF!,"")</f>
        <v>#REF!</v>
      </c>
      <c r="AA41" s="255" t="e">
        <f>IF(AND(E41&lt;&gt;"",#REF!&lt;&gt;""),#REF!,"")</f>
        <v>#REF!</v>
      </c>
    </row>
    <row r="42" spans="1:27" ht="24.75" customHeight="1" thickBot="1" x14ac:dyDescent="0.35">
      <c r="A42" s="503"/>
      <c r="B42" s="501"/>
      <c r="C42" s="256" t="s">
        <v>302</v>
      </c>
      <c r="D42" s="257" t="e">
        <f>IF(AND(B41&lt;&gt;"",#REF!&lt;&gt;""),#REF!/#REF!,"")</f>
        <v>#REF!</v>
      </c>
      <c r="E42" s="257" t="e">
        <f>IF(AND(B41&lt;&gt;"",#REF!&lt;&gt;""),#REF!/#REF!,"")</f>
        <v>#REF!</v>
      </c>
      <c r="F42" s="257" t="e">
        <f>IF(AND(B41&lt;&gt;"",#REF!&lt;&gt;""),#REF!/#REF!,"")</f>
        <v>#REF!</v>
      </c>
      <c r="G42" s="257" t="e">
        <f>IF(AND(B41&lt;&gt;"",#REF!&lt;&gt;""),#REF!/#REF!,"")</f>
        <v>#REF!</v>
      </c>
      <c r="H42" s="257" t="e">
        <f>IF(AND(B41&lt;&gt;"",#REF!&lt;&gt;""),#REF!/#REF!,"")</f>
        <v>#REF!</v>
      </c>
      <c r="I42" s="257" t="e">
        <f>IF(AND(B41&lt;&gt;"",#REF!&lt;&gt;""),#REF!/#REF!,"")</f>
        <v>#REF!</v>
      </c>
      <c r="J42" s="257" t="e">
        <f>IF(AND(B41&lt;&gt;"",#REF!&lt;&gt;""),#REF!/#REF!,"")</f>
        <v>#REF!</v>
      </c>
      <c r="K42" s="257" t="e">
        <f>IF(AND(B41&lt;&gt;"",#REF!&lt;&gt;""),#REF!/#REF!,"")</f>
        <v>#REF!</v>
      </c>
      <c r="L42" s="257" t="e">
        <f>IF(AND(B41&lt;&gt;"",#REF!&lt;&gt;""),#REF!/#REF!,"")</f>
        <v>#REF!</v>
      </c>
      <c r="M42" s="257" t="e">
        <f>IF(AND(B41&lt;&gt;"",#REF!&lt;&gt;""),#REF!/#REF!,"")</f>
        <v>#REF!</v>
      </c>
      <c r="N42" s="257" t="e">
        <f>IF(AND(B41&lt;&gt;"",#REF!&lt;&gt;""),#REF!/#REF!,"")</f>
        <v>#REF!</v>
      </c>
      <c r="O42" s="257" t="e">
        <f>IF(AND(B41&lt;&gt;"",#REF!&lt;&gt;""),#REF!/#REF!,"")</f>
        <v>#REF!</v>
      </c>
      <c r="P42" s="257" t="e">
        <f>IF(AND(B41&lt;&gt;"",#REF!&lt;&gt;""),#REF!/#REF!,"")</f>
        <v>#REF!</v>
      </c>
      <c r="Q42" s="258" t="e">
        <f>IF(AND(B41&lt;&gt;"",#REF!&lt;&gt;""),#REF!/#REF!,"")</f>
        <v>#REF!</v>
      </c>
      <c r="R42" s="276" t="e">
        <f>IF(AND(C41&lt;&gt;"",#REF!&lt;&gt;""),#REF!/#REF!,"")</f>
        <v>#REF!</v>
      </c>
      <c r="S42" s="258" t="e">
        <f>IF(AND(D41&lt;&gt;"",#REF!&lt;&gt;""),#REF!/#REF!,"")</f>
        <v>#REF!</v>
      </c>
      <c r="T42" s="276" t="e">
        <f>IF(AND(C41&lt;&gt;"",#REF!&lt;&gt;""),#REF!/#REF!,"")</f>
        <v>#REF!</v>
      </c>
      <c r="U42" s="258" t="e">
        <f>IF(AND(D41&lt;&gt;"",#REF!&lt;&gt;""),#REF!/#REF!,"")</f>
        <v>#REF!</v>
      </c>
      <c r="V42" s="276" t="e">
        <f>IF(AND(C41&lt;&gt;"",#REF!&lt;&gt;""),#REF!/#REF!,"")</f>
        <v>#REF!</v>
      </c>
      <c r="W42" s="276" t="e">
        <f>IF(AND(C41&lt;&gt;"",#REF!&lt;&gt;""),#REF!/#REF!,"")</f>
        <v>#REF!</v>
      </c>
      <c r="X42" s="276" t="e">
        <f>IF(AND(C41&lt;&gt;"",#REF!&lt;&gt;""),#REF!/#REF!,"")</f>
        <v>#REF!</v>
      </c>
      <c r="Y42" s="258" t="e">
        <f>IF(AND(D41&lt;&gt;"",#REF!&lt;&gt;""),#REF!/#REF!,"")</f>
        <v>#REF!</v>
      </c>
      <c r="Z42" s="258" t="e">
        <f>IF(AND(E41&lt;&gt;"",#REF!&lt;&gt;""),#REF!/#REF!,"")</f>
        <v>#REF!</v>
      </c>
      <c r="AA42" s="258" t="e">
        <f>IF(AND(E41&lt;&gt;"",#REF!&lt;&gt;""),#REF!/#REF!,"")</f>
        <v>#REF!</v>
      </c>
    </row>
    <row r="43" spans="1:27" ht="21.75" customHeight="1" x14ac:dyDescent="0.3">
      <c r="A43" s="502" t="s">
        <v>107</v>
      </c>
      <c r="B43" s="500" t="e">
        <f>IF(#REF!="","",IF(SUM(#REF!)&gt;0,#REF!,""))</f>
        <v>#REF!</v>
      </c>
      <c r="C43" s="252" t="s">
        <v>20</v>
      </c>
      <c r="D43" s="253" t="e">
        <f>IF(AND(B43&lt;&gt;"",#REF!&lt;&gt;""),#REF!,"")</f>
        <v>#REF!</v>
      </c>
      <c r="E43" s="253" t="e">
        <f>IF(AND(B43&lt;&gt;"",#REF!&lt;&gt;""),#REF!,"")</f>
        <v>#REF!</v>
      </c>
      <c r="F43" s="254" t="e">
        <f>IF(AND(B43&lt;&gt;"",#REF!&lt;&gt;""),#REF!,"")</f>
        <v>#REF!</v>
      </c>
      <c r="G43" s="254" t="e">
        <f>IF(AND(B43&lt;&gt;"",#REF!&gt;""),#REF!,"")</f>
        <v>#REF!</v>
      </c>
      <c r="H43" s="254" t="e">
        <f>IF(AND(B43&lt;&gt;"",#REF!&gt;""),#REF!,"")</f>
        <v>#REF!</v>
      </c>
      <c r="I43" s="254" t="e">
        <f>IF(AND(B43&lt;&gt;"",#REF!&lt;&gt;""),#REF!,"")</f>
        <v>#REF!</v>
      </c>
      <c r="J43" s="254" t="e">
        <f>IF(AND(B43&lt;&gt;"",#REF!&lt;&gt;""),#REF!,"")</f>
        <v>#REF!</v>
      </c>
      <c r="K43" s="254" t="e">
        <f>IF(AND(B43&lt;&gt;"",#REF!&lt;&gt;""),#REF!,"")</f>
        <v>#REF!</v>
      </c>
      <c r="L43" s="254" t="e">
        <f>IF(AND(B43&lt;&gt;"",#REF!&lt;&gt;""),#REF!,"")</f>
        <v>#REF!</v>
      </c>
      <c r="M43" s="254" t="e">
        <f>IF(AND(B43&lt;&gt;"",#REF!&lt;&gt;""),#REF!,"")</f>
        <v>#REF!</v>
      </c>
      <c r="N43" s="254" t="e">
        <f>IF(AND(B43&lt;&gt;"",#REF!&lt;&gt;""),#REF!,"")</f>
        <v>#REF!</v>
      </c>
      <c r="O43" s="254" t="e">
        <f>IF(AND(B43&lt;&gt;"",#REF!&lt;&gt;""),#REF!,"")</f>
        <v>#REF!</v>
      </c>
      <c r="P43" s="254" t="e">
        <f>IF(AND(B43&lt;&gt;"",#REF!&lt;&gt;""),#REF!,"")</f>
        <v>#REF!</v>
      </c>
      <c r="Q43" s="255" t="e">
        <f>IF(AND(B43&lt;&gt;"",#REF!&lt;&gt;""),#REF!,"")</f>
        <v>#REF!</v>
      </c>
      <c r="R43" s="255" t="e">
        <f>IF(AND(C43&lt;&gt;"",#REF!&lt;&gt;""),#REF!,"")</f>
        <v>#REF!</v>
      </c>
      <c r="S43" s="255" t="e">
        <f>IF(AND(D43&lt;&gt;"",#REF!&lt;&gt;""),#REF!,"")</f>
        <v>#REF!</v>
      </c>
      <c r="T43" s="255" t="e">
        <f>IF(AND(C43&lt;&gt;"",#REF!&lt;&gt;""),#REF!,"")</f>
        <v>#REF!</v>
      </c>
      <c r="U43" s="255" t="e">
        <f>IF(AND(D43&lt;&gt;"",#REF!&lt;&gt;""),#REF!,"")</f>
        <v>#REF!</v>
      </c>
      <c r="V43" s="255" t="e">
        <f>IF(AND(C43&lt;&gt;"",#REF!&lt;&gt;""),#REF!,"")</f>
        <v>#REF!</v>
      </c>
      <c r="W43" s="255" t="e">
        <f>IF(AND(C43&lt;&gt;"",#REF!&lt;&gt;""),#REF!,"")</f>
        <v>#REF!</v>
      </c>
      <c r="X43" s="255" t="e">
        <f>IF(AND(C43&lt;&gt;"",#REF!&lt;&gt;""),#REF!,"")</f>
        <v>#REF!</v>
      </c>
      <c r="Y43" s="255" t="e">
        <f>IF(AND(D43&lt;&gt;"",#REF!&lt;&gt;""),#REF!,"")</f>
        <v>#REF!</v>
      </c>
      <c r="Z43" s="255" t="e">
        <f>IF(AND(E43&lt;&gt;"",#REF!&lt;&gt;""),#REF!,"")</f>
        <v>#REF!</v>
      </c>
      <c r="AA43" s="255" t="e">
        <f>IF(AND(E43&lt;&gt;"",#REF!&lt;&gt;""),#REF!,"")</f>
        <v>#REF!</v>
      </c>
    </row>
    <row r="44" spans="1:27" ht="24.75" customHeight="1" thickBot="1" x14ac:dyDescent="0.35">
      <c r="A44" s="503"/>
      <c r="B44" s="501"/>
      <c r="C44" s="256" t="s">
        <v>302</v>
      </c>
      <c r="D44" s="257" t="e">
        <f>IF(AND(B43&lt;&gt;"",#REF!&lt;&gt;""),#REF!/#REF!,"")</f>
        <v>#REF!</v>
      </c>
      <c r="E44" s="257" t="e">
        <f>IF(AND(B43&lt;&gt;"",#REF!&lt;&gt;""),#REF!/#REF!,"")</f>
        <v>#REF!</v>
      </c>
      <c r="F44" s="257" t="e">
        <f>IF(AND(B43&lt;&gt;"",#REF!&lt;&gt;""),#REF!/#REF!,"")</f>
        <v>#REF!</v>
      </c>
      <c r="G44" s="257" t="e">
        <f>IF(AND(B43&lt;&gt;"",#REF!&lt;&gt;""),#REF!/#REF!,"")</f>
        <v>#REF!</v>
      </c>
      <c r="H44" s="257" t="e">
        <f>IF(AND(B43&lt;&gt;"",#REF!&lt;&gt;""),#REF!/#REF!,"")</f>
        <v>#REF!</v>
      </c>
      <c r="I44" s="257" t="e">
        <f>IF(AND(B43&lt;&gt;"",#REF!&lt;&gt;""),#REF!/#REF!,"")</f>
        <v>#REF!</v>
      </c>
      <c r="J44" s="257" t="e">
        <f>IF(AND(B43&lt;&gt;"",#REF!&lt;&gt;""),#REF!/#REF!,"")</f>
        <v>#REF!</v>
      </c>
      <c r="K44" s="257" t="e">
        <f>IF(AND(B43&lt;&gt;"",#REF!&lt;&gt;""),#REF!/#REF!,"")</f>
        <v>#REF!</v>
      </c>
      <c r="L44" s="257" t="e">
        <f>IF(AND(B43&lt;&gt;"",#REF!&lt;&gt;""),#REF!/#REF!,"")</f>
        <v>#REF!</v>
      </c>
      <c r="M44" s="257" t="e">
        <f>IF(AND(B43&lt;&gt;"",#REF!&lt;&gt;""),#REF!/#REF!,"")</f>
        <v>#REF!</v>
      </c>
      <c r="N44" s="257" t="e">
        <f>IF(AND(B43&lt;&gt;"",#REF!&lt;&gt;""),#REF!/#REF!,"")</f>
        <v>#REF!</v>
      </c>
      <c r="O44" s="257" t="e">
        <f>IF(AND(B43&lt;&gt;"",#REF!&lt;&gt;""),#REF!/#REF!,"")</f>
        <v>#REF!</v>
      </c>
      <c r="P44" s="257" t="e">
        <f>IF(AND(B43&lt;&gt;"",#REF!&lt;&gt;""),#REF!/#REF!,"")</f>
        <v>#REF!</v>
      </c>
      <c r="Q44" s="258" t="e">
        <f>IF(AND(B43&lt;&gt;"",#REF!&lt;&gt;""),#REF!/#REF!,"")</f>
        <v>#REF!</v>
      </c>
      <c r="R44" s="276" t="e">
        <f>IF(AND(C43&lt;&gt;"",#REF!&lt;&gt;""),#REF!/#REF!,"")</f>
        <v>#REF!</v>
      </c>
      <c r="S44" s="258" t="e">
        <f>IF(AND(D43&lt;&gt;"",#REF!&lt;&gt;""),#REF!/#REF!,"")</f>
        <v>#REF!</v>
      </c>
      <c r="T44" s="276" t="e">
        <f>IF(AND(C43&lt;&gt;"",#REF!&lt;&gt;""),#REF!/#REF!,"")</f>
        <v>#REF!</v>
      </c>
      <c r="U44" s="258" t="e">
        <f>IF(AND(D43&lt;&gt;"",#REF!&lt;&gt;""),#REF!/#REF!,"")</f>
        <v>#REF!</v>
      </c>
      <c r="V44" s="276" t="e">
        <f>IF(AND(C43&lt;&gt;"",#REF!&lt;&gt;""),#REF!/#REF!,"")</f>
        <v>#REF!</v>
      </c>
      <c r="W44" s="276" t="e">
        <f>IF(AND(C43&lt;&gt;"",#REF!&lt;&gt;""),#REF!/#REF!,"")</f>
        <v>#REF!</v>
      </c>
      <c r="X44" s="276" t="e">
        <f>IF(AND(C43&lt;&gt;"",#REF!&lt;&gt;""),#REF!/#REF!,"")</f>
        <v>#REF!</v>
      </c>
      <c r="Y44" s="258" t="e">
        <f>IF(AND(D43&lt;&gt;"",#REF!&lt;&gt;""),#REF!/#REF!,"")</f>
        <v>#REF!</v>
      </c>
      <c r="Z44" s="258" t="e">
        <f>IF(AND(E43&lt;&gt;"",#REF!&lt;&gt;""),#REF!/#REF!,"")</f>
        <v>#REF!</v>
      </c>
      <c r="AA44" s="258" t="e">
        <f>IF(AND(E43&lt;&gt;"",#REF!&lt;&gt;""),#REF!/#REF!,"")</f>
        <v>#REF!</v>
      </c>
    </row>
    <row r="45" spans="1:27" ht="21.75" customHeight="1" x14ac:dyDescent="0.3">
      <c r="A45" s="502" t="s">
        <v>108</v>
      </c>
      <c r="B45" s="500" t="e">
        <f>IF(#REF!="","",IF(SUM(#REF!)&gt;0,#REF!,""))</f>
        <v>#REF!</v>
      </c>
      <c r="C45" s="252" t="s">
        <v>20</v>
      </c>
      <c r="D45" s="253" t="e">
        <f>IF(AND(B45&lt;&gt;"",#REF!&lt;&gt;""),#REF!,"")</f>
        <v>#REF!</v>
      </c>
      <c r="E45" s="253" t="e">
        <f>IF(AND(B45&lt;&gt;"",#REF!&lt;&gt;""),#REF!,"")</f>
        <v>#REF!</v>
      </c>
      <c r="F45" s="254" t="e">
        <f>IF(AND(B45&lt;&gt;"",#REF!&lt;&gt;""),#REF!,"")</f>
        <v>#REF!</v>
      </c>
      <c r="G45" s="254" t="e">
        <f>IF(AND(B45&lt;&gt;"",#REF!&lt;&gt;""),#REF!,"")</f>
        <v>#REF!</v>
      </c>
      <c r="H45" s="254" t="e">
        <f>IF(AND(B45&lt;&gt;"",#REF!&lt;&gt;""),#REF!,"")</f>
        <v>#REF!</v>
      </c>
      <c r="I45" s="254" t="e">
        <f>IF(AND(B45&lt;&gt;"",#REF!&lt;&gt;""),#REF!,"")</f>
        <v>#REF!</v>
      </c>
      <c r="J45" s="254" t="e">
        <f>IF(AND(B45&lt;&gt;"",#REF!&lt;&gt;""),#REF!,"")</f>
        <v>#REF!</v>
      </c>
      <c r="K45" s="254" t="e">
        <f>IF(AND(B45&lt;&gt;"",#REF!&lt;&gt;""),#REF!,"")</f>
        <v>#REF!</v>
      </c>
      <c r="L45" s="254" t="e">
        <f>IF(AND(B45&lt;&gt;"",#REF!&lt;&gt;""),#REF!,"")</f>
        <v>#REF!</v>
      </c>
      <c r="M45" s="254" t="e">
        <f>IF(AND(B45&lt;&gt;"",#REF!&lt;&gt;""),#REF!,"")</f>
        <v>#REF!</v>
      </c>
      <c r="N45" s="254" t="e">
        <f>IF(AND(B45&lt;&gt;"",#REF!&lt;&gt;""),#REF!,"")</f>
        <v>#REF!</v>
      </c>
      <c r="O45" s="254" t="e">
        <f>IF(AND(B45&lt;&gt;"",#REF!&lt;&gt;""),#REF!,"")</f>
        <v>#REF!</v>
      </c>
      <c r="P45" s="254" t="e">
        <f>IF(AND(B45&lt;&gt;"",#REF!&lt;&gt;""),#REF!,"")</f>
        <v>#REF!</v>
      </c>
      <c r="Q45" s="255" t="e">
        <f>IF(AND(B45&lt;&gt;"",#REF!&lt;&gt;""),#REF!,"")</f>
        <v>#REF!</v>
      </c>
      <c r="R45" s="255" t="e">
        <f>IF(AND(C45&lt;&gt;"",#REF!&lt;&gt;""),#REF!,"")</f>
        <v>#REF!</v>
      </c>
      <c r="S45" s="255" t="e">
        <f>IF(AND(D45&lt;&gt;"",#REF!&lt;&gt;""),#REF!,"")</f>
        <v>#REF!</v>
      </c>
      <c r="T45" s="255" t="e">
        <f>IF(AND(C45&lt;&gt;"",#REF!&lt;&gt;""),#REF!,"")</f>
        <v>#REF!</v>
      </c>
      <c r="U45" s="255" t="e">
        <f>IF(AND(D45&lt;&gt;"",#REF!&lt;&gt;""),#REF!,"")</f>
        <v>#REF!</v>
      </c>
      <c r="V45" s="255" t="e">
        <f>IF(AND(C45&lt;&gt;"",#REF!&lt;&gt;""),#REF!,"")</f>
        <v>#REF!</v>
      </c>
      <c r="W45" s="255" t="e">
        <f>IF(AND(C45&lt;&gt;"",#REF!&lt;&gt;""),#REF!,"")</f>
        <v>#REF!</v>
      </c>
      <c r="X45" s="255" t="e">
        <f>IF(AND(C45&lt;&gt;"",#REF!&lt;&gt;""),#REF!,"")</f>
        <v>#REF!</v>
      </c>
      <c r="Y45" s="255" t="e">
        <f>IF(AND(D45&lt;&gt;"",#REF!&lt;&gt;""),#REF!,"")</f>
        <v>#REF!</v>
      </c>
      <c r="Z45" s="255" t="e">
        <f>IF(AND(E45&lt;&gt;"",#REF!&lt;&gt;""),#REF!,"")</f>
        <v>#REF!</v>
      </c>
      <c r="AA45" s="255" t="e">
        <f>IF(AND(E45&lt;&gt;"",#REF!&lt;&gt;""),#REF!,"")</f>
        <v>#REF!</v>
      </c>
    </row>
    <row r="46" spans="1:27" ht="24.75" customHeight="1" thickBot="1" x14ac:dyDescent="0.35">
      <c r="A46" s="503"/>
      <c r="B46" s="501"/>
      <c r="C46" s="256" t="s">
        <v>302</v>
      </c>
      <c r="D46" s="257" t="e">
        <f>IF(AND(B45&lt;&gt;"",#REF!&lt;&gt;""),#REF!/#REF!,"")</f>
        <v>#REF!</v>
      </c>
      <c r="E46" s="257" t="e">
        <f>IF(AND(B45&lt;&gt;"",#REF!&lt;&gt;""),#REF!/#REF!,"")</f>
        <v>#REF!</v>
      </c>
      <c r="F46" s="257" t="e">
        <f>IF(AND(B45&lt;&gt;"",#REF!&lt;&gt;""),#REF!/#REF!,"")</f>
        <v>#REF!</v>
      </c>
      <c r="G46" s="257" t="e">
        <f>IF(AND(B45&lt;&gt;"",#REF!&lt;&gt;""),#REF!/#REF!,"")</f>
        <v>#REF!</v>
      </c>
      <c r="H46" s="257" t="e">
        <f>IF(AND(B45&lt;&gt;"",#REF!&lt;&gt;""),#REF!/#REF!,"")</f>
        <v>#REF!</v>
      </c>
      <c r="I46" s="257" t="e">
        <f>IF(AND(B45&lt;&gt;"",#REF!&lt;&gt;""),#REF!/#REF!,"")</f>
        <v>#REF!</v>
      </c>
      <c r="J46" s="257" t="e">
        <f>IF(AND(B45&lt;&gt;"",#REF!&lt;&gt;""),#REF!/#REF!,"")</f>
        <v>#REF!</v>
      </c>
      <c r="K46" s="257" t="e">
        <f>IF(AND(B45&lt;&gt;"",#REF!&lt;&gt;""),#REF!/#REF!,"")</f>
        <v>#REF!</v>
      </c>
      <c r="L46" s="257" t="e">
        <f>IF(AND(B45&lt;&gt;"",#REF!&lt;&gt;""),#REF!/#REF!,"")</f>
        <v>#REF!</v>
      </c>
      <c r="M46" s="257" t="e">
        <f>IF(AND(B45&lt;&gt;"",#REF!&lt;&gt;""),#REF!/#REF!,"")</f>
        <v>#REF!</v>
      </c>
      <c r="N46" s="257" t="e">
        <f>IF(AND(B45&lt;&gt;"",#REF!&lt;&gt;""),#REF!/#REF!,"")</f>
        <v>#REF!</v>
      </c>
      <c r="O46" s="257" t="e">
        <f>IF(AND(B45&lt;&gt;"",#REF!&lt;&gt;""),#REF!/#REF!,"")</f>
        <v>#REF!</v>
      </c>
      <c r="P46" s="257" t="e">
        <f>IF(AND(B45&lt;&gt;"",#REF!&lt;&gt;""),#REF!/#REF!,"")</f>
        <v>#REF!</v>
      </c>
      <c r="Q46" s="258" t="e">
        <f>IF(AND(B45&lt;&gt;"",#REF!&lt;&gt;""),#REF!/#REF!,"")</f>
        <v>#REF!</v>
      </c>
      <c r="R46" s="276" t="e">
        <f>IF(AND(C45&lt;&gt;"",#REF!&lt;&gt;""),#REF!/#REF!,"")</f>
        <v>#REF!</v>
      </c>
      <c r="S46" s="258" t="e">
        <f>IF(AND(D45&lt;&gt;"",#REF!&lt;&gt;""),#REF!/#REF!,"")</f>
        <v>#REF!</v>
      </c>
      <c r="T46" s="276" t="e">
        <f>IF(AND(C45&lt;&gt;"",#REF!&lt;&gt;""),#REF!/#REF!,"")</f>
        <v>#REF!</v>
      </c>
      <c r="U46" s="258" t="e">
        <f>IF(AND(D45&lt;&gt;"",#REF!&lt;&gt;""),#REF!/#REF!,"")</f>
        <v>#REF!</v>
      </c>
      <c r="V46" s="276" t="e">
        <f>IF(AND(C45&lt;&gt;"",#REF!&lt;&gt;""),#REF!/#REF!,"")</f>
        <v>#REF!</v>
      </c>
      <c r="W46" s="276" t="e">
        <f>IF(AND(C45&lt;&gt;"",#REF!&lt;&gt;""),#REF!/#REF!,"")</f>
        <v>#REF!</v>
      </c>
      <c r="X46" s="276" t="e">
        <f>IF(AND(C45&lt;&gt;"",#REF!&lt;&gt;""),#REF!/#REF!,"")</f>
        <v>#REF!</v>
      </c>
      <c r="Y46" s="258" t="e">
        <f>IF(AND(D45&lt;&gt;"",#REF!&lt;&gt;""),#REF!/#REF!,"")</f>
        <v>#REF!</v>
      </c>
      <c r="Z46" s="258" t="e">
        <f>IF(AND(E45&lt;&gt;"",#REF!&lt;&gt;""),#REF!/#REF!,"")</f>
        <v>#REF!</v>
      </c>
      <c r="AA46" s="258" t="e">
        <f>IF(AND(E45&lt;&gt;"",#REF!&lt;&gt;""),#REF!/#REF!,"")</f>
        <v>#REF!</v>
      </c>
    </row>
    <row r="47" spans="1:27" ht="21.75" customHeight="1" x14ac:dyDescent="0.3">
      <c r="A47" s="502" t="s">
        <v>109</v>
      </c>
      <c r="B47" s="500" t="e">
        <f>IF(#REF!="","",IF(SUM(#REF!)&gt;0,#REF!,""))</f>
        <v>#REF!</v>
      </c>
      <c r="C47" s="252" t="s">
        <v>20</v>
      </c>
      <c r="D47" s="253" t="e">
        <f>IF(AND(B47&lt;&gt;"",#REF!&lt;&gt;""),#REF!,"")</f>
        <v>#REF!</v>
      </c>
      <c r="E47" s="253" t="e">
        <f>IF(AND(B47&lt;&gt;"",#REF!&lt;&gt;""),#REF!,"")</f>
        <v>#REF!</v>
      </c>
      <c r="F47" s="254" t="e">
        <f>IF(AND(B47&lt;&gt;"",#REF!&lt;&gt;""),#REF!,"")</f>
        <v>#REF!</v>
      </c>
      <c r="G47" s="254" t="e">
        <f>IF(AND(B47&lt;&gt;"",#REF!&lt;&gt;""),#REF!,"")</f>
        <v>#REF!</v>
      </c>
      <c r="H47" s="254" t="e">
        <f>IF(AND(B47&lt;&gt;"",#REF!&lt;&gt;""),#REF!,"")</f>
        <v>#REF!</v>
      </c>
      <c r="I47" s="254" t="e">
        <f>IF(AND(B47&lt;&gt;"",#REF!&lt;&gt;""),#REF!,"")</f>
        <v>#REF!</v>
      </c>
      <c r="J47" s="254" t="e">
        <f>IF(AND(B47&lt;&gt;"",#REF!&lt;&gt;""),#REF!,"")</f>
        <v>#REF!</v>
      </c>
      <c r="K47" s="254" t="e">
        <f>IF(AND(B47&lt;&gt;"",#REF!&lt;&gt;""),#REF!,"")</f>
        <v>#REF!</v>
      </c>
      <c r="L47" s="254" t="e">
        <f>IF(AND(B47&lt;&gt;"",#REF!&lt;&gt;""),#REF!,"")</f>
        <v>#REF!</v>
      </c>
      <c r="M47" s="254" t="e">
        <f>IF(AND(B47&lt;&gt;"",#REF!&lt;&gt;""),#REF!,"")</f>
        <v>#REF!</v>
      </c>
      <c r="N47" s="254" t="e">
        <f>IF(AND(B47&lt;&gt;"",#REF!&lt;&gt;""),#REF!,"")</f>
        <v>#REF!</v>
      </c>
      <c r="O47" s="254" t="e">
        <f>IF(AND(B47&lt;&gt;"",#REF!&lt;&gt;""),#REF!,"")</f>
        <v>#REF!</v>
      </c>
      <c r="P47" s="254" t="e">
        <f>IF(AND(B47&lt;&gt;"",#REF!&lt;&gt;""),#REF!,"")</f>
        <v>#REF!</v>
      </c>
      <c r="Q47" s="255" t="e">
        <f>IF(AND(B47&lt;&gt;"",#REF!&lt;&gt;""),#REF!,"")</f>
        <v>#REF!</v>
      </c>
      <c r="R47" s="255" t="e">
        <f>IF(AND(C47&lt;&gt;"",#REF!&lt;&gt;""),#REF!,"")</f>
        <v>#REF!</v>
      </c>
      <c r="S47" s="255" t="e">
        <f>IF(AND(D47&lt;&gt;"",#REF!&lt;&gt;""),#REF!,"")</f>
        <v>#REF!</v>
      </c>
      <c r="T47" s="255" t="e">
        <f>IF(AND(C47&lt;&gt;"",#REF!&lt;&gt;""),#REF!,"")</f>
        <v>#REF!</v>
      </c>
      <c r="U47" s="255" t="e">
        <f>IF(AND(D47&lt;&gt;"",#REF!&lt;&gt;""),#REF!,"")</f>
        <v>#REF!</v>
      </c>
      <c r="V47" s="255" t="e">
        <f>IF(AND(C47&lt;&gt;"",#REF!&lt;&gt;""),#REF!,"")</f>
        <v>#REF!</v>
      </c>
      <c r="W47" s="255" t="e">
        <f>IF(AND(C47&lt;&gt;"",#REF!&lt;&gt;""),#REF!,"")</f>
        <v>#REF!</v>
      </c>
      <c r="X47" s="255" t="e">
        <f>IF(AND(C47&lt;&gt;"",#REF!&lt;&gt;""),#REF!,"")</f>
        <v>#REF!</v>
      </c>
      <c r="Y47" s="255" t="e">
        <f>IF(AND(D47&lt;&gt;"",#REF!&lt;&gt;""),#REF!,"")</f>
        <v>#REF!</v>
      </c>
      <c r="Z47" s="255" t="e">
        <f>IF(AND(E47&lt;&gt;"",#REF!&lt;&gt;""),#REF!,"")</f>
        <v>#REF!</v>
      </c>
      <c r="AA47" s="255" t="e">
        <f>IF(AND(E47&lt;&gt;"",#REF!&lt;&gt;""),#REF!,"")</f>
        <v>#REF!</v>
      </c>
    </row>
    <row r="48" spans="1:27" ht="24.75" customHeight="1" thickBot="1" x14ac:dyDescent="0.35">
      <c r="A48" s="503"/>
      <c r="B48" s="501"/>
      <c r="C48" s="256" t="s">
        <v>302</v>
      </c>
      <c r="D48" s="257" t="e">
        <f>IF(AND(B47&lt;&gt;"",#REF!&lt;&gt;""),#REF!/#REF!,"")</f>
        <v>#REF!</v>
      </c>
      <c r="E48" s="257" t="e">
        <f>IF(AND(B47&lt;&gt;"",#REF!&lt;&gt;""),#REF!/#REF!,"")</f>
        <v>#REF!</v>
      </c>
      <c r="F48" s="257" t="e">
        <f>IF(AND(B47&lt;&gt;"",#REF!&lt;&gt;""),#REF!/#REF!,"")</f>
        <v>#REF!</v>
      </c>
      <c r="G48" s="257" t="e">
        <f>IF(AND(B47&lt;&gt;"",#REF!&lt;&gt;""),#REF!/#REF!,"")</f>
        <v>#REF!</v>
      </c>
      <c r="H48" s="257" t="e">
        <f>IF(AND(B47&lt;&gt;"",#REF!&lt;&gt;""),#REF!/#REF!,"")</f>
        <v>#REF!</v>
      </c>
      <c r="I48" s="257" t="e">
        <f>IF(AND(B47&lt;&gt;"",#REF!&lt;&gt;""),#REF!/#REF!,"")</f>
        <v>#REF!</v>
      </c>
      <c r="J48" s="257" t="e">
        <f>IF(AND(B47&lt;&gt;"",#REF!&lt;&gt;""),#REF!/#REF!,"")</f>
        <v>#REF!</v>
      </c>
      <c r="K48" s="257" t="e">
        <f>IF(AND(B47&lt;&gt;"",#REF!&lt;&gt;""),#REF!/#REF!,"")</f>
        <v>#REF!</v>
      </c>
      <c r="L48" s="257" t="e">
        <f>IF(AND(B47&lt;&gt;"",#REF!&lt;&gt;""),#REF!/#REF!,"")</f>
        <v>#REF!</v>
      </c>
      <c r="M48" s="257" t="e">
        <f>IF(AND(B47&lt;&gt;"",#REF!&lt;&gt;""),#REF!/#REF!,"")</f>
        <v>#REF!</v>
      </c>
      <c r="N48" s="257" t="e">
        <f>IF(AND(B47&lt;&gt;"",#REF!&lt;&gt;""),#REF!/#REF!,"")</f>
        <v>#REF!</v>
      </c>
      <c r="O48" s="257" t="e">
        <f>IF(AND(B47&lt;&gt;"",#REF!&lt;&gt;""),#REF!/#REF!,"")</f>
        <v>#REF!</v>
      </c>
      <c r="P48" s="257" t="e">
        <f>IF(AND(B47&lt;&gt;"",#REF!&lt;&gt;""),#REF!/#REF!,"")</f>
        <v>#REF!</v>
      </c>
      <c r="Q48" s="258" t="e">
        <f>IF(AND(B47&lt;&gt;"",#REF!&lt;&gt;""),#REF!/#REF!,"")</f>
        <v>#REF!</v>
      </c>
      <c r="R48" s="276" t="e">
        <f>IF(AND(C47&lt;&gt;"",#REF!&lt;&gt;""),#REF!/#REF!,"")</f>
        <v>#REF!</v>
      </c>
      <c r="S48" s="258" t="e">
        <f>IF(AND(D47&lt;&gt;"",#REF!&lt;&gt;""),#REF!/#REF!,"")</f>
        <v>#REF!</v>
      </c>
      <c r="T48" s="276" t="e">
        <f>IF(AND(C47&lt;&gt;"",#REF!&lt;&gt;""),#REF!/#REF!,"")</f>
        <v>#REF!</v>
      </c>
      <c r="U48" s="258" t="e">
        <f>IF(AND(D47&lt;&gt;"",#REF!&lt;&gt;""),#REF!/#REF!,"")</f>
        <v>#REF!</v>
      </c>
      <c r="V48" s="276" t="e">
        <f>IF(AND(C47&lt;&gt;"",#REF!&lt;&gt;""),#REF!/#REF!,"")</f>
        <v>#REF!</v>
      </c>
      <c r="W48" s="276" t="e">
        <f>IF(AND(C47&lt;&gt;"",#REF!&lt;&gt;""),#REF!/#REF!,"")</f>
        <v>#REF!</v>
      </c>
      <c r="X48" s="276" t="e">
        <f>IF(AND(C47&lt;&gt;"",#REF!&lt;&gt;""),#REF!/#REF!,"")</f>
        <v>#REF!</v>
      </c>
      <c r="Y48" s="258" t="e">
        <f>IF(AND(D47&lt;&gt;"",#REF!&lt;&gt;""),#REF!/#REF!,"")</f>
        <v>#REF!</v>
      </c>
      <c r="Z48" s="258" t="e">
        <f>IF(AND(E47&lt;&gt;"",#REF!&lt;&gt;""),#REF!/#REF!,"")</f>
        <v>#REF!</v>
      </c>
      <c r="AA48" s="258" t="e">
        <f>IF(AND(E47&lt;&gt;"",#REF!&lt;&gt;""),#REF!/#REF!,"")</f>
        <v>#REF!</v>
      </c>
    </row>
    <row r="49" spans="1:27" ht="21.75" customHeight="1" x14ac:dyDescent="0.3">
      <c r="A49" s="502" t="s">
        <v>110</v>
      </c>
      <c r="B49" s="500" t="e">
        <f>IF(#REF!="","",IF(SUM(#REF!)&gt;0,#REF!,""))</f>
        <v>#REF!</v>
      </c>
      <c r="C49" s="252" t="s">
        <v>20</v>
      </c>
      <c r="D49" s="253" t="e">
        <f>IF(AND(B49&lt;&gt;"",#REF!&lt;&gt;""),#REF!,"")</f>
        <v>#REF!</v>
      </c>
      <c r="E49" s="253" t="e">
        <f>IF(AND(B49&lt;&gt;"",#REF!&lt;&gt;""),#REF!,"")</f>
        <v>#REF!</v>
      </c>
      <c r="F49" s="254" t="e">
        <f>IF(AND(B49&lt;&gt;"",#REF!&lt;&gt;""),#REF!,"")</f>
        <v>#REF!</v>
      </c>
      <c r="G49" s="254" t="e">
        <f>IF(AND(B49&lt;&gt;"",#REF!&lt;&gt;""),#REF!,"")</f>
        <v>#REF!</v>
      </c>
      <c r="H49" s="254" t="e">
        <f>IF(AND(B49&lt;&gt;"",#REF!&lt;&gt;""),#REF!,"")</f>
        <v>#REF!</v>
      </c>
      <c r="I49" s="254" t="e">
        <f>IF(AND(B49&lt;&gt;"",#REF!&lt;&gt;""),#REF!,"")</f>
        <v>#REF!</v>
      </c>
      <c r="J49" s="254" t="e">
        <f>IF(AND(B49&lt;&gt;"",#REF!&lt;&gt;""),#REF!,"")</f>
        <v>#REF!</v>
      </c>
      <c r="K49" s="254" t="e">
        <f>IF(AND(B49&lt;&gt;"",#REF!&lt;&gt;""),#REF!,"")</f>
        <v>#REF!</v>
      </c>
      <c r="L49" s="254" t="e">
        <f>IF(AND(B49&lt;&gt;"",#REF!&lt;&gt;""),#REF!,"")</f>
        <v>#REF!</v>
      </c>
      <c r="M49" s="254" t="e">
        <f>IF(AND(B49&lt;&gt;"",#REF!&lt;&gt;""),#REF!,"")</f>
        <v>#REF!</v>
      </c>
      <c r="N49" s="254" t="e">
        <f>IF(AND(B49&lt;&gt;"",#REF!&lt;&gt;""),#REF!,"")</f>
        <v>#REF!</v>
      </c>
      <c r="O49" s="254" t="e">
        <f>IF(AND(B49&lt;&gt;"",#REF!&lt;&gt;""),#REF!,"")</f>
        <v>#REF!</v>
      </c>
      <c r="P49" s="254" t="e">
        <f>IF(AND(B49&lt;&gt;"",#REF!&lt;&gt;""),#REF!,"")</f>
        <v>#REF!</v>
      </c>
      <c r="Q49" s="255" t="e">
        <f>IF(AND(B49&lt;&gt;"",#REF!&lt;&gt;""),#REF!,"")</f>
        <v>#REF!</v>
      </c>
      <c r="R49" s="255" t="e">
        <f>IF(AND(C49&lt;&gt;"",#REF!&lt;&gt;""),#REF!,"")</f>
        <v>#REF!</v>
      </c>
      <c r="S49" s="255" t="e">
        <f>IF(AND(D49&lt;&gt;"",#REF!&lt;&gt;""),#REF!,"")</f>
        <v>#REF!</v>
      </c>
      <c r="T49" s="255" t="e">
        <f>IF(AND(C49&lt;&gt;"",#REF!&lt;&gt;""),#REF!,"")</f>
        <v>#REF!</v>
      </c>
      <c r="U49" s="255" t="e">
        <f>IF(AND(D49&lt;&gt;"",#REF!&lt;&gt;""),#REF!,"")</f>
        <v>#REF!</v>
      </c>
      <c r="V49" s="255" t="e">
        <f>IF(AND(C49&lt;&gt;"",#REF!&lt;&gt;""),#REF!,"")</f>
        <v>#REF!</v>
      </c>
      <c r="W49" s="255" t="e">
        <f>IF(AND(C49&lt;&gt;"",#REF!&lt;&gt;""),#REF!,"")</f>
        <v>#REF!</v>
      </c>
      <c r="X49" s="255" t="e">
        <f>IF(AND(C49&lt;&gt;"",#REF!&lt;&gt;""),#REF!,"")</f>
        <v>#REF!</v>
      </c>
      <c r="Y49" s="255" t="e">
        <f>IF(AND(D49&lt;&gt;"",#REF!&lt;&gt;""),#REF!,"")</f>
        <v>#REF!</v>
      </c>
      <c r="Z49" s="255" t="e">
        <f>IF(AND(E49&lt;&gt;"",#REF!&lt;&gt;""),#REF!,"")</f>
        <v>#REF!</v>
      </c>
      <c r="AA49" s="255" t="e">
        <f>IF(AND(E49&lt;&gt;"",#REF!&lt;&gt;""),#REF!,"")</f>
        <v>#REF!</v>
      </c>
    </row>
    <row r="50" spans="1:27" ht="24.75" customHeight="1" thickBot="1" x14ac:dyDescent="0.35">
      <c r="A50" s="503"/>
      <c r="B50" s="501"/>
      <c r="C50" s="256" t="s">
        <v>302</v>
      </c>
      <c r="D50" s="257" t="e">
        <f>IF(AND(B49&lt;&gt;"",#REF!&lt;&gt;""),#REF!/#REF!,"")</f>
        <v>#REF!</v>
      </c>
      <c r="E50" s="257" t="e">
        <f>IF(AND(B49&lt;&gt;"",#REF!&lt;&gt;""),#REF!/#REF!,"")</f>
        <v>#REF!</v>
      </c>
      <c r="F50" s="257" t="e">
        <f>IF(AND(B49&lt;&gt;"",#REF!&lt;&gt;""),#REF!/#REF!,"")</f>
        <v>#REF!</v>
      </c>
      <c r="G50" s="257" t="e">
        <f>IF(AND(B49&lt;&gt;"",#REF!&lt;&gt;""),#REF!/#REF!,"")</f>
        <v>#REF!</v>
      </c>
      <c r="H50" s="257" t="e">
        <f>IF(AND(B49&lt;&gt;"",#REF!&lt;&gt;""),#REF!/#REF!,"")</f>
        <v>#REF!</v>
      </c>
      <c r="I50" s="257" t="e">
        <f>IF(AND(B49&lt;&gt;"",#REF!&lt;&gt;""),#REF!/#REF!,"")</f>
        <v>#REF!</v>
      </c>
      <c r="J50" s="257" t="e">
        <f>IF(AND(B49&lt;&gt;"",#REF!&lt;&gt;""),#REF!/#REF!,"")</f>
        <v>#REF!</v>
      </c>
      <c r="K50" s="257" t="e">
        <f>IF(AND(B49&lt;&gt;"",#REF!&lt;&gt;""),#REF!/#REF!,"")</f>
        <v>#REF!</v>
      </c>
      <c r="L50" s="257" t="e">
        <f>IF(AND(B49&lt;&gt;"",#REF!&lt;&gt;""),#REF!/#REF!,"")</f>
        <v>#REF!</v>
      </c>
      <c r="M50" s="257" t="e">
        <f>IF(AND(B49&lt;&gt;"",#REF!&lt;&gt;""),#REF!/#REF!,"")</f>
        <v>#REF!</v>
      </c>
      <c r="N50" s="257" t="e">
        <f>IF(AND(B49&lt;&gt;"",#REF!&lt;&gt;""),#REF!/#REF!,"")</f>
        <v>#REF!</v>
      </c>
      <c r="O50" s="257" t="e">
        <f>IF(AND(B49&lt;&gt;"",#REF!&lt;&gt;""),#REF!/#REF!,"")</f>
        <v>#REF!</v>
      </c>
      <c r="P50" s="257" t="e">
        <f>IF(AND(B49&lt;&gt;"",#REF!&lt;&gt;""),#REF!/#REF!,"")</f>
        <v>#REF!</v>
      </c>
      <c r="Q50" s="258" t="e">
        <f>IF(AND(B49&lt;&gt;"",#REF!&lt;&gt;""),#REF!/#REF!,"")</f>
        <v>#REF!</v>
      </c>
      <c r="R50" s="276" t="e">
        <f>IF(AND(C49&lt;&gt;"",#REF!&lt;&gt;""),#REF!/#REF!,"")</f>
        <v>#REF!</v>
      </c>
      <c r="S50" s="258" t="e">
        <f>IF(AND(D49&lt;&gt;"",#REF!&lt;&gt;""),#REF!/#REF!,"")</f>
        <v>#REF!</v>
      </c>
      <c r="T50" s="276" t="e">
        <f>IF(AND(C49&lt;&gt;"",#REF!&lt;&gt;""),#REF!/#REF!,"")</f>
        <v>#REF!</v>
      </c>
      <c r="U50" s="258" t="e">
        <f>IF(AND(D49&lt;&gt;"",#REF!&lt;&gt;""),#REF!/#REF!,"")</f>
        <v>#REF!</v>
      </c>
      <c r="V50" s="276" t="e">
        <f>IF(AND(C49&lt;&gt;"",#REF!&lt;&gt;""),#REF!/#REF!,"")</f>
        <v>#REF!</v>
      </c>
      <c r="W50" s="276" t="e">
        <f>IF(AND(C49&lt;&gt;"",#REF!&lt;&gt;""),#REF!/#REF!,"")</f>
        <v>#REF!</v>
      </c>
      <c r="X50" s="276" t="e">
        <f>IF(AND(C49&lt;&gt;"",#REF!&lt;&gt;""),#REF!/#REF!,"")</f>
        <v>#REF!</v>
      </c>
      <c r="Y50" s="258" t="e">
        <f>IF(AND(D49&lt;&gt;"",#REF!&lt;&gt;""),#REF!/#REF!,"")</f>
        <v>#REF!</v>
      </c>
      <c r="Z50" s="258" t="e">
        <f>IF(AND(E49&lt;&gt;"",#REF!&lt;&gt;""),#REF!/#REF!,"")</f>
        <v>#REF!</v>
      </c>
      <c r="AA50" s="258" t="e">
        <f>IF(AND(E49&lt;&gt;"",#REF!&lt;&gt;""),#REF!/#REF!,"")</f>
        <v>#REF!</v>
      </c>
    </row>
    <row r="51" spans="1:27" ht="21.75" customHeight="1" x14ac:dyDescent="0.3">
      <c r="A51" s="502" t="s">
        <v>111</v>
      </c>
      <c r="B51" s="500" t="e">
        <f>IF(#REF!="","",IF(SUM(#REF!)&gt;0,#REF!,""))</f>
        <v>#REF!</v>
      </c>
      <c r="C51" s="252" t="s">
        <v>20</v>
      </c>
      <c r="D51" s="253" t="e">
        <f>IF(AND(B51&lt;&gt;"",#REF!&lt;&gt;""),#REF!,"")</f>
        <v>#REF!</v>
      </c>
      <c r="E51" s="253" t="e">
        <f>IF(AND(B51&lt;&gt;"",#REF!&lt;&gt;""),#REF!,"")</f>
        <v>#REF!</v>
      </c>
      <c r="F51" s="254" t="e">
        <f>IF(AND(B51&lt;&gt;"",#REF!&lt;&gt;""),#REF!,"")</f>
        <v>#REF!</v>
      </c>
      <c r="G51" s="254" t="e">
        <f>IF(AND(B51&lt;&gt;"",#REF!&lt;&gt;""),#REF!,"")</f>
        <v>#REF!</v>
      </c>
      <c r="H51" s="254" t="e">
        <f>IF(AND(B51&lt;&gt;"",#REF!&lt;&gt;""),#REF!,"")</f>
        <v>#REF!</v>
      </c>
      <c r="I51" s="254" t="e">
        <f>IF(AND(B51&lt;&gt;"",#REF!&lt;&gt;""),#REF!,"")</f>
        <v>#REF!</v>
      </c>
      <c r="J51" s="254" t="e">
        <f>IF(AND(B51&lt;&gt;"",#REF!&lt;&gt;""),#REF!,"")</f>
        <v>#REF!</v>
      </c>
      <c r="K51" s="254" t="e">
        <f>IF(AND(B51&lt;&gt;"",#REF!&lt;&gt;""),#REF!,"")</f>
        <v>#REF!</v>
      </c>
      <c r="L51" s="254" t="e">
        <f>IF(AND(B51&lt;&gt;"",#REF!&lt;&gt;""),#REF!,"")</f>
        <v>#REF!</v>
      </c>
      <c r="M51" s="254" t="e">
        <f>IF(AND(B51&lt;&gt;"",#REF!&lt;&gt;""),#REF!,"")</f>
        <v>#REF!</v>
      </c>
      <c r="N51" s="254" t="e">
        <f>IF(AND(B51&lt;&gt;"",#REF!&lt;&gt;""),#REF!,"")</f>
        <v>#REF!</v>
      </c>
      <c r="O51" s="254" t="e">
        <f>IF(AND(B51&lt;&gt;"",#REF!&lt;&gt;""),#REF!,"")</f>
        <v>#REF!</v>
      </c>
      <c r="P51" s="254" t="e">
        <f>IF(AND(B51&lt;&gt;"",#REF!&lt;&gt;""),#REF!,"")</f>
        <v>#REF!</v>
      </c>
      <c r="Q51" s="255" t="e">
        <f>IF(AND(B51&lt;&gt;"",#REF!&lt;&gt;""),#REF!,"")</f>
        <v>#REF!</v>
      </c>
      <c r="R51" s="255" t="e">
        <f>IF(AND(C51&lt;&gt;"",#REF!&lt;&gt;""),#REF!,"")</f>
        <v>#REF!</v>
      </c>
      <c r="S51" s="255" t="e">
        <f>IF(AND(D51&lt;&gt;"",#REF!&lt;&gt;""),#REF!,"")</f>
        <v>#REF!</v>
      </c>
      <c r="T51" s="255" t="e">
        <f>IF(AND(C51&lt;&gt;"",#REF!&lt;&gt;""),#REF!,"")</f>
        <v>#REF!</v>
      </c>
      <c r="U51" s="255" t="e">
        <f>IF(AND(D51&lt;&gt;"",#REF!&lt;&gt;""),#REF!,"")</f>
        <v>#REF!</v>
      </c>
      <c r="V51" s="255" t="e">
        <f>IF(AND(C51&lt;&gt;"",#REF!&lt;&gt;""),#REF!,"")</f>
        <v>#REF!</v>
      </c>
      <c r="W51" s="255" t="e">
        <f>IF(AND(C51&lt;&gt;"",#REF!&lt;&gt;""),#REF!,"")</f>
        <v>#REF!</v>
      </c>
      <c r="X51" s="255" t="e">
        <f>IF(AND(C51&lt;&gt;"",#REF!&lt;&gt;""),#REF!,"")</f>
        <v>#REF!</v>
      </c>
      <c r="Y51" s="255" t="e">
        <f>IF(AND(D51&lt;&gt;"",#REF!&lt;&gt;""),#REF!,"")</f>
        <v>#REF!</v>
      </c>
      <c r="Z51" s="255" t="e">
        <f>IF(AND(E51&lt;&gt;"",#REF!&lt;&gt;""),#REF!,"")</f>
        <v>#REF!</v>
      </c>
      <c r="AA51" s="255" t="e">
        <f>IF(AND(E51&lt;&gt;"",#REF!&lt;&gt;""),#REF!,"")</f>
        <v>#REF!</v>
      </c>
    </row>
    <row r="52" spans="1:27" ht="24.75" customHeight="1" thickBot="1" x14ac:dyDescent="0.35">
      <c r="A52" s="503"/>
      <c r="B52" s="501"/>
      <c r="C52" s="256" t="s">
        <v>302</v>
      </c>
      <c r="D52" s="257" t="e">
        <f>IF(AND(B51&lt;&gt;"",#REF!&lt;&gt;""),#REF!/#REF!,"")</f>
        <v>#REF!</v>
      </c>
      <c r="E52" s="257" t="e">
        <f>IF(AND(B51&lt;&gt;"",#REF!&lt;&gt;""),#REF!/#REF!,"")</f>
        <v>#REF!</v>
      </c>
      <c r="F52" s="257" t="e">
        <f>IF(AND(B51&lt;&gt;"",#REF!&lt;&gt;""),#REF!/#REF!,"")</f>
        <v>#REF!</v>
      </c>
      <c r="G52" s="257" t="e">
        <f>IF(AND(B51&lt;&gt;"",#REF!&lt;&gt;""),#REF!/#REF!,"")</f>
        <v>#REF!</v>
      </c>
      <c r="H52" s="257" t="e">
        <f>IF(AND(B51&lt;&gt;"",#REF!&lt;&gt;""),#REF!/#REF!,"")</f>
        <v>#REF!</v>
      </c>
      <c r="I52" s="257" t="e">
        <f>IF(AND(B51&lt;&gt;"",#REF!&lt;&gt;""),#REF!/#REF!,"")</f>
        <v>#REF!</v>
      </c>
      <c r="J52" s="257" t="e">
        <f>IF(AND(B51&lt;&gt;"",#REF!&lt;&gt;""),#REF!/#REF!,"")</f>
        <v>#REF!</v>
      </c>
      <c r="K52" s="257" t="e">
        <f>IF(AND(B51&lt;&gt;"",#REF!&lt;&gt;""),#REF!/#REF!,"")</f>
        <v>#REF!</v>
      </c>
      <c r="L52" s="257" t="e">
        <f>IF(AND(B51&lt;&gt;"",#REF!&lt;&gt;""),#REF!/#REF!,"")</f>
        <v>#REF!</v>
      </c>
      <c r="M52" s="257" t="e">
        <f>IF(AND(B51&lt;&gt;"",#REF!&lt;&gt;""),#REF!/#REF!,"")</f>
        <v>#REF!</v>
      </c>
      <c r="N52" s="257" t="e">
        <f>IF(AND(B51&lt;&gt;"",#REF!&lt;&gt;""),#REF!/#REF!,"")</f>
        <v>#REF!</v>
      </c>
      <c r="O52" s="257" t="e">
        <f>IF(AND(B51&lt;&gt;"",#REF!&lt;&gt;""),#REF!/#REF!,"")</f>
        <v>#REF!</v>
      </c>
      <c r="P52" s="257" t="e">
        <f>IF(AND(B51&lt;&gt;"",#REF!&lt;&gt;""),#REF!/#REF!,"")</f>
        <v>#REF!</v>
      </c>
      <c r="Q52" s="258" t="e">
        <f>IF(AND(B51&lt;&gt;"",#REF!&lt;&gt;""),#REF!/#REF!,"")</f>
        <v>#REF!</v>
      </c>
      <c r="R52" s="276" t="e">
        <f>IF(AND(C51&lt;&gt;"",#REF!&lt;&gt;""),#REF!/#REF!,"")</f>
        <v>#REF!</v>
      </c>
      <c r="S52" s="258" t="e">
        <f>IF(AND(D51&lt;&gt;"",#REF!&lt;&gt;""),#REF!/#REF!,"")</f>
        <v>#REF!</v>
      </c>
      <c r="T52" s="276" t="e">
        <f>IF(AND(C51&lt;&gt;"",#REF!&lt;&gt;""),#REF!/#REF!,"")</f>
        <v>#REF!</v>
      </c>
      <c r="U52" s="258" t="e">
        <f>IF(AND(D51&lt;&gt;"",#REF!&lt;&gt;""),#REF!/#REF!,"")</f>
        <v>#REF!</v>
      </c>
      <c r="V52" s="276" t="e">
        <f>IF(AND(C51&lt;&gt;"",#REF!&lt;&gt;""),#REF!/#REF!,"")</f>
        <v>#REF!</v>
      </c>
      <c r="W52" s="276" t="e">
        <f>IF(AND(C51&lt;&gt;"",#REF!&lt;&gt;""),#REF!/#REF!,"")</f>
        <v>#REF!</v>
      </c>
      <c r="X52" s="276" t="e">
        <f>IF(AND(C51&lt;&gt;"",#REF!&lt;&gt;""),#REF!/#REF!,"")</f>
        <v>#REF!</v>
      </c>
      <c r="Y52" s="258" t="e">
        <f>IF(AND(D51&lt;&gt;"",#REF!&lt;&gt;""),#REF!/#REF!,"")</f>
        <v>#REF!</v>
      </c>
      <c r="Z52" s="258" t="e">
        <f>IF(AND(E51&lt;&gt;"",#REF!&lt;&gt;""),#REF!/#REF!,"")</f>
        <v>#REF!</v>
      </c>
      <c r="AA52" s="258" t="e">
        <f>IF(AND(E51&lt;&gt;"",#REF!&lt;&gt;""),#REF!/#REF!,"")</f>
        <v>#REF!</v>
      </c>
    </row>
    <row r="53" spans="1:27" ht="21.75" customHeight="1" x14ac:dyDescent="0.3">
      <c r="A53" s="502" t="s">
        <v>112</v>
      </c>
      <c r="B53" s="500" t="e">
        <f>IF(#REF!="","",IF(SUM(#REF!)&gt;0,#REF!,""))</f>
        <v>#REF!</v>
      </c>
      <c r="C53" s="252" t="s">
        <v>20</v>
      </c>
      <c r="D53" s="253" t="e">
        <f>IF(AND(B53&lt;&gt;"",#REF!&lt;&gt;""),#REF!,"")</f>
        <v>#REF!</v>
      </c>
      <c r="E53" s="253" t="e">
        <f>IF(AND(B53&lt;&gt;"",#REF!&lt;&gt;""),#REF!,"")</f>
        <v>#REF!</v>
      </c>
      <c r="F53" s="254" t="e">
        <f>IF(AND(B53&lt;&gt;"",#REF!&lt;&gt;""),#REF!,"")</f>
        <v>#REF!</v>
      </c>
      <c r="G53" s="254" t="e">
        <f>IF(AND(B53&lt;&gt;"",#REF!&lt;&gt;""),#REF!,"")</f>
        <v>#REF!</v>
      </c>
      <c r="H53" s="254" t="e">
        <f>IF(AND(B53&lt;&gt;"",#REF!&lt;&gt;""),#REF!,"")</f>
        <v>#REF!</v>
      </c>
      <c r="I53" s="254" t="e">
        <f>IF(AND(B53&lt;&gt;"",#REF!&lt;&gt;""),#REF!,"")</f>
        <v>#REF!</v>
      </c>
      <c r="J53" s="254" t="e">
        <f>IF(AND(B53&lt;&gt;"",#REF!&lt;&gt;""),#REF!,"")</f>
        <v>#REF!</v>
      </c>
      <c r="K53" s="254" t="e">
        <f>IF(AND(B53&lt;&gt;"",#REF!&lt;&gt;""),#REF!,"")</f>
        <v>#REF!</v>
      </c>
      <c r="L53" s="254" t="e">
        <f>IF(AND(B53&lt;&gt;"",#REF!&lt;&gt;""),#REF!,"")</f>
        <v>#REF!</v>
      </c>
      <c r="M53" s="254" t="e">
        <f>IF(AND(B53&lt;&gt;"",#REF!&lt;&gt;""),#REF!,"")</f>
        <v>#REF!</v>
      </c>
      <c r="N53" s="254" t="e">
        <f>IF(AND(B53&lt;&gt;"",#REF!&lt;&gt;""),#REF!,"")</f>
        <v>#REF!</v>
      </c>
      <c r="O53" s="254" t="e">
        <f>IF(AND(B53&lt;&gt;"",#REF!&lt;&gt;""),#REF!,"")</f>
        <v>#REF!</v>
      </c>
      <c r="P53" s="254" t="e">
        <f>IF(AND(B53&lt;&gt;"",#REF!&lt;&gt;""),#REF!,"")</f>
        <v>#REF!</v>
      </c>
      <c r="Q53" s="255" t="e">
        <f>IF(AND(B53&lt;&gt;"",#REF!&lt;&gt;""),#REF!,"")</f>
        <v>#REF!</v>
      </c>
      <c r="R53" s="255" t="e">
        <f>IF(AND(C53&lt;&gt;"",#REF!&lt;&gt;""),#REF!,"")</f>
        <v>#REF!</v>
      </c>
      <c r="S53" s="255" t="e">
        <f>IF(AND(D53&lt;&gt;"",#REF!&lt;&gt;""),#REF!,"")</f>
        <v>#REF!</v>
      </c>
      <c r="T53" s="255" t="e">
        <f>IF(AND(C53&lt;&gt;"",#REF!&lt;&gt;""),#REF!,"")</f>
        <v>#REF!</v>
      </c>
      <c r="U53" s="255" t="e">
        <f>IF(AND(D53&lt;&gt;"",#REF!&lt;&gt;""),#REF!,"")</f>
        <v>#REF!</v>
      </c>
      <c r="V53" s="255" t="e">
        <f>IF(AND(C53&lt;&gt;"",#REF!&lt;&gt;""),#REF!,"")</f>
        <v>#REF!</v>
      </c>
      <c r="W53" s="255" t="e">
        <f>IF(AND(C53&lt;&gt;"",#REF!&lt;&gt;""),#REF!,"")</f>
        <v>#REF!</v>
      </c>
      <c r="X53" s="255" t="e">
        <f>IF(AND(C53&lt;&gt;"",#REF!&lt;&gt;""),#REF!,"")</f>
        <v>#REF!</v>
      </c>
      <c r="Y53" s="255" t="e">
        <f>IF(AND(D53&lt;&gt;"",#REF!&lt;&gt;""),#REF!,"")</f>
        <v>#REF!</v>
      </c>
      <c r="Z53" s="255" t="e">
        <f>IF(AND(E53&lt;&gt;"",#REF!&lt;&gt;""),#REF!,"")</f>
        <v>#REF!</v>
      </c>
      <c r="AA53" s="255" t="e">
        <f>IF(AND(E53&lt;&gt;"",#REF!&lt;&gt;""),#REF!,"")</f>
        <v>#REF!</v>
      </c>
    </row>
    <row r="54" spans="1:27" ht="24.75" customHeight="1" thickBot="1" x14ac:dyDescent="0.35">
      <c r="A54" s="503"/>
      <c r="B54" s="501"/>
      <c r="C54" s="256" t="s">
        <v>302</v>
      </c>
      <c r="D54" s="257" t="e">
        <f>IF(AND(B53&lt;&gt;"",#REF!&lt;&gt;""),#REF!/#REF!,"")</f>
        <v>#REF!</v>
      </c>
      <c r="E54" s="257" t="e">
        <f>IF(AND(B53&lt;&gt;"",#REF!&lt;&gt;""),#REF!/#REF!,"")</f>
        <v>#REF!</v>
      </c>
      <c r="F54" s="257" t="e">
        <f>IF(AND(B53&lt;&gt;"",#REF!&lt;&gt;""),#REF!/#REF!,"")</f>
        <v>#REF!</v>
      </c>
      <c r="G54" s="257" t="e">
        <f>IF(AND(B53&lt;&gt;"",#REF!&lt;&gt;""),#REF!/#REF!,"")</f>
        <v>#REF!</v>
      </c>
      <c r="H54" s="257" t="e">
        <f>IF(AND(B53&lt;&gt;"",#REF!&lt;&gt;""),#REF!/#REF!,"")</f>
        <v>#REF!</v>
      </c>
      <c r="I54" s="257" t="e">
        <f>IF(AND(B53&lt;&gt;"",#REF!&lt;&gt;""),#REF!/#REF!,"")</f>
        <v>#REF!</v>
      </c>
      <c r="J54" s="257" t="e">
        <f>IF(AND(B53&lt;&gt;"",#REF!&lt;&gt;""),#REF!/#REF!,"")</f>
        <v>#REF!</v>
      </c>
      <c r="K54" s="257" t="e">
        <f>IF(AND(B53&lt;&gt;"",#REF!&lt;&gt;""),#REF!/#REF!,"")</f>
        <v>#REF!</v>
      </c>
      <c r="L54" s="257" t="e">
        <f>IF(AND(B53&lt;&gt;"",#REF!&lt;&gt;""),#REF!/#REF!,"")</f>
        <v>#REF!</v>
      </c>
      <c r="M54" s="257" t="e">
        <f>IF(AND(B53&lt;&gt;"",#REF!&lt;&gt;""),#REF!/#REF!,"")</f>
        <v>#REF!</v>
      </c>
      <c r="N54" s="257" t="e">
        <f>IF(AND(B53&lt;&gt;"",#REF!&lt;&gt;""),#REF!/#REF!,"")</f>
        <v>#REF!</v>
      </c>
      <c r="O54" s="257" t="e">
        <f>IF(AND(B53&lt;&gt;"",#REF!&lt;&gt;""),#REF!/#REF!,"")</f>
        <v>#REF!</v>
      </c>
      <c r="P54" s="257" t="e">
        <f>IF(AND(B53&lt;&gt;"",#REF!&lt;&gt;""),#REF!/#REF!,"")</f>
        <v>#REF!</v>
      </c>
      <c r="Q54" s="258" t="e">
        <f>IF(AND(B53&lt;&gt;"",#REF!&lt;&gt;""),#REF!/#REF!,"")</f>
        <v>#REF!</v>
      </c>
      <c r="R54" s="276" t="e">
        <f>IF(AND(C53&lt;&gt;"",#REF!&lt;&gt;""),#REF!/#REF!,"")</f>
        <v>#REF!</v>
      </c>
      <c r="S54" s="258" t="e">
        <f>IF(AND(D53&lt;&gt;"",#REF!&lt;&gt;""),#REF!/#REF!,"")</f>
        <v>#REF!</v>
      </c>
      <c r="T54" s="276" t="e">
        <f>IF(AND(C53&lt;&gt;"",#REF!&lt;&gt;""),#REF!/#REF!,"")</f>
        <v>#REF!</v>
      </c>
      <c r="U54" s="258" t="e">
        <f>IF(AND(D53&lt;&gt;"",#REF!&lt;&gt;""),#REF!/#REF!,"")</f>
        <v>#REF!</v>
      </c>
      <c r="V54" s="276" t="e">
        <f>IF(AND(C53&lt;&gt;"",#REF!&lt;&gt;""),#REF!/#REF!,"")</f>
        <v>#REF!</v>
      </c>
      <c r="W54" s="276" t="e">
        <f>IF(AND(C53&lt;&gt;"",#REF!&lt;&gt;""),#REF!/#REF!,"")</f>
        <v>#REF!</v>
      </c>
      <c r="X54" s="276" t="e">
        <f>IF(AND(C53&lt;&gt;"",#REF!&lt;&gt;""),#REF!/#REF!,"")</f>
        <v>#REF!</v>
      </c>
      <c r="Y54" s="258" t="e">
        <f>IF(AND(D53&lt;&gt;"",#REF!&lt;&gt;""),#REF!/#REF!,"")</f>
        <v>#REF!</v>
      </c>
      <c r="Z54" s="258" t="e">
        <f>IF(AND(E53&lt;&gt;"",#REF!&lt;&gt;""),#REF!/#REF!,"")</f>
        <v>#REF!</v>
      </c>
      <c r="AA54" s="258" t="e">
        <f>IF(AND(E53&lt;&gt;"",#REF!&lt;&gt;""),#REF!/#REF!,"")</f>
        <v>#REF!</v>
      </c>
    </row>
    <row r="55" spans="1:27" ht="21.75" customHeight="1" x14ac:dyDescent="0.3">
      <c r="A55" s="502" t="s">
        <v>113</v>
      </c>
      <c r="B55" s="500" t="e">
        <f>IF(#REF!="","",IF(SUM(#REF!)&gt;0,#REF!,""))</f>
        <v>#REF!</v>
      </c>
      <c r="C55" s="252" t="s">
        <v>20</v>
      </c>
      <c r="D55" s="253" t="e">
        <f>IF(AND(B55&lt;&gt;"",#REF!&lt;&gt;""),#REF!,"")</f>
        <v>#REF!</v>
      </c>
      <c r="E55" s="253" t="e">
        <f>IF(AND(B55&lt;&gt;"",#REF!&lt;&gt;""),#REF!,"")</f>
        <v>#REF!</v>
      </c>
      <c r="F55" s="254" t="e">
        <f>IF(AND(B55&lt;&gt;"",#REF!&lt;&gt;""),#REF!,"")</f>
        <v>#REF!</v>
      </c>
      <c r="G55" s="254" t="e">
        <f>IF(AND(B55&lt;&gt;"",#REF!&lt;&gt;""),#REF!,"")</f>
        <v>#REF!</v>
      </c>
      <c r="H55" s="254" t="e">
        <f>IF(AND(B55&lt;&gt;"",#REF!&lt;&gt;""),#REF!,"")</f>
        <v>#REF!</v>
      </c>
      <c r="I55" s="254" t="e">
        <f>IF(AND(B55&lt;&gt;"",#REF!&lt;&gt;""),#REF!,"")</f>
        <v>#REF!</v>
      </c>
      <c r="J55" s="254" t="e">
        <f>IF(AND(B55&lt;&gt;"",#REF!&lt;&gt;""),#REF!,"")</f>
        <v>#REF!</v>
      </c>
      <c r="K55" s="254" t="e">
        <f>IF(AND(B55&lt;&gt;"",#REF!&lt;&gt;""),#REF!,"")</f>
        <v>#REF!</v>
      </c>
      <c r="L55" s="254" t="e">
        <f>IF(AND(B55&lt;&gt;"",#REF!&lt;&gt;""),#REF!,"")</f>
        <v>#REF!</v>
      </c>
      <c r="M55" s="254" t="e">
        <f>IF(AND(B55&lt;&gt;"",#REF!&lt;&gt;""),#REF!,"")</f>
        <v>#REF!</v>
      </c>
      <c r="N55" s="254" t="e">
        <f>IF(AND(B55&lt;&gt;"",#REF!&lt;&gt;""),#REF!,"")</f>
        <v>#REF!</v>
      </c>
      <c r="O55" s="254" t="e">
        <f>IF(AND(B55&lt;&gt;"",#REF!&lt;&gt;""),#REF!,"")</f>
        <v>#REF!</v>
      </c>
      <c r="P55" s="254" t="e">
        <f>IF(AND(B55&lt;&gt;"",#REF!&lt;&gt;""),#REF!,"")</f>
        <v>#REF!</v>
      </c>
      <c r="Q55" s="255" t="e">
        <f>IF(AND(B55&lt;&gt;"",#REF!&lt;&gt;""),#REF!,"")</f>
        <v>#REF!</v>
      </c>
      <c r="R55" s="255" t="e">
        <f>IF(AND(C55&lt;&gt;"",#REF!&lt;&gt;""),#REF!,"")</f>
        <v>#REF!</v>
      </c>
      <c r="S55" s="255" t="e">
        <f>IF(AND(D55&lt;&gt;"",#REF!&lt;&gt;""),#REF!,"")</f>
        <v>#REF!</v>
      </c>
      <c r="T55" s="255" t="e">
        <f>IF(AND(C55&lt;&gt;"",#REF!&lt;&gt;""),#REF!,"")</f>
        <v>#REF!</v>
      </c>
      <c r="U55" s="255" t="e">
        <f>IF(AND(D55&lt;&gt;"",#REF!&lt;&gt;""),#REF!,"")</f>
        <v>#REF!</v>
      </c>
      <c r="V55" s="255" t="e">
        <f>IF(AND(C55&lt;&gt;"",#REF!&lt;&gt;""),#REF!,"")</f>
        <v>#REF!</v>
      </c>
      <c r="W55" s="255" t="e">
        <f>IF(AND(C55&lt;&gt;"",#REF!&lt;&gt;""),#REF!,"")</f>
        <v>#REF!</v>
      </c>
      <c r="X55" s="255" t="e">
        <f>IF(AND(C55&lt;&gt;"",#REF!&lt;&gt;""),#REF!,"")</f>
        <v>#REF!</v>
      </c>
      <c r="Y55" s="255" t="e">
        <f>IF(AND(D55&lt;&gt;"",#REF!&lt;&gt;""),#REF!,"")</f>
        <v>#REF!</v>
      </c>
      <c r="Z55" s="255" t="e">
        <f>IF(AND(E55&lt;&gt;"",#REF!&lt;&gt;""),#REF!,"")</f>
        <v>#REF!</v>
      </c>
      <c r="AA55" s="255" t="e">
        <f>IF(AND(E55&lt;&gt;"",#REF!&lt;&gt;""),#REF!,"")</f>
        <v>#REF!</v>
      </c>
    </row>
    <row r="56" spans="1:27" ht="24.75" customHeight="1" thickBot="1" x14ac:dyDescent="0.35">
      <c r="A56" s="503"/>
      <c r="B56" s="501"/>
      <c r="C56" s="256" t="s">
        <v>302</v>
      </c>
      <c r="D56" s="257" t="e">
        <f>IF(AND(B55&lt;&gt;"",#REF!&lt;&gt;""),#REF!/#REF!,"")</f>
        <v>#REF!</v>
      </c>
      <c r="E56" s="257" t="e">
        <f>IF(AND(B55&lt;&gt;"",#REF!&lt;&gt;""),#REF!/#REF!,"")</f>
        <v>#REF!</v>
      </c>
      <c r="F56" s="257" t="e">
        <f>IF(AND(B55&lt;&gt;"",#REF!&lt;&gt;""),#REF!/#REF!,"")</f>
        <v>#REF!</v>
      </c>
      <c r="G56" s="257" t="e">
        <f>IF(AND(B55&lt;&gt;"",#REF!&lt;&gt;""),#REF!/#REF!,"")</f>
        <v>#REF!</v>
      </c>
      <c r="H56" s="257" t="e">
        <f>IF(AND(B55&lt;&gt;"",#REF!&lt;&gt;""),#REF!/#REF!,"")</f>
        <v>#REF!</v>
      </c>
      <c r="I56" s="257" t="e">
        <f>IF(AND(B55&lt;&gt;"",#REF!&lt;&gt;""),#REF!/#REF!,"")</f>
        <v>#REF!</v>
      </c>
      <c r="J56" s="257" t="e">
        <f>IF(AND(B55&lt;&gt;"",#REF!&lt;&gt;""),#REF!/#REF!,"")</f>
        <v>#REF!</v>
      </c>
      <c r="K56" s="257" t="e">
        <f>IF(AND(B55&lt;&gt;"",#REF!&lt;&gt;""),#REF!/#REF!,"")</f>
        <v>#REF!</v>
      </c>
      <c r="L56" s="257" t="e">
        <f>IF(AND(B55&lt;&gt;"",#REF!&lt;&gt;""),#REF!/#REF!,"")</f>
        <v>#REF!</v>
      </c>
      <c r="M56" s="257" t="e">
        <f>IF(AND(B55&lt;&gt;"",#REF!&lt;&gt;""),#REF!/#REF!,"")</f>
        <v>#REF!</v>
      </c>
      <c r="N56" s="257" t="e">
        <f>IF(AND(B55&lt;&gt;"",#REF!&lt;&gt;""),#REF!/#REF!,"")</f>
        <v>#REF!</v>
      </c>
      <c r="O56" s="257" t="e">
        <f>IF(AND(B55&lt;&gt;"",#REF!&lt;&gt;""),#REF!/#REF!,"")</f>
        <v>#REF!</v>
      </c>
      <c r="P56" s="257" t="e">
        <f>IF(AND(B55&lt;&gt;"",#REF!&lt;&gt;""),#REF!/#REF!,"")</f>
        <v>#REF!</v>
      </c>
      <c r="Q56" s="258" t="e">
        <f>IF(AND(B55&lt;&gt;"",#REF!&lt;&gt;""),#REF!/#REF!,"")</f>
        <v>#REF!</v>
      </c>
      <c r="R56" s="276" t="e">
        <f>IF(AND(C55&lt;&gt;"",#REF!&lt;&gt;""),#REF!/#REF!,"")</f>
        <v>#REF!</v>
      </c>
      <c r="S56" s="258" t="e">
        <f>IF(AND(D55&lt;&gt;"",#REF!&lt;&gt;""),#REF!/#REF!,"")</f>
        <v>#REF!</v>
      </c>
      <c r="T56" s="276" t="e">
        <f>IF(AND(C55&lt;&gt;"",#REF!&lt;&gt;""),#REF!/#REF!,"")</f>
        <v>#REF!</v>
      </c>
      <c r="U56" s="258" t="e">
        <f>IF(AND(D55&lt;&gt;"",#REF!&lt;&gt;""),#REF!/#REF!,"")</f>
        <v>#REF!</v>
      </c>
      <c r="V56" s="276" t="e">
        <f>IF(AND(C55&lt;&gt;"",#REF!&lt;&gt;""),#REF!/#REF!,"")</f>
        <v>#REF!</v>
      </c>
      <c r="W56" s="276" t="e">
        <f>IF(AND(C55&lt;&gt;"",#REF!&lt;&gt;""),#REF!/#REF!,"")</f>
        <v>#REF!</v>
      </c>
      <c r="X56" s="276" t="e">
        <f>IF(AND(C55&lt;&gt;"",#REF!&lt;&gt;""),#REF!/#REF!,"")</f>
        <v>#REF!</v>
      </c>
      <c r="Y56" s="258" t="e">
        <f>IF(AND(D55&lt;&gt;"",#REF!&lt;&gt;""),#REF!/#REF!,"")</f>
        <v>#REF!</v>
      </c>
      <c r="Z56" s="258" t="e">
        <f>IF(AND(E55&lt;&gt;"",#REF!&lt;&gt;""),#REF!/#REF!,"")</f>
        <v>#REF!</v>
      </c>
      <c r="AA56" s="258" t="e">
        <f>IF(AND(E55&lt;&gt;"",#REF!&lt;&gt;""),#REF!/#REF!,"")</f>
        <v>#REF!</v>
      </c>
    </row>
    <row r="57" spans="1:27" ht="21.75" customHeight="1" x14ac:dyDescent="0.3">
      <c r="A57" s="502" t="s">
        <v>114</v>
      </c>
      <c r="B57" s="500" t="e">
        <f>IF(#REF!="","",IF(SUM(#REF!)&gt;0,#REF!,""))</f>
        <v>#REF!</v>
      </c>
      <c r="C57" s="252" t="s">
        <v>20</v>
      </c>
      <c r="D57" s="253" t="e">
        <f>IF(AND(B57&lt;&gt;"",#REF!&lt;&gt;""),#REF!,"")</f>
        <v>#REF!</v>
      </c>
      <c r="E57" s="253" t="e">
        <f>IF(AND(B57&lt;&gt;"",#REF!&lt;&gt;""),#REF!,"")</f>
        <v>#REF!</v>
      </c>
      <c r="F57" s="254" t="e">
        <f>IF(AND(B57&lt;&gt;"",#REF!&lt;&gt;""),#REF!,"")</f>
        <v>#REF!</v>
      </c>
      <c r="G57" s="254" t="e">
        <f>IF(AND(B57&lt;&gt;"",#REF!&lt;&gt;""),#REF!,"")</f>
        <v>#REF!</v>
      </c>
      <c r="H57" s="254" t="e">
        <f>IF(AND(B57&lt;&gt;"",#REF!&lt;&gt;""),#REF!,"")</f>
        <v>#REF!</v>
      </c>
      <c r="I57" s="254" t="e">
        <f>IF(AND(B57&lt;&gt;"",#REF!&lt;&gt;""),#REF!,"")</f>
        <v>#REF!</v>
      </c>
      <c r="J57" s="254" t="e">
        <f>IF(AND(B57&lt;&gt;"",#REF!&lt;&gt;""),#REF!,"")</f>
        <v>#REF!</v>
      </c>
      <c r="K57" s="254" t="e">
        <f>IF(AND(B57&lt;&gt;"",#REF!&lt;&gt;""),#REF!,"")</f>
        <v>#REF!</v>
      </c>
      <c r="L57" s="254" t="e">
        <f>IF(AND(B57&lt;&gt;"",#REF!&lt;&gt;""),#REF!,"")</f>
        <v>#REF!</v>
      </c>
      <c r="M57" s="254" t="e">
        <f>IF(AND(B57&lt;&gt;"",#REF!&lt;&gt;""),#REF!,"")</f>
        <v>#REF!</v>
      </c>
      <c r="N57" s="254" t="e">
        <f>IF(AND(B57&lt;&gt;"",#REF!&lt;&gt;""),#REF!,"")</f>
        <v>#REF!</v>
      </c>
      <c r="O57" s="254" t="e">
        <f>IF(AND(B57&lt;&gt;"",#REF!&lt;&gt;""),#REF!,"")</f>
        <v>#REF!</v>
      </c>
      <c r="P57" s="254" t="e">
        <f>IF(AND(B57&lt;&gt;"",#REF!&lt;&gt;""),#REF!,"")</f>
        <v>#REF!</v>
      </c>
      <c r="Q57" s="255" t="e">
        <f>IF(AND(B57&lt;&gt;"",#REF!&lt;&gt;""),#REF!,"")</f>
        <v>#REF!</v>
      </c>
      <c r="R57" s="255" t="e">
        <f>IF(AND(C57&lt;&gt;"",#REF!&lt;&gt;""),#REF!,"")</f>
        <v>#REF!</v>
      </c>
      <c r="S57" s="255" t="e">
        <f>IF(AND(D57&lt;&gt;"",#REF!&lt;&gt;""),#REF!,"")</f>
        <v>#REF!</v>
      </c>
      <c r="T57" s="255" t="e">
        <f>IF(AND(C57&lt;&gt;"",#REF!&lt;&gt;""),#REF!,"")</f>
        <v>#REF!</v>
      </c>
      <c r="U57" s="255" t="e">
        <f>IF(AND(D57&lt;&gt;"",#REF!&lt;&gt;""),#REF!,"")</f>
        <v>#REF!</v>
      </c>
      <c r="V57" s="255" t="e">
        <f>IF(AND(C57&lt;&gt;"",#REF!&lt;&gt;""),#REF!,"")</f>
        <v>#REF!</v>
      </c>
      <c r="W57" s="255" t="e">
        <f>IF(AND(C57&lt;&gt;"",#REF!&lt;&gt;""),#REF!,"")</f>
        <v>#REF!</v>
      </c>
      <c r="X57" s="255" t="e">
        <f>IF(AND(C57&lt;&gt;"",#REF!&lt;&gt;""),#REF!,"")</f>
        <v>#REF!</v>
      </c>
      <c r="Y57" s="255" t="e">
        <f>IF(AND(D57&lt;&gt;"",#REF!&lt;&gt;""),#REF!,"")</f>
        <v>#REF!</v>
      </c>
      <c r="Z57" s="255" t="e">
        <f>IF(AND(E57&lt;&gt;"",#REF!&lt;&gt;""),#REF!,"")</f>
        <v>#REF!</v>
      </c>
      <c r="AA57" s="255" t="e">
        <f>IF(AND(E57&lt;&gt;"",#REF!&lt;&gt;""),#REF!,"")</f>
        <v>#REF!</v>
      </c>
    </row>
    <row r="58" spans="1:27" ht="24.75" customHeight="1" thickBot="1" x14ac:dyDescent="0.35">
      <c r="A58" s="503"/>
      <c r="B58" s="501"/>
      <c r="C58" s="256" t="s">
        <v>302</v>
      </c>
      <c r="D58" s="257" t="e">
        <f>IF(AND(B57&lt;&gt;"",#REF!&lt;&gt;""),#REF!/#REF!,"")</f>
        <v>#REF!</v>
      </c>
      <c r="E58" s="257" t="e">
        <f>IF(AND(B57&lt;&gt;"",#REF!&lt;&gt;""),#REF!/#REF!,"")</f>
        <v>#REF!</v>
      </c>
      <c r="F58" s="257" t="e">
        <f>IF(AND(B57&lt;&gt;"",#REF!&lt;&gt;""),#REF!/#REF!,"")</f>
        <v>#REF!</v>
      </c>
      <c r="G58" s="257" t="e">
        <f>IF(AND(B57&lt;&gt;"",#REF!&lt;&gt;""),#REF!/#REF!,"")</f>
        <v>#REF!</v>
      </c>
      <c r="H58" s="257" t="e">
        <f>IF(AND(B57&lt;&gt;"",#REF!&lt;&gt;""),#REF!/#REF!,"")</f>
        <v>#REF!</v>
      </c>
      <c r="I58" s="257" t="e">
        <f>IF(AND(B57&lt;&gt;"",#REF!&lt;&gt;""),#REF!/#REF!,"")</f>
        <v>#REF!</v>
      </c>
      <c r="J58" s="257" t="e">
        <f>IF(AND(B57&lt;&gt;"",#REF!&lt;&gt;""),#REF!/#REF!,"")</f>
        <v>#REF!</v>
      </c>
      <c r="K58" s="257" t="e">
        <f>IF(AND(B57&lt;&gt;"",#REF!&lt;&gt;""),#REF!/#REF!,"")</f>
        <v>#REF!</v>
      </c>
      <c r="L58" s="257" t="e">
        <f>IF(AND(B57&lt;&gt;"",#REF!&lt;&gt;""),#REF!/#REF!,"")</f>
        <v>#REF!</v>
      </c>
      <c r="M58" s="257" t="e">
        <f>IF(AND(B57&lt;&gt;"",#REF!&lt;&gt;""),#REF!/#REF!,"")</f>
        <v>#REF!</v>
      </c>
      <c r="N58" s="257" t="e">
        <f>IF(AND(B57&lt;&gt;"",#REF!&lt;&gt;""),#REF!/#REF!,"")</f>
        <v>#REF!</v>
      </c>
      <c r="O58" s="257" t="e">
        <f>IF(AND(B57&lt;&gt;"",#REF!&lt;&gt;""),#REF!/#REF!,"")</f>
        <v>#REF!</v>
      </c>
      <c r="P58" s="257" t="e">
        <f>IF(AND(B57&lt;&gt;"",#REF!&lt;&gt;""),#REF!/#REF!,"")</f>
        <v>#REF!</v>
      </c>
      <c r="Q58" s="258" t="e">
        <f>IF(AND(B57&lt;&gt;"",#REF!&lt;&gt;""),#REF!/#REF!,"")</f>
        <v>#REF!</v>
      </c>
      <c r="R58" s="276" t="e">
        <f>IF(AND(C57&lt;&gt;"",#REF!&lt;&gt;""),#REF!/#REF!,"")</f>
        <v>#REF!</v>
      </c>
      <c r="S58" s="258" t="e">
        <f>IF(AND(D57&lt;&gt;"",#REF!&lt;&gt;""),#REF!/#REF!,"")</f>
        <v>#REF!</v>
      </c>
      <c r="T58" s="276" t="e">
        <f>IF(AND(C57&lt;&gt;"",#REF!&lt;&gt;""),#REF!/#REF!,"")</f>
        <v>#REF!</v>
      </c>
      <c r="U58" s="258" t="e">
        <f>IF(AND(D57&lt;&gt;"",#REF!&lt;&gt;""),#REF!/#REF!,"")</f>
        <v>#REF!</v>
      </c>
      <c r="V58" s="276" t="e">
        <f>IF(AND(C57&lt;&gt;"",#REF!&lt;&gt;""),#REF!/#REF!,"")</f>
        <v>#REF!</v>
      </c>
      <c r="W58" s="276" t="e">
        <f>IF(AND(C57&lt;&gt;"",#REF!&lt;&gt;""),#REF!/#REF!,"")</f>
        <v>#REF!</v>
      </c>
      <c r="X58" s="276" t="e">
        <f>IF(AND(C57&lt;&gt;"",#REF!&lt;&gt;""),#REF!/#REF!,"")</f>
        <v>#REF!</v>
      </c>
      <c r="Y58" s="258" t="e">
        <f>IF(AND(D57&lt;&gt;"",#REF!&lt;&gt;""),#REF!/#REF!,"")</f>
        <v>#REF!</v>
      </c>
      <c r="Z58" s="258" t="e">
        <f>IF(AND(E57&lt;&gt;"",#REF!&lt;&gt;""),#REF!/#REF!,"")</f>
        <v>#REF!</v>
      </c>
      <c r="AA58" s="258" t="e">
        <f>IF(AND(E57&lt;&gt;"",#REF!&lt;&gt;""),#REF!/#REF!,"")</f>
        <v>#REF!</v>
      </c>
    </row>
    <row r="59" spans="1:27" ht="21.75" customHeight="1" x14ac:dyDescent="0.3">
      <c r="A59" s="502" t="s">
        <v>115</v>
      </c>
      <c r="B59" s="500" t="e">
        <f>IF(#REF!="","",IF(SUM(#REF!)&gt;0,#REF!,""))</f>
        <v>#REF!</v>
      </c>
      <c r="C59" s="252" t="s">
        <v>20</v>
      </c>
      <c r="D59" s="253" t="e">
        <f>IF(AND(B59&lt;&gt;"",#REF!&lt;&gt;""),#REF!,"")</f>
        <v>#REF!</v>
      </c>
      <c r="E59" s="253" t="e">
        <f>IF(AND(B59&lt;&gt;"",#REF!&lt;&gt;""),#REF!,"")</f>
        <v>#REF!</v>
      </c>
      <c r="F59" s="254" t="e">
        <f>IF(AND(B59&lt;&gt;"",#REF!&lt;&gt;""),#REF!,"")</f>
        <v>#REF!</v>
      </c>
      <c r="G59" s="254" t="e">
        <f>IF(AND(B59&lt;&gt;"",#REF!&lt;&gt;""),#REF!,"")</f>
        <v>#REF!</v>
      </c>
      <c r="H59" s="254" t="e">
        <f>IF(AND(B59&lt;&gt;"",#REF!&lt;&gt;""),#REF!,"")</f>
        <v>#REF!</v>
      </c>
      <c r="I59" s="254" t="e">
        <f>IF(AND(B59&lt;&gt;"",#REF!&lt;&gt;""),#REF!,"")</f>
        <v>#REF!</v>
      </c>
      <c r="J59" s="254" t="e">
        <f>IF(AND(B59&lt;&gt;"",#REF!&lt;&gt;""),#REF!,"")</f>
        <v>#REF!</v>
      </c>
      <c r="K59" s="254" t="e">
        <f>IF(AND(B59&lt;&gt;"",#REF!&lt;&gt;""),#REF!,"")</f>
        <v>#REF!</v>
      </c>
      <c r="L59" s="254" t="e">
        <f>IF(AND(B59&lt;&gt;"",#REF!&lt;&gt;""),#REF!,"")</f>
        <v>#REF!</v>
      </c>
      <c r="M59" s="254" t="e">
        <f>IF(AND(B59&lt;&gt;"",#REF!&lt;&gt;""),#REF!,"")</f>
        <v>#REF!</v>
      </c>
      <c r="N59" s="254" t="e">
        <f>IF(AND(B59&lt;&gt;"",#REF!&lt;&gt;""),#REF!,"")</f>
        <v>#REF!</v>
      </c>
      <c r="O59" s="254" t="e">
        <f>IF(AND(B59&lt;&gt;"",#REF!&lt;&gt;""),#REF!,"")</f>
        <v>#REF!</v>
      </c>
      <c r="P59" s="254" t="e">
        <f>IF(AND(B59&lt;&gt;"",#REF!&lt;&gt;""),#REF!,"")</f>
        <v>#REF!</v>
      </c>
      <c r="Q59" s="255" t="e">
        <f>IF(AND(B59&lt;&gt;"",#REF!&lt;&gt;""),#REF!,"")</f>
        <v>#REF!</v>
      </c>
      <c r="R59" s="255" t="e">
        <f>IF(AND(C59&lt;&gt;"",#REF!&lt;&gt;""),#REF!,"")</f>
        <v>#REF!</v>
      </c>
      <c r="S59" s="255" t="e">
        <f>IF(AND(D59&lt;&gt;"",#REF!&lt;&gt;""),#REF!,"")</f>
        <v>#REF!</v>
      </c>
      <c r="T59" s="255" t="e">
        <f>IF(AND(C59&lt;&gt;"",#REF!&lt;&gt;""),#REF!,"")</f>
        <v>#REF!</v>
      </c>
      <c r="U59" s="255" t="e">
        <f>IF(AND(D59&lt;&gt;"",#REF!&lt;&gt;""),#REF!,"")</f>
        <v>#REF!</v>
      </c>
      <c r="V59" s="255" t="e">
        <f>IF(AND(C59&lt;&gt;"",#REF!&lt;&gt;""),#REF!,"")</f>
        <v>#REF!</v>
      </c>
      <c r="W59" s="255" t="e">
        <f>IF(AND(C59&lt;&gt;"",#REF!&lt;&gt;""),#REF!,"")</f>
        <v>#REF!</v>
      </c>
      <c r="X59" s="255" t="e">
        <f>IF(AND(C59&lt;&gt;"",#REF!&lt;&gt;""),#REF!,"")</f>
        <v>#REF!</v>
      </c>
      <c r="Y59" s="255" t="e">
        <f>IF(AND(D59&lt;&gt;"",#REF!&lt;&gt;""),#REF!,"")</f>
        <v>#REF!</v>
      </c>
      <c r="Z59" s="255" t="e">
        <f>IF(AND(E59&lt;&gt;"",#REF!&lt;&gt;""),#REF!,"")</f>
        <v>#REF!</v>
      </c>
      <c r="AA59" s="255" t="e">
        <f>IF(AND(E59&lt;&gt;"",#REF!&lt;&gt;""),#REF!,"")</f>
        <v>#REF!</v>
      </c>
    </row>
    <row r="60" spans="1:27" ht="24.75" customHeight="1" thickBot="1" x14ac:dyDescent="0.35">
      <c r="A60" s="503"/>
      <c r="B60" s="501"/>
      <c r="C60" s="256" t="s">
        <v>302</v>
      </c>
      <c r="D60" s="257" t="e">
        <f>IF(AND(B59&lt;&gt;"",#REF!&lt;&gt;""),#REF!/#REF!,"")</f>
        <v>#REF!</v>
      </c>
      <c r="E60" s="257" t="e">
        <f>IF(AND(B59&lt;&gt;"",#REF!&lt;&gt;""),#REF!/#REF!,"")</f>
        <v>#REF!</v>
      </c>
      <c r="F60" s="257" t="e">
        <f>IF(AND(B59&lt;&gt;"",#REF!&lt;&gt;""),#REF!/#REF!,"")</f>
        <v>#REF!</v>
      </c>
      <c r="G60" s="257" t="e">
        <f>IF(AND(B59&lt;&gt;"",#REF!&lt;&gt;""),#REF!/#REF!,"")</f>
        <v>#REF!</v>
      </c>
      <c r="H60" s="257" t="e">
        <f>IF(AND(B59&lt;&gt;"",#REF!&lt;&gt;""),#REF!/#REF!,"")</f>
        <v>#REF!</v>
      </c>
      <c r="I60" s="257" t="e">
        <f>IF(AND(B59&lt;&gt;"",#REF!&lt;&gt;""),#REF!/#REF!,"")</f>
        <v>#REF!</v>
      </c>
      <c r="J60" s="257" t="e">
        <f>IF(AND(B59&lt;&gt;"",#REF!&lt;&gt;""),#REF!/#REF!,"")</f>
        <v>#REF!</v>
      </c>
      <c r="K60" s="257" t="e">
        <f>IF(AND(B59&lt;&gt;"",#REF!&lt;&gt;""),#REF!/#REF!,"")</f>
        <v>#REF!</v>
      </c>
      <c r="L60" s="257" t="e">
        <f>IF(AND(B59&lt;&gt;"",#REF!&lt;&gt;""),#REF!/#REF!,"")</f>
        <v>#REF!</v>
      </c>
      <c r="M60" s="257" t="e">
        <f>IF(AND(B59&lt;&gt;"",#REF!&lt;&gt;""),#REF!/#REF!,"")</f>
        <v>#REF!</v>
      </c>
      <c r="N60" s="257" t="e">
        <f>IF(AND(B59&lt;&gt;"",#REF!&lt;&gt;""),#REF!/#REF!,"")</f>
        <v>#REF!</v>
      </c>
      <c r="O60" s="257" t="e">
        <f>IF(AND(B59&lt;&gt;"",#REF!&lt;&gt;""),#REF!/#REF!,"")</f>
        <v>#REF!</v>
      </c>
      <c r="P60" s="257" t="e">
        <f>IF(AND(B59&lt;&gt;"",#REF!&lt;&gt;""),#REF!/#REF!,"")</f>
        <v>#REF!</v>
      </c>
      <c r="Q60" s="258" t="e">
        <f>IF(AND(B59&lt;&gt;"",#REF!&lt;&gt;""),#REF!/#REF!,"")</f>
        <v>#REF!</v>
      </c>
      <c r="R60" s="276" t="e">
        <f>IF(AND(C59&lt;&gt;"",#REF!&lt;&gt;""),#REF!/#REF!,"")</f>
        <v>#REF!</v>
      </c>
      <c r="S60" s="258" t="e">
        <f>IF(AND(D59&lt;&gt;"",#REF!&lt;&gt;""),#REF!/#REF!,"")</f>
        <v>#REF!</v>
      </c>
      <c r="T60" s="276" t="e">
        <f>IF(AND(C59&lt;&gt;"",#REF!&lt;&gt;""),#REF!/#REF!,"")</f>
        <v>#REF!</v>
      </c>
      <c r="U60" s="258" t="e">
        <f>IF(AND(D59&lt;&gt;"",#REF!&lt;&gt;""),#REF!/#REF!,"")</f>
        <v>#REF!</v>
      </c>
      <c r="V60" s="276" t="e">
        <f>IF(AND(C59&lt;&gt;"",#REF!&lt;&gt;""),#REF!/#REF!,"")</f>
        <v>#REF!</v>
      </c>
      <c r="W60" s="276" t="e">
        <f>IF(AND(C59&lt;&gt;"",#REF!&lt;&gt;""),#REF!/#REF!,"")</f>
        <v>#REF!</v>
      </c>
      <c r="X60" s="276" t="e">
        <f>IF(AND(C59&lt;&gt;"",#REF!&lt;&gt;""),#REF!/#REF!,"")</f>
        <v>#REF!</v>
      </c>
      <c r="Y60" s="258" t="e">
        <f>IF(AND(D59&lt;&gt;"",#REF!&lt;&gt;""),#REF!/#REF!,"")</f>
        <v>#REF!</v>
      </c>
      <c r="Z60" s="258" t="e">
        <f>IF(AND(E59&lt;&gt;"",#REF!&lt;&gt;""),#REF!/#REF!,"")</f>
        <v>#REF!</v>
      </c>
      <c r="AA60" s="258" t="e">
        <f>IF(AND(E59&lt;&gt;"",#REF!&lt;&gt;""),#REF!/#REF!,"")</f>
        <v>#REF!</v>
      </c>
    </row>
    <row r="61" spans="1:27" ht="21.75" customHeight="1" x14ac:dyDescent="0.3">
      <c r="A61" s="502" t="s">
        <v>116</v>
      </c>
      <c r="B61" s="500" t="e">
        <f>IF(#REF!="","",IF(SUM(#REF!)&gt;0,#REF!,""))</f>
        <v>#REF!</v>
      </c>
      <c r="C61" s="252" t="s">
        <v>20</v>
      </c>
      <c r="D61" s="253" t="e">
        <f>IF(AND(B61&lt;&gt;"",#REF!&lt;&gt;""),#REF!,"")</f>
        <v>#REF!</v>
      </c>
      <c r="E61" s="253" t="e">
        <f>IF(AND(B61&lt;&gt;"",#REF!&lt;&gt;""),#REF!,"")</f>
        <v>#REF!</v>
      </c>
      <c r="F61" s="254" t="e">
        <f>IF(AND(B61&lt;&gt;"",#REF!&lt;&gt;""),#REF!,"")</f>
        <v>#REF!</v>
      </c>
      <c r="G61" s="254" t="e">
        <f>IF(AND(B61&lt;&gt;"",#REF!&lt;&gt;""),#REF!,"")</f>
        <v>#REF!</v>
      </c>
      <c r="H61" s="254" t="e">
        <f>IF(AND(B61&lt;&gt;"",#REF!&lt;&gt;""),#REF!,"")</f>
        <v>#REF!</v>
      </c>
      <c r="I61" s="254" t="e">
        <f>IF(AND(B61&lt;&gt;"",#REF!&lt;&gt;""),#REF!,"")</f>
        <v>#REF!</v>
      </c>
      <c r="J61" s="254" t="e">
        <f>IF(AND(B61&lt;&gt;"",#REF!&lt;&gt;""),#REF!,"")</f>
        <v>#REF!</v>
      </c>
      <c r="K61" s="254" t="e">
        <f>IF(AND(B61&lt;&gt;"",#REF!&lt;&gt;""),#REF!,"")</f>
        <v>#REF!</v>
      </c>
      <c r="L61" s="254" t="e">
        <f>IF(AND(B61&lt;&gt;"",#REF!&lt;&gt;""),#REF!,"")</f>
        <v>#REF!</v>
      </c>
      <c r="M61" s="254" t="e">
        <f>IF(AND(B61&lt;&gt;"",#REF!&lt;&gt;""),#REF!,"")</f>
        <v>#REF!</v>
      </c>
      <c r="N61" s="254" t="e">
        <f>IF(AND(B61&lt;&gt;"",#REF!&lt;&gt;""),#REF!,"")</f>
        <v>#REF!</v>
      </c>
      <c r="O61" s="254" t="e">
        <f>IF(AND(B61&lt;&gt;"",#REF!&lt;&gt;""),#REF!,"")</f>
        <v>#REF!</v>
      </c>
      <c r="P61" s="254" t="e">
        <f>IF(AND(B61&lt;&gt;"",#REF!&lt;&gt;""),#REF!,"")</f>
        <v>#REF!</v>
      </c>
      <c r="Q61" s="255" t="e">
        <f>IF(AND(B61&lt;&gt;"",#REF!&lt;&gt;""),#REF!,"")</f>
        <v>#REF!</v>
      </c>
      <c r="R61" s="255" t="e">
        <f>IF(AND(C61&lt;&gt;"",#REF!&lt;&gt;""),#REF!,"")</f>
        <v>#REF!</v>
      </c>
      <c r="S61" s="255" t="e">
        <f>IF(AND(D61&lt;&gt;"",#REF!&lt;&gt;""),#REF!,"")</f>
        <v>#REF!</v>
      </c>
      <c r="T61" s="255" t="e">
        <f>IF(AND(C61&lt;&gt;"",#REF!&lt;&gt;""),#REF!,"")</f>
        <v>#REF!</v>
      </c>
      <c r="U61" s="255" t="e">
        <f>IF(AND(D61&lt;&gt;"",#REF!&lt;&gt;""),#REF!,"")</f>
        <v>#REF!</v>
      </c>
      <c r="V61" s="255" t="e">
        <f>IF(AND(C61&lt;&gt;"",#REF!&lt;&gt;""),#REF!,"")</f>
        <v>#REF!</v>
      </c>
      <c r="W61" s="255" t="e">
        <f>IF(AND(C61&lt;&gt;"",#REF!&lt;&gt;""),#REF!,"")</f>
        <v>#REF!</v>
      </c>
      <c r="X61" s="255" t="e">
        <f>IF(AND(C61&lt;&gt;"",#REF!&lt;&gt;""),#REF!,"")</f>
        <v>#REF!</v>
      </c>
      <c r="Y61" s="255" t="e">
        <f>IF(AND(D61&lt;&gt;"",#REF!&lt;&gt;""),#REF!,"")</f>
        <v>#REF!</v>
      </c>
      <c r="Z61" s="255" t="e">
        <f>IF(AND(E61&lt;&gt;"",#REF!&lt;&gt;""),#REF!,"")</f>
        <v>#REF!</v>
      </c>
      <c r="AA61" s="255" t="e">
        <f>IF(AND(E61&lt;&gt;"",#REF!&lt;&gt;""),#REF!,"")</f>
        <v>#REF!</v>
      </c>
    </row>
    <row r="62" spans="1:27" ht="24.75" customHeight="1" thickBot="1" x14ac:dyDescent="0.35">
      <c r="A62" s="503"/>
      <c r="B62" s="501"/>
      <c r="C62" s="256" t="s">
        <v>302</v>
      </c>
      <c r="D62" s="257" t="e">
        <f>IF(AND(B61&lt;&gt;"",#REF!&lt;&gt;""),#REF!/#REF!,"")</f>
        <v>#REF!</v>
      </c>
      <c r="E62" s="257" t="e">
        <f>IF(AND(B61&lt;&gt;"",#REF!&lt;&gt;""),#REF!/#REF!,"")</f>
        <v>#REF!</v>
      </c>
      <c r="F62" s="257" t="e">
        <f>IF(AND(B61&lt;&gt;"",#REF!&lt;&gt;""),#REF!/#REF!,"")</f>
        <v>#REF!</v>
      </c>
      <c r="G62" s="257" t="e">
        <f>IF(AND(B61&lt;&gt;"",#REF!&lt;&gt;""),#REF!/#REF!,"")</f>
        <v>#REF!</v>
      </c>
      <c r="H62" s="257" t="e">
        <f>IF(AND(B61&lt;&gt;"",#REF!&lt;&gt;""),#REF!/#REF!,"")</f>
        <v>#REF!</v>
      </c>
      <c r="I62" s="257" t="e">
        <f>IF(AND(B61&lt;&gt;"",#REF!&lt;&gt;""),#REF!/#REF!,"")</f>
        <v>#REF!</v>
      </c>
      <c r="J62" s="257" t="e">
        <f>IF(AND(B61&lt;&gt;"",#REF!&lt;&gt;""),#REF!/#REF!,"")</f>
        <v>#REF!</v>
      </c>
      <c r="K62" s="257" t="e">
        <f>IF(AND(B61&lt;&gt;"",#REF!&lt;&gt;""),#REF!/#REF!,"")</f>
        <v>#REF!</v>
      </c>
      <c r="L62" s="257" t="e">
        <f>IF(AND(B61&lt;&gt;"",#REF!&lt;&gt;""),#REF!/#REF!,"")</f>
        <v>#REF!</v>
      </c>
      <c r="M62" s="257" t="e">
        <f>IF(AND(B61&lt;&gt;"",#REF!&lt;&gt;""),#REF!/#REF!,"")</f>
        <v>#REF!</v>
      </c>
      <c r="N62" s="257" t="e">
        <f>IF(AND(B61&lt;&gt;"",#REF!&lt;&gt;""),#REF!/#REF!,"")</f>
        <v>#REF!</v>
      </c>
      <c r="O62" s="257" t="e">
        <f>IF(AND(B61&lt;&gt;"",#REF!&lt;&gt;""),#REF!/#REF!,"")</f>
        <v>#REF!</v>
      </c>
      <c r="P62" s="257" t="e">
        <f>IF(AND(B61&lt;&gt;"",#REF!&lt;&gt;""),#REF!/#REF!,"")</f>
        <v>#REF!</v>
      </c>
      <c r="Q62" s="258" t="e">
        <f>IF(AND(B61&lt;&gt;"",#REF!&lt;&gt;""),#REF!/#REF!,"")</f>
        <v>#REF!</v>
      </c>
      <c r="R62" s="276" t="e">
        <f>IF(AND(C61&lt;&gt;"",#REF!&lt;&gt;""),#REF!/#REF!,"")</f>
        <v>#REF!</v>
      </c>
      <c r="S62" s="258" t="e">
        <f>IF(AND(D61&lt;&gt;"",#REF!&lt;&gt;""),#REF!/#REF!,"")</f>
        <v>#REF!</v>
      </c>
      <c r="T62" s="276" t="e">
        <f>IF(AND(C61&lt;&gt;"",#REF!&lt;&gt;""),#REF!/#REF!,"")</f>
        <v>#REF!</v>
      </c>
      <c r="U62" s="258" t="e">
        <f>IF(AND(D61&lt;&gt;"",#REF!&lt;&gt;""),#REF!/#REF!,"")</f>
        <v>#REF!</v>
      </c>
      <c r="V62" s="276" t="e">
        <f>IF(AND(C61&lt;&gt;"",#REF!&lt;&gt;""),#REF!/#REF!,"")</f>
        <v>#REF!</v>
      </c>
      <c r="W62" s="276" t="e">
        <f>IF(AND(C61&lt;&gt;"",#REF!&lt;&gt;""),#REF!/#REF!,"")</f>
        <v>#REF!</v>
      </c>
      <c r="X62" s="276" t="e">
        <f>IF(AND(C61&lt;&gt;"",#REF!&lt;&gt;""),#REF!/#REF!,"")</f>
        <v>#REF!</v>
      </c>
      <c r="Y62" s="258" t="e">
        <f>IF(AND(D61&lt;&gt;"",#REF!&lt;&gt;""),#REF!/#REF!,"")</f>
        <v>#REF!</v>
      </c>
      <c r="Z62" s="258" t="e">
        <f>IF(AND(E61&lt;&gt;"",#REF!&lt;&gt;""),#REF!/#REF!,"")</f>
        <v>#REF!</v>
      </c>
      <c r="AA62" s="258" t="e">
        <f>IF(AND(E61&lt;&gt;"",#REF!&lt;&gt;""),#REF!/#REF!,"")</f>
        <v>#REF!</v>
      </c>
    </row>
    <row r="63" spans="1:27" ht="21.75" customHeight="1" x14ac:dyDescent="0.3">
      <c r="A63" s="502" t="s">
        <v>117</v>
      </c>
      <c r="B63" s="500" t="e">
        <f>IF(#REF!="","",IF(SUM(#REF!)&gt;0,#REF!,""))</f>
        <v>#REF!</v>
      </c>
      <c r="C63" s="252" t="s">
        <v>20</v>
      </c>
      <c r="D63" s="253" t="e">
        <f>IF(AND(B63&lt;&gt;"",#REF!&lt;&gt;""),#REF!,"")</f>
        <v>#REF!</v>
      </c>
      <c r="E63" s="253" t="e">
        <f>IF(AND(B63&lt;&gt;"",#REF!&lt;&gt;""),#REF!,"")</f>
        <v>#REF!</v>
      </c>
      <c r="F63" s="254" t="e">
        <f>IF(AND(B63&lt;&gt;"",#REF!&lt;&gt;""),#REF!,"")</f>
        <v>#REF!</v>
      </c>
      <c r="G63" s="254" t="e">
        <f>IF(AND(B63&lt;&gt;"",#REF!&lt;&gt;""),#REF!,"")</f>
        <v>#REF!</v>
      </c>
      <c r="H63" s="254" t="e">
        <f>IF(AND(B63&lt;&gt;"",#REF!&lt;&gt;""),#REF!,"")</f>
        <v>#REF!</v>
      </c>
      <c r="I63" s="254" t="e">
        <f>IF(AND(B63&lt;&gt;"",#REF!&lt;&gt;""),#REF!,"")</f>
        <v>#REF!</v>
      </c>
      <c r="J63" s="254" t="e">
        <f>IF(AND(B63&lt;&gt;"",#REF!&lt;&gt;""),#REF!,"")</f>
        <v>#REF!</v>
      </c>
      <c r="K63" s="254" t="e">
        <f>IF(AND(B63&lt;&gt;"",#REF!&lt;&gt;""),#REF!,"")</f>
        <v>#REF!</v>
      </c>
      <c r="L63" s="254" t="e">
        <f>IF(AND(B63&lt;&gt;"",#REF!&lt;&gt;""),#REF!,"")</f>
        <v>#REF!</v>
      </c>
      <c r="M63" s="254" t="e">
        <f>IF(AND(B63&lt;&gt;"",#REF!&lt;&gt;""),#REF!,"")</f>
        <v>#REF!</v>
      </c>
      <c r="N63" s="254" t="e">
        <f>IF(AND(B63&lt;&gt;"",#REF!&lt;&gt;""),#REF!,"")</f>
        <v>#REF!</v>
      </c>
      <c r="O63" s="254" t="e">
        <f>IF(AND(B63&lt;&gt;"",#REF!&lt;&gt;""),#REF!,"")</f>
        <v>#REF!</v>
      </c>
      <c r="P63" s="254" t="e">
        <f>IF(AND(B63&lt;&gt;"",#REF!&lt;&gt;""),#REF!,"")</f>
        <v>#REF!</v>
      </c>
      <c r="Q63" s="255" t="e">
        <f>IF(AND(B63&lt;&gt;"",#REF!&lt;&gt;""),#REF!,"")</f>
        <v>#REF!</v>
      </c>
      <c r="R63" s="255" t="e">
        <f>IF(AND(C63&lt;&gt;"",#REF!&lt;&gt;""),#REF!,"")</f>
        <v>#REF!</v>
      </c>
      <c r="S63" s="255" t="e">
        <f>IF(AND(D63&lt;&gt;"",#REF!&lt;&gt;""),#REF!,"")</f>
        <v>#REF!</v>
      </c>
      <c r="T63" s="255" t="e">
        <f>IF(AND(C63&lt;&gt;"",#REF!&lt;&gt;""),#REF!,"")</f>
        <v>#REF!</v>
      </c>
      <c r="U63" s="255" t="e">
        <f>IF(AND(D63&lt;&gt;"",#REF!&lt;&gt;""),#REF!,"")</f>
        <v>#REF!</v>
      </c>
      <c r="V63" s="255" t="e">
        <f>IF(AND(C63&lt;&gt;"",#REF!&lt;&gt;""),#REF!,"")</f>
        <v>#REF!</v>
      </c>
      <c r="W63" s="255" t="e">
        <f>IF(AND(C63&lt;&gt;"",#REF!&lt;&gt;""),#REF!,"")</f>
        <v>#REF!</v>
      </c>
      <c r="X63" s="255" t="e">
        <f>IF(AND(C63&lt;&gt;"",#REF!&lt;&gt;""),#REF!,"")</f>
        <v>#REF!</v>
      </c>
      <c r="Y63" s="255" t="e">
        <f>IF(AND(D63&lt;&gt;"",#REF!&lt;&gt;""),#REF!,"")</f>
        <v>#REF!</v>
      </c>
      <c r="Z63" s="255" t="e">
        <f>IF(AND(E63&lt;&gt;"",#REF!&lt;&gt;""),#REF!,"")</f>
        <v>#REF!</v>
      </c>
      <c r="AA63" s="255" t="e">
        <f>IF(AND(E63&lt;&gt;"",#REF!&lt;&gt;""),#REF!,"")</f>
        <v>#REF!</v>
      </c>
    </row>
    <row r="64" spans="1:27" ht="24.75" customHeight="1" thickBot="1" x14ac:dyDescent="0.35">
      <c r="A64" s="503"/>
      <c r="B64" s="501"/>
      <c r="C64" s="256" t="s">
        <v>302</v>
      </c>
      <c r="D64" s="257" t="e">
        <f>IF(AND(B63&lt;&gt;"",#REF!&lt;&gt;""),#REF!/#REF!,"")</f>
        <v>#REF!</v>
      </c>
      <c r="E64" s="257" t="e">
        <f>IF(AND(B63&lt;&gt;"",#REF!&lt;&gt;""),#REF!/#REF!,"")</f>
        <v>#REF!</v>
      </c>
      <c r="F64" s="257" t="e">
        <f>IF(AND(B63&lt;&gt;"",#REF!&lt;&gt;""),#REF!/#REF!,"")</f>
        <v>#REF!</v>
      </c>
      <c r="G64" s="257" t="e">
        <f>IF(AND(B63&lt;&gt;"",#REF!&lt;&gt;""),#REF!/#REF!,"")</f>
        <v>#REF!</v>
      </c>
      <c r="H64" s="257" t="e">
        <f>IF(AND(B63&lt;&gt;"",#REF!&lt;&gt;""),#REF!/#REF!,"")</f>
        <v>#REF!</v>
      </c>
      <c r="I64" s="257" t="e">
        <f>IF(AND(B63&lt;&gt;"",#REF!&lt;&gt;""),#REF!/#REF!,"")</f>
        <v>#REF!</v>
      </c>
      <c r="J64" s="257" t="e">
        <f>IF(AND(B63&lt;&gt;"",#REF!&lt;&gt;""),#REF!/#REF!,"")</f>
        <v>#REF!</v>
      </c>
      <c r="K64" s="257" t="e">
        <f>IF(AND(B63&lt;&gt;"",#REF!&lt;&gt;""),#REF!/#REF!,"")</f>
        <v>#REF!</v>
      </c>
      <c r="L64" s="257" t="e">
        <f>IF(AND(B63&lt;&gt;"",#REF!&lt;&gt;""),#REF!/#REF!,"")</f>
        <v>#REF!</v>
      </c>
      <c r="M64" s="257" t="e">
        <f>IF(AND(B63&lt;&gt;"",#REF!&lt;&gt;""),#REF!/#REF!,"")</f>
        <v>#REF!</v>
      </c>
      <c r="N64" s="257" t="e">
        <f>IF(AND(B63&lt;&gt;"",#REF!&lt;&gt;""),#REF!/#REF!,"")</f>
        <v>#REF!</v>
      </c>
      <c r="O64" s="257" t="e">
        <f>IF(AND(B63&lt;&gt;"",#REF!&lt;&gt;""),#REF!/#REF!,"")</f>
        <v>#REF!</v>
      </c>
      <c r="P64" s="257" t="e">
        <f>IF(AND(B63&lt;&gt;"",#REF!&lt;&gt;""),#REF!/#REF!,"")</f>
        <v>#REF!</v>
      </c>
      <c r="Q64" s="258" t="e">
        <f>IF(AND(B63&lt;&gt;"",#REF!&lt;&gt;""),#REF!/#REF!,"")</f>
        <v>#REF!</v>
      </c>
      <c r="R64" s="276" t="e">
        <f>IF(AND(C63&lt;&gt;"",#REF!&lt;&gt;""),#REF!/#REF!,"")</f>
        <v>#REF!</v>
      </c>
      <c r="S64" s="258" t="e">
        <f>IF(AND(D63&lt;&gt;"",#REF!&lt;&gt;""),#REF!/#REF!,"")</f>
        <v>#REF!</v>
      </c>
      <c r="T64" s="276" t="e">
        <f>IF(AND(C63&lt;&gt;"",#REF!&lt;&gt;""),#REF!/#REF!,"")</f>
        <v>#REF!</v>
      </c>
      <c r="U64" s="258" t="e">
        <f>IF(AND(D63&lt;&gt;"",#REF!&lt;&gt;""),#REF!/#REF!,"")</f>
        <v>#REF!</v>
      </c>
      <c r="V64" s="276" t="e">
        <f>IF(AND(C63&lt;&gt;"",#REF!&lt;&gt;""),#REF!/#REF!,"")</f>
        <v>#REF!</v>
      </c>
      <c r="W64" s="276" t="e">
        <f>IF(AND(C63&lt;&gt;"",#REF!&lt;&gt;""),#REF!/#REF!,"")</f>
        <v>#REF!</v>
      </c>
      <c r="X64" s="276" t="e">
        <f>IF(AND(C63&lt;&gt;"",#REF!&lt;&gt;""),#REF!/#REF!,"")</f>
        <v>#REF!</v>
      </c>
      <c r="Y64" s="258" t="e">
        <f>IF(AND(D63&lt;&gt;"",#REF!&lt;&gt;""),#REF!/#REF!,"")</f>
        <v>#REF!</v>
      </c>
      <c r="Z64" s="258" t="e">
        <f>IF(AND(E63&lt;&gt;"",#REF!&lt;&gt;""),#REF!/#REF!,"")</f>
        <v>#REF!</v>
      </c>
      <c r="AA64" s="258" t="e">
        <f>IF(AND(E63&lt;&gt;"",#REF!&lt;&gt;""),#REF!/#REF!,"")</f>
        <v>#REF!</v>
      </c>
    </row>
    <row r="65" spans="1:27" ht="21.75" customHeight="1" x14ac:dyDescent="0.3">
      <c r="A65" s="502" t="s">
        <v>118</v>
      </c>
      <c r="B65" s="500" t="e">
        <f>IF(#REF!="","",IF(SUM(#REF!)&gt;0,#REF!,""))</f>
        <v>#REF!</v>
      </c>
      <c r="C65" s="252" t="s">
        <v>20</v>
      </c>
      <c r="D65" s="253" t="e">
        <f>IF(AND(B65&lt;&gt;"",#REF!&lt;&gt;""),#REF!,"")</f>
        <v>#REF!</v>
      </c>
      <c r="E65" s="253" t="e">
        <f>IF(AND(B65&lt;&gt;"",#REF!&lt;&gt;""),#REF!,"")</f>
        <v>#REF!</v>
      </c>
      <c r="F65" s="254" t="e">
        <f>IF(AND(B65&lt;&gt;"",#REF!&lt;&gt;""),#REF!,"")</f>
        <v>#REF!</v>
      </c>
      <c r="G65" s="254" t="e">
        <f>IF(AND(B65&lt;&gt;"",#REF!&lt;&gt;""),#REF!,"")</f>
        <v>#REF!</v>
      </c>
      <c r="H65" s="254" t="e">
        <f>IF(AND(B65&lt;&gt;"",#REF!&lt;&gt;""),#REF!,"")</f>
        <v>#REF!</v>
      </c>
      <c r="I65" s="254" t="e">
        <f>IF(AND(B65&lt;&gt;"",#REF!&lt;&gt;""),#REF!,"")</f>
        <v>#REF!</v>
      </c>
      <c r="J65" s="254" t="e">
        <f>IF(AND(B65&lt;&gt;"",#REF!&lt;&gt;""),#REF!,"")</f>
        <v>#REF!</v>
      </c>
      <c r="K65" s="254" t="e">
        <f>IF(AND(B65&lt;&gt;"",#REF!&lt;&gt;""),#REF!,"")</f>
        <v>#REF!</v>
      </c>
      <c r="L65" s="254" t="e">
        <f>IF(AND(B65&lt;&gt;"",#REF!&lt;&gt;""),#REF!,"")</f>
        <v>#REF!</v>
      </c>
      <c r="M65" s="254" t="e">
        <f>IF(AND(B65&lt;&gt;"",#REF!&lt;&gt;""),#REF!,"")</f>
        <v>#REF!</v>
      </c>
      <c r="N65" s="254" t="e">
        <f>IF(AND(B65&lt;&gt;"",#REF!&lt;&gt;""),#REF!,"")</f>
        <v>#REF!</v>
      </c>
      <c r="O65" s="254" t="e">
        <f>IF(AND(B65&lt;&gt;"",#REF!&lt;&gt;""),#REF!,"")</f>
        <v>#REF!</v>
      </c>
      <c r="P65" s="254" t="e">
        <f>IF(AND(B65&lt;&gt;"",#REF!&lt;&gt;""),#REF!,"")</f>
        <v>#REF!</v>
      </c>
      <c r="Q65" s="255" t="e">
        <f>IF(AND(B65&lt;&gt;"",#REF!&lt;&gt;""),#REF!,"")</f>
        <v>#REF!</v>
      </c>
      <c r="R65" s="255" t="e">
        <f>IF(AND(C65&lt;&gt;"",#REF!&lt;&gt;""),#REF!,"")</f>
        <v>#REF!</v>
      </c>
      <c r="S65" s="255" t="e">
        <f>IF(AND(D65&lt;&gt;"",#REF!&lt;&gt;""),#REF!,"")</f>
        <v>#REF!</v>
      </c>
      <c r="T65" s="255" t="e">
        <f>IF(AND(C65&lt;&gt;"",#REF!&lt;&gt;""),#REF!,"")</f>
        <v>#REF!</v>
      </c>
      <c r="U65" s="255" t="e">
        <f>IF(AND(D65&lt;&gt;"",#REF!&lt;&gt;""),#REF!,"")</f>
        <v>#REF!</v>
      </c>
      <c r="V65" s="255" t="e">
        <f>IF(AND(C65&lt;&gt;"",#REF!&lt;&gt;""),#REF!,"")</f>
        <v>#REF!</v>
      </c>
      <c r="W65" s="255" t="e">
        <f>IF(AND(C65&lt;&gt;"",#REF!&lt;&gt;""),#REF!,"")</f>
        <v>#REF!</v>
      </c>
      <c r="X65" s="255" t="e">
        <f>IF(AND(C65&lt;&gt;"",#REF!&lt;&gt;""),#REF!,"")</f>
        <v>#REF!</v>
      </c>
      <c r="Y65" s="255" t="e">
        <f>IF(AND(D65&lt;&gt;"",#REF!&lt;&gt;""),#REF!,"")</f>
        <v>#REF!</v>
      </c>
      <c r="Z65" s="255" t="e">
        <f>IF(AND(E65&lt;&gt;"",#REF!&lt;&gt;""),#REF!,"")</f>
        <v>#REF!</v>
      </c>
      <c r="AA65" s="255" t="e">
        <f>IF(AND(E65&lt;&gt;"",#REF!&lt;&gt;""),#REF!,"")</f>
        <v>#REF!</v>
      </c>
    </row>
    <row r="66" spans="1:27" ht="24.75" customHeight="1" thickBot="1" x14ac:dyDescent="0.35">
      <c r="A66" s="503"/>
      <c r="B66" s="501"/>
      <c r="C66" s="256" t="s">
        <v>302</v>
      </c>
      <c r="D66" s="257" t="e">
        <f>IF(AND(B65&lt;&gt;"",#REF!&lt;&gt;""),#REF!/#REF!,"")</f>
        <v>#REF!</v>
      </c>
      <c r="E66" s="257" t="e">
        <f>IF(AND(B65&lt;&gt;"",#REF!&lt;&gt;""),#REF!/#REF!,"")</f>
        <v>#REF!</v>
      </c>
      <c r="F66" s="257" t="e">
        <f>IF(AND(B65&lt;&gt;"",#REF!&lt;&gt;""),#REF!/#REF!,"")</f>
        <v>#REF!</v>
      </c>
      <c r="G66" s="257" t="e">
        <f>IF(AND(B65&lt;&gt;"",#REF!&lt;&gt;""),#REF!/#REF!,"")</f>
        <v>#REF!</v>
      </c>
      <c r="H66" s="257" t="e">
        <f>IF(AND(B65&lt;&gt;"",#REF!&lt;&gt;""),#REF!/#REF!,"")</f>
        <v>#REF!</v>
      </c>
      <c r="I66" s="257" t="e">
        <f>IF(AND(B65&lt;&gt;"",#REF!&lt;&gt;""),#REF!/#REF!,"")</f>
        <v>#REF!</v>
      </c>
      <c r="J66" s="257" t="e">
        <f>IF(AND(B65&lt;&gt;"",#REF!&lt;&gt;""),#REF!/#REF!,"")</f>
        <v>#REF!</v>
      </c>
      <c r="K66" s="257" t="e">
        <f>IF(AND(B65&lt;&gt;"",#REF!&lt;&gt;""),#REF!/#REF!,"")</f>
        <v>#REF!</v>
      </c>
      <c r="L66" s="257" t="e">
        <f>IF(AND(B65&lt;&gt;"",#REF!&lt;&gt;""),#REF!/#REF!,"")</f>
        <v>#REF!</v>
      </c>
      <c r="M66" s="257" t="e">
        <f>IF(AND(B65&lt;&gt;"",#REF!&lt;&gt;""),#REF!/#REF!,"")</f>
        <v>#REF!</v>
      </c>
      <c r="N66" s="257" t="e">
        <f>IF(AND(B65&lt;&gt;"",#REF!&lt;&gt;""),#REF!/#REF!,"")</f>
        <v>#REF!</v>
      </c>
      <c r="O66" s="257" t="e">
        <f>IF(AND(B65&lt;&gt;"",#REF!&lt;&gt;""),#REF!/#REF!,"")</f>
        <v>#REF!</v>
      </c>
      <c r="P66" s="257" t="e">
        <f>IF(AND(B65&lt;&gt;"",#REF!&lt;&gt;""),#REF!/#REF!,"")</f>
        <v>#REF!</v>
      </c>
      <c r="Q66" s="258" t="e">
        <f>IF(AND(B65&lt;&gt;"",#REF!&lt;&gt;""),#REF!/#REF!,"")</f>
        <v>#REF!</v>
      </c>
      <c r="R66" s="276" t="e">
        <f>IF(AND(C65&lt;&gt;"",#REF!&lt;&gt;""),#REF!/#REF!,"")</f>
        <v>#REF!</v>
      </c>
      <c r="S66" s="258" t="e">
        <f>IF(AND(D65&lt;&gt;"",#REF!&lt;&gt;""),#REF!/#REF!,"")</f>
        <v>#REF!</v>
      </c>
      <c r="T66" s="276" t="e">
        <f>IF(AND(C65&lt;&gt;"",#REF!&lt;&gt;""),#REF!/#REF!,"")</f>
        <v>#REF!</v>
      </c>
      <c r="U66" s="258" t="e">
        <f>IF(AND(D65&lt;&gt;"",#REF!&lt;&gt;""),#REF!/#REF!,"")</f>
        <v>#REF!</v>
      </c>
      <c r="V66" s="276" t="e">
        <f>IF(AND(C65&lt;&gt;"",#REF!&lt;&gt;""),#REF!/#REF!,"")</f>
        <v>#REF!</v>
      </c>
      <c r="W66" s="276" t="e">
        <f>IF(AND(C65&lt;&gt;"",#REF!&lt;&gt;""),#REF!/#REF!,"")</f>
        <v>#REF!</v>
      </c>
      <c r="X66" s="276" t="e">
        <f>IF(AND(C65&lt;&gt;"",#REF!&lt;&gt;""),#REF!/#REF!,"")</f>
        <v>#REF!</v>
      </c>
      <c r="Y66" s="258" t="e">
        <f>IF(AND(D65&lt;&gt;"",#REF!&lt;&gt;""),#REF!/#REF!,"")</f>
        <v>#REF!</v>
      </c>
      <c r="Z66" s="258" t="e">
        <f>IF(AND(E65&lt;&gt;"",#REF!&lt;&gt;""),#REF!/#REF!,"")</f>
        <v>#REF!</v>
      </c>
      <c r="AA66" s="258" t="e">
        <f>IF(AND(E65&lt;&gt;"",#REF!&lt;&gt;""),#REF!/#REF!,"")</f>
        <v>#REF!</v>
      </c>
    </row>
    <row r="67" spans="1:27" ht="21.75" customHeight="1" x14ac:dyDescent="0.3">
      <c r="A67" s="502" t="s">
        <v>119</v>
      </c>
      <c r="B67" s="500" t="e">
        <f>IF(#REF!="","",IF(SUM(#REF!)&gt;0,#REF!,""))</f>
        <v>#REF!</v>
      </c>
      <c r="C67" s="252" t="s">
        <v>20</v>
      </c>
      <c r="D67" s="253" t="e">
        <f>IF(AND(B67&lt;&gt;"",#REF!&lt;&gt;""),#REF!,"")</f>
        <v>#REF!</v>
      </c>
      <c r="E67" s="253" t="e">
        <f>IF(AND(B67&lt;&gt;"",#REF!&lt;&gt;""),#REF!,"")</f>
        <v>#REF!</v>
      </c>
      <c r="F67" s="254" t="e">
        <f>IF(AND(B67&lt;&gt;"",#REF!&lt;&gt;""),#REF!,"")</f>
        <v>#REF!</v>
      </c>
      <c r="G67" s="254" t="e">
        <f>IF(AND(B67&lt;&gt;"",#REF!&lt;&gt;""),#REF!,"")</f>
        <v>#REF!</v>
      </c>
      <c r="H67" s="254" t="e">
        <f>IF(AND(B67&lt;&gt;"",#REF!&lt;&gt;""),#REF!,"")</f>
        <v>#REF!</v>
      </c>
      <c r="I67" s="254" t="e">
        <f>IF(AND(B67&lt;&gt;"",#REF!&lt;&gt;""),#REF!,"")</f>
        <v>#REF!</v>
      </c>
      <c r="J67" s="254" t="e">
        <f>IF(AND(B67&lt;&gt;"",#REF!&lt;&gt;""),#REF!,"")</f>
        <v>#REF!</v>
      </c>
      <c r="K67" s="254" t="e">
        <f>IF(AND(B67&lt;&gt;"",#REF!&lt;&gt;""),#REF!,"")</f>
        <v>#REF!</v>
      </c>
      <c r="L67" s="254" t="e">
        <f>IF(AND(B67&lt;&gt;"",#REF!&lt;&gt;""),#REF!,"")</f>
        <v>#REF!</v>
      </c>
      <c r="M67" s="254" t="e">
        <f>IF(AND(B67&lt;&gt;"",#REF!&lt;&gt;""),#REF!,"")</f>
        <v>#REF!</v>
      </c>
      <c r="N67" s="254" t="e">
        <f>IF(AND(B67&lt;&gt;"",#REF!&lt;&gt;""),#REF!,"")</f>
        <v>#REF!</v>
      </c>
      <c r="O67" s="254" t="e">
        <f>IF(AND(B67&lt;&gt;"",#REF!&lt;&gt;""),#REF!,"")</f>
        <v>#REF!</v>
      </c>
      <c r="P67" s="254" t="e">
        <f>IF(AND(B67&lt;&gt;"",#REF!&lt;&gt;""),#REF!,"")</f>
        <v>#REF!</v>
      </c>
      <c r="Q67" s="255" t="e">
        <f>IF(AND(B67&lt;&gt;"",#REF!&lt;&gt;""),#REF!,"")</f>
        <v>#REF!</v>
      </c>
      <c r="R67" s="255" t="e">
        <f>IF(AND(C67&lt;&gt;"",#REF!&lt;&gt;""),#REF!,"")</f>
        <v>#REF!</v>
      </c>
      <c r="S67" s="255" t="e">
        <f>IF(AND(D67&lt;&gt;"",#REF!&lt;&gt;""),#REF!,"")</f>
        <v>#REF!</v>
      </c>
      <c r="T67" s="255" t="e">
        <f>IF(AND(C67&lt;&gt;"",#REF!&lt;&gt;""),#REF!,"")</f>
        <v>#REF!</v>
      </c>
      <c r="U67" s="255" t="e">
        <f>IF(AND(D67&lt;&gt;"",#REF!&lt;&gt;""),#REF!,"")</f>
        <v>#REF!</v>
      </c>
      <c r="V67" s="255" t="e">
        <f>IF(AND(C67&lt;&gt;"",#REF!&lt;&gt;""),#REF!,"")</f>
        <v>#REF!</v>
      </c>
      <c r="W67" s="255" t="e">
        <f>IF(AND(C67&lt;&gt;"",#REF!&lt;&gt;""),#REF!,"")</f>
        <v>#REF!</v>
      </c>
      <c r="X67" s="255" t="e">
        <f>IF(AND(C67&lt;&gt;"",#REF!&lt;&gt;""),#REF!,"")</f>
        <v>#REF!</v>
      </c>
      <c r="Y67" s="255" t="e">
        <f>IF(AND(D67&lt;&gt;"",#REF!&lt;&gt;""),#REF!,"")</f>
        <v>#REF!</v>
      </c>
      <c r="Z67" s="255" t="e">
        <f>IF(AND(E67&lt;&gt;"",#REF!&lt;&gt;""),#REF!,"")</f>
        <v>#REF!</v>
      </c>
      <c r="AA67" s="255" t="e">
        <f>IF(AND(E67&lt;&gt;"",#REF!&lt;&gt;""),#REF!,"")</f>
        <v>#REF!</v>
      </c>
    </row>
    <row r="68" spans="1:27" ht="24.75" customHeight="1" thickBot="1" x14ac:dyDescent="0.35">
      <c r="A68" s="503"/>
      <c r="B68" s="501"/>
      <c r="C68" s="256" t="s">
        <v>302</v>
      </c>
      <c r="D68" s="257" t="e">
        <f>IF(AND(B67&lt;&gt;"",#REF!&lt;&gt;""),#REF!/#REF!,"")</f>
        <v>#REF!</v>
      </c>
      <c r="E68" s="257" t="e">
        <f>IF(AND(B67&lt;&gt;"",#REF!&lt;&gt;""),#REF!/#REF!,"")</f>
        <v>#REF!</v>
      </c>
      <c r="F68" s="257" t="e">
        <f>IF(AND(B67&lt;&gt;"",#REF!&lt;&gt;""),#REF!/#REF!,"")</f>
        <v>#REF!</v>
      </c>
      <c r="G68" s="257" t="e">
        <f>IF(AND(B67&lt;&gt;"",#REF!&lt;&gt;""),#REF!/#REF!,"")</f>
        <v>#REF!</v>
      </c>
      <c r="H68" s="257" t="e">
        <f>IF(AND(B67&lt;&gt;"",#REF!&lt;&gt;""),#REF!/#REF!,"")</f>
        <v>#REF!</v>
      </c>
      <c r="I68" s="257" t="e">
        <f>IF(AND(B67&lt;&gt;"",#REF!&lt;&gt;""),#REF!/#REF!,"")</f>
        <v>#REF!</v>
      </c>
      <c r="J68" s="257" t="e">
        <f>IF(AND(B67&lt;&gt;"",#REF!&lt;&gt;""),#REF!/#REF!,"")</f>
        <v>#REF!</v>
      </c>
      <c r="K68" s="257" t="e">
        <f>IF(AND(B67&lt;&gt;"",#REF!&lt;&gt;""),#REF!/#REF!,"")</f>
        <v>#REF!</v>
      </c>
      <c r="L68" s="257" t="e">
        <f>IF(AND(B67&lt;&gt;"",#REF!&lt;&gt;""),#REF!/#REF!,"")</f>
        <v>#REF!</v>
      </c>
      <c r="M68" s="257" t="e">
        <f>IF(AND(B67&lt;&gt;"",#REF!&lt;&gt;""),#REF!/#REF!,"")</f>
        <v>#REF!</v>
      </c>
      <c r="N68" s="257" t="e">
        <f>IF(AND(B67&lt;&gt;"",#REF!&lt;&gt;""),#REF!/#REF!,"")</f>
        <v>#REF!</v>
      </c>
      <c r="O68" s="257" t="e">
        <f>IF(AND(B67&lt;&gt;"",#REF!&lt;&gt;""),#REF!/#REF!,"")</f>
        <v>#REF!</v>
      </c>
      <c r="P68" s="257" t="e">
        <f>IF(AND(B67&lt;&gt;"",#REF!&lt;&gt;""),#REF!/#REF!,"")</f>
        <v>#REF!</v>
      </c>
      <c r="Q68" s="258" t="e">
        <f>IF(AND(B67&lt;&gt;"",#REF!&lt;&gt;""),#REF!/#REF!,"")</f>
        <v>#REF!</v>
      </c>
      <c r="R68" s="276" t="e">
        <f>IF(AND(C67&lt;&gt;"",#REF!&lt;&gt;""),#REF!/#REF!,"")</f>
        <v>#REF!</v>
      </c>
      <c r="S68" s="258" t="e">
        <f>IF(AND(D67&lt;&gt;"",#REF!&lt;&gt;""),#REF!/#REF!,"")</f>
        <v>#REF!</v>
      </c>
      <c r="T68" s="276" t="e">
        <f>IF(AND(C67&lt;&gt;"",#REF!&lt;&gt;""),#REF!/#REF!,"")</f>
        <v>#REF!</v>
      </c>
      <c r="U68" s="258" t="e">
        <f>IF(AND(D67&lt;&gt;"",#REF!&lt;&gt;""),#REF!/#REF!,"")</f>
        <v>#REF!</v>
      </c>
      <c r="V68" s="276" t="e">
        <f>IF(AND(C67&lt;&gt;"",#REF!&lt;&gt;""),#REF!/#REF!,"")</f>
        <v>#REF!</v>
      </c>
      <c r="W68" s="276" t="e">
        <f>IF(AND(C67&lt;&gt;"",#REF!&lt;&gt;""),#REF!/#REF!,"")</f>
        <v>#REF!</v>
      </c>
      <c r="X68" s="276" t="e">
        <f>IF(AND(C67&lt;&gt;"",#REF!&lt;&gt;""),#REF!/#REF!,"")</f>
        <v>#REF!</v>
      </c>
      <c r="Y68" s="258" t="e">
        <f>IF(AND(D67&lt;&gt;"",#REF!&lt;&gt;""),#REF!/#REF!,"")</f>
        <v>#REF!</v>
      </c>
      <c r="Z68" s="258" t="e">
        <f>IF(AND(E67&lt;&gt;"",#REF!&lt;&gt;""),#REF!/#REF!,"")</f>
        <v>#REF!</v>
      </c>
      <c r="AA68" s="258" t="e">
        <f>IF(AND(E67&lt;&gt;"",#REF!&lt;&gt;""),#REF!/#REF!,"")</f>
        <v>#REF!</v>
      </c>
    </row>
    <row r="69" spans="1:27" ht="21.75" customHeight="1" x14ac:dyDescent="0.3">
      <c r="A69" s="502" t="s">
        <v>120</v>
      </c>
      <c r="B69" s="500" t="e">
        <f>IF(#REF!="","",IF(SUM(#REF!)&gt;0,#REF!,""))</f>
        <v>#REF!</v>
      </c>
      <c r="C69" s="252" t="s">
        <v>20</v>
      </c>
      <c r="D69" s="253" t="e">
        <f>IF(AND(B69&lt;&gt;"",#REF!&lt;&gt;""),#REF!,"")</f>
        <v>#REF!</v>
      </c>
      <c r="E69" s="253" t="e">
        <f>IF(AND(B69&lt;&gt;"",#REF!&lt;&gt;""),#REF!,"")</f>
        <v>#REF!</v>
      </c>
      <c r="F69" s="254" t="e">
        <f>IF(AND(B69&lt;&gt;"",#REF!&lt;&gt;""),#REF!,"")</f>
        <v>#REF!</v>
      </c>
      <c r="G69" s="254" t="e">
        <f>IF(AND(B69&lt;&gt;"",#REF!&lt;&gt;""),#REF!,"")</f>
        <v>#REF!</v>
      </c>
      <c r="H69" s="254" t="e">
        <f>IF(AND(B69&lt;&gt;"",#REF!&lt;&gt;""),#REF!,"")</f>
        <v>#REF!</v>
      </c>
      <c r="I69" s="254" t="e">
        <f>IF(AND(B69&lt;&gt;"",#REF!&lt;&gt;""),#REF!,"")</f>
        <v>#REF!</v>
      </c>
      <c r="J69" s="254" t="e">
        <f>IF(AND(B69&lt;&gt;"",#REF!&lt;&gt;""),#REF!,"")</f>
        <v>#REF!</v>
      </c>
      <c r="K69" s="254" t="e">
        <f>IF(AND(B69&lt;&gt;"",#REF!&lt;&gt;""),#REF!,"")</f>
        <v>#REF!</v>
      </c>
      <c r="L69" s="254" t="e">
        <f>IF(AND(B69&lt;&gt;"",#REF!&lt;&gt;""),#REF!,"")</f>
        <v>#REF!</v>
      </c>
      <c r="M69" s="254" t="e">
        <f>IF(AND(B69&lt;&gt;"",#REF!&lt;&gt;""),#REF!,"")</f>
        <v>#REF!</v>
      </c>
      <c r="N69" s="254" t="e">
        <f>IF(AND(B69&lt;&gt;"",#REF!&lt;&gt;""),#REF!,"")</f>
        <v>#REF!</v>
      </c>
      <c r="O69" s="254" t="e">
        <f>IF(AND(B69&lt;&gt;"",#REF!&lt;&gt;""),#REF!,"")</f>
        <v>#REF!</v>
      </c>
      <c r="P69" s="254" t="e">
        <f>IF(AND(B69&lt;&gt;"",#REF!&lt;&gt;""),#REF!,"")</f>
        <v>#REF!</v>
      </c>
      <c r="Q69" s="255" t="e">
        <f>IF(AND(B69&lt;&gt;"",#REF!&lt;&gt;""),#REF!,"")</f>
        <v>#REF!</v>
      </c>
      <c r="R69" s="255" t="e">
        <f>IF(AND(C69&lt;&gt;"",#REF!&lt;&gt;""),#REF!,"")</f>
        <v>#REF!</v>
      </c>
      <c r="S69" s="255" t="e">
        <f>IF(AND(D69&lt;&gt;"",#REF!&lt;&gt;""),#REF!,"")</f>
        <v>#REF!</v>
      </c>
      <c r="T69" s="255" t="e">
        <f>IF(AND(C69&lt;&gt;"",#REF!&lt;&gt;""),#REF!,"")</f>
        <v>#REF!</v>
      </c>
      <c r="U69" s="255" t="e">
        <f>IF(AND(D69&lt;&gt;"",#REF!&lt;&gt;""),#REF!,"")</f>
        <v>#REF!</v>
      </c>
      <c r="V69" s="255" t="e">
        <f>IF(AND(C69&lt;&gt;"",#REF!&lt;&gt;""),#REF!,"")</f>
        <v>#REF!</v>
      </c>
      <c r="W69" s="255" t="e">
        <f>IF(AND(C69&lt;&gt;"",#REF!&lt;&gt;""),#REF!,"")</f>
        <v>#REF!</v>
      </c>
      <c r="X69" s="255" t="e">
        <f>IF(AND(C69&lt;&gt;"",#REF!&lt;&gt;""),#REF!,"")</f>
        <v>#REF!</v>
      </c>
      <c r="Y69" s="255" t="e">
        <f>IF(AND(D69&lt;&gt;"",#REF!&lt;&gt;""),#REF!,"")</f>
        <v>#REF!</v>
      </c>
      <c r="Z69" s="255" t="e">
        <f>IF(AND(E69&lt;&gt;"",#REF!&lt;&gt;""),#REF!,"")</f>
        <v>#REF!</v>
      </c>
      <c r="AA69" s="255" t="e">
        <f>IF(AND(E69&lt;&gt;"",#REF!&lt;&gt;""),#REF!,"")</f>
        <v>#REF!</v>
      </c>
    </row>
    <row r="70" spans="1:27" ht="24.75" customHeight="1" thickBot="1" x14ac:dyDescent="0.35">
      <c r="A70" s="503"/>
      <c r="B70" s="501"/>
      <c r="C70" s="256" t="s">
        <v>302</v>
      </c>
      <c r="D70" s="257" t="e">
        <f>IF(AND(B69&lt;&gt;"",#REF!&lt;&gt;""),#REF!/#REF!,"")</f>
        <v>#REF!</v>
      </c>
      <c r="E70" s="257" t="e">
        <f>IF(AND(B69&lt;&gt;"",#REF!&lt;&gt;""),#REF!/#REF!,"")</f>
        <v>#REF!</v>
      </c>
      <c r="F70" s="257" t="e">
        <f>IF(AND(B69&lt;&gt;"",#REF!&lt;&gt;""),#REF!/#REF!,"")</f>
        <v>#REF!</v>
      </c>
      <c r="G70" s="257" t="e">
        <f>IF(AND(B69&lt;&gt;"",#REF!&lt;&gt;""),#REF!/#REF!,"")</f>
        <v>#REF!</v>
      </c>
      <c r="H70" s="257" t="e">
        <f>IF(AND(B69&lt;&gt;"",#REF!&lt;&gt;""),#REF!/#REF!,"")</f>
        <v>#REF!</v>
      </c>
      <c r="I70" s="257" t="e">
        <f>IF(AND(B69&lt;&gt;"",#REF!&lt;&gt;""),#REF!/#REF!,"")</f>
        <v>#REF!</v>
      </c>
      <c r="J70" s="257" t="e">
        <f>IF(AND(B69&lt;&gt;"",#REF!&lt;&gt;""),#REF!/#REF!,"")</f>
        <v>#REF!</v>
      </c>
      <c r="K70" s="257" t="e">
        <f>IF(AND(B69&lt;&gt;"",#REF!&lt;&gt;""),#REF!/#REF!,"")</f>
        <v>#REF!</v>
      </c>
      <c r="L70" s="257" t="e">
        <f>IF(AND(B69&lt;&gt;"",#REF!&lt;&gt;""),#REF!/#REF!,"")</f>
        <v>#REF!</v>
      </c>
      <c r="M70" s="257" t="e">
        <f>IF(AND(B69&lt;&gt;"",#REF!&lt;&gt;""),#REF!/#REF!,"")</f>
        <v>#REF!</v>
      </c>
      <c r="N70" s="257" t="e">
        <f>IF(AND(B69&lt;&gt;"",#REF!&lt;&gt;""),#REF!/#REF!,"")</f>
        <v>#REF!</v>
      </c>
      <c r="O70" s="257" t="e">
        <f>IF(AND(B69&lt;&gt;"",#REF!&lt;&gt;""),#REF!/#REF!,"")</f>
        <v>#REF!</v>
      </c>
      <c r="P70" s="257" t="e">
        <f>IF(AND(B69&lt;&gt;"",#REF!&lt;&gt;""),#REF!/#REF!,"")</f>
        <v>#REF!</v>
      </c>
      <c r="Q70" s="258" t="e">
        <f>IF(AND(B69&lt;&gt;"",#REF!&lt;&gt;""),#REF!/#REF!,"")</f>
        <v>#REF!</v>
      </c>
      <c r="R70" s="276" t="e">
        <f>IF(AND(C69&lt;&gt;"",#REF!&lt;&gt;""),#REF!/#REF!,"")</f>
        <v>#REF!</v>
      </c>
      <c r="S70" s="258" t="e">
        <f>IF(AND(D69&lt;&gt;"",#REF!&lt;&gt;""),#REF!/#REF!,"")</f>
        <v>#REF!</v>
      </c>
      <c r="T70" s="276" t="e">
        <f>IF(AND(C69&lt;&gt;"",#REF!&lt;&gt;""),#REF!/#REF!,"")</f>
        <v>#REF!</v>
      </c>
      <c r="U70" s="258" t="e">
        <f>IF(AND(D69&lt;&gt;"",#REF!&lt;&gt;""),#REF!/#REF!,"")</f>
        <v>#REF!</v>
      </c>
      <c r="V70" s="276" t="e">
        <f>IF(AND(C69&lt;&gt;"",#REF!&lt;&gt;""),#REF!/#REF!,"")</f>
        <v>#REF!</v>
      </c>
      <c r="W70" s="276" t="e">
        <f>IF(AND(C69&lt;&gt;"",#REF!&lt;&gt;""),#REF!/#REF!,"")</f>
        <v>#REF!</v>
      </c>
      <c r="X70" s="276" t="e">
        <f>IF(AND(C69&lt;&gt;"",#REF!&lt;&gt;""),#REF!/#REF!,"")</f>
        <v>#REF!</v>
      </c>
      <c r="Y70" s="258" t="e">
        <f>IF(AND(D69&lt;&gt;"",#REF!&lt;&gt;""),#REF!/#REF!,"")</f>
        <v>#REF!</v>
      </c>
      <c r="Z70" s="258" t="e">
        <f>IF(AND(E69&lt;&gt;"",#REF!&lt;&gt;""),#REF!/#REF!,"")</f>
        <v>#REF!</v>
      </c>
      <c r="AA70" s="258" t="e">
        <f>IF(AND(E69&lt;&gt;"",#REF!&lt;&gt;""),#REF!/#REF!,"")</f>
        <v>#REF!</v>
      </c>
    </row>
    <row r="71" spans="1:27" ht="21.75" customHeight="1" x14ac:dyDescent="0.3">
      <c r="A71" s="502" t="s">
        <v>121</v>
      </c>
      <c r="B71" s="500" t="e">
        <f>IF(#REF!="","",IF(SUM(#REF!)&gt;0,#REF!,""))</f>
        <v>#REF!</v>
      </c>
      <c r="C71" s="252" t="s">
        <v>20</v>
      </c>
      <c r="D71" s="253" t="e">
        <f>IF(AND(B71&lt;&gt;"",#REF!&lt;&gt;""),#REF!,"")</f>
        <v>#REF!</v>
      </c>
      <c r="E71" s="253" t="e">
        <f>IF(AND(B71&lt;&gt;"",#REF!&lt;&gt;""),#REF!,"")</f>
        <v>#REF!</v>
      </c>
      <c r="F71" s="254" t="e">
        <f>IF(AND(B71&lt;&gt;"",#REF!&lt;&gt;""),#REF!,"")</f>
        <v>#REF!</v>
      </c>
      <c r="G71" s="254" t="e">
        <f>IF(AND(B71&lt;&gt;"",#REF!&lt;&gt;""),#REF!,"")</f>
        <v>#REF!</v>
      </c>
      <c r="H71" s="254" t="e">
        <f>IF(AND(B71&lt;&gt;"",#REF!&lt;&gt;""),#REF!,"")</f>
        <v>#REF!</v>
      </c>
      <c r="I71" s="254" t="e">
        <f>IF(AND(B71&lt;&gt;"",#REF!&lt;&gt;""),#REF!,"")</f>
        <v>#REF!</v>
      </c>
      <c r="J71" s="254" t="e">
        <f>IF(AND(B71&lt;&gt;"",#REF!&lt;&gt;""),#REF!,"")</f>
        <v>#REF!</v>
      </c>
      <c r="K71" s="254" t="e">
        <f>IF(AND(B71&lt;&gt;"",#REF!&lt;&gt;""),#REF!,"")</f>
        <v>#REF!</v>
      </c>
      <c r="L71" s="254" t="e">
        <f>IF(AND(B71&lt;&gt;"",#REF!&lt;&gt;""),#REF!,"")</f>
        <v>#REF!</v>
      </c>
      <c r="M71" s="254" t="e">
        <f>IF(AND(B71&lt;&gt;"",#REF!&lt;&gt;""),#REF!,"")</f>
        <v>#REF!</v>
      </c>
      <c r="N71" s="254" t="e">
        <f>IF(AND(B71&lt;&gt;"",#REF!&lt;&gt;""),#REF!,"")</f>
        <v>#REF!</v>
      </c>
      <c r="O71" s="254" t="e">
        <f>IF(AND(B71&lt;&gt;"",#REF!&lt;&gt;""),#REF!,"")</f>
        <v>#REF!</v>
      </c>
      <c r="P71" s="254" t="e">
        <f>IF(AND(B71&lt;&gt;"",#REF!&lt;&gt;""),#REF!,"")</f>
        <v>#REF!</v>
      </c>
      <c r="Q71" s="255" t="e">
        <f>IF(AND(B71&lt;&gt;"",#REF!&lt;&gt;""),#REF!,"")</f>
        <v>#REF!</v>
      </c>
      <c r="R71" s="255" t="e">
        <f>IF(AND(C71&lt;&gt;"",#REF!&lt;&gt;""),#REF!,"")</f>
        <v>#REF!</v>
      </c>
      <c r="S71" s="255" t="e">
        <f>IF(AND(D71&lt;&gt;"",#REF!&lt;&gt;""),#REF!,"")</f>
        <v>#REF!</v>
      </c>
      <c r="T71" s="255" t="e">
        <f>IF(AND(C71&lt;&gt;"",#REF!&lt;&gt;""),#REF!,"")</f>
        <v>#REF!</v>
      </c>
      <c r="U71" s="255" t="e">
        <f>IF(AND(D71&lt;&gt;"",#REF!&lt;&gt;""),#REF!,"")</f>
        <v>#REF!</v>
      </c>
      <c r="V71" s="255" t="e">
        <f>IF(AND(C71&lt;&gt;"",#REF!&lt;&gt;""),#REF!,"")</f>
        <v>#REF!</v>
      </c>
      <c r="W71" s="255" t="e">
        <f>IF(AND(C71&lt;&gt;"",#REF!&lt;&gt;""),#REF!,"")</f>
        <v>#REF!</v>
      </c>
      <c r="X71" s="255" t="e">
        <f>IF(AND(C71&lt;&gt;"",#REF!&lt;&gt;""),#REF!,"")</f>
        <v>#REF!</v>
      </c>
      <c r="Y71" s="255" t="e">
        <f>IF(AND(D71&lt;&gt;"",#REF!&lt;&gt;""),#REF!,"")</f>
        <v>#REF!</v>
      </c>
      <c r="Z71" s="255" t="e">
        <f>IF(AND(E71&lt;&gt;"",#REF!&lt;&gt;""),#REF!,"")</f>
        <v>#REF!</v>
      </c>
      <c r="AA71" s="255" t="e">
        <f>IF(AND(E71&lt;&gt;"",#REF!&lt;&gt;""),#REF!,"")</f>
        <v>#REF!</v>
      </c>
    </row>
    <row r="72" spans="1:27" ht="24.75" customHeight="1" thickBot="1" x14ac:dyDescent="0.35">
      <c r="A72" s="503"/>
      <c r="B72" s="501"/>
      <c r="C72" s="256" t="s">
        <v>302</v>
      </c>
      <c r="D72" s="257" t="e">
        <f>IF(AND(B71&lt;&gt;"",#REF!&lt;&gt;""),#REF!/#REF!,"")</f>
        <v>#REF!</v>
      </c>
      <c r="E72" s="257" t="e">
        <f>IF(AND(B71&lt;&gt;"",#REF!&lt;&gt;""),#REF!/#REF!,"")</f>
        <v>#REF!</v>
      </c>
      <c r="F72" s="257" t="e">
        <f>IF(AND(B71&lt;&gt;"",#REF!&lt;&gt;""),#REF!/#REF!,"")</f>
        <v>#REF!</v>
      </c>
      <c r="G72" s="257" t="e">
        <f>IF(AND(B71&lt;&gt;"",#REF!&lt;&gt;""),#REF!/#REF!,"")</f>
        <v>#REF!</v>
      </c>
      <c r="H72" s="257" t="e">
        <f>IF(AND(B71&lt;&gt;"",#REF!&lt;&gt;""),#REF!/#REF!,"")</f>
        <v>#REF!</v>
      </c>
      <c r="I72" s="257" t="e">
        <f>IF(AND(B71&lt;&gt;"",#REF!&lt;&gt;""),#REF!/#REF!,"")</f>
        <v>#REF!</v>
      </c>
      <c r="J72" s="257" t="e">
        <f>IF(AND(B71&lt;&gt;"",#REF!&lt;&gt;""),#REF!/#REF!,"")</f>
        <v>#REF!</v>
      </c>
      <c r="K72" s="257" t="e">
        <f>IF(AND(B71&lt;&gt;"",#REF!&lt;&gt;""),#REF!/#REF!,"")</f>
        <v>#REF!</v>
      </c>
      <c r="L72" s="257" t="e">
        <f>IF(AND(B71&lt;&gt;"",#REF!&lt;&gt;""),#REF!/#REF!,"")</f>
        <v>#REF!</v>
      </c>
      <c r="M72" s="257" t="e">
        <f>IF(AND(B71&lt;&gt;"",#REF!&lt;&gt;""),#REF!/#REF!,"")</f>
        <v>#REF!</v>
      </c>
      <c r="N72" s="257" t="e">
        <f>IF(AND(B71&lt;&gt;"",#REF!&lt;&gt;""),#REF!/#REF!,"")</f>
        <v>#REF!</v>
      </c>
      <c r="O72" s="257" t="e">
        <f>IF(AND(B71&lt;&gt;"",#REF!&lt;&gt;""),#REF!/#REF!,"")</f>
        <v>#REF!</v>
      </c>
      <c r="P72" s="257" t="e">
        <f>IF(AND(B71&lt;&gt;"",#REF!&lt;&gt;""),#REF!/#REF!,"")</f>
        <v>#REF!</v>
      </c>
      <c r="Q72" s="258" t="e">
        <f>IF(AND(B71&lt;&gt;"",#REF!&lt;&gt;""),#REF!/#REF!,"")</f>
        <v>#REF!</v>
      </c>
      <c r="R72" s="276" t="e">
        <f>IF(AND(C71&lt;&gt;"",#REF!&lt;&gt;""),#REF!/#REF!,"")</f>
        <v>#REF!</v>
      </c>
      <c r="S72" s="258" t="e">
        <f>IF(AND(D71&lt;&gt;"",#REF!&lt;&gt;""),#REF!/#REF!,"")</f>
        <v>#REF!</v>
      </c>
      <c r="T72" s="276" t="e">
        <f>IF(AND(C71&lt;&gt;"",#REF!&lt;&gt;""),#REF!/#REF!,"")</f>
        <v>#REF!</v>
      </c>
      <c r="U72" s="258" t="e">
        <f>IF(AND(D71&lt;&gt;"",#REF!&lt;&gt;""),#REF!/#REF!,"")</f>
        <v>#REF!</v>
      </c>
      <c r="V72" s="276" t="e">
        <f>IF(AND(C71&lt;&gt;"",#REF!&lt;&gt;""),#REF!/#REF!,"")</f>
        <v>#REF!</v>
      </c>
      <c r="W72" s="276" t="e">
        <f>IF(AND(C71&lt;&gt;"",#REF!&lt;&gt;""),#REF!/#REF!,"")</f>
        <v>#REF!</v>
      </c>
      <c r="X72" s="276" t="e">
        <f>IF(AND(C71&lt;&gt;"",#REF!&lt;&gt;""),#REF!/#REF!,"")</f>
        <v>#REF!</v>
      </c>
      <c r="Y72" s="258" t="e">
        <f>IF(AND(D71&lt;&gt;"",#REF!&lt;&gt;""),#REF!/#REF!,"")</f>
        <v>#REF!</v>
      </c>
      <c r="Z72" s="258" t="e">
        <f>IF(AND(E71&lt;&gt;"",#REF!&lt;&gt;""),#REF!/#REF!,"")</f>
        <v>#REF!</v>
      </c>
      <c r="AA72" s="258" t="e">
        <f>IF(AND(E71&lt;&gt;"",#REF!&lt;&gt;""),#REF!/#REF!,"")</f>
        <v>#REF!</v>
      </c>
    </row>
    <row r="73" spans="1:27" ht="21.75" customHeight="1" x14ac:dyDescent="0.3">
      <c r="A73" s="502" t="s">
        <v>122</v>
      </c>
      <c r="B73" s="500" t="e">
        <f>IF(#REF!="","",IF(SUM(#REF!)&gt;0,#REF!,""))</f>
        <v>#REF!</v>
      </c>
      <c r="C73" s="252" t="s">
        <v>20</v>
      </c>
      <c r="D73" s="253" t="e">
        <f>IF(AND(B73&lt;&gt;"",#REF!&lt;&gt;""),#REF!,"")</f>
        <v>#REF!</v>
      </c>
      <c r="E73" s="253" t="e">
        <f>IF(AND(B73&lt;&gt;"",#REF!&lt;&gt;""),#REF!,"")</f>
        <v>#REF!</v>
      </c>
      <c r="F73" s="254" t="e">
        <f>IF(AND(B73&lt;&gt;"",#REF!&lt;&gt;""),#REF!,"")</f>
        <v>#REF!</v>
      </c>
      <c r="G73" s="254" t="e">
        <f>IF(AND(B73&lt;&gt;"",#REF!&lt;&gt;""),#REF!,"")</f>
        <v>#REF!</v>
      </c>
      <c r="H73" s="254" t="e">
        <f>IF(AND(B73&lt;&gt;"",#REF!&lt;&gt;""),#REF!,"")</f>
        <v>#REF!</v>
      </c>
      <c r="I73" s="254" t="e">
        <f>IF(AND(B73&lt;&gt;"",#REF!&lt;&gt;""),#REF!,"")</f>
        <v>#REF!</v>
      </c>
      <c r="J73" s="254" t="e">
        <f>IF(AND(B73&lt;&gt;"",#REF!&lt;&gt;""),#REF!,"")</f>
        <v>#REF!</v>
      </c>
      <c r="K73" s="254" t="e">
        <f>IF(AND(B73&lt;&gt;"",#REF!&lt;&gt;""),#REF!,"")</f>
        <v>#REF!</v>
      </c>
      <c r="L73" s="254" t="e">
        <f>IF(AND(B73&lt;&gt;"",#REF!&lt;&gt;""),#REF!,"")</f>
        <v>#REF!</v>
      </c>
      <c r="M73" s="254" t="e">
        <f>IF(AND(B73&lt;&gt;"",#REF!&lt;&gt;""),#REF!,"")</f>
        <v>#REF!</v>
      </c>
      <c r="N73" s="254" t="e">
        <f>IF(AND(B73&lt;&gt;"",#REF!&lt;&gt;""),#REF!,"")</f>
        <v>#REF!</v>
      </c>
      <c r="O73" s="254" t="e">
        <f>IF(AND(B73&lt;&gt;"",#REF!&lt;&gt;""),#REF!,"")</f>
        <v>#REF!</v>
      </c>
      <c r="P73" s="254" t="e">
        <f>IF(AND(B73&lt;&gt;"",#REF!&lt;&gt;""),#REF!,"")</f>
        <v>#REF!</v>
      </c>
      <c r="Q73" s="255" t="e">
        <f>IF(AND(B73&lt;&gt;"",#REF!&lt;&gt;""),#REF!,"")</f>
        <v>#REF!</v>
      </c>
      <c r="R73" s="255" t="e">
        <f>IF(AND(C73&lt;&gt;"",#REF!&lt;&gt;""),#REF!,"")</f>
        <v>#REF!</v>
      </c>
      <c r="S73" s="255" t="e">
        <f>IF(AND(D73&lt;&gt;"",#REF!&lt;&gt;""),#REF!,"")</f>
        <v>#REF!</v>
      </c>
      <c r="T73" s="255" t="e">
        <f>IF(AND(C73&lt;&gt;"",#REF!&lt;&gt;""),#REF!,"")</f>
        <v>#REF!</v>
      </c>
      <c r="U73" s="255" t="e">
        <f>IF(AND(D73&lt;&gt;"",#REF!&lt;&gt;""),#REF!,"")</f>
        <v>#REF!</v>
      </c>
      <c r="V73" s="255" t="e">
        <f>IF(AND(C73&lt;&gt;"",#REF!&lt;&gt;""),#REF!,"")</f>
        <v>#REF!</v>
      </c>
      <c r="W73" s="255" t="e">
        <f>IF(AND(C73&lt;&gt;"",#REF!&lt;&gt;""),#REF!,"")</f>
        <v>#REF!</v>
      </c>
      <c r="X73" s="255" t="e">
        <f>IF(AND(C73&lt;&gt;"",#REF!&lt;&gt;""),#REF!,"")</f>
        <v>#REF!</v>
      </c>
      <c r="Y73" s="255" t="e">
        <f>IF(AND(D73&lt;&gt;"",#REF!&lt;&gt;""),#REF!,"")</f>
        <v>#REF!</v>
      </c>
      <c r="Z73" s="255" t="e">
        <f>IF(AND(E73&lt;&gt;"",#REF!&lt;&gt;""),#REF!,"")</f>
        <v>#REF!</v>
      </c>
      <c r="AA73" s="255" t="e">
        <f>IF(AND(E73&lt;&gt;"",#REF!&lt;&gt;""),#REF!,"")</f>
        <v>#REF!</v>
      </c>
    </row>
    <row r="74" spans="1:27" ht="24.75" customHeight="1" thickBot="1" x14ac:dyDescent="0.35">
      <c r="A74" s="503"/>
      <c r="B74" s="501"/>
      <c r="C74" s="256" t="s">
        <v>302</v>
      </c>
      <c r="D74" s="257" t="e">
        <f>IF(AND(B73&lt;&gt;"",#REF!&lt;&gt;""),#REF!/#REF!,"")</f>
        <v>#REF!</v>
      </c>
      <c r="E74" s="257" t="e">
        <f>IF(AND(B73&lt;&gt;"",#REF!&lt;&gt;""),#REF!/#REF!,"")</f>
        <v>#REF!</v>
      </c>
      <c r="F74" s="257" t="e">
        <f>IF(AND(B73&lt;&gt;"",#REF!&lt;&gt;""),#REF!/#REF!,"")</f>
        <v>#REF!</v>
      </c>
      <c r="G74" s="257" t="e">
        <f>IF(AND(B73&lt;&gt;"",#REF!&lt;&gt;""),#REF!/#REF!,"")</f>
        <v>#REF!</v>
      </c>
      <c r="H74" s="257" t="e">
        <f>IF(AND(B73&lt;&gt;"",#REF!&lt;&gt;""),#REF!/#REF!,"")</f>
        <v>#REF!</v>
      </c>
      <c r="I74" s="257" t="e">
        <f>IF(AND(B73&lt;&gt;"",#REF!&lt;&gt;""),#REF!/#REF!,"")</f>
        <v>#REF!</v>
      </c>
      <c r="J74" s="257" t="e">
        <f>IF(AND(B73&lt;&gt;"",#REF!&lt;&gt;""),#REF!/#REF!,"")</f>
        <v>#REF!</v>
      </c>
      <c r="K74" s="257" t="e">
        <f>IF(AND(B73&lt;&gt;"",#REF!&lt;&gt;""),#REF!/#REF!,"")</f>
        <v>#REF!</v>
      </c>
      <c r="L74" s="257" t="e">
        <f>IF(AND(B73&lt;&gt;"",#REF!&lt;&gt;""),#REF!/#REF!,"")</f>
        <v>#REF!</v>
      </c>
      <c r="M74" s="257" t="e">
        <f>IF(AND(B73&lt;&gt;"",#REF!&lt;&gt;""),#REF!/#REF!,"")</f>
        <v>#REF!</v>
      </c>
      <c r="N74" s="257" t="e">
        <f>IF(AND(B73&lt;&gt;"",#REF!&lt;&gt;""),#REF!/#REF!,"")</f>
        <v>#REF!</v>
      </c>
      <c r="O74" s="257" t="e">
        <f>IF(AND(B73&lt;&gt;"",#REF!&lt;&gt;""),#REF!/#REF!,"")</f>
        <v>#REF!</v>
      </c>
      <c r="P74" s="257" t="e">
        <f>IF(AND(B73&lt;&gt;"",#REF!&lt;&gt;""),#REF!/#REF!,"")</f>
        <v>#REF!</v>
      </c>
      <c r="Q74" s="258" t="e">
        <f>IF(AND(B73&lt;&gt;"",#REF!&lt;&gt;""),#REF!/#REF!,"")</f>
        <v>#REF!</v>
      </c>
      <c r="R74" s="276" t="e">
        <f>IF(AND(C73&lt;&gt;"",#REF!&lt;&gt;""),#REF!/#REF!,"")</f>
        <v>#REF!</v>
      </c>
      <c r="S74" s="258" t="e">
        <f>IF(AND(D73&lt;&gt;"",#REF!&lt;&gt;""),#REF!/#REF!,"")</f>
        <v>#REF!</v>
      </c>
      <c r="T74" s="276" t="e">
        <f>IF(AND(C73&lt;&gt;"",#REF!&lt;&gt;""),#REF!/#REF!,"")</f>
        <v>#REF!</v>
      </c>
      <c r="U74" s="258" t="e">
        <f>IF(AND(D73&lt;&gt;"",#REF!&lt;&gt;""),#REF!/#REF!,"")</f>
        <v>#REF!</v>
      </c>
      <c r="V74" s="276" t="e">
        <f>IF(AND(C73&lt;&gt;"",#REF!&lt;&gt;""),#REF!/#REF!,"")</f>
        <v>#REF!</v>
      </c>
      <c r="W74" s="276" t="e">
        <f>IF(AND(C73&lt;&gt;"",#REF!&lt;&gt;""),#REF!/#REF!,"")</f>
        <v>#REF!</v>
      </c>
      <c r="X74" s="276" t="e">
        <f>IF(AND(C73&lt;&gt;"",#REF!&lt;&gt;""),#REF!/#REF!,"")</f>
        <v>#REF!</v>
      </c>
      <c r="Y74" s="258" t="e">
        <f>IF(AND(D73&lt;&gt;"",#REF!&lt;&gt;""),#REF!/#REF!,"")</f>
        <v>#REF!</v>
      </c>
      <c r="Z74" s="258" t="e">
        <f>IF(AND(E73&lt;&gt;"",#REF!&lt;&gt;""),#REF!/#REF!,"")</f>
        <v>#REF!</v>
      </c>
      <c r="AA74" s="258" t="e">
        <f>IF(AND(E73&lt;&gt;"",#REF!&lt;&gt;""),#REF!/#REF!,"")</f>
        <v>#REF!</v>
      </c>
    </row>
    <row r="75" spans="1:27" ht="21.75" customHeight="1" x14ac:dyDescent="0.3">
      <c r="A75" s="502" t="s">
        <v>123</v>
      </c>
      <c r="B75" s="500" t="e">
        <f>IF(#REF!="","",IF(SUM(#REF!)&gt;0,#REF!,""))</f>
        <v>#REF!</v>
      </c>
      <c r="C75" s="252" t="s">
        <v>20</v>
      </c>
      <c r="D75" s="253" t="e">
        <f>IF(AND(B75&lt;&gt;"",#REF!&lt;&gt;""),#REF!,"")</f>
        <v>#REF!</v>
      </c>
      <c r="E75" s="253" t="e">
        <f>IF(AND(B75&lt;&gt;"",#REF!&lt;&gt;""),#REF!,"")</f>
        <v>#REF!</v>
      </c>
      <c r="F75" s="254" t="e">
        <f>IF(AND(B75&lt;&gt;"",#REF!&lt;&gt;""),#REF!,"")</f>
        <v>#REF!</v>
      </c>
      <c r="G75" s="254" t="e">
        <f>IF(AND(B75&lt;&gt;"",#REF!&lt;&gt;""),#REF!,"")</f>
        <v>#REF!</v>
      </c>
      <c r="H75" s="254" t="e">
        <f>IF(AND(B75&lt;&gt;"",#REF!&lt;&gt;""),#REF!,"")</f>
        <v>#REF!</v>
      </c>
      <c r="I75" s="254" t="e">
        <f>IF(AND(B75&lt;&gt;"",#REF!&lt;&gt;""),#REF!,"")</f>
        <v>#REF!</v>
      </c>
      <c r="J75" s="254" t="e">
        <f>IF(AND(B75&lt;&gt;"",#REF!&lt;&gt;""),#REF!,"")</f>
        <v>#REF!</v>
      </c>
      <c r="K75" s="254" t="e">
        <f>IF(AND(B75&lt;&gt;"",#REF!&lt;&gt;""),#REF!,"")</f>
        <v>#REF!</v>
      </c>
      <c r="L75" s="254" t="e">
        <f>IF(AND(B75&lt;&gt;"",#REF!&lt;&gt;""),#REF!,"")</f>
        <v>#REF!</v>
      </c>
      <c r="M75" s="254" t="e">
        <f>IF(AND(B75&lt;&gt;"",#REF!&lt;&gt;""),#REF!,"")</f>
        <v>#REF!</v>
      </c>
      <c r="N75" s="254" t="e">
        <f>IF(AND(B75&lt;&gt;"",#REF!&lt;&gt;""),#REF!,"")</f>
        <v>#REF!</v>
      </c>
      <c r="O75" s="254" t="e">
        <f>IF(AND(B75&lt;&gt;"",#REF!&lt;&gt;""),#REF!,"")</f>
        <v>#REF!</v>
      </c>
      <c r="P75" s="254" t="e">
        <f>IF(AND(B75&lt;&gt;"",#REF!&lt;&gt;""),#REF!,"")</f>
        <v>#REF!</v>
      </c>
      <c r="Q75" s="255" t="e">
        <f>IF(AND(B75&lt;&gt;"",#REF!&lt;&gt;""),#REF!,"")</f>
        <v>#REF!</v>
      </c>
      <c r="R75" s="255" t="e">
        <f>IF(AND(C75&lt;&gt;"",#REF!&lt;&gt;""),#REF!,"")</f>
        <v>#REF!</v>
      </c>
      <c r="S75" s="255" t="e">
        <f>IF(AND(D75&lt;&gt;"",#REF!&lt;&gt;""),#REF!,"")</f>
        <v>#REF!</v>
      </c>
      <c r="T75" s="255" t="e">
        <f>IF(AND(C75&lt;&gt;"",#REF!&lt;&gt;""),#REF!,"")</f>
        <v>#REF!</v>
      </c>
      <c r="U75" s="255" t="e">
        <f>IF(AND(D75&lt;&gt;"",#REF!&lt;&gt;""),#REF!,"")</f>
        <v>#REF!</v>
      </c>
      <c r="V75" s="255" t="e">
        <f>IF(AND(C75&lt;&gt;"",#REF!&lt;&gt;""),#REF!,"")</f>
        <v>#REF!</v>
      </c>
      <c r="W75" s="255" t="e">
        <f>IF(AND(C75&lt;&gt;"",#REF!&lt;&gt;""),#REF!,"")</f>
        <v>#REF!</v>
      </c>
      <c r="X75" s="255" t="e">
        <f>IF(AND(C75&lt;&gt;"",#REF!&lt;&gt;""),#REF!,"")</f>
        <v>#REF!</v>
      </c>
      <c r="Y75" s="255" t="e">
        <f>IF(AND(D75&lt;&gt;"",#REF!&lt;&gt;""),#REF!,"")</f>
        <v>#REF!</v>
      </c>
      <c r="Z75" s="255" t="e">
        <f>IF(AND(E75&lt;&gt;"",#REF!&lt;&gt;""),#REF!,"")</f>
        <v>#REF!</v>
      </c>
      <c r="AA75" s="255" t="e">
        <f>IF(AND(E75&lt;&gt;"",#REF!&lt;&gt;""),#REF!,"")</f>
        <v>#REF!</v>
      </c>
    </row>
    <row r="76" spans="1:27" ht="24.75" customHeight="1" thickBot="1" x14ac:dyDescent="0.35">
      <c r="A76" s="503"/>
      <c r="B76" s="501"/>
      <c r="C76" s="256" t="s">
        <v>302</v>
      </c>
      <c r="D76" s="257" t="e">
        <f>IF(AND(B75&lt;&gt;"",#REF!&lt;&gt;""),#REF!/#REF!,"")</f>
        <v>#REF!</v>
      </c>
      <c r="E76" s="257" t="e">
        <f>IF(AND(B75&lt;&gt;"",#REF!&lt;&gt;""),#REF!/#REF!,"")</f>
        <v>#REF!</v>
      </c>
      <c r="F76" s="257" t="e">
        <f>IF(AND(B75&lt;&gt;"",#REF!&lt;&gt;""),#REF!/#REF!,"")</f>
        <v>#REF!</v>
      </c>
      <c r="G76" s="257" t="e">
        <f>IF(AND(B75&lt;&gt;"",#REF!&lt;&gt;""),#REF!/#REF!,"")</f>
        <v>#REF!</v>
      </c>
      <c r="H76" s="257" t="e">
        <f>IF(AND(B75&lt;&gt;"",#REF!&lt;&gt;""),#REF!/#REF!,"")</f>
        <v>#REF!</v>
      </c>
      <c r="I76" s="257" t="e">
        <f>IF(AND(B75&lt;&gt;"",#REF!&lt;&gt;""),#REF!/#REF!,"")</f>
        <v>#REF!</v>
      </c>
      <c r="J76" s="257" t="e">
        <f>IF(AND(B75&lt;&gt;"",#REF!&lt;&gt;""),#REF!/#REF!,"")</f>
        <v>#REF!</v>
      </c>
      <c r="K76" s="257" t="e">
        <f>IF(AND(B75&lt;&gt;"",#REF!&lt;&gt;""),#REF!/#REF!,"")</f>
        <v>#REF!</v>
      </c>
      <c r="L76" s="257" t="e">
        <f>IF(AND(B75&lt;&gt;"",#REF!&lt;&gt;""),#REF!/#REF!,"")</f>
        <v>#REF!</v>
      </c>
      <c r="M76" s="257" t="e">
        <f>IF(AND(B75&lt;&gt;"",#REF!&lt;&gt;""),#REF!/#REF!,"")</f>
        <v>#REF!</v>
      </c>
      <c r="N76" s="257" t="e">
        <f>IF(AND(B75&lt;&gt;"",#REF!&lt;&gt;""),#REF!/#REF!,"")</f>
        <v>#REF!</v>
      </c>
      <c r="O76" s="257" t="e">
        <f>IF(AND(B75&lt;&gt;"",#REF!&lt;&gt;""),#REF!/#REF!,"")</f>
        <v>#REF!</v>
      </c>
      <c r="P76" s="257" t="e">
        <f>IF(AND(B75&lt;&gt;"",#REF!&lt;&gt;""),#REF!/#REF!,"")</f>
        <v>#REF!</v>
      </c>
      <c r="Q76" s="258" t="e">
        <f>IF(AND(B75&lt;&gt;"",#REF!&lt;&gt;""),#REF!/#REF!,"")</f>
        <v>#REF!</v>
      </c>
      <c r="R76" s="276" t="e">
        <f>IF(AND(C75&lt;&gt;"",#REF!&lt;&gt;""),#REF!/#REF!,"")</f>
        <v>#REF!</v>
      </c>
      <c r="S76" s="258" t="e">
        <f>IF(AND(D75&lt;&gt;"",#REF!&lt;&gt;""),#REF!/#REF!,"")</f>
        <v>#REF!</v>
      </c>
      <c r="T76" s="276" t="e">
        <f>IF(AND(C75&lt;&gt;"",#REF!&lt;&gt;""),#REF!/#REF!,"")</f>
        <v>#REF!</v>
      </c>
      <c r="U76" s="258" t="e">
        <f>IF(AND(D75&lt;&gt;"",#REF!&lt;&gt;""),#REF!/#REF!,"")</f>
        <v>#REF!</v>
      </c>
      <c r="V76" s="276" t="e">
        <f>IF(AND(C75&lt;&gt;"",#REF!&lt;&gt;""),#REF!/#REF!,"")</f>
        <v>#REF!</v>
      </c>
      <c r="W76" s="276" t="e">
        <f>IF(AND(C75&lt;&gt;"",#REF!&lt;&gt;""),#REF!/#REF!,"")</f>
        <v>#REF!</v>
      </c>
      <c r="X76" s="276" t="e">
        <f>IF(AND(C75&lt;&gt;"",#REF!&lt;&gt;""),#REF!/#REF!,"")</f>
        <v>#REF!</v>
      </c>
      <c r="Y76" s="258" t="e">
        <f>IF(AND(D75&lt;&gt;"",#REF!&lt;&gt;""),#REF!/#REF!,"")</f>
        <v>#REF!</v>
      </c>
      <c r="Z76" s="258" t="e">
        <f>IF(AND(E75&lt;&gt;"",#REF!&lt;&gt;""),#REF!/#REF!,"")</f>
        <v>#REF!</v>
      </c>
      <c r="AA76" s="258" t="e">
        <f>IF(AND(E75&lt;&gt;"",#REF!&lt;&gt;""),#REF!/#REF!,"")</f>
        <v>#REF!</v>
      </c>
    </row>
    <row r="77" spans="1:27" ht="21.75" customHeight="1" x14ac:dyDescent="0.3">
      <c r="A77" s="502" t="s">
        <v>124</v>
      </c>
      <c r="B77" s="500" t="e">
        <f>IF(#REF!="","",IF(SUM(#REF!)&gt;0,#REF!,""))</f>
        <v>#REF!</v>
      </c>
      <c r="C77" s="252" t="s">
        <v>20</v>
      </c>
      <c r="D77" s="253" t="e">
        <f>IF(AND(B77&lt;&gt;"",#REF!&lt;&gt;""),#REF!,"")</f>
        <v>#REF!</v>
      </c>
      <c r="E77" s="253" t="e">
        <f>IF(AND(B77&lt;&gt;"",#REF!&lt;&gt;""),#REF!,"")</f>
        <v>#REF!</v>
      </c>
      <c r="F77" s="254" t="e">
        <f>IF(AND(B77&lt;&gt;"",#REF!&lt;&gt;""),#REF!,"")</f>
        <v>#REF!</v>
      </c>
      <c r="G77" s="254" t="e">
        <f>IF(AND(B77&lt;&gt;"",#REF!&lt;&gt;""),#REF!,"")</f>
        <v>#REF!</v>
      </c>
      <c r="H77" s="254" t="e">
        <f>IF(AND(B77&lt;&gt;"",#REF!&lt;&gt;""),#REF!,"")</f>
        <v>#REF!</v>
      </c>
      <c r="I77" s="254" t="e">
        <f>IF(AND(B77&lt;&gt;"",#REF!&lt;&gt;""),#REF!,"")</f>
        <v>#REF!</v>
      </c>
      <c r="J77" s="254" t="e">
        <f>IF(AND(B77&lt;&gt;"",#REF!&lt;&gt;""),#REF!,"")</f>
        <v>#REF!</v>
      </c>
      <c r="K77" s="254" t="e">
        <f>IF(AND(B77&lt;&gt;"",#REF!&lt;&gt;""),#REF!,"")</f>
        <v>#REF!</v>
      </c>
      <c r="L77" s="254" t="e">
        <f>IF(AND(B77&lt;&gt;"",#REF!&lt;&gt;""),#REF!,"")</f>
        <v>#REF!</v>
      </c>
      <c r="M77" s="254" t="e">
        <f>IF(AND(B77&lt;&gt;"",#REF!&lt;&gt;""),#REF!,"")</f>
        <v>#REF!</v>
      </c>
      <c r="N77" s="254" t="e">
        <f>IF(AND(B77&lt;&gt;"",#REF!&lt;&gt;""),#REF!,"")</f>
        <v>#REF!</v>
      </c>
      <c r="O77" s="254" t="e">
        <f>IF(AND(B77&lt;&gt;"",#REF!&lt;&gt;""),#REF!,"")</f>
        <v>#REF!</v>
      </c>
      <c r="P77" s="254" t="e">
        <f>IF(AND(B77&lt;&gt;"",#REF!&lt;&gt;""),#REF!,"")</f>
        <v>#REF!</v>
      </c>
      <c r="Q77" s="255" t="e">
        <f>IF(AND(B77&lt;&gt;"",#REF!&lt;&gt;""),#REF!,"")</f>
        <v>#REF!</v>
      </c>
      <c r="R77" s="255" t="e">
        <f>IF(AND(C77&lt;&gt;"",#REF!&lt;&gt;""),#REF!,"")</f>
        <v>#REF!</v>
      </c>
      <c r="S77" s="255" t="e">
        <f>IF(AND(D77&lt;&gt;"",#REF!&lt;&gt;""),#REF!,"")</f>
        <v>#REF!</v>
      </c>
      <c r="T77" s="255" t="e">
        <f>IF(AND(C77&lt;&gt;"",#REF!&lt;&gt;""),#REF!,"")</f>
        <v>#REF!</v>
      </c>
      <c r="U77" s="255" t="e">
        <f>IF(AND(D77&lt;&gt;"",#REF!&lt;&gt;""),#REF!,"")</f>
        <v>#REF!</v>
      </c>
      <c r="V77" s="255" t="e">
        <f>IF(AND(C77&lt;&gt;"",#REF!&lt;&gt;""),#REF!,"")</f>
        <v>#REF!</v>
      </c>
      <c r="W77" s="255" t="e">
        <f>IF(AND(C77&lt;&gt;"",#REF!&lt;&gt;""),#REF!,"")</f>
        <v>#REF!</v>
      </c>
      <c r="X77" s="255" t="e">
        <f>IF(AND(C77&lt;&gt;"",#REF!&lt;&gt;""),#REF!,"")</f>
        <v>#REF!</v>
      </c>
      <c r="Y77" s="255" t="e">
        <f>IF(AND(D77&lt;&gt;"",#REF!&lt;&gt;""),#REF!,"")</f>
        <v>#REF!</v>
      </c>
      <c r="Z77" s="255" t="e">
        <f>IF(AND(E77&lt;&gt;"",#REF!&lt;&gt;""),#REF!,"")</f>
        <v>#REF!</v>
      </c>
      <c r="AA77" s="255" t="e">
        <f>IF(AND(E77&lt;&gt;"",#REF!&lt;&gt;""),#REF!,"")</f>
        <v>#REF!</v>
      </c>
    </row>
    <row r="78" spans="1:27" ht="24.75" customHeight="1" thickBot="1" x14ac:dyDescent="0.35">
      <c r="A78" s="503"/>
      <c r="B78" s="501"/>
      <c r="C78" s="256" t="s">
        <v>302</v>
      </c>
      <c r="D78" s="257" t="e">
        <f>IF(AND(B77&lt;&gt;"",#REF!&lt;&gt;""),#REF!/#REF!,"")</f>
        <v>#REF!</v>
      </c>
      <c r="E78" s="257" t="e">
        <f>IF(AND(B77&lt;&gt;"",#REF!&lt;&gt;""),#REF!/#REF!,"")</f>
        <v>#REF!</v>
      </c>
      <c r="F78" s="257" t="e">
        <f>IF(AND(B77&lt;&gt;"",#REF!&lt;&gt;""),#REF!/#REF!,"")</f>
        <v>#REF!</v>
      </c>
      <c r="G78" s="257" t="e">
        <f>IF(AND(B77&lt;&gt;"",#REF!&lt;&gt;""),#REF!/#REF!,"")</f>
        <v>#REF!</v>
      </c>
      <c r="H78" s="257" t="e">
        <f>IF(AND(B77&lt;&gt;"",#REF!&lt;&gt;""),#REF!/#REF!,"")</f>
        <v>#REF!</v>
      </c>
      <c r="I78" s="257" t="e">
        <f>IF(AND(B77&lt;&gt;"",#REF!&lt;&gt;""),#REF!/#REF!,"")</f>
        <v>#REF!</v>
      </c>
      <c r="J78" s="257" t="e">
        <f>IF(AND(B77&lt;&gt;"",#REF!&lt;&gt;""),#REF!/#REF!,"")</f>
        <v>#REF!</v>
      </c>
      <c r="K78" s="257" t="e">
        <f>IF(AND(B77&lt;&gt;"",#REF!&lt;&gt;""),#REF!/#REF!,"")</f>
        <v>#REF!</v>
      </c>
      <c r="L78" s="257" t="e">
        <f>IF(AND(B77&lt;&gt;"",#REF!&lt;&gt;""),#REF!/#REF!,"")</f>
        <v>#REF!</v>
      </c>
      <c r="M78" s="257" t="e">
        <f>IF(AND(B77&lt;&gt;"",#REF!&lt;&gt;""),#REF!/#REF!,"")</f>
        <v>#REF!</v>
      </c>
      <c r="N78" s="257" t="e">
        <f>IF(AND(B77&lt;&gt;"",#REF!&lt;&gt;""),#REF!/#REF!,"")</f>
        <v>#REF!</v>
      </c>
      <c r="O78" s="257" t="e">
        <f>IF(AND(B77&lt;&gt;"",#REF!&lt;&gt;""),#REF!/#REF!,"")</f>
        <v>#REF!</v>
      </c>
      <c r="P78" s="257" t="e">
        <f>IF(AND(B77&lt;&gt;"",#REF!&lt;&gt;""),#REF!/#REF!,"")</f>
        <v>#REF!</v>
      </c>
      <c r="Q78" s="258" t="e">
        <f>IF(AND(B77&lt;&gt;"",#REF!&lt;&gt;""),#REF!/#REF!,"")</f>
        <v>#REF!</v>
      </c>
      <c r="R78" s="276" t="e">
        <f>IF(AND(C77&lt;&gt;"",#REF!&lt;&gt;""),#REF!/#REF!,"")</f>
        <v>#REF!</v>
      </c>
      <c r="S78" s="258" t="e">
        <f>IF(AND(D77&lt;&gt;"",#REF!&lt;&gt;""),#REF!/#REF!,"")</f>
        <v>#REF!</v>
      </c>
      <c r="T78" s="276" t="e">
        <f>IF(AND(C77&lt;&gt;"",#REF!&lt;&gt;""),#REF!/#REF!,"")</f>
        <v>#REF!</v>
      </c>
      <c r="U78" s="258" t="e">
        <f>IF(AND(D77&lt;&gt;"",#REF!&lt;&gt;""),#REF!/#REF!,"")</f>
        <v>#REF!</v>
      </c>
      <c r="V78" s="276" t="e">
        <f>IF(AND(C77&lt;&gt;"",#REF!&lt;&gt;""),#REF!/#REF!,"")</f>
        <v>#REF!</v>
      </c>
      <c r="W78" s="276" t="e">
        <f>IF(AND(C77&lt;&gt;"",#REF!&lt;&gt;""),#REF!/#REF!,"")</f>
        <v>#REF!</v>
      </c>
      <c r="X78" s="276" t="e">
        <f>IF(AND(C77&lt;&gt;"",#REF!&lt;&gt;""),#REF!/#REF!,"")</f>
        <v>#REF!</v>
      </c>
      <c r="Y78" s="258" t="e">
        <f>IF(AND(D77&lt;&gt;"",#REF!&lt;&gt;""),#REF!/#REF!,"")</f>
        <v>#REF!</v>
      </c>
      <c r="Z78" s="258" t="e">
        <f>IF(AND(E77&lt;&gt;"",#REF!&lt;&gt;""),#REF!/#REF!,"")</f>
        <v>#REF!</v>
      </c>
      <c r="AA78" s="258" t="e">
        <f>IF(AND(E77&lt;&gt;"",#REF!&lt;&gt;""),#REF!/#REF!,"")</f>
        <v>#REF!</v>
      </c>
    </row>
    <row r="79" spans="1:27" ht="21.75" customHeight="1" x14ac:dyDescent="0.3">
      <c r="A79" s="502" t="s">
        <v>125</v>
      </c>
      <c r="B79" s="500" t="e">
        <f>IF(#REF!="","",IF(SUM(#REF!)&gt;0,#REF!,""))</f>
        <v>#REF!</v>
      </c>
      <c r="C79" s="252" t="s">
        <v>20</v>
      </c>
      <c r="D79" s="253" t="e">
        <f>IF(AND(B79&lt;&gt;"",#REF!&lt;&gt;""),#REF!,"")</f>
        <v>#REF!</v>
      </c>
      <c r="E79" s="253" t="e">
        <f>IF(AND(B79&lt;&gt;"",#REF!&lt;&gt;""),#REF!,"")</f>
        <v>#REF!</v>
      </c>
      <c r="F79" s="254" t="e">
        <f>IF(AND(B79&lt;&gt;"",#REF!&lt;&gt;""),#REF!,"")</f>
        <v>#REF!</v>
      </c>
      <c r="G79" s="254" t="e">
        <f>IF(AND(B79&lt;&gt;"",#REF!&lt;&gt;""),#REF!,"")</f>
        <v>#REF!</v>
      </c>
      <c r="H79" s="254" t="e">
        <f>IF(AND(B79&lt;&gt;"",#REF!&lt;&gt;""),#REF!,"")</f>
        <v>#REF!</v>
      </c>
      <c r="I79" s="254" t="e">
        <f>IF(AND(B79&lt;&gt;"",#REF!&lt;&gt;""),#REF!,"")</f>
        <v>#REF!</v>
      </c>
      <c r="J79" s="254" t="e">
        <f>IF(AND(B79&lt;&gt;"",#REF!&lt;&gt;""),#REF!,"")</f>
        <v>#REF!</v>
      </c>
      <c r="K79" s="254" t="e">
        <f>IF(AND(B79&lt;&gt;"",#REF!&lt;&gt;""),#REF!,"")</f>
        <v>#REF!</v>
      </c>
      <c r="L79" s="254" t="e">
        <f>IF(AND(B79&lt;&gt;"",#REF!&lt;&gt;""),#REF!,"")</f>
        <v>#REF!</v>
      </c>
      <c r="M79" s="254" t="e">
        <f>IF(AND(B79&lt;&gt;"",#REF!&lt;&gt;""),#REF!,"")</f>
        <v>#REF!</v>
      </c>
      <c r="N79" s="254" t="e">
        <f>IF(AND(B79&lt;&gt;"",#REF!&lt;&gt;""),#REF!,"")</f>
        <v>#REF!</v>
      </c>
      <c r="O79" s="254" t="e">
        <f>IF(AND(B79&lt;&gt;"",#REF!&lt;&gt;""),#REF!,"")</f>
        <v>#REF!</v>
      </c>
      <c r="P79" s="254" t="e">
        <f>IF(AND(B79&lt;&gt;"",#REF!&lt;&gt;""),#REF!,"")</f>
        <v>#REF!</v>
      </c>
      <c r="Q79" s="255" t="e">
        <f>IF(AND(B79&lt;&gt;"",#REF!&lt;&gt;""),#REF!,"")</f>
        <v>#REF!</v>
      </c>
      <c r="R79" s="255" t="e">
        <f>IF(AND(C79&lt;&gt;"",#REF!&lt;&gt;""),#REF!,"")</f>
        <v>#REF!</v>
      </c>
      <c r="S79" s="255" t="e">
        <f>IF(AND(D79&lt;&gt;"",#REF!&lt;&gt;""),#REF!,"")</f>
        <v>#REF!</v>
      </c>
      <c r="T79" s="255" t="e">
        <f>IF(AND(C79&lt;&gt;"",#REF!&lt;&gt;""),#REF!,"")</f>
        <v>#REF!</v>
      </c>
      <c r="U79" s="255" t="e">
        <f>IF(AND(D79&lt;&gt;"",#REF!&lt;&gt;""),#REF!,"")</f>
        <v>#REF!</v>
      </c>
      <c r="V79" s="255" t="e">
        <f>IF(AND(C79&lt;&gt;"",#REF!&lt;&gt;""),#REF!,"")</f>
        <v>#REF!</v>
      </c>
      <c r="W79" s="255" t="e">
        <f>IF(AND(C79&lt;&gt;"",#REF!&lt;&gt;""),#REF!,"")</f>
        <v>#REF!</v>
      </c>
      <c r="X79" s="255" t="e">
        <f>IF(AND(C79&lt;&gt;"",#REF!&lt;&gt;""),#REF!,"")</f>
        <v>#REF!</v>
      </c>
      <c r="Y79" s="255" t="e">
        <f>IF(AND(D79&lt;&gt;"",#REF!&lt;&gt;""),#REF!,"")</f>
        <v>#REF!</v>
      </c>
      <c r="Z79" s="255" t="e">
        <f>IF(AND(E79&lt;&gt;"",#REF!&lt;&gt;""),#REF!,"")</f>
        <v>#REF!</v>
      </c>
      <c r="AA79" s="255" t="e">
        <f>IF(AND(E79&lt;&gt;"",#REF!&lt;&gt;""),#REF!,"")</f>
        <v>#REF!</v>
      </c>
    </row>
    <row r="80" spans="1:27" ht="24.75" customHeight="1" thickBot="1" x14ac:dyDescent="0.35">
      <c r="A80" s="503"/>
      <c r="B80" s="501"/>
      <c r="C80" s="256" t="s">
        <v>302</v>
      </c>
      <c r="D80" s="257" t="e">
        <f>IF(AND(B79&lt;&gt;"",#REF!&lt;&gt;""),#REF!/#REF!,"")</f>
        <v>#REF!</v>
      </c>
      <c r="E80" s="257" t="e">
        <f>IF(AND(B79&lt;&gt;"",#REF!&lt;&gt;""),#REF!/#REF!,"")</f>
        <v>#REF!</v>
      </c>
      <c r="F80" s="257" t="e">
        <f>IF(AND(B79&lt;&gt;"",#REF!&lt;&gt;""),#REF!/#REF!,"")</f>
        <v>#REF!</v>
      </c>
      <c r="G80" s="257" t="e">
        <f>IF(AND(B79&lt;&gt;"",#REF!&lt;&gt;""),#REF!/#REF!,"")</f>
        <v>#REF!</v>
      </c>
      <c r="H80" s="257" t="e">
        <f>IF(AND(B79&lt;&gt;"",#REF!&lt;&gt;""),#REF!/#REF!,"")</f>
        <v>#REF!</v>
      </c>
      <c r="I80" s="257" t="e">
        <f>IF(AND(B79&lt;&gt;"",#REF!&lt;&gt;""),#REF!/#REF!,"")</f>
        <v>#REF!</v>
      </c>
      <c r="J80" s="257" t="e">
        <f>IF(AND(B79&lt;&gt;"",#REF!&lt;&gt;""),#REF!/#REF!,"")</f>
        <v>#REF!</v>
      </c>
      <c r="K80" s="257" t="e">
        <f>IF(AND(B79&lt;&gt;"",#REF!&lt;&gt;""),#REF!/#REF!,"")</f>
        <v>#REF!</v>
      </c>
      <c r="L80" s="257" t="e">
        <f>IF(AND(B79&lt;&gt;"",#REF!&lt;&gt;""),#REF!/#REF!,"")</f>
        <v>#REF!</v>
      </c>
      <c r="M80" s="257" t="e">
        <f>IF(AND(B79&lt;&gt;"",#REF!&lt;&gt;""),#REF!/#REF!,"")</f>
        <v>#REF!</v>
      </c>
      <c r="N80" s="257" t="e">
        <f>IF(AND(B79&lt;&gt;"",#REF!&lt;&gt;""),#REF!/#REF!,"")</f>
        <v>#REF!</v>
      </c>
      <c r="O80" s="257" t="e">
        <f>IF(AND(B79&lt;&gt;"",#REF!&lt;&gt;""),#REF!/#REF!,"")</f>
        <v>#REF!</v>
      </c>
      <c r="P80" s="257" t="e">
        <f>IF(AND(B79&lt;&gt;"",#REF!&lt;&gt;""),#REF!/#REF!,"")</f>
        <v>#REF!</v>
      </c>
      <c r="Q80" s="258" t="e">
        <f>IF(AND(B79&lt;&gt;"",#REF!&lt;&gt;""),#REF!/#REF!,"")</f>
        <v>#REF!</v>
      </c>
      <c r="R80" s="276" t="e">
        <f>IF(AND(C79&lt;&gt;"",#REF!&lt;&gt;""),#REF!/#REF!,"")</f>
        <v>#REF!</v>
      </c>
      <c r="S80" s="258" t="e">
        <f>IF(AND(D79&lt;&gt;"",#REF!&lt;&gt;""),#REF!/#REF!,"")</f>
        <v>#REF!</v>
      </c>
      <c r="T80" s="276" t="e">
        <f>IF(AND(C79&lt;&gt;"",#REF!&lt;&gt;""),#REF!/#REF!,"")</f>
        <v>#REF!</v>
      </c>
      <c r="U80" s="258" t="e">
        <f>IF(AND(D79&lt;&gt;"",#REF!&lt;&gt;""),#REF!/#REF!,"")</f>
        <v>#REF!</v>
      </c>
      <c r="V80" s="276" t="e">
        <f>IF(AND(C79&lt;&gt;"",#REF!&lt;&gt;""),#REF!/#REF!,"")</f>
        <v>#REF!</v>
      </c>
      <c r="W80" s="276" t="e">
        <f>IF(AND(C79&lt;&gt;"",#REF!&lt;&gt;""),#REF!/#REF!,"")</f>
        <v>#REF!</v>
      </c>
      <c r="X80" s="276" t="e">
        <f>IF(AND(C79&lt;&gt;"",#REF!&lt;&gt;""),#REF!/#REF!,"")</f>
        <v>#REF!</v>
      </c>
      <c r="Y80" s="258" t="e">
        <f>IF(AND(D79&lt;&gt;"",#REF!&lt;&gt;""),#REF!/#REF!,"")</f>
        <v>#REF!</v>
      </c>
      <c r="Z80" s="258" t="e">
        <f>IF(AND(E79&lt;&gt;"",#REF!&lt;&gt;""),#REF!/#REF!,"")</f>
        <v>#REF!</v>
      </c>
      <c r="AA80" s="258" t="e">
        <f>IF(AND(E79&lt;&gt;"",#REF!&lt;&gt;""),#REF!/#REF!,"")</f>
        <v>#REF!</v>
      </c>
    </row>
    <row r="81" spans="1:28" ht="21.75" customHeight="1" x14ac:dyDescent="0.3">
      <c r="A81" s="502" t="s">
        <v>126</v>
      </c>
      <c r="B81" s="500" t="e">
        <f>IF(#REF!="","",IF(SUM(#REF!)&gt;0,#REF!,""))</f>
        <v>#REF!</v>
      </c>
      <c r="C81" s="252" t="s">
        <v>20</v>
      </c>
      <c r="D81" s="253" t="e">
        <f>IF(AND(B81&lt;&gt;"",#REF!&lt;&gt;""),#REF!,"")</f>
        <v>#REF!</v>
      </c>
      <c r="E81" s="253" t="e">
        <f>IF(AND(B81&lt;&gt;"",#REF!&lt;&gt;""),#REF!,"")</f>
        <v>#REF!</v>
      </c>
      <c r="F81" s="254" t="e">
        <f>IF(AND(B81&lt;&gt;"",#REF!&lt;&gt;""),#REF!,"")</f>
        <v>#REF!</v>
      </c>
      <c r="G81" s="254" t="e">
        <f>IF(AND(B81&lt;&gt;"",#REF!&lt;&gt;""),#REF!,"")</f>
        <v>#REF!</v>
      </c>
      <c r="H81" s="254" t="e">
        <f>IF(AND(B81&lt;&gt;"",#REF!&lt;&gt;""),#REF!,"")</f>
        <v>#REF!</v>
      </c>
      <c r="I81" s="254" t="e">
        <f>IF(AND(B81&lt;&gt;"",#REF!&lt;&gt;""),#REF!,"")</f>
        <v>#REF!</v>
      </c>
      <c r="J81" s="254" t="e">
        <f>IF(AND(B81&lt;&gt;"",#REF!&lt;&gt;""),#REF!,"")</f>
        <v>#REF!</v>
      </c>
      <c r="K81" s="254" t="e">
        <f>IF(AND(B81&lt;&gt;"",#REF!&lt;&gt;""),#REF!,"")</f>
        <v>#REF!</v>
      </c>
      <c r="L81" s="254" t="e">
        <f>IF(AND(B81&lt;&gt;"",#REF!&lt;&gt;""),#REF!,"")</f>
        <v>#REF!</v>
      </c>
      <c r="M81" s="254" t="e">
        <f>IF(AND(B81&lt;&gt;"",#REF!&lt;&gt;""),#REF!,"")</f>
        <v>#REF!</v>
      </c>
      <c r="N81" s="254" t="e">
        <f>IF(AND(B81&lt;&gt;"",#REF!&lt;&gt;""),#REF!,"")</f>
        <v>#REF!</v>
      </c>
      <c r="O81" s="254" t="e">
        <f>IF(AND(B81&lt;&gt;"",#REF!&lt;&gt;""),#REF!,"")</f>
        <v>#REF!</v>
      </c>
      <c r="P81" s="254" t="e">
        <f>IF(AND(B81&lt;&gt;"",#REF!&lt;&gt;""),#REF!,"")</f>
        <v>#REF!</v>
      </c>
      <c r="Q81" s="255" t="e">
        <f>IF(AND(B81&lt;&gt;"",#REF!&lt;&gt;""),#REF!,"")</f>
        <v>#REF!</v>
      </c>
      <c r="R81" s="255" t="e">
        <f>IF(AND(C81&lt;&gt;"",#REF!&lt;&gt;""),#REF!,"")</f>
        <v>#REF!</v>
      </c>
      <c r="S81" s="255" t="e">
        <f>IF(AND(D81&lt;&gt;"",#REF!&lt;&gt;""),#REF!,"")</f>
        <v>#REF!</v>
      </c>
      <c r="T81" s="255" t="e">
        <f>IF(AND(C81&lt;&gt;"",#REF!&lt;&gt;""),#REF!,"")</f>
        <v>#REF!</v>
      </c>
      <c r="U81" s="255" t="e">
        <f>IF(AND(D81&lt;&gt;"",#REF!&lt;&gt;""),#REF!,"")</f>
        <v>#REF!</v>
      </c>
      <c r="V81" s="255" t="e">
        <f>IF(AND(C81&lt;&gt;"",#REF!&lt;&gt;""),#REF!,"")</f>
        <v>#REF!</v>
      </c>
      <c r="W81" s="255" t="e">
        <f>IF(AND(C81&lt;&gt;"",#REF!&lt;&gt;""),#REF!,"")</f>
        <v>#REF!</v>
      </c>
      <c r="X81" s="255" t="e">
        <f>IF(AND(C81&lt;&gt;"",#REF!&lt;&gt;""),#REF!,"")</f>
        <v>#REF!</v>
      </c>
      <c r="Y81" s="255" t="e">
        <f>IF(AND(D81&lt;&gt;"",#REF!&lt;&gt;""),#REF!,"")</f>
        <v>#REF!</v>
      </c>
      <c r="Z81" s="255" t="e">
        <f>IF(AND(E81&lt;&gt;"",#REF!&lt;&gt;""),#REF!,"")</f>
        <v>#REF!</v>
      </c>
      <c r="AA81" s="255" t="e">
        <f>IF(AND(E81&lt;&gt;"",#REF!&lt;&gt;""),#REF!,"")</f>
        <v>#REF!</v>
      </c>
    </row>
    <row r="82" spans="1:28" ht="24.75" customHeight="1" thickBot="1" x14ac:dyDescent="0.35">
      <c r="A82" s="503"/>
      <c r="B82" s="501"/>
      <c r="C82" s="256" t="s">
        <v>302</v>
      </c>
      <c r="D82" s="257" t="e">
        <f>IF(AND(B81&lt;&gt;"",#REF!&lt;&gt;""),#REF!/#REF!,"")</f>
        <v>#REF!</v>
      </c>
      <c r="E82" s="257" t="e">
        <f>IF(AND(B81&lt;&gt;"",#REF!&lt;&gt;""),#REF!/#REF!,"")</f>
        <v>#REF!</v>
      </c>
      <c r="F82" s="257" t="e">
        <f>IF(AND(B81&lt;&gt;"",#REF!&lt;&gt;""),#REF!/#REF!,"")</f>
        <v>#REF!</v>
      </c>
      <c r="G82" s="257" t="e">
        <f>IF(AND(B81&lt;&gt;"",#REF!&lt;&gt;""),#REF!/#REF!,"")</f>
        <v>#REF!</v>
      </c>
      <c r="H82" s="257" t="e">
        <f>IF(AND(B81&lt;&gt;"",#REF!&lt;&gt;""),#REF!/#REF!,"")</f>
        <v>#REF!</v>
      </c>
      <c r="I82" s="257" t="e">
        <f>IF(AND(B81&lt;&gt;"",#REF!&lt;&gt;""),#REF!/#REF!,"")</f>
        <v>#REF!</v>
      </c>
      <c r="J82" s="257" t="e">
        <f>IF(AND(B81&lt;&gt;"",#REF!&lt;&gt;""),#REF!/#REF!,"")</f>
        <v>#REF!</v>
      </c>
      <c r="K82" s="257" t="e">
        <f>IF(AND(B81&lt;&gt;"",#REF!&lt;&gt;""),#REF!/#REF!,"")</f>
        <v>#REF!</v>
      </c>
      <c r="L82" s="257" t="e">
        <f>IF(AND(B81&lt;&gt;"",#REF!&lt;&gt;""),#REF!/#REF!,"")</f>
        <v>#REF!</v>
      </c>
      <c r="M82" s="257" t="e">
        <f>IF(AND(B81&lt;&gt;"",#REF!&lt;&gt;""),#REF!/#REF!,"")</f>
        <v>#REF!</v>
      </c>
      <c r="N82" s="257" t="e">
        <f>IF(AND(B81&lt;&gt;"",#REF!&lt;&gt;""),#REF!/#REF!,"")</f>
        <v>#REF!</v>
      </c>
      <c r="O82" s="257" t="e">
        <f>IF(AND(B81&lt;&gt;"",#REF!&lt;&gt;""),#REF!/#REF!,"")</f>
        <v>#REF!</v>
      </c>
      <c r="P82" s="257" t="e">
        <f>IF(AND(B81&lt;&gt;"",#REF!&lt;&gt;""),#REF!/#REF!,"")</f>
        <v>#REF!</v>
      </c>
      <c r="Q82" s="258" t="e">
        <f>IF(AND(B81&lt;&gt;"",#REF!&lt;&gt;""),#REF!/#REF!,"")</f>
        <v>#REF!</v>
      </c>
      <c r="R82" s="276" t="e">
        <f>IF(AND(C81&lt;&gt;"",#REF!&lt;&gt;""),#REF!/#REF!,"")</f>
        <v>#REF!</v>
      </c>
      <c r="S82" s="258" t="e">
        <f>IF(AND(D81&lt;&gt;"",#REF!&lt;&gt;""),#REF!/#REF!,"")</f>
        <v>#REF!</v>
      </c>
      <c r="T82" s="276" t="e">
        <f>IF(AND(C81&lt;&gt;"",#REF!&lt;&gt;""),#REF!/#REF!,"")</f>
        <v>#REF!</v>
      </c>
      <c r="U82" s="258" t="e">
        <f>IF(AND(D81&lt;&gt;"",#REF!&lt;&gt;""),#REF!/#REF!,"")</f>
        <v>#REF!</v>
      </c>
      <c r="V82" s="276" t="e">
        <f>IF(AND(C81&lt;&gt;"",#REF!&lt;&gt;""),#REF!/#REF!,"")</f>
        <v>#REF!</v>
      </c>
      <c r="W82" s="276" t="e">
        <f>IF(AND(C81&lt;&gt;"",#REF!&lt;&gt;""),#REF!/#REF!,"")</f>
        <v>#REF!</v>
      </c>
      <c r="X82" s="276" t="e">
        <f>IF(AND(C81&lt;&gt;"",#REF!&lt;&gt;""),#REF!/#REF!,"")</f>
        <v>#REF!</v>
      </c>
      <c r="Y82" s="258" t="e">
        <f>IF(AND(D81&lt;&gt;"",#REF!&lt;&gt;""),#REF!/#REF!,"")</f>
        <v>#REF!</v>
      </c>
      <c r="Z82" s="258" t="e">
        <f>IF(AND(E81&lt;&gt;"",#REF!&lt;&gt;""),#REF!/#REF!,"")</f>
        <v>#REF!</v>
      </c>
      <c r="AA82" s="258" t="e">
        <f>IF(AND(E81&lt;&gt;"",#REF!&lt;&gt;""),#REF!/#REF!,"")</f>
        <v>#REF!</v>
      </c>
    </row>
    <row r="83" spans="1:28" ht="21.75" customHeight="1" x14ac:dyDescent="0.3">
      <c r="A83" s="502" t="s">
        <v>127</v>
      </c>
      <c r="B83" s="500" t="e">
        <f>IF(#REF!="","",IF(SUM(#REF!)&gt;0,#REF!,""))</f>
        <v>#REF!</v>
      </c>
      <c r="C83" s="252" t="s">
        <v>20</v>
      </c>
      <c r="D83" s="253" t="e">
        <f>IF(AND(B83&lt;&gt;"",#REF!&lt;&gt;""),#REF!,"")</f>
        <v>#REF!</v>
      </c>
      <c r="E83" s="253" t="e">
        <f>IF(AND(B83&lt;&gt;"",#REF!&lt;&gt;""),#REF!,"")</f>
        <v>#REF!</v>
      </c>
      <c r="F83" s="254" t="e">
        <f>IF(AND(B83&lt;&gt;"",#REF!&lt;&gt;""),#REF!,"")</f>
        <v>#REF!</v>
      </c>
      <c r="G83" s="254" t="e">
        <f>IF(AND(B83&lt;&gt;"",#REF!&lt;&gt;""),#REF!,"")</f>
        <v>#REF!</v>
      </c>
      <c r="H83" s="254" t="e">
        <f>IF(AND(B83&lt;&gt;"",#REF!&lt;&gt;""),#REF!,"")</f>
        <v>#REF!</v>
      </c>
      <c r="I83" s="254" t="e">
        <f>IF(AND(B83&lt;&gt;"",#REF!&lt;&gt;""),#REF!,"")</f>
        <v>#REF!</v>
      </c>
      <c r="J83" s="254" t="e">
        <f>IF(AND(B83&lt;&gt;"",#REF!&lt;&gt;""),#REF!,"")</f>
        <v>#REF!</v>
      </c>
      <c r="K83" s="254" t="e">
        <f>IF(AND(B83&lt;&gt;"",#REF!&lt;&gt;""),#REF!,"")</f>
        <v>#REF!</v>
      </c>
      <c r="L83" s="254" t="e">
        <f>IF(AND(B83&lt;&gt;"",#REF!&lt;&gt;""),#REF!,"")</f>
        <v>#REF!</v>
      </c>
      <c r="M83" s="254" t="e">
        <f>IF(AND(B83&lt;&gt;"",#REF!&lt;&gt;""),#REF!,"")</f>
        <v>#REF!</v>
      </c>
      <c r="N83" s="254" t="e">
        <f>IF(AND(B83&lt;&gt;"",#REF!&lt;&gt;""),#REF!,"")</f>
        <v>#REF!</v>
      </c>
      <c r="O83" s="254" t="e">
        <f>IF(AND(B83&lt;&gt;"",#REF!&lt;&gt;""),#REF!,"")</f>
        <v>#REF!</v>
      </c>
      <c r="P83" s="254" t="e">
        <f>IF(AND(B83&lt;&gt;"",#REF!&lt;&gt;""),#REF!,"")</f>
        <v>#REF!</v>
      </c>
      <c r="Q83" s="255" t="e">
        <f>IF(AND(B83&lt;&gt;"",#REF!&lt;&gt;""),#REF!,"")</f>
        <v>#REF!</v>
      </c>
      <c r="R83" s="255" t="e">
        <f>IF(AND(C83&lt;&gt;"",#REF!&lt;&gt;""),#REF!,"")</f>
        <v>#REF!</v>
      </c>
      <c r="S83" s="255" t="e">
        <f>IF(AND(D83&lt;&gt;"",#REF!&lt;&gt;""),#REF!,"")</f>
        <v>#REF!</v>
      </c>
      <c r="T83" s="255" t="e">
        <f>IF(AND(C83&lt;&gt;"",#REF!&lt;&gt;""),#REF!,"")</f>
        <v>#REF!</v>
      </c>
      <c r="U83" s="255" t="e">
        <f>IF(AND(D83&lt;&gt;"",#REF!&lt;&gt;""),#REF!,"")</f>
        <v>#REF!</v>
      </c>
      <c r="V83" s="255" t="e">
        <f>IF(AND(C83&lt;&gt;"",#REF!&lt;&gt;""),#REF!,"")</f>
        <v>#REF!</v>
      </c>
      <c r="W83" s="255" t="e">
        <f>IF(AND(C83&lt;&gt;"",#REF!&lt;&gt;""),#REF!,"")</f>
        <v>#REF!</v>
      </c>
      <c r="X83" s="255" t="e">
        <f>IF(AND(C83&lt;&gt;"",#REF!&lt;&gt;""),#REF!,"")</f>
        <v>#REF!</v>
      </c>
      <c r="Y83" s="255" t="e">
        <f>IF(AND(D83&lt;&gt;"",#REF!&lt;&gt;""),#REF!,"")</f>
        <v>#REF!</v>
      </c>
      <c r="Z83" s="255" t="e">
        <f>IF(AND(E83&lt;&gt;"",#REF!&lt;&gt;""),#REF!,"")</f>
        <v>#REF!</v>
      </c>
      <c r="AA83" s="255" t="e">
        <f>IF(AND(E83&lt;&gt;"",#REF!&lt;&gt;""),#REF!,"")</f>
        <v>#REF!</v>
      </c>
    </row>
    <row r="84" spans="1:28" ht="24.75" customHeight="1" thickBot="1" x14ac:dyDescent="0.35">
      <c r="A84" s="503"/>
      <c r="B84" s="501"/>
      <c r="C84" s="256" t="s">
        <v>302</v>
      </c>
      <c r="D84" s="257" t="e">
        <f>IF(AND(B83&lt;&gt;"",#REF!&lt;&gt;""),#REF!/#REF!,"")</f>
        <v>#REF!</v>
      </c>
      <c r="E84" s="257" t="e">
        <f>IF(AND(B83&lt;&gt;"",#REF!&lt;&gt;""),#REF!/#REF!,"")</f>
        <v>#REF!</v>
      </c>
      <c r="F84" s="257" t="e">
        <f>IF(AND(B83&lt;&gt;"",#REF!&lt;&gt;""),#REF!/#REF!,"")</f>
        <v>#REF!</v>
      </c>
      <c r="G84" s="257" t="e">
        <f>IF(AND(B83&lt;&gt;"",#REF!&lt;&gt;""),#REF!/#REF!,"")</f>
        <v>#REF!</v>
      </c>
      <c r="H84" s="257" t="e">
        <f>IF(AND(B83&lt;&gt;"",#REF!&lt;&gt;""),#REF!/#REF!,"")</f>
        <v>#REF!</v>
      </c>
      <c r="I84" s="257" t="e">
        <f>IF(AND(B83&lt;&gt;"",#REF!&lt;&gt;""),#REF!/#REF!,"")</f>
        <v>#REF!</v>
      </c>
      <c r="J84" s="257" t="e">
        <f>IF(AND(B83&lt;&gt;"",#REF!&lt;&gt;""),#REF!/#REF!,"")</f>
        <v>#REF!</v>
      </c>
      <c r="K84" s="257" t="e">
        <f>IF(AND(B83&lt;&gt;"",#REF!&lt;&gt;""),#REF!/#REF!,"")</f>
        <v>#REF!</v>
      </c>
      <c r="L84" s="257" t="e">
        <f>IF(AND(B83&lt;&gt;"",#REF!&lt;&gt;""),#REF!/#REF!,"")</f>
        <v>#REF!</v>
      </c>
      <c r="M84" s="257" t="e">
        <f>IF(AND(B83&lt;&gt;"",#REF!&lt;&gt;""),#REF!/#REF!,"")</f>
        <v>#REF!</v>
      </c>
      <c r="N84" s="257" t="e">
        <f>IF(AND(B83&lt;&gt;"",#REF!&lt;&gt;""),#REF!/#REF!,"")</f>
        <v>#REF!</v>
      </c>
      <c r="O84" s="257" t="e">
        <f>IF(AND(B83&lt;&gt;"",#REF!&lt;&gt;""),#REF!/#REF!,"")</f>
        <v>#REF!</v>
      </c>
      <c r="P84" s="257" t="e">
        <f>IF(AND(B83&lt;&gt;"",#REF!&lt;&gt;""),#REF!/#REF!,"")</f>
        <v>#REF!</v>
      </c>
      <c r="Q84" s="258" t="e">
        <f>IF(AND(B83&lt;&gt;"",#REF!&lt;&gt;""),#REF!/#REF!,"")</f>
        <v>#REF!</v>
      </c>
      <c r="R84" s="276" t="e">
        <f>IF(AND(C83&lt;&gt;"",#REF!&lt;&gt;""),#REF!/#REF!,"")</f>
        <v>#REF!</v>
      </c>
      <c r="S84" s="258" t="e">
        <f>IF(AND(D83&lt;&gt;"",#REF!&lt;&gt;""),#REF!/#REF!,"")</f>
        <v>#REF!</v>
      </c>
      <c r="T84" s="276" t="e">
        <f>IF(AND(C83&lt;&gt;"",#REF!&lt;&gt;""),#REF!/#REF!,"")</f>
        <v>#REF!</v>
      </c>
      <c r="U84" s="258" t="e">
        <f>IF(AND(D83&lt;&gt;"",#REF!&lt;&gt;""),#REF!/#REF!,"")</f>
        <v>#REF!</v>
      </c>
      <c r="V84" s="276" t="e">
        <f>IF(AND(C83&lt;&gt;"",#REF!&lt;&gt;""),#REF!/#REF!,"")</f>
        <v>#REF!</v>
      </c>
      <c r="W84" s="276" t="e">
        <f>IF(AND(C83&lt;&gt;"",#REF!&lt;&gt;""),#REF!/#REF!,"")</f>
        <v>#REF!</v>
      </c>
      <c r="X84" s="276" t="e">
        <f>IF(AND(C83&lt;&gt;"",#REF!&lt;&gt;""),#REF!/#REF!,"")</f>
        <v>#REF!</v>
      </c>
      <c r="Y84" s="258" t="e">
        <f>IF(AND(D83&lt;&gt;"",#REF!&lt;&gt;""),#REF!/#REF!,"")</f>
        <v>#REF!</v>
      </c>
      <c r="Z84" s="258" t="e">
        <f>IF(AND(E83&lt;&gt;"",#REF!&lt;&gt;""),#REF!/#REF!,"")</f>
        <v>#REF!</v>
      </c>
      <c r="AA84" s="258" t="e">
        <f>IF(AND(E83&lt;&gt;"",#REF!&lt;&gt;""),#REF!/#REF!,"")</f>
        <v>#REF!</v>
      </c>
    </row>
    <row r="85" spans="1:28" ht="21.75" customHeight="1" x14ac:dyDescent="0.3">
      <c r="A85" s="502" t="s">
        <v>128</v>
      </c>
      <c r="B85" s="500" t="e">
        <f>IF(#REF!="","",IF(SUM(#REF!)&gt;0,#REF!,""))</f>
        <v>#REF!</v>
      </c>
      <c r="C85" s="252" t="s">
        <v>20</v>
      </c>
      <c r="D85" s="253" t="e">
        <f>IF(AND(B85&lt;&gt;"",#REF!&lt;&gt;""),#REF!,"")</f>
        <v>#REF!</v>
      </c>
      <c r="E85" s="253" t="e">
        <f>IF(AND(B85&lt;&gt;"",#REF!&lt;&gt;""),#REF!,"")</f>
        <v>#REF!</v>
      </c>
      <c r="F85" s="254" t="e">
        <f>IF(AND(B85&lt;&gt;"",#REF!&lt;&gt;""),#REF!,"")</f>
        <v>#REF!</v>
      </c>
      <c r="G85" s="254" t="e">
        <f>IF(AND(B85&lt;&gt;"",#REF!&lt;&gt;""),#REF!,"")</f>
        <v>#REF!</v>
      </c>
      <c r="H85" s="254" t="e">
        <f>IF(AND(B85&lt;&gt;"",#REF!&lt;&gt;""),#REF!,"")</f>
        <v>#REF!</v>
      </c>
      <c r="I85" s="254" t="e">
        <f>IF(AND(B85&lt;&gt;"",#REF!&lt;&gt;""),#REF!,"")</f>
        <v>#REF!</v>
      </c>
      <c r="J85" s="254" t="e">
        <f>IF(AND(B85&lt;&gt;"",#REF!&lt;&gt;""),#REF!,"")</f>
        <v>#REF!</v>
      </c>
      <c r="K85" s="254" t="e">
        <f>IF(AND(B85&lt;&gt;"",#REF!&lt;&gt;""),#REF!,"")</f>
        <v>#REF!</v>
      </c>
      <c r="L85" s="254" t="e">
        <f>IF(AND(B85&lt;&gt;"",#REF!&lt;&gt;""),#REF!,"")</f>
        <v>#REF!</v>
      </c>
      <c r="M85" s="254" t="e">
        <f>IF(AND(B85&lt;&gt;"",#REF!&lt;&gt;""),#REF!,"")</f>
        <v>#REF!</v>
      </c>
      <c r="N85" s="254" t="e">
        <f>IF(AND(B85&lt;&gt;"",#REF!&lt;&gt;""),#REF!,"")</f>
        <v>#REF!</v>
      </c>
      <c r="O85" s="254" t="e">
        <f>IF(AND(B85&lt;&gt;"",#REF!&lt;&gt;""),#REF!,"")</f>
        <v>#REF!</v>
      </c>
      <c r="P85" s="254" t="e">
        <f>IF(AND(B85&lt;&gt;"",#REF!&lt;&gt;""),#REF!,"")</f>
        <v>#REF!</v>
      </c>
      <c r="Q85" s="255" t="e">
        <f>IF(AND(B85&lt;&gt;"",#REF!&lt;&gt;""),#REF!,"")</f>
        <v>#REF!</v>
      </c>
      <c r="R85" s="255" t="e">
        <f>IF(AND(C85&lt;&gt;"",#REF!&lt;&gt;""),#REF!,"")</f>
        <v>#REF!</v>
      </c>
      <c r="S85" s="255" t="e">
        <f>IF(AND(D85&lt;&gt;"",#REF!&lt;&gt;""),#REF!,"")</f>
        <v>#REF!</v>
      </c>
      <c r="T85" s="255" t="e">
        <f>IF(AND(C85&lt;&gt;"",#REF!&lt;&gt;""),#REF!,"")</f>
        <v>#REF!</v>
      </c>
      <c r="U85" s="255" t="e">
        <f>IF(AND(D85&lt;&gt;"",#REF!&lt;&gt;""),#REF!,"")</f>
        <v>#REF!</v>
      </c>
      <c r="V85" s="255" t="e">
        <f>IF(AND(C85&lt;&gt;"",#REF!&lt;&gt;""),#REF!,"")</f>
        <v>#REF!</v>
      </c>
      <c r="W85" s="255" t="e">
        <f>IF(AND(C85&lt;&gt;"",#REF!&lt;&gt;""),#REF!,"")</f>
        <v>#REF!</v>
      </c>
      <c r="X85" s="255" t="e">
        <f>IF(AND(C85&lt;&gt;"",#REF!&lt;&gt;""),#REF!,"")</f>
        <v>#REF!</v>
      </c>
      <c r="Y85" s="255" t="e">
        <f>IF(AND(D85&lt;&gt;"",#REF!&lt;&gt;""),#REF!,"")</f>
        <v>#REF!</v>
      </c>
      <c r="Z85" s="255" t="e">
        <f>IF(AND(E85&lt;&gt;"",#REF!&lt;&gt;""),#REF!,"")</f>
        <v>#REF!</v>
      </c>
      <c r="AA85" s="255" t="e">
        <f>IF(AND(E85&lt;&gt;"",#REF!&lt;&gt;""),#REF!,"")</f>
        <v>#REF!</v>
      </c>
      <c r="AB85" s="275"/>
    </row>
    <row r="86" spans="1:28" ht="24.75" customHeight="1" thickBot="1" x14ac:dyDescent="0.35">
      <c r="A86" s="503"/>
      <c r="B86" s="501"/>
      <c r="C86" s="256" t="s">
        <v>302</v>
      </c>
      <c r="D86" s="257" t="e">
        <f>IF(AND(B85&lt;&gt;"",#REF!&lt;&gt;""),#REF!/#REF!,"")</f>
        <v>#REF!</v>
      </c>
      <c r="E86" s="257" t="e">
        <f>IF(AND(B85&lt;&gt;"",#REF!&lt;&gt;""),#REF!/#REF!,"")</f>
        <v>#REF!</v>
      </c>
      <c r="F86" s="257" t="e">
        <f>IF(AND(B85&lt;&gt;"",#REF!&lt;&gt;""),#REF!/#REF!,"")</f>
        <v>#REF!</v>
      </c>
      <c r="G86" s="257" t="e">
        <f>IF(AND(B85&lt;&gt;"",#REF!&lt;&gt;""),#REF!/#REF!,"")</f>
        <v>#REF!</v>
      </c>
      <c r="H86" s="257" t="e">
        <f>IF(AND(B85&lt;&gt;"",#REF!&lt;&gt;""),#REF!/#REF!,"")</f>
        <v>#REF!</v>
      </c>
      <c r="I86" s="257" t="e">
        <f>IF(AND(B85&lt;&gt;"",#REF!&lt;&gt;""),#REF!/#REF!,"")</f>
        <v>#REF!</v>
      </c>
      <c r="J86" s="257" t="e">
        <f>IF(AND(B85&lt;&gt;"",#REF!&lt;&gt;""),#REF!/#REF!,"")</f>
        <v>#REF!</v>
      </c>
      <c r="K86" s="257" t="e">
        <f>IF(AND(B85&lt;&gt;"",#REF!&lt;&gt;""),#REF!/#REF!,"")</f>
        <v>#REF!</v>
      </c>
      <c r="L86" s="257" t="e">
        <f>IF(AND(B85&lt;&gt;"",#REF!&lt;&gt;""),#REF!/#REF!,"")</f>
        <v>#REF!</v>
      </c>
      <c r="M86" s="257" t="e">
        <f>IF(AND(B85&lt;&gt;"",#REF!&lt;&gt;""),#REF!/#REF!,"")</f>
        <v>#REF!</v>
      </c>
      <c r="N86" s="257" t="e">
        <f>IF(AND(B85&lt;&gt;"",#REF!&lt;&gt;""),#REF!/#REF!,"")</f>
        <v>#REF!</v>
      </c>
      <c r="O86" s="257" t="e">
        <f>IF(AND(B85&lt;&gt;"",#REF!&lt;&gt;""),#REF!/#REF!,"")</f>
        <v>#REF!</v>
      </c>
      <c r="P86" s="257" t="e">
        <f>IF(AND(B85&lt;&gt;"",#REF!&lt;&gt;""),#REF!/#REF!,"")</f>
        <v>#REF!</v>
      </c>
      <c r="Q86" s="258" t="e">
        <f>IF(AND(B85&lt;&gt;"",#REF!&lt;&gt;""),#REF!/#REF!,"")</f>
        <v>#REF!</v>
      </c>
      <c r="R86" s="276" t="e">
        <f>IF(AND(C85&lt;&gt;"",#REF!&lt;&gt;""),#REF!/#REF!,"")</f>
        <v>#REF!</v>
      </c>
      <c r="S86" s="258" t="e">
        <f>IF(AND(D85&lt;&gt;"",#REF!&lt;&gt;""),#REF!/#REF!,"")</f>
        <v>#REF!</v>
      </c>
      <c r="T86" s="276" t="e">
        <f>IF(AND(C85&lt;&gt;"",#REF!&lt;&gt;""),#REF!/#REF!,"")</f>
        <v>#REF!</v>
      </c>
      <c r="U86" s="258" t="e">
        <f>IF(AND(D85&lt;&gt;"",#REF!&lt;&gt;""),#REF!/#REF!,"")</f>
        <v>#REF!</v>
      </c>
      <c r="V86" s="276" t="e">
        <f>IF(AND(C85&lt;&gt;"",#REF!&lt;&gt;""),#REF!/#REF!,"")</f>
        <v>#REF!</v>
      </c>
      <c r="W86" s="276" t="e">
        <f>IF(AND(C85&lt;&gt;"",#REF!&lt;&gt;""),#REF!/#REF!,"")</f>
        <v>#REF!</v>
      </c>
      <c r="X86" s="276" t="e">
        <f>IF(AND(C85&lt;&gt;"",#REF!&lt;&gt;""),#REF!/#REF!,"")</f>
        <v>#REF!</v>
      </c>
      <c r="Y86" s="258" t="e">
        <f>IF(AND(D85&lt;&gt;"",#REF!&lt;&gt;""),#REF!/#REF!,"")</f>
        <v>#REF!</v>
      </c>
      <c r="Z86" s="258" t="e">
        <f>IF(AND(E85&lt;&gt;"",#REF!&lt;&gt;""),#REF!/#REF!,"")</f>
        <v>#REF!</v>
      </c>
      <c r="AA86" s="258" t="e">
        <f>IF(AND(E85&lt;&gt;"",#REF!&lt;&gt;""),#REF!/#REF!,"")</f>
        <v>#REF!</v>
      </c>
    </row>
    <row r="87" spans="1:28" ht="21.75" customHeight="1" x14ac:dyDescent="0.3">
      <c r="A87" s="502" t="s">
        <v>129</v>
      </c>
      <c r="B87" s="500" t="e">
        <f>IF(#REF!="","",IF(SUM(#REF!)&gt;0,#REF!,""))</f>
        <v>#REF!</v>
      </c>
      <c r="C87" s="252" t="s">
        <v>20</v>
      </c>
      <c r="D87" s="253" t="e">
        <f>IF(AND(B87&lt;&gt;"",#REF!&lt;&gt;""),#REF!,"")</f>
        <v>#REF!</v>
      </c>
      <c r="E87" s="253" t="e">
        <f>IF(AND(B87&lt;&gt;"",#REF!&lt;&gt;""),#REF!,"")</f>
        <v>#REF!</v>
      </c>
      <c r="F87" s="254" t="e">
        <f>IF(AND(B87&lt;&gt;"",#REF!&lt;&gt;""),#REF!,"")</f>
        <v>#REF!</v>
      </c>
      <c r="G87" s="254" t="e">
        <f>IF(AND(B87&lt;&gt;"",#REF!&lt;&gt;""),#REF!,"")</f>
        <v>#REF!</v>
      </c>
      <c r="H87" s="254" t="e">
        <f>IF(AND(B87&lt;&gt;"",#REF!&lt;&gt;""),#REF!,"")</f>
        <v>#REF!</v>
      </c>
      <c r="I87" s="254" t="e">
        <f>IF(AND(B87&lt;&gt;"",#REF!&lt;&gt;""),#REF!,"")</f>
        <v>#REF!</v>
      </c>
      <c r="J87" s="254" t="e">
        <f>IF(AND(B87&lt;&gt;"",#REF!&lt;&gt;""),#REF!,"")</f>
        <v>#REF!</v>
      </c>
      <c r="K87" s="254" t="e">
        <f>IF(AND(B87&lt;&gt;"",#REF!&lt;&gt;""),#REF!,"")</f>
        <v>#REF!</v>
      </c>
      <c r="L87" s="254" t="e">
        <f>IF(AND(B87&lt;&gt;"",#REF!&lt;&gt;""),#REF!,"")</f>
        <v>#REF!</v>
      </c>
      <c r="M87" s="254" t="e">
        <f>IF(AND(B87&lt;&gt;"",#REF!&lt;&gt;""),#REF!,"")</f>
        <v>#REF!</v>
      </c>
      <c r="N87" s="254" t="e">
        <f>IF(AND(B87&lt;&gt;"",#REF!&lt;&gt;""),#REF!,"")</f>
        <v>#REF!</v>
      </c>
      <c r="O87" s="254" t="e">
        <f>IF(AND(B87&lt;&gt;"",#REF!&lt;&gt;""),#REF!,"")</f>
        <v>#REF!</v>
      </c>
      <c r="P87" s="254" t="e">
        <f>IF(AND(B87&lt;&gt;"",#REF!&lt;&gt;""),#REF!,"")</f>
        <v>#REF!</v>
      </c>
      <c r="Q87" s="255" t="e">
        <f>IF(AND(B87&lt;&gt;"",#REF!&lt;&gt;""),#REF!,"")</f>
        <v>#REF!</v>
      </c>
      <c r="R87" s="255" t="e">
        <f>IF(AND(C87&lt;&gt;"",#REF!&lt;&gt;""),#REF!,"")</f>
        <v>#REF!</v>
      </c>
      <c r="S87" s="255" t="e">
        <f>IF(AND(D87&lt;&gt;"",#REF!&lt;&gt;""),#REF!,"")</f>
        <v>#REF!</v>
      </c>
      <c r="T87" s="255" t="e">
        <f>IF(AND(C87&lt;&gt;"",#REF!&lt;&gt;""),#REF!,"")</f>
        <v>#REF!</v>
      </c>
      <c r="U87" s="255" t="e">
        <f>IF(AND(D87&lt;&gt;"",#REF!&lt;&gt;""),#REF!,"")</f>
        <v>#REF!</v>
      </c>
      <c r="V87" s="255" t="e">
        <f>IF(AND(C87&lt;&gt;"",#REF!&lt;&gt;""),#REF!,"")</f>
        <v>#REF!</v>
      </c>
      <c r="W87" s="255" t="e">
        <f>IF(AND(C87&lt;&gt;"",#REF!&lt;&gt;""),#REF!,"")</f>
        <v>#REF!</v>
      </c>
      <c r="X87" s="255" t="e">
        <f>IF(AND(C87&lt;&gt;"",#REF!&lt;&gt;""),#REF!,"")</f>
        <v>#REF!</v>
      </c>
      <c r="Y87" s="255" t="e">
        <f>IF(AND(D87&lt;&gt;"",#REF!&lt;&gt;""),#REF!,"")</f>
        <v>#REF!</v>
      </c>
      <c r="Z87" s="255" t="e">
        <f>IF(AND(E87&lt;&gt;"",#REF!&lt;&gt;""),#REF!,"")</f>
        <v>#REF!</v>
      </c>
      <c r="AA87" s="255" t="e">
        <f>IF(AND(E87&lt;&gt;"",#REF!&lt;&gt;""),#REF!,"")</f>
        <v>#REF!</v>
      </c>
    </row>
    <row r="88" spans="1:28" ht="24.75" customHeight="1" thickBot="1" x14ac:dyDescent="0.35">
      <c r="A88" s="503"/>
      <c r="B88" s="501"/>
      <c r="C88" s="256" t="s">
        <v>302</v>
      </c>
      <c r="D88" s="257" t="e">
        <f>IF(AND(B87&lt;&gt;"",#REF!&lt;&gt;""),#REF!/#REF!,"")</f>
        <v>#REF!</v>
      </c>
      <c r="E88" s="257" t="e">
        <f>IF(AND(B87&lt;&gt;"",#REF!&lt;&gt;""),#REF!/#REF!,"")</f>
        <v>#REF!</v>
      </c>
      <c r="F88" s="257" t="e">
        <f>IF(AND(B87&lt;&gt;"",#REF!&lt;&gt;""),#REF!/#REF!,"")</f>
        <v>#REF!</v>
      </c>
      <c r="G88" s="257" t="e">
        <f>IF(AND(B87&lt;&gt;"",#REF!&lt;&gt;""),#REF!/#REF!,"")</f>
        <v>#REF!</v>
      </c>
      <c r="H88" s="257" t="e">
        <f>IF(AND(B87&lt;&gt;"",#REF!&lt;&gt;""),#REF!/#REF!,"")</f>
        <v>#REF!</v>
      </c>
      <c r="I88" s="257" t="e">
        <f>IF(AND(B87&lt;&gt;"",#REF!&lt;&gt;""),#REF!/#REF!,"")</f>
        <v>#REF!</v>
      </c>
      <c r="J88" s="257" t="e">
        <f>IF(AND(B87&lt;&gt;"",#REF!&lt;&gt;""),#REF!/#REF!,"")</f>
        <v>#REF!</v>
      </c>
      <c r="K88" s="257" t="e">
        <f>IF(AND(B87&lt;&gt;"",#REF!&lt;&gt;""),#REF!/#REF!,"")</f>
        <v>#REF!</v>
      </c>
      <c r="L88" s="257" t="e">
        <f>IF(AND(B87&lt;&gt;"",#REF!&lt;&gt;""),#REF!/#REF!,"")</f>
        <v>#REF!</v>
      </c>
      <c r="M88" s="257" t="e">
        <f>IF(AND(B87&lt;&gt;"",#REF!&lt;&gt;""),#REF!/#REF!,"")</f>
        <v>#REF!</v>
      </c>
      <c r="N88" s="257" t="e">
        <f>IF(AND(B87&lt;&gt;"",#REF!&lt;&gt;""),#REF!/#REF!,"")</f>
        <v>#REF!</v>
      </c>
      <c r="O88" s="257" t="e">
        <f>IF(AND(B87&lt;&gt;"",#REF!&lt;&gt;""),#REF!/#REF!,"")</f>
        <v>#REF!</v>
      </c>
      <c r="P88" s="257" t="e">
        <f>IF(AND(B87&lt;&gt;"",#REF!&lt;&gt;""),#REF!/#REF!,"")</f>
        <v>#REF!</v>
      </c>
      <c r="Q88" s="258" t="e">
        <f>IF(AND(B87&lt;&gt;"",#REF!&lt;&gt;""),#REF!/#REF!,"")</f>
        <v>#REF!</v>
      </c>
      <c r="R88" s="276" t="e">
        <f>IF(AND(C87&lt;&gt;"",#REF!&lt;&gt;""),#REF!/#REF!,"")</f>
        <v>#REF!</v>
      </c>
      <c r="S88" s="258" t="e">
        <f>IF(AND(D87&lt;&gt;"",#REF!&lt;&gt;""),#REF!/#REF!,"")</f>
        <v>#REF!</v>
      </c>
      <c r="T88" s="276" t="e">
        <f>IF(AND(C87&lt;&gt;"",#REF!&lt;&gt;""),#REF!/#REF!,"")</f>
        <v>#REF!</v>
      </c>
      <c r="U88" s="258" t="e">
        <f>IF(AND(D87&lt;&gt;"",#REF!&lt;&gt;""),#REF!/#REF!,"")</f>
        <v>#REF!</v>
      </c>
      <c r="V88" s="276" t="e">
        <f>IF(AND(C87&lt;&gt;"",#REF!&lt;&gt;""),#REF!/#REF!,"")</f>
        <v>#REF!</v>
      </c>
      <c r="W88" s="276" t="e">
        <f>IF(AND(C87&lt;&gt;"",#REF!&lt;&gt;""),#REF!/#REF!,"")</f>
        <v>#REF!</v>
      </c>
      <c r="X88" s="276" t="e">
        <f>IF(AND(C87&lt;&gt;"",#REF!&lt;&gt;""),#REF!/#REF!,"")</f>
        <v>#REF!</v>
      </c>
      <c r="Y88" s="258" t="e">
        <f>IF(AND(D87&lt;&gt;"",#REF!&lt;&gt;""),#REF!/#REF!,"")</f>
        <v>#REF!</v>
      </c>
      <c r="Z88" s="258" t="e">
        <f>IF(AND(E87&lt;&gt;"",#REF!&lt;&gt;""),#REF!/#REF!,"")</f>
        <v>#REF!</v>
      </c>
      <c r="AA88" s="258" t="e">
        <f>IF(AND(E87&lt;&gt;"",#REF!&lt;&gt;""),#REF!/#REF!,"")</f>
        <v>#REF!</v>
      </c>
    </row>
    <row r="89" spans="1:28" ht="21.75" customHeight="1" x14ac:dyDescent="0.3">
      <c r="A89" s="502" t="s">
        <v>130</v>
      </c>
      <c r="B89" s="500" t="e">
        <f>IF(#REF!="","",IF(SUM(#REF!)&gt;0,#REF!,""))</f>
        <v>#REF!</v>
      </c>
      <c r="C89" s="252" t="s">
        <v>20</v>
      </c>
      <c r="D89" s="253" t="e">
        <f>IF(AND(B89&lt;&gt;"",#REF!&lt;&gt;""),#REF!,"")</f>
        <v>#REF!</v>
      </c>
      <c r="E89" s="253" t="e">
        <f>IF(AND(B89&lt;&gt;"",#REF!&lt;&gt;""),#REF!,"")</f>
        <v>#REF!</v>
      </c>
      <c r="F89" s="254" t="e">
        <f>IF(AND(B89&lt;&gt;"",#REF!&lt;&gt;""),#REF!,"")</f>
        <v>#REF!</v>
      </c>
      <c r="G89" s="254" t="e">
        <f>IF(AND(B89&lt;&gt;"",#REF!&lt;&gt;""),#REF!,"")</f>
        <v>#REF!</v>
      </c>
      <c r="H89" s="254" t="e">
        <f>IF(AND(B89&lt;&gt;"",#REF!&lt;&gt;""),#REF!,"")</f>
        <v>#REF!</v>
      </c>
      <c r="I89" s="254" t="e">
        <f>IF(AND(B89&lt;&gt;"",#REF!&lt;&gt;""),#REF!,"")</f>
        <v>#REF!</v>
      </c>
      <c r="J89" s="254" t="e">
        <f>IF(AND(B89&lt;&gt;"",#REF!&lt;&gt;""),#REF!,"")</f>
        <v>#REF!</v>
      </c>
      <c r="K89" s="254" t="e">
        <f>IF(AND(B89&lt;&gt;"",#REF!&lt;&gt;""),#REF!,"")</f>
        <v>#REF!</v>
      </c>
      <c r="L89" s="254" t="e">
        <f>IF(AND(B89&lt;&gt;"",#REF!&lt;&gt;""),#REF!,"")</f>
        <v>#REF!</v>
      </c>
      <c r="M89" s="254" t="e">
        <f>IF(AND(B89&lt;&gt;"",#REF!&lt;&gt;""),#REF!,"")</f>
        <v>#REF!</v>
      </c>
      <c r="N89" s="254" t="e">
        <f>IF(AND(B89&lt;&gt;"",#REF!&lt;&gt;""),#REF!,"")</f>
        <v>#REF!</v>
      </c>
      <c r="O89" s="254" t="e">
        <f>IF(AND(B89&lt;&gt;"",#REF!&lt;&gt;""),#REF!,"")</f>
        <v>#REF!</v>
      </c>
      <c r="P89" s="254" t="e">
        <f>IF(AND(B89&lt;&gt;"",#REF!&lt;&gt;""),#REF!,"")</f>
        <v>#REF!</v>
      </c>
      <c r="Q89" s="255" t="e">
        <f>IF(AND(B89&lt;&gt;"",#REF!&lt;&gt;""),#REF!,"")</f>
        <v>#REF!</v>
      </c>
      <c r="R89" s="255" t="e">
        <f>IF(AND(C89&lt;&gt;"",#REF!&lt;&gt;""),#REF!,"")</f>
        <v>#REF!</v>
      </c>
      <c r="S89" s="255" t="e">
        <f>IF(AND(D89&lt;&gt;"",#REF!&lt;&gt;""),#REF!,"")</f>
        <v>#REF!</v>
      </c>
      <c r="T89" s="255" t="e">
        <f>IF(AND(C89&lt;&gt;"",#REF!&lt;&gt;""),#REF!,"")</f>
        <v>#REF!</v>
      </c>
      <c r="U89" s="255" t="e">
        <f>IF(AND(D89&lt;&gt;"",#REF!&lt;&gt;""),#REF!,"")</f>
        <v>#REF!</v>
      </c>
      <c r="V89" s="255" t="e">
        <f>IF(AND(C89&lt;&gt;"",#REF!&lt;&gt;""),#REF!,"")</f>
        <v>#REF!</v>
      </c>
      <c r="W89" s="255" t="e">
        <f>IF(AND(C89&lt;&gt;"",#REF!&lt;&gt;""),#REF!,"")</f>
        <v>#REF!</v>
      </c>
      <c r="X89" s="255" t="e">
        <f>IF(AND(C89&lt;&gt;"",#REF!&lt;&gt;""),#REF!,"")</f>
        <v>#REF!</v>
      </c>
      <c r="Y89" s="255" t="e">
        <f>IF(AND(D89&lt;&gt;"",#REF!&lt;&gt;""),#REF!,"")</f>
        <v>#REF!</v>
      </c>
      <c r="Z89" s="255" t="e">
        <f>IF(AND(E89&lt;&gt;"",#REF!&lt;&gt;""),#REF!,"")</f>
        <v>#REF!</v>
      </c>
      <c r="AA89" s="255" t="e">
        <f>IF(AND(E89&lt;&gt;"",#REF!&lt;&gt;""),#REF!,"")</f>
        <v>#REF!</v>
      </c>
    </row>
    <row r="90" spans="1:28" ht="24.75" customHeight="1" thickBot="1" x14ac:dyDescent="0.35">
      <c r="A90" s="503"/>
      <c r="B90" s="501"/>
      <c r="C90" s="256" t="s">
        <v>302</v>
      </c>
      <c r="D90" s="257" t="e">
        <f>IF(AND(B89&lt;&gt;"",#REF!&lt;&gt;""),#REF!/#REF!,"")</f>
        <v>#REF!</v>
      </c>
      <c r="E90" s="257" t="e">
        <f>IF(AND(B89&lt;&gt;"",#REF!&lt;&gt;""),#REF!/#REF!,"")</f>
        <v>#REF!</v>
      </c>
      <c r="F90" s="257" t="e">
        <f>IF(AND(B89&lt;&gt;"",#REF!&lt;&gt;""),#REF!/#REF!,"")</f>
        <v>#REF!</v>
      </c>
      <c r="G90" s="257" t="e">
        <f>IF(AND(B89&lt;&gt;"",#REF!&lt;&gt;""),#REF!/#REF!,"")</f>
        <v>#REF!</v>
      </c>
      <c r="H90" s="257" t="e">
        <f>IF(AND(B89&lt;&gt;"",#REF!&lt;&gt;""),#REF!/#REF!,"")</f>
        <v>#REF!</v>
      </c>
      <c r="I90" s="257" t="e">
        <f>IF(AND(B89&lt;&gt;"",#REF!&lt;&gt;""),#REF!/#REF!,"")</f>
        <v>#REF!</v>
      </c>
      <c r="J90" s="257" t="e">
        <f>IF(AND(B89&lt;&gt;"",#REF!&lt;&gt;""),#REF!/#REF!,"")</f>
        <v>#REF!</v>
      </c>
      <c r="K90" s="257" t="e">
        <f>IF(AND(B89&lt;&gt;"",#REF!&lt;&gt;""),#REF!/#REF!,"")</f>
        <v>#REF!</v>
      </c>
      <c r="L90" s="257" t="e">
        <f>IF(AND(B89&lt;&gt;"",#REF!&lt;&gt;""),#REF!/#REF!,"")</f>
        <v>#REF!</v>
      </c>
      <c r="M90" s="257" t="e">
        <f>IF(AND(B89&lt;&gt;"",#REF!&lt;&gt;""),#REF!/#REF!,"")</f>
        <v>#REF!</v>
      </c>
      <c r="N90" s="257" t="e">
        <f>IF(AND(B89&lt;&gt;"",#REF!&lt;&gt;""),#REF!/#REF!,"")</f>
        <v>#REF!</v>
      </c>
      <c r="O90" s="257" t="e">
        <f>IF(AND(B89&lt;&gt;"",#REF!&lt;&gt;""),#REF!/#REF!,"")</f>
        <v>#REF!</v>
      </c>
      <c r="P90" s="257" t="e">
        <f>IF(AND(B89&lt;&gt;"",#REF!&lt;&gt;""),#REF!/#REF!,"")</f>
        <v>#REF!</v>
      </c>
      <c r="Q90" s="258" t="e">
        <f>IF(AND(B89&lt;&gt;"",#REF!&lt;&gt;""),#REF!/#REF!,"")</f>
        <v>#REF!</v>
      </c>
      <c r="R90" s="276" t="e">
        <f>IF(AND(C89&lt;&gt;"",#REF!&lt;&gt;""),#REF!/#REF!,"")</f>
        <v>#REF!</v>
      </c>
      <c r="S90" s="258" t="e">
        <f>IF(AND(D89&lt;&gt;"",#REF!&lt;&gt;""),#REF!/#REF!,"")</f>
        <v>#REF!</v>
      </c>
      <c r="T90" s="276" t="e">
        <f>IF(AND(C89&lt;&gt;"",#REF!&lt;&gt;""),#REF!/#REF!,"")</f>
        <v>#REF!</v>
      </c>
      <c r="U90" s="258" t="e">
        <f>IF(AND(D89&lt;&gt;"",#REF!&lt;&gt;""),#REF!/#REF!,"")</f>
        <v>#REF!</v>
      </c>
      <c r="V90" s="276" t="e">
        <f>IF(AND(C89&lt;&gt;"",#REF!&lt;&gt;""),#REF!/#REF!,"")</f>
        <v>#REF!</v>
      </c>
      <c r="W90" s="276" t="e">
        <f>IF(AND(C89&lt;&gt;"",#REF!&lt;&gt;""),#REF!/#REF!,"")</f>
        <v>#REF!</v>
      </c>
      <c r="X90" s="276" t="e">
        <f>IF(AND(C89&lt;&gt;"",#REF!&lt;&gt;""),#REF!/#REF!,"")</f>
        <v>#REF!</v>
      </c>
      <c r="Y90" s="258" t="e">
        <f>IF(AND(D89&lt;&gt;"",#REF!&lt;&gt;""),#REF!/#REF!,"")</f>
        <v>#REF!</v>
      </c>
      <c r="Z90" s="258" t="e">
        <f>IF(AND(E89&lt;&gt;"",#REF!&lt;&gt;""),#REF!/#REF!,"")</f>
        <v>#REF!</v>
      </c>
      <c r="AA90" s="258" t="e">
        <f>IF(AND(E89&lt;&gt;"",#REF!&lt;&gt;""),#REF!/#REF!,"")</f>
        <v>#REF!</v>
      </c>
    </row>
    <row r="91" spans="1:28" ht="21.75" customHeight="1" x14ac:dyDescent="0.3">
      <c r="A91" s="502" t="s">
        <v>131</v>
      </c>
      <c r="B91" s="500" t="e">
        <f>IF(#REF!="","",IF(SUM(#REF!)&gt;0,#REF!,""))</f>
        <v>#REF!</v>
      </c>
      <c r="C91" s="252" t="s">
        <v>20</v>
      </c>
      <c r="D91" s="253" t="e">
        <f>IF(AND(B91&lt;&gt;"",#REF!&lt;&gt;""),#REF!,"")</f>
        <v>#REF!</v>
      </c>
      <c r="E91" s="253" t="e">
        <f>IF(AND(B91&lt;&gt;"",#REF!&lt;&gt;""),#REF!,"")</f>
        <v>#REF!</v>
      </c>
      <c r="F91" s="254" t="e">
        <f>IF(AND(B91&lt;&gt;"",#REF!&lt;&gt;""),#REF!,"")</f>
        <v>#REF!</v>
      </c>
      <c r="G91" s="254" t="e">
        <f>IF(AND(B91&lt;&gt;"",#REF!&lt;&gt;""),#REF!,"")</f>
        <v>#REF!</v>
      </c>
      <c r="H91" s="254" t="e">
        <f>IF(AND(B91&lt;&gt;"",#REF!&lt;&gt;""),#REF!,"")</f>
        <v>#REF!</v>
      </c>
      <c r="I91" s="254" t="e">
        <f>IF(AND(B91&lt;&gt;"",#REF!&lt;&gt;""),#REF!,"")</f>
        <v>#REF!</v>
      </c>
      <c r="J91" s="254" t="e">
        <f>IF(AND(B91&lt;&gt;"",#REF!&lt;&gt;""),#REF!,"")</f>
        <v>#REF!</v>
      </c>
      <c r="K91" s="254" t="e">
        <f>IF(AND(B91&lt;&gt;"",#REF!&lt;&gt;""),#REF!,"")</f>
        <v>#REF!</v>
      </c>
      <c r="L91" s="254" t="e">
        <f>IF(AND(B91&lt;&gt;"",#REF!&lt;&gt;""),#REF!,"")</f>
        <v>#REF!</v>
      </c>
      <c r="M91" s="254" t="e">
        <f>IF(AND(B91&lt;&gt;"",#REF!&lt;&gt;""),#REF!,"")</f>
        <v>#REF!</v>
      </c>
      <c r="N91" s="254" t="e">
        <f>IF(AND(B91&lt;&gt;"",#REF!&lt;&gt;""),#REF!,"")</f>
        <v>#REF!</v>
      </c>
      <c r="O91" s="254" t="e">
        <f>IF(AND(B91&lt;&gt;"",#REF!&lt;&gt;""),#REF!,"")</f>
        <v>#REF!</v>
      </c>
      <c r="P91" s="254" t="e">
        <f>IF(AND(B91&lt;&gt;"",#REF!&lt;&gt;""),#REF!,"")</f>
        <v>#REF!</v>
      </c>
      <c r="Q91" s="255" t="e">
        <f>IF(AND(B91&lt;&gt;"",#REF!&lt;&gt;""),#REF!,"")</f>
        <v>#REF!</v>
      </c>
      <c r="R91" s="255" t="e">
        <f>IF(AND(C91&lt;&gt;"",#REF!&lt;&gt;""),#REF!,"")</f>
        <v>#REF!</v>
      </c>
      <c r="S91" s="255" t="e">
        <f>IF(AND(D91&lt;&gt;"",#REF!&lt;&gt;""),#REF!,"")</f>
        <v>#REF!</v>
      </c>
      <c r="T91" s="255" t="e">
        <f>IF(AND(C91&lt;&gt;"",#REF!&lt;&gt;""),#REF!,"")</f>
        <v>#REF!</v>
      </c>
      <c r="U91" s="255" t="e">
        <f>IF(AND(D91&lt;&gt;"",#REF!&lt;&gt;""),#REF!,"")</f>
        <v>#REF!</v>
      </c>
      <c r="V91" s="255" t="e">
        <f>IF(AND(C91&lt;&gt;"",#REF!&lt;&gt;""),#REF!,"")</f>
        <v>#REF!</v>
      </c>
      <c r="W91" s="255" t="e">
        <f>IF(AND(C91&lt;&gt;"",#REF!&lt;&gt;""),#REF!,"")</f>
        <v>#REF!</v>
      </c>
      <c r="X91" s="255" t="e">
        <f>IF(AND(C91&lt;&gt;"",#REF!&lt;&gt;""),#REF!,"")</f>
        <v>#REF!</v>
      </c>
      <c r="Y91" s="255" t="e">
        <f>IF(AND(D91&lt;&gt;"",#REF!&lt;&gt;""),#REF!,"")</f>
        <v>#REF!</v>
      </c>
      <c r="Z91" s="255" t="e">
        <f>IF(AND(E91&lt;&gt;"",#REF!&lt;&gt;""),#REF!,"")</f>
        <v>#REF!</v>
      </c>
      <c r="AA91" s="255" t="e">
        <f>IF(AND(E91&lt;&gt;"",#REF!&lt;&gt;""),#REF!,"")</f>
        <v>#REF!</v>
      </c>
    </row>
    <row r="92" spans="1:28" ht="24.75" customHeight="1" thickBot="1" x14ac:dyDescent="0.35">
      <c r="A92" s="503"/>
      <c r="B92" s="501"/>
      <c r="C92" s="256" t="s">
        <v>302</v>
      </c>
      <c r="D92" s="257" t="e">
        <f>IF(AND(B91&lt;&gt;"",#REF!&lt;&gt;""),#REF!/#REF!,"")</f>
        <v>#REF!</v>
      </c>
      <c r="E92" s="257" t="e">
        <f>IF(AND(B91&lt;&gt;"",#REF!&lt;&gt;""),#REF!/#REF!,"")</f>
        <v>#REF!</v>
      </c>
      <c r="F92" s="257" t="e">
        <f>IF(AND(B91&lt;&gt;"",#REF!&lt;&gt;""),#REF!/#REF!,"")</f>
        <v>#REF!</v>
      </c>
      <c r="G92" s="257" t="e">
        <f>IF(AND(B91&lt;&gt;"",#REF!&lt;&gt;""),#REF!/#REF!,"")</f>
        <v>#REF!</v>
      </c>
      <c r="H92" s="257" t="e">
        <f>IF(AND(B91&lt;&gt;"",#REF!&lt;&gt;""),#REF!/#REF!,"")</f>
        <v>#REF!</v>
      </c>
      <c r="I92" s="257" t="e">
        <f>IF(AND(B91&lt;&gt;"",#REF!&lt;&gt;""),#REF!/#REF!,"")</f>
        <v>#REF!</v>
      </c>
      <c r="J92" s="257" t="e">
        <f>IF(AND(B91&lt;&gt;"",#REF!&lt;&gt;""),#REF!/#REF!,"")</f>
        <v>#REF!</v>
      </c>
      <c r="K92" s="257" t="e">
        <f>IF(AND(B91&lt;&gt;"",#REF!&lt;&gt;""),#REF!/#REF!,"")</f>
        <v>#REF!</v>
      </c>
      <c r="L92" s="257" t="e">
        <f>IF(AND(B91&lt;&gt;"",#REF!&lt;&gt;""),#REF!/#REF!,"")</f>
        <v>#REF!</v>
      </c>
      <c r="M92" s="257" t="e">
        <f>IF(AND(B91&lt;&gt;"",#REF!&lt;&gt;""),#REF!/#REF!,"")</f>
        <v>#REF!</v>
      </c>
      <c r="N92" s="257" t="e">
        <f>IF(AND(B91&lt;&gt;"",#REF!&lt;&gt;""),#REF!/#REF!,"")</f>
        <v>#REF!</v>
      </c>
      <c r="O92" s="257" t="e">
        <f>IF(AND(B91&lt;&gt;"",#REF!&lt;&gt;""),#REF!/#REF!,"")</f>
        <v>#REF!</v>
      </c>
      <c r="P92" s="257" t="e">
        <f>IF(AND(B91&lt;&gt;"",#REF!&lt;&gt;""),#REF!/#REF!,"")</f>
        <v>#REF!</v>
      </c>
      <c r="Q92" s="258" t="e">
        <f>IF(AND(B91&lt;&gt;"",#REF!&lt;&gt;""),#REF!/#REF!,"")</f>
        <v>#REF!</v>
      </c>
      <c r="R92" s="276" t="e">
        <f>IF(AND(C91&lt;&gt;"",#REF!&lt;&gt;""),#REF!/#REF!,"")</f>
        <v>#REF!</v>
      </c>
      <c r="S92" s="258" t="e">
        <f>IF(AND(D91&lt;&gt;"",#REF!&lt;&gt;""),#REF!/#REF!,"")</f>
        <v>#REF!</v>
      </c>
      <c r="T92" s="276" t="e">
        <f>IF(AND(C91&lt;&gt;"",#REF!&lt;&gt;""),#REF!/#REF!,"")</f>
        <v>#REF!</v>
      </c>
      <c r="U92" s="258" t="e">
        <f>IF(AND(D91&lt;&gt;"",#REF!&lt;&gt;""),#REF!/#REF!,"")</f>
        <v>#REF!</v>
      </c>
      <c r="V92" s="276" t="e">
        <f>IF(AND(C91&lt;&gt;"",#REF!&lt;&gt;""),#REF!/#REF!,"")</f>
        <v>#REF!</v>
      </c>
      <c r="W92" s="276" t="e">
        <f>IF(AND(C91&lt;&gt;"",#REF!&lt;&gt;""),#REF!/#REF!,"")</f>
        <v>#REF!</v>
      </c>
      <c r="X92" s="276" t="e">
        <f>IF(AND(C91&lt;&gt;"",#REF!&lt;&gt;""),#REF!/#REF!,"")</f>
        <v>#REF!</v>
      </c>
      <c r="Y92" s="258" t="e">
        <f>IF(AND(D91&lt;&gt;"",#REF!&lt;&gt;""),#REF!/#REF!,"")</f>
        <v>#REF!</v>
      </c>
      <c r="Z92" s="258" t="e">
        <f>IF(AND(E91&lt;&gt;"",#REF!&lt;&gt;""),#REF!/#REF!,"")</f>
        <v>#REF!</v>
      </c>
      <c r="AA92" s="258" t="e">
        <f>IF(AND(E91&lt;&gt;"",#REF!&lt;&gt;""),#REF!/#REF!,"")</f>
        <v>#REF!</v>
      </c>
    </row>
    <row r="93" spans="1:28" ht="21.75" customHeight="1" x14ac:dyDescent="0.3">
      <c r="A93" s="502" t="s">
        <v>132</v>
      </c>
      <c r="B93" s="500" t="e">
        <f>IF(#REF!="","",IF(SUM(#REF!)&gt;0,#REF!,""))</f>
        <v>#REF!</v>
      </c>
      <c r="C93" s="252" t="s">
        <v>20</v>
      </c>
      <c r="D93" s="253" t="e">
        <f>IF(AND(B93&lt;&gt;"",#REF!&lt;&gt;""),#REF!,"")</f>
        <v>#REF!</v>
      </c>
      <c r="E93" s="253" t="e">
        <f>IF(AND(B93&lt;&gt;"",#REF!&lt;&gt;""),#REF!,"")</f>
        <v>#REF!</v>
      </c>
      <c r="F93" s="254" t="e">
        <f>IF(AND(B93&lt;&gt;"",#REF!&lt;&gt;""),#REF!,"")</f>
        <v>#REF!</v>
      </c>
      <c r="G93" s="254" t="e">
        <f>IF(AND(B93&lt;&gt;"",#REF!&lt;&gt;""),#REF!,"")</f>
        <v>#REF!</v>
      </c>
      <c r="H93" s="254" t="e">
        <f>IF(AND(B93&lt;&gt;"",#REF!&lt;&gt;""),#REF!,"")</f>
        <v>#REF!</v>
      </c>
      <c r="I93" s="254" t="e">
        <f>IF(AND(B93&lt;&gt;"",#REF!&lt;&gt;""),#REF!,"")</f>
        <v>#REF!</v>
      </c>
      <c r="J93" s="254" t="e">
        <f>IF(AND(B93&lt;&gt;"",#REF!&lt;&gt;""),#REF!,"")</f>
        <v>#REF!</v>
      </c>
      <c r="K93" s="254" t="e">
        <f>IF(AND(B93&lt;&gt;"",#REF!&lt;&gt;""),#REF!,"")</f>
        <v>#REF!</v>
      </c>
      <c r="L93" s="254" t="e">
        <f>IF(AND(B93&lt;&gt;"",#REF!&lt;&gt;""),#REF!,"")</f>
        <v>#REF!</v>
      </c>
      <c r="M93" s="254" t="e">
        <f>IF(AND(B93&lt;&gt;"",#REF!&lt;&gt;""),#REF!,"")</f>
        <v>#REF!</v>
      </c>
      <c r="N93" s="254" t="e">
        <f>IF(AND(B93&lt;&gt;"",#REF!&lt;&gt;""),#REF!,"")</f>
        <v>#REF!</v>
      </c>
      <c r="O93" s="254" t="e">
        <f>IF(AND(B93&lt;&gt;"",#REF!&lt;&gt;""),#REF!,"")</f>
        <v>#REF!</v>
      </c>
      <c r="P93" s="254" t="e">
        <f>IF(AND(B93&lt;&gt;"",#REF!&lt;&gt;""),#REF!,"")</f>
        <v>#REF!</v>
      </c>
      <c r="Q93" s="255" t="e">
        <f>IF(AND(B93&lt;&gt;"",#REF!&lt;&gt;""),#REF!,"")</f>
        <v>#REF!</v>
      </c>
      <c r="R93" s="255" t="e">
        <f>IF(AND(C93&lt;&gt;"",#REF!&lt;&gt;""),#REF!,"")</f>
        <v>#REF!</v>
      </c>
      <c r="S93" s="255" t="e">
        <f>IF(AND(D93&lt;&gt;"",#REF!&lt;&gt;""),#REF!,"")</f>
        <v>#REF!</v>
      </c>
      <c r="T93" s="255" t="e">
        <f>IF(AND(C93&lt;&gt;"",#REF!&lt;&gt;""),#REF!,"")</f>
        <v>#REF!</v>
      </c>
      <c r="U93" s="255" t="e">
        <f>IF(AND(D93&lt;&gt;"",#REF!&lt;&gt;""),#REF!,"")</f>
        <v>#REF!</v>
      </c>
      <c r="V93" s="255" t="e">
        <f>IF(AND(C93&lt;&gt;"",#REF!&lt;&gt;""),#REF!,"")</f>
        <v>#REF!</v>
      </c>
      <c r="W93" s="255" t="e">
        <f>IF(AND(C93&lt;&gt;"",#REF!&lt;&gt;""),#REF!,"")</f>
        <v>#REF!</v>
      </c>
      <c r="X93" s="255" t="e">
        <f>IF(AND(C93&lt;&gt;"",#REF!&lt;&gt;""),#REF!,"")</f>
        <v>#REF!</v>
      </c>
      <c r="Y93" s="255" t="e">
        <f>IF(AND(D93&lt;&gt;"",#REF!&lt;&gt;""),#REF!,"")</f>
        <v>#REF!</v>
      </c>
      <c r="Z93" s="255" t="e">
        <f>IF(AND(E93&lt;&gt;"",#REF!&lt;&gt;""),#REF!,"")</f>
        <v>#REF!</v>
      </c>
      <c r="AA93" s="255" t="e">
        <f>IF(AND(E93&lt;&gt;"",#REF!&lt;&gt;""),#REF!,"")</f>
        <v>#REF!</v>
      </c>
    </row>
    <row r="94" spans="1:28" ht="24.75" customHeight="1" thickBot="1" x14ac:dyDescent="0.35">
      <c r="A94" s="503"/>
      <c r="B94" s="501"/>
      <c r="C94" s="256" t="s">
        <v>302</v>
      </c>
      <c r="D94" s="257" t="e">
        <f>IF(AND(B93&lt;&gt;"",#REF!&lt;&gt;""),#REF!/#REF!,"")</f>
        <v>#REF!</v>
      </c>
      <c r="E94" s="257" t="e">
        <f>IF(AND(B93&lt;&gt;"",#REF!&lt;&gt;""),#REF!/#REF!,"")</f>
        <v>#REF!</v>
      </c>
      <c r="F94" s="257" t="e">
        <f>IF(AND(B93&lt;&gt;"",#REF!&lt;&gt;""),#REF!/#REF!,"")</f>
        <v>#REF!</v>
      </c>
      <c r="G94" s="257" t="e">
        <f>IF(AND(B93&lt;&gt;"",#REF!&lt;&gt;""),#REF!/#REF!,"")</f>
        <v>#REF!</v>
      </c>
      <c r="H94" s="257" t="e">
        <f>IF(AND(B93&lt;&gt;"",#REF!&lt;&gt;""),#REF!/#REF!,"")</f>
        <v>#REF!</v>
      </c>
      <c r="I94" s="257" t="e">
        <f>IF(AND(B93&lt;&gt;"",#REF!&lt;&gt;""),#REF!/#REF!,"")</f>
        <v>#REF!</v>
      </c>
      <c r="J94" s="257" t="e">
        <f>IF(AND(B93&lt;&gt;"",#REF!&lt;&gt;""),#REF!/#REF!,"")</f>
        <v>#REF!</v>
      </c>
      <c r="K94" s="257" t="e">
        <f>IF(AND(B93&lt;&gt;"",#REF!&lt;&gt;""),#REF!/#REF!,"")</f>
        <v>#REF!</v>
      </c>
      <c r="L94" s="257" t="e">
        <f>IF(AND(B93&lt;&gt;"",#REF!&lt;&gt;""),#REF!/#REF!,"")</f>
        <v>#REF!</v>
      </c>
      <c r="M94" s="257" t="e">
        <f>IF(AND(B93&lt;&gt;"",#REF!&lt;&gt;""),#REF!/#REF!,"")</f>
        <v>#REF!</v>
      </c>
      <c r="N94" s="257" t="e">
        <f>IF(AND(B93&lt;&gt;"",#REF!&lt;&gt;""),#REF!/#REF!,"")</f>
        <v>#REF!</v>
      </c>
      <c r="O94" s="257" t="e">
        <f>IF(AND(B93&lt;&gt;"",#REF!&lt;&gt;""),#REF!/#REF!,"")</f>
        <v>#REF!</v>
      </c>
      <c r="P94" s="257" t="e">
        <f>IF(AND(B93&lt;&gt;"",#REF!&lt;&gt;""),#REF!/#REF!,"")</f>
        <v>#REF!</v>
      </c>
      <c r="Q94" s="258" t="e">
        <f>IF(AND(B93&lt;&gt;"",#REF!&lt;&gt;""),#REF!/#REF!,"")</f>
        <v>#REF!</v>
      </c>
      <c r="R94" s="276" t="e">
        <f>IF(AND(C93&lt;&gt;"",#REF!&lt;&gt;""),#REF!/#REF!,"")</f>
        <v>#REF!</v>
      </c>
      <c r="S94" s="258" t="e">
        <f>IF(AND(D93&lt;&gt;"",#REF!&lt;&gt;""),#REF!/#REF!,"")</f>
        <v>#REF!</v>
      </c>
      <c r="T94" s="276" t="e">
        <f>IF(AND(C93&lt;&gt;"",#REF!&lt;&gt;""),#REF!/#REF!,"")</f>
        <v>#REF!</v>
      </c>
      <c r="U94" s="258" t="e">
        <f>IF(AND(D93&lt;&gt;"",#REF!&lt;&gt;""),#REF!/#REF!,"")</f>
        <v>#REF!</v>
      </c>
      <c r="V94" s="276" t="e">
        <f>IF(AND(C93&lt;&gt;"",#REF!&lt;&gt;""),#REF!/#REF!,"")</f>
        <v>#REF!</v>
      </c>
      <c r="W94" s="276" t="e">
        <f>IF(AND(C93&lt;&gt;"",#REF!&lt;&gt;""),#REF!/#REF!,"")</f>
        <v>#REF!</v>
      </c>
      <c r="X94" s="276" t="e">
        <f>IF(AND(C93&lt;&gt;"",#REF!&lt;&gt;""),#REF!/#REF!,"")</f>
        <v>#REF!</v>
      </c>
      <c r="Y94" s="258" t="e">
        <f>IF(AND(D93&lt;&gt;"",#REF!&lt;&gt;""),#REF!/#REF!,"")</f>
        <v>#REF!</v>
      </c>
      <c r="Z94" s="258" t="e">
        <f>IF(AND(E93&lt;&gt;"",#REF!&lt;&gt;""),#REF!/#REF!,"")</f>
        <v>#REF!</v>
      </c>
      <c r="AA94" s="258" t="e">
        <f>IF(AND(E93&lt;&gt;"",#REF!&lt;&gt;""),#REF!/#REF!,"")</f>
        <v>#REF!</v>
      </c>
    </row>
    <row r="95" spans="1:28" ht="21.75" customHeight="1" x14ac:dyDescent="0.3">
      <c r="A95" s="502" t="s">
        <v>133</v>
      </c>
      <c r="B95" s="500" t="e">
        <f>IF(#REF!="","",IF(SUM(#REF!)&gt;0,#REF!,""))</f>
        <v>#REF!</v>
      </c>
      <c r="C95" s="252" t="s">
        <v>20</v>
      </c>
      <c r="D95" s="253" t="e">
        <f>IF(AND(B95&lt;&gt;"",#REF!&lt;&gt;""),#REF!,"")</f>
        <v>#REF!</v>
      </c>
      <c r="E95" s="253" t="e">
        <f>IF(AND(B95&lt;&gt;"",#REF!&lt;&gt;""),#REF!,"")</f>
        <v>#REF!</v>
      </c>
      <c r="F95" s="254" t="e">
        <f>IF(AND(B95&lt;&gt;"",#REF!&lt;&gt;""),#REF!,"")</f>
        <v>#REF!</v>
      </c>
      <c r="G95" s="254" t="e">
        <f>IF(AND(B95&lt;&gt;"",#REF!&lt;&gt;""),#REF!,"")</f>
        <v>#REF!</v>
      </c>
      <c r="H95" s="254" t="e">
        <f>IF(AND(B95&lt;&gt;"",#REF!&lt;&gt;""),#REF!,"")</f>
        <v>#REF!</v>
      </c>
      <c r="I95" s="254" t="e">
        <f>IF(AND(B95&lt;&gt;"",#REF!&lt;&gt;""),#REF!,"")</f>
        <v>#REF!</v>
      </c>
      <c r="J95" s="254" t="e">
        <f>IF(AND(B95&lt;&gt;"",#REF!&lt;&gt;""),#REF!,"")</f>
        <v>#REF!</v>
      </c>
      <c r="K95" s="254" t="e">
        <f>IF(AND(B95&lt;&gt;"",#REF!&lt;&gt;""),#REF!,"")</f>
        <v>#REF!</v>
      </c>
      <c r="L95" s="254" t="e">
        <f>IF(AND(B95&lt;&gt;"",#REF!&lt;&gt;""),#REF!,"")</f>
        <v>#REF!</v>
      </c>
      <c r="M95" s="254" t="e">
        <f>IF(AND(B95&lt;&gt;"",#REF!&lt;&gt;""),#REF!,"")</f>
        <v>#REF!</v>
      </c>
      <c r="N95" s="254" t="e">
        <f>IF(AND(B95&lt;&gt;"",#REF!&lt;&gt;""),#REF!,"")</f>
        <v>#REF!</v>
      </c>
      <c r="O95" s="254" t="e">
        <f>IF(AND(B95&lt;&gt;"",#REF!&lt;&gt;""),#REF!,"")</f>
        <v>#REF!</v>
      </c>
      <c r="P95" s="254" t="e">
        <f>IF(AND(B95&lt;&gt;"",#REF!&lt;&gt;""),#REF!,"")</f>
        <v>#REF!</v>
      </c>
      <c r="Q95" s="255" t="e">
        <f>IF(AND(B95&lt;&gt;"",#REF!&lt;&gt;""),#REF!,"")</f>
        <v>#REF!</v>
      </c>
      <c r="R95" s="255" t="e">
        <f>IF(AND(C95&lt;&gt;"",#REF!&lt;&gt;""),#REF!,"")</f>
        <v>#REF!</v>
      </c>
      <c r="S95" s="255" t="e">
        <f>IF(AND(D95&lt;&gt;"",#REF!&lt;&gt;""),#REF!,"")</f>
        <v>#REF!</v>
      </c>
      <c r="T95" s="255" t="e">
        <f>IF(AND(C95&lt;&gt;"",#REF!&lt;&gt;""),#REF!,"")</f>
        <v>#REF!</v>
      </c>
      <c r="U95" s="255" t="e">
        <f>IF(AND(D95&lt;&gt;"",#REF!&lt;&gt;""),#REF!,"")</f>
        <v>#REF!</v>
      </c>
      <c r="V95" s="255" t="e">
        <f>IF(AND(C95&lt;&gt;"",#REF!&lt;&gt;""),#REF!,"")</f>
        <v>#REF!</v>
      </c>
      <c r="W95" s="255" t="e">
        <f>IF(AND(C95&lt;&gt;"",#REF!&lt;&gt;""),#REF!,"")</f>
        <v>#REF!</v>
      </c>
      <c r="X95" s="255" t="e">
        <f>IF(AND(C95&lt;&gt;"",#REF!&lt;&gt;""),#REF!,"")</f>
        <v>#REF!</v>
      </c>
      <c r="Y95" s="255" t="e">
        <f>IF(AND(D95&lt;&gt;"",#REF!&lt;&gt;""),#REF!,"")</f>
        <v>#REF!</v>
      </c>
      <c r="Z95" s="255" t="e">
        <f>IF(AND(E95&lt;&gt;"",#REF!&lt;&gt;""),#REF!,"")</f>
        <v>#REF!</v>
      </c>
      <c r="AA95" s="255" t="e">
        <f>IF(AND(E95&lt;&gt;"",#REF!&lt;&gt;""),#REF!,"")</f>
        <v>#REF!</v>
      </c>
    </row>
    <row r="96" spans="1:28" ht="24.75" customHeight="1" thickBot="1" x14ac:dyDescent="0.35">
      <c r="A96" s="503"/>
      <c r="B96" s="501"/>
      <c r="C96" s="256" t="s">
        <v>302</v>
      </c>
      <c r="D96" s="257" t="e">
        <f>IF(AND(B95&lt;&gt;"",#REF!&lt;&gt;""),#REF!/#REF!,"")</f>
        <v>#REF!</v>
      </c>
      <c r="E96" s="257" t="e">
        <f>IF(AND(B95&lt;&gt;"",#REF!&lt;&gt;""),#REF!/#REF!,"")</f>
        <v>#REF!</v>
      </c>
      <c r="F96" s="257" t="e">
        <f>IF(AND(B95&lt;&gt;"",#REF!&lt;&gt;""),#REF!/#REF!,"")</f>
        <v>#REF!</v>
      </c>
      <c r="G96" s="257" t="e">
        <f>IF(AND(B95&lt;&gt;"",#REF!&lt;&gt;""),#REF!/#REF!,"")</f>
        <v>#REF!</v>
      </c>
      <c r="H96" s="257" t="e">
        <f>IF(AND(B95&lt;&gt;"",#REF!&lt;&gt;""),#REF!/#REF!,"")</f>
        <v>#REF!</v>
      </c>
      <c r="I96" s="257" t="e">
        <f>IF(AND(B95&lt;&gt;"",#REF!&lt;&gt;""),#REF!/#REF!,"")</f>
        <v>#REF!</v>
      </c>
      <c r="J96" s="257" t="e">
        <f>IF(AND(B95&lt;&gt;"",#REF!&lt;&gt;""),#REF!/#REF!,"")</f>
        <v>#REF!</v>
      </c>
      <c r="K96" s="257" t="e">
        <f>IF(AND(B95&lt;&gt;"",#REF!&lt;&gt;""),#REF!/#REF!,"")</f>
        <v>#REF!</v>
      </c>
      <c r="L96" s="257" t="e">
        <f>IF(AND(B95&lt;&gt;"",#REF!&lt;&gt;""),#REF!/#REF!,"")</f>
        <v>#REF!</v>
      </c>
      <c r="M96" s="257" t="e">
        <f>IF(AND(B95&lt;&gt;"",#REF!&lt;&gt;""),#REF!/#REF!,"")</f>
        <v>#REF!</v>
      </c>
      <c r="N96" s="257" t="e">
        <f>IF(AND(B95&lt;&gt;"",#REF!&lt;&gt;""),#REF!/#REF!,"")</f>
        <v>#REF!</v>
      </c>
      <c r="O96" s="257" t="e">
        <f>IF(AND(B95&lt;&gt;"",#REF!&lt;&gt;""),#REF!/#REF!,"")</f>
        <v>#REF!</v>
      </c>
      <c r="P96" s="257" t="e">
        <f>IF(AND(B95&lt;&gt;"",#REF!&lt;&gt;""),#REF!/#REF!,"")</f>
        <v>#REF!</v>
      </c>
      <c r="Q96" s="258" t="e">
        <f>IF(AND(B95&lt;&gt;"",#REF!&lt;&gt;""),#REF!/#REF!,"")</f>
        <v>#REF!</v>
      </c>
      <c r="R96" s="276" t="e">
        <f>IF(AND(C95&lt;&gt;"",#REF!&lt;&gt;""),#REF!/#REF!,"")</f>
        <v>#REF!</v>
      </c>
      <c r="S96" s="258" t="e">
        <f>IF(AND(D95&lt;&gt;"",#REF!&lt;&gt;""),#REF!/#REF!,"")</f>
        <v>#REF!</v>
      </c>
      <c r="T96" s="276" t="e">
        <f>IF(AND(C95&lt;&gt;"",#REF!&lt;&gt;""),#REF!/#REF!,"")</f>
        <v>#REF!</v>
      </c>
      <c r="U96" s="258" t="e">
        <f>IF(AND(D95&lt;&gt;"",#REF!&lt;&gt;""),#REF!/#REF!,"")</f>
        <v>#REF!</v>
      </c>
      <c r="V96" s="276" t="e">
        <f>IF(AND(C95&lt;&gt;"",#REF!&lt;&gt;""),#REF!/#REF!,"")</f>
        <v>#REF!</v>
      </c>
      <c r="W96" s="276" t="e">
        <f>IF(AND(C95&lt;&gt;"",#REF!&lt;&gt;""),#REF!/#REF!,"")</f>
        <v>#REF!</v>
      </c>
      <c r="X96" s="276" t="e">
        <f>IF(AND(C95&lt;&gt;"",#REF!&lt;&gt;""),#REF!/#REF!,"")</f>
        <v>#REF!</v>
      </c>
      <c r="Y96" s="258" t="e">
        <f>IF(AND(D95&lt;&gt;"",#REF!&lt;&gt;""),#REF!/#REF!,"")</f>
        <v>#REF!</v>
      </c>
      <c r="Z96" s="258" t="e">
        <f>IF(AND(E95&lt;&gt;"",#REF!&lt;&gt;""),#REF!/#REF!,"")</f>
        <v>#REF!</v>
      </c>
      <c r="AA96" s="258" t="e">
        <f>IF(AND(E95&lt;&gt;"",#REF!&lt;&gt;""),#REF!/#REF!,"")</f>
        <v>#REF!</v>
      </c>
    </row>
    <row r="97" spans="1:27" ht="21.75" customHeight="1" x14ac:dyDescent="0.3">
      <c r="A97" s="502" t="s">
        <v>134</v>
      </c>
      <c r="B97" s="500" t="e">
        <f>IF(#REF!="","",IF(SUM(#REF!)&gt;0,#REF!,""))</f>
        <v>#REF!</v>
      </c>
      <c r="C97" s="252" t="s">
        <v>20</v>
      </c>
      <c r="D97" s="253" t="e">
        <f>IF(AND(B97&lt;&gt;"",#REF!&lt;&gt;""),#REF!,"")</f>
        <v>#REF!</v>
      </c>
      <c r="E97" s="253" t="e">
        <f>IF(AND(B97&lt;&gt;"",#REF!&lt;&gt;""),#REF!,"")</f>
        <v>#REF!</v>
      </c>
      <c r="F97" s="254" t="e">
        <f>IF(AND(B97&lt;&gt;"",#REF!&lt;&gt;""),#REF!,"")</f>
        <v>#REF!</v>
      </c>
      <c r="G97" s="254" t="e">
        <f>IF(AND(B97&lt;&gt;"",#REF!&lt;&gt;""),#REF!,"")</f>
        <v>#REF!</v>
      </c>
      <c r="H97" s="254" t="e">
        <f>IF(AND(B97&lt;&gt;"",#REF!&lt;&gt;""),#REF!,"")</f>
        <v>#REF!</v>
      </c>
      <c r="I97" s="254" t="e">
        <f>IF(AND(B97&lt;&gt;"",#REF!&lt;&gt;""),#REF!,"")</f>
        <v>#REF!</v>
      </c>
      <c r="J97" s="254" t="e">
        <f>IF(AND(B97&lt;&gt;"",#REF!&lt;&gt;""),#REF!,"")</f>
        <v>#REF!</v>
      </c>
      <c r="K97" s="254" t="e">
        <f>IF(AND(B97&lt;&gt;"",#REF!&lt;&gt;""),#REF!,"")</f>
        <v>#REF!</v>
      </c>
      <c r="L97" s="254" t="e">
        <f>IF(AND(B97&lt;&gt;"",#REF!&lt;&gt;""),#REF!,"")</f>
        <v>#REF!</v>
      </c>
      <c r="M97" s="254" t="e">
        <f>IF(AND(B97&lt;&gt;"",#REF!&lt;&gt;""),#REF!,"")</f>
        <v>#REF!</v>
      </c>
      <c r="N97" s="254" t="e">
        <f>IF(AND(B97&lt;&gt;"",#REF!&lt;&gt;""),#REF!,"")</f>
        <v>#REF!</v>
      </c>
      <c r="O97" s="254" t="e">
        <f>IF(AND(B97&lt;&gt;"",#REF!&lt;&gt;""),#REF!,"")</f>
        <v>#REF!</v>
      </c>
      <c r="P97" s="254" t="e">
        <f>IF(AND(B97&lt;&gt;"",#REF!&lt;&gt;""),#REF!,"")</f>
        <v>#REF!</v>
      </c>
      <c r="Q97" s="255" t="e">
        <f>IF(AND(B97&lt;&gt;"",#REF!&lt;&gt;""),#REF!,"")</f>
        <v>#REF!</v>
      </c>
      <c r="R97" s="255" t="e">
        <f>IF(AND(C97&lt;&gt;"",#REF!&lt;&gt;""),#REF!,"")</f>
        <v>#REF!</v>
      </c>
      <c r="S97" s="255" t="e">
        <f>IF(AND(D97&lt;&gt;"",#REF!&lt;&gt;""),#REF!,"")</f>
        <v>#REF!</v>
      </c>
      <c r="T97" s="255" t="e">
        <f>IF(AND(C97&lt;&gt;"",#REF!&lt;&gt;""),#REF!,"")</f>
        <v>#REF!</v>
      </c>
      <c r="U97" s="255" t="e">
        <f>IF(AND(D97&lt;&gt;"",#REF!&lt;&gt;""),#REF!,"")</f>
        <v>#REF!</v>
      </c>
      <c r="V97" s="255" t="e">
        <f>IF(AND(C97&lt;&gt;"",#REF!&lt;&gt;""),#REF!,"")</f>
        <v>#REF!</v>
      </c>
      <c r="W97" s="255" t="e">
        <f>IF(AND(C97&lt;&gt;"",#REF!&lt;&gt;""),#REF!,"")</f>
        <v>#REF!</v>
      </c>
      <c r="X97" s="255" t="e">
        <f>IF(AND(C97&lt;&gt;"",#REF!&lt;&gt;""),#REF!,"")</f>
        <v>#REF!</v>
      </c>
      <c r="Y97" s="255" t="e">
        <f>IF(AND(D97&lt;&gt;"",#REF!&lt;&gt;""),#REF!,"")</f>
        <v>#REF!</v>
      </c>
      <c r="Z97" s="255" t="e">
        <f>IF(AND(E97&lt;&gt;"",#REF!&lt;&gt;""),#REF!,"")</f>
        <v>#REF!</v>
      </c>
      <c r="AA97" s="255" t="e">
        <f>IF(AND(E97&lt;&gt;"",#REF!&lt;&gt;""),#REF!,"")</f>
        <v>#REF!</v>
      </c>
    </row>
    <row r="98" spans="1:27" ht="24.75" customHeight="1" thickBot="1" x14ac:dyDescent="0.35">
      <c r="A98" s="503"/>
      <c r="B98" s="501"/>
      <c r="C98" s="256" t="s">
        <v>302</v>
      </c>
      <c r="D98" s="257" t="e">
        <f>IF(AND(B97&lt;&gt;"",#REF!&lt;&gt;""),#REF!/#REF!,"")</f>
        <v>#REF!</v>
      </c>
      <c r="E98" s="257" t="e">
        <f>IF(AND(B97&lt;&gt;"",#REF!&lt;&gt;""),#REF!/#REF!,"")</f>
        <v>#REF!</v>
      </c>
      <c r="F98" s="257" t="e">
        <f>IF(AND(B97&lt;&gt;"",#REF!&lt;&gt;""),#REF!/#REF!,"")</f>
        <v>#REF!</v>
      </c>
      <c r="G98" s="257" t="e">
        <f>IF(AND(B97&lt;&gt;"",#REF!&lt;&gt;""),#REF!/#REF!,"")</f>
        <v>#REF!</v>
      </c>
      <c r="H98" s="257" t="e">
        <f>IF(AND(B97&lt;&gt;"",#REF!&lt;&gt;""),#REF!/#REF!,"")</f>
        <v>#REF!</v>
      </c>
      <c r="I98" s="257" t="e">
        <f>IF(AND(B97&lt;&gt;"",#REF!&lt;&gt;""),#REF!/#REF!,"")</f>
        <v>#REF!</v>
      </c>
      <c r="J98" s="257" t="e">
        <f>IF(AND(B97&lt;&gt;"",#REF!&lt;&gt;""),#REF!/#REF!,"")</f>
        <v>#REF!</v>
      </c>
      <c r="K98" s="257" t="e">
        <f>IF(AND(B97&lt;&gt;"",#REF!&lt;&gt;""),#REF!/#REF!,"")</f>
        <v>#REF!</v>
      </c>
      <c r="L98" s="257" t="e">
        <f>IF(AND(B97&lt;&gt;"",#REF!&lt;&gt;""),#REF!/#REF!,"")</f>
        <v>#REF!</v>
      </c>
      <c r="M98" s="257" t="e">
        <f>IF(AND(B97&lt;&gt;"",#REF!&lt;&gt;""),#REF!/#REF!,"")</f>
        <v>#REF!</v>
      </c>
      <c r="N98" s="257" t="e">
        <f>IF(AND(B97&lt;&gt;"",#REF!&lt;&gt;""),#REF!/#REF!,"")</f>
        <v>#REF!</v>
      </c>
      <c r="O98" s="257" t="e">
        <f>IF(AND(B97&lt;&gt;"",#REF!&lt;&gt;""),#REF!/#REF!,"")</f>
        <v>#REF!</v>
      </c>
      <c r="P98" s="257" t="e">
        <f>IF(AND(B97&lt;&gt;"",#REF!&lt;&gt;""),#REF!/#REF!,"")</f>
        <v>#REF!</v>
      </c>
      <c r="Q98" s="258" t="e">
        <f>IF(AND(B97&lt;&gt;"",#REF!&lt;&gt;""),#REF!/#REF!,"")</f>
        <v>#REF!</v>
      </c>
      <c r="R98" s="276" t="e">
        <f>IF(AND(C97&lt;&gt;"",#REF!&lt;&gt;""),#REF!/#REF!,"")</f>
        <v>#REF!</v>
      </c>
      <c r="S98" s="258" t="e">
        <f>IF(AND(D97&lt;&gt;"",#REF!&lt;&gt;""),#REF!/#REF!,"")</f>
        <v>#REF!</v>
      </c>
      <c r="T98" s="276" t="e">
        <f>IF(AND(C97&lt;&gt;"",#REF!&lt;&gt;""),#REF!/#REF!,"")</f>
        <v>#REF!</v>
      </c>
      <c r="U98" s="258" t="e">
        <f>IF(AND(D97&lt;&gt;"",#REF!&lt;&gt;""),#REF!/#REF!,"")</f>
        <v>#REF!</v>
      </c>
      <c r="V98" s="276" t="e">
        <f>IF(AND(C97&lt;&gt;"",#REF!&lt;&gt;""),#REF!/#REF!,"")</f>
        <v>#REF!</v>
      </c>
      <c r="W98" s="276" t="e">
        <f>IF(AND(C97&lt;&gt;"",#REF!&lt;&gt;""),#REF!/#REF!,"")</f>
        <v>#REF!</v>
      </c>
      <c r="X98" s="276" t="e">
        <f>IF(AND(C97&lt;&gt;"",#REF!&lt;&gt;""),#REF!/#REF!,"")</f>
        <v>#REF!</v>
      </c>
      <c r="Y98" s="258" t="e">
        <f>IF(AND(D97&lt;&gt;"",#REF!&lt;&gt;""),#REF!/#REF!,"")</f>
        <v>#REF!</v>
      </c>
      <c r="Z98" s="258" t="e">
        <f>IF(AND(E97&lt;&gt;"",#REF!&lt;&gt;""),#REF!/#REF!,"")</f>
        <v>#REF!</v>
      </c>
      <c r="AA98" s="258" t="e">
        <f>IF(AND(E97&lt;&gt;"",#REF!&lt;&gt;""),#REF!/#REF!,"")</f>
        <v>#REF!</v>
      </c>
    </row>
    <row r="99" spans="1:27" ht="21.75" customHeight="1" x14ac:dyDescent="0.3">
      <c r="A99" s="502" t="s">
        <v>135</v>
      </c>
      <c r="B99" s="500" t="e">
        <f>IF(#REF!="","",IF(SUM(#REF!)&gt;0,#REF!,""))</f>
        <v>#REF!</v>
      </c>
      <c r="C99" s="252" t="s">
        <v>20</v>
      </c>
      <c r="D99" s="253" t="e">
        <f>IF(AND(B99&lt;&gt;"",#REF!&lt;&gt;""),#REF!,"")</f>
        <v>#REF!</v>
      </c>
      <c r="E99" s="253" t="e">
        <f>IF(AND(B99&lt;&gt;"",#REF!&lt;&gt;""),#REF!,"")</f>
        <v>#REF!</v>
      </c>
      <c r="F99" s="254" t="e">
        <f>IF(AND(B99&lt;&gt;"",#REF!&lt;&gt;""),#REF!,"")</f>
        <v>#REF!</v>
      </c>
      <c r="G99" s="254" t="e">
        <f>IF(AND(B99&lt;&gt;"",#REF!&lt;&gt;""),#REF!,"")</f>
        <v>#REF!</v>
      </c>
      <c r="H99" s="254" t="e">
        <f>IF(AND(B99&lt;&gt;"",#REF!&lt;&gt;""),#REF!,"")</f>
        <v>#REF!</v>
      </c>
      <c r="I99" s="254" t="e">
        <f>IF(AND(B99&lt;&gt;"",#REF!&lt;&gt;""),#REF!,"")</f>
        <v>#REF!</v>
      </c>
      <c r="J99" s="254" t="e">
        <f>IF(AND(B99&lt;&gt;"",#REF!&lt;&gt;""),#REF!,"")</f>
        <v>#REF!</v>
      </c>
      <c r="K99" s="254" t="e">
        <f>IF(AND(B99&lt;&gt;"",#REF!&lt;&gt;""),#REF!,"")</f>
        <v>#REF!</v>
      </c>
      <c r="L99" s="254" t="e">
        <f>IF(AND(B99&lt;&gt;"",#REF!&lt;&gt;""),#REF!,"")</f>
        <v>#REF!</v>
      </c>
      <c r="M99" s="254" t="e">
        <f>IF(AND(B99&lt;&gt;"",#REF!&lt;&gt;""),#REF!,"")</f>
        <v>#REF!</v>
      </c>
      <c r="N99" s="254" t="e">
        <f>IF(AND(B99&lt;&gt;"",#REF!&lt;&gt;""),#REF!,"")</f>
        <v>#REF!</v>
      </c>
      <c r="O99" s="254" t="e">
        <f>IF(AND(B99&lt;&gt;"",#REF!&lt;&gt;""),#REF!,"")</f>
        <v>#REF!</v>
      </c>
      <c r="P99" s="254" t="e">
        <f>IF(AND(B99&lt;&gt;"",#REF!&lt;&gt;""),#REF!,"")</f>
        <v>#REF!</v>
      </c>
      <c r="Q99" s="255" t="e">
        <f>IF(AND(B99&lt;&gt;"",#REF!&lt;&gt;""),#REF!,"")</f>
        <v>#REF!</v>
      </c>
      <c r="R99" s="255" t="e">
        <f>IF(AND(C99&lt;&gt;"",#REF!&lt;&gt;""),#REF!,"")</f>
        <v>#REF!</v>
      </c>
      <c r="S99" s="255" t="e">
        <f>IF(AND(D99&lt;&gt;"",#REF!&lt;&gt;""),#REF!,"")</f>
        <v>#REF!</v>
      </c>
      <c r="T99" s="255" t="e">
        <f>IF(AND(C99&lt;&gt;"",#REF!&lt;&gt;""),#REF!,"")</f>
        <v>#REF!</v>
      </c>
      <c r="U99" s="255" t="e">
        <f>IF(AND(D99&lt;&gt;"",#REF!&lt;&gt;""),#REF!,"")</f>
        <v>#REF!</v>
      </c>
      <c r="V99" s="255" t="e">
        <f>IF(AND(C99&lt;&gt;"",#REF!&lt;&gt;""),#REF!,"")</f>
        <v>#REF!</v>
      </c>
      <c r="W99" s="255" t="e">
        <f>IF(AND(C99&lt;&gt;"",#REF!&lt;&gt;""),#REF!,"")</f>
        <v>#REF!</v>
      </c>
      <c r="X99" s="255" t="e">
        <f>IF(AND(C99&lt;&gt;"",#REF!&lt;&gt;""),#REF!,"")</f>
        <v>#REF!</v>
      </c>
      <c r="Y99" s="255" t="e">
        <f>IF(AND(D99&lt;&gt;"",#REF!&lt;&gt;""),#REF!,"")</f>
        <v>#REF!</v>
      </c>
      <c r="Z99" s="255" t="e">
        <f>IF(AND(E99&lt;&gt;"",#REF!&lt;&gt;""),#REF!,"")</f>
        <v>#REF!</v>
      </c>
      <c r="AA99" s="255" t="e">
        <f>IF(AND(E99&lt;&gt;"",#REF!&lt;&gt;""),#REF!,"")</f>
        <v>#REF!</v>
      </c>
    </row>
    <row r="100" spans="1:27" ht="24.75" customHeight="1" thickBot="1" x14ac:dyDescent="0.35">
      <c r="A100" s="503"/>
      <c r="B100" s="501"/>
      <c r="C100" s="256" t="s">
        <v>302</v>
      </c>
      <c r="D100" s="257" t="e">
        <f>IF(AND(B99&lt;&gt;"",#REF!&lt;&gt;""),#REF!/#REF!,"")</f>
        <v>#REF!</v>
      </c>
      <c r="E100" s="257" t="e">
        <f>IF(AND(B99&lt;&gt;"",#REF!&lt;&gt;""),#REF!/#REF!,"")</f>
        <v>#REF!</v>
      </c>
      <c r="F100" s="257" t="e">
        <f>IF(AND(B99&lt;&gt;"",#REF!&lt;&gt;""),#REF!/#REF!,"")</f>
        <v>#REF!</v>
      </c>
      <c r="G100" s="257" t="e">
        <f>IF(AND(B99&lt;&gt;"",#REF!&lt;&gt;""),#REF!/#REF!,"")</f>
        <v>#REF!</v>
      </c>
      <c r="H100" s="257" t="e">
        <f>IF(AND(B99&lt;&gt;"",#REF!&lt;&gt;""),#REF!/#REF!,"")</f>
        <v>#REF!</v>
      </c>
      <c r="I100" s="257" t="e">
        <f>IF(AND(B99&lt;&gt;"",#REF!&lt;&gt;""),#REF!/#REF!,"")</f>
        <v>#REF!</v>
      </c>
      <c r="J100" s="257" t="e">
        <f>IF(AND(B99&lt;&gt;"",#REF!&lt;&gt;""),#REF!/#REF!,"")</f>
        <v>#REF!</v>
      </c>
      <c r="K100" s="257" t="e">
        <f>IF(AND(B99&lt;&gt;"",#REF!&lt;&gt;""),#REF!/#REF!,"")</f>
        <v>#REF!</v>
      </c>
      <c r="L100" s="257" t="e">
        <f>IF(AND(B99&lt;&gt;"",#REF!&lt;&gt;""),#REF!/#REF!,"")</f>
        <v>#REF!</v>
      </c>
      <c r="M100" s="257" t="e">
        <f>IF(AND(B99&lt;&gt;"",#REF!&lt;&gt;""),#REF!/#REF!,"")</f>
        <v>#REF!</v>
      </c>
      <c r="N100" s="257" t="e">
        <f>IF(AND(B99&lt;&gt;"",#REF!&lt;&gt;""),#REF!/#REF!,"")</f>
        <v>#REF!</v>
      </c>
      <c r="O100" s="257" t="e">
        <f>IF(AND(B99&lt;&gt;"",#REF!&lt;&gt;""),#REF!/#REF!,"")</f>
        <v>#REF!</v>
      </c>
      <c r="P100" s="257" t="e">
        <f>IF(AND(B99&lt;&gt;"",#REF!&lt;&gt;""),#REF!/#REF!,"")</f>
        <v>#REF!</v>
      </c>
      <c r="Q100" s="258" t="e">
        <f>IF(AND(B99&lt;&gt;"",#REF!&lt;&gt;""),#REF!/#REF!,"")</f>
        <v>#REF!</v>
      </c>
      <c r="R100" s="276" t="e">
        <f>IF(AND(C99&lt;&gt;"",#REF!&lt;&gt;""),#REF!/#REF!,"")</f>
        <v>#REF!</v>
      </c>
      <c r="S100" s="258" t="e">
        <f>IF(AND(D99&lt;&gt;"",#REF!&lt;&gt;""),#REF!/#REF!,"")</f>
        <v>#REF!</v>
      </c>
      <c r="T100" s="276" t="e">
        <f>IF(AND(C99&lt;&gt;"",#REF!&lt;&gt;""),#REF!/#REF!,"")</f>
        <v>#REF!</v>
      </c>
      <c r="U100" s="258" t="e">
        <f>IF(AND(D99&lt;&gt;"",#REF!&lt;&gt;""),#REF!/#REF!,"")</f>
        <v>#REF!</v>
      </c>
      <c r="V100" s="276" t="e">
        <f>IF(AND(C99&lt;&gt;"",#REF!&lt;&gt;""),#REF!/#REF!,"")</f>
        <v>#REF!</v>
      </c>
      <c r="W100" s="276" t="e">
        <f>IF(AND(C99&lt;&gt;"",#REF!&lt;&gt;""),#REF!/#REF!,"")</f>
        <v>#REF!</v>
      </c>
      <c r="X100" s="276" t="e">
        <f>IF(AND(C99&lt;&gt;"",#REF!&lt;&gt;""),#REF!/#REF!,"")</f>
        <v>#REF!</v>
      </c>
      <c r="Y100" s="258" t="e">
        <f>IF(AND(D99&lt;&gt;"",#REF!&lt;&gt;""),#REF!/#REF!,"")</f>
        <v>#REF!</v>
      </c>
      <c r="Z100" s="258" t="e">
        <f>IF(AND(E99&lt;&gt;"",#REF!&lt;&gt;""),#REF!/#REF!,"")</f>
        <v>#REF!</v>
      </c>
      <c r="AA100" s="258" t="e">
        <f>IF(AND(E99&lt;&gt;"",#REF!&lt;&gt;""),#REF!/#REF!,"")</f>
        <v>#REF!</v>
      </c>
    </row>
    <row r="101" spans="1:27" ht="21.75" customHeight="1" x14ac:dyDescent="0.3">
      <c r="A101" s="502" t="s">
        <v>136</v>
      </c>
      <c r="B101" s="500" t="e">
        <f>IF(#REF!="","",IF(SUM(#REF!)&gt;0,#REF!,""))</f>
        <v>#REF!</v>
      </c>
      <c r="C101" s="252" t="s">
        <v>20</v>
      </c>
      <c r="D101" s="253" t="e">
        <f>IF(AND(B101&lt;&gt;"",#REF!&lt;&gt;""),#REF!,"")</f>
        <v>#REF!</v>
      </c>
      <c r="E101" s="253" t="e">
        <f>IF(AND(B101&lt;&gt;"",#REF!&lt;&gt;""),#REF!,"")</f>
        <v>#REF!</v>
      </c>
      <c r="F101" s="254" t="e">
        <f>IF(AND(B101&lt;&gt;"",#REF!&lt;&gt;""),#REF!,"")</f>
        <v>#REF!</v>
      </c>
      <c r="G101" s="254" t="e">
        <f>IF(AND(B101&lt;&gt;"",#REF!&lt;&gt;""),#REF!,"")</f>
        <v>#REF!</v>
      </c>
      <c r="H101" s="254" t="e">
        <f>IF(AND(B101&lt;&gt;"",#REF!&lt;&gt;""),#REF!,"")</f>
        <v>#REF!</v>
      </c>
      <c r="I101" s="254" t="e">
        <f>IF(AND(B101&lt;&gt;"",#REF!&lt;&gt;""),#REF!,"")</f>
        <v>#REF!</v>
      </c>
      <c r="J101" s="254" t="e">
        <f>IF(AND(B101&lt;&gt;"",#REF!&lt;&gt;""),#REF!,"")</f>
        <v>#REF!</v>
      </c>
      <c r="K101" s="254" t="e">
        <f>IF(AND(B101&lt;&gt;"",#REF!&lt;&gt;""),#REF!,"")</f>
        <v>#REF!</v>
      </c>
      <c r="L101" s="254" t="e">
        <f>IF(AND(B101&lt;&gt;"",#REF!&lt;&gt;""),#REF!,"")</f>
        <v>#REF!</v>
      </c>
      <c r="M101" s="254" t="e">
        <f>IF(AND(B101&lt;&gt;"",#REF!&lt;&gt;""),#REF!,"")</f>
        <v>#REF!</v>
      </c>
      <c r="N101" s="254" t="e">
        <f>IF(AND(B101&lt;&gt;"",#REF!&lt;&gt;""),#REF!,"")</f>
        <v>#REF!</v>
      </c>
      <c r="O101" s="254" t="e">
        <f>IF(AND(B101&lt;&gt;"",#REF!&lt;&gt;""),#REF!,"")</f>
        <v>#REF!</v>
      </c>
      <c r="P101" s="254" t="e">
        <f>IF(AND(B101&lt;&gt;"",#REF!&lt;&gt;""),#REF!,"")</f>
        <v>#REF!</v>
      </c>
      <c r="Q101" s="255" t="e">
        <f>IF(AND(B101&lt;&gt;"",#REF!&lt;&gt;""),#REF!,"")</f>
        <v>#REF!</v>
      </c>
      <c r="R101" s="255" t="e">
        <f>IF(AND(C101&lt;&gt;"",#REF!&lt;&gt;""),#REF!,"")</f>
        <v>#REF!</v>
      </c>
      <c r="S101" s="255" t="e">
        <f>IF(AND(D101&lt;&gt;"",#REF!&lt;&gt;""),#REF!,"")</f>
        <v>#REF!</v>
      </c>
      <c r="T101" s="255" t="e">
        <f>IF(AND(C101&lt;&gt;"",#REF!&lt;&gt;""),#REF!,"")</f>
        <v>#REF!</v>
      </c>
      <c r="U101" s="255" t="e">
        <f>IF(AND(D101&lt;&gt;"",#REF!&lt;&gt;""),#REF!,"")</f>
        <v>#REF!</v>
      </c>
      <c r="V101" s="255" t="e">
        <f>IF(AND(C101&lt;&gt;"",#REF!&lt;&gt;""),#REF!,"")</f>
        <v>#REF!</v>
      </c>
      <c r="W101" s="255" t="e">
        <f>IF(AND(C101&lt;&gt;"",#REF!&lt;&gt;""),#REF!,"")</f>
        <v>#REF!</v>
      </c>
      <c r="X101" s="255" t="e">
        <f>IF(AND(C101&lt;&gt;"",#REF!&lt;&gt;""),#REF!,"")</f>
        <v>#REF!</v>
      </c>
      <c r="Y101" s="255" t="e">
        <f>IF(AND(D101&lt;&gt;"",#REF!&lt;&gt;""),#REF!,"")</f>
        <v>#REF!</v>
      </c>
      <c r="Z101" s="255" t="e">
        <f>IF(AND(E101&lt;&gt;"",#REF!&lt;&gt;""),#REF!,"")</f>
        <v>#REF!</v>
      </c>
      <c r="AA101" s="255" t="e">
        <f>IF(AND(E101&lt;&gt;"",#REF!&lt;&gt;""),#REF!,"")</f>
        <v>#REF!</v>
      </c>
    </row>
    <row r="102" spans="1:27" ht="24.75" customHeight="1" thickBot="1" x14ac:dyDescent="0.35">
      <c r="A102" s="503"/>
      <c r="B102" s="501"/>
      <c r="C102" s="256" t="s">
        <v>302</v>
      </c>
      <c r="D102" s="257" t="e">
        <f>IF(AND(B101&lt;&gt;"",#REF!&lt;&gt;""),#REF!/#REF!,"")</f>
        <v>#REF!</v>
      </c>
      <c r="E102" s="257" t="e">
        <f>IF(AND(B101&lt;&gt;"",#REF!&lt;&gt;""),#REF!/#REF!,"")</f>
        <v>#REF!</v>
      </c>
      <c r="F102" s="257" t="e">
        <f>IF(AND(B101&lt;&gt;"",#REF!&lt;&gt;""),#REF!/#REF!,"")</f>
        <v>#REF!</v>
      </c>
      <c r="G102" s="257" t="e">
        <f>IF(AND(B101&lt;&gt;"",#REF!&lt;&gt;""),#REF!/#REF!,"")</f>
        <v>#REF!</v>
      </c>
      <c r="H102" s="257" t="e">
        <f>IF(AND(B101&lt;&gt;"",#REF!&lt;&gt;""),#REF!/#REF!,"")</f>
        <v>#REF!</v>
      </c>
      <c r="I102" s="257" t="e">
        <f>IF(AND(B101&lt;&gt;"",#REF!&lt;&gt;""),#REF!/#REF!,"")</f>
        <v>#REF!</v>
      </c>
      <c r="J102" s="257" t="e">
        <f>IF(AND(B101&lt;&gt;"",#REF!&lt;&gt;""),#REF!/#REF!,"")</f>
        <v>#REF!</v>
      </c>
      <c r="K102" s="257" t="e">
        <f>IF(AND(B101&lt;&gt;"",#REF!&lt;&gt;""),#REF!/#REF!,"")</f>
        <v>#REF!</v>
      </c>
      <c r="L102" s="257" t="e">
        <f>IF(AND(B101&lt;&gt;"",#REF!&lt;&gt;""),#REF!/#REF!,"")</f>
        <v>#REF!</v>
      </c>
      <c r="M102" s="257" t="e">
        <f>IF(AND(B101&lt;&gt;"",#REF!&lt;&gt;""),#REF!/#REF!,"")</f>
        <v>#REF!</v>
      </c>
      <c r="N102" s="257" t="e">
        <f>IF(AND(B101&lt;&gt;"",#REF!&lt;&gt;""),#REF!/#REF!,"")</f>
        <v>#REF!</v>
      </c>
      <c r="O102" s="257" t="e">
        <f>IF(AND(B101&lt;&gt;"",#REF!&lt;&gt;""),#REF!/#REF!,"")</f>
        <v>#REF!</v>
      </c>
      <c r="P102" s="257" t="e">
        <f>IF(AND(B101&lt;&gt;"",#REF!&lt;&gt;""),#REF!/#REF!,"")</f>
        <v>#REF!</v>
      </c>
      <c r="Q102" s="258" t="e">
        <f>IF(AND(B101&lt;&gt;"",#REF!&lt;&gt;""),#REF!/#REF!,"")</f>
        <v>#REF!</v>
      </c>
      <c r="R102" s="276" t="e">
        <f>IF(AND(C101&lt;&gt;"",#REF!&lt;&gt;""),#REF!/#REF!,"")</f>
        <v>#REF!</v>
      </c>
      <c r="S102" s="258" t="e">
        <f>IF(AND(D101&lt;&gt;"",#REF!&lt;&gt;""),#REF!/#REF!,"")</f>
        <v>#REF!</v>
      </c>
      <c r="T102" s="276" t="e">
        <f>IF(AND(C101&lt;&gt;"",#REF!&lt;&gt;""),#REF!/#REF!,"")</f>
        <v>#REF!</v>
      </c>
      <c r="U102" s="258" t="e">
        <f>IF(AND(D101&lt;&gt;"",#REF!&lt;&gt;""),#REF!/#REF!,"")</f>
        <v>#REF!</v>
      </c>
      <c r="V102" s="276" t="e">
        <f>IF(AND(C101&lt;&gt;"",#REF!&lt;&gt;""),#REF!/#REF!,"")</f>
        <v>#REF!</v>
      </c>
      <c r="W102" s="276" t="e">
        <f>IF(AND(C101&lt;&gt;"",#REF!&lt;&gt;""),#REF!/#REF!,"")</f>
        <v>#REF!</v>
      </c>
      <c r="X102" s="276" t="e">
        <f>IF(AND(C101&lt;&gt;"",#REF!&lt;&gt;""),#REF!/#REF!,"")</f>
        <v>#REF!</v>
      </c>
      <c r="Y102" s="258" t="e">
        <f>IF(AND(D101&lt;&gt;"",#REF!&lt;&gt;""),#REF!/#REF!,"")</f>
        <v>#REF!</v>
      </c>
      <c r="Z102" s="258" t="e">
        <f>IF(AND(E101&lt;&gt;"",#REF!&lt;&gt;""),#REF!/#REF!,"")</f>
        <v>#REF!</v>
      </c>
      <c r="AA102" s="258" t="e">
        <f>IF(AND(E101&lt;&gt;"",#REF!&lt;&gt;""),#REF!/#REF!,"")</f>
        <v>#REF!</v>
      </c>
    </row>
    <row r="103" spans="1:27" ht="21.75" customHeight="1" x14ac:dyDescent="0.3">
      <c r="A103" s="502" t="s">
        <v>137</v>
      </c>
      <c r="B103" s="500" t="e">
        <f>IF(#REF!="","",IF(SUM(#REF!)&gt;0,#REF!,""))</f>
        <v>#REF!</v>
      </c>
      <c r="C103" s="252" t="s">
        <v>20</v>
      </c>
      <c r="D103" s="253" t="e">
        <f>IF(AND(B103&lt;&gt;"",#REF!&lt;&gt;""),#REF!,"")</f>
        <v>#REF!</v>
      </c>
      <c r="E103" s="253" t="e">
        <f>IF(AND(B103&lt;&gt;"",#REF!&lt;&gt;""),#REF!,"")</f>
        <v>#REF!</v>
      </c>
      <c r="F103" s="254" t="e">
        <f>IF(AND(B103&lt;&gt;"",#REF!&lt;&gt;""),#REF!,"")</f>
        <v>#REF!</v>
      </c>
      <c r="G103" s="254" t="e">
        <f>IF(AND(B103&lt;&gt;"",#REF!&lt;&gt;""),#REF!,"")</f>
        <v>#REF!</v>
      </c>
      <c r="H103" s="254" t="e">
        <f>IF(AND(B103&lt;&gt;"",#REF!&lt;&gt;""),#REF!,"")</f>
        <v>#REF!</v>
      </c>
      <c r="I103" s="254" t="e">
        <f>IF(AND(B103&lt;&gt;"",#REF!&lt;&gt;""),#REF!,"")</f>
        <v>#REF!</v>
      </c>
      <c r="J103" s="254" t="e">
        <f>IF(AND(B103&lt;&gt;"",#REF!&lt;&gt;""),#REF!,"")</f>
        <v>#REF!</v>
      </c>
      <c r="K103" s="254" t="e">
        <f>IF(AND(B103&lt;&gt;"",#REF!&lt;&gt;""),#REF!,"")</f>
        <v>#REF!</v>
      </c>
      <c r="L103" s="254" t="e">
        <f>IF(AND(B103&lt;&gt;"",#REF!&lt;&gt;""),#REF!,"")</f>
        <v>#REF!</v>
      </c>
      <c r="M103" s="254" t="e">
        <f>IF(AND(B103&lt;&gt;"",#REF!&lt;&gt;""),#REF!,"")</f>
        <v>#REF!</v>
      </c>
      <c r="N103" s="254" t="e">
        <f>IF(AND(B103&lt;&gt;"",#REF!&lt;&gt;""),#REF!,"")</f>
        <v>#REF!</v>
      </c>
      <c r="O103" s="254" t="e">
        <f>IF(AND(B103&lt;&gt;"",#REF!&lt;&gt;""),#REF!,"")</f>
        <v>#REF!</v>
      </c>
      <c r="P103" s="254" t="e">
        <f>IF(AND(B103&lt;&gt;"",#REF!&lt;&gt;""),#REF!,"")</f>
        <v>#REF!</v>
      </c>
      <c r="Q103" s="255" t="e">
        <f>IF(AND(B103&lt;&gt;"",#REF!&lt;&gt;""),#REF!,"")</f>
        <v>#REF!</v>
      </c>
      <c r="R103" s="255" t="e">
        <f>IF(AND(C103&lt;&gt;"",#REF!&lt;&gt;""),#REF!,"")</f>
        <v>#REF!</v>
      </c>
      <c r="S103" s="255" t="e">
        <f>IF(AND(D103&lt;&gt;"",#REF!&lt;&gt;""),#REF!,"")</f>
        <v>#REF!</v>
      </c>
      <c r="T103" s="255" t="e">
        <f>IF(AND(C103&lt;&gt;"",#REF!&lt;&gt;""),#REF!,"")</f>
        <v>#REF!</v>
      </c>
      <c r="U103" s="255" t="e">
        <f>IF(AND(D103&lt;&gt;"",#REF!&lt;&gt;""),#REF!,"")</f>
        <v>#REF!</v>
      </c>
      <c r="V103" s="255" t="e">
        <f>IF(AND(C103&lt;&gt;"",#REF!&lt;&gt;""),#REF!,"")</f>
        <v>#REF!</v>
      </c>
      <c r="W103" s="255" t="e">
        <f>IF(AND(C103&lt;&gt;"",#REF!&lt;&gt;""),#REF!,"")</f>
        <v>#REF!</v>
      </c>
      <c r="X103" s="255" t="e">
        <f>IF(AND(C103&lt;&gt;"",#REF!&lt;&gt;""),#REF!,"")</f>
        <v>#REF!</v>
      </c>
      <c r="Y103" s="255" t="e">
        <f>IF(AND(D103&lt;&gt;"",#REF!&lt;&gt;""),#REF!,"")</f>
        <v>#REF!</v>
      </c>
      <c r="Z103" s="255" t="e">
        <f>IF(AND(E103&lt;&gt;"",#REF!&lt;&gt;""),#REF!,"")</f>
        <v>#REF!</v>
      </c>
      <c r="AA103" s="255" t="e">
        <f>IF(AND(E103&lt;&gt;"",#REF!&lt;&gt;""),#REF!,"")</f>
        <v>#REF!</v>
      </c>
    </row>
    <row r="104" spans="1:27" ht="24.75" customHeight="1" thickBot="1" x14ac:dyDescent="0.35">
      <c r="A104" s="503"/>
      <c r="B104" s="501"/>
      <c r="C104" s="256" t="s">
        <v>302</v>
      </c>
      <c r="D104" s="257" t="e">
        <f>IF(AND(B103&lt;&gt;"",#REF!&lt;&gt;""),#REF!/#REF!,"")</f>
        <v>#REF!</v>
      </c>
      <c r="E104" s="257" t="e">
        <f>IF(AND(B103&lt;&gt;"",#REF!&lt;&gt;""),#REF!/#REF!,"")</f>
        <v>#REF!</v>
      </c>
      <c r="F104" s="257" t="e">
        <f>IF(AND(B103&lt;&gt;"",#REF!&lt;&gt;""),#REF!/#REF!,"")</f>
        <v>#REF!</v>
      </c>
      <c r="G104" s="257" t="e">
        <f>IF(AND(B103&lt;&gt;"",#REF!&lt;&gt;""),#REF!/#REF!,"")</f>
        <v>#REF!</v>
      </c>
      <c r="H104" s="257" t="e">
        <f>IF(AND(B103&lt;&gt;"",#REF!&lt;&gt;""),#REF!/#REF!,"")</f>
        <v>#REF!</v>
      </c>
      <c r="I104" s="257" t="e">
        <f>IF(AND(B103&lt;&gt;"",#REF!&lt;&gt;""),#REF!/#REF!,"")</f>
        <v>#REF!</v>
      </c>
      <c r="J104" s="257" t="e">
        <f>IF(AND(B103&lt;&gt;"",#REF!&lt;&gt;""),#REF!/#REF!,"")</f>
        <v>#REF!</v>
      </c>
      <c r="K104" s="257" t="e">
        <f>IF(AND(B103&lt;&gt;"",#REF!&lt;&gt;""),#REF!/#REF!,"")</f>
        <v>#REF!</v>
      </c>
      <c r="L104" s="257" t="e">
        <f>IF(AND(B103&lt;&gt;"",#REF!&lt;&gt;""),#REF!/#REF!,"")</f>
        <v>#REF!</v>
      </c>
      <c r="M104" s="257" t="e">
        <f>IF(AND(B103&lt;&gt;"",#REF!&lt;&gt;""),#REF!/#REF!,"")</f>
        <v>#REF!</v>
      </c>
      <c r="N104" s="257" t="e">
        <f>IF(AND(B103&lt;&gt;"",#REF!&lt;&gt;""),#REF!/#REF!,"")</f>
        <v>#REF!</v>
      </c>
      <c r="O104" s="257" t="e">
        <f>IF(AND(B103&lt;&gt;"",#REF!&lt;&gt;""),#REF!/#REF!,"")</f>
        <v>#REF!</v>
      </c>
      <c r="P104" s="257" t="e">
        <f>IF(AND(B103&lt;&gt;"",#REF!&lt;&gt;""),#REF!/#REF!,"")</f>
        <v>#REF!</v>
      </c>
      <c r="Q104" s="258" t="e">
        <f>IF(AND(B103&lt;&gt;"",#REF!&lt;&gt;""),#REF!/#REF!,"")</f>
        <v>#REF!</v>
      </c>
      <c r="R104" s="276" t="e">
        <f>IF(AND(C103&lt;&gt;"",#REF!&lt;&gt;""),#REF!/#REF!,"")</f>
        <v>#REF!</v>
      </c>
      <c r="S104" s="258" t="e">
        <f>IF(AND(D103&lt;&gt;"",#REF!&lt;&gt;""),#REF!/#REF!,"")</f>
        <v>#REF!</v>
      </c>
      <c r="T104" s="276" t="e">
        <f>IF(AND(C103&lt;&gt;"",#REF!&lt;&gt;""),#REF!/#REF!,"")</f>
        <v>#REF!</v>
      </c>
      <c r="U104" s="258" t="e">
        <f>IF(AND(D103&lt;&gt;"",#REF!&lt;&gt;""),#REF!/#REF!,"")</f>
        <v>#REF!</v>
      </c>
      <c r="V104" s="276" t="e">
        <f>IF(AND(C103&lt;&gt;"",#REF!&lt;&gt;""),#REF!/#REF!,"")</f>
        <v>#REF!</v>
      </c>
      <c r="W104" s="276" t="e">
        <f>IF(AND(C103&lt;&gt;"",#REF!&lt;&gt;""),#REF!/#REF!,"")</f>
        <v>#REF!</v>
      </c>
      <c r="X104" s="276" t="e">
        <f>IF(AND(C103&lt;&gt;"",#REF!&lt;&gt;""),#REF!/#REF!,"")</f>
        <v>#REF!</v>
      </c>
      <c r="Y104" s="258" t="e">
        <f>IF(AND(D103&lt;&gt;"",#REF!&lt;&gt;""),#REF!/#REF!,"")</f>
        <v>#REF!</v>
      </c>
      <c r="Z104" s="258" t="e">
        <f>IF(AND(E103&lt;&gt;"",#REF!&lt;&gt;""),#REF!/#REF!,"")</f>
        <v>#REF!</v>
      </c>
      <c r="AA104" s="258" t="e">
        <f>IF(AND(E103&lt;&gt;"",#REF!&lt;&gt;""),#REF!/#REF!,"")</f>
        <v>#REF!</v>
      </c>
    </row>
    <row r="105" spans="1:27" ht="21.75" customHeight="1" x14ac:dyDescent="0.3">
      <c r="A105" s="502" t="s">
        <v>138</v>
      </c>
      <c r="B105" s="500" t="e">
        <f>IF(#REF!="","",IF(SUM(#REF!)&gt;0,#REF!,""))</f>
        <v>#REF!</v>
      </c>
      <c r="C105" s="252" t="s">
        <v>20</v>
      </c>
      <c r="D105" s="253" t="e">
        <f>IF(AND(B105&lt;&gt;"",#REF!&lt;&gt;""),#REF!,"")</f>
        <v>#REF!</v>
      </c>
      <c r="E105" s="253" t="e">
        <f>IF(AND(B105&lt;&gt;"",#REF!&lt;&gt;""),#REF!,"")</f>
        <v>#REF!</v>
      </c>
      <c r="F105" s="254" t="e">
        <f>IF(AND(B105&lt;&gt;"",#REF!&lt;&gt;""),#REF!,"")</f>
        <v>#REF!</v>
      </c>
      <c r="G105" s="254" t="e">
        <f>IF(AND(B105&lt;&gt;"",#REF!&lt;&gt;""),#REF!,"")</f>
        <v>#REF!</v>
      </c>
      <c r="H105" s="254" t="e">
        <f>IF(AND(B105&lt;&gt;"",#REF!&lt;&gt;""),#REF!,"")</f>
        <v>#REF!</v>
      </c>
      <c r="I105" s="254" t="e">
        <f>IF(AND(B105&lt;&gt;"",#REF!&lt;&gt;""),#REF!,"")</f>
        <v>#REF!</v>
      </c>
      <c r="J105" s="254" t="e">
        <f>IF(AND(B105&lt;&gt;"",#REF!&lt;&gt;""),#REF!,"")</f>
        <v>#REF!</v>
      </c>
      <c r="K105" s="254" t="e">
        <f>IF(AND(B105&lt;&gt;"",#REF!&lt;&gt;""),#REF!,"")</f>
        <v>#REF!</v>
      </c>
      <c r="L105" s="254" t="e">
        <f>IF(AND(B105&lt;&gt;"",#REF!&lt;&gt;""),#REF!,"")</f>
        <v>#REF!</v>
      </c>
      <c r="M105" s="254" t="e">
        <f>IF(AND(B105&lt;&gt;"",#REF!&lt;&gt;""),#REF!,"")</f>
        <v>#REF!</v>
      </c>
      <c r="N105" s="254" t="e">
        <f>IF(AND(B105&lt;&gt;"",#REF!&lt;&gt;""),#REF!,"")</f>
        <v>#REF!</v>
      </c>
      <c r="O105" s="254" t="e">
        <f>IF(AND(B105&lt;&gt;"",#REF!&lt;&gt;""),#REF!,"")</f>
        <v>#REF!</v>
      </c>
      <c r="P105" s="254" t="e">
        <f>IF(AND(B105&lt;&gt;"",#REF!&lt;&gt;""),#REF!,"")</f>
        <v>#REF!</v>
      </c>
      <c r="Q105" s="255" t="e">
        <f>IF(AND(B105&lt;&gt;"",#REF!&lt;&gt;""),#REF!,"")</f>
        <v>#REF!</v>
      </c>
      <c r="R105" s="255" t="e">
        <f>IF(AND(C105&lt;&gt;"",#REF!&lt;&gt;""),#REF!,"")</f>
        <v>#REF!</v>
      </c>
      <c r="S105" s="255" t="e">
        <f>IF(AND(D105&lt;&gt;"",#REF!&lt;&gt;""),#REF!,"")</f>
        <v>#REF!</v>
      </c>
      <c r="T105" s="255" t="e">
        <f>IF(AND(C105&lt;&gt;"",#REF!&lt;&gt;""),#REF!,"")</f>
        <v>#REF!</v>
      </c>
      <c r="U105" s="255" t="e">
        <f>IF(AND(D105&lt;&gt;"",#REF!&lt;&gt;""),#REF!,"")</f>
        <v>#REF!</v>
      </c>
      <c r="V105" s="255" t="e">
        <f>IF(AND(C105&lt;&gt;"",#REF!&lt;&gt;""),#REF!,"")</f>
        <v>#REF!</v>
      </c>
      <c r="W105" s="255" t="e">
        <f>IF(AND(C105&lt;&gt;"",#REF!&lt;&gt;""),#REF!,"")</f>
        <v>#REF!</v>
      </c>
      <c r="X105" s="255" t="e">
        <f>IF(AND(C105&lt;&gt;"",#REF!&lt;&gt;""),#REF!,"")</f>
        <v>#REF!</v>
      </c>
      <c r="Y105" s="255" t="e">
        <f>IF(AND(D105&lt;&gt;"",#REF!&lt;&gt;""),#REF!,"")</f>
        <v>#REF!</v>
      </c>
      <c r="Z105" s="255" t="e">
        <f>IF(AND(E105&lt;&gt;"",#REF!&lt;&gt;""),#REF!,"")</f>
        <v>#REF!</v>
      </c>
      <c r="AA105" s="255" t="e">
        <f>IF(AND(E105&lt;&gt;"",#REF!&lt;&gt;""),#REF!,"")</f>
        <v>#REF!</v>
      </c>
    </row>
    <row r="106" spans="1:27" ht="24.75" customHeight="1" thickBot="1" x14ac:dyDescent="0.35">
      <c r="A106" s="503"/>
      <c r="B106" s="501"/>
      <c r="C106" s="256" t="s">
        <v>302</v>
      </c>
      <c r="D106" s="257" t="e">
        <f>IF(AND(B105&lt;&gt;"",#REF!&lt;&gt;""),#REF!/#REF!,"")</f>
        <v>#REF!</v>
      </c>
      <c r="E106" s="257" t="e">
        <f>IF(AND(B105&lt;&gt;"",#REF!&lt;&gt;""),#REF!/#REF!,"")</f>
        <v>#REF!</v>
      </c>
      <c r="F106" s="257" t="e">
        <f>IF(AND(B105&lt;&gt;"",#REF!&lt;&gt;""),#REF!/#REF!,"")</f>
        <v>#REF!</v>
      </c>
      <c r="G106" s="257" t="e">
        <f>IF(AND(B105&lt;&gt;"",#REF!&lt;&gt;""),#REF!/#REF!,"")</f>
        <v>#REF!</v>
      </c>
      <c r="H106" s="257" t="e">
        <f>IF(AND(B105&lt;&gt;"",#REF!&lt;&gt;""),#REF!/#REF!,"")</f>
        <v>#REF!</v>
      </c>
      <c r="I106" s="257" t="e">
        <f>IF(AND(B105&lt;&gt;"",#REF!&lt;&gt;""),#REF!/#REF!,"")</f>
        <v>#REF!</v>
      </c>
      <c r="J106" s="257" t="e">
        <f>IF(AND(B105&lt;&gt;"",#REF!&lt;&gt;""),#REF!/#REF!,"")</f>
        <v>#REF!</v>
      </c>
      <c r="K106" s="257" t="e">
        <f>IF(AND(B105&lt;&gt;"",#REF!&lt;&gt;""),#REF!/#REF!,"")</f>
        <v>#REF!</v>
      </c>
      <c r="L106" s="257" t="e">
        <f>IF(AND(B105&lt;&gt;"",#REF!&lt;&gt;""),#REF!/#REF!,"")</f>
        <v>#REF!</v>
      </c>
      <c r="M106" s="257" t="e">
        <f>IF(AND(B105&lt;&gt;"",#REF!&lt;&gt;""),#REF!/#REF!,"")</f>
        <v>#REF!</v>
      </c>
      <c r="N106" s="257" t="e">
        <f>IF(AND(B105&lt;&gt;"",#REF!&lt;&gt;""),#REF!/#REF!,"")</f>
        <v>#REF!</v>
      </c>
      <c r="O106" s="257" t="e">
        <f>IF(AND(B105&lt;&gt;"",#REF!&lt;&gt;""),#REF!/#REF!,"")</f>
        <v>#REF!</v>
      </c>
      <c r="P106" s="257" t="e">
        <f>IF(AND(B105&lt;&gt;"",#REF!&lt;&gt;""),#REF!/#REF!,"")</f>
        <v>#REF!</v>
      </c>
      <c r="Q106" s="258" t="e">
        <f>IF(AND(B105&lt;&gt;"",#REF!&lt;&gt;""),#REF!/#REF!,"")</f>
        <v>#REF!</v>
      </c>
      <c r="R106" s="276" t="e">
        <f>IF(AND(C105&lt;&gt;"",#REF!&lt;&gt;""),#REF!/#REF!,"")</f>
        <v>#REF!</v>
      </c>
      <c r="S106" s="258" t="e">
        <f>IF(AND(D105&lt;&gt;"",#REF!&lt;&gt;""),#REF!/#REF!,"")</f>
        <v>#REF!</v>
      </c>
      <c r="T106" s="276" t="e">
        <f>IF(AND(C105&lt;&gt;"",#REF!&lt;&gt;""),#REF!/#REF!,"")</f>
        <v>#REF!</v>
      </c>
      <c r="U106" s="258" t="e">
        <f>IF(AND(D105&lt;&gt;"",#REF!&lt;&gt;""),#REF!/#REF!,"")</f>
        <v>#REF!</v>
      </c>
      <c r="V106" s="276" t="e">
        <f>IF(AND(C105&lt;&gt;"",#REF!&lt;&gt;""),#REF!/#REF!,"")</f>
        <v>#REF!</v>
      </c>
      <c r="W106" s="276" t="e">
        <f>IF(AND(C105&lt;&gt;"",#REF!&lt;&gt;""),#REF!/#REF!,"")</f>
        <v>#REF!</v>
      </c>
      <c r="X106" s="276" t="e">
        <f>IF(AND(C105&lt;&gt;"",#REF!&lt;&gt;""),#REF!/#REF!,"")</f>
        <v>#REF!</v>
      </c>
      <c r="Y106" s="258" t="e">
        <f>IF(AND(D105&lt;&gt;"",#REF!&lt;&gt;""),#REF!/#REF!,"")</f>
        <v>#REF!</v>
      </c>
      <c r="Z106" s="258" t="e">
        <f>IF(AND(E105&lt;&gt;"",#REF!&lt;&gt;""),#REF!/#REF!,"")</f>
        <v>#REF!</v>
      </c>
      <c r="AA106" s="258" t="e">
        <f>IF(AND(E105&lt;&gt;"",#REF!&lt;&gt;""),#REF!/#REF!,"")</f>
        <v>#REF!</v>
      </c>
    </row>
    <row r="107" spans="1:27" ht="21.75" customHeight="1" x14ac:dyDescent="0.3">
      <c r="A107" s="502" t="s">
        <v>139</v>
      </c>
      <c r="B107" s="500" t="e">
        <f>IF(#REF!="","",IF(SUM(#REF!)&gt;0,#REF!,""))</f>
        <v>#REF!</v>
      </c>
      <c r="C107" s="252" t="s">
        <v>20</v>
      </c>
      <c r="D107" s="253" t="e">
        <f>IF(AND(B107&lt;&gt;"",#REF!&lt;&gt;""),#REF!,"")</f>
        <v>#REF!</v>
      </c>
      <c r="E107" s="253" t="e">
        <f>IF(AND(B107&lt;&gt;"",#REF!&lt;&gt;""),#REF!,"")</f>
        <v>#REF!</v>
      </c>
      <c r="F107" s="254" t="e">
        <f>IF(AND(B107&lt;&gt;"",#REF!&lt;&gt;""),#REF!,"")</f>
        <v>#REF!</v>
      </c>
      <c r="G107" s="254" t="e">
        <f>IF(AND(B107&lt;&gt;"",#REF!&lt;&gt;""),#REF!,"")</f>
        <v>#REF!</v>
      </c>
      <c r="H107" s="254" t="e">
        <f>IF(AND(B107&lt;&gt;"",#REF!&lt;&gt;""),#REF!,"")</f>
        <v>#REF!</v>
      </c>
      <c r="I107" s="254" t="e">
        <f>IF(AND(B107&lt;&gt;"",#REF!&lt;&gt;""),#REF!,"")</f>
        <v>#REF!</v>
      </c>
      <c r="J107" s="254" t="e">
        <f>IF(AND(B107&lt;&gt;"",#REF!&lt;&gt;""),#REF!,"")</f>
        <v>#REF!</v>
      </c>
      <c r="K107" s="254" t="e">
        <f>IF(AND(B107&lt;&gt;"",#REF!&lt;&gt;""),#REF!,"")</f>
        <v>#REF!</v>
      </c>
      <c r="L107" s="254" t="e">
        <f>IF(AND(B107&lt;&gt;"",#REF!&lt;&gt;""),#REF!,"")</f>
        <v>#REF!</v>
      </c>
      <c r="M107" s="254" t="e">
        <f>IF(AND(B107&lt;&gt;"",#REF!&lt;&gt;""),#REF!,"")</f>
        <v>#REF!</v>
      </c>
      <c r="N107" s="254" t="e">
        <f>IF(AND(B107&lt;&gt;"",#REF!&lt;&gt;""),#REF!,"")</f>
        <v>#REF!</v>
      </c>
      <c r="O107" s="254" t="e">
        <f>IF(AND(B107&lt;&gt;"",#REF!&lt;&gt;""),#REF!,"")</f>
        <v>#REF!</v>
      </c>
      <c r="P107" s="254" t="e">
        <f>IF(AND(B107&lt;&gt;"",#REF!&lt;&gt;""),#REF!,"")</f>
        <v>#REF!</v>
      </c>
      <c r="Q107" s="255" t="e">
        <f>IF(AND(B107&lt;&gt;"",#REF!&lt;&gt;""),#REF!,"")</f>
        <v>#REF!</v>
      </c>
      <c r="R107" s="255" t="e">
        <f>IF(AND(C107&lt;&gt;"",#REF!&lt;&gt;""),#REF!,"")</f>
        <v>#REF!</v>
      </c>
      <c r="S107" s="255" t="e">
        <f>IF(AND(D107&lt;&gt;"",#REF!&lt;&gt;""),#REF!,"")</f>
        <v>#REF!</v>
      </c>
      <c r="T107" s="255" t="e">
        <f>IF(AND(C107&lt;&gt;"",#REF!&lt;&gt;""),#REF!,"")</f>
        <v>#REF!</v>
      </c>
      <c r="U107" s="255" t="e">
        <f>IF(AND(D107&lt;&gt;"",#REF!&lt;&gt;""),#REF!,"")</f>
        <v>#REF!</v>
      </c>
      <c r="V107" s="255" t="e">
        <f>IF(AND(C107&lt;&gt;"",#REF!&lt;&gt;""),#REF!,"")</f>
        <v>#REF!</v>
      </c>
      <c r="W107" s="255" t="e">
        <f>IF(AND(C107&lt;&gt;"",#REF!&lt;&gt;""),#REF!,"")</f>
        <v>#REF!</v>
      </c>
      <c r="X107" s="255" t="e">
        <f>IF(AND(C107&lt;&gt;"",#REF!&lt;&gt;""),#REF!,"")</f>
        <v>#REF!</v>
      </c>
      <c r="Y107" s="255" t="e">
        <f>IF(AND(D107&lt;&gt;"",#REF!&lt;&gt;""),#REF!,"")</f>
        <v>#REF!</v>
      </c>
      <c r="Z107" s="255" t="e">
        <f>IF(AND(E107&lt;&gt;"",#REF!&lt;&gt;""),#REF!,"")</f>
        <v>#REF!</v>
      </c>
      <c r="AA107" s="255" t="e">
        <f>IF(AND(E107&lt;&gt;"",#REF!&lt;&gt;""),#REF!,"")</f>
        <v>#REF!</v>
      </c>
    </row>
    <row r="108" spans="1:27" ht="24.75" customHeight="1" thickBot="1" x14ac:dyDescent="0.35">
      <c r="A108" s="503"/>
      <c r="B108" s="501"/>
      <c r="C108" s="256" t="s">
        <v>302</v>
      </c>
      <c r="D108" s="257" t="e">
        <f>IF(AND(B107&lt;&gt;"",#REF!&lt;&gt;""),#REF!/#REF!,"")</f>
        <v>#REF!</v>
      </c>
      <c r="E108" s="257" t="e">
        <f>IF(AND(B107&lt;&gt;"",#REF!&lt;&gt;""),#REF!/#REF!,"")</f>
        <v>#REF!</v>
      </c>
      <c r="F108" s="257" t="e">
        <f>IF(AND(B107&lt;&gt;"",#REF!&lt;&gt;""),#REF!/#REF!,"")</f>
        <v>#REF!</v>
      </c>
      <c r="G108" s="257" t="e">
        <f>IF(AND(B107&lt;&gt;"",#REF!&lt;&gt;""),#REF!/#REF!,"")</f>
        <v>#REF!</v>
      </c>
      <c r="H108" s="257" t="e">
        <f>IF(AND(B107&lt;&gt;"",#REF!&lt;&gt;""),#REF!/#REF!,"")</f>
        <v>#REF!</v>
      </c>
      <c r="I108" s="257" t="e">
        <f>IF(AND(B107&lt;&gt;"",#REF!&lt;&gt;""),#REF!/#REF!,"")</f>
        <v>#REF!</v>
      </c>
      <c r="J108" s="257" t="e">
        <f>IF(AND(B107&lt;&gt;"",#REF!&lt;&gt;""),#REF!/#REF!,"")</f>
        <v>#REF!</v>
      </c>
      <c r="K108" s="257" t="e">
        <f>IF(AND(B107&lt;&gt;"",#REF!&lt;&gt;""),#REF!/#REF!,"")</f>
        <v>#REF!</v>
      </c>
      <c r="L108" s="257" t="e">
        <f>IF(AND(B107&lt;&gt;"",#REF!&lt;&gt;""),#REF!/#REF!,"")</f>
        <v>#REF!</v>
      </c>
      <c r="M108" s="257" t="e">
        <f>IF(AND(B107&lt;&gt;"",#REF!&lt;&gt;""),#REF!/#REF!,"")</f>
        <v>#REF!</v>
      </c>
      <c r="N108" s="257" t="e">
        <f>IF(AND(B107&lt;&gt;"",#REF!&lt;&gt;""),#REF!/#REF!,"")</f>
        <v>#REF!</v>
      </c>
      <c r="O108" s="257" t="e">
        <f>IF(AND(B107&lt;&gt;"",#REF!&lt;&gt;""),#REF!/#REF!,"")</f>
        <v>#REF!</v>
      </c>
      <c r="P108" s="257" t="e">
        <f>IF(AND(B107&lt;&gt;"",#REF!&lt;&gt;""),#REF!/#REF!,"")</f>
        <v>#REF!</v>
      </c>
      <c r="Q108" s="258" t="e">
        <f>IF(AND(B107&lt;&gt;"",#REF!&lt;&gt;""),#REF!/#REF!,"")</f>
        <v>#REF!</v>
      </c>
      <c r="R108" s="276" t="e">
        <f>IF(AND(C107&lt;&gt;"",#REF!&lt;&gt;""),#REF!/#REF!,"")</f>
        <v>#REF!</v>
      </c>
      <c r="S108" s="258" t="e">
        <f>IF(AND(D107&lt;&gt;"",#REF!&lt;&gt;""),#REF!/#REF!,"")</f>
        <v>#REF!</v>
      </c>
      <c r="T108" s="276" t="e">
        <f>IF(AND(C107&lt;&gt;"",#REF!&lt;&gt;""),#REF!/#REF!,"")</f>
        <v>#REF!</v>
      </c>
      <c r="U108" s="258" t="e">
        <f>IF(AND(D107&lt;&gt;"",#REF!&lt;&gt;""),#REF!/#REF!,"")</f>
        <v>#REF!</v>
      </c>
      <c r="V108" s="276" t="e">
        <f>IF(AND(C107&lt;&gt;"",#REF!&lt;&gt;""),#REF!/#REF!,"")</f>
        <v>#REF!</v>
      </c>
      <c r="W108" s="276" t="e">
        <f>IF(AND(C107&lt;&gt;"",#REF!&lt;&gt;""),#REF!/#REF!,"")</f>
        <v>#REF!</v>
      </c>
      <c r="X108" s="276" t="e">
        <f>IF(AND(C107&lt;&gt;"",#REF!&lt;&gt;""),#REF!/#REF!,"")</f>
        <v>#REF!</v>
      </c>
      <c r="Y108" s="258" t="e">
        <f>IF(AND(D107&lt;&gt;"",#REF!&lt;&gt;""),#REF!/#REF!,"")</f>
        <v>#REF!</v>
      </c>
      <c r="Z108" s="258" t="e">
        <f>IF(AND(E107&lt;&gt;"",#REF!&lt;&gt;""),#REF!/#REF!,"")</f>
        <v>#REF!</v>
      </c>
      <c r="AA108" s="258" t="e">
        <f>IF(AND(E107&lt;&gt;"",#REF!&lt;&gt;""),#REF!/#REF!,"")</f>
        <v>#REF!</v>
      </c>
    </row>
    <row r="109" spans="1:27" ht="21.75" customHeight="1" x14ac:dyDescent="0.3">
      <c r="A109" s="502" t="s">
        <v>140</v>
      </c>
      <c r="B109" s="500" t="e">
        <f>IF(#REF!="","",IF(SUM(#REF!)&gt;0,#REF!,""))</f>
        <v>#REF!</v>
      </c>
      <c r="C109" s="252" t="s">
        <v>20</v>
      </c>
      <c r="D109" s="253" t="e">
        <f>IF(AND(B109&lt;&gt;"",#REF!&lt;&gt;""),#REF!,"")</f>
        <v>#REF!</v>
      </c>
      <c r="E109" s="253" t="e">
        <f>IF(AND(B109&lt;&gt;"",#REF!&lt;&gt;""),#REF!,"")</f>
        <v>#REF!</v>
      </c>
      <c r="F109" s="254" t="e">
        <f>IF(AND(B109&lt;&gt;"",#REF!&lt;&gt;""),#REF!,"")</f>
        <v>#REF!</v>
      </c>
      <c r="G109" s="254" t="e">
        <f>IF(AND(B109&lt;&gt;"",#REF!&lt;&gt;""),#REF!,"")</f>
        <v>#REF!</v>
      </c>
      <c r="H109" s="254" t="e">
        <f>IF(AND(B109&lt;&gt;"",#REF!&lt;&gt;""),#REF!,"")</f>
        <v>#REF!</v>
      </c>
      <c r="I109" s="254" t="e">
        <f>IF(AND(B109&lt;&gt;"",#REF!&lt;&gt;""),#REF!,"")</f>
        <v>#REF!</v>
      </c>
      <c r="J109" s="254" t="e">
        <f>IF(AND(B109&lt;&gt;"",#REF!&lt;&gt;""),#REF!,"")</f>
        <v>#REF!</v>
      </c>
      <c r="K109" s="254" t="e">
        <f>IF(AND(B109&lt;&gt;"",#REF!&lt;&gt;""),#REF!,"")</f>
        <v>#REF!</v>
      </c>
      <c r="L109" s="254" t="e">
        <f>IF(AND(B109&lt;&gt;"",#REF!&lt;&gt;""),#REF!,"")</f>
        <v>#REF!</v>
      </c>
      <c r="M109" s="254" t="e">
        <f>IF(AND(B109&lt;&gt;"",#REF!&lt;&gt;""),#REF!,"")</f>
        <v>#REF!</v>
      </c>
      <c r="N109" s="254" t="e">
        <f>IF(AND(B109&lt;&gt;"",#REF!&lt;&gt;""),#REF!,"")</f>
        <v>#REF!</v>
      </c>
      <c r="O109" s="254" t="e">
        <f>IF(AND(B109&lt;&gt;"",#REF!&lt;&gt;""),#REF!,"")</f>
        <v>#REF!</v>
      </c>
      <c r="P109" s="254" t="e">
        <f>IF(AND(B109&lt;&gt;"",#REF!&lt;&gt;""),#REF!,"")</f>
        <v>#REF!</v>
      </c>
      <c r="Q109" s="255" t="e">
        <f>IF(AND(B109&lt;&gt;"",#REF!&lt;&gt;""),#REF!,"")</f>
        <v>#REF!</v>
      </c>
      <c r="R109" s="255" t="e">
        <f>IF(AND(C109&lt;&gt;"",#REF!&lt;&gt;""),#REF!,"")</f>
        <v>#REF!</v>
      </c>
      <c r="S109" s="255" t="e">
        <f>IF(AND(D109&lt;&gt;"",#REF!&lt;&gt;""),#REF!,"")</f>
        <v>#REF!</v>
      </c>
      <c r="T109" s="255" t="e">
        <f>IF(AND(C109&lt;&gt;"",#REF!&lt;&gt;""),#REF!,"")</f>
        <v>#REF!</v>
      </c>
      <c r="U109" s="255" t="e">
        <f>IF(AND(D109&lt;&gt;"",#REF!&lt;&gt;""),#REF!,"")</f>
        <v>#REF!</v>
      </c>
      <c r="V109" s="255" t="e">
        <f>IF(AND(C109&lt;&gt;"",#REF!&lt;&gt;""),#REF!,"")</f>
        <v>#REF!</v>
      </c>
      <c r="W109" s="255" t="e">
        <f>IF(AND(C109&lt;&gt;"",#REF!&lt;&gt;""),#REF!,"")</f>
        <v>#REF!</v>
      </c>
      <c r="X109" s="255" t="e">
        <f>IF(AND(C109&lt;&gt;"",#REF!&lt;&gt;""),#REF!,"")</f>
        <v>#REF!</v>
      </c>
      <c r="Y109" s="255" t="e">
        <f>IF(AND(D109&lt;&gt;"",#REF!&lt;&gt;""),#REF!,"")</f>
        <v>#REF!</v>
      </c>
      <c r="Z109" s="255" t="e">
        <f>IF(AND(E109&lt;&gt;"",#REF!&lt;&gt;""),#REF!,"")</f>
        <v>#REF!</v>
      </c>
      <c r="AA109" s="255" t="e">
        <f>IF(AND(E109&lt;&gt;"",#REF!&lt;&gt;""),#REF!,"")</f>
        <v>#REF!</v>
      </c>
    </row>
    <row r="110" spans="1:27" ht="24.75" customHeight="1" thickBot="1" x14ac:dyDescent="0.35">
      <c r="A110" s="503"/>
      <c r="B110" s="501"/>
      <c r="C110" s="256" t="s">
        <v>302</v>
      </c>
      <c r="D110" s="257" t="e">
        <f>IF(AND(B109&lt;&gt;"",#REF!&lt;&gt;""),#REF!/#REF!,"")</f>
        <v>#REF!</v>
      </c>
      <c r="E110" s="257" t="e">
        <f>IF(AND(B109&lt;&gt;"",#REF!&lt;&gt;""),#REF!/#REF!,"")</f>
        <v>#REF!</v>
      </c>
      <c r="F110" s="257" t="e">
        <f>IF(AND(B109&lt;&gt;"",#REF!&lt;&gt;""),#REF!/#REF!,"")</f>
        <v>#REF!</v>
      </c>
      <c r="G110" s="257" t="e">
        <f>IF(AND(B109&lt;&gt;"",#REF!&lt;&gt;""),#REF!/#REF!,"")</f>
        <v>#REF!</v>
      </c>
      <c r="H110" s="257" t="e">
        <f>IF(AND(B109&lt;&gt;"",#REF!&lt;&gt;""),#REF!/#REF!,"")</f>
        <v>#REF!</v>
      </c>
      <c r="I110" s="257" t="e">
        <f>IF(AND(B109&lt;&gt;"",#REF!&lt;&gt;""),#REF!/#REF!,"")</f>
        <v>#REF!</v>
      </c>
      <c r="J110" s="257" t="e">
        <f>IF(AND(B109&lt;&gt;"",#REF!&lt;&gt;""),#REF!/#REF!,"")</f>
        <v>#REF!</v>
      </c>
      <c r="K110" s="257" t="e">
        <f>IF(AND(B109&lt;&gt;"",#REF!&lt;&gt;""),#REF!/#REF!,"")</f>
        <v>#REF!</v>
      </c>
      <c r="L110" s="257" t="e">
        <f>IF(AND(B109&lt;&gt;"",#REF!&lt;&gt;""),#REF!/#REF!,"")</f>
        <v>#REF!</v>
      </c>
      <c r="M110" s="257" t="e">
        <f>IF(AND(B109&lt;&gt;"",#REF!&lt;&gt;""),#REF!/#REF!,"")</f>
        <v>#REF!</v>
      </c>
      <c r="N110" s="257" t="e">
        <f>IF(AND(B109&lt;&gt;"",#REF!&lt;&gt;""),#REF!/#REF!,"")</f>
        <v>#REF!</v>
      </c>
      <c r="O110" s="257" t="e">
        <f>IF(AND(B109&lt;&gt;"",#REF!&lt;&gt;""),#REF!/#REF!,"")</f>
        <v>#REF!</v>
      </c>
      <c r="P110" s="257" t="e">
        <f>IF(AND(B109&lt;&gt;"",#REF!&lt;&gt;""),#REF!/#REF!,"")</f>
        <v>#REF!</v>
      </c>
      <c r="Q110" s="258" t="e">
        <f>IF(AND(B109&lt;&gt;"",#REF!&lt;&gt;""),#REF!/#REF!,"")</f>
        <v>#REF!</v>
      </c>
      <c r="R110" s="276" t="e">
        <f>IF(AND(C109&lt;&gt;"",#REF!&lt;&gt;""),#REF!/#REF!,"")</f>
        <v>#REF!</v>
      </c>
      <c r="S110" s="258" t="e">
        <f>IF(AND(D109&lt;&gt;"",#REF!&lt;&gt;""),#REF!/#REF!,"")</f>
        <v>#REF!</v>
      </c>
      <c r="T110" s="276" t="e">
        <f>IF(AND(C109&lt;&gt;"",#REF!&lt;&gt;""),#REF!/#REF!,"")</f>
        <v>#REF!</v>
      </c>
      <c r="U110" s="258" t="e">
        <f>IF(AND(D109&lt;&gt;"",#REF!&lt;&gt;""),#REF!/#REF!,"")</f>
        <v>#REF!</v>
      </c>
      <c r="V110" s="276" t="e">
        <f>IF(AND(C109&lt;&gt;"",#REF!&lt;&gt;""),#REF!/#REF!,"")</f>
        <v>#REF!</v>
      </c>
      <c r="W110" s="276" t="e">
        <f>IF(AND(C109&lt;&gt;"",#REF!&lt;&gt;""),#REF!/#REF!,"")</f>
        <v>#REF!</v>
      </c>
      <c r="X110" s="276" t="e">
        <f>IF(AND(C109&lt;&gt;"",#REF!&lt;&gt;""),#REF!/#REF!,"")</f>
        <v>#REF!</v>
      </c>
      <c r="Y110" s="258" t="e">
        <f>IF(AND(D109&lt;&gt;"",#REF!&lt;&gt;""),#REF!/#REF!,"")</f>
        <v>#REF!</v>
      </c>
      <c r="Z110" s="258" t="e">
        <f>IF(AND(E109&lt;&gt;"",#REF!&lt;&gt;""),#REF!/#REF!,"")</f>
        <v>#REF!</v>
      </c>
      <c r="AA110" s="258" t="e">
        <f>IF(AND(E109&lt;&gt;"",#REF!&lt;&gt;""),#REF!/#REF!,"")</f>
        <v>#REF!</v>
      </c>
    </row>
    <row r="111" spans="1:27" ht="21.75" customHeight="1" x14ac:dyDescent="0.3">
      <c r="A111" s="502" t="s">
        <v>141</v>
      </c>
      <c r="B111" s="500" t="e">
        <f>IF(#REF!="","",IF(SUM(#REF!)&gt;0,#REF!,""))</f>
        <v>#REF!</v>
      </c>
      <c r="C111" s="252" t="s">
        <v>20</v>
      </c>
      <c r="D111" s="253" t="e">
        <f>IF(AND(B111&lt;&gt;"",#REF!&lt;&gt;""),#REF!,"")</f>
        <v>#REF!</v>
      </c>
      <c r="E111" s="253" t="e">
        <f>IF(AND(B111&lt;&gt;"",#REF!&lt;&gt;""),#REF!,"")</f>
        <v>#REF!</v>
      </c>
      <c r="F111" s="254" t="e">
        <f>IF(AND(B111&lt;&gt;"",#REF!&lt;&gt;""),#REF!,"")</f>
        <v>#REF!</v>
      </c>
      <c r="G111" s="254" t="e">
        <f>IF(AND(B111&lt;&gt;"",#REF!&lt;&gt;""),#REF!,"")</f>
        <v>#REF!</v>
      </c>
      <c r="H111" s="254" t="e">
        <f>IF(AND(B111&lt;&gt;"",#REF!&lt;&gt;""),#REF!,"")</f>
        <v>#REF!</v>
      </c>
      <c r="I111" s="254" t="e">
        <f>IF(AND(B111&lt;&gt;"",#REF!&lt;&gt;""),#REF!,"")</f>
        <v>#REF!</v>
      </c>
      <c r="J111" s="254" t="e">
        <f>IF(AND(B111&lt;&gt;"",#REF!&lt;&gt;""),#REF!,"")</f>
        <v>#REF!</v>
      </c>
      <c r="K111" s="254" t="e">
        <f>IF(AND(B111&lt;&gt;"",#REF!&lt;&gt;""),#REF!,"")</f>
        <v>#REF!</v>
      </c>
      <c r="L111" s="254" t="e">
        <f>IF(AND(B111&lt;&gt;"",#REF!&lt;&gt;""),#REF!,"")</f>
        <v>#REF!</v>
      </c>
      <c r="M111" s="254" t="e">
        <f>IF(AND(B111&lt;&gt;"",#REF!&lt;&gt;""),#REF!,"")</f>
        <v>#REF!</v>
      </c>
      <c r="N111" s="254" t="e">
        <f>IF(AND(B111&lt;&gt;"",#REF!&lt;&gt;""),#REF!,"")</f>
        <v>#REF!</v>
      </c>
      <c r="O111" s="254" t="e">
        <f>IF(AND(B111&lt;&gt;"",#REF!&lt;&gt;""),#REF!,"")</f>
        <v>#REF!</v>
      </c>
      <c r="P111" s="254" t="e">
        <f>IF(AND(B111&lt;&gt;"",#REF!&lt;&gt;""),#REF!,"")</f>
        <v>#REF!</v>
      </c>
      <c r="Q111" s="255" t="e">
        <f>IF(AND(B111&lt;&gt;"",#REF!&lt;&gt;""),#REF!,"")</f>
        <v>#REF!</v>
      </c>
      <c r="R111" s="255" t="e">
        <f>IF(AND(C111&lt;&gt;"",#REF!&lt;&gt;""),#REF!,"")</f>
        <v>#REF!</v>
      </c>
      <c r="S111" s="255" t="e">
        <f>IF(AND(D111&lt;&gt;"",#REF!&lt;&gt;""),#REF!,"")</f>
        <v>#REF!</v>
      </c>
      <c r="T111" s="255" t="e">
        <f>IF(AND(C111&lt;&gt;"",#REF!&lt;&gt;""),#REF!,"")</f>
        <v>#REF!</v>
      </c>
      <c r="U111" s="255" t="e">
        <f>IF(AND(D111&lt;&gt;"",#REF!&lt;&gt;""),#REF!,"")</f>
        <v>#REF!</v>
      </c>
      <c r="V111" s="255" t="e">
        <f>IF(AND(C111&lt;&gt;"",#REF!&lt;&gt;""),#REF!,"")</f>
        <v>#REF!</v>
      </c>
      <c r="W111" s="255" t="e">
        <f>IF(AND(C111&lt;&gt;"",#REF!&lt;&gt;""),#REF!,"")</f>
        <v>#REF!</v>
      </c>
      <c r="X111" s="255" t="e">
        <f>IF(AND(C111&lt;&gt;"",#REF!&lt;&gt;""),#REF!,"")</f>
        <v>#REF!</v>
      </c>
      <c r="Y111" s="255" t="e">
        <f>IF(AND(D111&lt;&gt;"",#REF!&lt;&gt;""),#REF!,"")</f>
        <v>#REF!</v>
      </c>
      <c r="Z111" s="255" t="e">
        <f>IF(AND(E111&lt;&gt;"",#REF!&lt;&gt;""),#REF!,"")</f>
        <v>#REF!</v>
      </c>
      <c r="AA111" s="255" t="e">
        <f>IF(AND(E111&lt;&gt;"",#REF!&lt;&gt;""),#REF!,"")</f>
        <v>#REF!</v>
      </c>
    </row>
    <row r="112" spans="1:27" ht="24.75" customHeight="1" thickBot="1" x14ac:dyDescent="0.35">
      <c r="A112" s="503"/>
      <c r="B112" s="501"/>
      <c r="C112" s="256" t="s">
        <v>302</v>
      </c>
      <c r="D112" s="257" t="e">
        <f>IF(AND(B111&lt;&gt;"",#REF!&lt;&gt;""),#REF!/#REF!,"")</f>
        <v>#REF!</v>
      </c>
      <c r="E112" s="257" t="e">
        <f>IF(AND(B111&lt;&gt;"",#REF!&lt;&gt;""),#REF!/#REF!,"")</f>
        <v>#REF!</v>
      </c>
      <c r="F112" s="257" t="e">
        <f>IF(AND(B111&lt;&gt;"",#REF!&lt;&gt;""),#REF!/#REF!,"")</f>
        <v>#REF!</v>
      </c>
      <c r="G112" s="257" t="e">
        <f>IF(AND(B111&lt;&gt;"",#REF!&lt;&gt;""),#REF!/#REF!,"")</f>
        <v>#REF!</v>
      </c>
      <c r="H112" s="257" t="e">
        <f>IF(AND(B111&lt;&gt;"",#REF!&lt;&gt;""),#REF!/#REF!,"")</f>
        <v>#REF!</v>
      </c>
      <c r="I112" s="257" t="e">
        <f>IF(AND(B111&lt;&gt;"",#REF!&lt;&gt;""),#REF!/#REF!,"")</f>
        <v>#REF!</v>
      </c>
      <c r="J112" s="257" t="e">
        <f>IF(AND(B111&lt;&gt;"",#REF!&lt;&gt;""),#REF!/#REF!,"")</f>
        <v>#REF!</v>
      </c>
      <c r="K112" s="257" t="e">
        <f>IF(AND(B111&lt;&gt;"",#REF!&lt;&gt;""),#REF!/#REF!,"")</f>
        <v>#REF!</v>
      </c>
      <c r="L112" s="257" t="e">
        <f>IF(AND(B111&lt;&gt;"",#REF!&lt;&gt;""),#REF!/#REF!,"")</f>
        <v>#REF!</v>
      </c>
      <c r="M112" s="257" t="e">
        <f>IF(AND(B111&lt;&gt;"",#REF!&lt;&gt;""),#REF!/#REF!,"")</f>
        <v>#REF!</v>
      </c>
      <c r="N112" s="257" t="e">
        <f>IF(AND(B111&lt;&gt;"",#REF!&lt;&gt;""),#REF!/#REF!,"")</f>
        <v>#REF!</v>
      </c>
      <c r="O112" s="257" t="e">
        <f>IF(AND(B111&lt;&gt;"",#REF!&lt;&gt;""),#REF!/#REF!,"")</f>
        <v>#REF!</v>
      </c>
      <c r="P112" s="257" t="e">
        <f>IF(AND(B111&lt;&gt;"",#REF!&lt;&gt;""),#REF!/#REF!,"")</f>
        <v>#REF!</v>
      </c>
      <c r="Q112" s="258" t="e">
        <f>IF(AND(B111&lt;&gt;"",#REF!&lt;&gt;""),#REF!/#REF!,"")</f>
        <v>#REF!</v>
      </c>
      <c r="R112" s="276" t="e">
        <f>IF(AND(C111&lt;&gt;"",#REF!&lt;&gt;""),#REF!/#REF!,"")</f>
        <v>#REF!</v>
      </c>
      <c r="S112" s="258" t="e">
        <f>IF(AND(D111&lt;&gt;"",#REF!&lt;&gt;""),#REF!/#REF!,"")</f>
        <v>#REF!</v>
      </c>
      <c r="T112" s="276" t="e">
        <f>IF(AND(C111&lt;&gt;"",#REF!&lt;&gt;""),#REF!/#REF!,"")</f>
        <v>#REF!</v>
      </c>
      <c r="U112" s="258" t="e">
        <f>IF(AND(D111&lt;&gt;"",#REF!&lt;&gt;""),#REF!/#REF!,"")</f>
        <v>#REF!</v>
      </c>
      <c r="V112" s="276" t="e">
        <f>IF(AND(C111&lt;&gt;"",#REF!&lt;&gt;""),#REF!/#REF!,"")</f>
        <v>#REF!</v>
      </c>
      <c r="W112" s="276" t="e">
        <f>IF(AND(C111&lt;&gt;"",#REF!&lt;&gt;""),#REF!/#REF!,"")</f>
        <v>#REF!</v>
      </c>
      <c r="X112" s="276" t="e">
        <f>IF(AND(C111&lt;&gt;"",#REF!&lt;&gt;""),#REF!/#REF!,"")</f>
        <v>#REF!</v>
      </c>
      <c r="Y112" s="258" t="e">
        <f>IF(AND(D111&lt;&gt;"",#REF!&lt;&gt;""),#REF!/#REF!,"")</f>
        <v>#REF!</v>
      </c>
      <c r="Z112" s="258" t="e">
        <f>IF(AND(E111&lt;&gt;"",#REF!&lt;&gt;""),#REF!/#REF!,"")</f>
        <v>#REF!</v>
      </c>
      <c r="AA112" s="258" t="e">
        <f>IF(AND(E111&lt;&gt;"",#REF!&lt;&gt;""),#REF!/#REF!,"")</f>
        <v>#REF!</v>
      </c>
    </row>
    <row r="113" spans="1:27" ht="21.75" customHeight="1" x14ac:dyDescent="0.3">
      <c r="A113" s="502" t="s">
        <v>142</v>
      </c>
      <c r="B113" s="500" t="e">
        <f>IF(#REF!="","",IF(SUM(#REF!)&gt;0,#REF!,""))</f>
        <v>#REF!</v>
      </c>
      <c r="C113" s="252" t="s">
        <v>20</v>
      </c>
      <c r="D113" s="253" t="e">
        <f>IF(AND(B113&lt;&gt;"",#REF!&lt;&gt;""),#REF!,"")</f>
        <v>#REF!</v>
      </c>
      <c r="E113" s="253" t="e">
        <f>IF(AND(B113&lt;&gt;"",#REF!&lt;&gt;""),#REF!,"")</f>
        <v>#REF!</v>
      </c>
      <c r="F113" s="254" t="e">
        <f>IF(AND(B113&lt;&gt;"",#REF!&lt;&gt;""),#REF!,"")</f>
        <v>#REF!</v>
      </c>
      <c r="G113" s="254" t="e">
        <f>IF(AND(B113&lt;&gt;"",#REF!&lt;&gt;""),#REF!,"")</f>
        <v>#REF!</v>
      </c>
      <c r="H113" s="254" t="e">
        <f>IF(AND(B113&lt;&gt;"",#REF!&lt;&gt;""),#REF!,"")</f>
        <v>#REF!</v>
      </c>
      <c r="I113" s="254" t="e">
        <f>IF(AND(B113&lt;&gt;"",#REF!&lt;&gt;""),#REF!,"")</f>
        <v>#REF!</v>
      </c>
      <c r="J113" s="254" t="e">
        <f>IF(AND(B113&lt;&gt;"",#REF!&lt;&gt;""),#REF!,"")</f>
        <v>#REF!</v>
      </c>
      <c r="K113" s="254" t="e">
        <f>IF(AND(B113&lt;&gt;"",#REF!&lt;&gt;""),#REF!,"")</f>
        <v>#REF!</v>
      </c>
      <c r="L113" s="254" t="e">
        <f>IF(AND(B113&lt;&gt;"",#REF!&lt;&gt;""),#REF!,"")</f>
        <v>#REF!</v>
      </c>
      <c r="M113" s="254" t="e">
        <f>IF(AND(B113&lt;&gt;"",#REF!&lt;&gt;""),#REF!,"")</f>
        <v>#REF!</v>
      </c>
      <c r="N113" s="254" t="e">
        <f>IF(AND(B113&lt;&gt;"",#REF!&lt;&gt;""),#REF!,"")</f>
        <v>#REF!</v>
      </c>
      <c r="O113" s="254" t="e">
        <f>IF(AND(B113&lt;&gt;"",#REF!&lt;&gt;""),#REF!,"")</f>
        <v>#REF!</v>
      </c>
      <c r="P113" s="254" t="e">
        <f>IF(AND(B113&lt;&gt;"",#REF!&lt;&gt;""),#REF!,"")</f>
        <v>#REF!</v>
      </c>
      <c r="Q113" s="255" t="e">
        <f>IF(AND(B113&lt;&gt;"",#REF!&lt;&gt;""),#REF!,"")</f>
        <v>#REF!</v>
      </c>
      <c r="R113" s="255" t="e">
        <f>IF(AND(C113&lt;&gt;"",#REF!&lt;&gt;""),#REF!,"")</f>
        <v>#REF!</v>
      </c>
      <c r="S113" s="255" t="e">
        <f>IF(AND(D113&lt;&gt;"",#REF!&lt;&gt;""),#REF!,"")</f>
        <v>#REF!</v>
      </c>
      <c r="T113" s="255" t="e">
        <f>IF(AND(C113&lt;&gt;"",#REF!&lt;&gt;""),#REF!,"")</f>
        <v>#REF!</v>
      </c>
      <c r="U113" s="255" t="e">
        <f>IF(AND(D113&lt;&gt;"",#REF!&lt;&gt;""),#REF!,"")</f>
        <v>#REF!</v>
      </c>
      <c r="V113" s="255" t="e">
        <f>IF(AND(C113&lt;&gt;"",#REF!&lt;&gt;""),#REF!,"")</f>
        <v>#REF!</v>
      </c>
      <c r="W113" s="255" t="e">
        <f>IF(AND(C113&lt;&gt;"",#REF!&lt;&gt;""),#REF!,"")</f>
        <v>#REF!</v>
      </c>
      <c r="X113" s="255" t="e">
        <f>IF(AND(C113&lt;&gt;"",#REF!&lt;&gt;""),#REF!,"")</f>
        <v>#REF!</v>
      </c>
      <c r="Y113" s="255" t="e">
        <f>IF(AND(D113&lt;&gt;"",#REF!&lt;&gt;""),#REF!,"")</f>
        <v>#REF!</v>
      </c>
      <c r="Z113" s="255" t="e">
        <f>IF(AND(E113&lt;&gt;"",#REF!&lt;&gt;""),#REF!,"")</f>
        <v>#REF!</v>
      </c>
      <c r="AA113" s="255" t="e">
        <f>IF(AND(E113&lt;&gt;"",#REF!&lt;&gt;""),#REF!,"")</f>
        <v>#REF!</v>
      </c>
    </row>
    <row r="114" spans="1:27" ht="24.75" customHeight="1" thickBot="1" x14ac:dyDescent="0.35">
      <c r="A114" s="503"/>
      <c r="B114" s="501"/>
      <c r="C114" s="256" t="s">
        <v>302</v>
      </c>
      <c r="D114" s="257" t="e">
        <f>IF(AND(B113&lt;&gt;"",#REF!&lt;&gt;""),#REF!/#REF!,"")</f>
        <v>#REF!</v>
      </c>
      <c r="E114" s="257" t="e">
        <f>IF(AND(B113&lt;&gt;"",#REF!&lt;&gt;""),#REF!/#REF!,"")</f>
        <v>#REF!</v>
      </c>
      <c r="F114" s="257" t="e">
        <f>IF(AND(B113&lt;&gt;"",#REF!&lt;&gt;""),#REF!/#REF!,"")</f>
        <v>#REF!</v>
      </c>
      <c r="G114" s="257" t="e">
        <f>IF(AND(B113&lt;&gt;"",#REF!&lt;&gt;""),#REF!/#REF!,"")</f>
        <v>#REF!</v>
      </c>
      <c r="H114" s="257" t="e">
        <f>IF(AND(B113&lt;&gt;"",#REF!&lt;&gt;""),#REF!/#REF!,"")</f>
        <v>#REF!</v>
      </c>
      <c r="I114" s="257" t="e">
        <f>IF(AND(B113&lt;&gt;"",#REF!&lt;&gt;""),#REF!/#REF!,"")</f>
        <v>#REF!</v>
      </c>
      <c r="J114" s="257" t="e">
        <f>IF(AND(B113&lt;&gt;"",#REF!&lt;&gt;""),#REF!/#REF!,"")</f>
        <v>#REF!</v>
      </c>
      <c r="K114" s="257" t="e">
        <f>IF(AND(B113&lt;&gt;"",#REF!&lt;&gt;""),#REF!/#REF!,"")</f>
        <v>#REF!</v>
      </c>
      <c r="L114" s="257" t="e">
        <f>IF(AND(B113&lt;&gt;"",#REF!&lt;&gt;""),#REF!/#REF!,"")</f>
        <v>#REF!</v>
      </c>
      <c r="M114" s="257" t="e">
        <f>IF(AND(B113&lt;&gt;"",#REF!&lt;&gt;""),#REF!/#REF!,"")</f>
        <v>#REF!</v>
      </c>
      <c r="N114" s="257" t="e">
        <f>IF(AND(B113&lt;&gt;"",#REF!&lt;&gt;""),#REF!/#REF!,"")</f>
        <v>#REF!</v>
      </c>
      <c r="O114" s="257" t="e">
        <f>IF(AND(B113&lt;&gt;"",#REF!&lt;&gt;""),#REF!/#REF!,"")</f>
        <v>#REF!</v>
      </c>
      <c r="P114" s="257" t="e">
        <f>IF(AND(B113&lt;&gt;"",#REF!&lt;&gt;""),#REF!/#REF!,"")</f>
        <v>#REF!</v>
      </c>
      <c r="Q114" s="258" t="e">
        <f>IF(AND(B113&lt;&gt;"",#REF!&lt;&gt;""),#REF!/#REF!,"")</f>
        <v>#REF!</v>
      </c>
      <c r="R114" s="276" t="e">
        <f>IF(AND(C113&lt;&gt;"",#REF!&lt;&gt;""),#REF!/#REF!,"")</f>
        <v>#REF!</v>
      </c>
      <c r="S114" s="258" t="e">
        <f>IF(AND(D113&lt;&gt;"",#REF!&lt;&gt;""),#REF!/#REF!,"")</f>
        <v>#REF!</v>
      </c>
      <c r="T114" s="276" t="e">
        <f>IF(AND(C113&lt;&gt;"",#REF!&lt;&gt;""),#REF!/#REF!,"")</f>
        <v>#REF!</v>
      </c>
      <c r="U114" s="258" t="e">
        <f>IF(AND(D113&lt;&gt;"",#REF!&lt;&gt;""),#REF!/#REF!,"")</f>
        <v>#REF!</v>
      </c>
      <c r="V114" s="276" t="e">
        <f>IF(AND(C113&lt;&gt;"",#REF!&lt;&gt;""),#REF!/#REF!,"")</f>
        <v>#REF!</v>
      </c>
      <c r="W114" s="276" t="e">
        <f>IF(AND(C113&lt;&gt;"",#REF!&lt;&gt;""),#REF!/#REF!,"")</f>
        <v>#REF!</v>
      </c>
      <c r="X114" s="276" t="e">
        <f>IF(AND(C113&lt;&gt;"",#REF!&lt;&gt;""),#REF!/#REF!,"")</f>
        <v>#REF!</v>
      </c>
      <c r="Y114" s="258" t="e">
        <f>IF(AND(D113&lt;&gt;"",#REF!&lt;&gt;""),#REF!/#REF!,"")</f>
        <v>#REF!</v>
      </c>
      <c r="Z114" s="258" t="e">
        <f>IF(AND(E113&lt;&gt;"",#REF!&lt;&gt;""),#REF!/#REF!,"")</f>
        <v>#REF!</v>
      </c>
      <c r="AA114" s="258" t="e">
        <f>IF(AND(E113&lt;&gt;"",#REF!&lt;&gt;""),#REF!/#REF!,"")</f>
        <v>#REF!</v>
      </c>
    </row>
    <row r="115" spans="1:27" ht="21.75" customHeight="1" x14ac:dyDescent="0.3">
      <c r="A115" s="502" t="s">
        <v>143</v>
      </c>
      <c r="B115" s="500" t="e">
        <f>IF(#REF!="","",IF(SUM(#REF!)&gt;0,#REF!,""))</f>
        <v>#REF!</v>
      </c>
      <c r="C115" s="252" t="s">
        <v>20</v>
      </c>
      <c r="D115" s="253" t="e">
        <f>IF(AND(B115&lt;&gt;"",#REF!&lt;&gt;""),#REF!,"")</f>
        <v>#REF!</v>
      </c>
      <c r="E115" s="253" t="e">
        <f>IF(AND(B115&lt;&gt;"",#REF!&lt;&gt;""),#REF!,"")</f>
        <v>#REF!</v>
      </c>
      <c r="F115" s="254" t="e">
        <f>IF(AND(B115&lt;&gt;"",#REF!&lt;&gt;""),#REF!,"")</f>
        <v>#REF!</v>
      </c>
      <c r="G115" s="254" t="e">
        <f>IF(AND(B115&lt;&gt;"",#REF!&lt;&gt;""),#REF!,"")</f>
        <v>#REF!</v>
      </c>
      <c r="H115" s="254" t="e">
        <f>IF(AND(B115&lt;&gt;"",#REF!&lt;&gt;""),#REF!,"")</f>
        <v>#REF!</v>
      </c>
      <c r="I115" s="254" t="e">
        <f>IF(AND(B115&lt;&gt;"",#REF!&lt;&gt;""),#REF!,"")</f>
        <v>#REF!</v>
      </c>
      <c r="J115" s="254" t="e">
        <f>IF(AND(B115&lt;&gt;"",#REF!&lt;&gt;""),#REF!,"")</f>
        <v>#REF!</v>
      </c>
      <c r="K115" s="254" t="e">
        <f>IF(AND(B115&lt;&gt;"",#REF!&lt;&gt;""),#REF!,"")</f>
        <v>#REF!</v>
      </c>
      <c r="L115" s="254" t="e">
        <f>IF(AND(B115&lt;&gt;"",#REF!&lt;&gt;""),#REF!,"")</f>
        <v>#REF!</v>
      </c>
      <c r="M115" s="254" t="e">
        <f>IF(AND(B115&lt;&gt;"",#REF!&lt;&gt;""),#REF!,"")</f>
        <v>#REF!</v>
      </c>
      <c r="N115" s="254" t="e">
        <f>IF(AND(B115&lt;&gt;"",#REF!&lt;&gt;""),#REF!,"")</f>
        <v>#REF!</v>
      </c>
      <c r="O115" s="254" t="e">
        <f>IF(AND(B115&lt;&gt;"",#REF!&lt;&gt;""),#REF!,"")</f>
        <v>#REF!</v>
      </c>
      <c r="P115" s="254" t="e">
        <f>IF(AND(B115&lt;&gt;"",#REF!&lt;&gt;""),#REF!,"")</f>
        <v>#REF!</v>
      </c>
      <c r="Q115" s="255" t="e">
        <f>IF(AND(B115&lt;&gt;"",#REF!&lt;&gt;""),#REF!,"")</f>
        <v>#REF!</v>
      </c>
      <c r="R115" s="255" t="e">
        <f>IF(AND(C115&lt;&gt;"",#REF!&lt;&gt;""),#REF!,"")</f>
        <v>#REF!</v>
      </c>
      <c r="S115" s="255" t="e">
        <f>IF(AND(D115&lt;&gt;"",#REF!&lt;&gt;""),#REF!,"")</f>
        <v>#REF!</v>
      </c>
      <c r="T115" s="255" t="e">
        <f>IF(AND(C115&lt;&gt;"",#REF!&lt;&gt;""),#REF!,"")</f>
        <v>#REF!</v>
      </c>
      <c r="U115" s="255" t="e">
        <f>IF(AND(D115&lt;&gt;"",#REF!&lt;&gt;""),#REF!,"")</f>
        <v>#REF!</v>
      </c>
      <c r="V115" s="255" t="e">
        <f>IF(AND(C115&lt;&gt;"",#REF!&lt;&gt;""),#REF!,"")</f>
        <v>#REF!</v>
      </c>
      <c r="W115" s="255" t="e">
        <f>IF(AND(C115&lt;&gt;"",#REF!&lt;&gt;""),#REF!,"")</f>
        <v>#REF!</v>
      </c>
      <c r="X115" s="255" t="e">
        <f>IF(AND(C115&lt;&gt;"",#REF!&lt;&gt;""),#REF!,"")</f>
        <v>#REF!</v>
      </c>
      <c r="Y115" s="255" t="e">
        <f>IF(AND(D115&lt;&gt;"",#REF!&lt;&gt;""),#REF!,"")</f>
        <v>#REF!</v>
      </c>
      <c r="Z115" s="255" t="e">
        <f>IF(AND(E115&lt;&gt;"",#REF!&lt;&gt;""),#REF!,"")</f>
        <v>#REF!</v>
      </c>
      <c r="AA115" s="255" t="e">
        <f>IF(AND(E115&lt;&gt;"",#REF!&lt;&gt;""),#REF!,"")</f>
        <v>#REF!</v>
      </c>
    </row>
    <row r="116" spans="1:27" ht="24.75" customHeight="1" thickBot="1" x14ac:dyDescent="0.35">
      <c r="A116" s="503"/>
      <c r="B116" s="501"/>
      <c r="C116" s="256" t="s">
        <v>302</v>
      </c>
      <c r="D116" s="257" t="e">
        <f>IF(AND(B115&lt;&gt;"",#REF!&lt;&gt;""),#REF!/#REF!,"")</f>
        <v>#REF!</v>
      </c>
      <c r="E116" s="257" t="e">
        <f>IF(AND(B115&lt;&gt;"",#REF!&lt;&gt;""),#REF!/#REF!,"")</f>
        <v>#REF!</v>
      </c>
      <c r="F116" s="257" t="e">
        <f>IF(AND(B115&lt;&gt;"",#REF!&lt;&gt;""),#REF!/#REF!,"")</f>
        <v>#REF!</v>
      </c>
      <c r="G116" s="257" t="e">
        <f>IF(AND(B115&lt;&gt;"",#REF!&lt;&gt;""),#REF!/#REF!,"")</f>
        <v>#REF!</v>
      </c>
      <c r="H116" s="257" t="e">
        <f>IF(AND(B115&lt;&gt;"",#REF!&lt;&gt;""),#REF!/#REF!,"")</f>
        <v>#REF!</v>
      </c>
      <c r="I116" s="257" t="e">
        <f>IF(AND(B115&lt;&gt;"",#REF!&lt;&gt;""),#REF!/#REF!,"")</f>
        <v>#REF!</v>
      </c>
      <c r="J116" s="257" t="e">
        <f>IF(AND(B115&lt;&gt;"",#REF!&lt;&gt;""),#REF!/#REF!,"")</f>
        <v>#REF!</v>
      </c>
      <c r="K116" s="257" t="e">
        <f>IF(AND(B115&lt;&gt;"",#REF!&lt;&gt;""),#REF!/#REF!,"")</f>
        <v>#REF!</v>
      </c>
      <c r="L116" s="257" t="e">
        <f>IF(AND(B115&lt;&gt;"",#REF!&lt;&gt;""),#REF!/#REF!,"")</f>
        <v>#REF!</v>
      </c>
      <c r="M116" s="257" t="e">
        <f>IF(AND(B115&lt;&gt;"",#REF!&lt;&gt;""),#REF!/#REF!,"")</f>
        <v>#REF!</v>
      </c>
      <c r="N116" s="257" t="e">
        <f>IF(AND(B115&lt;&gt;"",#REF!&lt;&gt;""),#REF!/#REF!,"")</f>
        <v>#REF!</v>
      </c>
      <c r="O116" s="257" t="e">
        <f>IF(AND(B115&lt;&gt;"",#REF!&lt;&gt;""),#REF!/#REF!,"")</f>
        <v>#REF!</v>
      </c>
      <c r="P116" s="257" t="e">
        <f>IF(AND(B115&lt;&gt;"",#REF!&lt;&gt;""),#REF!/#REF!,"")</f>
        <v>#REF!</v>
      </c>
      <c r="Q116" s="258" t="e">
        <f>IF(AND(B115&lt;&gt;"",#REF!&lt;&gt;""),#REF!/#REF!,"")</f>
        <v>#REF!</v>
      </c>
      <c r="R116" s="276" t="e">
        <f>IF(AND(C115&lt;&gt;"",#REF!&lt;&gt;""),#REF!/#REF!,"")</f>
        <v>#REF!</v>
      </c>
      <c r="S116" s="258" t="e">
        <f>IF(AND(D115&lt;&gt;"",#REF!&lt;&gt;""),#REF!/#REF!,"")</f>
        <v>#REF!</v>
      </c>
      <c r="T116" s="276" t="e">
        <f>IF(AND(C115&lt;&gt;"",#REF!&lt;&gt;""),#REF!/#REF!,"")</f>
        <v>#REF!</v>
      </c>
      <c r="U116" s="258" t="e">
        <f>IF(AND(D115&lt;&gt;"",#REF!&lt;&gt;""),#REF!/#REF!,"")</f>
        <v>#REF!</v>
      </c>
      <c r="V116" s="276" t="e">
        <f>IF(AND(C115&lt;&gt;"",#REF!&lt;&gt;""),#REF!/#REF!,"")</f>
        <v>#REF!</v>
      </c>
      <c r="W116" s="276" t="e">
        <f>IF(AND(C115&lt;&gt;"",#REF!&lt;&gt;""),#REF!/#REF!,"")</f>
        <v>#REF!</v>
      </c>
      <c r="X116" s="276" t="e">
        <f>IF(AND(C115&lt;&gt;"",#REF!&lt;&gt;""),#REF!/#REF!,"")</f>
        <v>#REF!</v>
      </c>
      <c r="Y116" s="258" t="e">
        <f>IF(AND(D115&lt;&gt;"",#REF!&lt;&gt;""),#REF!/#REF!,"")</f>
        <v>#REF!</v>
      </c>
      <c r="Z116" s="258" t="e">
        <f>IF(AND(E115&lt;&gt;"",#REF!&lt;&gt;""),#REF!/#REF!,"")</f>
        <v>#REF!</v>
      </c>
      <c r="AA116" s="258" t="e">
        <f>IF(AND(E115&lt;&gt;"",#REF!&lt;&gt;""),#REF!/#REF!,"")</f>
        <v>#REF!</v>
      </c>
    </row>
    <row r="117" spans="1:27" ht="21.75" customHeight="1" x14ac:dyDescent="0.3">
      <c r="A117" s="502" t="s">
        <v>144</v>
      </c>
      <c r="B117" s="500" t="e">
        <f>IF(#REF!="","",IF(SUM(#REF!)&gt;0,#REF!,""))</f>
        <v>#REF!</v>
      </c>
      <c r="C117" s="252" t="s">
        <v>20</v>
      </c>
      <c r="D117" s="253" t="e">
        <f>IF(AND(B117&lt;&gt;"",#REF!&lt;&gt;""),#REF!,"")</f>
        <v>#REF!</v>
      </c>
      <c r="E117" s="253" t="e">
        <f>IF(AND(B117&lt;&gt;"",#REF!&lt;&gt;""),#REF!,"")</f>
        <v>#REF!</v>
      </c>
      <c r="F117" s="254" t="e">
        <f>IF(AND(B117&lt;&gt;"",#REF!&lt;&gt;""),#REF!,"")</f>
        <v>#REF!</v>
      </c>
      <c r="G117" s="254" t="e">
        <f>IF(AND(B117&lt;&gt;"",#REF!&lt;&gt;""),#REF!,"")</f>
        <v>#REF!</v>
      </c>
      <c r="H117" s="254" t="e">
        <f>IF(AND(B117&lt;&gt;"",#REF!&lt;&gt;""),#REF!,"")</f>
        <v>#REF!</v>
      </c>
      <c r="I117" s="254" t="e">
        <f>IF(AND(B117&lt;&gt;"",#REF!&lt;&gt;""),#REF!,"")</f>
        <v>#REF!</v>
      </c>
      <c r="J117" s="254" t="e">
        <f>IF(AND(B117&lt;&gt;"",#REF!&lt;&gt;""),#REF!,"")</f>
        <v>#REF!</v>
      </c>
      <c r="K117" s="254" t="e">
        <f>IF(AND(B117&lt;&gt;"",#REF!&lt;&gt;""),#REF!,"")</f>
        <v>#REF!</v>
      </c>
      <c r="L117" s="254" t="e">
        <f>IF(AND(B117&lt;&gt;"",#REF!&lt;&gt;""),#REF!,"")</f>
        <v>#REF!</v>
      </c>
      <c r="M117" s="254" t="e">
        <f>IF(AND(B117&lt;&gt;"",#REF!&lt;&gt;""),#REF!,"")</f>
        <v>#REF!</v>
      </c>
      <c r="N117" s="254" t="e">
        <f>IF(AND(B117&lt;&gt;"",#REF!&lt;&gt;""),#REF!,"")</f>
        <v>#REF!</v>
      </c>
      <c r="O117" s="254" t="e">
        <f>IF(AND(B117&lt;&gt;"",#REF!&lt;&gt;""),#REF!,"")</f>
        <v>#REF!</v>
      </c>
      <c r="P117" s="254" t="e">
        <f>IF(AND(B117&lt;&gt;"",#REF!&lt;&gt;""),#REF!,"")</f>
        <v>#REF!</v>
      </c>
      <c r="Q117" s="255" t="e">
        <f>IF(AND(B117&lt;&gt;"",#REF!&lt;&gt;""),#REF!,"")</f>
        <v>#REF!</v>
      </c>
      <c r="R117" s="255" t="e">
        <f>IF(AND(C117&lt;&gt;"",#REF!&lt;&gt;""),#REF!,"")</f>
        <v>#REF!</v>
      </c>
      <c r="S117" s="255" t="e">
        <f>IF(AND(D117&lt;&gt;"",#REF!&lt;&gt;""),#REF!,"")</f>
        <v>#REF!</v>
      </c>
      <c r="T117" s="255" t="e">
        <f>IF(AND(C117&lt;&gt;"",#REF!&lt;&gt;""),#REF!,"")</f>
        <v>#REF!</v>
      </c>
      <c r="U117" s="255" t="e">
        <f>IF(AND(D117&lt;&gt;"",#REF!&lt;&gt;""),#REF!,"")</f>
        <v>#REF!</v>
      </c>
      <c r="V117" s="255" t="e">
        <f>IF(AND(C117&lt;&gt;"",#REF!&lt;&gt;""),#REF!,"")</f>
        <v>#REF!</v>
      </c>
      <c r="W117" s="255" t="e">
        <f>IF(AND(C117&lt;&gt;"",#REF!&lt;&gt;""),#REF!,"")</f>
        <v>#REF!</v>
      </c>
      <c r="X117" s="255" t="e">
        <f>IF(AND(C117&lt;&gt;"",#REF!&lt;&gt;""),#REF!,"")</f>
        <v>#REF!</v>
      </c>
      <c r="Y117" s="255" t="e">
        <f>IF(AND(D117&lt;&gt;"",#REF!&lt;&gt;""),#REF!,"")</f>
        <v>#REF!</v>
      </c>
      <c r="Z117" s="255" t="e">
        <f>IF(AND(E117&lt;&gt;"",#REF!&lt;&gt;""),#REF!,"")</f>
        <v>#REF!</v>
      </c>
      <c r="AA117" s="255" t="e">
        <f>IF(AND(E117&lt;&gt;"",#REF!&lt;&gt;""),#REF!,"")</f>
        <v>#REF!</v>
      </c>
    </row>
    <row r="118" spans="1:27" ht="24.75" customHeight="1" thickBot="1" x14ac:dyDescent="0.35">
      <c r="A118" s="503"/>
      <c r="B118" s="501"/>
      <c r="C118" s="256" t="s">
        <v>302</v>
      </c>
      <c r="D118" s="257" t="e">
        <f>IF(AND(B117&lt;&gt;"",#REF!&lt;&gt;""),#REF!/#REF!,"")</f>
        <v>#REF!</v>
      </c>
      <c r="E118" s="257" t="e">
        <f>IF(AND(B117&lt;&gt;"",#REF!&lt;&gt;""),#REF!/#REF!,"")</f>
        <v>#REF!</v>
      </c>
      <c r="F118" s="257" t="e">
        <f>IF(AND(B117&lt;&gt;"",#REF!&lt;&gt;""),#REF!/#REF!,"")</f>
        <v>#REF!</v>
      </c>
      <c r="G118" s="257" t="e">
        <f>IF(AND(B117&lt;&gt;"",#REF!&lt;&gt;""),#REF!/#REF!,"")</f>
        <v>#REF!</v>
      </c>
      <c r="H118" s="257" t="e">
        <f>IF(AND(B117&lt;&gt;"",#REF!&lt;&gt;""),#REF!/#REF!,"")</f>
        <v>#REF!</v>
      </c>
      <c r="I118" s="257" t="e">
        <f>IF(AND(B117&lt;&gt;"",#REF!&lt;&gt;""),#REF!/#REF!,"")</f>
        <v>#REF!</v>
      </c>
      <c r="J118" s="257" t="e">
        <f>IF(AND(B117&lt;&gt;"",#REF!&lt;&gt;""),#REF!/#REF!,"")</f>
        <v>#REF!</v>
      </c>
      <c r="K118" s="257" t="e">
        <f>IF(AND(B117&lt;&gt;"",#REF!&lt;&gt;""),#REF!/#REF!,"")</f>
        <v>#REF!</v>
      </c>
      <c r="L118" s="257" t="e">
        <f>IF(AND(B117&lt;&gt;"",#REF!&lt;&gt;""),#REF!/#REF!,"")</f>
        <v>#REF!</v>
      </c>
      <c r="M118" s="257" t="e">
        <f>IF(AND(B117&lt;&gt;"",#REF!&lt;&gt;""),#REF!/#REF!,"")</f>
        <v>#REF!</v>
      </c>
      <c r="N118" s="257" t="e">
        <f>IF(AND(B117&lt;&gt;"",#REF!&lt;&gt;""),#REF!/#REF!,"")</f>
        <v>#REF!</v>
      </c>
      <c r="O118" s="257" t="e">
        <f>IF(AND(B117&lt;&gt;"",#REF!&lt;&gt;""),#REF!/#REF!,"")</f>
        <v>#REF!</v>
      </c>
      <c r="P118" s="257" t="e">
        <f>IF(AND(B117&lt;&gt;"",#REF!&lt;&gt;""),#REF!/#REF!,"")</f>
        <v>#REF!</v>
      </c>
      <c r="Q118" s="258" t="e">
        <f>IF(AND(B117&lt;&gt;"",#REF!&lt;&gt;""),#REF!/#REF!,"")</f>
        <v>#REF!</v>
      </c>
      <c r="R118" s="276" t="e">
        <f>IF(AND(C117&lt;&gt;"",#REF!&lt;&gt;""),#REF!/#REF!,"")</f>
        <v>#REF!</v>
      </c>
      <c r="S118" s="258" t="e">
        <f>IF(AND(D117&lt;&gt;"",#REF!&lt;&gt;""),#REF!/#REF!,"")</f>
        <v>#REF!</v>
      </c>
      <c r="T118" s="276" t="e">
        <f>IF(AND(C117&lt;&gt;"",#REF!&lt;&gt;""),#REF!/#REF!,"")</f>
        <v>#REF!</v>
      </c>
      <c r="U118" s="258" t="e">
        <f>IF(AND(D117&lt;&gt;"",#REF!&lt;&gt;""),#REF!/#REF!,"")</f>
        <v>#REF!</v>
      </c>
      <c r="V118" s="276" t="e">
        <f>IF(AND(C117&lt;&gt;"",#REF!&lt;&gt;""),#REF!/#REF!,"")</f>
        <v>#REF!</v>
      </c>
      <c r="W118" s="276" t="e">
        <f>IF(AND(C117&lt;&gt;"",#REF!&lt;&gt;""),#REF!/#REF!,"")</f>
        <v>#REF!</v>
      </c>
      <c r="X118" s="276" t="e">
        <f>IF(AND(C117&lt;&gt;"",#REF!&lt;&gt;""),#REF!/#REF!,"")</f>
        <v>#REF!</v>
      </c>
      <c r="Y118" s="258" t="e">
        <f>IF(AND(D117&lt;&gt;"",#REF!&lt;&gt;""),#REF!/#REF!,"")</f>
        <v>#REF!</v>
      </c>
      <c r="Z118" s="258" t="e">
        <f>IF(AND(E117&lt;&gt;"",#REF!&lt;&gt;""),#REF!/#REF!,"")</f>
        <v>#REF!</v>
      </c>
      <c r="AA118" s="258" t="e">
        <f>IF(AND(E117&lt;&gt;"",#REF!&lt;&gt;""),#REF!/#REF!,"")</f>
        <v>#REF!</v>
      </c>
    </row>
    <row r="119" spans="1:27" ht="21.75" customHeight="1" x14ac:dyDescent="0.3">
      <c r="A119" s="502" t="s">
        <v>145</v>
      </c>
      <c r="B119" s="500" t="e">
        <f>IF(#REF!="","",IF(SUM(#REF!)&gt;0,#REF!,""))</f>
        <v>#REF!</v>
      </c>
      <c r="C119" s="252" t="s">
        <v>20</v>
      </c>
      <c r="D119" s="253" t="e">
        <f>IF(AND(B119&lt;&gt;"",#REF!&lt;&gt;""),#REF!,"")</f>
        <v>#REF!</v>
      </c>
      <c r="E119" s="253" t="e">
        <f>IF(AND(B119&lt;&gt;"",#REF!&lt;&gt;""),#REF!,"")</f>
        <v>#REF!</v>
      </c>
      <c r="F119" s="254" t="e">
        <f>IF(AND(B119&lt;&gt;"",#REF!&lt;&gt;""),#REF!,"")</f>
        <v>#REF!</v>
      </c>
      <c r="G119" s="254" t="e">
        <f>IF(AND(B119&lt;&gt;"",#REF!&lt;&gt;""),#REF!,"")</f>
        <v>#REF!</v>
      </c>
      <c r="H119" s="254" t="e">
        <f>IF(AND(B119&lt;&gt;"",#REF!&lt;&gt;""),#REF!,"")</f>
        <v>#REF!</v>
      </c>
      <c r="I119" s="254" t="e">
        <f>IF(AND(B119&lt;&gt;"",#REF!&lt;&gt;""),#REF!,"")</f>
        <v>#REF!</v>
      </c>
      <c r="J119" s="254" t="e">
        <f>IF(AND(B119&lt;&gt;"",#REF!&lt;&gt;""),#REF!,"")</f>
        <v>#REF!</v>
      </c>
      <c r="K119" s="254" t="e">
        <f>IF(AND(B119&lt;&gt;"",#REF!&lt;&gt;""),#REF!,"")</f>
        <v>#REF!</v>
      </c>
      <c r="L119" s="254" t="e">
        <f>IF(AND(B119&lt;&gt;"",#REF!&lt;&gt;""),#REF!,"")</f>
        <v>#REF!</v>
      </c>
      <c r="M119" s="254" t="e">
        <f>IF(AND(B119&lt;&gt;"",#REF!&lt;&gt;""),#REF!,"")</f>
        <v>#REF!</v>
      </c>
      <c r="N119" s="254" t="e">
        <f>IF(AND(B119&lt;&gt;"",#REF!&lt;&gt;""),#REF!,"")</f>
        <v>#REF!</v>
      </c>
      <c r="O119" s="254" t="e">
        <f>IF(AND(B119&lt;&gt;"",#REF!&lt;&gt;""),#REF!,"")</f>
        <v>#REF!</v>
      </c>
      <c r="P119" s="254" t="e">
        <f>IF(AND(B119&lt;&gt;"",#REF!&lt;&gt;""),#REF!,"")</f>
        <v>#REF!</v>
      </c>
      <c r="Q119" s="255" t="e">
        <f>IF(AND(B119&lt;&gt;"",#REF!&lt;&gt;""),#REF!,"")</f>
        <v>#REF!</v>
      </c>
      <c r="R119" s="255" t="e">
        <f>IF(AND(C119&lt;&gt;"",#REF!&lt;&gt;""),#REF!,"")</f>
        <v>#REF!</v>
      </c>
      <c r="S119" s="255" t="e">
        <f>IF(AND(D119&lt;&gt;"",#REF!&lt;&gt;""),#REF!,"")</f>
        <v>#REF!</v>
      </c>
      <c r="T119" s="255" t="e">
        <f>IF(AND(C119&lt;&gt;"",#REF!&lt;&gt;""),#REF!,"")</f>
        <v>#REF!</v>
      </c>
      <c r="U119" s="255" t="e">
        <f>IF(AND(D119&lt;&gt;"",#REF!&lt;&gt;""),#REF!,"")</f>
        <v>#REF!</v>
      </c>
      <c r="V119" s="255" t="e">
        <f>IF(AND(C119&lt;&gt;"",#REF!&lt;&gt;""),#REF!,"")</f>
        <v>#REF!</v>
      </c>
      <c r="W119" s="255" t="e">
        <f>IF(AND(C119&lt;&gt;"",#REF!&lt;&gt;""),#REF!,"")</f>
        <v>#REF!</v>
      </c>
      <c r="X119" s="255" t="e">
        <f>IF(AND(C119&lt;&gt;"",#REF!&lt;&gt;""),#REF!,"")</f>
        <v>#REF!</v>
      </c>
      <c r="Y119" s="255" t="e">
        <f>IF(AND(D119&lt;&gt;"",#REF!&lt;&gt;""),#REF!,"")</f>
        <v>#REF!</v>
      </c>
      <c r="Z119" s="255" t="e">
        <f>IF(AND(E119&lt;&gt;"",#REF!&lt;&gt;""),#REF!,"")</f>
        <v>#REF!</v>
      </c>
      <c r="AA119" s="255" t="e">
        <f>IF(AND(E119&lt;&gt;"",#REF!&lt;&gt;""),#REF!,"")</f>
        <v>#REF!</v>
      </c>
    </row>
    <row r="120" spans="1:27" ht="24.75" customHeight="1" thickBot="1" x14ac:dyDescent="0.35">
      <c r="A120" s="503"/>
      <c r="B120" s="501"/>
      <c r="C120" s="256" t="s">
        <v>302</v>
      </c>
      <c r="D120" s="257" t="e">
        <f>IF(AND(B119&lt;&gt;"",#REF!&lt;&gt;""),#REF!/#REF!,"")</f>
        <v>#REF!</v>
      </c>
      <c r="E120" s="257" t="e">
        <f>IF(AND(B119&lt;&gt;"",#REF!&lt;&gt;""),#REF!/#REF!,"")</f>
        <v>#REF!</v>
      </c>
      <c r="F120" s="257" t="e">
        <f>IF(AND(B119&lt;&gt;"",#REF!&lt;&gt;""),#REF!/#REF!,"")</f>
        <v>#REF!</v>
      </c>
      <c r="G120" s="257" t="e">
        <f>IF(AND(B119&lt;&gt;"",#REF!&lt;&gt;""),#REF!/#REF!,"")</f>
        <v>#REF!</v>
      </c>
      <c r="H120" s="257" t="e">
        <f>IF(AND(B119&lt;&gt;"",#REF!&lt;&gt;""),#REF!/#REF!,"")</f>
        <v>#REF!</v>
      </c>
      <c r="I120" s="257" t="e">
        <f>IF(AND(B119&lt;&gt;"",#REF!&lt;&gt;""),#REF!/#REF!,"")</f>
        <v>#REF!</v>
      </c>
      <c r="J120" s="257" t="e">
        <f>IF(AND(B119&lt;&gt;"",#REF!&lt;&gt;""),#REF!/#REF!,"")</f>
        <v>#REF!</v>
      </c>
      <c r="K120" s="257" t="e">
        <f>IF(AND(B119&lt;&gt;"",#REF!&lt;&gt;""),#REF!/#REF!,"")</f>
        <v>#REF!</v>
      </c>
      <c r="L120" s="257" t="e">
        <f>IF(AND(B119&lt;&gt;"",#REF!&lt;&gt;""),#REF!/#REF!,"")</f>
        <v>#REF!</v>
      </c>
      <c r="M120" s="257" t="e">
        <f>IF(AND(B119&lt;&gt;"",#REF!&lt;&gt;""),#REF!/#REF!,"")</f>
        <v>#REF!</v>
      </c>
      <c r="N120" s="257" t="e">
        <f>IF(AND(B119&lt;&gt;"",#REF!&lt;&gt;""),#REF!/#REF!,"")</f>
        <v>#REF!</v>
      </c>
      <c r="O120" s="257" t="e">
        <f>IF(AND(B119&lt;&gt;"",#REF!&lt;&gt;""),#REF!/#REF!,"")</f>
        <v>#REF!</v>
      </c>
      <c r="P120" s="257" t="e">
        <f>IF(AND(B119&lt;&gt;"",#REF!&lt;&gt;""),#REF!/#REF!,"")</f>
        <v>#REF!</v>
      </c>
      <c r="Q120" s="258" t="e">
        <f>IF(AND(B119&lt;&gt;"",#REF!&lt;&gt;""),#REF!/#REF!,"")</f>
        <v>#REF!</v>
      </c>
      <c r="R120" s="276" t="e">
        <f>IF(AND(C119&lt;&gt;"",#REF!&lt;&gt;""),#REF!/#REF!,"")</f>
        <v>#REF!</v>
      </c>
      <c r="S120" s="258" t="e">
        <f>IF(AND(D119&lt;&gt;"",#REF!&lt;&gt;""),#REF!/#REF!,"")</f>
        <v>#REF!</v>
      </c>
      <c r="T120" s="276" t="e">
        <f>IF(AND(C119&lt;&gt;"",#REF!&lt;&gt;""),#REF!/#REF!,"")</f>
        <v>#REF!</v>
      </c>
      <c r="U120" s="258" t="e">
        <f>IF(AND(D119&lt;&gt;"",#REF!&lt;&gt;""),#REF!/#REF!,"")</f>
        <v>#REF!</v>
      </c>
      <c r="V120" s="276" t="e">
        <f>IF(AND(C119&lt;&gt;"",#REF!&lt;&gt;""),#REF!/#REF!,"")</f>
        <v>#REF!</v>
      </c>
      <c r="W120" s="276" t="e">
        <f>IF(AND(C119&lt;&gt;"",#REF!&lt;&gt;""),#REF!/#REF!,"")</f>
        <v>#REF!</v>
      </c>
      <c r="X120" s="276" t="e">
        <f>IF(AND(C119&lt;&gt;"",#REF!&lt;&gt;""),#REF!/#REF!,"")</f>
        <v>#REF!</v>
      </c>
      <c r="Y120" s="258" t="e">
        <f>IF(AND(D119&lt;&gt;"",#REF!&lt;&gt;""),#REF!/#REF!,"")</f>
        <v>#REF!</v>
      </c>
      <c r="Z120" s="258" t="e">
        <f>IF(AND(E119&lt;&gt;"",#REF!&lt;&gt;""),#REF!/#REF!,"")</f>
        <v>#REF!</v>
      </c>
      <c r="AA120" s="258" t="e">
        <f>IF(AND(E119&lt;&gt;"",#REF!&lt;&gt;""),#REF!/#REF!,"")</f>
        <v>#REF!</v>
      </c>
    </row>
    <row r="121" spans="1:27" ht="21.75" customHeight="1" x14ac:dyDescent="0.3">
      <c r="A121" s="502" t="s">
        <v>146</v>
      </c>
      <c r="B121" s="500" t="e">
        <f>IF(#REF!="","",IF(SUM(#REF!)&gt;0,#REF!,""))</f>
        <v>#REF!</v>
      </c>
      <c r="C121" s="252" t="s">
        <v>20</v>
      </c>
      <c r="D121" s="253" t="e">
        <f>IF(AND(B121&lt;&gt;"",#REF!&lt;&gt;""),#REF!,"")</f>
        <v>#REF!</v>
      </c>
      <c r="E121" s="253" t="e">
        <f>IF(AND(B121&lt;&gt;"",#REF!&lt;&gt;""),#REF!,"")</f>
        <v>#REF!</v>
      </c>
      <c r="F121" s="254" t="e">
        <f>IF(AND(B121&lt;&gt;"",#REF!&lt;&gt;""),#REF!,"")</f>
        <v>#REF!</v>
      </c>
      <c r="G121" s="254" t="e">
        <f>IF(AND(B121&lt;&gt;"",#REF!&lt;&gt;""),#REF!,"")</f>
        <v>#REF!</v>
      </c>
      <c r="H121" s="254" t="e">
        <f>IF(AND(B121&lt;&gt;"",#REF!&lt;&gt;""),#REF!,"")</f>
        <v>#REF!</v>
      </c>
      <c r="I121" s="254" t="e">
        <f>IF(AND(B121&lt;&gt;"",#REF!&lt;&gt;""),#REF!,"")</f>
        <v>#REF!</v>
      </c>
      <c r="J121" s="254" t="e">
        <f>IF(AND(B121&lt;&gt;"",#REF!&lt;&gt;""),#REF!,"")</f>
        <v>#REF!</v>
      </c>
      <c r="K121" s="254" t="e">
        <f>IF(AND(B121&lt;&gt;"",#REF!&lt;&gt;""),#REF!,"")</f>
        <v>#REF!</v>
      </c>
      <c r="L121" s="254" t="e">
        <f>IF(AND(B121&lt;&gt;"",#REF!&lt;&gt;""),#REF!,"")</f>
        <v>#REF!</v>
      </c>
      <c r="M121" s="254" t="e">
        <f>IF(AND(B121&lt;&gt;"",#REF!&lt;&gt;""),#REF!,"")</f>
        <v>#REF!</v>
      </c>
      <c r="N121" s="254" t="e">
        <f>IF(AND(B121&lt;&gt;"",#REF!&lt;&gt;""),#REF!,"")</f>
        <v>#REF!</v>
      </c>
      <c r="O121" s="254" t="e">
        <f>IF(AND(B121&lt;&gt;"",#REF!&lt;&gt;""),#REF!,"")</f>
        <v>#REF!</v>
      </c>
      <c r="P121" s="254" t="e">
        <f>IF(AND(B121&lt;&gt;"",#REF!&lt;&gt;""),#REF!,"")</f>
        <v>#REF!</v>
      </c>
      <c r="Q121" s="255" t="e">
        <f>IF(AND(B121&lt;&gt;"",#REF!&lt;&gt;""),#REF!,"")</f>
        <v>#REF!</v>
      </c>
      <c r="R121" s="255" t="e">
        <f>IF(AND(C121&lt;&gt;"",#REF!&lt;&gt;""),#REF!,"")</f>
        <v>#REF!</v>
      </c>
      <c r="S121" s="255" t="e">
        <f>IF(AND(D121&lt;&gt;"",#REF!&lt;&gt;""),#REF!,"")</f>
        <v>#REF!</v>
      </c>
      <c r="T121" s="255" t="e">
        <f>IF(AND(C121&lt;&gt;"",#REF!&lt;&gt;""),#REF!,"")</f>
        <v>#REF!</v>
      </c>
      <c r="U121" s="255" t="e">
        <f>IF(AND(D121&lt;&gt;"",#REF!&lt;&gt;""),#REF!,"")</f>
        <v>#REF!</v>
      </c>
      <c r="V121" s="255" t="e">
        <f>IF(AND(C121&lt;&gt;"",#REF!&lt;&gt;""),#REF!,"")</f>
        <v>#REF!</v>
      </c>
      <c r="W121" s="255" t="e">
        <f>IF(AND(C121&lt;&gt;"",#REF!&lt;&gt;""),#REF!,"")</f>
        <v>#REF!</v>
      </c>
      <c r="X121" s="255" t="e">
        <f>IF(AND(C121&lt;&gt;"",#REF!&lt;&gt;""),#REF!,"")</f>
        <v>#REF!</v>
      </c>
      <c r="Y121" s="255" t="e">
        <f>IF(AND(D121&lt;&gt;"",#REF!&lt;&gt;""),#REF!,"")</f>
        <v>#REF!</v>
      </c>
      <c r="Z121" s="255" t="e">
        <f>IF(AND(E121&lt;&gt;"",#REF!&lt;&gt;""),#REF!,"")</f>
        <v>#REF!</v>
      </c>
      <c r="AA121" s="255" t="e">
        <f>IF(AND(E121&lt;&gt;"",#REF!&lt;&gt;""),#REF!,"")</f>
        <v>#REF!</v>
      </c>
    </row>
    <row r="122" spans="1:27" ht="24.75" customHeight="1" thickBot="1" x14ac:dyDescent="0.35">
      <c r="A122" s="503"/>
      <c r="B122" s="501"/>
      <c r="C122" s="256" t="s">
        <v>302</v>
      </c>
      <c r="D122" s="257" t="e">
        <f>IF(AND(B121&lt;&gt;"",#REF!&lt;&gt;""),#REF!/#REF!,"")</f>
        <v>#REF!</v>
      </c>
      <c r="E122" s="257" t="e">
        <f>IF(AND(B121&lt;&gt;"",#REF!&lt;&gt;""),#REF!/#REF!,"")</f>
        <v>#REF!</v>
      </c>
      <c r="F122" s="257" t="e">
        <f>IF(AND(B121&lt;&gt;"",#REF!&lt;&gt;""),#REF!/#REF!,"")</f>
        <v>#REF!</v>
      </c>
      <c r="G122" s="257" t="e">
        <f>IF(AND(B121&lt;&gt;"",#REF!&lt;&gt;""),#REF!/#REF!,"")</f>
        <v>#REF!</v>
      </c>
      <c r="H122" s="257" t="e">
        <f>IF(AND(B121&lt;&gt;"",#REF!&lt;&gt;""),#REF!/#REF!,"")</f>
        <v>#REF!</v>
      </c>
      <c r="I122" s="257" t="e">
        <f>IF(AND(B121&lt;&gt;"",#REF!&lt;&gt;""),#REF!/#REF!,"")</f>
        <v>#REF!</v>
      </c>
      <c r="J122" s="257" t="e">
        <f>IF(AND(B121&lt;&gt;"",#REF!&lt;&gt;""),#REF!/#REF!,"")</f>
        <v>#REF!</v>
      </c>
      <c r="K122" s="257" t="e">
        <f>IF(AND(B121&lt;&gt;"",#REF!&lt;&gt;""),#REF!/#REF!,"")</f>
        <v>#REF!</v>
      </c>
      <c r="L122" s="257" t="e">
        <f>IF(AND(B121&lt;&gt;"",#REF!&lt;&gt;""),#REF!/#REF!,"")</f>
        <v>#REF!</v>
      </c>
      <c r="M122" s="257" t="e">
        <f>IF(AND(B121&lt;&gt;"",#REF!&lt;&gt;""),#REF!/#REF!,"")</f>
        <v>#REF!</v>
      </c>
      <c r="N122" s="257" t="e">
        <f>IF(AND(B121&lt;&gt;"",#REF!&lt;&gt;""),#REF!/#REF!,"")</f>
        <v>#REF!</v>
      </c>
      <c r="O122" s="257" t="e">
        <f>IF(AND(B121&lt;&gt;"",#REF!&lt;&gt;""),#REF!/#REF!,"")</f>
        <v>#REF!</v>
      </c>
      <c r="P122" s="257" t="e">
        <f>IF(AND(B121&lt;&gt;"",#REF!&lt;&gt;""),#REF!/#REF!,"")</f>
        <v>#REF!</v>
      </c>
      <c r="Q122" s="258" t="e">
        <f>IF(AND(B121&lt;&gt;"",#REF!&lt;&gt;""),#REF!/#REF!,"")</f>
        <v>#REF!</v>
      </c>
      <c r="R122" s="276" t="e">
        <f>IF(AND(C121&lt;&gt;"",#REF!&lt;&gt;""),#REF!/#REF!,"")</f>
        <v>#REF!</v>
      </c>
      <c r="S122" s="258" t="e">
        <f>IF(AND(D121&lt;&gt;"",#REF!&lt;&gt;""),#REF!/#REF!,"")</f>
        <v>#REF!</v>
      </c>
      <c r="T122" s="276" t="e">
        <f>IF(AND(C121&lt;&gt;"",#REF!&lt;&gt;""),#REF!/#REF!,"")</f>
        <v>#REF!</v>
      </c>
      <c r="U122" s="258" t="e">
        <f>IF(AND(D121&lt;&gt;"",#REF!&lt;&gt;""),#REF!/#REF!,"")</f>
        <v>#REF!</v>
      </c>
      <c r="V122" s="276" t="e">
        <f>IF(AND(C121&lt;&gt;"",#REF!&lt;&gt;""),#REF!/#REF!,"")</f>
        <v>#REF!</v>
      </c>
      <c r="W122" s="276" t="e">
        <f>IF(AND(C121&lt;&gt;"",#REF!&lt;&gt;""),#REF!/#REF!,"")</f>
        <v>#REF!</v>
      </c>
      <c r="X122" s="276" t="e">
        <f>IF(AND(C121&lt;&gt;"",#REF!&lt;&gt;""),#REF!/#REF!,"")</f>
        <v>#REF!</v>
      </c>
      <c r="Y122" s="258" t="e">
        <f>IF(AND(D121&lt;&gt;"",#REF!&lt;&gt;""),#REF!/#REF!,"")</f>
        <v>#REF!</v>
      </c>
      <c r="Z122" s="258" t="e">
        <f>IF(AND(E121&lt;&gt;"",#REF!&lt;&gt;""),#REF!/#REF!,"")</f>
        <v>#REF!</v>
      </c>
      <c r="AA122" s="258" t="e">
        <f>IF(AND(E121&lt;&gt;"",#REF!&lt;&gt;""),#REF!/#REF!,"")</f>
        <v>#REF!</v>
      </c>
    </row>
    <row r="123" spans="1:27" ht="21.75" customHeight="1" x14ac:dyDescent="0.3">
      <c r="A123" s="502" t="s">
        <v>147</v>
      </c>
      <c r="B123" s="500" t="e">
        <f>IF(#REF!="","",IF(SUM(#REF!)&gt;0,#REF!,""))</f>
        <v>#REF!</v>
      </c>
      <c r="C123" s="252" t="s">
        <v>20</v>
      </c>
      <c r="D123" s="253" t="e">
        <f>IF(AND(B123&lt;&gt;"",#REF!&lt;&gt;""),#REF!,"")</f>
        <v>#REF!</v>
      </c>
      <c r="E123" s="253" t="e">
        <f>IF(AND(B123&lt;&gt;"",#REF!&lt;&gt;""),#REF!,"")</f>
        <v>#REF!</v>
      </c>
      <c r="F123" s="254" t="e">
        <f>IF(AND(B123&lt;&gt;"",#REF!&lt;&gt;""),#REF!,"")</f>
        <v>#REF!</v>
      </c>
      <c r="G123" s="254" t="e">
        <f>IF(AND(B123&lt;&gt;"",#REF!&lt;&gt;""),#REF!,"")</f>
        <v>#REF!</v>
      </c>
      <c r="H123" s="254" t="e">
        <f>IF(AND(B123&lt;&gt;"",#REF!&lt;&gt;""),#REF!,"")</f>
        <v>#REF!</v>
      </c>
      <c r="I123" s="254" t="e">
        <f>IF(AND(B123&lt;&gt;"",#REF!&lt;&gt;""),#REF!,"")</f>
        <v>#REF!</v>
      </c>
      <c r="J123" s="254" t="e">
        <f>IF(AND(B123&lt;&gt;"",#REF!&lt;&gt;""),#REF!,"")</f>
        <v>#REF!</v>
      </c>
      <c r="K123" s="254" t="e">
        <f>IF(AND(B123&lt;&gt;"",#REF!&lt;&gt;""),#REF!,"")</f>
        <v>#REF!</v>
      </c>
      <c r="L123" s="254" t="e">
        <f>IF(AND(B123&lt;&gt;"",#REF!&lt;&gt;""),#REF!,"")</f>
        <v>#REF!</v>
      </c>
      <c r="M123" s="254" t="e">
        <f>IF(AND(B123&lt;&gt;"",#REF!&lt;&gt;""),#REF!,"")</f>
        <v>#REF!</v>
      </c>
      <c r="N123" s="254" t="e">
        <f>IF(AND(B123&lt;&gt;"",#REF!&lt;&gt;""),#REF!,"")</f>
        <v>#REF!</v>
      </c>
      <c r="O123" s="254" t="e">
        <f>IF(AND(B123&lt;&gt;"",#REF!&lt;&gt;""),#REF!,"")</f>
        <v>#REF!</v>
      </c>
      <c r="P123" s="254" t="e">
        <f>IF(AND(B123&lt;&gt;"",#REF!&lt;&gt;""),#REF!,"")</f>
        <v>#REF!</v>
      </c>
      <c r="Q123" s="255" t="e">
        <f>IF(AND(B123&lt;&gt;"",#REF!&lt;&gt;""),#REF!,"")</f>
        <v>#REF!</v>
      </c>
      <c r="R123" s="255" t="e">
        <f>IF(AND(C123&lt;&gt;"",#REF!&lt;&gt;""),#REF!,"")</f>
        <v>#REF!</v>
      </c>
      <c r="S123" s="255" t="e">
        <f>IF(AND(D123&lt;&gt;"",#REF!&lt;&gt;""),#REF!,"")</f>
        <v>#REF!</v>
      </c>
      <c r="T123" s="255" t="e">
        <f>IF(AND(C123&lt;&gt;"",#REF!&lt;&gt;""),#REF!,"")</f>
        <v>#REF!</v>
      </c>
      <c r="U123" s="255" t="e">
        <f>IF(AND(D123&lt;&gt;"",#REF!&lt;&gt;""),#REF!,"")</f>
        <v>#REF!</v>
      </c>
      <c r="V123" s="255" t="e">
        <f>IF(AND(C123&lt;&gt;"",#REF!&lt;&gt;""),#REF!,"")</f>
        <v>#REF!</v>
      </c>
      <c r="W123" s="255" t="e">
        <f>IF(AND(C123&lt;&gt;"",#REF!&lt;&gt;""),#REF!,"")</f>
        <v>#REF!</v>
      </c>
      <c r="X123" s="255" t="e">
        <f>IF(AND(C123&lt;&gt;"",#REF!&lt;&gt;""),#REF!,"")</f>
        <v>#REF!</v>
      </c>
      <c r="Y123" s="255" t="e">
        <f>IF(AND(D123&lt;&gt;"",#REF!&lt;&gt;""),#REF!,"")</f>
        <v>#REF!</v>
      </c>
      <c r="Z123" s="255" t="e">
        <f>IF(AND(E123&lt;&gt;"",#REF!&lt;&gt;""),#REF!,"")</f>
        <v>#REF!</v>
      </c>
      <c r="AA123" s="255" t="e">
        <f>IF(AND(E123&lt;&gt;"",#REF!&lt;&gt;""),#REF!,"")</f>
        <v>#REF!</v>
      </c>
    </row>
    <row r="124" spans="1:27" ht="24.75" customHeight="1" thickBot="1" x14ac:dyDescent="0.35">
      <c r="A124" s="503"/>
      <c r="B124" s="501"/>
      <c r="C124" s="256" t="s">
        <v>302</v>
      </c>
      <c r="D124" s="257" t="e">
        <f>IF(AND(B123&lt;&gt;"",#REF!&lt;&gt;""),#REF!/#REF!,"")</f>
        <v>#REF!</v>
      </c>
      <c r="E124" s="257" t="e">
        <f>IF(AND(B123&lt;&gt;"",#REF!&lt;&gt;""),#REF!/#REF!,"")</f>
        <v>#REF!</v>
      </c>
      <c r="F124" s="257" t="e">
        <f>IF(AND(B123&lt;&gt;"",#REF!&lt;&gt;""),#REF!/#REF!,"")</f>
        <v>#REF!</v>
      </c>
      <c r="G124" s="257" t="e">
        <f>IF(AND(B123&lt;&gt;"",#REF!&lt;&gt;""),#REF!/#REF!,"")</f>
        <v>#REF!</v>
      </c>
      <c r="H124" s="257" t="e">
        <f>IF(AND(B123&lt;&gt;"",#REF!&lt;&gt;""),#REF!/#REF!,"")</f>
        <v>#REF!</v>
      </c>
      <c r="I124" s="257" t="e">
        <f>IF(AND(B123&lt;&gt;"",#REF!&lt;&gt;""),#REF!/#REF!,"")</f>
        <v>#REF!</v>
      </c>
      <c r="J124" s="257" t="e">
        <f>IF(AND(B123&lt;&gt;"",#REF!&lt;&gt;""),#REF!/#REF!,"")</f>
        <v>#REF!</v>
      </c>
      <c r="K124" s="257" t="e">
        <f>IF(AND(B123&lt;&gt;"",#REF!&lt;&gt;""),#REF!/#REF!,"")</f>
        <v>#REF!</v>
      </c>
      <c r="L124" s="257" t="e">
        <f>IF(AND(B123&lt;&gt;"",#REF!&lt;&gt;""),#REF!/#REF!,"")</f>
        <v>#REF!</v>
      </c>
      <c r="M124" s="257" t="e">
        <f>IF(AND(B123&lt;&gt;"",#REF!&lt;&gt;""),#REF!/#REF!,"")</f>
        <v>#REF!</v>
      </c>
      <c r="N124" s="257" t="e">
        <f>IF(AND(B123&lt;&gt;"",#REF!&lt;&gt;""),#REF!/#REF!,"")</f>
        <v>#REF!</v>
      </c>
      <c r="O124" s="257" t="e">
        <f>IF(AND(B123&lt;&gt;"",#REF!&lt;&gt;""),#REF!/#REF!,"")</f>
        <v>#REF!</v>
      </c>
      <c r="P124" s="257" t="e">
        <f>IF(AND(B123&lt;&gt;"",#REF!&lt;&gt;""),#REF!/#REF!,"")</f>
        <v>#REF!</v>
      </c>
      <c r="Q124" s="258" t="e">
        <f>IF(AND(B123&lt;&gt;"",#REF!&lt;&gt;""),#REF!/#REF!,"")</f>
        <v>#REF!</v>
      </c>
      <c r="R124" s="276" t="e">
        <f>IF(AND(C123&lt;&gt;"",#REF!&lt;&gt;""),#REF!/#REF!,"")</f>
        <v>#REF!</v>
      </c>
      <c r="S124" s="258" t="e">
        <f>IF(AND(D123&lt;&gt;"",#REF!&lt;&gt;""),#REF!/#REF!,"")</f>
        <v>#REF!</v>
      </c>
      <c r="T124" s="276" t="e">
        <f>IF(AND(C123&lt;&gt;"",#REF!&lt;&gt;""),#REF!/#REF!,"")</f>
        <v>#REF!</v>
      </c>
      <c r="U124" s="258" t="e">
        <f>IF(AND(D123&lt;&gt;"",#REF!&lt;&gt;""),#REF!/#REF!,"")</f>
        <v>#REF!</v>
      </c>
      <c r="V124" s="276" t="e">
        <f>IF(AND(C123&lt;&gt;"",#REF!&lt;&gt;""),#REF!/#REF!,"")</f>
        <v>#REF!</v>
      </c>
      <c r="W124" s="276" t="e">
        <f>IF(AND(C123&lt;&gt;"",#REF!&lt;&gt;""),#REF!/#REF!,"")</f>
        <v>#REF!</v>
      </c>
      <c r="X124" s="276" t="e">
        <f>IF(AND(C123&lt;&gt;"",#REF!&lt;&gt;""),#REF!/#REF!,"")</f>
        <v>#REF!</v>
      </c>
      <c r="Y124" s="258" t="e">
        <f>IF(AND(D123&lt;&gt;"",#REF!&lt;&gt;""),#REF!/#REF!,"")</f>
        <v>#REF!</v>
      </c>
      <c r="Z124" s="258" t="e">
        <f>IF(AND(E123&lt;&gt;"",#REF!&lt;&gt;""),#REF!/#REF!,"")</f>
        <v>#REF!</v>
      </c>
      <c r="AA124" s="258" t="e">
        <f>IF(AND(E123&lt;&gt;"",#REF!&lt;&gt;""),#REF!/#REF!,"")</f>
        <v>#REF!</v>
      </c>
    </row>
    <row r="125" spans="1:27" ht="21.75" customHeight="1" x14ac:dyDescent="0.3">
      <c r="A125" s="506" t="s">
        <v>148</v>
      </c>
      <c r="B125" s="500" t="e">
        <f>IF(#REF!="","",IF(SUM(#REF!)&gt;0,#REF!,""))</f>
        <v>#REF!</v>
      </c>
      <c r="C125" s="252" t="s">
        <v>20</v>
      </c>
      <c r="D125" s="253" t="e">
        <f>IF(AND(B125&lt;&gt;"",#REF!&lt;&gt;""),#REF!,"")</f>
        <v>#REF!</v>
      </c>
      <c r="E125" s="253" t="e">
        <f>IF(AND(B125&lt;&gt;"",#REF!&lt;&gt;""),#REF!,"")</f>
        <v>#REF!</v>
      </c>
      <c r="F125" s="254" t="e">
        <f>IF(AND(B125&lt;&gt;"",#REF!&lt;&gt;""),#REF!,"")</f>
        <v>#REF!</v>
      </c>
      <c r="G125" s="254" t="e">
        <f>IF(AND(B125&lt;&gt;"",#REF!&lt;&gt;""),#REF!,"")</f>
        <v>#REF!</v>
      </c>
      <c r="H125" s="254" t="e">
        <f>IF(AND(B125&lt;&gt;"",#REF!&lt;&gt;""),#REF!,"")</f>
        <v>#REF!</v>
      </c>
      <c r="I125" s="254" t="e">
        <f>IF(AND(B125&lt;&gt;"",#REF!&lt;&gt;""),#REF!,"")</f>
        <v>#REF!</v>
      </c>
      <c r="J125" s="254" t="e">
        <f>IF(AND(B125&lt;&gt;"",#REF!&lt;&gt;""),#REF!,"")</f>
        <v>#REF!</v>
      </c>
      <c r="K125" s="254" t="e">
        <f>IF(AND(B125&lt;&gt;"",#REF!&lt;&gt;""),#REF!,"")</f>
        <v>#REF!</v>
      </c>
      <c r="L125" s="254" t="e">
        <f>IF(AND(B125&lt;&gt;"",#REF!&lt;&gt;""),#REF!,"")</f>
        <v>#REF!</v>
      </c>
      <c r="M125" s="254" t="e">
        <f>IF(AND(B125&lt;&gt;"",#REF!&lt;&gt;""),#REF!,"")</f>
        <v>#REF!</v>
      </c>
      <c r="N125" s="254" t="e">
        <f>IF(AND(B125&lt;&gt;"",#REF!&lt;&gt;""),#REF!,"")</f>
        <v>#REF!</v>
      </c>
      <c r="O125" s="254" t="e">
        <f>IF(AND(B125&lt;&gt;"",#REF!&lt;&gt;""),#REF!,"")</f>
        <v>#REF!</v>
      </c>
      <c r="P125" s="254" t="e">
        <f>IF(AND(B125&lt;&gt;"",#REF!&lt;&gt;""),#REF!,"")</f>
        <v>#REF!</v>
      </c>
      <c r="Q125" s="255" t="e">
        <f>IF(AND(B125&lt;&gt;"",#REF!&lt;&gt;""),#REF!,"")</f>
        <v>#REF!</v>
      </c>
      <c r="R125" s="255" t="e">
        <f>IF(AND(C125&lt;&gt;"",#REF!&lt;&gt;""),#REF!,"")</f>
        <v>#REF!</v>
      </c>
      <c r="S125" s="255" t="e">
        <f>IF(AND(D125&lt;&gt;"",#REF!&lt;&gt;""),#REF!,"")</f>
        <v>#REF!</v>
      </c>
      <c r="T125" s="255" t="e">
        <f>IF(AND(C125&lt;&gt;"",#REF!&lt;&gt;""),#REF!,"")</f>
        <v>#REF!</v>
      </c>
      <c r="U125" s="255" t="e">
        <f>IF(AND(D125&lt;&gt;"",#REF!&lt;&gt;""),#REF!,"")</f>
        <v>#REF!</v>
      </c>
      <c r="V125" s="255" t="e">
        <f>IF(AND(C125&lt;&gt;"",#REF!&lt;&gt;""),#REF!,"")</f>
        <v>#REF!</v>
      </c>
      <c r="W125" s="255" t="e">
        <f>IF(AND(C125&lt;&gt;"",#REF!&lt;&gt;""),#REF!,"")</f>
        <v>#REF!</v>
      </c>
      <c r="X125" s="255" t="e">
        <f>IF(AND(C125&lt;&gt;"",#REF!&lt;&gt;""),#REF!,"")</f>
        <v>#REF!</v>
      </c>
      <c r="Y125" s="255" t="e">
        <f>IF(AND(D125&lt;&gt;"",#REF!&lt;&gt;""),#REF!,"")</f>
        <v>#REF!</v>
      </c>
      <c r="Z125" s="255" t="e">
        <f>IF(AND(E125&lt;&gt;"",#REF!&lt;&gt;""),#REF!,"")</f>
        <v>#REF!</v>
      </c>
      <c r="AA125" s="255" t="e">
        <f>IF(AND(E125&lt;&gt;"",#REF!&lt;&gt;""),#REF!,"")</f>
        <v>#REF!</v>
      </c>
    </row>
    <row r="126" spans="1:27" ht="24.75" customHeight="1" thickBot="1" x14ac:dyDescent="0.35">
      <c r="A126" s="507"/>
      <c r="B126" s="501"/>
      <c r="C126" s="256" t="s">
        <v>302</v>
      </c>
      <c r="D126" s="257" t="e">
        <f>IF(AND(B125&lt;&gt;"",#REF!&lt;&gt;""),#REF!/#REF!,"")</f>
        <v>#REF!</v>
      </c>
      <c r="E126" s="257" t="e">
        <f>IF(AND(B125&lt;&gt;"",#REF!&lt;&gt;""),#REF!/#REF!,"")</f>
        <v>#REF!</v>
      </c>
      <c r="F126" s="257" t="e">
        <f>IF(AND(B125&lt;&gt;"",#REF!&lt;&gt;""),#REF!/#REF!,"")</f>
        <v>#REF!</v>
      </c>
      <c r="G126" s="257" t="e">
        <f>IF(AND(B125&lt;&gt;"",#REF!&lt;&gt;""),#REF!/#REF!,"")</f>
        <v>#REF!</v>
      </c>
      <c r="H126" s="257" t="e">
        <f>IF(AND(B125&lt;&gt;"",#REF!&lt;&gt;""),#REF!/#REF!,"")</f>
        <v>#REF!</v>
      </c>
      <c r="I126" s="257" t="e">
        <f>IF(AND(B125&lt;&gt;"",#REF!&lt;&gt;""),#REF!/#REF!,"")</f>
        <v>#REF!</v>
      </c>
      <c r="J126" s="257" t="e">
        <f>IF(AND(B125&lt;&gt;"",#REF!&lt;&gt;""),#REF!/#REF!,"")</f>
        <v>#REF!</v>
      </c>
      <c r="K126" s="257" t="e">
        <f>IF(AND(B125&lt;&gt;"",#REF!&lt;&gt;""),#REF!/#REF!,"")</f>
        <v>#REF!</v>
      </c>
      <c r="L126" s="257" t="e">
        <f>IF(AND(B125&lt;&gt;"",#REF!&lt;&gt;""),#REF!/#REF!,"")</f>
        <v>#REF!</v>
      </c>
      <c r="M126" s="257" t="e">
        <f>IF(AND(B125&lt;&gt;"",#REF!&lt;&gt;""),#REF!/#REF!,"")</f>
        <v>#REF!</v>
      </c>
      <c r="N126" s="257" t="e">
        <f>IF(AND(B125&lt;&gt;"",#REF!&lt;&gt;""),#REF!/#REF!,"")</f>
        <v>#REF!</v>
      </c>
      <c r="O126" s="257" t="e">
        <f>IF(AND(B125&lt;&gt;"",#REF!&lt;&gt;""),#REF!/#REF!,"")</f>
        <v>#REF!</v>
      </c>
      <c r="P126" s="257" t="e">
        <f>IF(AND(B125&lt;&gt;"",#REF!&lt;&gt;""),#REF!/#REF!,"")</f>
        <v>#REF!</v>
      </c>
      <c r="Q126" s="258" t="e">
        <f>IF(AND(B125&lt;&gt;"",#REF!&lt;&gt;""),#REF!/#REF!,"")</f>
        <v>#REF!</v>
      </c>
      <c r="R126" s="276" t="e">
        <f>IF(AND(C125&lt;&gt;"",#REF!&lt;&gt;""),#REF!/#REF!,"")</f>
        <v>#REF!</v>
      </c>
      <c r="S126" s="258" t="e">
        <f>IF(AND(D125&lt;&gt;"",#REF!&lt;&gt;""),#REF!/#REF!,"")</f>
        <v>#REF!</v>
      </c>
      <c r="T126" s="276" t="e">
        <f>IF(AND(C125&lt;&gt;"",#REF!&lt;&gt;""),#REF!/#REF!,"")</f>
        <v>#REF!</v>
      </c>
      <c r="U126" s="258" t="e">
        <f>IF(AND(D125&lt;&gt;"",#REF!&lt;&gt;""),#REF!/#REF!,"")</f>
        <v>#REF!</v>
      </c>
      <c r="V126" s="276" t="e">
        <f>IF(AND(C125&lt;&gt;"",#REF!&lt;&gt;""),#REF!/#REF!,"")</f>
        <v>#REF!</v>
      </c>
      <c r="W126" s="276" t="e">
        <f>IF(AND(C125&lt;&gt;"",#REF!&lt;&gt;""),#REF!/#REF!,"")</f>
        <v>#REF!</v>
      </c>
      <c r="X126" s="276" t="e">
        <f>IF(AND(C125&lt;&gt;"",#REF!&lt;&gt;""),#REF!/#REF!,"")</f>
        <v>#REF!</v>
      </c>
      <c r="Y126" s="258" t="e">
        <f>IF(AND(D125&lt;&gt;"",#REF!&lt;&gt;""),#REF!/#REF!,"")</f>
        <v>#REF!</v>
      </c>
      <c r="Z126" s="258" t="e">
        <f>IF(AND(E125&lt;&gt;"",#REF!&lt;&gt;""),#REF!/#REF!,"")</f>
        <v>#REF!</v>
      </c>
      <c r="AA126" s="258" t="e">
        <f>IF(AND(E125&lt;&gt;"",#REF!&lt;&gt;""),#REF!/#REF!,"")</f>
        <v>#REF!</v>
      </c>
    </row>
    <row r="127" spans="1:27" ht="21.75" customHeight="1" x14ac:dyDescent="0.3">
      <c r="A127" s="508" t="s">
        <v>149</v>
      </c>
      <c r="B127" s="500" t="e">
        <f>IF(#REF!="","",IF(SUM(#REF!)&gt;0,#REF!,""))</f>
        <v>#REF!</v>
      </c>
      <c r="C127" s="252" t="s">
        <v>20</v>
      </c>
      <c r="D127" s="253" t="e">
        <f>IF(AND(B127&lt;&gt;"",#REF!&lt;&gt;""),#REF!,"")</f>
        <v>#REF!</v>
      </c>
      <c r="E127" s="253" t="e">
        <f>IF(AND(B127&lt;&gt;"",#REF!&lt;&gt;""),#REF!,"")</f>
        <v>#REF!</v>
      </c>
      <c r="F127" s="254" t="e">
        <f>IF(AND(B127&lt;&gt;"",#REF!&lt;&gt;""),#REF!,"")</f>
        <v>#REF!</v>
      </c>
      <c r="G127" s="254" t="e">
        <f>IF(AND(B127&lt;&gt;"",#REF!&lt;&gt;""),#REF!,"")</f>
        <v>#REF!</v>
      </c>
      <c r="H127" s="254" t="e">
        <f>IF(AND(B127&lt;&gt;"",#REF!&lt;&gt;""),#REF!,"")</f>
        <v>#REF!</v>
      </c>
      <c r="I127" s="254" t="e">
        <f>IF(AND(B127&lt;&gt;"",#REF!&lt;&gt;""),#REF!,"")</f>
        <v>#REF!</v>
      </c>
      <c r="J127" s="254" t="e">
        <f>IF(AND(B127&lt;&gt;"",#REF!&lt;&gt;""),#REF!,"")</f>
        <v>#REF!</v>
      </c>
      <c r="K127" s="254" t="e">
        <f>IF(AND(B127&lt;&gt;"",#REF!&lt;&gt;""),#REF!,"")</f>
        <v>#REF!</v>
      </c>
      <c r="L127" s="254" t="e">
        <f>IF(AND(B127&lt;&gt;"",#REF!&lt;&gt;""),#REF!,"")</f>
        <v>#REF!</v>
      </c>
      <c r="M127" s="254" t="e">
        <f>IF(AND(B127&lt;&gt;"",#REF!&lt;&gt;""),#REF!,"")</f>
        <v>#REF!</v>
      </c>
      <c r="N127" s="254" t="e">
        <f>IF(AND(B127&lt;&gt;"",#REF!&lt;&gt;""),#REF!,"")</f>
        <v>#REF!</v>
      </c>
      <c r="O127" s="254" t="e">
        <f>IF(AND(B127&lt;&gt;"",#REF!&lt;&gt;""),#REF!,"")</f>
        <v>#REF!</v>
      </c>
      <c r="P127" s="254" t="e">
        <f>IF(AND(B127&lt;&gt;"",#REF!&lt;&gt;""),#REF!,"")</f>
        <v>#REF!</v>
      </c>
      <c r="Q127" s="255" t="e">
        <f>IF(AND(B127&lt;&gt;"",#REF!&lt;&gt;""),#REF!,"")</f>
        <v>#REF!</v>
      </c>
      <c r="R127" s="255" t="e">
        <f>IF(AND(C127&lt;&gt;"",#REF!&lt;&gt;""),#REF!,"")</f>
        <v>#REF!</v>
      </c>
      <c r="S127" s="255" t="e">
        <f>IF(AND(D127&lt;&gt;"",#REF!&lt;&gt;""),#REF!,"")</f>
        <v>#REF!</v>
      </c>
      <c r="T127" s="255" t="e">
        <f>IF(AND(C127&lt;&gt;"",#REF!&lt;&gt;""),#REF!,"")</f>
        <v>#REF!</v>
      </c>
      <c r="U127" s="255" t="e">
        <f>IF(AND(D127&lt;&gt;"",#REF!&lt;&gt;""),#REF!,"")</f>
        <v>#REF!</v>
      </c>
      <c r="V127" s="255" t="e">
        <f>IF(AND(C127&lt;&gt;"",#REF!&lt;&gt;""),#REF!,"")</f>
        <v>#REF!</v>
      </c>
      <c r="W127" s="255" t="e">
        <f>IF(AND(C127&lt;&gt;"",#REF!&lt;&gt;""),#REF!,"")</f>
        <v>#REF!</v>
      </c>
      <c r="X127" s="255" t="e">
        <f>IF(AND(C127&lt;&gt;"",#REF!&lt;&gt;""),#REF!,"")</f>
        <v>#REF!</v>
      </c>
      <c r="Y127" s="255" t="e">
        <f>IF(AND(D127&lt;&gt;"",#REF!&lt;&gt;""),#REF!,"")</f>
        <v>#REF!</v>
      </c>
      <c r="Z127" s="255" t="e">
        <f>IF(AND(E127&lt;&gt;"",#REF!&lt;&gt;""),#REF!,"")</f>
        <v>#REF!</v>
      </c>
      <c r="AA127" s="255" t="e">
        <f>IF(AND(E127&lt;&gt;"",#REF!&lt;&gt;""),#REF!,"")</f>
        <v>#REF!</v>
      </c>
    </row>
    <row r="128" spans="1:27" ht="24.75" customHeight="1" thickBot="1" x14ac:dyDescent="0.35">
      <c r="A128" s="509"/>
      <c r="B128" s="501"/>
      <c r="C128" s="256" t="s">
        <v>302</v>
      </c>
      <c r="D128" s="257" t="e">
        <f>IF(AND(B127&lt;&gt;"",#REF!&lt;&gt;""),#REF!/#REF!,"")</f>
        <v>#REF!</v>
      </c>
      <c r="E128" s="257" t="e">
        <f>IF(AND(B127&lt;&gt;"",#REF!&lt;&gt;""),#REF!/#REF!,"")</f>
        <v>#REF!</v>
      </c>
      <c r="F128" s="257" t="e">
        <f>IF(AND(B127&lt;&gt;"",#REF!&lt;&gt;""),#REF!/#REF!,"")</f>
        <v>#REF!</v>
      </c>
      <c r="G128" s="257" t="e">
        <f>IF(AND(B127&lt;&gt;"",#REF!&lt;&gt;""),#REF!/#REF!,"")</f>
        <v>#REF!</v>
      </c>
      <c r="H128" s="257" t="e">
        <f>IF(AND(B127&lt;&gt;"",#REF!&lt;&gt;""),#REF!/#REF!,"")</f>
        <v>#REF!</v>
      </c>
      <c r="I128" s="257" t="e">
        <f>IF(AND(B127&lt;&gt;"",#REF!&lt;&gt;""),#REF!/#REF!,"")</f>
        <v>#REF!</v>
      </c>
      <c r="J128" s="257" t="e">
        <f>IF(AND(B127&lt;&gt;"",#REF!&lt;&gt;""),#REF!/#REF!,"")</f>
        <v>#REF!</v>
      </c>
      <c r="K128" s="257" t="e">
        <f>IF(AND(B127&lt;&gt;"",#REF!&lt;&gt;""),#REF!/#REF!,"")</f>
        <v>#REF!</v>
      </c>
      <c r="L128" s="257" t="e">
        <f>IF(AND(B127&lt;&gt;"",#REF!&lt;&gt;""),#REF!/#REF!,"")</f>
        <v>#REF!</v>
      </c>
      <c r="M128" s="257" t="e">
        <f>IF(AND(B127&lt;&gt;"",#REF!&lt;&gt;""),#REF!/#REF!,"")</f>
        <v>#REF!</v>
      </c>
      <c r="N128" s="257" t="e">
        <f>IF(AND(B127&lt;&gt;"",#REF!&lt;&gt;""),#REF!/#REF!,"")</f>
        <v>#REF!</v>
      </c>
      <c r="O128" s="257" t="e">
        <f>IF(AND(B127&lt;&gt;"",#REF!&lt;&gt;""),#REF!/#REF!,"")</f>
        <v>#REF!</v>
      </c>
      <c r="P128" s="257" t="e">
        <f>IF(AND(B127&lt;&gt;"",#REF!&lt;&gt;""),#REF!/#REF!,"")</f>
        <v>#REF!</v>
      </c>
      <c r="Q128" s="258" t="e">
        <f>IF(AND(B127&lt;&gt;"",#REF!&lt;&gt;""),#REF!/#REF!,"")</f>
        <v>#REF!</v>
      </c>
      <c r="R128" s="276" t="e">
        <f>IF(AND(C127&lt;&gt;"",#REF!&lt;&gt;""),#REF!/#REF!,"")</f>
        <v>#REF!</v>
      </c>
      <c r="S128" s="258" t="e">
        <f>IF(AND(D127&lt;&gt;"",#REF!&lt;&gt;""),#REF!/#REF!,"")</f>
        <v>#REF!</v>
      </c>
      <c r="T128" s="276" t="e">
        <f>IF(AND(C127&lt;&gt;"",#REF!&lt;&gt;""),#REF!/#REF!,"")</f>
        <v>#REF!</v>
      </c>
      <c r="U128" s="258" t="e">
        <f>IF(AND(D127&lt;&gt;"",#REF!&lt;&gt;""),#REF!/#REF!,"")</f>
        <v>#REF!</v>
      </c>
      <c r="V128" s="276" t="e">
        <f>IF(AND(C127&lt;&gt;"",#REF!&lt;&gt;""),#REF!/#REF!,"")</f>
        <v>#REF!</v>
      </c>
      <c r="W128" s="276" t="e">
        <f>IF(AND(C127&lt;&gt;"",#REF!&lt;&gt;""),#REF!/#REF!,"")</f>
        <v>#REF!</v>
      </c>
      <c r="X128" s="276" t="e">
        <f>IF(AND(C127&lt;&gt;"",#REF!&lt;&gt;""),#REF!/#REF!,"")</f>
        <v>#REF!</v>
      </c>
      <c r="Y128" s="258" t="e">
        <f>IF(AND(D127&lt;&gt;"",#REF!&lt;&gt;""),#REF!/#REF!,"")</f>
        <v>#REF!</v>
      </c>
      <c r="Z128" s="258" t="e">
        <f>IF(AND(E127&lt;&gt;"",#REF!&lt;&gt;""),#REF!/#REF!,"")</f>
        <v>#REF!</v>
      </c>
      <c r="AA128" s="258" t="e">
        <f>IF(AND(E127&lt;&gt;"",#REF!&lt;&gt;""),#REF!/#REF!,"")</f>
        <v>#REF!</v>
      </c>
    </row>
    <row r="129" spans="1:27" ht="21.75" customHeight="1" x14ac:dyDescent="0.3">
      <c r="A129" s="508" t="s">
        <v>150</v>
      </c>
      <c r="B129" s="500" t="e">
        <f>IF(#REF!="","",IF(SUM(#REF!)&gt;0,#REF!,""))</f>
        <v>#REF!</v>
      </c>
      <c r="C129" s="252" t="s">
        <v>20</v>
      </c>
      <c r="D129" s="253" t="e">
        <f>IF(AND(B129&lt;&gt;"",#REF!&lt;&gt;""),#REF!,"")</f>
        <v>#REF!</v>
      </c>
      <c r="E129" s="253" t="e">
        <f>IF(AND(B129&lt;&gt;"",#REF!&lt;&gt;""),#REF!,"")</f>
        <v>#REF!</v>
      </c>
      <c r="F129" s="254" t="e">
        <f>IF(AND(B129&lt;&gt;"",#REF!&lt;&gt;""),#REF!,"")</f>
        <v>#REF!</v>
      </c>
      <c r="G129" s="254" t="e">
        <f>IF(AND(B129&lt;&gt;"",#REF!&lt;&gt;""),#REF!,"")</f>
        <v>#REF!</v>
      </c>
      <c r="H129" s="254" t="e">
        <f>IF(AND(B129&lt;&gt;"",#REF!&lt;&gt;""),#REF!,"")</f>
        <v>#REF!</v>
      </c>
      <c r="I129" s="254" t="e">
        <f>IF(AND(B129&lt;&gt;"",#REF!&lt;&gt;""),#REF!,"")</f>
        <v>#REF!</v>
      </c>
      <c r="J129" s="254" t="e">
        <f>IF(AND(B129&lt;&gt;"",#REF!&lt;&gt;""),#REF!,"")</f>
        <v>#REF!</v>
      </c>
      <c r="K129" s="254" t="e">
        <f>IF(AND(B129&lt;&gt;"",#REF!&lt;&gt;""),#REF!,"")</f>
        <v>#REF!</v>
      </c>
      <c r="L129" s="254" t="e">
        <f>IF(AND(B129&lt;&gt;"",#REF!&lt;&gt;""),#REF!,"")</f>
        <v>#REF!</v>
      </c>
      <c r="M129" s="254" t="e">
        <f>IF(AND(B129&lt;&gt;"",#REF!&lt;&gt;""),#REF!,"")</f>
        <v>#REF!</v>
      </c>
      <c r="N129" s="254" t="e">
        <f>IF(AND(B129&lt;&gt;"",#REF!&lt;&gt;""),#REF!,"")</f>
        <v>#REF!</v>
      </c>
      <c r="O129" s="254" t="e">
        <f>IF(AND(B129&lt;&gt;"",#REF!&lt;&gt;""),#REF!,"")</f>
        <v>#REF!</v>
      </c>
      <c r="P129" s="254" t="e">
        <f>IF(AND(B129&lt;&gt;"",#REF!&lt;&gt;""),#REF!,"")</f>
        <v>#REF!</v>
      </c>
      <c r="Q129" s="255" t="e">
        <f>IF(AND(B129&lt;&gt;"",#REF!&lt;&gt;""),#REF!,"")</f>
        <v>#REF!</v>
      </c>
      <c r="R129" s="255" t="e">
        <f>IF(AND(C129&lt;&gt;"",#REF!&lt;&gt;""),#REF!,"")</f>
        <v>#REF!</v>
      </c>
      <c r="S129" s="255" t="e">
        <f>IF(AND(D129&lt;&gt;"",#REF!&lt;&gt;""),#REF!,"")</f>
        <v>#REF!</v>
      </c>
      <c r="T129" s="255" t="e">
        <f>IF(AND(C129&lt;&gt;"",#REF!&lt;&gt;""),#REF!,"")</f>
        <v>#REF!</v>
      </c>
      <c r="U129" s="255" t="e">
        <f>IF(AND(D129&lt;&gt;"",#REF!&lt;&gt;""),#REF!,"")</f>
        <v>#REF!</v>
      </c>
      <c r="V129" s="255" t="e">
        <f>IF(AND(C129&lt;&gt;"",#REF!&lt;&gt;""),#REF!,"")</f>
        <v>#REF!</v>
      </c>
      <c r="W129" s="255" t="e">
        <f>IF(AND(C129&lt;&gt;"",#REF!&lt;&gt;""),#REF!,"")</f>
        <v>#REF!</v>
      </c>
      <c r="X129" s="255" t="e">
        <f>IF(AND(C129&lt;&gt;"",#REF!&lt;&gt;""),#REF!,"")</f>
        <v>#REF!</v>
      </c>
      <c r="Y129" s="255" t="e">
        <f>IF(AND(D129&lt;&gt;"",#REF!&lt;&gt;""),#REF!,"")</f>
        <v>#REF!</v>
      </c>
      <c r="Z129" s="255" t="e">
        <f>IF(AND(E129&lt;&gt;"",#REF!&lt;&gt;""),#REF!,"")</f>
        <v>#REF!</v>
      </c>
      <c r="AA129" s="255" t="e">
        <f>IF(AND(E129&lt;&gt;"",#REF!&lt;&gt;""),#REF!,"")</f>
        <v>#REF!</v>
      </c>
    </row>
    <row r="130" spans="1:27" ht="24.75" customHeight="1" thickBot="1" x14ac:dyDescent="0.35">
      <c r="A130" s="509"/>
      <c r="B130" s="501"/>
      <c r="C130" s="256" t="s">
        <v>302</v>
      </c>
      <c r="D130" s="257" t="e">
        <f>IF(AND(B129&lt;&gt;"",#REF!&lt;&gt;""),#REF!/#REF!,"")</f>
        <v>#REF!</v>
      </c>
      <c r="E130" s="257" t="e">
        <f>IF(AND(B129&lt;&gt;"",#REF!&lt;&gt;""),#REF!/#REF!,"")</f>
        <v>#REF!</v>
      </c>
      <c r="F130" s="257" t="e">
        <f>IF(AND(B129&lt;&gt;"",#REF!&lt;&gt;""),#REF!/#REF!,"")</f>
        <v>#REF!</v>
      </c>
      <c r="G130" s="257" t="e">
        <f>IF(AND(B129&lt;&gt;"",#REF!&lt;&gt;""),#REF!/#REF!,"")</f>
        <v>#REF!</v>
      </c>
      <c r="H130" s="257" t="e">
        <f>IF(AND(B129&lt;&gt;"",#REF!&lt;&gt;""),#REF!/#REF!,"")</f>
        <v>#REF!</v>
      </c>
      <c r="I130" s="257" t="e">
        <f>IF(AND(B129&lt;&gt;"",#REF!&lt;&gt;""),#REF!/#REF!,"")</f>
        <v>#REF!</v>
      </c>
      <c r="J130" s="257" t="e">
        <f>IF(AND(B129&lt;&gt;"",#REF!&lt;&gt;""),#REF!/#REF!,"")</f>
        <v>#REF!</v>
      </c>
      <c r="K130" s="257" t="e">
        <f>IF(AND(B129&lt;&gt;"",#REF!&lt;&gt;""),#REF!/#REF!,"")</f>
        <v>#REF!</v>
      </c>
      <c r="L130" s="257" t="e">
        <f>IF(AND(B129&lt;&gt;"",#REF!&lt;&gt;""),#REF!/#REF!,"")</f>
        <v>#REF!</v>
      </c>
      <c r="M130" s="257" t="e">
        <f>IF(AND(B129&lt;&gt;"",#REF!&lt;&gt;""),#REF!/#REF!,"")</f>
        <v>#REF!</v>
      </c>
      <c r="N130" s="257" t="e">
        <f>IF(AND(B129&lt;&gt;"",#REF!&lt;&gt;""),#REF!/#REF!,"")</f>
        <v>#REF!</v>
      </c>
      <c r="O130" s="257" t="e">
        <f>IF(AND(B129&lt;&gt;"",#REF!&lt;&gt;""),#REF!/#REF!,"")</f>
        <v>#REF!</v>
      </c>
      <c r="P130" s="257" t="e">
        <f>IF(AND(B129&lt;&gt;"",#REF!&lt;&gt;""),#REF!/#REF!,"")</f>
        <v>#REF!</v>
      </c>
      <c r="Q130" s="258" t="e">
        <f>IF(AND(B129&lt;&gt;"",#REF!&lt;&gt;""),#REF!/#REF!,"")</f>
        <v>#REF!</v>
      </c>
      <c r="R130" s="276" t="e">
        <f>IF(AND(C129&lt;&gt;"",#REF!&lt;&gt;""),#REF!/#REF!,"")</f>
        <v>#REF!</v>
      </c>
      <c r="S130" s="258" t="e">
        <f>IF(AND(D129&lt;&gt;"",#REF!&lt;&gt;""),#REF!/#REF!,"")</f>
        <v>#REF!</v>
      </c>
      <c r="T130" s="276" t="e">
        <f>IF(AND(C129&lt;&gt;"",#REF!&lt;&gt;""),#REF!/#REF!,"")</f>
        <v>#REF!</v>
      </c>
      <c r="U130" s="258" t="e">
        <f>IF(AND(D129&lt;&gt;"",#REF!&lt;&gt;""),#REF!/#REF!,"")</f>
        <v>#REF!</v>
      </c>
      <c r="V130" s="276" t="e">
        <f>IF(AND(C129&lt;&gt;"",#REF!&lt;&gt;""),#REF!/#REF!,"")</f>
        <v>#REF!</v>
      </c>
      <c r="W130" s="276" t="e">
        <f>IF(AND(C129&lt;&gt;"",#REF!&lt;&gt;""),#REF!/#REF!,"")</f>
        <v>#REF!</v>
      </c>
      <c r="X130" s="276" t="e">
        <f>IF(AND(C129&lt;&gt;"",#REF!&lt;&gt;""),#REF!/#REF!,"")</f>
        <v>#REF!</v>
      </c>
      <c r="Y130" s="258" t="e">
        <f>IF(AND(D129&lt;&gt;"",#REF!&lt;&gt;""),#REF!/#REF!,"")</f>
        <v>#REF!</v>
      </c>
      <c r="Z130" s="258" t="e">
        <f>IF(AND(E129&lt;&gt;"",#REF!&lt;&gt;""),#REF!/#REF!,"")</f>
        <v>#REF!</v>
      </c>
      <c r="AA130" s="258" t="e">
        <f>IF(AND(E129&lt;&gt;"",#REF!&lt;&gt;""),#REF!/#REF!,"")</f>
        <v>#REF!</v>
      </c>
    </row>
    <row r="131" spans="1:27" ht="21.75" customHeight="1" x14ac:dyDescent="0.3">
      <c r="A131" s="508" t="s">
        <v>151</v>
      </c>
      <c r="B131" s="500" t="e">
        <f>IF(#REF!="","",IF(SUM(#REF!)&gt;0,#REF!,""))</f>
        <v>#REF!</v>
      </c>
      <c r="C131" s="252" t="s">
        <v>20</v>
      </c>
      <c r="D131" s="253" t="e">
        <f>IF(AND(B131&lt;&gt;"",#REF!&lt;&gt;""),#REF!,"")</f>
        <v>#REF!</v>
      </c>
      <c r="E131" s="253" t="e">
        <f>IF(AND(B131&lt;&gt;"",#REF!&lt;&gt;""),#REF!,"")</f>
        <v>#REF!</v>
      </c>
      <c r="F131" s="254" t="e">
        <f>IF(AND(B131&lt;&gt;"",#REF!&lt;&gt;""),#REF!,"")</f>
        <v>#REF!</v>
      </c>
      <c r="G131" s="254" t="e">
        <f>IF(AND(B131&lt;&gt;"",#REF!&lt;&gt;""),#REF!,"")</f>
        <v>#REF!</v>
      </c>
      <c r="H131" s="254" t="e">
        <f>IF(AND(B131&lt;&gt;"",#REF!&lt;&gt;""),#REF!,"")</f>
        <v>#REF!</v>
      </c>
      <c r="I131" s="254" t="e">
        <f>IF(AND(B131&lt;&gt;"",#REF!&lt;&gt;""),#REF!,"")</f>
        <v>#REF!</v>
      </c>
      <c r="J131" s="254" t="e">
        <f>IF(AND(B131&lt;&gt;"",#REF!&lt;&gt;""),#REF!,"")</f>
        <v>#REF!</v>
      </c>
      <c r="K131" s="254" t="e">
        <f>IF(AND(B131&lt;&gt;"",#REF!&lt;&gt;""),#REF!,"")</f>
        <v>#REF!</v>
      </c>
      <c r="L131" s="254" t="e">
        <f>IF(AND(B131&lt;&gt;"",#REF!&lt;&gt;""),#REF!,"")</f>
        <v>#REF!</v>
      </c>
      <c r="M131" s="254" t="e">
        <f>IF(AND(B131&lt;&gt;"",#REF!&lt;&gt;""),#REF!,"")</f>
        <v>#REF!</v>
      </c>
      <c r="N131" s="254" t="e">
        <f>IF(AND(B131&lt;&gt;"",#REF!&lt;&gt;""),#REF!,"")</f>
        <v>#REF!</v>
      </c>
      <c r="O131" s="254" t="e">
        <f>IF(AND(B131&lt;&gt;"",#REF!&lt;&gt;""),#REF!,"")</f>
        <v>#REF!</v>
      </c>
      <c r="P131" s="254" t="e">
        <f>IF(AND(B131&lt;&gt;"",#REF!&lt;&gt;""),#REF!,"")</f>
        <v>#REF!</v>
      </c>
      <c r="Q131" s="255" t="e">
        <f>IF(AND(B131&lt;&gt;"",#REF!&lt;&gt;""),#REF!,"")</f>
        <v>#REF!</v>
      </c>
      <c r="R131" s="255" t="e">
        <f>IF(AND(C131&lt;&gt;"",#REF!&lt;&gt;""),#REF!,"")</f>
        <v>#REF!</v>
      </c>
      <c r="S131" s="255" t="e">
        <f>IF(AND(D131&lt;&gt;"",#REF!&lt;&gt;""),#REF!,"")</f>
        <v>#REF!</v>
      </c>
      <c r="T131" s="255" t="e">
        <f>IF(AND(C131&lt;&gt;"",#REF!&lt;&gt;""),#REF!,"")</f>
        <v>#REF!</v>
      </c>
      <c r="U131" s="255" t="e">
        <f>IF(AND(D131&lt;&gt;"",#REF!&lt;&gt;""),#REF!,"")</f>
        <v>#REF!</v>
      </c>
      <c r="V131" s="255" t="e">
        <f>IF(AND(C131&lt;&gt;"",#REF!&lt;&gt;""),#REF!,"")</f>
        <v>#REF!</v>
      </c>
      <c r="W131" s="255" t="e">
        <f>IF(AND(C131&lt;&gt;"",#REF!&lt;&gt;""),#REF!,"")</f>
        <v>#REF!</v>
      </c>
      <c r="X131" s="255" t="e">
        <f>IF(AND(C131&lt;&gt;"",#REF!&lt;&gt;""),#REF!,"")</f>
        <v>#REF!</v>
      </c>
      <c r="Y131" s="255" t="e">
        <f>IF(AND(D131&lt;&gt;"",#REF!&lt;&gt;""),#REF!,"")</f>
        <v>#REF!</v>
      </c>
      <c r="Z131" s="255" t="e">
        <f>IF(AND(E131&lt;&gt;"",#REF!&lt;&gt;""),#REF!,"")</f>
        <v>#REF!</v>
      </c>
      <c r="AA131" s="255" t="e">
        <f>IF(AND(E131&lt;&gt;"",#REF!&lt;&gt;""),#REF!,"")</f>
        <v>#REF!</v>
      </c>
    </row>
    <row r="132" spans="1:27" ht="24.75" customHeight="1" thickBot="1" x14ac:dyDescent="0.35">
      <c r="A132" s="509"/>
      <c r="B132" s="501"/>
      <c r="C132" s="256" t="s">
        <v>302</v>
      </c>
      <c r="D132" s="257" t="e">
        <f>IF(AND(B131&lt;&gt;"",#REF!&lt;&gt;""),#REF!/#REF!,"")</f>
        <v>#REF!</v>
      </c>
      <c r="E132" s="257" t="e">
        <f>IF(AND(B131&lt;&gt;"",#REF!&lt;&gt;""),#REF!/#REF!,"")</f>
        <v>#REF!</v>
      </c>
      <c r="F132" s="257" t="e">
        <f>IF(AND(B131&lt;&gt;"",#REF!&lt;&gt;""),#REF!/#REF!,"")</f>
        <v>#REF!</v>
      </c>
      <c r="G132" s="257" t="e">
        <f>IF(AND(B131&lt;&gt;"",#REF!&lt;&gt;""),#REF!/#REF!,"")</f>
        <v>#REF!</v>
      </c>
      <c r="H132" s="257" t="e">
        <f>IF(AND(B131&lt;&gt;"",#REF!&lt;&gt;""),#REF!/#REF!,"")</f>
        <v>#REF!</v>
      </c>
      <c r="I132" s="257" t="e">
        <f>IF(AND(B131&lt;&gt;"",#REF!&lt;&gt;""),#REF!/#REF!,"")</f>
        <v>#REF!</v>
      </c>
      <c r="J132" s="257" t="e">
        <f>IF(AND(B131&lt;&gt;"",#REF!&lt;&gt;""),#REF!/#REF!,"")</f>
        <v>#REF!</v>
      </c>
      <c r="K132" s="257" t="e">
        <f>IF(AND(B131&lt;&gt;"",#REF!&lt;&gt;""),#REF!/#REF!,"")</f>
        <v>#REF!</v>
      </c>
      <c r="L132" s="257" t="e">
        <f>IF(AND(B131&lt;&gt;"",#REF!&lt;&gt;""),#REF!/#REF!,"")</f>
        <v>#REF!</v>
      </c>
      <c r="M132" s="257" t="e">
        <f>IF(AND(B131&lt;&gt;"",#REF!&lt;&gt;""),#REF!/#REF!,"")</f>
        <v>#REF!</v>
      </c>
      <c r="N132" s="257" t="e">
        <f>IF(AND(B131&lt;&gt;"",#REF!&lt;&gt;""),#REF!/#REF!,"")</f>
        <v>#REF!</v>
      </c>
      <c r="O132" s="257" t="e">
        <f>IF(AND(B131&lt;&gt;"",#REF!&lt;&gt;""),#REF!/#REF!,"")</f>
        <v>#REF!</v>
      </c>
      <c r="P132" s="257" t="e">
        <f>IF(AND(B131&lt;&gt;"",#REF!&lt;&gt;""),#REF!/#REF!,"")</f>
        <v>#REF!</v>
      </c>
      <c r="Q132" s="258" t="e">
        <f>IF(AND(B131&lt;&gt;"",#REF!&lt;&gt;""),#REF!/#REF!,"")</f>
        <v>#REF!</v>
      </c>
      <c r="R132" s="276" t="e">
        <f>IF(AND(C131&lt;&gt;"",#REF!&lt;&gt;""),#REF!/#REF!,"")</f>
        <v>#REF!</v>
      </c>
      <c r="S132" s="258" t="e">
        <f>IF(AND(D131&lt;&gt;"",#REF!&lt;&gt;""),#REF!/#REF!,"")</f>
        <v>#REF!</v>
      </c>
      <c r="T132" s="276" t="e">
        <f>IF(AND(C131&lt;&gt;"",#REF!&lt;&gt;""),#REF!/#REF!,"")</f>
        <v>#REF!</v>
      </c>
      <c r="U132" s="258" t="e">
        <f>IF(AND(D131&lt;&gt;"",#REF!&lt;&gt;""),#REF!/#REF!,"")</f>
        <v>#REF!</v>
      </c>
      <c r="V132" s="276" t="e">
        <f>IF(AND(C131&lt;&gt;"",#REF!&lt;&gt;""),#REF!/#REF!,"")</f>
        <v>#REF!</v>
      </c>
      <c r="W132" s="276" t="e">
        <f>IF(AND(C131&lt;&gt;"",#REF!&lt;&gt;""),#REF!/#REF!,"")</f>
        <v>#REF!</v>
      </c>
      <c r="X132" s="276" t="e">
        <f>IF(AND(C131&lt;&gt;"",#REF!&lt;&gt;""),#REF!/#REF!,"")</f>
        <v>#REF!</v>
      </c>
      <c r="Y132" s="258" t="e">
        <f>IF(AND(D131&lt;&gt;"",#REF!&lt;&gt;""),#REF!/#REF!,"")</f>
        <v>#REF!</v>
      </c>
      <c r="Z132" s="258" t="e">
        <f>IF(AND(E131&lt;&gt;"",#REF!&lt;&gt;""),#REF!/#REF!,"")</f>
        <v>#REF!</v>
      </c>
      <c r="AA132" s="258" t="e">
        <f>IF(AND(E131&lt;&gt;"",#REF!&lt;&gt;""),#REF!/#REF!,"")</f>
        <v>#REF!</v>
      </c>
    </row>
    <row r="133" spans="1:27" ht="21.75" customHeight="1" x14ac:dyDescent="0.3">
      <c r="A133" s="508" t="s">
        <v>152</v>
      </c>
      <c r="B133" s="500" t="e">
        <f>IF(#REF!="","",IF(SUM(#REF!)&gt;0,#REF!,""))</f>
        <v>#REF!</v>
      </c>
      <c r="C133" s="252" t="s">
        <v>20</v>
      </c>
      <c r="D133" s="253" t="e">
        <f>IF(AND(B133&lt;&gt;"",#REF!&lt;&gt;""),#REF!,"")</f>
        <v>#REF!</v>
      </c>
      <c r="E133" s="253" t="e">
        <f>IF(AND(B133&lt;&gt;"",#REF!&lt;&gt;""),#REF!,"")</f>
        <v>#REF!</v>
      </c>
      <c r="F133" s="254" t="e">
        <f>IF(AND(B133&lt;&gt;"",#REF!&lt;&gt;""),#REF!,"")</f>
        <v>#REF!</v>
      </c>
      <c r="G133" s="254" t="e">
        <f>IF(AND(B133&lt;&gt;"",#REF!&lt;&gt;""),#REF!,"")</f>
        <v>#REF!</v>
      </c>
      <c r="H133" s="254" t="e">
        <f>IF(AND(B133&lt;&gt;"",#REF!&lt;&gt;""),#REF!,"")</f>
        <v>#REF!</v>
      </c>
      <c r="I133" s="254" t="e">
        <f>IF(AND(B133&lt;&gt;"",#REF!&lt;&gt;""),#REF!,"")</f>
        <v>#REF!</v>
      </c>
      <c r="J133" s="254" t="e">
        <f>IF(AND(B133&lt;&gt;"",#REF!&lt;&gt;""),#REF!,"")</f>
        <v>#REF!</v>
      </c>
      <c r="K133" s="254" t="e">
        <f>IF(AND(B133&lt;&gt;"",#REF!&lt;&gt;""),#REF!,"")</f>
        <v>#REF!</v>
      </c>
      <c r="L133" s="254" t="e">
        <f>IF(AND(B133&lt;&gt;"",#REF!&lt;&gt;""),#REF!,"")</f>
        <v>#REF!</v>
      </c>
      <c r="M133" s="254" t="e">
        <f>IF(AND(B133&lt;&gt;"",#REF!&lt;&gt;""),#REF!,"")</f>
        <v>#REF!</v>
      </c>
      <c r="N133" s="254" t="e">
        <f>IF(AND(B133&lt;&gt;"",#REF!&lt;&gt;""),#REF!,"")</f>
        <v>#REF!</v>
      </c>
      <c r="O133" s="254" t="e">
        <f>IF(AND(B133&lt;&gt;"",#REF!&lt;&gt;""),#REF!,"")</f>
        <v>#REF!</v>
      </c>
      <c r="P133" s="254" t="e">
        <f>IF(AND(B133&lt;&gt;"",#REF!&lt;&gt;""),#REF!,"")</f>
        <v>#REF!</v>
      </c>
      <c r="Q133" s="255" t="e">
        <f>IF(AND(B133&lt;&gt;"",#REF!&lt;&gt;""),#REF!,"")</f>
        <v>#REF!</v>
      </c>
      <c r="R133" s="255" t="e">
        <f>IF(AND(C133&lt;&gt;"",#REF!&lt;&gt;""),#REF!,"")</f>
        <v>#REF!</v>
      </c>
      <c r="S133" s="255" t="e">
        <f>IF(AND(D133&lt;&gt;"",#REF!&lt;&gt;""),#REF!,"")</f>
        <v>#REF!</v>
      </c>
      <c r="T133" s="255" t="e">
        <f>IF(AND(C133&lt;&gt;"",#REF!&lt;&gt;""),#REF!,"")</f>
        <v>#REF!</v>
      </c>
      <c r="U133" s="255" t="e">
        <f>IF(AND(D133&lt;&gt;"",#REF!&lt;&gt;""),#REF!,"")</f>
        <v>#REF!</v>
      </c>
      <c r="V133" s="255" t="e">
        <f>IF(AND(C133&lt;&gt;"",#REF!&lt;&gt;""),#REF!,"")</f>
        <v>#REF!</v>
      </c>
      <c r="W133" s="255" t="e">
        <f>IF(AND(C133&lt;&gt;"",#REF!&lt;&gt;""),#REF!,"")</f>
        <v>#REF!</v>
      </c>
      <c r="X133" s="255" t="e">
        <f>IF(AND(C133&lt;&gt;"",#REF!&lt;&gt;""),#REF!,"")</f>
        <v>#REF!</v>
      </c>
      <c r="Y133" s="255" t="e">
        <f>IF(AND(D133&lt;&gt;"",#REF!&lt;&gt;""),#REF!,"")</f>
        <v>#REF!</v>
      </c>
      <c r="Z133" s="255" t="e">
        <f>IF(AND(E133&lt;&gt;"",#REF!&lt;&gt;""),#REF!,"")</f>
        <v>#REF!</v>
      </c>
      <c r="AA133" s="255" t="e">
        <f>IF(AND(E133&lt;&gt;"",#REF!&lt;&gt;""),#REF!,"")</f>
        <v>#REF!</v>
      </c>
    </row>
    <row r="134" spans="1:27" ht="24.75" customHeight="1" thickBot="1" x14ac:dyDescent="0.35">
      <c r="A134" s="509"/>
      <c r="B134" s="501"/>
      <c r="C134" s="256" t="s">
        <v>302</v>
      </c>
      <c r="D134" s="257" t="e">
        <f>IF(AND(B133&lt;&gt;"",#REF!&lt;&gt;""),#REF!/#REF!,"")</f>
        <v>#REF!</v>
      </c>
      <c r="E134" s="257" t="e">
        <f>IF(AND(B133&lt;&gt;"",#REF!&lt;&gt;""),#REF!/#REF!,"")</f>
        <v>#REF!</v>
      </c>
      <c r="F134" s="257" t="e">
        <f>IF(AND(B133&lt;&gt;"",#REF!&lt;&gt;""),#REF!/#REF!,"")</f>
        <v>#REF!</v>
      </c>
      <c r="G134" s="257" t="e">
        <f>IF(AND(B133&lt;&gt;"",#REF!&lt;&gt;""),#REF!/#REF!,"")</f>
        <v>#REF!</v>
      </c>
      <c r="H134" s="257" t="e">
        <f>IF(AND(B133&lt;&gt;"",#REF!&lt;&gt;""),#REF!/#REF!,"")</f>
        <v>#REF!</v>
      </c>
      <c r="I134" s="257" t="e">
        <f>IF(AND(B133&lt;&gt;"",#REF!&lt;&gt;""),#REF!/#REF!,"")</f>
        <v>#REF!</v>
      </c>
      <c r="J134" s="257" t="e">
        <f>IF(AND(B133&lt;&gt;"",#REF!&lt;&gt;""),#REF!/#REF!,"")</f>
        <v>#REF!</v>
      </c>
      <c r="K134" s="257" t="e">
        <f>IF(AND(B133&lt;&gt;"",#REF!&lt;&gt;""),#REF!/#REF!,"")</f>
        <v>#REF!</v>
      </c>
      <c r="L134" s="257" t="e">
        <f>IF(AND(B133&lt;&gt;"",#REF!&lt;&gt;""),#REF!/#REF!,"")</f>
        <v>#REF!</v>
      </c>
      <c r="M134" s="257" t="e">
        <f>IF(AND(B133&lt;&gt;"",#REF!&lt;&gt;""),#REF!/#REF!,"")</f>
        <v>#REF!</v>
      </c>
      <c r="N134" s="257" t="e">
        <f>IF(AND(B133&lt;&gt;"",#REF!&lt;&gt;""),#REF!/#REF!,"")</f>
        <v>#REF!</v>
      </c>
      <c r="O134" s="257" t="e">
        <f>IF(AND(B133&lt;&gt;"",#REF!&lt;&gt;""),#REF!/#REF!,"")</f>
        <v>#REF!</v>
      </c>
      <c r="P134" s="257" t="e">
        <f>IF(AND(B133&lt;&gt;"",#REF!&lt;&gt;""),#REF!/#REF!,"")</f>
        <v>#REF!</v>
      </c>
      <c r="Q134" s="258" t="e">
        <f>IF(AND(B133&lt;&gt;"",#REF!&lt;&gt;""),#REF!/#REF!,"")</f>
        <v>#REF!</v>
      </c>
      <c r="R134" s="276" t="e">
        <f>IF(AND(C133&lt;&gt;"",#REF!&lt;&gt;""),#REF!/#REF!,"")</f>
        <v>#REF!</v>
      </c>
      <c r="S134" s="258" t="e">
        <f>IF(AND(D133&lt;&gt;"",#REF!&lt;&gt;""),#REF!/#REF!,"")</f>
        <v>#REF!</v>
      </c>
      <c r="T134" s="276" t="e">
        <f>IF(AND(C133&lt;&gt;"",#REF!&lt;&gt;""),#REF!/#REF!,"")</f>
        <v>#REF!</v>
      </c>
      <c r="U134" s="258" t="e">
        <f>IF(AND(D133&lt;&gt;"",#REF!&lt;&gt;""),#REF!/#REF!,"")</f>
        <v>#REF!</v>
      </c>
      <c r="V134" s="276" t="e">
        <f>IF(AND(C133&lt;&gt;"",#REF!&lt;&gt;""),#REF!/#REF!,"")</f>
        <v>#REF!</v>
      </c>
      <c r="W134" s="276" t="e">
        <f>IF(AND(C133&lt;&gt;"",#REF!&lt;&gt;""),#REF!/#REF!,"")</f>
        <v>#REF!</v>
      </c>
      <c r="X134" s="276" t="e">
        <f>IF(AND(C133&lt;&gt;"",#REF!&lt;&gt;""),#REF!/#REF!,"")</f>
        <v>#REF!</v>
      </c>
      <c r="Y134" s="258" t="e">
        <f>IF(AND(D133&lt;&gt;"",#REF!&lt;&gt;""),#REF!/#REF!,"")</f>
        <v>#REF!</v>
      </c>
      <c r="Z134" s="258" t="e">
        <f>IF(AND(E133&lt;&gt;"",#REF!&lt;&gt;""),#REF!/#REF!,"")</f>
        <v>#REF!</v>
      </c>
      <c r="AA134" s="258" t="e">
        <f>IF(AND(E133&lt;&gt;"",#REF!&lt;&gt;""),#REF!/#REF!,"")</f>
        <v>#REF!</v>
      </c>
    </row>
    <row r="135" spans="1:27" ht="21.75" customHeight="1" x14ac:dyDescent="0.3">
      <c r="A135" s="508" t="s">
        <v>153</v>
      </c>
      <c r="B135" s="500" t="e">
        <f>IF(#REF!="","",IF(SUM(#REF!)&gt;0,#REF!,""))</f>
        <v>#REF!</v>
      </c>
      <c r="C135" s="252" t="s">
        <v>20</v>
      </c>
      <c r="D135" s="253" t="e">
        <f>IF(AND(B135&lt;&gt;"",#REF!&lt;&gt;""),#REF!,"")</f>
        <v>#REF!</v>
      </c>
      <c r="E135" s="253" t="e">
        <f>IF(AND(B135&lt;&gt;"",#REF!&lt;&gt;""),#REF!,"")</f>
        <v>#REF!</v>
      </c>
      <c r="F135" s="254" t="e">
        <f>IF(AND(B135&lt;&gt;"",#REF!&lt;&gt;""),#REF!,"")</f>
        <v>#REF!</v>
      </c>
      <c r="G135" s="254" t="e">
        <f>IF(AND(B135&lt;&gt;"",#REF!&lt;&gt;""),#REF!,"")</f>
        <v>#REF!</v>
      </c>
      <c r="H135" s="254" t="e">
        <f>IF(AND(B135&lt;&gt;"",#REF!&lt;&gt;""),#REF!,"")</f>
        <v>#REF!</v>
      </c>
      <c r="I135" s="254" t="e">
        <f>IF(AND(B135&lt;&gt;"",#REF!&lt;&gt;""),#REF!,"")</f>
        <v>#REF!</v>
      </c>
      <c r="J135" s="254" t="e">
        <f>IF(AND(B135&lt;&gt;"",#REF!&lt;&gt;""),#REF!,"")</f>
        <v>#REF!</v>
      </c>
      <c r="K135" s="254" t="e">
        <f>IF(AND(B135&lt;&gt;"",#REF!&lt;&gt;""),#REF!,"")</f>
        <v>#REF!</v>
      </c>
      <c r="L135" s="254" t="e">
        <f>IF(AND(B135&lt;&gt;"",#REF!&lt;&gt;""),#REF!,"")</f>
        <v>#REF!</v>
      </c>
      <c r="M135" s="254" t="e">
        <f>IF(AND(B135&lt;&gt;"",#REF!&lt;&gt;""),#REF!,"")</f>
        <v>#REF!</v>
      </c>
      <c r="N135" s="254" t="e">
        <f>IF(AND(B135&lt;&gt;"",#REF!&lt;&gt;""),#REF!,"")</f>
        <v>#REF!</v>
      </c>
      <c r="O135" s="254" t="e">
        <f>IF(AND(B135&lt;&gt;"",#REF!&lt;&gt;""),#REF!,"")</f>
        <v>#REF!</v>
      </c>
      <c r="P135" s="254" t="e">
        <f>IF(AND(B135&lt;&gt;"",#REF!&lt;&gt;""),#REF!,"")</f>
        <v>#REF!</v>
      </c>
      <c r="Q135" s="255" t="e">
        <f>IF(AND(B135&lt;&gt;"",#REF!&lt;&gt;""),#REF!,"")</f>
        <v>#REF!</v>
      </c>
      <c r="R135" s="255" t="e">
        <f>IF(AND(C135&lt;&gt;"",#REF!&lt;&gt;""),#REF!,"")</f>
        <v>#REF!</v>
      </c>
      <c r="S135" s="255" t="e">
        <f>IF(AND(D135&lt;&gt;"",#REF!&lt;&gt;""),#REF!,"")</f>
        <v>#REF!</v>
      </c>
      <c r="T135" s="255" t="e">
        <f>IF(AND(C135&lt;&gt;"",#REF!&lt;&gt;""),#REF!,"")</f>
        <v>#REF!</v>
      </c>
      <c r="U135" s="255" t="e">
        <f>IF(AND(D135&lt;&gt;"",#REF!&lt;&gt;""),#REF!,"")</f>
        <v>#REF!</v>
      </c>
      <c r="V135" s="255" t="e">
        <f>IF(AND(C135&lt;&gt;"",#REF!&lt;&gt;""),#REF!,"")</f>
        <v>#REF!</v>
      </c>
      <c r="W135" s="255" t="e">
        <f>IF(AND(C135&lt;&gt;"",#REF!&lt;&gt;""),#REF!,"")</f>
        <v>#REF!</v>
      </c>
      <c r="X135" s="255" t="e">
        <f>IF(AND(C135&lt;&gt;"",#REF!&lt;&gt;""),#REF!,"")</f>
        <v>#REF!</v>
      </c>
      <c r="Y135" s="255" t="e">
        <f>IF(AND(D135&lt;&gt;"",#REF!&lt;&gt;""),#REF!,"")</f>
        <v>#REF!</v>
      </c>
      <c r="Z135" s="255" t="e">
        <f>IF(AND(E135&lt;&gt;"",#REF!&lt;&gt;""),#REF!,"")</f>
        <v>#REF!</v>
      </c>
      <c r="AA135" s="255" t="e">
        <f>IF(AND(E135&lt;&gt;"",#REF!&lt;&gt;""),#REF!,"")</f>
        <v>#REF!</v>
      </c>
    </row>
    <row r="136" spans="1:27" ht="24.75" customHeight="1" thickBot="1" x14ac:dyDescent="0.35">
      <c r="A136" s="509"/>
      <c r="B136" s="501"/>
      <c r="C136" s="256" t="s">
        <v>302</v>
      </c>
      <c r="D136" s="257" t="e">
        <f>IF(AND(B135&lt;&gt;"",#REF!&lt;&gt;""),#REF!/#REF!,"")</f>
        <v>#REF!</v>
      </c>
      <c r="E136" s="257" t="e">
        <f>IF(AND(B135&lt;&gt;"",#REF!&lt;&gt;""),#REF!/#REF!,"")</f>
        <v>#REF!</v>
      </c>
      <c r="F136" s="257" t="e">
        <f>IF(AND(B135&lt;&gt;"",#REF!&lt;&gt;""),#REF!/#REF!,"")</f>
        <v>#REF!</v>
      </c>
      <c r="G136" s="257" t="e">
        <f>IF(AND(B135&lt;&gt;"",#REF!&lt;&gt;""),#REF!/#REF!,"")</f>
        <v>#REF!</v>
      </c>
      <c r="H136" s="257" t="e">
        <f>IF(AND(B135&lt;&gt;"",#REF!&lt;&gt;""),#REF!/#REF!,"")</f>
        <v>#REF!</v>
      </c>
      <c r="I136" s="257" t="e">
        <f>IF(AND(B135&lt;&gt;"",#REF!&lt;&gt;""),#REF!/#REF!,"")</f>
        <v>#REF!</v>
      </c>
      <c r="J136" s="257" t="e">
        <f>IF(AND(B135&lt;&gt;"",#REF!&lt;&gt;""),#REF!/#REF!,"")</f>
        <v>#REF!</v>
      </c>
      <c r="K136" s="257" t="e">
        <f>IF(AND(B135&lt;&gt;"",#REF!&lt;&gt;""),#REF!/#REF!,"")</f>
        <v>#REF!</v>
      </c>
      <c r="L136" s="257" t="e">
        <f>IF(AND(B135&lt;&gt;"",#REF!&lt;&gt;""),#REF!/#REF!,"")</f>
        <v>#REF!</v>
      </c>
      <c r="M136" s="257" t="e">
        <f>IF(AND(B135&lt;&gt;"",#REF!&lt;&gt;""),#REF!/#REF!,"")</f>
        <v>#REF!</v>
      </c>
      <c r="N136" s="257" t="e">
        <f>IF(AND(B135&lt;&gt;"",#REF!&lt;&gt;""),#REF!/#REF!,"")</f>
        <v>#REF!</v>
      </c>
      <c r="O136" s="257" t="e">
        <f>IF(AND(B135&lt;&gt;"",#REF!&lt;&gt;""),#REF!/#REF!,"")</f>
        <v>#REF!</v>
      </c>
      <c r="P136" s="257" t="e">
        <f>IF(AND(B135&lt;&gt;"",#REF!&lt;&gt;""),#REF!/#REF!,"")</f>
        <v>#REF!</v>
      </c>
      <c r="Q136" s="258" t="e">
        <f>IF(AND(B135&lt;&gt;"",#REF!&lt;&gt;""),#REF!/#REF!,"")</f>
        <v>#REF!</v>
      </c>
      <c r="R136" s="276" t="e">
        <f>IF(AND(C135&lt;&gt;"",#REF!&lt;&gt;""),#REF!/#REF!,"")</f>
        <v>#REF!</v>
      </c>
      <c r="S136" s="258" t="e">
        <f>IF(AND(D135&lt;&gt;"",#REF!&lt;&gt;""),#REF!/#REF!,"")</f>
        <v>#REF!</v>
      </c>
      <c r="T136" s="276" t="e">
        <f>IF(AND(C135&lt;&gt;"",#REF!&lt;&gt;""),#REF!/#REF!,"")</f>
        <v>#REF!</v>
      </c>
      <c r="U136" s="258" t="e">
        <f>IF(AND(D135&lt;&gt;"",#REF!&lt;&gt;""),#REF!/#REF!,"")</f>
        <v>#REF!</v>
      </c>
      <c r="V136" s="276" t="e">
        <f>IF(AND(C135&lt;&gt;"",#REF!&lt;&gt;""),#REF!/#REF!,"")</f>
        <v>#REF!</v>
      </c>
      <c r="W136" s="276" t="e">
        <f>IF(AND(C135&lt;&gt;"",#REF!&lt;&gt;""),#REF!/#REF!,"")</f>
        <v>#REF!</v>
      </c>
      <c r="X136" s="276" t="e">
        <f>IF(AND(C135&lt;&gt;"",#REF!&lt;&gt;""),#REF!/#REF!,"")</f>
        <v>#REF!</v>
      </c>
      <c r="Y136" s="258" t="e">
        <f>IF(AND(D135&lt;&gt;"",#REF!&lt;&gt;""),#REF!/#REF!,"")</f>
        <v>#REF!</v>
      </c>
      <c r="Z136" s="258" t="e">
        <f>IF(AND(E135&lt;&gt;"",#REF!&lt;&gt;""),#REF!/#REF!,"")</f>
        <v>#REF!</v>
      </c>
      <c r="AA136" s="258" t="e">
        <f>IF(AND(E135&lt;&gt;"",#REF!&lt;&gt;""),#REF!/#REF!,"")</f>
        <v>#REF!</v>
      </c>
    </row>
    <row r="137" spans="1:27" ht="21.75" customHeight="1" x14ac:dyDescent="0.3">
      <c r="A137" s="508" t="s">
        <v>154</v>
      </c>
      <c r="B137" s="500" t="e">
        <f>IF(#REF!="","",IF(SUM(#REF!)&gt;0,#REF!,""))</f>
        <v>#REF!</v>
      </c>
      <c r="C137" s="252" t="s">
        <v>20</v>
      </c>
      <c r="D137" s="253" t="e">
        <f>IF(AND(B137&lt;&gt;"",#REF!&lt;&gt;""),#REF!,"")</f>
        <v>#REF!</v>
      </c>
      <c r="E137" s="253" t="e">
        <f>IF(AND(B137&lt;&gt;"",#REF!&lt;&gt;""),#REF!,"")</f>
        <v>#REF!</v>
      </c>
      <c r="F137" s="254" t="e">
        <f>IF(AND(B137&lt;&gt;"",#REF!&lt;&gt;""),#REF!,"")</f>
        <v>#REF!</v>
      </c>
      <c r="G137" s="254" t="e">
        <f>IF(AND(B137&lt;&gt;"",#REF!&lt;&gt;""),#REF!,"")</f>
        <v>#REF!</v>
      </c>
      <c r="H137" s="254" t="e">
        <f>IF(AND(B137&lt;&gt;"",#REF!&lt;&gt;""),#REF!,"")</f>
        <v>#REF!</v>
      </c>
      <c r="I137" s="254" t="e">
        <f>IF(AND(B137&lt;&gt;"",#REF!&lt;&gt;""),#REF!,"")</f>
        <v>#REF!</v>
      </c>
      <c r="J137" s="254" t="e">
        <f>IF(AND(B137&lt;&gt;"",#REF!&lt;&gt;""),#REF!,"")</f>
        <v>#REF!</v>
      </c>
      <c r="K137" s="254" t="e">
        <f>IF(AND(B137&lt;&gt;"",#REF!&lt;&gt;""),#REF!,"")</f>
        <v>#REF!</v>
      </c>
      <c r="L137" s="254" t="e">
        <f>IF(AND(B137&lt;&gt;"",#REF!&lt;&gt;""),#REF!,"")</f>
        <v>#REF!</v>
      </c>
      <c r="M137" s="254" t="e">
        <f>IF(AND(B137&lt;&gt;"",#REF!&lt;&gt;""),#REF!,"")</f>
        <v>#REF!</v>
      </c>
      <c r="N137" s="254" t="e">
        <f>IF(AND(B137&lt;&gt;"",#REF!&lt;&gt;""),#REF!,"")</f>
        <v>#REF!</v>
      </c>
      <c r="O137" s="254" t="e">
        <f>IF(AND(B137&lt;&gt;"",#REF!&lt;&gt;""),#REF!,"")</f>
        <v>#REF!</v>
      </c>
      <c r="P137" s="254" t="e">
        <f>IF(AND(B137&lt;&gt;"",#REF!&lt;&gt;""),#REF!,"")</f>
        <v>#REF!</v>
      </c>
      <c r="Q137" s="255" t="e">
        <f>IF(AND(B137&lt;&gt;"",#REF!&lt;&gt;""),#REF!,"")</f>
        <v>#REF!</v>
      </c>
      <c r="R137" s="255" t="e">
        <f>IF(AND(C137&lt;&gt;"",#REF!&lt;&gt;""),#REF!,"")</f>
        <v>#REF!</v>
      </c>
      <c r="S137" s="255" t="e">
        <f>IF(AND(D137&lt;&gt;"",#REF!&lt;&gt;""),#REF!,"")</f>
        <v>#REF!</v>
      </c>
      <c r="T137" s="255" t="e">
        <f>IF(AND(C137&lt;&gt;"",#REF!&lt;&gt;""),#REF!,"")</f>
        <v>#REF!</v>
      </c>
      <c r="U137" s="255" t="e">
        <f>IF(AND(D137&lt;&gt;"",#REF!&lt;&gt;""),#REF!,"")</f>
        <v>#REF!</v>
      </c>
      <c r="V137" s="255" t="e">
        <f>IF(AND(C137&lt;&gt;"",#REF!&lt;&gt;""),#REF!,"")</f>
        <v>#REF!</v>
      </c>
      <c r="W137" s="255" t="e">
        <f>IF(AND(C137&lt;&gt;"",#REF!&lt;&gt;""),#REF!,"")</f>
        <v>#REF!</v>
      </c>
      <c r="X137" s="255" t="e">
        <f>IF(AND(C137&lt;&gt;"",#REF!&lt;&gt;""),#REF!,"")</f>
        <v>#REF!</v>
      </c>
      <c r="Y137" s="255" t="e">
        <f>IF(AND(D137&lt;&gt;"",#REF!&lt;&gt;""),#REF!,"")</f>
        <v>#REF!</v>
      </c>
      <c r="Z137" s="255" t="e">
        <f>IF(AND(E137&lt;&gt;"",#REF!&lt;&gt;""),#REF!,"")</f>
        <v>#REF!</v>
      </c>
      <c r="AA137" s="255" t="e">
        <f>IF(AND(E137&lt;&gt;"",#REF!&lt;&gt;""),#REF!,"")</f>
        <v>#REF!</v>
      </c>
    </row>
    <row r="138" spans="1:27" ht="24.75" customHeight="1" thickBot="1" x14ac:dyDescent="0.35">
      <c r="A138" s="509"/>
      <c r="B138" s="501"/>
      <c r="C138" s="256" t="s">
        <v>302</v>
      </c>
      <c r="D138" s="257" t="e">
        <f>IF(AND(B137&lt;&gt;"",#REF!&lt;&gt;""),#REF!/#REF!,"")</f>
        <v>#REF!</v>
      </c>
      <c r="E138" s="257" t="e">
        <f>IF(AND(B137&lt;&gt;"",#REF!&lt;&gt;""),#REF!/#REF!,"")</f>
        <v>#REF!</v>
      </c>
      <c r="F138" s="257" t="e">
        <f>IF(AND(B137&lt;&gt;"",#REF!&lt;&gt;""),#REF!/#REF!,"")</f>
        <v>#REF!</v>
      </c>
      <c r="G138" s="257" t="e">
        <f>IF(AND(B137&lt;&gt;"",#REF!&lt;&gt;""),#REF!/#REF!,"")</f>
        <v>#REF!</v>
      </c>
      <c r="H138" s="257" t="e">
        <f>IF(AND(B137&lt;&gt;"",#REF!&lt;&gt;""),#REF!/#REF!,"")</f>
        <v>#REF!</v>
      </c>
      <c r="I138" s="257" t="e">
        <f>IF(AND(B137&lt;&gt;"",#REF!&lt;&gt;""),#REF!/#REF!,"")</f>
        <v>#REF!</v>
      </c>
      <c r="J138" s="257" t="e">
        <f>IF(AND(B137&lt;&gt;"",#REF!&lt;&gt;""),#REF!/#REF!,"")</f>
        <v>#REF!</v>
      </c>
      <c r="K138" s="257" t="e">
        <f>IF(AND(B137&lt;&gt;"",#REF!&lt;&gt;""),#REF!/#REF!,"")</f>
        <v>#REF!</v>
      </c>
      <c r="L138" s="257" t="e">
        <f>IF(AND(B137&lt;&gt;"",#REF!&lt;&gt;""),#REF!/#REF!,"")</f>
        <v>#REF!</v>
      </c>
      <c r="M138" s="257" t="e">
        <f>IF(AND(B137&lt;&gt;"",#REF!&lt;&gt;""),#REF!/#REF!,"")</f>
        <v>#REF!</v>
      </c>
      <c r="N138" s="257" t="e">
        <f>IF(AND(B137&lt;&gt;"",#REF!&lt;&gt;""),#REF!/#REF!,"")</f>
        <v>#REF!</v>
      </c>
      <c r="O138" s="257" t="e">
        <f>IF(AND(B137&lt;&gt;"",#REF!&lt;&gt;""),#REF!/#REF!,"")</f>
        <v>#REF!</v>
      </c>
      <c r="P138" s="257" t="e">
        <f>IF(AND(B137&lt;&gt;"",#REF!&lt;&gt;""),#REF!/#REF!,"")</f>
        <v>#REF!</v>
      </c>
      <c r="Q138" s="258" t="e">
        <f>IF(AND(B137&lt;&gt;"",#REF!&lt;&gt;""),#REF!/#REF!,"")</f>
        <v>#REF!</v>
      </c>
      <c r="R138" s="276" t="e">
        <f>IF(AND(C137&lt;&gt;"",#REF!&lt;&gt;""),#REF!/#REF!,"")</f>
        <v>#REF!</v>
      </c>
      <c r="S138" s="258" t="e">
        <f>IF(AND(D137&lt;&gt;"",#REF!&lt;&gt;""),#REF!/#REF!,"")</f>
        <v>#REF!</v>
      </c>
      <c r="T138" s="276" t="e">
        <f>IF(AND(C137&lt;&gt;"",#REF!&lt;&gt;""),#REF!/#REF!,"")</f>
        <v>#REF!</v>
      </c>
      <c r="U138" s="258" t="e">
        <f>IF(AND(D137&lt;&gt;"",#REF!&lt;&gt;""),#REF!/#REF!,"")</f>
        <v>#REF!</v>
      </c>
      <c r="V138" s="276" t="e">
        <f>IF(AND(C137&lt;&gt;"",#REF!&lt;&gt;""),#REF!/#REF!,"")</f>
        <v>#REF!</v>
      </c>
      <c r="W138" s="276" t="e">
        <f>IF(AND(C137&lt;&gt;"",#REF!&lt;&gt;""),#REF!/#REF!,"")</f>
        <v>#REF!</v>
      </c>
      <c r="X138" s="276" t="e">
        <f>IF(AND(C137&lt;&gt;"",#REF!&lt;&gt;""),#REF!/#REF!,"")</f>
        <v>#REF!</v>
      </c>
      <c r="Y138" s="258" t="e">
        <f>IF(AND(D137&lt;&gt;"",#REF!&lt;&gt;""),#REF!/#REF!,"")</f>
        <v>#REF!</v>
      </c>
      <c r="Z138" s="258" t="e">
        <f>IF(AND(E137&lt;&gt;"",#REF!&lt;&gt;""),#REF!/#REF!,"")</f>
        <v>#REF!</v>
      </c>
      <c r="AA138" s="258" t="e">
        <f>IF(AND(E137&lt;&gt;"",#REF!&lt;&gt;""),#REF!/#REF!,"")</f>
        <v>#REF!</v>
      </c>
    </row>
    <row r="139" spans="1:27" ht="21.75" customHeight="1" x14ac:dyDescent="0.3">
      <c r="A139" s="508" t="s">
        <v>155</v>
      </c>
      <c r="B139" s="500" t="e">
        <f>IF(#REF!="","",IF(SUM(#REF!)&gt;0,#REF!,""))</f>
        <v>#REF!</v>
      </c>
      <c r="C139" s="252" t="s">
        <v>20</v>
      </c>
      <c r="D139" s="253" t="e">
        <f>IF(AND(B139&lt;&gt;"",#REF!&lt;&gt;""),#REF!,"")</f>
        <v>#REF!</v>
      </c>
      <c r="E139" s="253" t="e">
        <f>IF(AND(B139&lt;&gt;"",#REF!&lt;&gt;""),#REF!,"")</f>
        <v>#REF!</v>
      </c>
      <c r="F139" s="254" t="e">
        <f>IF(AND(B139&lt;&gt;"",#REF!&lt;&gt;""),#REF!,"")</f>
        <v>#REF!</v>
      </c>
      <c r="G139" s="254" t="e">
        <f>IF(AND(B139&lt;&gt;"",#REF!&lt;&gt;""),#REF!,"")</f>
        <v>#REF!</v>
      </c>
      <c r="H139" s="254" t="e">
        <f>IF(AND(B139&lt;&gt;"",#REF!&lt;&gt;""),#REF!,"")</f>
        <v>#REF!</v>
      </c>
      <c r="I139" s="254" t="e">
        <f>IF(AND(B139&lt;&gt;"",#REF!&lt;&gt;""),#REF!,"")</f>
        <v>#REF!</v>
      </c>
      <c r="J139" s="254" t="e">
        <f>IF(AND(B139&lt;&gt;"",#REF!&lt;&gt;""),#REF!,"")</f>
        <v>#REF!</v>
      </c>
      <c r="K139" s="254" t="e">
        <f>IF(AND(B139&lt;&gt;"",#REF!&lt;&gt;""),#REF!,"")</f>
        <v>#REF!</v>
      </c>
      <c r="L139" s="254" t="e">
        <f>IF(AND(B139&lt;&gt;"",#REF!&lt;&gt;""),#REF!,"")</f>
        <v>#REF!</v>
      </c>
      <c r="M139" s="254" t="e">
        <f>IF(AND(B139&lt;&gt;"",#REF!&lt;&gt;""),#REF!,"")</f>
        <v>#REF!</v>
      </c>
      <c r="N139" s="254" t="e">
        <f>IF(AND(B139&lt;&gt;"",#REF!&lt;&gt;""),#REF!,"")</f>
        <v>#REF!</v>
      </c>
      <c r="O139" s="254" t="e">
        <f>IF(AND(B139&lt;&gt;"",#REF!&lt;&gt;""),#REF!,"")</f>
        <v>#REF!</v>
      </c>
      <c r="P139" s="254" t="e">
        <f>IF(AND(B139&lt;&gt;"",#REF!&lt;&gt;""),#REF!,"")</f>
        <v>#REF!</v>
      </c>
      <c r="Q139" s="255" t="e">
        <f>IF(AND(B139&lt;&gt;"",#REF!&lt;&gt;""),#REF!,"")</f>
        <v>#REF!</v>
      </c>
      <c r="R139" s="255" t="e">
        <f>IF(AND(C139&lt;&gt;"",#REF!&lt;&gt;""),#REF!,"")</f>
        <v>#REF!</v>
      </c>
      <c r="S139" s="255" t="e">
        <f>IF(AND(D139&lt;&gt;"",#REF!&lt;&gt;""),#REF!,"")</f>
        <v>#REF!</v>
      </c>
      <c r="T139" s="255" t="e">
        <f>IF(AND(C139&lt;&gt;"",#REF!&lt;&gt;""),#REF!,"")</f>
        <v>#REF!</v>
      </c>
      <c r="U139" s="255" t="e">
        <f>IF(AND(D139&lt;&gt;"",#REF!&lt;&gt;""),#REF!,"")</f>
        <v>#REF!</v>
      </c>
      <c r="V139" s="255" t="e">
        <f>IF(AND(C139&lt;&gt;"",#REF!&lt;&gt;""),#REF!,"")</f>
        <v>#REF!</v>
      </c>
      <c r="W139" s="255" t="e">
        <f>IF(AND(C139&lt;&gt;"",#REF!&lt;&gt;""),#REF!,"")</f>
        <v>#REF!</v>
      </c>
      <c r="X139" s="255" t="e">
        <f>IF(AND(C139&lt;&gt;"",#REF!&lt;&gt;""),#REF!,"")</f>
        <v>#REF!</v>
      </c>
      <c r="Y139" s="255" t="e">
        <f>IF(AND(D139&lt;&gt;"",#REF!&lt;&gt;""),#REF!,"")</f>
        <v>#REF!</v>
      </c>
      <c r="Z139" s="255" t="e">
        <f>IF(AND(E139&lt;&gt;"",#REF!&lt;&gt;""),#REF!,"")</f>
        <v>#REF!</v>
      </c>
      <c r="AA139" s="255" t="e">
        <f>IF(AND(E139&lt;&gt;"",#REF!&lt;&gt;""),#REF!,"")</f>
        <v>#REF!</v>
      </c>
    </row>
    <row r="140" spans="1:27" ht="24.75" customHeight="1" thickBot="1" x14ac:dyDescent="0.35">
      <c r="A140" s="509"/>
      <c r="B140" s="501"/>
      <c r="C140" s="256" t="s">
        <v>302</v>
      </c>
      <c r="D140" s="257" t="e">
        <f>IF(AND(B139&lt;&gt;"",#REF!&lt;&gt;""),#REF!/#REF!,"")</f>
        <v>#REF!</v>
      </c>
      <c r="E140" s="257" t="e">
        <f>IF(AND(B139&lt;&gt;"",#REF!&lt;&gt;""),#REF!/#REF!,"")</f>
        <v>#REF!</v>
      </c>
      <c r="F140" s="257" t="e">
        <f>IF(AND(B139&lt;&gt;"",#REF!&lt;&gt;""),#REF!/#REF!,"")</f>
        <v>#REF!</v>
      </c>
      <c r="G140" s="257" t="e">
        <f>IF(AND(B139&lt;&gt;"",#REF!&lt;&gt;""),#REF!/#REF!,"")</f>
        <v>#REF!</v>
      </c>
      <c r="H140" s="257" t="e">
        <f>IF(AND(B139&lt;&gt;"",#REF!&lt;&gt;""),#REF!/#REF!,"")</f>
        <v>#REF!</v>
      </c>
      <c r="I140" s="257" t="e">
        <f>IF(AND(B139&lt;&gt;"",#REF!&lt;&gt;""),#REF!/#REF!,"")</f>
        <v>#REF!</v>
      </c>
      <c r="J140" s="257" t="e">
        <f>IF(AND(B139&lt;&gt;"",#REF!&lt;&gt;""),#REF!/#REF!,"")</f>
        <v>#REF!</v>
      </c>
      <c r="K140" s="257" t="e">
        <f>IF(AND(B139&lt;&gt;"",#REF!&lt;&gt;""),#REF!/#REF!,"")</f>
        <v>#REF!</v>
      </c>
      <c r="L140" s="257" t="e">
        <f>IF(AND(B139&lt;&gt;"",#REF!&lt;&gt;""),#REF!/#REF!,"")</f>
        <v>#REF!</v>
      </c>
      <c r="M140" s="257" t="e">
        <f>IF(AND(B139&lt;&gt;"",#REF!&lt;&gt;""),#REF!/#REF!,"")</f>
        <v>#REF!</v>
      </c>
      <c r="N140" s="257" t="e">
        <f>IF(AND(B139&lt;&gt;"",#REF!&lt;&gt;""),#REF!/#REF!,"")</f>
        <v>#REF!</v>
      </c>
      <c r="O140" s="257" t="e">
        <f>IF(AND(B139&lt;&gt;"",#REF!&lt;&gt;""),#REF!/#REF!,"")</f>
        <v>#REF!</v>
      </c>
      <c r="P140" s="257" t="e">
        <f>IF(AND(B139&lt;&gt;"",#REF!&lt;&gt;""),#REF!/#REF!,"")</f>
        <v>#REF!</v>
      </c>
      <c r="Q140" s="258" t="e">
        <f>IF(AND(B139&lt;&gt;"",#REF!&lt;&gt;""),#REF!/#REF!,"")</f>
        <v>#REF!</v>
      </c>
      <c r="R140" s="276" t="e">
        <f>IF(AND(C139&lt;&gt;"",#REF!&lt;&gt;""),#REF!/#REF!,"")</f>
        <v>#REF!</v>
      </c>
      <c r="S140" s="258" t="e">
        <f>IF(AND(D139&lt;&gt;"",#REF!&lt;&gt;""),#REF!/#REF!,"")</f>
        <v>#REF!</v>
      </c>
      <c r="T140" s="276" t="e">
        <f>IF(AND(C139&lt;&gt;"",#REF!&lt;&gt;""),#REF!/#REF!,"")</f>
        <v>#REF!</v>
      </c>
      <c r="U140" s="258" t="e">
        <f>IF(AND(D139&lt;&gt;"",#REF!&lt;&gt;""),#REF!/#REF!,"")</f>
        <v>#REF!</v>
      </c>
      <c r="V140" s="276" t="e">
        <f>IF(AND(C139&lt;&gt;"",#REF!&lt;&gt;""),#REF!/#REF!,"")</f>
        <v>#REF!</v>
      </c>
      <c r="W140" s="276" t="e">
        <f>IF(AND(C139&lt;&gt;"",#REF!&lt;&gt;""),#REF!/#REF!,"")</f>
        <v>#REF!</v>
      </c>
      <c r="X140" s="276" t="e">
        <f>IF(AND(C139&lt;&gt;"",#REF!&lt;&gt;""),#REF!/#REF!,"")</f>
        <v>#REF!</v>
      </c>
      <c r="Y140" s="258" t="e">
        <f>IF(AND(D139&lt;&gt;"",#REF!&lt;&gt;""),#REF!/#REF!,"")</f>
        <v>#REF!</v>
      </c>
      <c r="Z140" s="258" t="e">
        <f>IF(AND(E139&lt;&gt;"",#REF!&lt;&gt;""),#REF!/#REF!,"")</f>
        <v>#REF!</v>
      </c>
      <c r="AA140" s="258" t="e">
        <f>IF(AND(E139&lt;&gt;"",#REF!&lt;&gt;""),#REF!/#REF!,"")</f>
        <v>#REF!</v>
      </c>
    </row>
    <row r="141" spans="1:27" ht="21.75" customHeight="1" x14ac:dyDescent="0.3">
      <c r="A141" s="508" t="s">
        <v>156</v>
      </c>
      <c r="B141" s="500" t="e">
        <f>IF(#REF!="","",IF(SUM(#REF!)&gt;0,#REF!,""))</f>
        <v>#REF!</v>
      </c>
      <c r="C141" s="252" t="s">
        <v>20</v>
      </c>
      <c r="D141" s="253" t="e">
        <f>IF(AND(B141&lt;&gt;"",#REF!&lt;&gt;""),#REF!,"")</f>
        <v>#REF!</v>
      </c>
      <c r="E141" s="253" t="e">
        <f>IF(AND(B141&lt;&gt;"",#REF!&lt;&gt;""),#REF!,"")</f>
        <v>#REF!</v>
      </c>
      <c r="F141" s="254" t="e">
        <f>IF(AND(B141&lt;&gt;"",#REF!&lt;&gt;""),#REF!,"")</f>
        <v>#REF!</v>
      </c>
      <c r="G141" s="254" t="e">
        <f>IF(AND(B141&lt;&gt;"",#REF!&lt;&gt;""),#REF!,"")</f>
        <v>#REF!</v>
      </c>
      <c r="H141" s="254" t="e">
        <f>IF(AND(B141&lt;&gt;"",#REF!&lt;&gt;""),#REF!,"")</f>
        <v>#REF!</v>
      </c>
      <c r="I141" s="254" t="e">
        <f>IF(AND(B141&lt;&gt;"",#REF!&lt;&gt;""),#REF!,"")</f>
        <v>#REF!</v>
      </c>
      <c r="J141" s="254" t="e">
        <f>IF(AND(B141&lt;&gt;"",#REF!&lt;&gt;""),#REF!,"")</f>
        <v>#REF!</v>
      </c>
      <c r="K141" s="254" t="e">
        <f>IF(AND(B141&lt;&gt;"",#REF!&lt;&gt;""),#REF!,"")</f>
        <v>#REF!</v>
      </c>
      <c r="L141" s="254" t="e">
        <f>IF(AND(B141&lt;&gt;"",#REF!&lt;&gt;""),#REF!,"")</f>
        <v>#REF!</v>
      </c>
      <c r="M141" s="254" t="e">
        <f>IF(AND(B141&lt;&gt;"",#REF!&lt;&gt;""),#REF!,"")</f>
        <v>#REF!</v>
      </c>
      <c r="N141" s="254" t="e">
        <f>IF(AND(B141&lt;&gt;"",#REF!&lt;&gt;""),#REF!,"")</f>
        <v>#REF!</v>
      </c>
      <c r="O141" s="254" t="e">
        <f>IF(AND(B141&lt;&gt;"",#REF!&lt;&gt;""),#REF!,"")</f>
        <v>#REF!</v>
      </c>
      <c r="P141" s="254" t="e">
        <f>IF(AND(B141&lt;&gt;"",#REF!&lt;&gt;""),#REF!,"")</f>
        <v>#REF!</v>
      </c>
      <c r="Q141" s="255" t="e">
        <f>IF(AND(B141&lt;&gt;"",#REF!&lt;&gt;""),#REF!,"")</f>
        <v>#REF!</v>
      </c>
      <c r="R141" s="255" t="e">
        <f>IF(AND(C141&lt;&gt;"",#REF!&lt;&gt;""),#REF!,"")</f>
        <v>#REF!</v>
      </c>
      <c r="S141" s="255" t="e">
        <f>IF(AND(D141&lt;&gt;"",#REF!&lt;&gt;""),#REF!,"")</f>
        <v>#REF!</v>
      </c>
      <c r="T141" s="255" t="e">
        <f>IF(AND(C141&lt;&gt;"",#REF!&lt;&gt;""),#REF!,"")</f>
        <v>#REF!</v>
      </c>
      <c r="U141" s="255" t="e">
        <f>IF(AND(D141&lt;&gt;"",#REF!&lt;&gt;""),#REF!,"")</f>
        <v>#REF!</v>
      </c>
      <c r="V141" s="255" t="e">
        <f>IF(AND(C141&lt;&gt;"",#REF!&lt;&gt;""),#REF!,"")</f>
        <v>#REF!</v>
      </c>
      <c r="W141" s="255" t="e">
        <f>IF(AND(C141&lt;&gt;"",#REF!&lt;&gt;""),#REF!,"")</f>
        <v>#REF!</v>
      </c>
      <c r="X141" s="255" t="e">
        <f>IF(AND(C141&lt;&gt;"",#REF!&lt;&gt;""),#REF!,"")</f>
        <v>#REF!</v>
      </c>
      <c r="Y141" s="255" t="e">
        <f>IF(AND(D141&lt;&gt;"",#REF!&lt;&gt;""),#REF!,"")</f>
        <v>#REF!</v>
      </c>
      <c r="Z141" s="255" t="e">
        <f>IF(AND(E141&lt;&gt;"",#REF!&lt;&gt;""),#REF!,"")</f>
        <v>#REF!</v>
      </c>
      <c r="AA141" s="255" t="e">
        <f>IF(AND(E141&lt;&gt;"",#REF!&lt;&gt;""),#REF!,"")</f>
        <v>#REF!</v>
      </c>
    </row>
    <row r="142" spans="1:27" ht="24.75" customHeight="1" thickBot="1" x14ac:dyDescent="0.35">
      <c r="A142" s="509"/>
      <c r="B142" s="501"/>
      <c r="C142" s="256" t="s">
        <v>302</v>
      </c>
      <c r="D142" s="257" t="e">
        <f>IF(AND(B141&lt;&gt;"",#REF!&lt;&gt;""),#REF!/#REF!,"")</f>
        <v>#REF!</v>
      </c>
      <c r="E142" s="257" t="e">
        <f>IF(AND(B141&lt;&gt;"",#REF!&lt;&gt;""),#REF!/#REF!,"")</f>
        <v>#REF!</v>
      </c>
      <c r="F142" s="257" t="e">
        <f>IF(AND(B141&lt;&gt;"",#REF!&lt;&gt;""),#REF!/#REF!,"")</f>
        <v>#REF!</v>
      </c>
      <c r="G142" s="257" t="e">
        <f>IF(AND(B141&lt;&gt;"",#REF!&lt;&gt;""),#REF!/#REF!,"")</f>
        <v>#REF!</v>
      </c>
      <c r="H142" s="257" t="e">
        <f>IF(AND(B141&lt;&gt;"",#REF!&lt;&gt;""),#REF!/#REF!,"")</f>
        <v>#REF!</v>
      </c>
      <c r="I142" s="257" t="e">
        <f>IF(AND(B141&lt;&gt;"",#REF!&lt;&gt;""),#REF!/#REF!,"")</f>
        <v>#REF!</v>
      </c>
      <c r="J142" s="257" t="e">
        <f>IF(AND(B141&lt;&gt;"",#REF!&lt;&gt;""),#REF!/#REF!,"")</f>
        <v>#REF!</v>
      </c>
      <c r="K142" s="257" t="e">
        <f>IF(AND(B141&lt;&gt;"",#REF!&lt;&gt;""),#REF!/#REF!,"")</f>
        <v>#REF!</v>
      </c>
      <c r="L142" s="257" t="e">
        <f>IF(AND(B141&lt;&gt;"",#REF!&lt;&gt;""),#REF!/#REF!,"")</f>
        <v>#REF!</v>
      </c>
      <c r="M142" s="257" t="e">
        <f>IF(AND(B141&lt;&gt;"",#REF!&lt;&gt;""),#REF!/#REF!,"")</f>
        <v>#REF!</v>
      </c>
      <c r="N142" s="257" t="e">
        <f>IF(AND(B141&lt;&gt;"",#REF!&lt;&gt;""),#REF!/#REF!,"")</f>
        <v>#REF!</v>
      </c>
      <c r="O142" s="257" t="e">
        <f>IF(AND(B141&lt;&gt;"",#REF!&lt;&gt;""),#REF!/#REF!,"")</f>
        <v>#REF!</v>
      </c>
      <c r="P142" s="257" t="e">
        <f>IF(AND(B141&lt;&gt;"",#REF!&lt;&gt;""),#REF!/#REF!,"")</f>
        <v>#REF!</v>
      </c>
      <c r="Q142" s="258" t="e">
        <f>IF(AND(B141&lt;&gt;"",#REF!&lt;&gt;""),#REF!/#REF!,"")</f>
        <v>#REF!</v>
      </c>
      <c r="R142" s="276" t="e">
        <f>IF(AND(C141&lt;&gt;"",#REF!&lt;&gt;""),#REF!/#REF!,"")</f>
        <v>#REF!</v>
      </c>
      <c r="S142" s="258" t="e">
        <f>IF(AND(D141&lt;&gt;"",#REF!&lt;&gt;""),#REF!/#REF!,"")</f>
        <v>#REF!</v>
      </c>
      <c r="T142" s="276" t="e">
        <f>IF(AND(C141&lt;&gt;"",#REF!&lt;&gt;""),#REF!/#REF!,"")</f>
        <v>#REF!</v>
      </c>
      <c r="U142" s="258" t="e">
        <f>IF(AND(D141&lt;&gt;"",#REF!&lt;&gt;""),#REF!/#REF!,"")</f>
        <v>#REF!</v>
      </c>
      <c r="V142" s="276" t="e">
        <f>IF(AND(C141&lt;&gt;"",#REF!&lt;&gt;""),#REF!/#REF!,"")</f>
        <v>#REF!</v>
      </c>
      <c r="W142" s="276" t="e">
        <f>IF(AND(C141&lt;&gt;"",#REF!&lt;&gt;""),#REF!/#REF!,"")</f>
        <v>#REF!</v>
      </c>
      <c r="X142" s="276" t="e">
        <f>IF(AND(C141&lt;&gt;"",#REF!&lt;&gt;""),#REF!/#REF!,"")</f>
        <v>#REF!</v>
      </c>
      <c r="Y142" s="258" t="e">
        <f>IF(AND(D141&lt;&gt;"",#REF!&lt;&gt;""),#REF!/#REF!,"")</f>
        <v>#REF!</v>
      </c>
      <c r="Z142" s="258" t="e">
        <f>IF(AND(E141&lt;&gt;"",#REF!&lt;&gt;""),#REF!/#REF!,"")</f>
        <v>#REF!</v>
      </c>
      <c r="AA142" s="258" t="e">
        <f>IF(AND(E141&lt;&gt;"",#REF!&lt;&gt;""),#REF!/#REF!,"")</f>
        <v>#REF!</v>
      </c>
    </row>
    <row r="143" spans="1:27" ht="21.75" customHeight="1" x14ac:dyDescent="0.3">
      <c r="A143" s="508" t="s">
        <v>157</v>
      </c>
      <c r="B143" s="500" t="e">
        <f>IF(#REF!="","",IF(SUM(#REF!)&gt;0,#REF!,""))</f>
        <v>#REF!</v>
      </c>
      <c r="C143" s="252" t="s">
        <v>20</v>
      </c>
      <c r="D143" s="253" t="e">
        <f>IF(AND(B143&lt;&gt;"",#REF!&lt;&gt;""),#REF!,"")</f>
        <v>#REF!</v>
      </c>
      <c r="E143" s="253" t="e">
        <f>IF(AND(B143&lt;&gt;"",#REF!&lt;&gt;""),#REF!,"")</f>
        <v>#REF!</v>
      </c>
      <c r="F143" s="254" t="e">
        <f>IF(AND(B143&lt;&gt;"",#REF!&lt;&gt;""),#REF!,"")</f>
        <v>#REF!</v>
      </c>
      <c r="G143" s="254" t="e">
        <f>IF(AND(B143&lt;&gt;"",#REF!&lt;&gt;""),#REF!,"")</f>
        <v>#REF!</v>
      </c>
      <c r="H143" s="254" t="e">
        <f>IF(AND(B143&lt;&gt;"",#REF!&lt;&gt;""),#REF!,"")</f>
        <v>#REF!</v>
      </c>
      <c r="I143" s="254" t="e">
        <f>IF(AND(B143&lt;&gt;"",#REF!&lt;&gt;""),#REF!,"")</f>
        <v>#REF!</v>
      </c>
      <c r="J143" s="254" t="e">
        <f>IF(AND(B143&lt;&gt;"",#REF!&lt;&gt;""),#REF!,"")</f>
        <v>#REF!</v>
      </c>
      <c r="K143" s="254" t="e">
        <f>IF(AND(B143&lt;&gt;"",#REF!&lt;&gt;""),#REF!,"")</f>
        <v>#REF!</v>
      </c>
      <c r="L143" s="254" t="e">
        <f>IF(AND(B143&lt;&gt;"",#REF!&lt;&gt;""),#REF!,"")</f>
        <v>#REF!</v>
      </c>
      <c r="M143" s="254" t="e">
        <f>IF(AND(B143&lt;&gt;"",#REF!&lt;&gt;""),#REF!,"")</f>
        <v>#REF!</v>
      </c>
      <c r="N143" s="254" t="e">
        <f>IF(AND(B143&lt;&gt;"",#REF!&lt;&gt;""),#REF!,"")</f>
        <v>#REF!</v>
      </c>
      <c r="O143" s="254" t="e">
        <f>IF(AND(B143&lt;&gt;"",#REF!&lt;&gt;""),#REF!,"")</f>
        <v>#REF!</v>
      </c>
      <c r="P143" s="254" t="e">
        <f>IF(AND(B143&lt;&gt;"",#REF!&lt;&gt;""),#REF!,"")</f>
        <v>#REF!</v>
      </c>
      <c r="Q143" s="255" t="e">
        <f>IF(AND(B143&lt;&gt;"",#REF!&lt;&gt;""),#REF!,"")</f>
        <v>#REF!</v>
      </c>
      <c r="R143" s="255" t="e">
        <f>IF(AND(C143&lt;&gt;"",#REF!&lt;&gt;""),#REF!,"")</f>
        <v>#REF!</v>
      </c>
      <c r="S143" s="255" t="e">
        <f>IF(AND(D143&lt;&gt;"",#REF!&lt;&gt;""),#REF!,"")</f>
        <v>#REF!</v>
      </c>
      <c r="T143" s="255" t="e">
        <f>IF(AND(C143&lt;&gt;"",#REF!&lt;&gt;""),#REF!,"")</f>
        <v>#REF!</v>
      </c>
      <c r="U143" s="255" t="e">
        <f>IF(AND(D143&lt;&gt;"",#REF!&lt;&gt;""),#REF!,"")</f>
        <v>#REF!</v>
      </c>
      <c r="V143" s="255" t="e">
        <f>IF(AND(C143&lt;&gt;"",#REF!&lt;&gt;""),#REF!,"")</f>
        <v>#REF!</v>
      </c>
      <c r="W143" s="255" t="e">
        <f>IF(AND(C143&lt;&gt;"",#REF!&lt;&gt;""),#REF!,"")</f>
        <v>#REF!</v>
      </c>
      <c r="X143" s="255" t="e">
        <f>IF(AND(C143&lt;&gt;"",#REF!&lt;&gt;""),#REF!,"")</f>
        <v>#REF!</v>
      </c>
      <c r="Y143" s="255" t="e">
        <f>IF(AND(D143&lt;&gt;"",#REF!&lt;&gt;""),#REF!,"")</f>
        <v>#REF!</v>
      </c>
      <c r="Z143" s="255" t="e">
        <f>IF(AND(E143&lt;&gt;"",#REF!&lt;&gt;""),#REF!,"")</f>
        <v>#REF!</v>
      </c>
      <c r="AA143" s="255" t="e">
        <f>IF(AND(E143&lt;&gt;"",#REF!&lt;&gt;""),#REF!,"")</f>
        <v>#REF!</v>
      </c>
    </row>
    <row r="144" spans="1:27" ht="24.75" customHeight="1" thickBot="1" x14ac:dyDescent="0.35">
      <c r="A144" s="509"/>
      <c r="B144" s="501"/>
      <c r="C144" s="256" t="s">
        <v>302</v>
      </c>
      <c r="D144" s="257" t="e">
        <f>IF(AND(B143&lt;&gt;"",#REF!&lt;&gt;""),#REF!/#REF!,"")</f>
        <v>#REF!</v>
      </c>
      <c r="E144" s="257" t="e">
        <f>IF(AND(B143&lt;&gt;"",#REF!&lt;&gt;""),#REF!/#REF!,"")</f>
        <v>#REF!</v>
      </c>
      <c r="F144" s="257" t="e">
        <f>IF(AND(B143&lt;&gt;"",#REF!&lt;&gt;""),#REF!/#REF!,"")</f>
        <v>#REF!</v>
      </c>
      <c r="G144" s="257" t="e">
        <f>IF(AND(B143&lt;&gt;"",#REF!&lt;&gt;""),#REF!/#REF!,"")</f>
        <v>#REF!</v>
      </c>
      <c r="H144" s="257" t="e">
        <f>IF(AND(B143&lt;&gt;"",#REF!&lt;&gt;""),#REF!/#REF!,"")</f>
        <v>#REF!</v>
      </c>
      <c r="I144" s="257" t="e">
        <f>IF(AND(B143&lt;&gt;"",#REF!&lt;&gt;""),#REF!/#REF!,"")</f>
        <v>#REF!</v>
      </c>
      <c r="J144" s="257" t="e">
        <f>IF(AND(B143&lt;&gt;"",#REF!&lt;&gt;""),#REF!/#REF!,"")</f>
        <v>#REF!</v>
      </c>
      <c r="K144" s="257" t="e">
        <f>IF(AND(B143&lt;&gt;"",#REF!&lt;&gt;""),#REF!/#REF!,"")</f>
        <v>#REF!</v>
      </c>
      <c r="L144" s="257" t="e">
        <f>IF(AND(B143&lt;&gt;"",#REF!&lt;&gt;""),#REF!/#REF!,"")</f>
        <v>#REF!</v>
      </c>
      <c r="M144" s="257" t="e">
        <f>IF(AND(B143&lt;&gt;"",#REF!&lt;&gt;""),#REF!/#REF!,"")</f>
        <v>#REF!</v>
      </c>
      <c r="N144" s="257" t="e">
        <f>IF(AND(B143&lt;&gt;"",#REF!&lt;&gt;""),#REF!/#REF!,"")</f>
        <v>#REF!</v>
      </c>
      <c r="O144" s="257" t="e">
        <f>IF(AND(B143&lt;&gt;"",#REF!&lt;&gt;""),#REF!/#REF!,"")</f>
        <v>#REF!</v>
      </c>
      <c r="P144" s="257" t="e">
        <f>IF(AND(B143&lt;&gt;"",#REF!&lt;&gt;""),#REF!/#REF!,"")</f>
        <v>#REF!</v>
      </c>
      <c r="Q144" s="258" t="e">
        <f>IF(AND(B143&lt;&gt;"",#REF!&lt;&gt;""),#REF!/#REF!,"")</f>
        <v>#REF!</v>
      </c>
      <c r="R144" s="276" t="e">
        <f>IF(AND(C143&lt;&gt;"",#REF!&lt;&gt;""),#REF!/#REF!,"")</f>
        <v>#REF!</v>
      </c>
      <c r="S144" s="258" t="e">
        <f>IF(AND(D143&lt;&gt;"",#REF!&lt;&gt;""),#REF!/#REF!,"")</f>
        <v>#REF!</v>
      </c>
      <c r="T144" s="276" t="e">
        <f>IF(AND(C143&lt;&gt;"",#REF!&lt;&gt;""),#REF!/#REF!,"")</f>
        <v>#REF!</v>
      </c>
      <c r="U144" s="258" t="e">
        <f>IF(AND(D143&lt;&gt;"",#REF!&lt;&gt;""),#REF!/#REF!,"")</f>
        <v>#REF!</v>
      </c>
      <c r="V144" s="276" t="e">
        <f>IF(AND(C143&lt;&gt;"",#REF!&lt;&gt;""),#REF!/#REF!,"")</f>
        <v>#REF!</v>
      </c>
      <c r="W144" s="276" t="e">
        <f>IF(AND(C143&lt;&gt;"",#REF!&lt;&gt;""),#REF!/#REF!,"")</f>
        <v>#REF!</v>
      </c>
      <c r="X144" s="276" t="e">
        <f>IF(AND(C143&lt;&gt;"",#REF!&lt;&gt;""),#REF!/#REF!,"")</f>
        <v>#REF!</v>
      </c>
      <c r="Y144" s="258" t="e">
        <f>IF(AND(D143&lt;&gt;"",#REF!&lt;&gt;""),#REF!/#REF!,"")</f>
        <v>#REF!</v>
      </c>
      <c r="Z144" s="258" t="e">
        <f>IF(AND(E143&lt;&gt;"",#REF!&lt;&gt;""),#REF!/#REF!,"")</f>
        <v>#REF!</v>
      </c>
      <c r="AA144" s="258" t="e">
        <f>IF(AND(E143&lt;&gt;"",#REF!&lt;&gt;""),#REF!/#REF!,"")</f>
        <v>#REF!</v>
      </c>
    </row>
    <row r="145" spans="1:27" ht="21.75" customHeight="1" x14ac:dyDescent="0.3">
      <c r="A145" s="508" t="s">
        <v>158</v>
      </c>
      <c r="B145" s="500" t="e">
        <f>IF(#REF!="","",IF(SUM(#REF!)&gt;0,#REF!,""))</f>
        <v>#REF!</v>
      </c>
      <c r="C145" s="252" t="s">
        <v>20</v>
      </c>
      <c r="D145" s="253" t="e">
        <f>IF(AND(B145&lt;&gt;"",#REF!&lt;&gt;""),#REF!,"")</f>
        <v>#REF!</v>
      </c>
      <c r="E145" s="253" t="e">
        <f>IF(AND(B145&lt;&gt;"",#REF!&lt;&gt;""),#REF!,"")</f>
        <v>#REF!</v>
      </c>
      <c r="F145" s="254" t="e">
        <f>IF(AND(B145&lt;&gt;"",#REF!&lt;&gt;""),#REF!,"")</f>
        <v>#REF!</v>
      </c>
      <c r="G145" s="254" t="e">
        <f>IF(AND(B145&lt;&gt;"",#REF!&lt;&gt;""),#REF!,"")</f>
        <v>#REF!</v>
      </c>
      <c r="H145" s="254" t="e">
        <f>IF(AND(B145&lt;&gt;"",#REF!&lt;&gt;""),#REF!,"")</f>
        <v>#REF!</v>
      </c>
      <c r="I145" s="254" t="e">
        <f>IF(AND(B145&lt;&gt;"",#REF!&lt;&gt;""),#REF!,"")</f>
        <v>#REF!</v>
      </c>
      <c r="J145" s="254" t="e">
        <f>IF(AND(B145&lt;&gt;"",#REF!&lt;&gt;""),#REF!,"")</f>
        <v>#REF!</v>
      </c>
      <c r="K145" s="254" t="e">
        <f>IF(AND(B145&lt;&gt;"",#REF!&lt;&gt;""),#REF!,"")</f>
        <v>#REF!</v>
      </c>
      <c r="L145" s="254" t="e">
        <f>IF(AND(B145&lt;&gt;"",#REF!&lt;&gt;""),#REF!,"")</f>
        <v>#REF!</v>
      </c>
      <c r="M145" s="254" t="e">
        <f>IF(AND(B145&lt;&gt;"",#REF!&lt;&gt;""),#REF!,"")</f>
        <v>#REF!</v>
      </c>
      <c r="N145" s="254" t="e">
        <f>IF(AND(B145&lt;&gt;"",#REF!&lt;&gt;""),#REF!,"")</f>
        <v>#REF!</v>
      </c>
      <c r="O145" s="254" t="e">
        <f>IF(AND(B145&lt;&gt;"",#REF!&lt;&gt;""),#REF!,"")</f>
        <v>#REF!</v>
      </c>
      <c r="P145" s="254" t="e">
        <f>IF(AND(B145&lt;&gt;"",#REF!&lt;&gt;""),#REF!,"")</f>
        <v>#REF!</v>
      </c>
      <c r="Q145" s="255" t="e">
        <f>IF(AND(B145&lt;&gt;"",#REF!&lt;&gt;""),#REF!,"")</f>
        <v>#REF!</v>
      </c>
      <c r="R145" s="255" t="e">
        <f>IF(AND(C145&lt;&gt;"",#REF!&lt;&gt;""),#REF!,"")</f>
        <v>#REF!</v>
      </c>
      <c r="S145" s="255" t="e">
        <f>IF(AND(D145&lt;&gt;"",#REF!&lt;&gt;""),#REF!,"")</f>
        <v>#REF!</v>
      </c>
      <c r="T145" s="255" t="e">
        <f>IF(AND(C145&lt;&gt;"",#REF!&lt;&gt;""),#REF!,"")</f>
        <v>#REF!</v>
      </c>
      <c r="U145" s="255" t="e">
        <f>IF(AND(D145&lt;&gt;"",#REF!&lt;&gt;""),#REF!,"")</f>
        <v>#REF!</v>
      </c>
      <c r="V145" s="255" t="e">
        <f>IF(AND(C145&lt;&gt;"",#REF!&lt;&gt;""),#REF!,"")</f>
        <v>#REF!</v>
      </c>
      <c r="W145" s="255" t="e">
        <f>IF(AND(C145&lt;&gt;"",#REF!&lt;&gt;""),#REF!,"")</f>
        <v>#REF!</v>
      </c>
      <c r="X145" s="255" t="e">
        <f>IF(AND(C145&lt;&gt;"",#REF!&lt;&gt;""),#REF!,"")</f>
        <v>#REF!</v>
      </c>
      <c r="Y145" s="255" t="e">
        <f>IF(AND(D145&lt;&gt;"",#REF!&lt;&gt;""),#REF!,"")</f>
        <v>#REF!</v>
      </c>
      <c r="Z145" s="255" t="e">
        <f>IF(AND(E145&lt;&gt;"",#REF!&lt;&gt;""),#REF!,"")</f>
        <v>#REF!</v>
      </c>
      <c r="AA145" s="255" t="e">
        <f>IF(AND(E145&lt;&gt;"",#REF!&lt;&gt;""),#REF!,"")</f>
        <v>#REF!</v>
      </c>
    </row>
    <row r="146" spans="1:27" ht="24.75" customHeight="1" thickBot="1" x14ac:dyDescent="0.35">
      <c r="A146" s="509"/>
      <c r="B146" s="501"/>
      <c r="C146" s="256" t="s">
        <v>302</v>
      </c>
      <c r="D146" s="257" t="e">
        <f>IF(AND(B145&lt;&gt;"",#REF!&lt;&gt;""),#REF!/#REF!,"")</f>
        <v>#REF!</v>
      </c>
      <c r="E146" s="257" t="e">
        <f>IF(AND(B145&lt;&gt;"",#REF!&lt;&gt;""),#REF!/#REF!,"")</f>
        <v>#REF!</v>
      </c>
      <c r="F146" s="257" t="e">
        <f>IF(AND(B145&lt;&gt;"",#REF!&lt;&gt;""),#REF!/#REF!,"")</f>
        <v>#REF!</v>
      </c>
      <c r="G146" s="257" t="e">
        <f>IF(AND(B145&lt;&gt;"",#REF!&lt;&gt;""),#REF!/#REF!,"")</f>
        <v>#REF!</v>
      </c>
      <c r="H146" s="257" t="e">
        <f>IF(AND(B145&lt;&gt;"",#REF!&lt;&gt;""),#REF!/#REF!,"")</f>
        <v>#REF!</v>
      </c>
      <c r="I146" s="257" t="e">
        <f>IF(AND(B145&lt;&gt;"",#REF!&lt;&gt;""),#REF!/#REF!,"")</f>
        <v>#REF!</v>
      </c>
      <c r="J146" s="257" t="e">
        <f>IF(AND(B145&lt;&gt;"",#REF!&lt;&gt;""),#REF!/#REF!,"")</f>
        <v>#REF!</v>
      </c>
      <c r="K146" s="257" t="e">
        <f>IF(AND(B145&lt;&gt;"",#REF!&lt;&gt;""),#REF!/#REF!,"")</f>
        <v>#REF!</v>
      </c>
      <c r="L146" s="257" t="e">
        <f>IF(AND(B145&lt;&gt;"",#REF!&lt;&gt;""),#REF!/#REF!,"")</f>
        <v>#REF!</v>
      </c>
      <c r="M146" s="257" t="e">
        <f>IF(AND(B145&lt;&gt;"",#REF!&lt;&gt;""),#REF!/#REF!,"")</f>
        <v>#REF!</v>
      </c>
      <c r="N146" s="257" t="e">
        <f>IF(AND(B145&lt;&gt;"",#REF!&lt;&gt;""),#REF!/#REF!,"")</f>
        <v>#REF!</v>
      </c>
      <c r="O146" s="257" t="e">
        <f>IF(AND(B145&lt;&gt;"",#REF!&lt;&gt;""),#REF!/#REF!,"")</f>
        <v>#REF!</v>
      </c>
      <c r="P146" s="257" t="e">
        <f>IF(AND(B145&lt;&gt;"",#REF!&lt;&gt;""),#REF!/#REF!,"")</f>
        <v>#REF!</v>
      </c>
      <c r="Q146" s="258" t="e">
        <f>IF(AND(B145&lt;&gt;"",#REF!&lt;&gt;""),#REF!/#REF!,"")</f>
        <v>#REF!</v>
      </c>
      <c r="R146" s="276" t="e">
        <f>IF(AND(C145&lt;&gt;"",#REF!&lt;&gt;""),#REF!/#REF!,"")</f>
        <v>#REF!</v>
      </c>
      <c r="S146" s="258" t="e">
        <f>IF(AND(D145&lt;&gt;"",#REF!&lt;&gt;""),#REF!/#REF!,"")</f>
        <v>#REF!</v>
      </c>
      <c r="T146" s="276" t="e">
        <f>IF(AND(C145&lt;&gt;"",#REF!&lt;&gt;""),#REF!/#REF!,"")</f>
        <v>#REF!</v>
      </c>
      <c r="U146" s="258" t="e">
        <f>IF(AND(D145&lt;&gt;"",#REF!&lt;&gt;""),#REF!/#REF!,"")</f>
        <v>#REF!</v>
      </c>
      <c r="V146" s="276" t="e">
        <f>IF(AND(C145&lt;&gt;"",#REF!&lt;&gt;""),#REF!/#REF!,"")</f>
        <v>#REF!</v>
      </c>
      <c r="W146" s="276" t="e">
        <f>IF(AND(C145&lt;&gt;"",#REF!&lt;&gt;""),#REF!/#REF!,"")</f>
        <v>#REF!</v>
      </c>
      <c r="X146" s="276" t="e">
        <f>IF(AND(C145&lt;&gt;"",#REF!&lt;&gt;""),#REF!/#REF!,"")</f>
        <v>#REF!</v>
      </c>
      <c r="Y146" s="258" t="e">
        <f>IF(AND(D145&lt;&gt;"",#REF!&lt;&gt;""),#REF!/#REF!,"")</f>
        <v>#REF!</v>
      </c>
      <c r="Z146" s="258" t="e">
        <f>IF(AND(E145&lt;&gt;"",#REF!&lt;&gt;""),#REF!/#REF!,"")</f>
        <v>#REF!</v>
      </c>
      <c r="AA146" s="258" t="e">
        <f>IF(AND(E145&lt;&gt;"",#REF!&lt;&gt;""),#REF!/#REF!,"")</f>
        <v>#REF!</v>
      </c>
    </row>
    <row r="147" spans="1:27" ht="21.75" customHeight="1" x14ac:dyDescent="0.3">
      <c r="A147" s="508" t="s">
        <v>159</v>
      </c>
      <c r="B147" s="500" t="e">
        <f>IF(#REF!="","",IF(SUM(#REF!)&gt;0,#REF!,""))</f>
        <v>#REF!</v>
      </c>
      <c r="C147" s="252" t="s">
        <v>20</v>
      </c>
      <c r="D147" s="253" t="e">
        <f>IF(AND(B147&lt;&gt;"",#REF!&lt;&gt;""),#REF!,"")</f>
        <v>#REF!</v>
      </c>
      <c r="E147" s="253" t="e">
        <f>IF(AND(B147&lt;&gt;"",#REF!&lt;&gt;""),#REF!,"")</f>
        <v>#REF!</v>
      </c>
      <c r="F147" s="254" t="e">
        <f>IF(AND(B147&lt;&gt;"",#REF!&lt;&gt;""),#REF!,"")</f>
        <v>#REF!</v>
      </c>
      <c r="G147" s="254" t="e">
        <f>IF(AND(B147&lt;&gt;"",#REF!&lt;&gt;""),#REF!,"")</f>
        <v>#REF!</v>
      </c>
      <c r="H147" s="254" t="e">
        <f>IF(AND(B147&lt;&gt;"",#REF!&lt;&gt;""),#REF!,"")</f>
        <v>#REF!</v>
      </c>
      <c r="I147" s="254" t="e">
        <f>IF(AND(B147&lt;&gt;"",#REF!&lt;&gt;""),#REF!,"")</f>
        <v>#REF!</v>
      </c>
      <c r="J147" s="254" t="e">
        <f>IF(AND(B147&lt;&gt;"",#REF!&lt;&gt;""),#REF!,"")</f>
        <v>#REF!</v>
      </c>
      <c r="K147" s="254" t="e">
        <f>IF(AND(B147&lt;&gt;"",#REF!&lt;&gt;""),#REF!,"")</f>
        <v>#REF!</v>
      </c>
      <c r="L147" s="254" t="e">
        <f>IF(AND(B147&lt;&gt;"",#REF!&lt;&gt;""),#REF!,"")</f>
        <v>#REF!</v>
      </c>
      <c r="M147" s="254" t="e">
        <f>IF(AND(B147&lt;&gt;"",#REF!&lt;&gt;""),#REF!,"")</f>
        <v>#REF!</v>
      </c>
      <c r="N147" s="254" t="e">
        <f>IF(AND(B147&lt;&gt;"",#REF!&lt;&gt;""),#REF!,"")</f>
        <v>#REF!</v>
      </c>
      <c r="O147" s="254" t="e">
        <f>IF(AND(B147&lt;&gt;"",#REF!&lt;&gt;""),#REF!,"")</f>
        <v>#REF!</v>
      </c>
      <c r="P147" s="254" t="e">
        <f>IF(AND(B147&lt;&gt;"",#REF!&lt;&gt;""),#REF!,"")</f>
        <v>#REF!</v>
      </c>
      <c r="Q147" s="255" t="e">
        <f>IF(AND(B147&lt;&gt;"",#REF!&lt;&gt;""),#REF!,"")</f>
        <v>#REF!</v>
      </c>
      <c r="R147" s="255" t="e">
        <f>IF(AND(C147&lt;&gt;"",#REF!&lt;&gt;""),#REF!,"")</f>
        <v>#REF!</v>
      </c>
      <c r="S147" s="255" t="e">
        <f>IF(AND(D147&lt;&gt;"",#REF!&lt;&gt;""),#REF!,"")</f>
        <v>#REF!</v>
      </c>
      <c r="T147" s="255" t="e">
        <f>IF(AND(C147&lt;&gt;"",#REF!&lt;&gt;""),#REF!,"")</f>
        <v>#REF!</v>
      </c>
      <c r="U147" s="255" t="e">
        <f>IF(AND(D147&lt;&gt;"",#REF!&lt;&gt;""),#REF!,"")</f>
        <v>#REF!</v>
      </c>
      <c r="V147" s="255" t="e">
        <f>IF(AND(C147&lt;&gt;"",#REF!&lt;&gt;""),#REF!,"")</f>
        <v>#REF!</v>
      </c>
      <c r="W147" s="255" t="e">
        <f>IF(AND(C147&lt;&gt;"",#REF!&lt;&gt;""),#REF!,"")</f>
        <v>#REF!</v>
      </c>
      <c r="X147" s="255" t="e">
        <f>IF(AND(C147&lt;&gt;"",#REF!&lt;&gt;""),#REF!,"")</f>
        <v>#REF!</v>
      </c>
      <c r="Y147" s="255" t="e">
        <f>IF(AND(D147&lt;&gt;"",#REF!&lt;&gt;""),#REF!,"")</f>
        <v>#REF!</v>
      </c>
      <c r="Z147" s="255" t="e">
        <f>IF(AND(E147&lt;&gt;"",#REF!&lt;&gt;""),#REF!,"")</f>
        <v>#REF!</v>
      </c>
      <c r="AA147" s="255" t="e">
        <f>IF(AND(E147&lt;&gt;"",#REF!&lt;&gt;""),#REF!,"")</f>
        <v>#REF!</v>
      </c>
    </row>
    <row r="148" spans="1:27" ht="24.75" customHeight="1" thickBot="1" x14ac:dyDescent="0.35">
      <c r="A148" s="509"/>
      <c r="B148" s="501"/>
      <c r="C148" s="256" t="s">
        <v>302</v>
      </c>
      <c r="D148" s="257" t="e">
        <f>IF(AND(B147&lt;&gt;"",#REF!&lt;&gt;""),#REF!/#REF!,"")</f>
        <v>#REF!</v>
      </c>
      <c r="E148" s="257" t="e">
        <f>IF(AND(B147&lt;&gt;"",#REF!&lt;&gt;""),#REF!/#REF!,"")</f>
        <v>#REF!</v>
      </c>
      <c r="F148" s="257" t="e">
        <f>IF(AND(B147&lt;&gt;"",#REF!&lt;&gt;""),#REF!/#REF!,"")</f>
        <v>#REF!</v>
      </c>
      <c r="G148" s="257" t="e">
        <f>IF(AND(B147&lt;&gt;"",#REF!&lt;&gt;""),#REF!/#REF!,"")</f>
        <v>#REF!</v>
      </c>
      <c r="H148" s="257" t="e">
        <f>IF(AND(B147&lt;&gt;"",#REF!&lt;&gt;""),#REF!/#REF!,"")</f>
        <v>#REF!</v>
      </c>
      <c r="I148" s="257" t="e">
        <f>IF(AND(B147&lt;&gt;"",#REF!&lt;&gt;""),#REF!/#REF!,"")</f>
        <v>#REF!</v>
      </c>
      <c r="J148" s="257" t="e">
        <f>IF(AND(B147&lt;&gt;"",#REF!&lt;&gt;""),#REF!/#REF!,"")</f>
        <v>#REF!</v>
      </c>
      <c r="K148" s="257" t="e">
        <f>IF(AND(B147&lt;&gt;"",#REF!&lt;&gt;""),#REF!/#REF!,"")</f>
        <v>#REF!</v>
      </c>
      <c r="L148" s="257" t="e">
        <f>IF(AND(B147&lt;&gt;"",#REF!&lt;&gt;""),#REF!/#REF!,"")</f>
        <v>#REF!</v>
      </c>
      <c r="M148" s="257" t="e">
        <f>IF(AND(B147&lt;&gt;"",#REF!&lt;&gt;""),#REF!/#REF!,"")</f>
        <v>#REF!</v>
      </c>
      <c r="N148" s="257" t="e">
        <f>IF(AND(B147&lt;&gt;"",#REF!&lt;&gt;""),#REF!/#REF!,"")</f>
        <v>#REF!</v>
      </c>
      <c r="O148" s="257" t="e">
        <f>IF(AND(B147&lt;&gt;"",#REF!&lt;&gt;""),#REF!/#REF!,"")</f>
        <v>#REF!</v>
      </c>
      <c r="P148" s="257" t="e">
        <f>IF(AND(B147&lt;&gt;"",#REF!&lt;&gt;""),#REF!/#REF!,"")</f>
        <v>#REF!</v>
      </c>
      <c r="Q148" s="258" t="e">
        <f>IF(AND(B147&lt;&gt;"",#REF!&lt;&gt;""),#REF!/#REF!,"")</f>
        <v>#REF!</v>
      </c>
      <c r="R148" s="276" t="e">
        <f>IF(AND(C147&lt;&gt;"",#REF!&lt;&gt;""),#REF!/#REF!,"")</f>
        <v>#REF!</v>
      </c>
      <c r="S148" s="258" t="e">
        <f>IF(AND(D147&lt;&gt;"",#REF!&lt;&gt;""),#REF!/#REF!,"")</f>
        <v>#REF!</v>
      </c>
      <c r="T148" s="276" t="e">
        <f>IF(AND(C147&lt;&gt;"",#REF!&lt;&gt;""),#REF!/#REF!,"")</f>
        <v>#REF!</v>
      </c>
      <c r="U148" s="258" t="e">
        <f>IF(AND(D147&lt;&gt;"",#REF!&lt;&gt;""),#REF!/#REF!,"")</f>
        <v>#REF!</v>
      </c>
      <c r="V148" s="276" t="e">
        <f>IF(AND(C147&lt;&gt;"",#REF!&lt;&gt;""),#REF!/#REF!,"")</f>
        <v>#REF!</v>
      </c>
      <c r="W148" s="276" t="e">
        <f>IF(AND(C147&lt;&gt;"",#REF!&lt;&gt;""),#REF!/#REF!,"")</f>
        <v>#REF!</v>
      </c>
      <c r="X148" s="276" t="e">
        <f>IF(AND(C147&lt;&gt;"",#REF!&lt;&gt;""),#REF!/#REF!,"")</f>
        <v>#REF!</v>
      </c>
      <c r="Y148" s="258" t="e">
        <f>IF(AND(D147&lt;&gt;"",#REF!&lt;&gt;""),#REF!/#REF!,"")</f>
        <v>#REF!</v>
      </c>
      <c r="Z148" s="258" t="e">
        <f>IF(AND(E147&lt;&gt;"",#REF!&lt;&gt;""),#REF!/#REF!,"")</f>
        <v>#REF!</v>
      </c>
      <c r="AA148" s="258" t="e">
        <f>IF(AND(E147&lt;&gt;"",#REF!&lt;&gt;""),#REF!/#REF!,"")</f>
        <v>#REF!</v>
      </c>
    </row>
    <row r="149" spans="1:27" ht="21.75" customHeight="1" x14ac:dyDescent="0.3">
      <c r="A149" s="508" t="s">
        <v>160</v>
      </c>
      <c r="B149" s="500" t="e">
        <f>IF(#REF!="","",IF(SUM(#REF!)&gt;0,#REF!,""))</f>
        <v>#REF!</v>
      </c>
      <c r="C149" s="252" t="s">
        <v>20</v>
      </c>
      <c r="D149" s="253" t="e">
        <f>IF(AND(B149&lt;&gt;"",#REF!&lt;&gt;""),#REF!,"")</f>
        <v>#REF!</v>
      </c>
      <c r="E149" s="253" t="e">
        <f>IF(AND(B149&lt;&gt;"",#REF!&lt;&gt;""),#REF!,"")</f>
        <v>#REF!</v>
      </c>
      <c r="F149" s="254" t="e">
        <f>IF(AND(B149&lt;&gt;"",#REF!&lt;&gt;""),#REF!,"")</f>
        <v>#REF!</v>
      </c>
      <c r="G149" s="254" t="e">
        <f>IF(AND(B149&lt;&gt;"",#REF!&lt;&gt;""),#REF!,"")</f>
        <v>#REF!</v>
      </c>
      <c r="H149" s="254" t="e">
        <f>IF(AND(B149&lt;&gt;"",#REF!&lt;&gt;""),#REF!,"")</f>
        <v>#REF!</v>
      </c>
      <c r="I149" s="254" t="e">
        <f>IF(AND(B149&lt;&gt;"",#REF!&lt;&gt;""),#REF!,"")</f>
        <v>#REF!</v>
      </c>
      <c r="J149" s="254" t="e">
        <f>IF(AND(B149&lt;&gt;"",#REF!&lt;&gt;""),#REF!,"")</f>
        <v>#REF!</v>
      </c>
      <c r="K149" s="254" t="e">
        <f>IF(AND(B149&lt;&gt;"",#REF!&lt;&gt;""),#REF!,"")</f>
        <v>#REF!</v>
      </c>
      <c r="L149" s="254" t="e">
        <f>IF(AND(B149&lt;&gt;"",#REF!&lt;&gt;""),#REF!,"")</f>
        <v>#REF!</v>
      </c>
      <c r="M149" s="254" t="e">
        <f>IF(AND(B149&lt;&gt;"",#REF!&lt;&gt;""),#REF!,"")</f>
        <v>#REF!</v>
      </c>
      <c r="N149" s="254" t="e">
        <f>IF(AND(B149&lt;&gt;"",#REF!&lt;&gt;""),#REF!,"")</f>
        <v>#REF!</v>
      </c>
      <c r="O149" s="254" t="e">
        <f>IF(AND(B149&lt;&gt;"",#REF!&lt;&gt;""),#REF!,"")</f>
        <v>#REF!</v>
      </c>
      <c r="P149" s="254" t="e">
        <f>IF(AND(B149&lt;&gt;"",#REF!&lt;&gt;""),#REF!,"")</f>
        <v>#REF!</v>
      </c>
      <c r="Q149" s="255" t="e">
        <f>IF(AND(B149&lt;&gt;"",#REF!&lt;&gt;""),#REF!,"")</f>
        <v>#REF!</v>
      </c>
      <c r="R149" s="255" t="e">
        <f>IF(AND(C149&lt;&gt;"",#REF!&lt;&gt;""),#REF!,"")</f>
        <v>#REF!</v>
      </c>
      <c r="S149" s="255" t="e">
        <f>IF(AND(D149&lt;&gt;"",#REF!&lt;&gt;""),#REF!,"")</f>
        <v>#REF!</v>
      </c>
      <c r="T149" s="255" t="e">
        <f>IF(AND(C149&lt;&gt;"",#REF!&lt;&gt;""),#REF!,"")</f>
        <v>#REF!</v>
      </c>
      <c r="U149" s="255" t="e">
        <f>IF(AND(D149&lt;&gt;"",#REF!&lt;&gt;""),#REF!,"")</f>
        <v>#REF!</v>
      </c>
      <c r="V149" s="255" t="e">
        <f>IF(AND(C149&lt;&gt;"",#REF!&lt;&gt;""),#REF!,"")</f>
        <v>#REF!</v>
      </c>
      <c r="W149" s="255" t="e">
        <f>IF(AND(C149&lt;&gt;"",#REF!&lt;&gt;""),#REF!,"")</f>
        <v>#REF!</v>
      </c>
      <c r="X149" s="255" t="e">
        <f>IF(AND(C149&lt;&gt;"",#REF!&lt;&gt;""),#REF!,"")</f>
        <v>#REF!</v>
      </c>
      <c r="Y149" s="255" t="e">
        <f>IF(AND(D149&lt;&gt;"",#REF!&lt;&gt;""),#REF!,"")</f>
        <v>#REF!</v>
      </c>
      <c r="Z149" s="255" t="e">
        <f>IF(AND(E149&lt;&gt;"",#REF!&lt;&gt;""),#REF!,"")</f>
        <v>#REF!</v>
      </c>
      <c r="AA149" s="255" t="e">
        <f>IF(AND(E149&lt;&gt;"",#REF!&lt;&gt;""),#REF!,"")</f>
        <v>#REF!</v>
      </c>
    </row>
    <row r="150" spans="1:27" ht="24.75" customHeight="1" thickBot="1" x14ac:dyDescent="0.35">
      <c r="A150" s="509"/>
      <c r="B150" s="501"/>
      <c r="C150" s="256" t="s">
        <v>302</v>
      </c>
      <c r="D150" s="257" t="e">
        <f>IF(AND(B149&lt;&gt;"",#REF!&lt;&gt;""),#REF!/#REF!,"")</f>
        <v>#REF!</v>
      </c>
      <c r="E150" s="257" t="e">
        <f>IF(AND(B149&lt;&gt;"",#REF!&lt;&gt;""),#REF!/#REF!,"")</f>
        <v>#REF!</v>
      </c>
      <c r="F150" s="257" t="e">
        <f>IF(AND(B149&lt;&gt;"",#REF!&lt;&gt;""),#REF!/#REF!,"")</f>
        <v>#REF!</v>
      </c>
      <c r="G150" s="257" t="e">
        <f>IF(AND(B149&lt;&gt;"",#REF!&lt;&gt;""),#REF!/#REF!,"")</f>
        <v>#REF!</v>
      </c>
      <c r="H150" s="257" t="e">
        <f>IF(AND(B149&lt;&gt;"",#REF!&lt;&gt;""),#REF!/#REF!,"")</f>
        <v>#REF!</v>
      </c>
      <c r="I150" s="257" t="e">
        <f>IF(AND(B149&lt;&gt;"",#REF!&lt;&gt;""),#REF!/#REF!,"")</f>
        <v>#REF!</v>
      </c>
      <c r="J150" s="257" t="e">
        <f>IF(AND(B149&lt;&gt;"",#REF!&lt;&gt;""),#REF!/#REF!,"")</f>
        <v>#REF!</v>
      </c>
      <c r="K150" s="257" t="e">
        <f>IF(AND(B149&lt;&gt;"",#REF!&lt;&gt;""),#REF!/#REF!,"")</f>
        <v>#REF!</v>
      </c>
      <c r="L150" s="257" t="e">
        <f>IF(AND(B149&lt;&gt;"",#REF!&lt;&gt;""),#REF!/#REF!,"")</f>
        <v>#REF!</v>
      </c>
      <c r="M150" s="257" t="e">
        <f>IF(AND(B149&lt;&gt;"",#REF!&lt;&gt;""),#REF!/#REF!,"")</f>
        <v>#REF!</v>
      </c>
      <c r="N150" s="257" t="e">
        <f>IF(AND(B149&lt;&gt;"",#REF!&lt;&gt;""),#REF!/#REF!,"")</f>
        <v>#REF!</v>
      </c>
      <c r="O150" s="257" t="e">
        <f>IF(AND(B149&lt;&gt;"",#REF!&lt;&gt;""),#REF!/#REF!,"")</f>
        <v>#REF!</v>
      </c>
      <c r="P150" s="257" t="e">
        <f>IF(AND(B149&lt;&gt;"",#REF!&lt;&gt;""),#REF!/#REF!,"")</f>
        <v>#REF!</v>
      </c>
      <c r="Q150" s="258" t="e">
        <f>IF(AND(B149&lt;&gt;"",#REF!&lt;&gt;""),#REF!/#REF!,"")</f>
        <v>#REF!</v>
      </c>
      <c r="R150" s="276" t="e">
        <f>IF(AND(C149&lt;&gt;"",#REF!&lt;&gt;""),#REF!/#REF!,"")</f>
        <v>#REF!</v>
      </c>
      <c r="S150" s="258" t="e">
        <f>IF(AND(D149&lt;&gt;"",#REF!&lt;&gt;""),#REF!/#REF!,"")</f>
        <v>#REF!</v>
      </c>
      <c r="T150" s="276" t="e">
        <f>IF(AND(C149&lt;&gt;"",#REF!&lt;&gt;""),#REF!/#REF!,"")</f>
        <v>#REF!</v>
      </c>
      <c r="U150" s="258" t="e">
        <f>IF(AND(D149&lt;&gt;"",#REF!&lt;&gt;""),#REF!/#REF!,"")</f>
        <v>#REF!</v>
      </c>
      <c r="V150" s="276" t="e">
        <f>IF(AND(C149&lt;&gt;"",#REF!&lt;&gt;""),#REF!/#REF!,"")</f>
        <v>#REF!</v>
      </c>
      <c r="W150" s="276" t="e">
        <f>IF(AND(C149&lt;&gt;"",#REF!&lt;&gt;""),#REF!/#REF!,"")</f>
        <v>#REF!</v>
      </c>
      <c r="X150" s="276" t="e">
        <f>IF(AND(C149&lt;&gt;"",#REF!&lt;&gt;""),#REF!/#REF!,"")</f>
        <v>#REF!</v>
      </c>
      <c r="Y150" s="258" t="e">
        <f>IF(AND(D149&lt;&gt;"",#REF!&lt;&gt;""),#REF!/#REF!,"")</f>
        <v>#REF!</v>
      </c>
      <c r="Z150" s="258" t="e">
        <f>IF(AND(E149&lt;&gt;"",#REF!&lt;&gt;""),#REF!/#REF!,"")</f>
        <v>#REF!</v>
      </c>
      <c r="AA150" s="258" t="e">
        <f>IF(AND(E149&lt;&gt;"",#REF!&lt;&gt;""),#REF!/#REF!,"")</f>
        <v>#REF!</v>
      </c>
    </row>
    <row r="151" spans="1:27" ht="21.75" customHeight="1" x14ac:dyDescent="0.3">
      <c r="A151" s="508" t="s">
        <v>161</v>
      </c>
      <c r="B151" s="500" t="e">
        <f>IF(#REF!="","",IF(SUM(#REF!)&gt;0,#REF!,""))</f>
        <v>#REF!</v>
      </c>
      <c r="C151" s="252" t="s">
        <v>20</v>
      </c>
      <c r="D151" s="253" t="e">
        <f>IF(AND(B151&lt;&gt;"",#REF!&lt;&gt;""),#REF!,"")</f>
        <v>#REF!</v>
      </c>
      <c r="E151" s="253" t="e">
        <f>IF(AND(B151&lt;&gt;"",#REF!&lt;&gt;""),#REF!,"")</f>
        <v>#REF!</v>
      </c>
      <c r="F151" s="254" t="e">
        <f>IF(AND(B151&lt;&gt;"",#REF!&lt;&gt;""),#REF!,"")</f>
        <v>#REF!</v>
      </c>
      <c r="G151" s="254" t="e">
        <f>IF(AND(B151&lt;&gt;"",#REF!&lt;&gt;""),#REF!,"")</f>
        <v>#REF!</v>
      </c>
      <c r="H151" s="254" t="e">
        <f>IF(AND(B151&lt;&gt;"",#REF!&lt;&gt;""),#REF!,"")</f>
        <v>#REF!</v>
      </c>
      <c r="I151" s="254" t="e">
        <f>IF(AND(B151&lt;&gt;"",#REF!&lt;&gt;""),#REF!,"")</f>
        <v>#REF!</v>
      </c>
      <c r="J151" s="254" t="e">
        <f>IF(AND(B151&lt;&gt;"",#REF!&lt;&gt;""),#REF!,"")</f>
        <v>#REF!</v>
      </c>
      <c r="K151" s="254" t="e">
        <f>IF(AND(B151&lt;&gt;"",#REF!&lt;&gt;""),#REF!,"")</f>
        <v>#REF!</v>
      </c>
      <c r="L151" s="254" t="e">
        <f>IF(AND(B151&lt;&gt;"",#REF!&lt;&gt;""),#REF!,"")</f>
        <v>#REF!</v>
      </c>
      <c r="M151" s="254" t="e">
        <f>IF(AND(B151&lt;&gt;"",#REF!&lt;&gt;""),#REF!,"")</f>
        <v>#REF!</v>
      </c>
      <c r="N151" s="254" t="e">
        <f>IF(AND(B151&lt;&gt;"",#REF!&lt;&gt;""),#REF!,"")</f>
        <v>#REF!</v>
      </c>
      <c r="O151" s="254" t="e">
        <f>IF(AND(B151&lt;&gt;"",#REF!&lt;&gt;""),#REF!,"")</f>
        <v>#REF!</v>
      </c>
      <c r="P151" s="254" t="e">
        <f>IF(AND(B151&lt;&gt;"",#REF!&lt;&gt;""),#REF!,"")</f>
        <v>#REF!</v>
      </c>
      <c r="Q151" s="255" t="e">
        <f>IF(AND(B151&lt;&gt;"",#REF!&lt;&gt;""),#REF!,"")</f>
        <v>#REF!</v>
      </c>
      <c r="R151" s="255" t="e">
        <f>IF(AND(C151&lt;&gt;"",#REF!&lt;&gt;""),#REF!,"")</f>
        <v>#REF!</v>
      </c>
      <c r="S151" s="255" t="e">
        <f>IF(AND(D151&lt;&gt;"",#REF!&lt;&gt;""),#REF!,"")</f>
        <v>#REF!</v>
      </c>
      <c r="T151" s="255" t="e">
        <f>IF(AND(C151&lt;&gt;"",#REF!&lt;&gt;""),#REF!,"")</f>
        <v>#REF!</v>
      </c>
      <c r="U151" s="255" t="e">
        <f>IF(AND(D151&lt;&gt;"",#REF!&lt;&gt;""),#REF!,"")</f>
        <v>#REF!</v>
      </c>
      <c r="V151" s="255" t="e">
        <f>IF(AND(C151&lt;&gt;"",#REF!&lt;&gt;""),#REF!,"")</f>
        <v>#REF!</v>
      </c>
      <c r="W151" s="255" t="e">
        <f>IF(AND(C151&lt;&gt;"",#REF!&lt;&gt;""),#REF!,"")</f>
        <v>#REF!</v>
      </c>
      <c r="X151" s="255" t="e">
        <f>IF(AND(C151&lt;&gt;"",#REF!&lt;&gt;""),#REF!,"")</f>
        <v>#REF!</v>
      </c>
      <c r="Y151" s="255" t="e">
        <f>IF(AND(D151&lt;&gt;"",#REF!&lt;&gt;""),#REF!,"")</f>
        <v>#REF!</v>
      </c>
      <c r="Z151" s="255" t="e">
        <f>IF(AND(E151&lt;&gt;"",#REF!&lt;&gt;""),#REF!,"")</f>
        <v>#REF!</v>
      </c>
      <c r="AA151" s="255" t="e">
        <f>IF(AND(E151&lt;&gt;"",#REF!&lt;&gt;""),#REF!,"")</f>
        <v>#REF!</v>
      </c>
    </row>
    <row r="152" spans="1:27" ht="24.75" customHeight="1" thickBot="1" x14ac:dyDescent="0.35">
      <c r="A152" s="509"/>
      <c r="B152" s="501"/>
      <c r="C152" s="256" t="s">
        <v>302</v>
      </c>
      <c r="D152" s="257" t="e">
        <f>IF(AND(B151&lt;&gt;"",#REF!&lt;&gt;""),#REF!/#REF!,"")</f>
        <v>#REF!</v>
      </c>
      <c r="E152" s="257" t="e">
        <f>IF(AND(B151&lt;&gt;"",#REF!&lt;&gt;""),#REF!/#REF!,"")</f>
        <v>#REF!</v>
      </c>
      <c r="F152" s="257" t="e">
        <f>IF(AND(B151&lt;&gt;"",#REF!&lt;&gt;""),#REF!/#REF!,"")</f>
        <v>#REF!</v>
      </c>
      <c r="G152" s="257" t="e">
        <f>IF(AND(B151&lt;&gt;"",#REF!&lt;&gt;""),#REF!/#REF!,"")</f>
        <v>#REF!</v>
      </c>
      <c r="H152" s="257" t="e">
        <f>IF(AND(B151&lt;&gt;"",#REF!&lt;&gt;""),#REF!/#REF!,"")</f>
        <v>#REF!</v>
      </c>
      <c r="I152" s="257" t="e">
        <f>IF(AND(B151&lt;&gt;"",#REF!&lt;&gt;""),#REF!/#REF!,"")</f>
        <v>#REF!</v>
      </c>
      <c r="J152" s="257" t="e">
        <f>IF(AND(B151&lt;&gt;"",#REF!&lt;&gt;""),#REF!/#REF!,"")</f>
        <v>#REF!</v>
      </c>
      <c r="K152" s="257" t="e">
        <f>IF(AND(B151&lt;&gt;"",#REF!&lt;&gt;""),#REF!/#REF!,"")</f>
        <v>#REF!</v>
      </c>
      <c r="L152" s="257" t="e">
        <f>IF(AND(B151&lt;&gt;"",#REF!&lt;&gt;""),#REF!/#REF!,"")</f>
        <v>#REF!</v>
      </c>
      <c r="M152" s="257" t="e">
        <f>IF(AND(B151&lt;&gt;"",#REF!&lt;&gt;""),#REF!/#REF!,"")</f>
        <v>#REF!</v>
      </c>
      <c r="N152" s="257" t="e">
        <f>IF(AND(B151&lt;&gt;"",#REF!&lt;&gt;""),#REF!/#REF!,"")</f>
        <v>#REF!</v>
      </c>
      <c r="O152" s="257" t="e">
        <f>IF(AND(B151&lt;&gt;"",#REF!&lt;&gt;""),#REF!/#REF!,"")</f>
        <v>#REF!</v>
      </c>
      <c r="P152" s="257" t="e">
        <f>IF(AND(B151&lt;&gt;"",#REF!&lt;&gt;""),#REF!/#REF!,"")</f>
        <v>#REF!</v>
      </c>
      <c r="Q152" s="258" t="e">
        <f>IF(AND(B151&lt;&gt;"",#REF!&lt;&gt;""),#REF!/#REF!,"")</f>
        <v>#REF!</v>
      </c>
      <c r="R152" s="276" t="e">
        <f>IF(AND(C151&lt;&gt;"",#REF!&lt;&gt;""),#REF!/#REF!,"")</f>
        <v>#REF!</v>
      </c>
      <c r="S152" s="258" t="e">
        <f>IF(AND(D151&lt;&gt;"",#REF!&lt;&gt;""),#REF!/#REF!,"")</f>
        <v>#REF!</v>
      </c>
      <c r="T152" s="276" t="e">
        <f>IF(AND(C151&lt;&gt;"",#REF!&lt;&gt;""),#REF!/#REF!,"")</f>
        <v>#REF!</v>
      </c>
      <c r="U152" s="258" t="e">
        <f>IF(AND(D151&lt;&gt;"",#REF!&lt;&gt;""),#REF!/#REF!,"")</f>
        <v>#REF!</v>
      </c>
      <c r="V152" s="276" t="e">
        <f>IF(AND(C151&lt;&gt;"",#REF!&lt;&gt;""),#REF!/#REF!,"")</f>
        <v>#REF!</v>
      </c>
      <c r="W152" s="276" t="e">
        <f>IF(AND(C151&lt;&gt;"",#REF!&lt;&gt;""),#REF!/#REF!,"")</f>
        <v>#REF!</v>
      </c>
      <c r="X152" s="276" t="e">
        <f>IF(AND(C151&lt;&gt;"",#REF!&lt;&gt;""),#REF!/#REF!,"")</f>
        <v>#REF!</v>
      </c>
      <c r="Y152" s="258" t="e">
        <f>IF(AND(D151&lt;&gt;"",#REF!&lt;&gt;""),#REF!/#REF!,"")</f>
        <v>#REF!</v>
      </c>
      <c r="Z152" s="258" t="e">
        <f>IF(AND(E151&lt;&gt;"",#REF!&lt;&gt;""),#REF!/#REF!,"")</f>
        <v>#REF!</v>
      </c>
      <c r="AA152" s="258" t="e">
        <f>IF(AND(E151&lt;&gt;"",#REF!&lt;&gt;""),#REF!/#REF!,"")</f>
        <v>#REF!</v>
      </c>
    </row>
    <row r="153" spans="1:27" ht="21.75" customHeight="1" x14ac:dyDescent="0.3">
      <c r="A153" s="508" t="s">
        <v>162</v>
      </c>
      <c r="B153" s="500" t="e">
        <f>IF(#REF!="","",IF(SUM(#REF!)&gt;0,#REF!,""))</f>
        <v>#REF!</v>
      </c>
      <c r="C153" s="252" t="s">
        <v>20</v>
      </c>
      <c r="D153" s="253" t="e">
        <f>IF(AND(B153&lt;&gt;"",#REF!&lt;&gt;""),#REF!,"")</f>
        <v>#REF!</v>
      </c>
      <c r="E153" s="253" t="e">
        <f>IF(AND(B153&lt;&gt;"",#REF!&lt;&gt;""),#REF!,"")</f>
        <v>#REF!</v>
      </c>
      <c r="F153" s="254" t="e">
        <f>IF(AND(B153&lt;&gt;"",#REF!&lt;&gt;""),#REF!,"")</f>
        <v>#REF!</v>
      </c>
      <c r="G153" s="254" t="e">
        <f>IF(AND(B153&lt;&gt;"",#REF!&lt;&gt;""),#REF!,"")</f>
        <v>#REF!</v>
      </c>
      <c r="H153" s="254" t="e">
        <f>IF(AND(B153&lt;&gt;"",#REF!&lt;&gt;""),#REF!,"")</f>
        <v>#REF!</v>
      </c>
      <c r="I153" s="254" t="e">
        <f>IF(AND(B153&lt;&gt;"",#REF!&lt;&gt;""),#REF!,"")</f>
        <v>#REF!</v>
      </c>
      <c r="J153" s="254" t="e">
        <f>IF(AND(B153&lt;&gt;"",#REF!&lt;&gt;""),#REF!,"")</f>
        <v>#REF!</v>
      </c>
      <c r="K153" s="254" t="e">
        <f>IF(AND(B153&lt;&gt;"",#REF!&lt;&gt;""),#REF!,"")</f>
        <v>#REF!</v>
      </c>
      <c r="L153" s="254" t="e">
        <f>IF(AND(B153&lt;&gt;"",#REF!&lt;&gt;""),#REF!,"")</f>
        <v>#REF!</v>
      </c>
      <c r="M153" s="254" t="e">
        <f>IF(AND(B153&lt;&gt;"",#REF!&lt;&gt;""),#REF!,"")</f>
        <v>#REF!</v>
      </c>
      <c r="N153" s="254" t="e">
        <f>IF(AND(B153&lt;&gt;"",#REF!&lt;&gt;""),#REF!,"")</f>
        <v>#REF!</v>
      </c>
      <c r="O153" s="254" t="e">
        <f>IF(AND(B153&lt;&gt;"",#REF!&lt;&gt;""),#REF!,"")</f>
        <v>#REF!</v>
      </c>
      <c r="P153" s="254" t="e">
        <f>IF(AND(B153&lt;&gt;"",#REF!&lt;&gt;""),#REF!,"")</f>
        <v>#REF!</v>
      </c>
      <c r="Q153" s="255" t="e">
        <f>IF(AND(B153&lt;&gt;"",#REF!&lt;&gt;""),#REF!,"")</f>
        <v>#REF!</v>
      </c>
      <c r="R153" s="255" t="e">
        <f>IF(AND(C153&lt;&gt;"",#REF!&lt;&gt;""),#REF!,"")</f>
        <v>#REF!</v>
      </c>
      <c r="S153" s="255" t="e">
        <f>IF(AND(D153&lt;&gt;"",#REF!&lt;&gt;""),#REF!,"")</f>
        <v>#REF!</v>
      </c>
      <c r="T153" s="255" t="e">
        <f>IF(AND(C153&lt;&gt;"",#REF!&lt;&gt;""),#REF!,"")</f>
        <v>#REF!</v>
      </c>
      <c r="U153" s="255" t="e">
        <f>IF(AND(D153&lt;&gt;"",#REF!&lt;&gt;""),#REF!,"")</f>
        <v>#REF!</v>
      </c>
      <c r="V153" s="255" t="e">
        <f>IF(AND(C153&lt;&gt;"",#REF!&lt;&gt;""),#REF!,"")</f>
        <v>#REF!</v>
      </c>
      <c r="W153" s="255" t="e">
        <f>IF(AND(C153&lt;&gt;"",#REF!&lt;&gt;""),#REF!,"")</f>
        <v>#REF!</v>
      </c>
      <c r="X153" s="255" t="e">
        <f>IF(AND(C153&lt;&gt;"",#REF!&lt;&gt;""),#REF!,"")</f>
        <v>#REF!</v>
      </c>
      <c r="Y153" s="255" t="e">
        <f>IF(AND(D153&lt;&gt;"",#REF!&lt;&gt;""),#REF!,"")</f>
        <v>#REF!</v>
      </c>
      <c r="Z153" s="255" t="e">
        <f>IF(AND(E153&lt;&gt;"",#REF!&lt;&gt;""),#REF!,"")</f>
        <v>#REF!</v>
      </c>
      <c r="AA153" s="255" t="e">
        <f>IF(AND(E153&lt;&gt;"",#REF!&lt;&gt;""),#REF!,"")</f>
        <v>#REF!</v>
      </c>
    </row>
    <row r="154" spans="1:27" ht="24.75" customHeight="1" thickBot="1" x14ac:dyDescent="0.35">
      <c r="A154" s="509"/>
      <c r="B154" s="501"/>
      <c r="C154" s="256" t="s">
        <v>302</v>
      </c>
      <c r="D154" s="257" t="e">
        <f>IF(AND(B153&lt;&gt;"",#REF!&lt;&gt;""),#REF!/#REF!,"")</f>
        <v>#REF!</v>
      </c>
      <c r="E154" s="257" t="e">
        <f>IF(AND(B153&lt;&gt;"",#REF!&lt;&gt;""),#REF!/#REF!,"")</f>
        <v>#REF!</v>
      </c>
      <c r="F154" s="257" t="e">
        <f>IF(AND(B153&lt;&gt;"",#REF!&lt;&gt;""),#REF!/#REF!,"")</f>
        <v>#REF!</v>
      </c>
      <c r="G154" s="257" t="e">
        <f>IF(AND(B153&lt;&gt;"",#REF!&lt;&gt;""),#REF!/#REF!,"")</f>
        <v>#REF!</v>
      </c>
      <c r="H154" s="257" t="e">
        <f>IF(AND(B153&lt;&gt;"",#REF!&lt;&gt;""),#REF!/#REF!,"")</f>
        <v>#REF!</v>
      </c>
      <c r="I154" s="257" t="e">
        <f>IF(AND(B153&lt;&gt;"",#REF!&lt;&gt;""),#REF!/#REF!,"")</f>
        <v>#REF!</v>
      </c>
      <c r="J154" s="257" t="e">
        <f>IF(AND(B153&lt;&gt;"",#REF!&lt;&gt;""),#REF!/#REF!,"")</f>
        <v>#REF!</v>
      </c>
      <c r="K154" s="257" t="e">
        <f>IF(AND(B153&lt;&gt;"",#REF!&lt;&gt;""),#REF!/#REF!,"")</f>
        <v>#REF!</v>
      </c>
      <c r="L154" s="257" t="e">
        <f>IF(AND(B153&lt;&gt;"",#REF!&lt;&gt;""),#REF!/#REF!,"")</f>
        <v>#REF!</v>
      </c>
      <c r="M154" s="257" t="e">
        <f>IF(AND(B153&lt;&gt;"",#REF!&lt;&gt;""),#REF!/#REF!,"")</f>
        <v>#REF!</v>
      </c>
      <c r="N154" s="257" t="e">
        <f>IF(AND(B153&lt;&gt;"",#REF!&lt;&gt;""),#REF!/#REF!,"")</f>
        <v>#REF!</v>
      </c>
      <c r="O154" s="257" t="e">
        <f>IF(AND(B153&lt;&gt;"",#REF!&lt;&gt;""),#REF!/#REF!,"")</f>
        <v>#REF!</v>
      </c>
      <c r="P154" s="257" t="e">
        <f>IF(AND(B153&lt;&gt;"",#REF!&lt;&gt;""),#REF!/#REF!,"")</f>
        <v>#REF!</v>
      </c>
      <c r="Q154" s="258" t="e">
        <f>IF(AND(B153&lt;&gt;"",#REF!&lt;&gt;""),#REF!/#REF!,"")</f>
        <v>#REF!</v>
      </c>
      <c r="R154" s="276" t="e">
        <f>IF(AND(C153&lt;&gt;"",#REF!&lt;&gt;""),#REF!/#REF!,"")</f>
        <v>#REF!</v>
      </c>
      <c r="S154" s="258" t="e">
        <f>IF(AND(D153&lt;&gt;"",#REF!&lt;&gt;""),#REF!/#REF!,"")</f>
        <v>#REF!</v>
      </c>
      <c r="T154" s="276" t="e">
        <f>IF(AND(C153&lt;&gt;"",#REF!&lt;&gt;""),#REF!/#REF!,"")</f>
        <v>#REF!</v>
      </c>
      <c r="U154" s="258" t="e">
        <f>IF(AND(D153&lt;&gt;"",#REF!&lt;&gt;""),#REF!/#REF!,"")</f>
        <v>#REF!</v>
      </c>
      <c r="V154" s="276" t="e">
        <f>IF(AND(C153&lt;&gt;"",#REF!&lt;&gt;""),#REF!/#REF!,"")</f>
        <v>#REF!</v>
      </c>
      <c r="W154" s="276" t="e">
        <f>IF(AND(C153&lt;&gt;"",#REF!&lt;&gt;""),#REF!/#REF!,"")</f>
        <v>#REF!</v>
      </c>
      <c r="X154" s="276" t="e">
        <f>IF(AND(C153&lt;&gt;"",#REF!&lt;&gt;""),#REF!/#REF!,"")</f>
        <v>#REF!</v>
      </c>
      <c r="Y154" s="258" t="e">
        <f>IF(AND(D153&lt;&gt;"",#REF!&lt;&gt;""),#REF!/#REF!,"")</f>
        <v>#REF!</v>
      </c>
      <c r="Z154" s="258" t="e">
        <f>IF(AND(E153&lt;&gt;"",#REF!&lt;&gt;""),#REF!/#REF!,"")</f>
        <v>#REF!</v>
      </c>
      <c r="AA154" s="258" t="e">
        <f>IF(AND(E153&lt;&gt;"",#REF!&lt;&gt;""),#REF!/#REF!,"")</f>
        <v>#REF!</v>
      </c>
    </row>
    <row r="155" spans="1:27" ht="21.75" customHeight="1" x14ac:dyDescent="0.3">
      <c r="A155" s="508" t="s">
        <v>163</v>
      </c>
      <c r="B155" s="500" t="e">
        <f>IF(#REF!="","",IF(SUM(#REF!)&gt;0,#REF!,""))</f>
        <v>#REF!</v>
      </c>
      <c r="C155" s="252" t="s">
        <v>20</v>
      </c>
      <c r="D155" s="253" t="e">
        <f>IF(AND(B155&lt;&gt;"",#REF!&lt;&gt;""),#REF!,"")</f>
        <v>#REF!</v>
      </c>
      <c r="E155" s="253" t="e">
        <f>IF(AND(B155&lt;&gt;"",#REF!&lt;&gt;""),#REF!,"")</f>
        <v>#REF!</v>
      </c>
      <c r="F155" s="254" t="e">
        <f>IF(AND(B155&lt;&gt;"",#REF!&lt;&gt;""),#REF!,"")</f>
        <v>#REF!</v>
      </c>
      <c r="G155" s="254" t="e">
        <f>IF(AND(B155&lt;&gt;"",#REF!&lt;&gt;""),#REF!,"")</f>
        <v>#REF!</v>
      </c>
      <c r="H155" s="254" t="e">
        <f>IF(AND(B155&lt;&gt;"",#REF!&lt;&gt;""),#REF!,"")</f>
        <v>#REF!</v>
      </c>
      <c r="I155" s="254" t="e">
        <f>IF(AND(B155&lt;&gt;"",#REF!&lt;&gt;""),#REF!,"")</f>
        <v>#REF!</v>
      </c>
      <c r="J155" s="254" t="e">
        <f>IF(AND(B155&lt;&gt;"",#REF!&lt;&gt;""),#REF!,"")</f>
        <v>#REF!</v>
      </c>
      <c r="K155" s="254" t="e">
        <f>IF(AND(B155&lt;&gt;"",#REF!&lt;&gt;""),#REF!,"")</f>
        <v>#REF!</v>
      </c>
      <c r="L155" s="254" t="e">
        <f>IF(AND(B155&lt;&gt;"",#REF!&lt;&gt;""),#REF!,"")</f>
        <v>#REF!</v>
      </c>
      <c r="M155" s="254" t="e">
        <f>IF(AND(B155&lt;&gt;"",#REF!&lt;&gt;""),#REF!,"")</f>
        <v>#REF!</v>
      </c>
      <c r="N155" s="254" t="e">
        <f>IF(AND(B155&lt;&gt;"",#REF!&lt;&gt;""),#REF!,"")</f>
        <v>#REF!</v>
      </c>
      <c r="O155" s="254" t="e">
        <f>IF(AND(B155&lt;&gt;"",#REF!&lt;&gt;""),#REF!,"")</f>
        <v>#REF!</v>
      </c>
      <c r="P155" s="254" t="e">
        <f>IF(AND(B155&lt;&gt;"",#REF!&lt;&gt;""),#REF!,"")</f>
        <v>#REF!</v>
      </c>
      <c r="Q155" s="255" t="e">
        <f>IF(AND(B155&lt;&gt;"",#REF!&lt;&gt;""),#REF!,"")</f>
        <v>#REF!</v>
      </c>
      <c r="R155" s="255" t="e">
        <f>IF(AND(C155&lt;&gt;"",#REF!&lt;&gt;""),#REF!,"")</f>
        <v>#REF!</v>
      </c>
      <c r="S155" s="255" t="e">
        <f>IF(AND(D155&lt;&gt;"",#REF!&lt;&gt;""),#REF!,"")</f>
        <v>#REF!</v>
      </c>
      <c r="T155" s="255" t="e">
        <f>IF(AND(C155&lt;&gt;"",#REF!&lt;&gt;""),#REF!,"")</f>
        <v>#REF!</v>
      </c>
      <c r="U155" s="255" t="e">
        <f>IF(AND(D155&lt;&gt;"",#REF!&lt;&gt;""),#REF!,"")</f>
        <v>#REF!</v>
      </c>
      <c r="V155" s="255" t="e">
        <f>IF(AND(C155&lt;&gt;"",#REF!&lt;&gt;""),#REF!,"")</f>
        <v>#REF!</v>
      </c>
      <c r="W155" s="255" t="e">
        <f>IF(AND(C155&lt;&gt;"",#REF!&lt;&gt;""),#REF!,"")</f>
        <v>#REF!</v>
      </c>
      <c r="X155" s="255" t="e">
        <f>IF(AND(C155&lt;&gt;"",#REF!&lt;&gt;""),#REF!,"")</f>
        <v>#REF!</v>
      </c>
      <c r="Y155" s="255" t="e">
        <f>IF(AND(D155&lt;&gt;"",#REF!&lt;&gt;""),#REF!,"")</f>
        <v>#REF!</v>
      </c>
      <c r="Z155" s="255" t="e">
        <f>IF(AND(E155&lt;&gt;"",#REF!&lt;&gt;""),#REF!,"")</f>
        <v>#REF!</v>
      </c>
      <c r="AA155" s="255" t="e">
        <f>IF(AND(E155&lt;&gt;"",#REF!&lt;&gt;""),#REF!,"")</f>
        <v>#REF!</v>
      </c>
    </row>
    <row r="156" spans="1:27" ht="24.75" customHeight="1" thickBot="1" x14ac:dyDescent="0.35">
      <c r="A156" s="509"/>
      <c r="B156" s="501"/>
      <c r="C156" s="256" t="s">
        <v>302</v>
      </c>
      <c r="D156" s="257" t="e">
        <f>IF(AND(B155&lt;&gt;"",#REF!&lt;&gt;""),#REF!/#REF!,"")</f>
        <v>#REF!</v>
      </c>
      <c r="E156" s="257" t="e">
        <f>IF(AND(B155&lt;&gt;"",#REF!&lt;&gt;""),#REF!/#REF!,"")</f>
        <v>#REF!</v>
      </c>
      <c r="F156" s="257" t="e">
        <f>IF(AND(B155&lt;&gt;"",#REF!&lt;&gt;""),#REF!/#REF!,"")</f>
        <v>#REF!</v>
      </c>
      <c r="G156" s="257" t="e">
        <f>IF(AND(B155&lt;&gt;"",#REF!&lt;&gt;""),#REF!/#REF!,"")</f>
        <v>#REF!</v>
      </c>
      <c r="H156" s="257" t="e">
        <f>IF(AND(B155&lt;&gt;"",#REF!&lt;&gt;""),#REF!/#REF!,"")</f>
        <v>#REF!</v>
      </c>
      <c r="I156" s="257" t="e">
        <f>IF(AND(B155&lt;&gt;"",#REF!&lt;&gt;""),#REF!/#REF!,"")</f>
        <v>#REF!</v>
      </c>
      <c r="J156" s="257" t="e">
        <f>IF(AND(B155&lt;&gt;"",#REF!&lt;&gt;""),#REF!/#REF!,"")</f>
        <v>#REF!</v>
      </c>
      <c r="K156" s="257" t="e">
        <f>IF(AND(B155&lt;&gt;"",#REF!&lt;&gt;""),#REF!/#REF!,"")</f>
        <v>#REF!</v>
      </c>
      <c r="L156" s="257" t="e">
        <f>IF(AND(B155&lt;&gt;"",#REF!&lt;&gt;""),#REF!/#REF!,"")</f>
        <v>#REF!</v>
      </c>
      <c r="M156" s="257" t="e">
        <f>IF(AND(B155&lt;&gt;"",#REF!&lt;&gt;""),#REF!/#REF!,"")</f>
        <v>#REF!</v>
      </c>
      <c r="N156" s="257" t="e">
        <f>IF(AND(B155&lt;&gt;"",#REF!&lt;&gt;""),#REF!/#REF!,"")</f>
        <v>#REF!</v>
      </c>
      <c r="O156" s="257" t="e">
        <f>IF(AND(B155&lt;&gt;"",#REF!&lt;&gt;""),#REF!/#REF!,"")</f>
        <v>#REF!</v>
      </c>
      <c r="P156" s="257" t="e">
        <f>IF(AND(B155&lt;&gt;"",#REF!&lt;&gt;""),#REF!/#REF!,"")</f>
        <v>#REF!</v>
      </c>
      <c r="Q156" s="258" t="e">
        <f>IF(AND(B155&lt;&gt;"",#REF!&lt;&gt;""),#REF!/#REF!,"")</f>
        <v>#REF!</v>
      </c>
      <c r="R156" s="276" t="e">
        <f>IF(AND(C155&lt;&gt;"",#REF!&lt;&gt;""),#REF!/#REF!,"")</f>
        <v>#REF!</v>
      </c>
      <c r="S156" s="258" t="e">
        <f>IF(AND(D155&lt;&gt;"",#REF!&lt;&gt;""),#REF!/#REF!,"")</f>
        <v>#REF!</v>
      </c>
      <c r="T156" s="276" t="e">
        <f>IF(AND(C155&lt;&gt;"",#REF!&lt;&gt;""),#REF!/#REF!,"")</f>
        <v>#REF!</v>
      </c>
      <c r="U156" s="258" t="e">
        <f>IF(AND(D155&lt;&gt;"",#REF!&lt;&gt;""),#REF!/#REF!,"")</f>
        <v>#REF!</v>
      </c>
      <c r="V156" s="276" t="e">
        <f>IF(AND(C155&lt;&gt;"",#REF!&lt;&gt;""),#REF!/#REF!,"")</f>
        <v>#REF!</v>
      </c>
      <c r="W156" s="276" t="e">
        <f>IF(AND(C155&lt;&gt;"",#REF!&lt;&gt;""),#REF!/#REF!,"")</f>
        <v>#REF!</v>
      </c>
      <c r="X156" s="276" t="e">
        <f>IF(AND(C155&lt;&gt;"",#REF!&lt;&gt;""),#REF!/#REF!,"")</f>
        <v>#REF!</v>
      </c>
      <c r="Y156" s="258" t="e">
        <f>IF(AND(D155&lt;&gt;"",#REF!&lt;&gt;""),#REF!/#REF!,"")</f>
        <v>#REF!</v>
      </c>
      <c r="Z156" s="258" t="e">
        <f>IF(AND(E155&lt;&gt;"",#REF!&lt;&gt;""),#REF!/#REF!,"")</f>
        <v>#REF!</v>
      </c>
      <c r="AA156" s="258" t="e">
        <f>IF(AND(E155&lt;&gt;"",#REF!&lt;&gt;""),#REF!/#REF!,"")</f>
        <v>#REF!</v>
      </c>
    </row>
    <row r="157" spans="1:27" ht="21.75" customHeight="1" x14ac:dyDescent="0.3">
      <c r="A157" s="508" t="s">
        <v>164</v>
      </c>
      <c r="B157" s="500" t="e">
        <f>IF(#REF!="","",IF(SUM(#REF!)&gt;0,#REF!,""))</f>
        <v>#REF!</v>
      </c>
      <c r="C157" s="252" t="s">
        <v>20</v>
      </c>
      <c r="D157" s="253" t="e">
        <f>IF(AND(B157&lt;&gt;"",#REF!&lt;&gt;""),#REF!,"")</f>
        <v>#REF!</v>
      </c>
      <c r="E157" s="253" t="e">
        <f>IF(AND(B157&lt;&gt;"",#REF!&lt;&gt;""),#REF!,"")</f>
        <v>#REF!</v>
      </c>
      <c r="F157" s="254" t="e">
        <f>IF(AND(B157&lt;&gt;"",#REF!&lt;&gt;""),#REF!,"")</f>
        <v>#REF!</v>
      </c>
      <c r="G157" s="254" t="e">
        <f>IF(AND(B157&lt;&gt;"",#REF!&lt;&gt;""),#REF!,"")</f>
        <v>#REF!</v>
      </c>
      <c r="H157" s="254" t="e">
        <f>IF(AND(B157&lt;&gt;"",#REF!&lt;&gt;""),#REF!,"")</f>
        <v>#REF!</v>
      </c>
      <c r="I157" s="254" t="e">
        <f>IF(AND(B157&lt;&gt;"",#REF!&lt;&gt;""),#REF!,"")</f>
        <v>#REF!</v>
      </c>
      <c r="J157" s="254" t="e">
        <f>IF(AND(B157&lt;&gt;"",#REF!&lt;&gt;""),#REF!,"")</f>
        <v>#REF!</v>
      </c>
      <c r="K157" s="254" t="e">
        <f>IF(AND(B157&lt;&gt;"",#REF!&lt;&gt;""),#REF!,"")</f>
        <v>#REF!</v>
      </c>
      <c r="L157" s="254" t="e">
        <f>IF(AND(B157&lt;&gt;"",#REF!&lt;&gt;""),#REF!,"")</f>
        <v>#REF!</v>
      </c>
      <c r="M157" s="254" t="e">
        <f>IF(AND(B157&lt;&gt;"",#REF!&lt;&gt;""),#REF!,"")</f>
        <v>#REF!</v>
      </c>
      <c r="N157" s="254" t="e">
        <f>IF(AND(B157&lt;&gt;"",#REF!&lt;&gt;""),#REF!,"")</f>
        <v>#REF!</v>
      </c>
      <c r="O157" s="254" t="e">
        <f>IF(AND(B157&lt;&gt;"",#REF!&lt;&gt;""),#REF!,"")</f>
        <v>#REF!</v>
      </c>
      <c r="P157" s="254" t="e">
        <f>IF(AND(B157&lt;&gt;"",#REF!&lt;&gt;""),#REF!,"")</f>
        <v>#REF!</v>
      </c>
      <c r="Q157" s="255" t="e">
        <f>IF(AND(B157&lt;&gt;"",#REF!&lt;&gt;""),#REF!,"")</f>
        <v>#REF!</v>
      </c>
      <c r="R157" s="255" t="e">
        <f>IF(AND(C157&lt;&gt;"",#REF!&lt;&gt;""),#REF!,"")</f>
        <v>#REF!</v>
      </c>
      <c r="S157" s="255" t="e">
        <f>IF(AND(D157&lt;&gt;"",#REF!&lt;&gt;""),#REF!,"")</f>
        <v>#REF!</v>
      </c>
      <c r="T157" s="255" t="e">
        <f>IF(AND(C157&lt;&gt;"",#REF!&lt;&gt;""),#REF!,"")</f>
        <v>#REF!</v>
      </c>
      <c r="U157" s="255" t="e">
        <f>IF(AND(D157&lt;&gt;"",#REF!&lt;&gt;""),#REF!,"")</f>
        <v>#REF!</v>
      </c>
      <c r="V157" s="255" t="e">
        <f>IF(AND(C157&lt;&gt;"",#REF!&lt;&gt;""),#REF!,"")</f>
        <v>#REF!</v>
      </c>
      <c r="W157" s="255" t="e">
        <f>IF(AND(C157&lt;&gt;"",#REF!&lt;&gt;""),#REF!,"")</f>
        <v>#REF!</v>
      </c>
      <c r="X157" s="255" t="e">
        <f>IF(AND(C157&lt;&gt;"",#REF!&lt;&gt;""),#REF!,"")</f>
        <v>#REF!</v>
      </c>
      <c r="Y157" s="255" t="e">
        <f>IF(AND(D157&lt;&gt;"",#REF!&lt;&gt;""),#REF!,"")</f>
        <v>#REF!</v>
      </c>
      <c r="Z157" s="255" t="e">
        <f>IF(AND(E157&lt;&gt;"",#REF!&lt;&gt;""),#REF!,"")</f>
        <v>#REF!</v>
      </c>
      <c r="AA157" s="255" t="e">
        <f>IF(AND(E157&lt;&gt;"",#REF!&lt;&gt;""),#REF!,"")</f>
        <v>#REF!</v>
      </c>
    </row>
    <row r="158" spans="1:27" ht="24.75" customHeight="1" thickBot="1" x14ac:dyDescent="0.35">
      <c r="A158" s="509"/>
      <c r="B158" s="501"/>
      <c r="C158" s="256" t="s">
        <v>302</v>
      </c>
      <c r="D158" s="257" t="e">
        <f>IF(AND(B157&lt;&gt;"",#REF!&lt;&gt;""),#REF!/#REF!,"")</f>
        <v>#REF!</v>
      </c>
      <c r="E158" s="257" t="e">
        <f>IF(AND(B157&lt;&gt;"",#REF!&lt;&gt;""),#REF!/#REF!,"")</f>
        <v>#REF!</v>
      </c>
      <c r="F158" s="257" t="e">
        <f>IF(AND(B157&lt;&gt;"",#REF!&lt;&gt;""),#REF!/#REF!,"")</f>
        <v>#REF!</v>
      </c>
      <c r="G158" s="257" t="e">
        <f>IF(AND(B157&lt;&gt;"",#REF!&lt;&gt;""),#REF!/#REF!,"")</f>
        <v>#REF!</v>
      </c>
      <c r="H158" s="257" t="e">
        <f>IF(AND(B157&lt;&gt;"",#REF!&lt;&gt;""),#REF!/#REF!,"")</f>
        <v>#REF!</v>
      </c>
      <c r="I158" s="257" t="e">
        <f>IF(AND(B157&lt;&gt;"",#REF!&lt;&gt;""),#REF!/#REF!,"")</f>
        <v>#REF!</v>
      </c>
      <c r="J158" s="257" t="e">
        <f>IF(AND(B157&lt;&gt;"",#REF!&lt;&gt;""),#REF!/#REF!,"")</f>
        <v>#REF!</v>
      </c>
      <c r="K158" s="257" t="e">
        <f>IF(AND(B157&lt;&gt;"",#REF!&lt;&gt;""),#REF!/#REF!,"")</f>
        <v>#REF!</v>
      </c>
      <c r="L158" s="257" t="e">
        <f>IF(AND(B157&lt;&gt;"",#REF!&lt;&gt;""),#REF!/#REF!,"")</f>
        <v>#REF!</v>
      </c>
      <c r="M158" s="257" t="e">
        <f>IF(AND(B157&lt;&gt;"",#REF!&lt;&gt;""),#REF!/#REF!,"")</f>
        <v>#REF!</v>
      </c>
      <c r="N158" s="257" t="e">
        <f>IF(AND(B157&lt;&gt;"",#REF!&lt;&gt;""),#REF!/#REF!,"")</f>
        <v>#REF!</v>
      </c>
      <c r="O158" s="257" t="e">
        <f>IF(AND(B157&lt;&gt;"",#REF!&lt;&gt;""),#REF!/#REF!,"")</f>
        <v>#REF!</v>
      </c>
      <c r="P158" s="257" t="e">
        <f>IF(AND(B157&lt;&gt;"",#REF!&lt;&gt;""),#REF!/#REF!,"")</f>
        <v>#REF!</v>
      </c>
      <c r="Q158" s="258" t="e">
        <f>IF(AND(B157&lt;&gt;"",#REF!&lt;&gt;""),#REF!/#REF!,"")</f>
        <v>#REF!</v>
      </c>
      <c r="R158" s="276" t="e">
        <f>IF(AND(C157&lt;&gt;"",#REF!&lt;&gt;""),#REF!/#REF!,"")</f>
        <v>#REF!</v>
      </c>
      <c r="S158" s="258" t="e">
        <f>IF(AND(D157&lt;&gt;"",#REF!&lt;&gt;""),#REF!/#REF!,"")</f>
        <v>#REF!</v>
      </c>
      <c r="T158" s="276" t="e">
        <f>IF(AND(C157&lt;&gt;"",#REF!&lt;&gt;""),#REF!/#REF!,"")</f>
        <v>#REF!</v>
      </c>
      <c r="U158" s="258" t="e">
        <f>IF(AND(D157&lt;&gt;"",#REF!&lt;&gt;""),#REF!/#REF!,"")</f>
        <v>#REF!</v>
      </c>
      <c r="V158" s="276" t="e">
        <f>IF(AND(C157&lt;&gt;"",#REF!&lt;&gt;""),#REF!/#REF!,"")</f>
        <v>#REF!</v>
      </c>
      <c r="W158" s="276" t="e">
        <f>IF(AND(C157&lt;&gt;"",#REF!&lt;&gt;""),#REF!/#REF!,"")</f>
        <v>#REF!</v>
      </c>
      <c r="X158" s="276" t="e">
        <f>IF(AND(C157&lt;&gt;"",#REF!&lt;&gt;""),#REF!/#REF!,"")</f>
        <v>#REF!</v>
      </c>
      <c r="Y158" s="258" t="e">
        <f>IF(AND(D157&lt;&gt;"",#REF!&lt;&gt;""),#REF!/#REF!,"")</f>
        <v>#REF!</v>
      </c>
      <c r="Z158" s="258" t="e">
        <f>IF(AND(E157&lt;&gt;"",#REF!&lt;&gt;""),#REF!/#REF!,"")</f>
        <v>#REF!</v>
      </c>
      <c r="AA158" s="258" t="e">
        <f>IF(AND(E157&lt;&gt;"",#REF!&lt;&gt;""),#REF!/#REF!,"")</f>
        <v>#REF!</v>
      </c>
    </row>
    <row r="159" spans="1:27" ht="21.75" customHeight="1" x14ac:dyDescent="0.3">
      <c r="A159" s="508" t="s">
        <v>165</v>
      </c>
      <c r="B159" s="500" t="e">
        <f>IF(#REF!="","",IF(SUM(#REF!)&gt;0,#REF!,""))</f>
        <v>#REF!</v>
      </c>
      <c r="C159" s="252" t="s">
        <v>20</v>
      </c>
      <c r="D159" s="253" t="e">
        <f>IF(AND(B159&lt;&gt;"",#REF!&lt;&gt;""),#REF!,"")</f>
        <v>#REF!</v>
      </c>
      <c r="E159" s="253" t="e">
        <f>IF(AND(B159&lt;&gt;"",#REF!&lt;&gt;""),#REF!,"")</f>
        <v>#REF!</v>
      </c>
      <c r="F159" s="254" t="e">
        <f>IF(AND(B159&lt;&gt;"",#REF!&lt;&gt;""),#REF!,"")</f>
        <v>#REF!</v>
      </c>
      <c r="G159" s="254" t="e">
        <f>IF(AND(B159&lt;&gt;"",#REF!&lt;&gt;""),#REF!,"")</f>
        <v>#REF!</v>
      </c>
      <c r="H159" s="254" t="e">
        <f>IF(AND(B159&lt;&gt;"",#REF!&lt;&gt;""),#REF!,"")</f>
        <v>#REF!</v>
      </c>
      <c r="I159" s="254" t="e">
        <f>IF(AND(B159&lt;&gt;"",#REF!&lt;&gt;""),#REF!,"")</f>
        <v>#REF!</v>
      </c>
      <c r="J159" s="254" t="e">
        <f>IF(AND(B159&lt;&gt;"",#REF!&lt;&gt;""),#REF!,"")</f>
        <v>#REF!</v>
      </c>
      <c r="K159" s="254" t="e">
        <f>IF(AND(B159&lt;&gt;"",#REF!&lt;&gt;""),#REF!,"")</f>
        <v>#REF!</v>
      </c>
      <c r="L159" s="254" t="e">
        <f>IF(AND(B159&lt;&gt;"",#REF!&lt;&gt;""),#REF!,"")</f>
        <v>#REF!</v>
      </c>
      <c r="M159" s="254" t="e">
        <f>IF(AND(B159&lt;&gt;"",#REF!&lt;&gt;""),#REF!,"")</f>
        <v>#REF!</v>
      </c>
      <c r="N159" s="254" t="e">
        <f>IF(AND(B159&lt;&gt;"",#REF!&lt;&gt;""),#REF!,"")</f>
        <v>#REF!</v>
      </c>
      <c r="O159" s="254" t="e">
        <f>IF(AND(B159&lt;&gt;"",#REF!&lt;&gt;""),#REF!,"")</f>
        <v>#REF!</v>
      </c>
      <c r="P159" s="254" t="e">
        <f>IF(AND(B159&lt;&gt;"",#REF!&lt;&gt;""),#REF!,"")</f>
        <v>#REF!</v>
      </c>
      <c r="Q159" s="255" t="e">
        <f>IF(AND(B159&lt;&gt;"",#REF!&lt;&gt;""),#REF!,"")</f>
        <v>#REF!</v>
      </c>
      <c r="R159" s="255" t="e">
        <f>IF(AND(C159&lt;&gt;"",#REF!&lt;&gt;""),#REF!,"")</f>
        <v>#REF!</v>
      </c>
      <c r="S159" s="255" t="e">
        <f>IF(AND(D159&lt;&gt;"",#REF!&lt;&gt;""),#REF!,"")</f>
        <v>#REF!</v>
      </c>
      <c r="T159" s="255" t="e">
        <f>IF(AND(C159&lt;&gt;"",#REF!&lt;&gt;""),#REF!,"")</f>
        <v>#REF!</v>
      </c>
      <c r="U159" s="255" t="e">
        <f>IF(AND(D159&lt;&gt;"",#REF!&lt;&gt;""),#REF!,"")</f>
        <v>#REF!</v>
      </c>
      <c r="V159" s="255" t="e">
        <f>IF(AND(C159&lt;&gt;"",#REF!&lt;&gt;""),#REF!,"")</f>
        <v>#REF!</v>
      </c>
      <c r="W159" s="255" t="e">
        <f>IF(AND(C159&lt;&gt;"",#REF!&lt;&gt;""),#REF!,"")</f>
        <v>#REF!</v>
      </c>
      <c r="X159" s="255" t="e">
        <f>IF(AND(C159&lt;&gt;"",#REF!&lt;&gt;""),#REF!,"")</f>
        <v>#REF!</v>
      </c>
      <c r="Y159" s="255" t="e">
        <f>IF(AND(D159&lt;&gt;"",#REF!&lt;&gt;""),#REF!,"")</f>
        <v>#REF!</v>
      </c>
      <c r="Z159" s="255" t="e">
        <f>IF(AND(E159&lt;&gt;"",#REF!&lt;&gt;""),#REF!,"")</f>
        <v>#REF!</v>
      </c>
      <c r="AA159" s="255" t="e">
        <f>IF(AND(E159&lt;&gt;"",#REF!&lt;&gt;""),#REF!,"")</f>
        <v>#REF!</v>
      </c>
    </row>
    <row r="160" spans="1:27" ht="24.75" customHeight="1" thickBot="1" x14ac:dyDescent="0.35">
      <c r="A160" s="509"/>
      <c r="B160" s="501"/>
      <c r="C160" s="256" t="s">
        <v>302</v>
      </c>
      <c r="D160" s="257" t="e">
        <f>IF(AND(B159&lt;&gt;"",#REF!&lt;&gt;""),#REF!/#REF!,"")</f>
        <v>#REF!</v>
      </c>
      <c r="E160" s="257" t="e">
        <f>IF(AND(B159&lt;&gt;"",#REF!&lt;&gt;""),#REF!/#REF!,"")</f>
        <v>#REF!</v>
      </c>
      <c r="F160" s="257" t="e">
        <f>IF(AND(B159&lt;&gt;"",#REF!&lt;&gt;""),#REF!/#REF!,"")</f>
        <v>#REF!</v>
      </c>
      <c r="G160" s="257" t="e">
        <f>IF(AND(B159&lt;&gt;"",#REF!&lt;&gt;""),#REF!/#REF!,"")</f>
        <v>#REF!</v>
      </c>
      <c r="H160" s="257" t="e">
        <f>IF(AND(B159&lt;&gt;"",#REF!&lt;&gt;""),#REF!/#REF!,"")</f>
        <v>#REF!</v>
      </c>
      <c r="I160" s="257" t="e">
        <f>IF(AND(B159&lt;&gt;"",#REF!&lt;&gt;""),#REF!/#REF!,"")</f>
        <v>#REF!</v>
      </c>
      <c r="J160" s="257" t="e">
        <f>IF(AND(B159&lt;&gt;"",#REF!&lt;&gt;""),#REF!/#REF!,"")</f>
        <v>#REF!</v>
      </c>
      <c r="K160" s="257" t="e">
        <f>IF(AND(B159&lt;&gt;"",#REF!&lt;&gt;""),#REF!/#REF!,"")</f>
        <v>#REF!</v>
      </c>
      <c r="L160" s="257" t="e">
        <f>IF(AND(B159&lt;&gt;"",#REF!&lt;&gt;""),#REF!/#REF!,"")</f>
        <v>#REF!</v>
      </c>
      <c r="M160" s="257" t="e">
        <f>IF(AND(B159&lt;&gt;"",#REF!&lt;&gt;""),#REF!/#REF!,"")</f>
        <v>#REF!</v>
      </c>
      <c r="N160" s="257" t="e">
        <f>IF(AND(B159&lt;&gt;"",#REF!&lt;&gt;""),#REF!/#REF!,"")</f>
        <v>#REF!</v>
      </c>
      <c r="O160" s="257" t="e">
        <f>IF(AND(B159&lt;&gt;"",#REF!&lt;&gt;""),#REF!/#REF!,"")</f>
        <v>#REF!</v>
      </c>
      <c r="P160" s="257" t="e">
        <f>IF(AND(B159&lt;&gt;"",#REF!&lt;&gt;""),#REF!/#REF!,"")</f>
        <v>#REF!</v>
      </c>
      <c r="Q160" s="258" t="e">
        <f>IF(AND(B159&lt;&gt;"",#REF!&lt;&gt;""),#REF!/#REF!,"")</f>
        <v>#REF!</v>
      </c>
      <c r="R160" s="276" t="e">
        <f>IF(AND(C159&lt;&gt;"",#REF!&lt;&gt;""),#REF!/#REF!,"")</f>
        <v>#REF!</v>
      </c>
      <c r="S160" s="258" t="e">
        <f>IF(AND(D159&lt;&gt;"",#REF!&lt;&gt;""),#REF!/#REF!,"")</f>
        <v>#REF!</v>
      </c>
      <c r="T160" s="276" t="e">
        <f>IF(AND(C159&lt;&gt;"",#REF!&lt;&gt;""),#REF!/#REF!,"")</f>
        <v>#REF!</v>
      </c>
      <c r="U160" s="258" t="e">
        <f>IF(AND(D159&lt;&gt;"",#REF!&lt;&gt;""),#REF!/#REF!,"")</f>
        <v>#REF!</v>
      </c>
      <c r="V160" s="276" t="e">
        <f>IF(AND(C159&lt;&gt;"",#REF!&lt;&gt;""),#REF!/#REF!,"")</f>
        <v>#REF!</v>
      </c>
      <c r="W160" s="276" t="e">
        <f>IF(AND(C159&lt;&gt;"",#REF!&lt;&gt;""),#REF!/#REF!,"")</f>
        <v>#REF!</v>
      </c>
      <c r="X160" s="276" t="e">
        <f>IF(AND(C159&lt;&gt;"",#REF!&lt;&gt;""),#REF!/#REF!,"")</f>
        <v>#REF!</v>
      </c>
      <c r="Y160" s="258" t="e">
        <f>IF(AND(D159&lt;&gt;"",#REF!&lt;&gt;""),#REF!/#REF!,"")</f>
        <v>#REF!</v>
      </c>
      <c r="Z160" s="258" t="e">
        <f>IF(AND(E159&lt;&gt;"",#REF!&lt;&gt;""),#REF!/#REF!,"")</f>
        <v>#REF!</v>
      </c>
      <c r="AA160" s="258" t="e">
        <f>IF(AND(E159&lt;&gt;"",#REF!&lt;&gt;""),#REF!/#REF!,"")</f>
        <v>#REF!</v>
      </c>
    </row>
    <row r="161" spans="1:27" ht="21.75" customHeight="1" x14ac:dyDescent="0.3">
      <c r="A161" s="508" t="s">
        <v>166</v>
      </c>
      <c r="B161" s="500" t="e">
        <f>IF(#REF!="","",IF(SUM(#REF!)&gt;0,#REF!,""))</f>
        <v>#REF!</v>
      </c>
      <c r="C161" s="252" t="s">
        <v>20</v>
      </c>
      <c r="D161" s="253" t="e">
        <f>IF(AND(B161&lt;&gt;"",#REF!&lt;&gt;""),#REF!,"")</f>
        <v>#REF!</v>
      </c>
      <c r="E161" s="253" t="e">
        <f>IF(AND(B161&lt;&gt;"",#REF!&lt;&gt;""),#REF!,"")</f>
        <v>#REF!</v>
      </c>
      <c r="F161" s="254" t="e">
        <f>IF(AND(B161&lt;&gt;"",#REF!&lt;&gt;""),#REF!,"")</f>
        <v>#REF!</v>
      </c>
      <c r="G161" s="254" t="e">
        <f>IF(AND(B161&lt;&gt;"",#REF!&lt;&gt;""),#REF!,"")</f>
        <v>#REF!</v>
      </c>
      <c r="H161" s="254" t="e">
        <f>IF(AND(B161&lt;&gt;"",#REF!&lt;&gt;""),#REF!,"")</f>
        <v>#REF!</v>
      </c>
      <c r="I161" s="254" t="e">
        <f>IF(AND(B161&lt;&gt;"",#REF!&lt;&gt;""),#REF!,"")</f>
        <v>#REF!</v>
      </c>
      <c r="J161" s="254" t="e">
        <f>IF(AND(B161&lt;&gt;"",#REF!&lt;&gt;""),#REF!,"")</f>
        <v>#REF!</v>
      </c>
      <c r="K161" s="254" t="e">
        <f>IF(AND(B161&lt;&gt;"",#REF!&lt;&gt;""),#REF!,"")</f>
        <v>#REF!</v>
      </c>
      <c r="L161" s="254" t="e">
        <f>IF(AND(B161&lt;&gt;"",#REF!&lt;&gt;""),#REF!,"")</f>
        <v>#REF!</v>
      </c>
      <c r="M161" s="254" t="e">
        <f>IF(AND(B161&lt;&gt;"",#REF!&lt;&gt;""),#REF!,"")</f>
        <v>#REF!</v>
      </c>
      <c r="N161" s="254" t="e">
        <f>IF(AND(B161&lt;&gt;"",#REF!&lt;&gt;""),#REF!,"")</f>
        <v>#REF!</v>
      </c>
      <c r="O161" s="254" t="e">
        <f>IF(AND(B161&lt;&gt;"",#REF!&lt;&gt;""),#REF!,"")</f>
        <v>#REF!</v>
      </c>
      <c r="P161" s="254" t="e">
        <f>IF(AND(B161&lt;&gt;"",#REF!&lt;&gt;""),#REF!,"")</f>
        <v>#REF!</v>
      </c>
      <c r="Q161" s="255" t="e">
        <f>IF(AND(B161&lt;&gt;"",#REF!&lt;&gt;""),#REF!,"")</f>
        <v>#REF!</v>
      </c>
      <c r="R161" s="255" t="e">
        <f>IF(AND(C161&lt;&gt;"",#REF!&lt;&gt;""),#REF!,"")</f>
        <v>#REF!</v>
      </c>
      <c r="S161" s="255" t="e">
        <f>IF(AND(D161&lt;&gt;"",#REF!&lt;&gt;""),#REF!,"")</f>
        <v>#REF!</v>
      </c>
      <c r="T161" s="255" t="e">
        <f>IF(AND(C161&lt;&gt;"",#REF!&lt;&gt;""),#REF!,"")</f>
        <v>#REF!</v>
      </c>
      <c r="U161" s="255" t="e">
        <f>IF(AND(D161&lt;&gt;"",#REF!&lt;&gt;""),#REF!,"")</f>
        <v>#REF!</v>
      </c>
      <c r="V161" s="255" t="e">
        <f>IF(AND(C161&lt;&gt;"",#REF!&lt;&gt;""),#REF!,"")</f>
        <v>#REF!</v>
      </c>
      <c r="W161" s="255" t="e">
        <f>IF(AND(C161&lt;&gt;"",#REF!&lt;&gt;""),#REF!,"")</f>
        <v>#REF!</v>
      </c>
      <c r="X161" s="255" t="e">
        <f>IF(AND(C161&lt;&gt;"",#REF!&lt;&gt;""),#REF!,"")</f>
        <v>#REF!</v>
      </c>
      <c r="Y161" s="255" t="e">
        <f>IF(AND(D161&lt;&gt;"",#REF!&lt;&gt;""),#REF!,"")</f>
        <v>#REF!</v>
      </c>
      <c r="Z161" s="255" t="e">
        <f>IF(AND(E161&lt;&gt;"",#REF!&lt;&gt;""),#REF!,"")</f>
        <v>#REF!</v>
      </c>
      <c r="AA161" s="255" t="e">
        <f>IF(AND(E161&lt;&gt;"",#REF!&lt;&gt;""),#REF!,"")</f>
        <v>#REF!</v>
      </c>
    </row>
    <row r="162" spans="1:27" ht="24.75" customHeight="1" thickBot="1" x14ac:dyDescent="0.35">
      <c r="A162" s="509"/>
      <c r="B162" s="501"/>
      <c r="C162" s="256" t="s">
        <v>302</v>
      </c>
      <c r="D162" s="257" t="e">
        <f>IF(AND(B161&lt;&gt;"",#REF!&lt;&gt;""),#REF!/#REF!,"")</f>
        <v>#REF!</v>
      </c>
      <c r="E162" s="257" t="e">
        <f>IF(AND(B161&lt;&gt;"",#REF!&lt;&gt;""),#REF!/#REF!,"")</f>
        <v>#REF!</v>
      </c>
      <c r="F162" s="257" t="e">
        <f>IF(AND(B161&lt;&gt;"",#REF!&lt;&gt;""),#REF!/#REF!,"")</f>
        <v>#REF!</v>
      </c>
      <c r="G162" s="257" t="e">
        <f>IF(AND(B161&lt;&gt;"",#REF!&lt;&gt;""),#REF!/#REF!,"")</f>
        <v>#REF!</v>
      </c>
      <c r="H162" s="257" t="e">
        <f>IF(AND(B161&lt;&gt;"",#REF!&lt;&gt;""),#REF!/#REF!,"")</f>
        <v>#REF!</v>
      </c>
      <c r="I162" s="257" t="e">
        <f>IF(AND(B161&lt;&gt;"",#REF!&lt;&gt;""),#REF!/#REF!,"")</f>
        <v>#REF!</v>
      </c>
      <c r="J162" s="257" t="e">
        <f>IF(AND(B161&lt;&gt;"",#REF!&lt;&gt;""),#REF!/#REF!,"")</f>
        <v>#REF!</v>
      </c>
      <c r="K162" s="257" t="e">
        <f>IF(AND(B161&lt;&gt;"",#REF!&lt;&gt;""),#REF!/#REF!,"")</f>
        <v>#REF!</v>
      </c>
      <c r="L162" s="257" t="e">
        <f>IF(AND(B161&lt;&gt;"",#REF!&lt;&gt;""),#REF!/#REF!,"")</f>
        <v>#REF!</v>
      </c>
      <c r="M162" s="257" t="e">
        <f>IF(AND(B161&lt;&gt;"",#REF!&lt;&gt;""),#REF!/#REF!,"")</f>
        <v>#REF!</v>
      </c>
      <c r="N162" s="257" t="e">
        <f>IF(AND(B161&lt;&gt;"",#REF!&lt;&gt;""),#REF!/#REF!,"")</f>
        <v>#REF!</v>
      </c>
      <c r="O162" s="257" t="e">
        <f>IF(AND(B161&lt;&gt;"",#REF!&lt;&gt;""),#REF!/#REF!,"")</f>
        <v>#REF!</v>
      </c>
      <c r="P162" s="257" t="e">
        <f>IF(AND(B161&lt;&gt;"",#REF!&lt;&gt;""),#REF!/#REF!,"")</f>
        <v>#REF!</v>
      </c>
      <c r="Q162" s="258" t="e">
        <f>IF(AND(B161&lt;&gt;"",#REF!&lt;&gt;""),#REF!/#REF!,"")</f>
        <v>#REF!</v>
      </c>
      <c r="R162" s="276" t="e">
        <f>IF(AND(C161&lt;&gt;"",#REF!&lt;&gt;""),#REF!/#REF!,"")</f>
        <v>#REF!</v>
      </c>
      <c r="S162" s="258" t="e">
        <f>IF(AND(D161&lt;&gt;"",#REF!&lt;&gt;""),#REF!/#REF!,"")</f>
        <v>#REF!</v>
      </c>
      <c r="T162" s="276" t="e">
        <f>IF(AND(C161&lt;&gt;"",#REF!&lt;&gt;""),#REF!/#REF!,"")</f>
        <v>#REF!</v>
      </c>
      <c r="U162" s="258" t="e">
        <f>IF(AND(D161&lt;&gt;"",#REF!&lt;&gt;""),#REF!/#REF!,"")</f>
        <v>#REF!</v>
      </c>
      <c r="V162" s="276" t="e">
        <f>IF(AND(C161&lt;&gt;"",#REF!&lt;&gt;""),#REF!/#REF!,"")</f>
        <v>#REF!</v>
      </c>
      <c r="W162" s="276" t="e">
        <f>IF(AND(C161&lt;&gt;"",#REF!&lt;&gt;""),#REF!/#REF!,"")</f>
        <v>#REF!</v>
      </c>
      <c r="X162" s="276" t="e">
        <f>IF(AND(C161&lt;&gt;"",#REF!&lt;&gt;""),#REF!/#REF!,"")</f>
        <v>#REF!</v>
      </c>
      <c r="Y162" s="258" t="e">
        <f>IF(AND(D161&lt;&gt;"",#REF!&lt;&gt;""),#REF!/#REF!,"")</f>
        <v>#REF!</v>
      </c>
      <c r="Z162" s="258" t="e">
        <f>IF(AND(E161&lt;&gt;"",#REF!&lt;&gt;""),#REF!/#REF!,"")</f>
        <v>#REF!</v>
      </c>
      <c r="AA162" s="258" t="e">
        <f>IF(AND(E161&lt;&gt;"",#REF!&lt;&gt;""),#REF!/#REF!,"")</f>
        <v>#REF!</v>
      </c>
    </row>
    <row r="163" spans="1:27" ht="21.75" customHeight="1" x14ac:dyDescent="0.3">
      <c r="A163" s="508" t="s">
        <v>167</v>
      </c>
      <c r="B163" s="500" t="e">
        <f>IF(#REF!="","",IF(SUM(#REF!)&gt;0,#REF!,""))</f>
        <v>#REF!</v>
      </c>
      <c r="C163" s="252" t="s">
        <v>20</v>
      </c>
      <c r="D163" s="253" t="e">
        <f>IF(AND(B163&lt;&gt;"",#REF!&lt;&gt;""),#REF!,"")</f>
        <v>#REF!</v>
      </c>
      <c r="E163" s="253" t="e">
        <f>IF(AND(B163&lt;&gt;"",#REF!&lt;&gt;""),#REF!,"")</f>
        <v>#REF!</v>
      </c>
      <c r="F163" s="254" t="e">
        <f>IF(AND(B163&lt;&gt;"",#REF!&lt;&gt;""),#REF!,"")</f>
        <v>#REF!</v>
      </c>
      <c r="G163" s="254" t="e">
        <f>IF(AND(B163&lt;&gt;"",#REF!&lt;&gt;""),#REF!,"")</f>
        <v>#REF!</v>
      </c>
      <c r="H163" s="254" t="e">
        <f>IF(AND(B163&lt;&gt;"",#REF!&lt;&gt;""),#REF!,"")</f>
        <v>#REF!</v>
      </c>
      <c r="I163" s="254" t="e">
        <f>IF(AND(B163&lt;&gt;"",#REF!&lt;&gt;""),#REF!,"")</f>
        <v>#REF!</v>
      </c>
      <c r="J163" s="254" t="e">
        <f>IF(AND(B163&lt;&gt;"",#REF!&lt;&gt;""),#REF!,"")</f>
        <v>#REF!</v>
      </c>
      <c r="K163" s="254" t="e">
        <f>IF(AND(B163&lt;&gt;"",#REF!&lt;&gt;""),#REF!,"")</f>
        <v>#REF!</v>
      </c>
      <c r="L163" s="254" t="e">
        <f>IF(AND(B163&lt;&gt;"",#REF!&lt;&gt;""),#REF!,"")</f>
        <v>#REF!</v>
      </c>
      <c r="M163" s="254" t="e">
        <f>IF(AND(B163&lt;&gt;"",#REF!&lt;&gt;""),#REF!,"")</f>
        <v>#REF!</v>
      </c>
      <c r="N163" s="254" t="e">
        <f>IF(AND(B163&lt;&gt;"",#REF!&lt;&gt;""),#REF!,"")</f>
        <v>#REF!</v>
      </c>
      <c r="O163" s="254" t="e">
        <f>IF(AND(B163&lt;&gt;"",#REF!&lt;&gt;""),#REF!,"")</f>
        <v>#REF!</v>
      </c>
      <c r="P163" s="254" t="e">
        <f>IF(AND(B163&lt;&gt;"",#REF!&lt;&gt;""),#REF!,"")</f>
        <v>#REF!</v>
      </c>
      <c r="Q163" s="255" t="e">
        <f>IF(AND(B163&lt;&gt;"",#REF!&lt;&gt;""),#REF!,"")</f>
        <v>#REF!</v>
      </c>
      <c r="R163" s="255" t="e">
        <f>IF(AND(C163&lt;&gt;"",#REF!&lt;&gt;""),#REF!,"")</f>
        <v>#REF!</v>
      </c>
      <c r="S163" s="255" t="e">
        <f>IF(AND(D163&lt;&gt;"",#REF!&lt;&gt;""),#REF!,"")</f>
        <v>#REF!</v>
      </c>
      <c r="T163" s="255" t="e">
        <f>IF(AND(C163&lt;&gt;"",#REF!&lt;&gt;""),#REF!,"")</f>
        <v>#REF!</v>
      </c>
      <c r="U163" s="255" t="e">
        <f>IF(AND(D163&lt;&gt;"",#REF!&lt;&gt;""),#REF!,"")</f>
        <v>#REF!</v>
      </c>
      <c r="V163" s="255" t="e">
        <f>IF(AND(C163&lt;&gt;"",#REF!&lt;&gt;""),#REF!,"")</f>
        <v>#REF!</v>
      </c>
      <c r="W163" s="255" t="e">
        <f>IF(AND(C163&lt;&gt;"",#REF!&lt;&gt;""),#REF!,"")</f>
        <v>#REF!</v>
      </c>
      <c r="X163" s="255" t="e">
        <f>IF(AND(C163&lt;&gt;"",#REF!&lt;&gt;""),#REF!,"")</f>
        <v>#REF!</v>
      </c>
      <c r="Y163" s="255" t="e">
        <f>IF(AND(D163&lt;&gt;"",#REF!&lt;&gt;""),#REF!,"")</f>
        <v>#REF!</v>
      </c>
      <c r="Z163" s="255" t="e">
        <f>IF(AND(E163&lt;&gt;"",#REF!&lt;&gt;""),#REF!,"")</f>
        <v>#REF!</v>
      </c>
      <c r="AA163" s="255" t="e">
        <f>IF(AND(E163&lt;&gt;"",#REF!&lt;&gt;""),#REF!,"")</f>
        <v>#REF!</v>
      </c>
    </row>
    <row r="164" spans="1:27" ht="24.75" customHeight="1" thickBot="1" x14ac:dyDescent="0.35">
      <c r="A164" s="509"/>
      <c r="B164" s="501"/>
      <c r="C164" s="256" t="s">
        <v>302</v>
      </c>
      <c r="D164" s="257" t="e">
        <f>IF(AND(B163&lt;&gt;"",#REF!&lt;&gt;""),#REF!/#REF!,"")</f>
        <v>#REF!</v>
      </c>
      <c r="E164" s="257" t="e">
        <f>IF(AND(B163&lt;&gt;"",#REF!&lt;&gt;""),#REF!/#REF!,"")</f>
        <v>#REF!</v>
      </c>
      <c r="F164" s="257" t="e">
        <f>IF(AND(B163&lt;&gt;"",#REF!&lt;&gt;""),#REF!/#REF!,"")</f>
        <v>#REF!</v>
      </c>
      <c r="G164" s="257" t="e">
        <f>IF(AND(B163&lt;&gt;"",#REF!&lt;&gt;""),#REF!/#REF!,"")</f>
        <v>#REF!</v>
      </c>
      <c r="H164" s="257" t="e">
        <f>IF(AND(B163&lt;&gt;"",#REF!&lt;&gt;""),#REF!/#REF!,"")</f>
        <v>#REF!</v>
      </c>
      <c r="I164" s="257" t="e">
        <f>IF(AND(B163&lt;&gt;"",#REF!&lt;&gt;""),#REF!/#REF!,"")</f>
        <v>#REF!</v>
      </c>
      <c r="J164" s="257" t="e">
        <f>IF(AND(B163&lt;&gt;"",#REF!&lt;&gt;""),#REF!/#REF!,"")</f>
        <v>#REF!</v>
      </c>
      <c r="K164" s="257" t="e">
        <f>IF(AND(B163&lt;&gt;"",#REF!&lt;&gt;""),#REF!/#REF!,"")</f>
        <v>#REF!</v>
      </c>
      <c r="L164" s="257" t="e">
        <f>IF(AND(B163&lt;&gt;"",#REF!&lt;&gt;""),#REF!/#REF!,"")</f>
        <v>#REF!</v>
      </c>
      <c r="M164" s="257" t="e">
        <f>IF(AND(B163&lt;&gt;"",#REF!&lt;&gt;""),#REF!/#REF!,"")</f>
        <v>#REF!</v>
      </c>
      <c r="N164" s="257" t="e">
        <f>IF(AND(B163&lt;&gt;"",#REF!&lt;&gt;""),#REF!/#REF!,"")</f>
        <v>#REF!</v>
      </c>
      <c r="O164" s="257" t="e">
        <f>IF(AND(B163&lt;&gt;"",#REF!&lt;&gt;""),#REF!/#REF!,"")</f>
        <v>#REF!</v>
      </c>
      <c r="P164" s="257" t="e">
        <f>IF(AND(B163&lt;&gt;"",#REF!&lt;&gt;""),#REF!/#REF!,"")</f>
        <v>#REF!</v>
      </c>
      <c r="Q164" s="258" t="e">
        <f>IF(AND(B163&lt;&gt;"",#REF!&lt;&gt;""),#REF!/#REF!,"")</f>
        <v>#REF!</v>
      </c>
      <c r="R164" s="276" t="e">
        <f>IF(AND(C163&lt;&gt;"",#REF!&lt;&gt;""),#REF!/#REF!,"")</f>
        <v>#REF!</v>
      </c>
      <c r="S164" s="258" t="e">
        <f>IF(AND(D163&lt;&gt;"",#REF!&lt;&gt;""),#REF!/#REF!,"")</f>
        <v>#REF!</v>
      </c>
      <c r="T164" s="276" t="e">
        <f>IF(AND(C163&lt;&gt;"",#REF!&lt;&gt;""),#REF!/#REF!,"")</f>
        <v>#REF!</v>
      </c>
      <c r="U164" s="258" t="e">
        <f>IF(AND(D163&lt;&gt;"",#REF!&lt;&gt;""),#REF!/#REF!,"")</f>
        <v>#REF!</v>
      </c>
      <c r="V164" s="276" t="e">
        <f>IF(AND(C163&lt;&gt;"",#REF!&lt;&gt;""),#REF!/#REF!,"")</f>
        <v>#REF!</v>
      </c>
      <c r="W164" s="276" t="e">
        <f>IF(AND(C163&lt;&gt;"",#REF!&lt;&gt;""),#REF!/#REF!,"")</f>
        <v>#REF!</v>
      </c>
      <c r="X164" s="276" t="e">
        <f>IF(AND(C163&lt;&gt;"",#REF!&lt;&gt;""),#REF!/#REF!,"")</f>
        <v>#REF!</v>
      </c>
      <c r="Y164" s="258" t="e">
        <f>IF(AND(D163&lt;&gt;"",#REF!&lt;&gt;""),#REF!/#REF!,"")</f>
        <v>#REF!</v>
      </c>
      <c r="Z164" s="258" t="e">
        <f>IF(AND(E163&lt;&gt;"",#REF!&lt;&gt;""),#REF!/#REF!,"")</f>
        <v>#REF!</v>
      </c>
      <c r="AA164" s="258" t="e">
        <f>IF(AND(E163&lt;&gt;"",#REF!&lt;&gt;""),#REF!/#REF!,"")</f>
        <v>#REF!</v>
      </c>
    </row>
    <row r="165" spans="1:27" ht="21.75" customHeight="1" x14ac:dyDescent="0.3">
      <c r="A165" s="508" t="s">
        <v>168</v>
      </c>
      <c r="B165" s="500" t="e">
        <f>IF(#REF!="","",IF(SUM(#REF!)&gt;0,#REF!,""))</f>
        <v>#REF!</v>
      </c>
      <c r="C165" s="252" t="s">
        <v>20</v>
      </c>
      <c r="D165" s="253" t="e">
        <f>IF(AND(B165&lt;&gt;"",#REF!&lt;&gt;""),#REF!,"")</f>
        <v>#REF!</v>
      </c>
      <c r="E165" s="253" t="e">
        <f>IF(AND(B165&lt;&gt;"",#REF!&lt;&gt;""),#REF!,"")</f>
        <v>#REF!</v>
      </c>
      <c r="F165" s="254" t="e">
        <f>IF(AND(B165&lt;&gt;"",#REF!&lt;&gt;""),#REF!,"")</f>
        <v>#REF!</v>
      </c>
      <c r="G165" s="254" t="e">
        <f>IF(AND(B165&lt;&gt;"",#REF!&lt;&gt;""),#REF!,"")</f>
        <v>#REF!</v>
      </c>
      <c r="H165" s="254" t="e">
        <f>IF(AND(B165&lt;&gt;"",#REF!&lt;&gt;""),#REF!,"")</f>
        <v>#REF!</v>
      </c>
      <c r="I165" s="254" t="e">
        <f>IF(AND(B165&lt;&gt;"",#REF!&lt;&gt;""),#REF!,"")</f>
        <v>#REF!</v>
      </c>
      <c r="J165" s="254" t="e">
        <f>IF(AND(B165&lt;&gt;"",#REF!&lt;&gt;""),#REF!,"")</f>
        <v>#REF!</v>
      </c>
      <c r="K165" s="254" t="e">
        <f>IF(AND(B165&lt;&gt;"",#REF!&lt;&gt;""),#REF!,"")</f>
        <v>#REF!</v>
      </c>
      <c r="L165" s="254" t="e">
        <f>IF(AND(B165&lt;&gt;"",#REF!&lt;&gt;""),#REF!,"")</f>
        <v>#REF!</v>
      </c>
      <c r="M165" s="254" t="e">
        <f>IF(AND(B165&lt;&gt;"",#REF!&lt;&gt;""),#REF!,"")</f>
        <v>#REF!</v>
      </c>
      <c r="N165" s="254" t="e">
        <f>IF(AND(B165&lt;&gt;"",#REF!&lt;&gt;""),#REF!,"")</f>
        <v>#REF!</v>
      </c>
      <c r="O165" s="254" t="e">
        <f>IF(AND(B165&lt;&gt;"",#REF!&lt;&gt;""),#REF!,"")</f>
        <v>#REF!</v>
      </c>
      <c r="P165" s="254" t="e">
        <f>IF(AND(B165&lt;&gt;"",#REF!&lt;&gt;""),#REF!,"")</f>
        <v>#REF!</v>
      </c>
      <c r="Q165" s="255" t="e">
        <f>IF(AND(B165&lt;&gt;"",#REF!&lt;&gt;""),#REF!,"")</f>
        <v>#REF!</v>
      </c>
      <c r="R165" s="255" t="e">
        <f>IF(AND(C165&lt;&gt;"",#REF!&lt;&gt;""),#REF!,"")</f>
        <v>#REF!</v>
      </c>
      <c r="S165" s="255" t="e">
        <f>IF(AND(D165&lt;&gt;"",#REF!&lt;&gt;""),#REF!,"")</f>
        <v>#REF!</v>
      </c>
      <c r="T165" s="255" t="e">
        <f>IF(AND(C165&lt;&gt;"",#REF!&lt;&gt;""),#REF!,"")</f>
        <v>#REF!</v>
      </c>
      <c r="U165" s="255" t="e">
        <f>IF(AND(D165&lt;&gt;"",#REF!&lt;&gt;""),#REF!,"")</f>
        <v>#REF!</v>
      </c>
      <c r="V165" s="255" t="e">
        <f>IF(AND(C165&lt;&gt;"",#REF!&lt;&gt;""),#REF!,"")</f>
        <v>#REF!</v>
      </c>
      <c r="W165" s="255" t="e">
        <f>IF(AND(C165&lt;&gt;"",#REF!&lt;&gt;""),#REF!,"")</f>
        <v>#REF!</v>
      </c>
      <c r="X165" s="255" t="e">
        <f>IF(AND(C165&lt;&gt;"",#REF!&lt;&gt;""),#REF!,"")</f>
        <v>#REF!</v>
      </c>
      <c r="Y165" s="255" t="e">
        <f>IF(AND(D165&lt;&gt;"",#REF!&lt;&gt;""),#REF!,"")</f>
        <v>#REF!</v>
      </c>
      <c r="Z165" s="255" t="e">
        <f>IF(AND(E165&lt;&gt;"",#REF!&lt;&gt;""),#REF!,"")</f>
        <v>#REF!</v>
      </c>
      <c r="AA165" s="255" t="e">
        <f>IF(AND(E165&lt;&gt;"",#REF!&lt;&gt;""),#REF!,"")</f>
        <v>#REF!</v>
      </c>
    </row>
    <row r="166" spans="1:27" ht="24.75" customHeight="1" thickBot="1" x14ac:dyDescent="0.35">
      <c r="A166" s="509"/>
      <c r="B166" s="501"/>
      <c r="C166" s="256" t="s">
        <v>302</v>
      </c>
      <c r="D166" s="257" t="e">
        <f>IF(AND(B165&lt;&gt;"",#REF!&lt;&gt;""),#REF!/#REF!,"")</f>
        <v>#REF!</v>
      </c>
      <c r="E166" s="257" t="e">
        <f>IF(AND(B165&lt;&gt;"",#REF!&lt;&gt;""),#REF!/#REF!,"")</f>
        <v>#REF!</v>
      </c>
      <c r="F166" s="257" t="e">
        <f>IF(AND(B165&lt;&gt;"",#REF!&lt;&gt;""),#REF!/#REF!,"")</f>
        <v>#REF!</v>
      </c>
      <c r="G166" s="257" t="e">
        <f>IF(AND(B165&lt;&gt;"",#REF!&lt;&gt;""),#REF!/#REF!,"")</f>
        <v>#REF!</v>
      </c>
      <c r="H166" s="257" t="e">
        <f>IF(AND(B165&lt;&gt;"",#REF!&lt;&gt;""),#REF!/#REF!,"")</f>
        <v>#REF!</v>
      </c>
      <c r="I166" s="257" t="e">
        <f>IF(AND(B165&lt;&gt;"",#REF!&lt;&gt;""),#REF!/#REF!,"")</f>
        <v>#REF!</v>
      </c>
      <c r="J166" s="257" t="e">
        <f>IF(AND(B165&lt;&gt;"",#REF!&lt;&gt;""),#REF!/#REF!,"")</f>
        <v>#REF!</v>
      </c>
      <c r="K166" s="257" t="e">
        <f>IF(AND(B165&lt;&gt;"",#REF!&lt;&gt;""),#REF!/#REF!,"")</f>
        <v>#REF!</v>
      </c>
      <c r="L166" s="257" t="e">
        <f>IF(AND(B165&lt;&gt;"",#REF!&lt;&gt;""),#REF!/#REF!,"")</f>
        <v>#REF!</v>
      </c>
      <c r="M166" s="257" t="e">
        <f>IF(AND(B165&lt;&gt;"",#REF!&lt;&gt;""),#REF!/#REF!,"")</f>
        <v>#REF!</v>
      </c>
      <c r="N166" s="257" t="e">
        <f>IF(AND(B165&lt;&gt;"",#REF!&lt;&gt;""),#REF!/#REF!,"")</f>
        <v>#REF!</v>
      </c>
      <c r="O166" s="257" t="e">
        <f>IF(AND(B165&lt;&gt;"",#REF!&lt;&gt;""),#REF!/#REF!,"")</f>
        <v>#REF!</v>
      </c>
      <c r="P166" s="257" t="e">
        <f>IF(AND(B165&lt;&gt;"",#REF!&lt;&gt;""),#REF!/#REF!,"")</f>
        <v>#REF!</v>
      </c>
      <c r="Q166" s="258" t="e">
        <f>IF(AND(B165&lt;&gt;"",#REF!&lt;&gt;""),#REF!/#REF!,"")</f>
        <v>#REF!</v>
      </c>
      <c r="R166" s="276" t="e">
        <f>IF(AND(C165&lt;&gt;"",#REF!&lt;&gt;""),#REF!/#REF!,"")</f>
        <v>#REF!</v>
      </c>
      <c r="S166" s="258" t="e">
        <f>IF(AND(D165&lt;&gt;"",#REF!&lt;&gt;""),#REF!/#REF!,"")</f>
        <v>#REF!</v>
      </c>
      <c r="T166" s="276" t="e">
        <f>IF(AND(C165&lt;&gt;"",#REF!&lt;&gt;""),#REF!/#REF!,"")</f>
        <v>#REF!</v>
      </c>
      <c r="U166" s="258" t="e">
        <f>IF(AND(D165&lt;&gt;"",#REF!&lt;&gt;""),#REF!/#REF!,"")</f>
        <v>#REF!</v>
      </c>
      <c r="V166" s="276" t="e">
        <f>IF(AND(C165&lt;&gt;"",#REF!&lt;&gt;""),#REF!/#REF!,"")</f>
        <v>#REF!</v>
      </c>
      <c r="W166" s="276" t="e">
        <f>IF(AND(C165&lt;&gt;"",#REF!&lt;&gt;""),#REF!/#REF!,"")</f>
        <v>#REF!</v>
      </c>
      <c r="X166" s="276" t="e">
        <f>IF(AND(C165&lt;&gt;"",#REF!&lt;&gt;""),#REF!/#REF!,"")</f>
        <v>#REF!</v>
      </c>
      <c r="Y166" s="258" t="e">
        <f>IF(AND(D165&lt;&gt;"",#REF!&lt;&gt;""),#REF!/#REF!,"")</f>
        <v>#REF!</v>
      </c>
      <c r="Z166" s="258" t="e">
        <f>IF(AND(E165&lt;&gt;"",#REF!&lt;&gt;""),#REF!/#REF!,"")</f>
        <v>#REF!</v>
      </c>
      <c r="AA166" s="258" t="e">
        <f>IF(AND(E165&lt;&gt;"",#REF!&lt;&gt;""),#REF!/#REF!,"")</f>
        <v>#REF!</v>
      </c>
    </row>
    <row r="167" spans="1:27" ht="21.75" customHeight="1" x14ac:dyDescent="0.3">
      <c r="A167" s="508" t="s">
        <v>169</v>
      </c>
      <c r="B167" s="500" t="e">
        <f>IF(#REF!="","",IF(SUM(#REF!)&gt;0,#REF!,""))</f>
        <v>#REF!</v>
      </c>
      <c r="C167" s="252" t="s">
        <v>20</v>
      </c>
      <c r="D167" s="253" t="e">
        <f>IF(AND(B167&lt;&gt;"",#REF!&lt;&gt;""),#REF!,"")</f>
        <v>#REF!</v>
      </c>
      <c r="E167" s="253" t="e">
        <f>IF(AND(B167&lt;&gt;"",#REF!&lt;&gt;""),#REF!,"")</f>
        <v>#REF!</v>
      </c>
      <c r="F167" s="254" t="e">
        <f>IF(AND(B167&lt;&gt;"",#REF!&lt;&gt;""),#REF!,"")</f>
        <v>#REF!</v>
      </c>
      <c r="G167" s="254" t="e">
        <f>IF(AND(B167&lt;&gt;"",#REF!&lt;&gt;""),#REF!,"")</f>
        <v>#REF!</v>
      </c>
      <c r="H167" s="254" t="e">
        <f>IF(AND(B167&lt;&gt;"",#REF!&lt;&gt;""),#REF!,"")</f>
        <v>#REF!</v>
      </c>
      <c r="I167" s="254" t="e">
        <f>IF(AND(B167&lt;&gt;"",#REF!&lt;&gt;""),#REF!,"")</f>
        <v>#REF!</v>
      </c>
      <c r="J167" s="254" t="e">
        <f>IF(AND(B167&lt;&gt;"",#REF!&lt;&gt;""),#REF!,"")</f>
        <v>#REF!</v>
      </c>
      <c r="K167" s="254" t="e">
        <f>IF(AND(B167&lt;&gt;"",#REF!&lt;&gt;""),#REF!,"")</f>
        <v>#REF!</v>
      </c>
      <c r="L167" s="254" t="e">
        <f>IF(AND(B167&lt;&gt;"",#REF!&lt;&gt;""),#REF!,"")</f>
        <v>#REF!</v>
      </c>
      <c r="M167" s="254" t="e">
        <f>IF(AND(B167&lt;&gt;"",#REF!&lt;&gt;""),#REF!,"")</f>
        <v>#REF!</v>
      </c>
      <c r="N167" s="254" t="e">
        <f>IF(AND(B167&lt;&gt;"",#REF!&lt;&gt;""),#REF!,"")</f>
        <v>#REF!</v>
      </c>
      <c r="O167" s="254" t="e">
        <f>IF(AND(B167&lt;&gt;"",#REF!&lt;&gt;""),#REF!,"")</f>
        <v>#REF!</v>
      </c>
      <c r="P167" s="254" t="e">
        <f>IF(AND(B167&lt;&gt;"",#REF!&lt;&gt;""),#REF!,"")</f>
        <v>#REF!</v>
      </c>
      <c r="Q167" s="255" t="e">
        <f>IF(AND(B167&lt;&gt;"",#REF!&lt;&gt;""),#REF!,"")</f>
        <v>#REF!</v>
      </c>
      <c r="R167" s="255" t="e">
        <f>IF(AND(C167&lt;&gt;"",#REF!&lt;&gt;""),#REF!,"")</f>
        <v>#REF!</v>
      </c>
      <c r="S167" s="255" t="e">
        <f>IF(AND(D167&lt;&gt;"",#REF!&lt;&gt;""),#REF!,"")</f>
        <v>#REF!</v>
      </c>
      <c r="T167" s="255" t="e">
        <f>IF(AND(C167&lt;&gt;"",#REF!&lt;&gt;""),#REF!,"")</f>
        <v>#REF!</v>
      </c>
      <c r="U167" s="255" t="e">
        <f>IF(AND(D167&lt;&gt;"",#REF!&lt;&gt;""),#REF!,"")</f>
        <v>#REF!</v>
      </c>
      <c r="V167" s="255" t="e">
        <f>IF(AND(C167&lt;&gt;"",#REF!&lt;&gt;""),#REF!,"")</f>
        <v>#REF!</v>
      </c>
      <c r="W167" s="255" t="e">
        <f>IF(AND(C167&lt;&gt;"",#REF!&lt;&gt;""),#REF!,"")</f>
        <v>#REF!</v>
      </c>
      <c r="X167" s="255" t="e">
        <f>IF(AND(C167&lt;&gt;"",#REF!&lt;&gt;""),#REF!,"")</f>
        <v>#REF!</v>
      </c>
      <c r="Y167" s="255" t="e">
        <f>IF(AND(D167&lt;&gt;"",#REF!&lt;&gt;""),#REF!,"")</f>
        <v>#REF!</v>
      </c>
      <c r="Z167" s="255" t="e">
        <f>IF(AND(E167&lt;&gt;"",#REF!&lt;&gt;""),#REF!,"")</f>
        <v>#REF!</v>
      </c>
      <c r="AA167" s="255" t="e">
        <f>IF(AND(E167&lt;&gt;"",#REF!&lt;&gt;""),#REF!,"")</f>
        <v>#REF!</v>
      </c>
    </row>
    <row r="168" spans="1:27" ht="24.75" customHeight="1" thickBot="1" x14ac:dyDescent="0.35">
      <c r="A168" s="509"/>
      <c r="B168" s="501"/>
      <c r="C168" s="256" t="s">
        <v>302</v>
      </c>
      <c r="D168" s="257" t="e">
        <f>IF(AND(B167&lt;&gt;"",#REF!&lt;&gt;""),#REF!/#REF!,"")</f>
        <v>#REF!</v>
      </c>
      <c r="E168" s="257" t="e">
        <f>IF(AND(B167&lt;&gt;"",#REF!&lt;&gt;""),#REF!/#REF!,"")</f>
        <v>#REF!</v>
      </c>
      <c r="F168" s="257" t="e">
        <f>IF(AND(B167&lt;&gt;"",#REF!&lt;&gt;""),#REF!/#REF!,"")</f>
        <v>#REF!</v>
      </c>
      <c r="G168" s="257" t="e">
        <f>IF(AND(B167&lt;&gt;"",#REF!&lt;&gt;""),#REF!/#REF!,"")</f>
        <v>#REF!</v>
      </c>
      <c r="H168" s="257" t="e">
        <f>IF(AND(B167&lt;&gt;"",#REF!&lt;&gt;""),#REF!/#REF!,"")</f>
        <v>#REF!</v>
      </c>
      <c r="I168" s="257" t="e">
        <f>IF(AND(B167&lt;&gt;"",#REF!&lt;&gt;""),#REF!/#REF!,"")</f>
        <v>#REF!</v>
      </c>
      <c r="J168" s="257" t="e">
        <f>IF(AND(B167&lt;&gt;"",#REF!&lt;&gt;""),#REF!/#REF!,"")</f>
        <v>#REF!</v>
      </c>
      <c r="K168" s="257" t="e">
        <f>IF(AND(B167&lt;&gt;"",#REF!&lt;&gt;""),#REF!/#REF!,"")</f>
        <v>#REF!</v>
      </c>
      <c r="L168" s="257" t="e">
        <f>IF(AND(B167&lt;&gt;"",#REF!&lt;&gt;""),#REF!/#REF!,"")</f>
        <v>#REF!</v>
      </c>
      <c r="M168" s="257" t="e">
        <f>IF(AND(B167&lt;&gt;"",#REF!&lt;&gt;""),#REF!/#REF!,"")</f>
        <v>#REF!</v>
      </c>
      <c r="N168" s="257" t="e">
        <f>IF(AND(B167&lt;&gt;"",#REF!&lt;&gt;""),#REF!/#REF!,"")</f>
        <v>#REF!</v>
      </c>
      <c r="O168" s="257" t="e">
        <f>IF(AND(B167&lt;&gt;"",#REF!&lt;&gt;""),#REF!/#REF!,"")</f>
        <v>#REF!</v>
      </c>
      <c r="P168" s="257" t="e">
        <f>IF(AND(B167&lt;&gt;"",#REF!&lt;&gt;""),#REF!/#REF!,"")</f>
        <v>#REF!</v>
      </c>
      <c r="Q168" s="258" t="e">
        <f>IF(AND(B167&lt;&gt;"",#REF!&lt;&gt;""),#REF!/#REF!,"")</f>
        <v>#REF!</v>
      </c>
      <c r="R168" s="276" t="e">
        <f>IF(AND(C167&lt;&gt;"",#REF!&lt;&gt;""),#REF!/#REF!,"")</f>
        <v>#REF!</v>
      </c>
      <c r="S168" s="258" t="e">
        <f>IF(AND(D167&lt;&gt;"",#REF!&lt;&gt;""),#REF!/#REF!,"")</f>
        <v>#REF!</v>
      </c>
      <c r="T168" s="276" t="e">
        <f>IF(AND(C167&lt;&gt;"",#REF!&lt;&gt;""),#REF!/#REF!,"")</f>
        <v>#REF!</v>
      </c>
      <c r="U168" s="258" t="e">
        <f>IF(AND(D167&lt;&gt;"",#REF!&lt;&gt;""),#REF!/#REF!,"")</f>
        <v>#REF!</v>
      </c>
      <c r="V168" s="276" t="e">
        <f>IF(AND(C167&lt;&gt;"",#REF!&lt;&gt;""),#REF!/#REF!,"")</f>
        <v>#REF!</v>
      </c>
      <c r="W168" s="276" t="e">
        <f>IF(AND(C167&lt;&gt;"",#REF!&lt;&gt;""),#REF!/#REF!,"")</f>
        <v>#REF!</v>
      </c>
      <c r="X168" s="276" t="e">
        <f>IF(AND(C167&lt;&gt;"",#REF!&lt;&gt;""),#REF!/#REF!,"")</f>
        <v>#REF!</v>
      </c>
      <c r="Y168" s="258" t="e">
        <f>IF(AND(D167&lt;&gt;"",#REF!&lt;&gt;""),#REF!/#REF!,"")</f>
        <v>#REF!</v>
      </c>
      <c r="Z168" s="258" t="e">
        <f>IF(AND(E167&lt;&gt;"",#REF!&lt;&gt;""),#REF!/#REF!,"")</f>
        <v>#REF!</v>
      </c>
      <c r="AA168" s="258" t="e">
        <f>IF(AND(E167&lt;&gt;"",#REF!&lt;&gt;""),#REF!/#REF!,"")</f>
        <v>#REF!</v>
      </c>
    </row>
    <row r="169" spans="1:27" ht="21.75" customHeight="1" x14ac:dyDescent="0.3">
      <c r="A169" s="508" t="s">
        <v>170</v>
      </c>
      <c r="B169" s="500" t="e">
        <f>IF(#REF!="","",IF(SUM(#REF!)&gt;0,#REF!,""))</f>
        <v>#REF!</v>
      </c>
      <c r="C169" s="252" t="s">
        <v>20</v>
      </c>
      <c r="D169" s="253" t="e">
        <f>IF(AND(B169&lt;&gt;"",#REF!&lt;&gt;""),#REF!,"")</f>
        <v>#REF!</v>
      </c>
      <c r="E169" s="253" t="e">
        <f>IF(AND(B169&lt;&gt;"",#REF!&lt;&gt;""),#REF!,"")</f>
        <v>#REF!</v>
      </c>
      <c r="F169" s="254" t="e">
        <f>IF(AND(B169&lt;&gt;"",#REF!&lt;&gt;""),#REF!,"")</f>
        <v>#REF!</v>
      </c>
      <c r="G169" s="254" t="e">
        <f>IF(AND(B169&lt;&gt;"",#REF!&lt;&gt;""),#REF!,"")</f>
        <v>#REF!</v>
      </c>
      <c r="H169" s="254" t="e">
        <f>IF(AND(B169&lt;&gt;"",#REF!&lt;&gt;""),#REF!,"")</f>
        <v>#REF!</v>
      </c>
      <c r="I169" s="254" t="e">
        <f>IF(AND(B169&lt;&gt;"",#REF!&lt;&gt;""),#REF!,"")</f>
        <v>#REF!</v>
      </c>
      <c r="J169" s="254" t="e">
        <f>IF(AND(B169&lt;&gt;"",#REF!&lt;&gt;""),#REF!,"")</f>
        <v>#REF!</v>
      </c>
      <c r="K169" s="254" t="e">
        <f>IF(AND(B169&lt;&gt;"",#REF!&lt;&gt;""),#REF!,"")</f>
        <v>#REF!</v>
      </c>
      <c r="L169" s="254" t="e">
        <f>IF(AND(B169&lt;&gt;"",#REF!&lt;&gt;""),#REF!,"")</f>
        <v>#REF!</v>
      </c>
      <c r="M169" s="254" t="e">
        <f>IF(AND(B169&lt;&gt;"",#REF!&lt;&gt;""),#REF!,"")</f>
        <v>#REF!</v>
      </c>
      <c r="N169" s="254" t="e">
        <f>IF(AND(B169&lt;&gt;"",#REF!&lt;&gt;""),#REF!,"")</f>
        <v>#REF!</v>
      </c>
      <c r="O169" s="254" t="e">
        <f>IF(AND(B169&lt;&gt;"",#REF!&lt;&gt;""),#REF!,"")</f>
        <v>#REF!</v>
      </c>
      <c r="P169" s="254" t="e">
        <f>IF(AND(B169&lt;&gt;"",#REF!&lt;&gt;""),#REF!,"")</f>
        <v>#REF!</v>
      </c>
      <c r="Q169" s="255" t="e">
        <f>IF(AND(B169&lt;&gt;"",#REF!&lt;&gt;""),#REF!,"")</f>
        <v>#REF!</v>
      </c>
      <c r="R169" s="255" t="e">
        <f>IF(AND(C169&lt;&gt;"",#REF!&lt;&gt;""),#REF!,"")</f>
        <v>#REF!</v>
      </c>
      <c r="S169" s="255" t="e">
        <f>IF(AND(D169&lt;&gt;"",#REF!&lt;&gt;""),#REF!,"")</f>
        <v>#REF!</v>
      </c>
      <c r="T169" s="255" t="e">
        <f>IF(AND(C169&lt;&gt;"",#REF!&lt;&gt;""),#REF!,"")</f>
        <v>#REF!</v>
      </c>
      <c r="U169" s="255" t="e">
        <f>IF(AND(D169&lt;&gt;"",#REF!&lt;&gt;""),#REF!,"")</f>
        <v>#REF!</v>
      </c>
      <c r="V169" s="255" t="e">
        <f>IF(AND(C169&lt;&gt;"",#REF!&lt;&gt;""),#REF!,"")</f>
        <v>#REF!</v>
      </c>
      <c r="W169" s="255" t="e">
        <f>IF(AND(C169&lt;&gt;"",#REF!&lt;&gt;""),#REF!,"")</f>
        <v>#REF!</v>
      </c>
      <c r="X169" s="255" t="e">
        <f>IF(AND(C169&lt;&gt;"",#REF!&lt;&gt;""),#REF!,"")</f>
        <v>#REF!</v>
      </c>
      <c r="Y169" s="255" t="e">
        <f>IF(AND(D169&lt;&gt;"",#REF!&lt;&gt;""),#REF!,"")</f>
        <v>#REF!</v>
      </c>
      <c r="Z169" s="255" t="e">
        <f>IF(AND(E169&lt;&gt;"",#REF!&lt;&gt;""),#REF!,"")</f>
        <v>#REF!</v>
      </c>
      <c r="AA169" s="255" t="e">
        <f>IF(AND(E169&lt;&gt;"",#REF!&lt;&gt;""),#REF!,"")</f>
        <v>#REF!</v>
      </c>
    </row>
    <row r="170" spans="1:27" ht="24.75" customHeight="1" thickBot="1" x14ac:dyDescent="0.35">
      <c r="A170" s="509"/>
      <c r="B170" s="501"/>
      <c r="C170" s="256" t="s">
        <v>302</v>
      </c>
      <c r="D170" s="257" t="e">
        <f>IF(AND(B169&lt;&gt;"",#REF!&lt;&gt;""),#REF!/#REF!,"")</f>
        <v>#REF!</v>
      </c>
      <c r="E170" s="257" t="e">
        <f>IF(AND(B169&lt;&gt;"",#REF!&lt;&gt;""),#REF!/#REF!,"")</f>
        <v>#REF!</v>
      </c>
      <c r="F170" s="257" t="e">
        <f>IF(AND(B169&lt;&gt;"",#REF!&lt;&gt;""),#REF!/#REF!,"")</f>
        <v>#REF!</v>
      </c>
      <c r="G170" s="257" t="e">
        <f>IF(AND(B169&lt;&gt;"",#REF!&lt;&gt;""),#REF!/#REF!,"")</f>
        <v>#REF!</v>
      </c>
      <c r="H170" s="257" t="e">
        <f>IF(AND(B169&lt;&gt;"",#REF!&lt;&gt;""),#REF!/#REF!,"")</f>
        <v>#REF!</v>
      </c>
      <c r="I170" s="257" t="e">
        <f>IF(AND(B169&lt;&gt;"",#REF!&lt;&gt;""),#REF!/#REF!,"")</f>
        <v>#REF!</v>
      </c>
      <c r="J170" s="257" t="e">
        <f>IF(AND(B169&lt;&gt;"",#REF!&lt;&gt;""),#REF!/#REF!,"")</f>
        <v>#REF!</v>
      </c>
      <c r="K170" s="257" t="e">
        <f>IF(AND(B169&lt;&gt;"",#REF!&lt;&gt;""),#REF!/#REF!,"")</f>
        <v>#REF!</v>
      </c>
      <c r="L170" s="257" t="e">
        <f>IF(AND(B169&lt;&gt;"",#REF!&lt;&gt;""),#REF!/#REF!,"")</f>
        <v>#REF!</v>
      </c>
      <c r="M170" s="257" t="e">
        <f>IF(AND(B169&lt;&gt;"",#REF!&lt;&gt;""),#REF!/#REF!,"")</f>
        <v>#REF!</v>
      </c>
      <c r="N170" s="257" t="e">
        <f>IF(AND(B169&lt;&gt;"",#REF!&lt;&gt;""),#REF!/#REF!,"")</f>
        <v>#REF!</v>
      </c>
      <c r="O170" s="257" t="e">
        <f>IF(AND(B169&lt;&gt;"",#REF!&lt;&gt;""),#REF!/#REF!,"")</f>
        <v>#REF!</v>
      </c>
      <c r="P170" s="257" t="e">
        <f>IF(AND(B169&lt;&gt;"",#REF!&lt;&gt;""),#REF!/#REF!,"")</f>
        <v>#REF!</v>
      </c>
      <c r="Q170" s="258" t="e">
        <f>IF(AND(B169&lt;&gt;"",#REF!&lt;&gt;""),#REF!/#REF!,"")</f>
        <v>#REF!</v>
      </c>
      <c r="R170" s="276" t="e">
        <f>IF(AND(C169&lt;&gt;"",#REF!&lt;&gt;""),#REF!/#REF!,"")</f>
        <v>#REF!</v>
      </c>
      <c r="S170" s="258" t="e">
        <f>IF(AND(D169&lt;&gt;"",#REF!&lt;&gt;""),#REF!/#REF!,"")</f>
        <v>#REF!</v>
      </c>
      <c r="T170" s="276" t="e">
        <f>IF(AND(C169&lt;&gt;"",#REF!&lt;&gt;""),#REF!/#REF!,"")</f>
        <v>#REF!</v>
      </c>
      <c r="U170" s="258" t="e">
        <f>IF(AND(D169&lt;&gt;"",#REF!&lt;&gt;""),#REF!/#REF!,"")</f>
        <v>#REF!</v>
      </c>
      <c r="V170" s="276" t="e">
        <f>IF(AND(C169&lt;&gt;"",#REF!&lt;&gt;""),#REF!/#REF!,"")</f>
        <v>#REF!</v>
      </c>
      <c r="W170" s="276" t="e">
        <f>IF(AND(C169&lt;&gt;"",#REF!&lt;&gt;""),#REF!/#REF!,"")</f>
        <v>#REF!</v>
      </c>
      <c r="X170" s="276" t="e">
        <f>IF(AND(C169&lt;&gt;"",#REF!&lt;&gt;""),#REF!/#REF!,"")</f>
        <v>#REF!</v>
      </c>
      <c r="Y170" s="258" t="e">
        <f>IF(AND(D169&lt;&gt;"",#REF!&lt;&gt;""),#REF!/#REF!,"")</f>
        <v>#REF!</v>
      </c>
      <c r="Z170" s="258" t="e">
        <f>IF(AND(E169&lt;&gt;"",#REF!&lt;&gt;""),#REF!/#REF!,"")</f>
        <v>#REF!</v>
      </c>
      <c r="AA170" s="258" t="e">
        <f>IF(AND(E169&lt;&gt;"",#REF!&lt;&gt;""),#REF!/#REF!,"")</f>
        <v>#REF!</v>
      </c>
    </row>
    <row r="171" spans="1:27" ht="21.75" customHeight="1" x14ac:dyDescent="0.3">
      <c r="A171" s="508" t="s">
        <v>171</v>
      </c>
      <c r="B171" s="500" t="e">
        <f>IF(#REF!="","",IF(SUM(#REF!)&gt;0,#REF!,""))</f>
        <v>#REF!</v>
      </c>
      <c r="C171" s="252" t="s">
        <v>20</v>
      </c>
      <c r="D171" s="253" t="e">
        <f>IF(AND(B171&lt;&gt;"",#REF!&lt;&gt;""),#REF!,"")</f>
        <v>#REF!</v>
      </c>
      <c r="E171" s="253" t="e">
        <f>IF(AND(B171&lt;&gt;"",#REF!&lt;&gt;""),#REF!,"")</f>
        <v>#REF!</v>
      </c>
      <c r="F171" s="254" t="e">
        <f>IF(AND(B171&lt;&gt;"",#REF!&lt;&gt;""),#REF!,"")</f>
        <v>#REF!</v>
      </c>
      <c r="G171" s="254" t="e">
        <f>IF(AND(B171&lt;&gt;"",#REF!&lt;&gt;""),#REF!,"")</f>
        <v>#REF!</v>
      </c>
      <c r="H171" s="254" t="e">
        <f>IF(AND(B171&lt;&gt;"",#REF!&lt;&gt;""),#REF!,"")</f>
        <v>#REF!</v>
      </c>
      <c r="I171" s="254" t="e">
        <f>IF(AND(B171&lt;&gt;"",#REF!&lt;&gt;""),#REF!,"")</f>
        <v>#REF!</v>
      </c>
      <c r="J171" s="254" t="e">
        <f>IF(AND(B171&lt;&gt;"",#REF!&lt;&gt;""),#REF!,"")</f>
        <v>#REF!</v>
      </c>
      <c r="K171" s="254" t="e">
        <f>IF(AND(B171&lt;&gt;"",#REF!&lt;&gt;""),#REF!,"")</f>
        <v>#REF!</v>
      </c>
      <c r="L171" s="254" t="e">
        <f>IF(AND(B171&lt;&gt;"",#REF!&lt;&gt;""),#REF!,"")</f>
        <v>#REF!</v>
      </c>
      <c r="M171" s="254" t="e">
        <f>IF(AND(B171&lt;&gt;"",#REF!&lt;&gt;""),#REF!,"")</f>
        <v>#REF!</v>
      </c>
      <c r="N171" s="254" t="e">
        <f>IF(AND(B171&lt;&gt;"",#REF!&lt;&gt;""),#REF!,"")</f>
        <v>#REF!</v>
      </c>
      <c r="O171" s="254" t="e">
        <f>IF(AND(B171&lt;&gt;"",#REF!&lt;&gt;""),#REF!,"")</f>
        <v>#REF!</v>
      </c>
      <c r="P171" s="254" t="e">
        <f>IF(AND(B171&lt;&gt;"",#REF!&lt;&gt;""),#REF!,"")</f>
        <v>#REF!</v>
      </c>
      <c r="Q171" s="255" t="e">
        <f>IF(AND(B171&lt;&gt;"",#REF!&lt;&gt;""),#REF!,"")</f>
        <v>#REF!</v>
      </c>
      <c r="R171" s="255" t="e">
        <f>IF(AND(C171&lt;&gt;"",#REF!&lt;&gt;""),#REF!,"")</f>
        <v>#REF!</v>
      </c>
      <c r="S171" s="255" t="e">
        <f>IF(AND(D171&lt;&gt;"",#REF!&lt;&gt;""),#REF!,"")</f>
        <v>#REF!</v>
      </c>
      <c r="T171" s="255" t="e">
        <f>IF(AND(C171&lt;&gt;"",#REF!&lt;&gt;""),#REF!,"")</f>
        <v>#REF!</v>
      </c>
      <c r="U171" s="255" t="e">
        <f>IF(AND(D171&lt;&gt;"",#REF!&lt;&gt;""),#REF!,"")</f>
        <v>#REF!</v>
      </c>
      <c r="V171" s="255" t="e">
        <f>IF(AND(C171&lt;&gt;"",#REF!&lt;&gt;""),#REF!,"")</f>
        <v>#REF!</v>
      </c>
      <c r="W171" s="255" t="e">
        <f>IF(AND(C171&lt;&gt;"",#REF!&lt;&gt;""),#REF!,"")</f>
        <v>#REF!</v>
      </c>
      <c r="X171" s="255" t="e">
        <f>IF(AND(C171&lt;&gt;"",#REF!&lt;&gt;""),#REF!,"")</f>
        <v>#REF!</v>
      </c>
      <c r="Y171" s="255" t="e">
        <f>IF(AND(D171&lt;&gt;"",#REF!&lt;&gt;""),#REF!,"")</f>
        <v>#REF!</v>
      </c>
      <c r="Z171" s="255" t="e">
        <f>IF(AND(E171&lt;&gt;"",#REF!&lt;&gt;""),#REF!,"")</f>
        <v>#REF!</v>
      </c>
      <c r="AA171" s="255" t="e">
        <f>IF(AND(E171&lt;&gt;"",#REF!&lt;&gt;""),#REF!,"")</f>
        <v>#REF!</v>
      </c>
    </row>
    <row r="172" spans="1:27" ht="24.75" customHeight="1" thickBot="1" x14ac:dyDescent="0.35">
      <c r="A172" s="509"/>
      <c r="B172" s="501"/>
      <c r="C172" s="256" t="s">
        <v>302</v>
      </c>
      <c r="D172" s="257" t="e">
        <f>IF(AND(B171&lt;&gt;"",#REF!&lt;&gt;""),#REF!/#REF!,"")</f>
        <v>#REF!</v>
      </c>
      <c r="E172" s="257" t="e">
        <f>IF(AND(B171&lt;&gt;"",#REF!&lt;&gt;""),#REF!/#REF!,"")</f>
        <v>#REF!</v>
      </c>
      <c r="F172" s="257" t="e">
        <f>IF(AND(B171&lt;&gt;"",#REF!&lt;&gt;""),#REF!/#REF!,"")</f>
        <v>#REF!</v>
      </c>
      <c r="G172" s="257" t="e">
        <f>IF(AND(B171&lt;&gt;"",#REF!&lt;&gt;""),#REF!/#REF!,"")</f>
        <v>#REF!</v>
      </c>
      <c r="H172" s="257" t="e">
        <f>IF(AND(B171&lt;&gt;"",#REF!&lt;&gt;""),#REF!/#REF!,"")</f>
        <v>#REF!</v>
      </c>
      <c r="I172" s="257" t="e">
        <f>IF(AND(B171&lt;&gt;"",#REF!&lt;&gt;""),#REF!/#REF!,"")</f>
        <v>#REF!</v>
      </c>
      <c r="J172" s="257" t="e">
        <f>IF(AND(B171&lt;&gt;"",#REF!&lt;&gt;""),#REF!/#REF!,"")</f>
        <v>#REF!</v>
      </c>
      <c r="K172" s="257" t="e">
        <f>IF(AND(B171&lt;&gt;"",#REF!&lt;&gt;""),#REF!/#REF!,"")</f>
        <v>#REF!</v>
      </c>
      <c r="L172" s="257" t="e">
        <f>IF(AND(B171&lt;&gt;"",#REF!&lt;&gt;""),#REF!/#REF!,"")</f>
        <v>#REF!</v>
      </c>
      <c r="M172" s="257" t="e">
        <f>IF(AND(B171&lt;&gt;"",#REF!&lt;&gt;""),#REF!/#REF!,"")</f>
        <v>#REF!</v>
      </c>
      <c r="N172" s="257" t="e">
        <f>IF(AND(B171&lt;&gt;"",#REF!&lt;&gt;""),#REF!/#REF!,"")</f>
        <v>#REF!</v>
      </c>
      <c r="O172" s="257" t="e">
        <f>IF(AND(B171&lt;&gt;"",#REF!&lt;&gt;""),#REF!/#REF!,"")</f>
        <v>#REF!</v>
      </c>
      <c r="P172" s="257" t="e">
        <f>IF(AND(B171&lt;&gt;"",#REF!&lt;&gt;""),#REF!/#REF!,"")</f>
        <v>#REF!</v>
      </c>
      <c r="Q172" s="258" t="e">
        <f>IF(AND(B171&lt;&gt;"",#REF!&lt;&gt;""),#REF!/#REF!,"")</f>
        <v>#REF!</v>
      </c>
      <c r="R172" s="276" t="e">
        <f>IF(AND(C171&lt;&gt;"",#REF!&lt;&gt;""),#REF!/#REF!,"")</f>
        <v>#REF!</v>
      </c>
      <c r="S172" s="258" t="e">
        <f>IF(AND(D171&lt;&gt;"",#REF!&lt;&gt;""),#REF!/#REF!,"")</f>
        <v>#REF!</v>
      </c>
      <c r="T172" s="276" t="e">
        <f>IF(AND(C171&lt;&gt;"",#REF!&lt;&gt;""),#REF!/#REF!,"")</f>
        <v>#REF!</v>
      </c>
      <c r="U172" s="258" t="e">
        <f>IF(AND(D171&lt;&gt;"",#REF!&lt;&gt;""),#REF!/#REF!,"")</f>
        <v>#REF!</v>
      </c>
      <c r="V172" s="276" t="e">
        <f>IF(AND(C171&lt;&gt;"",#REF!&lt;&gt;""),#REF!/#REF!,"")</f>
        <v>#REF!</v>
      </c>
      <c r="W172" s="276" t="e">
        <f>IF(AND(C171&lt;&gt;"",#REF!&lt;&gt;""),#REF!/#REF!,"")</f>
        <v>#REF!</v>
      </c>
      <c r="X172" s="276" t="e">
        <f>IF(AND(C171&lt;&gt;"",#REF!&lt;&gt;""),#REF!/#REF!,"")</f>
        <v>#REF!</v>
      </c>
      <c r="Y172" s="258" t="e">
        <f>IF(AND(D171&lt;&gt;"",#REF!&lt;&gt;""),#REF!/#REF!,"")</f>
        <v>#REF!</v>
      </c>
      <c r="Z172" s="258" t="e">
        <f>IF(AND(E171&lt;&gt;"",#REF!&lt;&gt;""),#REF!/#REF!,"")</f>
        <v>#REF!</v>
      </c>
      <c r="AA172" s="258" t="e">
        <f>IF(AND(E171&lt;&gt;"",#REF!&lt;&gt;""),#REF!/#REF!,"")</f>
        <v>#REF!</v>
      </c>
    </row>
    <row r="173" spans="1:27" ht="21.75" customHeight="1" x14ac:dyDescent="0.3">
      <c r="A173" s="508" t="s">
        <v>172</v>
      </c>
      <c r="B173" s="500" t="e">
        <f>IF(#REF!="","",IF(SUM(#REF!)&gt;0,#REF!,""))</f>
        <v>#REF!</v>
      </c>
      <c r="C173" s="252" t="s">
        <v>20</v>
      </c>
      <c r="D173" s="253" t="e">
        <f>IF(AND(B173&lt;&gt;"",#REF!&lt;&gt;""),#REF!,"")</f>
        <v>#REF!</v>
      </c>
      <c r="E173" s="253" t="e">
        <f>IF(AND(B173&lt;&gt;"",#REF!&lt;&gt;""),#REF!,"")</f>
        <v>#REF!</v>
      </c>
      <c r="F173" s="254" t="e">
        <f>IF(AND(B173&lt;&gt;"",#REF!&lt;&gt;""),#REF!,"")</f>
        <v>#REF!</v>
      </c>
      <c r="G173" s="254" t="e">
        <f>IF(AND(B173&lt;&gt;"",#REF!&lt;&gt;""),#REF!,"")</f>
        <v>#REF!</v>
      </c>
      <c r="H173" s="254" t="e">
        <f>IF(AND(B173&lt;&gt;"",#REF!&lt;&gt;""),#REF!,"")</f>
        <v>#REF!</v>
      </c>
      <c r="I173" s="254" t="e">
        <f>IF(AND(B173&lt;&gt;"",#REF!&lt;&gt;""),#REF!,"")</f>
        <v>#REF!</v>
      </c>
      <c r="J173" s="254" t="e">
        <f>IF(AND(B173&lt;&gt;"",#REF!&lt;&gt;""),#REF!,"")</f>
        <v>#REF!</v>
      </c>
      <c r="K173" s="254" t="e">
        <f>IF(AND(B173&lt;&gt;"",#REF!&lt;&gt;""),#REF!,"")</f>
        <v>#REF!</v>
      </c>
      <c r="L173" s="254" t="e">
        <f>IF(AND(B173&lt;&gt;"",#REF!&lt;&gt;""),#REF!,"")</f>
        <v>#REF!</v>
      </c>
      <c r="M173" s="254" t="e">
        <f>IF(AND(B173&lt;&gt;"",#REF!&lt;&gt;""),#REF!,"")</f>
        <v>#REF!</v>
      </c>
      <c r="N173" s="254" t="e">
        <f>IF(AND(B173&lt;&gt;"",#REF!&lt;&gt;""),#REF!,"")</f>
        <v>#REF!</v>
      </c>
      <c r="O173" s="254" t="e">
        <f>IF(AND(B173&lt;&gt;"",#REF!&lt;&gt;""),#REF!,"")</f>
        <v>#REF!</v>
      </c>
      <c r="P173" s="254" t="e">
        <f>IF(AND(B173&lt;&gt;"",#REF!&lt;&gt;""),#REF!,"")</f>
        <v>#REF!</v>
      </c>
      <c r="Q173" s="255" t="e">
        <f>IF(AND(B173&lt;&gt;"",#REF!&lt;&gt;""),#REF!,"")</f>
        <v>#REF!</v>
      </c>
      <c r="R173" s="255" t="e">
        <f>IF(AND(C173&lt;&gt;"",#REF!&lt;&gt;""),#REF!,"")</f>
        <v>#REF!</v>
      </c>
      <c r="S173" s="255" t="e">
        <f>IF(AND(D173&lt;&gt;"",#REF!&lt;&gt;""),#REF!,"")</f>
        <v>#REF!</v>
      </c>
      <c r="T173" s="255" t="e">
        <f>IF(AND(C173&lt;&gt;"",#REF!&lt;&gt;""),#REF!,"")</f>
        <v>#REF!</v>
      </c>
      <c r="U173" s="255" t="e">
        <f>IF(AND(D173&lt;&gt;"",#REF!&lt;&gt;""),#REF!,"")</f>
        <v>#REF!</v>
      </c>
      <c r="V173" s="255" t="e">
        <f>IF(AND(C173&lt;&gt;"",#REF!&lt;&gt;""),#REF!,"")</f>
        <v>#REF!</v>
      </c>
      <c r="W173" s="255" t="e">
        <f>IF(AND(C173&lt;&gt;"",#REF!&lt;&gt;""),#REF!,"")</f>
        <v>#REF!</v>
      </c>
      <c r="X173" s="255" t="e">
        <f>IF(AND(C173&lt;&gt;"",#REF!&lt;&gt;""),#REF!,"")</f>
        <v>#REF!</v>
      </c>
      <c r="Y173" s="255" t="e">
        <f>IF(AND(D173&lt;&gt;"",#REF!&lt;&gt;""),#REF!,"")</f>
        <v>#REF!</v>
      </c>
      <c r="Z173" s="255" t="e">
        <f>IF(AND(E173&lt;&gt;"",#REF!&lt;&gt;""),#REF!,"")</f>
        <v>#REF!</v>
      </c>
      <c r="AA173" s="255" t="e">
        <f>IF(AND(E173&lt;&gt;"",#REF!&lt;&gt;""),#REF!,"")</f>
        <v>#REF!</v>
      </c>
    </row>
    <row r="174" spans="1:27" ht="24.75" customHeight="1" thickBot="1" x14ac:dyDescent="0.35">
      <c r="A174" s="509"/>
      <c r="B174" s="501"/>
      <c r="C174" s="256" t="s">
        <v>302</v>
      </c>
      <c r="D174" s="257" t="e">
        <f>IF(AND(B173&lt;&gt;"",#REF!&lt;&gt;""),#REF!/#REF!,"")</f>
        <v>#REF!</v>
      </c>
      <c r="E174" s="257" t="e">
        <f>IF(AND(B173&lt;&gt;"",#REF!&lt;&gt;""),#REF!/#REF!,"")</f>
        <v>#REF!</v>
      </c>
      <c r="F174" s="257" t="e">
        <f>IF(AND(B173&lt;&gt;"",#REF!&lt;&gt;""),#REF!/#REF!,"")</f>
        <v>#REF!</v>
      </c>
      <c r="G174" s="257" t="e">
        <f>IF(AND(B173&lt;&gt;"",#REF!&lt;&gt;""),#REF!/#REF!,"")</f>
        <v>#REF!</v>
      </c>
      <c r="H174" s="257" t="e">
        <f>IF(AND(B173&lt;&gt;"",#REF!&lt;&gt;""),#REF!/#REF!,"")</f>
        <v>#REF!</v>
      </c>
      <c r="I174" s="257" t="e">
        <f>IF(AND(B173&lt;&gt;"",#REF!&lt;&gt;""),#REF!/#REF!,"")</f>
        <v>#REF!</v>
      </c>
      <c r="J174" s="257" t="e">
        <f>IF(AND(B173&lt;&gt;"",#REF!&lt;&gt;""),#REF!/#REF!,"")</f>
        <v>#REF!</v>
      </c>
      <c r="K174" s="257" t="e">
        <f>IF(AND(B173&lt;&gt;"",#REF!&lt;&gt;""),#REF!/#REF!,"")</f>
        <v>#REF!</v>
      </c>
      <c r="L174" s="257" t="e">
        <f>IF(AND(B173&lt;&gt;"",#REF!&lt;&gt;""),#REF!/#REF!,"")</f>
        <v>#REF!</v>
      </c>
      <c r="M174" s="257" t="e">
        <f>IF(AND(B173&lt;&gt;"",#REF!&lt;&gt;""),#REF!/#REF!,"")</f>
        <v>#REF!</v>
      </c>
      <c r="N174" s="257" t="e">
        <f>IF(AND(B173&lt;&gt;"",#REF!&lt;&gt;""),#REF!/#REF!,"")</f>
        <v>#REF!</v>
      </c>
      <c r="O174" s="257" t="e">
        <f>IF(AND(B173&lt;&gt;"",#REF!&lt;&gt;""),#REF!/#REF!,"")</f>
        <v>#REF!</v>
      </c>
      <c r="P174" s="257" t="e">
        <f>IF(AND(B173&lt;&gt;"",#REF!&lt;&gt;""),#REF!/#REF!,"")</f>
        <v>#REF!</v>
      </c>
      <c r="Q174" s="258" t="e">
        <f>IF(AND(B173&lt;&gt;"",#REF!&lt;&gt;""),#REF!/#REF!,"")</f>
        <v>#REF!</v>
      </c>
      <c r="R174" s="276" t="e">
        <f>IF(AND(C173&lt;&gt;"",#REF!&lt;&gt;""),#REF!/#REF!,"")</f>
        <v>#REF!</v>
      </c>
      <c r="S174" s="258" t="e">
        <f>IF(AND(D173&lt;&gt;"",#REF!&lt;&gt;""),#REF!/#REF!,"")</f>
        <v>#REF!</v>
      </c>
      <c r="T174" s="276" t="e">
        <f>IF(AND(C173&lt;&gt;"",#REF!&lt;&gt;""),#REF!/#REF!,"")</f>
        <v>#REF!</v>
      </c>
      <c r="U174" s="258" t="e">
        <f>IF(AND(D173&lt;&gt;"",#REF!&lt;&gt;""),#REF!/#REF!,"")</f>
        <v>#REF!</v>
      </c>
      <c r="V174" s="276" t="e">
        <f>IF(AND(C173&lt;&gt;"",#REF!&lt;&gt;""),#REF!/#REF!,"")</f>
        <v>#REF!</v>
      </c>
      <c r="W174" s="276" t="e">
        <f>IF(AND(C173&lt;&gt;"",#REF!&lt;&gt;""),#REF!/#REF!,"")</f>
        <v>#REF!</v>
      </c>
      <c r="X174" s="276" t="e">
        <f>IF(AND(C173&lt;&gt;"",#REF!&lt;&gt;""),#REF!/#REF!,"")</f>
        <v>#REF!</v>
      </c>
      <c r="Y174" s="258" t="e">
        <f>IF(AND(D173&lt;&gt;"",#REF!&lt;&gt;""),#REF!/#REF!,"")</f>
        <v>#REF!</v>
      </c>
      <c r="Z174" s="258" t="e">
        <f>IF(AND(E173&lt;&gt;"",#REF!&lt;&gt;""),#REF!/#REF!,"")</f>
        <v>#REF!</v>
      </c>
      <c r="AA174" s="258" t="e">
        <f>IF(AND(E173&lt;&gt;"",#REF!&lt;&gt;""),#REF!/#REF!,"")</f>
        <v>#REF!</v>
      </c>
    </row>
    <row r="175" spans="1:27" ht="21.75" customHeight="1" x14ac:dyDescent="0.3">
      <c r="A175" s="508" t="s">
        <v>173</v>
      </c>
      <c r="B175" s="500" t="e">
        <f>IF(#REF!="","",IF(SUM(#REF!)&gt;0,#REF!,""))</f>
        <v>#REF!</v>
      </c>
      <c r="C175" s="252" t="s">
        <v>20</v>
      </c>
      <c r="D175" s="253" t="e">
        <f>IF(AND(B175&lt;&gt;"",#REF!&lt;&gt;""),#REF!,"")</f>
        <v>#REF!</v>
      </c>
      <c r="E175" s="253" t="e">
        <f>IF(AND(B175&lt;&gt;"",#REF!&lt;&gt;""),#REF!,"")</f>
        <v>#REF!</v>
      </c>
      <c r="F175" s="254" t="e">
        <f>IF(AND(B175&lt;&gt;"",#REF!&lt;&gt;""),#REF!,"")</f>
        <v>#REF!</v>
      </c>
      <c r="G175" s="254" t="e">
        <f>IF(AND(B175&lt;&gt;"",#REF!&lt;&gt;""),#REF!,"")</f>
        <v>#REF!</v>
      </c>
      <c r="H175" s="254" t="e">
        <f>IF(AND(B175&lt;&gt;"",#REF!&lt;&gt;""),#REF!,"")</f>
        <v>#REF!</v>
      </c>
      <c r="I175" s="254" t="e">
        <f>IF(AND(B175&lt;&gt;"",#REF!&lt;&gt;""),#REF!,"")</f>
        <v>#REF!</v>
      </c>
      <c r="J175" s="254" t="e">
        <f>IF(AND(B175&lt;&gt;"",#REF!&lt;&gt;""),#REF!,"")</f>
        <v>#REF!</v>
      </c>
      <c r="K175" s="254" t="e">
        <f>IF(AND(B175&lt;&gt;"",#REF!&lt;&gt;""),#REF!,"")</f>
        <v>#REF!</v>
      </c>
      <c r="L175" s="254" t="e">
        <f>IF(AND(B175&lt;&gt;"",#REF!&lt;&gt;""),#REF!,"")</f>
        <v>#REF!</v>
      </c>
      <c r="M175" s="254" t="e">
        <f>IF(AND(B175&lt;&gt;"",#REF!&lt;&gt;""),#REF!,"")</f>
        <v>#REF!</v>
      </c>
      <c r="N175" s="254" t="e">
        <f>IF(AND(B175&lt;&gt;"",#REF!&lt;&gt;""),#REF!,"")</f>
        <v>#REF!</v>
      </c>
      <c r="O175" s="254" t="e">
        <f>IF(AND(B175&lt;&gt;"",#REF!&lt;&gt;""),#REF!,"")</f>
        <v>#REF!</v>
      </c>
      <c r="P175" s="254" t="e">
        <f>IF(AND(B175&lt;&gt;"",#REF!&lt;&gt;""),#REF!,"")</f>
        <v>#REF!</v>
      </c>
      <c r="Q175" s="255" t="e">
        <f>IF(AND(B175&lt;&gt;"",#REF!&lt;&gt;""),#REF!,"")</f>
        <v>#REF!</v>
      </c>
      <c r="R175" s="255" t="e">
        <f>IF(AND(C175&lt;&gt;"",#REF!&lt;&gt;""),#REF!,"")</f>
        <v>#REF!</v>
      </c>
      <c r="S175" s="255" t="e">
        <f>IF(AND(D175&lt;&gt;"",#REF!&lt;&gt;""),#REF!,"")</f>
        <v>#REF!</v>
      </c>
      <c r="T175" s="255" t="e">
        <f>IF(AND(C175&lt;&gt;"",#REF!&lt;&gt;""),#REF!,"")</f>
        <v>#REF!</v>
      </c>
      <c r="U175" s="255" t="e">
        <f>IF(AND(D175&lt;&gt;"",#REF!&lt;&gt;""),#REF!,"")</f>
        <v>#REF!</v>
      </c>
      <c r="V175" s="255" t="e">
        <f>IF(AND(C175&lt;&gt;"",#REF!&lt;&gt;""),#REF!,"")</f>
        <v>#REF!</v>
      </c>
      <c r="W175" s="255" t="e">
        <f>IF(AND(C175&lt;&gt;"",#REF!&lt;&gt;""),#REF!,"")</f>
        <v>#REF!</v>
      </c>
      <c r="X175" s="255" t="e">
        <f>IF(AND(C175&lt;&gt;"",#REF!&lt;&gt;""),#REF!,"")</f>
        <v>#REF!</v>
      </c>
      <c r="Y175" s="255" t="e">
        <f>IF(AND(D175&lt;&gt;"",#REF!&lt;&gt;""),#REF!,"")</f>
        <v>#REF!</v>
      </c>
      <c r="Z175" s="255" t="e">
        <f>IF(AND(E175&lt;&gt;"",#REF!&lt;&gt;""),#REF!,"")</f>
        <v>#REF!</v>
      </c>
      <c r="AA175" s="255" t="e">
        <f>IF(AND(E175&lt;&gt;"",#REF!&lt;&gt;""),#REF!,"")</f>
        <v>#REF!</v>
      </c>
    </row>
    <row r="176" spans="1:27" ht="24.75" customHeight="1" thickBot="1" x14ac:dyDescent="0.35">
      <c r="A176" s="509"/>
      <c r="B176" s="501"/>
      <c r="C176" s="256" t="s">
        <v>302</v>
      </c>
      <c r="D176" s="257" t="e">
        <f>IF(AND(B175&lt;&gt;"",#REF!&lt;&gt;""),#REF!/#REF!,"")</f>
        <v>#REF!</v>
      </c>
      <c r="E176" s="257" t="e">
        <f>IF(AND(B175&lt;&gt;"",#REF!&lt;&gt;""),#REF!/#REF!,"")</f>
        <v>#REF!</v>
      </c>
      <c r="F176" s="257" t="e">
        <f>IF(AND(B175&lt;&gt;"",#REF!&lt;&gt;""),#REF!/#REF!,"")</f>
        <v>#REF!</v>
      </c>
      <c r="G176" s="257" t="e">
        <f>IF(AND(B175&lt;&gt;"",#REF!&lt;&gt;""),#REF!/#REF!,"")</f>
        <v>#REF!</v>
      </c>
      <c r="H176" s="257" t="e">
        <f>IF(AND(B175&lt;&gt;"",#REF!&lt;&gt;""),#REF!/#REF!,"")</f>
        <v>#REF!</v>
      </c>
      <c r="I176" s="257" t="e">
        <f>IF(AND(B175&lt;&gt;"",#REF!&lt;&gt;""),#REF!/#REF!,"")</f>
        <v>#REF!</v>
      </c>
      <c r="J176" s="257" t="e">
        <f>IF(AND(B175&lt;&gt;"",#REF!&lt;&gt;""),#REF!/#REF!,"")</f>
        <v>#REF!</v>
      </c>
      <c r="K176" s="257" t="e">
        <f>IF(AND(B175&lt;&gt;"",#REF!&lt;&gt;""),#REF!/#REF!,"")</f>
        <v>#REF!</v>
      </c>
      <c r="L176" s="257" t="e">
        <f>IF(AND(B175&lt;&gt;"",#REF!&lt;&gt;""),#REF!/#REF!,"")</f>
        <v>#REF!</v>
      </c>
      <c r="M176" s="257" t="e">
        <f>IF(AND(B175&lt;&gt;"",#REF!&lt;&gt;""),#REF!/#REF!,"")</f>
        <v>#REF!</v>
      </c>
      <c r="N176" s="257" t="e">
        <f>IF(AND(B175&lt;&gt;"",#REF!&lt;&gt;""),#REF!/#REF!,"")</f>
        <v>#REF!</v>
      </c>
      <c r="O176" s="257" t="e">
        <f>IF(AND(B175&lt;&gt;"",#REF!&lt;&gt;""),#REF!/#REF!,"")</f>
        <v>#REF!</v>
      </c>
      <c r="P176" s="257" t="e">
        <f>IF(AND(B175&lt;&gt;"",#REF!&lt;&gt;""),#REF!/#REF!,"")</f>
        <v>#REF!</v>
      </c>
      <c r="Q176" s="258" t="e">
        <f>IF(AND(B175&lt;&gt;"",#REF!&lt;&gt;""),#REF!/#REF!,"")</f>
        <v>#REF!</v>
      </c>
      <c r="R176" s="276" t="e">
        <f>IF(AND(C175&lt;&gt;"",#REF!&lt;&gt;""),#REF!/#REF!,"")</f>
        <v>#REF!</v>
      </c>
      <c r="S176" s="258" t="e">
        <f>IF(AND(D175&lt;&gt;"",#REF!&lt;&gt;""),#REF!/#REF!,"")</f>
        <v>#REF!</v>
      </c>
      <c r="T176" s="276" t="e">
        <f>IF(AND(C175&lt;&gt;"",#REF!&lt;&gt;""),#REF!/#REF!,"")</f>
        <v>#REF!</v>
      </c>
      <c r="U176" s="258" t="e">
        <f>IF(AND(D175&lt;&gt;"",#REF!&lt;&gt;""),#REF!/#REF!,"")</f>
        <v>#REF!</v>
      </c>
      <c r="V176" s="276" t="e">
        <f>IF(AND(C175&lt;&gt;"",#REF!&lt;&gt;""),#REF!/#REF!,"")</f>
        <v>#REF!</v>
      </c>
      <c r="W176" s="276" t="e">
        <f>IF(AND(C175&lt;&gt;"",#REF!&lt;&gt;""),#REF!/#REF!,"")</f>
        <v>#REF!</v>
      </c>
      <c r="X176" s="276" t="e">
        <f>IF(AND(C175&lt;&gt;"",#REF!&lt;&gt;""),#REF!/#REF!,"")</f>
        <v>#REF!</v>
      </c>
      <c r="Y176" s="258" t="e">
        <f>IF(AND(D175&lt;&gt;"",#REF!&lt;&gt;""),#REF!/#REF!,"")</f>
        <v>#REF!</v>
      </c>
      <c r="Z176" s="258" t="e">
        <f>IF(AND(E175&lt;&gt;"",#REF!&lt;&gt;""),#REF!/#REF!,"")</f>
        <v>#REF!</v>
      </c>
      <c r="AA176" s="258" t="e">
        <f>IF(AND(E175&lt;&gt;"",#REF!&lt;&gt;""),#REF!/#REF!,"")</f>
        <v>#REF!</v>
      </c>
    </row>
    <row r="177" spans="1:27" ht="21.75" customHeight="1" x14ac:dyDescent="0.3">
      <c r="A177" s="508" t="s">
        <v>174</v>
      </c>
      <c r="B177" s="500" t="e">
        <f>IF(#REF!="","",IF(SUM(#REF!)&gt;0,#REF!,""))</f>
        <v>#REF!</v>
      </c>
      <c r="C177" s="252" t="s">
        <v>20</v>
      </c>
      <c r="D177" s="253" t="e">
        <f>IF(AND(B177&lt;&gt;"",#REF!&lt;&gt;""),#REF!,"")</f>
        <v>#REF!</v>
      </c>
      <c r="E177" s="253" t="e">
        <f>IF(AND(B177&lt;&gt;"",#REF!&lt;&gt;""),#REF!,"")</f>
        <v>#REF!</v>
      </c>
      <c r="F177" s="254" t="e">
        <f>IF(AND(B177&lt;&gt;"",#REF!&lt;&gt;""),#REF!,"")</f>
        <v>#REF!</v>
      </c>
      <c r="G177" s="254" t="e">
        <f>IF(AND(B177&lt;&gt;"",#REF!&lt;&gt;""),#REF!,"")</f>
        <v>#REF!</v>
      </c>
      <c r="H177" s="254" t="e">
        <f>IF(AND(B177&lt;&gt;"",#REF!&lt;&gt;""),#REF!,"")</f>
        <v>#REF!</v>
      </c>
      <c r="I177" s="254" t="e">
        <f>IF(AND(B177&lt;&gt;"",#REF!&lt;&gt;""),#REF!,"")</f>
        <v>#REF!</v>
      </c>
      <c r="J177" s="254" t="e">
        <f>IF(AND(B177&lt;&gt;"",#REF!&lt;&gt;""),#REF!,"")</f>
        <v>#REF!</v>
      </c>
      <c r="K177" s="254" t="e">
        <f>IF(AND(B177&lt;&gt;"",#REF!&lt;&gt;""),#REF!,"")</f>
        <v>#REF!</v>
      </c>
      <c r="L177" s="254" t="e">
        <f>IF(AND(B177&lt;&gt;"",#REF!&lt;&gt;""),#REF!,"")</f>
        <v>#REF!</v>
      </c>
      <c r="M177" s="254" t="e">
        <f>IF(AND(B177&lt;&gt;"",#REF!&lt;&gt;""),#REF!,"")</f>
        <v>#REF!</v>
      </c>
      <c r="N177" s="254" t="e">
        <f>IF(AND(B177&lt;&gt;"",#REF!&lt;&gt;""),#REF!,"")</f>
        <v>#REF!</v>
      </c>
      <c r="O177" s="254" t="e">
        <f>IF(AND(B177&lt;&gt;"",#REF!&lt;&gt;""),#REF!,"")</f>
        <v>#REF!</v>
      </c>
      <c r="P177" s="254" t="e">
        <f>IF(AND(B177&lt;&gt;"",#REF!&lt;&gt;""),#REF!,"")</f>
        <v>#REF!</v>
      </c>
      <c r="Q177" s="255" t="e">
        <f>IF(AND(B177&lt;&gt;"",#REF!&lt;&gt;""),#REF!,"")</f>
        <v>#REF!</v>
      </c>
      <c r="R177" s="255" t="e">
        <f>IF(AND(C177&lt;&gt;"",#REF!&lt;&gt;""),#REF!,"")</f>
        <v>#REF!</v>
      </c>
      <c r="S177" s="255" t="e">
        <f>IF(AND(D177&lt;&gt;"",#REF!&lt;&gt;""),#REF!,"")</f>
        <v>#REF!</v>
      </c>
      <c r="T177" s="255" t="e">
        <f>IF(AND(C177&lt;&gt;"",#REF!&lt;&gt;""),#REF!,"")</f>
        <v>#REF!</v>
      </c>
      <c r="U177" s="255" t="e">
        <f>IF(AND(D177&lt;&gt;"",#REF!&lt;&gt;""),#REF!,"")</f>
        <v>#REF!</v>
      </c>
      <c r="V177" s="255" t="e">
        <f>IF(AND(C177&lt;&gt;"",#REF!&lt;&gt;""),#REF!,"")</f>
        <v>#REF!</v>
      </c>
      <c r="W177" s="255" t="e">
        <f>IF(AND(C177&lt;&gt;"",#REF!&lt;&gt;""),#REF!,"")</f>
        <v>#REF!</v>
      </c>
      <c r="X177" s="255" t="e">
        <f>IF(AND(C177&lt;&gt;"",#REF!&lt;&gt;""),#REF!,"")</f>
        <v>#REF!</v>
      </c>
      <c r="Y177" s="255" t="e">
        <f>IF(AND(D177&lt;&gt;"",#REF!&lt;&gt;""),#REF!,"")</f>
        <v>#REF!</v>
      </c>
      <c r="Z177" s="255" t="e">
        <f>IF(AND(E177&lt;&gt;"",#REF!&lt;&gt;""),#REF!,"")</f>
        <v>#REF!</v>
      </c>
      <c r="AA177" s="255" t="e">
        <f>IF(AND(E177&lt;&gt;"",#REF!&lt;&gt;""),#REF!,"")</f>
        <v>#REF!</v>
      </c>
    </row>
    <row r="178" spans="1:27" ht="24.75" customHeight="1" thickBot="1" x14ac:dyDescent="0.35">
      <c r="A178" s="509"/>
      <c r="B178" s="501"/>
      <c r="C178" s="256" t="s">
        <v>302</v>
      </c>
      <c r="D178" s="257" t="e">
        <f>IF(AND(B177&lt;&gt;"",#REF!&lt;&gt;""),#REF!/#REF!,"")</f>
        <v>#REF!</v>
      </c>
      <c r="E178" s="257" t="e">
        <f>IF(AND(B177&lt;&gt;"",#REF!&lt;&gt;""),#REF!/#REF!,"")</f>
        <v>#REF!</v>
      </c>
      <c r="F178" s="257" t="e">
        <f>IF(AND(B177&lt;&gt;"",#REF!&lt;&gt;""),#REF!/#REF!,"")</f>
        <v>#REF!</v>
      </c>
      <c r="G178" s="257" t="e">
        <f>IF(AND(B177&lt;&gt;"",#REF!&lt;&gt;""),#REF!/#REF!,"")</f>
        <v>#REF!</v>
      </c>
      <c r="H178" s="257" t="e">
        <f>IF(AND(B177&lt;&gt;"",#REF!&lt;&gt;""),#REF!/#REF!,"")</f>
        <v>#REF!</v>
      </c>
      <c r="I178" s="257" t="e">
        <f>IF(AND(B177&lt;&gt;"",#REF!&lt;&gt;""),#REF!/#REF!,"")</f>
        <v>#REF!</v>
      </c>
      <c r="J178" s="257" t="e">
        <f>IF(AND(B177&lt;&gt;"",#REF!&lt;&gt;""),#REF!/#REF!,"")</f>
        <v>#REF!</v>
      </c>
      <c r="K178" s="257" t="e">
        <f>IF(AND(B177&lt;&gt;"",#REF!&lt;&gt;""),#REF!/#REF!,"")</f>
        <v>#REF!</v>
      </c>
      <c r="L178" s="257" t="e">
        <f>IF(AND(B177&lt;&gt;"",#REF!&lt;&gt;""),#REF!/#REF!,"")</f>
        <v>#REF!</v>
      </c>
      <c r="M178" s="257" t="e">
        <f>IF(AND(B177&lt;&gt;"",#REF!&lt;&gt;""),#REF!/#REF!,"")</f>
        <v>#REF!</v>
      </c>
      <c r="N178" s="257" t="e">
        <f>IF(AND(B177&lt;&gt;"",#REF!&lt;&gt;""),#REF!/#REF!,"")</f>
        <v>#REF!</v>
      </c>
      <c r="O178" s="257" t="e">
        <f>IF(AND(B177&lt;&gt;"",#REF!&lt;&gt;""),#REF!/#REF!,"")</f>
        <v>#REF!</v>
      </c>
      <c r="P178" s="257" t="e">
        <f>IF(AND(B177&lt;&gt;"",#REF!&lt;&gt;""),#REF!/#REF!,"")</f>
        <v>#REF!</v>
      </c>
      <c r="Q178" s="258" t="e">
        <f>IF(AND(B177&lt;&gt;"",#REF!&lt;&gt;""),#REF!/#REF!,"")</f>
        <v>#REF!</v>
      </c>
      <c r="R178" s="276" t="e">
        <f>IF(AND(C177&lt;&gt;"",#REF!&lt;&gt;""),#REF!/#REF!,"")</f>
        <v>#REF!</v>
      </c>
      <c r="S178" s="258" t="e">
        <f>IF(AND(D177&lt;&gt;"",#REF!&lt;&gt;""),#REF!/#REF!,"")</f>
        <v>#REF!</v>
      </c>
      <c r="T178" s="276" t="e">
        <f>IF(AND(C177&lt;&gt;"",#REF!&lt;&gt;""),#REF!/#REF!,"")</f>
        <v>#REF!</v>
      </c>
      <c r="U178" s="258" t="e">
        <f>IF(AND(D177&lt;&gt;"",#REF!&lt;&gt;""),#REF!/#REF!,"")</f>
        <v>#REF!</v>
      </c>
      <c r="V178" s="276" t="e">
        <f>IF(AND(C177&lt;&gt;"",#REF!&lt;&gt;""),#REF!/#REF!,"")</f>
        <v>#REF!</v>
      </c>
      <c r="W178" s="276" t="e">
        <f>IF(AND(C177&lt;&gt;"",#REF!&lt;&gt;""),#REF!/#REF!,"")</f>
        <v>#REF!</v>
      </c>
      <c r="X178" s="276" t="e">
        <f>IF(AND(C177&lt;&gt;"",#REF!&lt;&gt;""),#REF!/#REF!,"")</f>
        <v>#REF!</v>
      </c>
      <c r="Y178" s="258" t="e">
        <f>IF(AND(D177&lt;&gt;"",#REF!&lt;&gt;""),#REF!/#REF!,"")</f>
        <v>#REF!</v>
      </c>
      <c r="Z178" s="258" t="e">
        <f>IF(AND(E177&lt;&gt;"",#REF!&lt;&gt;""),#REF!/#REF!,"")</f>
        <v>#REF!</v>
      </c>
      <c r="AA178" s="258" t="e">
        <f>IF(AND(E177&lt;&gt;"",#REF!&lt;&gt;""),#REF!/#REF!,"")</f>
        <v>#REF!</v>
      </c>
    </row>
    <row r="179" spans="1:27" ht="21.75" customHeight="1" x14ac:dyDescent="0.3">
      <c r="A179" s="508" t="s">
        <v>175</v>
      </c>
      <c r="B179" s="500" t="e">
        <f>IF(#REF!="","",IF(SUM(#REF!)&gt;0,#REF!,""))</f>
        <v>#REF!</v>
      </c>
      <c r="C179" s="252" t="s">
        <v>20</v>
      </c>
      <c r="D179" s="253" t="e">
        <f>IF(AND(B179&lt;&gt;"",#REF!&lt;&gt;""),#REF!,"")</f>
        <v>#REF!</v>
      </c>
      <c r="E179" s="253" t="e">
        <f>IF(AND(B179&lt;&gt;"",#REF!&lt;&gt;""),#REF!,"")</f>
        <v>#REF!</v>
      </c>
      <c r="F179" s="254" t="e">
        <f>IF(AND(B179&lt;&gt;"",#REF!&lt;&gt;""),#REF!,"")</f>
        <v>#REF!</v>
      </c>
      <c r="G179" s="254" t="e">
        <f>IF(AND(B179&lt;&gt;"",#REF!&lt;&gt;""),#REF!,"")</f>
        <v>#REF!</v>
      </c>
      <c r="H179" s="254" t="e">
        <f>IF(AND(B179&lt;&gt;"",#REF!&lt;&gt;""),#REF!,"")</f>
        <v>#REF!</v>
      </c>
      <c r="I179" s="254" t="e">
        <f>IF(AND(B179&lt;&gt;"",#REF!&lt;&gt;""),#REF!,"")</f>
        <v>#REF!</v>
      </c>
      <c r="J179" s="254" t="e">
        <f>IF(AND(B179&lt;&gt;"",#REF!&lt;&gt;""),#REF!,"")</f>
        <v>#REF!</v>
      </c>
      <c r="K179" s="254" t="e">
        <f>IF(AND(B179&lt;&gt;"",#REF!&lt;&gt;""),#REF!,"")</f>
        <v>#REF!</v>
      </c>
      <c r="L179" s="254" t="e">
        <f>IF(AND(B179&lt;&gt;"",#REF!&lt;&gt;""),#REF!,"")</f>
        <v>#REF!</v>
      </c>
      <c r="M179" s="254" t="e">
        <f>IF(AND(B179&lt;&gt;"",#REF!&lt;&gt;""),#REF!,"")</f>
        <v>#REF!</v>
      </c>
      <c r="N179" s="254" t="e">
        <f>IF(AND(B179&lt;&gt;"",#REF!&lt;&gt;""),#REF!,"")</f>
        <v>#REF!</v>
      </c>
      <c r="O179" s="254" t="e">
        <f>IF(AND(B179&lt;&gt;"",#REF!&lt;&gt;""),#REF!,"")</f>
        <v>#REF!</v>
      </c>
      <c r="P179" s="254" t="e">
        <f>IF(AND(B179&lt;&gt;"",#REF!&lt;&gt;""),#REF!,"")</f>
        <v>#REF!</v>
      </c>
      <c r="Q179" s="255" t="e">
        <f>IF(AND(B179&lt;&gt;"",#REF!&lt;&gt;""),#REF!,"")</f>
        <v>#REF!</v>
      </c>
      <c r="R179" s="255" t="e">
        <f>IF(AND(C179&lt;&gt;"",#REF!&lt;&gt;""),#REF!,"")</f>
        <v>#REF!</v>
      </c>
      <c r="S179" s="255" t="e">
        <f>IF(AND(D179&lt;&gt;"",#REF!&lt;&gt;""),#REF!,"")</f>
        <v>#REF!</v>
      </c>
      <c r="T179" s="255" t="e">
        <f>IF(AND(C179&lt;&gt;"",#REF!&lt;&gt;""),#REF!,"")</f>
        <v>#REF!</v>
      </c>
      <c r="U179" s="255" t="e">
        <f>IF(AND(D179&lt;&gt;"",#REF!&lt;&gt;""),#REF!,"")</f>
        <v>#REF!</v>
      </c>
      <c r="V179" s="255" t="e">
        <f>IF(AND(C179&lt;&gt;"",#REF!&lt;&gt;""),#REF!,"")</f>
        <v>#REF!</v>
      </c>
      <c r="W179" s="255" t="e">
        <f>IF(AND(C179&lt;&gt;"",#REF!&lt;&gt;""),#REF!,"")</f>
        <v>#REF!</v>
      </c>
      <c r="X179" s="255" t="e">
        <f>IF(AND(C179&lt;&gt;"",#REF!&lt;&gt;""),#REF!,"")</f>
        <v>#REF!</v>
      </c>
      <c r="Y179" s="255" t="e">
        <f>IF(AND(D179&lt;&gt;"",#REF!&lt;&gt;""),#REF!,"")</f>
        <v>#REF!</v>
      </c>
      <c r="Z179" s="255" t="e">
        <f>IF(AND(E179&lt;&gt;"",#REF!&lt;&gt;""),#REF!,"")</f>
        <v>#REF!</v>
      </c>
      <c r="AA179" s="255" t="e">
        <f>IF(AND(E179&lt;&gt;"",#REF!&lt;&gt;""),#REF!,"")</f>
        <v>#REF!</v>
      </c>
    </row>
    <row r="180" spans="1:27" ht="24.75" customHeight="1" thickBot="1" x14ac:dyDescent="0.35">
      <c r="A180" s="509"/>
      <c r="B180" s="501"/>
      <c r="C180" s="256" t="s">
        <v>302</v>
      </c>
      <c r="D180" s="257" t="e">
        <f>IF(AND(B179&lt;&gt;"",#REF!&lt;&gt;""),#REF!/#REF!,"")</f>
        <v>#REF!</v>
      </c>
      <c r="E180" s="257" t="e">
        <f>IF(AND(B179&lt;&gt;"",#REF!&lt;&gt;""),#REF!/#REF!,"")</f>
        <v>#REF!</v>
      </c>
      <c r="F180" s="257" t="e">
        <f>IF(AND(B179&lt;&gt;"",#REF!&lt;&gt;""),#REF!/#REF!,"")</f>
        <v>#REF!</v>
      </c>
      <c r="G180" s="257" t="e">
        <f>IF(AND(B179&lt;&gt;"",#REF!&lt;&gt;""),#REF!/#REF!,"")</f>
        <v>#REF!</v>
      </c>
      <c r="H180" s="257" t="e">
        <f>IF(AND(B179&lt;&gt;"",#REF!&lt;&gt;""),#REF!/#REF!,"")</f>
        <v>#REF!</v>
      </c>
      <c r="I180" s="257" t="e">
        <f>IF(AND(B179&lt;&gt;"",#REF!&lt;&gt;""),#REF!/#REF!,"")</f>
        <v>#REF!</v>
      </c>
      <c r="J180" s="257" t="e">
        <f>IF(AND(B179&lt;&gt;"",#REF!&lt;&gt;""),#REF!/#REF!,"")</f>
        <v>#REF!</v>
      </c>
      <c r="K180" s="257" t="e">
        <f>IF(AND(B179&lt;&gt;"",#REF!&lt;&gt;""),#REF!/#REF!,"")</f>
        <v>#REF!</v>
      </c>
      <c r="L180" s="257" t="e">
        <f>IF(AND(B179&lt;&gt;"",#REF!&lt;&gt;""),#REF!/#REF!,"")</f>
        <v>#REF!</v>
      </c>
      <c r="M180" s="257" t="e">
        <f>IF(AND(B179&lt;&gt;"",#REF!&lt;&gt;""),#REF!/#REF!,"")</f>
        <v>#REF!</v>
      </c>
      <c r="N180" s="257" t="e">
        <f>IF(AND(B179&lt;&gt;"",#REF!&lt;&gt;""),#REF!/#REF!,"")</f>
        <v>#REF!</v>
      </c>
      <c r="O180" s="257" t="e">
        <f>IF(AND(B179&lt;&gt;"",#REF!&lt;&gt;""),#REF!/#REF!,"")</f>
        <v>#REF!</v>
      </c>
      <c r="P180" s="257" t="e">
        <f>IF(AND(B179&lt;&gt;"",#REF!&lt;&gt;""),#REF!/#REF!,"")</f>
        <v>#REF!</v>
      </c>
      <c r="Q180" s="258" t="e">
        <f>IF(AND(B179&lt;&gt;"",#REF!&lt;&gt;""),#REF!/#REF!,"")</f>
        <v>#REF!</v>
      </c>
      <c r="R180" s="276" t="e">
        <f>IF(AND(C179&lt;&gt;"",#REF!&lt;&gt;""),#REF!/#REF!,"")</f>
        <v>#REF!</v>
      </c>
      <c r="S180" s="258" t="e">
        <f>IF(AND(D179&lt;&gt;"",#REF!&lt;&gt;""),#REF!/#REF!,"")</f>
        <v>#REF!</v>
      </c>
      <c r="T180" s="276" t="e">
        <f>IF(AND(C179&lt;&gt;"",#REF!&lt;&gt;""),#REF!/#REF!,"")</f>
        <v>#REF!</v>
      </c>
      <c r="U180" s="258" t="e">
        <f>IF(AND(D179&lt;&gt;"",#REF!&lt;&gt;""),#REF!/#REF!,"")</f>
        <v>#REF!</v>
      </c>
      <c r="V180" s="276" t="e">
        <f>IF(AND(C179&lt;&gt;"",#REF!&lt;&gt;""),#REF!/#REF!,"")</f>
        <v>#REF!</v>
      </c>
      <c r="W180" s="276" t="e">
        <f>IF(AND(C179&lt;&gt;"",#REF!&lt;&gt;""),#REF!/#REF!,"")</f>
        <v>#REF!</v>
      </c>
      <c r="X180" s="276" t="e">
        <f>IF(AND(C179&lt;&gt;"",#REF!&lt;&gt;""),#REF!/#REF!,"")</f>
        <v>#REF!</v>
      </c>
      <c r="Y180" s="258" t="e">
        <f>IF(AND(D179&lt;&gt;"",#REF!&lt;&gt;""),#REF!/#REF!,"")</f>
        <v>#REF!</v>
      </c>
      <c r="Z180" s="258" t="e">
        <f>IF(AND(E179&lt;&gt;"",#REF!&lt;&gt;""),#REF!/#REF!,"")</f>
        <v>#REF!</v>
      </c>
      <c r="AA180" s="258" t="e">
        <f>IF(AND(E179&lt;&gt;"",#REF!&lt;&gt;""),#REF!/#REF!,"")</f>
        <v>#REF!</v>
      </c>
    </row>
    <row r="181" spans="1:27" ht="21.75" customHeight="1" x14ac:dyDescent="0.3">
      <c r="A181" s="508" t="s">
        <v>176</v>
      </c>
      <c r="B181" s="500" t="e">
        <f>IF(#REF!="","",IF(SUM(#REF!)&gt;0,#REF!,""))</f>
        <v>#REF!</v>
      </c>
      <c r="C181" s="252" t="s">
        <v>20</v>
      </c>
      <c r="D181" s="253" t="e">
        <f>IF(AND(B181&lt;&gt;"",#REF!&lt;&gt;""),#REF!,"")</f>
        <v>#REF!</v>
      </c>
      <c r="E181" s="253" t="e">
        <f>IF(AND(B181&lt;&gt;"",#REF!&lt;&gt;""),#REF!,"")</f>
        <v>#REF!</v>
      </c>
      <c r="F181" s="254" t="e">
        <f>IF(AND(B181&lt;&gt;"",#REF!&lt;&gt;""),#REF!,"")</f>
        <v>#REF!</v>
      </c>
      <c r="G181" s="254" t="e">
        <f>IF(AND(B181&lt;&gt;"",#REF!&lt;&gt;""),#REF!,"")</f>
        <v>#REF!</v>
      </c>
      <c r="H181" s="254" t="e">
        <f>IF(AND(B181&lt;&gt;"",#REF!&lt;&gt;""),#REF!,"")</f>
        <v>#REF!</v>
      </c>
      <c r="I181" s="254" t="e">
        <f>IF(AND(B181&lt;&gt;"",#REF!&lt;&gt;""),#REF!,"")</f>
        <v>#REF!</v>
      </c>
      <c r="J181" s="254" t="e">
        <f>IF(AND(B181&lt;&gt;"",#REF!&lt;&gt;""),#REF!,"")</f>
        <v>#REF!</v>
      </c>
      <c r="K181" s="254" t="e">
        <f>IF(AND(B181&lt;&gt;"",#REF!&lt;&gt;""),#REF!,"")</f>
        <v>#REF!</v>
      </c>
      <c r="L181" s="254" t="e">
        <f>IF(AND(B181&lt;&gt;"",#REF!&lt;&gt;""),#REF!,"")</f>
        <v>#REF!</v>
      </c>
      <c r="M181" s="254" t="e">
        <f>IF(AND(B181&lt;&gt;"",#REF!&lt;&gt;""),#REF!,"")</f>
        <v>#REF!</v>
      </c>
      <c r="N181" s="254" t="e">
        <f>IF(AND(B181&lt;&gt;"",#REF!&lt;&gt;""),#REF!,"")</f>
        <v>#REF!</v>
      </c>
      <c r="O181" s="254" t="e">
        <f>IF(AND(B181&lt;&gt;"",#REF!&lt;&gt;""),#REF!,"")</f>
        <v>#REF!</v>
      </c>
      <c r="P181" s="254" t="e">
        <f>IF(AND(B181&lt;&gt;"",#REF!&lt;&gt;""),#REF!,"")</f>
        <v>#REF!</v>
      </c>
      <c r="Q181" s="255" t="e">
        <f>IF(AND(B181&lt;&gt;"",#REF!&lt;&gt;""),#REF!,"")</f>
        <v>#REF!</v>
      </c>
      <c r="R181" s="255" t="e">
        <f>IF(AND(C181&lt;&gt;"",#REF!&lt;&gt;""),#REF!,"")</f>
        <v>#REF!</v>
      </c>
      <c r="S181" s="255" t="e">
        <f>IF(AND(D181&lt;&gt;"",#REF!&lt;&gt;""),#REF!,"")</f>
        <v>#REF!</v>
      </c>
      <c r="T181" s="255" t="e">
        <f>IF(AND(C181&lt;&gt;"",#REF!&lt;&gt;""),#REF!,"")</f>
        <v>#REF!</v>
      </c>
      <c r="U181" s="255" t="e">
        <f>IF(AND(D181&lt;&gt;"",#REF!&lt;&gt;""),#REF!,"")</f>
        <v>#REF!</v>
      </c>
      <c r="V181" s="255" t="e">
        <f>IF(AND(C181&lt;&gt;"",#REF!&lt;&gt;""),#REF!,"")</f>
        <v>#REF!</v>
      </c>
      <c r="W181" s="255" t="e">
        <f>IF(AND(C181&lt;&gt;"",#REF!&lt;&gt;""),#REF!,"")</f>
        <v>#REF!</v>
      </c>
      <c r="X181" s="255" t="e">
        <f>IF(AND(C181&lt;&gt;"",#REF!&lt;&gt;""),#REF!,"")</f>
        <v>#REF!</v>
      </c>
      <c r="Y181" s="255" t="e">
        <f>IF(AND(D181&lt;&gt;"",#REF!&lt;&gt;""),#REF!,"")</f>
        <v>#REF!</v>
      </c>
      <c r="Z181" s="255" t="e">
        <f>IF(AND(E181&lt;&gt;"",#REF!&lt;&gt;""),#REF!,"")</f>
        <v>#REF!</v>
      </c>
      <c r="AA181" s="255" t="e">
        <f>IF(AND(E181&lt;&gt;"",#REF!&lt;&gt;""),#REF!,"")</f>
        <v>#REF!</v>
      </c>
    </row>
    <row r="182" spans="1:27" ht="24.75" customHeight="1" thickBot="1" x14ac:dyDescent="0.35">
      <c r="A182" s="509"/>
      <c r="B182" s="501"/>
      <c r="C182" s="256" t="s">
        <v>302</v>
      </c>
      <c r="D182" s="257" t="e">
        <f>IF(AND(B181&lt;&gt;"",#REF!&lt;&gt;""),#REF!/#REF!,"")</f>
        <v>#REF!</v>
      </c>
      <c r="E182" s="257" t="e">
        <f>IF(AND(B181&lt;&gt;"",#REF!&lt;&gt;""),#REF!/#REF!,"")</f>
        <v>#REF!</v>
      </c>
      <c r="F182" s="257" t="e">
        <f>IF(AND(B181&lt;&gt;"",#REF!&lt;&gt;""),#REF!/#REF!,"")</f>
        <v>#REF!</v>
      </c>
      <c r="G182" s="257" t="e">
        <f>IF(AND(B181&lt;&gt;"",#REF!&lt;&gt;""),#REF!/#REF!,"")</f>
        <v>#REF!</v>
      </c>
      <c r="H182" s="257" t="e">
        <f>IF(AND(B181&lt;&gt;"",#REF!&lt;&gt;""),#REF!/#REF!,"")</f>
        <v>#REF!</v>
      </c>
      <c r="I182" s="257" t="e">
        <f>IF(AND(B181&lt;&gt;"",#REF!&lt;&gt;""),#REF!/#REF!,"")</f>
        <v>#REF!</v>
      </c>
      <c r="J182" s="257" t="e">
        <f>IF(AND(B181&lt;&gt;"",#REF!&lt;&gt;""),#REF!/#REF!,"")</f>
        <v>#REF!</v>
      </c>
      <c r="K182" s="257" t="e">
        <f>IF(AND(B181&lt;&gt;"",#REF!&lt;&gt;""),#REF!/#REF!,"")</f>
        <v>#REF!</v>
      </c>
      <c r="L182" s="257" t="e">
        <f>IF(AND(B181&lt;&gt;"",#REF!&lt;&gt;""),#REF!/#REF!,"")</f>
        <v>#REF!</v>
      </c>
      <c r="M182" s="257" t="e">
        <f>IF(AND(B181&lt;&gt;"",#REF!&lt;&gt;""),#REF!/#REF!,"")</f>
        <v>#REF!</v>
      </c>
      <c r="N182" s="257" t="e">
        <f>IF(AND(B181&lt;&gt;"",#REF!&lt;&gt;""),#REF!/#REF!,"")</f>
        <v>#REF!</v>
      </c>
      <c r="O182" s="257" t="e">
        <f>IF(AND(B181&lt;&gt;"",#REF!&lt;&gt;""),#REF!/#REF!,"")</f>
        <v>#REF!</v>
      </c>
      <c r="P182" s="257" t="e">
        <f>IF(AND(B181&lt;&gt;"",#REF!&lt;&gt;""),#REF!/#REF!,"")</f>
        <v>#REF!</v>
      </c>
      <c r="Q182" s="258" t="e">
        <f>IF(AND(B181&lt;&gt;"",#REF!&lt;&gt;""),#REF!/#REF!,"")</f>
        <v>#REF!</v>
      </c>
      <c r="R182" s="276" t="e">
        <f>IF(AND(C181&lt;&gt;"",#REF!&lt;&gt;""),#REF!/#REF!,"")</f>
        <v>#REF!</v>
      </c>
      <c r="S182" s="258" t="e">
        <f>IF(AND(D181&lt;&gt;"",#REF!&lt;&gt;""),#REF!/#REF!,"")</f>
        <v>#REF!</v>
      </c>
      <c r="T182" s="276" t="e">
        <f>IF(AND(C181&lt;&gt;"",#REF!&lt;&gt;""),#REF!/#REF!,"")</f>
        <v>#REF!</v>
      </c>
      <c r="U182" s="258" t="e">
        <f>IF(AND(D181&lt;&gt;"",#REF!&lt;&gt;""),#REF!/#REF!,"")</f>
        <v>#REF!</v>
      </c>
      <c r="V182" s="276" t="e">
        <f>IF(AND(C181&lt;&gt;"",#REF!&lt;&gt;""),#REF!/#REF!,"")</f>
        <v>#REF!</v>
      </c>
      <c r="W182" s="276" t="e">
        <f>IF(AND(C181&lt;&gt;"",#REF!&lt;&gt;""),#REF!/#REF!,"")</f>
        <v>#REF!</v>
      </c>
      <c r="X182" s="276" t="e">
        <f>IF(AND(C181&lt;&gt;"",#REF!&lt;&gt;""),#REF!/#REF!,"")</f>
        <v>#REF!</v>
      </c>
      <c r="Y182" s="258" t="e">
        <f>IF(AND(D181&lt;&gt;"",#REF!&lt;&gt;""),#REF!/#REF!,"")</f>
        <v>#REF!</v>
      </c>
      <c r="Z182" s="258" t="e">
        <f>IF(AND(E181&lt;&gt;"",#REF!&lt;&gt;""),#REF!/#REF!,"")</f>
        <v>#REF!</v>
      </c>
      <c r="AA182" s="258" t="e">
        <f>IF(AND(E181&lt;&gt;"",#REF!&lt;&gt;""),#REF!/#REF!,"")</f>
        <v>#REF!</v>
      </c>
    </row>
    <row r="183" spans="1:27" ht="21.75" customHeight="1" x14ac:dyDescent="0.3">
      <c r="A183" s="508" t="s">
        <v>177</v>
      </c>
      <c r="B183" s="500" t="e">
        <f>IF(#REF!="","",IF(SUM(#REF!)&gt;0,#REF!,""))</f>
        <v>#REF!</v>
      </c>
      <c r="C183" s="252" t="s">
        <v>20</v>
      </c>
      <c r="D183" s="253" t="e">
        <f>IF(AND(B183&lt;&gt;"",#REF!&lt;&gt;""),#REF!,"")</f>
        <v>#REF!</v>
      </c>
      <c r="E183" s="253" t="e">
        <f>IF(AND(B183&lt;&gt;"",#REF!&lt;&gt;""),#REF!,"")</f>
        <v>#REF!</v>
      </c>
      <c r="F183" s="254" t="e">
        <f>IF(AND(B183&lt;&gt;"",#REF!&lt;&gt;""),#REF!,"")</f>
        <v>#REF!</v>
      </c>
      <c r="G183" s="254" t="e">
        <f>IF(AND(B183&lt;&gt;"",#REF!&lt;&gt;""),#REF!,"")</f>
        <v>#REF!</v>
      </c>
      <c r="H183" s="254" t="e">
        <f>IF(AND(B183&lt;&gt;"",#REF!&lt;&gt;""),#REF!,"")</f>
        <v>#REF!</v>
      </c>
      <c r="I183" s="254" t="e">
        <f>IF(AND(B183&lt;&gt;"",#REF!&lt;&gt;""),#REF!,"")</f>
        <v>#REF!</v>
      </c>
      <c r="J183" s="254" t="e">
        <f>IF(AND(B183&lt;&gt;"",#REF!&lt;&gt;""),#REF!,"")</f>
        <v>#REF!</v>
      </c>
      <c r="K183" s="254" t="e">
        <f>IF(AND(B183&lt;&gt;"",#REF!&lt;&gt;""),#REF!,"")</f>
        <v>#REF!</v>
      </c>
      <c r="L183" s="254" t="e">
        <f>IF(AND(B183&lt;&gt;"",#REF!&lt;&gt;""),#REF!,"")</f>
        <v>#REF!</v>
      </c>
      <c r="M183" s="254" t="e">
        <f>IF(AND(B183&lt;&gt;"",#REF!&lt;&gt;""),#REF!,"")</f>
        <v>#REF!</v>
      </c>
      <c r="N183" s="254" t="e">
        <f>IF(AND(B183&lt;&gt;"",#REF!&lt;&gt;""),#REF!,"")</f>
        <v>#REF!</v>
      </c>
      <c r="O183" s="254" t="e">
        <f>IF(AND(B183&lt;&gt;"",#REF!&lt;&gt;""),#REF!,"")</f>
        <v>#REF!</v>
      </c>
      <c r="P183" s="254" t="e">
        <f>IF(AND(B183&lt;&gt;"",#REF!&lt;&gt;""),#REF!,"")</f>
        <v>#REF!</v>
      </c>
      <c r="Q183" s="255" t="e">
        <f>IF(AND(B183&lt;&gt;"",#REF!&lt;&gt;""),#REF!,"")</f>
        <v>#REF!</v>
      </c>
      <c r="R183" s="255" t="e">
        <f>IF(AND(C183&lt;&gt;"",#REF!&lt;&gt;""),#REF!,"")</f>
        <v>#REF!</v>
      </c>
      <c r="S183" s="255" t="e">
        <f>IF(AND(D183&lt;&gt;"",#REF!&lt;&gt;""),#REF!,"")</f>
        <v>#REF!</v>
      </c>
      <c r="T183" s="255" t="e">
        <f>IF(AND(C183&lt;&gt;"",#REF!&lt;&gt;""),#REF!,"")</f>
        <v>#REF!</v>
      </c>
      <c r="U183" s="255" t="e">
        <f>IF(AND(D183&lt;&gt;"",#REF!&lt;&gt;""),#REF!,"")</f>
        <v>#REF!</v>
      </c>
      <c r="V183" s="255" t="e">
        <f>IF(AND(C183&lt;&gt;"",#REF!&lt;&gt;""),#REF!,"")</f>
        <v>#REF!</v>
      </c>
      <c r="W183" s="255" t="e">
        <f>IF(AND(C183&lt;&gt;"",#REF!&lt;&gt;""),#REF!,"")</f>
        <v>#REF!</v>
      </c>
      <c r="X183" s="255" t="e">
        <f>IF(AND(C183&lt;&gt;"",#REF!&lt;&gt;""),#REF!,"")</f>
        <v>#REF!</v>
      </c>
      <c r="Y183" s="255" t="e">
        <f>IF(AND(D183&lt;&gt;"",#REF!&lt;&gt;""),#REF!,"")</f>
        <v>#REF!</v>
      </c>
      <c r="Z183" s="255" t="e">
        <f>IF(AND(E183&lt;&gt;"",#REF!&lt;&gt;""),#REF!,"")</f>
        <v>#REF!</v>
      </c>
      <c r="AA183" s="255" t="e">
        <f>IF(AND(E183&lt;&gt;"",#REF!&lt;&gt;""),#REF!,"")</f>
        <v>#REF!</v>
      </c>
    </row>
    <row r="184" spans="1:27" ht="24.75" customHeight="1" thickBot="1" x14ac:dyDescent="0.35">
      <c r="A184" s="509"/>
      <c r="B184" s="501"/>
      <c r="C184" s="256" t="s">
        <v>302</v>
      </c>
      <c r="D184" s="257" t="e">
        <f>IF(AND(B183&lt;&gt;"",#REF!&lt;&gt;""),#REF!/#REF!,"")</f>
        <v>#REF!</v>
      </c>
      <c r="E184" s="257" t="e">
        <f>IF(AND(B183&lt;&gt;"",#REF!&lt;&gt;""),#REF!/#REF!,"")</f>
        <v>#REF!</v>
      </c>
      <c r="F184" s="257" t="e">
        <f>IF(AND(B183&lt;&gt;"",#REF!&lt;&gt;""),#REF!/#REF!,"")</f>
        <v>#REF!</v>
      </c>
      <c r="G184" s="257" t="e">
        <f>IF(AND(B183&lt;&gt;"",#REF!&lt;&gt;""),#REF!/#REF!,"")</f>
        <v>#REF!</v>
      </c>
      <c r="H184" s="257" t="e">
        <f>IF(AND(B183&lt;&gt;"",#REF!&lt;&gt;""),#REF!/#REF!,"")</f>
        <v>#REF!</v>
      </c>
      <c r="I184" s="257" t="e">
        <f>IF(AND(B183&lt;&gt;"",#REF!&lt;&gt;""),#REF!/#REF!,"")</f>
        <v>#REF!</v>
      </c>
      <c r="J184" s="257" t="e">
        <f>IF(AND(B183&lt;&gt;"",#REF!&lt;&gt;""),#REF!/#REF!,"")</f>
        <v>#REF!</v>
      </c>
      <c r="K184" s="257" t="e">
        <f>IF(AND(B183&lt;&gt;"",#REF!&lt;&gt;""),#REF!/#REF!,"")</f>
        <v>#REF!</v>
      </c>
      <c r="L184" s="257" t="e">
        <f>IF(AND(B183&lt;&gt;"",#REF!&lt;&gt;""),#REF!/#REF!,"")</f>
        <v>#REF!</v>
      </c>
      <c r="M184" s="257" t="e">
        <f>IF(AND(B183&lt;&gt;"",#REF!&lt;&gt;""),#REF!/#REF!,"")</f>
        <v>#REF!</v>
      </c>
      <c r="N184" s="257" t="e">
        <f>IF(AND(B183&lt;&gt;"",#REF!&lt;&gt;""),#REF!/#REF!,"")</f>
        <v>#REF!</v>
      </c>
      <c r="O184" s="257" t="e">
        <f>IF(AND(B183&lt;&gt;"",#REF!&lt;&gt;""),#REF!/#REF!,"")</f>
        <v>#REF!</v>
      </c>
      <c r="P184" s="257" t="e">
        <f>IF(AND(B183&lt;&gt;"",#REF!&lt;&gt;""),#REF!/#REF!,"")</f>
        <v>#REF!</v>
      </c>
      <c r="Q184" s="258" t="e">
        <f>IF(AND(B183&lt;&gt;"",#REF!&lt;&gt;""),#REF!/#REF!,"")</f>
        <v>#REF!</v>
      </c>
      <c r="R184" s="276" t="e">
        <f>IF(AND(C183&lt;&gt;"",#REF!&lt;&gt;""),#REF!/#REF!,"")</f>
        <v>#REF!</v>
      </c>
      <c r="S184" s="258" t="e">
        <f>IF(AND(D183&lt;&gt;"",#REF!&lt;&gt;""),#REF!/#REF!,"")</f>
        <v>#REF!</v>
      </c>
      <c r="T184" s="276" t="e">
        <f>IF(AND(C183&lt;&gt;"",#REF!&lt;&gt;""),#REF!/#REF!,"")</f>
        <v>#REF!</v>
      </c>
      <c r="U184" s="258" t="e">
        <f>IF(AND(D183&lt;&gt;"",#REF!&lt;&gt;""),#REF!/#REF!,"")</f>
        <v>#REF!</v>
      </c>
      <c r="V184" s="276" t="e">
        <f>IF(AND(C183&lt;&gt;"",#REF!&lt;&gt;""),#REF!/#REF!,"")</f>
        <v>#REF!</v>
      </c>
      <c r="W184" s="276" t="e">
        <f>IF(AND(C183&lt;&gt;"",#REF!&lt;&gt;""),#REF!/#REF!,"")</f>
        <v>#REF!</v>
      </c>
      <c r="X184" s="276" t="e">
        <f>IF(AND(C183&lt;&gt;"",#REF!&lt;&gt;""),#REF!/#REF!,"")</f>
        <v>#REF!</v>
      </c>
      <c r="Y184" s="258" t="e">
        <f>IF(AND(D183&lt;&gt;"",#REF!&lt;&gt;""),#REF!/#REF!,"")</f>
        <v>#REF!</v>
      </c>
      <c r="Z184" s="258" t="e">
        <f>IF(AND(E183&lt;&gt;"",#REF!&lt;&gt;""),#REF!/#REF!,"")</f>
        <v>#REF!</v>
      </c>
      <c r="AA184" s="258" t="e">
        <f>IF(AND(E183&lt;&gt;"",#REF!&lt;&gt;""),#REF!/#REF!,"")</f>
        <v>#REF!</v>
      </c>
    </row>
    <row r="185" spans="1:27" ht="21.75" customHeight="1" x14ac:dyDescent="0.3">
      <c r="A185" s="508" t="s">
        <v>178</v>
      </c>
      <c r="B185" s="500" t="e">
        <f>IF(#REF!="","",IF(SUM(#REF!)&gt;0,#REF!,""))</f>
        <v>#REF!</v>
      </c>
      <c r="C185" s="252" t="s">
        <v>20</v>
      </c>
      <c r="D185" s="253" t="e">
        <f>IF(AND(B185&lt;&gt;"",#REF!&lt;&gt;""),#REF!,"")</f>
        <v>#REF!</v>
      </c>
      <c r="E185" s="253" t="e">
        <f>IF(AND(B185&lt;&gt;"",#REF!&lt;&gt;""),#REF!,"")</f>
        <v>#REF!</v>
      </c>
      <c r="F185" s="254" t="e">
        <f>IF(AND(B185&lt;&gt;"",#REF!&lt;&gt;""),#REF!,"")</f>
        <v>#REF!</v>
      </c>
      <c r="G185" s="254" t="e">
        <f>IF(AND(B185&lt;&gt;"",#REF!&lt;&gt;""),#REF!,"")</f>
        <v>#REF!</v>
      </c>
      <c r="H185" s="254" t="e">
        <f>IF(AND(B185&lt;&gt;"",#REF!&lt;&gt;""),#REF!,"")</f>
        <v>#REF!</v>
      </c>
      <c r="I185" s="254" t="e">
        <f>IF(AND(B185&lt;&gt;"",#REF!&lt;&gt;""),#REF!,"")</f>
        <v>#REF!</v>
      </c>
      <c r="J185" s="254" t="e">
        <f>IF(AND(B185&lt;&gt;"",#REF!&lt;&gt;""),#REF!,"")</f>
        <v>#REF!</v>
      </c>
      <c r="K185" s="254" t="e">
        <f>IF(AND(B185&lt;&gt;"",#REF!&lt;&gt;""),#REF!,"")</f>
        <v>#REF!</v>
      </c>
      <c r="L185" s="254" t="e">
        <f>IF(AND(B185&lt;&gt;"",#REF!&lt;&gt;""),#REF!,"")</f>
        <v>#REF!</v>
      </c>
      <c r="M185" s="254" t="e">
        <f>IF(AND(B185&lt;&gt;"",#REF!&lt;&gt;""),#REF!,"")</f>
        <v>#REF!</v>
      </c>
      <c r="N185" s="254" t="e">
        <f>IF(AND(B185&lt;&gt;"",#REF!&lt;&gt;""),#REF!,"")</f>
        <v>#REF!</v>
      </c>
      <c r="O185" s="254" t="e">
        <f>IF(AND(B185&lt;&gt;"",#REF!&lt;&gt;""),#REF!,"")</f>
        <v>#REF!</v>
      </c>
      <c r="P185" s="254" t="e">
        <f>IF(AND(B185&lt;&gt;"",#REF!&lt;&gt;""),#REF!,"")</f>
        <v>#REF!</v>
      </c>
      <c r="Q185" s="255" t="e">
        <f>IF(AND(B185&lt;&gt;"",#REF!&lt;&gt;""),#REF!,"")</f>
        <v>#REF!</v>
      </c>
      <c r="R185" s="255" t="e">
        <f>IF(AND(C185&lt;&gt;"",#REF!&lt;&gt;""),#REF!,"")</f>
        <v>#REF!</v>
      </c>
      <c r="S185" s="255" t="e">
        <f>IF(AND(D185&lt;&gt;"",#REF!&lt;&gt;""),#REF!,"")</f>
        <v>#REF!</v>
      </c>
      <c r="T185" s="255" t="e">
        <f>IF(AND(C185&lt;&gt;"",#REF!&lt;&gt;""),#REF!,"")</f>
        <v>#REF!</v>
      </c>
      <c r="U185" s="255" t="e">
        <f>IF(AND(D185&lt;&gt;"",#REF!&lt;&gt;""),#REF!,"")</f>
        <v>#REF!</v>
      </c>
      <c r="V185" s="255" t="e">
        <f>IF(AND(C185&lt;&gt;"",#REF!&lt;&gt;""),#REF!,"")</f>
        <v>#REF!</v>
      </c>
      <c r="W185" s="255" t="e">
        <f>IF(AND(C185&lt;&gt;"",#REF!&lt;&gt;""),#REF!,"")</f>
        <v>#REF!</v>
      </c>
      <c r="X185" s="255" t="e">
        <f>IF(AND(C185&lt;&gt;"",#REF!&lt;&gt;""),#REF!,"")</f>
        <v>#REF!</v>
      </c>
      <c r="Y185" s="255" t="e">
        <f>IF(AND(D185&lt;&gt;"",#REF!&lt;&gt;""),#REF!,"")</f>
        <v>#REF!</v>
      </c>
      <c r="Z185" s="255" t="e">
        <f>IF(AND(E185&lt;&gt;"",#REF!&lt;&gt;""),#REF!,"")</f>
        <v>#REF!</v>
      </c>
      <c r="AA185" s="255" t="e">
        <f>IF(AND(E185&lt;&gt;"",#REF!&lt;&gt;""),#REF!,"")</f>
        <v>#REF!</v>
      </c>
    </row>
    <row r="186" spans="1:27" ht="24.75" customHeight="1" thickBot="1" x14ac:dyDescent="0.35">
      <c r="A186" s="509"/>
      <c r="B186" s="501"/>
      <c r="C186" s="256" t="s">
        <v>302</v>
      </c>
      <c r="D186" s="257" t="e">
        <f>IF(AND(B185&lt;&gt;"",#REF!&lt;&gt;""),#REF!/#REF!,"")</f>
        <v>#REF!</v>
      </c>
      <c r="E186" s="257" t="e">
        <f>IF(AND(B185&lt;&gt;"",#REF!&lt;&gt;""),#REF!/#REF!,"")</f>
        <v>#REF!</v>
      </c>
      <c r="F186" s="257" t="e">
        <f>IF(AND(B185&lt;&gt;"",#REF!&lt;&gt;""),#REF!/#REF!,"")</f>
        <v>#REF!</v>
      </c>
      <c r="G186" s="257" t="e">
        <f>IF(AND(B185&lt;&gt;"",#REF!&lt;&gt;""),#REF!/#REF!,"")</f>
        <v>#REF!</v>
      </c>
      <c r="H186" s="257" t="e">
        <f>IF(AND(B185&lt;&gt;"",#REF!&lt;&gt;""),#REF!/#REF!,"")</f>
        <v>#REF!</v>
      </c>
      <c r="I186" s="257" t="e">
        <f>IF(AND(B185&lt;&gt;"",#REF!&lt;&gt;""),#REF!/#REF!,"")</f>
        <v>#REF!</v>
      </c>
      <c r="J186" s="257" t="e">
        <f>IF(AND(B185&lt;&gt;"",#REF!&lt;&gt;""),#REF!/#REF!,"")</f>
        <v>#REF!</v>
      </c>
      <c r="K186" s="257" t="e">
        <f>IF(AND(B185&lt;&gt;"",#REF!&lt;&gt;""),#REF!/#REF!,"")</f>
        <v>#REF!</v>
      </c>
      <c r="L186" s="257" t="e">
        <f>IF(AND(B185&lt;&gt;"",#REF!&lt;&gt;""),#REF!/#REF!,"")</f>
        <v>#REF!</v>
      </c>
      <c r="M186" s="257" t="e">
        <f>IF(AND(B185&lt;&gt;"",#REF!&lt;&gt;""),#REF!/#REF!,"")</f>
        <v>#REF!</v>
      </c>
      <c r="N186" s="257" t="e">
        <f>IF(AND(B185&lt;&gt;"",#REF!&lt;&gt;""),#REF!/#REF!,"")</f>
        <v>#REF!</v>
      </c>
      <c r="O186" s="257" t="e">
        <f>IF(AND(B185&lt;&gt;"",#REF!&lt;&gt;""),#REF!/#REF!,"")</f>
        <v>#REF!</v>
      </c>
      <c r="P186" s="257" t="e">
        <f>IF(AND(B185&lt;&gt;"",#REF!&lt;&gt;""),#REF!/#REF!,"")</f>
        <v>#REF!</v>
      </c>
      <c r="Q186" s="258" t="e">
        <f>IF(AND(B185&lt;&gt;"",#REF!&lt;&gt;""),#REF!/#REF!,"")</f>
        <v>#REF!</v>
      </c>
      <c r="R186" s="276" t="e">
        <f>IF(AND(C185&lt;&gt;"",#REF!&lt;&gt;""),#REF!/#REF!,"")</f>
        <v>#REF!</v>
      </c>
      <c r="S186" s="258" t="e">
        <f>IF(AND(D185&lt;&gt;"",#REF!&lt;&gt;""),#REF!/#REF!,"")</f>
        <v>#REF!</v>
      </c>
      <c r="T186" s="276" t="e">
        <f>IF(AND(C185&lt;&gt;"",#REF!&lt;&gt;""),#REF!/#REF!,"")</f>
        <v>#REF!</v>
      </c>
      <c r="U186" s="258" t="e">
        <f>IF(AND(D185&lt;&gt;"",#REF!&lt;&gt;""),#REF!/#REF!,"")</f>
        <v>#REF!</v>
      </c>
      <c r="V186" s="276" t="e">
        <f>IF(AND(C185&lt;&gt;"",#REF!&lt;&gt;""),#REF!/#REF!,"")</f>
        <v>#REF!</v>
      </c>
      <c r="W186" s="276" t="e">
        <f>IF(AND(C185&lt;&gt;"",#REF!&lt;&gt;""),#REF!/#REF!,"")</f>
        <v>#REF!</v>
      </c>
      <c r="X186" s="276" t="e">
        <f>IF(AND(C185&lt;&gt;"",#REF!&lt;&gt;""),#REF!/#REF!,"")</f>
        <v>#REF!</v>
      </c>
      <c r="Y186" s="258" t="e">
        <f>IF(AND(D185&lt;&gt;"",#REF!&lt;&gt;""),#REF!/#REF!,"")</f>
        <v>#REF!</v>
      </c>
      <c r="Z186" s="258" t="e">
        <f>IF(AND(E185&lt;&gt;"",#REF!&lt;&gt;""),#REF!/#REF!,"")</f>
        <v>#REF!</v>
      </c>
      <c r="AA186" s="258" t="e">
        <f>IF(AND(E185&lt;&gt;"",#REF!&lt;&gt;""),#REF!/#REF!,"")</f>
        <v>#REF!</v>
      </c>
    </row>
    <row r="187" spans="1:27" ht="21.75" customHeight="1" x14ac:dyDescent="0.3">
      <c r="A187" s="508" t="s">
        <v>179</v>
      </c>
      <c r="B187" s="500" t="e">
        <f>IF(#REF!="","",IF(SUM(#REF!)&gt;0,#REF!,""))</f>
        <v>#REF!</v>
      </c>
      <c r="C187" s="252" t="s">
        <v>20</v>
      </c>
      <c r="D187" s="253" t="e">
        <f>IF(AND(B187&lt;&gt;"",#REF!&lt;&gt;""),#REF!,"")</f>
        <v>#REF!</v>
      </c>
      <c r="E187" s="253" t="e">
        <f>IF(AND(B187&lt;&gt;"",#REF!&lt;&gt;""),#REF!,"")</f>
        <v>#REF!</v>
      </c>
      <c r="F187" s="254" t="e">
        <f>IF(AND(B187&lt;&gt;"",#REF!&lt;&gt;""),#REF!,"")</f>
        <v>#REF!</v>
      </c>
      <c r="G187" s="254" t="e">
        <f>IF(AND(B187&lt;&gt;"",#REF!&lt;&gt;""),#REF!,"")</f>
        <v>#REF!</v>
      </c>
      <c r="H187" s="254" t="e">
        <f>IF(AND(B187&lt;&gt;"",#REF!&lt;&gt;""),#REF!,"")</f>
        <v>#REF!</v>
      </c>
      <c r="I187" s="254" t="e">
        <f>IF(AND(B187&lt;&gt;"",#REF!&lt;&gt;""),#REF!,"")</f>
        <v>#REF!</v>
      </c>
      <c r="J187" s="254" t="e">
        <f>IF(AND(B187&lt;&gt;"",#REF!&lt;&gt;""),#REF!,"")</f>
        <v>#REF!</v>
      </c>
      <c r="K187" s="254" t="e">
        <f>IF(AND(B187&lt;&gt;"",#REF!&lt;&gt;""),#REF!,"")</f>
        <v>#REF!</v>
      </c>
      <c r="L187" s="254" t="e">
        <f>IF(AND(B187&lt;&gt;"",#REF!&lt;&gt;""),#REF!,"")</f>
        <v>#REF!</v>
      </c>
      <c r="M187" s="254" t="e">
        <f>IF(AND(B187&lt;&gt;"",#REF!&lt;&gt;""),#REF!,"")</f>
        <v>#REF!</v>
      </c>
      <c r="N187" s="254" t="e">
        <f>IF(AND(B187&lt;&gt;"",#REF!&lt;&gt;""),#REF!,"")</f>
        <v>#REF!</v>
      </c>
      <c r="O187" s="254" t="e">
        <f>IF(AND(B187&lt;&gt;"",#REF!&lt;&gt;""),#REF!,"")</f>
        <v>#REF!</v>
      </c>
      <c r="P187" s="254" t="e">
        <f>IF(AND(B187&lt;&gt;"",#REF!&lt;&gt;""),#REF!,"")</f>
        <v>#REF!</v>
      </c>
      <c r="Q187" s="255" t="e">
        <f>IF(AND(B187&lt;&gt;"",#REF!&lt;&gt;""),#REF!,"")</f>
        <v>#REF!</v>
      </c>
      <c r="R187" s="255" t="e">
        <f>IF(AND(C187&lt;&gt;"",#REF!&lt;&gt;""),#REF!,"")</f>
        <v>#REF!</v>
      </c>
      <c r="S187" s="255" t="e">
        <f>IF(AND(D187&lt;&gt;"",#REF!&lt;&gt;""),#REF!,"")</f>
        <v>#REF!</v>
      </c>
      <c r="T187" s="255" t="e">
        <f>IF(AND(C187&lt;&gt;"",#REF!&lt;&gt;""),#REF!,"")</f>
        <v>#REF!</v>
      </c>
      <c r="U187" s="255" t="e">
        <f>IF(AND(D187&lt;&gt;"",#REF!&lt;&gt;""),#REF!,"")</f>
        <v>#REF!</v>
      </c>
      <c r="V187" s="255" t="e">
        <f>IF(AND(C187&lt;&gt;"",#REF!&lt;&gt;""),#REF!,"")</f>
        <v>#REF!</v>
      </c>
      <c r="W187" s="255" t="e">
        <f>IF(AND(C187&lt;&gt;"",#REF!&lt;&gt;""),#REF!,"")</f>
        <v>#REF!</v>
      </c>
      <c r="X187" s="255" t="e">
        <f>IF(AND(C187&lt;&gt;"",#REF!&lt;&gt;""),#REF!,"")</f>
        <v>#REF!</v>
      </c>
      <c r="Y187" s="255" t="e">
        <f>IF(AND(D187&lt;&gt;"",#REF!&lt;&gt;""),#REF!,"")</f>
        <v>#REF!</v>
      </c>
      <c r="Z187" s="255" t="e">
        <f>IF(AND(E187&lt;&gt;"",#REF!&lt;&gt;""),#REF!,"")</f>
        <v>#REF!</v>
      </c>
      <c r="AA187" s="255" t="e">
        <f>IF(AND(E187&lt;&gt;"",#REF!&lt;&gt;""),#REF!,"")</f>
        <v>#REF!</v>
      </c>
    </row>
    <row r="188" spans="1:27" ht="24.75" customHeight="1" thickBot="1" x14ac:dyDescent="0.35">
      <c r="A188" s="509"/>
      <c r="B188" s="501"/>
      <c r="C188" s="256" t="s">
        <v>302</v>
      </c>
      <c r="D188" s="257" t="e">
        <f>IF(AND(B187&lt;&gt;"",#REF!&lt;&gt;""),#REF!/#REF!,"")</f>
        <v>#REF!</v>
      </c>
      <c r="E188" s="257" t="e">
        <f>IF(AND(B187&lt;&gt;"",#REF!&lt;&gt;""),#REF!/#REF!,"")</f>
        <v>#REF!</v>
      </c>
      <c r="F188" s="257" t="e">
        <f>IF(AND(B187&lt;&gt;"",#REF!&lt;&gt;""),#REF!/#REF!,"")</f>
        <v>#REF!</v>
      </c>
      <c r="G188" s="257" t="e">
        <f>IF(AND(B187&lt;&gt;"",#REF!&lt;&gt;""),#REF!/#REF!,"")</f>
        <v>#REF!</v>
      </c>
      <c r="H188" s="257" t="e">
        <f>IF(AND(B187&lt;&gt;"",#REF!&lt;&gt;""),#REF!/#REF!,"")</f>
        <v>#REF!</v>
      </c>
      <c r="I188" s="257" t="e">
        <f>IF(AND(B187&lt;&gt;"",#REF!&lt;&gt;""),#REF!/#REF!,"")</f>
        <v>#REF!</v>
      </c>
      <c r="J188" s="257" t="e">
        <f>IF(AND(B187&lt;&gt;"",#REF!&lt;&gt;""),#REF!/#REF!,"")</f>
        <v>#REF!</v>
      </c>
      <c r="K188" s="257" t="e">
        <f>IF(AND(B187&lt;&gt;"",#REF!&lt;&gt;""),#REF!/#REF!,"")</f>
        <v>#REF!</v>
      </c>
      <c r="L188" s="257" t="e">
        <f>IF(AND(B187&lt;&gt;"",#REF!&lt;&gt;""),#REF!/#REF!,"")</f>
        <v>#REF!</v>
      </c>
      <c r="M188" s="257" t="e">
        <f>IF(AND(B187&lt;&gt;"",#REF!&lt;&gt;""),#REF!/#REF!,"")</f>
        <v>#REF!</v>
      </c>
      <c r="N188" s="257" t="e">
        <f>IF(AND(B187&lt;&gt;"",#REF!&lt;&gt;""),#REF!/#REF!,"")</f>
        <v>#REF!</v>
      </c>
      <c r="O188" s="257" t="e">
        <f>IF(AND(B187&lt;&gt;"",#REF!&lt;&gt;""),#REF!/#REF!,"")</f>
        <v>#REF!</v>
      </c>
      <c r="P188" s="257" t="e">
        <f>IF(AND(B187&lt;&gt;"",#REF!&lt;&gt;""),#REF!/#REF!,"")</f>
        <v>#REF!</v>
      </c>
      <c r="Q188" s="258" t="e">
        <f>IF(AND(B187&lt;&gt;"",#REF!&lt;&gt;""),#REF!/#REF!,"")</f>
        <v>#REF!</v>
      </c>
      <c r="R188" s="276" t="e">
        <f>IF(AND(C187&lt;&gt;"",#REF!&lt;&gt;""),#REF!/#REF!,"")</f>
        <v>#REF!</v>
      </c>
      <c r="S188" s="258" t="e">
        <f>IF(AND(D187&lt;&gt;"",#REF!&lt;&gt;""),#REF!/#REF!,"")</f>
        <v>#REF!</v>
      </c>
      <c r="T188" s="276" t="e">
        <f>IF(AND(C187&lt;&gt;"",#REF!&lt;&gt;""),#REF!/#REF!,"")</f>
        <v>#REF!</v>
      </c>
      <c r="U188" s="258" t="e">
        <f>IF(AND(D187&lt;&gt;"",#REF!&lt;&gt;""),#REF!/#REF!,"")</f>
        <v>#REF!</v>
      </c>
      <c r="V188" s="276" t="e">
        <f>IF(AND(C187&lt;&gt;"",#REF!&lt;&gt;""),#REF!/#REF!,"")</f>
        <v>#REF!</v>
      </c>
      <c r="W188" s="276" t="e">
        <f>IF(AND(C187&lt;&gt;"",#REF!&lt;&gt;""),#REF!/#REF!,"")</f>
        <v>#REF!</v>
      </c>
      <c r="X188" s="276" t="e">
        <f>IF(AND(C187&lt;&gt;"",#REF!&lt;&gt;""),#REF!/#REF!,"")</f>
        <v>#REF!</v>
      </c>
      <c r="Y188" s="258" t="e">
        <f>IF(AND(D187&lt;&gt;"",#REF!&lt;&gt;""),#REF!/#REF!,"")</f>
        <v>#REF!</v>
      </c>
      <c r="Z188" s="258" t="e">
        <f>IF(AND(E187&lt;&gt;"",#REF!&lt;&gt;""),#REF!/#REF!,"")</f>
        <v>#REF!</v>
      </c>
      <c r="AA188" s="258" t="e">
        <f>IF(AND(E187&lt;&gt;"",#REF!&lt;&gt;""),#REF!/#REF!,"")</f>
        <v>#REF!</v>
      </c>
    </row>
    <row r="189" spans="1:27" ht="21.75" customHeight="1" x14ac:dyDescent="0.3">
      <c r="A189" s="508" t="s">
        <v>180</v>
      </c>
      <c r="B189" s="500" t="e">
        <f>IF(#REF!="","",IF(SUM(#REF!)&gt;0,#REF!,""))</f>
        <v>#REF!</v>
      </c>
      <c r="C189" s="252" t="s">
        <v>20</v>
      </c>
      <c r="D189" s="253" t="e">
        <f>IF(AND(B189&lt;&gt;"",#REF!&lt;&gt;""),#REF!,"")</f>
        <v>#REF!</v>
      </c>
      <c r="E189" s="253" t="e">
        <f>IF(AND(B189&lt;&gt;"",#REF!&lt;&gt;""),#REF!,"")</f>
        <v>#REF!</v>
      </c>
      <c r="F189" s="254" t="e">
        <f>IF(AND(B189&lt;&gt;"",#REF!&lt;&gt;""),#REF!,"")</f>
        <v>#REF!</v>
      </c>
      <c r="G189" s="254" t="e">
        <f>IF(AND(B189&lt;&gt;"",#REF!&lt;&gt;""),#REF!,"")</f>
        <v>#REF!</v>
      </c>
      <c r="H189" s="254" t="e">
        <f>IF(AND(B189&lt;&gt;"",#REF!&lt;&gt;""),#REF!,"")</f>
        <v>#REF!</v>
      </c>
      <c r="I189" s="254" t="e">
        <f>IF(AND(B189&lt;&gt;"",#REF!&lt;&gt;""),#REF!,"")</f>
        <v>#REF!</v>
      </c>
      <c r="J189" s="254" t="e">
        <f>IF(AND(B189&lt;&gt;"",#REF!&lt;&gt;""),#REF!,"")</f>
        <v>#REF!</v>
      </c>
      <c r="K189" s="254" t="e">
        <f>IF(AND(B189&lt;&gt;"",#REF!&lt;&gt;""),#REF!,"")</f>
        <v>#REF!</v>
      </c>
      <c r="L189" s="254" t="e">
        <f>IF(AND(B189&lt;&gt;"",#REF!&lt;&gt;""),#REF!,"")</f>
        <v>#REF!</v>
      </c>
      <c r="M189" s="254" t="e">
        <f>IF(AND(B189&lt;&gt;"",#REF!&lt;&gt;""),#REF!,"")</f>
        <v>#REF!</v>
      </c>
      <c r="N189" s="254" t="e">
        <f>IF(AND(B189&lt;&gt;"",#REF!&lt;&gt;""),#REF!,"")</f>
        <v>#REF!</v>
      </c>
      <c r="O189" s="254" t="e">
        <f>IF(AND(B189&lt;&gt;"",#REF!&lt;&gt;""),#REF!,"")</f>
        <v>#REF!</v>
      </c>
      <c r="P189" s="254" t="e">
        <f>IF(AND(B189&lt;&gt;"",#REF!&lt;&gt;""),#REF!,"")</f>
        <v>#REF!</v>
      </c>
      <c r="Q189" s="255" t="e">
        <f>IF(AND(B189&lt;&gt;"",#REF!&lt;&gt;""),#REF!,"")</f>
        <v>#REF!</v>
      </c>
      <c r="R189" s="255" t="e">
        <f>IF(AND(C189&lt;&gt;"",#REF!&lt;&gt;""),#REF!,"")</f>
        <v>#REF!</v>
      </c>
      <c r="S189" s="255" t="e">
        <f>IF(AND(D189&lt;&gt;"",#REF!&lt;&gt;""),#REF!,"")</f>
        <v>#REF!</v>
      </c>
      <c r="T189" s="255" t="e">
        <f>IF(AND(C189&lt;&gt;"",#REF!&lt;&gt;""),#REF!,"")</f>
        <v>#REF!</v>
      </c>
      <c r="U189" s="255" t="e">
        <f>IF(AND(D189&lt;&gt;"",#REF!&lt;&gt;""),#REF!,"")</f>
        <v>#REF!</v>
      </c>
      <c r="V189" s="255" t="e">
        <f>IF(AND(C189&lt;&gt;"",#REF!&lt;&gt;""),#REF!,"")</f>
        <v>#REF!</v>
      </c>
      <c r="W189" s="255" t="e">
        <f>IF(AND(C189&lt;&gt;"",#REF!&lt;&gt;""),#REF!,"")</f>
        <v>#REF!</v>
      </c>
      <c r="X189" s="255" t="e">
        <f>IF(AND(C189&lt;&gt;"",#REF!&lt;&gt;""),#REF!,"")</f>
        <v>#REF!</v>
      </c>
      <c r="Y189" s="255" t="e">
        <f>IF(AND(D189&lt;&gt;"",#REF!&lt;&gt;""),#REF!,"")</f>
        <v>#REF!</v>
      </c>
      <c r="Z189" s="255" t="e">
        <f>IF(AND(E189&lt;&gt;"",#REF!&lt;&gt;""),#REF!,"")</f>
        <v>#REF!</v>
      </c>
      <c r="AA189" s="255" t="e">
        <f>IF(AND(E189&lt;&gt;"",#REF!&lt;&gt;""),#REF!,"")</f>
        <v>#REF!</v>
      </c>
    </row>
    <row r="190" spans="1:27" ht="24.75" customHeight="1" thickBot="1" x14ac:dyDescent="0.35">
      <c r="A190" s="509"/>
      <c r="B190" s="501"/>
      <c r="C190" s="256" t="s">
        <v>302</v>
      </c>
      <c r="D190" s="257" t="e">
        <f>IF(AND(B189&lt;&gt;"",#REF!&lt;&gt;""),#REF!/#REF!,"")</f>
        <v>#REF!</v>
      </c>
      <c r="E190" s="257" t="e">
        <f>IF(AND(B189&lt;&gt;"",#REF!&lt;&gt;""),#REF!/#REF!,"")</f>
        <v>#REF!</v>
      </c>
      <c r="F190" s="257" t="e">
        <f>IF(AND(B189&lt;&gt;"",#REF!&lt;&gt;""),#REF!/#REF!,"")</f>
        <v>#REF!</v>
      </c>
      <c r="G190" s="257" t="e">
        <f>IF(AND(B189&lt;&gt;"",#REF!&lt;&gt;""),#REF!/#REF!,"")</f>
        <v>#REF!</v>
      </c>
      <c r="H190" s="257" t="e">
        <f>IF(AND(B189&lt;&gt;"",#REF!&lt;&gt;""),#REF!/#REF!,"")</f>
        <v>#REF!</v>
      </c>
      <c r="I190" s="257" t="e">
        <f>IF(AND(B189&lt;&gt;"",#REF!&lt;&gt;""),#REF!/#REF!,"")</f>
        <v>#REF!</v>
      </c>
      <c r="J190" s="257" t="e">
        <f>IF(AND(B189&lt;&gt;"",#REF!&lt;&gt;""),#REF!/#REF!,"")</f>
        <v>#REF!</v>
      </c>
      <c r="K190" s="257" t="e">
        <f>IF(AND(B189&lt;&gt;"",#REF!&lt;&gt;""),#REF!/#REF!,"")</f>
        <v>#REF!</v>
      </c>
      <c r="L190" s="257" t="e">
        <f>IF(AND(B189&lt;&gt;"",#REF!&lt;&gt;""),#REF!/#REF!,"")</f>
        <v>#REF!</v>
      </c>
      <c r="M190" s="257" t="e">
        <f>IF(AND(B189&lt;&gt;"",#REF!&lt;&gt;""),#REF!/#REF!,"")</f>
        <v>#REF!</v>
      </c>
      <c r="N190" s="257" t="e">
        <f>IF(AND(B189&lt;&gt;"",#REF!&lt;&gt;""),#REF!/#REF!,"")</f>
        <v>#REF!</v>
      </c>
      <c r="O190" s="257" t="e">
        <f>IF(AND(B189&lt;&gt;"",#REF!&lt;&gt;""),#REF!/#REF!,"")</f>
        <v>#REF!</v>
      </c>
      <c r="P190" s="257" t="e">
        <f>IF(AND(B189&lt;&gt;"",#REF!&lt;&gt;""),#REF!/#REF!,"")</f>
        <v>#REF!</v>
      </c>
      <c r="Q190" s="258" t="e">
        <f>IF(AND(B189&lt;&gt;"",#REF!&lt;&gt;""),#REF!/#REF!,"")</f>
        <v>#REF!</v>
      </c>
      <c r="R190" s="276" t="e">
        <f>IF(AND(C189&lt;&gt;"",#REF!&lt;&gt;""),#REF!/#REF!,"")</f>
        <v>#REF!</v>
      </c>
      <c r="S190" s="258" t="e">
        <f>IF(AND(D189&lt;&gt;"",#REF!&lt;&gt;""),#REF!/#REF!,"")</f>
        <v>#REF!</v>
      </c>
      <c r="T190" s="276" t="e">
        <f>IF(AND(C189&lt;&gt;"",#REF!&lt;&gt;""),#REF!/#REF!,"")</f>
        <v>#REF!</v>
      </c>
      <c r="U190" s="258" t="e">
        <f>IF(AND(D189&lt;&gt;"",#REF!&lt;&gt;""),#REF!/#REF!,"")</f>
        <v>#REF!</v>
      </c>
      <c r="V190" s="276" t="e">
        <f>IF(AND(C189&lt;&gt;"",#REF!&lt;&gt;""),#REF!/#REF!,"")</f>
        <v>#REF!</v>
      </c>
      <c r="W190" s="276" t="e">
        <f>IF(AND(C189&lt;&gt;"",#REF!&lt;&gt;""),#REF!/#REF!,"")</f>
        <v>#REF!</v>
      </c>
      <c r="X190" s="276" t="e">
        <f>IF(AND(C189&lt;&gt;"",#REF!&lt;&gt;""),#REF!/#REF!,"")</f>
        <v>#REF!</v>
      </c>
      <c r="Y190" s="258" t="e">
        <f>IF(AND(D189&lt;&gt;"",#REF!&lt;&gt;""),#REF!/#REF!,"")</f>
        <v>#REF!</v>
      </c>
      <c r="Z190" s="258" t="e">
        <f>IF(AND(E189&lt;&gt;"",#REF!&lt;&gt;""),#REF!/#REF!,"")</f>
        <v>#REF!</v>
      </c>
      <c r="AA190" s="258" t="e">
        <f>IF(AND(E189&lt;&gt;"",#REF!&lt;&gt;""),#REF!/#REF!,"")</f>
        <v>#REF!</v>
      </c>
    </row>
    <row r="191" spans="1:27" ht="21.75" customHeight="1" x14ac:dyDescent="0.3">
      <c r="A191" s="508" t="s">
        <v>181</v>
      </c>
      <c r="B191" s="500" t="e">
        <f>IF(#REF!="","",IF(SUM(#REF!)&gt;0,#REF!,""))</f>
        <v>#REF!</v>
      </c>
      <c r="C191" s="252" t="s">
        <v>20</v>
      </c>
      <c r="D191" s="253" t="e">
        <f>IF(AND(B191&lt;&gt;"",#REF!&lt;&gt;""),#REF!,"")</f>
        <v>#REF!</v>
      </c>
      <c r="E191" s="253" t="e">
        <f>IF(AND(B191&lt;&gt;"",#REF!&lt;&gt;""),#REF!,"")</f>
        <v>#REF!</v>
      </c>
      <c r="F191" s="254" t="e">
        <f>IF(AND(B191&lt;&gt;"",#REF!&lt;&gt;""),#REF!,"")</f>
        <v>#REF!</v>
      </c>
      <c r="G191" s="254" t="e">
        <f>IF(AND(B191&lt;&gt;"",#REF!&gt;""),#REF!,"")</f>
        <v>#REF!</v>
      </c>
      <c r="H191" s="254" t="e">
        <f>IF(AND(B191&lt;&gt;"",#REF!&gt;""),#REF!,"")</f>
        <v>#REF!</v>
      </c>
      <c r="I191" s="254" t="e">
        <f>IF(AND(B191&lt;&gt;"",#REF!&lt;&gt;""),#REF!,"")</f>
        <v>#REF!</v>
      </c>
      <c r="J191" s="254" t="e">
        <f>IF(AND(B191&lt;&gt;"",#REF!&lt;&gt;""),#REF!,"")</f>
        <v>#REF!</v>
      </c>
      <c r="K191" s="254" t="e">
        <f>IF(AND(B191&lt;&gt;"",#REF!&lt;&gt;""),#REF!,"")</f>
        <v>#REF!</v>
      </c>
      <c r="L191" s="254" t="e">
        <f>IF(AND(B191&lt;&gt;"",#REF!&lt;&gt;""),#REF!,"")</f>
        <v>#REF!</v>
      </c>
      <c r="M191" s="254" t="e">
        <f>IF(AND(B191&lt;&gt;"",#REF!&lt;&gt;""),#REF!,"")</f>
        <v>#REF!</v>
      </c>
      <c r="N191" s="254" t="e">
        <f>IF(AND(B191&lt;&gt;"",#REF!&lt;&gt;""),#REF!,"")</f>
        <v>#REF!</v>
      </c>
      <c r="O191" s="254" t="e">
        <f>IF(AND(B191&lt;&gt;"",#REF!&lt;&gt;""),#REF!,"")</f>
        <v>#REF!</v>
      </c>
      <c r="P191" s="254" t="e">
        <f>IF(AND(B191&lt;&gt;"",#REF!&lt;&gt;""),#REF!,"")</f>
        <v>#REF!</v>
      </c>
      <c r="Q191" s="255" t="e">
        <f>IF(AND(B191&lt;&gt;"",#REF!&lt;&gt;""),#REF!,"")</f>
        <v>#REF!</v>
      </c>
      <c r="R191" s="255" t="e">
        <f>IF(AND(C191&lt;&gt;"",#REF!&lt;&gt;""),#REF!,"")</f>
        <v>#REF!</v>
      </c>
      <c r="S191" s="255" t="e">
        <f>IF(AND(D191&lt;&gt;"",#REF!&lt;&gt;""),#REF!,"")</f>
        <v>#REF!</v>
      </c>
      <c r="T191" s="255" t="e">
        <f>IF(AND(C191&lt;&gt;"",#REF!&lt;&gt;""),#REF!,"")</f>
        <v>#REF!</v>
      </c>
      <c r="U191" s="255" t="e">
        <f>IF(AND(D191&lt;&gt;"",#REF!&lt;&gt;""),#REF!,"")</f>
        <v>#REF!</v>
      </c>
      <c r="V191" s="255" t="e">
        <f>IF(AND(C191&lt;&gt;"",#REF!&lt;&gt;""),#REF!,"")</f>
        <v>#REF!</v>
      </c>
      <c r="W191" s="255" t="e">
        <f>IF(AND(C191&lt;&gt;"",#REF!&lt;&gt;""),#REF!,"")</f>
        <v>#REF!</v>
      </c>
      <c r="X191" s="255" t="e">
        <f>IF(AND(C191&lt;&gt;"",#REF!&lt;&gt;""),#REF!,"")</f>
        <v>#REF!</v>
      </c>
      <c r="Y191" s="255" t="e">
        <f>IF(AND(D191&lt;&gt;"",#REF!&lt;&gt;""),#REF!,"")</f>
        <v>#REF!</v>
      </c>
      <c r="Z191" s="255" t="e">
        <f>IF(AND(E191&lt;&gt;"",#REF!&lt;&gt;""),#REF!,"")</f>
        <v>#REF!</v>
      </c>
      <c r="AA191" s="255" t="e">
        <f>IF(AND(E191&lt;&gt;"",#REF!&lt;&gt;""),#REF!,"")</f>
        <v>#REF!</v>
      </c>
    </row>
    <row r="192" spans="1:27" ht="24.75" customHeight="1" thickBot="1" x14ac:dyDescent="0.35">
      <c r="A192" s="509"/>
      <c r="B192" s="501"/>
      <c r="C192" s="256" t="s">
        <v>302</v>
      </c>
      <c r="D192" s="257" t="e">
        <f>IF(AND(B191&lt;&gt;"",#REF!&lt;&gt;""),#REF!/#REF!,"")</f>
        <v>#REF!</v>
      </c>
      <c r="E192" s="257" t="e">
        <f>IF(AND(B191&lt;&gt;"",#REF!&lt;&gt;""),#REF!/#REF!,"")</f>
        <v>#REF!</v>
      </c>
      <c r="F192" s="257" t="e">
        <f>IF(AND(B191&lt;&gt;"",#REF!&lt;&gt;""),#REF!/#REF!,"")</f>
        <v>#REF!</v>
      </c>
      <c r="G192" s="257" t="e">
        <f>IF(AND(B191&lt;&gt;"",#REF!&lt;&gt;""),#REF!/#REF!,"")</f>
        <v>#REF!</v>
      </c>
      <c r="H192" s="257" t="e">
        <f>IF(AND(B191&lt;&gt;"",#REF!&lt;&gt;""),#REF!/#REF!,"")</f>
        <v>#REF!</v>
      </c>
      <c r="I192" s="257" t="e">
        <f>IF(AND(B191&lt;&gt;"",#REF!&lt;&gt;""),#REF!/#REF!,"")</f>
        <v>#REF!</v>
      </c>
      <c r="J192" s="257" t="e">
        <f>IF(AND(B191&lt;&gt;"",#REF!&lt;&gt;""),#REF!/#REF!,"")</f>
        <v>#REF!</v>
      </c>
      <c r="K192" s="257" t="e">
        <f>IF(AND(B191&lt;&gt;"",#REF!&lt;&gt;""),#REF!/#REF!,"")</f>
        <v>#REF!</v>
      </c>
      <c r="L192" s="257" t="e">
        <f>IF(AND(B191&lt;&gt;"",#REF!&lt;&gt;""),#REF!/#REF!,"")</f>
        <v>#REF!</v>
      </c>
      <c r="M192" s="257" t="e">
        <f>IF(AND(B191&lt;&gt;"",#REF!&lt;&gt;""),#REF!/#REF!,"")</f>
        <v>#REF!</v>
      </c>
      <c r="N192" s="257" t="e">
        <f>IF(AND(B191&lt;&gt;"",#REF!&lt;&gt;""),#REF!/#REF!,"")</f>
        <v>#REF!</v>
      </c>
      <c r="O192" s="257" t="e">
        <f>IF(AND(B191&lt;&gt;"",#REF!&lt;&gt;""),#REF!/#REF!,"")</f>
        <v>#REF!</v>
      </c>
      <c r="P192" s="257" t="e">
        <f>IF(AND(B191&lt;&gt;"",#REF!&lt;&gt;""),#REF!/#REF!,"")</f>
        <v>#REF!</v>
      </c>
      <c r="Q192" s="258" t="e">
        <f>IF(AND(B191&lt;&gt;"",#REF!&lt;&gt;""),#REF!/#REF!,"")</f>
        <v>#REF!</v>
      </c>
      <c r="R192" s="276" t="e">
        <f>IF(AND(C191&lt;&gt;"",#REF!&lt;&gt;""),#REF!/#REF!,"")</f>
        <v>#REF!</v>
      </c>
      <c r="S192" s="258" t="e">
        <f>IF(AND(D191&lt;&gt;"",#REF!&lt;&gt;""),#REF!/#REF!,"")</f>
        <v>#REF!</v>
      </c>
      <c r="T192" s="276" t="e">
        <f>IF(AND(C191&lt;&gt;"",#REF!&lt;&gt;""),#REF!/#REF!,"")</f>
        <v>#REF!</v>
      </c>
      <c r="U192" s="258" t="e">
        <f>IF(AND(D191&lt;&gt;"",#REF!&lt;&gt;""),#REF!/#REF!,"")</f>
        <v>#REF!</v>
      </c>
      <c r="V192" s="276" t="e">
        <f>IF(AND(C191&lt;&gt;"",#REF!&lt;&gt;""),#REF!/#REF!,"")</f>
        <v>#REF!</v>
      </c>
      <c r="W192" s="276" t="e">
        <f>IF(AND(C191&lt;&gt;"",#REF!&lt;&gt;""),#REF!/#REF!,"")</f>
        <v>#REF!</v>
      </c>
      <c r="X192" s="276" t="e">
        <f>IF(AND(C191&lt;&gt;"",#REF!&lt;&gt;""),#REF!/#REF!,"")</f>
        <v>#REF!</v>
      </c>
      <c r="Y192" s="258" t="e">
        <f>IF(AND(D191&lt;&gt;"",#REF!&lt;&gt;""),#REF!/#REF!,"")</f>
        <v>#REF!</v>
      </c>
      <c r="Z192" s="258" t="e">
        <f>IF(AND(E191&lt;&gt;"",#REF!&lt;&gt;""),#REF!/#REF!,"")</f>
        <v>#REF!</v>
      </c>
      <c r="AA192" s="258" t="e">
        <f>IF(AND(E191&lt;&gt;"",#REF!&lt;&gt;""),#REF!/#REF!,"")</f>
        <v>#REF!</v>
      </c>
    </row>
    <row r="193" spans="1:27" ht="21.75" customHeight="1" x14ac:dyDescent="0.3">
      <c r="A193" s="508" t="s">
        <v>182</v>
      </c>
      <c r="B193" s="500" t="e">
        <f>IF(#REF!="","",IF(SUM(#REF!)&gt;0,#REF!,""))</f>
        <v>#REF!</v>
      </c>
      <c r="C193" s="252" t="s">
        <v>20</v>
      </c>
      <c r="D193" s="253" t="e">
        <f>IF(AND(B193&lt;&gt;"",#REF!&lt;&gt;""),#REF!,"")</f>
        <v>#REF!</v>
      </c>
      <c r="E193" s="253" t="e">
        <f>IF(AND(B193&lt;&gt;"",#REF!&lt;&gt;""),#REF!,"")</f>
        <v>#REF!</v>
      </c>
      <c r="F193" s="254" t="e">
        <f>IF(AND(B193&lt;&gt;"",#REF!&lt;&gt;""),#REF!,"")</f>
        <v>#REF!</v>
      </c>
      <c r="G193" s="254" t="e">
        <f>IF(AND(B193&lt;&gt;"",#REF!&lt;&gt;""),#REF!,"")</f>
        <v>#REF!</v>
      </c>
      <c r="H193" s="254" t="e">
        <f>IF(AND(B193&lt;&gt;"",#REF!&lt;&gt;""),#REF!,"")</f>
        <v>#REF!</v>
      </c>
      <c r="I193" s="254" t="e">
        <f>IF(AND(B193&lt;&gt;"",#REF!&lt;&gt;""),#REF!,"")</f>
        <v>#REF!</v>
      </c>
      <c r="J193" s="254" t="e">
        <f>IF(AND(B193&lt;&gt;"",#REF!&lt;&gt;""),#REF!,"")</f>
        <v>#REF!</v>
      </c>
      <c r="K193" s="254" t="e">
        <f>IF(AND(B193&lt;&gt;"",#REF!&lt;&gt;""),#REF!,"")</f>
        <v>#REF!</v>
      </c>
      <c r="L193" s="254" t="e">
        <f>IF(AND(B193&lt;&gt;"",#REF!&lt;&gt;""),#REF!,"")</f>
        <v>#REF!</v>
      </c>
      <c r="M193" s="254" t="e">
        <f>IF(AND(B193&lt;&gt;"",#REF!&lt;&gt;""),#REF!,"")</f>
        <v>#REF!</v>
      </c>
      <c r="N193" s="254" t="e">
        <f>IF(AND(B193&lt;&gt;"",#REF!&lt;&gt;""),#REF!,"")</f>
        <v>#REF!</v>
      </c>
      <c r="O193" s="254" t="e">
        <f>IF(AND(B193&lt;&gt;"",#REF!&lt;&gt;""),#REF!,"")</f>
        <v>#REF!</v>
      </c>
      <c r="P193" s="254" t="e">
        <f>IF(AND(B193&lt;&gt;"",#REF!&lt;&gt;""),#REF!,"")</f>
        <v>#REF!</v>
      </c>
      <c r="Q193" s="255" t="e">
        <f>IF(AND(B193&lt;&gt;"",#REF!&lt;&gt;""),#REF!,"")</f>
        <v>#REF!</v>
      </c>
      <c r="R193" s="255" t="e">
        <f>IF(AND(C193&lt;&gt;"",#REF!&lt;&gt;""),#REF!,"")</f>
        <v>#REF!</v>
      </c>
      <c r="S193" s="255" t="e">
        <f>IF(AND(D193&lt;&gt;"",#REF!&lt;&gt;""),#REF!,"")</f>
        <v>#REF!</v>
      </c>
      <c r="T193" s="255" t="e">
        <f>IF(AND(C193&lt;&gt;"",#REF!&lt;&gt;""),#REF!,"")</f>
        <v>#REF!</v>
      </c>
      <c r="U193" s="255" t="e">
        <f>IF(AND(D193&lt;&gt;"",#REF!&lt;&gt;""),#REF!,"")</f>
        <v>#REF!</v>
      </c>
      <c r="V193" s="255" t="e">
        <f>IF(AND(C193&lt;&gt;"",#REF!&lt;&gt;""),#REF!,"")</f>
        <v>#REF!</v>
      </c>
      <c r="W193" s="255" t="e">
        <f>IF(AND(C193&lt;&gt;"",#REF!&lt;&gt;""),#REF!,"")</f>
        <v>#REF!</v>
      </c>
      <c r="X193" s="255" t="e">
        <f>IF(AND(C193&lt;&gt;"",#REF!&lt;&gt;""),#REF!,"")</f>
        <v>#REF!</v>
      </c>
      <c r="Y193" s="255" t="e">
        <f>IF(AND(D193&lt;&gt;"",#REF!&lt;&gt;""),#REF!,"")</f>
        <v>#REF!</v>
      </c>
      <c r="Z193" s="255" t="e">
        <f>IF(AND(E193&lt;&gt;"",#REF!&lt;&gt;""),#REF!,"")</f>
        <v>#REF!</v>
      </c>
      <c r="AA193" s="255" t="e">
        <f>IF(AND(E193&lt;&gt;"",#REF!&lt;&gt;""),#REF!,"")</f>
        <v>#REF!</v>
      </c>
    </row>
    <row r="194" spans="1:27" ht="24.75" customHeight="1" thickBot="1" x14ac:dyDescent="0.35">
      <c r="A194" s="509"/>
      <c r="B194" s="501"/>
      <c r="C194" s="256" t="s">
        <v>302</v>
      </c>
      <c r="D194" s="257" t="e">
        <f>IF(AND(B193&lt;&gt;"",#REF!&lt;&gt;""),#REF!/#REF!,"")</f>
        <v>#REF!</v>
      </c>
      <c r="E194" s="257" t="e">
        <f>IF(AND(B193&lt;&gt;"",#REF!&lt;&gt;""),#REF!/#REF!,"")</f>
        <v>#REF!</v>
      </c>
      <c r="F194" s="257" t="e">
        <f>IF(AND(B193&lt;&gt;"",#REF!&lt;&gt;""),#REF!/#REF!,"")</f>
        <v>#REF!</v>
      </c>
      <c r="G194" s="257" t="e">
        <f>IF(AND(B193&lt;&gt;"",#REF!&lt;&gt;""),#REF!/#REF!,"")</f>
        <v>#REF!</v>
      </c>
      <c r="H194" s="257" t="e">
        <f>IF(AND(B193&lt;&gt;"",#REF!&lt;&gt;""),#REF!/#REF!,"")</f>
        <v>#REF!</v>
      </c>
      <c r="I194" s="257" t="e">
        <f>IF(AND(B193&lt;&gt;"",#REF!&lt;&gt;""),#REF!/#REF!,"")</f>
        <v>#REF!</v>
      </c>
      <c r="J194" s="257" t="e">
        <f>IF(AND(B193&lt;&gt;"",#REF!&lt;&gt;""),#REF!/#REF!,"")</f>
        <v>#REF!</v>
      </c>
      <c r="K194" s="257" t="e">
        <f>IF(AND(B193&lt;&gt;"",#REF!&lt;&gt;""),#REF!/#REF!,"")</f>
        <v>#REF!</v>
      </c>
      <c r="L194" s="257" t="e">
        <f>IF(AND(B193&lt;&gt;"",#REF!&lt;&gt;""),#REF!/#REF!,"")</f>
        <v>#REF!</v>
      </c>
      <c r="M194" s="257" t="e">
        <f>IF(AND(B193&lt;&gt;"",#REF!&lt;&gt;""),#REF!/#REF!,"")</f>
        <v>#REF!</v>
      </c>
      <c r="N194" s="257" t="e">
        <f>IF(AND(B193&lt;&gt;"",#REF!&lt;&gt;""),#REF!/#REF!,"")</f>
        <v>#REF!</v>
      </c>
      <c r="O194" s="257" t="e">
        <f>IF(AND(B193&lt;&gt;"",#REF!&lt;&gt;""),#REF!/#REF!,"")</f>
        <v>#REF!</v>
      </c>
      <c r="P194" s="257" t="e">
        <f>IF(AND(B193&lt;&gt;"",#REF!&lt;&gt;""),#REF!/#REF!,"")</f>
        <v>#REF!</v>
      </c>
      <c r="Q194" s="258" t="e">
        <f>IF(AND(B193&lt;&gt;"",#REF!&lt;&gt;""),#REF!/#REF!,"")</f>
        <v>#REF!</v>
      </c>
      <c r="R194" s="276" t="e">
        <f>IF(AND(C193&lt;&gt;"",#REF!&lt;&gt;""),#REF!/#REF!,"")</f>
        <v>#REF!</v>
      </c>
      <c r="S194" s="258" t="e">
        <f>IF(AND(D193&lt;&gt;"",#REF!&lt;&gt;""),#REF!/#REF!,"")</f>
        <v>#REF!</v>
      </c>
      <c r="T194" s="276" t="e">
        <f>IF(AND(C193&lt;&gt;"",#REF!&lt;&gt;""),#REF!/#REF!,"")</f>
        <v>#REF!</v>
      </c>
      <c r="U194" s="258" t="e">
        <f>IF(AND(D193&lt;&gt;"",#REF!&lt;&gt;""),#REF!/#REF!,"")</f>
        <v>#REF!</v>
      </c>
      <c r="V194" s="276" t="e">
        <f>IF(AND(C193&lt;&gt;"",#REF!&lt;&gt;""),#REF!/#REF!,"")</f>
        <v>#REF!</v>
      </c>
      <c r="W194" s="276" t="e">
        <f>IF(AND(C193&lt;&gt;"",#REF!&lt;&gt;""),#REF!/#REF!,"")</f>
        <v>#REF!</v>
      </c>
      <c r="X194" s="276" t="e">
        <f>IF(AND(C193&lt;&gt;"",#REF!&lt;&gt;""),#REF!/#REF!,"")</f>
        <v>#REF!</v>
      </c>
      <c r="Y194" s="258" t="e">
        <f>IF(AND(D193&lt;&gt;"",#REF!&lt;&gt;""),#REF!/#REF!,"")</f>
        <v>#REF!</v>
      </c>
      <c r="Z194" s="258" t="e">
        <f>IF(AND(E193&lt;&gt;"",#REF!&lt;&gt;""),#REF!/#REF!,"")</f>
        <v>#REF!</v>
      </c>
      <c r="AA194" s="258" t="e">
        <f>IF(AND(E193&lt;&gt;"",#REF!&lt;&gt;""),#REF!/#REF!,"")</f>
        <v>#REF!</v>
      </c>
    </row>
    <row r="195" spans="1:27" ht="21.75" customHeight="1" x14ac:dyDescent="0.3">
      <c r="A195" s="508" t="s">
        <v>183</v>
      </c>
      <c r="B195" s="500" t="e">
        <f>IF(#REF!="","",IF(SUM(#REF!)&gt;0,#REF!,""))</f>
        <v>#REF!</v>
      </c>
      <c r="C195" s="252" t="s">
        <v>20</v>
      </c>
      <c r="D195" s="253" t="e">
        <f>IF(AND(B195&lt;&gt;"",#REF!&lt;&gt;""),#REF!,"")</f>
        <v>#REF!</v>
      </c>
      <c r="E195" s="253" t="e">
        <f>IF(AND(B195&lt;&gt;"",#REF!&lt;&gt;""),#REF!,"")</f>
        <v>#REF!</v>
      </c>
      <c r="F195" s="254" t="e">
        <f>IF(AND(B195&lt;&gt;"",#REF!&lt;&gt;""),#REF!,"")</f>
        <v>#REF!</v>
      </c>
      <c r="G195" s="254" t="e">
        <f>IF(AND(B195&lt;&gt;"",#REF!&lt;&gt;""),#REF!,"")</f>
        <v>#REF!</v>
      </c>
      <c r="H195" s="254" t="e">
        <f>IF(AND(B195&lt;&gt;"",#REF!&lt;&gt;""),#REF!,"")</f>
        <v>#REF!</v>
      </c>
      <c r="I195" s="254" t="e">
        <f>IF(AND(B195&lt;&gt;"",#REF!&lt;&gt;""),#REF!,"")</f>
        <v>#REF!</v>
      </c>
      <c r="J195" s="254" t="e">
        <f>IF(AND(B195&lt;&gt;"",#REF!&lt;&gt;""),#REF!,"")</f>
        <v>#REF!</v>
      </c>
      <c r="K195" s="254" t="e">
        <f>IF(AND(B195&lt;&gt;"",#REF!&lt;&gt;""),#REF!,"")</f>
        <v>#REF!</v>
      </c>
      <c r="L195" s="254" t="e">
        <f>IF(AND(B195&lt;&gt;"",#REF!&lt;&gt;""),#REF!,"")</f>
        <v>#REF!</v>
      </c>
      <c r="M195" s="254" t="e">
        <f>IF(AND(B195&lt;&gt;"",#REF!&lt;&gt;""),#REF!,"")</f>
        <v>#REF!</v>
      </c>
      <c r="N195" s="254" t="e">
        <f>IF(AND(B195&lt;&gt;"",#REF!&lt;&gt;""),#REF!,"")</f>
        <v>#REF!</v>
      </c>
      <c r="O195" s="254" t="e">
        <f>IF(AND(B195&lt;&gt;"",#REF!&lt;&gt;""),#REF!,"")</f>
        <v>#REF!</v>
      </c>
      <c r="P195" s="254" t="e">
        <f>IF(AND(B195&lt;&gt;"",#REF!&lt;&gt;""),#REF!,"")</f>
        <v>#REF!</v>
      </c>
      <c r="Q195" s="255" t="e">
        <f>IF(AND(B195&lt;&gt;"",#REF!&lt;&gt;""),#REF!,"")</f>
        <v>#REF!</v>
      </c>
      <c r="R195" s="255" t="e">
        <f>IF(AND(C195&lt;&gt;"",#REF!&lt;&gt;""),#REF!,"")</f>
        <v>#REF!</v>
      </c>
      <c r="S195" s="255" t="e">
        <f>IF(AND(D195&lt;&gt;"",#REF!&lt;&gt;""),#REF!,"")</f>
        <v>#REF!</v>
      </c>
      <c r="T195" s="255" t="e">
        <f>IF(AND(C195&lt;&gt;"",#REF!&lt;&gt;""),#REF!,"")</f>
        <v>#REF!</v>
      </c>
      <c r="U195" s="255" t="e">
        <f>IF(AND(D195&lt;&gt;"",#REF!&lt;&gt;""),#REF!,"")</f>
        <v>#REF!</v>
      </c>
      <c r="V195" s="255" t="e">
        <f>IF(AND(C195&lt;&gt;"",#REF!&lt;&gt;""),#REF!,"")</f>
        <v>#REF!</v>
      </c>
      <c r="W195" s="255" t="e">
        <f>IF(AND(C195&lt;&gt;"",#REF!&lt;&gt;""),#REF!,"")</f>
        <v>#REF!</v>
      </c>
      <c r="X195" s="255" t="e">
        <f>IF(AND(C195&lt;&gt;"",#REF!&lt;&gt;""),#REF!,"")</f>
        <v>#REF!</v>
      </c>
      <c r="Y195" s="255" t="e">
        <f>IF(AND(D195&lt;&gt;"",#REF!&lt;&gt;""),#REF!,"")</f>
        <v>#REF!</v>
      </c>
      <c r="Z195" s="255" t="e">
        <f>IF(AND(E195&lt;&gt;"",#REF!&lt;&gt;""),#REF!,"")</f>
        <v>#REF!</v>
      </c>
      <c r="AA195" s="255" t="e">
        <f>IF(AND(E195&lt;&gt;"",#REF!&lt;&gt;""),#REF!,"")</f>
        <v>#REF!</v>
      </c>
    </row>
    <row r="196" spans="1:27" ht="24.75" customHeight="1" thickBot="1" x14ac:dyDescent="0.35">
      <c r="A196" s="509"/>
      <c r="B196" s="501"/>
      <c r="C196" s="256" t="s">
        <v>302</v>
      </c>
      <c r="D196" s="257" t="e">
        <f>IF(AND(B195&lt;&gt;"",#REF!&lt;&gt;""),#REF!/#REF!,"")</f>
        <v>#REF!</v>
      </c>
      <c r="E196" s="257" t="e">
        <f>IF(AND(B195&lt;&gt;"",#REF!&lt;&gt;""),#REF!/#REF!,"")</f>
        <v>#REF!</v>
      </c>
      <c r="F196" s="257" t="e">
        <f>IF(AND(B195&lt;&gt;"",#REF!&lt;&gt;""),#REF!/#REF!,"")</f>
        <v>#REF!</v>
      </c>
      <c r="G196" s="257" t="e">
        <f>IF(AND(B195&lt;&gt;"",#REF!&lt;&gt;""),#REF!/#REF!,"")</f>
        <v>#REF!</v>
      </c>
      <c r="H196" s="257" t="e">
        <f>IF(AND(B195&lt;&gt;"",#REF!&lt;&gt;""),#REF!/#REF!,"")</f>
        <v>#REF!</v>
      </c>
      <c r="I196" s="257" t="e">
        <f>IF(AND(B195&lt;&gt;"",#REF!&lt;&gt;""),#REF!/#REF!,"")</f>
        <v>#REF!</v>
      </c>
      <c r="J196" s="257" t="e">
        <f>IF(AND(B195&lt;&gt;"",#REF!&lt;&gt;""),#REF!/#REF!,"")</f>
        <v>#REF!</v>
      </c>
      <c r="K196" s="257" t="e">
        <f>IF(AND(B195&lt;&gt;"",#REF!&lt;&gt;""),#REF!/#REF!,"")</f>
        <v>#REF!</v>
      </c>
      <c r="L196" s="257" t="e">
        <f>IF(AND(B195&lt;&gt;"",#REF!&lt;&gt;""),#REF!/#REF!,"")</f>
        <v>#REF!</v>
      </c>
      <c r="M196" s="257" t="e">
        <f>IF(AND(B195&lt;&gt;"",#REF!&lt;&gt;""),#REF!/#REF!,"")</f>
        <v>#REF!</v>
      </c>
      <c r="N196" s="257" t="e">
        <f>IF(AND(B195&lt;&gt;"",#REF!&lt;&gt;""),#REF!/#REF!,"")</f>
        <v>#REF!</v>
      </c>
      <c r="O196" s="257" t="e">
        <f>IF(AND(B195&lt;&gt;"",#REF!&lt;&gt;""),#REF!/#REF!,"")</f>
        <v>#REF!</v>
      </c>
      <c r="P196" s="257" t="e">
        <f>IF(AND(B195&lt;&gt;"",#REF!&lt;&gt;""),#REF!/#REF!,"")</f>
        <v>#REF!</v>
      </c>
      <c r="Q196" s="258" t="e">
        <f>IF(AND(B195&lt;&gt;"",#REF!&lt;&gt;""),#REF!/#REF!,"")</f>
        <v>#REF!</v>
      </c>
      <c r="R196" s="276" t="e">
        <f>IF(AND(C195&lt;&gt;"",#REF!&lt;&gt;""),#REF!/#REF!,"")</f>
        <v>#REF!</v>
      </c>
      <c r="S196" s="258" t="e">
        <f>IF(AND(D195&lt;&gt;"",#REF!&lt;&gt;""),#REF!/#REF!,"")</f>
        <v>#REF!</v>
      </c>
      <c r="T196" s="276" t="e">
        <f>IF(AND(C195&lt;&gt;"",#REF!&lt;&gt;""),#REF!/#REF!,"")</f>
        <v>#REF!</v>
      </c>
      <c r="U196" s="258" t="e">
        <f>IF(AND(D195&lt;&gt;"",#REF!&lt;&gt;""),#REF!/#REF!,"")</f>
        <v>#REF!</v>
      </c>
      <c r="V196" s="276" t="e">
        <f>IF(AND(C195&lt;&gt;"",#REF!&lt;&gt;""),#REF!/#REF!,"")</f>
        <v>#REF!</v>
      </c>
      <c r="W196" s="276" t="e">
        <f>IF(AND(C195&lt;&gt;"",#REF!&lt;&gt;""),#REF!/#REF!,"")</f>
        <v>#REF!</v>
      </c>
      <c r="X196" s="276" t="e">
        <f>IF(AND(C195&lt;&gt;"",#REF!&lt;&gt;""),#REF!/#REF!,"")</f>
        <v>#REF!</v>
      </c>
      <c r="Y196" s="258" t="e">
        <f>IF(AND(D195&lt;&gt;"",#REF!&lt;&gt;""),#REF!/#REF!,"")</f>
        <v>#REF!</v>
      </c>
      <c r="Z196" s="258" t="e">
        <f>IF(AND(E195&lt;&gt;"",#REF!&lt;&gt;""),#REF!/#REF!,"")</f>
        <v>#REF!</v>
      </c>
      <c r="AA196" s="258" t="e">
        <f>IF(AND(E195&lt;&gt;"",#REF!&lt;&gt;""),#REF!/#REF!,"")</f>
        <v>#REF!</v>
      </c>
    </row>
    <row r="197" spans="1:27" ht="21.75" customHeight="1" x14ac:dyDescent="0.3">
      <c r="A197" s="508" t="s">
        <v>184</v>
      </c>
      <c r="B197" s="500" t="e">
        <f>IF(#REF!="","",IF(SUM(#REF!)&gt;0,#REF!,""))</f>
        <v>#REF!</v>
      </c>
      <c r="C197" s="252" t="s">
        <v>20</v>
      </c>
      <c r="D197" s="253" t="e">
        <f>IF(AND(B197&lt;&gt;"",#REF!&lt;&gt;""),#REF!,"")</f>
        <v>#REF!</v>
      </c>
      <c r="E197" s="253" t="e">
        <f>IF(AND(B197&lt;&gt;"",#REF!&lt;&gt;""),#REF!,"")</f>
        <v>#REF!</v>
      </c>
      <c r="F197" s="254" t="e">
        <f>IF(AND(B197&lt;&gt;"",#REF!&lt;&gt;""),#REF!,"")</f>
        <v>#REF!</v>
      </c>
      <c r="G197" s="254" t="e">
        <f>IF(AND(B197&lt;&gt;"",#REF!&lt;&gt;""),#REF!,"")</f>
        <v>#REF!</v>
      </c>
      <c r="H197" s="254" t="e">
        <f>IF(AND(B197&lt;&gt;"",#REF!&lt;&gt;""),#REF!,"")</f>
        <v>#REF!</v>
      </c>
      <c r="I197" s="254" t="e">
        <f>IF(AND(B197&lt;&gt;"",#REF!&lt;&gt;""),#REF!,"")</f>
        <v>#REF!</v>
      </c>
      <c r="J197" s="254" t="e">
        <f>IF(AND(B197&lt;&gt;"",#REF!&lt;&gt;""),#REF!,"")</f>
        <v>#REF!</v>
      </c>
      <c r="K197" s="254" t="e">
        <f>IF(AND(B197&lt;&gt;"",#REF!&lt;&gt;""),#REF!,"")</f>
        <v>#REF!</v>
      </c>
      <c r="L197" s="254" t="e">
        <f>IF(AND(B197&lt;&gt;"",#REF!&lt;&gt;""),#REF!,"")</f>
        <v>#REF!</v>
      </c>
      <c r="M197" s="254" t="e">
        <f>IF(AND(B197&lt;&gt;"",#REF!&lt;&gt;""),#REF!,"")</f>
        <v>#REF!</v>
      </c>
      <c r="N197" s="254" t="e">
        <f>IF(AND(B197&lt;&gt;"",#REF!&lt;&gt;""),#REF!,"")</f>
        <v>#REF!</v>
      </c>
      <c r="O197" s="254" t="e">
        <f>IF(AND(B197&lt;&gt;"",#REF!&lt;&gt;""),#REF!,"")</f>
        <v>#REF!</v>
      </c>
      <c r="P197" s="254" t="e">
        <f>IF(AND(B197&lt;&gt;"",#REF!&lt;&gt;""),#REF!,"")</f>
        <v>#REF!</v>
      </c>
      <c r="Q197" s="255" t="e">
        <f>IF(AND(B197&lt;&gt;"",#REF!&lt;&gt;""),#REF!,"")</f>
        <v>#REF!</v>
      </c>
      <c r="R197" s="255" t="e">
        <f>IF(AND(C197&lt;&gt;"",#REF!&lt;&gt;""),#REF!,"")</f>
        <v>#REF!</v>
      </c>
      <c r="S197" s="255" t="e">
        <f>IF(AND(D197&lt;&gt;"",#REF!&lt;&gt;""),#REF!,"")</f>
        <v>#REF!</v>
      </c>
      <c r="T197" s="255" t="e">
        <f>IF(AND(C197&lt;&gt;"",#REF!&lt;&gt;""),#REF!,"")</f>
        <v>#REF!</v>
      </c>
      <c r="U197" s="255" t="e">
        <f>IF(AND(D197&lt;&gt;"",#REF!&lt;&gt;""),#REF!,"")</f>
        <v>#REF!</v>
      </c>
      <c r="V197" s="255" t="e">
        <f>IF(AND(C197&lt;&gt;"",#REF!&lt;&gt;""),#REF!,"")</f>
        <v>#REF!</v>
      </c>
      <c r="W197" s="255" t="e">
        <f>IF(AND(C197&lt;&gt;"",#REF!&lt;&gt;""),#REF!,"")</f>
        <v>#REF!</v>
      </c>
      <c r="X197" s="255" t="e">
        <f>IF(AND(C197&lt;&gt;"",#REF!&lt;&gt;""),#REF!,"")</f>
        <v>#REF!</v>
      </c>
      <c r="Y197" s="255" t="e">
        <f>IF(AND(D197&lt;&gt;"",#REF!&lt;&gt;""),#REF!,"")</f>
        <v>#REF!</v>
      </c>
      <c r="Z197" s="255" t="e">
        <f>IF(AND(E197&lt;&gt;"",#REF!&lt;&gt;""),#REF!,"")</f>
        <v>#REF!</v>
      </c>
      <c r="AA197" s="255" t="e">
        <f>IF(AND(E197&lt;&gt;"",#REF!&lt;&gt;""),#REF!,"")</f>
        <v>#REF!</v>
      </c>
    </row>
    <row r="198" spans="1:27" ht="24.75" customHeight="1" thickBot="1" x14ac:dyDescent="0.35">
      <c r="A198" s="509"/>
      <c r="B198" s="501"/>
      <c r="C198" s="256" t="s">
        <v>302</v>
      </c>
      <c r="D198" s="257" t="e">
        <f>IF(AND(B197&lt;&gt;"",#REF!&lt;&gt;""),#REF!/#REF!,"")</f>
        <v>#REF!</v>
      </c>
      <c r="E198" s="257" t="e">
        <f>IF(AND(B197&lt;&gt;"",#REF!&lt;&gt;""),#REF!/#REF!,"")</f>
        <v>#REF!</v>
      </c>
      <c r="F198" s="257" t="e">
        <f>IF(AND(B197&lt;&gt;"",#REF!&lt;&gt;""),#REF!/#REF!,"")</f>
        <v>#REF!</v>
      </c>
      <c r="G198" s="257" t="e">
        <f>IF(AND(B197&lt;&gt;"",#REF!&lt;&gt;""),#REF!/#REF!,"")</f>
        <v>#REF!</v>
      </c>
      <c r="H198" s="257" t="e">
        <f>IF(AND(B197&lt;&gt;"",#REF!&lt;&gt;""),#REF!/#REF!,"")</f>
        <v>#REF!</v>
      </c>
      <c r="I198" s="257" t="e">
        <f>IF(AND(B197&lt;&gt;"",#REF!&lt;&gt;""),#REF!/#REF!,"")</f>
        <v>#REF!</v>
      </c>
      <c r="J198" s="257" t="e">
        <f>IF(AND(B197&lt;&gt;"",#REF!&lt;&gt;""),#REF!/#REF!,"")</f>
        <v>#REF!</v>
      </c>
      <c r="K198" s="257" t="e">
        <f>IF(AND(B197&lt;&gt;"",#REF!&lt;&gt;""),#REF!/#REF!,"")</f>
        <v>#REF!</v>
      </c>
      <c r="L198" s="257" t="e">
        <f>IF(AND(B197&lt;&gt;"",#REF!&lt;&gt;""),#REF!/#REF!,"")</f>
        <v>#REF!</v>
      </c>
      <c r="M198" s="257" t="e">
        <f>IF(AND(B197&lt;&gt;"",#REF!&lt;&gt;""),#REF!/#REF!,"")</f>
        <v>#REF!</v>
      </c>
      <c r="N198" s="257" t="e">
        <f>IF(AND(B197&lt;&gt;"",#REF!&lt;&gt;""),#REF!/#REF!,"")</f>
        <v>#REF!</v>
      </c>
      <c r="O198" s="257" t="e">
        <f>IF(AND(B197&lt;&gt;"",#REF!&lt;&gt;""),#REF!/#REF!,"")</f>
        <v>#REF!</v>
      </c>
      <c r="P198" s="257" t="e">
        <f>IF(AND(B197&lt;&gt;"",#REF!&lt;&gt;""),#REF!/#REF!,"")</f>
        <v>#REF!</v>
      </c>
      <c r="Q198" s="258" t="e">
        <f>IF(AND(B197&lt;&gt;"",#REF!&lt;&gt;""),#REF!/#REF!,"")</f>
        <v>#REF!</v>
      </c>
      <c r="R198" s="276" t="e">
        <f>IF(AND(C197&lt;&gt;"",#REF!&lt;&gt;""),#REF!/#REF!,"")</f>
        <v>#REF!</v>
      </c>
      <c r="S198" s="258" t="e">
        <f>IF(AND(D197&lt;&gt;"",#REF!&lt;&gt;""),#REF!/#REF!,"")</f>
        <v>#REF!</v>
      </c>
      <c r="T198" s="276" t="e">
        <f>IF(AND(C197&lt;&gt;"",#REF!&lt;&gt;""),#REF!/#REF!,"")</f>
        <v>#REF!</v>
      </c>
      <c r="U198" s="258" t="e">
        <f>IF(AND(D197&lt;&gt;"",#REF!&lt;&gt;""),#REF!/#REF!,"")</f>
        <v>#REF!</v>
      </c>
      <c r="V198" s="276" t="e">
        <f>IF(AND(C197&lt;&gt;"",#REF!&lt;&gt;""),#REF!/#REF!,"")</f>
        <v>#REF!</v>
      </c>
      <c r="W198" s="276" t="e">
        <f>IF(AND(C197&lt;&gt;"",#REF!&lt;&gt;""),#REF!/#REF!,"")</f>
        <v>#REF!</v>
      </c>
      <c r="X198" s="276" t="e">
        <f>IF(AND(C197&lt;&gt;"",#REF!&lt;&gt;""),#REF!/#REF!,"")</f>
        <v>#REF!</v>
      </c>
      <c r="Y198" s="258" t="e">
        <f>IF(AND(D197&lt;&gt;"",#REF!&lt;&gt;""),#REF!/#REF!,"")</f>
        <v>#REF!</v>
      </c>
      <c r="Z198" s="258" t="e">
        <f>IF(AND(E197&lt;&gt;"",#REF!&lt;&gt;""),#REF!/#REF!,"")</f>
        <v>#REF!</v>
      </c>
      <c r="AA198" s="258" t="e">
        <f>IF(AND(E197&lt;&gt;"",#REF!&lt;&gt;""),#REF!/#REF!,"")</f>
        <v>#REF!</v>
      </c>
    </row>
    <row r="199" spans="1:27" ht="21.75" customHeight="1" x14ac:dyDescent="0.3">
      <c r="A199" s="508" t="s">
        <v>185</v>
      </c>
      <c r="B199" s="500" t="e">
        <f>IF(#REF!="","",IF(SUM(#REF!)&gt;0,#REF!,""))</f>
        <v>#REF!</v>
      </c>
      <c r="C199" s="252" t="s">
        <v>20</v>
      </c>
      <c r="D199" s="253" t="e">
        <f>IF(AND(B199&lt;&gt;"",#REF!&lt;&gt;""),#REF!,"")</f>
        <v>#REF!</v>
      </c>
      <c r="E199" s="253" t="e">
        <f>IF(AND(B199&lt;&gt;"",#REF!&lt;&gt;""),#REF!,"")</f>
        <v>#REF!</v>
      </c>
      <c r="F199" s="254" t="e">
        <f>IF(AND(B199&lt;&gt;"",#REF!&lt;&gt;""),#REF!,"")</f>
        <v>#REF!</v>
      </c>
      <c r="G199" s="254" t="e">
        <f>IF(AND(B199&lt;&gt;"",#REF!&lt;&gt;""),#REF!,"")</f>
        <v>#REF!</v>
      </c>
      <c r="H199" s="254" t="e">
        <f>IF(AND(B199&lt;&gt;"",#REF!&lt;&gt;""),#REF!,"")</f>
        <v>#REF!</v>
      </c>
      <c r="I199" s="254" t="e">
        <f>IF(AND(B199&lt;&gt;"",#REF!&lt;&gt;""),#REF!,"")</f>
        <v>#REF!</v>
      </c>
      <c r="J199" s="254" t="e">
        <f>IF(AND(B199&lt;&gt;"",#REF!&lt;&gt;""),#REF!,"")</f>
        <v>#REF!</v>
      </c>
      <c r="K199" s="254" t="e">
        <f>IF(AND(B199&lt;&gt;"",#REF!&lt;&gt;""),#REF!,"")</f>
        <v>#REF!</v>
      </c>
      <c r="L199" s="254" t="e">
        <f>IF(AND(B199&lt;&gt;"",#REF!&lt;&gt;""),#REF!,"")</f>
        <v>#REF!</v>
      </c>
      <c r="M199" s="254" t="e">
        <f>IF(AND(B199&lt;&gt;"",#REF!&lt;&gt;""),#REF!,"")</f>
        <v>#REF!</v>
      </c>
      <c r="N199" s="254" t="e">
        <f>IF(AND(B199&lt;&gt;"",#REF!&lt;&gt;""),#REF!,"")</f>
        <v>#REF!</v>
      </c>
      <c r="O199" s="254" t="e">
        <f>IF(AND(B199&lt;&gt;"",#REF!&lt;&gt;""),#REF!,"")</f>
        <v>#REF!</v>
      </c>
      <c r="P199" s="254" t="e">
        <f>IF(AND(B199&lt;&gt;"",#REF!&lt;&gt;""),#REF!,"")</f>
        <v>#REF!</v>
      </c>
      <c r="Q199" s="255" t="e">
        <f>IF(AND(B199&lt;&gt;"",#REF!&lt;&gt;""),#REF!,"")</f>
        <v>#REF!</v>
      </c>
      <c r="R199" s="255" t="e">
        <f>IF(AND(C199&lt;&gt;"",#REF!&lt;&gt;""),#REF!,"")</f>
        <v>#REF!</v>
      </c>
      <c r="S199" s="255" t="e">
        <f>IF(AND(D199&lt;&gt;"",#REF!&lt;&gt;""),#REF!,"")</f>
        <v>#REF!</v>
      </c>
      <c r="T199" s="255" t="e">
        <f>IF(AND(C199&lt;&gt;"",#REF!&lt;&gt;""),#REF!,"")</f>
        <v>#REF!</v>
      </c>
      <c r="U199" s="255" t="e">
        <f>IF(AND(D199&lt;&gt;"",#REF!&lt;&gt;""),#REF!,"")</f>
        <v>#REF!</v>
      </c>
      <c r="V199" s="255" t="e">
        <f>IF(AND(C199&lt;&gt;"",#REF!&lt;&gt;""),#REF!,"")</f>
        <v>#REF!</v>
      </c>
      <c r="W199" s="255" t="e">
        <f>IF(AND(C199&lt;&gt;"",#REF!&lt;&gt;""),#REF!,"")</f>
        <v>#REF!</v>
      </c>
      <c r="X199" s="255" t="e">
        <f>IF(AND(C199&lt;&gt;"",#REF!&lt;&gt;""),#REF!,"")</f>
        <v>#REF!</v>
      </c>
      <c r="Y199" s="255" t="e">
        <f>IF(AND(D199&lt;&gt;"",#REF!&lt;&gt;""),#REF!,"")</f>
        <v>#REF!</v>
      </c>
      <c r="Z199" s="255" t="e">
        <f>IF(AND(E199&lt;&gt;"",#REF!&lt;&gt;""),#REF!,"")</f>
        <v>#REF!</v>
      </c>
      <c r="AA199" s="255" t="e">
        <f>IF(AND(E199&lt;&gt;"",#REF!&lt;&gt;""),#REF!,"")</f>
        <v>#REF!</v>
      </c>
    </row>
    <row r="200" spans="1:27" ht="24.75" customHeight="1" thickBot="1" x14ac:dyDescent="0.35">
      <c r="A200" s="509"/>
      <c r="B200" s="501"/>
      <c r="C200" s="256" t="s">
        <v>302</v>
      </c>
      <c r="D200" s="257" t="e">
        <f>IF(AND(B199&lt;&gt;"",#REF!&lt;&gt;""),#REF!/#REF!,"")</f>
        <v>#REF!</v>
      </c>
      <c r="E200" s="257" t="e">
        <f>IF(AND(B199&lt;&gt;"",#REF!&lt;&gt;""),#REF!/#REF!,"")</f>
        <v>#REF!</v>
      </c>
      <c r="F200" s="257" t="e">
        <f>IF(AND(B199&lt;&gt;"",#REF!&lt;&gt;""),#REF!/#REF!,"")</f>
        <v>#REF!</v>
      </c>
      <c r="G200" s="257" t="e">
        <f>IF(AND(B199&lt;&gt;"",#REF!&lt;&gt;""),#REF!/#REF!,"")</f>
        <v>#REF!</v>
      </c>
      <c r="H200" s="257" t="e">
        <f>IF(AND(B199&lt;&gt;"",#REF!&lt;&gt;""),#REF!/#REF!,"")</f>
        <v>#REF!</v>
      </c>
      <c r="I200" s="257" t="e">
        <f>IF(AND(B199&lt;&gt;"",#REF!&lt;&gt;""),#REF!/#REF!,"")</f>
        <v>#REF!</v>
      </c>
      <c r="J200" s="257" t="e">
        <f>IF(AND(B199&lt;&gt;"",#REF!&lt;&gt;""),#REF!/#REF!,"")</f>
        <v>#REF!</v>
      </c>
      <c r="K200" s="257" t="e">
        <f>IF(AND(B199&lt;&gt;"",#REF!&lt;&gt;""),#REF!/#REF!,"")</f>
        <v>#REF!</v>
      </c>
      <c r="L200" s="257" t="e">
        <f>IF(AND(B199&lt;&gt;"",#REF!&lt;&gt;""),#REF!/#REF!,"")</f>
        <v>#REF!</v>
      </c>
      <c r="M200" s="257" t="e">
        <f>IF(AND(B199&lt;&gt;"",#REF!&lt;&gt;""),#REF!/#REF!,"")</f>
        <v>#REF!</v>
      </c>
      <c r="N200" s="257" t="e">
        <f>IF(AND(B199&lt;&gt;"",#REF!&lt;&gt;""),#REF!/#REF!,"")</f>
        <v>#REF!</v>
      </c>
      <c r="O200" s="257" t="e">
        <f>IF(AND(B199&lt;&gt;"",#REF!&lt;&gt;""),#REF!/#REF!,"")</f>
        <v>#REF!</v>
      </c>
      <c r="P200" s="257" t="e">
        <f>IF(AND(B199&lt;&gt;"",#REF!&lt;&gt;""),#REF!/#REF!,"")</f>
        <v>#REF!</v>
      </c>
      <c r="Q200" s="258" t="e">
        <f>IF(AND(B199&lt;&gt;"",#REF!&lt;&gt;""),#REF!/#REF!,"")</f>
        <v>#REF!</v>
      </c>
      <c r="R200" s="276" t="e">
        <f>IF(AND(C199&lt;&gt;"",#REF!&lt;&gt;""),#REF!/#REF!,"")</f>
        <v>#REF!</v>
      </c>
      <c r="S200" s="258" t="e">
        <f>IF(AND(D199&lt;&gt;"",#REF!&lt;&gt;""),#REF!/#REF!,"")</f>
        <v>#REF!</v>
      </c>
      <c r="T200" s="276" t="e">
        <f>IF(AND(C199&lt;&gt;"",#REF!&lt;&gt;""),#REF!/#REF!,"")</f>
        <v>#REF!</v>
      </c>
      <c r="U200" s="258" t="e">
        <f>IF(AND(D199&lt;&gt;"",#REF!&lt;&gt;""),#REF!/#REF!,"")</f>
        <v>#REF!</v>
      </c>
      <c r="V200" s="276" t="e">
        <f>IF(AND(C199&lt;&gt;"",#REF!&lt;&gt;""),#REF!/#REF!,"")</f>
        <v>#REF!</v>
      </c>
      <c r="W200" s="276" t="e">
        <f>IF(AND(C199&lt;&gt;"",#REF!&lt;&gt;""),#REF!/#REF!,"")</f>
        <v>#REF!</v>
      </c>
      <c r="X200" s="276" t="e">
        <f>IF(AND(C199&lt;&gt;"",#REF!&lt;&gt;""),#REF!/#REF!,"")</f>
        <v>#REF!</v>
      </c>
      <c r="Y200" s="258" t="e">
        <f>IF(AND(D199&lt;&gt;"",#REF!&lt;&gt;""),#REF!/#REF!,"")</f>
        <v>#REF!</v>
      </c>
      <c r="Z200" s="258" t="e">
        <f>IF(AND(E199&lt;&gt;"",#REF!&lt;&gt;""),#REF!/#REF!,"")</f>
        <v>#REF!</v>
      </c>
      <c r="AA200" s="258" t="e">
        <f>IF(AND(E199&lt;&gt;"",#REF!&lt;&gt;""),#REF!/#REF!,"")</f>
        <v>#REF!</v>
      </c>
    </row>
    <row r="201" spans="1:27" ht="21.75" customHeight="1" x14ac:dyDescent="0.3">
      <c r="A201" s="508" t="s">
        <v>186</v>
      </c>
      <c r="B201" s="500" t="e">
        <f>IF(#REF!="","",IF(SUM(#REF!)&gt;0,#REF!,""))</f>
        <v>#REF!</v>
      </c>
      <c r="C201" s="252" t="s">
        <v>20</v>
      </c>
      <c r="D201" s="253" t="e">
        <f>IF(AND(B201&lt;&gt;"",#REF!&lt;&gt;""),#REF!,"")</f>
        <v>#REF!</v>
      </c>
      <c r="E201" s="253" t="e">
        <f>IF(AND(B201&lt;&gt;"",#REF!&lt;&gt;""),#REF!,"")</f>
        <v>#REF!</v>
      </c>
      <c r="F201" s="254" t="e">
        <f>IF(AND(B201&lt;&gt;"",#REF!&lt;&gt;""),#REF!,"")</f>
        <v>#REF!</v>
      </c>
      <c r="G201" s="254" t="e">
        <f>IF(AND(B201&lt;&gt;"",#REF!&lt;&gt;""),#REF!,"")</f>
        <v>#REF!</v>
      </c>
      <c r="H201" s="254" t="e">
        <f>IF(AND(B201&lt;&gt;"",#REF!&lt;&gt;""),#REF!,"")</f>
        <v>#REF!</v>
      </c>
      <c r="I201" s="254" t="e">
        <f>IF(AND(B201&lt;&gt;"",#REF!&lt;&gt;""),#REF!,"")</f>
        <v>#REF!</v>
      </c>
      <c r="J201" s="254" t="e">
        <f>IF(AND(B201&lt;&gt;"",#REF!&lt;&gt;""),#REF!,"")</f>
        <v>#REF!</v>
      </c>
      <c r="K201" s="254" t="e">
        <f>IF(AND(B201&lt;&gt;"",#REF!&lt;&gt;""),#REF!,"")</f>
        <v>#REF!</v>
      </c>
      <c r="L201" s="254" t="e">
        <f>IF(AND(B201&lt;&gt;"",#REF!&lt;&gt;""),#REF!,"")</f>
        <v>#REF!</v>
      </c>
      <c r="M201" s="254" t="e">
        <f>IF(AND(B201&lt;&gt;"",#REF!&lt;&gt;""),#REF!,"")</f>
        <v>#REF!</v>
      </c>
      <c r="N201" s="254" t="e">
        <f>IF(AND(B201&lt;&gt;"",#REF!&lt;&gt;""),#REF!,"")</f>
        <v>#REF!</v>
      </c>
      <c r="O201" s="254" t="e">
        <f>IF(AND(B201&lt;&gt;"",#REF!&lt;&gt;""),#REF!,"")</f>
        <v>#REF!</v>
      </c>
      <c r="P201" s="254" t="e">
        <f>IF(AND(B201&lt;&gt;"",#REF!&lt;&gt;""),#REF!,"")</f>
        <v>#REF!</v>
      </c>
      <c r="Q201" s="255" t="e">
        <f>IF(AND(B201&lt;&gt;"",#REF!&lt;&gt;""),#REF!,"")</f>
        <v>#REF!</v>
      </c>
      <c r="R201" s="255" t="e">
        <f>IF(AND(C201&lt;&gt;"",#REF!&lt;&gt;""),#REF!,"")</f>
        <v>#REF!</v>
      </c>
      <c r="S201" s="255" t="e">
        <f>IF(AND(D201&lt;&gt;"",#REF!&lt;&gt;""),#REF!,"")</f>
        <v>#REF!</v>
      </c>
      <c r="T201" s="255" t="e">
        <f>IF(AND(C201&lt;&gt;"",#REF!&lt;&gt;""),#REF!,"")</f>
        <v>#REF!</v>
      </c>
      <c r="U201" s="255" t="e">
        <f>IF(AND(D201&lt;&gt;"",#REF!&lt;&gt;""),#REF!,"")</f>
        <v>#REF!</v>
      </c>
      <c r="V201" s="255" t="e">
        <f>IF(AND(C201&lt;&gt;"",#REF!&lt;&gt;""),#REF!,"")</f>
        <v>#REF!</v>
      </c>
      <c r="W201" s="255" t="e">
        <f>IF(AND(C201&lt;&gt;"",#REF!&lt;&gt;""),#REF!,"")</f>
        <v>#REF!</v>
      </c>
      <c r="X201" s="255" t="e">
        <f>IF(AND(C201&lt;&gt;"",#REF!&lt;&gt;""),#REF!,"")</f>
        <v>#REF!</v>
      </c>
      <c r="Y201" s="255" t="e">
        <f>IF(AND(D201&lt;&gt;"",#REF!&lt;&gt;""),#REF!,"")</f>
        <v>#REF!</v>
      </c>
      <c r="Z201" s="255" t="e">
        <f>IF(AND(E201&lt;&gt;"",#REF!&lt;&gt;""),#REF!,"")</f>
        <v>#REF!</v>
      </c>
      <c r="AA201" s="255" t="e">
        <f>IF(AND(E201&lt;&gt;"",#REF!&lt;&gt;""),#REF!,"")</f>
        <v>#REF!</v>
      </c>
    </row>
    <row r="202" spans="1:27" ht="24.75" customHeight="1" thickBot="1" x14ac:dyDescent="0.35">
      <c r="A202" s="509"/>
      <c r="B202" s="501"/>
      <c r="C202" s="256" t="s">
        <v>302</v>
      </c>
      <c r="D202" s="257" t="e">
        <f>IF(AND(B201&lt;&gt;"",#REF!&lt;&gt;""),#REF!/#REF!,"")</f>
        <v>#REF!</v>
      </c>
      <c r="E202" s="257" t="e">
        <f>IF(AND(B201&lt;&gt;"",#REF!&lt;&gt;""),#REF!/#REF!,"")</f>
        <v>#REF!</v>
      </c>
      <c r="F202" s="257" t="e">
        <f>IF(AND(B201&lt;&gt;"",#REF!&lt;&gt;""),#REF!/#REF!,"")</f>
        <v>#REF!</v>
      </c>
      <c r="G202" s="257" t="e">
        <f>IF(AND(B201&lt;&gt;"",#REF!&lt;&gt;""),#REF!/#REF!,"")</f>
        <v>#REF!</v>
      </c>
      <c r="H202" s="257" t="e">
        <f>IF(AND(B201&lt;&gt;"",#REF!&lt;&gt;""),#REF!/#REF!,"")</f>
        <v>#REF!</v>
      </c>
      <c r="I202" s="257" t="e">
        <f>IF(AND(B201&lt;&gt;"",#REF!&lt;&gt;""),#REF!/#REF!,"")</f>
        <v>#REF!</v>
      </c>
      <c r="J202" s="257" t="e">
        <f>IF(AND(B201&lt;&gt;"",#REF!&lt;&gt;""),#REF!/#REF!,"")</f>
        <v>#REF!</v>
      </c>
      <c r="K202" s="257" t="e">
        <f>IF(AND(B201&lt;&gt;"",#REF!&lt;&gt;""),#REF!/#REF!,"")</f>
        <v>#REF!</v>
      </c>
      <c r="L202" s="257" t="e">
        <f>IF(AND(B201&lt;&gt;"",#REF!&lt;&gt;""),#REF!/#REF!,"")</f>
        <v>#REF!</v>
      </c>
      <c r="M202" s="257" t="e">
        <f>IF(AND(B201&lt;&gt;"",#REF!&lt;&gt;""),#REF!/#REF!,"")</f>
        <v>#REF!</v>
      </c>
      <c r="N202" s="257" t="e">
        <f>IF(AND(B201&lt;&gt;"",#REF!&lt;&gt;""),#REF!/#REF!,"")</f>
        <v>#REF!</v>
      </c>
      <c r="O202" s="257" t="e">
        <f>IF(AND(B201&lt;&gt;"",#REF!&lt;&gt;""),#REF!/#REF!,"")</f>
        <v>#REF!</v>
      </c>
      <c r="P202" s="257" t="e">
        <f>IF(AND(B201&lt;&gt;"",#REF!&lt;&gt;""),#REF!/#REF!,"")</f>
        <v>#REF!</v>
      </c>
      <c r="Q202" s="258" t="e">
        <f>IF(AND(B201&lt;&gt;"",#REF!&lt;&gt;""),#REF!/#REF!,"")</f>
        <v>#REF!</v>
      </c>
      <c r="R202" s="276" t="e">
        <f>IF(AND(C201&lt;&gt;"",#REF!&lt;&gt;""),#REF!/#REF!,"")</f>
        <v>#REF!</v>
      </c>
      <c r="S202" s="258" t="e">
        <f>IF(AND(D201&lt;&gt;"",#REF!&lt;&gt;""),#REF!/#REF!,"")</f>
        <v>#REF!</v>
      </c>
      <c r="T202" s="276" t="e">
        <f>IF(AND(C201&lt;&gt;"",#REF!&lt;&gt;""),#REF!/#REF!,"")</f>
        <v>#REF!</v>
      </c>
      <c r="U202" s="258" t="e">
        <f>IF(AND(D201&lt;&gt;"",#REF!&lt;&gt;""),#REF!/#REF!,"")</f>
        <v>#REF!</v>
      </c>
      <c r="V202" s="276" t="e">
        <f>IF(AND(C201&lt;&gt;"",#REF!&lt;&gt;""),#REF!/#REF!,"")</f>
        <v>#REF!</v>
      </c>
      <c r="W202" s="276" t="e">
        <f>IF(AND(C201&lt;&gt;"",#REF!&lt;&gt;""),#REF!/#REF!,"")</f>
        <v>#REF!</v>
      </c>
      <c r="X202" s="276" t="e">
        <f>IF(AND(C201&lt;&gt;"",#REF!&lt;&gt;""),#REF!/#REF!,"")</f>
        <v>#REF!</v>
      </c>
      <c r="Y202" s="258" t="e">
        <f>IF(AND(D201&lt;&gt;"",#REF!&lt;&gt;""),#REF!/#REF!,"")</f>
        <v>#REF!</v>
      </c>
      <c r="Z202" s="258" t="e">
        <f>IF(AND(E201&lt;&gt;"",#REF!&lt;&gt;""),#REF!/#REF!,"")</f>
        <v>#REF!</v>
      </c>
      <c r="AA202" s="258" t="e">
        <f>IF(AND(E201&lt;&gt;"",#REF!&lt;&gt;""),#REF!/#REF!,"")</f>
        <v>#REF!</v>
      </c>
    </row>
    <row r="203" spans="1:27" ht="21.75" customHeight="1" x14ac:dyDescent="0.3">
      <c r="A203" s="508" t="s">
        <v>187</v>
      </c>
      <c r="B203" s="500" t="e">
        <f>IF(#REF!="","",IF(SUM(#REF!)&gt;0,#REF!,""))</f>
        <v>#REF!</v>
      </c>
      <c r="C203" s="252" t="s">
        <v>20</v>
      </c>
      <c r="D203" s="253" t="e">
        <f>IF(AND(B203&lt;&gt;"",#REF!&lt;&gt;""),#REF!,"")</f>
        <v>#REF!</v>
      </c>
      <c r="E203" s="253" t="e">
        <f>IF(AND(B203&lt;&gt;"",#REF!&lt;&gt;""),#REF!,"")</f>
        <v>#REF!</v>
      </c>
      <c r="F203" s="254" t="e">
        <f>IF(AND(B203&lt;&gt;"",#REF!&lt;&gt;""),#REF!,"")</f>
        <v>#REF!</v>
      </c>
      <c r="G203" s="254" t="e">
        <f>IF(AND(B203&lt;&gt;"",#REF!&lt;&gt;""),#REF!,"")</f>
        <v>#REF!</v>
      </c>
      <c r="H203" s="254" t="e">
        <f>IF(AND(B203&lt;&gt;"",#REF!&lt;&gt;""),#REF!,"")</f>
        <v>#REF!</v>
      </c>
      <c r="I203" s="254" t="e">
        <f>IF(AND(B203&lt;&gt;"",#REF!&lt;&gt;""),#REF!,"")</f>
        <v>#REF!</v>
      </c>
      <c r="J203" s="254" t="e">
        <f>IF(AND(B203&lt;&gt;"",#REF!&lt;&gt;""),#REF!,"")</f>
        <v>#REF!</v>
      </c>
      <c r="K203" s="254" t="e">
        <f>IF(AND(B203&lt;&gt;"",#REF!&lt;&gt;""),#REF!,"")</f>
        <v>#REF!</v>
      </c>
      <c r="L203" s="254" t="e">
        <f>IF(AND(B203&lt;&gt;"",#REF!&lt;&gt;""),#REF!,"")</f>
        <v>#REF!</v>
      </c>
      <c r="M203" s="254" t="e">
        <f>IF(AND(B203&lt;&gt;"",#REF!&lt;&gt;""),#REF!,"")</f>
        <v>#REF!</v>
      </c>
      <c r="N203" s="254" t="e">
        <f>IF(AND(B203&lt;&gt;"",#REF!&lt;&gt;""),#REF!,"")</f>
        <v>#REF!</v>
      </c>
      <c r="O203" s="254" t="e">
        <f>IF(AND(B203&lt;&gt;"",#REF!&lt;&gt;""),#REF!,"")</f>
        <v>#REF!</v>
      </c>
      <c r="P203" s="254" t="e">
        <f>IF(AND(B203&lt;&gt;"",#REF!&lt;&gt;""),#REF!,"")</f>
        <v>#REF!</v>
      </c>
      <c r="Q203" s="255" t="e">
        <f>IF(AND(B203&lt;&gt;"",#REF!&lt;&gt;""),#REF!,"")</f>
        <v>#REF!</v>
      </c>
      <c r="R203" s="255" t="e">
        <f>IF(AND(C203&lt;&gt;"",#REF!&lt;&gt;""),#REF!,"")</f>
        <v>#REF!</v>
      </c>
      <c r="S203" s="255" t="e">
        <f>IF(AND(D203&lt;&gt;"",#REF!&lt;&gt;""),#REF!,"")</f>
        <v>#REF!</v>
      </c>
      <c r="T203" s="255" t="e">
        <f>IF(AND(C203&lt;&gt;"",#REF!&lt;&gt;""),#REF!,"")</f>
        <v>#REF!</v>
      </c>
      <c r="U203" s="255" t="e">
        <f>IF(AND(D203&lt;&gt;"",#REF!&lt;&gt;""),#REF!,"")</f>
        <v>#REF!</v>
      </c>
      <c r="V203" s="255" t="e">
        <f>IF(AND(C203&lt;&gt;"",#REF!&lt;&gt;""),#REF!,"")</f>
        <v>#REF!</v>
      </c>
      <c r="W203" s="255" t="e">
        <f>IF(AND(C203&lt;&gt;"",#REF!&lt;&gt;""),#REF!,"")</f>
        <v>#REF!</v>
      </c>
      <c r="X203" s="255" t="e">
        <f>IF(AND(C203&lt;&gt;"",#REF!&lt;&gt;""),#REF!,"")</f>
        <v>#REF!</v>
      </c>
      <c r="Y203" s="255" t="e">
        <f>IF(AND(D203&lt;&gt;"",#REF!&lt;&gt;""),#REF!,"")</f>
        <v>#REF!</v>
      </c>
      <c r="Z203" s="255" t="e">
        <f>IF(AND(E203&lt;&gt;"",#REF!&lt;&gt;""),#REF!,"")</f>
        <v>#REF!</v>
      </c>
      <c r="AA203" s="255" t="e">
        <f>IF(AND(E203&lt;&gt;"",#REF!&lt;&gt;""),#REF!,"")</f>
        <v>#REF!</v>
      </c>
    </row>
    <row r="204" spans="1:27" ht="24.75" customHeight="1" thickBot="1" x14ac:dyDescent="0.35">
      <c r="A204" s="509"/>
      <c r="B204" s="501"/>
      <c r="C204" s="256" t="s">
        <v>302</v>
      </c>
      <c r="D204" s="257" t="e">
        <f>IF(AND(B203&lt;&gt;"",#REF!&lt;&gt;""),#REF!/#REF!,"")</f>
        <v>#REF!</v>
      </c>
      <c r="E204" s="257" t="e">
        <f>IF(AND(B203&lt;&gt;"",#REF!&lt;&gt;""),#REF!/#REF!,"")</f>
        <v>#REF!</v>
      </c>
      <c r="F204" s="257" t="e">
        <f>IF(AND(B203&lt;&gt;"",#REF!&lt;&gt;""),#REF!/#REF!,"")</f>
        <v>#REF!</v>
      </c>
      <c r="G204" s="257" t="e">
        <f>IF(AND(B203&lt;&gt;"",#REF!&lt;&gt;""),#REF!/#REF!,"")</f>
        <v>#REF!</v>
      </c>
      <c r="H204" s="257" t="e">
        <f>IF(AND(B203&lt;&gt;"",#REF!&lt;&gt;""),#REF!/#REF!,"")</f>
        <v>#REF!</v>
      </c>
      <c r="I204" s="257" t="e">
        <f>IF(AND(B203&lt;&gt;"",#REF!&lt;&gt;""),#REF!/#REF!,"")</f>
        <v>#REF!</v>
      </c>
      <c r="J204" s="257" t="e">
        <f>IF(AND(B203&lt;&gt;"",#REF!&lt;&gt;""),#REF!/#REF!,"")</f>
        <v>#REF!</v>
      </c>
      <c r="K204" s="257" t="e">
        <f>IF(AND(B203&lt;&gt;"",#REF!&lt;&gt;""),#REF!/#REF!,"")</f>
        <v>#REF!</v>
      </c>
      <c r="L204" s="257" t="e">
        <f>IF(AND(B203&lt;&gt;"",#REF!&lt;&gt;""),#REF!/#REF!,"")</f>
        <v>#REF!</v>
      </c>
      <c r="M204" s="257" t="e">
        <f>IF(AND(B203&lt;&gt;"",#REF!&lt;&gt;""),#REF!/#REF!,"")</f>
        <v>#REF!</v>
      </c>
      <c r="N204" s="257" t="e">
        <f>IF(AND(B203&lt;&gt;"",#REF!&lt;&gt;""),#REF!/#REF!,"")</f>
        <v>#REF!</v>
      </c>
      <c r="O204" s="257" t="e">
        <f>IF(AND(B203&lt;&gt;"",#REF!&lt;&gt;""),#REF!/#REF!,"")</f>
        <v>#REF!</v>
      </c>
      <c r="P204" s="257" t="e">
        <f>IF(AND(B203&lt;&gt;"",#REF!&lt;&gt;""),#REF!/#REF!,"")</f>
        <v>#REF!</v>
      </c>
      <c r="Q204" s="258" t="e">
        <f>IF(AND(B203&lt;&gt;"",#REF!&lt;&gt;""),#REF!/#REF!,"")</f>
        <v>#REF!</v>
      </c>
      <c r="R204" s="276" t="e">
        <f>IF(AND(C203&lt;&gt;"",#REF!&lt;&gt;""),#REF!/#REF!,"")</f>
        <v>#REF!</v>
      </c>
      <c r="S204" s="258" t="e">
        <f>IF(AND(D203&lt;&gt;"",#REF!&lt;&gt;""),#REF!/#REF!,"")</f>
        <v>#REF!</v>
      </c>
      <c r="T204" s="276" t="e">
        <f>IF(AND(C203&lt;&gt;"",#REF!&lt;&gt;""),#REF!/#REF!,"")</f>
        <v>#REF!</v>
      </c>
      <c r="U204" s="258" t="e">
        <f>IF(AND(D203&lt;&gt;"",#REF!&lt;&gt;""),#REF!/#REF!,"")</f>
        <v>#REF!</v>
      </c>
      <c r="V204" s="276" t="e">
        <f>IF(AND(C203&lt;&gt;"",#REF!&lt;&gt;""),#REF!/#REF!,"")</f>
        <v>#REF!</v>
      </c>
      <c r="W204" s="276" t="e">
        <f>IF(AND(C203&lt;&gt;"",#REF!&lt;&gt;""),#REF!/#REF!,"")</f>
        <v>#REF!</v>
      </c>
      <c r="X204" s="276" t="e">
        <f>IF(AND(C203&lt;&gt;"",#REF!&lt;&gt;""),#REF!/#REF!,"")</f>
        <v>#REF!</v>
      </c>
      <c r="Y204" s="258" t="e">
        <f>IF(AND(D203&lt;&gt;"",#REF!&lt;&gt;""),#REF!/#REF!,"")</f>
        <v>#REF!</v>
      </c>
      <c r="Z204" s="258" t="e">
        <f>IF(AND(E203&lt;&gt;"",#REF!&lt;&gt;""),#REF!/#REF!,"")</f>
        <v>#REF!</v>
      </c>
      <c r="AA204" s="258" t="e">
        <f>IF(AND(E203&lt;&gt;"",#REF!&lt;&gt;""),#REF!/#REF!,"")</f>
        <v>#REF!</v>
      </c>
    </row>
    <row r="205" spans="1:27" ht="21.75" customHeight="1" x14ac:dyDescent="0.3">
      <c r="A205" s="508" t="s">
        <v>188</v>
      </c>
      <c r="B205" s="500" t="e">
        <f>IF(#REF!="","",IF(SUM(#REF!)&gt;0,#REF!,""))</f>
        <v>#REF!</v>
      </c>
      <c r="C205" s="252" t="s">
        <v>20</v>
      </c>
      <c r="D205" s="253" t="e">
        <f>IF(AND(B205&lt;&gt;"",#REF!&lt;&gt;""),#REF!,"")</f>
        <v>#REF!</v>
      </c>
      <c r="E205" s="253" t="e">
        <f>IF(AND(B205&lt;&gt;"",#REF!&lt;&gt;""),#REF!,"")</f>
        <v>#REF!</v>
      </c>
      <c r="F205" s="254" t="e">
        <f>IF(AND(B205&lt;&gt;"",#REF!&lt;&gt;""),#REF!,"")</f>
        <v>#REF!</v>
      </c>
      <c r="G205" s="254" t="e">
        <f>IF(AND(B205&lt;&gt;"",#REF!&lt;&gt;""),#REF!,"")</f>
        <v>#REF!</v>
      </c>
      <c r="H205" s="254" t="e">
        <f>IF(AND(B205&lt;&gt;"",#REF!&lt;&gt;""),#REF!,"")</f>
        <v>#REF!</v>
      </c>
      <c r="I205" s="254" t="e">
        <f>IF(AND(B205&lt;&gt;"",#REF!&lt;&gt;""),#REF!,"")</f>
        <v>#REF!</v>
      </c>
      <c r="J205" s="254" t="e">
        <f>IF(AND(B205&lt;&gt;"",#REF!&lt;&gt;""),#REF!,"")</f>
        <v>#REF!</v>
      </c>
      <c r="K205" s="254" t="e">
        <f>IF(AND(B205&lt;&gt;"",#REF!&lt;&gt;""),#REF!,"")</f>
        <v>#REF!</v>
      </c>
      <c r="L205" s="254" t="e">
        <f>IF(AND(B205&lt;&gt;"",#REF!&lt;&gt;""),#REF!,"")</f>
        <v>#REF!</v>
      </c>
      <c r="M205" s="254" t="e">
        <f>IF(AND(B205&lt;&gt;"",#REF!&lt;&gt;""),#REF!,"")</f>
        <v>#REF!</v>
      </c>
      <c r="N205" s="254" t="e">
        <f>IF(AND(B205&lt;&gt;"",#REF!&lt;&gt;""),#REF!,"")</f>
        <v>#REF!</v>
      </c>
      <c r="O205" s="254" t="e">
        <f>IF(AND(B205&lt;&gt;"",#REF!&lt;&gt;""),#REF!,"")</f>
        <v>#REF!</v>
      </c>
      <c r="P205" s="254" t="e">
        <f>IF(AND(B205&lt;&gt;"",#REF!&lt;&gt;""),#REF!,"")</f>
        <v>#REF!</v>
      </c>
      <c r="Q205" s="255" t="e">
        <f>IF(AND(B205&lt;&gt;"",#REF!&lt;&gt;""),#REF!,"")</f>
        <v>#REF!</v>
      </c>
      <c r="R205" s="255" t="e">
        <f>IF(AND(C205&lt;&gt;"",#REF!&lt;&gt;""),#REF!,"")</f>
        <v>#REF!</v>
      </c>
      <c r="S205" s="255" t="e">
        <f>IF(AND(D205&lt;&gt;"",#REF!&lt;&gt;""),#REF!,"")</f>
        <v>#REF!</v>
      </c>
      <c r="T205" s="255" t="e">
        <f>IF(AND(C205&lt;&gt;"",#REF!&lt;&gt;""),#REF!,"")</f>
        <v>#REF!</v>
      </c>
      <c r="U205" s="255" t="e">
        <f>IF(AND(D205&lt;&gt;"",#REF!&lt;&gt;""),#REF!,"")</f>
        <v>#REF!</v>
      </c>
      <c r="V205" s="255" t="e">
        <f>IF(AND(C205&lt;&gt;"",#REF!&lt;&gt;""),#REF!,"")</f>
        <v>#REF!</v>
      </c>
      <c r="W205" s="255" t="e">
        <f>IF(AND(C205&lt;&gt;"",#REF!&lt;&gt;""),#REF!,"")</f>
        <v>#REF!</v>
      </c>
      <c r="X205" s="255" t="e">
        <f>IF(AND(C205&lt;&gt;"",#REF!&lt;&gt;""),#REF!,"")</f>
        <v>#REF!</v>
      </c>
      <c r="Y205" s="255" t="e">
        <f>IF(AND(D205&lt;&gt;"",#REF!&lt;&gt;""),#REF!,"")</f>
        <v>#REF!</v>
      </c>
      <c r="Z205" s="255" t="e">
        <f>IF(AND(E205&lt;&gt;"",#REF!&lt;&gt;""),#REF!,"")</f>
        <v>#REF!</v>
      </c>
      <c r="AA205" s="255" t="e">
        <f>IF(AND(E205&lt;&gt;"",#REF!&lt;&gt;""),#REF!,"")</f>
        <v>#REF!</v>
      </c>
    </row>
    <row r="206" spans="1:27" ht="24.75" customHeight="1" thickBot="1" x14ac:dyDescent="0.35">
      <c r="A206" s="509"/>
      <c r="B206" s="501"/>
      <c r="C206" s="256" t="s">
        <v>302</v>
      </c>
      <c r="D206" s="257" t="e">
        <f>IF(AND(B205&lt;&gt;"",#REF!&lt;&gt;""),#REF!/#REF!,"")</f>
        <v>#REF!</v>
      </c>
      <c r="E206" s="257" t="e">
        <f>IF(AND(B205&lt;&gt;"",#REF!&lt;&gt;""),#REF!/#REF!,"")</f>
        <v>#REF!</v>
      </c>
      <c r="F206" s="257" t="e">
        <f>IF(AND(B205&lt;&gt;"",#REF!&lt;&gt;""),#REF!/#REF!,"")</f>
        <v>#REF!</v>
      </c>
      <c r="G206" s="257" t="e">
        <f>IF(AND(B205&lt;&gt;"",#REF!&lt;&gt;""),#REF!/#REF!,"")</f>
        <v>#REF!</v>
      </c>
      <c r="H206" s="257" t="e">
        <f>IF(AND(B205&lt;&gt;"",#REF!&lt;&gt;""),#REF!/#REF!,"")</f>
        <v>#REF!</v>
      </c>
      <c r="I206" s="257" t="e">
        <f>IF(AND(B205&lt;&gt;"",#REF!&lt;&gt;""),#REF!/#REF!,"")</f>
        <v>#REF!</v>
      </c>
      <c r="J206" s="257" t="e">
        <f>IF(AND(B205&lt;&gt;"",#REF!&lt;&gt;""),#REF!/#REF!,"")</f>
        <v>#REF!</v>
      </c>
      <c r="K206" s="257" t="e">
        <f>IF(AND(B205&lt;&gt;"",#REF!&lt;&gt;""),#REF!/#REF!,"")</f>
        <v>#REF!</v>
      </c>
      <c r="L206" s="257" t="e">
        <f>IF(AND(B205&lt;&gt;"",#REF!&lt;&gt;""),#REF!/#REF!,"")</f>
        <v>#REF!</v>
      </c>
      <c r="M206" s="257" t="e">
        <f>IF(AND(B205&lt;&gt;"",#REF!&lt;&gt;""),#REF!/#REF!,"")</f>
        <v>#REF!</v>
      </c>
      <c r="N206" s="257" t="e">
        <f>IF(AND(B205&lt;&gt;"",#REF!&lt;&gt;""),#REF!/#REF!,"")</f>
        <v>#REF!</v>
      </c>
      <c r="O206" s="257" t="e">
        <f>IF(AND(B205&lt;&gt;"",#REF!&lt;&gt;""),#REF!/#REF!,"")</f>
        <v>#REF!</v>
      </c>
      <c r="P206" s="257" t="e">
        <f>IF(AND(B205&lt;&gt;"",#REF!&lt;&gt;""),#REF!/#REF!,"")</f>
        <v>#REF!</v>
      </c>
      <c r="Q206" s="258" t="e">
        <f>IF(AND(B205&lt;&gt;"",#REF!&lt;&gt;""),#REF!/#REF!,"")</f>
        <v>#REF!</v>
      </c>
      <c r="R206" s="276" t="e">
        <f>IF(AND(C205&lt;&gt;"",#REF!&lt;&gt;""),#REF!/#REF!,"")</f>
        <v>#REF!</v>
      </c>
      <c r="S206" s="258" t="e">
        <f>IF(AND(D205&lt;&gt;"",#REF!&lt;&gt;""),#REF!/#REF!,"")</f>
        <v>#REF!</v>
      </c>
      <c r="T206" s="276" t="e">
        <f>IF(AND(C205&lt;&gt;"",#REF!&lt;&gt;""),#REF!/#REF!,"")</f>
        <v>#REF!</v>
      </c>
      <c r="U206" s="258" t="e">
        <f>IF(AND(D205&lt;&gt;"",#REF!&lt;&gt;""),#REF!/#REF!,"")</f>
        <v>#REF!</v>
      </c>
      <c r="V206" s="276" t="e">
        <f>IF(AND(C205&lt;&gt;"",#REF!&lt;&gt;""),#REF!/#REF!,"")</f>
        <v>#REF!</v>
      </c>
      <c r="W206" s="276" t="e">
        <f>IF(AND(C205&lt;&gt;"",#REF!&lt;&gt;""),#REF!/#REF!,"")</f>
        <v>#REF!</v>
      </c>
      <c r="X206" s="276" t="e">
        <f>IF(AND(C205&lt;&gt;"",#REF!&lt;&gt;""),#REF!/#REF!,"")</f>
        <v>#REF!</v>
      </c>
      <c r="Y206" s="258" t="e">
        <f>IF(AND(D205&lt;&gt;"",#REF!&lt;&gt;""),#REF!/#REF!,"")</f>
        <v>#REF!</v>
      </c>
      <c r="Z206" s="258" t="e">
        <f>IF(AND(E205&lt;&gt;"",#REF!&lt;&gt;""),#REF!/#REF!,"")</f>
        <v>#REF!</v>
      </c>
      <c r="AA206" s="258" t="e">
        <f>IF(AND(E205&lt;&gt;"",#REF!&lt;&gt;""),#REF!/#REF!,"")</f>
        <v>#REF!</v>
      </c>
    </row>
    <row r="207" spans="1:27" ht="21.75" customHeight="1" x14ac:dyDescent="0.3">
      <c r="A207" s="508" t="s">
        <v>189</v>
      </c>
      <c r="B207" s="500" t="e">
        <f>IF(#REF!="","",IF(SUM(#REF!)&gt;0,#REF!,""))</f>
        <v>#REF!</v>
      </c>
      <c r="C207" s="252" t="s">
        <v>20</v>
      </c>
      <c r="D207" s="253" t="e">
        <f>IF(AND(B207&lt;&gt;"",#REF!&lt;&gt;""),#REF!,"")</f>
        <v>#REF!</v>
      </c>
      <c r="E207" s="253" t="e">
        <f>IF(AND(B207&lt;&gt;"",#REF!&lt;&gt;""),#REF!,"")</f>
        <v>#REF!</v>
      </c>
      <c r="F207" s="254" t="e">
        <f>IF(AND(B207&lt;&gt;"",#REF!&lt;&gt;""),#REF!,"")</f>
        <v>#REF!</v>
      </c>
      <c r="G207" s="254" t="e">
        <f>IF(AND(B207&lt;&gt;"",#REF!&lt;&gt;""),#REF!,"")</f>
        <v>#REF!</v>
      </c>
      <c r="H207" s="254" t="e">
        <f>IF(AND(B207&lt;&gt;"",#REF!&lt;&gt;""),#REF!,"")</f>
        <v>#REF!</v>
      </c>
      <c r="I207" s="254" t="e">
        <f>IF(AND(B207&lt;&gt;"",#REF!&lt;&gt;""),#REF!,"")</f>
        <v>#REF!</v>
      </c>
      <c r="J207" s="254" t="e">
        <f>IF(AND(B207&lt;&gt;"",#REF!&lt;&gt;""),#REF!,"")</f>
        <v>#REF!</v>
      </c>
      <c r="K207" s="254" t="e">
        <f>IF(AND(B207&lt;&gt;"",#REF!&lt;&gt;""),#REF!,"")</f>
        <v>#REF!</v>
      </c>
      <c r="L207" s="254" t="e">
        <f>IF(AND(B207&lt;&gt;"",#REF!&lt;&gt;""),#REF!,"")</f>
        <v>#REF!</v>
      </c>
      <c r="M207" s="254" t="e">
        <f>IF(AND(B207&lt;&gt;"",#REF!&lt;&gt;""),#REF!,"")</f>
        <v>#REF!</v>
      </c>
      <c r="N207" s="254" t="e">
        <f>IF(AND(B207&lt;&gt;"",#REF!&lt;&gt;""),#REF!,"")</f>
        <v>#REF!</v>
      </c>
      <c r="O207" s="254" t="e">
        <f>IF(AND(B207&lt;&gt;"",#REF!&lt;&gt;""),#REF!,"")</f>
        <v>#REF!</v>
      </c>
      <c r="P207" s="254" t="e">
        <f>IF(AND(B207&lt;&gt;"",#REF!&lt;&gt;""),#REF!,"")</f>
        <v>#REF!</v>
      </c>
      <c r="Q207" s="255" t="e">
        <f>IF(AND(B207&lt;&gt;"",#REF!&lt;&gt;""),#REF!,"")</f>
        <v>#REF!</v>
      </c>
      <c r="R207" s="255" t="e">
        <f>IF(AND(C207&lt;&gt;"",#REF!&lt;&gt;""),#REF!,"")</f>
        <v>#REF!</v>
      </c>
      <c r="S207" s="255" t="e">
        <f>IF(AND(D207&lt;&gt;"",#REF!&lt;&gt;""),#REF!,"")</f>
        <v>#REF!</v>
      </c>
      <c r="T207" s="255" t="e">
        <f>IF(AND(C207&lt;&gt;"",#REF!&lt;&gt;""),#REF!,"")</f>
        <v>#REF!</v>
      </c>
      <c r="U207" s="255" t="e">
        <f>IF(AND(D207&lt;&gt;"",#REF!&lt;&gt;""),#REF!,"")</f>
        <v>#REF!</v>
      </c>
      <c r="V207" s="255" t="e">
        <f>IF(AND(C207&lt;&gt;"",#REF!&lt;&gt;""),#REF!,"")</f>
        <v>#REF!</v>
      </c>
      <c r="W207" s="255" t="e">
        <f>IF(AND(C207&lt;&gt;"",#REF!&lt;&gt;""),#REF!,"")</f>
        <v>#REF!</v>
      </c>
      <c r="X207" s="255" t="e">
        <f>IF(AND(C207&lt;&gt;"",#REF!&lt;&gt;""),#REF!,"")</f>
        <v>#REF!</v>
      </c>
      <c r="Y207" s="255" t="e">
        <f>IF(AND(D207&lt;&gt;"",#REF!&lt;&gt;""),#REF!,"")</f>
        <v>#REF!</v>
      </c>
      <c r="Z207" s="255" t="e">
        <f>IF(AND(E207&lt;&gt;"",#REF!&lt;&gt;""),#REF!,"")</f>
        <v>#REF!</v>
      </c>
      <c r="AA207" s="255" t="e">
        <f>IF(AND(E207&lt;&gt;"",#REF!&lt;&gt;""),#REF!,"")</f>
        <v>#REF!</v>
      </c>
    </row>
    <row r="208" spans="1:27" ht="24.75" customHeight="1" thickBot="1" x14ac:dyDescent="0.35">
      <c r="A208" s="509"/>
      <c r="B208" s="501"/>
      <c r="C208" s="256" t="s">
        <v>302</v>
      </c>
      <c r="D208" s="257" t="e">
        <f>IF(AND(B207&lt;&gt;"",#REF!&lt;&gt;""),#REF!/#REF!,"")</f>
        <v>#REF!</v>
      </c>
      <c r="E208" s="257" t="e">
        <f>IF(AND(B207&lt;&gt;"",#REF!&lt;&gt;""),#REF!/#REF!,"")</f>
        <v>#REF!</v>
      </c>
      <c r="F208" s="257" t="e">
        <f>IF(AND(B207&lt;&gt;"",#REF!&lt;&gt;""),#REF!/#REF!,"")</f>
        <v>#REF!</v>
      </c>
      <c r="G208" s="257" t="e">
        <f>IF(AND(B207&lt;&gt;"",#REF!&lt;&gt;""),#REF!/#REF!,"")</f>
        <v>#REF!</v>
      </c>
      <c r="H208" s="257" t="e">
        <f>IF(AND(B207&lt;&gt;"",#REF!&lt;&gt;""),#REF!/#REF!,"")</f>
        <v>#REF!</v>
      </c>
      <c r="I208" s="257" t="e">
        <f>IF(AND(B207&lt;&gt;"",#REF!&lt;&gt;""),#REF!/#REF!,"")</f>
        <v>#REF!</v>
      </c>
      <c r="J208" s="257" t="e">
        <f>IF(AND(B207&lt;&gt;"",#REF!&lt;&gt;""),#REF!/#REF!,"")</f>
        <v>#REF!</v>
      </c>
      <c r="K208" s="257" t="e">
        <f>IF(AND(B207&lt;&gt;"",#REF!&lt;&gt;""),#REF!/#REF!,"")</f>
        <v>#REF!</v>
      </c>
      <c r="L208" s="257" t="e">
        <f>IF(AND(B207&lt;&gt;"",#REF!&lt;&gt;""),#REF!/#REF!,"")</f>
        <v>#REF!</v>
      </c>
      <c r="M208" s="257" t="e">
        <f>IF(AND(B207&lt;&gt;"",#REF!&lt;&gt;""),#REF!/#REF!,"")</f>
        <v>#REF!</v>
      </c>
      <c r="N208" s="257" t="e">
        <f>IF(AND(B207&lt;&gt;"",#REF!&lt;&gt;""),#REF!/#REF!,"")</f>
        <v>#REF!</v>
      </c>
      <c r="O208" s="257" t="e">
        <f>IF(AND(B207&lt;&gt;"",#REF!&lt;&gt;""),#REF!/#REF!,"")</f>
        <v>#REF!</v>
      </c>
      <c r="P208" s="257" t="e">
        <f>IF(AND(B207&lt;&gt;"",#REF!&lt;&gt;""),#REF!/#REF!,"")</f>
        <v>#REF!</v>
      </c>
      <c r="Q208" s="258" t="e">
        <f>IF(AND(B207&lt;&gt;"",#REF!&lt;&gt;""),#REF!/#REF!,"")</f>
        <v>#REF!</v>
      </c>
      <c r="R208" s="276" t="e">
        <f>IF(AND(C207&lt;&gt;"",#REF!&lt;&gt;""),#REF!/#REF!,"")</f>
        <v>#REF!</v>
      </c>
      <c r="S208" s="258" t="e">
        <f>IF(AND(D207&lt;&gt;"",#REF!&lt;&gt;""),#REF!/#REF!,"")</f>
        <v>#REF!</v>
      </c>
      <c r="T208" s="276" t="e">
        <f>IF(AND(C207&lt;&gt;"",#REF!&lt;&gt;""),#REF!/#REF!,"")</f>
        <v>#REF!</v>
      </c>
      <c r="U208" s="258" t="e">
        <f>IF(AND(D207&lt;&gt;"",#REF!&lt;&gt;""),#REF!/#REF!,"")</f>
        <v>#REF!</v>
      </c>
      <c r="V208" s="276" t="e">
        <f>IF(AND(C207&lt;&gt;"",#REF!&lt;&gt;""),#REF!/#REF!,"")</f>
        <v>#REF!</v>
      </c>
      <c r="W208" s="276" t="e">
        <f>IF(AND(C207&lt;&gt;"",#REF!&lt;&gt;""),#REF!/#REF!,"")</f>
        <v>#REF!</v>
      </c>
      <c r="X208" s="276" t="e">
        <f>IF(AND(C207&lt;&gt;"",#REF!&lt;&gt;""),#REF!/#REF!,"")</f>
        <v>#REF!</v>
      </c>
      <c r="Y208" s="258" t="e">
        <f>IF(AND(D207&lt;&gt;"",#REF!&lt;&gt;""),#REF!/#REF!,"")</f>
        <v>#REF!</v>
      </c>
      <c r="Z208" s="258" t="e">
        <f>IF(AND(E207&lt;&gt;"",#REF!&lt;&gt;""),#REF!/#REF!,"")</f>
        <v>#REF!</v>
      </c>
      <c r="AA208" s="258" t="e">
        <f>IF(AND(E207&lt;&gt;"",#REF!&lt;&gt;""),#REF!/#REF!,"")</f>
        <v>#REF!</v>
      </c>
    </row>
    <row r="209" spans="1:27" ht="21.75" customHeight="1" x14ac:dyDescent="0.3">
      <c r="A209" s="508" t="s">
        <v>190</v>
      </c>
      <c r="B209" s="500" t="e">
        <f>IF(#REF!="","",IF(SUM(#REF!)&gt;0,#REF!,""))</f>
        <v>#REF!</v>
      </c>
      <c r="C209" s="252" t="s">
        <v>20</v>
      </c>
      <c r="D209" s="253" t="e">
        <f>IF(AND(B209&lt;&gt;"",#REF!&lt;&gt;""),#REF!,"")</f>
        <v>#REF!</v>
      </c>
      <c r="E209" s="253" t="e">
        <f>IF(AND(B209&lt;&gt;"",#REF!&lt;&gt;""),#REF!,"")</f>
        <v>#REF!</v>
      </c>
      <c r="F209" s="254" t="e">
        <f>IF(AND(B209&lt;&gt;"",#REF!&lt;&gt;""),#REF!,"")</f>
        <v>#REF!</v>
      </c>
      <c r="G209" s="254" t="e">
        <f>IF(AND(B209&lt;&gt;"",#REF!&lt;&gt;""),#REF!,"")</f>
        <v>#REF!</v>
      </c>
      <c r="H209" s="254" t="e">
        <f>IF(AND(B209&lt;&gt;"",#REF!&lt;&gt;""),#REF!,"")</f>
        <v>#REF!</v>
      </c>
      <c r="I209" s="254" t="e">
        <f>IF(AND(B209&lt;&gt;"",#REF!&lt;&gt;""),#REF!,"")</f>
        <v>#REF!</v>
      </c>
      <c r="J209" s="254" t="e">
        <f>IF(AND(B209&lt;&gt;"",#REF!&lt;&gt;""),#REF!,"")</f>
        <v>#REF!</v>
      </c>
      <c r="K209" s="254" t="e">
        <f>IF(AND(B209&lt;&gt;"",#REF!&lt;&gt;""),#REF!,"")</f>
        <v>#REF!</v>
      </c>
      <c r="L209" s="254" t="e">
        <f>IF(AND(B209&lt;&gt;"",#REF!&lt;&gt;""),#REF!,"")</f>
        <v>#REF!</v>
      </c>
      <c r="M209" s="254" t="e">
        <f>IF(AND(B209&lt;&gt;"",#REF!&lt;&gt;""),#REF!,"")</f>
        <v>#REF!</v>
      </c>
      <c r="N209" s="254" t="e">
        <f>IF(AND(B209&lt;&gt;"",#REF!&lt;&gt;""),#REF!,"")</f>
        <v>#REF!</v>
      </c>
      <c r="O209" s="254" t="e">
        <f>IF(AND(B209&lt;&gt;"",#REF!&lt;&gt;""),#REF!,"")</f>
        <v>#REF!</v>
      </c>
      <c r="P209" s="254" t="e">
        <f>IF(AND(B209&lt;&gt;"",#REF!&lt;&gt;""),#REF!,"")</f>
        <v>#REF!</v>
      </c>
      <c r="Q209" s="255" t="e">
        <f>IF(AND(B209&lt;&gt;"",#REF!&lt;&gt;""),#REF!,"")</f>
        <v>#REF!</v>
      </c>
      <c r="R209" s="255" t="e">
        <f>IF(AND(C209&lt;&gt;"",#REF!&lt;&gt;""),#REF!,"")</f>
        <v>#REF!</v>
      </c>
      <c r="S209" s="255" t="e">
        <f>IF(AND(D209&lt;&gt;"",#REF!&lt;&gt;""),#REF!,"")</f>
        <v>#REF!</v>
      </c>
      <c r="T209" s="255" t="e">
        <f>IF(AND(C209&lt;&gt;"",#REF!&lt;&gt;""),#REF!,"")</f>
        <v>#REF!</v>
      </c>
      <c r="U209" s="255" t="e">
        <f>IF(AND(D209&lt;&gt;"",#REF!&lt;&gt;""),#REF!,"")</f>
        <v>#REF!</v>
      </c>
      <c r="V209" s="255" t="e">
        <f>IF(AND(C209&lt;&gt;"",#REF!&lt;&gt;""),#REF!,"")</f>
        <v>#REF!</v>
      </c>
      <c r="W209" s="255" t="e">
        <f>IF(AND(C209&lt;&gt;"",#REF!&lt;&gt;""),#REF!,"")</f>
        <v>#REF!</v>
      </c>
      <c r="X209" s="255" t="e">
        <f>IF(AND(C209&lt;&gt;"",#REF!&lt;&gt;""),#REF!,"")</f>
        <v>#REF!</v>
      </c>
      <c r="Y209" s="255" t="e">
        <f>IF(AND(D209&lt;&gt;"",#REF!&lt;&gt;""),#REF!,"")</f>
        <v>#REF!</v>
      </c>
      <c r="Z209" s="255" t="e">
        <f>IF(AND(E209&lt;&gt;"",#REF!&lt;&gt;""),#REF!,"")</f>
        <v>#REF!</v>
      </c>
      <c r="AA209" s="255" t="e">
        <f>IF(AND(E209&lt;&gt;"",#REF!&lt;&gt;""),#REF!,"")</f>
        <v>#REF!</v>
      </c>
    </row>
    <row r="210" spans="1:27" ht="24.75" customHeight="1" thickBot="1" x14ac:dyDescent="0.35">
      <c r="A210" s="509"/>
      <c r="B210" s="501"/>
      <c r="C210" s="256" t="s">
        <v>302</v>
      </c>
      <c r="D210" s="257" t="e">
        <f>IF(AND(B209&lt;&gt;"",#REF!&lt;&gt;""),#REF!/#REF!,"")</f>
        <v>#REF!</v>
      </c>
      <c r="E210" s="257" t="e">
        <f>IF(AND(B209&lt;&gt;"",#REF!&lt;&gt;""),#REF!/#REF!,"")</f>
        <v>#REF!</v>
      </c>
      <c r="F210" s="257" t="e">
        <f>IF(AND(B209&lt;&gt;"",#REF!&lt;&gt;""),#REF!/#REF!,"")</f>
        <v>#REF!</v>
      </c>
      <c r="G210" s="257" t="e">
        <f>IF(AND(B209&lt;&gt;"",#REF!&lt;&gt;""),#REF!/#REF!,"")</f>
        <v>#REF!</v>
      </c>
      <c r="H210" s="257" t="e">
        <f>IF(AND(B209&lt;&gt;"",#REF!&lt;&gt;""),#REF!/#REF!,"")</f>
        <v>#REF!</v>
      </c>
      <c r="I210" s="257" t="e">
        <f>IF(AND(B209&lt;&gt;"",#REF!&lt;&gt;""),#REF!/#REF!,"")</f>
        <v>#REF!</v>
      </c>
      <c r="J210" s="257" t="e">
        <f>IF(AND(B209&lt;&gt;"",#REF!&lt;&gt;""),#REF!/#REF!,"")</f>
        <v>#REF!</v>
      </c>
      <c r="K210" s="257" t="e">
        <f>IF(AND(B209&lt;&gt;"",#REF!&lt;&gt;""),#REF!/#REF!,"")</f>
        <v>#REF!</v>
      </c>
      <c r="L210" s="257" t="e">
        <f>IF(AND(B209&lt;&gt;"",#REF!&lt;&gt;""),#REF!/#REF!,"")</f>
        <v>#REF!</v>
      </c>
      <c r="M210" s="257" t="e">
        <f>IF(AND(B209&lt;&gt;"",#REF!&lt;&gt;""),#REF!/#REF!,"")</f>
        <v>#REF!</v>
      </c>
      <c r="N210" s="257" t="e">
        <f>IF(AND(B209&lt;&gt;"",#REF!&lt;&gt;""),#REF!/#REF!,"")</f>
        <v>#REF!</v>
      </c>
      <c r="O210" s="257" t="e">
        <f>IF(AND(B209&lt;&gt;"",#REF!&lt;&gt;""),#REF!/#REF!,"")</f>
        <v>#REF!</v>
      </c>
      <c r="P210" s="257" t="e">
        <f>IF(AND(B209&lt;&gt;"",#REF!&lt;&gt;""),#REF!/#REF!,"")</f>
        <v>#REF!</v>
      </c>
      <c r="Q210" s="258" t="e">
        <f>IF(AND(B209&lt;&gt;"",#REF!&lt;&gt;""),#REF!/#REF!,"")</f>
        <v>#REF!</v>
      </c>
      <c r="R210" s="276" t="e">
        <f>IF(AND(C209&lt;&gt;"",#REF!&lt;&gt;""),#REF!/#REF!,"")</f>
        <v>#REF!</v>
      </c>
      <c r="S210" s="258" t="e">
        <f>IF(AND(D209&lt;&gt;"",#REF!&lt;&gt;""),#REF!/#REF!,"")</f>
        <v>#REF!</v>
      </c>
      <c r="T210" s="276" t="e">
        <f>IF(AND(C209&lt;&gt;"",#REF!&lt;&gt;""),#REF!/#REF!,"")</f>
        <v>#REF!</v>
      </c>
      <c r="U210" s="258" t="e">
        <f>IF(AND(D209&lt;&gt;"",#REF!&lt;&gt;""),#REF!/#REF!,"")</f>
        <v>#REF!</v>
      </c>
      <c r="V210" s="276" t="e">
        <f>IF(AND(C209&lt;&gt;"",#REF!&lt;&gt;""),#REF!/#REF!,"")</f>
        <v>#REF!</v>
      </c>
      <c r="W210" s="276" t="e">
        <f>IF(AND(C209&lt;&gt;"",#REF!&lt;&gt;""),#REF!/#REF!,"")</f>
        <v>#REF!</v>
      </c>
      <c r="X210" s="276" t="e">
        <f>IF(AND(C209&lt;&gt;"",#REF!&lt;&gt;""),#REF!/#REF!,"")</f>
        <v>#REF!</v>
      </c>
      <c r="Y210" s="258" t="e">
        <f>IF(AND(D209&lt;&gt;"",#REF!&lt;&gt;""),#REF!/#REF!,"")</f>
        <v>#REF!</v>
      </c>
      <c r="Z210" s="258" t="e">
        <f>IF(AND(E209&lt;&gt;"",#REF!&lt;&gt;""),#REF!/#REF!,"")</f>
        <v>#REF!</v>
      </c>
      <c r="AA210" s="258" t="e">
        <f>IF(AND(E209&lt;&gt;"",#REF!&lt;&gt;""),#REF!/#REF!,"")</f>
        <v>#REF!</v>
      </c>
    </row>
    <row r="211" spans="1:27" ht="21.75" customHeight="1" x14ac:dyDescent="0.3">
      <c r="A211" s="508" t="s">
        <v>191</v>
      </c>
      <c r="B211" s="500" t="e">
        <f>IF(#REF!="","",IF(SUM(#REF!)&gt;0,#REF!,""))</f>
        <v>#REF!</v>
      </c>
      <c r="C211" s="252" t="s">
        <v>20</v>
      </c>
      <c r="D211" s="253" t="e">
        <f>IF(AND(B211&lt;&gt;"",#REF!&lt;&gt;""),#REF!,"")</f>
        <v>#REF!</v>
      </c>
      <c r="E211" s="253" t="e">
        <f>IF(AND(B211&lt;&gt;"",#REF!&lt;&gt;""),#REF!,"")</f>
        <v>#REF!</v>
      </c>
      <c r="F211" s="254" t="e">
        <f>IF(AND(B211&lt;&gt;"",#REF!&lt;&gt;""),#REF!,"")</f>
        <v>#REF!</v>
      </c>
      <c r="G211" s="254" t="e">
        <f>IF(AND(B211&lt;&gt;"",#REF!&lt;&gt;""),#REF!,"")</f>
        <v>#REF!</v>
      </c>
      <c r="H211" s="254" t="e">
        <f>IF(AND(B211&lt;&gt;"",#REF!&lt;&gt;""),#REF!,"")</f>
        <v>#REF!</v>
      </c>
      <c r="I211" s="254" t="e">
        <f>IF(AND(B211&lt;&gt;"",#REF!&lt;&gt;""),#REF!,"")</f>
        <v>#REF!</v>
      </c>
      <c r="J211" s="254" t="e">
        <f>IF(AND(B211&lt;&gt;"",#REF!&lt;&gt;""),#REF!,"")</f>
        <v>#REF!</v>
      </c>
      <c r="K211" s="254" t="e">
        <f>IF(AND(B211&lt;&gt;"",#REF!&lt;&gt;""),#REF!,"")</f>
        <v>#REF!</v>
      </c>
      <c r="L211" s="254" t="e">
        <f>IF(AND(B211&lt;&gt;"",#REF!&lt;&gt;""),#REF!,"")</f>
        <v>#REF!</v>
      </c>
      <c r="M211" s="254" t="e">
        <f>IF(AND(B211&lt;&gt;"",#REF!&lt;&gt;""),#REF!,"")</f>
        <v>#REF!</v>
      </c>
      <c r="N211" s="254" t="e">
        <f>IF(AND(B211&lt;&gt;"",#REF!&lt;&gt;""),#REF!,"")</f>
        <v>#REF!</v>
      </c>
      <c r="O211" s="254" t="e">
        <f>IF(AND(B211&lt;&gt;"",#REF!&lt;&gt;""),#REF!,"")</f>
        <v>#REF!</v>
      </c>
      <c r="P211" s="254" t="e">
        <f>IF(AND(B211&lt;&gt;"",#REF!&lt;&gt;""),#REF!,"")</f>
        <v>#REF!</v>
      </c>
      <c r="Q211" s="255" t="e">
        <f>IF(AND(B211&lt;&gt;"",#REF!&lt;&gt;""),#REF!,"")</f>
        <v>#REF!</v>
      </c>
      <c r="R211" s="255" t="e">
        <f>IF(AND(C211&lt;&gt;"",#REF!&lt;&gt;""),#REF!,"")</f>
        <v>#REF!</v>
      </c>
      <c r="S211" s="255" t="e">
        <f>IF(AND(D211&lt;&gt;"",#REF!&lt;&gt;""),#REF!,"")</f>
        <v>#REF!</v>
      </c>
      <c r="T211" s="255" t="e">
        <f>IF(AND(C211&lt;&gt;"",#REF!&lt;&gt;""),#REF!,"")</f>
        <v>#REF!</v>
      </c>
      <c r="U211" s="255" t="e">
        <f>IF(AND(D211&lt;&gt;"",#REF!&lt;&gt;""),#REF!,"")</f>
        <v>#REF!</v>
      </c>
      <c r="V211" s="255" t="e">
        <f>IF(AND(C211&lt;&gt;"",#REF!&lt;&gt;""),#REF!,"")</f>
        <v>#REF!</v>
      </c>
      <c r="W211" s="255" t="e">
        <f>IF(AND(C211&lt;&gt;"",#REF!&lt;&gt;""),#REF!,"")</f>
        <v>#REF!</v>
      </c>
      <c r="X211" s="255" t="e">
        <f>IF(AND(C211&lt;&gt;"",#REF!&lt;&gt;""),#REF!,"")</f>
        <v>#REF!</v>
      </c>
      <c r="Y211" s="255" t="e">
        <f>IF(AND(D211&lt;&gt;"",#REF!&lt;&gt;""),#REF!,"")</f>
        <v>#REF!</v>
      </c>
      <c r="Z211" s="255" t="e">
        <f>IF(AND(E211&lt;&gt;"",#REF!&lt;&gt;""),#REF!,"")</f>
        <v>#REF!</v>
      </c>
      <c r="AA211" s="255" t="e">
        <f>IF(AND(E211&lt;&gt;"",#REF!&lt;&gt;""),#REF!,"")</f>
        <v>#REF!</v>
      </c>
    </row>
    <row r="212" spans="1:27" ht="24.75" customHeight="1" thickBot="1" x14ac:dyDescent="0.35">
      <c r="A212" s="509"/>
      <c r="B212" s="501"/>
      <c r="C212" s="256" t="s">
        <v>302</v>
      </c>
      <c r="D212" s="257" t="e">
        <f>IF(AND(B211&lt;&gt;"",#REF!&lt;&gt;""),#REF!/#REF!,"")</f>
        <v>#REF!</v>
      </c>
      <c r="E212" s="257" t="e">
        <f>IF(AND(B211&lt;&gt;"",#REF!&lt;&gt;""),#REF!/#REF!,"")</f>
        <v>#REF!</v>
      </c>
      <c r="F212" s="257" t="e">
        <f>IF(AND(B211&lt;&gt;"",#REF!&lt;&gt;""),#REF!/#REF!,"")</f>
        <v>#REF!</v>
      </c>
      <c r="G212" s="257" t="e">
        <f>IF(AND(B211&lt;&gt;"",#REF!&lt;&gt;""),#REF!/#REF!,"")</f>
        <v>#REF!</v>
      </c>
      <c r="H212" s="257" t="e">
        <f>IF(AND(B211&lt;&gt;"",#REF!&lt;&gt;""),#REF!/#REF!,"")</f>
        <v>#REF!</v>
      </c>
      <c r="I212" s="257" t="e">
        <f>IF(AND(B211&lt;&gt;"",#REF!&lt;&gt;""),#REF!/#REF!,"")</f>
        <v>#REF!</v>
      </c>
      <c r="J212" s="257" t="e">
        <f>IF(AND(B211&lt;&gt;"",#REF!&lt;&gt;""),#REF!/#REF!,"")</f>
        <v>#REF!</v>
      </c>
      <c r="K212" s="257" t="e">
        <f>IF(AND(B211&lt;&gt;"",#REF!&lt;&gt;""),#REF!/#REF!,"")</f>
        <v>#REF!</v>
      </c>
      <c r="L212" s="257" t="e">
        <f>IF(AND(B211&lt;&gt;"",#REF!&lt;&gt;""),#REF!/#REF!,"")</f>
        <v>#REF!</v>
      </c>
      <c r="M212" s="257" t="e">
        <f>IF(AND(B211&lt;&gt;"",#REF!&lt;&gt;""),#REF!/#REF!,"")</f>
        <v>#REF!</v>
      </c>
      <c r="N212" s="257" t="e">
        <f>IF(AND(B211&lt;&gt;"",#REF!&lt;&gt;""),#REF!/#REF!,"")</f>
        <v>#REF!</v>
      </c>
      <c r="O212" s="257" t="e">
        <f>IF(AND(B211&lt;&gt;"",#REF!&lt;&gt;""),#REF!/#REF!,"")</f>
        <v>#REF!</v>
      </c>
      <c r="P212" s="257" t="e">
        <f>IF(AND(B211&lt;&gt;"",#REF!&lt;&gt;""),#REF!/#REF!,"")</f>
        <v>#REF!</v>
      </c>
      <c r="Q212" s="258" t="e">
        <f>IF(AND(B211&lt;&gt;"",#REF!&lt;&gt;""),#REF!/#REF!,"")</f>
        <v>#REF!</v>
      </c>
      <c r="R212" s="276" t="e">
        <f>IF(AND(C211&lt;&gt;"",#REF!&lt;&gt;""),#REF!/#REF!,"")</f>
        <v>#REF!</v>
      </c>
      <c r="S212" s="258" t="e">
        <f>IF(AND(D211&lt;&gt;"",#REF!&lt;&gt;""),#REF!/#REF!,"")</f>
        <v>#REF!</v>
      </c>
      <c r="T212" s="276" t="e">
        <f>IF(AND(C211&lt;&gt;"",#REF!&lt;&gt;""),#REF!/#REF!,"")</f>
        <v>#REF!</v>
      </c>
      <c r="U212" s="258" t="e">
        <f>IF(AND(D211&lt;&gt;"",#REF!&lt;&gt;""),#REF!/#REF!,"")</f>
        <v>#REF!</v>
      </c>
      <c r="V212" s="276" t="e">
        <f>IF(AND(C211&lt;&gt;"",#REF!&lt;&gt;""),#REF!/#REF!,"")</f>
        <v>#REF!</v>
      </c>
      <c r="W212" s="276" t="e">
        <f>IF(AND(C211&lt;&gt;"",#REF!&lt;&gt;""),#REF!/#REF!,"")</f>
        <v>#REF!</v>
      </c>
      <c r="X212" s="276" t="e">
        <f>IF(AND(C211&lt;&gt;"",#REF!&lt;&gt;""),#REF!/#REF!,"")</f>
        <v>#REF!</v>
      </c>
      <c r="Y212" s="258" t="e">
        <f>IF(AND(D211&lt;&gt;"",#REF!&lt;&gt;""),#REF!/#REF!,"")</f>
        <v>#REF!</v>
      </c>
      <c r="Z212" s="258" t="e">
        <f>IF(AND(E211&lt;&gt;"",#REF!&lt;&gt;""),#REF!/#REF!,"")</f>
        <v>#REF!</v>
      </c>
      <c r="AA212" s="258" t="e">
        <f>IF(AND(E211&lt;&gt;"",#REF!&lt;&gt;""),#REF!/#REF!,"")</f>
        <v>#REF!</v>
      </c>
    </row>
    <row r="213" spans="1:27" ht="21.75" customHeight="1" x14ac:dyDescent="0.3">
      <c r="A213" s="508" t="s">
        <v>192</v>
      </c>
      <c r="B213" s="500" t="e">
        <f>IF(#REF!="","",IF(SUM(#REF!)&gt;0,#REF!,""))</f>
        <v>#REF!</v>
      </c>
      <c r="C213" s="252" t="s">
        <v>20</v>
      </c>
      <c r="D213" s="253" t="e">
        <f>IF(AND(B213&lt;&gt;"",#REF!&lt;&gt;""),#REF!,"")</f>
        <v>#REF!</v>
      </c>
      <c r="E213" s="253" t="e">
        <f>IF(AND(B213&lt;&gt;"",#REF!&lt;&gt;""),#REF!,"")</f>
        <v>#REF!</v>
      </c>
      <c r="F213" s="254" t="e">
        <f>IF(AND(B213&lt;&gt;"",#REF!&lt;&gt;""),#REF!,"")</f>
        <v>#REF!</v>
      </c>
      <c r="G213" s="254" t="e">
        <f>IF(AND(B213&lt;&gt;"",#REF!&lt;&gt;""),#REF!,"")</f>
        <v>#REF!</v>
      </c>
      <c r="H213" s="254" t="e">
        <f>IF(AND(B213&lt;&gt;"",#REF!&lt;&gt;""),#REF!,"")</f>
        <v>#REF!</v>
      </c>
      <c r="I213" s="254" t="e">
        <f>IF(AND(B213&lt;&gt;"",#REF!&lt;&gt;""),#REF!,"")</f>
        <v>#REF!</v>
      </c>
      <c r="J213" s="254" t="e">
        <f>IF(AND(B213&lt;&gt;"",#REF!&lt;&gt;""),#REF!,"")</f>
        <v>#REF!</v>
      </c>
      <c r="K213" s="254" t="e">
        <f>IF(AND(B213&lt;&gt;"",#REF!&lt;&gt;""),#REF!,"")</f>
        <v>#REF!</v>
      </c>
      <c r="L213" s="254" t="e">
        <f>IF(AND(B213&lt;&gt;"",#REF!&lt;&gt;""),#REF!,"")</f>
        <v>#REF!</v>
      </c>
      <c r="M213" s="254" t="e">
        <f>IF(AND(B213&lt;&gt;"",#REF!&lt;&gt;""),#REF!,"")</f>
        <v>#REF!</v>
      </c>
      <c r="N213" s="254" t="e">
        <f>IF(AND(B213&lt;&gt;"",#REF!&lt;&gt;""),#REF!,"")</f>
        <v>#REF!</v>
      </c>
      <c r="O213" s="254" t="e">
        <f>IF(AND(B213&lt;&gt;"",#REF!&lt;&gt;""),#REF!,"")</f>
        <v>#REF!</v>
      </c>
      <c r="P213" s="254" t="e">
        <f>IF(AND(B213&lt;&gt;"",#REF!&lt;&gt;""),#REF!,"")</f>
        <v>#REF!</v>
      </c>
      <c r="Q213" s="255" t="e">
        <f>IF(AND(B213&lt;&gt;"",#REF!&lt;&gt;""),#REF!,"")</f>
        <v>#REF!</v>
      </c>
      <c r="R213" s="255" t="e">
        <f>IF(AND(C213&lt;&gt;"",#REF!&lt;&gt;""),#REF!,"")</f>
        <v>#REF!</v>
      </c>
      <c r="S213" s="255" t="e">
        <f>IF(AND(D213&lt;&gt;"",#REF!&lt;&gt;""),#REF!,"")</f>
        <v>#REF!</v>
      </c>
      <c r="T213" s="255" t="e">
        <f>IF(AND(C213&lt;&gt;"",#REF!&lt;&gt;""),#REF!,"")</f>
        <v>#REF!</v>
      </c>
      <c r="U213" s="255" t="e">
        <f>IF(AND(D213&lt;&gt;"",#REF!&lt;&gt;""),#REF!,"")</f>
        <v>#REF!</v>
      </c>
      <c r="V213" s="255" t="e">
        <f>IF(AND(C213&lt;&gt;"",#REF!&lt;&gt;""),#REF!,"")</f>
        <v>#REF!</v>
      </c>
      <c r="W213" s="255" t="e">
        <f>IF(AND(C213&lt;&gt;"",#REF!&lt;&gt;""),#REF!,"")</f>
        <v>#REF!</v>
      </c>
      <c r="X213" s="255" t="e">
        <f>IF(AND(C213&lt;&gt;"",#REF!&lt;&gt;""),#REF!,"")</f>
        <v>#REF!</v>
      </c>
      <c r="Y213" s="255" t="e">
        <f>IF(AND(D213&lt;&gt;"",#REF!&lt;&gt;""),#REF!,"")</f>
        <v>#REF!</v>
      </c>
      <c r="Z213" s="255" t="e">
        <f>IF(AND(E213&lt;&gt;"",#REF!&lt;&gt;""),#REF!,"")</f>
        <v>#REF!</v>
      </c>
      <c r="AA213" s="255" t="e">
        <f>IF(AND(E213&lt;&gt;"",#REF!&lt;&gt;""),#REF!,"")</f>
        <v>#REF!</v>
      </c>
    </row>
    <row r="214" spans="1:27" ht="24.75" customHeight="1" thickBot="1" x14ac:dyDescent="0.35">
      <c r="A214" s="509"/>
      <c r="B214" s="501"/>
      <c r="C214" s="256" t="s">
        <v>302</v>
      </c>
      <c r="D214" s="257" t="e">
        <f>IF(AND(B213&lt;&gt;"",#REF!&lt;&gt;""),#REF!/#REF!,"")</f>
        <v>#REF!</v>
      </c>
      <c r="E214" s="257" t="e">
        <f>IF(AND(B213&lt;&gt;"",#REF!&lt;&gt;""),#REF!/#REF!,"")</f>
        <v>#REF!</v>
      </c>
      <c r="F214" s="257" t="e">
        <f>IF(AND(B213&lt;&gt;"",#REF!&lt;&gt;""),#REF!/#REF!,"")</f>
        <v>#REF!</v>
      </c>
      <c r="G214" s="257" t="e">
        <f>IF(AND(B213&lt;&gt;"",#REF!&lt;&gt;""),#REF!/#REF!,"")</f>
        <v>#REF!</v>
      </c>
      <c r="H214" s="257" t="e">
        <f>IF(AND(B213&lt;&gt;"",#REF!&lt;&gt;""),#REF!/#REF!,"")</f>
        <v>#REF!</v>
      </c>
      <c r="I214" s="257" t="e">
        <f>IF(AND(B213&lt;&gt;"",#REF!&lt;&gt;""),#REF!/#REF!,"")</f>
        <v>#REF!</v>
      </c>
      <c r="J214" s="257" t="e">
        <f>IF(AND(B213&lt;&gt;"",#REF!&lt;&gt;""),#REF!/#REF!,"")</f>
        <v>#REF!</v>
      </c>
      <c r="K214" s="257" t="e">
        <f>IF(AND(B213&lt;&gt;"",#REF!&lt;&gt;""),#REF!/#REF!,"")</f>
        <v>#REF!</v>
      </c>
      <c r="L214" s="257" t="e">
        <f>IF(AND(B213&lt;&gt;"",#REF!&lt;&gt;""),#REF!/#REF!,"")</f>
        <v>#REF!</v>
      </c>
      <c r="M214" s="257" t="e">
        <f>IF(AND(B213&lt;&gt;"",#REF!&lt;&gt;""),#REF!/#REF!,"")</f>
        <v>#REF!</v>
      </c>
      <c r="N214" s="257" t="e">
        <f>IF(AND(B213&lt;&gt;"",#REF!&lt;&gt;""),#REF!/#REF!,"")</f>
        <v>#REF!</v>
      </c>
      <c r="O214" s="257" t="e">
        <f>IF(AND(B213&lt;&gt;"",#REF!&lt;&gt;""),#REF!/#REF!,"")</f>
        <v>#REF!</v>
      </c>
      <c r="P214" s="257" t="e">
        <f>IF(AND(B213&lt;&gt;"",#REF!&lt;&gt;""),#REF!/#REF!,"")</f>
        <v>#REF!</v>
      </c>
      <c r="Q214" s="258" t="e">
        <f>IF(AND(B213&lt;&gt;"",#REF!&lt;&gt;""),#REF!/#REF!,"")</f>
        <v>#REF!</v>
      </c>
      <c r="R214" s="276" t="e">
        <f>IF(AND(C213&lt;&gt;"",#REF!&lt;&gt;""),#REF!/#REF!,"")</f>
        <v>#REF!</v>
      </c>
      <c r="S214" s="258" t="e">
        <f>IF(AND(D213&lt;&gt;"",#REF!&lt;&gt;""),#REF!/#REF!,"")</f>
        <v>#REF!</v>
      </c>
      <c r="T214" s="276" t="e">
        <f>IF(AND(C213&lt;&gt;"",#REF!&lt;&gt;""),#REF!/#REF!,"")</f>
        <v>#REF!</v>
      </c>
      <c r="U214" s="258" t="e">
        <f>IF(AND(D213&lt;&gt;"",#REF!&lt;&gt;""),#REF!/#REF!,"")</f>
        <v>#REF!</v>
      </c>
      <c r="V214" s="276" t="e">
        <f>IF(AND(C213&lt;&gt;"",#REF!&lt;&gt;""),#REF!/#REF!,"")</f>
        <v>#REF!</v>
      </c>
      <c r="W214" s="276" t="e">
        <f>IF(AND(C213&lt;&gt;"",#REF!&lt;&gt;""),#REF!/#REF!,"")</f>
        <v>#REF!</v>
      </c>
      <c r="X214" s="276" t="e">
        <f>IF(AND(C213&lt;&gt;"",#REF!&lt;&gt;""),#REF!/#REF!,"")</f>
        <v>#REF!</v>
      </c>
      <c r="Y214" s="258" t="e">
        <f>IF(AND(D213&lt;&gt;"",#REF!&lt;&gt;""),#REF!/#REF!,"")</f>
        <v>#REF!</v>
      </c>
      <c r="Z214" s="258" t="e">
        <f>IF(AND(E213&lt;&gt;"",#REF!&lt;&gt;""),#REF!/#REF!,"")</f>
        <v>#REF!</v>
      </c>
      <c r="AA214" s="258" t="e">
        <f>IF(AND(E213&lt;&gt;"",#REF!&lt;&gt;""),#REF!/#REF!,"")</f>
        <v>#REF!</v>
      </c>
    </row>
    <row r="215" spans="1:27" ht="21.75" customHeight="1" x14ac:dyDescent="0.3">
      <c r="A215" s="508" t="s">
        <v>193</v>
      </c>
      <c r="B215" s="500" t="e">
        <f>IF(#REF!="","",IF(SUM(#REF!)&gt;0,#REF!,""))</f>
        <v>#REF!</v>
      </c>
      <c r="C215" s="252" t="s">
        <v>20</v>
      </c>
      <c r="D215" s="253" t="e">
        <f>IF(AND(B215&lt;&gt;"",#REF!&lt;&gt;""),#REF!,"")</f>
        <v>#REF!</v>
      </c>
      <c r="E215" s="253" t="e">
        <f>IF(AND(B215&lt;&gt;"",#REF!&lt;&gt;""),#REF!,"")</f>
        <v>#REF!</v>
      </c>
      <c r="F215" s="254" t="e">
        <f>IF(AND(B215&lt;&gt;"",#REF!&lt;&gt;""),#REF!,"")</f>
        <v>#REF!</v>
      </c>
      <c r="G215" s="254" t="e">
        <f>IF(AND(B215&lt;&gt;"",#REF!&lt;&gt;""),#REF!,"")</f>
        <v>#REF!</v>
      </c>
      <c r="H215" s="254" t="e">
        <f>IF(AND(B215&lt;&gt;"",#REF!&lt;&gt;""),#REF!,"")</f>
        <v>#REF!</v>
      </c>
      <c r="I215" s="254" t="e">
        <f>IF(AND(B215&lt;&gt;"",#REF!&lt;&gt;""),#REF!,"")</f>
        <v>#REF!</v>
      </c>
      <c r="J215" s="254" t="e">
        <f>IF(AND(B215&lt;&gt;"",#REF!&lt;&gt;""),#REF!,"")</f>
        <v>#REF!</v>
      </c>
      <c r="K215" s="254" t="e">
        <f>IF(AND(B215&lt;&gt;"",#REF!&lt;&gt;""),#REF!,"")</f>
        <v>#REF!</v>
      </c>
      <c r="L215" s="254" t="e">
        <f>IF(AND(B215&lt;&gt;"",#REF!&lt;&gt;""),#REF!,"")</f>
        <v>#REF!</v>
      </c>
      <c r="M215" s="254" t="e">
        <f>IF(AND(B215&lt;&gt;"",#REF!&lt;&gt;""),#REF!,"")</f>
        <v>#REF!</v>
      </c>
      <c r="N215" s="254" t="e">
        <f>IF(AND(B215&lt;&gt;"",#REF!&lt;&gt;""),#REF!,"")</f>
        <v>#REF!</v>
      </c>
      <c r="O215" s="254" t="e">
        <f>IF(AND(B215&lt;&gt;"",#REF!&lt;&gt;""),#REF!,"")</f>
        <v>#REF!</v>
      </c>
      <c r="P215" s="254" t="e">
        <f>IF(AND(B215&lt;&gt;"",#REF!&lt;&gt;""),#REF!,"")</f>
        <v>#REF!</v>
      </c>
      <c r="Q215" s="255" t="e">
        <f>IF(AND(B215&lt;&gt;"",#REF!&lt;&gt;""),#REF!,"")</f>
        <v>#REF!</v>
      </c>
      <c r="R215" s="255" t="e">
        <f>IF(AND(C215&lt;&gt;"",#REF!&lt;&gt;""),#REF!,"")</f>
        <v>#REF!</v>
      </c>
      <c r="S215" s="255" t="e">
        <f>IF(AND(D215&lt;&gt;"",#REF!&lt;&gt;""),#REF!,"")</f>
        <v>#REF!</v>
      </c>
      <c r="T215" s="255" t="e">
        <f>IF(AND(C215&lt;&gt;"",#REF!&lt;&gt;""),#REF!,"")</f>
        <v>#REF!</v>
      </c>
      <c r="U215" s="255" t="e">
        <f>IF(AND(D215&lt;&gt;"",#REF!&lt;&gt;""),#REF!,"")</f>
        <v>#REF!</v>
      </c>
      <c r="V215" s="255" t="e">
        <f>IF(AND(C215&lt;&gt;"",#REF!&lt;&gt;""),#REF!,"")</f>
        <v>#REF!</v>
      </c>
      <c r="W215" s="255" t="e">
        <f>IF(AND(C215&lt;&gt;"",#REF!&lt;&gt;""),#REF!,"")</f>
        <v>#REF!</v>
      </c>
      <c r="X215" s="255" t="e">
        <f>IF(AND(C215&lt;&gt;"",#REF!&lt;&gt;""),#REF!,"")</f>
        <v>#REF!</v>
      </c>
      <c r="Y215" s="255" t="e">
        <f>IF(AND(D215&lt;&gt;"",#REF!&lt;&gt;""),#REF!,"")</f>
        <v>#REF!</v>
      </c>
      <c r="Z215" s="255" t="e">
        <f>IF(AND(E215&lt;&gt;"",#REF!&lt;&gt;""),#REF!,"")</f>
        <v>#REF!</v>
      </c>
      <c r="AA215" s="255" t="e">
        <f>IF(AND(E215&lt;&gt;"",#REF!&lt;&gt;""),#REF!,"")</f>
        <v>#REF!</v>
      </c>
    </row>
    <row r="216" spans="1:27" ht="24.75" customHeight="1" thickBot="1" x14ac:dyDescent="0.35">
      <c r="A216" s="509"/>
      <c r="B216" s="501"/>
      <c r="C216" s="256" t="s">
        <v>302</v>
      </c>
      <c r="D216" s="257" t="e">
        <f>IF(AND(B215&lt;&gt;"",#REF!&lt;&gt;""),#REF!/#REF!,"")</f>
        <v>#REF!</v>
      </c>
      <c r="E216" s="257" t="e">
        <f>IF(AND(B215&lt;&gt;"",#REF!&lt;&gt;""),#REF!/#REF!,"")</f>
        <v>#REF!</v>
      </c>
      <c r="F216" s="257" t="e">
        <f>IF(AND(B215&lt;&gt;"",#REF!&lt;&gt;""),#REF!/#REF!,"")</f>
        <v>#REF!</v>
      </c>
      <c r="G216" s="257" t="e">
        <f>IF(AND(B215&lt;&gt;"",#REF!&lt;&gt;""),#REF!/#REF!,"")</f>
        <v>#REF!</v>
      </c>
      <c r="H216" s="257" t="e">
        <f>IF(AND(B215&lt;&gt;"",#REF!&lt;&gt;""),#REF!/#REF!,"")</f>
        <v>#REF!</v>
      </c>
      <c r="I216" s="257" t="e">
        <f>IF(AND(B215&lt;&gt;"",#REF!&lt;&gt;""),#REF!/#REF!,"")</f>
        <v>#REF!</v>
      </c>
      <c r="J216" s="257" t="e">
        <f>IF(AND(B215&lt;&gt;"",#REF!&lt;&gt;""),#REF!/#REF!,"")</f>
        <v>#REF!</v>
      </c>
      <c r="K216" s="257" t="e">
        <f>IF(AND(B215&lt;&gt;"",#REF!&lt;&gt;""),#REF!/#REF!,"")</f>
        <v>#REF!</v>
      </c>
      <c r="L216" s="257" t="e">
        <f>IF(AND(B215&lt;&gt;"",#REF!&lt;&gt;""),#REF!/#REF!,"")</f>
        <v>#REF!</v>
      </c>
      <c r="M216" s="257" t="e">
        <f>IF(AND(B215&lt;&gt;"",#REF!&lt;&gt;""),#REF!/#REF!,"")</f>
        <v>#REF!</v>
      </c>
      <c r="N216" s="257" t="e">
        <f>IF(AND(B215&lt;&gt;"",#REF!&lt;&gt;""),#REF!/#REF!,"")</f>
        <v>#REF!</v>
      </c>
      <c r="O216" s="257" t="e">
        <f>IF(AND(B215&lt;&gt;"",#REF!&lt;&gt;""),#REF!/#REF!,"")</f>
        <v>#REF!</v>
      </c>
      <c r="P216" s="257" t="e">
        <f>IF(AND(B215&lt;&gt;"",#REF!&lt;&gt;""),#REF!/#REF!,"")</f>
        <v>#REF!</v>
      </c>
      <c r="Q216" s="258" t="e">
        <f>IF(AND(B215&lt;&gt;"",#REF!&lt;&gt;""),#REF!/#REF!,"")</f>
        <v>#REF!</v>
      </c>
      <c r="R216" s="276" t="e">
        <f>IF(AND(C215&lt;&gt;"",#REF!&lt;&gt;""),#REF!/#REF!,"")</f>
        <v>#REF!</v>
      </c>
      <c r="S216" s="258" t="e">
        <f>IF(AND(D215&lt;&gt;"",#REF!&lt;&gt;""),#REF!/#REF!,"")</f>
        <v>#REF!</v>
      </c>
      <c r="T216" s="276" t="e">
        <f>IF(AND(C215&lt;&gt;"",#REF!&lt;&gt;""),#REF!/#REF!,"")</f>
        <v>#REF!</v>
      </c>
      <c r="U216" s="258" t="e">
        <f>IF(AND(D215&lt;&gt;"",#REF!&lt;&gt;""),#REF!/#REF!,"")</f>
        <v>#REF!</v>
      </c>
      <c r="V216" s="276" t="e">
        <f>IF(AND(C215&lt;&gt;"",#REF!&lt;&gt;""),#REF!/#REF!,"")</f>
        <v>#REF!</v>
      </c>
      <c r="W216" s="276" t="e">
        <f>IF(AND(C215&lt;&gt;"",#REF!&lt;&gt;""),#REF!/#REF!,"")</f>
        <v>#REF!</v>
      </c>
      <c r="X216" s="276" t="e">
        <f>IF(AND(C215&lt;&gt;"",#REF!&lt;&gt;""),#REF!/#REF!,"")</f>
        <v>#REF!</v>
      </c>
      <c r="Y216" s="258" t="e">
        <f>IF(AND(D215&lt;&gt;"",#REF!&lt;&gt;""),#REF!/#REF!,"")</f>
        <v>#REF!</v>
      </c>
      <c r="Z216" s="258" t="e">
        <f>IF(AND(E215&lt;&gt;"",#REF!&lt;&gt;""),#REF!/#REF!,"")</f>
        <v>#REF!</v>
      </c>
      <c r="AA216" s="258" t="e">
        <f>IF(AND(E215&lt;&gt;"",#REF!&lt;&gt;""),#REF!/#REF!,"")</f>
        <v>#REF!</v>
      </c>
    </row>
    <row r="217" spans="1:27" ht="21.75" customHeight="1" x14ac:dyDescent="0.3">
      <c r="A217" s="508" t="s">
        <v>194</v>
      </c>
      <c r="B217" s="500" t="e">
        <f>IF(#REF!="","",IF(SUM(#REF!)&gt;0,#REF!,""))</f>
        <v>#REF!</v>
      </c>
      <c r="C217" s="252" t="s">
        <v>20</v>
      </c>
      <c r="D217" s="253" t="e">
        <f>IF(AND(B217&lt;&gt;"",#REF!&lt;&gt;""),#REF!,"")</f>
        <v>#REF!</v>
      </c>
      <c r="E217" s="253" t="e">
        <f>IF(AND(B217&lt;&gt;"",#REF!&lt;&gt;""),#REF!,"")</f>
        <v>#REF!</v>
      </c>
      <c r="F217" s="254" t="e">
        <f>IF(AND(B217&lt;&gt;"",#REF!&lt;&gt;""),#REF!,"")</f>
        <v>#REF!</v>
      </c>
      <c r="G217" s="254" t="e">
        <f>IF(AND(B217&lt;&gt;"",#REF!&lt;&gt;""),#REF!,"")</f>
        <v>#REF!</v>
      </c>
      <c r="H217" s="254" t="e">
        <f>IF(AND(B217&lt;&gt;"",#REF!&lt;&gt;""),#REF!,"")</f>
        <v>#REF!</v>
      </c>
      <c r="I217" s="254" t="e">
        <f>IF(AND(B217&lt;&gt;"",#REF!&lt;&gt;""),#REF!,"")</f>
        <v>#REF!</v>
      </c>
      <c r="J217" s="254" t="e">
        <f>IF(AND(B217&lt;&gt;"",#REF!&lt;&gt;""),#REF!,"")</f>
        <v>#REF!</v>
      </c>
      <c r="K217" s="254" t="e">
        <f>IF(AND(B217&lt;&gt;"",#REF!&lt;&gt;""),#REF!,"")</f>
        <v>#REF!</v>
      </c>
      <c r="L217" s="254" t="e">
        <f>IF(AND(B217&lt;&gt;"",#REF!&lt;&gt;""),#REF!,"")</f>
        <v>#REF!</v>
      </c>
      <c r="M217" s="254" t="e">
        <f>IF(AND(B217&lt;&gt;"",#REF!&lt;&gt;""),#REF!,"")</f>
        <v>#REF!</v>
      </c>
      <c r="N217" s="254" t="e">
        <f>IF(AND(B217&lt;&gt;"",#REF!&lt;&gt;""),#REF!,"")</f>
        <v>#REF!</v>
      </c>
      <c r="O217" s="254" t="e">
        <f>IF(AND(B217&lt;&gt;"",#REF!&lt;&gt;""),#REF!,"")</f>
        <v>#REF!</v>
      </c>
      <c r="P217" s="254" t="e">
        <f>IF(AND(B217&lt;&gt;"",#REF!&lt;&gt;""),#REF!,"")</f>
        <v>#REF!</v>
      </c>
      <c r="Q217" s="255" t="e">
        <f>IF(AND(B217&lt;&gt;"",#REF!&lt;&gt;""),#REF!,"")</f>
        <v>#REF!</v>
      </c>
      <c r="R217" s="255" t="e">
        <f>IF(AND(C217&lt;&gt;"",#REF!&lt;&gt;""),#REF!,"")</f>
        <v>#REF!</v>
      </c>
      <c r="S217" s="255" t="e">
        <f>IF(AND(D217&lt;&gt;"",#REF!&lt;&gt;""),#REF!,"")</f>
        <v>#REF!</v>
      </c>
      <c r="T217" s="255" t="e">
        <f>IF(AND(C217&lt;&gt;"",#REF!&lt;&gt;""),#REF!,"")</f>
        <v>#REF!</v>
      </c>
      <c r="U217" s="255" t="e">
        <f>IF(AND(D217&lt;&gt;"",#REF!&lt;&gt;""),#REF!,"")</f>
        <v>#REF!</v>
      </c>
      <c r="V217" s="255" t="e">
        <f>IF(AND(C217&lt;&gt;"",#REF!&lt;&gt;""),#REF!,"")</f>
        <v>#REF!</v>
      </c>
      <c r="W217" s="255" t="e">
        <f>IF(AND(C217&lt;&gt;"",#REF!&lt;&gt;""),#REF!,"")</f>
        <v>#REF!</v>
      </c>
      <c r="X217" s="255" t="e">
        <f>IF(AND(C217&lt;&gt;"",#REF!&lt;&gt;""),#REF!,"")</f>
        <v>#REF!</v>
      </c>
      <c r="Y217" s="255" t="e">
        <f>IF(AND(D217&lt;&gt;"",#REF!&lt;&gt;""),#REF!,"")</f>
        <v>#REF!</v>
      </c>
      <c r="Z217" s="255" t="e">
        <f>IF(AND(E217&lt;&gt;"",#REF!&lt;&gt;""),#REF!,"")</f>
        <v>#REF!</v>
      </c>
      <c r="AA217" s="255" t="e">
        <f>IF(AND(E217&lt;&gt;"",#REF!&lt;&gt;""),#REF!,"")</f>
        <v>#REF!</v>
      </c>
    </row>
    <row r="218" spans="1:27" ht="24.75" customHeight="1" thickBot="1" x14ac:dyDescent="0.35">
      <c r="A218" s="509"/>
      <c r="B218" s="501"/>
      <c r="C218" s="256" t="s">
        <v>302</v>
      </c>
      <c r="D218" s="257" t="e">
        <f>IF(AND(B217&lt;&gt;"",#REF!&lt;&gt;""),#REF!/#REF!,"")</f>
        <v>#REF!</v>
      </c>
      <c r="E218" s="257" t="e">
        <f>IF(AND(B217&lt;&gt;"",#REF!&lt;&gt;""),#REF!/#REF!,"")</f>
        <v>#REF!</v>
      </c>
      <c r="F218" s="257" t="e">
        <f>IF(AND(B217&lt;&gt;"",#REF!&lt;&gt;""),#REF!/#REF!,"")</f>
        <v>#REF!</v>
      </c>
      <c r="G218" s="257" t="e">
        <f>IF(AND(B217&lt;&gt;"",#REF!&lt;&gt;""),#REF!/#REF!,"")</f>
        <v>#REF!</v>
      </c>
      <c r="H218" s="257" t="e">
        <f>IF(AND(B217&lt;&gt;"",#REF!&lt;&gt;""),#REF!/#REF!,"")</f>
        <v>#REF!</v>
      </c>
      <c r="I218" s="257" t="e">
        <f>IF(AND(B217&lt;&gt;"",#REF!&lt;&gt;""),#REF!/#REF!,"")</f>
        <v>#REF!</v>
      </c>
      <c r="J218" s="257" t="e">
        <f>IF(AND(B217&lt;&gt;"",#REF!&lt;&gt;""),#REF!/#REF!,"")</f>
        <v>#REF!</v>
      </c>
      <c r="K218" s="257" t="e">
        <f>IF(AND(B217&lt;&gt;"",#REF!&lt;&gt;""),#REF!/#REF!,"")</f>
        <v>#REF!</v>
      </c>
      <c r="L218" s="257" t="e">
        <f>IF(AND(B217&lt;&gt;"",#REF!&lt;&gt;""),#REF!/#REF!,"")</f>
        <v>#REF!</v>
      </c>
      <c r="M218" s="257" t="e">
        <f>IF(AND(B217&lt;&gt;"",#REF!&lt;&gt;""),#REF!/#REF!,"")</f>
        <v>#REF!</v>
      </c>
      <c r="N218" s="257" t="e">
        <f>IF(AND(B217&lt;&gt;"",#REF!&lt;&gt;""),#REF!/#REF!,"")</f>
        <v>#REF!</v>
      </c>
      <c r="O218" s="257" t="e">
        <f>IF(AND(B217&lt;&gt;"",#REF!&lt;&gt;""),#REF!/#REF!,"")</f>
        <v>#REF!</v>
      </c>
      <c r="P218" s="257" t="e">
        <f>IF(AND(B217&lt;&gt;"",#REF!&lt;&gt;""),#REF!/#REF!,"")</f>
        <v>#REF!</v>
      </c>
      <c r="Q218" s="258" t="e">
        <f>IF(AND(B217&lt;&gt;"",#REF!&lt;&gt;""),#REF!/#REF!,"")</f>
        <v>#REF!</v>
      </c>
      <c r="R218" s="276" t="e">
        <f>IF(AND(C217&lt;&gt;"",#REF!&lt;&gt;""),#REF!/#REF!,"")</f>
        <v>#REF!</v>
      </c>
      <c r="S218" s="258" t="e">
        <f>IF(AND(D217&lt;&gt;"",#REF!&lt;&gt;""),#REF!/#REF!,"")</f>
        <v>#REF!</v>
      </c>
      <c r="T218" s="276" t="e">
        <f>IF(AND(C217&lt;&gt;"",#REF!&lt;&gt;""),#REF!/#REF!,"")</f>
        <v>#REF!</v>
      </c>
      <c r="U218" s="258" t="e">
        <f>IF(AND(D217&lt;&gt;"",#REF!&lt;&gt;""),#REF!/#REF!,"")</f>
        <v>#REF!</v>
      </c>
      <c r="V218" s="276" t="e">
        <f>IF(AND(C217&lt;&gt;"",#REF!&lt;&gt;""),#REF!/#REF!,"")</f>
        <v>#REF!</v>
      </c>
      <c r="W218" s="276" t="e">
        <f>IF(AND(C217&lt;&gt;"",#REF!&lt;&gt;""),#REF!/#REF!,"")</f>
        <v>#REF!</v>
      </c>
      <c r="X218" s="276" t="e">
        <f>IF(AND(C217&lt;&gt;"",#REF!&lt;&gt;""),#REF!/#REF!,"")</f>
        <v>#REF!</v>
      </c>
      <c r="Y218" s="258" t="e">
        <f>IF(AND(D217&lt;&gt;"",#REF!&lt;&gt;""),#REF!/#REF!,"")</f>
        <v>#REF!</v>
      </c>
      <c r="Z218" s="258" t="e">
        <f>IF(AND(E217&lt;&gt;"",#REF!&lt;&gt;""),#REF!/#REF!,"")</f>
        <v>#REF!</v>
      </c>
      <c r="AA218" s="258" t="e">
        <f>IF(AND(E217&lt;&gt;"",#REF!&lt;&gt;""),#REF!/#REF!,"")</f>
        <v>#REF!</v>
      </c>
    </row>
    <row r="219" spans="1:27" ht="21.75" customHeight="1" x14ac:dyDescent="0.3">
      <c r="A219" s="508" t="s">
        <v>195</v>
      </c>
      <c r="B219" s="500" t="e">
        <f>IF(#REF!="","",IF(SUM(#REF!)&gt;0,#REF!,""))</f>
        <v>#REF!</v>
      </c>
      <c r="C219" s="252" t="s">
        <v>20</v>
      </c>
      <c r="D219" s="253" t="e">
        <f>IF(AND(B219&lt;&gt;"",#REF!&lt;&gt;""),#REF!,"")</f>
        <v>#REF!</v>
      </c>
      <c r="E219" s="253" t="e">
        <f>IF(AND(B219&lt;&gt;"",#REF!&lt;&gt;""),#REF!,"")</f>
        <v>#REF!</v>
      </c>
      <c r="F219" s="254" t="e">
        <f>IF(AND(B219&lt;&gt;"",#REF!&lt;&gt;""),#REF!,"")</f>
        <v>#REF!</v>
      </c>
      <c r="G219" s="254" t="e">
        <f>IF(AND(B219&lt;&gt;"",#REF!&lt;&gt;""),#REF!,"")</f>
        <v>#REF!</v>
      </c>
      <c r="H219" s="254" t="e">
        <f>IF(AND(B219&lt;&gt;"",#REF!&lt;&gt;""),#REF!,"")</f>
        <v>#REF!</v>
      </c>
      <c r="I219" s="254" t="e">
        <f>IF(AND(B219&lt;&gt;"",#REF!&lt;&gt;""),#REF!,"")</f>
        <v>#REF!</v>
      </c>
      <c r="J219" s="254" t="e">
        <f>IF(AND(B219&lt;&gt;"",#REF!&lt;&gt;""),#REF!,"")</f>
        <v>#REF!</v>
      </c>
      <c r="K219" s="254" t="e">
        <f>IF(AND(B219&lt;&gt;"",#REF!&lt;&gt;""),#REF!,"")</f>
        <v>#REF!</v>
      </c>
      <c r="L219" s="254" t="e">
        <f>IF(AND(B219&lt;&gt;"",#REF!&lt;&gt;""),#REF!,"")</f>
        <v>#REF!</v>
      </c>
      <c r="M219" s="254" t="e">
        <f>IF(AND(B219&lt;&gt;"",#REF!&lt;&gt;""),#REF!,"")</f>
        <v>#REF!</v>
      </c>
      <c r="N219" s="254" t="e">
        <f>IF(AND(B219&lt;&gt;"",#REF!&lt;&gt;""),#REF!,"")</f>
        <v>#REF!</v>
      </c>
      <c r="O219" s="254" t="e">
        <f>IF(AND(B219&lt;&gt;"",#REF!&lt;&gt;""),#REF!,"")</f>
        <v>#REF!</v>
      </c>
      <c r="P219" s="254" t="e">
        <f>IF(AND(B219&lt;&gt;"",#REF!&lt;&gt;""),#REF!,"")</f>
        <v>#REF!</v>
      </c>
      <c r="Q219" s="255" t="e">
        <f>IF(AND(B219&lt;&gt;"",#REF!&lt;&gt;""),#REF!,"")</f>
        <v>#REF!</v>
      </c>
      <c r="R219" s="255" t="e">
        <f>IF(AND(C219&lt;&gt;"",#REF!&lt;&gt;""),#REF!,"")</f>
        <v>#REF!</v>
      </c>
      <c r="S219" s="255" t="e">
        <f>IF(AND(D219&lt;&gt;"",#REF!&lt;&gt;""),#REF!,"")</f>
        <v>#REF!</v>
      </c>
      <c r="T219" s="255" t="e">
        <f>IF(AND(C219&lt;&gt;"",#REF!&lt;&gt;""),#REF!,"")</f>
        <v>#REF!</v>
      </c>
      <c r="U219" s="255" t="e">
        <f>IF(AND(D219&lt;&gt;"",#REF!&lt;&gt;""),#REF!,"")</f>
        <v>#REF!</v>
      </c>
      <c r="V219" s="255" t="e">
        <f>IF(AND(C219&lt;&gt;"",#REF!&lt;&gt;""),#REF!,"")</f>
        <v>#REF!</v>
      </c>
      <c r="W219" s="255" t="e">
        <f>IF(AND(C219&lt;&gt;"",#REF!&lt;&gt;""),#REF!,"")</f>
        <v>#REF!</v>
      </c>
      <c r="X219" s="255" t="e">
        <f>IF(AND(C219&lt;&gt;"",#REF!&lt;&gt;""),#REF!,"")</f>
        <v>#REF!</v>
      </c>
      <c r="Y219" s="255" t="e">
        <f>IF(AND(D219&lt;&gt;"",#REF!&lt;&gt;""),#REF!,"")</f>
        <v>#REF!</v>
      </c>
      <c r="Z219" s="255" t="e">
        <f>IF(AND(E219&lt;&gt;"",#REF!&lt;&gt;""),#REF!,"")</f>
        <v>#REF!</v>
      </c>
      <c r="AA219" s="255" t="e">
        <f>IF(AND(E219&lt;&gt;"",#REF!&lt;&gt;""),#REF!,"")</f>
        <v>#REF!</v>
      </c>
    </row>
    <row r="220" spans="1:27" ht="24.75" customHeight="1" thickBot="1" x14ac:dyDescent="0.35">
      <c r="A220" s="509"/>
      <c r="B220" s="501"/>
      <c r="C220" s="256" t="s">
        <v>302</v>
      </c>
      <c r="D220" s="257" t="e">
        <f>IF(AND(B219&lt;&gt;"",#REF!&lt;&gt;""),#REF!/#REF!,"")</f>
        <v>#REF!</v>
      </c>
      <c r="E220" s="257" t="e">
        <f>IF(AND(B219&lt;&gt;"",#REF!&lt;&gt;""),#REF!/#REF!,"")</f>
        <v>#REF!</v>
      </c>
      <c r="F220" s="257" t="e">
        <f>IF(AND(B219&lt;&gt;"",#REF!&lt;&gt;""),#REF!/#REF!,"")</f>
        <v>#REF!</v>
      </c>
      <c r="G220" s="257" t="e">
        <f>IF(AND(B219&lt;&gt;"",#REF!&lt;&gt;""),#REF!/#REF!,"")</f>
        <v>#REF!</v>
      </c>
      <c r="H220" s="257" t="e">
        <f>IF(AND(B219&lt;&gt;"",#REF!&lt;&gt;""),#REF!/#REF!,"")</f>
        <v>#REF!</v>
      </c>
      <c r="I220" s="257" t="e">
        <f>IF(AND(B219&lt;&gt;"",#REF!&lt;&gt;""),#REF!/#REF!,"")</f>
        <v>#REF!</v>
      </c>
      <c r="J220" s="257" t="e">
        <f>IF(AND(B219&lt;&gt;"",#REF!&lt;&gt;""),#REF!/#REF!,"")</f>
        <v>#REF!</v>
      </c>
      <c r="K220" s="257" t="e">
        <f>IF(AND(B219&lt;&gt;"",#REF!&lt;&gt;""),#REF!/#REF!,"")</f>
        <v>#REF!</v>
      </c>
      <c r="L220" s="257" t="e">
        <f>IF(AND(B219&lt;&gt;"",#REF!&lt;&gt;""),#REF!/#REF!,"")</f>
        <v>#REF!</v>
      </c>
      <c r="M220" s="257" t="e">
        <f>IF(AND(B219&lt;&gt;"",#REF!&lt;&gt;""),#REF!/#REF!,"")</f>
        <v>#REF!</v>
      </c>
      <c r="N220" s="257" t="e">
        <f>IF(AND(B219&lt;&gt;"",#REF!&lt;&gt;""),#REF!/#REF!,"")</f>
        <v>#REF!</v>
      </c>
      <c r="O220" s="257" t="e">
        <f>IF(AND(B219&lt;&gt;"",#REF!&lt;&gt;""),#REF!/#REF!,"")</f>
        <v>#REF!</v>
      </c>
      <c r="P220" s="257" t="e">
        <f>IF(AND(B219&lt;&gt;"",#REF!&lt;&gt;""),#REF!/#REF!,"")</f>
        <v>#REF!</v>
      </c>
      <c r="Q220" s="258" t="e">
        <f>IF(AND(B219&lt;&gt;"",#REF!&lt;&gt;""),#REF!/#REF!,"")</f>
        <v>#REF!</v>
      </c>
      <c r="R220" s="276" t="e">
        <f>IF(AND(C219&lt;&gt;"",#REF!&lt;&gt;""),#REF!/#REF!,"")</f>
        <v>#REF!</v>
      </c>
      <c r="S220" s="258" t="e">
        <f>IF(AND(D219&lt;&gt;"",#REF!&lt;&gt;""),#REF!/#REF!,"")</f>
        <v>#REF!</v>
      </c>
      <c r="T220" s="276" t="e">
        <f>IF(AND(C219&lt;&gt;"",#REF!&lt;&gt;""),#REF!/#REF!,"")</f>
        <v>#REF!</v>
      </c>
      <c r="U220" s="258" t="e">
        <f>IF(AND(D219&lt;&gt;"",#REF!&lt;&gt;""),#REF!/#REF!,"")</f>
        <v>#REF!</v>
      </c>
      <c r="V220" s="276" t="e">
        <f>IF(AND(C219&lt;&gt;"",#REF!&lt;&gt;""),#REF!/#REF!,"")</f>
        <v>#REF!</v>
      </c>
      <c r="W220" s="276" t="e">
        <f>IF(AND(C219&lt;&gt;"",#REF!&lt;&gt;""),#REF!/#REF!,"")</f>
        <v>#REF!</v>
      </c>
      <c r="X220" s="276" t="e">
        <f>IF(AND(C219&lt;&gt;"",#REF!&lt;&gt;""),#REF!/#REF!,"")</f>
        <v>#REF!</v>
      </c>
      <c r="Y220" s="258" t="e">
        <f>IF(AND(D219&lt;&gt;"",#REF!&lt;&gt;""),#REF!/#REF!,"")</f>
        <v>#REF!</v>
      </c>
      <c r="Z220" s="258" t="e">
        <f>IF(AND(E219&lt;&gt;"",#REF!&lt;&gt;""),#REF!/#REF!,"")</f>
        <v>#REF!</v>
      </c>
      <c r="AA220" s="258" t="e">
        <f>IF(AND(E219&lt;&gt;"",#REF!&lt;&gt;""),#REF!/#REF!,"")</f>
        <v>#REF!</v>
      </c>
    </row>
    <row r="221" spans="1:27" ht="21.75" customHeight="1" x14ac:dyDescent="0.3">
      <c r="A221" s="508" t="s">
        <v>196</v>
      </c>
      <c r="B221" s="500" t="e">
        <f>IF(#REF!="","",IF(SUM(#REF!)&gt;0,#REF!,""))</f>
        <v>#REF!</v>
      </c>
      <c r="C221" s="252" t="s">
        <v>20</v>
      </c>
      <c r="D221" s="253" t="e">
        <f>IF(AND(B221&lt;&gt;"",#REF!&lt;&gt;""),#REF!,"")</f>
        <v>#REF!</v>
      </c>
      <c r="E221" s="253" t="e">
        <f>IF(AND(B221&lt;&gt;"",#REF!&lt;&gt;""),#REF!,"")</f>
        <v>#REF!</v>
      </c>
      <c r="F221" s="254" t="e">
        <f>IF(AND(B221&lt;&gt;"",#REF!&lt;&gt;""),#REF!,"")</f>
        <v>#REF!</v>
      </c>
      <c r="G221" s="254" t="e">
        <f>IF(AND(B221&lt;&gt;"",#REF!&lt;&gt;""),#REF!,"")</f>
        <v>#REF!</v>
      </c>
      <c r="H221" s="254" t="e">
        <f>IF(AND(B221&lt;&gt;"",#REF!&lt;&gt;""),#REF!,"")</f>
        <v>#REF!</v>
      </c>
      <c r="I221" s="254" t="e">
        <f>IF(AND(B221&lt;&gt;"",#REF!&lt;&gt;""),#REF!,"")</f>
        <v>#REF!</v>
      </c>
      <c r="J221" s="254" t="e">
        <f>IF(AND(B221&lt;&gt;"",#REF!&lt;&gt;""),#REF!,"")</f>
        <v>#REF!</v>
      </c>
      <c r="K221" s="254" t="e">
        <f>IF(AND(B221&lt;&gt;"",#REF!&lt;&gt;""),#REF!,"")</f>
        <v>#REF!</v>
      </c>
      <c r="L221" s="254" t="e">
        <f>IF(AND(B221&lt;&gt;"",#REF!&lt;&gt;""),#REF!,"")</f>
        <v>#REF!</v>
      </c>
      <c r="M221" s="254" t="e">
        <f>IF(AND(B221&lt;&gt;"",#REF!&lt;&gt;""),#REF!,"")</f>
        <v>#REF!</v>
      </c>
      <c r="N221" s="254" t="e">
        <f>IF(AND(B221&lt;&gt;"",#REF!&lt;&gt;""),#REF!,"")</f>
        <v>#REF!</v>
      </c>
      <c r="O221" s="254" t="e">
        <f>IF(AND(B221&lt;&gt;"",#REF!&lt;&gt;""),#REF!,"")</f>
        <v>#REF!</v>
      </c>
      <c r="P221" s="254" t="e">
        <f>IF(AND(B221&lt;&gt;"",#REF!&lt;&gt;""),#REF!,"")</f>
        <v>#REF!</v>
      </c>
      <c r="Q221" s="255" t="e">
        <f>IF(AND(B221&lt;&gt;"",#REF!&lt;&gt;""),#REF!,"")</f>
        <v>#REF!</v>
      </c>
      <c r="R221" s="255" t="e">
        <f>IF(AND(C221&lt;&gt;"",#REF!&lt;&gt;""),#REF!,"")</f>
        <v>#REF!</v>
      </c>
      <c r="S221" s="255" t="e">
        <f>IF(AND(D221&lt;&gt;"",#REF!&lt;&gt;""),#REF!,"")</f>
        <v>#REF!</v>
      </c>
      <c r="T221" s="255" t="e">
        <f>IF(AND(C221&lt;&gt;"",#REF!&lt;&gt;""),#REF!,"")</f>
        <v>#REF!</v>
      </c>
      <c r="U221" s="255" t="e">
        <f>IF(AND(D221&lt;&gt;"",#REF!&lt;&gt;""),#REF!,"")</f>
        <v>#REF!</v>
      </c>
      <c r="V221" s="255" t="e">
        <f>IF(AND(C221&lt;&gt;"",#REF!&lt;&gt;""),#REF!,"")</f>
        <v>#REF!</v>
      </c>
      <c r="W221" s="255" t="e">
        <f>IF(AND(C221&lt;&gt;"",#REF!&lt;&gt;""),#REF!,"")</f>
        <v>#REF!</v>
      </c>
      <c r="X221" s="255" t="e">
        <f>IF(AND(C221&lt;&gt;"",#REF!&lt;&gt;""),#REF!,"")</f>
        <v>#REF!</v>
      </c>
      <c r="Y221" s="255" t="e">
        <f>IF(AND(D221&lt;&gt;"",#REF!&lt;&gt;""),#REF!,"")</f>
        <v>#REF!</v>
      </c>
      <c r="Z221" s="255" t="e">
        <f>IF(AND(E221&lt;&gt;"",#REF!&lt;&gt;""),#REF!,"")</f>
        <v>#REF!</v>
      </c>
      <c r="AA221" s="255" t="e">
        <f>IF(AND(E221&lt;&gt;"",#REF!&lt;&gt;""),#REF!,"")</f>
        <v>#REF!</v>
      </c>
    </row>
    <row r="222" spans="1:27" ht="24.75" customHeight="1" thickBot="1" x14ac:dyDescent="0.35">
      <c r="A222" s="509"/>
      <c r="B222" s="501"/>
      <c r="C222" s="256" t="s">
        <v>302</v>
      </c>
      <c r="D222" s="257" t="e">
        <f>IF(AND(B221&lt;&gt;"",#REF!&lt;&gt;""),#REF!/#REF!,"")</f>
        <v>#REF!</v>
      </c>
      <c r="E222" s="257" t="e">
        <f>IF(AND(B221&lt;&gt;"",#REF!&lt;&gt;""),#REF!/#REF!,"")</f>
        <v>#REF!</v>
      </c>
      <c r="F222" s="257" t="e">
        <f>IF(AND(B221&lt;&gt;"",#REF!&lt;&gt;""),#REF!/#REF!,"")</f>
        <v>#REF!</v>
      </c>
      <c r="G222" s="257" t="e">
        <f>IF(AND(B221&lt;&gt;"",#REF!&lt;&gt;""),#REF!/#REF!,"")</f>
        <v>#REF!</v>
      </c>
      <c r="H222" s="257" t="e">
        <f>IF(AND(B221&lt;&gt;"",#REF!&lt;&gt;""),#REF!/#REF!,"")</f>
        <v>#REF!</v>
      </c>
      <c r="I222" s="257" t="e">
        <f>IF(AND(B221&lt;&gt;"",#REF!&lt;&gt;""),#REF!/#REF!,"")</f>
        <v>#REF!</v>
      </c>
      <c r="J222" s="257" t="e">
        <f>IF(AND(B221&lt;&gt;"",#REF!&lt;&gt;""),#REF!/#REF!,"")</f>
        <v>#REF!</v>
      </c>
      <c r="K222" s="257" t="e">
        <f>IF(AND(B221&lt;&gt;"",#REF!&lt;&gt;""),#REF!/#REF!,"")</f>
        <v>#REF!</v>
      </c>
      <c r="L222" s="257" t="e">
        <f>IF(AND(B221&lt;&gt;"",#REF!&lt;&gt;""),#REF!/#REF!,"")</f>
        <v>#REF!</v>
      </c>
      <c r="M222" s="257" t="e">
        <f>IF(AND(B221&lt;&gt;"",#REF!&lt;&gt;""),#REF!/#REF!,"")</f>
        <v>#REF!</v>
      </c>
      <c r="N222" s="257" t="e">
        <f>IF(AND(B221&lt;&gt;"",#REF!&lt;&gt;""),#REF!/#REF!,"")</f>
        <v>#REF!</v>
      </c>
      <c r="O222" s="257" t="e">
        <f>IF(AND(B221&lt;&gt;"",#REF!&lt;&gt;""),#REF!/#REF!,"")</f>
        <v>#REF!</v>
      </c>
      <c r="P222" s="257" t="e">
        <f>IF(AND(B221&lt;&gt;"",#REF!&lt;&gt;""),#REF!/#REF!,"")</f>
        <v>#REF!</v>
      </c>
      <c r="Q222" s="258" t="e">
        <f>IF(AND(B221&lt;&gt;"",#REF!&lt;&gt;""),#REF!/#REF!,"")</f>
        <v>#REF!</v>
      </c>
      <c r="R222" s="276" t="e">
        <f>IF(AND(C221&lt;&gt;"",#REF!&lt;&gt;""),#REF!/#REF!,"")</f>
        <v>#REF!</v>
      </c>
      <c r="S222" s="258" t="e">
        <f>IF(AND(D221&lt;&gt;"",#REF!&lt;&gt;""),#REF!/#REF!,"")</f>
        <v>#REF!</v>
      </c>
      <c r="T222" s="276" t="e">
        <f>IF(AND(C221&lt;&gt;"",#REF!&lt;&gt;""),#REF!/#REF!,"")</f>
        <v>#REF!</v>
      </c>
      <c r="U222" s="258" t="e">
        <f>IF(AND(D221&lt;&gt;"",#REF!&lt;&gt;""),#REF!/#REF!,"")</f>
        <v>#REF!</v>
      </c>
      <c r="V222" s="276" t="e">
        <f>IF(AND(C221&lt;&gt;"",#REF!&lt;&gt;""),#REF!/#REF!,"")</f>
        <v>#REF!</v>
      </c>
      <c r="W222" s="276" t="e">
        <f>IF(AND(C221&lt;&gt;"",#REF!&lt;&gt;""),#REF!/#REF!,"")</f>
        <v>#REF!</v>
      </c>
      <c r="X222" s="276" t="e">
        <f>IF(AND(C221&lt;&gt;"",#REF!&lt;&gt;""),#REF!/#REF!,"")</f>
        <v>#REF!</v>
      </c>
      <c r="Y222" s="258" t="e">
        <f>IF(AND(D221&lt;&gt;"",#REF!&lt;&gt;""),#REF!/#REF!,"")</f>
        <v>#REF!</v>
      </c>
      <c r="Z222" s="258" t="e">
        <f>IF(AND(E221&lt;&gt;"",#REF!&lt;&gt;""),#REF!/#REF!,"")</f>
        <v>#REF!</v>
      </c>
      <c r="AA222" s="258" t="e">
        <f>IF(AND(E221&lt;&gt;"",#REF!&lt;&gt;""),#REF!/#REF!,"")</f>
        <v>#REF!</v>
      </c>
    </row>
    <row r="223" spans="1:27" ht="21.75" customHeight="1" x14ac:dyDescent="0.3">
      <c r="A223" s="508" t="s">
        <v>197</v>
      </c>
      <c r="B223" s="500" t="e">
        <f>IF(#REF!="","",IF(SUM(#REF!)&gt;0,#REF!,""))</f>
        <v>#REF!</v>
      </c>
      <c r="C223" s="252" t="s">
        <v>20</v>
      </c>
      <c r="D223" s="253" t="e">
        <f>IF(AND(B223&lt;&gt;"",#REF!&lt;&gt;""),#REF!,"")</f>
        <v>#REF!</v>
      </c>
      <c r="E223" s="253" t="e">
        <f>IF(AND(B223&lt;&gt;"",#REF!&lt;&gt;""),#REF!,"")</f>
        <v>#REF!</v>
      </c>
      <c r="F223" s="254" t="e">
        <f>IF(AND(B223&lt;&gt;"",#REF!&lt;&gt;""),#REF!,"")</f>
        <v>#REF!</v>
      </c>
      <c r="G223" s="254" t="e">
        <f>IF(AND(B223&lt;&gt;"",#REF!&lt;&gt;""),#REF!,"")</f>
        <v>#REF!</v>
      </c>
      <c r="H223" s="254" t="e">
        <f>IF(AND(B223&lt;&gt;"",#REF!&lt;&gt;""),#REF!,"")</f>
        <v>#REF!</v>
      </c>
      <c r="I223" s="254" t="e">
        <f>IF(AND(B223&lt;&gt;"",#REF!&lt;&gt;""),#REF!,"")</f>
        <v>#REF!</v>
      </c>
      <c r="J223" s="254" t="e">
        <f>IF(AND(B223&lt;&gt;"",#REF!&lt;&gt;""),#REF!,"")</f>
        <v>#REF!</v>
      </c>
      <c r="K223" s="254" t="e">
        <f>IF(AND(B223&lt;&gt;"",#REF!&lt;&gt;""),#REF!,"")</f>
        <v>#REF!</v>
      </c>
      <c r="L223" s="254" t="e">
        <f>IF(AND(B223&lt;&gt;"",#REF!&lt;&gt;""),#REF!,"")</f>
        <v>#REF!</v>
      </c>
      <c r="M223" s="254" t="e">
        <f>IF(AND(B223&lt;&gt;"",#REF!&lt;&gt;""),#REF!,"")</f>
        <v>#REF!</v>
      </c>
      <c r="N223" s="254" t="e">
        <f>IF(AND(B223&lt;&gt;"",#REF!&lt;&gt;""),#REF!,"")</f>
        <v>#REF!</v>
      </c>
      <c r="O223" s="254" t="e">
        <f>IF(AND(B223&lt;&gt;"",#REF!&lt;&gt;""),#REF!,"")</f>
        <v>#REF!</v>
      </c>
      <c r="P223" s="254" t="e">
        <f>IF(AND(B223&lt;&gt;"",#REF!&lt;&gt;""),#REF!,"")</f>
        <v>#REF!</v>
      </c>
      <c r="Q223" s="255" t="e">
        <f>IF(AND(B223&lt;&gt;"",#REF!&lt;&gt;""),#REF!,"")</f>
        <v>#REF!</v>
      </c>
      <c r="R223" s="255" t="e">
        <f>IF(AND(C223&lt;&gt;"",#REF!&lt;&gt;""),#REF!,"")</f>
        <v>#REF!</v>
      </c>
      <c r="S223" s="255" t="e">
        <f>IF(AND(D223&lt;&gt;"",#REF!&lt;&gt;""),#REF!,"")</f>
        <v>#REF!</v>
      </c>
      <c r="T223" s="255" t="e">
        <f>IF(AND(C223&lt;&gt;"",#REF!&lt;&gt;""),#REF!,"")</f>
        <v>#REF!</v>
      </c>
      <c r="U223" s="255" t="e">
        <f>IF(AND(D223&lt;&gt;"",#REF!&lt;&gt;""),#REF!,"")</f>
        <v>#REF!</v>
      </c>
      <c r="V223" s="255" t="e">
        <f>IF(AND(C223&lt;&gt;"",#REF!&lt;&gt;""),#REF!,"")</f>
        <v>#REF!</v>
      </c>
      <c r="W223" s="255" t="e">
        <f>IF(AND(C223&lt;&gt;"",#REF!&lt;&gt;""),#REF!,"")</f>
        <v>#REF!</v>
      </c>
      <c r="X223" s="255" t="e">
        <f>IF(AND(C223&lt;&gt;"",#REF!&lt;&gt;""),#REF!,"")</f>
        <v>#REF!</v>
      </c>
      <c r="Y223" s="255" t="e">
        <f>IF(AND(D223&lt;&gt;"",#REF!&lt;&gt;""),#REF!,"")</f>
        <v>#REF!</v>
      </c>
      <c r="Z223" s="255" t="e">
        <f>IF(AND(E223&lt;&gt;"",#REF!&lt;&gt;""),#REF!,"")</f>
        <v>#REF!</v>
      </c>
      <c r="AA223" s="255" t="e">
        <f>IF(AND(E223&lt;&gt;"",#REF!&lt;&gt;""),#REF!,"")</f>
        <v>#REF!</v>
      </c>
    </row>
    <row r="224" spans="1:27" ht="24.75" customHeight="1" thickBot="1" x14ac:dyDescent="0.35">
      <c r="A224" s="509"/>
      <c r="B224" s="501"/>
      <c r="C224" s="256" t="s">
        <v>302</v>
      </c>
      <c r="D224" s="257" t="e">
        <f>IF(AND(B223&lt;&gt;"",#REF!&lt;&gt;""),#REF!/#REF!,"")</f>
        <v>#REF!</v>
      </c>
      <c r="E224" s="257" t="e">
        <f>IF(AND(B223&lt;&gt;"",#REF!&lt;&gt;""),#REF!/#REF!,"")</f>
        <v>#REF!</v>
      </c>
      <c r="F224" s="257" t="e">
        <f>IF(AND(B223&lt;&gt;"",#REF!&lt;&gt;""),#REF!/#REF!,"")</f>
        <v>#REF!</v>
      </c>
      <c r="G224" s="257" t="e">
        <f>IF(AND(B223&lt;&gt;"",#REF!&lt;&gt;""),#REF!/#REF!,"")</f>
        <v>#REF!</v>
      </c>
      <c r="H224" s="257" t="e">
        <f>IF(AND(B223&lt;&gt;"",#REF!&lt;&gt;""),#REF!/#REF!,"")</f>
        <v>#REF!</v>
      </c>
      <c r="I224" s="257" t="e">
        <f>IF(AND(B223&lt;&gt;"",#REF!&lt;&gt;""),#REF!/#REF!,"")</f>
        <v>#REF!</v>
      </c>
      <c r="J224" s="257" t="e">
        <f>IF(AND(B223&lt;&gt;"",#REF!&lt;&gt;""),#REF!/#REF!,"")</f>
        <v>#REF!</v>
      </c>
      <c r="K224" s="257" t="e">
        <f>IF(AND(B223&lt;&gt;"",#REF!&lt;&gt;""),#REF!/#REF!,"")</f>
        <v>#REF!</v>
      </c>
      <c r="L224" s="257" t="e">
        <f>IF(AND(B223&lt;&gt;"",#REF!&lt;&gt;""),#REF!/#REF!,"")</f>
        <v>#REF!</v>
      </c>
      <c r="M224" s="257" t="e">
        <f>IF(AND(B223&lt;&gt;"",#REF!&lt;&gt;""),#REF!/#REF!,"")</f>
        <v>#REF!</v>
      </c>
      <c r="N224" s="257" t="e">
        <f>IF(AND(B223&lt;&gt;"",#REF!&lt;&gt;""),#REF!/#REF!,"")</f>
        <v>#REF!</v>
      </c>
      <c r="O224" s="257" t="e">
        <f>IF(AND(B223&lt;&gt;"",#REF!&lt;&gt;""),#REF!/#REF!,"")</f>
        <v>#REF!</v>
      </c>
      <c r="P224" s="257" t="e">
        <f>IF(AND(B223&lt;&gt;"",#REF!&lt;&gt;""),#REF!/#REF!,"")</f>
        <v>#REF!</v>
      </c>
      <c r="Q224" s="258" t="e">
        <f>IF(AND(B223&lt;&gt;"",#REF!&lt;&gt;""),#REF!/#REF!,"")</f>
        <v>#REF!</v>
      </c>
      <c r="R224" s="276" t="e">
        <f>IF(AND(C223&lt;&gt;"",#REF!&lt;&gt;""),#REF!/#REF!,"")</f>
        <v>#REF!</v>
      </c>
      <c r="S224" s="258" t="e">
        <f>IF(AND(D223&lt;&gt;"",#REF!&lt;&gt;""),#REF!/#REF!,"")</f>
        <v>#REF!</v>
      </c>
      <c r="T224" s="276" t="e">
        <f>IF(AND(C223&lt;&gt;"",#REF!&lt;&gt;""),#REF!/#REF!,"")</f>
        <v>#REF!</v>
      </c>
      <c r="U224" s="258" t="e">
        <f>IF(AND(D223&lt;&gt;"",#REF!&lt;&gt;""),#REF!/#REF!,"")</f>
        <v>#REF!</v>
      </c>
      <c r="V224" s="276" t="e">
        <f>IF(AND(C223&lt;&gt;"",#REF!&lt;&gt;""),#REF!/#REF!,"")</f>
        <v>#REF!</v>
      </c>
      <c r="W224" s="276" t="e">
        <f>IF(AND(C223&lt;&gt;"",#REF!&lt;&gt;""),#REF!/#REF!,"")</f>
        <v>#REF!</v>
      </c>
      <c r="X224" s="276" t="e">
        <f>IF(AND(C223&lt;&gt;"",#REF!&lt;&gt;""),#REF!/#REF!,"")</f>
        <v>#REF!</v>
      </c>
      <c r="Y224" s="258" t="e">
        <f>IF(AND(D223&lt;&gt;"",#REF!&lt;&gt;""),#REF!/#REF!,"")</f>
        <v>#REF!</v>
      </c>
      <c r="Z224" s="258" t="e">
        <f>IF(AND(E223&lt;&gt;"",#REF!&lt;&gt;""),#REF!/#REF!,"")</f>
        <v>#REF!</v>
      </c>
      <c r="AA224" s="258" t="e">
        <f>IF(AND(E223&lt;&gt;"",#REF!&lt;&gt;""),#REF!/#REF!,"")</f>
        <v>#REF!</v>
      </c>
    </row>
    <row r="225" spans="1:28" ht="21.75" customHeight="1" x14ac:dyDescent="0.3">
      <c r="A225" s="508" t="s">
        <v>198</v>
      </c>
      <c r="B225" s="500" t="e">
        <f>IF(#REF!="","",IF(SUM(#REF!)&gt;0,#REF!,""))</f>
        <v>#REF!</v>
      </c>
      <c r="C225" s="252" t="s">
        <v>20</v>
      </c>
      <c r="D225" s="253" t="e">
        <f>IF(AND(B225&lt;&gt;"",#REF!&lt;&gt;""),#REF!,"")</f>
        <v>#REF!</v>
      </c>
      <c r="E225" s="253" t="e">
        <f>IF(AND(B225&lt;&gt;"",#REF!&lt;&gt;""),#REF!,"")</f>
        <v>#REF!</v>
      </c>
      <c r="F225" s="254" t="e">
        <f>IF(AND(B225&lt;&gt;"",#REF!&lt;&gt;""),#REF!,"")</f>
        <v>#REF!</v>
      </c>
      <c r="G225" s="254" t="e">
        <f>IF(AND(B225&lt;&gt;"",#REF!&lt;&gt;""),#REF!,"")</f>
        <v>#REF!</v>
      </c>
      <c r="H225" s="254" t="e">
        <f>IF(AND(B225&lt;&gt;"",#REF!&lt;&gt;""),#REF!,"")</f>
        <v>#REF!</v>
      </c>
      <c r="I225" s="254" t="e">
        <f>IF(AND(B225&lt;&gt;"",#REF!&lt;&gt;""),#REF!,"")</f>
        <v>#REF!</v>
      </c>
      <c r="J225" s="254" t="e">
        <f>IF(AND(B225&lt;&gt;"",#REF!&lt;&gt;""),#REF!,"")</f>
        <v>#REF!</v>
      </c>
      <c r="K225" s="254" t="e">
        <f>IF(AND(B225&lt;&gt;"",#REF!&lt;&gt;""),#REF!,"")</f>
        <v>#REF!</v>
      </c>
      <c r="L225" s="254" t="e">
        <f>IF(AND(B225&lt;&gt;"",#REF!&lt;&gt;""),#REF!,"")</f>
        <v>#REF!</v>
      </c>
      <c r="M225" s="254" t="e">
        <f>IF(AND(B225&lt;&gt;"",#REF!&lt;&gt;""),#REF!,"")</f>
        <v>#REF!</v>
      </c>
      <c r="N225" s="254" t="e">
        <f>IF(AND(B225&lt;&gt;"",#REF!&lt;&gt;""),#REF!,"")</f>
        <v>#REF!</v>
      </c>
      <c r="O225" s="254" t="e">
        <f>IF(AND(B225&lt;&gt;"",#REF!&lt;&gt;""),#REF!,"")</f>
        <v>#REF!</v>
      </c>
      <c r="P225" s="254" t="e">
        <f>IF(AND(B225&lt;&gt;"",#REF!&lt;&gt;""),#REF!,"")</f>
        <v>#REF!</v>
      </c>
      <c r="Q225" s="255" t="e">
        <f>IF(AND(B225&lt;&gt;"",#REF!&lt;&gt;""),#REF!,"")</f>
        <v>#REF!</v>
      </c>
      <c r="R225" s="255" t="e">
        <f>IF(AND(C225&lt;&gt;"",#REF!&lt;&gt;""),#REF!,"")</f>
        <v>#REF!</v>
      </c>
      <c r="S225" s="255" t="e">
        <f>IF(AND(D225&lt;&gt;"",#REF!&lt;&gt;""),#REF!,"")</f>
        <v>#REF!</v>
      </c>
      <c r="T225" s="255" t="e">
        <f>IF(AND(C225&lt;&gt;"",#REF!&lt;&gt;""),#REF!,"")</f>
        <v>#REF!</v>
      </c>
      <c r="U225" s="255" t="e">
        <f>IF(AND(D225&lt;&gt;"",#REF!&lt;&gt;""),#REF!,"")</f>
        <v>#REF!</v>
      </c>
      <c r="V225" s="255" t="e">
        <f>IF(AND(C225&lt;&gt;"",#REF!&lt;&gt;""),#REF!,"")</f>
        <v>#REF!</v>
      </c>
      <c r="W225" s="255" t="e">
        <f>IF(AND(C225&lt;&gt;"",#REF!&lt;&gt;""),#REF!,"")</f>
        <v>#REF!</v>
      </c>
      <c r="X225" s="255" t="e">
        <f>IF(AND(C225&lt;&gt;"",#REF!&lt;&gt;""),#REF!,"")</f>
        <v>#REF!</v>
      </c>
      <c r="Y225" s="255" t="e">
        <f>IF(AND(D225&lt;&gt;"",#REF!&lt;&gt;""),#REF!,"")</f>
        <v>#REF!</v>
      </c>
      <c r="Z225" s="255" t="e">
        <f>IF(AND(E225&lt;&gt;"",#REF!&lt;&gt;""),#REF!,"")</f>
        <v>#REF!</v>
      </c>
      <c r="AA225" s="255" t="e">
        <f>IF(AND(E225&lt;&gt;"",#REF!&lt;&gt;""),#REF!,"")</f>
        <v>#REF!</v>
      </c>
    </row>
    <row r="226" spans="1:28" ht="24.75" customHeight="1" thickBot="1" x14ac:dyDescent="0.35">
      <c r="A226" s="509"/>
      <c r="B226" s="501"/>
      <c r="C226" s="256" t="s">
        <v>302</v>
      </c>
      <c r="D226" s="257" t="e">
        <f>IF(AND(B225&lt;&gt;"",#REF!&lt;&gt;""),#REF!/#REF!,"")</f>
        <v>#REF!</v>
      </c>
      <c r="E226" s="257" t="e">
        <f>IF(AND(B225&lt;&gt;"",#REF!&lt;&gt;""),#REF!/#REF!,"")</f>
        <v>#REF!</v>
      </c>
      <c r="F226" s="257" t="e">
        <f>IF(AND(B225&lt;&gt;"",#REF!&lt;&gt;""),#REF!/#REF!,"")</f>
        <v>#REF!</v>
      </c>
      <c r="G226" s="257" t="e">
        <f>IF(AND(B225&lt;&gt;"",#REF!&lt;&gt;""),#REF!/#REF!,"")</f>
        <v>#REF!</v>
      </c>
      <c r="H226" s="257" t="e">
        <f>IF(AND(B225&lt;&gt;"",#REF!&lt;&gt;""),#REF!/#REF!,"")</f>
        <v>#REF!</v>
      </c>
      <c r="I226" s="257" t="e">
        <f>IF(AND(B225&lt;&gt;"",#REF!&lt;&gt;""),#REF!/#REF!,"")</f>
        <v>#REF!</v>
      </c>
      <c r="J226" s="257" t="e">
        <f>IF(AND(B225&lt;&gt;"",#REF!&lt;&gt;""),#REF!/#REF!,"")</f>
        <v>#REF!</v>
      </c>
      <c r="K226" s="257" t="e">
        <f>IF(AND(B225&lt;&gt;"",#REF!&lt;&gt;""),#REF!/#REF!,"")</f>
        <v>#REF!</v>
      </c>
      <c r="L226" s="257" t="e">
        <f>IF(AND(B225&lt;&gt;"",#REF!&lt;&gt;""),#REF!/#REF!,"")</f>
        <v>#REF!</v>
      </c>
      <c r="M226" s="257" t="e">
        <f>IF(AND(B225&lt;&gt;"",#REF!&lt;&gt;""),#REF!/#REF!,"")</f>
        <v>#REF!</v>
      </c>
      <c r="N226" s="257" t="e">
        <f>IF(AND(B225&lt;&gt;"",#REF!&lt;&gt;""),#REF!/#REF!,"")</f>
        <v>#REF!</v>
      </c>
      <c r="O226" s="257" t="e">
        <f>IF(AND(B225&lt;&gt;"",#REF!&lt;&gt;""),#REF!/#REF!,"")</f>
        <v>#REF!</v>
      </c>
      <c r="P226" s="257" t="e">
        <f>IF(AND(B225&lt;&gt;"",#REF!&lt;&gt;""),#REF!/#REF!,"")</f>
        <v>#REF!</v>
      </c>
      <c r="Q226" s="258" t="e">
        <f>IF(AND(B225&lt;&gt;"",#REF!&lt;&gt;""),#REF!/#REF!,"")</f>
        <v>#REF!</v>
      </c>
      <c r="R226" s="276" t="e">
        <f>IF(AND(C225&lt;&gt;"",#REF!&lt;&gt;""),#REF!/#REF!,"")</f>
        <v>#REF!</v>
      </c>
      <c r="S226" s="258" t="e">
        <f>IF(AND(D225&lt;&gt;"",#REF!&lt;&gt;""),#REF!/#REF!,"")</f>
        <v>#REF!</v>
      </c>
      <c r="T226" s="276" t="e">
        <f>IF(AND(C225&lt;&gt;"",#REF!&lt;&gt;""),#REF!/#REF!,"")</f>
        <v>#REF!</v>
      </c>
      <c r="U226" s="258" t="e">
        <f>IF(AND(D225&lt;&gt;"",#REF!&lt;&gt;""),#REF!/#REF!,"")</f>
        <v>#REF!</v>
      </c>
      <c r="V226" s="276" t="e">
        <f>IF(AND(C225&lt;&gt;"",#REF!&lt;&gt;""),#REF!/#REF!,"")</f>
        <v>#REF!</v>
      </c>
      <c r="W226" s="276" t="e">
        <f>IF(AND(C225&lt;&gt;"",#REF!&lt;&gt;""),#REF!/#REF!,"")</f>
        <v>#REF!</v>
      </c>
      <c r="X226" s="276" t="e">
        <f>IF(AND(C225&lt;&gt;"",#REF!&lt;&gt;""),#REF!/#REF!,"")</f>
        <v>#REF!</v>
      </c>
      <c r="Y226" s="258" t="e">
        <f>IF(AND(D225&lt;&gt;"",#REF!&lt;&gt;""),#REF!/#REF!,"")</f>
        <v>#REF!</v>
      </c>
      <c r="Z226" s="258" t="e">
        <f>IF(AND(E225&lt;&gt;"",#REF!&lt;&gt;""),#REF!/#REF!,"")</f>
        <v>#REF!</v>
      </c>
      <c r="AA226" s="258" t="e">
        <f>IF(AND(E225&lt;&gt;"",#REF!&lt;&gt;""),#REF!/#REF!,"")</f>
        <v>#REF!</v>
      </c>
    </row>
    <row r="227" spans="1:28" ht="21.75" customHeight="1" x14ac:dyDescent="0.3">
      <c r="A227" s="508" t="s">
        <v>391</v>
      </c>
      <c r="B227" s="500" t="e">
        <f>IF(#REF!="","",IF(SUM(#REF!)&gt;0,#REF!,""))</f>
        <v>#REF!</v>
      </c>
      <c r="C227" s="252" t="s">
        <v>20</v>
      </c>
      <c r="D227" s="253" t="e">
        <f>IF(AND(B227&lt;&gt;"",#REF!&lt;&gt;""),#REF!,"")</f>
        <v>#REF!</v>
      </c>
      <c r="E227" s="253" t="e">
        <f>IF(AND(B227&lt;&gt;"",#REF!&lt;&gt;""),#REF!,"")</f>
        <v>#REF!</v>
      </c>
      <c r="F227" s="254" t="e">
        <f>IF(AND(B227&lt;&gt;"",#REF!&lt;&gt;""),#REF!,"")</f>
        <v>#REF!</v>
      </c>
      <c r="G227" s="254" t="e">
        <f>IF(AND(B227&lt;&gt;"",#REF!&lt;&gt;""),#REF!,"")</f>
        <v>#REF!</v>
      </c>
      <c r="H227" s="254" t="e">
        <f>IF(AND(B227&lt;&gt;"",#REF!&lt;&gt;""),#REF!,"")</f>
        <v>#REF!</v>
      </c>
      <c r="I227" s="254" t="e">
        <f>IF(AND(B227&lt;&gt;"",#REF!&lt;&gt;""),#REF!,"")</f>
        <v>#REF!</v>
      </c>
      <c r="J227" s="254" t="e">
        <f>IF(AND(B227&lt;&gt;"",#REF!&lt;&gt;""),#REF!,"")</f>
        <v>#REF!</v>
      </c>
      <c r="K227" s="254" t="e">
        <f>IF(AND(B227&lt;&gt;"",#REF!&lt;&gt;""),#REF!,"")</f>
        <v>#REF!</v>
      </c>
      <c r="L227" s="254" t="e">
        <f>IF(AND(B227&lt;&gt;"",#REF!&lt;&gt;""),#REF!,"")</f>
        <v>#REF!</v>
      </c>
      <c r="M227" s="254" t="e">
        <f>IF(AND(B227&lt;&gt;"",#REF!&lt;&gt;""),#REF!,"")</f>
        <v>#REF!</v>
      </c>
      <c r="N227" s="254" t="e">
        <f>IF(AND(B227&lt;&gt;"",#REF!&lt;&gt;""),#REF!,"")</f>
        <v>#REF!</v>
      </c>
      <c r="O227" s="254" t="e">
        <f>IF(AND(B227&lt;&gt;"",#REF!&lt;&gt;""),#REF!,"")</f>
        <v>#REF!</v>
      </c>
      <c r="P227" s="254" t="e">
        <f>IF(AND(B227&lt;&gt;"",#REF!&lt;&gt;""),#REF!,"")</f>
        <v>#REF!</v>
      </c>
      <c r="Q227" s="255" t="e">
        <f>IF(AND(B227&lt;&gt;"",#REF!&lt;&gt;""),#REF!,"")</f>
        <v>#REF!</v>
      </c>
      <c r="R227" s="255" t="e">
        <f>IF(AND(C227&lt;&gt;"",#REF!&lt;&gt;""),#REF!,"")</f>
        <v>#REF!</v>
      </c>
      <c r="S227" s="255" t="e">
        <f>IF(AND(D227&lt;&gt;"",#REF!&lt;&gt;""),#REF!,"")</f>
        <v>#REF!</v>
      </c>
      <c r="T227" s="255" t="e">
        <f>IF(AND(C227&lt;&gt;"",#REF!&lt;&gt;""),#REF!,"")</f>
        <v>#REF!</v>
      </c>
      <c r="U227" s="255" t="e">
        <f>IF(AND(D227&lt;&gt;"",#REF!&lt;&gt;""),#REF!,"")</f>
        <v>#REF!</v>
      </c>
      <c r="V227" s="255" t="e">
        <f>IF(AND(C227&lt;&gt;"",#REF!&lt;&gt;""),#REF!,"")</f>
        <v>#REF!</v>
      </c>
      <c r="W227" s="255" t="e">
        <f>IF(AND(C227&lt;&gt;"",#REF!&lt;&gt;""),#REF!,"")</f>
        <v>#REF!</v>
      </c>
      <c r="X227" s="255" t="e">
        <f>IF(AND(C227&lt;&gt;"",#REF!&lt;&gt;""),#REF!,"")</f>
        <v>#REF!</v>
      </c>
      <c r="Y227" s="255" t="e">
        <f>IF(AND(D227&lt;&gt;"",#REF!&lt;&gt;""),#REF!,"")</f>
        <v>#REF!</v>
      </c>
      <c r="Z227" s="255" t="e">
        <f>IF(AND(E227&lt;&gt;"",#REF!&lt;&gt;""),#REF!,"")</f>
        <v>#REF!</v>
      </c>
      <c r="AA227" s="255" t="e">
        <f>IF(AND(E227&lt;&gt;"",#REF!&lt;&gt;""),#REF!,"")</f>
        <v>#REF!</v>
      </c>
    </row>
    <row r="228" spans="1:28" ht="24.75" customHeight="1" thickBot="1" x14ac:dyDescent="0.35">
      <c r="A228" s="509"/>
      <c r="B228" s="501"/>
      <c r="C228" s="256" t="s">
        <v>302</v>
      </c>
      <c r="D228" s="257" t="e">
        <f>IF(AND(B227&lt;&gt;"",#REF!&lt;&gt;""),#REF!/#REF!,"")</f>
        <v>#REF!</v>
      </c>
      <c r="E228" s="257" t="e">
        <f>IF(AND(B227&lt;&gt;"",#REF!&lt;&gt;""),#REF!/#REF!,"")</f>
        <v>#REF!</v>
      </c>
      <c r="F228" s="257" t="e">
        <f>IF(AND(B227&lt;&gt;"",#REF!&lt;&gt;""),#REF!/#REF!,"")</f>
        <v>#REF!</v>
      </c>
      <c r="G228" s="257" t="e">
        <f>IF(AND(B227&lt;&gt;"",#REF!&lt;&gt;""),#REF!/#REF!,"")</f>
        <v>#REF!</v>
      </c>
      <c r="H228" s="257" t="e">
        <f>IF(AND(B227&lt;&gt;"",#REF!&lt;&gt;""),#REF!/#REF!,"")</f>
        <v>#REF!</v>
      </c>
      <c r="I228" s="257" t="e">
        <f>IF(AND(B227&lt;&gt;"",#REF!&lt;&gt;""),#REF!/#REF!,"")</f>
        <v>#REF!</v>
      </c>
      <c r="J228" s="257" t="e">
        <f>IF(AND(B227&lt;&gt;"",#REF!&lt;&gt;""),#REF!/#REF!,"")</f>
        <v>#REF!</v>
      </c>
      <c r="K228" s="257" t="e">
        <f>IF(AND(B227&lt;&gt;"",#REF!&lt;&gt;""),#REF!/#REF!,"")</f>
        <v>#REF!</v>
      </c>
      <c r="L228" s="257" t="e">
        <f>IF(AND(B227&lt;&gt;"",#REF!&lt;&gt;""),#REF!/#REF!,"")</f>
        <v>#REF!</v>
      </c>
      <c r="M228" s="257" t="e">
        <f>IF(AND(B227&lt;&gt;"",#REF!&lt;&gt;""),#REF!/#REF!,"")</f>
        <v>#REF!</v>
      </c>
      <c r="N228" s="257" t="e">
        <f>IF(AND(B227&lt;&gt;"",#REF!&lt;&gt;""),#REF!/#REF!,"")</f>
        <v>#REF!</v>
      </c>
      <c r="O228" s="257" t="e">
        <f>IF(AND(B227&lt;&gt;"",#REF!&lt;&gt;""),#REF!/#REF!,"")</f>
        <v>#REF!</v>
      </c>
      <c r="P228" s="257" t="e">
        <f>IF(AND(B227&lt;&gt;"",#REF!&lt;&gt;""),#REF!/#REF!,"")</f>
        <v>#REF!</v>
      </c>
      <c r="Q228" s="258" t="e">
        <f>IF(AND(B227&lt;&gt;"",#REF!&lt;&gt;""),#REF!/#REF!,"")</f>
        <v>#REF!</v>
      </c>
      <c r="R228" s="276" t="e">
        <f>IF(AND(C227&lt;&gt;"",#REF!&lt;&gt;""),#REF!/#REF!,"")</f>
        <v>#REF!</v>
      </c>
      <c r="S228" s="258" t="e">
        <f>IF(AND(D227&lt;&gt;"",#REF!&lt;&gt;""),#REF!/#REF!,"")</f>
        <v>#REF!</v>
      </c>
      <c r="T228" s="276" t="e">
        <f>IF(AND(C227&lt;&gt;"",#REF!&lt;&gt;""),#REF!/#REF!,"")</f>
        <v>#REF!</v>
      </c>
      <c r="U228" s="258" t="e">
        <f>IF(AND(D227&lt;&gt;"",#REF!&lt;&gt;""),#REF!/#REF!,"")</f>
        <v>#REF!</v>
      </c>
      <c r="V228" s="276" t="e">
        <f>IF(AND(C227&lt;&gt;"",#REF!&lt;&gt;""),#REF!/#REF!,"")</f>
        <v>#REF!</v>
      </c>
      <c r="W228" s="276" t="e">
        <f>IF(AND(C227&lt;&gt;"",#REF!&lt;&gt;""),#REF!/#REF!,"")</f>
        <v>#REF!</v>
      </c>
      <c r="X228" s="276" t="e">
        <f>IF(AND(C227&lt;&gt;"",#REF!&lt;&gt;""),#REF!/#REF!,"")</f>
        <v>#REF!</v>
      </c>
      <c r="Y228" s="258" t="e">
        <f>IF(AND(D227&lt;&gt;"",#REF!&lt;&gt;""),#REF!/#REF!,"")</f>
        <v>#REF!</v>
      </c>
      <c r="Z228" s="258" t="e">
        <f>IF(AND(E227&lt;&gt;"",#REF!&lt;&gt;""),#REF!/#REF!,"")</f>
        <v>#REF!</v>
      </c>
      <c r="AA228" s="258" t="e">
        <f>IF(AND(E227&lt;&gt;"",#REF!&lt;&gt;""),#REF!/#REF!,"")</f>
        <v>#REF!</v>
      </c>
    </row>
    <row r="229" spans="1:28" ht="21.75" customHeight="1" x14ac:dyDescent="0.3">
      <c r="A229" s="508" t="s">
        <v>392</v>
      </c>
      <c r="B229" s="500" t="e">
        <f>IF(#REF!="","",IF(SUM(#REF!)&gt;0,#REF!,""))</f>
        <v>#REF!</v>
      </c>
      <c r="C229" s="252" t="s">
        <v>20</v>
      </c>
      <c r="D229" s="253" t="e">
        <f>IF(AND(B229&lt;&gt;"",#REF!&lt;&gt;""),#REF!,"")</f>
        <v>#REF!</v>
      </c>
      <c r="E229" s="253" t="e">
        <f>IF(AND(B229&lt;&gt;"",#REF!&lt;&gt;""),#REF!,"")</f>
        <v>#REF!</v>
      </c>
      <c r="F229" s="254" t="e">
        <f>IF(AND(B229&lt;&gt;"",#REF!&lt;&gt;""),#REF!,"")</f>
        <v>#REF!</v>
      </c>
      <c r="G229" s="254" t="e">
        <f>IF(AND(B229&lt;&gt;"",#REF!&lt;&gt;""),#REF!,"")</f>
        <v>#REF!</v>
      </c>
      <c r="H229" s="254" t="e">
        <f>IF(AND(B229&lt;&gt;"",#REF!&lt;&gt;""),#REF!,"")</f>
        <v>#REF!</v>
      </c>
      <c r="I229" s="254" t="e">
        <f>IF(AND(B229&lt;&gt;"",#REF!&lt;&gt;""),#REF!,"")</f>
        <v>#REF!</v>
      </c>
      <c r="J229" s="254" t="e">
        <f>IF(AND(B229&lt;&gt;"",#REF!&lt;&gt;""),#REF!,"")</f>
        <v>#REF!</v>
      </c>
      <c r="K229" s="254" t="e">
        <f>IF(AND(B229&lt;&gt;"",#REF!&lt;&gt;""),#REF!,"")</f>
        <v>#REF!</v>
      </c>
      <c r="L229" s="254" t="e">
        <f>IF(AND(B229&lt;&gt;"",#REF!&lt;&gt;""),#REF!,"")</f>
        <v>#REF!</v>
      </c>
      <c r="M229" s="254" t="e">
        <f>IF(AND(B229&lt;&gt;"",#REF!&lt;&gt;""),#REF!,"")</f>
        <v>#REF!</v>
      </c>
      <c r="N229" s="254" t="e">
        <f>IF(AND(B229&lt;&gt;"",#REF!&lt;&gt;""),#REF!,"")</f>
        <v>#REF!</v>
      </c>
      <c r="O229" s="254" t="e">
        <f>IF(AND(B229&lt;&gt;"",#REF!&lt;&gt;""),#REF!,"")</f>
        <v>#REF!</v>
      </c>
      <c r="P229" s="254" t="e">
        <f>IF(AND(B229&lt;&gt;"",#REF!&lt;&gt;""),#REF!,"")</f>
        <v>#REF!</v>
      </c>
      <c r="Q229" s="255" t="e">
        <f>IF(AND(B229&lt;&gt;"",#REF!&lt;&gt;""),#REF!,"")</f>
        <v>#REF!</v>
      </c>
      <c r="R229" s="255" t="e">
        <f>IF(AND(C229&lt;&gt;"",#REF!&lt;&gt;""),#REF!,"")</f>
        <v>#REF!</v>
      </c>
      <c r="S229" s="255" t="e">
        <f>IF(AND(D229&lt;&gt;"",#REF!&lt;&gt;""),#REF!,"")</f>
        <v>#REF!</v>
      </c>
      <c r="T229" s="255" t="e">
        <f>IF(AND(C229&lt;&gt;"",#REF!&lt;&gt;""),#REF!,"")</f>
        <v>#REF!</v>
      </c>
      <c r="U229" s="255" t="e">
        <f>IF(AND(D229&lt;&gt;"",#REF!&lt;&gt;""),#REF!,"")</f>
        <v>#REF!</v>
      </c>
      <c r="V229" s="255" t="e">
        <f>IF(AND(C229&lt;&gt;"",#REF!&lt;&gt;""),#REF!,"")</f>
        <v>#REF!</v>
      </c>
      <c r="W229" s="255" t="e">
        <f>IF(AND(C229&lt;&gt;"",#REF!&lt;&gt;""),#REF!,"")</f>
        <v>#REF!</v>
      </c>
      <c r="X229" s="255" t="e">
        <f>IF(AND(C229&lt;&gt;"",#REF!&lt;&gt;""),#REF!,"")</f>
        <v>#REF!</v>
      </c>
      <c r="Y229" s="255" t="e">
        <f>IF(AND(D229&lt;&gt;"",#REF!&lt;&gt;""),#REF!,"")</f>
        <v>#REF!</v>
      </c>
      <c r="Z229" s="255" t="e">
        <f>IF(AND(E229&lt;&gt;"",#REF!&lt;&gt;""),#REF!,"")</f>
        <v>#REF!</v>
      </c>
      <c r="AA229" s="255" t="e">
        <f>IF(AND(E229&lt;&gt;"",#REF!&lt;&gt;""),#REF!,"")</f>
        <v>#REF!</v>
      </c>
    </row>
    <row r="230" spans="1:28" ht="24.75" customHeight="1" thickBot="1" x14ac:dyDescent="0.35">
      <c r="A230" s="509"/>
      <c r="B230" s="501"/>
      <c r="C230" s="256" t="s">
        <v>302</v>
      </c>
      <c r="D230" s="257" t="e">
        <f>IF(AND(B229&lt;&gt;"",#REF!&lt;&gt;""),#REF!/#REF!,"")</f>
        <v>#REF!</v>
      </c>
      <c r="E230" s="257" t="e">
        <f>IF(AND(B229&lt;&gt;"",#REF!&lt;&gt;""),#REF!/#REF!,"")</f>
        <v>#REF!</v>
      </c>
      <c r="F230" s="257" t="e">
        <f>IF(AND(B229&lt;&gt;"",#REF!&lt;&gt;""),#REF!/#REF!,"")</f>
        <v>#REF!</v>
      </c>
      <c r="G230" s="257" t="e">
        <f>IF(AND(B229&lt;&gt;"",#REF!&lt;&gt;""),#REF!/#REF!,"")</f>
        <v>#REF!</v>
      </c>
      <c r="H230" s="257" t="e">
        <f>IF(AND(B229&lt;&gt;"",#REF!&lt;&gt;""),#REF!/#REF!,"")</f>
        <v>#REF!</v>
      </c>
      <c r="I230" s="257" t="e">
        <f>IF(AND(B229&lt;&gt;"",#REF!&lt;&gt;""),#REF!/#REF!,"")</f>
        <v>#REF!</v>
      </c>
      <c r="J230" s="257" t="e">
        <f>IF(AND(B229&lt;&gt;"",#REF!&lt;&gt;""),#REF!/#REF!,"")</f>
        <v>#REF!</v>
      </c>
      <c r="K230" s="257" t="e">
        <f>IF(AND(B229&lt;&gt;"",#REF!&lt;&gt;""),#REF!/#REF!,"")</f>
        <v>#REF!</v>
      </c>
      <c r="L230" s="257" t="e">
        <f>IF(AND(B229&lt;&gt;"",#REF!&lt;&gt;""),#REF!/#REF!,"")</f>
        <v>#REF!</v>
      </c>
      <c r="M230" s="257" t="e">
        <f>IF(AND(B229&lt;&gt;"",#REF!&lt;&gt;""),#REF!/#REF!,"")</f>
        <v>#REF!</v>
      </c>
      <c r="N230" s="257" t="e">
        <f>IF(AND(B229&lt;&gt;"",#REF!&lt;&gt;""),#REF!/#REF!,"")</f>
        <v>#REF!</v>
      </c>
      <c r="O230" s="257" t="e">
        <f>IF(AND(B229&lt;&gt;"",#REF!&lt;&gt;""),#REF!/#REF!,"")</f>
        <v>#REF!</v>
      </c>
      <c r="P230" s="257" t="e">
        <f>IF(AND(B229&lt;&gt;"",#REF!&lt;&gt;""),#REF!/#REF!,"")</f>
        <v>#REF!</v>
      </c>
      <c r="Q230" s="258" t="e">
        <f>IF(AND(B229&lt;&gt;"",#REF!&lt;&gt;""),#REF!/#REF!,"")</f>
        <v>#REF!</v>
      </c>
      <c r="R230" s="276" t="e">
        <f>IF(AND(C229&lt;&gt;"",#REF!&lt;&gt;""),#REF!/#REF!,"")</f>
        <v>#REF!</v>
      </c>
      <c r="S230" s="258" t="e">
        <f>IF(AND(D229&lt;&gt;"",#REF!&lt;&gt;""),#REF!/#REF!,"")</f>
        <v>#REF!</v>
      </c>
      <c r="T230" s="276" t="e">
        <f>IF(AND(C229&lt;&gt;"",#REF!&lt;&gt;""),#REF!/#REF!,"")</f>
        <v>#REF!</v>
      </c>
      <c r="U230" s="258" t="e">
        <f>IF(AND(D229&lt;&gt;"",#REF!&lt;&gt;""),#REF!/#REF!,"")</f>
        <v>#REF!</v>
      </c>
      <c r="V230" s="276" t="e">
        <f>IF(AND(C229&lt;&gt;"",#REF!&lt;&gt;""),#REF!/#REF!,"")</f>
        <v>#REF!</v>
      </c>
      <c r="W230" s="276" t="e">
        <f>IF(AND(C229&lt;&gt;"",#REF!&lt;&gt;""),#REF!/#REF!,"")</f>
        <v>#REF!</v>
      </c>
      <c r="X230" s="276" t="e">
        <f>IF(AND(C229&lt;&gt;"",#REF!&lt;&gt;""),#REF!/#REF!,"")</f>
        <v>#REF!</v>
      </c>
      <c r="Y230" s="258" t="e">
        <f>IF(AND(D229&lt;&gt;"",#REF!&lt;&gt;""),#REF!/#REF!,"")</f>
        <v>#REF!</v>
      </c>
      <c r="Z230" s="258" t="e">
        <f>IF(AND(E229&lt;&gt;"",#REF!&lt;&gt;""),#REF!/#REF!,"")</f>
        <v>#REF!</v>
      </c>
      <c r="AA230" s="258" t="e">
        <f>IF(AND(E229&lt;&gt;"",#REF!&lt;&gt;""),#REF!/#REF!,"")</f>
        <v>#REF!</v>
      </c>
    </row>
    <row r="231" spans="1:28" ht="21.75" customHeight="1" x14ac:dyDescent="0.3">
      <c r="A231" s="508" t="s">
        <v>393</v>
      </c>
      <c r="B231" s="500" t="e">
        <f>IF(#REF!="","",IF(SUM(#REF!)&gt;0,#REF!,""))</f>
        <v>#REF!</v>
      </c>
      <c r="C231" s="252" t="s">
        <v>20</v>
      </c>
      <c r="D231" s="253" t="e">
        <f>IF(AND(B231&lt;&gt;"",#REF!&lt;&gt;""),#REF!,"")</f>
        <v>#REF!</v>
      </c>
      <c r="E231" s="253" t="e">
        <f>IF(AND(B231&lt;&gt;"",#REF!&lt;&gt;""),#REF!,"")</f>
        <v>#REF!</v>
      </c>
      <c r="F231" s="254" t="e">
        <f>IF(AND(B231&lt;&gt;"",#REF!&lt;&gt;""),#REF!,"")</f>
        <v>#REF!</v>
      </c>
      <c r="G231" s="254" t="e">
        <f>IF(AND(B231&lt;&gt;"",#REF!&lt;&gt;""),#REF!,"")</f>
        <v>#REF!</v>
      </c>
      <c r="H231" s="254" t="e">
        <f>IF(AND(B231&lt;&gt;"",#REF!&lt;&gt;""),#REF!,"")</f>
        <v>#REF!</v>
      </c>
      <c r="I231" s="254" t="e">
        <f>IF(AND(B231&lt;&gt;"",#REF!&lt;&gt;""),#REF!,"")</f>
        <v>#REF!</v>
      </c>
      <c r="J231" s="254" t="e">
        <f>IF(AND(B231&lt;&gt;"",#REF!&lt;&gt;""),#REF!,"")</f>
        <v>#REF!</v>
      </c>
      <c r="K231" s="254" t="e">
        <f>IF(AND(B231&lt;&gt;"",#REF!&lt;&gt;""),#REF!,"")</f>
        <v>#REF!</v>
      </c>
      <c r="L231" s="254" t="e">
        <f>IF(AND(B231&lt;&gt;"",#REF!&lt;&gt;""),#REF!,"")</f>
        <v>#REF!</v>
      </c>
      <c r="M231" s="254" t="e">
        <f>IF(AND(B231&lt;&gt;"",#REF!&lt;&gt;""),#REF!,"")</f>
        <v>#REF!</v>
      </c>
      <c r="N231" s="254" t="e">
        <f>IF(AND(B231&lt;&gt;"",#REF!&lt;&gt;""),#REF!,"")</f>
        <v>#REF!</v>
      </c>
      <c r="O231" s="254" t="e">
        <f>IF(AND(B231&lt;&gt;"",#REF!&lt;&gt;""),#REF!,"")</f>
        <v>#REF!</v>
      </c>
      <c r="P231" s="254" t="e">
        <f>IF(AND(B231&lt;&gt;"",#REF!&lt;&gt;""),#REF!,"")</f>
        <v>#REF!</v>
      </c>
      <c r="Q231" s="255" t="e">
        <f>IF(AND(B231&lt;&gt;"",#REF!&lt;&gt;""),#REF!,"")</f>
        <v>#REF!</v>
      </c>
      <c r="R231" s="255" t="e">
        <f>IF(AND(C231&lt;&gt;"",#REF!&lt;&gt;""),#REF!,"")</f>
        <v>#REF!</v>
      </c>
      <c r="S231" s="255" t="e">
        <f>IF(AND(D231&lt;&gt;"",#REF!&lt;&gt;""),#REF!,"")</f>
        <v>#REF!</v>
      </c>
      <c r="T231" s="255" t="e">
        <f>IF(AND(C231&lt;&gt;"",#REF!&lt;&gt;""),#REF!,"")</f>
        <v>#REF!</v>
      </c>
      <c r="U231" s="255" t="e">
        <f>IF(AND(D231&lt;&gt;"",#REF!&lt;&gt;""),#REF!,"")</f>
        <v>#REF!</v>
      </c>
      <c r="V231" s="255" t="e">
        <f>IF(AND(C231&lt;&gt;"",#REF!&lt;&gt;""),#REF!,"")</f>
        <v>#REF!</v>
      </c>
      <c r="W231" s="255" t="e">
        <f>IF(AND(C231&lt;&gt;"",#REF!&lt;&gt;""),#REF!,"")</f>
        <v>#REF!</v>
      </c>
      <c r="X231" s="255" t="e">
        <f>IF(AND(C231&lt;&gt;"",#REF!&lt;&gt;""),#REF!,"")</f>
        <v>#REF!</v>
      </c>
      <c r="Y231" s="255" t="e">
        <f>IF(AND(D231&lt;&gt;"",#REF!&lt;&gt;""),#REF!,"")</f>
        <v>#REF!</v>
      </c>
      <c r="Z231" s="255" t="e">
        <f>IF(AND(E231&lt;&gt;"",#REF!&lt;&gt;""),#REF!,"")</f>
        <v>#REF!</v>
      </c>
      <c r="AA231" s="255" t="e">
        <f>IF(AND(E231&lt;&gt;"",#REF!&lt;&gt;""),#REF!,"")</f>
        <v>#REF!</v>
      </c>
    </row>
    <row r="232" spans="1:28" ht="24.75" customHeight="1" thickBot="1" x14ac:dyDescent="0.35">
      <c r="A232" s="509"/>
      <c r="B232" s="501"/>
      <c r="C232" s="256" t="s">
        <v>302</v>
      </c>
      <c r="D232" s="257" t="e">
        <f>IF(AND(B231&lt;&gt;"",#REF!&lt;&gt;""),#REF!/#REF!,"")</f>
        <v>#REF!</v>
      </c>
      <c r="E232" s="257" t="e">
        <f>IF(AND(B231&lt;&gt;"",#REF!&lt;&gt;""),#REF!/#REF!,"")</f>
        <v>#REF!</v>
      </c>
      <c r="F232" s="257" t="e">
        <f>IF(AND(B231&lt;&gt;"",#REF!&lt;&gt;""),#REF!/#REF!,"")</f>
        <v>#REF!</v>
      </c>
      <c r="G232" s="257" t="e">
        <f>IF(AND(B231&lt;&gt;"",#REF!&lt;&gt;""),#REF!/#REF!,"")</f>
        <v>#REF!</v>
      </c>
      <c r="H232" s="257" t="e">
        <f>IF(AND(B231&lt;&gt;"",#REF!&lt;&gt;""),#REF!/#REF!,"")</f>
        <v>#REF!</v>
      </c>
      <c r="I232" s="257" t="e">
        <f>IF(AND(B231&lt;&gt;"",#REF!&lt;&gt;""),#REF!/#REF!,"")</f>
        <v>#REF!</v>
      </c>
      <c r="J232" s="257" t="e">
        <f>IF(AND(B231&lt;&gt;"",#REF!&lt;&gt;""),#REF!/#REF!,"")</f>
        <v>#REF!</v>
      </c>
      <c r="K232" s="257" t="e">
        <f>IF(AND(B231&lt;&gt;"",#REF!&lt;&gt;""),#REF!/#REF!,"")</f>
        <v>#REF!</v>
      </c>
      <c r="L232" s="257" t="e">
        <f>IF(AND(B231&lt;&gt;"",#REF!&lt;&gt;""),#REF!/#REF!,"")</f>
        <v>#REF!</v>
      </c>
      <c r="M232" s="257" t="e">
        <f>IF(AND(B231&lt;&gt;"",#REF!&lt;&gt;""),#REF!/#REF!,"")</f>
        <v>#REF!</v>
      </c>
      <c r="N232" s="257" t="e">
        <f>IF(AND(B231&lt;&gt;"",#REF!&lt;&gt;""),#REF!/#REF!,"")</f>
        <v>#REF!</v>
      </c>
      <c r="O232" s="257" t="e">
        <f>IF(AND(B231&lt;&gt;"",#REF!&lt;&gt;""),#REF!/#REF!,"")</f>
        <v>#REF!</v>
      </c>
      <c r="P232" s="257" t="e">
        <f>IF(AND(B231&lt;&gt;"",#REF!&lt;&gt;""),#REF!/#REF!,"")</f>
        <v>#REF!</v>
      </c>
      <c r="Q232" s="258" t="e">
        <f>IF(AND(B231&lt;&gt;"",#REF!&lt;&gt;""),#REF!/#REF!,"")</f>
        <v>#REF!</v>
      </c>
      <c r="R232" s="276" t="e">
        <f>IF(AND(C231&lt;&gt;"",#REF!&lt;&gt;""),#REF!/#REF!,"")</f>
        <v>#REF!</v>
      </c>
      <c r="S232" s="258" t="e">
        <f>IF(AND(D231&lt;&gt;"",#REF!&lt;&gt;""),#REF!/#REF!,"")</f>
        <v>#REF!</v>
      </c>
      <c r="T232" s="276" t="e">
        <f>IF(AND(C231&lt;&gt;"",#REF!&lt;&gt;""),#REF!/#REF!,"")</f>
        <v>#REF!</v>
      </c>
      <c r="U232" s="258" t="e">
        <f>IF(AND(D231&lt;&gt;"",#REF!&lt;&gt;""),#REF!/#REF!,"")</f>
        <v>#REF!</v>
      </c>
      <c r="V232" s="276" t="e">
        <f>IF(AND(C231&lt;&gt;"",#REF!&lt;&gt;""),#REF!/#REF!,"")</f>
        <v>#REF!</v>
      </c>
      <c r="W232" s="276" t="e">
        <f>IF(AND(C231&lt;&gt;"",#REF!&lt;&gt;""),#REF!/#REF!,"")</f>
        <v>#REF!</v>
      </c>
      <c r="X232" s="276" t="e">
        <f>IF(AND(C231&lt;&gt;"",#REF!&lt;&gt;""),#REF!/#REF!,"")</f>
        <v>#REF!</v>
      </c>
      <c r="Y232" s="258" t="e">
        <f>IF(AND(D231&lt;&gt;"",#REF!&lt;&gt;""),#REF!/#REF!,"")</f>
        <v>#REF!</v>
      </c>
      <c r="Z232" s="258" t="e">
        <f>IF(AND(E231&lt;&gt;"",#REF!&lt;&gt;""),#REF!/#REF!,"")</f>
        <v>#REF!</v>
      </c>
      <c r="AA232" s="258" t="e">
        <f>IF(AND(E231&lt;&gt;"",#REF!&lt;&gt;""),#REF!/#REF!,"")</f>
        <v>#REF!</v>
      </c>
    </row>
    <row r="233" spans="1:28" ht="21.75" customHeight="1" x14ac:dyDescent="0.3">
      <c r="A233" s="508" t="s">
        <v>394</v>
      </c>
      <c r="B233" s="500" t="e">
        <f>IF(#REF!="","",IF(SUM(#REF!)&gt;0,#REF!,""))</f>
        <v>#REF!</v>
      </c>
      <c r="C233" s="252" t="s">
        <v>20</v>
      </c>
      <c r="D233" s="253" t="e">
        <f>IF(AND(B233&lt;&gt;"",#REF!&lt;&gt;""),#REF!,"")</f>
        <v>#REF!</v>
      </c>
      <c r="E233" s="253" t="e">
        <f>IF(AND(B233&lt;&gt;"",#REF!&lt;&gt;""),#REF!,"")</f>
        <v>#REF!</v>
      </c>
      <c r="F233" s="254" t="e">
        <f>IF(AND(B233&lt;&gt;"",#REF!&lt;&gt;""),#REF!,"")</f>
        <v>#REF!</v>
      </c>
      <c r="G233" s="254" t="e">
        <f>IF(AND(B233&lt;&gt;"",#REF!&lt;&gt;""),#REF!,"")</f>
        <v>#REF!</v>
      </c>
      <c r="H233" s="254" t="e">
        <f>IF(AND(B233&lt;&gt;"",#REF!&lt;&gt;""),#REF!,"")</f>
        <v>#REF!</v>
      </c>
      <c r="I233" s="254" t="e">
        <f>IF(AND(B233&lt;&gt;"",#REF!&lt;&gt;""),#REF!,"")</f>
        <v>#REF!</v>
      </c>
      <c r="J233" s="254" t="e">
        <f>IF(AND(B233&lt;&gt;"",#REF!&lt;&gt;""),#REF!,"")</f>
        <v>#REF!</v>
      </c>
      <c r="K233" s="254" t="e">
        <f>IF(AND(B233&lt;&gt;"",#REF!&lt;&gt;""),#REF!,"")</f>
        <v>#REF!</v>
      </c>
      <c r="L233" s="254" t="e">
        <f>IF(AND(B233&lt;&gt;"",#REF!&lt;&gt;""),#REF!,"")</f>
        <v>#REF!</v>
      </c>
      <c r="M233" s="254" t="e">
        <f>IF(AND(B233&lt;&gt;"",#REF!&lt;&gt;""),#REF!,"")</f>
        <v>#REF!</v>
      </c>
      <c r="N233" s="254" t="e">
        <f>IF(AND(B233&lt;&gt;"",#REF!&lt;&gt;""),#REF!,"")</f>
        <v>#REF!</v>
      </c>
      <c r="O233" s="254" t="e">
        <f>IF(AND(B233&lt;&gt;"",#REF!&lt;&gt;""),#REF!,"")</f>
        <v>#REF!</v>
      </c>
      <c r="P233" s="254" t="e">
        <f>IF(AND(B233&lt;&gt;"",#REF!&lt;&gt;""),#REF!,"")</f>
        <v>#REF!</v>
      </c>
      <c r="Q233" s="255" t="e">
        <f>IF(AND(B233&lt;&gt;"",#REF!&lt;&gt;""),#REF!,"")</f>
        <v>#REF!</v>
      </c>
      <c r="R233" s="255" t="e">
        <f>IF(AND(C233&lt;&gt;"",#REF!&lt;&gt;""),#REF!,"")</f>
        <v>#REF!</v>
      </c>
      <c r="S233" s="255" t="e">
        <f>IF(AND(D233&lt;&gt;"",#REF!&lt;&gt;""),#REF!,"")</f>
        <v>#REF!</v>
      </c>
      <c r="T233" s="255" t="e">
        <f>IF(AND(C233&lt;&gt;"",#REF!&lt;&gt;""),#REF!,"")</f>
        <v>#REF!</v>
      </c>
      <c r="U233" s="255" t="e">
        <f>IF(AND(D233&lt;&gt;"",#REF!&lt;&gt;""),#REF!,"")</f>
        <v>#REF!</v>
      </c>
      <c r="V233" s="255" t="e">
        <f>IF(AND(C233&lt;&gt;"",#REF!&lt;&gt;""),#REF!,"")</f>
        <v>#REF!</v>
      </c>
      <c r="W233" s="255" t="e">
        <f>IF(AND(C233&lt;&gt;"",#REF!&lt;&gt;""),#REF!,"")</f>
        <v>#REF!</v>
      </c>
      <c r="X233" s="255" t="e">
        <f>IF(AND(C233&lt;&gt;"",#REF!&lt;&gt;""),#REF!,"")</f>
        <v>#REF!</v>
      </c>
      <c r="Y233" s="255" t="e">
        <f>IF(AND(D233&lt;&gt;"",#REF!&lt;&gt;""),#REF!,"")</f>
        <v>#REF!</v>
      </c>
      <c r="Z233" s="255" t="e">
        <f>IF(AND(E233&lt;&gt;"",#REF!&lt;&gt;""),#REF!,"")</f>
        <v>#REF!</v>
      </c>
      <c r="AA233" s="255" t="e">
        <f>IF(AND(E233&lt;&gt;"",#REF!&lt;&gt;""),#REF!,"")</f>
        <v>#REF!</v>
      </c>
      <c r="AB233" s="275"/>
    </row>
    <row r="234" spans="1:28" ht="24.75" customHeight="1" thickBot="1" x14ac:dyDescent="0.35">
      <c r="A234" s="509"/>
      <c r="B234" s="501"/>
      <c r="C234" s="256" t="s">
        <v>302</v>
      </c>
      <c r="D234" s="257" t="e">
        <f>IF(AND(B233&lt;&gt;"",#REF!&lt;&gt;""),#REF!/#REF!,"")</f>
        <v>#REF!</v>
      </c>
      <c r="E234" s="257" t="e">
        <f>IF(AND(B233&lt;&gt;"",#REF!&lt;&gt;""),#REF!/#REF!,"")</f>
        <v>#REF!</v>
      </c>
      <c r="F234" s="257" t="e">
        <f>IF(AND(B233&lt;&gt;"",#REF!&lt;&gt;""),#REF!/#REF!,"")</f>
        <v>#REF!</v>
      </c>
      <c r="G234" s="257" t="e">
        <f>IF(AND(B233&lt;&gt;"",#REF!&lt;&gt;""),#REF!/#REF!,"")</f>
        <v>#REF!</v>
      </c>
      <c r="H234" s="257" t="e">
        <f>IF(AND(B233&lt;&gt;"",#REF!&lt;&gt;""),#REF!/#REF!,"")</f>
        <v>#REF!</v>
      </c>
      <c r="I234" s="257" t="e">
        <f>IF(AND(B233&lt;&gt;"",#REF!&lt;&gt;""),#REF!/#REF!,"")</f>
        <v>#REF!</v>
      </c>
      <c r="J234" s="257" t="e">
        <f>IF(AND(B233&lt;&gt;"",#REF!&lt;&gt;""),#REF!/#REF!,"")</f>
        <v>#REF!</v>
      </c>
      <c r="K234" s="257" t="e">
        <f>IF(AND(B233&lt;&gt;"",#REF!&lt;&gt;""),#REF!/#REF!,"")</f>
        <v>#REF!</v>
      </c>
      <c r="L234" s="257" t="e">
        <f>IF(AND(B233&lt;&gt;"",#REF!&lt;&gt;""),#REF!/#REF!,"")</f>
        <v>#REF!</v>
      </c>
      <c r="M234" s="257" t="e">
        <f>IF(AND(B233&lt;&gt;"",#REF!&lt;&gt;""),#REF!/#REF!,"")</f>
        <v>#REF!</v>
      </c>
      <c r="N234" s="257" t="e">
        <f>IF(AND(B233&lt;&gt;"",#REF!&lt;&gt;""),#REF!/#REF!,"")</f>
        <v>#REF!</v>
      </c>
      <c r="O234" s="257" t="e">
        <f>IF(AND(B233&lt;&gt;"",#REF!&lt;&gt;""),#REF!/#REF!,"")</f>
        <v>#REF!</v>
      </c>
      <c r="P234" s="257" t="e">
        <f>IF(AND(B233&lt;&gt;"",#REF!&lt;&gt;""),#REF!/#REF!,"")</f>
        <v>#REF!</v>
      </c>
      <c r="Q234" s="258" t="e">
        <f>IF(AND(B233&lt;&gt;"",#REF!&lt;&gt;""),#REF!/#REF!,"")</f>
        <v>#REF!</v>
      </c>
      <c r="R234" s="276" t="e">
        <f>IF(AND(C233&lt;&gt;"",#REF!&lt;&gt;""),#REF!/#REF!,"")</f>
        <v>#REF!</v>
      </c>
      <c r="S234" s="258" t="e">
        <f>IF(AND(D233&lt;&gt;"",#REF!&lt;&gt;""),#REF!/#REF!,"")</f>
        <v>#REF!</v>
      </c>
      <c r="T234" s="276" t="e">
        <f>IF(AND(C233&lt;&gt;"",#REF!&lt;&gt;""),#REF!/#REF!,"")</f>
        <v>#REF!</v>
      </c>
      <c r="U234" s="258" t="e">
        <f>IF(AND(D233&lt;&gt;"",#REF!&lt;&gt;""),#REF!/#REF!,"")</f>
        <v>#REF!</v>
      </c>
      <c r="V234" s="276" t="e">
        <f>IF(AND(C233&lt;&gt;"",#REF!&lt;&gt;""),#REF!/#REF!,"")</f>
        <v>#REF!</v>
      </c>
      <c r="W234" s="276" t="e">
        <f>IF(AND(C233&lt;&gt;"",#REF!&lt;&gt;""),#REF!/#REF!,"")</f>
        <v>#REF!</v>
      </c>
      <c r="X234" s="276" t="e">
        <f>IF(AND(C233&lt;&gt;"",#REF!&lt;&gt;""),#REF!/#REF!,"")</f>
        <v>#REF!</v>
      </c>
      <c r="Y234" s="258" t="e">
        <f>IF(AND(D233&lt;&gt;"",#REF!&lt;&gt;""),#REF!/#REF!,"")</f>
        <v>#REF!</v>
      </c>
      <c r="Z234" s="258" t="e">
        <f>IF(AND(E233&lt;&gt;"",#REF!&lt;&gt;""),#REF!/#REF!,"")</f>
        <v>#REF!</v>
      </c>
      <c r="AA234" s="258" t="e">
        <f>IF(AND(E233&lt;&gt;"",#REF!&lt;&gt;""),#REF!/#REF!,"")</f>
        <v>#REF!</v>
      </c>
    </row>
    <row r="235" spans="1:28" ht="21.75" customHeight="1" x14ac:dyDescent="0.3">
      <c r="A235" s="508" t="s">
        <v>395</v>
      </c>
      <c r="B235" s="500" t="e">
        <f>IF(#REF!="","",IF(SUM(#REF!)&gt;0,#REF!,""))</f>
        <v>#REF!</v>
      </c>
      <c r="C235" s="252" t="s">
        <v>20</v>
      </c>
      <c r="D235" s="253" t="e">
        <f>IF(AND(B235&lt;&gt;"",#REF!&lt;&gt;""),#REF!,"")</f>
        <v>#REF!</v>
      </c>
      <c r="E235" s="253" t="e">
        <f>IF(AND(B235&lt;&gt;"",#REF!&lt;&gt;""),#REF!,"")</f>
        <v>#REF!</v>
      </c>
      <c r="F235" s="254" t="e">
        <f>IF(AND(B235&lt;&gt;"",#REF!&lt;&gt;""),#REF!,"")</f>
        <v>#REF!</v>
      </c>
      <c r="G235" s="254" t="e">
        <f>IF(AND(B235&lt;&gt;"",#REF!&lt;&gt;""),#REF!,"")</f>
        <v>#REF!</v>
      </c>
      <c r="H235" s="254" t="e">
        <f>IF(AND(B235&lt;&gt;"",#REF!&lt;&gt;""),#REF!,"")</f>
        <v>#REF!</v>
      </c>
      <c r="I235" s="254" t="e">
        <f>IF(AND(B235&lt;&gt;"",#REF!&lt;&gt;""),#REF!,"")</f>
        <v>#REF!</v>
      </c>
      <c r="J235" s="254" t="e">
        <f>IF(AND(B235&lt;&gt;"",#REF!&lt;&gt;""),#REF!,"")</f>
        <v>#REF!</v>
      </c>
      <c r="K235" s="254" t="e">
        <f>IF(AND(B235&lt;&gt;"",#REF!&lt;&gt;""),#REF!,"")</f>
        <v>#REF!</v>
      </c>
      <c r="L235" s="254" t="e">
        <f>IF(AND(B235&lt;&gt;"",#REF!&lt;&gt;""),#REF!,"")</f>
        <v>#REF!</v>
      </c>
      <c r="M235" s="254" t="e">
        <f>IF(AND(B235&lt;&gt;"",#REF!&lt;&gt;""),#REF!,"")</f>
        <v>#REF!</v>
      </c>
      <c r="N235" s="254" t="e">
        <f>IF(AND(B235&lt;&gt;"",#REF!&lt;&gt;""),#REF!,"")</f>
        <v>#REF!</v>
      </c>
      <c r="O235" s="254" t="e">
        <f>IF(AND(B235&lt;&gt;"",#REF!&lt;&gt;""),#REF!,"")</f>
        <v>#REF!</v>
      </c>
      <c r="P235" s="254" t="e">
        <f>IF(AND(B235&lt;&gt;"",#REF!&lt;&gt;""),#REF!,"")</f>
        <v>#REF!</v>
      </c>
      <c r="Q235" s="255" t="e">
        <f>IF(AND(B235&lt;&gt;"",#REF!&lt;&gt;""),#REF!,"")</f>
        <v>#REF!</v>
      </c>
      <c r="R235" s="255" t="e">
        <f>IF(AND(C235&lt;&gt;"",#REF!&lt;&gt;""),#REF!,"")</f>
        <v>#REF!</v>
      </c>
      <c r="S235" s="255" t="e">
        <f>IF(AND(D235&lt;&gt;"",#REF!&lt;&gt;""),#REF!,"")</f>
        <v>#REF!</v>
      </c>
      <c r="T235" s="255" t="e">
        <f>IF(AND(C235&lt;&gt;"",#REF!&lt;&gt;""),#REF!,"")</f>
        <v>#REF!</v>
      </c>
      <c r="U235" s="255" t="e">
        <f>IF(AND(D235&lt;&gt;"",#REF!&lt;&gt;""),#REF!,"")</f>
        <v>#REF!</v>
      </c>
      <c r="V235" s="255" t="e">
        <f>IF(AND(C235&lt;&gt;"",#REF!&lt;&gt;""),#REF!,"")</f>
        <v>#REF!</v>
      </c>
      <c r="W235" s="255" t="e">
        <f>IF(AND(C235&lt;&gt;"",#REF!&lt;&gt;""),#REF!,"")</f>
        <v>#REF!</v>
      </c>
      <c r="X235" s="255" t="e">
        <f>IF(AND(C235&lt;&gt;"",#REF!&lt;&gt;""),#REF!,"")</f>
        <v>#REF!</v>
      </c>
      <c r="Y235" s="255" t="e">
        <f>IF(AND(D235&lt;&gt;"",#REF!&lt;&gt;""),#REF!,"")</f>
        <v>#REF!</v>
      </c>
      <c r="Z235" s="255" t="e">
        <f>IF(AND(E235&lt;&gt;"",#REF!&lt;&gt;""),#REF!,"")</f>
        <v>#REF!</v>
      </c>
      <c r="AA235" s="255" t="e">
        <f>IF(AND(E235&lt;&gt;"",#REF!&lt;&gt;""),#REF!,"")</f>
        <v>#REF!</v>
      </c>
    </row>
    <row r="236" spans="1:28" ht="24.75" customHeight="1" thickBot="1" x14ac:dyDescent="0.35">
      <c r="A236" s="509"/>
      <c r="B236" s="501"/>
      <c r="C236" s="256" t="s">
        <v>302</v>
      </c>
      <c r="D236" s="257" t="e">
        <f>IF(AND(B235&lt;&gt;"",#REF!&lt;&gt;""),#REF!/#REF!,"")</f>
        <v>#REF!</v>
      </c>
      <c r="E236" s="257" t="e">
        <f>IF(AND(B235&lt;&gt;"",#REF!&lt;&gt;""),#REF!/#REF!,"")</f>
        <v>#REF!</v>
      </c>
      <c r="F236" s="257" t="e">
        <f>IF(AND(B235&lt;&gt;"",#REF!&lt;&gt;""),#REF!/#REF!,"")</f>
        <v>#REF!</v>
      </c>
      <c r="G236" s="257" t="e">
        <f>IF(AND(B235&lt;&gt;"",#REF!&lt;&gt;""),#REF!/#REF!,"")</f>
        <v>#REF!</v>
      </c>
      <c r="H236" s="257" t="e">
        <f>IF(AND(B235&lt;&gt;"",#REF!&lt;&gt;""),#REF!/#REF!,"")</f>
        <v>#REF!</v>
      </c>
      <c r="I236" s="257" t="e">
        <f>IF(AND(B235&lt;&gt;"",#REF!&lt;&gt;""),#REF!/#REF!,"")</f>
        <v>#REF!</v>
      </c>
      <c r="J236" s="257" t="e">
        <f>IF(AND(B235&lt;&gt;"",#REF!&lt;&gt;""),#REF!/#REF!,"")</f>
        <v>#REF!</v>
      </c>
      <c r="K236" s="257" t="e">
        <f>IF(AND(B235&lt;&gt;"",#REF!&lt;&gt;""),#REF!/#REF!,"")</f>
        <v>#REF!</v>
      </c>
      <c r="L236" s="257" t="e">
        <f>IF(AND(B235&lt;&gt;"",#REF!&lt;&gt;""),#REF!/#REF!,"")</f>
        <v>#REF!</v>
      </c>
      <c r="M236" s="257" t="e">
        <f>IF(AND(B235&lt;&gt;"",#REF!&lt;&gt;""),#REF!/#REF!,"")</f>
        <v>#REF!</v>
      </c>
      <c r="N236" s="257" t="e">
        <f>IF(AND(B235&lt;&gt;"",#REF!&lt;&gt;""),#REF!/#REF!,"")</f>
        <v>#REF!</v>
      </c>
      <c r="O236" s="257" t="e">
        <f>IF(AND(B235&lt;&gt;"",#REF!&lt;&gt;""),#REF!/#REF!,"")</f>
        <v>#REF!</v>
      </c>
      <c r="P236" s="257" t="e">
        <f>IF(AND(B235&lt;&gt;"",#REF!&lt;&gt;""),#REF!/#REF!,"")</f>
        <v>#REF!</v>
      </c>
      <c r="Q236" s="258" t="e">
        <f>IF(AND(B235&lt;&gt;"",#REF!&lt;&gt;""),#REF!/#REF!,"")</f>
        <v>#REF!</v>
      </c>
      <c r="R236" s="276" t="e">
        <f>IF(AND(C235&lt;&gt;"",#REF!&lt;&gt;""),#REF!/#REF!,"")</f>
        <v>#REF!</v>
      </c>
      <c r="S236" s="258" t="e">
        <f>IF(AND(D235&lt;&gt;"",#REF!&lt;&gt;""),#REF!/#REF!,"")</f>
        <v>#REF!</v>
      </c>
      <c r="T236" s="276" t="e">
        <f>IF(AND(C235&lt;&gt;"",#REF!&lt;&gt;""),#REF!/#REF!,"")</f>
        <v>#REF!</v>
      </c>
      <c r="U236" s="258" t="e">
        <f>IF(AND(D235&lt;&gt;"",#REF!&lt;&gt;""),#REF!/#REF!,"")</f>
        <v>#REF!</v>
      </c>
      <c r="V236" s="276" t="e">
        <f>IF(AND(C235&lt;&gt;"",#REF!&lt;&gt;""),#REF!/#REF!,"")</f>
        <v>#REF!</v>
      </c>
      <c r="W236" s="276" t="e">
        <f>IF(AND(C235&lt;&gt;"",#REF!&lt;&gt;""),#REF!/#REF!,"")</f>
        <v>#REF!</v>
      </c>
      <c r="X236" s="276" t="e">
        <f>IF(AND(C235&lt;&gt;"",#REF!&lt;&gt;""),#REF!/#REF!,"")</f>
        <v>#REF!</v>
      </c>
      <c r="Y236" s="258" t="e">
        <f>IF(AND(D235&lt;&gt;"",#REF!&lt;&gt;""),#REF!/#REF!,"")</f>
        <v>#REF!</v>
      </c>
      <c r="Z236" s="258" t="e">
        <f>IF(AND(E235&lt;&gt;"",#REF!&lt;&gt;""),#REF!/#REF!,"")</f>
        <v>#REF!</v>
      </c>
      <c r="AA236" s="258" t="e">
        <f>IF(AND(E235&lt;&gt;"",#REF!&lt;&gt;""),#REF!/#REF!,"")</f>
        <v>#REF!</v>
      </c>
    </row>
    <row r="237" spans="1:28" ht="21.75" customHeight="1" x14ac:dyDescent="0.3">
      <c r="A237" s="508" t="s">
        <v>396</v>
      </c>
      <c r="B237" s="500" t="e">
        <f>IF(#REF!="","",IF(SUM(#REF!)&gt;0,#REF!,""))</f>
        <v>#REF!</v>
      </c>
      <c r="C237" s="252" t="s">
        <v>20</v>
      </c>
      <c r="D237" s="253" t="e">
        <f>IF(AND(B237&lt;&gt;"",#REF!&lt;&gt;""),#REF!,"")</f>
        <v>#REF!</v>
      </c>
      <c r="E237" s="253" t="e">
        <f>IF(AND(B237&lt;&gt;"",#REF!&lt;&gt;""),#REF!,"")</f>
        <v>#REF!</v>
      </c>
      <c r="F237" s="254" t="e">
        <f>IF(AND(B237&lt;&gt;"",#REF!&lt;&gt;""),#REF!,"")</f>
        <v>#REF!</v>
      </c>
      <c r="G237" s="254" t="e">
        <f>IF(AND(B237&lt;&gt;"",#REF!&lt;&gt;""),#REF!,"")</f>
        <v>#REF!</v>
      </c>
      <c r="H237" s="254" t="e">
        <f>IF(AND(B237&lt;&gt;"",#REF!&lt;&gt;""),#REF!,"")</f>
        <v>#REF!</v>
      </c>
      <c r="I237" s="254" t="e">
        <f>IF(AND(B237&lt;&gt;"",#REF!&lt;&gt;""),#REF!,"")</f>
        <v>#REF!</v>
      </c>
      <c r="J237" s="254" t="e">
        <f>IF(AND(B237&lt;&gt;"",#REF!&lt;&gt;""),#REF!,"")</f>
        <v>#REF!</v>
      </c>
      <c r="K237" s="254" t="e">
        <f>IF(AND(B237&lt;&gt;"",#REF!&lt;&gt;""),#REF!,"")</f>
        <v>#REF!</v>
      </c>
      <c r="L237" s="254" t="e">
        <f>IF(AND(B237&lt;&gt;"",#REF!&lt;&gt;""),#REF!,"")</f>
        <v>#REF!</v>
      </c>
      <c r="M237" s="254" t="e">
        <f>IF(AND(B237&lt;&gt;"",#REF!&lt;&gt;""),#REF!,"")</f>
        <v>#REF!</v>
      </c>
      <c r="N237" s="254" t="e">
        <f>IF(AND(B237&lt;&gt;"",#REF!&lt;&gt;""),#REF!,"")</f>
        <v>#REF!</v>
      </c>
      <c r="O237" s="254" t="e">
        <f>IF(AND(B237&lt;&gt;"",#REF!&lt;&gt;""),#REF!,"")</f>
        <v>#REF!</v>
      </c>
      <c r="P237" s="254" t="e">
        <f>IF(AND(B237&lt;&gt;"",#REF!&lt;&gt;""),#REF!,"")</f>
        <v>#REF!</v>
      </c>
      <c r="Q237" s="255" t="e">
        <f>IF(AND(B237&lt;&gt;"",#REF!&lt;&gt;""),#REF!,"")</f>
        <v>#REF!</v>
      </c>
      <c r="R237" s="255" t="e">
        <f>IF(AND(C237&lt;&gt;"",#REF!&lt;&gt;""),#REF!,"")</f>
        <v>#REF!</v>
      </c>
      <c r="S237" s="255" t="e">
        <f>IF(AND(D237&lt;&gt;"",#REF!&lt;&gt;""),#REF!,"")</f>
        <v>#REF!</v>
      </c>
      <c r="T237" s="255" t="e">
        <f>IF(AND(C237&lt;&gt;"",#REF!&lt;&gt;""),#REF!,"")</f>
        <v>#REF!</v>
      </c>
      <c r="U237" s="255" t="e">
        <f>IF(AND(D237&lt;&gt;"",#REF!&lt;&gt;""),#REF!,"")</f>
        <v>#REF!</v>
      </c>
      <c r="V237" s="255" t="e">
        <f>IF(AND(C237&lt;&gt;"",#REF!&lt;&gt;""),#REF!,"")</f>
        <v>#REF!</v>
      </c>
      <c r="W237" s="255" t="e">
        <f>IF(AND(C237&lt;&gt;"",#REF!&lt;&gt;""),#REF!,"")</f>
        <v>#REF!</v>
      </c>
      <c r="X237" s="255" t="e">
        <f>IF(AND(C237&lt;&gt;"",#REF!&lt;&gt;""),#REF!,"")</f>
        <v>#REF!</v>
      </c>
      <c r="Y237" s="255" t="e">
        <f>IF(AND(D237&lt;&gt;"",#REF!&lt;&gt;""),#REF!,"")</f>
        <v>#REF!</v>
      </c>
      <c r="Z237" s="255" t="e">
        <f>IF(AND(E237&lt;&gt;"",#REF!&lt;&gt;""),#REF!,"")</f>
        <v>#REF!</v>
      </c>
      <c r="AA237" s="255" t="e">
        <f>IF(AND(E237&lt;&gt;"",#REF!&lt;&gt;""),#REF!,"")</f>
        <v>#REF!</v>
      </c>
    </row>
    <row r="238" spans="1:28" ht="24.75" customHeight="1" thickBot="1" x14ac:dyDescent="0.35">
      <c r="A238" s="509"/>
      <c r="B238" s="501"/>
      <c r="C238" s="256" t="s">
        <v>302</v>
      </c>
      <c r="D238" s="257" t="e">
        <f>IF(AND(B237&lt;&gt;"",#REF!&lt;&gt;""),#REF!/#REF!,"")</f>
        <v>#REF!</v>
      </c>
      <c r="E238" s="257" t="e">
        <f>IF(AND(B237&lt;&gt;"",#REF!&lt;&gt;""),#REF!/#REF!,"")</f>
        <v>#REF!</v>
      </c>
      <c r="F238" s="257" t="e">
        <f>IF(AND(B237&lt;&gt;"",#REF!&lt;&gt;""),#REF!/#REF!,"")</f>
        <v>#REF!</v>
      </c>
      <c r="G238" s="257" t="e">
        <f>IF(AND(B237&lt;&gt;"",#REF!&lt;&gt;""),#REF!/#REF!,"")</f>
        <v>#REF!</v>
      </c>
      <c r="H238" s="257" t="e">
        <f>IF(AND(B237&lt;&gt;"",#REF!&lt;&gt;""),#REF!/#REF!,"")</f>
        <v>#REF!</v>
      </c>
      <c r="I238" s="257" t="e">
        <f>IF(AND(B237&lt;&gt;"",#REF!&lt;&gt;""),#REF!/#REF!,"")</f>
        <v>#REF!</v>
      </c>
      <c r="J238" s="257" t="e">
        <f>IF(AND(B237&lt;&gt;"",#REF!&lt;&gt;""),#REF!/#REF!,"")</f>
        <v>#REF!</v>
      </c>
      <c r="K238" s="257" t="e">
        <f>IF(AND(B237&lt;&gt;"",#REF!&lt;&gt;""),#REF!/#REF!,"")</f>
        <v>#REF!</v>
      </c>
      <c r="L238" s="257" t="e">
        <f>IF(AND(B237&lt;&gt;"",#REF!&lt;&gt;""),#REF!/#REF!,"")</f>
        <v>#REF!</v>
      </c>
      <c r="M238" s="257" t="e">
        <f>IF(AND(B237&lt;&gt;"",#REF!&lt;&gt;""),#REF!/#REF!,"")</f>
        <v>#REF!</v>
      </c>
      <c r="N238" s="257" t="e">
        <f>IF(AND(B237&lt;&gt;"",#REF!&lt;&gt;""),#REF!/#REF!,"")</f>
        <v>#REF!</v>
      </c>
      <c r="O238" s="257" t="e">
        <f>IF(AND(B237&lt;&gt;"",#REF!&lt;&gt;""),#REF!/#REF!,"")</f>
        <v>#REF!</v>
      </c>
      <c r="P238" s="257" t="e">
        <f>IF(AND(B237&lt;&gt;"",#REF!&lt;&gt;""),#REF!/#REF!,"")</f>
        <v>#REF!</v>
      </c>
      <c r="Q238" s="258" t="e">
        <f>IF(AND(B237&lt;&gt;"",#REF!&lt;&gt;""),#REF!/#REF!,"")</f>
        <v>#REF!</v>
      </c>
      <c r="R238" s="276" t="e">
        <f>IF(AND(C237&lt;&gt;"",#REF!&lt;&gt;""),#REF!/#REF!,"")</f>
        <v>#REF!</v>
      </c>
      <c r="S238" s="258" t="e">
        <f>IF(AND(D237&lt;&gt;"",#REF!&lt;&gt;""),#REF!/#REF!,"")</f>
        <v>#REF!</v>
      </c>
      <c r="T238" s="276" t="e">
        <f>IF(AND(C237&lt;&gt;"",#REF!&lt;&gt;""),#REF!/#REF!,"")</f>
        <v>#REF!</v>
      </c>
      <c r="U238" s="258" t="e">
        <f>IF(AND(D237&lt;&gt;"",#REF!&lt;&gt;""),#REF!/#REF!,"")</f>
        <v>#REF!</v>
      </c>
      <c r="V238" s="276" t="e">
        <f>IF(AND(C237&lt;&gt;"",#REF!&lt;&gt;""),#REF!/#REF!,"")</f>
        <v>#REF!</v>
      </c>
      <c r="W238" s="276" t="e">
        <f>IF(AND(C237&lt;&gt;"",#REF!&lt;&gt;""),#REF!/#REF!,"")</f>
        <v>#REF!</v>
      </c>
      <c r="X238" s="276" t="e">
        <f>IF(AND(C237&lt;&gt;"",#REF!&lt;&gt;""),#REF!/#REF!,"")</f>
        <v>#REF!</v>
      </c>
      <c r="Y238" s="258" t="e">
        <f>IF(AND(D237&lt;&gt;"",#REF!&lt;&gt;""),#REF!/#REF!,"")</f>
        <v>#REF!</v>
      </c>
      <c r="Z238" s="258" t="e">
        <f>IF(AND(E237&lt;&gt;"",#REF!&lt;&gt;""),#REF!/#REF!,"")</f>
        <v>#REF!</v>
      </c>
      <c r="AA238" s="258" t="e">
        <f>IF(AND(E237&lt;&gt;"",#REF!&lt;&gt;""),#REF!/#REF!,"")</f>
        <v>#REF!</v>
      </c>
    </row>
    <row r="239" spans="1:28" ht="21.75" customHeight="1" x14ac:dyDescent="0.3">
      <c r="A239" s="508" t="s">
        <v>397</v>
      </c>
      <c r="B239" s="500" t="e">
        <f>IF(#REF!="","",IF(SUM(#REF!)&gt;0,#REF!,""))</f>
        <v>#REF!</v>
      </c>
      <c r="C239" s="252" t="s">
        <v>20</v>
      </c>
      <c r="D239" s="253" t="e">
        <f>IF(AND(B239&lt;&gt;"",#REF!&lt;&gt;""),#REF!,"")</f>
        <v>#REF!</v>
      </c>
      <c r="E239" s="253" t="e">
        <f>IF(AND(B239&lt;&gt;"",#REF!&lt;&gt;""),#REF!,"")</f>
        <v>#REF!</v>
      </c>
      <c r="F239" s="254" t="e">
        <f>IF(AND(B239&lt;&gt;"",#REF!&lt;&gt;""),#REF!,"")</f>
        <v>#REF!</v>
      </c>
      <c r="G239" s="254" t="e">
        <f>IF(AND(B239&lt;&gt;"",#REF!&lt;&gt;""),#REF!,"")</f>
        <v>#REF!</v>
      </c>
      <c r="H239" s="254" t="e">
        <f>IF(AND(B239&lt;&gt;"",#REF!&lt;&gt;""),#REF!,"")</f>
        <v>#REF!</v>
      </c>
      <c r="I239" s="254" t="e">
        <f>IF(AND(B239&lt;&gt;"",#REF!&lt;&gt;""),#REF!,"")</f>
        <v>#REF!</v>
      </c>
      <c r="J239" s="254" t="e">
        <f>IF(AND(B239&lt;&gt;"",#REF!&lt;&gt;""),#REF!,"")</f>
        <v>#REF!</v>
      </c>
      <c r="K239" s="254" t="e">
        <f>IF(AND(B239&lt;&gt;"",#REF!&lt;&gt;""),#REF!,"")</f>
        <v>#REF!</v>
      </c>
      <c r="L239" s="254" t="e">
        <f>IF(AND(B239&lt;&gt;"",#REF!&lt;&gt;""),#REF!,"")</f>
        <v>#REF!</v>
      </c>
      <c r="M239" s="254" t="e">
        <f>IF(AND(B239&lt;&gt;"",#REF!&lt;&gt;""),#REF!,"")</f>
        <v>#REF!</v>
      </c>
      <c r="N239" s="254" t="e">
        <f>IF(AND(B239&lt;&gt;"",#REF!&lt;&gt;""),#REF!,"")</f>
        <v>#REF!</v>
      </c>
      <c r="O239" s="254" t="e">
        <f>IF(AND(B239&lt;&gt;"",#REF!&lt;&gt;""),#REF!,"")</f>
        <v>#REF!</v>
      </c>
      <c r="P239" s="254" t="e">
        <f>IF(AND(B239&lt;&gt;"",#REF!&lt;&gt;""),#REF!,"")</f>
        <v>#REF!</v>
      </c>
      <c r="Q239" s="255" t="e">
        <f>IF(AND(B239&lt;&gt;"",#REF!&lt;&gt;""),#REF!,"")</f>
        <v>#REF!</v>
      </c>
      <c r="R239" s="255" t="e">
        <f>IF(AND(C239&lt;&gt;"",#REF!&lt;&gt;""),#REF!,"")</f>
        <v>#REF!</v>
      </c>
      <c r="S239" s="255" t="e">
        <f>IF(AND(D239&lt;&gt;"",#REF!&lt;&gt;""),#REF!,"")</f>
        <v>#REF!</v>
      </c>
      <c r="T239" s="255" t="e">
        <f>IF(AND(C239&lt;&gt;"",#REF!&lt;&gt;""),#REF!,"")</f>
        <v>#REF!</v>
      </c>
      <c r="U239" s="255" t="e">
        <f>IF(AND(D239&lt;&gt;"",#REF!&lt;&gt;""),#REF!,"")</f>
        <v>#REF!</v>
      </c>
      <c r="V239" s="255" t="e">
        <f>IF(AND(C239&lt;&gt;"",#REF!&lt;&gt;""),#REF!,"")</f>
        <v>#REF!</v>
      </c>
      <c r="W239" s="255" t="e">
        <f>IF(AND(C239&lt;&gt;"",#REF!&lt;&gt;""),#REF!,"")</f>
        <v>#REF!</v>
      </c>
      <c r="X239" s="255" t="e">
        <f>IF(AND(C239&lt;&gt;"",#REF!&lt;&gt;""),#REF!,"")</f>
        <v>#REF!</v>
      </c>
      <c r="Y239" s="255" t="e">
        <f>IF(AND(D239&lt;&gt;"",#REF!&lt;&gt;""),#REF!,"")</f>
        <v>#REF!</v>
      </c>
      <c r="Z239" s="255" t="e">
        <f>IF(AND(E239&lt;&gt;"",#REF!&lt;&gt;""),#REF!,"")</f>
        <v>#REF!</v>
      </c>
      <c r="AA239" s="255" t="e">
        <f>IF(AND(E239&lt;&gt;"",#REF!&lt;&gt;""),#REF!,"")</f>
        <v>#REF!</v>
      </c>
    </row>
    <row r="240" spans="1:28" ht="24.75" customHeight="1" thickBot="1" x14ac:dyDescent="0.35">
      <c r="A240" s="509"/>
      <c r="B240" s="501"/>
      <c r="C240" s="256" t="s">
        <v>302</v>
      </c>
      <c r="D240" s="257" t="e">
        <f>IF(AND(B239&lt;&gt;"",#REF!&lt;&gt;""),#REF!/#REF!,"")</f>
        <v>#REF!</v>
      </c>
      <c r="E240" s="257" t="e">
        <f>IF(AND(B239&lt;&gt;"",#REF!&lt;&gt;""),#REF!/#REF!,"")</f>
        <v>#REF!</v>
      </c>
      <c r="F240" s="257" t="e">
        <f>IF(AND(B239&lt;&gt;"",#REF!&lt;&gt;""),#REF!/#REF!,"")</f>
        <v>#REF!</v>
      </c>
      <c r="G240" s="257" t="e">
        <f>IF(AND(B239&lt;&gt;"",#REF!&lt;&gt;""),#REF!/#REF!,"")</f>
        <v>#REF!</v>
      </c>
      <c r="H240" s="257" t="e">
        <f>IF(AND(B239&lt;&gt;"",#REF!&lt;&gt;""),#REF!/#REF!,"")</f>
        <v>#REF!</v>
      </c>
      <c r="I240" s="257" t="e">
        <f>IF(AND(B239&lt;&gt;"",#REF!&lt;&gt;""),#REF!/#REF!,"")</f>
        <v>#REF!</v>
      </c>
      <c r="J240" s="257" t="e">
        <f>IF(AND(B239&lt;&gt;"",#REF!&lt;&gt;""),#REF!/#REF!,"")</f>
        <v>#REF!</v>
      </c>
      <c r="K240" s="257" t="e">
        <f>IF(AND(B239&lt;&gt;"",#REF!&lt;&gt;""),#REF!/#REF!,"")</f>
        <v>#REF!</v>
      </c>
      <c r="L240" s="257" t="e">
        <f>IF(AND(B239&lt;&gt;"",#REF!&lt;&gt;""),#REF!/#REF!,"")</f>
        <v>#REF!</v>
      </c>
      <c r="M240" s="257" t="e">
        <f>IF(AND(B239&lt;&gt;"",#REF!&lt;&gt;""),#REF!/#REF!,"")</f>
        <v>#REF!</v>
      </c>
      <c r="N240" s="257" t="e">
        <f>IF(AND(B239&lt;&gt;"",#REF!&lt;&gt;""),#REF!/#REF!,"")</f>
        <v>#REF!</v>
      </c>
      <c r="O240" s="257" t="e">
        <f>IF(AND(B239&lt;&gt;"",#REF!&lt;&gt;""),#REF!/#REF!,"")</f>
        <v>#REF!</v>
      </c>
      <c r="P240" s="257" t="e">
        <f>IF(AND(B239&lt;&gt;"",#REF!&lt;&gt;""),#REF!/#REF!,"")</f>
        <v>#REF!</v>
      </c>
      <c r="Q240" s="258" t="e">
        <f>IF(AND(B239&lt;&gt;"",#REF!&lt;&gt;""),#REF!/#REF!,"")</f>
        <v>#REF!</v>
      </c>
      <c r="R240" s="276" t="e">
        <f>IF(AND(C239&lt;&gt;"",#REF!&lt;&gt;""),#REF!/#REF!,"")</f>
        <v>#REF!</v>
      </c>
      <c r="S240" s="258" t="e">
        <f>IF(AND(D239&lt;&gt;"",#REF!&lt;&gt;""),#REF!/#REF!,"")</f>
        <v>#REF!</v>
      </c>
      <c r="T240" s="276" t="e">
        <f>IF(AND(C239&lt;&gt;"",#REF!&lt;&gt;""),#REF!/#REF!,"")</f>
        <v>#REF!</v>
      </c>
      <c r="U240" s="258" t="e">
        <f>IF(AND(D239&lt;&gt;"",#REF!&lt;&gt;""),#REF!/#REF!,"")</f>
        <v>#REF!</v>
      </c>
      <c r="V240" s="276" t="e">
        <f>IF(AND(C239&lt;&gt;"",#REF!&lt;&gt;""),#REF!/#REF!,"")</f>
        <v>#REF!</v>
      </c>
      <c r="W240" s="276" t="e">
        <f>IF(AND(C239&lt;&gt;"",#REF!&lt;&gt;""),#REF!/#REF!,"")</f>
        <v>#REF!</v>
      </c>
      <c r="X240" s="276" t="e">
        <f>IF(AND(C239&lt;&gt;"",#REF!&lt;&gt;""),#REF!/#REF!,"")</f>
        <v>#REF!</v>
      </c>
      <c r="Y240" s="258" t="e">
        <f>IF(AND(D239&lt;&gt;"",#REF!&lt;&gt;""),#REF!/#REF!,"")</f>
        <v>#REF!</v>
      </c>
      <c r="Z240" s="258" t="e">
        <f>IF(AND(E239&lt;&gt;"",#REF!&lt;&gt;""),#REF!/#REF!,"")</f>
        <v>#REF!</v>
      </c>
      <c r="AA240" s="258" t="e">
        <f>IF(AND(E239&lt;&gt;"",#REF!&lt;&gt;""),#REF!/#REF!,"")</f>
        <v>#REF!</v>
      </c>
    </row>
    <row r="241" spans="1:27" ht="21.75" customHeight="1" x14ac:dyDescent="0.3">
      <c r="A241" s="508" t="s">
        <v>398</v>
      </c>
      <c r="B241" s="500" t="e">
        <f>IF(#REF!="","",IF(SUM(#REF!)&gt;0,#REF!,""))</f>
        <v>#REF!</v>
      </c>
      <c r="C241" s="252" t="s">
        <v>20</v>
      </c>
      <c r="D241" s="253" t="e">
        <f>IF(AND(B241&lt;&gt;"",#REF!&lt;&gt;""),#REF!,"")</f>
        <v>#REF!</v>
      </c>
      <c r="E241" s="253" t="e">
        <f>IF(AND(B241&lt;&gt;"",#REF!&lt;&gt;""),#REF!,"")</f>
        <v>#REF!</v>
      </c>
      <c r="F241" s="254" t="e">
        <f>IF(AND(B241&lt;&gt;"",#REF!&lt;&gt;""),#REF!,"")</f>
        <v>#REF!</v>
      </c>
      <c r="G241" s="254" t="e">
        <f>IF(AND(B241&lt;&gt;"",#REF!&lt;&gt;""),#REF!,"")</f>
        <v>#REF!</v>
      </c>
      <c r="H241" s="254" t="e">
        <f>IF(AND(B241&lt;&gt;"",#REF!&lt;&gt;""),#REF!,"")</f>
        <v>#REF!</v>
      </c>
      <c r="I241" s="254" t="e">
        <f>IF(AND(B241&lt;&gt;"",#REF!&lt;&gt;""),#REF!,"")</f>
        <v>#REF!</v>
      </c>
      <c r="J241" s="254" t="e">
        <f>IF(AND(B241&lt;&gt;"",#REF!&lt;&gt;""),#REF!,"")</f>
        <v>#REF!</v>
      </c>
      <c r="K241" s="254" t="e">
        <f>IF(AND(B241&lt;&gt;"",#REF!&lt;&gt;""),#REF!,"")</f>
        <v>#REF!</v>
      </c>
      <c r="L241" s="254" t="e">
        <f>IF(AND(B241&lt;&gt;"",#REF!&lt;&gt;""),#REF!,"")</f>
        <v>#REF!</v>
      </c>
      <c r="M241" s="254" t="e">
        <f>IF(AND(B241&lt;&gt;"",#REF!&lt;&gt;""),#REF!,"")</f>
        <v>#REF!</v>
      </c>
      <c r="N241" s="254" t="e">
        <f>IF(AND(B241&lt;&gt;"",#REF!&lt;&gt;""),#REF!,"")</f>
        <v>#REF!</v>
      </c>
      <c r="O241" s="254" t="e">
        <f>IF(AND(B241&lt;&gt;"",#REF!&lt;&gt;""),#REF!,"")</f>
        <v>#REF!</v>
      </c>
      <c r="P241" s="254" t="e">
        <f>IF(AND(B241&lt;&gt;"",#REF!&lt;&gt;""),#REF!,"")</f>
        <v>#REF!</v>
      </c>
      <c r="Q241" s="255" t="e">
        <f>IF(AND(B241&lt;&gt;"",#REF!&lt;&gt;""),#REF!,"")</f>
        <v>#REF!</v>
      </c>
      <c r="R241" s="255" t="e">
        <f>IF(AND(C241&lt;&gt;"",#REF!&lt;&gt;""),#REF!,"")</f>
        <v>#REF!</v>
      </c>
      <c r="S241" s="255" t="e">
        <f>IF(AND(D241&lt;&gt;"",#REF!&lt;&gt;""),#REF!,"")</f>
        <v>#REF!</v>
      </c>
      <c r="T241" s="255" t="e">
        <f>IF(AND(C241&lt;&gt;"",#REF!&lt;&gt;""),#REF!,"")</f>
        <v>#REF!</v>
      </c>
      <c r="U241" s="255" t="e">
        <f>IF(AND(D241&lt;&gt;"",#REF!&lt;&gt;""),#REF!,"")</f>
        <v>#REF!</v>
      </c>
      <c r="V241" s="255" t="e">
        <f>IF(AND(C241&lt;&gt;"",#REF!&lt;&gt;""),#REF!,"")</f>
        <v>#REF!</v>
      </c>
      <c r="W241" s="255" t="e">
        <f>IF(AND(C241&lt;&gt;"",#REF!&lt;&gt;""),#REF!,"")</f>
        <v>#REF!</v>
      </c>
      <c r="X241" s="255" t="e">
        <f>IF(AND(C241&lt;&gt;"",#REF!&lt;&gt;""),#REF!,"")</f>
        <v>#REF!</v>
      </c>
      <c r="Y241" s="255" t="e">
        <f>IF(AND(D241&lt;&gt;"",#REF!&lt;&gt;""),#REF!,"")</f>
        <v>#REF!</v>
      </c>
      <c r="Z241" s="255" t="e">
        <f>IF(AND(E241&lt;&gt;"",#REF!&lt;&gt;""),#REF!,"")</f>
        <v>#REF!</v>
      </c>
      <c r="AA241" s="255" t="e">
        <f>IF(AND(E241&lt;&gt;"",#REF!&lt;&gt;""),#REF!,"")</f>
        <v>#REF!</v>
      </c>
    </row>
    <row r="242" spans="1:27" ht="24.75" customHeight="1" thickBot="1" x14ac:dyDescent="0.35">
      <c r="A242" s="509"/>
      <c r="B242" s="501"/>
      <c r="C242" s="256" t="s">
        <v>302</v>
      </c>
      <c r="D242" s="257" t="e">
        <f>IF(AND(B241&lt;&gt;"",#REF!&lt;&gt;""),#REF!/#REF!,"")</f>
        <v>#REF!</v>
      </c>
      <c r="E242" s="257" t="e">
        <f>IF(AND(B241&lt;&gt;"",#REF!&lt;&gt;""),#REF!/#REF!,"")</f>
        <v>#REF!</v>
      </c>
      <c r="F242" s="257" t="e">
        <f>IF(AND(B241&lt;&gt;"",#REF!&lt;&gt;""),#REF!/#REF!,"")</f>
        <v>#REF!</v>
      </c>
      <c r="G242" s="257" t="e">
        <f>IF(AND(B241&lt;&gt;"",#REF!&lt;&gt;""),#REF!/#REF!,"")</f>
        <v>#REF!</v>
      </c>
      <c r="H242" s="257" t="e">
        <f>IF(AND(B241&lt;&gt;"",#REF!&lt;&gt;""),#REF!/#REF!,"")</f>
        <v>#REF!</v>
      </c>
      <c r="I242" s="257" t="e">
        <f>IF(AND(B241&lt;&gt;"",#REF!&lt;&gt;""),#REF!/#REF!,"")</f>
        <v>#REF!</v>
      </c>
      <c r="J242" s="257" t="e">
        <f>IF(AND(B241&lt;&gt;"",#REF!&lt;&gt;""),#REF!/#REF!,"")</f>
        <v>#REF!</v>
      </c>
      <c r="K242" s="257" t="e">
        <f>IF(AND(B241&lt;&gt;"",#REF!&lt;&gt;""),#REF!/#REF!,"")</f>
        <v>#REF!</v>
      </c>
      <c r="L242" s="257" t="e">
        <f>IF(AND(B241&lt;&gt;"",#REF!&lt;&gt;""),#REF!/#REF!,"")</f>
        <v>#REF!</v>
      </c>
      <c r="M242" s="257" t="e">
        <f>IF(AND(B241&lt;&gt;"",#REF!&lt;&gt;""),#REF!/#REF!,"")</f>
        <v>#REF!</v>
      </c>
      <c r="N242" s="257" t="e">
        <f>IF(AND(B241&lt;&gt;"",#REF!&lt;&gt;""),#REF!/#REF!,"")</f>
        <v>#REF!</v>
      </c>
      <c r="O242" s="257" t="e">
        <f>IF(AND(B241&lt;&gt;"",#REF!&lt;&gt;""),#REF!/#REF!,"")</f>
        <v>#REF!</v>
      </c>
      <c r="P242" s="257" t="e">
        <f>IF(AND(B241&lt;&gt;"",#REF!&lt;&gt;""),#REF!/#REF!,"")</f>
        <v>#REF!</v>
      </c>
      <c r="Q242" s="258" t="e">
        <f>IF(AND(B241&lt;&gt;"",#REF!&lt;&gt;""),#REF!/#REF!,"")</f>
        <v>#REF!</v>
      </c>
      <c r="R242" s="276" t="e">
        <f>IF(AND(C241&lt;&gt;"",#REF!&lt;&gt;""),#REF!/#REF!,"")</f>
        <v>#REF!</v>
      </c>
      <c r="S242" s="258" t="e">
        <f>IF(AND(D241&lt;&gt;"",#REF!&lt;&gt;""),#REF!/#REF!,"")</f>
        <v>#REF!</v>
      </c>
      <c r="T242" s="276" t="e">
        <f>IF(AND(C241&lt;&gt;"",#REF!&lt;&gt;""),#REF!/#REF!,"")</f>
        <v>#REF!</v>
      </c>
      <c r="U242" s="258" t="e">
        <f>IF(AND(D241&lt;&gt;"",#REF!&lt;&gt;""),#REF!/#REF!,"")</f>
        <v>#REF!</v>
      </c>
      <c r="V242" s="276" t="e">
        <f>IF(AND(C241&lt;&gt;"",#REF!&lt;&gt;""),#REF!/#REF!,"")</f>
        <v>#REF!</v>
      </c>
      <c r="W242" s="276" t="e">
        <f>IF(AND(C241&lt;&gt;"",#REF!&lt;&gt;""),#REF!/#REF!,"")</f>
        <v>#REF!</v>
      </c>
      <c r="X242" s="276" t="e">
        <f>IF(AND(C241&lt;&gt;"",#REF!&lt;&gt;""),#REF!/#REF!,"")</f>
        <v>#REF!</v>
      </c>
      <c r="Y242" s="258" t="e">
        <f>IF(AND(D241&lt;&gt;"",#REF!&lt;&gt;""),#REF!/#REF!,"")</f>
        <v>#REF!</v>
      </c>
      <c r="Z242" s="258" t="e">
        <f>IF(AND(E241&lt;&gt;"",#REF!&lt;&gt;""),#REF!/#REF!,"")</f>
        <v>#REF!</v>
      </c>
      <c r="AA242" s="258" t="e">
        <f>IF(AND(E241&lt;&gt;"",#REF!&lt;&gt;""),#REF!/#REF!,"")</f>
        <v>#REF!</v>
      </c>
    </row>
    <row r="243" spans="1:27" ht="21.75" customHeight="1" x14ac:dyDescent="0.3">
      <c r="A243" s="508" t="s">
        <v>399</v>
      </c>
      <c r="B243" s="500" t="e">
        <f>IF(#REF!="","",IF(SUM(#REF!)&gt;0,#REF!,""))</f>
        <v>#REF!</v>
      </c>
      <c r="C243" s="252" t="s">
        <v>20</v>
      </c>
      <c r="D243" s="253" t="e">
        <f>IF(AND(B243&lt;&gt;"",#REF!&lt;&gt;""),#REF!,"")</f>
        <v>#REF!</v>
      </c>
      <c r="E243" s="253" t="e">
        <f>IF(AND(B243&lt;&gt;"",#REF!&lt;&gt;""),#REF!,"")</f>
        <v>#REF!</v>
      </c>
      <c r="F243" s="254" t="e">
        <f>IF(AND(B243&lt;&gt;"",#REF!&lt;&gt;""),#REF!,"")</f>
        <v>#REF!</v>
      </c>
      <c r="G243" s="254" t="e">
        <f>IF(AND(B243&lt;&gt;"",#REF!&lt;&gt;""),#REF!,"")</f>
        <v>#REF!</v>
      </c>
      <c r="H243" s="254" t="e">
        <f>IF(AND(B243&lt;&gt;"",#REF!&lt;&gt;""),#REF!,"")</f>
        <v>#REF!</v>
      </c>
      <c r="I243" s="254" t="e">
        <f>IF(AND(B243&lt;&gt;"",#REF!&lt;&gt;""),#REF!,"")</f>
        <v>#REF!</v>
      </c>
      <c r="J243" s="254" t="e">
        <f>IF(AND(B243&lt;&gt;"",#REF!&lt;&gt;""),#REF!,"")</f>
        <v>#REF!</v>
      </c>
      <c r="K243" s="254" t="e">
        <f>IF(AND(B243&lt;&gt;"",#REF!&lt;&gt;""),#REF!,"")</f>
        <v>#REF!</v>
      </c>
      <c r="L243" s="254" t="e">
        <f>IF(AND(B243&lt;&gt;"",#REF!&lt;&gt;""),#REF!,"")</f>
        <v>#REF!</v>
      </c>
      <c r="M243" s="254" t="e">
        <f>IF(AND(B243&lt;&gt;"",#REF!&lt;&gt;""),#REF!,"")</f>
        <v>#REF!</v>
      </c>
      <c r="N243" s="254" t="e">
        <f>IF(AND(B243&lt;&gt;"",#REF!&lt;&gt;""),#REF!,"")</f>
        <v>#REF!</v>
      </c>
      <c r="O243" s="254" t="e">
        <f>IF(AND(B243&lt;&gt;"",#REF!&lt;&gt;""),#REF!,"")</f>
        <v>#REF!</v>
      </c>
      <c r="P243" s="254" t="e">
        <f>IF(AND(B243&lt;&gt;"",#REF!&lt;&gt;""),#REF!,"")</f>
        <v>#REF!</v>
      </c>
      <c r="Q243" s="255" t="e">
        <f>IF(AND(B243&lt;&gt;"",#REF!&lt;&gt;""),#REF!,"")</f>
        <v>#REF!</v>
      </c>
      <c r="R243" s="255" t="e">
        <f>IF(AND(C243&lt;&gt;"",#REF!&lt;&gt;""),#REF!,"")</f>
        <v>#REF!</v>
      </c>
      <c r="S243" s="255" t="e">
        <f>IF(AND(D243&lt;&gt;"",#REF!&lt;&gt;""),#REF!,"")</f>
        <v>#REF!</v>
      </c>
      <c r="T243" s="255" t="e">
        <f>IF(AND(C243&lt;&gt;"",#REF!&lt;&gt;""),#REF!,"")</f>
        <v>#REF!</v>
      </c>
      <c r="U243" s="255" t="e">
        <f>IF(AND(D243&lt;&gt;"",#REF!&lt;&gt;""),#REF!,"")</f>
        <v>#REF!</v>
      </c>
      <c r="V243" s="255" t="e">
        <f>IF(AND(C243&lt;&gt;"",#REF!&lt;&gt;""),#REF!,"")</f>
        <v>#REF!</v>
      </c>
      <c r="W243" s="255" t="e">
        <f>IF(AND(C243&lt;&gt;"",#REF!&lt;&gt;""),#REF!,"")</f>
        <v>#REF!</v>
      </c>
      <c r="X243" s="255" t="e">
        <f>IF(AND(C243&lt;&gt;"",#REF!&lt;&gt;""),#REF!,"")</f>
        <v>#REF!</v>
      </c>
      <c r="Y243" s="255" t="e">
        <f>IF(AND(D243&lt;&gt;"",#REF!&lt;&gt;""),#REF!,"")</f>
        <v>#REF!</v>
      </c>
      <c r="Z243" s="255" t="e">
        <f>IF(AND(E243&lt;&gt;"",#REF!&lt;&gt;""),#REF!,"")</f>
        <v>#REF!</v>
      </c>
      <c r="AA243" s="255" t="e">
        <f>IF(AND(E243&lt;&gt;"",#REF!&lt;&gt;""),#REF!,"")</f>
        <v>#REF!</v>
      </c>
    </row>
    <row r="244" spans="1:27" ht="24.75" customHeight="1" thickBot="1" x14ac:dyDescent="0.35">
      <c r="A244" s="509"/>
      <c r="B244" s="501"/>
      <c r="C244" s="256" t="s">
        <v>302</v>
      </c>
      <c r="D244" s="257" t="e">
        <f>IF(AND(B243&lt;&gt;"",#REF!&lt;&gt;""),#REF!/#REF!,"")</f>
        <v>#REF!</v>
      </c>
      <c r="E244" s="257" t="e">
        <f>IF(AND(B243&lt;&gt;"",#REF!&lt;&gt;""),#REF!/#REF!,"")</f>
        <v>#REF!</v>
      </c>
      <c r="F244" s="257" t="e">
        <f>IF(AND(B243&lt;&gt;"",#REF!&lt;&gt;""),#REF!/#REF!,"")</f>
        <v>#REF!</v>
      </c>
      <c r="G244" s="257" t="e">
        <f>IF(AND(B243&lt;&gt;"",#REF!&lt;&gt;""),#REF!/#REF!,"")</f>
        <v>#REF!</v>
      </c>
      <c r="H244" s="257" t="e">
        <f>IF(AND(B243&lt;&gt;"",#REF!&lt;&gt;""),#REF!/#REF!,"")</f>
        <v>#REF!</v>
      </c>
      <c r="I244" s="257" t="e">
        <f>IF(AND(B243&lt;&gt;"",#REF!&lt;&gt;""),#REF!/#REF!,"")</f>
        <v>#REF!</v>
      </c>
      <c r="J244" s="257" t="e">
        <f>IF(AND(B243&lt;&gt;"",#REF!&lt;&gt;""),#REF!/#REF!,"")</f>
        <v>#REF!</v>
      </c>
      <c r="K244" s="257" t="e">
        <f>IF(AND(B243&lt;&gt;"",#REF!&lt;&gt;""),#REF!/#REF!,"")</f>
        <v>#REF!</v>
      </c>
      <c r="L244" s="257" t="e">
        <f>IF(AND(B243&lt;&gt;"",#REF!&lt;&gt;""),#REF!/#REF!,"")</f>
        <v>#REF!</v>
      </c>
      <c r="M244" s="257" t="e">
        <f>IF(AND(B243&lt;&gt;"",#REF!&lt;&gt;""),#REF!/#REF!,"")</f>
        <v>#REF!</v>
      </c>
      <c r="N244" s="257" t="e">
        <f>IF(AND(B243&lt;&gt;"",#REF!&lt;&gt;""),#REF!/#REF!,"")</f>
        <v>#REF!</v>
      </c>
      <c r="O244" s="257" t="e">
        <f>IF(AND(B243&lt;&gt;"",#REF!&lt;&gt;""),#REF!/#REF!,"")</f>
        <v>#REF!</v>
      </c>
      <c r="P244" s="257" t="e">
        <f>IF(AND(B243&lt;&gt;"",#REF!&lt;&gt;""),#REF!/#REF!,"")</f>
        <v>#REF!</v>
      </c>
      <c r="Q244" s="258" t="e">
        <f>IF(AND(B243&lt;&gt;"",#REF!&lt;&gt;""),#REF!/#REF!,"")</f>
        <v>#REF!</v>
      </c>
      <c r="R244" s="276" t="e">
        <f>IF(AND(C243&lt;&gt;"",#REF!&lt;&gt;""),#REF!/#REF!,"")</f>
        <v>#REF!</v>
      </c>
      <c r="S244" s="258" t="e">
        <f>IF(AND(D243&lt;&gt;"",#REF!&lt;&gt;""),#REF!/#REF!,"")</f>
        <v>#REF!</v>
      </c>
      <c r="T244" s="276" t="e">
        <f>IF(AND(C243&lt;&gt;"",#REF!&lt;&gt;""),#REF!/#REF!,"")</f>
        <v>#REF!</v>
      </c>
      <c r="U244" s="258" t="e">
        <f>IF(AND(D243&lt;&gt;"",#REF!&lt;&gt;""),#REF!/#REF!,"")</f>
        <v>#REF!</v>
      </c>
      <c r="V244" s="276" t="e">
        <f>IF(AND(C243&lt;&gt;"",#REF!&lt;&gt;""),#REF!/#REF!,"")</f>
        <v>#REF!</v>
      </c>
      <c r="W244" s="276" t="e">
        <f>IF(AND(C243&lt;&gt;"",#REF!&lt;&gt;""),#REF!/#REF!,"")</f>
        <v>#REF!</v>
      </c>
      <c r="X244" s="276" t="e">
        <f>IF(AND(C243&lt;&gt;"",#REF!&lt;&gt;""),#REF!/#REF!,"")</f>
        <v>#REF!</v>
      </c>
      <c r="Y244" s="258" t="e">
        <f>IF(AND(D243&lt;&gt;"",#REF!&lt;&gt;""),#REF!/#REF!,"")</f>
        <v>#REF!</v>
      </c>
      <c r="Z244" s="258" t="e">
        <f>IF(AND(E243&lt;&gt;"",#REF!&lt;&gt;""),#REF!/#REF!,"")</f>
        <v>#REF!</v>
      </c>
      <c r="AA244" s="258" t="e">
        <f>IF(AND(E243&lt;&gt;"",#REF!&lt;&gt;""),#REF!/#REF!,"")</f>
        <v>#REF!</v>
      </c>
    </row>
    <row r="245" spans="1:27" ht="21.75" customHeight="1" x14ac:dyDescent="0.3">
      <c r="A245" s="508" t="s">
        <v>400</v>
      </c>
      <c r="B245" s="500" t="e">
        <f>IF(#REF!="","",IF(SUM(#REF!)&gt;0,#REF!,""))</f>
        <v>#REF!</v>
      </c>
      <c r="C245" s="252" t="s">
        <v>20</v>
      </c>
      <c r="D245" s="253" t="e">
        <f>IF(AND(B245&lt;&gt;"",#REF!&lt;&gt;""),#REF!,"")</f>
        <v>#REF!</v>
      </c>
      <c r="E245" s="253" t="e">
        <f>IF(AND(B245&lt;&gt;"",#REF!&lt;&gt;""),#REF!,"")</f>
        <v>#REF!</v>
      </c>
      <c r="F245" s="254" t="e">
        <f>IF(AND(B245&lt;&gt;"",#REF!&lt;&gt;""),#REF!,"")</f>
        <v>#REF!</v>
      </c>
      <c r="G245" s="254" t="e">
        <f>IF(AND(B245&lt;&gt;"",#REF!&lt;&gt;""),#REF!,"")</f>
        <v>#REF!</v>
      </c>
      <c r="H245" s="254" t="e">
        <f>IF(AND(B245&lt;&gt;"",#REF!&lt;&gt;""),#REF!,"")</f>
        <v>#REF!</v>
      </c>
      <c r="I245" s="254" t="e">
        <f>IF(AND(B245&lt;&gt;"",#REF!&lt;&gt;""),#REF!,"")</f>
        <v>#REF!</v>
      </c>
      <c r="J245" s="254" t="e">
        <f>IF(AND(B245&lt;&gt;"",#REF!&lt;&gt;""),#REF!,"")</f>
        <v>#REF!</v>
      </c>
      <c r="K245" s="254" t="e">
        <f>IF(AND(B245&lt;&gt;"",#REF!&lt;&gt;""),#REF!,"")</f>
        <v>#REF!</v>
      </c>
      <c r="L245" s="254" t="e">
        <f>IF(AND(B245&lt;&gt;"",#REF!&lt;&gt;""),#REF!,"")</f>
        <v>#REF!</v>
      </c>
      <c r="M245" s="254" t="e">
        <f>IF(AND(B245&lt;&gt;"",#REF!&lt;&gt;""),#REF!,"")</f>
        <v>#REF!</v>
      </c>
      <c r="N245" s="254" t="e">
        <f>IF(AND(B245&lt;&gt;"",#REF!&lt;&gt;""),#REF!,"")</f>
        <v>#REF!</v>
      </c>
      <c r="O245" s="254" t="e">
        <f>IF(AND(B245&lt;&gt;"",#REF!&lt;&gt;""),#REF!,"")</f>
        <v>#REF!</v>
      </c>
      <c r="P245" s="254" t="e">
        <f>IF(AND(B245&lt;&gt;"",#REF!&lt;&gt;""),#REF!,"")</f>
        <v>#REF!</v>
      </c>
      <c r="Q245" s="255" t="e">
        <f>IF(AND(B245&lt;&gt;"",#REF!&lt;&gt;""),#REF!,"")</f>
        <v>#REF!</v>
      </c>
      <c r="R245" s="255" t="e">
        <f>IF(AND(C245&lt;&gt;"",#REF!&lt;&gt;""),#REF!,"")</f>
        <v>#REF!</v>
      </c>
      <c r="S245" s="255" t="e">
        <f>IF(AND(D245&lt;&gt;"",#REF!&lt;&gt;""),#REF!,"")</f>
        <v>#REF!</v>
      </c>
      <c r="T245" s="255" t="e">
        <f>IF(AND(C245&lt;&gt;"",#REF!&lt;&gt;""),#REF!,"")</f>
        <v>#REF!</v>
      </c>
      <c r="U245" s="255" t="e">
        <f>IF(AND(D245&lt;&gt;"",#REF!&lt;&gt;""),#REF!,"")</f>
        <v>#REF!</v>
      </c>
      <c r="V245" s="255" t="e">
        <f>IF(AND(C245&lt;&gt;"",#REF!&lt;&gt;""),#REF!,"")</f>
        <v>#REF!</v>
      </c>
      <c r="W245" s="255" t="e">
        <f>IF(AND(C245&lt;&gt;"",#REF!&lt;&gt;""),#REF!,"")</f>
        <v>#REF!</v>
      </c>
      <c r="X245" s="255" t="e">
        <f>IF(AND(C245&lt;&gt;"",#REF!&lt;&gt;""),#REF!,"")</f>
        <v>#REF!</v>
      </c>
      <c r="Y245" s="255" t="e">
        <f>IF(AND(D245&lt;&gt;"",#REF!&lt;&gt;""),#REF!,"")</f>
        <v>#REF!</v>
      </c>
      <c r="Z245" s="255" t="e">
        <f>IF(AND(E245&lt;&gt;"",#REF!&lt;&gt;""),#REF!,"")</f>
        <v>#REF!</v>
      </c>
      <c r="AA245" s="255" t="e">
        <f>IF(AND(E245&lt;&gt;"",#REF!&lt;&gt;""),#REF!,"")</f>
        <v>#REF!</v>
      </c>
    </row>
    <row r="246" spans="1:27" ht="24.75" customHeight="1" thickBot="1" x14ac:dyDescent="0.35">
      <c r="A246" s="509"/>
      <c r="B246" s="501"/>
      <c r="C246" s="256" t="s">
        <v>302</v>
      </c>
      <c r="D246" s="257" t="e">
        <f>IF(AND(B245&lt;&gt;"",#REF!&lt;&gt;""),#REF!/#REF!,"")</f>
        <v>#REF!</v>
      </c>
      <c r="E246" s="257" t="e">
        <f>IF(AND(B245&lt;&gt;"",#REF!&lt;&gt;""),#REF!/#REF!,"")</f>
        <v>#REF!</v>
      </c>
      <c r="F246" s="257" t="e">
        <f>IF(AND(B245&lt;&gt;"",#REF!&lt;&gt;""),#REF!/#REF!,"")</f>
        <v>#REF!</v>
      </c>
      <c r="G246" s="257" t="e">
        <f>IF(AND(B245&lt;&gt;"",#REF!&lt;&gt;""),#REF!/#REF!,"")</f>
        <v>#REF!</v>
      </c>
      <c r="H246" s="257" t="e">
        <f>IF(AND(B245&lt;&gt;"",#REF!&lt;&gt;""),#REF!/#REF!,"")</f>
        <v>#REF!</v>
      </c>
      <c r="I246" s="257" t="e">
        <f>IF(AND(B245&lt;&gt;"",#REF!&lt;&gt;""),#REF!/#REF!,"")</f>
        <v>#REF!</v>
      </c>
      <c r="J246" s="257" t="e">
        <f>IF(AND(B245&lt;&gt;"",#REF!&lt;&gt;""),#REF!/#REF!,"")</f>
        <v>#REF!</v>
      </c>
      <c r="K246" s="257" t="e">
        <f>IF(AND(B245&lt;&gt;"",#REF!&lt;&gt;""),#REF!/#REF!,"")</f>
        <v>#REF!</v>
      </c>
      <c r="L246" s="257" t="e">
        <f>IF(AND(B245&lt;&gt;"",#REF!&lt;&gt;""),#REF!/#REF!,"")</f>
        <v>#REF!</v>
      </c>
      <c r="M246" s="257" t="e">
        <f>IF(AND(B245&lt;&gt;"",#REF!&lt;&gt;""),#REF!/#REF!,"")</f>
        <v>#REF!</v>
      </c>
      <c r="N246" s="257" t="e">
        <f>IF(AND(B245&lt;&gt;"",#REF!&lt;&gt;""),#REF!/#REF!,"")</f>
        <v>#REF!</v>
      </c>
      <c r="O246" s="257" t="e">
        <f>IF(AND(B245&lt;&gt;"",#REF!&lt;&gt;""),#REF!/#REF!,"")</f>
        <v>#REF!</v>
      </c>
      <c r="P246" s="257" t="e">
        <f>IF(AND(B245&lt;&gt;"",#REF!&lt;&gt;""),#REF!/#REF!,"")</f>
        <v>#REF!</v>
      </c>
      <c r="Q246" s="258" t="e">
        <f>IF(AND(B245&lt;&gt;"",#REF!&lt;&gt;""),#REF!/#REF!,"")</f>
        <v>#REF!</v>
      </c>
      <c r="R246" s="276" t="e">
        <f>IF(AND(C245&lt;&gt;"",#REF!&lt;&gt;""),#REF!/#REF!,"")</f>
        <v>#REF!</v>
      </c>
      <c r="S246" s="258" t="e">
        <f>IF(AND(D245&lt;&gt;"",#REF!&lt;&gt;""),#REF!/#REF!,"")</f>
        <v>#REF!</v>
      </c>
      <c r="T246" s="276" t="e">
        <f>IF(AND(C245&lt;&gt;"",#REF!&lt;&gt;""),#REF!/#REF!,"")</f>
        <v>#REF!</v>
      </c>
      <c r="U246" s="258" t="e">
        <f>IF(AND(D245&lt;&gt;"",#REF!&lt;&gt;""),#REF!/#REF!,"")</f>
        <v>#REF!</v>
      </c>
      <c r="V246" s="276" t="e">
        <f>IF(AND(C245&lt;&gt;"",#REF!&lt;&gt;""),#REF!/#REF!,"")</f>
        <v>#REF!</v>
      </c>
      <c r="W246" s="276" t="e">
        <f>IF(AND(C245&lt;&gt;"",#REF!&lt;&gt;""),#REF!/#REF!,"")</f>
        <v>#REF!</v>
      </c>
      <c r="X246" s="276" t="e">
        <f>IF(AND(C245&lt;&gt;"",#REF!&lt;&gt;""),#REF!/#REF!,"")</f>
        <v>#REF!</v>
      </c>
      <c r="Y246" s="258" t="e">
        <f>IF(AND(D245&lt;&gt;"",#REF!&lt;&gt;""),#REF!/#REF!,"")</f>
        <v>#REF!</v>
      </c>
      <c r="Z246" s="258" t="e">
        <f>IF(AND(E245&lt;&gt;"",#REF!&lt;&gt;""),#REF!/#REF!,"")</f>
        <v>#REF!</v>
      </c>
      <c r="AA246" s="258" t="e">
        <f>IF(AND(E245&lt;&gt;"",#REF!&lt;&gt;""),#REF!/#REF!,"")</f>
        <v>#REF!</v>
      </c>
    </row>
    <row r="247" spans="1:27" ht="21.75" customHeight="1" x14ac:dyDescent="0.3">
      <c r="A247" s="508" t="s">
        <v>401</v>
      </c>
      <c r="B247" s="500" t="e">
        <f>IF(#REF!="","",IF(SUM(#REF!)&gt;0,#REF!,""))</f>
        <v>#REF!</v>
      </c>
      <c r="C247" s="252" t="s">
        <v>20</v>
      </c>
      <c r="D247" s="253" t="e">
        <f>IF(AND(B247&lt;&gt;"",#REF!&lt;&gt;""),#REF!,"")</f>
        <v>#REF!</v>
      </c>
      <c r="E247" s="253" t="e">
        <f>IF(AND(B247&lt;&gt;"",#REF!&lt;&gt;""),#REF!,"")</f>
        <v>#REF!</v>
      </c>
      <c r="F247" s="254" t="e">
        <f>IF(AND(B247&lt;&gt;"",#REF!&lt;&gt;""),#REF!,"")</f>
        <v>#REF!</v>
      </c>
      <c r="G247" s="254" t="e">
        <f>IF(AND(B247&lt;&gt;"",#REF!&lt;&gt;""),#REF!,"")</f>
        <v>#REF!</v>
      </c>
      <c r="H247" s="254" t="e">
        <f>IF(AND(B247&lt;&gt;"",#REF!&lt;&gt;""),#REF!,"")</f>
        <v>#REF!</v>
      </c>
      <c r="I247" s="254" t="e">
        <f>IF(AND(B247&lt;&gt;"",#REF!&lt;&gt;""),#REF!,"")</f>
        <v>#REF!</v>
      </c>
      <c r="J247" s="254" t="e">
        <f>IF(AND(B247&lt;&gt;"",#REF!&lt;&gt;""),#REF!,"")</f>
        <v>#REF!</v>
      </c>
      <c r="K247" s="254" t="e">
        <f>IF(AND(B247&lt;&gt;"",#REF!&lt;&gt;""),#REF!,"")</f>
        <v>#REF!</v>
      </c>
      <c r="L247" s="254" t="e">
        <f>IF(AND(B247&lt;&gt;"",#REF!&lt;&gt;""),#REF!,"")</f>
        <v>#REF!</v>
      </c>
      <c r="M247" s="254" t="e">
        <f>IF(AND(B247&lt;&gt;"",#REF!&lt;&gt;""),#REF!,"")</f>
        <v>#REF!</v>
      </c>
      <c r="N247" s="254" t="e">
        <f>IF(AND(B247&lt;&gt;"",#REF!&lt;&gt;""),#REF!,"")</f>
        <v>#REF!</v>
      </c>
      <c r="O247" s="254" t="e">
        <f>IF(AND(B247&lt;&gt;"",#REF!&lt;&gt;""),#REF!,"")</f>
        <v>#REF!</v>
      </c>
      <c r="P247" s="254" t="e">
        <f>IF(AND(B247&lt;&gt;"",#REF!&lt;&gt;""),#REF!,"")</f>
        <v>#REF!</v>
      </c>
      <c r="Q247" s="255" t="e">
        <f>IF(AND(B247&lt;&gt;"",#REF!&lt;&gt;""),#REF!,"")</f>
        <v>#REF!</v>
      </c>
      <c r="R247" s="255" t="e">
        <f>IF(AND(C247&lt;&gt;"",#REF!&lt;&gt;""),#REF!,"")</f>
        <v>#REF!</v>
      </c>
      <c r="S247" s="255" t="e">
        <f>IF(AND(D247&lt;&gt;"",#REF!&lt;&gt;""),#REF!,"")</f>
        <v>#REF!</v>
      </c>
      <c r="T247" s="255" t="e">
        <f>IF(AND(C247&lt;&gt;"",#REF!&lt;&gt;""),#REF!,"")</f>
        <v>#REF!</v>
      </c>
      <c r="U247" s="255" t="e">
        <f>IF(AND(D247&lt;&gt;"",#REF!&lt;&gt;""),#REF!,"")</f>
        <v>#REF!</v>
      </c>
      <c r="V247" s="255" t="e">
        <f>IF(AND(C247&lt;&gt;"",#REF!&lt;&gt;""),#REF!,"")</f>
        <v>#REF!</v>
      </c>
      <c r="W247" s="255" t="e">
        <f>IF(AND(C247&lt;&gt;"",#REF!&lt;&gt;""),#REF!,"")</f>
        <v>#REF!</v>
      </c>
      <c r="X247" s="255" t="e">
        <f>IF(AND(C247&lt;&gt;"",#REF!&lt;&gt;""),#REF!,"")</f>
        <v>#REF!</v>
      </c>
      <c r="Y247" s="255" t="e">
        <f>IF(AND(D247&lt;&gt;"",#REF!&lt;&gt;""),#REF!,"")</f>
        <v>#REF!</v>
      </c>
      <c r="Z247" s="255" t="e">
        <f>IF(AND(E247&lt;&gt;"",#REF!&lt;&gt;""),#REF!,"")</f>
        <v>#REF!</v>
      </c>
      <c r="AA247" s="255" t="e">
        <f>IF(AND(E247&lt;&gt;"",#REF!&lt;&gt;""),#REF!,"")</f>
        <v>#REF!</v>
      </c>
    </row>
    <row r="248" spans="1:27" ht="24.75" customHeight="1" thickBot="1" x14ac:dyDescent="0.35">
      <c r="A248" s="509"/>
      <c r="B248" s="501"/>
      <c r="C248" s="256" t="s">
        <v>302</v>
      </c>
      <c r="D248" s="257" t="e">
        <f>IF(AND(B247&lt;&gt;"",#REF!&lt;&gt;""),#REF!/#REF!,"")</f>
        <v>#REF!</v>
      </c>
      <c r="E248" s="257" t="e">
        <f>IF(AND(B247&lt;&gt;"",#REF!&lt;&gt;""),#REF!/#REF!,"")</f>
        <v>#REF!</v>
      </c>
      <c r="F248" s="257" t="e">
        <f>IF(AND(B247&lt;&gt;"",#REF!&lt;&gt;""),#REF!/#REF!,"")</f>
        <v>#REF!</v>
      </c>
      <c r="G248" s="257" t="e">
        <f>IF(AND(B247&lt;&gt;"",#REF!&lt;&gt;""),#REF!/#REF!,"")</f>
        <v>#REF!</v>
      </c>
      <c r="H248" s="257" t="e">
        <f>IF(AND(B247&lt;&gt;"",#REF!&lt;&gt;""),#REF!/#REF!,"")</f>
        <v>#REF!</v>
      </c>
      <c r="I248" s="257" t="e">
        <f>IF(AND(B247&lt;&gt;"",#REF!&lt;&gt;""),#REF!/#REF!,"")</f>
        <v>#REF!</v>
      </c>
      <c r="J248" s="257" t="e">
        <f>IF(AND(B247&lt;&gt;"",#REF!&lt;&gt;""),#REF!/#REF!,"")</f>
        <v>#REF!</v>
      </c>
      <c r="K248" s="257" t="e">
        <f>IF(AND(B247&lt;&gt;"",#REF!&lt;&gt;""),#REF!/#REF!,"")</f>
        <v>#REF!</v>
      </c>
      <c r="L248" s="257" t="e">
        <f>IF(AND(B247&lt;&gt;"",#REF!&lt;&gt;""),#REF!/#REF!,"")</f>
        <v>#REF!</v>
      </c>
      <c r="M248" s="257" t="e">
        <f>IF(AND(B247&lt;&gt;"",#REF!&lt;&gt;""),#REF!/#REF!,"")</f>
        <v>#REF!</v>
      </c>
      <c r="N248" s="257" t="e">
        <f>IF(AND(B247&lt;&gt;"",#REF!&lt;&gt;""),#REF!/#REF!,"")</f>
        <v>#REF!</v>
      </c>
      <c r="O248" s="257" t="e">
        <f>IF(AND(B247&lt;&gt;"",#REF!&lt;&gt;""),#REF!/#REF!,"")</f>
        <v>#REF!</v>
      </c>
      <c r="P248" s="257" t="e">
        <f>IF(AND(B247&lt;&gt;"",#REF!&lt;&gt;""),#REF!/#REF!,"")</f>
        <v>#REF!</v>
      </c>
      <c r="Q248" s="258" t="e">
        <f>IF(AND(B247&lt;&gt;"",#REF!&lt;&gt;""),#REF!/#REF!,"")</f>
        <v>#REF!</v>
      </c>
      <c r="R248" s="276" t="e">
        <f>IF(AND(C247&lt;&gt;"",#REF!&lt;&gt;""),#REF!/#REF!,"")</f>
        <v>#REF!</v>
      </c>
      <c r="S248" s="258" t="e">
        <f>IF(AND(D247&lt;&gt;"",#REF!&lt;&gt;""),#REF!/#REF!,"")</f>
        <v>#REF!</v>
      </c>
      <c r="T248" s="276" t="e">
        <f>IF(AND(C247&lt;&gt;"",#REF!&lt;&gt;""),#REF!/#REF!,"")</f>
        <v>#REF!</v>
      </c>
      <c r="U248" s="258" t="e">
        <f>IF(AND(D247&lt;&gt;"",#REF!&lt;&gt;""),#REF!/#REF!,"")</f>
        <v>#REF!</v>
      </c>
      <c r="V248" s="276" t="e">
        <f>IF(AND(C247&lt;&gt;"",#REF!&lt;&gt;""),#REF!/#REF!,"")</f>
        <v>#REF!</v>
      </c>
      <c r="W248" s="276" t="e">
        <f>IF(AND(C247&lt;&gt;"",#REF!&lt;&gt;""),#REF!/#REF!,"")</f>
        <v>#REF!</v>
      </c>
      <c r="X248" s="276" t="e">
        <f>IF(AND(C247&lt;&gt;"",#REF!&lt;&gt;""),#REF!/#REF!,"")</f>
        <v>#REF!</v>
      </c>
      <c r="Y248" s="258" t="e">
        <f>IF(AND(D247&lt;&gt;"",#REF!&lt;&gt;""),#REF!/#REF!,"")</f>
        <v>#REF!</v>
      </c>
      <c r="Z248" s="258" t="e">
        <f>IF(AND(E247&lt;&gt;"",#REF!&lt;&gt;""),#REF!/#REF!,"")</f>
        <v>#REF!</v>
      </c>
      <c r="AA248" s="258" t="e">
        <f>IF(AND(E247&lt;&gt;"",#REF!&lt;&gt;""),#REF!/#REF!,"")</f>
        <v>#REF!</v>
      </c>
    </row>
    <row r="249" spans="1:27" ht="21.75" customHeight="1" x14ac:dyDescent="0.3">
      <c r="A249" s="508" t="s">
        <v>402</v>
      </c>
      <c r="B249" s="500" t="e">
        <f>IF(#REF!="","",IF(SUM(#REF!)&gt;0,#REF!,""))</f>
        <v>#REF!</v>
      </c>
      <c r="C249" s="252" t="s">
        <v>20</v>
      </c>
      <c r="D249" s="253" t="e">
        <f>IF(AND(B249&lt;&gt;"",#REF!&lt;&gt;""),#REF!,"")</f>
        <v>#REF!</v>
      </c>
      <c r="E249" s="253" t="e">
        <f>IF(AND(B249&lt;&gt;"",#REF!&lt;&gt;""),#REF!,"")</f>
        <v>#REF!</v>
      </c>
      <c r="F249" s="254" t="e">
        <f>IF(AND(B249&lt;&gt;"",#REF!&lt;&gt;""),#REF!,"")</f>
        <v>#REF!</v>
      </c>
      <c r="G249" s="254" t="e">
        <f>IF(AND(B249&lt;&gt;"",#REF!&lt;&gt;""),#REF!,"")</f>
        <v>#REF!</v>
      </c>
      <c r="H249" s="254" t="e">
        <f>IF(AND(B249&lt;&gt;"",#REF!&lt;&gt;""),#REF!,"")</f>
        <v>#REF!</v>
      </c>
      <c r="I249" s="254" t="e">
        <f>IF(AND(B249&lt;&gt;"",#REF!&lt;&gt;""),#REF!,"")</f>
        <v>#REF!</v>
      </c>
      <c r="J249" s="254" t="e">
        <f>IF(AND(B249&lt;&gt;"",#REF!&lt;&gt;""),#REF!,"")</f>
        <v>#REF!</v>
      </c>
      <c r="K249" s="254" t="e">
        <f>IF(AND(B249&lt;&gt;"",#REF!&lt;&gt;""),#REF!,"")</f>
        <v>#REF!</v>
      </c>
      <c r="L249" s="254" t="e">
        <f>IF(AND(B249&lt;&gt;"",#REF!&lt;&gt;""),#REF!,"")</f>
        <v>#REF!</v>
      </c>
      <c r="M249" s="254" t="e">
        <f>IF(AND(B249&lt;&gt;"",#REF!&lt;&gt;""),#REF!,"")</f>
        <v>#REF!</v>
      </c>
      <c r="N249" s="254" t="e">
        <f>IF(AND(B249&lt;&gt;"",#REF!&lt;&gt;""),#REF!,"")</f>
        <v>#REF!</v>
      </c>
      <c r="O249" s="254" t="e">
        <f>IF(AND(B249&lt;&gt;"",#REF!&lt;&gt;""),#REF!,"")</f>
        <v>#REF!</v>
      </c>
      <c r="P249" s="254" t="e">
        <f>IF(AND(B249&lt;&gt;"",#REF!&lt;&gt;""),#REF!,"")</f>
        <v>#REF!</v>
      </c>
      <c r="Q249" s="255" t="e">
        <f>IF(AND(B249&lt;&gt;"",#REF!&lt;&gt;""),#REF!,"")</f>
        <v>#REF!</v>
      </c>
      <c r="R249" s="255" t="e">
        <f>IF(AND(C249&lt;&gt;"",#REF!&lt;&gt;""),#REF!,"")</f>
        <v>#REF!</v>
      </c>
      <c r="S249" s="255" t="e">
        <f>IF(AND(D249&lt;&gt;"",#REF!&lt;&gt;""),#REF!,"")</f>
        <v>#REF!</v>
      </c>
      <c r="T249" s="255" t="e">
        <f>IF(AND(C249&lt;&gt;"",#REF!&lt;&gt;""),#REF!,"")</f>
        <v>#REF!</v>
      </c>
      <c r="U249" s="255" t="e">
        <f>IF(AND(D249&lt;&gt;"",#REF!&lt;&gt;""),#REF!,"")</f>
        <v>#REF!</v>
      </c>
      <c r="V249" s="255" t="e">
        <f>IF(AND(C249&lt;&gt;"",#REF!&lt;&gt;""),#REF!,"")</f>
        <v>#REF!</v>
      </c>
      <c r="W249" s="255" t="e">
        <f>IF(AND(C249&lt;&gt;"",#REF!&lt;&gt;""),#REF!,"")</f>
        <v>#REF!</v>
      </c>
      <c r="X249" s="255" t="e">
        <f>IF(AND(C249&lt;&gt;"",#REF!&lt;&gt;""),#REF!,"")</f>
        <v>#REF!</v>
      </c>
      <c r="Y249" s="255" t="e">
        <f>IF(AND(D249&lt;&gt;"",#REF!&lt;&gt;""),#REF!,"")</f>
        <v>#REF!</v>
      </c>
      <c r="Z249" s="255" t="e">
        <f>IF(AND(E249&lt;&gt;"",#REF!&lt;&gt;""),#REF!,"")</f>
        <v>#REF!</v>
      </c>
      <c r="AA249" s="255" t="e">
        <f>IF(AND(E249&lt;&gt;"",#REF!&lt;&gt;""),#REF!,"")</f>
        <v>#REF!</v>
      </c>
    </row>
    <row r="250" spans="1:27" ht="24.75" customHeight="1" thickBot="1" x14ac:dyDescent="0.35">
      <c r="A250" s="509"/>
      <c r="B250" s="501"/>
      <c r="C250" s="256" t="s">
        <v>302</v>
      </c>
      <c r="D250" s="257" t="e">
        <f>IF(AND(B249&lt;&gt;"",#REF!&lt;&gt;""),#REF!/#REF!,"")</f>
        <v>#REF!</v>
      </c>
      <c r="E250" s="257" t="e">
        <f>IF(AND(B249&lt;&gt;"",#REF!&lt;&gt;""),#REF!/#REF!,"")</f>
        <v>#REF!</v>
      </c>
      <c r="F250" s="257" t="e">
        <f>IF(AND(B249&lt;&gt;"",#REF!&lt;&gt;""),#REF!/#REF!,"")</f>
        <v>#REF!</v>
      </c>
      <c r="G250" s="257" t="e">
        <f>IF(AND(B249&lt;&gt;"",#REF!&lt;&gt;""),#REF!/#REF!,"")</f>
        <v>#REF!</v>
      </c>
      <c r="H250" s="257" t="e">
        <f>IF(AND(B249&lt;&gt;"",#REF!&lt;&gt;""),#REF!/#REF!,"")</f>
        <v>#REF!</v>
      </c>
      <c r="I250" s="257" t="e">
        <f>IF(AND(B249&lt;&gt;"",#REF!&lt;&gt;""),#REF!/#REF!,"")</f>
        <v>#REF!</v>
      </c>
      <c r="J250" s="257" t="e">
        <f>IF(AND(B249&lt;&gt;"",#REF!&lt;&gt;""),#REF!/#REF!,"")</f>
        <v>#REF!</v>
      </c>
      <c r="K250" s="257" t="e">
        <f>IF(AND(B249&lt;&gt;"",#REF!&lt;&gt;""),#REF!/#REF!,"")</f>
        <v>#REF!</v>
      </c>
      <c r="L250" s="257" t="e">
        <f>IF(AND(B249&lt;&gt;"",#REF!&lt;&gt;""),#REF!/#REF!,"")</f>
        <v>#REF!</v>
      </c>
      <c r="M250" s="257" t="e">
        <f>IF(AND(B249&lt;&gt;"",#REF!&lt;&gt;""),#REF!/#REF!,"")</f>
        <v>#REF!</v>
      </c>
      <c r="N250" s="257" t="e">
        <f>IF(AND(B249&lt;&gt;"",#REF!&lt;&gt;""),#REF!/#REF!,"")</f>
        <v>#REF!</v>
      </c>
      <c r="O250" s="257" t="e">
        <f>IF(AND(B249&lt;&gt;"",#REF!&lt;&gt;""),#REF!/#REF!,"")</f>
        <v>#REF!</v>
      </c>
      <c r="P250" s="257" t="e">
        <f>IF(AND(B249&lt;&gt;"",#REF!&lt;&gt;""),#REF!/#REF!,"")</f>
        <v>#REF!</v>
      </c>
      <c r="Q250" s="258" t="e">
        <f>IF(AND(B249&lt;&gt;"",#REF!&lt;&gt;""),#REF!/#REF!,"")</f>
        <v>#REF!</v>
      </c>
      <c r="R250" s="276" t="e">
        <f>IF(AND(C249&lt;&gt;"",#REF!&lt;&gt;""),#REF!/#REF!,"")</f>
        <v>#REF!</v>
      </c>
      <c r="S250" s="258" t="e">
        <f>IF(AND(D249&lt;&gt;"",#REF!&lt;&gt;""),#REF!/#REF!,"")</f>
        <v>#REF!</v>
      </c>
      <c r="T250" s="276" t="e">
        <f>IF(AND(C249&lt;&gt;"",#REF!&lt;&gt;""),#REF!/#REF!,"")</f>
        <v>#REF!</v>
      </c>
      <c r="U250" s="258" t="e">
        <f>IF(AND(D249&lt;&gt;"",#REF!&lt;&gt;""),#REF!/#REF!,"")</f>
        <v>#REF!</v>
      </c>
      <c r="V250" s="276" t="e">
        <f>IF(AND(C249&lt;&gt;"",#REF!&lt;&gt;""),#REF!/#REF!,"")</f>
        <v>#REF!</v>
      </c>
      <c r="W250" s="276" t="e">
        <f>IF(AND(C249&lt;&gt;"",#REF!&lt;&gt;""),#REF!/#REF!,"")</f>
        <v>#REF!</v>
      </c>
      <c r="X250" s="276" t="e">
        <f>IF(AND(C249&lt;&gt;"",#REF!&lt;&gt;""),#REF!/#REF!,"")</f>
        <v>#REF!</v>
      </c>
      <c r="Y250" s="258" t="e">
        <f>IF(AND(D249&lt;&gt;"",#REF!&lt;&gt;""),#REF!/#REF!,"")</f>
        <v>#REF!</v>
      </c>
      <c r="Z250" s="258" t="e">
        <f>IF(AND(E249&lt;&gt;"",#REF!&lt;&gt;""),#REF!/#REF!,"")</f>
        <v>#REF!</v>
      </c>
      <c r="AA250" s="258" t="e">
        <f>IF(AND(E249&lt;&gt;"",#REF!&lt;&gt;""),#REF!/#REF!,"")</f>
        <v>#REF!</v>
      </c>
    </row>
    <row r="251" spans="1:27" ht="21.75" customHeight="1" x14ac:dyDescent="0.3">
      <c r="A251" s="508" t="s">
        <v>403</v>
      </c>
      <c r="B251" s="500" t="e">
        <f>IF(#REF!="","",IF(SUM(#REF!)&gt;0,#REF!,""))</f>
        <v>#REF!</v>
      </c>
      <c r="C251" s="252" t="s">
        <v>20</v>
      </c>
      <c r="D251" s="253" t="e">
        <f>IF(AND(B251&lt;&gt;"",#REF!&lt;&gt;""),#REF!,"")</f>
        <v>#REF!</v>
      </c>
      <c r="E251" s="253" t="e">
        <f>IF(AND(B251&lt;&gt;"",#REF!&lt;&gt;""),#REF!,"")</f>
        <v>#REF!</v>
      </c>
      <c r="F251" s="254" t="e">
        <f>IF(AND(B251&lt;&gt;"",#REF!&lt;&gt;""),#REF!,"")</f>
        <v>#REF!</v>
      </c>
      <c r="G251" s="254" t="e">
        <f>IF(AND(B251&lt;&gt;"",#REF!&lt;&gt;""),#REF!,"")</f>
        <v>#REF!</v>
      </c>
      <c r="H251" s="254" t="e">
        <f>IF(AND(B251&lt;&gt;"",#REF!&lt;&gt;""),#REF!,"")</f>
        <v>#REF!</v>
      </c>
      <c r="I251" s="254" t="e">
        <f>IF(AND(B251&lt;&gt;"",#REF!&lt;&gt;""),#REF!,"")</f>
        <v>#REF!</v>
      </c>
      <c r="J251" s="254" t="e">
        <f>IF(AND(B251&lt;&gt;"",#REF!&lt;&gt;""),#REF!,"")</f>
        <v>#REF!</v>
      </c>
      <c r="K251" s="254" t="e">
        <f>IF(AND(B251&lt;&gt;"",#REF!&lt;&gt;""),#REF!,"")</f>
        <v>#REF!</v>
      </c>
      <c r="L251" s="254" t="e">
        <f>IF(AND(B251&lt;&gt;"",#REF!&lt;&gt;""),#REF!,"")</f>
        <v>#REF!</v>
      </c>
      <c r="M251" s="254" t="e">
        <f>IF(AND(B251&lt;&gt;"",#REF!&lt;&gt;""),#REF!,"")</f>
        <v>#REF!</v>
      </c>
      <c r="N251" s="254" t="e">
        <f>IF(AND(B251&lt;&gt;"",#REF!&lt;&gt;""),#REF!,"")</f>
        <v>#REF!</v>
      </c>
      <c r="O251" s="254" t="e">
        <f>IF(AND(B251&lt;&gt;"",#REF!&lt;&gt;""),#REF!,"")</f>
        <v>#REF!</v>
      </c>
      <c r="P251" s="254" t="e">
        <f>IF(AND(B251&lt;&gt;"",#REF!&lt;&gt;""),#REF!,"")</f>
        <v>#REF!</v>
      </c>
      <c r="Q251" s="255" t="e">
        <f>IF(AND(B251&lt;&gt;"",#REF!&lt;&gt;""),#REF!,"")</f>
        <v>#REF!</v>
      </c>
      <c r="R251" s="255" t="e">
        <f>IF(AND(C251&lt;&gt;"",#REF!&lt;&gt;""),#REF!,"")</f>
        <v>#REF!</v>
      </c>
      <c r="S251" s="255" t="e">
        <f>IF(AND(D251&lt;&gt;"",#REF!&lt;&gt;""),#REF!,"")</f>
        <v>#REF!</v>
      </c>
      <c r="T251" s="255" t="e">
        <f>IF(AND(C251&lt;&gt;"",#REF!&lt;&gt;""),#REF!,"")</f>
        <v>#REF!</v>
      </c>
      <c r="U251" s="255" t="e">
        <f>IF(AND(D251&lt;&gt;"",#REF!&lt;&gt;""),#REF!,"")</f>
        <v>#REF!</v>
      </c>
      <c r="V251" s="255" t="e">
        <f>IF(AND(C251&lt;&gt;"",#REF!&lt;&gt;""),#REF!,"")</f>
        <v>#REF!</v>
      </c>
      <c r="W251" s="255" t="e">
        <f>IF(AND(C251&lt;&gt;"",#REF!&lt;&gt;""),#REF!,"")</f>
        <v>#REF!</v>
      </c>
      <c r="X251" s="255" t="e">
        <f>IF(AND(C251&lt;&gt;"",#REF!&lt;&gt;""),#REF!,"")</f>
        <v>#REF!</v>
      </c>
      <c r="Y251" s="255" t="e">
        <f>IF(AND(D251&lt;&gt;"",#REF!&lt;&gt;""),#REF!,"")</f>
        <v>#REF!</v>
      </c>
      <c r="Z251" s="255" t="e">
        <f>IF(AND(E251&lt;&gt;"",#REF!&lt;&gt;""),#REF!,"")</f>
        <v>#REF!</v>
      </c>
      <c r="AA251" s="255" t="e">
        <f>IF(AND(E251&lt;&gt;"",#REF!&lt;&gt;""),#REF!,"")</f>
        <v>#REF!</v>
      </c>
    </row>
    <row r="252" spans="1:27" ht="24.75" customHeight="1" thickBot="1" x14ac:dyDescent="0.35">
      <c r="A252" s="509"/>
      <c r="B252" s="501"/>
      <c r="C252" s="256" t="s">
        <v>302</v>
      </c>
      <c r="D252" s="257" t="e">
        <f>IF(AND(B251&lt;&gt;"",#REF!&lt;&gt;""),#REF!/#REF!,"")</f>
        <v>#REF!</v>
      </c>
      <c r="E252" s="257" t="e">
        <f>IF(AND(B251&lt;&gt;"",#REF!&lt;&gt;""),#REF!/#REF!,"")</f>
        <v>#REF!</v>
      </c>
      <c r="F252" s="257" t="e">
        <f>IF(AND(B251&lt;&gt;"",#REF!&lt;&gt;""),#REF!/#REF!,"")</f>
        <v>#REF!</v>
      </c>
      <c r="G252" s="257" t="e">
        <f>IF(AND(B251&lt;&gt;"",#REF!&lt;&gt;""),#REF!/#REF!,"")</f>
        <v>#REF!</v>
      </c>
      <c r="H252" s="257" t="e">
        <f>IF(AND(B251&lt;&gt;"",#REF!&lt;&gt;""),#REF!/#REF!,"")</f>
        <v>#REF!</v>
      </c>
      <c r="I252" s="257" t="e">
        <f>IF(AND(B251&lt;&gt;"",#REF!&lt;&gt;""),#REF!/#REF!,"")</f>
        <v>#REF!</v>
      </c>
      <c r="J252" s="257" t="e">
        <f>IF(AND(B251&lt;&gt;"",#REF!&lt;&gt;""),#REF!/#REF!,"")</f>
        <v>#REF!</v>
      </c>
      <c r="K252" s="257" t="e">
        <f>IF(AND(B251&lt;&gt;"",#REF!&lt;&gt;""),#REF!/#REF!,"")</f>
        <v>#REF!</v>
      </c>
      <c r="L252" s="257" t="e">
        <f>IF(AND(B251&lt;&gt;"",#REF!&lt;&gt;""),#REF!/#REF!,"")</f>
        <v>#REF!</v>
      </c>
      <c r="M252" s="257" t="e">
        <f>IF(AND(B251&lt;&gt;"",#REF!&lt;&gt;""),#REF!/#REF!,"")</f>
        <v>#REF!</v>
      </c>
      <c r="N252" s="257" t="e">
        <f>IF(AND(B251&lt;&gt;"",#REF!&lt;&gt;""),#REF!/#REF!,"")</f>
        <v>#REF!</v>
      </c>
      <c r="O252" s="257" t="e">
        <f>IF(AND(B251&lt;&gt;"",#REF!&lt;&gt;""),#REF!/#REF!,"")</f>
        <v>#REF!</v>
      </c>
      <c r="P252" s="257" t="e">
        <f>IF(AND(B251&lt;&gt;"",#REF!&lt;&gt;""),#REF!/#REF!,"")</f>
        <v>#REF!</v>
      </c>
      <c r="Q252" s="258" t="e">
        <f>IF(AND(B251&lt;&gt;"",#REF!&lt;&gt;""),#REF!/#REF!,"")</f>
        <v>#REF!</v>
      </c>
      <c r="R252" s="276" t="e">
        <f>IF(AND(C251&lt;&gt;"",#REF!&lt;&gt;""),#REF!/#REF!,"")</f>
        <v>#REF!</v>
      </c>
      <c r="S252" s="258" t="e">
        <f>IF(AND(D251&lt;&gt;"",#REF!&lt;&gt;""),#REF!/#REF!,"")</f>
        <v>#REF!</v>
      </c>
      <c r="T252" s="276" t="e">
        <f>IF(AND(C251&lt;&gt;"",#REF!&lt;&gt;""),#REF!/#REF!,"")</f>
        <v>#REF!</v>
      </c>
      <c r="U252" s="258" t="e">
        <f>IF(AND(D251&lt;&gt;"",#REF!&lt;&gt;""),#REF!/#REF!,"")</f>
        <v>#REF!</v>
      </c>
      <c r="V252" s="276" t="e">
        <f>IF(AND(C251&lt;&gt;"",#REF!&lt;&gt;""),#REF!/#REF!,"")</f>
        <v>#REF!</v>
      </c>
      <c r="W252" s="276" t="e">
        <f>IF(AND(C251&lt;&gt;"",#REF!&lt;&gt;""),#REF!/#REF!,"")</f>
        <v>#REF!</v>
      </c>
      <c r="X252" s="276" t="e">
        <f>IF(AND(C251&lt;&gt;"",#REF!&lt;&gt;""),#REF!/#REF!,"")</f>
        <v>#REF!</v>
      </c>
      <c r="Y252" s="258" t="e">
        <f>IF(AND(D251&lt;&gt;"",#REF!&lt;&gt;""),#REF!/#REF!,"")</f>
        <v>#REF!</v>
      </c>
      <c r="Z252" s="258" t="e">
        <f>IF(AND(E251&lt;&gt;"",#REF!&lt;&gt;""),#REF!/#REF!,"")</f>
        <v>#REF!</v>
      </c>
      <c r="AA252" s="258" t="e">
        <f>IF(AND(E251&lt;&gt;"",#REF!&lt;&gt;""),#REF!/#REF!,"")</f>
        <v>#REF!</v>
      </c>
    </row>
    <row r="253" spans="1:27" ht="21.75" customHeight="1" x14ac:dyDescent="0.3">
      <c r="A253" s="508" t="s">
        <v>404</v>
      </c>
      <c r="B253" s="500" t="e">
        <f>IF(#REF!="","",IF(SUM(#REF!)&gt;0,#REF!,""))</f>
        <v>#REF!</v>
      </c>
      <c r="C253" s="252" t="s">
        <v>20</v>
      </c>
      <c r="D253" s="253" t="e">
        <f>IF(AND(B253&lt;&gt;"",#REF!&lt;&gt;""),#REF!,"")</f>
        <v>#REF!</v>
      </c>
      <c r="E253" s="253" t="e">
        <f>IF(AND(B253&lt;&gt;"",#REF!&lt;&gt;""),#REF!,"")</f>
        <v>#REF!</v>
      </c>
      <c r="F253" s="254" t="e">
        <f>IF(AND(B253&lt;&gt;"",#REF!&lt;&gt;""),#REF!,"")</f>
        <v>#REF!</v>
      </c>
      <c r="G253" s="254" t="e">
        <f>IF(AND(B253&lt;&gt;"",#REF!&lt;&gt;""),#REF!,"")</f>
        <v>#REF!</v>
      </c>
      <c r="H253" s="254" t="e">
        <f>IF(AND(B253&lt;&gt;"",#REF!&lt;&gt;""),#REF!,"")</f>
        <v>#REF!</v>
      </c>
      <c r="I253" s="254" t="e">
        <f>IF(AND(B253&lt;&gt;"",#REF!&lt;&gt;""),#REF!,"")</f>
        <v>#REF!</v>
      </c>
      <c r="J253" s="254" t="e">
        <f>IF(AND(B253&lt;&gt;"",#REF!&lt;&gt;""),#REF!,"")</f>
        <v>#REF!</v>
      </c>
      <c r="K253" s="254" t="e">
        <f>IF(AND(B253&lt;&gt;"",#REF!&lt;&gt;""),#REF!,"")</f>
        <v>#REF!</v>
      </c>
      <c r="L253" s="254" t="e">
        <f>IF(AND(B253&lt;&gt;"",#REF!&lt;&gt;""),#REF!,"")</f>
        <v>#REF!</v>
      </c>
      <c r="M253" s="254" t="e">
        <f>IF(AND(B253&lt;&gt;"",#REF!&lt;&gt;""),#REF!,"")</f>
        <v>#REF!</v>
      </c>
      <c r="N253" s="254" t="e">
        <f>IF(AND(B253&lt;&gt;"",#REF!&lt;&gt;""),#REF!,"")</f>
        <v>#REF!</v>
      </c>
      <c r="O253" s="254" t="e">
        <f>IF(AND(B253&lt;&gt;"",#REF!&lt;&gt;""),#REF!,"")</f>
        <v>#REF!</v>
      </c>
      <c r="P253" s="254" t="e">
        <f>IF(AND(B253&lt;&gt;"",#REF!&lt;&gt;""),#REF!,"")</f>
        <v>#REF!</v>
      </c>
      <c r="Q253" s="255" t="e">
        <f>IF(AND(B253&lt;&gt;"",#REF!&lt;&gt;""),#REF!,"")</f>
        <v>#REF!</v>
      </c>
      <c r="R253" s="255" t="e">
        <f>IF(AND(C253&lt;&gt;"",#REF!&lt;&gt;""),#REF!,"")</f>
        <v>#REF!</v>
      </c>
      <c r="S253" s="255" t="e">
        <f>IF(AND(D253&lt;&gt;"",#REF!&lt;&gt;""),#REF!,"")</f>
        <v>#REF!</v>
      </c>
      <c r="T253" s="255" t="e">
        <f>IF(AND(C253&lt;&gt;"",#REF!&lt;&gt;""),#REF!,"")</f>
        <v>#REF!</v>
      </c>
      <c r="U253" s="255" t="e">
        <f>IF(AND(D253&lt;&gt;"",#REF!&lt;&gt;""),#REF!,"")</f>
        <v>#REF!</v>
      </c>
      <c r="V253" s="255" t="e">
        <f>IF(AND(C253&lt;&gt;"",#REF!&lt;&gt;""),#REF!,"")</f>
        <v>#REF!</v>
      </c>
      <c r="W253" s="255" t="e">
        <f>IF(AND(C253&lt;&gt;"",#REF!&lt;&gt;""),#REF!,"")</f>
        <v>#REF!</v>
      </c>
      <c r="X253" s="255" t="e">
        <f>IF(AND(C253&lt;&gt;"",#REF!&lt;&gt;""),#REF!,"")</f>
        <v>#REF!</v>
      </c>
      <c r="Y253" s="255" t="e">
        <f>IF(AND(D253&lt;&gt;"",#REF!&lt;&gt;""),#REF!,"")</f>
        <v>#REF!</v>
      </c>
      <c r="Z253" s="255" t="e">
        <f>IF(AND(E253&lt;&gt;"",#REF!&lt;&gt;""),#REF!,"")</f>
        <v>#REF!</v>
      </c>
      <c r="AA253" s="255" t="e">
        <f>IF(AND(E253&lt;&gt;"",#REF!&lt;&gt;""),#REF!,"")</f>
        <v>#REF!</v>
      </c>
    </row>
    <row r="254" spans="1:27" ht="24.75" customHeight="1" thickBot="1" x14ac:dyDescent="0.35">
      <c r="A254" s="509"/>
      <c r="B254" s="501"/>
      <c r="C254" s="256" t="s">
        <v>302</v>
      </c>
      <c r="D254" s="257" t="e">
        <f>IF(AND(B253&lt;&gt;"",#REF!&lt;&gt;""),#REF!/#REF!,"")</f>
        <v>#REF!</v>
      </c>
      <c r="E254" s="257" t="e">
        <f>IF(AND(B253&lt;&gt;"",#REF!&lt;&gt;""),#REF!/#REF!,"")</f>
        <v>#REF!</v>
      </c>
      <c r="F254" s="257" t="e">
        <f>IF(AND(B253&lt;&gt;"",#REF!&lt;&gt;""),#REF!/#REF!,"")</f>
        <v>#REF!</v>
      </c>
      <c r="G254" s="257" t="e">
        <f>IF(AND(B253&lt;&gt;"",#REF!&lt;&gt;""),#REF!/#REF!,"")</f>
        <v>#REF!</v>
      </c>
      <c r="H254" s="257" t="e">
        <f>IF(AND(B253&lt;&gt;"",#REF!&lt;&gt;""),#REF!/#REF!,"")</f>
        <v>#REF!</v>
      </c>
      <c r="I254" s="257" t="e">
        <f>IF(AND(B253&lt;&gt;"",#REF!&lt;&gt;""),#REF!/#REF!,"")</f>
        <v>#REF!</v>
      </c>
      <c r="J254" s="257" t="e">
        <f>IF(AND(B253&lt;&gt;"",#REF!&lt;&gt;""),#REF!/#REF!,"")</f>
        <v>#REF!</v>
      </c>
      <c r="K254" s="257" t="e">
        <f>IF(AND(B253&lt;&gt;"",#REF!&lt;&gt;""),#REF!/#REF!,"")</f>
        <v>#REF!</v>
      </c>
      <c r="L254" s="257" t="e">
        <f>IF(AND(B253&lt;&gt;"",#REF!&lt;&gt;""),#REF!/#REF!,"")</f>
        <v>#REF!</v>
      </c>
      <c r="M254" s="257" t="e">
        <f>IF(AND(B253&lt;&gt;"",#REF!&lt;&gt;""),#REF!/#REF!,"")</f>
        <v>#REF!</v>
      </c>
      <c r="N254" s="257" t="e">
        <f>IF(AND(B253&lt;&gt;"",#REF!&lt;&gt;""),#REF!/#REF!,"")</f>
        <v>#REF!</v>
      </c>
      <c r="O254" s="257" t="e">
        <f>IF(AND(B253&lt;&gt;"",#REF!&lt;&gt;""),#REF!/#REF!,"")</f>
        <v>#REF!</v>
      </c>
      <c r="P254" s="257" t="e">
        <f>IF(AND(B253&lt;&gt;"",#REF!&lt;&gt;""),#REF!/#REF!,"")</f>
        <v>#REF!</v>
      </c>
      <c r="Q254" s="258" t="e">
        <f>IF(AND(B253&lt;&gt;"",#REF!&lt;&gt;""),#REF!/#REF!,"")</f>
        <v>#REF!</v>
      </c>
      <c r="R254" s="276" t="e">
        <f>IF(AND(C253&lt;&gt;"",#REF!&lt;&gt;""),#REF!/#REF!,"")</f>
        <v>#REF!</v>
      </c>
      <c r="S254" s="258" t="e">
        <f>IF(AND(D253&lt;&gt;"",#REF!&lt;&gt;""),#REF!/#REF!,"")</f>
        <v>#REF!</v>
      </c>
      <c r="T254" s="276" t="e">
        <f>IF(AND(C253&lt;&gt;"",#REF!&lt;&gt;""),#REF!/#REF!,"")</f>
        <v>#REF!</v>
      </c>
      <c r="U254" s="258" t="e">
        <f>IF(AND(D253&lt;&gt;"",#REF!&lt;&gt;""),#REF!/#REF!,"")</f>
        <v>#REF!</v>
      </c>
      <c r="V254" s="276" t="e">
        <f>IF(AND(C253&lt;&gt;"",#REF!&lt;&gt;""),#REF!/#REF!,"")</f>
        <v>#REF!</v>
      </c>
      <c r="W254" s="276" t="e">
        <f>IF(AND(C253&lt;&gt;"",#REF!&lt;&gt;""),#REF!/#REF!,"")</f>
        <v>#REF!</v>
      </c>
      <c r="X254" s="276" t="e">
        <f>IF(AND(C253&lt;&gt;"",#REF!&lt;&gt;""),#REF!/#REF!,"")</f>
        <v>#REF!</v>
      </c>
      <c r="Y254" s="258" t="e">
        <f>IF(AND(D253&lt;&gt;"",#REF!&lt;&gt;""),#REF!/#REF!,"")</f>
        <v>#REF!</v>
      </c>
      <c r="Z254" s="258" t="e">
        <f>IF(AND(E253&lt;&gt;"",#REF!&lt;&gt;""),#REF!/#REF!,"")</f>
        <v>#REF!</v>
      </c>
      <c r="AA254" s="258" t="e">
        <f>IF(AND(E253&lt;&gt;"",#REF!&lt;&gt;""),#REF!/#REF!,"")</f>
        <v>#REF!</v>
      </c>
    </row>
    <row r="255" spans="1:27" ht="21.75" customHeight="1" x14ac:dyDescent="0.3">
      <c r="A255" s="508" t="s">
        <v>405</v>
      </c>
      <c r="B255" s="500" t="e">
        <f>IF(#REF!="","",IF(SUM(#REF!)&gt;0,#REF!,""))</f>
        <v>#REF!</v>
      </c>
      <c r="C255" s="252" t="s">
        <v>20</v>
      </c>
      <c r="D255" s="253" t="e">
        <f>IF(AND(B255&lt;&gt;"",#REF!&lt;&gt;""),#REF!,"")</f>
        <v>#REF!</v>
      </c>
      <c r="E255" s="253" t="e">
        <f>IF(AND(B255&lt;&gt;"",#REF!&lt;&gt;""),#REF!,"")</f>
        <v>#REF!</v>
      </c>
      <c r="F255" s="254" t="e">
        <f>IF(AND(B255&lt;&gt;"",#REF!&lt;&gt;""),#REF!,"")</f>
        <v>#REF!</v>
      </c>
      <c r="G255" s="254" t="e">
        <f>IF(AND(B255&lt;&gt;"",#REF!&lt;&gt;""),#REF!,"")</f>
        <v>#REF!</v>
      </c>
      <c r="H255" s="254" t="e">
        <f>IF(AND(B255&lt;&gt;"",#REF!&lt;&gt;""),#REF!,"")</f>
        <v>#REF!</v>
      </c>
      <c r="I255" s="254" t="e">
        <f>IF(AND(B255&lt;&gt;"",#REF!&lt;&gt;""),#REF!,"")</f>
        <v>#REF!</v>
      </c>
      <c r="J255" s="254" t="e">
        <f>IF(AND(B255&lt;&gt;"",#REF!&lt;&gt;""),#REF!,"")</f>
        <v>#REF!</v>
      </c>
      <c r="K255" s="254" t="e">
        <f>IF(AND(B255&lt;&gt;"",#REF!&lt;&gt;""),#REF!,"")</f>
        <v>#REF!</v>
      </c>
      <c r="L255" s="254" t="e">
        <f>IF(AND(B255&lt;&gt;"",#REF!&lt;&gt;""),#REF!,"")</f>
        <v>#REF!</v>
      </c>
      <c r="M255" s="254" t="e">
        <f>IF(AND(B255&lt;&gt;"",#REF!&lt;&gt;""),#REF!,"")</f>
        <v>#REF!</v>
      </c>
      <c r="N255" s="254" t="e">
        <f>IF(AND(B255&lt;&gt;"",#REF!&lt;&gt;""),#REF!,"")</f>
        <v>#REF!</v>
      </c>
      <c r="O255" s="254" t="e">
        <f>IF(AND(B255&lt;&gt;"",#REF!&lt;&gt;""),#REF!,"")</f>
        <v>#REF!</v>
      </c>
      <c r="P255" s="254" t="e">
        <f>IF(AND(B255&lt;&gt;"",#REF!&lt;&gt;""),#REF!,"")</f>
        <v>#REF!</v>
      </c>
      <c r="Q255" s="255" t="e">
        <f>IF(AND(B255&lt;&gt;"",#REF!&lt;&gt;""),#REF!,"")</f>
        <v>#REF!</v>
      </c>
      <c r="R255" s="255" t="e">
        <f>IF(AND(C255&lt;&gt;"",#REF!&lt;&gt;""),#REF!,"")</f>
        <v>#REF!</v>
      </c>
      <c r="S255" s="255" t="e">
        <f>IF(AND(D255&lt;&gt;"",#REF!&lt;&gt;""),#REF!,"")</f>
        <v>#REF!</v>
      </c>
      <c r="T255" s="255" t="e">
        <f>IF(AND(C255&lt;&gt;"",#REF!&lt;&gt;""),#REF!,"")</f>
        <v>#REF!</v>
      </c>
      <c r="U255" s="255" t="e">
        <f>IF(AND(D255&lt;&gt;"",#REF!&lt;&gt;""),#REF!,"")</f>
        <v>#REF!</v>
      </c>
      <c r="V255" s="255" t="e">
        <f>IF(AND(C255&lt;&gt;"",#REF!&lt;&gt;""),#REF!,"")</f>
        <v>#REF!</v>
      </c>
      <c r="W255" s="255" t="e">
        <f>IF(AND(C255&lt;&gt;"",#REF!&lt;&gt;""),#REF!,"")</f>
        <v>#REF!</v>
      </c>
      <c r="X255" s="255" t="e">
        <f>IF(AND(C255&lt;&gt;"",#REF!&lt;&gt;""),#REF!,"")</f>
        <v>#REF!</v>
      </c>
      <c r="Y255" s="255" t="e">
        <f>IF(AND(D255&lt;&gt;"",#REF!&lt;&gt;""),#REF!,"")</f>
        <v>#REF!</v>
      </c>
      <c r="Z255" s="255" t="e">
        <f>IF(AND(E255&lt;&gt;"",#REF!&lt;&gt;""),#REF!,"")</f>
        <v>#REF!</v>
      </c>
      <c r="AA255" s="255" t="e">
        <f>IF(AND(E255&lt;&gt;"",#REF!&lt;&gt;""),#REF!,"")</f>
        <v>#REF!</v>
      </c>
    </row>
    <row r="256" spans="1:27" ht="24.75" customHeight="1" thickBot="1" x14ac:dyDescent="0.35">
      <c r="A256" s="509"/>
      <c r="B256" s="501"/>
      <c r="C256" s="256" t="s">
        <v>302</v>
      </c>
      <c r="D256" s="257" t="e">
        <f>IF(AND(B255&lt;&gt;"",#REF!&lt;&gt;""),#REF!/#REF!,"")</f>
        <v>#REF!</v>
      </c>
      <c r="E256" s="257" t="e">
        <f>IF(AND(B255&lt;&gt;"",#REF!&lt;&gt;""),#REF!/#REF!,"")</f>
        <v>#REF!</v>
      </c>
      <c r="F256" s="257" t="e">
        <f>IF(AND(B255&lt;&gt;"",#REF!&lt;&gt;""),#REF!/#REF!,"")</f>
        <v>#REF!</v>
      </c>
      <c r="G256" s="257" t="e">
        <f>IF(AND(B255&lt;&gt;"",#REF!&lt;&gt;""),#REF!/#REF!,"")</f>
        <v>#REF!</v>
      </c>
      <c r="H256" s="257" t="e">
        <f>IF(AND(B255&lt;&gt;"",#REF!&lt;&gt;""),#REF!/#REF!,"")</f>
        <v>#REF!</v>
      </c>
      <c r="I256" s="257" t="e">
        <f>IF(AND(B255&lt;&gt;"",#REF!&lt;&gt;""),#REF!/#REF!,"")</f>
        <v>#REF!</v>
      </c>
      <c r="J256" s="257" t="e">
        <f>IF(AND(B255&lt;&gt;"",#REF!&lt;&gt;""),#REF!/#REF!,"")</f>
        <v>#REF!</v>
      </c>
      <c r="K256" s="257" t="e">
        <f>IF(AND(B255&lt;&gt;"",#REF!&lt;&gt;""),#REF!/#REF!,"")</f>
        <v>#REF!</v>
      </c>
      <c r="L256" s="257" t="e">
        <f>IF(AND(B255&lt;&gt;"",#REF!&lt;&gt;""),#REF!/#REF!,"")</f>
        <v>#REF!</v>
      </c>
      <c r="M256" s="257" t="e">
        <f>IF(AND(B255&lt;&gt;"",#REF!&lt;&gt;""),#REF!/#REF!,"")</f>
        <v>#REF!</v>
      </c>
      <c r="N256" s="257" t="e">
        <f>IF(AND(B255&lt;&gt;"",#REF!&lt;&gt;""),#REF!/#REF!,"")</f>
        <v>#REF!</v>
      </c>
      <c r="O256" s="257" t="e">
        <f>IF(AND(B255&lt;&gt;"",#REF!&lt;&gt;""),#REF!/#REF!,"")</f>
        <v>#REF!</v>
      </c>
      <c r="P256" s="257" t="e">
        <f>IF(AND(B255&lt;&gt;"",#REF!&lt;&gt;""),#REF!/#REF!,"")</f>
        <v>#REF!</v>
      </c>
      <c r="Q256" s="258" t="e">
        <f>IF(AND(B255&lt;&gt;"",#REF!&lt;&gt;""),#REF!/#REF!,"")</f>
        <v>#REF!</v>
      </c>
      <c r="R256" s="276" t="e">
        <f>IF(AND(C255&lt;&gt;"",#REF!&lt;&gt;""),#REF!/#REF!,"")</f>
        <v>#REF!</v>
      </c>
      <c r="S256" s="258" t="e">
        <f>IF(AND(D255&lt;&gt;"",#REF!&lt;&gt;""),#REF!/#REF!,"")</f>
        <v>#REF!</v>
      </c>
      <c r="T256" s="276" t="e">
        <f>IF(AND(C255&lt;&gt;"",#REF!&lt;&gt;""),#REF!/#REF!,"")</f>
        <v>#REF!</v>
      </c>
      <c r="U256" s="258" t="e">
        <f>IF(AND(D255&lt;&gt;"",#REF!&lt;&gt;""),#REF!/#REF!,"")</f>
        <v>#REF!</v>
      </c>
      <c r="V256" s="276" t="e">
        <f>IF(AND(C255&lt;&gt;"",#REF!&lt;&gt;""),#REF!/#REF!,"")</f>
        <v>#REF!</v>
      </c>
      <c r="W256" s="276" t="e">
        <f>IF(AND(C255&lt;&gt;"",#REF!&lt;&gt;""),#REF!/#REF!,"")</f>
        <v>#REF!</v>
      </c>
      <c r="X256" s="276" t="e">
        <f>IF(AND(C255&lt;&gt;"",#REF!&lt;&gt;""),#REF!/#REF!,"")</f>
        <v>#REF!</v>
      </c>
      <c r="Y256" s="258" t="e">
        <f>IF(AND(D255&lt;&gt;"",#REF!&lt;&gt;""),#REF!/#REF!,"")</f>
        <v>#REF!</v>
      </c>
      <c r="Z256" s="258" t="e">
        <f>IF(AND(E255&lt;&gt;"",#REF!&lt;&gt;""),#REF!/#REF!,"")</f>
        <v>#REF!</v>
      </c>
      <c r="AA256" s="258" t="e">
        <f>IF(AND(E255&lt;&gt;"",#REF!&lt;&gt;""),#REF!/#REF!,"")</f>
        <v>#REF!</v>
      </c>
    </row>
    <row r="257" spans="1:27" ht="21.75" customHeight="1" x14ac:dyDescent="0.3">
      <c r="A257" s="508" t="s">
        <v>406</v>
      </c>
      <c r="B257" s="500" t="e">
        <f>IF(#REF!="","",IF(SUM(#REF!)&gt;0,#REF!,""))</f>
        <v>#REF!</v>
      </c>
      <c r="C257" s="252" t="s">
        <v>20</v>
      </c>
      <c r="D257" s="253" t="e">
        <f>IF(AND(B257&lt;&gt;"",#REF!&lt;&gt;""),#REF!,"")</f>
        <v>#REF!</v>
      </c>
      <c r="E257" s="253" t="e">
        <f>IF(AND(B257&lt;&gt;"",#REF!&lt;&gt;""),#REF!,"")</f>
        <v>#REF!</v>
      </c>
      <c r="F257" s="254" t="e">
        <f>IF(AND(B257&lt;&gt;"",#REF!&lt;&gt;""),#REF!,"")</f>
        <v>#REF!</v>
      </c>
      <c r="G257" s="254" t="e">
        <f>IF(AND(B257&lt;&gt;"",#REF!&lt;&gt;""),#REF!,"")</f>
        <v>#REF!</v>
      </c>
      <c r="H257" s="254" t="e">
        <f>IF(AND(B257&lt;&gt;"",#REF!&lt;&gt;""),#REF!,"")</f>
        <v>#REF!</v>
      </c>
      <c r="I257" s="254" t="e">
        <f>IF(AND(B257&lt;&gt;"",#REF!&lt;&gt;""),#REF!,"")</f>
        <v>#REF!</v>
      </c>
      <c r="J257" s="254" t="e">
        <f>IF(AND(B257&lt;&gt;"",#REF!&lt;&gt;""),#REF!,"")</f>
        <v>#REF!</v>
      </c>
      <c r="K257" s="254" t="e">
        <f>IF(AND(B257&lt;&gt;"",#REF!&lt;&gt;""),#REF!,"")</f>
        <v>#REF!</v>
      </c>
      <c r="L257" s="254" t="e">
        <f>IF(AND(B257&lt;&gt;"",#REF!&lt;&gt;""),#REF!,"")</f>
        <v>#REF!</v>
      </c>
      <c r="M257" s="254" t="e">
        <f>IF(AND(B257&lt;&gt;"",#REF!&lt;&gt;""),#REF!,"")</f>
        <v>#REF!</v>
      </c>
      <c r="N257" s="254" t="e">
        <f>IF(AND(B257&lt;&gt;"",#REF!&lt;&gt;""),#REF!,"")</f>
        <v>#REF!</v>
      </c>
      <c r="O257" s="254" t="e">
        <f>IF(AND(B257&lt;&gt;"",#REF!&lt;&gt;""),#REF!,"")</f>
        <v>#REF!</v>
      </c>
      <c r="P257" s="254" t="e">
        <f>IF(AND(B257&lt;&gt;"",#REF!&lt;&gt;""),#REF!,"")</f>
        <v>#REF!</v>
      </c>
      <c r="Q257" s="255" t="e">
        <f>IF(AND(B257&lt;&gt;"",#REF!&lt;&gt;""),#REF!,"")</f>
        <v>#REF!</v>
      </c>
      <c r="R257" s="255" t="e">
        <f>IF(AND(C257&lt;&gt;"",#REF!&lt;&gt;""),#REF!,"")</f>
        <v>#REF!</v>
      </c>
      <c r="S257" s="255" t="e">
        <f>IF(AND(D257&lt;&gt;"",#REF!&lt;&gt;""),#REF!,"")</f>
        <v>#REF!</v>
      </c>
      <c r="T257" s="255" t="e">
        <f>IF(AND(C257&lt;&gt;"",#REF!&lt;&gt;""),#REF!,"")</f>
        <v>#REF!</v>
      </c>
      <c r="U257" s="255" t="e">
        <f>IF(AND(D257&lt;&gt;"",#REF!&lt;&gt;""),#REF!,"")</f>
        <v>#REF!</v>
      </c>
      <c r="V257" s="255" t="e">
        <f>IF(AND(C257&lt;&gt;"",#REF!&lt;&gt;""),#REF!,"")</f>
        <v>#REF!</v>
      </c>
      <c r="W257" s="255" t="e">
        <f>IF(AND(C257&lt;&gt;"",#REF!&lt;&gt;""),#REF!,"")</f>
        <v>#REF!</v>
      </c>
      <c r="X257" s="255" t="e">
        <f>IF(AND(C257&lt;&gt;"",#REF!&lt;&gt;""),#REF!,"")</f>
        <v>#REF!</v>
      </c>
      <c r="Y257" s="255" t="e">
        <f>IF(AND(D257&lt;&gt;"",#REF!&lt;&gt;""),#REF!,"")</f>
        <v>#REF!</v>
      </c>
      <c r="Z257" s="255" t="e">
        <f>IF(AND(E257&lt;&gt;"",#REF!&lt;&gt;""),#REF!,"")</f>
        <v>#REF!</v>
      </c>
      <c r="AA257" s="255" t="e">
        <f>IF(AND(E257&lt;&gt;"",#REF!&lt;&gt;""),#REF!,"")</f>
        <v>#REF!</v>
      </c>
    </row>
    <row r="258" spans="1:27" ht="24.75" customHeight="1" thickBot="1" x14ac:dyDescent="0.35">
      <c r="A258" s="509"/>
      <c r="B258" s="501"/>
      <c r="C258" s="256" t="s">
        <v>302</v>
      </c>
      <c r="D258" s="257" t="e">
        <f>IF(AND(B257&lt;&gt;"",#REF!&lt;&gt;""),#REF!/#REF!,"")</f>
        <v>#REF!</v>
      </c>
      <c r="E258" s="257" t="e">
        <f>IF(AND(B257&lt;&gt;"",#REF!&lt;&gt;""),#REF!/#REF!,"")</f>
        <v>#REF!</v>
      </c>
      <c r="F258" s="257" t="e">
        <f>IF(AND(B257&lt;&gt;"",#REF!&lt;&gt;""),#REF!/#REF!,"")</f>
        <v>#REF!</v>
      </c>
      <c r="G258" s="257" t="e">
        <f>IF(AND(B257&lt;&gt;"",#REF!&lt;&gt;""),#REF!/#REF!,"")</f>
        <v>#REF!</v>
      </c>
      <c r="H258" s="257" t="e">
        <f>IF(AND(B257&lt;&gt;"",#REF!&lt;&gt;""),#REF!/#REF!,"")</f>
        <v>#REF!</v>
      </c>
      <c r="I258" s="257" t="e">
        <f>IF(AND(B257&lt;&gt;"",#REF!&lt;&gt;""),#REF!/#REF!,"")</f>
        <v>#REF!</v>
      </c>
      <c r="J258" s="257" t="e">
        <f>IF(AND(B257&lt;&gt;"",#REF!&lt;&gt;""),#REF!/#REF!,"")</f>
        <v>#REF!</v>
      </c>
      <c r="K258" s="257" t="e">
        <f>IF(AND(B257&lt;&gt;"",#REF!&lt;&gt;""),#REF!/#REF!,"")</f>
        <v>#REF!</v>
      </c>
      <c r="L258" s="257" t="e">
        <f>IF(AND(B257&lt;&gt;"",#REF!&lt;&gt;""),#REF!/#REF!,"")</f>
        <v>#REF!</v>
      </c>
      <c r="M258" s="257" t="e">
        <f>IF(AND(B257&lt;&gt;"",#REF!&lt;&gt;""),#REF!/#REF!,"")</f>
        <v>#REF!</v>
      </c>
      <c r="N258" s="257" t="e">
        <f>IF(AND(B257&lt;&gt;"",#REF!&lt;&gt;""),#REF!/#REF!,"")</f>
        <v>#REF!</v>
      </c>
      <c r="O258" s="257" t="e">
        <f>IF(AND(B257&lt;&gt;"",#REF!&lt;&gt;""),#REF!/#REF!,"")</f>
        <v>#REF!</v>
      </c>
      <c r="P258" s="257" t="e">
        <f>IF(AND(B257&lt;&gt;"",#REF!&lt;&gt;""),#REF!/#REF!,"")</f>
        <v>#REF!</v>
      </c>
      <c r="Q258" s="258" t="e">
        <f>IF(AND(B257&lt;&gt;"",#REF!&lt;&gt;""),#REF!/#REF!,"")</f>
        <v>#REF!</v>
      </c>
      <c r="R258" s="276" t="e">
        <f>IF(AND(C257&lt;&gt;"",#REF!&lt;&gt;""),#REF!/#REF!,"")</f>
        <v>#REF!</v>
      </c>
      <c r="S258" s="258" t="e">
        <f>IF(AND(D257&lt;&gt;"",#REF!&lt;&gt;""),#REF!/#REF!,"")</f>
        <v>#REF!</v>
      </c>
      <c r="T258" s="276" t="e">
        <f>IF(AND(C257&lt;&gt;"",#REF!&lt;&gt;""),#REF!/#REF!,"")</f>
        <v>#REF!</v>
      </c>
      <c r="U258" s="258" t="e">
        <f>IF(AND(D257&lt;&gt;"",#REF!&lt;&gt;""),#REF!/#REF!,"")</f>
        <v>#REF!</v>
      </c>
      <c r="V258" s="276" t="e">
        <f>IF(AND(C257&lt;&gt;"",#REF!&lt;&gt;""),#REF!/#REF!,"")</f>
        <v>#REF!</v>
      </c>
      <c r="W258" s="276" t="e">
        <f>IF(AND(C257&lt;&gt;"",#REF!&lt;&gt;""),#REF!/#REF!,"")</f>
        <v>#REF!</v>
      </c>
      <c r="X258" s="276" t="e">
        <f>IF(AND(C257&lt;&gt;"",#REF!&lt;&gt;""),#REF!/#REF!,"")</f>
        <v>#REF!</v>
      </c>
      <c r="Y258" s="258" t="e">
        <f>IF(AND(D257&lt;&gt;"",#REF!&lt;&gt;""),#REF!/#REF!,"")</f>
        <v>#REF!</v>
      </c>
      <c r="Z258" s="258" t="e">
        <f>IF(AND(E257&lt;&gt;"",#REF!&lt;&gt;""),#REF!/#REF!,"")</f>
        <v>#REF!</v>
      </c>
      <c r="AA258" s="258" t="e">
        <f>IF(AND(E257&lt;&gt;"",#REF!&lt;&gt;""),#REF!/#REF!,"")</f>
        <v>#REF!</v>
      </c>
    </row>
    <row r="259" spans="1:27" ht="21.75" customHeight="1" x14ac:dyDescent="0.3">
      <c r="A259" s="508" t="s">
        <v>407</v>
      </c>
      <c r="B259" s="500" t="e">
        <f>IF(#REF!="","",IF(SUM(#REF!)&gt;0,#REF!,""))</f>
        <v>#REF!</v>
      </c>
      <c r="C259" s="252" t="s">
        <v>20</v>
      </c>
      <c r="D259" s="253" t="e">
        <f>IF(AND(B259&lt;&gt;"",#REF!&lt;&gt;""),#REF!,"")</f>
        <v>#REF!</v>
      </c>
      <c r="E259" s="253" t="e">
        <f>IF(AND(B259&lt;&gt;"",#REF!&lt;&gt;""),#REF!,"")</f>
        <v>#REF!</v>
      </c>
      <c r="F259" s="254" t="e">
        <f>IF(AND(B259&lt;&gt;"",#REF!&lt;&gt;""),#REF!,"")</f>
        <v>#REF!</v>
      </c>
      <c r="G259" s="254" t="e">
        <f>IF(AND(B259&lt;&gt;"",#REF!&lt;&gt;""),#REF!,"")</f>
        <v>#REF!</v>
      </c>
      <c r="H259" s="254" t="e">
        <f>IF(AND(B259&lt;&gt;"",#REF!&lt;&gt;""),#REF!,"")</f>
        <v>#REF!</v>
      </c>
      <c r="I259" s="254" t="e">
        <f>IF(AND(B259&lt;&gt;"",#REF!&lt;&gt;""),#REF!,"")</f>
        <v>#REF!</v>
      </c>
      <c r="J259" s="254" t="e">
        <f>IF(AND(B259&lt;&gt;"",#REF!&lt;&gt;""),#REF!,"")</f>
        <v>#REF!</v>
      </c>
      <c r="K259" s="254" t="e">
        <f>IF(AND(B259&lt;&gt;"",#REF!&lt;&gt;""),#REF!,"")</f>
        <v>#REF!</v>
      </c>
      <c r="L259" s="254" t="e">
        <f>IF(AND(B259&lt;&gt;"",#REF!&lt;&gt;""),#REF!,"")</f>
        <v>#REF!</v>
      </c>
      <c r="M259" s="254" t="e">
        <f>IF(AND(B259&lt;&gt;"",#REF!&lt;&gt;""),#REF!,"")</f>
        <v>#REF!</v>
      </c>
      <c r="N259" s="254" t="e">
        <f>IF(AND(B259&lt;&gt;"",#REF!&lt;&gt;""),#REF!,"")</f>
        <v>#REF!</v>
      </c>
      <c r="O259" s="254" t="e">
        <f>IF(AND(B259&lt;&gt;"",#REF!&lt;&gt;""),#REF!,"")</f>
        <v>#REF!</v>
      </c>
      <c r="P259" s="254" t="e">
        <f>IF(AND(B259&lt;&gt;"",#REF!&lt;&gt;""),#REF!,"")</f>
        <v>#REF!</v>
      </c>
      <c r="Q259" s="255" t="e">
        <f>IF(AND(B259&lt;&gt;"",#REF!&lt;&gt;""),#REF!,"")</f>
        <v>#REF!</v>
      </c>
      <c r="R259" s="255" t="e">
        <f>IF(AND(C259&lt;&gt;"",#REF!&lt;&gt;""),#REF!,"")</f>
        <v>#REF!</v>
      </c>
      <c r="S259" s="255" t="e">
        <f>IF(AND(D259&lt;&gt;"",#REF!&lt;&gt;""),#REF!,"")</f>
        <v>#REF!</v>
      </c>
      <c r="T259" s="255" t="e">
        <f>IF(AND(C259&lt;&gt;"",#REF!&lt;&gt;""),#REF!,"")</f>
        <v>#REF!</v>
      </c>
      <c r="U259" s="255" t="e">
        <f>IF(AND(D259&lt;&gt;"",#REF!&lt;&gt;""),#REF!,"")</f>
        <v>#REF!</v>
      </c>
      <c r="V259" s="255" t="e">
        <f>IF(AND(C259&lt;&gt;"",#REF!&lt;&gt;""),#REF!,"")</f>
        <v>#REF!</v>
      </c>
      <c r="W259" s="255" t="e">
        <f>IF(AND(C259&lt;&gt;"",#REF!&lt;&gt;""),#REF!,"")</f>
        <v>#REF!</v>
      </c>
      <c r="X259" s="255" t="e">
        <f>IF(AND(C259&lt;&gt;"",#REF!&lt;&gt;""),#REF!,"")</f>
        <v>#REF!</v>
      </c>
      <c r="Y259" s="255" t="e">
        <f>IF(AND(D259&lt;&gt;"",#REF!&lt;&gt;""),#REF!,"")</f>
        <v>#REF!</v>
      </c>
      <c r="Z259" s="255" t="e">
        <f>IF(AND(E259&lt;&gt;"",#REF!&lt;&gt;""),#REF!,"")</f>
        <v>#REF!</v>
      </c>
      <c r="AA259" s="255" t="e">
        <f>IF(AND(E259&lt;&gt;"",#REF!&lt;&gt;""),#REF!,"")</f>
        <v>#REF!</v>
      </c>
    </row>
    <row r="260" spans="1:27" ht="24.75" customHeight="1" thickBot="1" x14ac:dyDescent="0.35">
      <c r="A260" s="509"/>
      <c r="B260" s="501"/>
      <c r="C260" s="256" t="s">
        <v>302</v>
      </c>
      <c r="D260" s="257" t="e">
        <f>IF(AND(B259&lt;&gt;"",#REF!&lt;&gt;""),#REF!/#REF!,"")</f>
        <v>#REF!</v>
      </c>
      <c r="E260" s="257" t="e">
        <f>IF(AND(B259&lt;&gt;"",#REF!&lt;&gt;""),#REF!/#REF!,"")</f>
        <v>#REF!</v>
      </c>
      <c r="F260" s="257" t="e">
        <f>IF(AND(B259&lt;&gt;"",#REF!&lt;&gt;""),#REF!/#REF!,"")</f>
        <v>#REF!</v>
      </c>
      <c r="G260" s="257" t="e">
        <f>IF(AND(B259&lt;&gt;"",#REF!&lt;&gt;""),#REF!/#REF!,"")</f>
        <v>#REF!</v>
      </c>
      <c r="H260" s="257" t="e">
        <f>IF(AND(B259&lt;&gt;"",#REF!&lt;&gt;""),#REF!/#REF!,"")</f>
        <v>#REF!</v>
      </c>
      <c r="I260" s="257" t="e">
        <f>IF(AND(B259&lt;&gt;"",#REF!&lt;&gt;""),#REF!/#REF!,"")</f>
        <v>#REF!</v>
      </c>
      <c r="J260" s="257" t="e">
        <f>IF(AND(B259&lt;&gt;"",#REF!&lt;&gt;""),#REF!/#REF!,"")</f>
        <v>#REF!</v>
      </c>
      <c r="K260" s="257" t="e">
        <f>IF(AND(B259&lt;&gt;"",#REF!&lt;&gt;""),#REF!/#REF!,"")</f>
        <v>#REF!</v>
      </c>
      <c r="L260" s="257" t="e">
        <f>IF(AND(B259&lt;&gt;"",#REF!&lt;&gt;""),#REF!/#REF!,"")</f>
        <v>#REF!</v>
      </c>
      <c r="M260" s="257" t="e">
        <f>IF(AND(B259&lt;&gt;"",#REF!&lt;&gt;""),#REF!/#REF!,"")</f>
        <v>#REF!</v>
      </c>
      <c r="N260" s="257" t="e">
        <f>IF(AND(B259&lt;&gt;"",#REF!&lt;&gt;""),#REF!/#REF!,"")</f>
        <v>#REF!</v>
      </c>
      <c r="O260" s="257" t="e">
        <f>IF(AND(B259&lt;&gt;"",#REF!&lt;&gt;""),#REF!/#REF!,"")</f>
        <v>#REF!</v>
      </c>
      <c r="P260" s="257" t="e">
        <f>IF(AND(B259&lt;&gt;"",#REF!&lt;&gt;""),#REF!/#REF!,"")</f>
        <v>#REF!</v>
      </c>
      <c r="Q260" s="258" t="e">
        <f>IF(AND(B259&lt;&gt;"",#REF!&lt;&gt;""),#REF!/#REF!,"")</f>
        <v>#REF!</v>
      </c>
      <c r="R260" s="276" t="e">
        <f>IF(AND(C259&lt;&gt;"",#REF!&lt;&gt;""),#REF!/#REF!,"")</f>
        <v>#REF!</v>
      </c>
      <c r="S260" s="258" t="e">
        <f>IF(AND(D259&lt;&gt;"",#REF!&lt;&gt;""),#REF!/#REF!,"")</f>
        <v>#REF!</v>
      </c>
      <c r="T260" s="276" t="e">
        <f>IF(AND(C259&lt;&gt;"",#REF!&lt;&gt;""),#REF!/#REF!,"")</f>
        <v>#REF!</v>
      </c>
      <c r="U260" s="258" t="e">
        <f>IF(AND(D259&lt;&gt;"",#REF!&lt;&gt;""),#REF!/#REF!,"")</f>
        <v>#REF!</v>
      </c>
      <c r="V260" s="276" t="e">
        <f>IF(AND(C259&lt;&gt;"",#REF!&lt;&gt;""),#REF!/#REF!,"")</f>
        <v>#REF!</v>
      </c>
      <c r="W260" s="276" t="e">
        <f>IF(AND(C259&lt;&gt;"",#REF!&lt;&gt;""),#REF!/#REF!,"")</f>
        <v>#REF!</v>
      </c>
      <c r="X260" s="276" t="e">
        <f>IF(AND(C259&lt;&gt;"",#REF!&lt;&gt;""),#REF!/#REF!,"")</f>
        <v>#REF!</v>
      </c>
      <c r="Y260" s="258" t="e">
        <f>IF(AND(D259&lt;&gt;"",#REF!&lt;&gt;""),#REF!/#REF!,"")</f>
        <v>#REF!</v>
      </c>
      <c r="Z260" s="258" t="e">
        <f>IF(AND(E259&lt;&gt;"",#REF!&lt;&gt;""),#REF!/#REF!,"")</f>
        <v>#REF!</v>
      </c>
      <c r="AA260" s="258" t="e">
        <f>IF(AND(E259&lt;&gt;"",#REF!&lt;&gt;""),#REF!/#REF!,"")</f>
        <v>#REF!</v>
      </c>
    </row>
    <row r="261" spans="1:27" ht="21.75" customHeight="1" x14ac:dyDescent="0.3">
      <c r="A261" s="508" t="s">
        <v>408</v>
      </c>
      <c r="B261" s="500" t="e">
        <f>IF(#REF!="","",IF(SUM(#REF!)&gt;0,#REF!,""))</f>
        <v>#REF!</v>
      </c>
      <c r="C261" s="252" t="s">
        <v>20</v>
      </c>
      <c r="D261" s="253" t="e">
        <f>IF(AND(B261&lt;&gt;"",#REF!&lt;&gt;""),#REF!,"")</f>
        <v>#REF!</v>
      </c>
      <c r="E261" s="253" t="e">
        <f>IF(AND(B261&lt;&gt;"",#REF!&lt;&gt;""),#REF!,"")</f>
        <v>#REF!</v>
      </c>
      <c r="F261" s="254" t="e">
        <f>IF(AND(B261&lt;&gt;"",#REF!&lt;&gt;""),#REF!,"")</f>
        <v>#REF!</v>
      </c>
      <c r="G261" s="254" t="e">
        <f>IF(AND(B261&lt;&gt;"",#REF!&lt;&gt;""),#REF!,"")</f>
        <v>#REF!</v>
      </c>
      <c r="H261" s="254" t="e">
        <f>IF(AND(B261&lt;&gt;"",#REF!&lt;&gt;""),#REF!,"")</f>
        <v>#REF!</v>
      </c>
      <c r="I261" s="254" t="e">
        <f>IF(AND(B261&lt;&gt;"",#REF!&lt;&gt;""),#REF!,"")</f>
        <v>#REF!</v>
      </c>
      <c r="J261" s="254" t="e">
        <f>IF(AND(B261&lt;&gt;"",#REF!&lt;&gt;""),#REF!,"")</f>
        <v>#REF!</v>
      </c>
      <c r="K261" s="254" t="e">
        <f>IF(AND(B261&lt;&gt;"",#REF!&lt;&gt;""),#REF!,"")</f>
        <v>#REF!</v>
      </c>
      <c r="L261" s="254" t="e">
        <f>IF(AND(B261&lt;&gt;"",#REF!&lt;&gt;""),#REF!,"")</f>
        <v>#REF!</v>
      </c>
      <c r="M261" s="254" t="e">
        <f>IF(AND(B261&lt;&gt;"",#REF!&lt;&gt;""),#REF!,"")</f>
        <v>#REF!</v>
      </c>
      <c r="N261" s="254" t="e">
        <f>IF(AND(B261&lt;&gt;"",#REF!&lt;&gt;""),#REF!,"")</f>
        <v>#REF!</v>
      </c>
      <c r="O261" s="254" t="e">
        <f>IF(AND(B261&lt;&gt;"",#REF!&lt;&gt;""),#REF!,"")</f>
        <v>#REF!</v>
      </c>
      <c r="P261" s="254" t="e">
        <f>IF(AND(B261&lt;&gt;"",#REF!&lt;&gt;""),#REF!,"")</f>
        <v>#REF!</v>
      </c>
      <c r="Q261" s="255" t="e">
        <f>IF(AND(B261&lt;&gt;"",#REF!&lt;&gt;""),#REF!,"")</f>
        <v>#REF!</v>
      </c>
      <c r="R261" s="255" t="e">
        <f>IF(AND(C261&lt;&gt;"",#REF!&lt;&gt;""),#REF!,"")</f>
        <v>#REF!</v>
      </c>
      <c r="S261" s="255" t="e">
        <f>IF(AND(D261&lt;&gt;"",#REF!&lt;&gt;""),#REF!,"")</f>
        <v>#REF!</v>
      </c>
      <c r="T261" s="255" t="e">
        <f>IF(AND(C261&lt;&gt;"",#REF!&lt;&gt;""),#REF!,"")</f>
        <v>#REF!</v>
      </c>
      <c r="U261" s="255" t="e">
        <f>IF(AND(D261&lt;&gt;"",#REF!&lt;&gt;""),#REF!,"")</f>
        <v>#REF!</v>
      </c>
      <c r="V261" s="255" t="e">
        <f>IF(AND(C261&lt;&gt;"",#REF!&lt;&gt;""),#REF!,"")</f>
        <v>#REF!</v>
      </c>
      <c r="W261" s="255" t="e">
        <f>IF(AND(C261&lt;&gt;"",#REF!&lt;&gt;""),#REF!,"")</f>
        <v>#REF!</v>
      </c>
      <c r="X261" s="255" t="e">
        <f>IF(AND(C261&lt;&gt;"",#REF!&lt;&gt;""),#REF!,"")</f>
        <v>#REF!</v>
      </c>
      <c r="Y261" s="255" t="e">
        <f>IF(AND(D261&lt;&gt;"",#REF!&lt;&gt;""),#REF!,"")</f>
        <v>#REF!</v>
      </c>
      <c r="Z261" s="255" t="e">
        <f>IF(AND(E261&lt;&gt;"",#REF!&lt;&gt;""),#REF!,"")</f>
        <v>#REF!</v>
      </c>
      <c r="AA261" s="255" t="e">
        <f>IF(AND(E261&lt;&gt;"",#REF!&lt;&gt;""),#REF!,"")</f>
        <v>#REF!</v>
      </c>
    </row>
    <row r="262" spans="1:27" ht="24.75" customHeight="1" thickBot="1" x14ac:dyDescent="0.35">
      <c r="A262" s="509"/>
      <c r="B262" s="501"/>
      <c r="C262" s="256" t="s">
        <v>302</v>
      </c>
      <c r="D262" s="257" t="e">
        <f>IF(AND(B261&lt;&gt;"",#REF!&lt;&gt;""),#REF!/#REF!,"")</f>
        <v>#REF!</v>
      </c>
      <c r="E262" s="257" t="e">
        <f>IF(AND(B261&lt;&gt;"",#REF!&lt;&gt;""),#REF!/#REF!,"")</f>
        <v>#REF!</v>
      </c>
      <c r="F262" s="257" t="e">
        <f>IF(AND(B261&lt;&gt;"",#REF!&lt;&gt;""),#REF!/#REF!,"")</f>
        <v>#REF!</v>
      </c>
      <c r="G262" s="257" t="e">
        <f>IF(AND(B261&lt;&gt;"",#REF!&lt;&gt;""),#REF!/#REF!,"")</f>
        <v>#REF!</v>
      </c>
      <c r="H262" s="257" t="e">
        <f>IF(AND(B261&lt;&gt;"",#REF!&lt;&gt;""),#REF!/#REF!,"")</f>
        <v>#REF!</v>
      </c>
      <c r="I262" s="257" t="e">
        <f>IF(AND(B261&lt;&gt;"",#REF!&lt;&gt;""),#REF!/#REF!,"")</f>
        <v>#REF!</v>
      </c>
      <c r="J262" s="257" t="e">
        <f>IF(AND(B261&lt;&gt;"",#REF!&lt;&gt;""),#REF!/#REF!,"")</f>
        <v>#REF!</v>
      </c>
      <c r="K262" s="257" t="e">
        <f>IF(AND(B261&lt;&gt;"",#REF!&lt;&gt;""),#REF!/#REF!,"")</f>
        <v>#REF!</v>
      </c>
      <c r="L262" s="257" t="e">
        <f>IF(AND(B261&lt;&gt;"",#REF!&lt;&gt;""),#REF!/#REF!,"")</f>
        <v>#REF!</v>
      </c>
      <c r="M262" s="257" t="e">
        <f>IF(AND(B261&lt;&gt;"",#REF!&lt;&gt;""),#REF!/#REF!,"")</f>
        <v>#REF!</v>
      </c>
      <c r="N262" s="257" t="e">
        <f>IF(AND(B261&lt;&gt;"",#REF!&lt;&gt;""),#REF!/#REF!,"")</f>
        <v>#REF!</v>
      </c>
      <c r="O262" s="257" t="e">
        <f>IF(AND(B261&lt;&gt;"",#REF!&lt;&gt;""),#REF!/#REF!,"")</f>
        <v>#REF!</v>
      </c>
      <c r="P262" s="257" t="e">
        <f>IF(AND(B261&lt;&gt;"",#REF!&lt;&gt;""),#REF!/#REF!,"")</f>
        <v>#REF!</v>
      </c>
      <c r="Q262" s="258" t="e">
        <f>IF(AND(B261&lt;&gt;"",#REF!&lt;&gt;""),#REF!/#REF!,"")</f>
        <v>#REF!</v>
      </c>
      <c r="R262" s="276" t="e">
        <f>IF(AND(C261&lt;&gt;"",#REF!&lt;&gt;""),#REF!/#REF!,"")</f>
        <v>#REF!</v>
      </c>
      <c r="S262" s="258" t="e">
        <f>IF(AND(D261&lt;&gt;"",#REF!&lt;&gt;""),#REF!/#REF!,"")</f>
        <v>#REF!</v>
      </c>
      <c r="T262" s="276" t="e">
        <f>IF(AND(C261&lt;&gt;"",#REF!&lt;&gt;""),#REF!/#REF!,"")</f>
        <v>#REF!</v>
      </c>
      <c r="U262" s="258" t="e">
        <f>IF(AND(D261&lt;&gt;"",#REF!&lt;&gt;""),#REF!/#REF!,"")</f>
        <v>#REF!</v>
      </c>
      <c r="V262" s="276" t="e">
        <f>IF(AND(C261&lt;&gt;"",#REF!&lt;&gt;""),#REF!/#REF!,"")</f>
        <v>#REF!</v>
      </c>
      <c r="W262" s="276" t="e">
        <f>IF(AND(C261&lt;&gt;"",#REF!&lt;&gt;""),#REF!/#REF!,"")</f>
        <v>#REF!</v>
      </c>
      <c r="X262" s="276" t="e">
        <f>IF(AND(C261&lt;&gt;"",#REF!&lt;&gt;""),#REF!/#REF!,"")</f>
        <v>#REF!</v>
      </c>
      <c r="Y262" s="258" t="e">
        <f>IF(AND(D261&lt;&gt;"",#REF!&lt;&gt;""),#REF!/#REF!,"")</f>
        <v>#REF!</v>
      </c>
      <c r="Z262" s="258" t="e">
        <f>IF(AND(E261&lt;&gt;"",#REF!&lt;&gt;""),#REF!/#REF!,"")</f>
        <v>#REF!</v>
      </c>
      <c r="AA262" s="258" t="e">
        <f>IF(AND(E261&lt;&gt;"",#REF!&lt;&gt;""),#REF!/#REF!,"")</f>
        <v>#REF!</v>
      </c>
    </row>
    <row r="263" spans="1:27" ht="21.75" customHeight="1" x14ac:dyDescent="0.3">
      <c r="A263" s="508" t="s">
        <v>409</v>
      </c>
      <c r="B263" s="500" t="e">
        <f>IF(#REF!="","",IF(SUM(#REF!)&gt;0,#REF!,""))</f>
        <v>#REF!</v>
      </c>
      <c r="C263" s="252" t="s">
        <v>20</v>
      </c>
      <c r="D263" s="253" t="e">
        <f>IF(AND(B263&lt;&gt;"",#REF!&lt;&gt;""),#REF!,"")</f>
        <v>#REF!</v>
      </c>
      <c r="E263" s="253" t="e">
        <f>IF(AND(B263&lt;&gt;"",#REF!&lt;&gt;""),#REF!,"")</f>
        <v>#REF!</v>
      </c>
      <c r="F263" s="254" t="e">
        <f>IF(AND(B263&lt;&gt;"",#REF!&lt;&gt;""),#REF!,"")</f>
        <v>#REF!</v>
      </c>
      <c r="G263" s="254" t="e">
        <f>IF(AND(B263&lt;&gt;"",#REF!&lt;&gt;""),#REF!,"")</f>
        <v>#REF!</v>
      </c>
      <c r="H263" s="254" t="e">
        <f>IF(AND(B263&lt;&gt;"",#REF!&lt;&gt;""),#REF!,"")</f>
        <v>#REF!</v>
      </c>
      <c r="I263" s="254" t="e">
        <f>IF(AND(B263&lt;&gt;"",#REF!&lt;&gt;""),#REF!,"")</f>
        <v>#REF!</v>
      </c>
      <c r="J263" s="254" t="e">
        <f>IF(AND(B263&lt;&gt;"",#REF!&lt;&gt;""),#REF!,"")</f>
        <v>#REF!</v>
      </c>
      <c r="K263" s="254" t="e">
        <f>IF(AND(B263&lt;&gt;"",#REF!&lt;&gt;""),#REF!,"")</f>
        <v>#REF!</v>
      </c>
      <c r="L263" s="254" t="e">
        <f>IF(AND(B263&lt;&gt;"",#REF!&lt;&gt;""),#REF!,"")</f>
        <v>#REF!</v>
      </c>
      <c r="M263" s="254" t="e">
        <f>IF(AND(B263&lt;&gt;"",#REF!&lt;&gt;""),#REF!,"")</f>
        <v>#REF!</v>
      </c>
      <c r="N263" s="254" t="e">
        <f>IF(AND(B263&lt;&gt;"",#REF!&lt;&gt;""),#REF!,"")</f>
        <v>#REF!</v>
      </c>
      <c r="O263" s="254" t="e">
        <f>IF(AND(B263&lt;&gt;"",#REF!&lt;&gt;""),#REF!,"")</f>
        <v>#REF!</v>
      </c>
      <c r="P263" s="254" t="e">
        <f>IF(AND(B263&lt;&gt;"",#REF!&lt;&gt;""),#REF!,"")</f>
        <v>#REF!</v>
      </c>
      <c r="Q263" s="255" t="e">
        <f>IF(AND(B263&lt;&gt;"",#REF!&lt;&gt;""),#REF!,"")</f>
        <v>#REF!</v>
      </c>
      <c r="R263" s="255" t="e">
        <f>IF(AND(C263&lt;&gt;"",#REF!&lt;&gt;""),#REF!,"")</f>
        <v>#REF!</v>
      </c>
      <c r="S263" s="255" t="e">
        <f>IF(AND(D263&lt;&gt;"",#REF!&lt;&gt;""),#REF!,"")</f>
        <v>#REF!</v>
      </c>
      <c r="T263" s="255" t="e">
        <f>IF(AND(C263&lt;&gt;"",#REF!&lt;&gt;""),#REF!,"")</f>
        <v>#REF!</v>
      </c>
      <c r="U263" s="255" t="e">
        <f>IF(AND(D263&lt;&gt;"",#REF!&lt;&gt;""),#REF!,"")</f>
        <v>#REF!</v>
      </c>
      <c r="V263" s="255" t="e">
        <f>IF(AND(C263&lt;&gt;"",#REF!&lt;&gt;""),#REF!,"")</f>
        <v>#REF!</v>
      </c>
      <c r="W263" s="255" t="e">
        <f>IF(AND(C263&lt;&gt;"",#REF!&lt;&gt;""),#REF!,"")</f>
        <v>#REF!</v>
      </c>
      <c r="X263" s="255" t="e">
        <f>IF(AND(C263&lt;&gt;"",#REF!&lt;&gt;""),#REF!,"")</f>
        <v>#REF!</v>
      </c>
      <c r="Y263" s="255" t="e">
        <f>IF(AND(D263&lt;&gt;"",#REF!&lt;&gt;""),#REF!,"")</f>
        <v>#REF!</v>
      </c>
      <c r="Z263" s="255" t="e">
        <f>IF(AND(E263&lt;&gt;"",#REF!&lt;&gt;""),#REF!,"")</f>
        <v>#REF!</v>
      </c>
      <c r="AA263" s="255" t="e">
        <f>IF(AND(E263&lt;&gt;"",#REF!&lt;&gt;""),#REF!,"")</f>
        <v>#REF!</v>
      </c>
    </row>
    <row r="264" spans="1:27" ht="24.75" customHeight="1" thickBot="1" x14ac:dyDescent="0.35">
      <c r="A264" s="509"/>
      <c r="B264" s="501"/>
      <c r="C264" s="256" t="s">
        <v>302</v>
      </c>
      <c r="D264" s="257" t="e">
        <f>IF(AND(B263&lt;&gt;"",#REF!&lt;&gt;""),#REF!/#REF!,"")</f>
        <v>#REF!</v>
      </c>
      <c r="E264" s="257" t="e">
        <f>IF(AND(B263&lt;&gt;"",#REF!&lt;&gt;""),#REF!/#REF!,"")</f>
        <v>#REF!</v>
      </c>
      <c r="F264" s="257" t="e">
        <f>IF(AND(B263&lt;&gt;"",#REF!&lt;&gt;""),#REF!/#REF!,"")</f>
        <v>#REF!</v>
      </c>
      <c r="G264" s="257" t="e">
        <f>IF(AND(B263&lt;&gt;"",#REF!&lt;&gt;""),#REF!/#REF!,"")</f>
        <v>#REF!</v>
      </c>
      <c r="H264" s="257" t="e">
        <f>IF(AND(B263&lt;&gt;"",#REF!&lt;&gt;""),#REF!/#REF!,"")</f>
        <v>#REF!</v>
      </c>
      <c r="I264" s="257" t="e">
        <f>IF(AND(B263&lt;&gt;"",#REF!&lt;&gt;""),#REF!/#REF!,"")</f>
        <v>#REF!</v>
      </c>
      <c r="J264" s="257" t="e">
        <f>IF(AND(B263&lt;&gt;"",#REF!&lt;&gt;""),#REF!/#REF!,"")</f>
        <v>#REF!</v>
      </c>
      <c r="K264" s="257" t="e">
        <f>IF(AND(B263&lt;&gt;"",#REF!&lt;&gt;""),#REF!/#REF!,"")</f>
        <v>#REF!</v>
      </c>
      <c r="L264" s="257" t="e">
        <f>IF(AND(B263&lt;&gt;"",#REF!&lt;&gt;""),#REF!/#REF!,"")</f>
        <v>#REF!</v>
      </c>
      <c r="M264" s="257" t="e">
        <f>IF(AND(B263&lt;&gt;"",#REF!&lt;&gt;""),#REF!/#REF!,"")</f>
        <v>#REF!</v>
      </c>
      <c r="N264" s="257" t="e">
        <f>IF(AND(B263&lt;&gt;"",#REF!&lt;&gt;""),#REF!/#REF!,"")</f>
        <v>#REF!</v>
      </c>
      <c r="O264" s="257" t="e">
        <f>IF(AND(B263&lt;&gt;"",#REF!&lt;&gt;""),#REF!/#REF!,"")</f>
        <v>#REF!</v>
      </c>
      <c r="P264" s="257" t="e">
        <f>IF(AND(B263&lt;&gt;"",#REF!&lt;&gt;""),#REF!/#REF!,"")</f>
        <v>#REF!</v>
      </c>
      <c r="Q264" s="258" t="e">
        <f>IF(AND(B263&lt;&gt;"",#REF!&lt;&gt;""),#REF!/#REF!,"")</f>
        <v>#REF!</v>
      </c>
      <c r="R264" s="276" t="e">
        <f>IF(AND(C263&lt;&gt;"",#REF!&lt;&gt;""),#REF!/#REF!,"")</f>
        <v>#REF!</v>
      </c>
      <c r="S264" s="258" t="e">
        <f>IF(AND(D263&lt;&gt;"",#REF!&lt;&gt;""),#REF!/#REF!,"")</f>
        <v>#REF!</v>
      </c>
      <c r="T264" s="276" t="e">
        <f>IF(AND(C263&lt;&gt;"",#REF!&lt;&gt;""),#REF!/#REF!,"")</f>
        <v>#REF!</v>
      </c>
      <c r="U264" s="258" t="e">
        <f>IF(AND(D263&lt;&gt;"",#REF!&lt;&gt;""),#REF!/#REF!,"")</f>
        <v>#REF!</v>
      </c>
      <c r="V264" s="276" t="e">
        <f>IF(AND(C263&lt;&gt;"",#REF!&lt;&gt;""),#REF!/#REF!,"")</f>
        <v>#REF!</v>
      </c>
      <c r="W264" s="276" t="e">
        <f>IF(AND(C263&lt;&gt;"",#REF!&lt;&gt;""),#REF!/#REF!,"")</f>
        <v>#REF!</v>
      </c>
      <c r="X264" s="276" t="e">
        <f>IF(AND(C263&lt;&gt;"",#REF!&lt;&gt;""),#REF!/#REF!,"")</f>
        <v>#REF!</v>
      </c>
      <c r="Y264" s="258" t="e">
        <f>IF(AND(D263&lt;&gt;"",#REF!&lt;&gt;""),#REF!/#REF!,"")</f>
        <v>#REF!</v>
      </c>
      <c r="Z264" s="258" t="e">
        <f>IF(AND(E263&lt;&gt;"",#REF!&lt;&gt;""),#REF!/#REF!,"")</f>
        <v>#REF!</v>
      </c>
      <c r="AA264" s="258" t="e">
        <f>IF(AND(E263&lt;&gt;"",#REF!&lt;&gt;""),#REF!/#REF!,"")</f>
        <v>#REF!</v>
      </c>
    </row>
    <row r="265" spans="1:27" ht="21.75" customHeight="1" x14ac:dyDescent="0.3">
      <c r="A265" s="508" t="s">
        <v>410</v>
      </c>
      <c r="B265" s="500" t="e">
        <f>IF(#REF!="","",IF(SUM(#REF!)&gt;0,#REF!,""))</f>
        <v>#REF!</v>
      </c>
      <c r="C265" s="252" t="s">
        <v>20</v>
      </c>
      <c r="D265" s="253" t="e">
        <f>IF(AND(B265&lt;&gt;"",#REF!&lt;&gt;""),#REF!,"")</f>
        <v>#REF!</v>
      </c>
      <c r="E265" s="253" t="e">
        <f>IF(AND(B265&lt;&gt;"",#REF!&lt;&gt;""),#REF!,"")</f>
        <v>#REF!</v>
      </c>
      <c r="F265" s="254" t="e">
        <f>IF(AND(B265&lt;&gt;"",#REF!&lt;&gt;""),#REF!,"")</f>
        <v>#REF!</v>
      </c>
      <c r="G265" s="254" t="e">
        <f>IF(AND(B265&lt;&gt;"",#REF!&lt;&gt;""),#REF!,"")</f>
        <v>#REF!</v>
      </c>
      <c r="H265" s="254" t="e">
        <f>IF(AND(B265&lt;&gt;"",#REF!&lt;&gt;""),#REF!,"")</f>
        <v>#REF!</v>
      </c>
      <c r="I265" s="254" t="e">
        <f>IF(AND(B265&lt;&gt;"",#REF!&lt;&gt;""),#REF!,"")</f>
        <v>#REF!</v>
      </c>
      <c r="J265" s="254" t="e">
        <f>IF(AND(B265&lt;&gt;"",#REF!&lt;&gt;""),#REF!,"")</f>
        <v>#REF!</v>
      </c>
      <c r="K265" s="254" t="e">
        <f>IF(AND(B265&lt;&gt;"",#REF!&lt;&gt;""),#REF!,"")</f>
        <v>#REF!</v>
      </c>
      <c r="L265" s="254" t="e">
        <f>IF(AND(B265&lt;&gt;"",#REF!&lt;&gt;""),#REF!,"")</f>
        <v>#REF!</v>
      </c>
      <c r="M265" s="254" t="e">
        <f>IF(AND(B265&lt;&gt;"",#REF!&lt;&gt;""),#REF!,"")</f>
        <v>#REF!</v>
      </c>
      <c r="N265" s="254" t="e">
        <f>IF(AND(B265&lt;&gt;"",#REF!&lt;&gt;""),#REF!,"")</f>
        <v>#REF!</v>
      </c>
      <c r="O265" s="254" t="e">
        <f>IF(AND(B265&lt;&gt;"",#REF!&lt;&gt;""),#REF!,"")</f>
        <v>#REF!</v>
      </c>
      <c r="P265" s="254" t="e">
        <f>IF(AND(B265&lt;&gt;"",#REF!&lt;&gt;""),#REF!,"")</f>
        <v>#REF!</v>
      </c>
      <c r="Q265" s="255" t="e">
        <f>IF(AND(B265&lt;&gt;"",#REF!&lt;&gt;""),#REF!,"")</f>
        <v>#REF!</v>
      </c>
      <c r="R265" s="255" t="e">
        <f>IF(AND(C265&lt;&gt;"",#REF!&lt;&gt;""),#REF!,"")</f>
        <v>#REF!</v>
      </c>
      <c r="S265" s="255" t="e">
        <f>IF(AND(D265&lt;&gt;"",#REF!&lt;&gt;""),#REF!,"")</f>
        <v>#REF!</v>
      </c>
      <c r="T265" s="255" t="e">
        <f>IF(AND(C265&lt;&gt;"",#REF!&lt;&gt;""),#REF!,"")</f>
        <v>#REF!</v>
      </c>
      <c r="U265" s="255" t="e">
        <f>IF(AND(D265&lt;&gt;"",#REF!&lt;&gt;""),#REF!,"")</f>
        <v>#REF!</v>
      </c>
      <c r="V265" s="255" t="e">
        <f>IF(AND(C265&lt;&gt;"",#REF!&lt;&gt;""),#REF!,"")</f>
        <v>#REF!</v>
      </c>
      <c r="W265" s="255" t="e">
        <f>IF(AND(C265&lt;&gt;"",#REF!&lt;&gt;""),#REF!,"")</f>
        <v>#REF!</v>
      </c>
      <c r="X265" s="255" t="e">
        <f>IF(AND(C265&lt;&gt;"",#REF!&lt;&gt;""),#REF!,"")</f>
        <v>#REF!</v>
      </c>
      <c r="Y265" s="255" t="e">
        <f>IF(AND(D265&lt;&gt;"",#REF!&lt;&gt;""),#REF!,"")</f>
        <v>#REF!</v>
      </c>
      <c r="Z265" s="255" t="e">
        <f>IF(AND(E265&lt;&gt;"",#REF!&lt;&gt;""),#REF!,"")</f>
        <v>#REF!</v>
      </c>
      <c r="AA265" s="255" t="e">
        <f>IF(AND(E265&lt;&gt;"",#REF!&lt;&gt;""),#REF!,"")</f>
        <v>#REF!</v>
      </c>
    </row>
    <row r="266" spans="1:27" ht="24.75" customHeight="1" thickBot="1" x14ac:dyDescent="0.35">
      <c r="A266" s="509"/>
      <c r="B266" s="501"/>
      <c r="C266" s="256" t="s">
        <v>302</v>
      </c>
      <c r="D266" s="257" t="e">
        <f>IF(AND(B265&lt;&gt;"",#REF!&lt;&gt;""),#REF!/#REF!,"")</f>
        <v>#REF!</v>
      </c>
      <c r="E266" s="257" t="e">
        <f>IF(AND(B265&lt;&gt;"",#REF!&lt;&gt;""),#REF!/#REF!,"")</f>
        <v>#REF!</v>
      </c>
      <c r="F266" s="257" t="e">
        <f>IF(AND(B265&lt;&gt;"",#REF!&lt;&gt;""),#REF!/#REF!,"")</f>
        <v>#REF!</v>
      </c>
      <c r="G266" s="257" t="e">
        <f>IF(AND(B265&lt;&gt;"",#REF!&lt;&gt;""),#REF!/#REF!,"")</f>
        <v>#REF!</v>
      </c>
      <c r="H266" s="257" t="e">
        <f>IF(AND(B265&lt;&gt;"",#REF!&lt;&gt;""),#REF!/#REF!,"")</f>
        <v>#REF!</v>
      </c>
      <c r="I266" s="257" t="e">
        <f>IF(AND(B265&lt;&gt;"",#REF!&lt;&gt;""),#REF!/#REF!,"")</f>
        <v>#REF!</v>
      </c>
      <c r="J266" s="257" t="e">
        <f>IF(AND(B265&lt;&gt;"",#REF!&lt;&gt;""),#REF!/#REF!,"")</f>
        <v>#REF!</v>
      </c>
      <c r="K266" s="257" t="e">
        <f>IF(AND(B265&lt;&gt;"",#REF!&lt;&gt;""),#REF!/#REF!,"")</f>
        <v>#REF!</v>
      </c>
      <c r="L266" s="257" t="e">
        <f>IF(AND(B265&lt;&gt;"",#REF!&lt;&gt;""),#REF!/#REF!,"")</f>
        <v>#REF!</v>
      </c>
      <c r="M266" s="257" t="e">
        <f>IF(AND(B265&lt;&gt;"",#REF!&lt;&gt;""),#REF!/#REF!,"")</f>
        <v>#REF!</v>
      </c>
      <c r="N266" s="257" t="e">
        <f>IF(AND(B265&lt;&gt;"",#REF!&lt;&gt;""),#REF!/#REF!,"")</f>
        <v>#REF!</v>
      </c>
      <c r="O266" s="257" t="e">
        <f>IF(AND(B265&lt;&gt;"",#REF!&lt;&gt;""),#REF!/#REF!,"")</f>
        <v>#REF!</v>
      </c>
      <c r="P266" s="257" t="e">
        <f>IF(AND(B265&lt;&gt;"",#REF!&lt;&gt;""),#REF!/#REF!,"")</f>
        <v>#REF!</v>
      </c>
      <c r="Q266" s="258" t="e">
        <f>IF(AND(B265&lt;&gt;"",#REF!&lt;&gt;""),#REF!/#REF!,"")</f>
        <v>#REF!</v>
      </c>
      <c r="R266" s="276" t="e">
        <f>IF(AND(C265&lt;&gt;"",#REF!&lt;&gt;""),#REF!/#REF!,"")</f>
        <v>#REF!</v>
      </c>
      <c r="S266" s="258" t="e">
        <f>IF(AND(D265&lt;&gt;"",#REF!&lt;&gt;""),#REF!/#REF!,"")</f>
        <v>#REF!</v>
      </c>
      <c r="T266" s="276" t="e">
        <f>IF(AND(C265&lt;&gt;"",#REF!&lt;&gt;""),#REF!/#REF!,"")</f>
        <v>#REF!</v>
      </c>
      <c r="U266" s="258" t="e">
        <f>IF(AND(D265&lt;&gt;"",#REF!&lt;&gt;""),#REF!/#REF!,"")</f>
        <v>#REF!</v>
      </c>
      <c r="V266" s="276" t="e">
        <f>IF(AND(C265&lt;&gt;"",#REF!&lt;&gt;""),#REF!/#REF!,"")</f>
        <v>#REF!</v>
      </c>
      <c r="W266" s="276" t="e">
        <f>IF(AND(C265&lt;&gt;"",#REF!&lt;&gt;""),#REF!/#REF!,"")</f>
        <v>#REF!</v>
      </c>
      <c r="X266" s="276" t="e">
        <f>IF(AND(C265&lt;&gt;"",#REF!&lt;&gt;""),#REF!/#REF!,"")</f>
        <v>#REF!</v>
      </c>
      <c r="Y266" s="258" t="e">
        <f>IF(AND(D265&lt;&gt;"",#REF!&lt;&gt;""),#REF!/#REF!,"")</f>
        <v>#REF!</v>
      </c>
      <c r="Z266" s="258" t="e">
        <f>IF(AND(E265&lt;&gt;"",#REF!&lt;&gt;""),#REF!/#REF!,"")</f>
        <v>#REF!</v>
      </c>
      <c r="AA266" s="258" t="e">
        <f>IF(AND(E265&lt;&gt;"",#REF!&lt;&gt;""),#REF!/#REF!,"")</f>
        <v>#REF!</v>
      </c>
    </row>
    <row r="267" spans="1:27" ht="21.75" hidden="1" customHeight="1" x14ac:dyDescent="0.3">
      <c r="A267" s="508" t="s">
        <v>411</v>
      </c>
      <c r="B267" s="500" t="e">
        <f>IF(#REF!="","",IF(SUM(#REF!)&gt;0,#REF!,""))</f>
        <v>#REF!</v>
      </c>
      <c r="C267" s="252" t="s">
        <v>20</v>
      </c>
      <c r="D267" s="253" t="e">
        <f>IF(AND(B267&lt;&gt;"",#REF!&lt;&gt;""),#REF!,"")</f>
        <v>#REF!</v>
      </c>
      <c r="E267" s="253" t="e">
        <f>IF(AND(B267&lt;&gt;"",#REF!&lt;&gt;""),#REF!,"")</f>
        <v>#REF!</v>
      </c>
      <c r="F267" s="254" t="e">
        <f>IF(AND(B267&lt;&gt;"",#REF!&lt;&gt;""),#REF!,"")</f>
        <v>#REF!</v>
      </c>
      <c r="G267" s="254" t="e">
        <f>IF(AND(B267&lt;&gt;"",#REF!&lt;&gt;""),#REF!,"")</f>
        <v>#REF!</v>
      </c>
      <c r="H267" s="254" t="e">
        <f>IF(AND(B267&lt;&gt;"",#REF!&lt;&gt;""),#REF!,"")</f>
        <v>#REF!</v>
      </c>
      <c r="I267" s="254" t="e">
        <f>IF(AND(B267&lt;&gt;"",#REF!&lt;&gt;""),#REF!,"")</f>
        <v>#REF!</v>
      </c>
      <c r="J267" s="254" t="e">
        <f>IF(AND(B267&lt;&gt;"",#REF!&lt;&gt;""),#REF!,"")</f>
        <v>#REF!</v>
      </c>
      <c r="K267" s="254" t="e">
        <f>IF(AND(B267&lt;&gt;"",#REF!&lt;&gt;""),#REF!,"")</f>
        <v>#REF!</v>
      </c>
      <c r="L267" s="254" t="e">
        <f>IF(AND(B267&lt;&gt;"",#REF!&lt;&gt;""),#REF!,"")</f>
        <v>#REF!</v>
      </c>
      <c r="M267" s="254" t="e">
        <f>IF(AND(B267&lt;&gt;"",#REF!&lt;&gt;""),#REF!,"")</f>
        <v>#REF!</v>
      </c>
      <c r="N267" s="254" t="e">
        <f>IF(AND(B267&lt;&gt;"",#REF!&lt;&gt;""),#REF!,"")</f>
        <v>#REF!</v>
      </c>
      <c r="O267" s="254" t="e">
        <f>IF(AND(B267&lt;&gt;"",#REF!&lt;&gt;""),#REF!,"")</f>
        <v>#REF!</v>
      </c>
      <c r="P267" s="254" t="e">
        <f>IF(AND(B267&lt;&gt;"",#REF!&lt;&gt;""),#REF!,"")</f>
        <v>#REF!</v>
      </c>
      <c r="Q267" s="255" t="e">
        <f>IF(AND(B267&lt;&gt;"",#REF!&lt;&gt;""),#REF!,"")</f>
        <v>#REF!</v>
      </c>
      <c r="R267" s="255" t="e">
        <f>IF(AND(C267&lt;&gt;"",#REF!&lt;&gt;""),#REF!,"")</f>
        <v>#REF!</v>
      </c>
      <c r="S267" s="255" t="e">
        <f>IF(AND(D267&lt;&gt;"",#REF!&lt;&gt;""),#REF!,"")</f>
        <v>#REF!</v>
      </c>
      <c r="T267" s="255" t="e">
        <f>IF(AND(C267&lt;&gt;"",#REF!&lt;&gt;""),#REF!,"")</f>
        <v>#REF!</v>
      </c>
      <c r="U267" s="255" t="e">
        <f>IF(AND(D267&lt;&gt;"",#REF!&lt;&gt;""),#REF!,"")</f>
        <v>#REF!</v>
      </c>
      <c r="V267" s="255" t="e">
        <f>IF(AND(C267&lt;&gt;"",#REF!&lt;&gt;""),#REF!,"")</f>
        <v>#REF!</v>
      </c>
      <c r="W267" s="255" t="e">
        <f>IF(AND(C267&lt;&gt;"",#REF!&lt;&gt;""),#REF!,"")</f>
        <v>#REF!</v>
      </c>
      <c r="X267" s="255" t="e">
        <f>IF(AND(C267&lt;&gt;"",#REF!&lt;&gt;""),#REF!,"")</f>
        <v>#REF!</v>
      </c>
      <c r="Y267" s="255" t="e">
        <f>IF(AND(D267&lt;&gt;"",#REF!&lt;&gt;""),#REF!,"")</f>
        <v>#REF!</v>
      </c>
      <c r="Z267" s="255" t="e">
        <f>IF(AND(E267&lt;&gt;"",#REF!&lt;&gt;""),#REF!,"")</f>
        <v>#REF!</v>
      </c>
      <c r="AA267" s="255" t="e">
        <f>IF(AND(E267&lt;&gt;"",#REF!&lt;&gt;""),#REF!,"")</f>
        <v>#REF!</v>
      </c>
    </row>
    <row r="268" spans="1:27" ht="24.75" hidden="1" customHeight="1" thickBot="1" x14ac:dyDescent="0.35">
      <c r="A268" s="509"/>
      <c r="B268" s="501"/>
      <c r="C268" s="256" t="s">
        <v>302</v>
      </c>
      <c r="D268" s="257" t="e">
        <f>IF(AND(B267&lt;&gt;"",#REF!&lt;&gt;""),#REF!/#REF!,"")</f>
        <v>#REF!</v>
      </c>
      <c r="E268" s="257" t="e">
        <f>IF(AND(B267&lt;&gt;"",#REF!&lt;&gt;""),#REF!/#REF!,"")</f>
        <v>#REF!</v>
      </c>
      <c r="F268" s="257" t="e">
        <f>IF(AND(B267&lt;&gt;"",#REF!&lt;&gt;""),#REF!/#REF!,"")</f>
        <v>#REF!</v>
      </c>
      <c r="G268" s="257" t="e">
        <f>IF(AND(B267&lt;&gt;"",#REF!&lt;&gt;""),#REF!/#REF!,"")</f>
        <v>#REF!</v>
      </c>
      <c r="H268" s="257" t="e">
        <f>IF(AND(B267&lt;&gt;"",#REF!&lt;&gt;""),#REF!/#REF!,"")</f>
        <v>#REF!</v>
      </c>
      <c r="I268" s="257" t="e">
        <f>IF(AND(B267&lt;&gt;"",#REF!&lt;&gt;""),#REF!/#REF!,"")</f>
        <v>#REF!</v>
      </c>
      <c r="J268" s="257" t="e">
        <f>IF(AND(B267&lt;&gt;"",#REF!&lt;&gt;""),#REF!/#REF!,"")</f>
        <v>#REF!</v>
      </c>
      <c r="K268" s="257" t="e">
        <f>IF(AND(B267&lt;&gt;"",#REF!&lt;&gt;""),#REF!/#REF!,"")</f>
        <v>#REF!</v>
      </c>
      <c r="L268" s="257" t="e">
        <f>IF(AND(B267&lt;&gt;"",#REF!&lt;&gt;""),#REF!/#REF!,"")</f>
        <v>#REF!</v>
      </c>
      <c r="M268" s="257" t="e">
        <f>IF(AND(B267&lt;&gt;"",#REF!&lt;&gt;""),#REF!/#REF!,"")</f>
        <v>#REF!</v>
      </c>
      <c r="N268" s="257" t="e">
        <f>IF(AND(B267&lt;&gt;"",#REF!&lt;&gt;""),#REF!/#REF!,"")</f>
        <v>#REF!</v>
      </c>
      <c r="O268" s="257" t="e">
        <f>IF(AND(B267&lt;&gt;"",#REF!&lt;&gt;""),#REF!/#REF!,"")</f>
        <v>#REF!</v>
      </c>
      <c r="P268" s="257" t="e">
        <f>IF(AND(B267&lt;&gt;"",#REF!&lt;&gt;""),#REF!/#REF!,"")</f>
        <v>#REF!</v>
      </c>
      <c r="Q268" s="258" t="e">
        <f>IF(AND(B267&lt;&gt;"",#REF!&lt;&gt;""),#REF!/#REF!,"")</f>
        <v>#REF!</v>
      </c>
      <c r="R268" s="276" t="e">
        <f>IF(AND(C267&lt;&gt;"",#REF!&lt;&gt;""),#REF!/#REF!,"")</f>
        <v>#REF!</v>
      </c>
      <c r="S268" s="258" t="e">
        <f>IF(AND(D267&lt;&gt;"",#REF!&lt;&gt;""),#REF!/#REF!,"")</f>
        <v>#REF!</v>
      </c>
      <c r="T268" s="276" t="e">
        <f>IF(AND(C267&lt;&gt;"",#REF!&lt;&gt;""),#REF!/#REF!,"")</f>
        <v>#REF!</v>
      </c>
      <c r="U268" s="258" t="e">
        <f>IF(AND(D267&lt;&gt;"",#REF!&lt;&gt;""),#REF!/#REF!,"")</f>
        <v>#REF!</v>
      </c>
      <c r="V268" s="276" t="e">
        <f>IF(AND(C267&lt;&gt;"",#REF!&lt;&gt;""),#REF!/#REF!,"")</f>
        <v>#REF!</v>
      </c>
      <c r="W268" s="276" t="e">
        <f>IF(AND(C267&lt;&gt;"",#REF!&lt;&gt;""),#REF!/#REF!,"")</f>
        <v>#REF!</v>
      </c>
      <c r="X268" s="276" t="e">
        <f>IF(AND(C267&lt;&gt;"",#REF!&lt;&gt;""),#REF!/#REF!,"")</f>
        <v>#REF!</v>
      </c>
      <c r="Y268" s="258" t="e">
        <f>IF(AND(D267&lt;&gt;"",#REF!&lt;&gt;""),#REF!/#REF!,"")</f>
        <v>#REF!</v>
      </c>
      <c r="Z268" s="258" t="e">
        <f>IF(AND(E267&lt;&gt;"",#REF!&lt;&gt;""),#REF!/#REF!,"")</f>
        <v>#REF!</v>
      </c>
      <c r="AA268" s="258" t="e">
        <f>IF(AND(E267&lt;&gt;"",#REF!&lt;&gt;""),#REF!/#REF!,"")</f>
        <v>#REF!</v>
      </c>
    </row>
    <row r="269" spans="1:27" ht="21.75" hidden="1" customHeight="1" x14ac:dyDescent="0.3">
      <c r="A269" s="508" t="s">
        <v>412</v>
      </c>
      <c r="B269" s="500" t="e">
        <f>IF(#REF!="","",IF(SUM(#REF!)&gt;0,#REF!,""))</f>
        <v>#REF!</v>
      </c>
      <c r="C269" s="252" t="s">
        <v>20</v>
      </c>
      <c r="D269" s="253" t="e">
        <f>IF(AND(B269&lt;&gt;"",#REF!&lt;&gt;""),#REF!,"")</f>
        <v>#REF!</v>
      </c>
      <c r="E269" s="253" t="e">
        <f>IF(AND(B269&lt;&gt;"",#REF!&lt;&gt;""),#REF!,"")</f>
        <v>#REF!</v>
      </c>
      <c r="F269" s="254" t="e">
        <f>IF(AND(B269&lt;&gt;"",#REF!&lt;&gt;""),#REF!,"")</f>
        <v>#REF!</v>
      </c>
      <c r="G269" s="254" t="e">
        <f>IF(AND(B269&lt;&gt;"",#REF!&lt;&gt;""),#REF!,"")</f>
        <v>#REF!</v>
      </c>
      <c r="H269" s="254" t="e">
        <f>IF(AND(B269&lt;&gt;"",#REF!&lt;&gt;""),#REF!,"")</f>
        <v>#REF!</v>
      </c>
      <c r="I269" s="254" t="e">
        <f>IF(AND(B269&lt;&gt;"",#REF!&lt;&gt;""),#REF!,"")</f>
        <v>#REF!</v>
      </c>
      <c r="J269" s="254" t="e">
        <f>IF(AND(B269&lt;&gt;"",#REF!&lt;&gt;""),#REF!,"")</f>
        <v>#REF!</v>
      </c>
      <c r="K269" s="254" t="e">
        <f>IF(AND(B269&lt;&gt;"",#REF!&lt;&gt;""),#REF!,"")</f>
        <v>#REF!</v>
      </c>
      <c r="L269" s="254" t="e">
        <f>IF(AND(B269&lt;&gt;"",#REF!&lt;&gt;""),#REF!,"")</f>
        <v>#REF!</v>
      </c>
      <c r="M269" s="254" t="e">
        <f>IF(AND(B269&lt;&gt;"",#REF!&lt;&gt;""),#REF!,"")</f>
        <v>#REF!</v>
      </c>
      <c r="N269" s="254" t="e">
        <f>IF(AND(B269&lt;&gt;"",#REF!&lt;&gt;""),#REF!,"")</f>
        <v>#REF!</v>
      </c>
      <c r="O269" s="254" t="e">
        <f>IF(AND(B269&lt;&gt;"",#REF!&lt;&gt;""),#REF!,"")</f>
        <v>#REF!</v>
      </c>
      <c r="P269" s="254" t="e">
        <f>IF(AND(B269&lt;&gt;"",#REF!&lt;&gt;""),#REF!,"")</f>
        <v>#REF!</v>
      </c>
      <c r="Q269" s="255" t="e">
        <f>IF(AND(B269&lt;&gt;"",#REF!&lt;&gt;""),#REF!,"")</f>
        <v>#REF!</v>
      </c>
      <c r="R269" s="255" t="e">
        <f>IF(AND(C269&lt;&gt;"",#REF!&lt;&gt;""),#REF!,"")</f>
        <v>#REF!</v>
      </c>
      <c r="S269" s="255" t="e">
        <f>IF(AND(D269&lt;&gt;"",#REF!&lt;&gt;""),#REF!,"")</f>
        <v>#REF!</v>
      </c>
      <c r="T269" s="255" t="e">
        <f>IF(AND(C269&lt;&gt;"",#REF!&lt;&gt;""),#REF!,"")</f>
        <v>#REF!</v>
      </c>
      <c r="U269" s="255" t="e">
        <f>IF(AND(D269&lt;&gt;"",#REF!&lt;&gt;""),#REF!,"")</f>
        <v>#REF!</v>
      </c>
      <c r="V269" s="255" t="e">
        <f>IF(AND(C269&lt;&gt;"",#REF!&lt;&gt;""),#REF!,"")</f>
        <v>#REF!</v>
      </c>
      <c r="W269" s="255" t="e">
        <f>IF(AND(C269&lt;&gt;"",#REF!&lt;&gt;""),#REF!,"")</f>
        <v>#REF!</v>
      </c>
      <c r="X269" s="255" t="e">
        <f>IF(AND(C269&lt;&gt;"",#REF!&lt;&gt;""),#REF!,"")</f>
        <v>#REF!</v>
      </c>
      <c r="Y269" s="255" t="e">
        <f>IF(AND(D269&lt;&gt;"",#REF!&lt;&gt;""),#REF!,"")</f>
        <v>#REF!</v>
      </c>
      <c r="Z269" s="255" t="e">
        <f>IF(AND(E269&lt;&gt;"",#REF!&lt;&gt;""),#REF!,"")</f>
        <v>#REF!</v>
      </c>
      <c r="AA269" s="255" t="e">
        <f>IF(AND(E269&lt;&gt;"",#REF!&lt;&gt;""),#REF!,"")</f>
        <v>#REF!</v>
      </c>
    </row>
    <row r="270" spans="1:27" ht="24.75" hidden="1" customHeight="1" thickBot="1" x14ac:dyDescent="0.35">
      <c r="A270" s="509"/>
      <c r="B270" s="501"/>
      <c r="C270" s="256" t="s">
        <v>302</v>
      </c>
      <c r="D270" s="257" t="e">
        <f>IF(AND(B269&lt;&gt;"",#REF!&lt;&gt;""),#REF!/#REF!,"")</f>
        <v>#REF!</v>
      </c>
      <c r="E270" s="257" t="e">
        <f>IF(AND(B269&lt;&gt;"",#REF!&lt;&gt;""),#REF!/#REF!,"")</f>
        <v>#REF!</v>
      </c>
      <c r="F270" s="257" t="e">
        <f>IF(AND(B269&lt;&gt;"",#REF!&lt;&gt;""),#REF!/#REF!,"")</f>
        <v>#REF!</v>
      </c>
      <c r="G270" s="257" t="e">
        <f>IF(AND(B269&lt;&gt;"",#REF!&lt;&gt;""),#REF!/#REF!,"")</f>
        <v>#REF!</v>
      </c>
      <c r="H270" s="257" t="e">
        <f>IF(AND(B269&lt;&gt;"",#REF!&lt;&gt;""),#REF!/#REF!,"")</f>
        <v>#REF!</v>
      </c>
      <c r="I270" s="257" t="e">
        <f>IF(AND(B269&lt;&gt;"",#REF!&lt;&gt;""),#REF!/#REF!,"")</f>
        <v>#REF!</v>
      </c>
      <c r="J270" s="257" t="e">
        <f>IF(AND(B269&lt;&gt;"",#REF!&lt;&gt;""),#REF!/#REF!,"")</f>
        <v>#REF!</v>
      </c>
      <c r="K270" s="257" t="e">
        <f>IF(AND(B269&lt;&gt;"",#REF!&lt;&gt;""),#REF!/#REF!,"")</f>
        <v>#REF!</v>
      </c>
      <c r="L270" s="257" t="e">
        <f>IF(AND(B269&lt;&gt;"",#REF!&lt;&gt;""),#REF!/#REF!,"")</f>
        <v>#REF!</v>
      </c>
      <c r="M270" s="257" t="e">
        <f>IF(AND(B269&lt;&gt;"",#REF!&lt;&gt;""),#REF!/#REF!,"")</f>
        <v>#REF!</v>
      </c>
      <c r="N270" s="257" t="e">
        <f>IF(AND(B269&lt;&gt;"",#REF!&lt;&gt;""),#REF!/#REF!,"")</f>
        <v>#REF!</v>
      </c>
      <c r="O270" s="257" t="e">
        <f>IF(AND(B269&lt;&gt;"",#REF!&lt;&gt;""),#REF!/#REF!,"")</f>
        <v>#REF!</v>
      </c>
      <c r="P270" s="257" t="e">
        <f>IF(AND(B269&lt;&gt;"",#REF!&lt;&gt;""),#REF!/#REF!,"")</f>
        <v>#REF!</v>
      </c>
      <c r="Q270" s="258" t="e">
        <f>IF(AND(B269&lt;&gt;"",#REF!&lt;&gt;""),#REF!/#REF!,"")</f>
        <v>#REF!</v>
      </c>
      <c r="R270" s="276" t="e">
        <f>IF(AND(C269&lt;&gt;"",#REF!&lt;&gt;""),#REF!/#REF!,"")</f>
        <v>#REF!</v>
      </c>
      <c r="S270" s="258" t="e">
        <f>IF(AND(D269&lt;&gt;"",#REF!&lt;&gt;""),#REF!/#REF!,"")</f>
        <v>#REF!</v>
      </c>
      <c r="T270" s="276" t="e">
        <f>IF(AND(C269&lt;&gt;"",#REF!&lt;&gt;""),#REF!/#REF!,"")</f>
        <v>#REF!</v>
      </c>
      <c r="U270" s="258" t="e">
        <f>IF(AND(D269&lt;&gt;"",#REF!&lt;&gt;""),#REF!/#REF!,"")</f>
        <v>#REF!</v>
      </c>
      <c r="V270" s="276" t="e">
        <f>IF(AND(C269&lt;&gt;"",#REF!&lt;&gt;""),#REF!/#REF!,"")</f>
        <v>#REF!</v>
      </c>
      <c r="W270" s="276" t="e">
        <f>IF(AND(C269&lt;&gt;"",#REF!&lt;&gt;""),#REF!/#REF!,"")</f>
        <v>#REF!</v>
      </c>
      <c r="X270" s="276" t="e">
        <f>IF(AND(C269&lt;&gt;"",#REF!&lt;&gt;""),#REF!/#REF!,"")</f>
        <v>#REF!</v>
      </c>
      <c r="Y270" s="258" t="e">
        <f>IF(AND(D269&lt;&gt;"",#REF!&lt;&gt;""),#REF!/#REF!,"")</f>
        <v>#REF!</v>
      </c>
      <c r="Z270" s="258" t="e">
        <f>IF(AND(E269&lt;&gt;"",#REF!&lt;&gt;""),#REF!/#REF!,"")</f>
        <v>#REF!</v>
      </c>
      <c r="AA270" s="258" t="e">
        <f>IF(AND(E269&lt;&gt;"",#REF!&lt;&gt;""),#REF!/#REF!,"")</f>
        <v>#REF!</v>
      </c>
    </row>
    <row r="271" spans="1:27" ht="21.75" hidden="1" customHeight="1" x14ac:dyDescent="0.3">
      <c r="A271" s="508" t="s">
        <v>413</v>
      </c>
      <c r="B271" s="500" t="e">
        <f>IF(#REF!="","",IF(SUM(#REF!)&gt;0,#REF!,""))</f>
        <v>#REF!</v>
      </c>
      <c r="C271" s="252" t="s">
        <v>20</v>
      </c>
      <c r="D271" s="253" t="e">
        <f>IF(AND(B271&lt;&gt;"",#REF!&lt;&gt;""),#REF!,"")</f>
        <v>#REF!</v>
      </c>
      <c r="E271" s="253" t="e">
        <f>IF(AND(B271&lt;&gt;"",#REF!&lt;&gt;""),#REF!,"")</f>
        <v>#REF!</v>
      </c>
      <c r="F271" s="254" t="e">
        <f>IF(AND(B271&lt;&gt;"",#REF!&lt;&gt;""),#REF!,"")</f>
        <v>#REF!</v>
      </c>
      <c r="G271" s="254" t="e">
        <f>IF(AND(B271&lt;&gt;"",#REF!&lt;&gt;""),#REF!,"")</f>
        <v>#REF!</v>
      </c>
      <c r="H271" s="254" t="e">
        <f>IF(AND(B271&lt;&gt;"",#REF!&lt;&gt;""),#REF!,"")</f>
        <v>#REF!</v>
      </c>
      <c r="I271" s="254" t="e">
        <f>IF(AND(B271&lt;&gt;"",#REF!&lt;&gt;""),#REF!,"")</f>
        <v>#REF!</v>
      </c>
      <c r="J271" s="254" t="e">
        <f>IF(AND(B271&lt;&gt;"",#REF!&lt;&gt;""),#REF!,"")</f>
        <v>#REF!</v>
      </c>
      <c r="K271" s="254" t="e">
        <f>IF(AND(B271&lt;&gt;"",#REF!&lt;&gt;""),#REF!,"")</f>
        <v>#REF!</v>
      </c>
      <c r="L271" s="254" t="e">
        <f>IF(AND(B271&lt;&gt;"",#REF!&lt;&gt;""),#REF!,"")</f>
        <v>#REF!</v>
      </c>
      <c r="M271" s="254" t="e">
        <f>IF(AND(B271&lt;&gt;"",#REF!&lt;&gt;""),#REF!,"")</f>
        <v>#REF!</v>
      </c>
      <c r="N271" s="254" t="e">
        <f>IF(AND(B271&lt;&gt;"",#REF!&lt;&gt;""),#REF!,"")</f>
        <v>#REF!</v>
      </c>
      <c r="O271" s="254" t="e">
        <f>IF(AND(B271&lt;&gt;"",#REF!&lt;&gt;""),#REF!,"")</f>
        <v>#REF!</v>
      </c>
      <c r="P271" s="254" t="e">
        <f>IF(AND(B271&lt;&gt;"",#REF!&lt;&gt;""),#REF!,"")</f>
        <v>#REF!</v>
      </c>
      <c r="Q271" s="255" t="e">
        <f>IF(AND(B271&lt;&gt;"",#REF!&lt;&gt;""),#REF!,"")</f>
        <v>#REF!</v>
      </c>
      <c r="R271" s="255" t="e">
        <f>IF(AND(C271&lt;&gt;"",#REF!&lt;&gt;""),#REF!,"")</f>
        <v>#REF!</v>
      </c>
      <c r="S271" s="255" t="e">
        <f>IF(AND(D271&lt;&gt;"",#REF!&lt;&gt;""),#REF!,"")</f>
        <v>#REF!</v>
      </c>
      <c r="T271" s="255" t="e">
        <f>IF(AND(C271&lt;&gt;"",#REF!&lt;&gt;""),#REF!,"")</f>
        <v>#REF!</v>
      </c>
      <c r="U271" s="255" t="e">
        <f>IF(AND(D271&lt;&gt;"",#REF!&lt;&gt;""),#REF!,"")</f>
        <v>#REF!</v>
      </c>
      <c r="V271" s="255" t="e">
        <f>IF(AND(C271&lt;&gt;"",#REF!&lt;&gt;""),#REF!,"")</f>
        <v>#REF!</v>
      </c>
      <c r="W271" s="255" t="e">
        <f>IF(AND(C271&lt;&gt;"",#REF!&lt;&gt;""),#REF!,"")</f>
        <v>#REF!</v>
      </c>
      <c r="X271" s="255" t="e">
        <f>IF(AND(C271&lt;&gt;"",#REF!&lt;&gt;""),#REF!,"")</f>
        <v>#REF!</v>
      </c>
      <c r="Y271" s="255" t="e">
        <f>IF(AND(D271&lt;&gt;"",#REF!&lt;&gt;""),#REF!,"")</f>
        <v>#REF!</v>
      </c>
      <c r="Z271" s="255" t="e">
        <f>IF(AND(E271&lt;&gt;"",#REF!&lt;&gt;""),#REF!,"")</f>
        <v>#REF!</v>
      </c>
      <c r="AA271" s="255" t="e">
        <f>IF(AND(E271&lt;&gt;"",#REF!&lt;&gt;""),#REF!,"")</f>
        <v>#REF!</v>
      </c>
    </row>
    <row r="272" spans="1:27" ht="24.75" hidden="1" customHeight="1" thickBot="1" x14ac:dyDescent="0.35">
      <c r="A272" s="509"/>
      <c r="B272" s="501"/>
      <c r="C272" s="256" t="s">
        <v>302</v>
      </c>
      <c r="D272" s="257" t="e">
        <f>IF(AND(B271&lt;&gt;"",#REF!&lt;&gt;""),#REF!/#REF!,"")</f>
        <v>#REF!</v>
      </c>
      <c r="E272" s="257" t="e">
        <f>IF(AND(B271&lt;&gt;"",#REF!&lt;&gt;""),#REF!/#REF!,"")</f>
        <v>#REF!</v>
      </c>
      <c r="F272" s="257" t="e">
        <f>IF(AND(B271&lt;&gt;"",#REF!&lt;&gt;""),#REF!/#REF!,"")</f>
        <v>#REF!</v>
      </c>
      <c r="G272" s="257" t="e">
        <f>IF(AND(B271&lt;&gt;"",#REF!&lt;&gt;""),#REF!/#REF!,"")</f>
        <v>#REF!</v>
      </c>
      <c r="H272" s="257" t="e">
        <f>IF(AND(B271&lt;&gt;"",#REF!&lt;&gt;""),#REF!/#REF!,"")</f>
        <v>#REF!</v>
      </c>
      <c r="I272" s="257" t="e">
        <f>IF(AND(B271&lt;&gt;"",#REF!&lt;&gt;""),#REF!/#REF!,"")</f>
        <v>#REF!</v>
      </c>
      <c r="J272" s="257" t="e">
        <f>IF(AND(B271&lt;&gt;"",#REF!&lt;&gt;""),#REF!/#REF!,"")</f>
        <v>#REF!</v>
      </c>
      <c r="K272" s="257" t="e">
        <f>IF(AND(B271&lt;&gt;"",#REF!&lt;&gt;""),#REF!/#REF!,"")</f>
        <v>#REF!</v>
      </c>
      <c r="L272" s="257" t="e">
        <f>IF(AND(B271&lt;&gt;"",#REF!&lt;&gt;""),#REF!/#REF!,"")</f>
        <v>#REF!</v>
      </c>
      <c r="M272" s="257" t="e">
        <f>IF(AND(B271&lt;&gt;"",#REF!&lt;&gt;""),#REF!/#REF!,"")</f>
        <v>#REF!</v>
      </c>
      <c r="N272" s="257" t="e">
        <f>IF(AND(B271&lt;&gt;"",#REF!&lt;&gt;""),#REF!/#REF!,"")</f>
        <v>#REF!</v>
      </c>
      <c r="O272" s="257" t="e">
        <f>IF(AND(B271&lt;&gt;"",#REF!&lt;&gt;""),#REF!/#REF!,"")</f>
        <v>#REF!</v>
      </c>
      <c r="P272" s="257" t="e">
        <f>IF(AND(B271&lt;&gt;"",#REF!&lt;&gt;""),#REF!/#REF!,"")</f>
        <v>#REF!</v>
      </c>
      <c r="Q272" s="258" t="e">
        <f>IF(AND(B271&lt;&gt;"",#REF!&lt;&gt;""),#REF!/#REF!,"")</f>
        <v>#REF!</v>
      </c>
      <c r="R272" s="276" t="e">
        <f>IF(AND(C271&lt;&gt;"",#REF!&lt;&gt;""),#REF!/#REF!,"")</f>
        <v>#REF!</v>
      </c>
      <c r="S272" s="258" t="e">
        <f>IF(AND(D271&lt;&gt;"",#REF!&lt;&gt;""),#REF!/#REF!,"")</f>
        <v>#REF!</v>
      </c>
      <c r="T272" s="276" t="e">
        <f>IF(AND(C271&lt;&gt;"",#REF!&lt;&gt;""),#REF!/#REF!,"")</f>
        <v>#REF!</v>
      </c>
      <c r="U272" s="258" t="e">
        <f>IF(AND(D271&lt;&gt;"",#REF!&lt;&gt;""),#REF!/#REF!,"")</f>
        <v>#REF!</v>
      </c>
      <c r="V272" s="276" t="e">
        <f>IF(AND(C271&lt;&gt;"",#REF!&lt;&gt;""),#REF!/#REF!,"")</f>
        <v>#REF!</v>
      </c>
      <c r="W272" s="276" t="e">
        <f>IF(AND(C271&lt;&gt;"",#REF!&lt;&gt;""),#REF!/#REF!,"")</f>
        <v>#REF!</v>
      </c>
      <c r="X272" s="276" t="e">
        <f>IF(AND(C271&lt;&gt;"",#REF!&lt;&gt;""),#REF!/#REF!,"")</f>
        <v>#REF!</v>
      </c>
      <c r="Y272" s="258" t="e">
        <f>IF(AND(D271&lt;&gt;"",#REF!&lt;&gt;""),#REF!/#REF!,"")</f>
        <v>#REF!</v>
      </c>
      <c r="Z272" s="258" t="e">
        <f>IF(AND(E271&lt;&gt;"",#REF!&lt;&gt;""),#REF!/#REF!,"")</f>
        <v>#REF!</v>
      </c>
      <c r="AA272" s="258" t="e">
        <f>IF(AND(E271&lt;&gt;"",#REF!&lt;&gt;""),#REF!/#REF!,"")</f>
        <v>#REF!</v>
      </c>
    </row>
    <row r="273" spans="1:27" ht="21.75" hidden="1" customHeight="1" x14ac:dyDescent="0.3">
      <c r="A273" s="508" t="s">
        <v>414</v>
      </c>
      <c r="B273" s="500" t="e">
        <f>IF(#REF!="","",IF(SUM(#REF!)&gt;0,#REF!,""))</f>
        <v>#REF!</v>
      </c>
      <c r="C273" s="252" t="s">
        <v>20</v>
      </c>
      <c r="D273" s="253" t="e">
        <f>IF(AND(B273&lt;&gt;"",#REF!&lt;&gt;""),#REF!,"")</f>
        <v>#REF!</v>
      </c>
      <c r="E273" s="253" t="e">
        <f>IF(AND(B273&lt;&gt;"",#REF!&lt;&gt;""),#REF!,"")</f>
        <v>#REF!</v>
      </c>
      <c r="F273" s="254" t="e">
        <f>IF(AND(B273&lt;&gt;"",#REF!&lt;&gt;""),#REF!,"")</f>
        <v>#REF!</v>
      </c>
      <c r="G273" s="254" t="e">
        <f>IF(AND(B273&lt;&gt;"",#REF!&lt;&gt;""),#REF!,"")</f>
        <v>#REF!</v>
      </c>
      <c r="H273" s="254" t="e">
        <f>IF(AND(B273&lt;&gt;"",#REF!&lt;&gt;""),#REF!,"")</f>
        <v>#REF!</v>
      </c>
      <c r="I273" s="254" t="e">
        <f>IF(AND(B273&lt;&gt;"",#REF!&lt;&gt;""),#REF!,"")</f>
        <v>#REF!</v>
      </c>
      <c r="J273" s="254" t="e">
        <f>IF(AND(B273&lt;&gt;"",#REF!&lt;&gt;""),#REF!,"")</f>
        <v>#REF!</v>
      </c>
      <c r="K273" s="254" t="e">
        <f>IF(AND(B273&lt;&gt;"",#REF!&lt;&gt;""),#REF!,"")</f>
        <v>#REF!</v>
      </c>
      <c r="L273" s="254" t="e">
        <f>IF(AND(B273&lt;&gt;"",#REF!&lt;&gt;""),#REF!,"")</f>
        <v>#REF!</v>
      </c>
      <c r="M273" s="254" t="e">
        <f>IF(AND(B273&lt;&gt;"",#REF!&lt;&gt;""),#REF!,"")</f>
        <v>#REF!</v>
      </c>
      <c r="N273" s="254" t="e">
        <f>IF(AND(B273&lt;&gt;"",#REF!&lt;&gt;""),#REF!,"")</f>
        <v>#REF!</v>
      </c>
      <c r="O273" s="254" t="e">
        <f>IF(AND(B273&lt;&gt;"",#REF!&lt;&gt;""),#REF!,"")</f>
        <v>#REF!</v>
      </c>
      <c r="P273" s="254" t="e">
        <f>IF(AND(B273&lt;&gt;"",#REF!&lt;&gt;""),#REF!,"")</f>
        <v>#REF!</v>
      </c>
      <c r="Q273" s="255" t="e">
        <f>IF(AND(B273&lt;&gt;"",#REF!&lt;&gt;""),#REF!,"")</f>
        <v>#REF!</v>
      </c>
      <c r="R273" s="255" t="e">
        <f>IF(AND(C273&lt;&gt;"",#REF!&lt;&gt;""),#REF!,"")</f>
        <v>#REF!</v>
      </c>
      <c r="S273" s="255" t="e">
        <f>IF(AND(D273&lt;&gt;"",#REF!&lt;&gt;""),#REF!,"")</f>
        <v>#REF!</v>
      </c>
      <c r="T273" s="255" t="e">
        <f>IF(AND(C273&lt;&gt;"",#REF!&lt;&gt;""),#REF!,"")</f>
        <v>#REF!</v>
      </c>
      <c r="U273" s="255" t="e">
        <f>IF(AND(D273&lt;&gt;"",#REF!&lt;&gt;""),#REF!,"")</f>
        <v>#REF!</v>
      </c>
      <c r="V273" s="255" t="e">
        <f>IF(AND(C273&lt;&gt;"",#REF!&lt;&gt;""),#REF!,"")</f>
        <v>#REF!</v>
      </c>
      <c r="W273" s="255" t="e">
        <f>IF(AND(C273&lt;&gt;"",#REF!&lt;&gt;""),#REF!,"")</f>
        <v>#REF!</v>
      </c>
      <c r="X273" s="255" t="e">
        <f>IF(AND(C273&lt;&gt;"",#REF!&lt;&gt;""),#REF!,"")</f>
        <v>#REF!</v>
      </c>
      <c r="Y273" s="255" t="e">
        <f>IF(AND(D273&lt;&gt;"",#REF!&lt;&gt;""),#REF!,"")</f>
        <v>#REF!</v>
      </c>
      <c r="Z273" s="255" t="e">
        <f>IF(AND(E273&lt;&gt;"",#REF!&lt;&gt;""),#REF!,"")</f>
        <v>#REF!</v>
      </c>
      <c r="AA273" s="255" t="e">
        <f>IF(AND(E273&lt;&gt;"",#REF!&lt;&gt;""),#REF!,"")</f>
        <v>#REF!</v>
      </c>
    </row>
    <row r="274" spans="1:27" ht="24.75" hidden="1" customHeight="1" thickBot="1" x14ac:dyDescent="0.35">
      <c r="A274" s="509"/>
      <c r="B274" s="501"/>
      <c r="C274" s="256" t="s">
        <v>302</v>
      </c>
      <c r="D274" s="257" t="e">
        <f>IF(AND(B273&lt;&gt;"",#REF!&lt;&gt;""),#REF!/#REF!,"")</f>
        <v>#REF!</v>
      </c>
      <c r="E274" s="257" t="e">
        <f>IF(AND(B273&lt;&gt;"",#REF!&lt;&gt;""),#REF!/#REF!,"")</f>
        <v>#REF!</v>
      </c>
      <c r="F274" s="257" t="e">
        <f>IF(AND(B273&lt;&gt;"",#REF!&lt;&gt;""),#REF!/#REF!,"")</f>
        <v>#REF!</v>
      </c>
      <c r="G274" s="257" t="e">
        <f>IF(AND(B273&lt;&gt;"",#REF!&lt;&gt;""),#REF!/#REF!,"")</f>
        <v>#REF!</v>
      </c>
      <c r="H274" s="257" t="e">
        <f>IF(AND(B273&lt;&gt;"",#REF!&lt;&gt;""),#REF!/#REF!,"")</f>
        <v>#REF!</v>
      </c>
      <c r="I274" s="257" t="e">
        <f>IF(AND(B273&lt;&gt;"",#REF!&lt;&gt;""),#REF!/#REF!,"")</f>
        <v>#REF!</v>
      </c>
      <c r="J274" s="257" t="e">
        <f>IF(AND(B273&lt;&gt;"",#REF!&lt;&gt;""),#REF!/#REF!,"")</f>
        <v>#REF!</v>
      </c>
      <c r="K274" s="257" t="e">
        <f>IF(AND(B273&lt;&gt;"",#REF!&lt;&gt;""),#REF!/#REF!,"")</f>
        <v>#REF!</v>
      </c>
      <c r="L274" s="257" t="e">
        <f>IF(AND(B273&lt;&gt;"",#REF!&lt;&gt;""),#REF!/#REF!,"")</f>
        <v>#REF!</v>
      </c>
      <c r="M274" s="257" t="e">
        <f>IF(AND(B273&lt;&gt;"",#REF!&lt;&gt;""),#REF!/#REF!,"")</f>
        <v>#REF!</v>
      </c>
      <c r="N274" s="257" t="e">
        <f>IF(AND(B273&lt;&gt;"",#REF!&lt;&gt;""),#REF!/#REF!,"")</f>
        <v>#REF!</v>
      </c>
      <c r="O274" s="257" t="e">
        <f>IF(AND(B273&lt;&gt;"",#REF!&lt;&gt;""),#REF!/#REF!,"")</f>
        <v>#REF!</v>
      </c>
      <c r="P274" s="257" t="e">
        <f>IF(AND(B273&lt;&gt;"",#REF!&lt;&gt;""),#REF!/#REF!,"")</f>
        <v>#REF!</v>
      </c>
      <c r="Q274" s="258" t="e">
        <f>IF(AND(B273&lt;&gt;"",#REF!&lt;&gt;""),#REF!/#REF!,"")</f>
        <v>#REF!</v>
      </c>
      <c r="R274" s="276" t="e">
        <f>IF(AND(C273&lt;&gt;"",#REF!&lt;&gt;""),#REF!/#REF!,"")</f>
        <v>#REF!</v>
      </c>
      <c r="S274" s="258" t="e">
        <f>IF(AND(D273&lt;&gt;"",#REF!&lt;&gt;""),#REF!/#REF!,"")</f>
        <v>#REF!</v>
      </c>
      <c r="T274" s="276" t="e">
        <f>IF(AND(C273&lt;&gt;"",#REF!&lt;&gt;""),#REF!/#REF!,"")</f>
        <v>#REF!</v>
      </c>
      <c r="U274" s="258" t="e">
        <f>IF(AND(D273&lt;&gt;"",#REF!&lt;&gt;""),#REF!/#REF!,"")</f>
        <v>#REF!</v>
      </c>
      <c r="V274" s="276" t="e">
        <f>IF(AND(C273&lt;&gt;"",#REF!&lt;&gt;""),#REF!/#REF!,"")</f>
        <v>#REF!</v>
      </c>
      <c r="W274" s="276" t="e">
        <f>IF(AND(C273&lt;&gt;"",#REF!&lt;&gt;""),#REF!/#REF!,"")</f>
        <v>#REF!</v>
      </c>
      <c r="X274" s="276" t="e">
        <f>IF(AND(C273&lt;&gt;"",#REF!&lt;&gt;""),#REF!/#REF!,"")</f>
        <v>#REF!</v>
      </c>
      <c r="Y274" s="258" t="e">
        <f>IF(AND(D273&lt;&gt;"",#REF!&lt;&gt;""),#REF!/#REF!,"")</f>
        <v>#REF!</v>
      </c>
      <c r="Z274" s="258" t="e">
        <f>IF(AND(E273&lt;&gt;"",#REF!&lt;&gt;""),#REF!/#REF!,"")</f>
        <v>#REF!</v>
      </c>
      <c r="AA274" s="258" t="e">
        <f>IF(AND(E273&lt;&gt;"",#REF!&lt;&gt;""),#REF!/#REF!,"")</f>
        <v>#REF!</v>
      </c>
    </row>
    <row r="275" spans="1:27" ht="21.75" hidden="1" customHeight="1" x14ac:dyDescent="0.3">
      <c r="A275" s="508" t="s">
        <v>415</v>
      </c>
      <c r="B275" s="500" t="e">
        <f>IF(#REF!="","",IF(SUM(#REF!)&gt;0,#REF!,""))</f>
        <v>#REF!</v>
      </c>
      <c r="C275" s="252" t="s">
        <v>20</v>
      </c>
      <c r="D275" s="253" t="e">
        <f>IF(AND(B275&lt;&gt;"",#REF!&lt;&gt;""),#REF!,"")</f>
        <v>#REF!</v>
      </c>
      <c r="E275" s="253" t="e">
        <f>IF(AND(B275&lt;&gt;"",#REF!&lt;&gt;""),#REF!,"")</f>
        <v>#REF!</v>
      </c>
      <c r="F275" s="254" t="e">
        <f>IF(AND(B275&lt;&gt;"",#REF!&lt;&gt;""),#REF!,"")</f>
        <v>#REF!</v>
      </c>
      <c r="G275" s="254" t="e">
        <f>IF(AND(B275&lt;&gt;"",#REF!&lt;&gt;""),#REF!,"")</f>
        <v>#REF!</v>
      </c>
      <c r="H275" s="254" t="e">
        <f>IF(AND(B275&lt;&gt;"",#REF!&lt;&gt;""),#REF!,"")</f>
        <v>#REF!</v>
      </c>
      <c r="I275" s="254" t="e">
        <f>IF(AND(B275&lt;&gt;"",#REF!&lt;&gt;""),#REF!,"")</f>
        <v>#REF!</v>
      </c>
      <c r="J275" s="254" t="e">
        <f>IF(AND(B275&lt;&gt;"",#REF!&lt;&gt;""),#REF!,"")</f>
        <v>#REF!</v>
      </c>
      <c r="K275" s="254" t="e">
        <f>IF(AND(B275&lt;&gt;"",#REF!&lt;&gt;""),#REF!,"")</f>
        <v>#REF!</v>
      </c>
      <c r="L275" s="254" t="e">
        <f>IF(AND(B275&lt;&gt;"",#REF!&lt;&gt;""),#REF!,"")</f>
        <v>#REF!</v>
      </c>
      <c r="M275" s="254" t="e">
        <f>IF(AND(B275&lt;&gt;"",#REF!&lt;&gt;""),#REF!,"")</f>
        <v>#REF!</v>
      </c>
      <c r="N275" s="254" t="e">
        <f>IF(AND(B275&lt;&gt;"",#REF!&lt;&gt;""),#REF!,"")</f>
        <v>#REF!</v>
      </c>
      <c r="O275" s="254" t="e">
        <f>IF(AND(B275&lt;&gt;"",#REF!&lt;&gt;""),#REF!,"")</f>
        <v>#REF!</v>
      </c>
      <c r="P275" s="254" t="e">
        <f>IF(AND(B275&lt;&gt;"",#REF!&lt;&gt;""),#REF!,"")</f>
        <v>#REF!</v>
      </c>
      <c r="Q275" s="255" t="e">
        <f>IF(AND(B275&lt;&gt;"",#REF!&lt;&gt;""),#REF!,"")</f>
        <v>#REF!</v>
      </c>
      <c r="R275" s="255" t="e">
        <f>IF(AND(C275&lt;&gt;"",#REF!&lt;&gt;""),#REF!,"")</f>
        <v>#REF!</v>
      </c>
      <c r="S275" s="255" t="e">
        <f>IF(AND(D275&lt;&gt;"",#REF!&lt;&gt;""),#REF!,"")</f>
        <v>#REF!</v>
      </c>
      <c r="T275" s="255" t="e">
        <f>IF(AND(C275&lt;&gt;"",#REF!&lt;&gt;""),#REF!,"")</f>
        <v>#REF!</v>
      </c>
      <c r="U275" s="255" t="e">
        <f>IF(AND(D275&lt;&gt;"",#REF!&lt;&gt;""),#REF!,"")</f>
        <v>#REF!</v>
      </c>
      <c r="V275" s="255" t="e">
        <f>IF(AND(C275&lt;&gt;"",#REF!&lt;&gt;""),#REF!,"")</f>
        <v>#REF!</v>
      </c>
      <c r="W275" s="255" t="e">
        <f>IF(AND(C275&lt;&gt;"",#REF!&lt;&gt;""),#REF!,"")</f>
        <v>#REF!</v>
      </c>
      <c r="X275" s="255" t="e">
        <f>IF(AND(C275&lt;&gt;"",#REF!&lt;&gt;""),#REF!,"")</f>
        <v>#REF!</v>
      </c>
      <c r="Y275" s="255" t="e">
        <f>IF(AND(D275&lt;&gt;"",#REF!&lt;&gt;""),#REF!,"")</f>
        <v>#REF!</v>
      </c>
      <c r="Z275" s="255" t="e">
        <f>IF(AND(E275&lt;&gt;"",#REF!&lt;&gt;""),#REF!,"")</f>
        <v>#REF!</v>
      </c>
      <c r="AA275" s="255" t="e">
        <f>IF(AND(E275&lt;&gt;"",#REF!&lt;&gt;""),#REF!,"")</f>
        <v>#REF!</v>
      </c>
    </row>
    <row r="276" spans="1:27" ht="24.75" hidden="1" customHeight="1" thickBot="1" x14ac:dyDescent="0.35">
      <c r="A276" s="509"/>
      <c r="B276" s="501"/>
      <c r="C276" s="256" t="s">
        <v>302</v>
      </c>
      <c r="D276" s="257" t="e">
        <f>IF(AND(B275&lt;&gt;"",#REF!&lt;&gt;""),#REF!/#REF!,"")</f>
        <v>#REF!</v>
      </c>
      <c r="E276" s="257" t="e">
        <f>IF(AND(B275&lt;&gt;"",#REF!&lt;&gt;""),#REF!/#REF!,"")</f>
        <v>#REF!</v>
      </c>
      <c r="F276" s="257" t="e">
        <f>IF(AND(B275&lt;&gt;"",#REF!&lt;&gt;""),#REF!/#REF!,"")</f>
        <v>#REF!</v>
      </c>
      <c r="G276" s="257" t="e">
        <f>IF(AND(B275&lt;&gt;"",#REF!&lt;&gt;""),#REF!/#REF!,"")</f>
        <v>#REF!</v>
      </c>
      <c r="H276" s="257" t="e">
        <f>IF(AND(B275&lt;&gt;"",#REF!&lt;&gt;""),#REF!/#REF!,"")</f>
        <v>#REF!</v>
      </c>
      <c r="I276" s="257" t="e">
        <f>IF(AND(B275&lt;&gt;"",#REF!&lt;&gt;""),#REF!/#REF!,"")</f>
        <v>#REF!</v>
      </c>
      <c r="J276" s="257" t="e">
        <f>IF(AND(B275&lt;&gt;"",#REF!&lt;&gt;""),#REF!/#REF!,"")</f>
        <v>#REF!</v>
      </c>
      <c r="K276" s="257" t="e">
        <f>IF(AND(B275&lt;&gt;"",#REF!&lt;&gt;""),#REF!/#REF!,"")</f>
        <v>#REF!</v>
      </c>
      <c r="L276" s="257" t="e">
        <f>IF(AND(B275&lt;&gt;"",#REF!&lt;&gt;""),#REF!/#REF!,"")</f>
        <v>#REF!</v>
      </c>
      <c r="M276" s="257" t="e">
        <f>IF(AND(B275&lt;&gt;"",#REF!&lt;&gt;""),#REF!/#REF!,"")</f>
        <v>#REF!</v>
      </c>
      <c r="N276" s="257" t="e">
        <f>IF(AND(B275&lt;&gt;"",#REF!&lt;&gt;""),#REF!/#REF!,"")</f>
        <v>#REF!</v>
      </c>
      <c r="O276" s="257" t="e">
        <f>IF(AND(B275&lt;&gt;"",#REF!&lt;&gt;""),#REF!/#REF!,"")</f>
        <v>#REF!</v>
      </c>
      <c r="P276" s="257" t="e">
        <f>IF(AND(B275&lt;&gt;"",#REF!&lt;&gt;""),#REF!/#REF!,"")</f>
        <v>#REF!</v>
      </c>
      <c r="Q276" s="258" t="e">
        <f>IF(AND(B275&lt;&gt;"",#REF!&lt;&gt;""),#REF!/#REF!,"")</f>
        <v>#REF!</v>
      </c>
      <c r="R276" s="276" t="e">
        <f>IF(AND(C275&lt;&gt;"",#REF!&lt;&gt;""),#REF!/#REF!,"")</f>
        <v>#REF!</v>
      </c>
      <c r="S276" s="258" t="e">
        <f>IF(AND(D275&lt;&gt;"",#REF!&lt;&gt;""),#REF!/#REF!,"")</f>
        <v>#REF!</v>
      </c>
      <c r="T276" s="276" t="e">
        <f>IF(AND(C275&lt;&gt;"",#REF!&lt;&gt;""),#REF!/#REF!,"")</f>
        <v>#REF!</v>
      </c>
      <c r="U276" s="258" t="e">
        <f>IF(AND(D275&lt;&gt;"",#REF!&lt;&gt;""),#REF!/#REF!,"")</f>
        <v>#REF!</v>
      </c>
      <c r="V276" s="276" t="e">
        <f>IF(AND(C275&lt;&gt;"",#REF!&lt;&gt;""),#REF!/#REF!,"")</f>
        <v>#REF!</v>
      </c>
      <c r="W276" s="276" t="e">
        <f>IF(AND(C275&lt;&gt;"",#REF!&lt;&gt;""),#REF!/#REF!,"")</f>
        <v>#REF!</v>
      </c>
      <c r="X276" s="276" t="e">
        <f>IF(AND(C275&lt;&gt;"",#REF!&lt;&gt;""),#REF!/#REF!,"")</f>
        <v>#REF!</v>
      </c>
      <c r="Y276" s="258" t="e">
        <f>IF(AND(D275&lt;&gt;"",#REF!&lt;&gt;""),#REF!/#REF!,"")</f>
        <v>#REF!</v>
      </c>
      <c r="Z276" s="258" t="e">
        <f>IF(AND(E275&lt;&gt;"",#REF!&lt;&gt;""),#REF!/#REF!,"")</f>
        <v>#REF!</v>
      </c>
      <c r="AA276" s="258" t="e">
        <f>IF(AND(E275&lt;&gt;"",#REF!&lt;&gt;""),#REF!/#REF!,"")</f>
        <v>#REF!</v>
      </c>
    </row>
    <row r="277" spans="1:27" ht="21.75" hidden="1" customHeight="1" x14ac:dyDescent="0.3">
      <c r="A277" s="508" t="s">
        <v>416</v>
      </c>
      <c r="B277" s="500" t="e">
        <f>IF(#REF!="","",IF(SUM(#REF!)&gt;0,#REF!,""))</f>
        <v>#REF!</v>
      </c>
      <c r="C277" s="252" t="s">
        <v>20</v>
      </c>
      <c r="D277" s="253" t="e">
        <f>IF(AND(B277&lt;&gt;"",#REF!&lt;&gt;""),#REF!,"")</f>
        <v>#REF!</v>
      </c>
      <c r="E277" s="253" t="e">
        <f>IF(AND(B277&lt;&gt;"",#REF!&lt;&gt;""),#REF!,"")</f>
        <v>#REF!</v>
      </c>
      <c r="F277" s="254" t="e">
        <f>IF(AND(B277&lt;&gt;"",#REF!&lt;&gt;""),#REF!,"")</f>
        <v>#REF!</v>
      </c>
      <c r="G277" s="254" t="e">
        <f>IF(AND(B277&lt;&gt;"",#REF!&lt;&gt;""),#REF!,"")</f>
        <v>#REF!</v>
      </c>
      <c r="H277" s="254" t="e">
        <f>IF(AND(B277&lt;&gt;"",#REF!&lt;&gt;""),#REF!,"")</f>
        <v>#REF!</v>
      </c>
      <c r="I277" s="254" t="e">
        <f>IF(AND(B277&lt;&gt;"",#REF!&lt;&gt;""),#REF!,"")</f>
        <v>#REF!</v>
      </c>
      <c r="J277" s="254" t="e">
        <f>IF(AND(B277&lt;&gt;"",#REF!&lt;&gt;""),#REF!,"")</f>
        <v>#REF!</v>
      </c>
      <c r="K277" s="254" t="e">
        <f>IF(AND(B277&lt;&gt;"",#REF!&lt;&gt;""),#REF!,"")</f>
        <v>#REF!</v>
      </c>
      <c r="L277" s="254" t="e">
        <f>IF(AND(B277&lt;&gt;"",#REF!&lt;&gt;""),#REF!,"")</f>
        <v>#REF!</v>
      </c>
      <c r="M277" s="254" t="e">
        <f>IF(AND(B277&lt;&gt;"",#REF!&lt;&gt;""),#REF!,"")</f>
        <v>#REF!</v>
      </c>
      <c r="N277" s="254" t="e">
        <f>IF(AND(B277&lt;&gt;"",#REF!&lt;&gt;""),#REF!,"")</f>
        <v>#REF!</v>
      </c>
      <c r="O277" s="254" t="e">
        <f>IF(AND(B277&lt;&gt;"",#REF!&lt;&gt;""),#REF!,"")</f>
        <v>#REF!</v>
      </c>
      <c r="P277" s="254" t="e">
        <f>IF(AND(B277&lt;&gt;"",#REF!&lt;&gt;""),#REF!,"")</f>
        <v>#REF!</v>
      </c>
      <c r="Q277" s="255" t="e">
        <f>IF(AND(B277&lt;&gt;"",#REF!&lt;&gt;""),#REF!,"")</f>
        <v>#REF!</v>
      </c>
      <c r="R277" s="255" t="e">
        <f>IF(AND(C277&lt;&gt;"",#REF!&lt;&gt;""),#REF!,"")</f>
        <v>#REF!</v>
      </c>
      <c r="S277" s="255" t="e">
        <f>IF(AND(D277&lt;&gt;"",#REF!&lt;&gt;""),#REF!,"")</f>
        <v>#REF!</v>
      </c>
      <c r="T277" s="255" t="e">
        <f>IF(AND(C277&lt;&gt;"",#REF!&lt;&gt;""),#REF!,"")</f>
        <v>#REF!</v>
      </c>
      <c r="U277" s="255" t="e">
        <f>IF(AND(D277&lt;&gt;"",#REF!&lt;&gt;""),#REF!,"")</f>
        <v>#REF!</v>
      </c>
      <c r="V277" s="255" t="e">
        <f>IF(AND(C277&lt;&gt;"",#REF!&lt;&gt;""),#REF!,"")</f>
        <v>#REF!</v>
      </c>
      <c r="W277" s="255" t="e">
        <f>IF(AND(C277&lt;&gt;"",#REF!&lt;&gt;""),#REF!,"")</f>
        <v>#REF!</v>
      </c>
      <c r="X277" s="255" t="e">
        <f>IF(AND(C277&lt;&gt;"",#REF!&lt;&gt;""),#REF!,"")</f>
        <v>#REF!</v>
      </c>
      <c r="Y277" s="255" t="e">
        <f>IF(AND(D277&lt;&gt;"",#REF!&lt;&gt;""),#REF!,"")</f>
        <v>#REF!</v>
      </c>
      <c r="Z277" s="255" t="e">
        <f>IF(AND(E277&lt;&gt;"",#REF!&lt;&gt;""),#REF!,"")</f>
        <v>#REF!</v>
      </c>
      <c r="AA277" s="255" t="e">
        <f>IF(AND(E277&lt;&gt;"",#REF!&lt;&gt;""),#REF!,"")</f>
        <v>#REF!</v>
      </c>
    </row>
    <row r="278" spans="1:27" ht="24.75" hidden="1" customHeight="1" thickBot="1" x14ac:dyDescent="0.35">
      <c r="A278" s="509"/>
      <c r="B278" s="501"/>
      <c r="C278" s="256" t="s">
        <v>302</v>
      </c>
      <c r="D278" s="257" t="e">
        <f>IF(AND(B277&lt;&gt;"",#REF!&lt;&gt;""),#REF!/#REF!,"")</f>
        <v>#REF!</v>
      </c>
      <c r="E278" s="257" t="e">
        <f>IF(AND(B277&lt;&gt;"",#REF!&lt;&gt;""),#REF!/#REF!,"")</f>
        <v>#REF!</v>
      </c>
      <c r="F278" s="257" t="e">
        <f>IF(AND(B277&lt;&gt;"",#REF!&lt;&gt;""),#REF!/#REF!,"")</f>
        <v>#REF!</v>
      </c>
      <c r="G278" s="257" t="e">
        <f>IF(AND(B277&lt;&gt;"",#REF!&lt;&gt;""),#REF!/#REF!,"")</f>
        <v>#REF!</v>
      </c>
      <c r="H278" s="257" t="e">
        <f>IF(AND(B277&lt;&gt;"",#REF!&lt;&gt;""),#REF!/#REF!,"")</f>
        <v>#REF!</v>
      </c>
      <c r="I278" s="257" t="e">
        <f>IF(AND(B277&lt;&gt;"",#REF!&lt;&gt;""),#REF!/#REF!,"")</f>
        <v>#REF!</v>
      </c>
      <c r="J278" s="257" t="e">
        <f>IF(AND(B277&lt;&gt;"",#REF!&lt;&gt;""),#REF!/#REF!,"")</f>
        <v>#REF!</v>
      </c>
      <c r="K278" s="257" t="e">
        <f>IF(AND(B277&lt;&gt;"",#REF!&lt;&gt;""),#REF!/#REF!,"")</f>
        <v>#REF!</v>
      </c>
      <c r="L278" s="257" t="e">
        <f>IF(AND(B277&lt;&gt;"",#REF!&lt;&gt;""),#REF!/#REF!,"")</f>
        <v>#REF!</v>
      </c>
      <c r="M278" s="257" t="e">
        <f>IF(AND(B277&lt;&gt;"",#REF!&lt;&gt;""),#REF!/#REF!,"")</f>
        <v>#REF!</v>
      </c>
      <c r="N278" s="257" t="e">
        <f>IF(AND(B277&lt;&gt;"",#REF!&lt;&gt;""),#REF!/#REF!,"")</f>
        <v>#REF!</v>
      </c>
      <c r="O278" s="257" t="e">
        <f>IF(AND(B277&lt;&gt;"",#REF!&lt;&gt;""),#REF!/#REF!,"")</f>
        <v>#REF!</v>
      </c>
      <c r="P278" s="257" t="e">
        <f>IF(AND(B277&lt;&gt;"",#REF!&lt;&gt;""),#REF!/#REF!,"")</f>
        <v>#REF!</v>
      </c>
      <c r="Q278" s="258" t="e">
        <f>IF(AND(B277&lt;&gt;"",#REF!&lt;&gt;""),#REF!/#REF!,"")</f>
        <v>#REF!</v>
      </c>
      <c r="R278" s="276" t="e">
        <f>IF(AND(C277&lt;&gt;"",#REF!&lt;&gt;""),#REF!/#REF!,"")</f>
        <v>#REF!</v>
      </c>
      <c r="S278" s="258" t="e">
        <f>IF(AND(D277&lt;&gt;"",#REF!&lt;&gt;""),#REF!/#REF!,"")</f>
        <v>#REF!</v>
      </c>
      <c r="T278" s="276" t="e">
        <f>IF(AND(C277&lt;&gt;"",#REF!&lt;&gt;""),#REF!/#REF!,"")</f>
        <v>#REF!</v>
      </c>
      <c r="U278" s="258" t="e">
        <f>IF(AND(D277&lt;&gt;"",#REF!&lt;&gt;""),#REF!/#REF!,"")</f>
        <v>#REF!</v>
      </c>
      <c r="V278" s="276" t="e">
        <f>IF(AND(C277&lt;&gt;"",#REF!&lt;&gt;""),#REF!/#REF!,"")</f>
        <v>#REF!</v>
      </c>
      <c r="W278" s="276" t="e">
        <f>IF(AND(C277&lt;&gt;"",#REF!&lt;&gt;""),#REF!/#REF!,"")</f>
        <v>#REF!</v>
      </c>
      <c r="X278" s="276" t="e">
        <f>IF(AND(C277&lt;&gt;"",#REF!&lt;&gt;""),#REF!/#REF!,"")</f>
        <v>#REF!</v>
      </c>
      <c r="Y278" s="258" t="e">
        <f>IF(AND(D277&lt;&gt;"",#REF!&lt;&gt;""),#REF!/#REF!,"")</f>
        <v>#REF!</v>
      </c>
      <c r="Z278" s="258" t="e">
        <f>IF(AND(E277&lt;&gt;"",#REF!&lt;&gt;""),#REF!/#REF!,"")</f>
        <v>#REF!</v>
      </c>
      <c r="AA278" s="258" t="e">
        <f>IF(AND(E277&lt;&gt;"",#REF!&lt;&gt;""),#REF!/#REF!,"")</f>
        <v>#REF!</v>
      </c>
    </row>
    <row r="279" spans="1:27" ht="21.75" hidden="1" customHeight="1" x14ac:dyDescent="0.3">
      <c r="A279" s="508" t="s">
        <v>417</v>
      </c>
      <c r="B279" s="500" t="e">
        <f>IF(#REF!="","",IF(SUM(#REF!)&gt;0,#REF!,""))</f>
        <v>#REF!</v>
      </c>
      <c r="C279" s="252" t="s">
        <v>20</v>
      </c>
      <c r="D279" s="253" t="e">
        <f>IF(AND(B279&lt;&gt;"",#REF!&lt;&gt;""),#REF!,"")</f>
        <v>#REF!</v>
      </c>
      <c r="E279" s="253" t="e">
        <f>IF(AND(B279&lt;&gt;"",#REF!&lt;&gt;""),#REF!,"")</f>
        <v>#REF!</v>
      </c>
      <c r="F279" s="254" t="e">
        <f>IF(AND(B279&lt;&gt;"",#REF!&lt;&gt;""),#REF!,"")</f>
        <v>#REF!</v>
      </c>
      <c r="G279" s="254" t="e">
        <f>IF(AND(B279&lt;&gt;"",#REF!&lt;&gt;""),#REF!,"")</f>
        <v>#REF!</v>
      </c>
      <c r="H279" s="254" t="e">
        <f>IF(AND(B279&lt;&gt;"",#REF!&lt;&gt;""),#REF!,"")</f>
        <v>#REF!</v>
      </c>
      <c r="I279" s="254" t="e">
        <f>IF(AND(B279&lt;&gt;"",#REF!&lt;&gt;""),#REF!,"")</f>
        <v>#REF!</v>
      </c>
      <c r="J279" s="254" t="e">
        <f>IF(AND(B279&lt;&gt;"",#REF!&lt;&gt;""),#REF!,"")</f>
        <v>#REF!</v>
      </c>
      <c r="K279" s="254" t="e">
        <f>IF(AND(B279&lt;&gt;"",#REF!&lt;&gt;""),#REF!,"")</f>
        <v>#REF!</v>
      </c>
      <c r="L279" s="254" t="e">
        <f>IF(AND(B279&lt;&gt;"",#REF!&lt;&gt;""),#REF!,"")</f>
        <v>#REF!</v>
      </c>
      <c r="M279" s="254" t="e">
        <f>IF(AND(B279&lt;&gt;"",#REF!&lt;&gt;""),#REF!,"")</f>
        <v>#REF!</v>
      </c>
      <c r="N279" s="254" t="e">
        <f>IF(AND(B279&lt;&gt;"",#REF!&lt;&gt;""),#REF!,"")</f>
        <v>#REF!</v>
      </c>
      <c r="O279" s="254" t="e">
        <f>IF(AND(B279&lt;&gt;"",#REF!&lt;&gt;""),#REF!,"")</f>
        <v>#REF!</v>
      </c>
      <c r="P279" s="254" t="e">
        <f>IF(AND(B279&lt;&gt;"",#REF!&lt;&gt;""),#REF!,"")</f>
        <v>#REF!</v>
      </c>
      <c r="Q279" s="255" t="e">
        <f>IF(AND(B279&lt;&gt;"",#REF!&lt;&gt;""),#REF!,"")</f>
        <v>#REF!</v>
      </c>
      <c r="R279" s="255" t="e">
        <f>IF(AND(C279&lt;&gt;"",#REF!&lt;&gt;""),#REF!,"")</f>
        <v>#REF!</v>
      </c>
      <c r="S279" s="255" t="e">
        <f>IF(AND(D279&lt;&gt;"",#REF!&lt;&gt;""),#REF!,"")</f>
        <v>#REF!</v>
      </c>
      <c r="T279" s="255" t="e">
        <f>IF(AND(C279&lt;&gt;"",#REF!&lt;&gt;""),#REF!,"")</f>
        <v>#REF!</v>
      </c>
      <c r="U279" s="255" t="e">
        <f>IF(AND(D279&lt;&gt;"",#REF!&lt;&gt;""),#REF!,"")</f>
        <v>#REF!</v>
      </c>
      <c r="V279" s="255" t="e">
        <f>IF(AND(C279&lt;&gt;"",#REF!&lt;&gt;""),#REF!,"")</f>
        <v>#REF!</v>
      </c>
      <c r="W279" s="255" t="e">
        <f>IF(AND(C279&lt;&gt;"",#REF!&lt;&gt;""),#REF!,"")</f>
        <v>#REF!</v>
      </c>
      <c r="X279" s="255" t="e">
        <f>IF(AND(C279&lt;&gt;"",#REF!&lt;&gt;""),#REF!,"")</f>
        <v>#REF!</v>
      </c>
      <c r="Y279" s="255" t="e">
        <f>IF(AND(D279&lt;&gt;"",#REF!&lt;&gt;""),#REF!,"")</f>
        <v>#REF!</v>
      </c>
      <c r="Z279" s="255" t="e">
        <f>IF(AND(E279&lt;&gt;"",#REF!&lt;&gt;""),#REF!,"")</f>
        <v>#REF!</v>
      </c>
      <c r="AA279" s="255" t="e">
        <f>IF(AND(E279&lt;&gt;"",#REF!&lt;&gt;""),#REF!,"")</f>
        <v>#REF!</v>
      </c>
    </row>
    <row r="280" spans="1:27" ht="24.75" hidden="1" customHeight="1" thickBot="1" x14ac:dyDescent="0.35">
      <c r="A280" s="509"/>
      <c r="B280" s="501"/>
      <c r="C280" s="256" t="s">
        <v>302</v>
      </c>
      <c r="D280" s="257" t="e">
        <f>IF(AND(B279&lt;&gt;"",#REF!&lt;&gt;""),#REF!/#REF!,"")</f>
        <v>#REF!</v>
      </c>
      <c r="E280" s="257" t="e">
        <f>IF(AND(B279&lt;&gt;"",#REF!&lt;&gt;""),#REF!/#REF!,"")</f>
        <v>#REF!</v>
      </c>
      <c r="F280" s="257" t="e">
        <f>IF(AND(B279&lt;&gt;"",#REF!&lt;&gt;""),#REF!/#REF!,"")</f>
        <v>#REF!</v>
      </c>
      <c r="G280" s="257" t="e">
        <f>IF(AND(B279&lt;&gt;"",#REF!&lt;&gt;""),#REF!/#REF!,"")</f>
        <v>#REF!</v>
      </c>
      <c r="H280" s="257" t="e">
        <f>IF(AND(B279&lt;&gt;"",#REF!&lt;&gt;""),#REF!/#REF!,"")</f>
        <v>#REF!</v>
      </c>
      <c r="I280" s="257" t="e">
        <f>IF(AND(B279&lt;&gt;"",#REF!&lt;&gt;""),#REF!/#REF!,"")</f>
        <v>#REF!</v>
      </c>
      <c r="J280" s="257" t="e">
        <f>IF(AND(B279&lt;&gt;"",#REF!&lt;&gt;""),#REF!/#REF!,"")</f>
        <v>#REF!</v>
      </c>
      <c r="K280" s="257" t="e">
        <f>IF(AND(B279&lt;&gt;"",#REF!&lt;&gt;""),#REF!/#REF!,"")</f>
        <v>#REF!</v>
      </c>
      <c r="L280" s="257" t="e">
        <f>IF(AND(B279&lt;&gt;"",#REF!&lt;&gt;""),#REF!/#REF!,"")</f>
        <v>#REF!</v>
      </c>
      <c r="M280" s="257" t="e">
        <f>IF(AND(B279&lt;&gt;"",#REF!&lt;&gt;""),#REF!/#REF!,"")</f>
        <v>#REF!</v>
      </c>
      <c r="N280" s="257" t="e">
        <f>IF(AND(B279&lt;&gt;"",#REF!&lt;&gt;""),#REF!/#REF!,"")</f>
        <v>#REF!</v>
      </c>
      <c r="O280" s="257" t="e">
        <f>IF(AND(B279&lt;&gt;"",#REF!&lt;&gt;""),#REF!/#REF!,"")</f>
        <v>#REF!</v>
      </c>
      <c r="P280" s="257" t="e">
        <f>IF(AND(B279&lt;&gt;"",#REF!&lt;&gt;""),#REF!/#REF!,"")</f>
        <v>#REF!</v>
      </c>
      <c r="Q280" s="258" t="e">
        <f>IF(AND(B279&lt;&gt;"",#REF!&lt;&gt;""),#REF!/#REF!,"")</f>
        <v>#REF!</v>
      </c>
      <c r="R280" s="276" t="e">
        <f>IF(AND(C279&lt;&gt;"",#REF!&lt;&gt;""),#REF!/#REF!,"")</f>
        <v>#REF!</v>
      </c>
      <c r="S280" s="258" t="e">
        <f>IF(AND(D279&lt;&gt;"",#REF!&lt;&gt;""),#REF!/#REF!,"")</f>
        <v>#REF!</v>
      </c>
      <c r="T280" s="276" t="e">
        <f>IF(AND(C279&lt;&gt;"",#REF!&lt;&gt;""),#REF!/#REF!,"")</f>
        <v>#REF!</v>
      </c>
      <c r="U280" s="258" t="e">
        <f>IF(AND(D279&lt;&gt;"",#REF!&lt;&gt;""),#REF!/#REF!,"")</f>
        <v>#REF!</v>
      </c>
      <c r="V280" s="276" t="e">
        <f>IF(AND(C279&lt;&gt;"",#REF!&lt;&gt;""),#REF!/#REF!,"")</f>
        <v>#REF!</v>
      </c>
      <c r="W280" s="276" t="e">
        <f>IF(AND(C279&lt;&gt;"",#REF!&lt;&gt;""),#REF!/#REF!,"")</f>
        <v>#REF!</v>
      </c>
      <c r="X280" s="276" t="e">
        <f>IF(AND(C279&lt;&gt;"",#REF!&lt;&gt;""),#REF!/#REF!,"")</f>
        <v>#REF!</v>
      </c>
      <c r="Y280" s="258" t="e">
        <f>IF(AND(D279&lt;&gt;"",#REF!&lt;&gt;""),#REF!/#REF!,"")</f>
        <v>#REF!</v>
      </c>
      <c r="Z280" s="258" t="e">
        <f>IF(AND(E279&lt;&gt;"",#REF!&lt;&gt;""),#REF!/#REF!,"")</f>
        <v>#REF!</v>
      </c>
      <c r="AA280" s="258" t="e">
        <f>IF(AND(E279&lt;&gt;"",#REF!&lt;&gt;""),#REF!/#REF!,"")</f>
        <v>#REF!</v>
      </c>
    </row>
    <row r="281" spans="1:27" ht="21.75" hidden="1" customHeight="1" x14ac:dyDescent="0.3">
      <c r="A281" s="508" t="s">
        <v>418</v>
      </c>
      <c r="B281" s="500" t="e">
        <f>IF(#REF!="","",IF(SUM(#REF!)&gt;0,#REF!,""))</f>
        <v>#REF!</v>
      </c>
      <c r="C281" s="252" t="s">
        <v>20</v>
      </c>
      <c r="D281" s="253" t="e">
        <f>IF(AND(B281&lt;&gt;"",#REF!&lt;&gt;""),#REF!,"")</f>
        <v>#REF!</v>
      </c>
      <c r="E281" s="253" t="e">
        <f>IF(AND(B281&lt;&gt;"",#REF!&lt;&gt;""),#REF!,"")</f>
        <v>#REF!</v>
      </c>
      <c r="F281" s="254" t="e">
        <f>IF(AND(B281&lt;&gt;"",#REF!&lt;&gt;""),#REF!,"")</f>
        <v>#REF!</v>
      </c>
      <c r="G281" s="254" t="e">
        <f>IF(AND(B281&lt;&gt;"",#REF!&lt;&gt;""),#REF!,"")</f>
        <v>#REF!</v>
      </c>
      <c r="H281" s="254" t="e">
        <f>IF(AND(B281&lt;&gt;"",#REF!&lt;&gt;""),#REF!,"")</f>
        <v>#REF!</v>
      </c>
      <c r="I281" s="254" t="e">
        <f>IF(AND(B281&lt;&gt;"",#REF!&lt;&gt;""),#REF!,"")</f>
        <v>#REF!</v>
      </c>
      <c r="J281" s="254" t="e">
        <f>IF(AND(B281&lt;&gt;"",#REF!&lt;&gt;""),#REF!,"")</f>
        <v>#REF!</v>
      </c>
      <c r="K281" s="254" t="e">
        <f>IF(AND(B281&lt;&gt;"",#REF!&lt;&gt;""),#REF!,"")</f>
        <v>#REF!</v>
      </c>
      <c r="L281" s="254" t="e">
        <f>IF(AND(B281&lt;&gt;"",#REF!&lt;&gt;""),#REF!,"")</f>
        <v>#REF!</v>
      </c>
      <c r="M281" s="254" t="e">
        <f>IF(AND(B281&lt;&gt;"",#REF!&lt;&gt;""),#REF!,"")</f>
        <v>#REF!</v>
      </c>
      <c r="N281" s="254" t="e">
        <f>IF(AND(B281&lt;&gt;"",#REF!&lt;&gt;""),#REF!,"")</f>
        <v>#REF!</v>
      </c>
      <c r="O281" s="254" t="e">
        <f>IF(AND(B281&lt;&gt;"",#REF!&lt;&gt;""),#REF!,"")</f>
        <v>#REF!</v>
      </c>
      <c r="P281" s="254" t="e">
        <f>IF(AND(B281&lt;&gt;"",#REF!&lt;&gt;""),#REF!,"")</f>
        <v>#REF!</v>
      </c>
      <c r="Q281" s="255" t="e">
        <f>IF(AND(B281&lt;&gt;"",#REF!&lt;&gt;""),#REF!,"")</f>
        <v>#REF!</v>
      </c>
      <c r="R281" s="255" t="e">
        <f>IF(AND(C281&lt;&gt;"",#REF!&lt;&gt;""),#REF!,"")</f>
        <v>#REF!</v>
      </c>
      <c r="S281" s="255" t="e">
        <f>IF(AND(D281&lt;&gt;"",#REF!&lt;&gt;""),#REF!,"")</f>
        <v>#REF!</v>
      </c>
      <c r="T281" s="255" t="e">
        <f>IF(AND(C281&lt;&gt;"",#REF!&lt;&gt;""),#REF!,"")</f>
        <v>#REF!</v>
      </c>
      <c r="U281" s="255" t="e">
        <f>IF(AND(D281&lt;&gt;"",#REF!&lt;&gt;""),#REF!,"")</f>
        <v>#REF!</v>
      </c>
      <c r="V281" s="255" t="e">
        <f>IF(AND(C281&lt;&gt;"",#REF!&lt;&gt;""),#REF!,"")</f>
        <v>#REF!</v>
      </c>
      <c r="W281" s="255" t="e">
        <f>IF(AND(C281&lt;&gt;"",#REF!&lt;&gt;""),#REF!,"")</f>
        <v>#REF!</v>
      </c>
      <c r="X281" s="255" t="e">
        <f>IF(AND(C281&lt;&gt;"",#REF!&lt;&gt;""),#REF!,"")</f>
        <v>#REF!</v>
      </c>
      <c r="Y281" s="255" t="e">
        <f>IF(AND(D281&lt;&gt;"",#REF!&lt;&gt;""),#REF!,"")</f>
        <v>#REF!</v>
      </c>
      <c r="Z281" s="255" t="e">
        <f>IF(AND(E281&lt;&gt;"",#REF!&lt;&gt;""),#REF!,"")</f>
        <v>#REF!</v>
      </c>
      <c r="AA281" s="255" t="e">
        <f>IF(AND(E281&lt;&gt;"",#REF!&lt;&gt;""),#REF!,"")</f>
        <v>#REF!</v>
      </c>
    </row>
    <row r="282" spans="1:27" ht="24.75" hidden="1" customHeight="1" thickBot="1" x14ac:dyDescent="0.35">
      <c r="A282" s="509"/>
      <c r="B282" s="501"/>
      <c r="C282" s="256" t="s">
        <v>302</v>
      </c>
      <c r="D282" s="257" t="e">
        <f>IF(AND(B281&lt;&gt;"",#REF!&lt;&gt;""),#REF!/#REF!,"")</f>
        <v>#REF!</v>
      </c>
      <c r="E282" s="257" t="e">
        <f>IF(AND(B281&lt;&gt;"",#REF!&lt;&gt;""),#REF!/#REF!,"")</f>
        <v>#REF!</v>
      </c>
      <c r="F282" s="257" t="e">
        <f>IF(AND(B281&lt;&gt;"",#REF!&lt;&gt;""),#REF!/#REF!,"")</f>
        <v>#REF!</v>
      </c>
      <c r="G282" s="257" t="e">
        <f>IF(AND(B281&lt;&gt;"",#REF!&lt;&gt;""),#REF!/#REF!,"")</f>
        <v>#REF!</v>
      </c>
      <c r="H282" s="257" t="e">
        <f>IF(AND(B281&lt;&gt;"",#REF!&lt;&gt;""),#REF!/#REF!,"")</f>
        <v>#REF!</v>
      </c>
      <c r="I282" s="257" t="e">
        <f>IF(AND(B281&lt;&gt;"",#REF!&lt;&gt;""),#REF!/#REF!,"")</f>
        <v>#REF!</v>
      </c>
      <c r="J282" s="257" t="e">
        <f>IF(AND(B281&lt;&gt;"",#REF!&lt;&gt;""),#REF!/#REF!,"")</f>
        <v>#REF!</v>
      </c>
      <c r="K282" s="257" t="e">
        <f>IF(AND(B281&lt;&gt;"",#REF!&lt;&gt;""),#REF!/#REF!,"")</f>
        <v>#REF!</v>
      </c>
      <c r="L282" s="257" t="e">
        <f>IF(AND(B281&lt;&gt;"",#REF!&lt;&gt;""),#REF!/#REF!,"")</f>
        <v>#REF!</v>
      </c>
      <c r="M282" s="257" t="e">
        <f>IF(AND(B281&lt;&gt;"",#REF!&lt;&gt;""),#REF!/#REF!,"")</f>
        <v>#REF!</v>
      </c>
      <c r="N282" s="257" t="e">
        <f>IF(AND(B281&lt;&gt;"",#REF!&lt;&gt;""),#REF!/#REF!,"")</f>
        <v>#REF!</v>
      </c>
      <c r="O282" s="257" t="e">
        <f>IF(AND(B281&lt;&gt;"",#REF!&lt;&gt;""),#REF!/#REF!,"")</f>
        <v>#REF!</v>
      </c>
      <c r="P282" s="257" t="e">
        <f>IF(AND(B281&lt;&gt;"",#REF!&lt;&gt;""),#REF!/#REF!,"")</f>
        <v>#REF!</v>
      </c>
      <c r="Q282" s="258" t="e">
        <f>IF(AND(B281&lt;&gt;"",#REF!&lt;&gt;""),#REF!/#REF!,"")</f>
        <v>#REF!</v>
      </c>
      <c r="R282" s="276" t="e">
        <f>IF(AND(C281&lt;&gt;"",#REF!&lt;&gt;""),#REF!/#REF!,"")</f>
        <v>#REF!</v>
      </c>
      <c r="S282" s="258" t="e">
        <f>IF(AND(D281&lt;&gt;"",#REF!&lt;&gt;""),#REF!/#REF!,"")</f>
        <v>#REF!</v>
      </c>
      <c r="T282" s="276" t="e">
        <f>IF(AND(C281&lt;&gt;"",#REF!&lt;&gt;""),#REF!/#REF!,"")</f>
        <v>#REF!</v>
      </c>
      <c r="U282" s="258" t="e">
        <f>IF(AND(D281&lt;&gt;"",#REF!&lt;&gt;""),#REF!/#REF!,"")</f>
        <v>#REF!</v>
      </c>
      <c r="V282" s="276" t="e">
        <f>IF(AND(C281&lt;&gt;"",#REF!&lt;&gt;""),#REF!/#REF!,"")</f>
        <v>#REF!</v>
      </c>
      <c r="W282" s="276" t="e">
        <f>IF(AND(C281&lt;&gt;"",#REF!&lt;&gt;""),#REF!/#REF!,"")</f>
        <v>#REF!</v>
      </c>
      <c r="X282" s="276" t="e">
        <f>IF(AND(C281&lt;&gt;"",#REF!&lt;&gt;""),#REF!/#REF!,"")</f>
        <v>#REF!</v>
      </c>
      <c r="Y282" s="258" t="e">
        <f>IF(AND(D281&lt;&gt;"",#REF!&lt;&gt;""),#REF!/#REF!,"")</f>
        <v>#REF!</v>
      </c>
      <c r="Z282" s="258" t="e">
        <f>IF(AND(E281&lt;&gt;"",#REF!&lt;&gt;""),#REF!/#REF!,"")</f>
        <v>#REF!</v>
      </c>
      <c r="AA282" s="258" t="e">
        <f>IF(AND(E281&lt;&gt;"",#REF!&lt;&gt;""),#REF!/#REF!,"")</f>
        <v>#REF!</v>
      </c>
    </row>
    <row r="283" spans="1:27" ht="21.75" hidden="1" customHeight="1" x14ac:dyDescent="0.3">
      <c r="A283" s="508" t="s">
        <v>419</v>
      </c>
      <c r="B283" s="500" t="e">
        <f>IF(#REF!="","",IF(SUM(#REF!)&gt;0,#REF!,""))</f>
        <v>#REF!</v>
      </c>
      <c r="C283" s="252" t="s">
        <v>20</v>
      </c>
      <c r="D283" s="253" t="e">
        <f>IF(AND(B283&lt;&gt;"",#REF!&lt;&gt;""),#REF!,"")</f>
        <v>#REF!</v>
      </c>
      <c r="E283" s="253" t="e">
        <f>IF(AND(B283&lt;&gt;"",#REF!&lt;&gt;""),#REF!,"")</f>
        <v>#REF!</v>
      </c>
      <c r="F283" s="254" t="e">
        <f>IF(AND(B283&lt;&gt;"",#REF!&lt;&gt;""),#REF!,"")</f>
        <v>#REF!</v>
      </c>
      <c r="G283" s="254" t="e">
        <f>IF(AND(B283&lt;&gt;"",#REF!&lt;&gt;""),#REF!,"")</f>
        <v>#REF!</v>
      </c>
      <c r="H283" s="254" t="e">
        <f>IF(AND(B283&lt;&gt;"",#REF!&lt;&gt;""),#REF!,"")</f>
        <v>#REF!</v>
      </c>
      <c r="I283" s="254" t="e">
        <f>IF(AND(B283&lt;&gt;"",#REF!&lt;&gt;""),#REF!,"")</f>
        <v>#REF!</v>
      </c>
      <c r="J283" s="254" t="e">
        <f>IF(AND(B283&lt;&gt;"",#REF!&lt;&gt;""),#REF!,"")</f>
        <v>#REF!</v>
      </c>
      <c r="K283" s="254" t="e">
        <f>IF(AND(B283&lt;&gt;"",#REF!&lt;&gt;""),#REF!,"")</f>
        <v>#REF!</v>
      </c>
      <c r="L283" s="254" t="e">
        <f>IF(AND(B283&lt;&gt;"",#REF!&lt;&gt;""),#REF!,"")</f>
        <v>#REF!</v>
      </c>
      <c r="M283" s="254" t="e">
        <f>IF(AND(B283&lt;&gt;"",#REF!&lt;&gt;""),#REF!,"")</f>
        <v>#REF!</v>
      </c>
      <c r="N283" s="254" t="e">
        <f>IF(AND(B283&lt;&gt;"",#REF!&lt;&gt;""),#REF!,"")</f>
        <v>#REF!</v>
      </c>
      <c r="O283" s="254" t="e">
        <f>IF(AND(B283&lt;&gt;"",#REF!&lt;&gt;""),#REF!,"")</f>
        <v>#REF!</v>
      </c>
      <c r="P283" s="254" t="e">
        <f>IF(AND(B283&lt;&gt;"",#REF!&lt;&gt;""),#REF!,"")</f>
        <v>#REF!</v>
      </c>
      <c r="Q283" s="255" t="e">
        <f>IF(AND(B283&lt;&gt;"",#REF!&lt;&gt;""),#REF!,"")</f>
        <v>#REF!</v>
      </c>
      <c r="R283" s="255" t="e">
        <f>IF(AND(C283&lt;&gt;"",#REF!&lt;&gt;""),#REF!,"")</f>
        <v>#REF!</v>
      </c>
      <c r="S283" s="255" t="e">
        <f>IF(AND(D283&lt;&gt;"",#REF!&lt;&gt;""),#REF!,"")</f>
        <v>#REF!</v>
      </c>
      <c r="T283" s="255" t="e">
        <f>IF(AND(C283&lt;&gt;"",#REF!&lt;&gt;""),#REF!,"")</f>
        <v>#REF!</v>
      </c>
      <c r="U283" s="255" t="e">
        <f>IF(AND(D283&lt;&gt;"",#REF!&lt;&gt;""),#REF!,"")</f>
        <v>#REF!</v>
      </c>
      <c r="V283" s="255" t="e">
        <f>IF(AND(C283&lt;&gt;"",#REF!&lt;&gt;""),#REF!,"")</f>
        <v>#REF!</v>
      </c>
      <c r="W283" s="255" t="e">
        <f>IF(AND(C283&lt;&gt;"",#REF!&lt;&gt;""),#REF!,"")</f>
        <v>#REF!</v>
      </c>
      <c r="X283" s="255" t="e">
        <f>IF(AND(C283&lt;&gt;"",#REF!&lt;&gt;""),#REF!,"")</f>
        <v>#REF!</v>
      </c>
      <c r="Y283" s="255" t="e">
        <f>IF(AND(D283&lt;&gt;"",#REF!&lt;&gt;""),#REF!,"")</f>
        <v>#REF!</v>
      </c>
      <c r="Z283" s="255" t="e">
        <f>IF(AND(E283&lt;&gt;"",#REF!&lt;&gt;""),#REF!,"")</f>
        <v>#REF!</v>
      </c>
      <c r="AA283" s="255" t="e">
        <f>IF(AND(E283&lt;&gt;"",#REF!&lt;&gt;""),#REF!,"")</f>
        <v>#REF!</v>
      </c>
    </row>
    <row r="284" spans="1:27" ht="24.75" hidden="1" customHeight="1" thickBot="1" x14ac:dyDescent="0.35">
      <c r="A284" s="509"/>
      <c r="B284" s="501"/>
      <c r="C284" s="256" t="s">
        <v>302</v>
      </c>
      <c r="D284" s="257" t="e">
        <f>IF(AND(B283&lt;&gt;"",#REF!&lt;&gt;""),#REF!/#REF!,"")</f>
        <v>#REF!</v>
      </c>
      <c r="E284" s="257" t="e">
        <f>IF(AND(B283&lt;&gt;"",#REF!&lt;&gt;""),#REF!/#REF!,"")</f>
        <v>#REF!</v>
      </c>
      <c r="F284" s="257" t="e">
        <f>IF(AND(B283&lt;&gt;"",#REF!&lt;&gt;""),#REF!/#REF!,"")</f>
        <v>#REF!</v>
      </c>
      <c r="G284" s="257" t="e">
        <f>IF(AND(B283&lt;&gt;"",#REF!&lt;&gt;""),#REF!/#REF!,"")</f>
        <v>#REF!</v>
      </c>
      <c r="H284" s="257" t="e">
        <f>IF(AND(B283&lt;&gt;"",#REF!&lt;&gt;""),#REF!/#REF!,"")</f>
        <v>#REF!</v>
      </c>
      <c r="I284" s="257" t="e">
        <f>IF(AND(B283&lt;&gt;"",#REF!&lt;&gt;""),#REF!/#REF!,"")</f>
        <v>#REF!</v>
      </c>
      <c r="J284" s="257" t="e">
        <f>IF(AND(B283&lt;&gt;"",#REF!&lt;&gt;""),#REF!/#REF!,"")</f>
        <v>#REF!</v>
      </c>
      <c r="K284" s="257" t="e">
        <f>IF(AND(B283&lt;&gt;"",#REF!&lt;&gt;""),#REF!/#REF!,"")</f>
        <v>#REF!</v>
      </c>
      <c r="L284" s="257" t="e">
        <f>IF(AND(B283&lt;&gt;"",#REF!&lt;&gt;""),#REF!/#REF!,"")</f>
        <v>#REF!</v>
      </c>
      <c r="M284" s="257" t="e">
        <f>IF(AND(B283&lt;&gt;"",#REF!&lt;&gt;""),#REF!/#REF!,"")</f>
        <v>#REF!</v>
      </c>
      <c r="N284" s="257" t="e">
        <f>IF(AND(B283&lt;&gt;"",#REF!&lt;&gt;""),#REF!/#REF!,"")</f>
        <v>#REF!</v>
      </c>
      <c r="O284" s="257" t="e">
        <f>IF(AND(B283&lt;&gt;"",#REF!&lt;&gt;""),#REF!/#REF!,"")</f>
        <v>#REF!</v>
      </c>
      <c r="P284" s="257" t="e">
        <f>IF(AND(B283&lt;&gt;"",#REF!&lt;&gt;""),#REF!/#REF!,"")</f>
        <v>#REF!</v>
      </c>
      <c r="Q284" s="258" t="e">
        <f>IF(AND(B283&lt;&gt;"",#REF!&lt;&gt;""),#REF!/#REF!,"")</f>
        <v>#REF!</v>
      </c>
      <c r="R284" s="276" t="e">
        <f>IF(AND(C283&lt;&gt;"",#REF!&lt;&gt;""),#REF!/#REF!,"")</f>
        <v>#REF!</v>
      </c>
      <c r="S284" s="258" t="e">
        <f>IF(AND(D283&lt;&gt;"",#REF!&lt;&gt;""),#REF!/#REF!,"")</f>
        <v>#REF!</v>
      </c>
      <c r="T284" s="276" t="e">
        <f>IF(AND(C283&lt;&gt;"",#REF!&lt;&gt;""),#REF!/#REF!,"")</f>
        <v>#REF!</v>
      </c>
      <c r="U284" s="258" t="e">
        <f>IF(AND(D283&lt;&gt;"",#REF!&lt;&gt;""),#REF!/#REF!,"")</f>
        <v>#REF!</v>
      </c>
      <c r="V284" s="276" t="e">
        <f>IF(AND(C283&lt;&gt;"",#REF!&lt;&gt;""),#REF!/#REF!,"")</f>
        <v>#REF!</v>
      </c>
      <c r="W284" s="276" t="e">
        <f>IF(AND(C283&lt;&gt;"",#REF!&lt;&gt;""),#REF!/#REF!,"")</f>
        <v>#REF!</v>
      </c>
      <c r="X284" s="276" t="e">
        <f>IF(AND(C283&lt;&gt;"",#REF!&lt;&gt;""),#REF!/#REF!,"")</f>
        <v>#REF!</v>
      </c>
      <c r="Y284" s="258" t="e">
        <f>IF(AND(D283&lt;&gt;"",#REF!&lt;&gt;""),#REF!/#REF!,"")</f>
        <v>#REF!</v>
      </c>
      <c r="Z284" s="258" t="e">
        <f>IF(AND(E283&lt;&gt;"",#REF!&lt;&gt;""),#REF!/#REF!,"")</f>
        <v>#REF!</v>
      </c>
      <c r="AA284" s="258" t="e">
        <f>IF(AND(E283&lt;&gt;"",#REF!&lt;&gt;""),#REF!/#REF!,"")</f>
        <v>#REF!</v>
      </c>
    </row>
    <row r="285" spans="1:27" ht="21.75" hidden="1" customHeight="1" x14ac:dyDescent="0.3">
      <c r="A285" s="508" t="s">
        <v>420</v>
      </c>
      <c r="B285" s="500" t="e">
        <f>IF(#REF!="","",IF(SUM(#REF!)&gt;0,#REF!,""))</f>
        <v>#REF!</v>
      </c>
      <c r="C285" s="252" t="s">
        <v>20</v>
      </c>
      <c r="D285" s="253" t="e">
        <f>IF(AND(B285&lt;&gt;"",#REF!&lt;&gt;""),#REF!,"")</f>
        <v>#REF!</v>
      </c>
      <c r="E285" s="253" t="e">
        <f>IF(AND(B285&lt;&gt;"",#REF!&lt;&gt;""),#REF!,"")</f>
        <v>#REF!</v>
      </c>
      <c r="F285" s="254" t="e">
        <f>IF(AND(B285&lt;&gt;"",#REF!&lt;&gt;""),#REF!,"")</f>
        <v>#REF!</v>
      </c>
      <c r="G285" s="254" t="e">
        <f>IF(AND(B285&lt;&gt;"",#REF!&lt;&gt;""),#REF!,"")</f>
        <v>#REF!</v>
      </c>
      <c r="H285" s="254" t="e">
        <f>IF(AND(B285&lt;&gt;"",#REF!&lt;&gt;""),#REF!,"")</f>
        <v>#REF!</v>
      </c>
      <c r="I285" s="254" t="e">
        <f>IF(AND(B285&lt;&gt;"",#REF!&lt;&gt;""),#REF!,"")</f>
        <v>#REF!</v>
      </c>
      <c r="J285" s="254" t="e">
        <f>IF(AND(B285&lt;&gt;"",#REF!&lt;&gt;""),#REF!,"")</f>
        <v>#REF!</v>
      </c>
      <c r="K285" s="254" t="e">
        <f>IF(AND(B285&lt;&gt;"",#REF!&lt;&gt;""),#REF!,"")</f>
        <v>#REF!</v>
      </c>
      <c r="L285" s="254" t="e">
        <f>IF(AND(B285&lt;&gt;"",#REF!&lt;&gt;""),#REF!,"")</f>
        <v>#REF!</v>
      </c>
      <c r="M285" s="254" t="e">
        <f>IF(AND(B285&lt;&gt;"",#REF!&lt;&gt;""),#REF!,"")</f>
        <v>#REF!</v>
      </c>
      <c r="N285" s="254" t="e">
        <f>IF(AND(B285&lt;&gt;"",#REF!&lt;&gt;""),#REF!,"")</f>
        <v>#REF!</v>
      </c>
      <c r="O285" s="254" t="e">
        <f>IF(AND(B285&lt;&gt;"",#REF!&lt;&gt;""),#REF!,"")</f>
        <v>#REF!</v>
      </c>
      <c r="P285" s="254" t="e">
        <f>IF(AND(B285&lt;&gt;"",#REF!&lt;&gt;""),#REF!,"")</f>
        <v>#REF!</v>
      </c>
      <c r="Q285" s="255" t="e">
        <f>IF(AND(B285&lt;&gt;"",#REF!&lt;&gt;""),#REF!,"")</f>
        <v>#REF!</v>
      </c>
      <c r="R285" s="255" t="e">
        <f>IF(AND(C285&lt;&gt;"",#REF!&lt;&gt;""),#REF!,"")</f>
        <v>#REF!</v>
      </c>
      <c r="S285" s="255" t="e">
        <f>IF(AND(D285&lt;&gt;"",#REF!&lt;&gt;""),#REF!,"")</f>
        <v>#REF!</v>
      </c>
      <c r="T285" s="255" t="e">
        <f>IF(AND(C285&lt;&gt;"",#REF!&lt;&gt;""),#REF!,"")</f>
        <v>#REF!</v>
      </c>
      <c r="U285" s="255" t="e">
        <f>IF(AND(D285&lt;&gt;"",#REF!&lt;&gt;""),#REF!,"")</f>
        <v>#REF!</v>
      </c>
      <c r="V285" s="255" t="e">
        <f>IF(AND(C285&lt;&gt;"",#REF!&lt;&gt;""),#REF!,"")</f>
        <v>#REF!</v>
      </c>
      <c r="W285" s="255" t="e">
        <f>IF(AND(C285&lt;&gt;"",#REF!&lt;&gt;""),#REF!,"")</f>
        <v>#REF!</v>
      </c>
      <c r="X285" s="255" t="e">
        <f>IF(AND(C285&lt;&gt;"",#REF!&lt;&gt;""),#REF!,"")</f>
        <v>#REF!</v>
      </c>
      <c r="Y285" s="255" t="e">
        <f>IF(AND(D285&lt;&gt;"",#REF!&lt;&gt;""),#REF!,"")</f>
        <v>#REF!</v>
      </c>
      <c r="Z285" s="255" t="e">
        <f>IF(AND(E285&lt;&gt;"",#REF!&lt;&gt;""),#REF!,"")</f>
        <v>#REF!</v>
      </c>
      <c r="AA285" s="255" t="e">
        <f>IF(AND(E285&lt;&gt;"",#REF!&lt;&gt;""),#REF!,"")</f>
        <v>#REF!</v>
      </c>
    </row>
    <row r="286" spans="1:27" ht="24.75" hidden="1" customHeight="1" thickBot="1" x14ac:dyDescent="0.35">
      <c r="A286" s="509"/>
      <c r="B286" s="501"/>
      <c r="C286" s="256" t="s">
        <v>302</v>
      </c>
      <c r="D286" s="257" t="e">
        <f>IF(AND(B285&lt;&gt;"",#REF!&lt;&gt;""),#REF!/#REF!,"")</f>
        <v>#REF!</v>
      </c>
      <c r="E286" s="257" t="e">
        <f>IF(AND(B285&lt;&gt;"",#REF!&lt;&gt;""),#REF!/#REF!,"")</f>
        <v>#REF!</v>
      </c>
      <c r="F286" s="257" t="e">
        <f>IF(AND(B285&lt;&gt;"",#REF!&lt;&gt;""),#REF!/#REF!,"")</f>
        <v>#REF!</v>
      </c>
      <c r="G286" s="257" t="e">
        <f>IF(AND(B285&lt;&gt;"",#REF!&lt;&gt;""),#REF!/#REF!,"")</f>
        <v>#REF!</v>
      </c>
      <c r="H286" s="257" t="e">
        <f>IF(AND(B285&lt;&gt;"",#REF!&lt;&gt;""),#REF!/#REF!,"")</f>
        <v>#REF!</v>
      </c>
      <c r="I286" s="257" t="e">
        <f>IF(AND(B285&lt;&gt;"",#REF!&lt;&gt;""),#REF!/#REF!,"")</f>
        <v>#REF!</v>
      </c>
      <c r="J286" s="257" t="e">
        <f>IF(AND(B285&lt;&gt;"",#REF!&lt;&gt;""),#REF!/#REF!,"")</f>
        <v>#REF!</v>
      </c>
      <c r="K286" s="257" t="e">
        <f>IF(AND(B285&lt;&gt;"",#REF!&lt;&gt;""),#REF!/#REF!,"")</f>
        <v>#REF!</v>
      </c>
      <c r="L286" s="257" t="e">
        <f>IF(AND(B285&lt;&gt;"",#REF!&lt;&gt;""),#REF!/#REF!,"")</f>
        <v>#REF!</v>
      </c>
      <c r="M286" s="257" t="e">
        <f>IF(AND(B285&lt;&gt;"",#REF!&lt;&gt;""),#REF!/#REF!,"")</f>
        <v>#REF!</v>
      </c>
      <c r="N286" s="257" t="e">
        <f>IF(AND(B285&lt;&gt;"",#REF!&lt;&gt;""),#REF!/#REF!,"")</f>
        <v>#REF!</v>
      </c>
      <c r="O286" s="257" t="e">
        <f>IF(AND(B285&lt;&gt;"",#REF!&lt;&gt;""),#REF!/#REF!,"")</f>
        <v>#REF!</v>
      </c>
      <c r="P286" s="257" t="e">
        <f>IF(AND(B285&lt;&gt;"",#REF!&lt;&gt;""),#REF!/#REF!,"")</f>
        <v>#REF!</v>
      </c>
      <c r="Q286" s="258" t="e">
        <f>IF(AND(B285&lt;&gt;"",#REF!&lt;&gt;""),#REF!/#REF!,"")</f>
        <v>#REF!</v>
      </c>
      <c r="R286" s="276" t="e">
        <f>IF(AND(C285&lt;&gt;"",#REF!&lt;&gt;""),#REF!/#REF!,"")</f>
        <v>#REF!</v>
      </c>
      <c r="S286" s="258" t="e">
        <f>IF(AND(D285&lt;&gt;"",#REF!&lt;&gt;""),#REF!/#REF!,"")</f>
        <v>#REF!</v>
      </c>
      <c r="T286" s="276" t="e">
        <f>IF(AND(C285&lt;&gt;"",#REF!&lt;&gt;""),#REF!/#REF!,"")</f>
        <v>#REF!</v>
      </c>
      <c r="U286" s="258" t="e">
        <f>IF(AND(D285&lt;&gt;"",#REF!&lt;&gt;""),#REF!/#REF!,"")</f>
        <v>#REF!</v>
      </c>
      <c r="V286" s="276" t="e">
        <f>IF(AND(C285&lt;&gt;"",#REF!&lt;&gt;""),#REF!/#REF!,"")</f>
        <v>#REF!</v>
      </c>
      <c r="W286" s="276" t="e">
        <f>IF(AND(C285&lt;&gt;"",#REF!&lt;&gt;""),#REF!/#REF!,"")</f>
        <v>#REF!</v>
      </c>
      <c r="X286" s="276" t="e">
        <f>IF(AND(C285&lt;&gt;"",#REF!&lt;&gt;""),#REF!/#REF!,"")</f>
        <v>#REF!</v>
      </c>
      <c r="Y286" s="258" t="e">
        <f>IF(AND(D285&lt;&gt;"",#REF!&lt;&gt;""),#REF!/#REF!,"")</f>
        <v>#REF!</v>
      </c>
      <c r="Z286" s="258" t="e">
        <f>IF(AND(E285&lt;&gt;"",#REF!&lt;&gt;""),#REF!/#REF!,"")</f>
        <v>#REF!</v>
      </c>
      <c r="AA286" s="258" t="e">
        <f>IF(AND(E285&lt;&gt;"",#REF!&lt;&gt;""),#REF!/#REF!,"")</f>
        <v>#REF!</v>
      </c>
    </row>
    <row r="287" spans="1:27" ht="21.75" hidden="1" customHeight="1" x14ac:dyDescent="0.3">
      <c r="A287" s="508" t="s">
        <v>421</v>
      </c>
      <c r="B287" s="500" t="e">
        <f>IF(#REF!="","",IF(SUM(#REF!)&gt;0,#REF!,""))</f>
        <v>#REF!</v>
      </c>
      <c r="C287" s="252" t="s">
        <v>20</v>
      </c>
      <c r="D287" s="253" t="e">
        <f>IF(AND(B287&lt;&gt;"",#REF!&lt;&gt;""),#REF!,"")</f>
        <v>#REF!</v>
      </c>
      <c r="E287" s="253" t="e">
        <f>IF(AND(B287&lt;&gt;"",#REF!&lt;&gt;""),#REF!,"")</f>
        <v>#REF!</v>
      </c>
      <c r="F287" s="254" t="e">
        <f>IF(AND(B287&lt;&gt;"",#REF!&lt;&gt;""),#REF!,"")</f>
        <v>#REF!</v>
      </c>
      <c r="G287" s="254" t="e">
        <f>IF(AND(B287&lt;&gt;"",#REF!&lt;&gt;""),#REF!,"")</f>
        <v>#REF!</v>
      </c>
      <c r="H287" s="254" t="e">
        <f>IF(AND(B287&lt;&gt;"",#REF!&lt;&gt;""),#REF!,"")</f>
        <v>#REF!</v>
      </c>
      <c r="I287" s="254" t="e">
        <f>IF(AND(B287&lt;&gt;"",#REF!&lt;&gt;""),#REF!,"")</f>
        <v>#REF!</v>
      </c>
      <c r="J287" s="254" t="e">
        <f>IF(AND(B287&lt;&gt;"",#REF!&lt;&gt;""),#REF!,"")</f>
        <v>#REF!</v>
      </c>
      <c r="K287" s="254" t="e">
        <f>IF(AND(B287&lt;&gt;"",#REF!&lt;&gt;""),#REF!,"")</f>
        <v>#REF!</v>
      </c>
      <c r="L287" s="254" t="e">
        <f>IF(AND(B287&lt;&gt;"",#REF!&lt;&gt;""),#REF!,"")</f>
        <v>#REF!</v>
      </c>
      <c r="M287" s="254" t="e">
        <f>IF(AND(B287&lt;&gt;"",#REF!&lt;&gt;""),#REF!,"")</f>
        <v>#REF!</v>
      </c>
      <c r="N287" s="254" t="e">
        <f>IF(AND(B287&lt;&gt;"",#REF!&lt;&gt;""),#REF!,"")</f>
        <v>#REF!</v>
      </c>
      <c r="O287" s="254" t="e">
        <f>IF(AND(B287&lt;&gt;"",#REF!&lt;&gt;""),#REF!,"")</f>
        <v>#REF!</v>
      </c>
      <c r="P287" s="254" t="e">
        <f>IF(AND(B287&lt;&gt;"",#REF!&lt;&gt;""),#REF!,"")</f>
        <v>#REF!</v>
      </c>
      <c r="Q287" s="255" t="e">
        <f>IF(AND(B287&lt;&gt;"",#REF!&lt;&gt;""),#REF!,"")</f>
        <v>#REF!</v>
      </c>
      <c r="R287" s="255" t="e">
        <f>IF(AND(C287&lt;&gt;"",#REF!&lt;&gt;""),#REF!,"")</f>
        <v>#REF!</v>
      </c>
      <c r="S287" s="255" t="e">
        <f>IF(AND(D287&lt;&gt;"",#REF!&lt;&gt;""),#REF!,"")</f>
        <v>#REF!</v>
      </c>
      <c r="T287" s="255" t="e">
        <f>IF(AND(C287&lt;&gt;"",#REF!&lt;&gt;""),#REF!,"")</f>
        <v>#REF!</v>
      </c>
      <c r="U287" s="255" t="e">
        <f>IF(AND(D287&lt;&gt;"",#REF!&lt;&gt;""),#REF!,"")</f>
        <v>#REF!</v>
      </c>
      <c r="V287" s="255" t="e">
        <f>IF(AND(C287&lt;&gt;"",#REF!&lt;&gt;""),#REF!,"")</f>
        <v>#REF!</v>
      </c>
      <c r="W287" s="255" t="e">
        <f>IF(AND(C287&lt;&gt;"",#REF!&lt;&gt;""),#REF!,"")</f>
        <v>#REF!</v>
      </c>
      <c r="X287" s="255" t="e">
        <f>IF(AND(C287&lt;&gt;"",#REF!&lt;&gt;""),#REF!,"")</f>
        <v>#REF!</v>
      </c>
      <c r="Y287" s="255" t="e">
        <f>IF(AND(D287&lt;&gt;"",#REF!&lt;&gt;""),#REF!,"")</f>
        <v>#REF!</v>
      </c>
      <c r="Z287" s="255" t="e">
        <f>IF(AND(E287&lt;&gt;"",#REF!&lt;&gt;""),#REF!,"")</f>
        <v>#REF!</v>
      </c>
      <c r="AA287" s="255" t="e">
        <f>IF(AND(E287&lt;&gt;"",#REF!&lt;&gt;""),#REF!,"")</f>
        <v>#REF!</v>
      </c>
    </row>
    <row r="288" spans="1:27" ht="24.75" hidden="1" customHeight="1" thickBot="1" x14ac:dyDescent="0.35">
      <c r="A288" s="509"/>
      <c r="B288" s="501"/>
      <c r="C288" s="256" t="s">
        <v>302</v>
      </c>
      <c r="D288" s="257" t="e">
        <f>IF(AND(B287&lt;&gt;"",#REF!&lt;&gt;""),#REF!/#REF!,"")</f>
        <v>#REF!</v>
      </c>
      <c r="E288" s="257" t="e">
        <f>IF(AND(B287&lt;&gt;"",#REF!&lt;&gt;""),#REF!/#REF!,"")</f>
        <v>#REF!</v>
      </c>
      <c r="F288" s="257" t="e">
        <f>IF(AND(B287&lt;&gt;"",#REF!&lt;&gt;""),#REF!/#REF!,"")</f>
        <v>#REF!</v>
      </c>
      <c r="G288" s="257" t="e">
        <f>IF(AND(B287&lt;&gt;"",#REF!&lt;&gt;""),#REF!/#REF!,"")</f>
        <v>#REF!</v>
      </c>
      <c r="H288" s="257" t="e">
        <f>IF(AND(B287&lt;&gt;"",#REF!&lt;&gt;""),#REF!/#REF!,"")</f>
        <v>#REF!</v>
      </c>
      <c r="I288" s="257" t="e">
        <f>IF(AND(B287&lt;&gt;"",#REF!&lt;&gt;""),#REF!/#REF!,"")</f>
        <v>#REF!</v>
      </c>
      <c r="J288" s="257" t="e">
        <f>IF(AND(B287&lt;&gt;"",#REF!&lt;&gt;""),#REF!/#REF!,"")</f>
        <v>#REF!</v>
      </c>
      <c r="K288" s="257" t="e">
        <f>IF(AND(B287&lt;&gt;"",#REF!&lt;&gt;""),#REF!/#REF!,"")</f>
        <v>#REF!</v>
      </c>
      <c r="L288" s="257" t="e">
        <f>IF(AND(B287&lt;&gt;"",#REF!&lt;&gt;""),#REF!/#REF!,"")</f>
        <v>#REF!</v>
      </c>
      <c r="M288" s="257" t="e">
        <f>IF(AND(B287&lt;&gt;"",#REF!&lt;&gt;""),#REF!/#REF!,"")</f>
        <v>#REF!</v>
      </c>
      <c r="N288" s="257" t="e">
        <f>IF(AND(B287&lt;&gt;"",#REF!&lt;&gt;""),#REF!/#REF!,"")</f>
        <v>#REF!</v>
      </c>
      <c r="O288" s="257" t="e">
        <f>IF(AND(B287&lt;&gt;"",#REF!&lt;&gt;""),#REF!/#REF!,"")</f>
        <v>#REF!</v>
      </c>
      <c r="P288" s="257" t="e">
        <f>IF(AND(B287&lt;&gt;"",#REF!&lt;&gt;""),#REF!/#REF!,"")</f>
        <v>#REF!</v>
      </c>
      <c r="Q288" s="258" t="e">
        <f>IF(AND(B287&lt;&gt;"",#REF!&lt;&gt;""),#REF!/#REF!,"")</f>
        <v>#REF!</v>
      </c>
      <c r="R288" s="276" t="e">
        <f>IF(AND(C287&lt;&gt;"",#REF!&lt;&gt;""),#REF!/#REF!,"")</f>
        <v>#REF!</v>
      </c>
      <c r="S288" s="258" t="e">
        <f>IF(AND(D287&lt;&gt;"",#REF!&lt;&gt;""),#REF!/#REF!,"")</f>
        <v>#REF!</v>
      </c>
      <c r="T288" s="276" t="e">
        <f>IF(AND(C287&lt;&gt;"",#REF!&lt;&gt;""),#REF!/#REF!,"")</f>
        <v>#REF!</v>
      </c>
      <c r="U288" s="258" t="e">
        <f>IF(AND(D287&lt;&gt;"",#REF!&lt;&gt;""),#REF!/#REF!,"")</f>
        <v>#REF!</v>
      </c>
      <c r="V288" s="276" t="e">
        <f>IF(AND(C287&lt;&gt;"",#REF!&lt;&gt;""),#REF!/#REF!,"")</f>
        <v>#REF!</v>
      </c>
      <c r="W288" s="276" t="e">
        <f>IF(AND(C287&lt;&gt;"",#REF!&lt;&gt;""),#REF!/#REF!,"")</f>
        <v>#REF!</v>
      </c>
      <c r="X288" s="276" t="e">
        <f>IF(AND(C287&lt;&gt;"",#REF!&lt;&gt;""),#REF!/#REF!,"")</f>
        <v>#REF!</v>
      </c>
      <c r="Y288" s="258" t="e">
        <f>IF(AND(D287&lt;&gt;"",#REF!&lt;&gt;""),#REF!/#REF!,"")</f>
        <v>#REF!</v>
      </c>
      <c r="Z288" s="258" t="e">
        <f>IF(AND(E287&lt;&gt;"",#REF!&lt;&gt;""),#REF!/#REF!,"")</f>
        <v>#REF!</v>
      </c>
      <c r="AA288" s="258" t="e">
        <f>IF(AND(E287&lt;&gt;"",#REF!&lt;&gt;""),#REF!/#REF!,"")</f>
        <v>#REF!</v>
      </c>
    </row>
    <row r="289" spans="1:27" ht="21.75" hidden="1" customHeight="1" x14ac:dyDescent="0.3">
      <c r="A289" s="508" t="s">
        <v>422</v>
      </c>
      <c r="B289" s="500" t="e">
        <f>IF(#REF!="","",IF(SUM(#REF!)&gt;0,#REF!,""))</f>
        <v>#REF!</v>
      </c>
      <c r="C289" s="252" t="s">
        <v>20</v>
      </c>
      <c r="D289" s="253" t="e">
        <f>IF(AND(B289&lt;&gt;"",#REF!&lt;&gt;""),#REF!,"")</f>
        <v>#REF!</v>
      </c>
      <c r="E289" s="253" t="e">
        <f>IF(AND(B289&lt;&gt;"",#REF!&lt;&gt;""),#REF!,"")</f>
        <v>#REF!</v>
      </c>
      <c r="F289" s="254" t="e">
        <f>IF(AND(B289&lt;&gt;"",#REF!&lt;&gt;""),#REF!,"")</f>
        <v>#REF!</v>
      </c>
      <c r="G289" s="254" t="e">
        <f>IF(AND(B289&lt;&gt;"",#REF!&lt;&gt;""),#REF!,"")</f>
        <v>#REF!</v>
      </c>
      <c r="H289" s="254" t="e">
        <f>IF(AND(B289&lt;&gt;"",#REF!&lt;&gt;""),#REF!,"")</f>
        <v>#REF!</v>
      </c>
      <c r="I289" s="254" t="e">
        <f>IF(AND(B289&lt;&gt;"",#REF!&lt;&gt;""),#REF!,"")</f>
        <v>#REF!</v>
      </c>
      <c r="J289" s="254" t="e">
        <f>IF(AND(B289&lt;&gt;"",#REF!&lt;&gt;""),#REF!,"")</f>
        <v>#REF!</v>
      </c>
      <c r="K289" s="254" t="e">
        <f>IF(AND(B289&lt;&gt;"",#REF!&lt;&gt;""),#REF!,"")</f>
        <v>#REF!</v>
      </c>
      <c r="L289" s="254" t="e">
        <f>IF(AND(B289&lt;&gt;"",#REF!&lt;&gt;""),#REF!,"")</f>
        <v>#REF!</v>
      </c>
      <c r="M289" s="254" t="e">
        <f>IF(AND(B289&lt;&gt;"",#REF!&lt;&gt;""),#REF!,"")</f>
        <v>#REF!</v>
      </c>
      <c r="N289" s="254" t="e">
        <f>IF(AND(B289&lt;&gt;"",#REF!&lt;&gt;""),#REF!,"")</f>
        <v>#REF!</v>
      </c>
      <c r="O289" s="254" t="e">
        <f>IF(AND(B289&lt;&gt;"",#REF!&lt;&gt;""),#REF!,"")</f>
        <v>#REF!</v>
      </c>
      <c r="P289" s="254" t="e">
        <f>IF(AND(B289&lt;&gt;"",#REF!&lt;&gt;""),#REF!,"")</f>
        <v>#REF!</v>
      </c>
      <c r="Q289" s="255" t="e">
        <f>IF(AND(B289&lt;&gt;"",#REF!&lt;&gt;""),#REF!,"")</f>
        <v>#REF!</v>
      </c>
      <c r="R289" s="255" t="e">
        <f>IF(AND(C289&lt;&gt;"",#REF!&lt;&gt;""),#REF!,"")</f>
        <v>#REF!</v>
      </c>
      <c r="S289" s="255" t="e">
        <f>IF(AND(D289&lt;&gt;"",#REF!&lt;&gt;""),#REF!,"")</f>
        <v>#REF!</v>
      </c>
      <c r="T289" s="255" t="e">
        <f>IF(AND(C289&lt;&gt;"",#REF!&lt;&gt;""),#REF!,"")</f>
        <v>#REF!</v>
      </c>
      <c r="U289" s="255" t="e">
        <f>IF(AND(D289&lt;&gt;"",#REF!&lt;&gt;""),#REF!,"")</f>
        <v>#REF!</v>
      </c>
      <c r="V289" s="255" t="e">
        <f>IF(AND(C289&lt;&gt;"",#REF!&lt;&gt;""),#REF!,"")</f>
        <v>#REF!</v>
      </c>
      <c r="W289" s="255" t="e">
        <f>IF(AND(C289&lt;&gt;"",#REF!&lt;&gt;""),#REF!,"")</f>
        <v>#REF!</v>
      </c>
      <c r="X289" s="255" t="e">
        <f>IF(AND(C289&lt;&gt;"",#REF!&lt;&gt;""),#REF!,"")</f>
        <v>#REF!</v>
      </c>
      <c r="Y289" s="255" t="e">
        <f>IF(AND(D289&lt;&gt;"",#REF!&lt;&gt;""),#REF!,"")</f>
        <v>#REF!</v>
      </c>
      <c r="Z289" s="255" t="e">
        <f>IF(AND(E289&lt;&gt;"",#REF!&lt;&gt;""),#REF!,"")</f>
        <v>#REF!</v>
      </c>
      <c r="AA289" s="255" t="e">
        <f>IF(AND(E289&lt;&gt;"",#REF!&lt;&gt;""),#REF!,"")</f>
        <v>#REF!</v>
      </c>
    </row>
    <row r="290" spans="1:27" ht="24.75" hidden="1" customHeight="1" thickBot="1" x14ac:dyDescent="0.35">
      <c r="A290" s="509"/>
      <c r="B290" s="501"/>
      <c r="C290" s="256" t="s">
        <v>302</v>
      </c>
      <c r="D290" s="257" t="e">
        <f>IF(AND(B289&lt;&gt;"",#REF!&lt;&gt;""),#REF!/#REF!,"")</f>
        <v>#REF!</v>
      </c>
      <c r="E290" s="257" t="e">
        <f>IF(AND(B289&lt;&gt;"",#REF!&lt;&gt;""),#REF!/#REF!,"")</f>
        <v>#REF!</v>
      </c>
      <c r="F290" s="257" t="e">
        <f>IF(AND(B289&lt;&gt;"",#REF!&lt;&gt;""),#REF!/#REF!,"")</f>
        <v>#REF!</v>
      </c>
      <c r="G290" s="257" t="e">
        <f>IF(AND(B289&lt;&gt;"",#REF!&lt;&gt;""),#REF!/#REF!,"")</f>
        <v>#REF!</v>
      </c>
      <c r="H290" s="257" t="e">
        <f>IF(AND(B289&lt;&gt;"",#REF!&lt;&gt;""),#REF!/#REF!,"")</f>
        <v>#REF!</v>
      </c>
      <c r="I290" s="257" t="e">
        <f>IF(AND(B289&lt;&gt;"",#REF!&lt;&gt;""),#REF!/#REF!,"")</f>
        <v>#REF!</v>
      </c>
      <c r="J290" s="257" t="e">
        <f>IF(AND(B289&lt;&gt;"",#REF!&lt;&gt;""),#REF!/#REF!,"")</f>
        <v>#REF!</v>
      </c>
      <c r="K290" s="257" t="e">
        <f>IF(AND(B289&lt;&gt;"",#REF!&lt;&gt;""),#REF!/#REF!,"")</f>
        <v>#REF!</v>
      </c>
      <c r="L290" s="257" t="e">
        <f>IF(AND(B289&lt;&gt;"",#REF!&lt;&gt;""),#REF!/#REF!,"")</f>
        <v>#REF!</v>
      </c>
      <c r="M290" s="257" t="e">
        <f>IF(AND(B289&lt;&gt;"",#REF!&lt;&gt;""),#REF!/#REF!,"")</f>
        <v>#REF!</v>
      </c>
      <c r="N290" s="257" t="e">
        <f>IF(AND(B289&lt;&gt;"",#REF!&lt;&gt;""),#REF!/#REF!,"")</f>
        <v>#REF!</v>
      </c>
      <c r="O290" s="257" t="e">
        <f>IF(AND(B289&lt;&gt;"",#REF!&lt;&gt;""),#REF!/#REF!,"")</f>
        <v>#REF!</v>
      </c>
      <c r="P290" s="257" t="e">
        <f>IF(AND(B289&lt;&gt;"",#REF!&lt;&gt;""),#REF!/#REF!,"")</f>
        <v>#REF!</v>
      </c>
      <c r="Q290" s="258" t="e">
        <f>IF(AND(B289&lt;&gt;"",#REF!&lt;&gt;""),#REF!/#REF!,"")</f>
        <v>#REF!</v>
      </c>
      <c r="R290" s="276" t="e">
        <f>IF(AND(C289&lt;&gt;"",#REF!&lt;&gt;""),#REF!/#REF!,"")</f>
        <v>#REF!</v>
      </c>
      <c r="S290" s="258" t="e">
        <f>IF(AND(D289&lt;&gt;"",#REF!&lt;&gt;""),#REF!/#REF!,"")</f>
        <v>#REF!</v>
      </c>
      <c r="T290" s="276" t="e">
        <f>IF(AND(C289&lt;&gt;"",#REF!&lt;&gt;""),#REF!/#REF!,"")</f>
        <v>#REF!</v>
      </c>
      <c r="U290" s="258" t="e">
        <f>IF(AND(D289&lt;&gt;"",#REF!&lt;&gt;""),#REF!/#REF!,"")</f>
        <v>#REF!</v>
      </c>
      <c r="V290" s="276" t="e">
        <f>IF(AND(C289&lt;&gt;"",#REF!&lt;&gt;""),#REF!/#REF!,"")</f>
        <v>#REF!</v>
      </c>
      <c r="W290" s="276" t="e">
        <f>IF(AND(C289&lt;&gt;"",#REF!&lt;&gt;""),#REF!/#REF!,"")</f>
        <v>#REF!</v>
      </c>
      <c r="X290" s="276" t="e">
        <f>IF(AND(C289&lt;&gt;"",#REF!&lt;&gt;""),#REF!/#REF!,"")</f>
        <v>#REF!</v>
      </c>
      <c r="Y290" s="258" t="e">
        <f>IF(AND(D289&lt;&gt;"",#REF!&lt;&gt;""),#REF!/#REF!,"")</f>
        <v>#REF!</v>
      </c>
      <c r="Z290" s="258" t="e">
        <f>IF(AND(E289&lt;&gt;"",#REF!&lt;&gt;""),#REF!/#REF!,"")</f>
        <v>#REF!</v>
      </c>
      <c r="AA290" s="258" t="e">
        <f>IF(AND(E289&lt;&gt;"",#REF!&lt;&gt;""),#REF!/#REF!,"")</f>
        <v>#REF!</v>
      </c>
    </row>
    <row r="291" spans="1:27" ht="21.75" hidden="1" customHeight="1" x14ac:dyDescent="0.3">
      <c r="A291" s="508" t="s">
        <v>423</v>
      </c>
      <c r="B291" s="500" t="e">
        <f>IF(#REF!="","",IF(SUM(#REF!)&gt;0,#REF!,""))</f>
        <v>#REF!</v>
      </c>
      <c r="C291" s="252" t="s">
        <v>20</v>
      </c>
      <c r="D291" s="253" t="e">
        <f>IF(AND(B291&lt;&gt;"",#REF!&lt;&gt;""),#REF!,"")</f>
        <v>#REF!</v>
      </c>
      <c r="E291" s="253" t="e">
        <f>IF(AND(B291&lt;&gt;"",#REF!&lt;&gt;""),#REF!,"")</f>
        <v>#REF!</v>
      </c>
      <c r="F291" s="254" t="e">
        <f>IF(AND(B291&lt;&gt;"",#REF!&lt;&gt;""),#REF!,"")</f>
        <v>#REF!</v>
      </c>
      <c r="G291" s="254" t="e">
        <f>IF(AND(B291&lt;&gt;"",#REF!&lt;&gt;""),#REF!,"")</f>
        <v>#REF!</v>
      </c>
      <c r="H291" s="254" t="e">
        <f>IF(AND(B291&lt;&gt;"",#REF!&lt;&gt;""),#REF!,"")</f>
        <v>#REF!</v>
      </c>
      <c r="I291" s="254" t="e">
        <f>IF(AND(B291&lt;&gt;"",#REF!&lt;&gt;""),#REF!,"")</f>
        <v>#REF!</v>
      </c>
      <c r="J291" s="254" t="e">
        <f>IF(AND(B291&lt;&gt;"",#REF!&lt;&gt;""),#REF!,"")</f>
        <v>#REF!</v>
      </c>
      <c r="K291" s="254" t="e">
        <f>IF(AND(B291&lt;&gt;"",#REF!&lt;&gt;""),#REF!,"")</f>
        <v>#REF!</v>
      </c>
      <c r="L291" s="254" t="e">
        <f>IF(AND(B291&lt;&gt;"",#REF!&lt;&gt;""),#REF!,"")</f>
        <v>#REF!</v>
      </c>
      <c r="M291" s="254" t="e">
        <f>IF(AND(B291&lt;&gt;"",#REF!&lt;&gt;""),#REF!,"")</f>
        <v>#REF!</v>
      </c>
      <c r="N291" s="254" t="e">
        <f>IF(AND(B291&lt;&gt;"",#REF!&lt;&gt;""),#REF!,"")</f>
        <v>#REF!</v>
      </c>
      <c r="O291" s="254" t="e">
        <f>IF(AND(B291&lt;&gt;"",#REF!&lt;&gt;""),#REF!,"")</f>
        <v>#REF!</v>
      </c>
      <c r="P291" s="254" t="e">
        <f>IF(AND(B291&lt;&gt;"",#REF!&lt;&gt;""),#REF!,"")</f>
        <v>#REF!</v>
      </c>
      <c r="Q291" s="255" t="e">
        <f>IF(AND(B291&lt;&gt;"",#REF!&lt;&gt;""),#REF!,"")</f>
        <v>#REF!</v>
      </c>
      <c r="R291" s="255" t="e">
        <f>IF(AND(C291&lt;&gt;"",#REF!&lt;&gt;""),#REF!,"")</f>
        <v>#REF!</v>
      </c>
      <c r="S291" s="255" t="e">
        <f>IF(AND(D291&lt;&gt;"",#REF!&lt;&gt;""),#REF!,"")</f>
        <v>#REF!</v>
      </c>
      <c r="T291" s="255" t="e">
        <f>IF(AND(C291&lt;&gt;"",#REF!&lt;&gt;""),#REF!,"")</f>
        <v>#REF!</v>
      </c>
      <c r="U291" s="255" t="e">
        <f>IF(AND(D291&lt;&gt;"",#REF!&lt;&gt;""),#REF!,"")</f>
        <v>#REF!</v>
      </c>
      <c r="V291" s="255" t="e">
        <f>IF(AND(C291&lt;&gt;"",#REF!&lt;&gt;""),#REF!,"")</f>
        <v>#REF!</v>
      </c>
      <c r="W291" s="255" t="e">
        <f>IF(AND(C291&lt;&gt;"",#REF!&lt;&gt;""),#REF!,"")</f>
        <v>#REF!</v>
      </c>
      <c r="X291" s="255" t="e">
        <f>IF(AND(C291&lt;&gt;"",#REF!&lt;&gt;""),#REF!,"")</f>
        <v>#REF!</v>
      </c>
      <c r="Y291" s="255" t="e">
        <f>IF(AND(D291&lt;&gt;"",#REF!&lt;&gt;""),#REF!,"")</f>
        <v>#REF!</v>
      </c>
      <c r="Z291" s="255" t="e">
        <f>IF(AND(E291&lt;&gt;"",#REF!&lt;&gt;""),#REF!,"")</f>
        <v>#REF!</v>
      </c>
      <c r="AA291" s="255" t="e">
        <f>IF(AND(E291&lt;&gt;"",#REF!&lt;&gt;""),#REF!,"")</f>
        <v>#REF!</v>
      </c>
    </row>
    <row r="292" spans="1:27" ht="24.75" hidden="1" customHeight="1" thickBot="1" x14ac:dyDescent="0.35">
      <c r="A292" s="509"/>
      <c r="B292" s="501"/>
      <c r="C292" s="256" t="s">
        <v>302</v>
      </c>
      <c r="D292" s="257" t="e">
        <f>IF(AND(B291&lt;&gt;"",#REF!&lt;&gt;""),#REF!/#REF!,"")</f>
        <v>#REF!</v>
      </c>
      <c r="E292" s="257" t="e">
        <f>IF(AND(B291&lt;&gt;"",#REF!&lt;&gt;""),#REF!/#REF!,"")</f>
        <v>#REF!</v>
      </c>
      <c r="F292" s="257" t="e">
        <f>IF(AND(B291&lt;&gt;"",#REF!&lt;&gt;""),#REF!/#REF!,"")</f>
        <v>#REF!</v>
      </c>
      <c r="G292" s="257" t="e">
        <f>IF(AND(B291&lt;&gt;"",#REF!&lt;&gt;""),#REF!/#REF!,"")</f>
        <v>#REF!</v>
      </c>
      <c r="H292" s="257" t="e">
        <f>IF(AND(B291&lt;&gt;"",#REF!&lt;&gt;""),#REF!/#REF!,"")</f>
        <v>#REF!</v>
      </c>
      <c r="I292" s="257" t="e">
        <f>IF(AND(B291&lt;&gt;"",#REF!&lt;&gt;""),#REF!/#REF!,"")</f>
        <v>#REF!</v>
      </c>
      <c r="J292" s="257" t="e">
        <f>IF(AND(B291&lt;&gt;"",#REF!&lt;&gt;""),#REF!/#REF!,"")</f>
        <v>#REF!</v>
      </c>
      <c r="K292" s="257" t="e">
        <f>IF(AND(B291&lt;&gt;"",#REF!&lt;&gt;""),#REF!/#REF!,"")</f>
        <v>#REF!</v>
      </c>
      <c r="L292" s="257" t="e">
        <f>IF(AND(B291&lt;&gt;"",#REF!&lt;&gt;""),#REF!/#REF!,"")</f>
        <v>#REF!</v>
      </c>
      <c r="M292" s="257" t="e">
        <f>IF(AND(B291&lt;&gt;"",#REF!&lt;&gt;""),#REF!/#REF!,"")</f>
        <v>#REF!</v>
      </c>
      <c r="N292" s="257" t="e">
        <f>IF(AND(B291&lt;&gt;"",#REF!&lt;&gt;""),#REF!/#REF!,"")</f>
        <v>#REF!</v>
      </c>
      <c r="O292" s="257" t="e">
        <f>IF(AND(B291&lt;&gt;"",#REF!&lt;&gt;""),#REF!/#REF!,"")</f>
        <v>#REF!</v>
      </c>
      <c r="P292" s="257" t="e">
        <f>IF(AND(B291&lt;&gt;"",#REF!&lt;&gt;""),#REF!/#REF!,"")</f>
        <v>#REF!</v>
      </c>
      <c r="Q292" s="258" t="e">
        <f>IF(AND(B291&lt;&gt;"",#REF!&lt;&gt;""),#REF!/#REF!,"")</f>
        <v>#REF!</v>
      </c>
      <c r="R292" s="276" t="e">
        <f>IF(AND(C291&lt;&gt;"",#REF!&lt;&gt;""),#REF!/#REF!,"")</f>
        <v>#REF!</v>
      </c>
      <c r="S292" s="258" t="e">
        <f>IF(AND(D291&lt;&gt;"",#REF!&lt;&gt;""),#REF!/#REF!,"")</f>
        <v>#REF!</v>
      </c>
      <c r="T292" s="276" t="e">
        <f>IF(AND(C291&lt;&gt;"",#REF!&lt;&gt;""),#REF!/#REF!,"")</f>
        <v>#REF!</v>
      </c>
      <c r="U292" s="258" t="e">
        <f>IF(AND(D291&lt;&gt;"",#REF!&lt;&gt;""),#REF!/#REF!,"")</f>
        <v>#REF!</v>
      </c>
      <c r="V292" s="276" t="e">
        <f>IF(AND(C291&lt;&gt;"",#REF!&lt;&gt;""),#REF!/#REF!,"")</f>
        <v>#REF!</v>
      </c>
      <c r="W292" s="276" t="e">
        <f>IF(AND(C291&lt;&gt;"",#REF!&lt;&gt;""),#REF!/#REF!,"")</f>
        <v>#REF!</v>
      </c>
      <c r="X292" s="276" t="e">
        <f>IF(AND(C291&lt;&gt;"",#REF!&lt;&gt;""),#REF!/#REF!,"")</f>
        <v>#REF!</v>
      </c>
      <c r="Y292" s="258" t="e">
        <f>IF(AND(D291&lt;&gt;"",#REF!&lt;&gt;""),#REF!/#REF!,"")</f>
        <v>#REF!</v>
      </c>
      <c r="Z292" s="258" t="e">
        <f>IF(AND(E291&lt;&gt;"",#REF!&lt;&gt;""),#REF!/#REF!,"")</f>
        <v>#REF!</v>
      </c>
      <c r="AA292" s="258" t="e">
        <f>IF(AND(E291&lt;&gt;"",#REF!&lt;&gt;""),#REF!/#REF!,"")</f>
        <v>#REF!</v>
      </c>
    </row>
    <row r="293" spans="1:27" ht="21.75" hidden="1" customHeight="1" x14ac:dyDescent="0.3">
      <c r="A293" s="508" t="s">
        <v>424</v>
      </c>
      <c r="B293" s="500" t="e">
        <f>IF(#REF!="","",IF(SUM(#REF!)&gt;0,#REF!,""))</f>
        <v>#REF!</v>
      </c>
      <c r="C293" s="252" t="s">
        <v>20</v>
      </c>
      <c r="D293" s="253" t="e">
        <f>IF(AND(B293&lt;&gt;"",#REF!&lt;&gt;""),#REF!,"")</f>
        <v>#REF!</v>
      </c>
      <c r="E293" s="253" t="e">
        <f>IF(AND(B293&lt;&gt;"",#REF!&lt;&gt;""),#REF!,"")</f>
        <v>#REF!</v>
      </c>
      <c r="F293" s="254" t="e">
        <f>IF(AND(B293&lt;&gt;"",#REF!&lt;&gt;""),#REF!,"")</f>
        <v>#REF!</v>
      </c>
      <c r="G293" s="254" t="e">
        <f>IF(AND(B293&lt;&gt;"",#REF!&lt;&gt;""),#REF!,"")</f>
        <v>#REF!</v>
      </c>
      <c r="H293" s="254" t="e">
        <f>IF(AND(B293&lt;&gt;"",#REF!&lt;&gt;""),#REF!,"")</f>
        <v>#REF!</v>
      </c>
      <c r="I293" s="254" t="e">
        <f>IF(AND(B293&lt;&gt;"",#REF!&lt;&gt;""),#REF!,"")</f>
        <v>#REF!</v>
      </c>
      <c r="J293" s="254" t="e">
        <f>IF(AND(B293&lt;&gt;"",#REF!&lt;&gt;""),#REF!,"")</f>
        <v>#REF!</v>
      </c>
      <c r="K293" s="254" t="e">
        <f>IF(AND(B293&lt;&gt;"",#REF!&lt;&gt;""),#REF!,"")</f>
        <v>#REF!</v>
      </c>
      <c r="L293" s="254" t="e">
        <f>IF(AND(B293&lt;&gt;"",#REF!&lt;&gt;""),#REF!,"")</f>
        <v>#REF!</v>
      </c>
      <c r="M293" s="254" t="e">
        <f>IF(AND(B293&lt;&gt;"",#REF!&lt;&gt;""),#REF!,"")</f>
        <v>#REF!</v>
      </c>
      <c r="N293" s="254" t="e">
        <f>IF(AND(B293&lt;&gt;"",#REF!&lt;&gt;""),#REF!,"")</f>
        <v>#REF!</v>
      </c>
      <c r="O293" s="254" t="e">
        <f>IF(AND(B293&lt;&gt;"",#REF!&lt;&gt;""),#REF!,"")</f>
        <v>#REF!</v>
      </c>
      <c r="P293" s="254" t="e">
        <f>IF(AND(B293&lt;&gt;"",#REF!&lt;&gt;""),#REF!,"")</f>
        <v>#REF!</v>
      </c>
      <c r="Q293" s="255" t="e">
        <f>IF(AND(B293&lt;&gt;"",#REF!&lt;&gt;""),#REF!,"")</f>
        <v>#REF!</v>
      </c>
      <c r="R293" s="255" t="e">
        <f>IF(AND(C293&lt;&gt;"",#REF!&lt;&gt;""),#REF!,"")</f>
        <v>#REF!</v>
      </c>
      <c r="S293" s="255" t="e">
        <f>IF(AND(D293&lt;&gt;"",#REF!&lt;&gt;""),#REF!,"")</f>
        <v>#REF!</v>
      </c>
      <c r="T293" s="255" t="e">
        <f>IF(AND(C293&lt;&gt;"",#REF!&lt;&gt;""),#REF!,"")</f>
        <v>#REF!</v>
      </c>
      <c r="U293" s="255" t="e">
        <f>IF(AND(D293&lt;&gt;"",#REF!&lt;&gt;""),#REF!,"")</f>
        <v>#REF!</v>
      </c>
      <c r="V293" s="255" t="e">
        <f>IF(AND(C293&lt;&gt;"",#REF!&lt;&gt;""),#REF!,"")</f>
        <v>#REF!</v>
      </c>
      <c r="W293" s="255" t="e">
        <f>IF(AND(C293&lt;&gt;"",#REF!&lt;&gt;""),#REF!,"")</f>
        <v>#REF!</v>
      </c>
      <c r="X293" s="255" t="e">
        <f>IF(AND(C293&lt;&gt;"",#REF!&lt;&gt;""),#REF!,"")</f>
        <v>#REF!</v>
      </c>
      <c r="Y293" s="255" t="e">
        <f>IF(AND(D293&lt;&gt;"",#REF!&lt;&gt;""),#REF!,"")</f>
        <v>#REF!</v>
      </c>
      <c r="Z293" s="255" t="e">
        <f>IF(AND(E293&lt;&gt;"",#REF!&lt;&gt;""),#REF!,"")</f>
        <v>#REF!</v>
      </c>
      <c r="AA293" s="255" t="e">
        <f>IF(AND(E293&lt;&gt;"",#REF!&lt;&gt;""),#REF!,"")</f>
        <v>#REF!</v>
      </c>
    </row>
    <row r="294" spans="1:27" ht="24.75" hidden="1" customHeight="1" thickBot="1" x14ac:dyDescent="0.35">
      <c r="A294" s="509"/>
      <c r="B294" s="501"/>
      <c r="C294" s="256" t="s">
        <v>302</v>
      </c>
      <c r="D294" s="257" t="e">
        <f>IF(AND(B293&lt;&gt;"",#REF!&lt;&gt;""),#REF!/#REF!,"")</f>
        <v>#REF!</v>
      </c>
      <c r="E294" s="257" t="e">
        <f>IF(AND(B293&lt;&gt;"",#REF!&lt;&gt;""),#REF!/#REF!,"")</f>
        <v>#REF!</v>
      </c>
      <c r="F294" s="257" t="e">
        <f>IF(AND(B293&lt;&gt;"",#REF!&lt;&gt;""),#REF!/#REF!,"")</f>
        <v>#REF!</v>
      </c>
      <c r="G294" s="257" t="e">
        <f>IF(AND(B293&lt;&gt;"",#REF!&lt;&gt;""),#REF!/#REF!,"")</f>
        <v>#REF!</v>
      </c>
      <c r="H294" s="257" t="e">
        <f>IF(AND(B293&lt;&gt;"",#REF!&lt;&gt;""),#REF!/#REF!,"")</f>
        <v>#REF!</v>
      </c>
      <c r="I294" s="257" t="e">
        <f>IF(AND(B293&lt;&gt;"",#REF!&lt;&gt;""),#REF!/#REF!,"")</f>
        <v>#REF!</v>
      </c>
      <c r="J294" s="257" t="e">
        <f>IF(AND(B293&lt;&gt;"",#REF!&lt;&gt;""),#REF!/#REF!,"")</f>
        <v>#REF!</v>
      </c>
      <c r="K294" s="257" t="e">
        <f>IF(AND(B293&lt;&gt;"",#REF!&lt;&gt;""),#REF!/#REF!,"")</f>
        <v>#REF!</v>
      </c>
      <c r="L294" s="257" t="e">
        <f>IF(AND(B293&lt;&gt;"",#REF!&lt;&gt;""),#REF!/#REF!,"")</f>
        <v>#REF!</v>
      </c>
      <c r="M294" s="257" t="e">
        <f>IF(AND(B293&lt;&gt;"",#REF!&lt;&gt;""),#REF!/#REF!,"")</f>
        <v>#REF!</v>
      </c>
      <c r="N294" s="257" t="e">
        <f>IF(AND(B293&lt;&gt;"",#REF!&lt;&gt;""),#REF!/#REF!,"")</f>
        <v>#REF!</v>
      </c>
      <c r="O294" s="257" t="e">
        <f>IF(AND(B293&lt;&gt;"",#REF!&lt;&gt;""),#REF!/#REF!,"")</f>
        <v>#REF!</v>
      </c>
      <c r="P294" s="257" t="e">
        <f>IF(AND(B293&lt;&gt;"",#REF!&lt;&gt;""),#REF!/#REF!,"")</f>
        <v>#REF!</v>
      </c>
      <c r="Q294" s="258" t="e">
        <f>IF(AND(B293&lt;&gt;"",#REF!&lt;&gt;""),#REF!/#REF!,"")</f>
        <v>#REF!</v>
      </c>
      <c r="R294" s="276" t="e">
        <f>IF(AND(C293&lt;&gt;"",#REF!&lt;&gt;""),#REF!/#REF!,"")</f>
        <v>#REF!</v>
      </c>
      <c r="S294" s="258" t="e">
        <f>IF(AND(D293&lt;&gt;"",#REF!&lt;&gt;""),#REF!/#REF!,"")</f>
        <v>#REF!</v>
      </c>
      <c r="T294" s="276" t="e">
        <f>IF(AND(C293&lt;&gt;"",#REF!&lt;&gt;""),#REF!/#REF!,"")</f>
        <v>#REF!</v>
      </c>
      <c r="U294" s="258" t="e">
        <f>IF(AND(D293&lt;&gt;"",#REF!&lt;&gt;""),#REF!/#REF!,"")</f>
        <v>#REF!</v>
      </c>
      <c r="V294" s="276" t="e">
        <f>IF(AND(C293&lt;&gt;"",#REF!&lt;&gt;""),#REF!/#REF!,"")</f>
        <v>#REF!</v>
      </c>
      <c r="W294" s="276" t="e">
        <f>IF(AND(C293&lt;&gt;"",#REF!&lt;&gt;""),#REF!/#REF!,"")</f>
        <v>#REF!</v>
      </c>
      <c r="X294" s="276" t="e">
        <f>IF(AND(C293&lt;&gt;"",#REF!&lt;&gt;""),#REF!/#REF!,"")</f>
        <v>#REF!</v>
      </c>
      <c r="Y294" s="258" t="e">
        <f>IF(AND(D293&lt;&gt;"",#REF!&lt;&gt;""),#REF!/#REF!,"")</f>
        <v>#REF!</v>
      </c>
      <c r="Z294" s="258" t="e">
        <f>IF(AND(E293&lt;&gt;"",#REF!&lt;&gt;""),#REF!/#REF!,"")</f>
        <v>#REF!</v>
      </c>
      <c r="AA294" s="258" t="e">
        <f>IF(AND(E293&lt;&gt;"",#REF!&lt;&gt;""),#REF!/#REF!,"")</f>
        <v>#REF!</v>
      </c>
    </row>
    <row r="295" spans="1:27" ht="21.75" hidden="1" customHeight="1" x14ac:dyDescent="0.3">
      <c r="A295" s="508" t="s">
        <v>425</v>
      </c>
      <c r="B295" s="500" t="e">
        <f>IF(#REF!="","",IF(SUM(#REF!)&gt;0,#REF!,""))</f>
        <v>#REF!</v>
      </c>
      <c r="C295" s="252" t="s">
        <v>20</v>
      </c>
      <c r="D295" s="253" t="e">
        <f>IF(AND(B295&lt;&gt;"",#REF!&lt;&gt;""),#REF!,"")</f>
        <v>#REF!</v>
      </c>
      <c r="E295" s="253" t="e">
        <f>IF(AND(B295&lt;&gt;"",#REF!&lt;&gt;""),#REF!,"")</f>
        <v>#REF!</v>
      </c>
      <c r="F295" s="254" t="e">
        <f>IF(AND(B295&lt;&gt;"",#REF!&lt;&gt;""),#REF!,"")</f>
        <v>#REF!</v>
      </c>
      <c r="G295" s="254" t="e">
        <f>IF(AND(B295&lt;&gt;"",#REF!&lt;&gt;""),#REF!,"")</f>
        <v>#REF!</v>
      </c>
      <c r="H295" s="254" t="e">
        <f>IF(AND(B295&lt;&gt;"",#REF!&lt;&gt;""),#REF!,"")</f>
        <v>#REF!</v>
      </c>
      <c r="I295" s="254" t="e">
        <f>IF(AND(B295&lt;&gt;"",#REF!&lt;&gt;""),#REF!,"")</f>
        <v>#REF!</v>
      </c>
      <c r="J295" s="254" t="e">
        <f>IF(AND(B295&lt;&gt;"",#REF!&lt;&gt;""),#REF!,"")</f>
        <v>#REF!</v>
      </c>
      <c r="K295" s="254" t="e">
        <f>IF(AND(B295&lt;&gt;"",#REF!&lt;&gt;""),#REF!,"")</f>
        <v>#REF!</v>
      </c>
      <c r="L295" s="254" t="e">
        <f>IF(AND(B295&lt;&gt;"",#REF!&lt;&gt;""),#REF!,"")</f>
        <v>#REF!</v>
      </c>
      <c r="M295" s="254" t="e">
        <f>IF(AND(B295&lt;&gt;"",#REF!&lt;&gt;""),#REF!,"")</f>
        <v>#REF!</v>
      </c>
      <c r="N295" s="254" t="e">
        <f>IF(AND(B295&lt;&gt;"",#REF!&lt;&gt;""),#REF!,"")</f>
        <v>#REF!</v>
      </c>
      <c r="O295" s="254" t="e">
        <f>IF(AND(B295&lt;&gt;"",#REF!&lt;&gt;""),#REF!,"")</f>
        <v>#REF!</v>
      </c>
      <c r="P295" s="254" t="e">
        <f>IF(AND(B295&lt;&gt;"",#REF!&lt;&gt;""),#REF!,"")</f>
        <v>#REF!</v>
      </c>
      <c r="Q295" s="255" t="e">
        <f>IF(AND(B295&lt;&gt;"",#REF!&lt;&gt;""),#REF!,"")</f>
        <v>#REF!</v>
      </c>
      <c r="R295" s="255" t="e">
        <f>IF(AND(C295&lt;&gt;"",#REF!&lt;&gt;""),#REF!,"")</f>
        <v>#REF!</v>
      </c>
      <c r="S295" s="255" t="e">
        <f>IF(AND(D295&lt;&gt;"",#REF!&lt;&gt;""),#REF!,"")</f>
        <v>#REF!</v>
      </c>
      <c r="T295" s="255" t="e">
        <f>IF(AND(C295&lt;&gt;"",#REF!&lt;&gt;""),#REF!,"")</f>
        <v>#REF!</v>
      </c>
      <c r="U295" s="255" t="e">
        <f>IF(AND(D295&lt;&gt;"",#REF!&lt;&gt;""),#REF!,"")</f>
        <v>#REF!</v>
      </c>
      <c r="V295" s="255" t="e">
        <f>IF(AND(C295&lt;&gt;"",#REF!&lt;&gt;""),#REF!,"")</f>
        <v>#REF!</v>
      </c>
      <c r="W295" s="255" t="e">
        <f>IF(AND(C295&lt;&gt;"",#REF!&lt;&gt;""),#REF!,"")</f>
        <v>#REF!</v>
      </c>
      <c r="X295" s="255" t="e">
        <f>IF(AND(C295&lt;&gt;"",#REF!&lt;&gt;""),#REF!,"")</f>
        <v>#REF!</v>
      </c>
      <c r="Y295" s="255" t="e">
        <f>IF(AND(D295&lt;&gt;"",#REF!&lt;&gt;""),#REF!,"")</f>
        <v>#REF!</v>
      </c>
      <c r="Z295" s="255" t="e">
        <f>IF(AND(E295&lt;&gt;"",#REF!&lt;&gt;""),#REF!,"")</f>
        <v>#REF!</v>
      </c>
      <c r="AA295" s="255" t="e">
        <f>IF(AND(E295&lt;&gt;"",#REF!&lt;&gt;""),#REF!,"")</f>
        <v>#REF!</v>
      </c>
    </row>
    <row r="296" spans="1:27" ht="24.75" hidden="1" customHeight="1" thickBot="1" x14ac:dyDescent="0.35">
      <c r="A296" s="509"/>
      <c r="B296" s="501"/>
      <c r="C296" s="256" t="s">
        <v>302</v>
      </c>
      <c r="D296" s="257" t="e">
        <f>IF(AND(B295&lt;&gt;"",#REF!&lt;&gt;""),#REF!/#REF!,"")</f>
        <v>#REF!</v>
      </c>
      <c r="E296" s="257" t="e">
        <f>IF(AND(B295&lt;&gt;"",#REF!&lt;&gt;""),#REF!/#REF!,"")</f>
        <v>#REF!</v>
      </c>
      <c r="F296" s="257" t="e">
        <f>IF(AND(B295&lt;&gt;"",#REF!&lt;&gt;""),#REF!/#REF!,"")</f>
        <v>#REF!</v>
      </c>
      <c r="G296" s="257" t="e">
        <f>IF(AND(B295&lt;&gt;"",#REF!&lt;&gt;""),#REF!/#REF!,"")</f>
        <v>#REF!</v>
      </c>
      <c r="H296" s="257" t="e">
        <f>IF(AND(B295&lt;&gt;"",#REF!&lt;&gt;""),#REF!/#REF!,"")</f>
        <v>#REF!</v>
      </c>
      <c r="I296" s="257" t="e">
        <f>IF(AND(B295&lt;&gt;"",#REF!&lt;&gt;""),#REF!/#REF!,"")</f>
        <v>#REF!</v>
      </c>
      <c r="J296" s="257" t="e">
        <f>IF(AND(B295&lt;&gt;"",#REF!&lt;&gt;""),#REF!/#REF!,"")</f>
        <v>#REF!</v>
      </c>
      <c r="K296" s="257" t="e">
        <f>IF(AND(B295&lt;&gt;"",#REF!&lt;&gt;""),#REF!/#REF!,"")</f>
        <v>#REF!</v>
      </c>
      <c r="L296" s="257" t="e">
        <f>IF(AND(B295&lt;&gt;"",#REF!&lt;&gt;""),#REF!/#REF!,"")</f>
        <v>#REF!</v>
      </c>
      <c r="M296" s="257" t="e">
        <f>IF(AND(B295&lt;&gt;"",#REF!&lt;&gt;""),#REF!/#REF!,"")</f>
        <v>#REF!</v>
      </c>
      <c r="N296" s="257" t="e">
        <f>IF(AND(B295&lt;&gt;"",#REF!&lt;&gt;""),#REF!/#REF!,"")</f>
        <v>#REF!</v>
      </c>
      <c r="O296" s="257" t="e">
        <f>IF(AND(B295&lt;&gt;"",#REF!&lt;&gt;""),#REF!/#REF!,"")</f>
        <v>#REF!</v>
      </c>
      <c r="P296" s="257" t="e">
        <f>IF(AND(B295&lt;&gt;"",#REF!&lt;&gt;""),#REF!/#REF!,"")</f>
        <v>#REF!</v>
      </c>
      <c r="Q296" s="258" t="e">
        <f>IF(AND(B295&lt;&gt;"",#REF!&lt;&gt;""),#REF!/#REF!,"")</f>
        <v>#REF!</v>
      </c>
      <c r="R296" s="276" t="e">
        <f>IF(AND(C295&lt;&gt;"",#REF!&lt;&gt;""),#REF!/#REF!,"")</f>
        <v>#REF!</v>
      </c>
      <c r="S296" s="258" t="e">
        <f>IF(AND(D295&lt;&gt;"",#REF!&lt;&gt;""),#REF!/#REF!,"")</f>
        <v>#REF!</v>
      </c>
      <c r="T296" s="276" t="e">
        <f>IF(AND(C295&lt;&gt;"",#REF!&lt;&gt;""),#REF!/#REF!,"")</f>
        <v>#REF!</v>
      </c>
      <c r="U296" s="258" t="e">
        <f>IF(AND(D295&lt;&gt;"",#REF!&lt;&gt;""),#REF!/#REF!,"")</f>
        <v>#REF!</v>
      </c>
      <c r="V296" s="276" t="e">
        <f>IF(AND(C295&lt;&gt;"",#REF!&lt;&gt;""),#REF!/#REF!,"")</f>
        <v>#REF!</v>
      </c>
      <c r="W296" s="276" t="e">
        <f>IF(AND(C295&lt;&gt;"",#REF!&lt;&gt;""),#REF!/#REF!,"")</f>
        <v>#REF!</v>
      </c>
      <c r="X296" s="276" t="e">
        <f>IF(AND(C295&lt;&gt;"",#REF!&lt;&gt;""),#REF!/#REF!,"")</f>
        <v>#REF!</v>
      </c>
      <c r="Y296" s="258" t="e">
        <f>IF(AND(D295&lt;&gt;"",#REF!&lt;&gt;""),#REF!/#REF!,"")</f>
        <v>#REF!</v>
      </c>
      <c r="Z296" s="258" t="e">
        <f>IF(AND(E295&lt;&gt;"",#REF!&lt;&gt;""),#REF!/#REF!,"")</f>
        <v>#REF!</v>
      </c>
      <c r="AA296" s="258" t="e">
        <f>IF(AND(E295&lt;&gt;"",#REF!&lt;&gt;""),#REF!/#REF!,"")</f>
        <v>#REF!</v>
      </c>
    </row>
    <row r="297" spans="1:27" ht="21.75" hidden="1" customHeight="1" x14ac:dyDescent="0.3">
      <c r="A297" s="508" t="s">
        <v>426</v>
      </c>
      <c r="B297" s="500" t="e">
        <f>IF(#REF!="","",IF(SUM(#REF!)&gt;0,#REF!,""))</f>
        <v>#REF!</v>
      </c>
      <c r="C297" s="252" t="s">
        <v>20</v>
      </c>
      <c r="D297" s="253" t="e">
        <f>IF(AND(B297&lt;&gt;"",#REF!&lt;&gt;""),#REF!,"")</f>
        <v>#REF!</v>
      </c>
      <c r="E297" s="253" t="e">
        <f>IF(AND(B297&lt;&gt;"",#REF!&lt;&gt;""),#REF!,"")</f>
        <v>#REF!</v>
      </c>
      <c r="F297" s="254" t="e">
        <f>IF(AND(B297&lt;&gt;"",#REF!&lt;&gt;""),#REF!,"")</f>
        <v>#REF!</v>
      </c>
      <c r="G297" s="254" t="e">
        <f>IF(AND(B297&lt;&gt;"",#REF!&lt;&gt;""),#REF!,"")</f>
        <v>#REF!</v>
      </c>
      <c r="H297" s="254" t="e">
        <f>IF(AND(B297&lt;&gt;"",#REF!&lt;&gt;""),#REF!,"")</f>
        <v>#REF!</v>
      </c>
      <c r="I297" s="254" t="e">
        <f>IF(AND(B297&lt;&gt;"",#REF!&lt;&gt;""),#REF!,"")</f>
        <v>#REF!</v>
      </c>
      <c r="J297" s="254" t="e">
        <f>IF(AND(B297&lt;&gt;"",#REF!&lt;&gt;""),#REF!,"")</f>
        <v>#REF!</v>
      </c>
      <c r="K297" s="254" t="e">
        <f>IF(AND(B297&lt;&gt;"",#REF!&lt;&gt;""),#REF!,"")</f>
        <v>#REF!</v>
      </c>
      <c r="L297" s="254" t="e">
        <f>IF(AND(B297&lt;&gt;"",#REF!&lt;&gt;""),#REF!,"")</f>
        <v>#REF!</v>
      </c>
      <c r="M297" s="254" t="e">
        <f>IF(AND(B297&lt;&gt;"",#REF!&lt;&gt;""),#REF!,"")</f>
        <v>#REF!</v>
      </c>
      <c r="N297" s="254" t="e">
        <f>IF(AND(B297&lt;&gt;"",#REF!&lt;&gt;""),#REF!,"")</f>
        <v>#REF!</v>
      </c>
      <c r="O297" s="254" t="e">
        <f>IF(AND(B297&lt;&gt;"",#REF!&lt;&gt;""),#REF!,"")</f>
        <v>#REF!</v>
      </c>
      <c r="P297" s="254" t="e">
        <f>IF(AND(B297&lt;&gt;"",#REF!&lt;&gt;""),#REF!,"")</f>
        <v>#REF!</v>
      </c>
      <c r="Q297" s="255" t="e">
        <f>IF(AND(B297&lt;&gt;"",#REF!&lt;&gt;""),#REF!,"")</f>
        <v>#REF!</v>
      </c>
      <c r="R297" s="255" t="e">
        <f>IF(AND(C297&lt;&gt;"",#REF!&lt;&gt;""),#REF!,"")</f>
        <v>#REF!</v>
      </c>
      <c r="S297" s="255" t="e">
        <f>IF(AND(D297&lt;&gt;"",#REF!&lt;&gt;""),#REF!,"")</f>
        <v>#REF!</v>
      </c>
      <c r="T297" s="255" t="e">
        <f>IF(AND(C297&lt;&gt;"",#REF!&lt;&gt;""),#REF!,"")</f>
        <v>#REF!</v>
      </c>
      <c r="U297" s="255" t="e">
        <f>IF(AND(D297&lt;&gt;"",#REF!&lt;&gt;""),#REF!,"")</f>
        <v>#REF!</v>
      </c>
      <c r="V297" s="255" t="e">
        <f>IF(AND(C297&lt;&gt;"",#REF!&lt;&gt;""),#REF!,"")</f>
        <v>#REF!</v>
      </c>
      <c r="W297" s="255" t="e">
        <f>IF(AND(C297&lt;&gt;"",#REF!&lt;&gt;""),#REF!,"")</f>
        <v>#REF!</v>
      </c>
      <c r="X297" s="255" t="e">
        <f>IF(AND(C297&lt;&gt;"",#REF!&lt;&gt;""),#REF!,"")</f>
        <v>#REF!</v>
      </c>
      <c r="Y297" s="255" t="e">
        <f>IF(AND(D297&lt;&gt;"",#REF!&lt;&gt;""),#REF!,"")</f>
        <v>#REF!</v>
      </c>
      <c r="Z297" s="255" t="e">
        <f>IF(AND(E297&lt;&gt;"",#REF!&lt;&gt;""),#REF!,"")</f>
        <v>#REF!</v>
      </c>
      <c r="AA297" s="255" t="e">
        <f>IF(AND(E297&lt;&gt;"",#REF!&lt;&gt;""),#REF!,"")</f>
        <v>#REF!</v>
      </c>
    </row>
    <row r="298" spans="1:27" ht="24.75" hidden="1" customHeight="1" thickBot="1" x14ac:dyDescent="0.35">
      <c r="A298" s="509"/>
      <c r="B298" s="501"/>
      <c r="C298" s="256" t="s">
        <v>302</v>
      </c>
      <c r="D298" s="257" t="e">
        <f>IF(AND(B297&lt;&gt;"",#REF!&lt;&gt;""),#REF!/#REF!,"")</f>
        <v>#REF!</v>
      </c>
      <c r="E298" s="257" t="e">
        <f>IF(AND(B297&lt;&gt;"",#REF!&lt;&gt;""),#REF!/#REF!,"")</f>
        <v>#REF!</v>
      </c>
      <c r="F298" s="257" t="e">
        <f>IF(AND(B297&lt;&gt;"",#REF!&lt;&gt;""),#REF!/#REF!,"")</f>
        <v>#REF!</v>
      </c>
      <c r="G298" s="257" t="e">
        <f>IF(AND(B297&lt;&gt;"",#REF!&lt;&gt;""),#REF!/#REF!,"")</f>
        <v>#REF!</v>
      </c>
      <c r="H298" s="257" t="e">
        <f>IF(AND(B297&lt;&gt;"",#REF!&lt;&gt;""),#REF!/#REF!,"")</f>
        <v>#REF!</v>
      </c>
      <c r="I298" s="257" t="e">
        <f>IF(AND(B297&lt;&gt;"",#REF!&lt;&gt;""),#REF!/#REF!,"")</f>
        <v>#REF!</v>
      </c>
      <c r="J298" s="257" t="e">
        <f>IF(AND(B297&lt;&gt;"",#REF!&lt;&gt;""),#REF!/#REF!,"")</f>
        <v>#REF!</v>
      </c>
      <c r="K298" s="257" t="e">
        <f>IF(AND(B297&lt;&gt;"",#REF!&lt;&gt;""),#REF!/#REF!,"")</f>
        <v>#REF!</v>
      </c>
      <c r="L298" s="257" t="e">
        <f>IF(AND(B297&lt;&gt;"",#REF!&lt;&gt;""),#REF!/#REF!,"")</f>
        <v>#REF!</v>
      </c>
      <c r="M298" s="257" t="e">
        <f>IF(AND(B297&lt;&gt;"",#REF!&lt;&gt;""),#REF!/#REF!,"")</f>
        <v>#REF!</v>
      </c>
      <c r="N298" s="257" t="e">
        <f>IF(AND(B297&lt;&gt;"",#REF!&lt;&gt;""),#REF!/#REF!,"")</f>
        <v>#REF!</v>
      </c>
      <c r="O298" s="257" t="e">
        <f>IF(AND(B297&lt;&gt;"",#REF!&lt;&gt;""),#REF!/#REF!,"")</f>
        <v>#REF!</v>
      </c>
      <c r="P298" s="257" t="e">
        <f>IF(AND(B297&lt;&gt;"",#REF!&lt;&gt;""),#REF!/#REF!,"")</f>
        <v>#REF!</v>
      </c>
      <c r="Q298" s="258" t="e">
        <f>IF(AND(B297&lt;&gt;"",#REF!&lt;&gt;""),#REF!/#REF!,"")</f>
        <v>#REF!</v>
      </c>
      <c r="R298" s="276" t="e">
        <f>IF(AND(C297&lt;&gt;"",#REF!&lt;&gt;""),#REF!/#REF!,"")</f>
        <v>#REF!</v>
      </c>
      <c r="S298" s="258" t="e">
        <f>IF(AND(D297&lt;&gt;"",#REF!&lt;&gt;""),#REF!/#REF!,"")</f>
        <v>#REF!</v>
      </c>
      <c r="T298" s="276" t="e">
        <f>IF(AND(C297&lt;&gt;"",#REF!&lt;&gt;""),#REF!/#REF!,"")</f>
        <v>#REF!</v>
      </c>
      <c r="U298" s="258" t="e">
        <f>IF(AND(D297&lt;&gt;"",#REF!&lt;&gt;""),#REF!/#REF!,"")</f>
        <v>#REF!</v>
      </c>
      <c r="V298" s="276" t="e">
        <f>IF(AND(C297&lt;&gt;"",#REF!&lt;&gt;""),#REF!/#REF!,"")</f>
        <v>#REF!</v>
      </c>
      <c r="W298" s="276" t="e">
        <f>IF(AND(C297&lt;&gt;"",#REF!&lt;&gt;""),#REF!/#REF!,"")</f>
        <v>#REF!</v>
      </c>
      <c r="X298" s="276" t="e">
        <f>IF(AND(C297&lt;&gt;"",#REF!&lt;&gt;""),#REF!/#REF!,"")</f>
        <v>#REF!</v>
      </c>
      <c r="Y298" s="258" t="e">
        <f>IF(AND(D297&lt;&gt;"",#REF!&lt;&gt;""),#REF!/#REF!,"")</f>
        <v>#REF!</v>
      </c>
      <c r="Z298" s="258" t="e">
        <f>IF(AND(E297&lt;&gt;"",#REF!&lt;&gt;""),#REF!/#REF!,"")</f>
        <v>#REF!</v>
      </c>
      <c r="AA298" s="258" t="e">
        <f>IF(AND(E297&lt;&gt;"",#REF!&lt;&gt;""),#REF!/#REF!,"")</f>
        <v>#REF!</v>
      </c>
    </row>
    <row r="299" spans="1:27" ht="21.75" hidden="1" customHeight="1" x14ac:dyDescent="0.3">
      <c r="A299" s="508" t="s">
        <v>427</v>
      </c>
      <c r="B299" s="500" t="e">
        <f>IF(#REF!="","",IF(SUM(#REF!)&gt;0,#REF!,""))</f>
        <v>#REF!</v>
      </c>
      <c r="C299" s="252" t="s">
        <v>20</v>
      </c>
      <c r="D299" s="253" t="e">
        <f>IF(AND(B299&lt;&gt;"",#REF!&lt;&gt;""),#REF!,"")</f>
        <v>#REF!</v>
      </c>
      <c r="E299" s="253" t="e">
        <f>IF(AND(B299&lt;&gt;"",#REF!&lt;&gt;""),#REF!,"")</f>
        <v>#REF!</v>
      </c>
      <c r="F299" s="254" t="e">
        <f>IF(AND(B299&lt;&gt;"",#REF!&lt;&gt;""),#REF!,"")</f>
        <v>#REF!</v>
      </c>
      <c r="G299" s="254" t="e">
        <f>IF(AND(B299&lt;&gt;"",#REF!&lt;&gt;""),#REF!,"")</f>
        <v>#REF!</v>
      </c>
      <c r="H299" s="254" t="e">
        <f>IF(AND(B299&lt;&gt;"",#REF!&lt;&gt;""),#REF!,"")</f>
        <v>#REF!</v>
      </c>
      <c r="I299" s="254" t="e">
        <f>IF(AND(B299&lt;&gt;"",#REF!&lt;&gt;""),#REF!,"")</f>
        <v>#REF!</v>
      </c>
      <c r="J299" s="254" t="e">
        <f>IF(AND(B299&lt;&gt;"",#REF!&lt;&gt;""),#REF!,"")</f>
        <v>#REF!</v>
      </c>
      <c r="K299" s="254" t="e">
        <f>IF(AND(B299&lt;&gt;"",#REF!&lt;&gt;""),#REF!,"")</f>
        <v>#REF!</v>
      </c>
      <c r="L299" s="254" t="e">
        <f>IF(AND(B299&lt;&gt;"",#REF!&lt;&gt;""),#REF!,"")</f>
        <v>#REF!</v>
      </c>
      <c r="M299" s="254" t="e">
        <f>IF(AND(B299&lt;&gt;"",#REF!&lt;&gt;""),#REF!,"")</f>
        <v>#REF!</v>
      </c>
      <c r="N299" s="254" t="e">
        <f>IF(AND(B299&lt;&gt;"",#REF!&lt;&gt;""),#REF!,"")</f>
        <v>#REF!</v>
      </c>
      <c r="O299" s="254" t="e">
        <f>IF(AND(B299&lt;&gt;"",#REF!&lt;&gt;""),#REF!,"")</f>
        <v>#REF!</v>
      </c>
      <c r="P299" s="254" t="e">
        <f>IF(AND(B299&lt;&gt;"",#REF!&lt;&gt;""),#REF!,"")</f>
        <v>#REF!</v>
      </c>
      <c r="Q299" s="255" t="e">
        <f>IF(AND(B299&lt;&gt;"",#REF!&lt;&gt;""),#REF!,"")</f>
        <v>#REF!</v>
      </c>
      <c r="R299" s="255" t="e">
        <f>IF(AND(C299&lt;&gt;"",#REF!&lt;&gt;""),#REF!,"")</f>
        <v>#REF!</v>
      </c>
      <c r="S299" s="255" t="e">
        <f>IF(AND(D299&lt;&gt;"",#REF!&lt;&gt;""),#REF!,"")</f>
        <v>#REF!</v>
      </c>
      <c r="T299" s="255" t="e">
        <f>IF(AND(C299&lt;&gt;"",#REF!&lt;&gt;""),#REF!,"")</f>
        <v>#REF!</v>
      </c>
      <c r="U299" s="255" t="e">
        <f>IF(AND(D299&lt;&gt;"",#REF!&lt;&gt;""),#REF!,"")</f>
        <v>#REF!</v>
      </c>
      <c r="V299" s="255" t="e">
        <f>IF(AND(C299&lt;&gt;"",#REF!&lt;&gt;""),#REF!,"")</f>
        <v>#REF!</v>
      </c>
      <c r="W299" s="255" t="e">
        <f>IF(AND(C299&lt;&gt;"",#REF!&lt;&gt;""),#REF!,"")</f>
        <v>#REF!</v>
      </c>
      <c r="X299" s="255" t="e">
        <f>IF(AND(C299&lt;&gt;"",#REF!&lt;&gt;""),#REF!,"")</f>
        <v>#REF!</v>
      </c>
      <c r="Y299" s="255" t="e">
        <f>IF(AND(D299&lt;&gt;"",#REF!&lt;&gt;""),#REF!,"")</f>
        <v>#REF!</v>
      </c>
      <c r="Z299" s="255" t="e">
        <f>IF(AND(E299&lt;&gt;"",#REF!&lt;&gt;""),#REF!,"")</f>
        <v>#REF!</v>
      </c>
      <c r="AA299" s="255" t="e">
        <f>IF(AND(E299&lt;&gt;"",#REF!&lt;&gt;""),#REF!,"")</f>
        <v>#REF!</v>
      </c>
    </row>
    <row r="300" spans="1:27" ht="24.75" hidden="1" customHeight="1" thickBot="1" x14ac:dyDescent="0.35">
      <c r="A300" s="509"/>
      <c r="B300" s="501"/>
      <c r="C300" s="256" t="s">
        <v>302</v>
      </c>
      <c r="D300" s="257" t="e">
        <f>IF(AND(B299&lt;&gt;"",#REF!&lt;&gt;""),#REF!/#REF!,"")</f>
        <v>#REF!</v>
      </c>
      <c r="E300" s="257" t="e">
        <f>IF(AND(B299&lt;&gt;"",#REF!&lt;&gt;""),#REF!/#REF!,"")</f>
        <v>#REF!</v>
      </c>
      <c r="F300" s="257" t="e">
        <f>IF(AND(B299&lt;&gt;"",#REF!&lt;&gt;""),#REF!/#REF!,"")</f>
        <v>#REF!</v>
      </c>
      <c r="G300" s="257" t="e">
        <f>IF(AND(B299&lt;&gt;"",#REF!&lt;&gt;""),#REF!/#REF!,"")</f>
        <v>#REF!</v>
      </c>
      <c r="H300" s="257" t="e">
        <f>IF(AND(B299&lt;&gt;"",#REF!&lt;&gt;""),#REF!/#REF!,"")</f>
        <v>#REF!</v>
      </c>
      <c r="I300" s="257" t="e">
        <f>IF(AND(B299&lt;&gt;"",#REF!&lt;&gt;""),#REF!/#REF!,"")</f>
        <v>#REF!</v>
      </c>
      <c r="J300" s="257" t="e">
        <f>IF(AND(B299&lt;&gt;"",#REF!&lt;&gt;""),#REF!/#REF!,"")</f>
        <v>#REF!</v>
      </c>
      <c r="K300" s="257" t="e">
        <f>IF(AND(B299&lt;&gt;"",#REF!&lt;&gt;""),#REF!/#REF!,"")</f>
        <v>#REF!</v>
      </c>
      <c r="L300" s="257" t="e">
        <f>IF(AND(B299&lt;&gt;"",#REF!&lt;&gt;""),#REF!/#REF!,"")</f>
        <v>#REF!</v>
      </c>
      <c r="M300" s="257" t="e">
        <f>IF(AND(B299&lt;&gt;"",#REF!&lt;&gt;""),#REF!/#REF!,"")</f>
        <v>#REF!</v>
      </c>
      <c r="N300" s="257" t="e">
        <f>IF(AND(B299&lt;&gt;"",#REF!&lt;&gt;""),#REF!/#REF!,"")</f>
        <v>#REF!</v>
      </c>
      <c r="O300" s="257" t="e">
        <f>IF(AND(B299&lt;&gt;"",#REF!&lt;&gt;""),#REF!/#REF!,"")</f>
        <v>#REF!</v>
      </c>
      <c r="P300" s="257" t="e">
        <f>IF(AND(B299&lt;&gt;"",#REF!&lt;&gt;""),#REF!/#REF!,"")</f>
        <v>#REF!</v>
      </c>
      <c r="Q300" s="258" t="e">
        <f>IF(AND(B299&lt;&gt;"",#REF!&lt;&gt;""),#REF!/#REF!,"")</f>
        <v>#REF!</v>
      </c>
      <c r="R300" s="276" t="e">
        <f>IF(AND(C299&lt;&gt;"",#REF!&lt;&gt;""),#REF!/#REF!,"")</f>
        <v>#REF!</v>
      </c>
      <c r="S300" s="258" t="e">
        <f>IF(AND(D299&lt;&gt;"",#REF!&lt;&gt;""),#REF!/#REF!,"")</f>
        <v>#REF!</v>
      </c>
      <c r="T300" s="276" t="e">
        <f>IF(AND(C299&lt;&gt;"",#REF!&lt;&gt;""),#REF!/#REF!,"")</f>
        <v>#REF!</v>
      </c>
      <c r="U300" s="258" t="e">
        <f>IF(AND(D299&lt;&gt;"",#REF!&lt;&gt;""),#REF!/#REF!,"")</f>
        <v>#REF!</v>
      </c>
      <c r="V300" s="276" t="e">
        <f>IF(AND(C299&lt;&gt;"",#REF!&lt;&gt;""),#REF!/#REF!,"")</f>
        <v>#REF!</v>
      </c>
      <c r="W300" s="276" t="e">
        <f>IF(AND(C299&lt;&gt;"",#REF!&lt;&gt;""),#REF!/#REF!,"")</f>
        <v>#REF!</v>
      </c>
      <c r="X300" s="276" t="e">
        <f>IF(AND(C299&lt;&gt;"",#REF!&lt;&gt;""),#REF!/#REF!,"")</f>
        <v>#REF!</v>
      </c>
      <c r="Y300" s="258" t="e">
        <f>IF(AND(D299&lt;&gt;"",#REF!&lt;&gt;""),#REF!/#REF!,"")</f>
        <v>#REF!</v>
      </c>
      <c r="Z300" s="258" t="e">
        <f>IF(AND(E299&lt;&gt;"",#REF!&lt;&gt;""),#REF!/#REF!,"")</f>
        <v>#REF!</v>
      </c>
      <c r="AA300" s="258" t="e">
        <f>IF(AND(E299&lt;&gt;"",#REF!&lt;&gt;""),#REF!/#REF!,"")</f>
        <v>#REF!</v>
      </c>
    </row>
    <row r="301" spans="1:27" ht="21.75" hidden="1" customHeight="1" x14ac:dyDescent="0.3">
      <c r="A301" s="508" t="s">
        <v>428</v>
      </c>
      <c r="B301" s="500" t="e">
        <f>IF(#REF!="","",IF(SUM(#REF!)&gt;0,#REF!,""))</f>
        <v>#REF!</v>
      </c>
      <c r="C301" s="252" t="s">
        <v>20</v>
      </c>
      <c r="D301" s="253" t="e">
        <f>IF(AND(B301&lt;&gt;"",#REF!&lt;&gt;""),#REF!,"")</f>
        <v>#REF!</v>
      </c>
      <c r="E301" s="253" t="e">
        <f>IF(AND(B301&lt;&gt;"",#REF!&lt;&gt;""),#REF!,"")</f>
        <v>#REF!</v>
      </c>
      <c r="F301" s="254" t="e">
        <f>IF(AND(B301&lt;&gt;"",#REF!&lt;&gt;""),#REF!,"")</f>
        <v>#REF!</v>
      </c>
      <c r="G301" s="254" t="e">
        <f>IF(AND(B301&lt;&gt;"",#REF!&lt;&gt;""),#REF!,"")</f>
        <v>#REF!</v>
      </c>
      <c r="H301" s="254" t="e">
        <f>IF(AND(B301&lt;&gt;"",#REF!&lt;&gt;""),#REF!,"")</f>
        <v>#REF!</v>
      </c>
      <c r="I301" s="254" t="e">
        <f>IF(AND(B301&lt;&gt;"",#REF!&lt;&gt;""),#REF!,"")</f>
        <v>#REF!</v>
      </c>
      <c r="J301" s="254" t="e">
        <f>IF(AND(B301&lt;&gt;"",#REF!&lt;&gt;""),#REF!,"")</f>
        <v>#REF!</v>
      </c>
      <c r="K301" s="254" t="e">
        <f>IF(AND(B301&lt;&gt;"",#REF!&lt;&gt;""),#REF!,"")</f>
        <v>#REF!</v>
      </c>
      <c r="L301" s="254" t="e">
        <f>IF(AND(B301&lt;&gt;"",#REF!&lt;&gt;""),#REF!,"")</f>
        <v>#REF!</v>
      </c>
      <c r="M301" s="254" t="e">
        <f>IF(AND(B301&lt;&gt;"",#REF!&lt;&gt;""),#REF!,"")</f>
        <v>#REF!</v>
      </c>
      <c r="N301" s="254" t="e">
        <f>IF(AND(B301&lt;&gt;"",#REF!&lt;&gt;""),#REF!,"")</f>
        <v>#REF!</v>
      </c>
      <c r="O301" s="254" t="e">
        <f>IF(AND(B301&lt;&gt;"",#REF!&lt;&gt;""),#REF!,"")</f>
        <v>#REF!</v>
      </c>
      <c r="P301" s="254" t="e">
        <f>IF(AND(B301&lt;&gt;"",#REF!&lt;&gt;""),#REF!,"")</f>
        <v>#REF!</v>
      </c>
      <c r="Q301" s="255" t="e">
        <f>IF(AND(B301&lt;&gt;"",#REF!&lt;&gt;""),#REF!,"")</f>
        <v>#REF!</v>
      </c>
      <c r="R301" s="255" t="e">
        <f>IF(AND(C301&lt;&gt;"",#REF!&lt;&gt;""),#REF!,"")</f>
        <v>#REF!</v>
      </c>
      <c r="S301" s="255" t="e">
        <f>IF(AND(D301&lt;&gt;"",#REF!&lt;&gt;""),#REF!,"")</f>
        <v>#REF!</v>
      </c>
      <c r="T301" s="255" t="e">
        <f>IF(AND(C301&lt;&gt;"",#REF!&lt;&gt;""),#REF!,"")</f>
        <v>#REF!</v>
      </c>
      <c r="U301" s="255" t="e">
        <f>IF(AND(D301&lt;&gt;"",#REF!&lt;&gt;""),#REF!,"")</f>
        <v>#REF!</v>
      </c>
      <c r="V301" s="255" t="e">
        <f>IF(AND(C301&lt;&gt;"",#REF!&lt;&gt;""),#REF!,"")</f>
        <v>#REF!</v>
      </c>
      <c r="W301" s="255" t="e">
        <f>IF(AND(C301&lt;&gt;"",#REF!&lt;&gt;""),#REF!,"")</f>
        <v>#REF!</v>
      </c>
      <c r="X301" s="255" t="e">
        <f>IF(AND(C301&lt;&gt;"",#REF!&lt;&gt;""),#REF!,"")</f>
        <v>#REF!</v>
      </c>
      <c r="Y301" s="255" t="e">
        <f>IF(AND(D301&lt;&gt;"",#REF!&lt;&gt;""),#REF!,"")</f>
        <v>#REF!</v>
      </c>
      <c r="Z301" s="255" t="e">
        <f>IF(AND(E301&lt;&gt;"",#REF!&lt;&gt;""),#REF!,"")</f>
        <v>#REF!</v>
      </c>
      <c r="AA301" s="255" t="e">
        <f>IF(AND(E301&lt;&gt;"",#REF!&lt;&gt;""),#REF!,"")</f>
        <v>#REF!</v>
      </c>
    </row>
    <row r="302" spans="1:27" ht="24.75" hidden="1" customHeight="1" thickBot="1" x14ac:dyDescent="0.35">
      <c r="A302" s="509"/>
      <c r="B302" s="501"/>
      <c r="C302" s="256" t="s">
        <v>302</v>
      </c>
      <c r="D302" s="257" t="e">
        <f>IF(AND(B301&lt;&gt;"",#REF!&lt;&gt;""),#REF!/#REF!,"")</f>
        <v>#REF!</v>
      </c>
      <c r="E302" s="257" t="e">
        <f>IF(AND(B301&lt;&gt;"",#REF!&lt;&gt;""),#REF!/#REF!,"")</f>
        <v>#REF!</v>
      </c>
      <c r="F302" s="257" t="e">
        <f>IF(AND(B301&lt;&gt;"",#REF!&lt;&gt;""),#REF!/#REF!,"")</f>
        <v>#REF!</v>
      </c>
      <c r="G302" s="257" t="e">
        <f>IF(AND(B301&lt;&gt;"",#REF!&lt;&gt;""),#REF!/#REF!,"")</f>
        <v>#REF!</v>
      </c>
      <c r="H302" s="257" t="e">
        <f>IF(AND(B301&lt;&gt;"",#REF!&lt;&gt;""),#REF!/#REF!,"")</f>
        <v>#REF!</v>
      </c>
      <c r="I302" s="257" t="e">
        <f>IF(AND(B301&lt;&gt;"",#REF!&lt;&gt;""),#REF!/#REF!,"")</f>
        <v>#REF!</v>
      </c>
      <c r="J302" s="257" t="e">
        <f>IF(AND(B301&lt;&gt;"",#REF!&lt;&gt;""),#REF!/#REF!,"")</f>
        <v>#REF!</v>
      </c>
      <c r="K302" s="257" t="e">
        <f>IF(AND(B301&lt;&gt;"",#REF!&lt;&gt;""),#REF!/#REF!,"")</f>
        <v>#REF!</v>
      </c>
      <c r="L302" s="257" t="e">
        <f>IF(AND(B301&lt;&gt;"",#REF!&lt;&gt;""),#REF!/#REF!,"")</f>
        <v>#REF!</v>
      </c>
      <c r="M302" s="257" t="e">
        <f>IF(AND(B301&lt;&gt;"",#REF!&lt;&gt;""),#REF!/#REF!,"")</f>
        <v>#REF!</v>
      </c>
      <c r="N302" s="257" t="e">
        <f>IF(AND(B301&lt;&gt;"",#REF!&lt;&gt;""),#REF!/#REF!,"")</f>
        <v>#REF!</v>
      </c>
      <c r="O302" s="257" t="e">
        <f>IF(AND(B301&lt;&gt;"",#REF!&lt;&gt;""),#REF!/#REF!,"")</f>
        <v>#REF!</v>
      </c>
      <c r="P302" s="257" t="e">
        <f>IF(AND(B301&lt;&gt;"",#REF!&lt;&gt;""),#REF!/#REF!,"")</f>
        <v>#REF!</v>
      </c>
      <c r="Q302" s="258" t="e">
        <f>IF(AND(B301&lt;&gt;"",#REF!&lt;&gt;""),#REF!/#REF!,"")</f>
        <v>#REF!</v>
      </c>
      <c r="R302" s="276" t="e">
        <f>IF(AND(C301&lt;&gt;"",#REF!&lt;&gt;""),#REF!/#REF!,"")</f>
        <v>#REF!</v>
      </c>
      <c r="S302" s="258" t="e">
        <f>IF(AND(D301&lt;&gt;"",#REF!&lt;&gt;""),#REF!/#REF!,"")</f>
        <v>#REF!</v>
      </c>
      <c r="T302" s="276" t="e">
        <f>IF(AND(C301&lt;&gt;"",#REF!&lt;&gt;""),#REF!/#REF!,"")</f>
        <v>#REF!</v>
      </c>
      <c r="U302" s="258" t="e">
        <f>IF(AND(D301&lt;&gt;"",#REF!&lt;&gt;""),#REF!/#REF!,"")</f>
        <v>#REF!</v>
      </c>
      <c r="V302" s="276" t="e">
        <f>IF(AND(C301&lt;&gt;"",#REF!&lt;&gt;""),#REF!/#REF!,"")</f>
        <v>#REF!</v>
      </c>
      <c r="W302" s="276" t="e">
        <f>IF(AND(C301&lt;&gt;"",#REF!&lt;&gt;""),#REF!/#REF!,"")</f>
        <v>#REF!</v>
      </c>
      <c r="X302" s="276" t="e">
        <f>IF(AND(C301&lt;&gt;"",#REF!&lt;&gt;""),#REF!/#REF!,"")</f>
        <v>#REF!</v>
      </c>
      <c r="Y302" s="258" t="e">
        <f>IF(AND(D301&lt;&gt;"",#REF!&lt;&gt;""),#REF!/#REF!,"")</f>
        <v>#REF!</v>
      </c>
      <c r="Z302" s="258" t="e">
        <f>IF(AND(E301&lt;&gt;"",#REF!&lt;&gt;""),#REF!/#REF!,"")</f>
        <v>#REF!</v>
      </c>
      <c r="AA302" s="258" t="e">
        <f>IF(AND(E301&lt;&gt;"",#REF!&lt;&gt;""),#REF!/#REF!,"")</f>
        <v>#REF!</v>
      </c>
    </row>
    <row r="303" spans="1:27" ht="21.75" hidden="1" customHeight="1" x14ac:dyDescent="0.3">
      <c r="A303" s="508" t="s">
        <v>429</v>
      </c>
      <c r="B303" s="500" t="e">
        <f>IF(#REF!="","",IF(SUM(#REF!)&gt;0,#REF!,""))</f>
        <v>#REF!</v>
      </c>
      <c r="C303" s="252" t="s">
        <v>20</v>
      </c>
      <c r="D303" s="253" t="e">
        <f>IF(AND(B303&lt;&gt;"",#REF!&lt;&gt;""),#REF!,"")</f>
        <v>#REF!</v>
      </c>
      <c r="E303" s="253" t="e">
        <f>IF(AND(B303&lt;&gt;"",#REF!&lt;&gt;""),#REF!,"")</f>
        <v>#REF!</v>
      </c>
      <c r="F303" s="254" t="e">
        <f>IF(AND(B303&lt;&gt;"",#REF!&lt;&gt;""),#REF!,"")</f>
        <v>#REF!</v>
      </c>
      <c r="G303" s="254" t="e">
        <f>IF(AND(B303&lt;&gt;"",#REF!&lt;&gt;""),#REF!,"")</f>
        <v>#REF!</v>
      </c>
      <c r="H303" s="254" t="e">
        <f>IF(AND(B303&lt;&gt;"",#REF!&lt;&gt;""),#REF!,"")</f>
        <v>#REF!</v>
      </c>
      <c r="I303" s="254" t="e">
        <f>IF(AND(B303&lt;&gt;"",#REF!&lt;&gt;""),#REF!,"")</f>
        <v>#REF!</v>
      </c>
      <c r="J303" s="254" t="e">
        <f>IF(AND(B303&lt;&gt;"",#REF!&lt;&gt;""),#REF!,"")</f>
        <v>#REF!</v>
      </c>
      <c r="K303" s="254" t="e">
        <f>IF(AND(B303&lt;&gt;"",#REF!&lt;&gt;""),#REF!,"")</f>
        <v>#REF!</v>
      </c>
      <c r="L303" s="254" t="e">
        <f>IF(AND(B303&lt;&gt;"",#REF!&lt;&gt;""),#REF!,"")</f>
        <v>#REF!</v>
      </c>
      <c r="M303" s="254" t="e">
        <f>IF(AND(B303&lt;&gt;"",#REF!&lt;&gt;""),#REF!,"")</f>
        <v>#REF!</v>
      </c>
      <c r="N303" s="254" t="e">
        <f>IF(AND(B303&lt;&gt;"",#REF!&lt;&gt;""),#REF!,"")</f>
        <v>#REF!</v>
      </c>
      <c r="O303" s="254" t="e">
        <f>IF(AND(B303&lt;&gt;"",#REF!&lt;&gt;""),#REF!,"")</f>
        <v>#REF!</v>
      </c>
      <c r="P303" s="254" t="e">
        <f>IF(AND(B303&lt;&gt;"",#REF!&lt;&gt;""),#REF!,"")</f>
        <v>#REF!</v>
      </c>
      <c r="Q303" s="255" t="e">
        <f>IF(AND(B303&lt;&gt;"",#REF!&lt;&gt;""),#REF!,"")</f>
        <v>#REF!</v>
      </c>
      <c r="R303" s="255" t="e">
        <f>IF(AND(C303&lt;&gt;"",#REF!&lt;&gt;""),#REF!,"")</f>
        <v>#REF!</v>
      </c>
      <c r="S303" s="255" t="e">
        <f>IF(AND(D303&lt;&gt;"",#REF!&lt;&gt;""),#REF!,"")</f>
        <v>#REF!</v>
      </c>
      <c r="T303" s="255" t="e">
        <f>IF(AND(C303&lt;&gt;"",#REF!&lt;&gt;""),#REF!,"")</f>
        <v>#REF!</v>
      </c>
      <c r="U303" s="255" t="e">
        <f>IF(AND(D303&lt;&gt;"",#REF!&lt;&gt;""),#REF!,"")</f>
        <v>#REF!</v>
      </c>
      <c r="V303" s="255" t="e">
        <f>IF(AND(C303&lt;&gt;"",#REF!&lt;&gt;""),#REF!,"")</f>
        <v>#REF!</v>
      </c>
      <c r="W303" s="255" t="e">
        <f>IF(AND(C303&lt;&gt;"",#REF!&lt;&gt;""),#REF!,"")</f>
        <v>#REF!</v>
      </c>
      <c r="X303" s="255" t="e">
        <f>IF(AND(C303&lt;&gt;"",#REF!&lt;&gt;""),#REF!,"")</f>
        <v>#REF!</v>
      </c>
      <c r="Y303" s="255" t="e">
        <f>IF(AND(D303&lt;&gt;"",#REF!&lt;&gt;""),#REF!,"")</f>
        <v>#REF!</v>
      </c>
      <c r="Z303" s="255" t="e">
        <f>IF(AND(E303&lt;&gt;"",#REF!&lt;&gt;""),#REF!,"")</f>
        <v>#REF!</v>
      </c>
      <c r="AA303" s="255" t="e">
        <f>IF(AND(E303&lt;&gt;"",#REF!&lt;&gt;""),#REF!,"")</f>
        <v>#REF!</v>
      </c>
    </row>
    <row r="304" spans="1:27" ht="24.75" hidden="1" customHeight="1" thickBot="1" x14ac:dyDescent="0.35">
      <c r="A304" s="509"/>
      <c r="B304" s="501"/>
      <c r="C304" s="256" t="s">
        <v>302</v>
      </c>
      <c r="D304" s="257" t="e">
        <f>IF(AND(B303&lt;&gt;"",#REF!&lt;&gt;""),#REF!/#REF!,"")</f>
        <v>#REF!</v>
      </c>
      <c r="E304" s="257" t="e">
        <f>IF(AND(B303&lt;&gt;"",#REF!&lt;&gt;""),#REF!/#REF!,"")</f>
        <v>#REF!</v>
      </c>
      <c r="F304" s="257" t="e">
        <f>IF(AND(B303&lt;&gt;"",#REF!&lt;&gt;""),#REF!/#REF!,"")</f>
        <v>#REF!</v>
      </c>
      <c r="G304" s="257" t="e">
        <f>IF(AND(B303&lt;&gt;"",#REF!&lt;&gt;""),#REF!/#REF!,"")</f>
        <v>#REF!</v>
      </c>
      <c r="H304" s="257" t="e">
        <f>IF(AND(B303&lt;&gt;"",#REF!&lt;&gt;""),#REF!/#REF!,"")</f>
        <v>#REF!</v>
      </c>
      <c r="I304" s="257" t="e">
        <f>IF(AND(B303&lt;&gt;"",#REF!&lt;&gt;""),#REF!/#REF!,"")</f>
        <v>#REF!</v>
      </c>
      <c r="J304" s="257" t="e">
        <f>IF(AND(B303&lt;&gt;"",#REF!&lt;&gt;""),#REF!/#REF!,"")</f>
        <v>#REF!</v>
      </c>
      <c r="K304" s="257" t="e">
        <f>IF(AND(B303&lt;&gt;"",#REF!&lt;&gt;""),#REF!/#REF!,"")</f>
        <v>#REF!</v>
      </c>
      <c r="L304" s="257" t="e">
        <f>IF(AND(B303&lt;&gt;"",#REF!&lt;&gt;""),#REF!/#REF!,"")</f>
        <v>#REF!</v>
      </c>
      <c r="M304" s="257" t="e">
        <f>IF(AND(B303&lt;&gt;"",#REF!&lt;&gt;""),#REF!/#REF!,"")</f>
        <v>#REF!</v>
      </c>
      <c r="N304" s="257" t="e">
        <f>IF(AND(B303&lt;&gt;"",#REF!&lt;&gt;""),#REF!/#REF!,"")</f>
        <v>#REF!</v>
      </c>
      <c r="O304" s="257" t="e">
        <f>IF(AND(B303&lt;&gt;"",#REF!&lt;&gt;""),#REF!/#REF!,"")</f>
        <v>#REF!</v>
      </c>
      <c r="P304" s="257" t="e">
        <f>IF(AND(B303&lt;&gt;"",#REF!&lt;&gt;""),#REF!/#REF!,"")</f>
        <v>#REF!</v>
      </c>
      <c r="Q304" s="258" t="e">
        <f>IF(AND(B303&lt;&gt;"",#REF!&lt;&gt;""),#REF!/#REF!,"")</f>
        <v>#REF!</v>
      </c>
      <c r="R304" s="276" t="e">
        <f>IF(AND(C303&lt;&gt;"",#REF!&lt;&gt;""),#REF!/#REF!,"")</f>
        <v>#REF!</v>
      </c>
      <c r="S304" s="258" t="e">
        <f>IF(AND(D303&lt;&gt;"",#REF!&lt;&gt;""),#REF!/#REF!,"")</f>
        <v>#REF!</v>
      </c>
      <c r="T304" s="276" t="e">
        <f>IF(AND(C303&lt;&gt;"",#REF!&lt;&gt;""),#REF!/#REF!,"")</f>
        <v>#REF!</v>
      </c>
      <c r="U304" s="258" t="e">
        <f>IF(AND(D303&lt;&gt;"",#REF!&lt;&gt;""),#REF!/#REF!,"")</f>
        <v>#REF!</v>
      </c>
      <c r="V304" s="276" t="e">
        <f>IF(AND(C303&lt;&gt;"",#REF!&lt;&gt;""),#REF!/#REF!,"")</f>
        <v>#REF!</v>
      </c>
      <c r="W304" s="276" t="e">
        <f>IF(AND(C303&lt;&gt;"",#REF!&lt;&gt;""),#REF!/#REF!,"")</f>
        <v>#REF!</v>
      </c>
      <c r="X304" s="276" t="e">
        <f>IF(AND(C303&lt;&gt;"",#REF!&lt;&gt;""),#REF!/#REF!,"")</f>
        <v>#REF!</v>
      </c>
      <c r="Y304" s="258" t="e">
        <f>IF(AND(D303&lt;&gt;"",#REF!&lt;&gt;""),#REF!/#REF!,"")</f>
        <v>#REF!</v>
      </c>
      <c r="Z304" s="258" t="e">
        <f>IF(AND(E303&lt;&gt;"",#REF!&lt;&gt;""),#REF!/#REF!,"")</f>
        <v>#REF!</v>
      </c>
      <c r="AA304" s="258" t="e">
        <f>IF(AND(E303&lt;&gt;"",#REF!&lt;&gt;""),#REF!/#REF!,"")</f>
        <v>#REF!</v>
      </c>
    </row>
    <row r="305" spans="1:27" ht="21.75" hidden="1" customHeight="1" x14ac:dyDescent="0.3">
      <c r="A305" s="508" t="s">
        <v>430</v>
      </c>
      <c r="B305" s="500" t="e">
        <f>IF(#REF!="","",IF(SUM(#REF!)&gt;0,#REF!,""))</f>
        <v>#REF!</v>
      </c>
      <c r="C305" s="252" t="s">
        <v>20</v>
      </c>
      <c r="D305" s="253" t="e">
        <f>IF(AND(B305&lt;&gt;"",#REF!&lt;&gt;""),#REF!,"")</f>
        <v>#REF!</v>
      </c>
      <c r="E305" s="253" t="e">
        <f>IF(AND(B305&lt;&gt;"",#REF!&lt;&gt;""),#REF!,"")</f>
        <v>#REF!</v>
      </c>
      <c r="F305" s="254" t="e">
        <f>IF(AND(B305&lt;&gt;"",#REF!&lt;&gt;""),#REF!,"")</f>
        <v>#REF!</v>
      </c>
      <c r="G305" s="254" t="e">
        <f>IF(AND(B305&lt;&gt;"",#REF!&lt;&gt;""),#REF!,"")</f>
        <v>#REF!</v>
      </c>
      <c r="H305" s="254" t="e">
        <f>IF(AND(B305&lt;&gt;"",#REF!&lt;&gt;""),#REF!,"")</f>
        <v>#REF!</v>
      </c>
      <c r="I305" s="254" t="e">
        <f>IF(AND(B305&lt;&gt;"",#REF!&lt;&gt;""),#REF!,"")</f>
        <v>#REF!</v>
      </c>
      <c r="J305" s="254" t="e">
        <f>IF(AND(B305&lt;&gt;"",#REF!&lt;&gt;""),#REF!,"")</f>
        <v>#REF!</v>
      </c>
      <c r="K305" s="254" t="e">
        <f>IF(AND(B305&lt;&gt;"",#REF!&lt;&gt;""),#REF!,"")</f>
        <v>#REF!</v>
      </c>
      <c r="L305" s="254" t="e">
        <f>IF(AND(B305&lt;&gt;"",#REF!&lt;&gt;""),#REF!,"")</f>
        <v>#REF!</v>
      </c>
      <c r="M305" s="254" t="e">
        <f>IF(AND(B305&lt;&gt;"",#REF!&lt;&gt;""),#REF!,"")</f>
        <v>#REF!</v>
      </c>
      <c r="N305" s="254" t="e">
        <f>IF(AND(B305&lt;&gt;"",#REF!&lt;&gt;""),#REF!,"")</f>
        <v>#REF!</v>
      </c>
      <c r="O305" s="254" t="e">
        <f>IF(AND(B305&lt;&gt;"",#REF!&lt;&gt;""),#REF!,"")</f>
        <v>#REF!</v>
      </c>
      <c r="P305" s="254" t="e">
        <f>IF(AND(B305&lt;&gt;"",#REF!&lt;&gt;""),#REF!,"")</f>
        <v>#REF!</v>
      </c>
      <c r="Q305" s="255" t="e">
        <f>IF(AND(B305&lt;&gt;"",#REF!&lt;&gt;""),#REF!,"")</f>
        <v>#REF!</v>
      </c>
      <c r="R305" s="255" t="e">
        <f>IF(AND(C305&lt;&gt;"",#REF!&lt;&gt;""),#REF!,"")</f>
        <v>#REF!</v>
      </c>
      <c r="S305" s="255" t="e">
        <f>IF(AND(D305&lt;&gt;"",#REF!&lt;&gt;""),#REF!,"")</f>
        <v>#REF!</v>
      </c>
      <c r="T305" s="255" t="e">
        <f>IF(AND(C305&lt;&gt;"",#REF!&lt;&gt;""),#REF!,"")</f>
        <v>#REF!</v>
      </c>
      <c r="U305" s="255" t="e">
        <f>IF(AND(D305&lt;&gt;"",#REF!&lt;&gt;""),#REF!,"")</f>
        <v>#REF!</v>
      </c>
      <c r="V305" s="255" t="e">
        <f>IF(AND(C305&lt;&gt;"",#REF!&lt;&gt;""),#REF!,"")</f>
        <v>#REF!</v>
      </c>
      <c r="W305" s="255" t="e">
        <f>IF(AND(C305&lt;&gt;"",#REF!&lt;&gt;""),#REF!,"")</f>
        <v>#REF!</v>
      </c>
      <c r="X305" s="255" t="e">
        <f>IF(AND(C305&lt;&gt;"",#REF!&lt;&gt;""),#REF!,"")</f>
        <v>#REF!</v>
      </c>
      <c r="Y305" s="255" t="e">
        <f>IF(AND(D305&lt;&gt;"",#REF!&lt;&gt;""),#REF!,"")</f>
        <v>#REF!</v>
      </c>
      <c r="Z305" s="255" t="e">
        <f>IF(AND(E305&lt;&gt;"",#REF!&lt;&gt;""),#REF!,"")</f>
        <v>#REF!</v>
      </c>
      <c r="AA305" s="255" t="e">
        <f>IF(AND(E305&lt;&gt;"",#REF!&lt;&gt;""),#REF!,"")</f>
        <v>#REF!</v>
      </c>
    </row>
    <row r="306" spans="1:27" ht="24.75" hidden="1" customHeight="1" thickBot="1" x14ac:dyDescent="0.35">
      <c r="A306" s="509"/>
      <c r="B306" s="501"/>
      <c r="C306" s="256" t="s">
        <v>302</v>
      </c>
      <c r="D306" s="257" t="e">
        <f>IF(AND(B305&lt;&gt;"",#REF!&lt;&gt;""),#REF!/#REF!,"")</f>
        <v>#REF!</v>
      </c>
      <c r="E306" s="257" t="e">
        <f>IF(AND(B305&lt;&gt;"",#REF!&lt;&gt;""),#REF!/#REF!,"")</f>
        <v>#REF!</v>
      </c>
      <c r="F306" s="257" t="e">
        <f>IF(AND(B305&lt;&gt;"",#REF!&lt;&gt;""),#REF!/#REF!,"")</f>
        <v>#REF!</v>
      </c>
      <c r="G306" s="257" t="e">
        <f>IF(AND(B305&lt;&gt;"",#REF!&lt;&gt;""),#REF!/#REF!,"")</f>
        <v>#REF!</v>
      </c>
      <c r="H306" s="257" t="e">
        <f>IF(AND(B305&lt;&gt;"",#REF!&lt;&gt;""),#REF!/#REF!,"")</f>
        <v>#REF!</v>
      </c>
      <c r="I306" s="257" t="e">
        <f>IF(AND(B305&lt;&gt;"",#REF!&lt;&gt;""),#REF!/#REF!,"")</f>
        <v>#REF!</v>
      </c>
      <c r="J306" s="257" t="e">
        <f>IF(AND(B305&lt;&gt;"",#REF!&lt;&gt;""),#REF!/#REF!,"")</f>
        <v>#REF!</v>
      </c>
      <c r="K306" s="257" t="e">
        <f>IF(AND(B305&lt;&gt;"",#REF!&lt;&gt;""),#REF!/#REF!,"")</f>
        <v>#REF!</v>
      </c>
      <c r="L306" s="257" t="e">
        <f>IF(AND(B305&lt;&gt;"",#REF!&lt;&gt;""),#REF!/#REF!,"")</f>
        <v>#REF!</v>
      </c>
      <c r="M306" s="257" t="e">
        <f>IF(AND(B305&lt;&gt;"",#REF!&lt;&gt;""),#REF!/#REF!,"")</f>
        <v>#REF!</v>
      </c>
      <c r="N306" s="257" t="e">
        <f>IF(AND(B305&lt;&gt;"",#REF!&lt;&gt;""),#REF!/#REF!,"")</f>
        <v>#REF!</v>
      </c>
      <c r="O306" s="257" t="e">
        <f>IF(AND(B305&lt;&gt;"",#REF!&lt;&gt;""),#REF!/#REF!,"")</f>
        <v>#REF!</v>
      </c>
      <c r="P306" s="257" t="e">
        <f>IF(AND(B305&lt;&gt;"",#REF!&lt;&gt;""),#REF!/#REF!,"")</f>
        <v>#REF!</v>
      </c>
      <c r="Q306" s="258" t="e">
        <f>IF(AND(B305&lt;&gt;"",#REF!&lt;&gt;""),#REF!/#REF!,"")</f>
        <v>#REF!</v>
      </c>
      <c r="R306" s="276" t="e">
        <f>IF(AND(C305&lt;&gt;"",#REF!&lt;&gt;""),#REF!/#REF!,"")</f>
        <v>#REF!</v>
      </c>
      <c r="S306" s="258" t="e">
        <f>IF(AND(D305&lt;&gt;"",#REF!&lt;&gt;""),#REF!/#REF!,"")</f>
        <v>#REF!</v>
      </c>
      <c r="T306" s="276" t="e">
        <f>IF(AND(C305&lt;&gt;"",#REF!&lt;&gt;""),#REF!/#REF!,"")</f>
        <v>#REF!</v>
      </c>
      <c r="U306" s="258" t="e">
        <f>IF(AND(D305&lt;&gt;"",#REF!&lt;&gt;""),#REF!/#REF!,"")</f>
        <v>#REF!</v>
      </c>
      <c r="V306" s="276" t="e">
        <f>IF(AND(C305&lt;&gt;"",#REF!&lt;&gt;""),#REF!/#REF!,"")</f>
        <v>#REF!</v>
      </c>
      <c r="W306" s="276" t="e">
        <f>IF(AND(C305&lt;&gt;"",#REF!&lt;&gt;""),#REF!/#REF!,"")</f>
        <v>#REF!</v>
      </c>
      <c r="X306" s="276" t="e">
        <f>IF(AND(C305&lt;&gt;"",#REF!&lt;&gt;""),#REF!/#REF!,"")</f>
        <v>#REF!</v>
      </c>
      <c r="Y306" s="258" t="e">
        <f>IF(AND(D305&lt;&gt;"",#REF!&lt;&gt;""),#REF!/#REF!,"")</f>
        <v>#REF!</v>
      </c>
      <c r="Z306" s="258" t="e">
        <f>IF(AND(E305&lt;&gt;"",#REF!&lt;&gt;""),#REF!/#REF!,"")</f>
        <v>#REF!</v>
      </c>
      <c r="AA306" s="258" t="e">
        <f>IF(AND(E305&lt;&gt;"",#REF!&lt;&gt;""),#REF!/#REF!,"")</f>
        <v>#REF!</v>
      </c>
    </row>
    <row r="307" spans="1:27" ht="21.75" hidden="1" customHeight="1" x14ac:dyDescent="0.3">
      <c r="A307" s="508" t="s">
        <v>448</v>
      </c>
      <c r="B307" s="500" t="e">
        <f>IF(#REF!="","",IF(SUM(#REF!)&gt;0,#REF!,""))</f>
        <v>#REF!</v>
      </c>
      <c r="C307" s="252" t="s">
        <v>20</v>
      </c>
      <c r="D307" s="253" t="e">
        <f>IF(AND(B307&lt;&gt;"",#REF!&lt;&gt;""),#REF!,"")</f>
        <v>#REF!</v>
      </c>
      <c r="E307" s="253" t="e">
        <f>IF(AND(B307&lt;&gt;"",#REF!&lt;&gt;""),#REF!,"")</f>
        <v>#REF!</v>
      </c>
      <c r="F307" s="254" t="e">
        <f>IF(AND(B307&lt;&gt;"",#REF!&lt;&gt;""),#REF!,"")</f>
        <v>#REF!</v>
      </c>
      <c r="G307" s="254" t="e">
        <f>IF(AND(B307&lt;&gt;"",#REF!&lt;&gt;""),#REF!,"")</f>
        <v>#REF!</v>
      </c>
      <c r="H307" s="254" t="e">
        <f>IF(AND(B307&lt;&gt;"",#REF!&lt;&gt;""),#REF!,"")</f>
        <v>#REF!</v>
      </c>
      <c r="I307" s="254" t="e">
        <f>IF(AND(B307&lt;&gt;"",#REF!&lt;&gt;""),#REF!,"")</f>
        <v>#REF!</v>
      </c>
      <c r="J307" s="254" t="e">
        <f>IF(AND(B307&lt;&gt;"",#REF!&lt;&gt;""),#REF!,"")</f>
        <v>#REF!</v>
      </c>
      <c r="K307" s="254" t="e">
        <f>IF(AND(B307&lt;&gt;"",#REF!&lt;&gt;""),#REF!,"")</f>
        <v>#REF!</v>
      </c>
      <c r="L307" s="254" t="e">
        <f>IF(AND(B307&lt;&gt;"",#REF!&lt;&gt;""),#REF!,"")</f>
        <v>#REF!</v>
      </c>
      <c r="M307" s="254" t="e">
        <f>IF(AND(B307&lt;&gt;"",#REF!&lt;&gt;""),#REF!,"")</f>
        <v>#REF!</v>
      </c>
      <c r="N307" s="254" t="e">
        <f>IF(AND(B307&lt;&gt;"",#REF!&lt;&gt;""),#REF!,"")</f>
        <v>#REF!</v>
      </c>
      <c r="O307" s="254" t="e">
        <f>IF(AND(B307&lt;&gt;"",#REF!&lt;&gt;""),#REF!,"")</f>
        <v>#REF!</v>
      </c>
      <c r="P307" s="254" t="e">
        <f>IF(AND(B307&lt;&gt;"",#REF!&lt;&gt;""),#REF!,"")</f>
        <v>#REF!</v>
      </c>
      <c r="Q307" s="255" t="e">
        <f>IF(AND(B307&lt;&gt;"",#REF!&lt;&gt;""),#REF!,"")</f>
        <v>#REF!</v>
      </c>
      <c r="R307" s="255" t="e">
        <f>IF(AND(C307&lt;&gt;"",#REF!&lt;&gt;""),#REF!,"")</f>
        <v>#REF!</v>
      </c>
      <c r="S307" s="255" t="e">
        <f>IF(AND(D307&lt;&gt;"",#REF!&lt;&gt;""),#REF!,"")</f>
        <v>#REF!</v>
      </c>
      <c r="T307" s="255" t="e">
        <f>IF(AND(C307&lt;&gt;"",#REF!&lt;&gt;""),#REF!,"")</f>
        <v>#REF!</v>
      </c>
      <c r="U307" s="255" t="e">
        <f>IF(AND(D307&lt;&gt;"",#REF!&lt;&gt;""),#REF!,"")</f>
        <v>#REF!</v>
      </c>
      <c r="V307" s="255" t="e">
        <f>IF(AND(C307&lt;&gt;"",#REF!&lt;&gt;""),#REF!,"")</f>
        <v>#REF!</v>
      </c>
      <c r="W307" s="255" t="e">
        <f>IF(AND(C307&lt;&gt;"",#REF!&lt;&gt;""),#REF!,"")</f>
        <v>#REF!</v>
      </c>
      <c r="X307" s="255" t="e">
        <f>IF(AND(C307&lt;&gt;"",#REF!&lt;&gt;""),#REF!,"")</f>
        <v>#REF!</v>
      </c>
      <c r="Y307" s="255" t="e">
        <f>IF(AND(D307&lt;&gt;"",#REF!&lt;&gt;""),#REF!,"")</f>
        <v>#REF!</v>
      </c>
      <c r="Z307" s="255" t="e">
        <f>IF(AND(E307&lt;&gt;"",#REF!&lt;&gt;""),#REF!,"")</f>
        <v>#REF!</v>
      </c>
      <c r="AA307" s="255" t="e">
        <f>IF(AND(E307&lt;&gt;"",#REF!&lt;&gt;""),#REF!,"")</f>
        <v>#REF!</v>
      </c>
    </row>
    <row r="308" spans="1:27" ht="24.75" hidden="1" customHeight="1" thickBot="1" x14ac:dyDescent="0.35">
      <c r="A308" s="509"/>
      <c r="B308" s="501"/>
      <c r="C308" s="256" t="s">
        <v>302</v>
      </c>
      <c r="D308" s="257" t="e">
        <f>IF(AND(B307&lt;&gt;"",#REF!&lt;&gt;""),#REF!/#REF!,"")</f>
        <v>#REF!</v>
      </c>
      <c r="E308" s="257" t="e">
        <f>IF(AND(B307&lt;&gt;"",#REF!&lt;&gt;""),#REF!/#REF!,"")</f>
        <v>#REF!</v>
      </c>
      <c r="F308" s="257" t="e">
        <f>IF(AND(B307&lt;&gt;"",#REF!&lt;&gt;""),#REF!/#REF!,"")</f>
        <v>#REF!</v>
      </c>
      <c r="G308" s="257" t="e">
        <f>IF(AND(B307&lt;&gt;"",#REF!&lt;&gt;""),#REF!/#REF!,"")</f>
        <v>#REF!</v>
      </c>
      <c r="H308" s="257" t="e">
        <f>IF(AND(B307&lt;&gt;"",#REF!&lt;&gt;""),#REF!/#REF!,"")</f>
        <v>#REF!</v>
      </c>
      <c r="I308" s="257" t="e">
        <f>IF(AND(B307&lt;&gt;"",#REF!&lt;&gt;""),#REF!/#REF!,"")</f>
        <v>#REF!</v>
      </c>
      <c r="J308" s="257" t="e">
        <f>IF(AND(B307&lt;&gt;"",#REF!&lt;&gt;""),#REF!/#REF!,"")</f>
        <v>#REF!</v>
      </c>
      <c r="K308" s="257" t="e">
        <f>IF(AND(B307&lt;&gt;"",#REF!&lt;&gt;""),#REF!/#REF!,"")</f>
        <v>#REF!</v>
      </c>
      <c r="L308" s="257" t="e">
        <f>IF(AND(B307&lt;&gt;"",#REF!&lt;&gt;""),#REF!/#REF!,"")</f>
        <v>#REF!</v>
      </c>
      <c r="M308" s="257" t="e">
        <f>IF(AND(B307&lt;&gt;"",#REF!&lt;&gt;""),#REF!/#REF!,"")</f>
        <v>#REF!</v>
      </c>
      <c r="N308" s="257" t="e">
        <f>IF(AND(B307&lt;&gt;"",#REF!&lt;&gt;""),#REF!/#REF!,"")</f>
        <v>#REF!</v>
      </c>
      <c r="O308" s="257" t="e">
        <f>IF(AND(B307&lt;&gt;"",#REF!&lt;&gt;""),#REF!/#REF!,"")</f>
        <v>#REF!</v>
      </c>
      <c r="P308" s="257" t="e">
        <f>IF(AND(B307&lt;&gt;"",#REF!&lt;&gt;""),#REF!/#REF!,"")</f>
        <v>#REF!</v>
      </c>
      <c r="Q308" s="258" t="e">
        <f>IF(AND(B307&lt;&gt;"",#REF!&lt;&gt;""),#REF!/#REF!,"")</f>
        <v>#REF!</v>
      </c>
      <c r="R308" s="276" t="e">
        <f>IF(AND(C307&lt;&gt;"",#REF!&lt;&gt;""),#REF!/#REF!,"")</f>
        <v>#REF!</v>
      </c>
      <c r="S308" s="258" t="e">
        <f>IF(AND(D307&lt;&gt;"",#REF!&lt;&gt;""),#REF!/#REF!,"")</f>
        <v>#REF!</v>
      </c>
      <c r="T308" s="276" t="e">
        <f>IF(AND(C307&lt;&gt;"",#REF!&lt;&gt;""),#REF!/#REF!,"")</f>
        <v>#REF!</v>
      </c>
      <c r="U308" s="258" t="e">
        <f>IF(AND(D307&lt;&gt;"",#REF!&lt;&gt;""),#REF!/#REF!,"")</f>
        <v>#REF!</v>
      </c>
      <c r="V308" s="276" t="e">
        <f>IF(AND(C307&lt;&gt;"",#REF!&lt;&gt;""),#REF!/#REF!,"")</f>
        <v>#REF!</v>
      </c>
      <c r="W308" s="276" t="e">
        <f>IF(AND(C307&lt;&gt;"",#REF!&lt;&gt;""),#REF!/#REF!,"")</f>
        <v>#REF!</v>
      </c>
      <c r="X308" s="276" t="e">
        <f>IF(AND(C307&lt;&gt;"",#REF!&lt;&gt;""),#REF!/#REF!,"")</f>
        <v>#REF!</v>
      </c>
      <c r="Y308" s="258" t="e">
        <f>IF(AND(D307&lt;&gt;"",#REF!&lt;&gt;""),#REF!/#REF!,"")</f>
        <v>#REF!</v>
      </c>
      <c r="Z308" s="258" t="e">
        <f>IF(AND(E307&lt;&gt;"",#REF!&lt;&gt;""),#REF!/#REF!,"")</f>
        <v>#REF!</v>
      </c>
      <c r="AA308" s="258" t="e">
        <f>IF(AND(E307&lt;&gt;"",#REF!&lt;&gt;""),#REF!/#REF!,"")</f>
        <v>#REF!</v>
      </c>
    </row>
    <row r="309" spans="1:27" ht="21.75" hidden="1" customHeight="1" x14ac:dyDescent="0.3">
      <c r="A309" s="508" t="s">
        <v>449</v>
      </c>
      <c r="B309" s="500" t="e">
        <f>IF(#REF!="","",IF(SUM(#REF!)&gt;0,#REF!,""))</f>
        <v>#REF!</v>
      </c>
      <c r="C309" s="252" t="s">
        <v>20</v>
      </c>
      <c r="D309" s="253" t="e">
        <f>IF(AND(B309&lt;&gt;"",#REF!&lt;&gt;""),#REF!,"")</f>
        <v>#REF!</v>
      </c>
      <c r="E309" s="253" t="e">
        <f>IF(AND(B309&lt;&gt;"",#REF!&lt;&gt;""),#REF!,"")</f>
        <v>#REF!</v>
      </c>
      <c r="F309" s="254" t="e">
        <f>IF(AND(B309&lt;&gt;"",#REF!&lt;&gt;""),#REF!,"")</f>
        <v>#REF!</v>
      </c>
      <c r="G309" s="254" t="e">
        <f>IF(AND(B309&lt;&gt;"",#REF!&lt;&gt;""),#REF!,"")</f>
        <v>#REF!</v>
      </c>
      <c r="H309" s="254" t="e">
        <f>IF(AND(B309&lt;&gt;"",#REF!&lt;&gt;""),#REF!,"")</f>
        <v>#REF!</v>
      </c>
      <c r="I309" s="254" t="e">
        <f>IF(AND(B309&lt;&gt;"",#REF!&lt;&gt;""),#REF!,"")</f>
        <v>#REF!</v>
      </c>
      <c r="J309" s="254" t="e">
        <f>IF(AND(B309&lt;&gt;"",#REF!&lt;&gt;""),#REF!,"")</f>
        <v>#REF!</v>
      </c>
      <c r="K309" s="254" t="e">
        <f>IF(AND(B309&lt;&gt;"",#REF!&lt;&gt;""),#REF!,"")</f>
        <v>#REF!</v>
      </c>
      <c r="L309" s="254" t="e">
        <f>IF(AND(B309&lt;&gt;"",#REF!&lt;&gt;""),#REF!,"")</f>
        <v>#REF!</v>
      </c>
      <c r="M309" s="254" t="e">
        <f>IF(AND(B309&lt;&gt;"",#REF!&lt;&gt;""),#REF!,"")</f>
        <v>#REF!</v>
      </c>
      <c r="N309" s="254" t="e">
        <f>IF(AND(B309&lt;&gt;"",#REF!&lt;&gt;""),#REF!,"")</f>
        <v>#REF!</v>
      </c>
      <c r="O309" s="254" t="e">
        <f>IF(AND(B309&lt;&gt;"",#REF!&lt;&gt;""),#REF!,"")</f>
        <v>#REF!</v>
      </c>
      <c r="P309" s="254" t="e">
        <f>IF(AND(B309&lt;&gt;"",#REF!&lt;&gt;""),#REF!,"")</f>
        <v>#REF!</v>
      </c>
      <c r="Q309" s="255" t="e">
        <f>IF(AND(B309&lt;&gt;"",#REF!&lt;&gt;""),#REF!,"")</f>
        <v>#REF!</v>
      </c>
      <c r="R309" s="255" t="e">
        <f>IF(AND(C309&lt;&gt;"",#REF!&lt;&gt;""),#REF!,"")</f>
        <v>#REF!</v>
      </c>
      <c r="S309" s="255" t="e">
        <f>IF(AND(D309&lt;&gt;"",#REF!&lt;&gt;""),#REF!,"")</f>
        <v>#REF!</v>
      </c>
      <c r="T309" s="255" t="e">
        <f>IF(AND(C309&lt;&gt;"",#REF!&lt;&gt;""),#REF!,"")</f>
        <v>#REF!</v>
      </c>
      <c r="U309" s="255" t="e">
        <f>IF(AND(D309&lt;&gt;"",#REF!&lt;&gt;""),#REF!,"")</f>
        <v>#REF!</v>
      </c>
      <c r="V309" s="255" t="e">
        <f>IF(AND(C309&lt;&gt;"",#REF!&lt;&gt;""),#REF!,"")</f>
        <v>#REF!</v>
      </c>
      <c r="W309" s="255" t="e">
        <f>IF(AND(C309&lt;&gt;"",#REF!&lt;&gt;""),#REF!,"")</f>
        <v>#REF!</v>
      </c>
      <c r="X309" s="255" t="e">
        <f>IF(AND(C309&lt;&gt;"",#REF!&lt;&gt;""),#REF!,"")</f>
        <v>#REF!</v>
      </c>
      <c r="Y309" s="255" t="e">
        <f>IF(AND(D309&lt;&gt;"",#REF!&lt;&gt;""),#REF!,"")</f>
        <v>#REF!</v>
      </c>
      <c r="Z309" s="255" t="e">
        <f>IF(AND(E309&lt;&gt;"",#REF!&lt;&gt;""),#REF!,"")</f>
        <v>#REF!</v>
      </c>
      <c r="AA309" s="255" t="e">
        <f>IF(AND(E309&lt;&gt;"",#REF!&lt;&gt;""),#REF!,"")</f>
        <v>#REF!</v>
      </c>
    </row>
    <row r="310" spans="1:27" ht="24.75" hidden="1" customHeight="1" thickBot="1" x14ac:dyDescent="0.35">
      <c r="A310" s="509"/>
      <c r="B310" s="501"/>
      <c r="C310" s="256" t="s">
        <v>302</v>
      </c>
      <c r="D310" s="257" t="e">
        <f>IF(AND(B309&lt;&gt;"",#REF!&lt;&gt;""),#REF!/#REF!,"")</f>
        <v>#REF!</v>
      </c>
      <c r="E310" s="257" t="e">
        <f>IF(AND(B309&lt;&gt;"",#REF!&lt;&gt;""),#REF!/#REF!,"")</f>
        <v>#REF!</v>
      </c>
      <c r="F310" s="257" t="e">
        <f>IF(AND(B309&lt;&gt;"",#REF!&lt;&gt;""),#REF!/#REF!,"")</f>
        <v>#REF!</v>
      </c>
      <c r="G310" s="257" t="e">
        <f>IF(AND(B309&lt;&gt;"",#REF!&lt;&gt;""),#REF!/#REF!,"")</f>
        <v>#REF!</v>
      </c>
      <c r="H310" s="257" t="e">
        <f>IF(AND(B309&lt;&gt;"",#REF!&lt;&gt;""),#REF!/#REF!,"")</f>
        <v>#REF!</v>
      </c>
      <c r="I310" s="257" t="e">
        <f>IF(AND(B309&lt;&gt;"",#REF!&lt;&gt;""),#REF!/#REF!,"")</f>
        <v>#REF!</v>
      </c>
      <c r="J310" s="257" t="e">
        <f>IF(AND(B309&lt;&gt;"",#REF!&lt;&gt;""),#REF!/#REF!,"")</f>
        <v>#REF!</v>
      </c>
      <c r="K310" s="257" t="e">
        <f>IF(AND(B309&lt;&gt;"",#REF!&lt;&gt;""),#REF!/#REF!,"")</f>
        <v>#REF!</v>
      </c>
      <c r="L310" s="257" t="e">
        <f>IF(AND(B309&lt;&gt;"",#REF!&lt;&gt;""),#REF!/#REF!,"")</f>
        <v>#REF!</v>
      </c>
      <c r="M310" s="257" t="e">
        <f>IF(AND(B309&lt;&gt;"",#REF!&lt;&gt;""),#REF!/#REF!,"")</f>
        <v>#REF!</v>
      </c>
      <c r="N310" s="257" t="e">
        <f>IF(AND(B309&lt;&gt;"",#REF!&lt;&gt;""),#REF!/#REF!,"")</f>
        <v>#REF!</v>
      </c>
      <c r="O310" s="257" t="e">
        <f>IF(AND(B309&lt;&gt;"",#REF!&lt;&gt;""),#REF!/#REF!,"")</f>
        <v>#REF!</v>
      </c>
      <c r="P310" s="257" t="e">
        <f>IF(AND(B309&lt;&gt;"",#REF!&lt;&gt;""),#REF!/#REF!,"")</f>
        <v>#REF!</v>
      </c>
      <c r="Q310" s="258" t="e">
        <f>IF(AND(B309&lt;&gt;"",#REF!&lt;&gt;""),#REF!/#REF!,"")</f>
        <v>#REF!</v>
      </c>
      <c r="R310" s="276" t="e">
        <f>IF(AND(C309&lt;&gt;"",#REF!&lt;&gt;""),#REF!/#REF!,"")</f>
        <v>#REF!</v>
      </c>
      <c r="S310" s="258" t="e">
        <f>IF(AND(D309&lt;&gt;"",#REF!&lt;&gt;""),#REF!/#REF!,"")</f>
        <v>#REF!</v>
      </c>
      <c r="T310" s="276" t="e">
        <f>IF(AND(C309&lt;&gt;"",#REF!&lt;&gt;""),#REF!/#REF!,"")</f>
        <v>#REF!</v>
      </c>
      <c r="U310" s="258" t="e">
        <f>IF(AND(D309&lt;&gt;"",#REF!&lt;&gt;""),#REF!/#REF!,"")</f>
        <v>#REF!</v>
      </c>
      <c r="V310" s="276" t="e">
        <f>IF(AND(C309&lt;&gt;"",#REF!&lt;&gt;""),#REF!/#REF!,"")</f>
        <v>#REF!</v>
      </c>
      <c r="W310" s="276" t="e">
        <f>IF(AND(C309&lt;&gt;"",#REF!&lt;&gt;""),#REF!/#REF!,"")</f>
        <v>#REF!</v>
      </c>
      <c r="X310" s="276" t="e">
        <f>IF(AND(C309&lt;&gt;"",#REF!&lt;&gt;""),#REF!/#REF!,"")</f>
        <v>#REF!</v>
      </c>
      <c r="Y310" s="258" t="e">
        <f>IF(AND(D309&lt;&gt;"",#REF!&lt;&gt;""),#REF!/#REF!,"")</f>
        <v>#REF!</v>
      </c>
      <c r="Z310" s="258" t="e">
        <f>IF(AND(E309&lt;&gt;"",#REF!&lt;&gt;""),#REF!/#REF!,"")</f>
        <v>#REF!</v>
      </c>
      <c r="AA310" s="258" t="e">
        <f>IF(AND(E309&lt;&gt;"",#REF!&lt;&gt;""),#REF!/#REF!,"")</f>
        <v>#REF!</v>
      </c>
    </row>
    <row r="311" spans="1:27" ht="21.75" hidden="1" customHeight="1" x14ac:dyDescent="0.3">
      <c r="A311" s="508" t="s">
        <v>450</v>
      </c>
      <c r="B311" s="500" t="e">
        <f>IF(#REF!="","",IF(SUM(#REF!)&gt;0,#REF!,""))</f>
        <v>#REF!</v>
      </c>
      <c r="C311" s="252" t="s">
        <v>20</v>
      </c>
      <c r="D311" s="253" t="e">
        <f>IF(AND(B311&lt;&gt;"",#REF!&lt;&gt;""),#REF!,"")</f>
        <v>#REF!</v>
      </c>
      <c r="E311" s="253" t="e">
        <f>IF(AND(B311&lt;&gt;"",#REF!&lt;&gt;""),#REF!,"")</f>
        <v>#REF!</v>
      </c>
      <c r="F311" s="254" t="e">
        <f>IF(AND(B311&lt;&gt;"",#REF!&lt;&gt;""),#REF!,"")</f>
        <v>#REF!</v>
      </c>
      <c r="G311" s="254" t="e">
        <f>IF(AND(B311&lt;&gt;"",#REF!&lt;&gt;""),#REF!,"")</f>
        <v>#REF!</v>
      </c>
      <c r="H311" s="254" t="e">
        <f>IF(AND(B311&lt;&gt;"",#REF!&lt;&gt;""),#REF!,"")</f>
        <v>#REF!</v>
      </c>
      <c r="I311" s="254" t="e">
        <f>IF(AND(B311&lt;&gt;"",#REF!&lt;&gt;""),#REF!,"")</f>
        <v>#REF!</v>
      </c>
      <c r="J311" s="254" t="e">
        <f>IF(AND(B311&lt;&gt;"",#REF!&lt;&gt;""),#REF!,"")</f>
        <v>#REF!</v>
      </c>
      <c r="K311" s="254" t="e">
        <f>IF(AND(B311&lt;&gt;"",#REF!&lt;&gt;""),#REF!,"")</f>
        <v>#REF!</v>
      </c>
      <c r="L311" s="254" t="e">
        <f>IF(AND(B311&lt;&gt;"",#REF!&lt;&gt;""),#REF!,"")</f>
        <v>#REF!</v>
      </c>
      <c r="M311" s="254" t="e">
        <f>IF(AND(B311&lt;&gt;"",#REF!&lt;&gt;""),#REF!,"")</f>
        <v>#REF!</v>
      </c>
      <c r="N311" s="254" t="e">
        <f>IF(AND(B311&lt;&gt;"",#REF!&lt;&gt;""),#REF!,"")</f>
        <v>#REF!</v>
      </c>
      <c r="O311" s="254" t="e">
        <f>IF(AND(B311&lt;&gt;"",#REF!&lt;&gt;""),#REF!,"")</f>
        <v>#REF!</v>
      </c>
      <c r="P311" s="254" t="e">
        <f>IF(AND(B311&lt;&gt;"",#REF!&lt;&gt;""),#REF!,"")</f>
        <v>#REF!</v>
      </c>
      <c r="Q311" s="255" t="e">
        <f>IF(AND(B311&lt;&gt;"",#REF!&lt;&gt;""),#REF!,"")</f>
        <v>#REF!</v>
      </c>
      <c r="R311" s="255" t="e">
        <f>IF(AND(C311&lt;&gt;"",#REF!&lt;&gt;""),#REF!,"")</f>
        <v>#REF!</v>
      </c>
      <c r="S311" s="255" t="e">
        <f>IF(AND(D311&lt;&gt;"",#REF!&lt;&gt;""),#REF!,"")</f>
        <v>#REF!</v>
      </c>
      <c r="T311" s="255" t="e">
        <f>IF(AND(C311&lt;&gt;"",#REF!&lt;&gt;""),#REF!,"")</f>
        <v>#REF!</v>
      </c>
      <c r="U311" s="255" t="e">
        <f>IF(AND(D311&lt;&gt;"",#REF!&lt;&gt;""),#REF!,"")</f>
        <v>#REF!</v>
      </c>
      <c r="V311" s="255" t="e">
        <f>IF(AND(C311&lt;&gt;"",#REF!&lt;&gt;""),#REF!,"")</f>
        <v>#REF!</v>
      </c>
      <c r="W311" s="255" t="e">
        <f>IF(AND(C311&lt;&gt;"",#REF!&lt;&gt;""),#REF!,"")</f>
        <v>#REF!</v>
      </c>
      <c r="X311" s="255" t="e">
        <f>IF(AND(C311&lt;&gt;"",#REF!&lt;&gt;""),#REF!,"")</f>
        <v>#REF!</v>
      </c>
      <c r="Y311" s="255" t="e">
        <f>IF(AND(D311&lt;&gt;"",#REF!&lt;&gt;""),#REF!,"")</f>
        <v>#REF!</v>
      </c>
      <c r="Z311" s="255" t="e">
        <f>IF(AND(E311&lt;&gt;"",#REF!&lt;&gt;""),#REF!,"")</f>
        <v>#REF!</v>
      </c>
      <c r="AA311" s="255" t="e">
        <f>IF(AND(E311&lt;&gt;"",#REF!&lt;&gt;""),#REF!,"")</f>
        <v>#REF!</v>
      </c>
    </row>
    <row r="312" spans="1:27" ht="24.75" hidden="1" customHeight="1" thickBot="1" x14ac:dyDescent="0.35">
      <c r="A312" s="509"/>
      <c r="B312" s="501"/>
      <c r="C312" s="256" t="s">
        <v>302</v>
      </c>
      <c r="D312" s="257" t="e">
        <f>IF(AND(B311&lt;&gt;"",#REF!&lt;&gt;""),#REF!/#REF!,"")</f>
        <v>#REF!</v>
      </c>
      <c r="E312" s="257" t="e">
        <f>IF(AND(B311&lt;&gt;"",#REF!&lt;&gt;""),#REF!/#REF!,"")</f>
        <v>#REF!</v>
      </c>
      <c r="F312" s="257" t="e">
        <f>IF(AND(B311&lt;&gt;"",#REF!&lt;&gt;""),#REF!/#REF!,"")</f>
        <v>#REF!</v>
      </c>
      <c r="G312" s="257" t="e">
        <f>IF(AND(B311&lt;&gt;"",#REF!&lt;&gt;""),#REF!/#REF!,"")</f>
        <v>#REF!</v>
      </c>
      <c r="H312" s="257" t="e">
        <f>IF(AND(B311&lt;&gt;"",#REF!&lt;&gt;""),#REF!/#REF!,"")</f>
        <v>#REF!</v>
      </c>
      <c r="I312" s="257" t="e">
        <f>IF(AND(B311&lt;&gt;"",#REF!&lt;&gt;""),#REF!/#REF!,"")</f>
        <v>#REF!</v>
      </c>
      <c r="J312" s="257" t="e">
        <f>IF(AND(B311&lt;&gt;"",#REF!&lt;&gt;""),#REF!/#REF!,"")</f>
        <v>#REF!</v>
      </c>
      <c r="K312" s="257" t="e">
        <f>IF(AND(B311&lt;&gt;"",#REF!&lt;&gt;""),#REF!/#REF!,"")</f>
        <v>#REF!</v>
      </c>
      <c r="L312" s="257" t="e">
        <f>IF(AND(B311&lt;&gt;"",#REF!&lt;&gt;""),#REF!/#REF!,"")</f>
        <v>#REF!</v>
      </c>
      <c r="M312" s="257" t="e">
        <f>IF(AND(B311&lt;&gt;"",#REF!&lt;&gt;""),#REF!/#REF!,"")</f>
        <v>#REF!</v>
      </c>
      <c r="N312" s="257" t="e">
        <f>IF(AND(B311&lt;&gt;"",#REF!&lt;&gt;""),#REF!/#REF!,"")</f>
        <v>#REF!</v>
      </c>
      <c r="O312" s="257" t="e">
        <f>IF(AND(B311&lt;&gt;"",#REF!&lt;&gt;""),#REF!/#REF!,"")</f>
        <v>#REF!</v>
      </c>
      <c r="P312" s="257" t="e">
        <f>IF(AND(B311&lt;&gt;"",#REF!&lt;&gt;""),#REF!/#REF!,"")</f>
        <v>#REF!</v>
      </c>
      <c r="Q312" s="258" t="e">
        <f>IF(AND(B311&lt;&gt;"",#REF!&lt;&gt;""),#REF!/#REF!,"")</f>
        <v>#REF!</v>
      </c>
      <c r="R312" s="276" t="e">
        <f>IF(AND(C311&lt;&gt;"",#REF!&lt;&gt;""),#REF!/#REF!,"")</f>
        <v>#REF!</v>
      </c>
      <c r="S312" s="258" t="e">
        <f>IF(AND(D311&lt;&gt;"",#REF!&lt;&gt;""),#REF!/#REF!,"")</f>
        <v>#REF!</v>
      </c>
      <c r="T312" s="276" t="e">
        <f>IF(AND(C311&lt;&gt;"",#REF!&lt;&gt;""),#REF!/#REF!,"")</f>
        <v>#REF!</v>
      </c>
      <c r="U312" s="258" t="e">
        <f>IF(AND(D311&lt;&gt;"",#REF!&lt;&gt;""),#REF!/#REF!,"")</f>
        <v>#REF!</v>
      </c>
      <c r="V312" s="276" t="e">
        <f>IF(AND(C311&lt;&gt;"",#REF!&lt;&gt;""),#REF!/#REF!,"")</f>
        <v>#REF!</v>
      </c>
      <c r="W312" s="276" t="e">
        <f>IF(AND(C311&lt;&gt;"",#REF!&lt;&gt;""),#REF!/#REF!,"")</f>
        <v>#REF!</v>
      </c>
      <c r="X312" s="276" t="e">
        <f>IF(AND(C311&lt;&gt;"",#REF!&lt;&gt;""),#REF!/#REF!,"")</f>
        <v>#REF!</v>
      </c>
      <c r="Y312" s="258" t="e">
        <f>IF(AND(D311&lt;&gt;"",#REF!&lt;&gt;""),#REF!/#REF!,"")</f>
        <v>#REF!</v>
      </c>
      <c r="Z312" s="258" t="e">
        <f>IF(AND(E311&lt;&gt;"",#REF!&lt;&gt;""),#REF!/#REF!,"")</f>
        <v>#REF!</v>
      </c>
      <c r="AA312" s="258" t="e">
        <f>IF(AND(E311&lt;&gt;"",#REF!&lt;&gt;""),#REF!/#REF!,"")</f>
        <v>#REF!</v>
      </c>
    </row>
    <row r="313" spans="1:27" ht="21.75" hidden="1" customHeight="1" x14ac:dyDescent="0.3">
      <c r="A313" s="508" t="s">
        <v>451</v>
      </c>
      <c r="B313" s="500" t="e">
        <f>IF(#REF!="","",IF(SUM(#REF!)&gt;0,#REF!,""))</f>
        <v>#REF!</v>
      </c>
      <c r="C313" s="252" t="s">
        <v>20</v>
      </c>
      <c r="D313" s="253" t="e">
        <f>IF(AND(B313&lt;&gt;"",#REF!&lt;&gt;""),#REF!,"")</f>
        <v>#REF!</v>
      </c>
      <c r="E313" s="253" t="e">
        <f>IF(AND(B313&lt;&gt;"",#REF!&lt;&gt;""),#REF!,"")</f>
        <v>#REF!</v>
      </c>
      <c r="F313" s="254" t="e">
        <f>IF(AND(B313&lt;&gt;"",#REF!&lt;&gt;""),#REF!,"")</f>
        <v>#REF!</v>
      </c>
      <c r="G313" s="254" t="e">
        <f>IF(AND(B313&lt;&gt;"",#REF!&lt;&gt;""),#REF!,"")</f>
        <v>#REF!</v>
      </c>
      <c r="H313" s="254" t="e">
        <f>IF(AND(B313&lt;&gt;"",#REF!&lt;&gt;""),#REF!,"")</f>
        <v>#REF!</v>
      </c>
      <c r="I313" s="254" t="e">
        <f>IF(AND(B313&lt;&gt;"",#REF!&lt;&gt;""),#REF!,"")</f>
        <v>#REF!</v>
      </c>
      <c r="J313" s="254" t="e">
        <f>IF(AND(B313&lt;&gt;"",#REF!&lt;&gt;""),#REF!,"")</f>
        <v>#REF!</v>
      </c>
      <c r="K313" s="254" t="e">
        <f>IF(AND(B313&lt;&gt;"",#REF!&lt;&gt;""),#REF!,"")</f>
        <v>#REF!</v>
      </c>
      <c r="L313" s="254" t="e">
        <f>IF(AND(B313&lt;&gt;"",#REF!&lt;&gt;""),#REF!,"")</f>
        <v>#REF!</v>
      </c>
      <c r="M313" s="254" t="e">
        <f>IF(AND(B313&lt;&gt;"",#REF!&lt;&gt;""),#REF!,"")</f>
        <v>#REF!</v>
      </c>
      <c r="N313" s="254" t="e">
        <f>IF(AND(B313&lt;&gt;"",#REF!&lt;&gt;""),#REF!,"")</f>
        <v>#REF!</v>
      </c>
      <c r="O313" s="254" t="e">
        <f>IF(AND(B313&lt;&gt;"",#REF!&lt;&gt;""),#REF!,"")</f>
        <v>#REF!</v>
      </c>
      <c r="P313" s="254" t="e">
        <f>IF(AND(B313&lt;&gt;"",#REF!&lt;&gt;""),#REF!,"")</f>
        <v>#REF!</v>
      </c>
      <c r="Q313" s="255" t="e">
        <f>IF(AND(B313&lt;&gt;"",#REF!&lt;&gt;""),#REF!,"")</f>
        <v>#REF!</v>
      </c>
      <c r="R313" s="255" t="e">
        <f>IF(AND(C313&lt;&gt;"",#REF!&lt;&gt;""),#REF!,"")</f>
        <v>#REF!</v>
      </c>
      <c r="S313" s="255" t="e">
        <f>IF(AND(D313&lt;&gt;"",#REF!&lt;&gt;""),#REF!,"")</f>
        <v>#REF!</v>
      </c>
      <c r="T313" s="255" t="e">
        <f>IF(AND(C313&lt;&gt;"",#REF!&lt;&gt;""),#REF!,"")</f>
        <v>#REF!</v>
      </c>
      <c r="U313" s="255" t="e">
        <f>IF(AND(D313&lt;&gt;"",#REF!&lt;&gt;""),#REF!,"")</f>
        <v>#REF!</v>
      </c>
      <c r="V313" s="255" t="e">
        <f>IF(AND(C313&lt;&gt;"",#REF!&lt;&gt;""),#REF!,"")</f>
        <v>#REF!</v>
      </c>
      <c r="W313" s="255" t="e">
        <f>IF(AND(C313&lt;&gt;"",#REF!&lt;&gt;""),#REF!,"")</f>
        <v>#REF!</v>
      </c>
      <c r="X313" s="255" t="e">
        <f>IF(AND(C313&lt;&gt;"",#REF!&lt;&gt;""),#REF!,"")</f>
        <v>#REF!</v>
      </c>
      <c r="Y313" s="255" t="e">
        <f>IF(AND(D313&lt;&gt;"",#REF!&lt;&gt;""),#REF!,"")</f>
        <v>#REF!</v>
      </c>
      <c r="Z313" s="255" t="e">
        <f>IF(AND(E313&lt;&gt;"",#REF!&lt;&gt;""),#REF!,"")</f>
        <v>#REF!</v>
      </c>
      <c r="AA313" s="255" t="e">
        <f>IF(AND(E313&lt;&gt;"",#REF!&lt;&gt;""),#REF!,"")</f>
        <v>#REF!</v>
      </c>
    </row>
    <row r="314" spans="1:27" ht="24.75" hidden="1" customHeight="1" thickBot="1" x14ac:dyDescent="0.35">
      <c r="A314" s="509"/>
      <c r="B314" s="501"/>
      <c r="C314" s="256" t="s">
        <v>302</v>
      </c>
      <c r="D314" s="257" t="e">
        <f>IF(AND(B313&lt;&gt;"",#REF!&lt;&gt;""),#REF!/#REF!,"")</f>
        <v>#REF!</v>
      </c>
      <c r="E314" s="257" t="e">
        <f>IF(AND(B313&lt;&gt;"",#REF!&lt;&gt;""),#REF!/#REF!,"")</f>
        <v>#REF!</v>
      </c>
      <c r="F314" s="257" t="e">
        <f>IF(AND(B313&lt;&gt;"",#REF!&lt;&gt;""),#REF!/#REF!,"")</f>
        <v>#REF!</v>
      </c>
      <c r="G314" s="257" t="e">
        <f>IF(AND(B313&lt;&gt;"",#REF!&lt;&gt;""),#REF!/#REF!,"")</f>
        <v>#REF!</v>
      </c>
      <c r="H314" s="257" t="e">
        <f>IF(AND(B313&lt;&gt;"",#REF!&lt;&gt;""),#REF!/#REF!,"")</f>
        <v>#REF!</v>
      </c>
      <c r="I314" s="257" t="e">
        <f>IF(AND(B313&lt;&gt;"",#REF!&lt;&gt;""),#REF!/#REF!,"")</f>
        <v>#REF!</v>
      </c>
      <c r="J314" s="257" t="e">
        <f>IF(AND(B313&lt;&gt;"",#REF!&lt;&gt;""),#REF!/#REF!,"")</f>
        <v>#REF!</v>
      </c>
      <c r="K314" s="257" t="e">
        <f>IF(AND(B313&lt;&gt;"",#REF!&lt;&gt;""),#REF!/#REF!,"")</f>
        <v>#REF!</v>
      </c>
      <c r="L314" s="257" t="e">
        <f>IF(AND(B313&lt;&gt;"",#REF!&lt;&gt;""),#REF!/#REF!,"")</f>
        <v>#REF!</v>
      </c>
      <c r="M314" s="257" t="e">
        <f>IF(AND(B313&lt;&gt;"",#REF!&lt;&gt;""),#REF!/#REF!,"")</f>
        <v>#REF!</v>
      </c>
      <c r="N314" s="257" t="e">
        <f>IF(AND(B313&lt;&gt;"",#REF!&lt;&gt;""),#REF!/#REF!,"")</f>
        <v>#REF!</v>
      </c>
      <c r="O314" s="257" t="e">
        <f>IF(AND(B313&lt;&gt;"",#REF!&lt;&gt;""),#REF!/#REF!,"")</f>
        <v>#REF!</v>
      </c>
      <c r="P314" s="257" t="e">
        <f>IF(AND(B313&lt;&gt;"",#REF!&lt;&gt;""),#REF!/#REF!,"")</f>
        <v>#REF!</v>
      </c>
      <c r="Q314" s="258" t="e">
        <f>IF(AND(B313&lt;&gt;"",#REF!&lt;&gt;""),#REF!/#REF!,"")</f>
        <v>#REF!</v>
      </c>
      <c r="R314" s="276" t="e">
        <f>IF(AND(C313&lt;&gt;"",#REF!&lt;&gt;""),#REF!/#REF!,"")</f>
        <v>#REF!</v>
      </c>
      <c r="S314" s="258" t="e">
        <f>IF(AND(D313&lt;&gt;"",#REF!&lt;&gt;""),#REF!/#REF!,"")</f>
        <v>#REF!</v>
      </c>
      <c r="T314" s="276" t="e">
        <f>IF(AND(C313&lt;&gt;"",#REF!&lt;&gt;""),#REF!/#REF!,"")</f>
        <v>#REF!</v>
      </c>
      <c r="U314" s="258" t="e">
        <f>IF(AND(D313&lt;&gt;"",#REF!&lt;&gt;""),#REF!/#REF!,"")</f>
        <v>#REF!</v>
      </c>
      <c r="V314" s="276" t="e">
        <f>IF(AND(C313&lt;&gt;"",#REF!&lt;&gt;""),#REF!/#REF!,"")</f>
        <v>#REF!</v>
      </c>
      <c r="W314" s="276" t="e">
        <f>IF(AND(C313&lt;&gt;"",#REF!&lt;&gt;""),#REF!/#REF!,"")</f>
        <v>#REF!</v>
      </c>
      <c r="X314" s="276" t="e">
        <f>IF(AND(C313&lt;&gt;"",#REF!&lt;&gt;""),#REF!/#REF!,"")</f>
        <v>#REF!</v>
      </c>
      <c r="Y314" s="258" t="e">
        <f>IF(AND(D313&lt;&gt;"",#REF!&lt;&gt;""),#REF!/#REF!,"")</f>
        <v>#REF!</v>
      </c>
      <c r="Z314" s="258" t="e">
        <f>IF(AND(E313&lt;&gt;"",#REF!&lt;&gt;""),#REF!/#REF!,"")</f>
        <v>#REF!</v>
      </c>
      <c r="AA314" s="258" t="e">
        <f>IF(AND(E313&lt;&gt;"",#REF!&lt;&gt;""),#REF!/#REF!,"")</f>
        <v>#REF!</v>
      </c>
    </row>
    <row r="315" spans="1:27" ht="24.75" customHeight="1" x14ac:dyDescent="0.3">
      <c r="A315" s="18"/>
      <c r="C315" s="263" t="s">
        <v>306</v>
      </c>
      <c r="E315" s="18"/>
      <c r="F315" s="18"/>
      <c r="G315" s="18"/>
      <c r="H315" s="18"/>
      <c r="I315" s="504" t="s">
        <v>340</v>
      </c>
      <c r="J315" s="504"/>
      <c r="K315" s="504"/>
      <c r="L315" s="504"/>
      <c r="M315" s="18" t="e">
        <f>IF(AND(#REF!&lt;&gt;"",#REF!&lt;&gt;""),#REF!/#REF!,"")</f>
        <v>#REF!</v>
      </c>
      <c r="N315" s="18" t="e">
        <f>IF(AND(#REF!&lt;&gt;"",#REF!&lt;&gt;""),#REF!/#REF!,"")</f>
        <v>#REF!</v>
      </c>
      <c r="O315" s="18" t="e">
        <f>IF(AND(#REF!&lt;&gt;"",#REF!&lt;&gt;""),#REF!/#REF!,"")</f>
        <v>#REF!</v>
      </c>
      <c r="P315" s="18" t="e">
        <f>IF(AND(#REF!&lt;&gt;"",#REF!&lt;&gt;""),#REF!/#REF!,"")</f>
        <v>#REF!</v>
      </c>
      <c r="Q315" s="18" t="e">
        <f>IF(AND(#REF!&lt;&gt;"",#REF!&lt;&gt;""),#REF!/#REF!,"")</f>
        <v>#REF!</v>
      </c>
    </row>
    <row r="316" spans="1:27" ht="14.4" thickBot="1" x14ac:dyDescent="0.35"/>
    <row r="317" spans="1:27" ht="21" customHeight="1" thickBot="1" x14ac:dyDescent="0.35">
      <c r="B317" s="18"/>
      <c r="C317" s="265"/>
      <c r="D317" s="259"/>
      <c r="E317" s="18" t="s">
        <v>303</v>
      </c>
      <c r="G317" s="18"/>
      <c r="H317" s="18"/>
      <c r="I317" s="18"/>
      <c r="J317" s="18"/>
      <c r="K317" s="261"/>
      <c r="L317" s="18" t="s">
        <v>308</v>
      </c>
      <c r="N317" s="18"/>
      <c r="O317" s="18"/>
      <c r="P317" s="18"/>
      <c r="Q317" s="18"/>
    </row>
    <row r="318" spans="1:27" ht="6.75" customHeight="1" thickBot="1" x14ac:dyDescent="0.35">
      <c r="B318" s="18"/>
      <c r="C318" s="18"/>
      <c r="D318" s="18"/>
      <c r="E318" s="18"/>
      <c r="G318" s="18"/>
      <c r="H318" s="18"/>
      <c r="I318" s="18"/>
      <c r="J318" s="18"/>
      <c r="K318" s="18"/>
      <c r="L318" s="18"/>
      <c r="N318" s="18"/>
      <c r="O318" s="18"/>
      <c r="P318" s="18"/>
      <c r="Q318" s="18"/>
    </row>
    <row r="319" spans="1:27" ht="21" customHeight="1" thickBot="1" x14ac:dyDescent="0.35">
      <c r="B319" s="18"/>
      <c r="C319" s="18"/>
      <c r="D319" s="261"/>
      <c r="E319" s="18" t="s">
        <v>305</v>
      </c>
      <c r="G319" s="18"/>
      <c r="H319" s="18"/>
      <c r="I319" s="18"/>
      <c r="J319" s="18"/>
      <c r="K319" s="287"/>
      <c r="L319" s="18" t="s">
        <v>342</v>
      </c>
      <c r="N319" s="18"/>
      <c r="O319" s="18"/>
      <c r="P319" s="18"/>
      <c r="Q319" s="18"/>
    </row>
    <row r="320" spans="1:27" ht="9" customHeight="1" thickBot="1" x14ac:dyDescent="0.35">
      <c r="B320" s="18"/>
      <c r="C320" s="18"/>
      <c r="D320" s="18"/>
      <c r="E320" s="18"/>
      <c r="G320" s="18"/>
      <c r="H320" s="18"/>
      <c r="I320" s="18"/>
      <c r="J320" s="18"/>
      <c r="K320" s="18"/>
      <c r="L320" s="18"/>
      <c r="N320" s="18"/>
      <c r="O320" s="18"/>
      <c r="P320" s="18"/>
      <c r="Q320" s="18"/>
    </row>
    <row r="321" spans="2:17" ht="21" customHeight="1" thickBot="1" x14ac:dyDescent="0.35">
      <c r="B321" s="18"/>
      <c r="C321" s="18"/>
      <c r="D321" s="262"/>
      <c r="E321" s="18" t="s">
        <v>304</v>
      </c>
      <c r="G321" s="18"/>
      <c r="H321" s="18"/>
      <c r="I321" s="18"/>
      <c r="J321" s="18"/>
      <c r="K321" s="260"/>
      <c r="L321" s="18" t="s">
        <v>307</v>
      </c>
      <c r="N321" s="18"/>
      <c r="O321" s="18"/>
      <c r="P321" s="18"/>
      <c r="Q321" s="18"/>
    </row>
    <row r="322" spans="2:17" ht="9" customHeight="1" thickBot="1" x14ac:dyDescent="0.35">
      <c r="B322" s="18"/>
      <c r="C322" s="18"/>
      <c r="D322" s="18"/>
      <c r="E322" s="18"/>
      <c r="G322" s="18"/>
      <c r="H322" s="18"/>
      <c r="I322" s="18"/>
      <c r="J322" s="18"/>
      <c r="K322" s="18"/>
      <c r="L322" s="18"/>
      <c r="M322" s="18"/>
      <c r="N322" s="18"/>
      <c r="O322" s="18"/>
      <c r="P322" s="18"/>
      <c r="Q322" s="18"/>
    </row>
    <row r="323" spans="2:17" ht="22.5" customHeight="1" thickBot="1" x14ac:dyDescent="0.35">
      <c r="D323" s="264"/>
      <c r="E323" s="18" t="s">
        <v>339</v>
      </c>
    </row>
    <row r="324" spans="2:17" ht="21" customHeight="1" x14ac:dyDescent="0.3">
      <c r="B324" s="18"/>
      <c r="C324" s="18"/>
      <c r="D324" s="18"/>
      <c r="E324" s="18"/>
      <c r="F324" s="18"/>
      <c r="G324" s="18"/>
      <c r="H324" s="18"/>
      <c r="I324" s="18"/>
      <c r="J324" s="18"/>
      <c r="K324" s="18"/>
      <c r="L324" s="18"/>
      <c r="M324" s="18"/>
      <c r="N324" s="18"/>
      <c r="O324" s="18"/>
      <c r="P324" s="18"/>
      <c r="Q324" s="18"/>
    </row>
    <row r="325" spans="2:17" s="235" customFormat="1" ht="31.5" customHeight="1" x14ac:dyDescent="0.3">
      <c r="B325" s="494" t="s">
        <v>31</v>
      </c>
      <c r="C325" s="494"/>
      <c r="D325" s="494"/>
      <c r="E325" s="494"/>
      <c r="F325" s="494"/>
      <c r="G325" s="232"/>
      <c r="H325" s="232"/>
      <c r="I325" s="232"/>
      <c r="J325" s="233" t="s">
        <v>298</v>
      </c>
      <c r="K325" s="232"/>
      <c r="L325" s="234"/>
      <c r="M325" s="232"/>
      <c r="N325" s="232"/>
      <c r="O325" s="232"/>
      <c r="P325" s="232"/>
      <c r="Q325" s="266"/>
    </row>
    <row r="326" spans="2:17" ht="16.5" customHeight="1" x14ac:dyDescent="0.3">
      <c r="B326" s="228"/>
      <c r="C326" s="228"/>
      <c r="D326" s="228"/>
      <c r="E326" s="228"/>
      <c r="F326" s="228"/>
      <c r="G326" s="18"/>
      <c r="H326" s="18"/>
      <c r="I326" s="18"/>
      <c r="J326" s="48"/>
      <c r="K326" s="18"/>
      <c r="L326" s="49"/>
      <c r="M326" s="18"/>
      <c r="N326" s="18"/>
      <c r="O326" s="18"/>
      <c r="P326" s="18"/>
      <c r="Q326" s="200"/>
    </row>
    <row r="327" spans="2:17" ht="16.5" customHeight="1" x14ac:dyDescent="0.3">
      <c r="B327" s="228"/>
      <c r="C327" s="228"/>
      <c r="D327" s="228"/>
      <c r="E327" s="228"/>
      <c r="F327" s="228"/>
      <c r="G327" s="18"/>
      <c r="H327" s="18"/>
      <c r="I327" s="18"/>
      <c r="J327" s="48"/>
      <c r="K327" s="18"/>
      <c r="L327" s="49"/>
      <c r="M327" s="18"/>
      <c r="N327" s="18"/>
      <c r="O327" s="18"/>
      <c r="P327" s="18"/>
      <c r="Q327" s="200"/>
    </row>
    <row r="328" spans="2:17" ht="16.5" customHeight="1" x14ac:dyDescent="0.3">
      <c r="B328" s="228"/>
      <c r="C328" s="228"/>
      <c r="D328" s="228"/>
      <c r="E328" s="228"/>
      <c r="F328" s="228"/>
      <c r="G328" s="18"/>
      <c r="H328" s="18"/>
      <c r="I328" s="18"/>
      <c r="J328" s="48"/>
      <c r="K328" s="18"/>
      <c r="L328" s="49"/>
      <c r="M328" s="18"/>
      <c r="N328" s="18"/>
      <c r="O328" s="18"/>
      <c r="P328" s="18"/>
      <c r="Q328" s="200"/>
    </row>
    <row r="329" spans="2:17" ht="16.5" customHeight="1" x14ac:dyDescent="0.3">
      <c r="B329" s="228"/>
      <c r="C329" s="228"/>
      <c r="D329" s="228"/>
      <c r="E329" s="228"/>
      <c r="F329" s="228"/>
      <c r="G329" s="18"/>
      <c r="H329" s="18"/>
      <c r="I329" s="18"/>
      <c r="J329" s="48"/>
      <c r="K329" s="18"/>
      <c r="L329" s="49"/>
      <c r="M329" s="18"/>
      <c r="N329" s="18"/>
      <c r="O329" s="18"/>
      <c r="P329" s="18"/>
      <c r="Q329" s="200"/>
    </row>
    <row r="330" spans="2:17" ht="16.5" customHeight="1" x14ac:dyDescent="0.3">
      <c r="B330" s="494" t="s">
        <v>289</v>
      </c>
      <c r="C330" s="494"/>
      <c r="D330" s="494"/>
      <c r="E330" s="494"/>
      <c r="F330" s="494"/>
      <c r="G330" s="18"/>
      <c r="H330" s="18"/>
      <c r="I330" s="18"/>
      <c r="J330" s="233" t="s">
        <v>32</v>
      </c>
      <c r="K330" s="18"/>
      <c r="L330" s="49"/>
      <c r="M330" s="18"/>
      <c r="N330" s="18"/>
      <c r="O330" s="18"/>
      <c r="P330" s="18"/>
      <c r="Q330" s="200"/>
    </row>
    <row r="331" spans="2:17" ht="16.5" customHeight="1" x14ac:dyDescent="0.3">
      <c r="B331" s="228"/>
      <c r="C331" s="228"/>
      <c r="D331" s="228"/>
      <c r="E331" s="228"/>
      <c r="F331" s="228"/>
      <c r="G331" s="18"/>
      <c r="H331" s="18"/>
      <c r="I331" s="18"/>
      <c r="J331" s="48"/>
      <c r="K331" s="18"/>
      <c r="L331" s="49"/>
      <c r="M331" s="18"/>
      <c r="N331" s="18"/>
      <c r="O331" s="18"/>
      <c r="P331" s="18"/>
      <c r="Q331" s="200"/>
    </row>
    <row r="332" spans="2:17" ht="16.5" customHeight="1" x14ac:dyDescent="0.3">
      <c r="B332" s="228"/>
      <c r="C332" s="228"/>
      <c r="D332" s="228"/>
      <c r="E332" s="228"/>
      <c r="F332" s="228"/>
      <c r="G332" s="18"/>
      <c r="H332" s="18"/>
      <c r="I332" s="18"/>
      <c r="J332" s="48"/>
      <c r="K332" s="18"/>
      <c r="L332" s="49"/>
      <c r="M332" s="18"/>
      <c r="N332" s="18"/>
      <c r="O332" s="18"/>
      <c r="P332" s="18"/>
      <c r="Q332" s="200"/>
    </row>
    <row r="333" spans="2:17" ht="16.5" customHeight="1" x14ac:dyDescent="0.3">
      <c r="B333" s="228"/>
      <c r="C333" s="228"/>
      <c r="D333" s="228"/>
      <c r="E333" s="228"/>
      <c r="F333" s="228"/>
      <c r="G333" s="18"/>
      <c r="H333" s="18"/>
      <c r="I333" s="18"/>
      <c r="J333" s="48"/>
      <c r="K333" s="18"/>
      <c r="L333" s="49"/>
      <c r="M333" s="18"/>
      <c r="N333" s="18"/>
      <c r="O333" s="18"/>
      <c r="P333" s="18"/>
      <c r="Q333" s="200"/>
    </row>
    <row r="334" spans="2:17" ht="16.5" customHeight="1" x14ac:dyDescent="0.3">
      <c r="B334" s="228"/>
      <c r="C334" s="228"/>
      <c r="D334" s="228"/>
      <c r="E334" s="228"/>
      <c r="F334" s="228"/>
      <c r="G334" s="18"/>
      <c r="H334" s="18"/>
      <c r="I334" s="18"/>
      <c r="J334" s="48"/>
      <c r="K334" s="18"/>
      <c r="L334" s="49"/>
      <c r="M334" s="18"/>
      <c r="N334" s="18"/>
      <c r="O334" s="18"/>
      <c r="P334" s="18"/>
      <c r="Q334" s="200"/>
    </row>
    <row r="335" spans="2:17" ht="16.5" customHeight="1" x14ac:dyDescent="0.3">
      <c r="B335" s="228"/>
      <c r="C335" s="228"/>
      <c r="D335" s="228"/>
      <c r="E335" s="228"/>
      <c r="F335" s="228"/>
      <c r="G335" s="18"/>
      <c r="H335" s="18"/>
      <c r="I335" s="18"/>
      <c r="J335" s="48"/>
      <c r="K335" s="18"/>
      <c r="L335" s="49"/>
      <c r="M335" s="18"/>
      <c r="N335" s="18"/>
      <c r="O335" s="18"/>
      <c r="P335" s="18"/>
      <c r="Q335" s="200"/>
    </row>
    <row r="336" spans="2:17" s="235" customFormat="1" ht="31.5" customHeight="1" x14ac:dyDescent="0.3">
      <c r="G336" s="232"/>
      <c r="H336" s="232"/>
      <c r="I336" s="232"/>
      <c r="K336" s="232"/>
      <c r="L336" s="234"/>
      <c r="M336" s="232"/>
      <c r="N336" s="232"/>
      <c r="O336" s="232"/>
      <c r="P336" s="232"/>
      <c r="Q336" s="266"/>
    </row>
  </sheetData>
  <sheetProtection selectLockedCells="1"/>
  <mergeCells count="301">
    <mergeCell ref="A307:A308"/>
    <mergeCell ref="B307:B308"/>
    <mergeCell ref="A309:A310"/>
    <mergeCell ref="B309:B310"/>
    <mergeCell ref="A311:A312"/>
    <mergeCell ref="B311:B312"/>
    <mergeCell ref="A313:A314"/>
    <mergeCell ref="B313:B314"/>
    <mergeCell ref="A297:A298"/>
    <mergeCell ref="B297:B298"/>
    <mergeCell ref="A299:A300"/>
    <mergeCell ref="B299:B300"/>
    <mergeCell ref="A301:A302"/>
    <mergeCell ref="B301:B302"/>
    <mergeCell ref="A303:A304"/>
    <mergeCell ref="B303:B304"/>
    <mergeCell ref="A305:A306"/>
    <mergeCell ref="B305:B306"/>
    <mergeCell ref="A287:A288"/>
    <mergeCell ref="B287:B288"/>
    <mergeCell ref="A289:A290"/>
    <mergeCell ref="B289:B290"/>
    <mergeCell ref="A291:A292"/>
    <mergeCell ref="B291:B292"/>
    <mergeCell ref="A293:A294"/>
    <mergeCell ref="B293:B294"/>
    <mergeCell ref="A295:A296"/>
    <mergeCell ref="B295:B296"/>
    <mergeCell ref="A277:A278"/>
    <mergeCell ref="B277:B278"/>
    <mergeCell ref="A279:A280"/>
    <mergeCell ref="B279:B280"/>
    <mergeCell ref="A281:A282"/>
    <mergeCell ref="B281:B282"/>
    <mergeCell ref="A283:A284"/>
    <mergeCell ref="B283:B284"/>
    <mergeCell ref="A285:A286"/>
    <mergeCell ref="B285:B286"/>
    <mergeCell ref="A267:A268"/>
    <mergeCell ref="B267:B268"/>
    <mergeCell ref="A269:A270"/>
    <mergeCell ref="B269:B270"/>
    <mergeCell ref="A271:A272"/>
    <mergeCell ref="B271:B272"/>
    <mergeCell ref="A273:A274"/>
    <mergeCell ref="B273:B274"/>
    <mergeCell ref="A275:A276"/>
    <mergeCell ref="B275:B276"/>
    <mergeCell ref="A257:A258"/>
    <mergeCell ref="B257:B258"/>
    <mergeCell ref="A259:A260"/>
    <mergeCell ref="B259:B260"/>
    <mergeCell ref="A261:A262"/>
    <mergeCell ref="B261:B262"/>
    <mergeCell ref="A263:A264"/>
    <mergeCell ref="B263:B264"/>
    <mergeCell ref="A265:A266"/>
    <mergeCell ref="B265:B266"/>
    <mergeCell ref="A247:A248"/>
    <mergeCell ref="B247:B248"/>
    <mergeCell ref="A249:A250"/>
    <mergeCell ref="B249:B250"/>
    <mergeCell ref="A251:A252"/>
    <mergeCell ref="B251:B252"/>
    <mergeCell ref="A253:A254"/>
    <mergeCell ref="B253:B254"/>
    <mergeCell ref="A255:A256"/>
    <mergeCell ref="B255:B256"/>
    <mergeCell ref="A237:A238"/>
    <mergeCell ref="B237:B238"/>
    <mergeCell ref="A239:A240"/>
    <mergeCell ref="B239:B240"/>
    <mergeCell ref="A241:A242"/>
    <mergeCell ref="B241:B242"/>
    <mergeCell ref="A243:A244"/>
    <mergeCell ref="B243:B244"/>
    <mergeCell ref="A245:A246"/>
    <mergeCell ref="B245:B246"/>
    <mergeCell ref="A227:A228"/>
    <mergeCell ref="B227:B228"/>
    <mergeCell ref="A229:A230"/>
    <mergeCell ref="B229:B230"/>
    <mergeCell ref="A231:A232"/>
    <mergeCell ref="B231:B232"/>
    <mergeCell ref="A233:A234"/>
    <mergeCell ref="B233:B234"/>
    <mergeCell ref="A235:A236"/>
    <mergeCell ref="B235:B236"/>
    <mergeCell ref="A217:A218"/>
    <mergeCell ref="B217:B218"/>
    <mergeCell ref="A219:A220"/>
    <mergeCell ref="B219:B220"/>
    <mergeCell ref="A221:A222"/>
    <mergeCell ref="B221:B222"/>
    <mergeCell ref="A223:A224"/>
    <mergeCell ref="B223:B224"/>
    <mergeCell ref="A225:A226"/>
    <mergeCell ref="B225:B226"/>
    <mergeCell ref="A207:A208"/>
    <mergeCell ref="B207:B208"/>
    <mergeCell ref="A209:A210"/>
    <mergeCell ref="B209:B210"/>
    <mergeCell ref="A211:A212"/>
    <mergeCell ref="B211:B212"/>
    <mergeCell ref="A213:A214"/>
    <mergeCell ref="B213:B214"/>
    <mergeCell ref="A215:A216"/>
    <mergeCell ref="B215:B216"/>
    <mergeCell ref="A197:A198"/>
    <mergeCell ref="B197:B198"/>
    <mergeCell ref="A199:A200"/>
    <mergeCell ref="B199:B200"/>
    <mergeCell ref="A201:A202"/>
    <mergeCell ref="B201:B202"/>
    <mergeCell ref="A203:A204"/>
    <mergeCell ref="B203:B204"/>
    <mergeCell ref="A205:A206"/>
    <mergeCell ref="B205:B206"/>
    <mergeCell ref="A187:A188"/>
    <mergeCell ref="B187:B188"/>
    <mergeCell ref="A189:A190"/>
    <mergeCell ref="B189:B190"/>
    <mergeCell ref="A191:A192"/>
    <mergeCell ref="B191:B192"/>
    <mergeCell ref="A193:A194"/>
    <mergeCell ref="B193:B194"/>
    <mergeCell ref="A195:A196"/>
    <mergeCell ref="B195:B196"/>
    <mergeCell ref="A177:A178"/>
    <mergeCell ref="B177:B178"/>
    <mergeCell ref="A179:A180"/>
    <mergeCell ref="B179:B180"/>
    <mergeCell ref="A181:A182"/>
    <mergeCell ref="B181:B182"/>
    <mergeCell ref="A183:A184"/>
    <mergeCell ref="B183:B184"/>
    <mergeCell ref="A185:A186"/>
    <mergeCell ref="B185:B186"/>
    <mergeCell ref="A167:A168"/>
    <mergeCell ref="B167:B168"/>
    <mergeCell ref="A169:A170"/>
    <mergeCell ref="B169:B170"/>
    <mergeCell ref="A171:A172"/>
    <mergeCell ref="B171:B172"/>
    <mergeCell ref="A173:A174"/>
    <mergeCell ref="B173:B174"/>
    <mergeCell ref="A175:A176"/>
    <mergeCell ref="B175:B176"/>
    <mergeCell ref="A157:A158"/>
    <mergeCell ref="B157:B158"/>
    <mergeCell ref="A159:A160"/>
    <mergeCell ref="B159:B160"/>
    <mergeCell ref="A161:A162"/>
    <mergeCell ref="B161:B162"/>
    <mergeCell ref="A163:A164"/>
    <mergeCell ref="B163:B164"/>
    <mergeCell ref="A165:A166"/>
    <mergeCell ref="B165:B166"/>
    <mergeCell ref="A147:A148"/>
    <mergeCell ref="B147:B148"/>
    <mergeCell ref="A149:A150"/>
    <mergeCell ref="B149:B150"/>
    <mergeCell ref="A151:A152"/>
    <mergeCell ref="B151:B152"/>
    <mergeCell ref="A153:A154"/>
    <mergeCell ref="B153:B154"/>
    <mergeCell ref="A155:A156"/>
    <mergeCell ref="B155:B156"/>
    <mergeCell ref="A137:A138"/>
    <mergeCell ref="B137:B138"/>
    <mergeCell ref="A139:A140"/>
    <mergeCell ref="B139:B140"/>
    <mergeCell ref="A141:A142"/>
    <mergeCell ref="B141:B142"/>
    <mergeCell ref="A143:A144"/>
    <mergeCell ref="B143:B144"/>
    <mergeCell ref="A145:A146"/>
    <mergeCell ref="B145:B146"/>
    <mergeCell ref="A127:A128"/>
    <mergeCell ref="B127:B128"/>
    <mergeCell ref="A129:A130"/>
    <mergeCell ref="B129:B130"/>
    <mergeCell ref="A131:A132"/>
    <mergeCell ref="B131:B132"/>
    <mergeCell ref="A133:A134"/>
    <mergeCell ref="B133:B134"/>
    <mergeCell ref="A135:A136"/>
    <mergeCell ref="B135:B136"/>
    <mergeCell ref="I315:L315"/>
    <mergeCell ref="B330:F330"/>
    <mergeCell ref="B18:C18"/>
    <mergeCell ref="A125:A126"/>
    <mergeCell ref="B125:B126"/>
    <mergeCell ref="A119:A120"/>
    <mergeCell ref="B119:B120"/>
    <mergeCell ref="A121:A122"/>
    <mergeCell ref="B121:B122"/>
    <mergeCell ref="A123:A124"/>
    <mergeCell ref="B123:B124"/>
    <mergeCell ref="A113:A114"/>
    <mergeCell ref="B113:B114"/>
    <mergeCell ref="A115:A116"/>
    <mergeCell ref="B115:B116"/>
    <mergeCell ref="A117:A118"/>
    <mergeCell ref="B117:B118"/>
    <mergeCell ref="A105:A106"/>
    <mergeCell ref="A107:A108"/>
    <mergeCell ref="A109:A110"/>
    <mergeCell ref="B109:B110"/>
    <mergeCell ref="A111:A112"/>
    <mergeCell ref="B111:B112"/>
    <mergeCell ref="A95:A96"/>
    <mergeCell ref="A97:A98"/>
    <mergeCell ref="A99:A100"/>
    <mergeCell ref="A101:A102"/>
    <mergeCell ref="A103:A104"/>
    <mergeCell ref="A85:A86"/>
    <mergeCell ref="A87:A88"/>
    <mergeCell ref="A89:A90"/>
    <mergeCell ref="A91:A92"/>
    <mergeCell ref="A93:A94"/>
    <mergeCell ref="A75:A76"/>
    <mergeCell ref="A77:A78"/>
    <mergeCell ref="A79:A80"/>
    <mergeCell ref="A81:A82"/>
    <mergeCell ref="A83:A84"/>
    <mergeCell ref="A65:A66"/>
    <mergeCell ref="A67:A68"/>
    <mergeCell ref="A69:A70"/>
    <mergeCell ref="A71:A72"/>
    <mergeCell ref="A73:A74"/>
    <mergeCell ref="A55:A56"/>
    <mergeCell ref="A57:A58"/>
    <mergeCell ref="A59:A60"/>
    <mergeCell ref="A61:A62"/>
    <mergeCell ref="A63:A64"/>
    <mergeCell ref="A45:A46"/>
    <mergeCell ref="A47:A48"/>
    <mergeCell ref="A49:A50"/>
    <mergeCell ref="A51:A52"/>
    <mergeCell ref="A53:A54"/>
    <mergeCell ref="A37:A38"/>
    <mergeCell ref="A39:A40"/>
    <mergeCell ref="A41:A42"/>
    <mergeCell ref="A43:A44"/>
    <mergeCell ref="A27:A28"/>
    <mergeCell ref="A29:A30"/>
    <mergeCell ref="A31:A32"/>
    <mergeCell ref="A33:A34"/>
    <mergeCell ref="A35:A36"/>
    <mergeCell ref="B101:B102"/>
    <mergeCell ref="B103:B104"/>
    <mergeCell ref="B105:B106"/>
    <mergeCell ref="B107:B108"/>
    <mergeCell ref="B77:B78"/>
    <mergeCell ref="B91:B92"/>
    <mergeCell ref="B93:B94"/>
    <mergeCell ref="B95:B96"/>
    <mergeCell ref="B97:B98"/>
    <mergeCell ref="B99:B100"/>
    <mergeCell ref="B81:B82"/>
    <mergeCell ref="B83:B84"/>
    <mergeCell ref="B85:B86"/>
    <mergeCell ref="B87:B88"/>
    <mergeCell ref="B89:B90"/>
    <mergeCell ref="B45:B46"/>
    <mergeCell ref="B47:B48"/>
    <mergeCell ref="B69:B70"/>
    <mergeCell ref="B71:B72"/>
    <mergeCell ref="B73:B74"/>
    <mergeCell ref="B75:B76"/>
    <mergeCell ref="B79:B80"/>
    <mergeCell ref="B59:B60"/>
    <mergeCell ref="B61:B62"/>
    <mergeCell ref="B63:B64"/>
    <mergeCell ref="B65:B66"/>
    <mergeCell ref="B67:B68"/>
    <mergeCell ref="B12:Q12"/>
    <mergeCell ref="D14:E14"/>
    <mergeCell ref="D16:E16"/>
    <mergeCell ref="B24:B25"/>
    <mergeCell ref="B325:F325"/>
    <mergeCell ref="D18:G18"/>
    <mergeCell ref="N18:Q18"/>
    <mergeCell ref="G20:I20"/>
    <mergeCell ref="G22:K22"/>
    <mergeCell ref="D22:F22"/>
    <mergeCell ref="B27:B28"/>
    <mergeCell ref="B29:B30"/>
    <mergeCell ref="B31:B32"/>
    <mergeCell ref="B33:B34"/>
    <mergeCell ref="B35:B36"/>
    <mergeCell ref="B37:B38"/>
    <mergeCell ref="B49:B50"/>
    <mergeCell ref="B51:B52"/>
    <mergeCell ref="B53:B54"/>
    <mergeCell ref="B55:B56"/>
    <mergeCell ref="B57:B58"/>
    <mergeCell ref="B39:B40"/>
    <mergeCell ref="B41:B42"/>
    <mergeCell ref="B43:B44"/>
  </mergeCells>
  <conditionalFormatting sqref="D27:Q27">
    <cfRule type="cellIs" dxfId="5543" priority="4324" operator="between">
      <formula>0</formula>
      <formula>5</formula>
    </cfRule>
    <cfRule type="cellIs" dxfId="5542" priority="4323" operator="between">
      <formula>5</formula>
      <formula>15</formula>
    </cfRule>
  </conditionalFormatting>
  <conditionalFormatting sqref="D29:Q29 D31:Q31 D33:Q33 D35:Q35 D37:Q37 D39:Q39 D41:Q41 D43:Q43 D45:Q45 D47:Q47 D49:Q49 D51:Q51 D53:Q53 D55:Q55 D57:Q57 D59:Q59 D61:Q61 D63:Q63 D65:Q65 D67:Q67 D69:Q69 D71:Q71 D73:Q73 D75:Q75 D77:Q77 D79:Q79 D81:Q81 D83:Q83 D85:Q85 D87:Q87 D89:Q89 D91:Q91 D93:Q93 D95:Q95 D97:Q97 D99:Q99 D101:Q101 D103:Q103 D105:Q105 D107:Q107 D109:Q109 D111:Q111 D113:Q113 D115:Q115 D117:Q117 D119:Q119 D121:Q121 D123:Q123 D125:Q125">
    <cfRule type="cellIs" dxfId="5541" priority="3061" operator="between">
      <formula>5</formula>
      <formula>15</formula>
    </cfRule>
    <cfRule type="cellIs" dxfId="5540" priority="3062" operator="between">
      <formula>0</formula>
      <formula>5</formula>
    </cfRule>
  </conditionalFormatting>
  <conditionalFormatting sqref="D127:Q127">
    <cfRule type="cellIs" dxfId="5539" priority="2964" operator="between">
      <formula>0</formula>
      <formula>5</formula>
    </cfRule>
    <cfRule type="cellIs" dxfId="5538" priority="2963" operator="between">
      <formula>5</formula>
      <formula>15</formula>
    </cfRule>
  </conditionalFormatting>
  <conditionalFormatting sqref="D129:Q129">
    <cfRule type="cellIs" dxfId="5537" priority="2908" operator="between">
      <formula>0</formula>
      <formula>5</formula>
    </cfRule>
    <cfRule type="cellIs" dxfId="5536" priority="2907" operator="between">
      <formula>5</formula>
      <formula>15</formula>
    </cfRule>
  </conditionalFormatting>
  <conditionalFormatting sqref="D131:Q131">
    <cfRule type="cellIs" dxfId="5535" priority="2851" operator="between">
      <formula>5</formula>
      <formula>15</formula>
    </cfRule>
    <cfRule type="cellIs" dxfId="5534" priority="2852" operator="between">
      <formula>0</formula>
      <formula>5</formula>
    </cfRule>
  </conditionalFormatting>
  <conditionalFormatting sqref="D133:Q133">
    <cfRule type="cellIs" dxfId="5533" priority="2795" operator="between">
      <formula>5</formula>
      <formula>15</formula>
    </cfRule>
    <cfRule type="cellIs" dxfId="5532" priority="2796" operator="between">
      <formula>0</formula>
      <formula>5</formula>
    </cfRule>
  </conditionalFormatting>
  <conditionalFormatting sqref="D135:Q135">
    <cfRule type="cellIs" dxfId="5531" priority="2739" operator="between">
      <formula>5</formula>
      <formula>15</formula>
    </cfRule>
    <cfRule type="cellIs" dxfId="5530" priority="2740" operator="between">
      <formula>0</formula>
      <formula>5</formula>
    </cfRule>
  </conditionalFormatting>
  <conditionalFormatting sqref="D137:Q137">
    <cfRule type="cellIs" dxfId="5529" priority="2684" operator="between">
      <formula>0</formula>
      <formula>5</formula>
    </cfRule>
    <cfRule type="cellIs" dxfId="5528" priority="2683" operator="between">
      <formula>5</formula>
      <formula>15</formula>
    </cfRule>
  </conditionalFormatting>
  <conditionalFormatting sqref="D139:Q139">
    <cfRule type="cellIs" dxfId="5527" priority="2628" operator="between">
      <formula>0</formula>
      <formula>5</formula>
    </cfRule>
    <cfRule type="cellIs" dxfId="5526" priority="2627" operator="between">
      <formula>5</formula>
      <formula>15</formula>
    </cfRule>
  </conditionalFormatting>
  <conditionalFormatting sqref="D141:Q141">
    <cfRule type="cellIs" dxfId="5525" priority="2572" operator="between">
      <formula>0</formula>
      <formula>5</formula>
    </cfRule>
    <cfRule type="cellIs" dxfId="5524" priority="2571" operator="between">
      <formula>5</formula>
      <formula>15</formula>
    </cfRule>
  </conditionalFormatting>
  <conditionalFormatting sqref="D143:Q143">
    <cfRule type="cellIs" dxfId="5523" priority="2516" operator="between">
      <formula>0</formula>
      <formula>5</formula>
    </cfRule>
    <cfRule type="cellIs" dxfId="5522" priority="2515" operator="between">
      <formula>5</formula>
      <formula>15</formula>
    </cfRule>
  </conditionalFormatting>
  <conditionalFormatting sqref="D145:Q145">
    <cfRule type="cellIs" dxfId="5521" priority="2459" operator="between">
      <formula>5</formula>
      <formula>15</formula>
    </cfRule>
    <cfRule type="cellIs" dxfId="5520" priority="2460" operator="between">
      <formula>0</formula>
      <formula>5</formula>
    </cfRule>
  </conditionalFormatting>
  <conditionalFormatting sqref="D147:Q147">
    <cfRule type="cellIs" dxfId="5519" priority="2403" operator="between">
      <formula>5</formula>
      <formula>15</formula>
    </cfRule>
    <cfRule type="cellIs" dxfId="5518" priority="2404" operator="between">
      <formula>0</formula>
      <formula>5</formula>
    </cfRule>
  </conditionalFormatting>
  <conditionalFormatting sqref="D149:Q149">
    <cfRule type="cellIs" dxfId="5517" priority="2348" operator="between">
      <formula>0</formula>
      <formula>5</formula>
    </cfRule>
    <cfRule type="cellIs" dxfId="5516" priority="2347" operator="between">
      <formula>5</formula>
      <formula>15</formula>
    </cfRule>
  </conditionalFormatting>
  <conditionalFormatting sqref="D151:Q151">
    <cfRule type="cellIs" dxfId="5515" priority="2291" operator="between">
      <formula>5</formula>
      <formula>15</formula>
    </cfRule>
    <cfRule type="cellIs" dxfId="5514" priority="2292" operator="between">
      <formula>0</formula>
      <formula>5</formula>
    </cfRule>
  </conditionalFormatting>
  <conditionalFormatting sqref="D153:Q153">
    <cfRule type="cellIs" dxfId="5513" priority="2236" operator="between">
      <formula>0</formula>
      <formula>5</formula>
    </cfRule>
    <cfRule type="cellIs" dxfId="5512" priority="2235" operator="between">
      <formula>5</formula>
      <formula>15</formula>
    </cfRule>
  </conditionalFormatting>
  <conditionalFormatting sqref="D155:Q155">
    <cfRule type="cellIs" dxfId="5511" priority="2179" operator="between">
      <formula>5</formula>
      <formula>15</formula>
    </cfRule>
    <cfRule type="cellIs" dxfId="5510" priority="2180" operator="between">
      <formula>0</formula>
      <formula>5</formula>
    </cfRule>
  </conditionalFormatting>
  <conditionalFormatting sqref="D157:Q157">
    <cfRule type="cellIs" dxfId="5509" priority="2124" operator="between">
      <formula>0</formula>
      <formula>5</formula>
    </cfRule>
    <cfRule type="cellIs" dxfId="5508" priority="2123" operator="between">
      <formula>5</formula>
      <formula>15</formula>
    </cfRule>
  </conditionalFormatting>
  <conditionalFormatting sqref="D159:Q159">
    <cfRule type="cellIs" dxfId="5507" priority="2068" operator="between">
      <formula>0</formula>
      <formula>5</formula>
    </cfRule>
    <cfRule type="cellIs" dxfId="5506" priority="2067" operator="between">
      <formula>5</formula>
      <formula>15</formula>
    </cfRule>
  </conditionalFormatting>
  <conditionalFormatting sqref="D161:Q161">
    <cfRule type="cellIs" dxfId="5505" priority="2011" operator="between">
      <formula>5</formula>
      <formula>15</formula>
    </cfRule>
    <cfRule type="cellIs" dxfId="5504" priority="2012" operator="between">
      <formula>0</formula>
      <formula>5</formula>
    </cfRule>
  </conditionalFormatting>
  <conditionalFormatting sqref="D163:Q163">
    <cfRule type="cellIs" dxfId="5503" priority="1956" operator="between">
      <formula>0</formula>
      <formula>5</formula>
    </cfRule>
    <cfRule type="cellIs" dxfId="5502" priority="1955" operator="between">
      <formula>5</formula>
      <formula>15</formula>
    </cfRule>
  </conditionalFormatting>
  <conditionalFormatting sqref="D165:Q165">
    <cfRule type="cellIs" dxfId="5501" priority="1899" operator="between">
      <formula>5</formula>
      <formula>15</formula>
    </cfRule>
    <cfRule type="cellIs" dxfId="5500" priority="1900" operator="between">
      <formula>0</formula>
      <formula>5</formula>
    </cfRule>
  </conditionalFormatting>
  <conditionalFormatting sqref="D167:Q167">
    <cfRule type="cellIs" dxfId="5499" priority="1675" operator="between">
      <formula>5</formula>
      <formula>15</formula>
    </cfRule>
    <cfRule type="cellIs" dxfId="5498" priority="1676" operator="between">
      <formula>0</formula>
      <formula>5</formula>
    </cfRule>
  </conditionalFormatting>
  <conditionalFormatting sqref="D169:Q169">
    <cfRule type="cellIs" dxfId="5497" priority="1619" operator="between">
      <formula>5</formula>
      <formula>15</formula>
    </cfRule>
    <cfRule type="cellIs" dxfId="5496" priority="1620" operator="between">
      <formula>0</formula>
      <formula>5</formula>
    </cfRule>
  </conditionalFormatting>
  <conditionalFormatting sqref="D171:Q171">
    <cfRule type="cellIs" dxfId="5495" priority="1564" operator="between">
      <formula>0</formula>
      <formula>5</formula>
    </cfRule>
    <cfRule type="cellIs" dxfId="5494" priority="1563" operator="between">
      <formula>5</formula>
      <formula>15</formula>
    </cfRule>
  </conditionalFormatting>
  <conditionalFormatting sqref="D173:Q173">
    <cfRule type="cellIs" dxfId="5493" priority="1507" operator="between">
      <formula>5</formula>
      <formula>15</formula>
    </cfRule>
    <cfRule type="cellIs" dxfId="5492" priority="1508" operator="between">
      <formula>0</formula>
      <formula>5</formula>
    </cfRule>
  </conditionalFormatting>
  <conditionalFormatting sqref="D175:Q175">
    <cfRule type="cellIs" dxfId="5491" priority="1452" operator="between">
      <formula>0</formula>
      <formula>5</formula>
    </cfRule>
    <cfRule type="cellIs" dxfId="5490" priority="1451" operator="between">
      <formula>5</formula>
      <formula>15</formula>
    </cfRule>
  </conditionalFormatting>
  <conditionalFormatting sqref="D177:Q177">
    <cfRule type="cellIs" dxfId="5489" priority="1395" operator="between">
      <formula>5</formula>
      <formula>15</formula>
    </cfRule>
    <cfRule type="cellIs" dxfId="5488" priority="1396" operator="between">
      <formula>0</formula>
      <formula>5</formula>
    </cfRule>
  </conditionalFormatting>
  <conditionalFormatting sqref="D179:Q179">
    <cfRule type="cellIs" dxfId="5487" priority="1339" operator="between">
      <formula>5</formula>
      <formula>15</formula>
    </cfRule>
    <cfRule type="cellIs" dxfId="5486" priority="1340" operator="between">
      <formula>0</formula>
      <formula>5</formula>
    </cfRule>
  </conditionalFormatting>
  <conditionalFormatting sqref="D181:Q181">
    <cfRule type="cellIs" dxfId="5485" priority="1284" operator="between">
      <formula>0</formula>
      <formula>5</formula>
    </cfRule>
    <cfRule type="cellIs" dxfId="5484" priority="1283" operator="between">
      <formula>5</formula>
      <formula>15</formula>
    </cfRule>
  </conditionalFormatting>
  <conditionalFormatting sqref="D183:Q183">
    <cfRule type="cellIs" dxfId="5483" priority="1227" operator="between">
      <formula>5</formula>
      <formula>15</formula>
    </cfRule>
    <cfRule type="cellIs" dxfId="5482" priority="1228" operator="between">
      <formula>0</formula>
      <formula>5</formula>
    </cfRule>
  </conditionalFormatting>
  <conditionalFormatting sqref="D185:Q185 D187:Q187 D189:Q189 D191:Q191 D193:Q193 D195:Q195 D197:Q197 D199:Q199 D201:Q201 D203:Q203 D205:Q205 D207:Q207 D209:Q209 D211:Q211 D213:Q213 D215:Q215 D217:Q217 D219:Q219 D221:Q221 D223:Q223 D225:Q225 D227:Q227 D229:Q229 D231:Q231 D233:Q233 D235:Q235 D237:Q237 D239:Q239 D241:Q241 D243:Q243 D245:Q245 D247:Q247 D249:Q249 D251:Q251 D253:Q253 D255:Q255 D257:Q257 D259:Q259 D261:Q261 D263:Q263 D265:Q265 D267:Q267 D269:Q269 D271:Q271 D273:Q273">
    <cfRule type="cellIs" dxfId="5481" priority="1171" operator="between">
      <formula>5</formula>
      <formula>15</formula>
    </cfRule>
    <cfRule type="cellIs" dxfId="5480" priority="1172" operator="between">
      <formula>0</formula>
      <formula>5</formula>
    </cfRule>
  </conditionalFormatting>
  <conditionalFormatting sqref="D275:Q275">
    <cfRule type="cellIs" dxfId="5479" priority="1116" operator="between">
      <formula>0</formula>
      <formula>5</formula>
    </cfRule>
    <cfRule type="cellIs" dxfId="5478" priority="1115" operator="between">
      <formula>5</formula>
      <formula>15</formula>
    </cfRule>
  </conditionalFormatting>
  <conditionalFormatting sqref="D277:Q277">
    <cfRule type="cellIs" dxfId="5477" priority="1060" operator="between">
      <formula>0</formula>
      <formula>5</formula>
    </cfRule>
    <cfRule type="cellIs" dxfId="5476" priority="1059" operator="between">
      <formula>5</formula>
      <formula>15</formula>
    </cfRule>
  </conditionalFormatting>
  <conditionalFormatting sqref="D279:Q279">
    <cfRule type="cellIs" dxfId="5475" priority="1004" operator="between">
      <formula>0</formula>
      <formula>5</formula>
    </cfRule>
    <cfRule type="cellIs" dxfId="5474" priority="1003" operator="between">
      <formula>5</formula>
      <formula>15</formula>
    </cfRule>
  </conditionalFormatting>
  <conditionalFormatting sqref="D281:Q281">
    <cfRule type="cellIs" dxfId="5473" priority="948" operator="between">
      <formula>0</formula>
      <formula>5</formula>
    </cfRule>
    <cfRule type="cellIs" dxfId="5472" priority="947" operator="between">
      <formula>5</formula>
      <formula>15</formula>
    </cfRule>
  </conditionalFormatting>
  <conditionalFormatting sqref="D283:Q283">
    <cfRule type="cellIs" dxfId="5471" priority="892" operator="between">
      <formula>0</formula>
      <formula>5</formula>
    </cfRule>
    <cfRule type="cellIs" dxfId="5470" priority="891" operator="between">
      <formula>5</formula>
      <formula>15</formula>
    </cfRule>
  </conditionalFormatting>
  <conditionalFormatting sqref="D285:Q285">
    <cfRule type="cellIs" dxfId="5469" priority="836" operator="between">
      <formula>0</formula>
      <formula>5</formula>
    </cfRule>
    <cfRule type="cellIs" dxfId="5468" priority="835" operator="between">
      <formula>5</formula>
      <formula>15</formula>
    </cfRule>
  </conditionalFormatting>
  <conditionalFormatting sqref="D287:Q287">
    <cfRule type="cellIs" dxfId="5467" priority="779" operator="between">
      <formula>5</formula>
      <formula>15</formula>
    </cfRule>
    <cfRule type="cellIs" dxfId="5466" priority="780" operator="between">
      <formula>0</formula>
      <formula>5</formula>
    </cfRule>
  </conditionalFormatting>
  <conditionalFormatting sqref="D289:Q289">
    <cfRule type="cellIs" dxfId="5465" priority="724" operator="between">
      <formula>0</formula>
      <formula>5</formula>
    </cfRule>
    <cfRule type="cellIs" dxfId="5464" priority="723" operator="between">
      <formula>5</formula>
      <formula>15</formula>
    </cfRule>
  </conditionalFormatting>
  <conditionalFormatting sqref="D291:Q291">
    <cfRule type="cellIs" dxfId="5463" priority="668" operator="between">
      <formula>0</formula>
      <formula>5</formula>
    </cfRule>
    <cfRule type="cellIs" dxfId="5462" priority="667" operator="between">
      <formula>5</formula>
      <formula>15</formula>
    </cfRule>
  </conditionalFormatting>
  <conditionalFormatting sqref="D293:Q293">
    <cfRule type="cellIs" dxfId="5461" priority="612" operator="between">
      <formula>0</formula>
      <formula>5</formula>
    </cfRule>
    <cfRule type="cellIs" dxfId="5460" priority="611" operator="between">
      <formula>5</formula>
      <formula>15</formula>
    </cfRule>
  </conditionalFormatting>
  <conditionalFormatting sqref="D295:Q295">
    <cfRule type="cellIs" dxfId="5459" priority="556" operator="between">
      <formula>0</formula>
      <formula>5</formula>
    </cfRule>
    <cfRule type="cellIs" dxfId="5458" priority="555" operator="between">
      <formula>5</formula>
      <formula>15</formula>
    </cfRule>
  </conditionalFormatting>
  <conditionalFormatting sqref="D297:Q297">
    <cfRule type="cellIs" dxfId="5457" priority="499" operator="between">
      <formula>5</formula>
      <formula>15</formula>
    </cfRule>
    <cfRule type="cellIs" dxfId="5456" priority="500" operator="between">
      <formula>0</formula>
      <formula>5</formula>
    </cfRule>
  </conditionalFormatting>
  <conditionalFormatting sqref="D299:Q299">
    <cfRule type="cellIs" dxfId="5455" priority="443" operator="between">
      <formula>5</formula>
      <formula>15</formula>
    </cfRule>
    <cfRule type="cellIs" dxfId="5454" priority="444" operator="between">
      <formula>0</formula>
      <formula>5</formula>
    </cfRule>
  </conditionalFormatting>
  <conditionalFormatting sqref="D301:Q301">
    <cfRule type="cellIs" dxfId="5453" priority="387" operator="between">
      <formula>5</formula>
      <formula>15</formula>
    </cfRule>
    <cfRule type="cellIs" dxfId="5452" priority="388" operator="between">
      <formula>0</formula>
      <formula>5</formula>
    </cfRule>
  </conditionalFormatting>
  <conditionalFormatting sqref="D303:Q303">
    <cfRule type="cellIs" dxfId="5451" priority="331" operator="between">
      <formula>5</formula>
      <formula>15</formula>
    </cfRule>
    <cfRule type="cellIs" dxfId="5450" priority="332" operator="between">
      <formula>0</formula>
      <formula>5</formula>
    </cfRule>
  </conditionalFormatting>
  <conditionalFormatting sqref="D305:Q305">
    <cfRule type="cellIs" dxfId="5449" priority="276" operator="between">
      <formula>0</formula>
      <formula>5</formula>
    </cfRule>
    <cfRule type="cellIs" dxfId="5448" priority="275" operator="between">
      <formula>5</formula>
      <formula>15</formula>
    </cfRule>
  </conditionalFormatting>
  <conditionalFormatting sqref="D307:Q307">
    <cfRule type="cellIs" dxfId="5447" priority="220" operator="between">
      <formula>0</formula>
      <formula>5</formula>
    </cfRule>
    <cfRule type="cellIs" dxfId="5446" priority="219" operator="between">
      <formula>5</formula>
      <formula>15</formula>
    </cfRule>
  </conditionalFormatting>
  <conditionalFormatting sqref="D309:Q309">
    <cfRule type="cellIs" dxfId="5445" priority="164" operator="between">
      <formula>0</formula>
      <formula>5</formula>
    </cfRule>
    <cfRule type="cellIs" dxfId="5444" priority="163" operator="between">
      <formula>5</formula>
      <formula>15</formula>
    </cfRule>
  </conditionalFormatting>
  <conditionalFormatting sqref="D311:Q311">
    <cfRule type="cellIs" dxfId="5443" priority="108" operator="between">
      <formula>0</formula>
      <formula>5</formula>
    </cfRule>
    <cfRule type="cellIs" dxfId="5442" priority="107" operator="between">
      <formula>5</formula>
      <formula>15</formula>
    </cfRule>
  </conditionalFormatting>
  <conditionalFormatting sqref="D313:Q313">
    <cfRule type="cellIs" dxfId="5441" priority="52" operator="between">
      <formula>0</formula>
      <formula>5</formula>
    </cfRule>
    <cfRule type="cellIs" dxfId="5440" priority="51" operator="between">
      <formula>5</formula>
      <formula>15</formula>
    </cfRule>
  </conditionalFormatting>
  <conditionalFormatting sqref="D27:AA27">
    <cfRule type="cellIs" dxfId="5439" priority="2972" operator="between">
      <formula>16</formula>
      <formula>89</formula>
    </cfRule>
  </conditionalFormatting>
  <conditionalFormatting sqref="D28:AA28 D30:AA30 D32:AA32 D34:AA34 D36:AA36 D38:AA38 D40:AA40 D42:AA42 D44:AA44 D46:AA46 D48:AA48 D50:AA50 D52:AA52 D54:AA54 D56:AA56 D58:AA58 D60:AA60 D62:AA62 D64:AA64 D66:AA66 D68:AA68 D70:AA70 D72:AA72 D74:AA74 D76:AA76 D78:AA78 D80:AA80 D82:AA82 D84:AA84 D86:AA86 D88:AA88 D90:AA90 D92:AA92 D94:AA94 D96:AA96 D98:AA98 D100:AA100 D102:AA102 D104:AA104 D106:AA106 D108:AA108 D110:AA110 D112:AA112 D114:AA114 D116:AA116 D118:AA118 D120:AA120 D122:AA122 D124:AA124 D126:AA126">
    <cfRule type="cellIs" dxfId="5438" priority="2978" operator="between">
      <formula>2</formula>
      <formula>3</formula>
    </cfRule>
    <cfRule type="cellIs" dxfId="5437" priority="2976" operator="between">
      <formula>4</formula>
      <formula>6</formula>
    </cfRule>
    <cfRule type="cellIs" dxfId="5436" priority="2975" operator="between">
      <formula>6</formula>
      <formula>90</formula>
    </cfRule>
    <cfRule type="cellIs" dxfId="5435" priority="2977" operator="between">
      <formula>0</formula>
      <formula>1</formula>
    </cfRule>
  </conditionalFormatting>
  <conditionalFormatting sqref="D29:AA29 D31:AA31 D33:AA33 D35:AA35 D37:AA37 D39:AA39 D41:AA41 D43:AA43 D45:AA45 D47:AA47 D49:AA49 D51:AA51 D53:AA53 D55:AA55 D57:AA57 D59:AA59 D61:AA61 D63:AA63 D65:AA65 D67:AA67 D69:AA69 D71:AA71 D73:AA73 D75:AA75 D77:AA77 D79:AA79 D81:AA81 D83:AA83 D85:AA85 D87:AA87 D89:AA89 D91:AA91 D93:AA93 D95:AA95 D97:AA97 D99:AA99 D101:AA101 D103:AA103 D105:AA105 D107:AA107 D109:AA109 D111:AA111 D113:AA113 D115:AA115 D117:AA117 D119:AA119 D121:AA121 D123:AA123 D125:AA125">
    <cfRule type="cellIs" dxfId="5434" priority="2969" operator="between">
      <formula>16</formula>
      <formula>89</formula>
    </cfRule>
  </conditionalFormatting>
  <conditionalFormatting sqref="D127:AA127">
    <cfRule type="cellIs" dxfId="5433" priority="2913" operator="between">
      <formula>16</formula>
      <formula>89</formula>
    </cfRule>
  </conditionalFormatting>
  <conditionalFormatting sqref="D128:AA128">
    <cfRule type="cellIs" dxfId="5432" priority="2919" operator="between">
      <formula>2</formula>
      <formula>3</formula>
    </cfRule>
    <cfRule type="cellIs" dxfId="5431" priority="2918" operator="between">
      <formula>0</formula>
      <formula>1</formula>
    </cfRule>
    <cfRule type="cellIs" dxfId="5430" priority="2916" operator="between">
      <formula>6</formula>
      <formula>90</formula>
    </cfRule>
    <cfRule type="cellIs" dxfId="5429" priority="2917" operator="between">
      <formula>4</formula>
      <formula>6</formula>
    </cfRule>
  </conditionalFormatting>
  <conditionalFormatting sqref="D129:AA129">
    <cfRule type="cellIs" dxfId="5428" priority="2857" operator="between">
      <formula>16</formula>
      <formula>89</formula>
    </cfRule>
  </conditionalFormatting>
  <conditionalFormatting sqref="D130:AA130">
    <cfRule type="cellIs" dxfId="5427" priority="2863" operator="between">
      <formula>2</formula>
      <formula>3</formula>
    </cfRule>
    <cfRule type="cellIs" dxfId="5426" priority="2861" operator="between">
      <formula>4</formula>
      <formula>6</formula>
    </cfRule>
    <cfRule type="cellIs" dxfId="5425" priority="2862" operator="between">
      <formula>0</formula>
      <formula>1</formula>
    </cfRule>
    <cfRule type="cellIs" dxfId="5424" priority="2860" operator="between">
      <formula>6</formula>
      <formula>90</formula>
    </cfRule>
  </conditionalFormatting>
  <conditionalFormatting sqref="D131:AA131">
    <cfRule type="cellIs" dxfId="5423" priority="2801" operator="between">
      <formula>16</formula>
      <formula>89</formula>
    </cfRule>
  </conditionalFormatting>
  <conditionalFormatting sqref="D132:AA132">
    <cfRule type="cellIs" dxfId="5422" priority="2804" operator="between">
      <formula>6</formula>
      <formula>90</formula>
    </cfRule>
    <cfRule type="cellIs" dxfId="5421" priority="2805" operator="between">
      <formula>4</formula>
      <formula>6</formula>
    </cfRule>
    <cfRule type="cellIs" dxfId="5420" priority="2806" operator="between">
      <formula>0</formula>
      <formula>1</formula>
    </cfRule>
    <cfRule type="cellIs" dxfId="5419" priority="2807" operator="between">
      <formula>2</formula>
      <formula>3</formula>
    </cfRule>
  </conditionalFormatting>
  <conditionalFormatting sqref="D133:AA133">
    <cfRule type="cellIs" dxfId="5418" priority="2745" operator="between">
      <formula>16</formula>
      <formula>89</formula>
    </cfRule>
  </conditionalFormatting>
  <conditionalFormatting sqref="D134:AA134">
    <cfRule type="cellIs" dxfId="5417" priority="2748" operator="between">
      <formula>6</formula>
      <formula>90</formula>
    </cfRule>
    <cfRule type="cellIs" dxfId="5416" priority="2751" operator="between">
      <formula>2</formula>
      <formula>3</formula>
    </cfRule>
    <cfRule type="cellIs" dxfId="5415" priority="2749" operator="between">
      <formula>4</formula>
      <formula>6</formula>
    </cfRule>
    <cfRule type="cellIs" dxfId="5414" priority="2750" operator="between">
      <formula>0</formula>
      <formula>1</formula>
    </cfRule>
  </conditionalFormatting>
  <conditionalFormatting sqref="D135:AA135">
    <cfRule type="cellIs" dxfId="5413" priority="2689" operator="between">
      <formula>16</formula>
      <formula>89</formula>
    </cfRule>
  </conditionalFormatting>
  <conditionalFormatting sqref="D136:AA136">
    <cfRule type="cellIs" dxfId="5412" priority="2695" operator="between">
      <formula>2</formula>
      <formula>3</formula>
    </cfRule>
    <cfRule type="cellIs" dxfId="5411" priority="2694" operator="between">
      <formula>0</formula>
      <formula>1</formula>
    </cfRule>
    <cfRule type="cellIs" dxfId="5410" priority="2693" operator="between">
      <formula>4</formula>
      <formula>6</formula>
    </cfRule>
    <cfRule type="cellIs" dxfId="5409" priority="2692" operator="between">
      <formula>6</formula>
      <formula>90</formula>
    </cfRule>
  </conditionalFormatting>
  <conditionalFormatting sqref="D137:AA137">
    <cfRule type="cellIs" dxfId="5408" priority="2633" operator="between">
      <formula>16</formula>
      <formula>89</formula>
    </cfRule>
  </conditionalFormatting>
  <conditionalFormatting sqref="D138:AA138">
    <cfRule type="cellIs" dxfId="5407" priority="2639" operator="between">
      <formula>2</formula>
      <formula>3</formula>
    </cfRule>
    <cfRule type="cellIs" dxfId="5406" priority="2638" operator="between">
      <formula>0</formula>
      <formula>1</formula>
    </cfRule>
    <cfRule type="cellIs" dxfId="5405" priority="2637" operator="between">
      <formula>4</formula>
      <formula>6</formula>
    </cfRule>
    <cfRule type="cellIs" dxfId="5404" priority="2636" operator="between">
      <formula>6</formula>
      <formula>90</formula>
    </cfRule>
  </conditionalFormatting>
  <conditionalFormatting sqref="D139:AA139">
    <cfRule type="cellIs" dxfId="5403" priority="2577" operator="between">
      <formula>16</formula>
      <formula>89</formula>
    </cfRule>
  </conditionalFormatting>
  <conditionalFormatting sqref="D140:AA140">
    <cfRule type="cellIs" dxfId="5402" priority="2580" operator="between">
      <formula>6</formula>
      <formula>90</formula>
    </cfRule>
    <cfRule type="cellIs" dxfId="5401" priority="2581" operator="between">
      <formula>4</formula>
      <formula>6</formula>
    </cfRule>
    <cfRule type="cellIs" dxfId="5400" priority="2582" operator="between">
      <formula>0</formula>
      <formula>1</formula>
    </cfRule>
    <cfRule type="cellIs" dxfId="5399" priority="2583" operator="between">
      <formula>2</formula>
      <formula>3</formula>
    </cfRule>
  </conditionalFormatting>
  <conditionalFormatting sqref="D141:AA141">
    <cfRule type="cellIs" dxfId="5398" priority="2521" operator="between">
      <formula>16</formula>
      <formula>89</formula>
    </cfRule>
  </conditionalFormatting>
  <conditionalFormatting sqref="D142:AA142">
    <cfRule type="cellIs" dxfId="5397" priority="2527" operator="between">
      <formula>2</formula>
      <formula>3</formula>
    </cfRule>
    <cfRule type="cellIs" dxfId="5396" priority="2526" operator="between">
      <formula>0</formula>
      <formula>1</formula>
    </cfRule>
    <cfRule type="cellIs" dxfId="5395" priority="2525" operator="between">
      <formula>4</formula>
      <formula>6</formula>
    </cfRule>
    <cfRule type="cellIs" dxfId="5394" priority="2524" operator="between">
      <formula>6</formula>
      <formula>90</formula>
    </cfRule>
  </conditionalFormatting>
  <conditionalFormatting sqref="D143:AA143">
    <cfRule type="cellIs" dxfId="5393" priority="2465" operator="between">
      <formula>16</formula>
      <formula>89</formula>
    </cfRule>
  </conditionalFormatting>
  <conditionalFormatting sqref="D144:AA144">
    <cfRule type="cellIs" dxfId="5392" priority="2470" operator="between">
      <formula>0</formula>
      <formula>1</formula>
    </cfRule>
    <cfRule type="cellIs" dxfId="5391" priority="2471" operator="between">
      <formula>2</formula>
      <formula>3</formula>
    </cfRule>
    <cfRule type="cellIs" dxfId="5390" priority="2468" operator="between">
      <formula>6</formula>
      <formula>90</formula>
    </cfRule>
    <cfRule type="cellIs" dxfId="5389" priority="2469" operator="between">
      <formula>4</formula>
      <formula>6</formula>
    </cfRule>
  </conditionalFormatting>
  <conditionalFormatting sqref="D145:AA145">
    <cfRule type="cellIs" dxfId="5388" priority="2409" operator="between">
      <formula>16</formula>
      <formula>89</formula>
    </cfRule>
  </conditionalFormatting>
  <conditionalFormatting sqref="D146:AA146">
    <cfRule type="cellIs" dxfId="5387" priority="2412" operator="between">
      <formula>6</formula>
      <formula>90</formula>
    </cfRule>
    <cfRule type="cellIs" dxfId="5386" priority="2413" operator="between">
      <formula>4</formula>
      <formula>6</formula>
    </cfRule>
    <cfRule type="cellIs" dxfId="5385" priority="2415" operator="between">
      <formula>2</formula>
      <formula>3</formula>
    </cfRule>
    <cfRule type="cellIs" dxfId="5384" priority="2414" operator="between">
      <formula>0</formula>
      <formula>1</formula>
    </cfRule>
  </conditionalFormatting>
  <conditionalFormatting sqref="D147:AA147">
    <cfRule type="cellIs" dxfId="5383" priority="2353" operator="between">
      <formula>16</formula>
      <formula>89</formula>
    </cfRule>
  </conditionalFormatting>
  <conditionalFormatting sqref="D148:AA148">
    <cfRule type="cellIs" dxfId="5382" priority="2359" operator="between">
      <formula>2</formula>
      <formula>3</formula>
    </cfRule>
    <cfRule type="cellIs" dxfId="5381" priority="2356" operator="between">
      <formula>6</formula>
      <formula>90</formula>
    </cfRule>
    <cfRule type="cellIs" dxfId="5380" priority="2358" operator="between">
      <formula>0</formula>
      <formula>1</formula>
    </cfRule>
    <cfRule type="cellIs" dxfId="5379" priority="2357" operator="between">
      <formula>4</formula>
      <formula>6</formula>
    </cfRule>
  </conditionalFormatting>
  <conditionalFormatting sqref="D149:AA149">
    <cfRule type="cellIs" dxfId="5378" priority="2297" operator="between">
      <formula>16</formula>
      <formula>89</formula>
    </cfRule>
  </conditionalFormatting>
  <conditionalFormatting sqref="D150:AA150">
    <cfRule type="cellIs" dxfId="5377" priority="2302" operator="between">
      <formula>0</formula>
      <formula>1</formula>
    </cfRule>
    <cfRule type="cellIs" dxfId="5376" priority="2303" operator="between">
      <formula>2</formula>
      <formula>3</formula>
    </cfRule>
    <cfRule type="cellIs" dxfId="5375" priority="2300" operator="between">
      <formula>6</formula>
      <formula>90</formula>
    </cfRule>
    <cfRule type="cellIs" dxfId="5374" priority="2301" operator="between">
      <formula>4</formula>
      <formula>6</formula>
    </cfRule>
  </conditionalFormatting>
  <conditionalFormatting sqref="D151:AA151">
    <cfRule type="cellIs" dxfId="5373" priority="2241" operator="between">
      <formula>16</formula>
      <formula>89</formula>
    </cfRule>
  </conditionalFormatting>
  <conditionalFormatting sqref="D152:AA152">
    <cfRule type="cellIs" dxfId="5372" priority="2244" operator="between">
      <formula>6</formula>
      <formula>90</formula>
    </cfRule>
    <cfRule type="cellIs" dxfId="5371" priority="2247" operator="between">
      <formula>2</formula>
      <formula>3</formula>
    </cfRule>
    <cfRule type="cellIs" dxfId="5370" priority="2246" operator="between">
      <formula>0</formula>
      <formula>1</formula>
    </cfRule>
    <cfRule type="cellIs" dxfId="5369" priority="2245" operator="between">
      <formula>4</formula>
      <formula>6</formula>
    </cfRule>
  </conditionalFormatting>
  <conditionalFormatting sqref="D153:AA153">
    <cfRule type="cellIs" dxfId="5368" priority="2185" operator="between">
      <formula>16</formula>
      <formula>89</formula>
    </cfRule>
  </conditionalFormatting>
  <conditionalFormatting sqref="D154:AA154">
    <cfRule type="cellIs" dxfId="5367" priority="2189" operator="between">
      <formula>4</formula>
      <formula>6</formula>
    </cfRule>
    <cfRule type="cellIs" dxfId="5366" priority="2190" operator="between">
      <formula>0</formula>
      <formula>1</formula>
    </cfRule>
    <cfRule type="cellIs" dxfId="5365" priority="2188" operator="between">
      <formula>6</formula>
      <formula>90</formula>
    </cfRule>
    <cfRule type="cellIs" dxfId="5364" priority="2191" operator="between">
      <formula>2</formula>
      <formula>3</formula>
    </cfRule>
  </conditionalFormatting>
  <conditionalFormatting sqref="D155:AA155">
    <cfRule type="cellIs" dxfId="5363" priority="2129" operator="between">
      <formula>16</formula>
      <formula>89</formula>
    </cfRule>
  </conditionalFormatting>
  <conditionalFormatting sqref="D156:AA156">
    <cfRule type="cellIs" dxfId="5362" priority="2132" operator="between">
      <formula>6</formula>
      <formula>90</formula>
    </cfRule>
    <cfRule type="cellIs" dxfId="5361" priority="2135" operator="between">
      <formula>2</formula>
      <formula>3</formula>
    </cfRule>
    <cfRule type="cellIs" dxfId="5360" priority="2134" operator="between">
      <formula>0</formula>
      <formula>1</formula>
    </cfRule>
    <cfRule type="cellIs" dxfId="5359" priority="2133" operator="between">
      <formula>4</formula>
      <formula>6</formula>
    </cfRule>
  </conditionalFormatting>
  <conditionalFormatting sqref="D157:AA157">
    <cfRule type="cellIs" dxfId="5358" priority="2073" operator="between">
      <formula>16</formula>
      <formula>89</formula>
    </cfRule>
  </conditionalFormatting>
  <conditionalFormatting sqref="D158:AA158">
    <cfRule type="cellIs" dxfId="5357" priority="2079" operator="between">
      <formula>2</formula>
      <formula>3</formula>
    </cfRule>
    <cfRule type="cellIs" dxfId="5356" priority="2078" operator="between">
      <formula>0</formula>
      <formula>1</formula>
    </cfRule>
    <cfRule type="cellIs" dxfId="5355" priority="2077" operator="between">
      <formula>4</formula>
      <formula>6</formula>
    </cfRule>
    <cfRule type="cellIs" dxfId="5354" priority="2076" operator="between">
      <formula>6</formula>
      <formula>90</formula>
    </cfRule>
  </conditionalFormatting>
  <conditionalFormatting sqref="D159:AA159">
    <cfRule type="cellIs" dxfId="5353" priority="2017" operator="between">
      <formula>16</formula>
      <formula>89</formula>
    </cfRule>
  </conditionalFormatting>
  <conditionalFormatting sqref="D160:AA160">
    <cfRule type="cellIs" dxfId="5352" priority="2023" operator="between">
      <formula>2</formula>
      <formula>3</formula>
    </cfRule>
    <cfRule type="cellIs" dxfId="5351" priority="2022" operator="between">
      <formula>0</formula>
      <formula>1</formula>
    </cfRule>
    <cfRule type="cellIs" dxfId="5350" priority="2021" operator="between">
      <formula>4</formula>
      <formula>6</formula>
    </cfRule>
    <cfRule type="cellIs" dxfId="5349" priority="2020" operator="between">
      <formula>6</formula>
      <formula>90</formula>
    </cfRule>
  </conditionalFormatting>
  <conditionalFormatting sqref="D161:AA161">
    <cfRule type="cellIs" dxfId="5348" priority="1961" operator="between">
      <formula>16</formula>
      <formula>89</formula>
    </cfRule>
  </conditionalFormatting>
  <conditionalFormatting sqref="D162:AA162">
    <cfRule type="cellIs" dxfId="5347" priority="1967" operator="between">
      <formula>2</formula>
      <formula>3</formula>
    </cfRule>
    <cfRule type="cellIs" dxfId="5346" priority="1966" operator="between">
      <formula>0</formula>
      <formula>1</formula>
    </cfRule>
    <cfRule type="cellIs" dxfId="5345" priority="1964" operator="between">
      <formula>6</formula>
      <formula>90</formula>
    </cfRule>
    <cfRule type="cellIs" dxfId="5344" priority="1965" operator="between">
      <formula>4</formula>
      <formula>6</formula>
    </cfRule>
  </conditionalFormatting>
  <conditionalFormatting sqref="D163:AA163">
    <cfRule type="cellIs" dxfId="5343" priority="1905" operator="between">
      <formula>16</formula>
      <formula>89</formula>
    </cfRule>
  </conditionalFormatting>
  <conditionalFormatting sqref="D164:AA164">
    <cfRule type="cellIs" dxfId="5342" priority="1911" operator="between">
      <formula>2</formula>
      <formula>3</formula>
    </cfRule>
    <cfRule type="cellIs" dxfId="5341" priority="1910" operator="between">
      <formula>0</formula>
      <formula>1</formula>
    </cfRule>
    <cfRule type="cellIs" dxfId="5340" priority="1909" operator="between">
      <formula>4</formula>
      <formula>6</formula>
    </cfRule>
    <cfRule type="cellIs" dxfId="5339" priority="1908" operator="between">
      <formula>6</formula>
      <formula>90</formula>
    </cfRule>
  </conditionalFormatting>
  <conditionalFormatting sqref="D165:AA165">
    <cfRule type="cellIs" dxfId="5338" priority="1849" operator="between">
      <formula>16</formula>
      <formula>89</formula>
    </cfRule>
  </conditionalFormatting>
  <conditionalFormatting sqref="D166:AA166">
    <cfRule type="cellIs" dxfId="5337" priority="1854" operator="between">
      <formula>0</formula>
      <formula>1</formula>
    </cfRule>
    <cfRule type="cellIs" dxfId="5336" priority="1855" operator="between">
      <formula>2</formula>
      <formula>3</formula>
    </cfRule>
    <cfRule type="cellIs" dxfId="5335" priority="1852" operator="between">
      <formula>6</formula>
      <formula>90</formula>
    </cfRule>
    <cfRule type="cellIs" dxfId="5334" priority="1853" operator="between">
      <formula>4</formula>
      <formula>6</formula>
    </cfRule>
  </conditionalFormatting>
  <conditionalFormatting sqref="D167:AA167">
    <cfRule type="cellIs" dxfId="5333" priority="1625" operator="between">
      <formula>16</formula>
      <formula>89</formula>
    </cfRule>
  </conditionalFormatting>
  <conditionalFormatting sqref="D168:AA168">
    <cfRule type="cellIs" dxfId="5332" priority="1629" operator="between">
      <formula>4</formula>
      <formula>6</formula>
    </cfRule>
    <cfRule type="cellIs" dxfId="5331" priority="1628" operator="between">
      <formula>6</formula>
      <formula>90</formula>
    </cfRule>
    <cfRule type="cellIs" dxfId="5330" priority="1631" operator="between">
      <formula>2</formula>
      <formula>3</formula>
    </cfRule>
    <cfRule type="cellIs" dxfId="5329" priority="1630" operator="between">
      <formula>0</formula>
      <formula>1</formula>
    </cfRule>
  </conditionalFormatting>
  <conditionalFormatting sqref="D169:AA169">
    <cfRule type="cellIs" dxfId="5328" priority="1569" operator="between">
      <formula>16</formula>
      <formula>89</formula>
    </cfRule>
  </conditionalFormatting>
  <conditionalFormatting sqref="D170:AA170">
    <cfRule type="cellIs" dxfId="5327" priority="1574" operator="between">
      <formula>0</formula>
      <formula>1</formula>
    </cfRule>
    <cfRule type="cellIs" dxfId="5326" priority="1575" operator="between">
      <formula>2</formula>
      <formula>3</formula>
    </cfRule>
    <cfRule type="cellIs" dxfId="5325" priority="1573" operator="between">
      <formula>4</formula>
      <formula>6</formula>
    </cfRule>
    <cfRule type="cellIs" dxfId="5324" priority="1572" operator="between">
      <formula>6</formula>
      <formula>90</formula>
    </cfRule>
  </conditionalFormatting>
  <conditionalFormatting sqref="D171:AA171">
    <cfRule type="cellIs" dxfId="5323" priority="1513" operator="between">
      <formula>16</formula>
      <formula>89</formula>
    </cfRule>
  </conditionalFormatting>
  <conditionalFormatting sqref="D172:AA172">
    <cfRule type="cellIs" dxfId="5322" priority="1519" operator="between">
      <formula>2</formula>
      <formula>3</formula>
    </cfRule>
    <cfRule type="cellIs" dxfId="5321" priority="1518" operator="between">
      <formula>0</formula>
      <formula>1</formula>
    </cfRule>
    <cfRule type="cellIs" dxfId="5320" priority="1516" operator="between">
      <formula>6</formula>
      <formula>90</formula>
    </cfRule>
    <cfRule type="cellIs" dxfId="5319" priority="1517" operator="between">
      <formula>4</formula>
      <formula>6</formula>
    </cfRule>
  </conditionalFormatting>
  <conditionalFormatting sqref="D173:AA173">
    <cfRule type="cellIs" dxfId="5318" priority="1457" operator="between">
      <formula>16</formula>
      <formula>89</formula>
    </cfRule>
  </conditionalFormatting>
  <conditionalFormatting sqref="D174:AA174">
    <cfRule type="cellIs" dxfId="5317" priority="1463" operator="between">
      <formula>2</formula>
      <formula>3</formula>
    </cfRule>
    <cfRule type="cellIs" dxfId="5316" priority="1462" operator="between">
      <formula>0</formula>
      <formula>1</formula>
    </cfRule>
    <cfRule type="cellIs" dxfId="5315" priority="1460" operator="between">
      <formula>6</formula>
      <formula>90</formula>
    </cfRule>
    <cfRule type="cellIs" dxfId="5314" priority="1461" operator="between">
      <formula>4</formula>
      <formula>6</formula>
    </cfRule>
  </conditionalFormatting>
  <conditionalFormatting sqref="D175:AA175">
    <cfRule type="cellIs" dxfId="5313" priority="1401" operator="between">
      <formula>16</formula>
      <formula>89</formula>
    </cfRule>
  </conditionalFormatting>
  <conditionalFormatting sqref="D176:AA176">
    <cfRule type="cellIs" dxfId="5312" priority="1404" operator="between">
      <formula>6</formula>
      <formula>90</formula>
    </cfRule>
    <cfRule type="cellIs" dxfId="5311" priority="1407" operator="between">
      <formula>2</formula>
      <formula>3</formula>
    </cfRule>
    <cfRule type="cellIs" dxfId="5310" priority="1406" operator="between">
      <formula>0</formula>
      <formula>1</formula>
    </cfRule>
    <cfRule type="cellIs" dxfId="5309" priority="1405" operator="between">
      <formula>4</formula>
      <formula>6</formula>
    </cfRule>
  </conditionalFormatting>
  <conditionalFormatting sqref="D177:AA177">
    <cfRule type="cellIs" dxfId="5308" priority="1345" operator="between">
      <formula>16</formula>
      <formula>89</formula>
    </cfRule>
  </conditionalFormatting>
  <conditionalFormatting sqref="D178:AA178">
    <cfRule type="cellIs" dxfId="5307" priority="1351" operator="between">
      <formula>2</formula>
      <formula>3</formula>
    </cfRule>
    <cfRule type="cellIs" dxfId="5306" priority="1350" operator="between">
      <formula>0</formula>
      <formula>1</formula>
    </cfRule>
    <cfRule type="cellIs" dxfId="5305" priority="1349" operator="between">
      <formula>4</formula>
      <formula>6</formula>
    </cfRule>
    <cfRule type="cellIs" dxfId="5304" priority="1348" operator="between">
      <formula>6</formula>
      <formula>90</formula>
    </cfRule>
  </conditionalFormatting>
  <conditionalFormatting sqref="D179:AA179">
    <cfRule type="cellIs" dxfId="5303" priority="1289" operator="between">
      <formula>16</formula>
      <formula>89</formula>
    </cfRule>
  </conditionalFormatting>
  <conditionalFormatting sqref="D180:AA180">
    <cfRule type="cellIs" dxfId="5302" priority="1295" operator="between">
      <formula>2</formula>
      <formula>3</formula>
    </cfRule>
    <cfRule type="cellIs" dxfId="5301" priority="1294" operator="between">
      <formula>0</formula>
      <formula>1</formula>
    </cfRule>
    <cfRule type="cellIs" dxfId="5300" priority="1293" operator="between">
      <formula>4</formula>
      <formula>6</formula>
    </cfRule>
    <cfRule type="cellIs" dxfId="5299" priority="1292" operator="between">
      <formula>6</formula>
      <formula>90</formula>
    </cfRule>
  </conditionalFormatting>
  <conditionalFormatting sqref="D181:AA181">
    <cfRule type="cellIs" dxfId="5298" priority="1233" operator="between">
      <formula>16</formula>
      <formula>89</formula>
    </cfRule>
  </conditionalFormatting>
  <conditionalFormatting sqref="D182:AA182">
    <cfRule type="cellIs" dxfId="5297" priority="1239" operator="between">
      <formula>2</formula>
      <formula>3</formula>
    </cfRule>
    <cfRule type="cellIs" dxfId="5296" priority="1238" operator="between">
      <formula>0</formula>
      <formula>1</formula>
    </cfRule>
    <cfRule type="cellIs" dxfId="5295" priority="1237" operator="between">
      <formula>4</formula>
      <formula>6</formula>
    </cfRule>
    <cfRule type="cellIs" dxfId="5294" priority="1236" operator="between">
      <formula>6</formula>
      <formula>90</formula>
    </cfRule>
  </conditionalFormatting>
  <conditionalFormatting sqref="D183:AA183">
    <cfRule type="cellIs" dxfId="5293" priority="1177" operator="between">
      <formula>16</formula>
      <formula>89</formula>
    </cfRule>
  </conditionalFormatting>
  <conditionalFormatting sqref="D184:AA184">
    <cfRule type="cellIs" dxfId="5292" priority="1180" operator="between">
      <formula>6</formula>
      <formula>90</formula>
    </cfRule>
    <cfRule type="cellIs" dxfId="5291" priority="1182" operator="between">
      <formula>0</formula>
      <formula>1</formula>
    </cfRule>
    <cfRule type="cellIs" dxfId="5290" priority="1183" operator="between">
      <formula>2</formula>
      <formula>3</formula>
    </cfRule>
    <cfRule type="cellIs" dxfId="5289" priority="1181" operator="between">
      <formula>4</formula>
      <formula>6</formula>
    </cfRule>
  </conditionalFormatting>
  <conditionalFormatting sqref="D185:AA185 D187:AA187 D189:AA189 D191:AA191 D193:AA193 D195:AA195 D197:AA197 D199:AA199 D201:AA201 D203:AA203 D205:AA205 D207:AA207 D209:AA209 D211:AA211 D213:AA213 D215:AA215 D217:AA217 D219:AA219 D221:AA221 D223:AA223 D225:AA225 D227:AA227 D229:AA229 D231:AA231 D233:AA233 D235:AA235 D237:AA237 D239:AA239 D241:AA241 D243:AA243 D245:AA245 D247:AA247 D249:AA249 D251:AA251 D253:AA253 D255:AA255 D257:AA257 D259:AA259 D261:AA261 D263:AA263 D265:AA265 D267:AA267 D269:AA269 D271:AA271 D273:AA273">
    <cfRule type="cellIs" dxfId="5288" priority="1121" operator="between">
      <formula>16</formula>
      <formula>89</formula>
    </cfRule>
  </conditionalFormatting>
  <conditionalFormatting sqref="D186:AA186 D188:AA188 D190:AA190 D192:AA192 D194:AA194 D196:AA196 D198:AA198 D200:AA200 D202:AA202 D204:AA204 D206:AA206 D208:AA208 D210:AA210 D212:AA212 D214:AA214 D216:AA216 D218:AA218 D220:AA220 D222:AA222 D224:AA224 D226:AA226 D228:AA228 D230:AA230 D232:AA232 D234:AA234 D236:AA236 D238:AA238 D240:AA240 D242:AA242 D244:AA244 D246:AA246 D248:AA248 D250:AA250 D252:AA252 D254:AA254 D256:AA256 D258:AA258 D260:AA260 D262:AA262 D264:AA264 D266:AA266 D268:AA268 D270:AA270 D272:AA272 D274:AA274">
    <cfRule type="cellIs" dxfId="5287" priority="1124" operator="between">
      <formula>6</formula>
      <formula>90</formula>
    </cfRule>
    <cfRule type="cellIs" dxfId="5286" priority="1125" operator="between">
      <formula>4</formula>
      <formula>6</formula>
    </cfRule>
    <cfRule type="cellIs" dxfId="5285" priority="1127" operator="between">
      <formula>2</formula>
      <formula>3</formula>
    </cfRule>
    <cfRule type="cellIs" dxfId="5284" priority="1126" operator="between">
      <formula>0</formula>
      <formula>1</formula>
    </cfRule>
  </conditionalFormatting>
  <conditionalFormatting sqref="D275:AA275">
    <cfRule type="cellIs" dxfId="5283" priority="1065" operator="between">
      <formula>16</formula>
      <formula>89</formula>
    </cfRule>
  </conditionalFormatting>
  <conditionalFormatting sqref="D276:AA276">
    <cfRule type="cellIs" dxfId="5282" priority="1070" operator="between">
      <formula>0</formula>
      <formula>1</formula>
    </cfRule>
    <cfRule type="cellIs" dxfId="5281" priority="1071" operator="between">
      <formula>2</formula>
      <formula>3</formula>
    </cfRule>
    <cfRule type="cellIs" dxfId="5280" priority="1068" operator="between">
      <formula>6</formula>
      <formula>90</formula>
    </cfRule>
    <cfRule type="cellIs" dxfId="5279" priority="1069" operator="between">
      <formula>4</formula>
      <formula>6</formula>
    </cfRule>
  </conditionalFormatting>
  <conditionalFormatting sqref="D277:AA277">
    <cfRule type="cellIs" dxfId="5278" priority="1009" operator="between">
      <formula>16</formula>
      <formula>89</formula>
    </cfRule>
  </conditionalFormatting>
  <conditionalFormatting sqref="D278:AA278">
    <cfRule type="cellIs" dxfId="5277" priority="1012" operator="between">
      <formula>6</formula>
      <formula>90</formula>
    </cfRule>
    <cfRule type="cellIs" dxfId="5276" priority="1015" operator="between">
      <formula>2</formula>
      <formula>3</formula>
    </cfRule>
    <cfRule type="cellIs" dxfId="5275" priority="1014" operator="between">
      <formula>0</formula>
      <formula>1</formula>
    </cfRule>
    <cfRule type="cellIs" dxfId="5274" priority="1013" operator="between">
      <formula>4</formula>
      <formula>6</formula>
    </cfRule>
  </conditionalFormatting>
  <conditionalFormatting sqref="D279:AA279">
    <cfRule type="cellIs" dxfId="5273" priority="953" operator="between">
      <formula>16</formula>
      <formula>89</formula>
    </cfRule>
  </conditionalFormatting>
  <conditionalFormatting sqref="D280:AA280">
    <cfRule type="cellIs" dxfId="5272" priority="959" operator="between">
      <formula>2</formula>
      <formula>3</formula>
    </cfRule>
    <cfRule type="cellIs" dxfId="5271" priority="958" operator="between">
      <formula>0</formula>
      <formula>1</formula>
    </cfRule>
    <cfRule type="cellIs" dxfId="5270" priority="957" operator="between">
      <formula>4</formula>
      <formula>6</formula>
    </cfRule>
    <cfRule type="cellIs" dxfId="5269" priority="956" operator="between">
      <formula>6</formula>
      <formula>90</formula>
    </cfRule>
  </conditionalFormatting>
  <conditionalFormatting sqref="D281:AA281">
    <cfRule type="cellIs" dxfId="5268" priority="897" operator="between">
      <formula>16</formula>
      <formula>89</formula>
    </cfRule>
  </conditionalFormatting>
  <conditionalFormatting sqref="D282:AA282">
    <cfRule type="cellIs" dxfId="5267" priority="903" operator="between">
      <formula>2</formula>
      <formula>3</formula>
    </cfRule>
    <cfRule type="cellIs" dxfId="5266" priority="902" operator="between">
      <formula>0</formula>
      <formula>1</formula>
    </cfRule>
    <cfRule type="cellIs" dxfId="5265" priority="901" operator="between">
      <formula>4</formula>
      <formula>6</formula>
    </cfRule>
    <cfRule type="cellIs" dxfId="5264" priority="900" operator="between">
      <formula>6</formula>
      <formula>90</formula>
    </cfRule>
  </conditionalFormatting>
  <conditionalFormatting sqref="D283:AA283">
    <cfRule type="cellIs" dxfId="5263" priority="841" operator="between">
      <formula>16</formula>
      <formula>89</formula>
    </cfRule>
  </conditionalFormatting>
  <conditionalFormatting sqref="D284:AA284">
    <cfRule type="cellIs" dxfId="5262" priority="845" operator="between">
      <formula>4</formula>
      <formula>6</formula>
    </cfRule>
    <cfRule type="cellIs" dxfId="5261" priority="846" operator="between">
      <formula>0</formula>
      <formula>1</formula>
    </cfRule>
    <cfRule type="cellIs" dxfId="5260" priority="847" operator="between">
      <formula>2</formula>
      <formula>3</formula>
    </cfRule>
    <cfRule type="cellIs" dxfId="5259" priority="844" operator="between">
      <formula>6</formula>
      <formula>90</formula>
    </cfRule>
  </conditionalFormatting>
  <conditionalFormatting sqref="D285:AA285">
    <cfRule type="cellIs" dxfId="5258" priority="785" operator="between">
      <formula>16</formula>
      <formula>89</formula>
    </cfRule>
  </conditionalFormatting>
  <conditionalFormatting sqref="D286:AA286">
    <cfRule type="cellIs" dxfId="5257" priority="788" operator="between">
      <formula>6</formula>
      <formula>90</formula>
    </cfRule>
    <cfRule type="cellIs" dxfId="5256" priority="789" operator="between">
      <formula>4</formula>
      <formula>6</formula>
    </cfRule>
    <cfRule type="cellIs" dxfId="5255" priority="790" operator="between">
      <formula>0</formula>
      <formula>1</formula>
    </cfRule>
    <cfRule type="cellIs" dxfId="5254" priority="791" operator="between">
      <formula>2</formula>
      <formula>3</formula>
    </cfRule>
  </conditionalFormatting>
  <conditionalFormatting sqref="D287:AA287">
    <cfRule type="cellIs" dxfId="5253" priority="729" operator="between">
      <formula>16</formula>
      <formula>89</formula>
    </cfRule>
  </conditionalFormatting>
  <conditionalFormatting sqref="D288:AA288">
    <cfRule type="cellIs" dxfId="5252" priority="733" operator="between">
      <formula>4</formula>
      <formula>6</formula>
    </cfRule>
    <cfRule type="cellIs" dxfId="5251" priority="734" operator="between">
      <formula>0</formula>
      <formula>1</formula>
    </cfRule>
    <cfRule type="cellIs" dxfId="5250" priority="735" operator="between">
      <formula>2</formula>
      <formula>3</formula>
    </cfRule>
    <cfRule type="cellIs" dxfId="5249" priority="732" operator="between">
      <formula>6</formula>
      <formula>90</formula>
    </cfRule>
  </conditionalFormatting>
  <conditionalFormatting sqref="D289:AA289">
    <cfRule type="cellIs" dxfId="5248" priority="673" operator="between">
      <formula>16</formula>
      <formula>89</formula>
    </cfRule>
  </conditionalFormatting>
  <conditionalFormatting sqref="D290:AA290">
    <cfRule type="cellIs" dxfId="5247" priority="677" operator="between">
      <formula>4</formula>
      <formula>6</formula>
    </cfRule>
    <cfRule type="cellIs" dxfId="5246" priority="678" operator="between">
      <formula>0</formula>
      <formula>1</formula>
    </cfRule>
    <cfRule type="cellIs" dxfId="5245" priority="676" operator="between">
      <formula>6</formula>
      <formula>90</formula>
    </cfRule>
    <cfRule type="cellIs" dxfId="5244" priority="679" operator="between">
      <formula>2</formula>
      <formula>3</formula>
    </cfRule>
  </conditionalFormatting>
  <conditionalFormatting sqref="D291:AA291">
    <cfRule type="cellIs" dxfId="5243" priority="617" operator="between">
      <formula>16</formula>
      <formula>89</formula>
    </cfRule>
  </conditionalFormatting>
  <conditionalFormatting sqref="D292:AA292">
    <cfRule type="cellIs" dxfId="5242" priority="621" operator="between">
      <formula>4</formula>
      <formula>6</formula>
    </cfRule>
    <cfRule type="cellIs" dxfId="5241" priority="620" operator="between">
      <formula>6</formula>
      <formula>90</formula>
    </cfRule>
    <cfRule type="cellIs" dxfId="5240" priority="623" operator="between">
      <formula>2</formula>
      <formula>3</formula>
    </cfRule>
    <cfRule type="cellIs" dxfId="5239" priority="622" operator="between">
      <formula>0</formula>
      <formula>1</formula>
    </cfRule>
  </conditionalFormatting>
  <conditionalFormatting sqref="D293:AA293">
    <cfRule type="cellIs" dxfId="5238" priority="561" operator="between">
      <formula>16</formula>
      <formula>89</formula>
    </cfRule>
  </conditionalFormatting>
  <conditionalFormatting sqref="D294:AA294">
    <cfRule type="cellIs" dxfId="5237" priority="567" operator="between">
      <formula>2</formula>
      <formula>3</formula>
    </cfRule>
    <cfRule type="cellIs" dxfId="5236" priority="566" operator="between">
      <formula>0</formula>
      <formula>1</formula>
    </cfRule>
    <cfRule type="cellIs" dxfId="5235" priority="565" operator="between">
      <formula>4</formula>
      <formula>6</formula>
    </cfRule>
    <cfRule type="cellIs" dxfId="5234" priority="564" operator="between">
      <formula>6</formula>
      <formula>90</formula>
    </cfRule>
  </conditionalFormatting>
  <conditionalFormatting sqref="D295:AA295">
    <cfRule type="cellIs" dxfId="5233" priority="505" operator="between">
      <formula>16</formula>
      <formula>89</formula>
    </cfRule>
  </conditionalFormatting>
  <conditionalFormatting sqref="D296:AA296">
    <cfRule type="cellIs" dxfId="5232" priority="508" operator="between">
      <formula>6</formula>
      <formula>90</formula>
    </cfRule>
    <cfRule type="cellIs" dxfId="5231" priority="511" operator="between">
      <formula>2</formula>
      <formula>3</formula>
    </cfRule>
    <cfRule type="cellIs" dxfId="5230" priority="510" operator="between">
      <formula>0</formula>
      <formula>1</formula>
    </cfRule>
    <cfRule type="cellIs" dxfId="5229" priority="509" operator="between">
      <formula>4</formula>
      <formula>6</formula>
    </cfRule>
  </conditionalFormatting>
  <conditionalFormatting sqref="D297:AA297">
    <cfRule type="cellIs" dxfId="5228" priority="449" operator="between">
      <formula>16</formula>
      <formula>89</formula>
    </cfRule>
  </conditionalFormatting>
  <conditionalFormatting sqref="D298:AA298">
    <cfRule type="cellIs" dxfId="5227" priority="454" operator="between">
      <formula>0</formula>
      <formula>1</formula>
    </cfRule>
    <cfRule type="cellIs" dxfId="5226" priority="453" operator="between">
      <formula>4</formula>
      <formula>6</formula>
    </cfRule>
    <cfRule type="cellIs" dxfId="5225" priority="452" operator="between">
      <formula>6</formula>
      <formula>90</formula>
    </cfRule>
    <cfRule type="cellIs" dxfId="5224" priority="455" operator="between">
      <formula>2</formula>
      <formula>3</formula>
    </cfRule>
  </conditionalFormatting>
  <conditionalFormatting sqref="D299:AA299">
    <cfRule type="cellIs" dxfId="5223" priority="393" operator="between">
      <formula>16</formula>
      <formula>89</formula>
    </cfRule>
  </conditionalFormatting>
  <conditionalFormatting sqref="D300:AA300">
    <cfRule type="cellIs" dxfId="5222" priority="398" operator="between">
      <formula>0</formula>
      <formula>1</formula>
    </cfRule>
    <cfRule type="cellIs" dxfId="5221" priority="399" operator="between">
      <formula>2</formula>
      <formula>3</formula>
    </cfRule>
    <cfRule type="cellIs" dxfId="5220" priority="396" operator="between">
      <formula>6</formula>
      <formula>90</formula>
    </cfRule>
    <cfRule type="cellIs" dxfId="5219" priority="397" operator="between">
      <formula>4</formula>
      <formula>6</formula>
    </cfRule>
  </conditionalFormatting>
  <conditionalFormatting sqref="D301:AA301">
    <cfRule type="cellIs" dxfId="5218" priority="337" operator="between">
      <formula>16</formula>
      <formula>89</formula>
    </cfRule>
  </conditionalFormatting>
  <conditionalFormatting sqref="D302:AA302">
    <cfRule type="cellIs" dxfId="5217" priority="343" operator="between">
      <formula>2</formula>
      <formula>3</formula>
    </cfRule>
    <cfRule type="cellIs" dxfId="5216" priority="341" operator="between">
      <formula>4</formula>
      <formula>6</formula>
    </cfRule>
    <cfRule type="cellIs" dxfId="5215" priority="342" operator="between">
      <formula>0</formula>
      <formula>1</formula>
    </cfRule>
    <cfRule type="cellIs" dxfId="5214" priority="340" operator="between">
      <formula>6</formula>
      <formula>90</formula>
    </cfRule>
  </conditionalFormatting>
  <conditionalFormatting sqref="D303:AA303">
    <cfRule type="cellIs" dxfId="5213" priority="281" operator="between">
      <formula>16</formula>
      <formula>89</formula>
    </cfRule>
  </conditionalFormatting>
  <conditionalFormatting sqref="D304:AA304">
    <cfRule type="cellIs" dxfId="5212" priority="286" operator="between">
      <formula>0</formula>
      <formula>1</formula>
    </cfRule>
    <cfRule type="cellIs" dxfId="5211" priority="287" operator="between">
      <formula>2</formula>
      <formula>3</formula>
    </cfRule>
    <cfRule type="cellIs" dxfId="5210" priority="285" operator="between">
      <formula>4</formula>
      <formula>6</formula>
    </cfRule>
    <cfRule type="cellIs" dxfId="5209" priority="284" operator="between">
      <formula>6</formula>
      <formula>90</formula>
    </cfRule>
  </conditionalFormatting>
  <conditionalFormatting sqref="D305:AA305">
    <cfRule type="cellIs" dxfId="5208" priority="225" operator="between">
      <formula>16</formula>
      <formula>89</formula>
    </cfRule>
  </conditionalFormatting>
  <conditionalFormatting sqref="D306:AA306">
    <cfRule type="cellIs" dxfId="5207" priority="231" operator="between">
      <formula>2</formula>
      <formula>3</formula>
    </cfRule>
    <cfRule type="cellIs" dxfId="5206" priority="228" operator="between">
      <formula>6</formula>
      <formula>90</formula>
    </cfRule>
    <cfRule type="cellIs" dxfId="5205" priority="229" operator="between">
      <formula>4</formula>
      <formula>6</formula>
    </cfRule>
    <cfRule type="cellIs" dxfId="5204" priority="230" operator="between">
      <formula>0</formula>
      <formula>1</formula>
    </cfRule>
  </conditionalFormatting>
  <conditionalFormatting sqref="D307:AA307">
    <cfRule type="cellIs" dxfId="5203" priority="169" operator="between">
      <formula>16</formula>
      <formula>89</formula>
    </cfRule>
  </conditionalFormatting>
  <conditionalFormatting sqref="D308:AA308">
    <cfRule type="cellIs" dxfId="5202" priority="172" operator="between">
      <formula>6</formula>
      <formula>90</formula>
    </cfRule>
    <cfRule type="cellIs" dxfId="5201" priority="173" operator="between">
      <formula>4</formula>
      <formula>6</formula>
    </cfRule>
    <cfRule type="cellIs" dxfId="5200" priority="174" operator="between">
      <formula>0</formula>
      <formula>1</formula>
    </cfRule>
    <cfRule type="cellIs" dxfId="5199" priority="175" operator="between">
      <formula>2</formula>
      <formula>3</formula>
    </cfRule>
  </conditionalFormatting>
  <conditionalFormatting sqref="D309:AA309">
    <cfRule type="cellIs" dxfId="5198" priority="113" operator="between">
      <formula>16</formula>
      <formula>89</formula>
    </cfRule>
  </conditionalFormatting>
  <conditionalFormatting sqref="D310:AA310">
    <cfRule type="cellIs" dxfId="5197" priority="119" operator="between">
      <formula>2</formula>
      <formula>3</formula>
    </cfRule>
    <cfRule type="cellIs" dxfId="5196" priority="118" operator="between">
      <formula>0</formula>
      <formula>1</formula>
    </cfRule>
    <cfRule type="cellIs" dxfId="5195" priority="116" operator="between">
      <formula>6</formula>
      <formula>90</formula>
    </cfRule>
    <cfRule type="cellIs" dxfId="5194" priority="117" operator="between">
      <formula>4</formula>
      <formula>6</formula>
    </cfRule>
  </conditionalFormatting>
  <conditionalFormatting sqref="D311:AA311">
    <cfRule type="cellIs" dxfId="5193" priority="57" operator="between">
      <formula>16</formula>
      <formula>89</formula>
    </cfRule>
  </conditionalFormatting>
  <conditionalFormatting sqref="D312:AA312">
    <cfRule type="cellIs" dxfId="5192" priority="63" operator="between">
      <formula>2</formula>
      <formula>3</formula>
    </cfRule>
    <cfRule type="cellIs" dxfId="5191" priority="62" operator="between">
      <formula>0</formula>
      <formula>1</formula>
    </cfRule>
    <cfRule type="cellIs" dxfId="5190" priority="61" operator="between">
      <formula>4</formula>
      <formula>6</formula>
    </cfRule>
    <cfRule type="cellIs" dxfId="5189" priority="60" operator="between">
      <formula>6</formula>
      <formula>90</formula>
    </cfRule>
  </conditionalFormatting>
  <conditionalFormatting sqref="D313:AA313">
    <cfRule type="cellIs" dxfId="5188" priority="1" operator="between">
      <formula>16</formula>
      <formula>89</formula>
    </cfRule>
  </conditionalFormatting>
  <conditionalFormatting sqref="D314:AA314">
    <cfRule type="cellIs" dxfId="5187" priority="4" operator="between">
      <formula>6</formula>
      <formula>90</formula>
    </cfRule>
    <cfRule type="cellIs" dxfId="5186" priority="7" operator="between">
      <formula>2</formula>
      <formula>3</formula>
    </cfRule>
    <cfRule type="cellIs" dxfId="5185" priority="6" operator="between">
      <formula>0</formula>
      <formula>1</formula>
    </cfRule>
    <cfRule type="cellIs" dxfId="5184" priority="5" operator="between">
      <formula>4</formula>
      <formula>6</formula>
    </cfRule>
  </conditionalFormatting>
  <conditionalFormatting sqref="R27:AA27">
    <cfRule type="cellIs" dxfId="5183" priority="2974" operator="between">
      <formula>0</formula>
      <formula>5</formula>
    </cfRule>
    <cfRule type="cellIs" dxfId="5182" priority="2973" operator="between">
      <formula>5</formula>
      <formula>15</formula>
    </cfRule>
  </conditionalFormatting>
  <conditionalFormatting sqref="R29:AA29 R31:AA31 R33:AA33 R35:AA35 R37:AA37 R39:AA39 R41:AA41 R43:AA43 R45:AA45 R47:AA47 R49:AA49 R51:AA51 R53:AA53 R55:AA55 R57:AA57 R59:AA59 R61:AA61 R63:AA63 R65:AA65 R67:AA67 R69:AA69 R71:AA71 R73:AA73 R75:AA75 R77:AA77 R79:AA79 R81:AA81 R83:AA83 R85:AA85 R87:AA87 R89:AA89 R91:AA91 R93:AA93 R95:AA95 R97:AA97 R99:AA99 R101:AA101 R103:AA103 R105:AA105 R107:AA107 R109:AA109 R111:AA111 R113:AA113 R115:AA115 R117:AA117 R119:AA119 R121:AA121 R123:AA123 R125:AA125">
    <cfRule type="cellIs" dxfId="5181" priority="2970" operator="between">
      <formula>5</formula>
      <formula>15</formula>
    </cfRule>
    <cfRule type="cellIs" dxfId="5180" priority="2971" operator="between">
      <formula>0</formula>
      <formula>5</formula>
    </cfRule>
  </conditionalFormatting>
  <conditionalFormatting sqref="R127:AA127">
    <cfRule type="cellIs" dxfId="5179" priority="2914" operator="between">
      <formula>5</formula>
      <formula>15</formula>
    </cfRule>
    <cfRule type="cellIs" dxfId="5178" priority="2915" operator="between">
      <formula>0</formula>
      <formula>5</formula>
    </cfRule>
  </conditionalFormatting>
  <conditionalFormatting sqref="R129:AA129">
    <cfRule type="cellIs" dxfId="5177" priority="2859" operator="between">
      <formula>0</formula>
      <formula>5</formula>
    </cfRule>
    <cfRule type="cellIs" dxfId="5176" priority="2858" operator="between">
      <formula>5</formula>
      <formula>15</formula>
    </cfRule>
  </conditionalFormatting>
  <conditionalFormatting sqref="R131:AA131">
    <cfRule type="cellIs" dxfId="5175" priority="2802" operator="between">
      <formula>5</formula>
      <formula>15</formula>
    </cfRule>
    <cfRule type="cellIs" dxfId="5174" priority="2803" operator="between">
      <formula>0</formula>
      <formula>5</formula>
    </cfRule>
  </conditionalFormatting>
  <conditionalFormatting sqref="R133:AA133">
    <cfRule type="cellIs" dxfId="5173" priority="2746" operator="between">
      <formula>5</formula>
      <formula>15</formula>
    </cfRule>
    <cfRule type="cellIs" dxfId="5172" priority="2747" operator="between">
      <formula>0</formula>
      <formula>5</formula>
    </cfRule>
  </conditionalFormatting>
  <conditionalFormatting sqref="R135:AA135">
    <cfRule type="cellIs" dxfId="5171" priority="2690" operator="between">
      <formula>5</formula>
      <formula>15</formula>
    </cfRule>
    <cfRule type="cellIs" dxfId="5170" priority="2691" operator="between">
      <formula>0</formula>
      <formula>5</formula>
    </cfRule>
  </conditionalFormatting>
  <conditionalFormatting sqref="R137:AA137">
    <cfRule type="cellIs" dxfId="5169" priority="2634" operator="between">
      <formula>5</formula>
      <formula>15</formula>
    </cfRule>
    <cfRule type="cellIs" dxfId="5168" priority="2635" operator="between">
      <formula>0</formula>
      <formula>5</formula>
    </cfRule>
  </conditionalFormatting>
  <conditionalFormatting sqref="R139:AA139">
    <cfRule type="cellIs" dxfId="5167" priority="2579" operator="between">
      <formula>0</formula>
      <formula>5</formula>
    </cfRule>
    <cfRule type="cellIs" dxfId="5166" priority="2578" operator="between">
      <formula>5</formula>
      <formula>15</formula>
    </cfRule>
  </conditionalFormatting>
  <conditionalFormatting sqref="R141:AA141">
    <cfRule type="cellIs" dxfId="5165" priority="2523" operator="between">
      <formula>0</formula>
      <formula>5</formula>
    </cfRule>
    <cfRule type="cellIs" dxfId="5164" priority="2522" operator="between">
      <formula>5</formula>
      <formula>15</formula>
    </cfRule>
  </conditionalFormatting>
  <conditionalFormatting sqref="R143:AA143">
    <cfRule type="cellIs" dxfId="5163" priority="2466" operator="between">
      <formula>5</formula>
      <formula>15</formula>
    </cfRule>
    <cfRule type="cellIs" dxfId="5162" priority="2467" operator="between">
      <formula>0</formula>
      <formula>5</formula>
    </cfRule>
  </conditionalFormatting>
  <conditionalFormatting sqref="R145:AA145">
    <cfRule type="cellIs" dxfId="5161" priority="2410" operator="between">
      <formula>5</formula>
      <formula>15</formula>
    </cfRule>
    <cfRule type="cellIs" dxfId="5160" priority="2411" operator="between">
      <formula>0</formula>
      <formula>5</formula>
    </cfRule>
  </conditionalFormatting>
  <conditionalFormatting sqref="R147:AA147">
    <cfRule type="cellIs" dxfId="5159" priority="2355" operator="between">
      <formula>0</formula>
      <formula>5</formula>
    </cfRule>
    <cfRule type="cellIs" dxfId="5158" priority="2354" operator="between">
      <formula>5</formula>
      <formula>15</formula>
    </cfRule>
  </conditionalFormatting>
  <conditionalFormatting sqref="R149:AA149">
    <cfRule type="cellIs" dxfId="5157" priority="2298" operator="between">
      <formula>5</formula>
      <formula>15</formula>
    </cfRule>
    <cfRule type="cellIs" dxfId="5156" priority="2299" operator="between">
      <formula>0</formula>
      <formula>5</formula>
    </cfRule>
  </conditionalFormatting>
  <conditionalFormatting sqref="R151:AA151">
    <cfRule type="cellIs" dxfId="5155" priority="2243" operator="between">
      <formula>0</formula>
      <formula>5</formula>
    </cfRule>
    <cfRule type="cellIs" dxfId="5154" priority="2242" operator="between">
      <formula>5</formula>
      <formula>15</formula>
    </cfRule>
  </conditionalFormatting>
  <conditionalFormatting sqref="R153:AA153">
    <cfRule type="cellIs" dxfId="5153" priority="2186" operator="between">
      <formula>5</formula>
      <formula>15</formula>
    </cfRule>
    <cfRule type="cellIs" dxfId="5152" priority="2187" operator="between">
      <formula>0</formula>
      <formula>5</formula>
    </cfRule>
  </conditionalFormatting>
  <conditionalFormatting sqref="R155:AA155">
    <cfRule type="cellIs" dxfId="5151" priority="2131" operator="between">
      <formula>0</formula>
      <formula>5</formula>
    </cfRule>
    <cfRule type="cellIs" dxfId="5150" priority="2130" operator="between">
      <formula>5</formula>
      <formula>15</formula>
    </cfRule>
  </conditionalFormatting>
  <conditionalFormatting sqref="R157:AA157">
    <cfRule type="cellIs" dxfId="5149" priority="2074" operator="between">
      <formula>5</formula>
      <formula>15</formula>
    </cfRule>
    <cfRule type="cellIs" dxfId="5148" priority="2075" operator="between">
      <formula>0</formula>
      <formula>5</formula>
    </cfRule>
  </conditionalFormatting>
  <conditionalFormatting sqref="R159:AA159">
    <cfRule type="cellIs" dxfId="5147" priority="2019" operator="between">
      <formula>0</formula>
      <formula>5</formula>
    </cfRule>
    <cfRule type="cellIs" dxfId="5146" priority="2018" operator="between">
      <formula>5</formula>
      <formula>15</formula>
    </cfRule>
  </conditionalFormatting>
  <conditionalFormatting sqref="R161:AA161">
    <cfRule type="cellIs" dxfId="5145" priority="1962" operator="between">
      <formula>5</formula>
      <formula>15</formula>
    </cfRule>
    <cfRule type="cellIs" dxfId="5144" priority="1963" operator="between">
      <formula>0</formula>
      <formula>5</formula>
    </cfRule>
  </conditionalFormatting>
  <conditionalFormatting sqref="R163:AA163">
    <cfRule type="cellIs" dxfId="5143" priority="1906" operator="between">
      <formula>5</formula>
      <formula>15</formula>
    </cfRule>
    <cfRule type="cellIs" dxfId="5142" priority="1907" operator="between">
      <formula>0</formula>
      <formula>5</formula>
    </cfRule>
  </conditionalFormatting>
  <conditionalFormatting sqref="R165:AA165">
    <cfRule type="cellIs" dxfId="5141" priority="1850" operator="between">
      <formula>5</formula>
      <formula>15</formula>
    </cfRule>
    <cfRule type="cellIs" dxfId="5140" priority="1851" operator="between">
      <formula>0</formula>
      <formula>5</formula>
    </cfRule>
  </conditionalFormatting>
  <conditionalFormatting sqref="R167:AA167">
    <cfRule type="cellIs" dxfId="5139" priority="1626" operator="between">
      <formula>5</formula>
      <formula>15</formula>
    </cfRule>
    <cfRule type="cellIs" dxfId="5138" priority="1627" operator="between">
      <formula>0</formula>
      <formula>5</formula>
    </cfRule>
  </conditionalFormatting>
  <conditionalFormatting sqref="R169:AA169">
    <cfRule type="cellIs" dxfId="5137" priority="1570" operator="between">
      <formula>5</formula>
      <formula>15</formula>
    </cfRule>
    <cfRule type="cellIs" dxfId="5136" priority="1571" operator="between">
      <formula>0</formula>
      <formula>5</formula>
    </cfRule>
  </conditionalFormatting>
  <conditionalFormatting sqref="R171:AA171">
    <cfRule type="cellIs" dxfId="5135" priority="1514" operator="between">
      <formula>5</formula>
      <formula>15</formula>
    </cfRule>
    <cfRule type="cellIs" dxfId="5134" priority="1515" operator="between">
      <formula>0</formula>
      <formula>5</formula>
    </cfRule>
  </conditionalFormatting>
  <conditionalFormatting sqref="R173:AA173">
    <cfRule type="cellIs" dxfId="5133" priority="1458" operator="between">
      <formula>5</formula>
      <formula>15</formula>
    </cfRule>
    <cfRule type="cellIs" dxfId="5132" priority="1459" operator="between">
      <formula>0</formula>
      <formula>5</formula>
    </cfRule>
  </conditionalFormatting>
  <conditionalFormatting sqref="R175:AA175">
    <cfRule type="cellIs" dxfId="5131" priority="1402" operator="between">
      <formula>5</formula>
      <formula>15</formula>
    </cfRule>
    <cfRule type="cellIs" dxfId="5130" priority="1403" operator="between">
      <formula>0</formula>
      <formula>5</formula>
    </cfRule>
  </conditionalFormatting>
  <conditionalFormatting sqref="R177:AA177">
    <cfRule type="cellIs" dxfId="5129" priority="1347" operator="between">
      <formula>0</formula>
      <formula>5</formula>
    </cfRule>
    <cfRule type="cellIs" dxfId="5128" priority="1346" operator="between">
      <formula>5</formula>
      <formula>15</formula>
    </cfRule>
  </conditionalFormatting>
  <conditionalFormatting sqref="R179:AA179">
    <cfRule type="cellIs" dxfId="5127" priority="1291" operator="between">
      <formula>0</formula>
      <formula>5</formula>
    </cfRule>
    <cfRule type="cellIs" dxfId="5126" priority="1290" operator="between">
      <formula>5</formula>
      <formula>15</formula>
    </cfRule>
  </conditionalFormatting>
  <conditionalFormatting sqref="R181:AA181">
    <cfRule type="cellIs" dxfId="5125" priority="1234" operator="between">
      <formula>5</formula>
      <formula>15</formula>
    </cfRule>
    <cfRule type="cellIs" dxfId="5124" priority="1235" operator="between">
      <formula>0</formula>
      <formula>5</formula>
    </cfRule>
  </conditionalFormatting>
  <conditionalFormatting sqref="R183:AA183">
    <cfRule type="cellIs" dxfId="5123" priority="1178" operator="between">
      <formula>5</formula>
      <formula>15</formula>
    </cfRule>
    <cfRule type="cellIs" dxfId="5122" priority="1179" operator="between">
      <formula>0</formula>
      <formula>5</formula>
    </cfRule>
  </conditionalFormatting>
  <conditionalFormatting sqref="R185:AA185 R187:AA187 R189:AA189 R191:AA191 R193:AA193 R195:AA195 R197:AA197 R199:AA199 R201:AA201 R203:AA203 R205:AA205 R207:AA207 R209:AA209 R211:AA211 R213:AA213 R215:AA215 R217:AA217 R219:AA219 R221:AA221 R223:AA223 R225:AA225 R227:AA227 R229:AA229 R231:AA231 R233:AA233 R235:AA235 R237:AA237 R239:AA239 R241:AA241 R243:AA243 R245:AA245 R247:AA247 R249:AA249 R251:AA251 R253:AA253 R255:AA255 R257:AA257 R259:AA259 R261:AA261 R263:AA263 R265:AA265 R267:AA267 R269:AA269 R271:AA271 R273:AA273">
    <cfRule type="cellIs" dxfId="5121" priority="1123" operator="between">
      <formula>0</formula>
      <formula>5</formula>
    </cfRule>
    <cfRule type="cellIs" dxfId="5120" priority="1122" operator="between">
      <formula>5</formula>
      <formula>15</formula>
    </cfRule>
  </conditionalFormatting>
  <conditionalFormatting sqref="R275:AA275">
    <cfRule type="cellIs" dxfId="5119" priority="1067" operator="between">
      <formula>0</formula>
      <formula>5</formula>
    </cfRule>
    <cfRule type="cellIs" dxfId="5118" priority="1066" operator="between">
      <formula>5</formula>
      <formula>15</formula>
    </cfRule>
  </conditionalFormatting>
  <conditionalFormatting sqref="R277:AA277">
    <cfRule type="cellIs" dxfId="5117" priority="1011" operator="between">
      <formula>0</formula>
      <formula>5</formula>
    </cfRule>
    <cfRule type="cellIs" dxfId="5116" priority="1010" operator="between">
      <formula>5</formula>
      <formula>15</formula>
    </cfRule>
  </conditionalFormatting>
  <conditionalFormatting sqref="R279:AA279">
    <cfRule type="cellIs" dxfId="5115" priority="955" operator="between">
      <formula>0</formula>
      <formula>5</formula>
    </cfRule>
    <cfRule type="cellIs" dxfId="5114" priority="954" operator="between">
      <formula>5</formula>
      <formula>15</formula>
    </cfRule>
  </conditionalFormatting>
  <conditionalFormatting sqref="R281:AA281">
    <cfRule type="cellIs" dxfId="5113" priority="899" operator="between">
      <formula>0</formula>
      <formula>5</formula>
    </cfRule>
    <cfRule type="cellIs" dxfId="5112" priority="898" operator="between">
      <formula>5</formula>
      <formula>15</formula>
    </cfRule>
  </conditionalFormatting>
  <conditionalFormatting sqref="R283:AA283">
    <cfRule type="cellIs" dxfId="5111" priority="843" operator="between">
      <formula>0</formula>
      <formula>5</formula>
    </cfRule>
    <cfRule type="cellIs" dxfId="5110" priority="842" operator="between">
      <formula>5</formula>
      <formula>15</formula>
    </cfRule>
  </conditionalFormatting>
  <conditionalFormatting sqref="R285:AA285">
    <cfRule type="cellIs" dxfId="5109" priority="786" operator="between">
      <formula>5</formula>
      <formula>15</formula>
    </cfRule>
    <cfRule type="cellIs" dxfId="5108" priority="787" operator="between">
      <formula>0</formula>
      <formula>5</formula>
    </cfRule>
  </conditionalFormatting>
  <conditionalFormatting sqref="R287:AA287">
    <cfRule type="cellIs" dxfId="5107" priority="731" operator="between">
      <formula>0</formula>
      <formula>5</formula>
    </cfRule>
    <cfRule type="cellIs" dxfId="5106" priority="730" operator="between">
      <formula>5</formula>
      <formula>15</formula>
    </cfRule>
  </conditionalFormatting>
  <conditionalFormatting sqref="R289:AA289">
    <cfRule type="cellIs" dxfId="5105" priority="674" operator="between">
      <formula>5</formula>
      <formula>15</formula>
    </cfRule>
    <cfRule type="cellIs" dxfId="5104" priority="675" operator="between">
      <formula>0</formula>
      <formula>5</formula>
    </cfRule>
  </conditionalFormatting>
  <conditionalFormatting sqref="R291:AA291">
    <cfRule type="cellIs" dxfId="5103" priority="618" operator="between">
      <formula>5</formula>
      <formula>15</formula>
    </cfRule>
    <cfRule type="cellIs" dxfId="5102" priority="619" operator="between">
      <formula>0</formula>
      <formula>5</formula>
    </cfRule>
  </conditionalFormatting>
  <conditionalFormatting sqref="R293:AA293">
    <cfRule type="cellIs" dxfId="5101" priority="562" operator="between">
      <formula>5</formula>
      <formula>15</formula>
    </cfRule>
    <cfRule type="cellIs" dxfId="5100" priority="563" operator="between">
      <formula>0</formula>
      <formula>5</formula>
    </cfRule>
  </conditionalFormatting>
  <conditionalFormatting sqref="R295:AA295">
    <cfRule type="cellIs" dxfId="5099" priority="507" operator="between">
      <formula>0</formula>
      <formula>5</formula>
    </cfRule>
    <cfRule type="cellIs" dxfId="5098" priority="506" operator="between">
      <formula>5</formula>
      <formula>15</formula>
    </cfRule>
  </conditionalFormatting>
  <conditionalFormatting sqref="R297:AA297">
    <cfRule type="cellIs" dxfId="5097" priority="450" operator="between">
      <formula>5</formula>
      <formula>15</formula>
    </cfRule>
    <cfRule type="cellIs" dxfId="5096" priority="451" operator="between">
      <formula>0</formula>
      <formula>5</formula>
    </cfRule>
  </conditionalFormatting>
  <conditionalFormatting sqref="R299:AA299">
    <cfRule type="cellIs" dxfId="5095" priority="395" operator="between">
      <formula>0</formula>
      <formula>5</formula>
    </cfRule>
    <cfRule type="cellIs" dxfId="5094" priority="394" operator="between">
      <formula>5</formula>
      <formula>15</formula>
    </cfRule>
  </conditionalFormatting>
  <conditionalFormatting sqref="R301:AA301">
    <cfRule type="cellIs" dxfId="5093" priority="338" operator="between">
      <formula>5</formula>
      <formula>15</formula>
    </cfRule>
    <cfRule type="cellIs" dxfId="5092" priority="339" operator="between">
      <formula>0</formula>
      <formula>5</formula>
    </cfRule>
  </conditionalFormatting>
  <conditionalFormatting sqref="R303:AA303">
    <cfRule type="cellIs" dxfId="5091" priority="283" operator="between">
      <formula>0</formula>
      <formula>5</formula>
    </cfRule>
    <cfRule type="cellIs" dxfId="5090" priority="282" operator="between">
      <formula>5</formula>
      <formula>15</formula>
    </cfRule>
  </conditionalFormatting>
  <conditionalFormatting sqref="R305:AA305">
    <cfRule type="cellIs" dxfId="5089" priority="226" operator="between">
      <formula>5</formula>
      <formula>15</formula>
    </cfRule>
    <cfRule type="cellIs" dxfId="5088" priority="227" operator="between">
      <formula>0</formula>
      <formula>5</formula>
    </cfRule>
  </conditionalFormatting>
  <conditionalFormatting sqref="R307:AA307">
    <cfRule type="cellIs" dxfId="5087" priority="171" operator="between">
      <formula>0</formula>
      <formula>5</formula>
    </cfRule>
    <cfRule type="cellIs" dxfId="5086" priority="170" operator="between">
      <formula>5</formula>
      <formula>15</formula>
    </cfRule>
  </conditionalFormatting>
  <conditionalFormatting sqref="R309:AA309">
    <cfRule type="cellIs" dxfId="5085" priority="114" operator="between">
      <formula>5</formula>
      <formula>15</formula>
    </cfRule>
    <cfRule type="cellIs" dxfId="5084" priority="115" operator="between">
      <formula>0</formula>
      <formula>5</formula>
    </cfRule>
  </conditionalFormatting>
  <conditionalFormatting sqref="R311:AA311">
    <cfRule type="cellIs" dxfId="5083" priority="58" operator="between">
      <formula>5</formula>
      <formula>15</formula>
    </cfRule>
    <cfRule type="cellIs" dxfId="5082" priority="59" operator="between">
      <formula>0</formula>
      <formula>5</formula>
    </cfRule>
  </conditionalFormatting>
  <conditionalFormatting sqref="R313:AA313">
    <cfRule type="cellIs" dxfId="5081" priority="3" operator="between">
      <formula>0</formula>
      <formula>5</formula>
    </cfRule>
    <cfRule type="cellIs" dxfId="5080" priority="2" operator="between">
      <formula>5</formula>
      <formula>15</formula>
    </cfRule>
  </conditionalFormatting>
  <dataValidations disablePrompts="1" count="1">
    <dataValidation type="date" allowBlank="1" showInputMessage="1" showErrorMessage="1" promptTitle="Instruction" prompt="SVP: Saisissez la date sous format_x000a_00/00/0000_x000a_Exemple: 15/09/2016" sqref="N14">
      <formula1>42370</formula1>
      <formula2>43830</formula2>
    </dataValidation>
  </dataValidations>
  <pageMargins left="0.36" right="0.25" top="0.4" bottom="0.35" header="0.3" footer="0.17"/>
  <pageSetup paperSize="9" scale="48" orientation="landscape" r:id="rId1"/>
  <headerFooter alignWithMargins="0">
    <oddFooter>&amp;C&amp;"Arial,Gras"PNLP TOGO&amp;R&amp;P</oddFooter>
  </headerFooter>
  <rowBreaks count="2" manualBreakCount="2">
    <brk id="48" max="26" man="1"/>
    <brk id="88" max="26" man="1"/>
  </rowBreaks>
  <drawing r:id="rId2"/>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rgb="FFFFFF00"/>
  </sheetPr>
  <dimension ref="A1:V291"/>
  <sheetViews>
    <sheetView showGridLines="0" view="pageBreakPreview" topLeftCell="A21" zoomScale="56" zoomScaleNormal="100" zoomScaleSheetLayoutView="56" zoomScalePageLayoutView="60" workbookViewId="0">
      <pane xSplit="4" ySplit="6" topLeftCell="E30" activePane="bottomRight" state="frozen"/>
      <selection activeCell="H34" sqref="H34"/>
      <selection pane="topRight" activeCell="H34" sqref="H34"/>
      <selection pane="bottomLeft" activeCell="H34" sqref="H34"/>
      <selection pane="bottomRight" activeCell="E30" sqref="E30"/>
    </sheetView>
  </sheetViews>
  <sheetFormatPr baseColWidth="10" defaultColWidth="7.33203125" defaultRowHeight="13.8" x14ac:dyDescent="0.3"/>
  <cols>
    <col min="1" max="1" width="13.5546875" style="3" customWidth="1"/>
    <col min="2" max="2" width="11.33203125" style="3" customWidth="1"/>
    <col min="3" max="3" width="38.33203125" style="3" customWidth="1"/>
    <col min="4" max="4" width="47.6640625" style="3" customWidth="1"/>
    <col min="5" max="9" width="21.44140625" style="3" customWidth="1"/>
    <col min="10" max="10" width="13" style="3" customWidth="1"/>
    <col min="11" max="11" width="2.6640625" style="3" customWidth="1"/>
    <col min="12" max="19" width="13" style="3" customWidth="1"/>
    <col min="20" max="20" width="12.33203125" style="3" customWidth="1"/>
    <col min="21" max="21" width="13" style="3" customWidth="1"/>
    <col min="22" max="16384" width="7.33203125" style="3"/>
  </cols>
  <sheetData>
    <row r="1" spans="2:20" ht="17.25" customHeight="1" x14ac:dyDescent="0.3">
      <c r="C1" s="1" t="s">
        <v>0</v>
      </c>
      <c r="D1" s="1"/>
      <c r="E1" s="1"/>
      <c r="F1" s="2"/>
      <c r="G1" s="2"/>
      <c r="H1"/>
      <c r="I1" s="4" t="s">
        <v>1</v>
      </c>
      <c r="J1"/>
      <c r="K1"/>
      <c r="M1"/>
      <c r="P1" s="4"/>
      <c r="Q1" s="5"/>
      <c r="R1" s="5"/>
    </row>
    <row r="2" spans="2:20" ht="13.5" customHeight="1" x14ac:dyDescent="0.3">
      <c r="C2" s="1" t="s">
        <v>2</v>
      </c>
      <c r="D2" s="1"/>
      <c r="E2" s="1"/>
      <c r="F2" s="2"/>
      <c r="G2" s="2"/>
      <c r="H2"/>
      <c r="I2" s="4" t="s">
        <v>3</v>
      </c>
      <c r="J2"/>
      <c r="K2"/>
      <c r="M2"/>
      <c r="P2" s="4"/>
      <c r="Q2" s="5"/>
      <c r="R2" s="5"/>
    </row>
    <row r="3" spans="2:20" ht="15.6" x14ac:dyDescent="0.3">
      <c r="C3" s="1" t="s">
        <v>4</v>
      </c>
      <c r="D3" s="1"/>
      <c r="E3" s="2"/>
      <c r="F3" s="2"/>
      <c r="G3" s="2"/>
      <c r="H3"/>
      <c r="I3"/>
      <c r="J3"/>
      <c r="K3"/>
      <c r="L3"/>
      <c r="M3"/>
      <c r="N3" s="5"/>
      <c r="O3" s="5"/>
      <c r="P3" s="5"/>
      <c r="Q3" s="5"/>
      <c r="R3" s="5"/>
    </row>
    <row r="4" spans="2:20" ht="15.6" x14ac:dyDescent="0.3">
      <c r="C4" s="6" t="s">
        <v>232</v>
      </c>
      <c r="D4" s="6"/>
      <c r="E4" s="7"/>
      <c r="F4" s="7"/>
      <c r="G4" s="7"/>
      <c r="H4" s="8"/>
      <c r="I4" s="8"/>
      <c r="J4" s="8"/>
      <c r="K4" s="8"/>
      <c r="L4" s="8"/>
      <c r="M4" s="8"/>
      <c r="N4" s="9"/>
      <c r="O4" s="9"/>
      <c r="P4" s="9"/>
      <c r="Q4" s="9"/>
      <c r="R4" s="9"/>
    </row>
    <row r="5" spans="2:20" x14ac:dyDescent="0.3">
      <c r="C5" s="10"/>
      <c r="D5" s="10"/>
      <c r="E5" s="9"/>
      <c r="F5" s="9"/>
      <c r="G5" s="9"/>
      <c r="H5" s="9"/>
      <c r="I5" s="9"/>
      <c r="J5" s="9"/>
      <c r="K5" s="9"/>
      <c r="L5" s="9"/>
      <c r="M5" s="9"/>
      <c r="N5" s="9"/>
      <c r="O5" s="9"/>
      <c r="P5" s="9"/>
      <c r="Q5" s="9"/>
      <c r="R5" s="9"/>
    </row>
    <row r="9" spans="2:20" ht="14.4" thickBot="1" x14ac:dyDescent="0.35"/>
    <row r="10" spans="2:20" hidden="1" x14ac:dyDescent="0.3"/>
    <row r="11" spans="2:20" ht="9.75" hidden="1" customHeight="1" x14ac:dyDescent="0.3"/>
    <row r="12" spans="2:20" s="274" customFormat="1" ht="51.75" customHeight="1" thickBot="1" x14ac:dyDescent="0.45">
      <c r="B12" s="514" t="s">
        <v>268</v>
      </c>
      <c r="C12" s="515"/>
      <c r="D12" s="515"/>
      <c r="E12" s="515"/>
      <c r="F12" s="515"/>
      <c r="G12" s="515"/>
      <c r="H12" s="515"/>
      <c r="I12" s="515"/>
      <c r="J12" s="515"/>
      <c r="K12" s="515"/>
      <c r="L12" s="516"/>
      <c r="M12" s="268"/>
      <c r="N12" s="268"/>
      <c r="O12" s="268"/>
      <c r="P12" s="282"/>
      <c r="Q12" s="282"/>
      <c r="R12" s="282"/>
    </row>
    <row r="13" spans="2:20" ht="4.5" customHeight="1" thickBot="1" x14ac:dyDescent="0.35">
      <c r="C13" s="11"/>
      <c r="D13" s="11"/>
      <c r="E13" s="11"/>
      <c r="F13" s="11"/>
      <c r="G13" s="11"/>
      <c r="H13" s="11"/>
      <c r="I13" s="11"/>
      <c r="J13" s="11"/>
      <c r="K13" s="11"/>
      <c r="L13" s="11"/>
      <c r="M13" s="11"/>
      <c r="N13" s="11"/>
      <c r="O13" s="11"/>
      <c r="P13" s="11"/>
      <c r="Q13" s="11"/>
      <c r="R13" s="11"/>
    </row>
    <row r="14" spans="2:20" s="267" customFormat="1" ht="24" customHeight="1" thickBot="1" x14ac:dyDescent="0.5">
      <c r="D14" s="273" t="s">
        <v>5</v>
      </c>
      <c r="E14" s="490">
        <f>'Info District'!G11</f>
        <v>2025</v>
      </c>
      <c r="F14" s="490"/>
      <c r="H14" s="270" t="s">
        <v>11</v>
      </c>
      <c r="J14" s="269"/>
      <c r="L14" s="517" t="str">
        <f>'Info District'!G18</f>
        <v>Juillet à Septembre 2025</v>
      </c>
      <c r="M14" s="518"/>
      <c r="N14" s="271"/>
    </row>
    <row r="15" spans="2:20" s="267" customFormat="1" ht="3.75" customHeight="1" x14ac:dyDescent="0.4">
      <c r="C15" s="268"/>
      <c r="D15" s="268"/>
      <c r="E15" s="270"/>
      <c r="F15" s="270"/>
      <c r="G15" s="270"/>
    </row>
    <row r="16" spans="2:20" s="267" customFormat="1" ht="35.25" customHeight="1" x14ac:dyDescent="0.45">
      <c r="D16" s="273" t="s">
        <v>7</v>
      </c>
      <c r="E16" s="491" t="str">
        <f>'Info District'!G12</f>
        <v>PLATEAUX</v>
      </c>
      <c r="F16" s="491"/>
      <c r="H16" s="268"/>
      <c r="I16" s="269"/>
      <c r="O16" s="271"/>
      <c r="P16" s="271"/>
      <c r="Q16" s="271"/>
      <c r="R16" s="271"/>
      <c r="T16" s="270"/>
    </row>
    <row r="17" spans="2:21" s="267" customFormat="1" ht="3.75" customHeight="1" x14ac:dyDescent="0.4">
      <c r="E17" s="269"/>
      <c r="F17" s="269"/>
      <c r="G17" s="269"/>
      <c r="H17" s="269"/>
      <c r="N17" s="269"/>
      <c r="O17" s="269"/>
      <c r="P17" s="269"/>
    </row>
    <row r="18" spans="2:21" s="267" customFormat="1" ht="30.75" customHeight="1" x14ac:dyDescent="0.4">
      <c r="C18" s="505" t="s">
        <v>311</v>
      </c>
      <c r="D18" s="505"/>
      <c r="E18" s="490" t="str">
        <f>'Info District'!G17</f>
        <v>Avril à Juin 2025</v>
      </c>
      <c r="F18" s="490"/>
      <c r="G18" s="490"/>
      <c r="H18" s="490"/>
    </row>
    <row r="19" spans="2:21" s="267" customFormat="1" ht="6" customHeight="1" x14ac:dyDescent="0.4">
      <c r="E19" s="270"/>
      <c r="F19" s="270"/>
      <c r="G19" s="270"/>
      <c r="H19" s="272"/>
      <c r="I19" s="270"/>
      <c r="J19" s="270"/>
      <c r="K19" s="268"/>
      <c r="L19" s="268"/>
      <c r="M19" s="268"/>
      <c r="N19" s="268"/>
      <c r="O19" s="268"/>
      <c r="P19" s="268"/>
    </row>
    <row r="20" spans="2:21" s="267" customFormat="1" ht="30.75" customHeight="1" x14ac:dyDescent="0.45">
      <c r="D20" s="269" t="s">
        <v>44</v>
      </c>
      <c r="E20" s="490" t="str">
        <f>'Info District'!G13</f>
        <v>Agou</v>
      </c>
      <c r="F20" s="490"/>
      <c r="G20" s="490"/>
      <c r="R20" s="271"/>
      <c r="S20" s="162"/>
      <c r="T20" s="269"/>
    </row>
    <row r="21" spans="2:21" s="9" customFormat="1" ht="9.75" customHeight="1" thickBot="1" x14ac:dyDescent="0.35">
      <c r="C21" s="12"/>
      <c r="D21" s="12"/>
      <c r="E21" s="12"/>
      <c r="F21" s="12"/>
      <c r="G21" s="12"/>
      <c r="H21" s="12"/>
      <c r="I21" s="12"/>
      <c r="J21" s="12"/>
      <c r="K21" s="13"/>
      <c r="L21" s="13"/>
      <c r="M21" s="13"/>
      <c r="N21" s="13"/>
      <c r="O21" s="14"/>
      <c r="P21" s="14"/>
      <c r="Q21" s="14"/>
      <c r="R21" s="14"/>
      <c r="T21" s="15"/>
    </row>
    <row r="22" spans="2:21" s="9" customFormat="1" ht="39.75" customHeight="1" thickBot="1" x14ac:dyDescent="0.45">
      <c r="B22" s="505" t="s">
        <v>240</v>
      </c>
      <c r="C22" s="505"/>
      <c r="D22" s="505"/>
      <c r="E22" s="495" t="s">
        <v>312</v>
      </c>
      <c r="F22" s="496"/>
      <c r="G22" s="496"/>
      <c r="H22" s="496"/>
      <c r="I22" s="497"/>
      <c r="M22" s="13"/>
      <c r="N22" s="13"/>
      <c r="P22" s="14"/>
      <c r="Q22" s="14"/>
      <c r="R22" s="14"/>
      <c r="T22" s="15"/>
    </row>
    <row r="23" spans="2:21" s="9" customFormat="1" ht="11.25" customHeight="1" thickBot="1" x14ac:dyDescent="0.35">
      <c r="C23" s="12"/>
      <c r="D23" s="12"/>
      <c r="E23" s="12"/>
      <c r="F23" s="12"/>
      <c r="G23" s="12"/>
      <c r="H23" s="12"/>
      <c r="I23" s="12"/>
      <c r="J23" s="12"/>
      <c r="K23" s="13"/>
      <c r="L23" s="13"/>
      <c r="M23" s="13"/>
      <c r="N23" s="13"/>
      <c r="O23" s="14"/>
      <c r="P23" s="14"/>
      <c r="Q23" s="14"/>
      <c r="R23" s="14"/>
      <c r="T23" s="15"/>
    </row>
    <row r="24" spans="2:21" ht="91.5" customHeight="1" thickBot="1" x14ac:dyDescent="0.35">
      <c r="C24" s="492" t="s">
        <v>297</v>
      </c>
      <c r="D24" s="280" t="s">
        <v>314</v>
      </c>
      <c r="E24" s="279" t="str">
        <f>CDT!$B$26</f>
        <v>Artéméther-Luméfantrine 6cp (AL)</v>
      </c>
      <c r="F24" s="279" t="str">
        <f>CDT!$B$27</f>
        <v>Artéméther-Luméfantrine 12cp (AL)</v>
      </c>
      <c r="G24" s="279" t="str">
        <f>CDT!$B$28</f>
        <v>Artéméther-Luméfantrine 18cp (AL)</v>
      </c>
      <c r="H24" s="279" t="str">
        <f>CDT!$B$29</f>
        <v>Artéméther-Luméfantrine 24cp (AL)</v>
      </c>
      <c r="I24" s="279" t="str">
        <f>CDT!$B$34</f>
        <v>Test de Diagnostic Rapide  : (TDR)</v>
      </c>
      <c r="J24" s="14"/>
      <c r="K24" s="14"/>
      <c r="L24" s="14"/>
      <c r="M24" s="14"/>
      <c r="N24" s="14"/>
      <c r="O24" s="14"/>
      <c r="P24" s="14"/>
      <c r="Q24" s="14"/>
      <c r="R24" s="14"/>
      <c r="S24" s="14"/>
      <c r="T24" s="14"/>
      <c r="U24" s="14"/>
    </row>
    <row r="25" spans="2:21" s="47" customFormat="1" ht="3" customHeight="1" thickBot="1" x14ac:dyDescent="0.35">
      <c r="C25" s="493"/>
      <c r="D25" s="281"/>
      <c r="E25" s="177"/>
      <c r="F25" s="177"/>
      <c r="G25" s="177"/>
      <c r="H25" s="177"/>
      <c r="I25" s="177"/>
      <c r="J25" s="14"/>
      <c r="K25" s="14"/>
      <c r="L25" s="14"/>
      <c r="M25" s="14"/>
      <c r="N25" s="14"/>
      <c r="O25" s="14"/>
      <c r="P25" s="14"/>
      <c r="Q25" s="14"/>
      <c r="R25" s="14"/>
      <c r="S25" s="14"/>
      <c r="T25" s="14"/>
      <c r="U25" s="14"/>
    </row>
    <row r="26" spans="2:21" s="47" customFormat="1" ht="3.75" customHeight="1" thickBot="1" x14ac:dyDescent="0.35">
      <c r="D26" s="227"/>
      <c r="E26" s="224"/>
      <c r="F26" s="224"/>
      <c r="G26" s="224"/>
      <c r="H26" s="224"/>
      <c r="I26" s="224"/>
      <c r="J26" s="14"/>
      <c r="K26" s="14"/>
      <c r="L26" s="14"/>
      <c r="M26" s="14"/>
      <c r="N26" s="14"/>
      <c r="O26" s="14"/>
      <c r="P26" s="14"/>
      <c r="Q26" s="14"/>
      <c r="R26" s="14"/>
      <c r="S26" s="14"/>
      <c r="T26" s="14"/>
      <c r="U26" s="14"/>
    </row>
    <row r="27" spans="2:21" ht="39.9" customHeight="1" x14ac:dyDescent="0.3">
      <c r="B27" s="512" t="s">
        <v>99</v>
      </c>
      <c r="C27" s="500" t="str">
        <f>IF(ASC!D19="","",IF(SUM(ASC!J26:J39)&gt;0,ASC!D19,""))</f>
        <v/>
      </c>
      <c r="D27" s="277" t="s">
        <v>20</v>
      </c>
      <c r="E27" s="253" t="str">
        <f>IF(AND(C27&lt;&gt;"",ASC!$J$28&lt;&gt;""),ASC!$J$28,"")</f>
        <v/>
      </c>
      <c r="F27" s="253" t="str">
        <f>IF(AND(C27&lt;&gt;"",ASC!J29&lt;&gt;""),ASC!$J29,"")</f>
        <v/>
      </c>
      <c r="G27" s="254" t="str">
        <f>IF(AND(C27&lt;&gt;"",ASC!J30&lt;&gt;""),ASC!$J30,"")</f>
        <v/>
      </c>
      <c r="H27" s="254" t="str">
        <f>IF(AND(C27&lt;&gt;"",ASC!J31&lt;&gt;""),ASC!$J31,"")</f>
        <v/>
      </c>
      <c r="I27" s="254" t="str">
        <f>IF(AND(C27&lt;&gt;"",ASC!J36&lt;&gt;""),ASC!$J36,"")</f>
        <v/>
      </c>
      <c r="J27" s="14"/>
      <c r="K27" s="14"/>
      <c r="L27" s="14"/>
      <c r="M27" s="14"/>
      <c r="N27" s="14"/>
      <c r="O27" s="14"/>
      <c r="P27" s="14"/>
      <c r="Q27" s="14"/>
      <c r="R27" s="14"/>
      <c r="S27" s="14"/>
      <c r="T27" s="14"/>
      <c r="U27" s="14"/>
    </row>
    <row r="28" spans="2:21" ht="39.9" customHeight="1" thickBot="1" x14ac:dyDescent="0.35">
      <c r="B28" s="513"/>
      <c r="C28" s="501"/>
      <c r="D28" s="278" t="s">
        <v>313</v>
      </c>
      <c r="E28" s="257" t="str">
        <f>IF(AND(C27&lt;&gt;"",ASC!$K$28&lt;&gt;""),ASC!$K$28/ASC!$M$28,"")</f>
        <v/>
      </c>
      <c r="F28" s="257" t="str">
        <f>IF(AND(C27&lt;&gt;"",ASC!$K$29&lt;&gt;""),ASC!$K$29/ASC!$M$29,"")</f>
        <v/>
      </c>
      <c r="G28" s="257" t="str">
        <f>IF(AND(C27&lt;&gt;"",ASC!$K$30&lt;&gt;""),ASC!$K$30/ASC!$M$30,"")</f>
        <v/>
      </c>
      <c r="H28" s="257" t="str">
        <f>IF(AND(C27&lt;&gt;"",ASC!$K$31&lt;&gt;""),ASC!$K$31/ASC!$M$31,"")</f>
        <v/>
      </c>
      <c r="I28" s="257" t="str">
        <f>IF(AND(C27&lt;&gt;"",ASC!$K$36&lt;&gt;""),ASC!$K$36/ASC!$M$36,"")</f>
        <v/>
      </c>
      <c r="J28" s="14"/>
      <c r="K28" s="14"/>
      <c r="L28" s="14"/>
      <c r="M28" s="14"/>
      <c r="N28" s="14"/>
      <c r="O28" s="14"/>
      <c r="P28" s="14"/>
      <c r="Q28" s="14"/>
      <c r="R28" s="14"/>
      <c r="S28" s="14"/>
      <c r="T28" s="14"/>
      <c r="U28" s="14"/>
    </row>
    <row r="29" spans="2:21" ht="39.9" customHeight="1" x14ac:dyDescent="0.3">
      <c r="B29" s="512" t="s">
        <v>100</v>
      </c>
      <c r="C29" s="500" t="e">
        <f>IF(#REF!="","",IF(SUM(#REF!)&gt;0,#REF!,""))</f>
        <v>#REF!</v>
      </c>
      <c r="D29" s="277" t="s">
        <v>20</v>
      </c>
      <c r="E29" s="253" t="e">
        <f>IF(AND(C29&lt;&gt;"",#REF!&lt;&gt;""),#REF!,"")</f>
        <v>#REF!</v>
      </c>
      <c r="F29" s="253" t="e">
        <f>IF(AND(C29&lt;&gt;"",#REF!&lt;&gt;""),#REF!,"")</f>
        <v>#REF!</v>
      </c>
      <c r="G29" s="254" t="e">
        <f>IF(AND(C29&lt;&gt;"",#REF!&lt;&gt;""),#REF!,"")</f>
        <v>#REF!</v>
      </c>
      <c r="H29" s="254" t="e">
        <f>IF(AND(C29&lt;&gt;"",#REF!&lt;&gt;""),#REF!,"")</f>
        <v>#REF!</v>
      </c>
      <c r="I29" s="254" t="e">
        <f>IF(AND(C29&lt;&gt;"",#REF!&lt;&gt;""),#REF!,"")</f>
        <v>#REF!</v>
      </c>
      <c r="J29" s="14"/>
      <c r="K29" s="14"/>
      <c r="L29" s="14"/>
      <c r="M29" s="14"/>
      <c r="N29" s="14"/>
      <c r="O29" s="14"/>
      <c r="P29" s="14"/>
      <c r="Q29" s="14"/>
      <c r="R29" s="14"/>
      <c r="S29" s="14"/>
      <c r="T29" s="14"/>
      <c r="U29" s="14"/>
    </row>
    <row r="30" spans="2:21" ht="39.9" customHeight="1" thickBot="1" x14ac:dyDescent="0.35">
      <c r="B30" s="513"/>
      <c r="C30" s="501"/>
      <c r="D30" s="278" t="s">
        <v>313</v>
      </c>
      <c r="E30" s="257" t="e">
        <f>IF(AND(C29&lt;&gt;"",#REF!&lt;&gt;""),#REF!/#REF!,"")</f>
        <v>#REF!</v>
      </c>
      <c r="F30" s="257" t="e">
        <f>IF(AND(C29&lt;&gt;"",#REF!&lt;&gt;""),#REF!/#REF!,"")</f>
        <v>#REF!</v>
      </c>
      <c r="G30" s="257" t="e">
        <f>IF(AND(C29&lt;&gt;"",#REF!&lt;&gt;""),#REF!/#REF!,"")</f>
        <v>#REF!</v>
      </c>
      <c r="H30" s="257" t="e">
        <f>IF(AND(C29&lt;&gt;"",#REF!&lt;&gt;""),#REF!/#REF!,"")</f>
        <v>#REF!</v>
      </c>
      <c r="I30" s="257" t="e">
        <f>IF(AND(C29&lt;&gt;"",#REF!&lt;&gt;""),#REF!/#REF!,"")</f>
        <v>#REF!</v>
      </c>
      <c r="K30" s="14"/>
      <c r="L30" s="14"/>
      <c r="M30" s="14"/>
      <c r="N30" s="14"/>
      <c r="O30" s="14"/>
      <c r="P30" s="14"/>
      <c r="Q30" s="14"/>
      <c r="R30" s="14"/>
      <c r="S30" s="14"/>
      <c r="T30" s="14"/>
      <c r="U30" s="14"/>
    </row>
    <row r="31" spans="2:21" ht="39.9" customHeight="1" x14ac:dyDescent="0.3">
      <c r="B31" s="512" t="s">
        <v>101</v>
      </c>
      <c r="C31" s="500" t="e">
        <f>IF(#REF!="","",IF(SUM(#REF!)&gt;0,#REF!,""))</f>
        <v>#REF!</v>
      </c>
      <c r="D31" s="277" t="s">
        <v>20</v>
      </c>
      <c r="E31" s="253" t="e">
        <f>IF(AND(C31&lt;&gt;"",#REF!&lt;&gt;""),#REF!,"")</f>
        <v>#REF!</v>
      </c>
      <c r="F31" s="253" t="e">
        <f>IF(AND(C31&lt;&gt;"",#REF!&lt;&gt;""),#REF!,"")</f>
        <v>#REF!</v>
      </c>
      <c r="G31" s="254" t="e">
        <f>IF(AND(C31&lt;&gt;"",#REF!&lt;&gt;""),#REF!,"")</f>
        <v>#REF!</v>
      </c>
      <c r="H31" s="254" t="e">
        <f>IF(AND(C31&lt;&gt;"",#REF!&lt;&gt;""),#REF!,"")</f>
        <v>#REF!</v>
      </c>
      <c r="I31" s="254" t="e">
        <f>IF(AND(C31&lt;&gt;"",#REF!&lt;&gt;""),#REF!,"")</f>
        <v>#REF!</v>
      </c>
      <c r="K31" s="14"/>
      <c r="L31" s="14"/>
      <c r="M31" s="14"/>
      <c r="N31" s="14"/>
      <c r="O31" s="14"/>
      <c r="P31" s="14"/>
      <c r="Q31" s="14"/>
      <c r="R31" s="14"/>
      <c r="S31" s="14"/>
      <c r="T31" s="14"/>
      <c r="U31" s="14"/>
    </row>
    <row r="32" spans="2:21" ht="39.9" customHeight="1" thickBot="1" x14ac:dyDescent="0.35">
      <c r="B32" s="513"/>
      <c r="C32" s="501"/>
      <c r="D32" s="278" t="s">
        <v>313</v>
      </c>
      <c r="E32" s="257" t="e">
        <f>IF(AND(C31&lt;&gt;"",#REF!&lt;&gt;""),#REF!/#REF!,"")</f>
        <v>#REF!</v>
      </c>
      <c r="F32" s="257" t="e">
        <f>IF(AND(C31&lt;&gt;"",#REF!&lt;&gt;""),#REF!/#REF!,"")</f>
        <v>#REF!</v>
      </c>
      <c r="G32" s="257" t="e">
        <f>IF(AND(C31&lt;&gt;"",#REF!&lt;&gt;""),#REF!/#REF!,"")</f>
        <v>#REF!</v>
      </c>
      <c r="H32" s="257" t="e">
        <f>IF(AND(C31&lt;&gt;"",#REF!&lt;&gt;""),#REF!/#REF!,"")</f>
        <v>#REF!</v>
      </c>
      <c r="I32" s="257" t="e">
        <f>IF(AND(C31&lt;&gt;"",#REF!&lt;&gt;""),#REF!/#REF!,"")</f>
        <v>#REF!</v>
      </c>
      <c r="K32" s="14"/>
      <c r="L32" s="14"/>
      <c r="M32" s="14"/>
      <c r="N32" s="14"/>
      <c r="O32" s="14"/>
      <c r="P32" s="14"/>
      <c r="Q32" s="14"/>
      <c r="R32" s="14"/>
      <c r="S32" s="14"/>
      <c r="T32" s="14"/>
      <c r="U32" s="14"/>
    </row>
    <row r="33" spans="2:21" ht="39.9" customHeight="1" x14ac:dyDescent="0.3">
      <c r="B33" s="512" t="s">
        <v>102</v>
      </c>
      <c r="C33" s="500" t="e">
        <f>IF(#REF!="","",IF(SUM(#REF!)&gt;0,#REF!,""))</f>
        <v>#REF!</v>
      </c>
      <c r="D33" s="277" t="s">
        <v>20</v>
      </c>
      <c r="E33" s="253" t="e">
        <f>IF(AND(C33&lt;&gt;"",#REF!&lt;&gt;""),#REF!,"")</f>
        <v>#REF!</v>
      </c>
      <c r="F33" s="253" t="e">
        <f>IF(AND(C33&lt;&gt;"",#REF!&lt;&gt;""),#REF!,"")</f>
        <v>#REF!</v>
      </c>
      <c r="G33" s="254" t="e">
        <f>IF(AND(C33&lt;&gt;"",#REF!&lt;&gt;""),#REF!,"")</f>
        <v>#REF!</v>
      </c>
      <c r="H33" s="254" t="e">
        <f>IF(AND(C33&lt;&gt;"",#REF!&lt;&gt;""),#REF!,"")</f>
        <v>#REF!</v>
      </c>
      <c r="I33" s="254" t="e">
        <f>IF(AND(C33&lt;&gt;"",#REF!&lt;&gt;""),#REF!,"")</f>
        <v>#REF!</v>
      </c>
      <c r="K33" s="14"/>
      <c r="L33" s="14"/>
      <c r="M33" s="14"/>
      <c r="N33" s="14"/>
      <c r="O33" s="14"/>
      <c r="P33" s="14"/>
      <c r="Q33" s="14"/>
      <c r="R33" s="14"/>
      <c r="S33" s="14"/>
      <c r="T33" s="14"/>
      <c r="U33" s="14"/>
    </row>
    <row r="34" spans="2:21" ht="39.9" customHeight="1" thickBot="1" x14ac:dyDescent="0.35">
      <c r="B34" s="513"/>
      <c r="C34" s="501"/>
      <c r="D34" s="278" t="s">
        <v>313</v>
      </c>
      <c r="E34" s="257" t="e">
        <f>IF(AND(C33&lt;&gt;"",#REF!&lt;&gt;""),#REF!/#REF!,"")</f>
        <v>#REF!</v>
      </c>
      <c r="F34" s="257" t="e">
        <f>IF(AND(C33&lt;&gt;"",#REF!&lt;&gt;""),#REF!/#REF!,"")</f>
        <v>#REF!</v>
      </c>
      <c r="G34" s="257" t="e">
        <f>IF(AND(C33&lt;&gt;"",#REF!&lt;&gt;""),#REF!/#REF!,"")</f>
        <v>#REF!</v>
      </c>
      <c r="H34" s="257" t="e">
        <f>IF(AND(C33&lt;&gt;"",#REF!&lt;&gt;""),#REF!/#REF!,"")</f>
        <v>#REF!</v>
      </c>
      <c r="I34" s="257" t="e">
        <f>IF(AND(C33&lt;&gt;"",#REF!&lt;&gt;""),#REF!/#REF!,"")</f>
        <v>#REF!</v>
      </c>
      <c r="K34" s="14"/>
      <c r="L34" s="14"/>
      <c r="M34" s="14"/>
      <c r="N34" s="14"/>
      <c r="O34" s="14"/>
      <c r="P34" s="14"/>
      <c r="Q34" s="14"/>
      <c r="R34" s="14"/>
      <c r="S34" s="14"/>
      <c r="T34" s="14"/>
      <c r="U34" s="14"/>
    </row>
    <row r="35" spans="2:21" ht="39.9" customHeight="1" x14ac:dyDescent="0.3">
      <c r="B35" s="512" t="s">
        <v>103</v>
      </c>
      <c r="C35" s="500" t="e">
        <f>IF(#REF!="","",IF(SUM(#REF!)&gt;0,#REF!,""))</f>
        <v>#REF!</v>
      </c>
      <c r="D35" s="277" t="s">
        <v>20</v>
      </c>
      <c r="E35" s="253" t="e">
        <f>IF(AND(C35&lt;&gt;"",#REF!&lt;&gt;""),#REF!,"")</f>
        <v>#REF!</v>
      </c>
      <c r="F35" s="253" t="e">
        <f>IF(AND(C35&lt;&gt;"",#REF!&lt;&gt;""),#REF!,"")</f>
        <v>#REF!</v>
      </c>
      <c r="G35" s="254" t="e">
        <f>IF(AND(C35&lt;&gt;"",#REF!&lt;&gt;""),#REF!,"")</f>
        <v>#REF!</v>
      </c>
      <c r="H35" s="254" t="e">
        <f>IF(AND(C35&lt;&gt;"",#REF!&lt;&gt;""),#REF!,"")</f>
        <v>#REF!</v>
      </c>
      <c r="I35" s="254" t="e">
        <f>IF(AND(C35&lt;&gt;"",#REF!&lt;&gt;""),#REF!,"")</f>
        <v>#REF!</v>
      </c>
      <c r="K35" s="14"/>
      <c r="L35" s="14"/>
      <c r="M35" s="14"/>
      <c r="N35" s="14"/>
      <c r="O35" s="14"/>
      <c r="P35" s="14"/>
      <c r="Q35" s="14"/>
      <c r="R35" s="14"/>
      <c r="S35" s="14"/>
      <c r="T35" s="14"/>
      <c r="U35" s="14"/>
    </row>
    <row r="36" spans="2:21" ht="39.9" customHeight="1" thickBot="1" x14ac:dyDescent="0.35">
      <c r="B36" s="513"/>
      <c r="C36" s="501"/>
      <c r="D36" s="278" t="s">
        <v>313</v>
      </c>
      <c r="E36" s="257" t="e">
        <f>IF(AND(C35&lt;&gt;"",#REF!&lt;&gt;""),#REF!/#REF!,"")</f>
        <v>#REF!</v>
      </c>
      <c r="F36" s="257" t="e">
        <f>IF(AND(C35&lt;&gt;"",#REF!&lt;&gt;""),#REF!/#REF!,"")</f>
        <v>#REF!</v>
      </c>
      <c r="G36" s="257" t="e">
        <f>IF(AND(C35&lt;&gt;"",#REF!&lt;&gt;""),#REF!/#REF!,"")</f>
        <v>#REF!</v>
      </c>
      <c r="H36" s="257" t="e">
        <f>IF(AND(C35&lt;&gt;"",#REF!&lt;&gt;""),#REF!/#REF!,"")</f>
        <v>#REF!</v>
      </c>
      <c r="I36" s="257" t="e">
        <f>IF(AND(C35&lt;&gt;"",#REF!&lt;&gt;""),#REF!/#REF!,"")</f>
        <v>#REF!</v>
      </c>
      <c r="K36" s="14"/>
      <c r="L36" s="14"/>
      <c r="M36" s="14"/>
      <c r="N36" s="14"/>
      <c r="O36" s="14"/>
      <c r="P36" s="14"/>
      <c r="Q36" s="14"/>
      <c r="R36" s="14"/>
      <c r="S36" s="14"/>
      <c r="T36" s="14"/>
      <c r="U36" s="14"/>
    </row>
    <row r="37" spans="2:21" ht="39.9" customHeight="1" x14ac:dyDescent="0.3">
      <c r="B37" s="512" t="s">
        <v>104</v>
      </c>
      <c r="C37" s="500" t="e">
        <f>IF(#REF!="","",IF(SUM(#REF!)&gt;0,#REF!,""))</f>
        <v>#REF!</v>
      </c>
      <c r="D37" s="277" t="s">
        <v>20</v>
      </c>
      <c r="E37" s="253" t="e">
        <f>IF(AND(C37&lt;&gt;"",#REF!&lt;&gt;""),#REF!,"")</f>
        <v>#REF!</v>
      </c>
      <c r="F37" s="253" t="e">
        <f>IF(AND(C37&lt;&gt;"",#REF!&lt;&gt;""),#REF!,"")</f>
        <v>#REF!</v>
      </c>
      <c r="G37" s="254" t="e">
        <f>IF(AND(C37&lt;&gt;"",#REF!&lt;&gt;""),#REF!,"")</f>
        <v>#REF!</v>
      </c>
      <c r="H37" s="254" t="e">
        <f>IF(AND(C37&lt;&gt;"",#REF!&lt;&gt;""),'[2]ASC(6)'!$J31,"")</f>
        <v>#REF!</v>
      </c>
      <c r="I37" s="254" t="e">
        <f>IF(AND(C37&lt;&gt;"",#REF!&lt;&gt;""),#REF!,"")</f>
        <v>#REF!</v>
      </c>
      <c r="K37" s="14"/>
      <c r="L37" s="14"/>
      <c r="M37" s="14"/>
      <c r="N37" s="14"/>
      <c r="O37" s="14"/>
      <c r="P37" s="14"/>
      <c r="Q37" s="14"/>
      <c r="R37" s="14"/>
      <c r="S37" s="14"/>
      <c r="T37" s="14"/>
      <c r="U37" s="14"/>
    </row>
    <row r="38" spans="2:21" ht="39.9" customHeight="1" thickBot="1" x14ac:dyDescent="0.35">
      <c r="B38" s="513"/>
      <c r="C38" s="501"/>
      <c r="D38" s="278" t="s">
        <v>313</v>
      </c>
      <c r="E38" s="257" t="e">
        <f>IF(AND(C37&lt;&gt;"",#REF!&lt;&gt;""),#REF!/#REF!,"")</f>
        <v>#REF!</v>
      </c>
      <c r="F38" s="257" t="e">
        <f>IF(AND(C37&lt;&gt;"",#REF!&lt;&gt;""),#REF!/#REF!,"")</f>
        <v>#REF!</v>
      </c>
      <c r="G38" s="257" t="e">
        <f>IF(AND(C37&lt;&gt;"",#REF!&lt;&gt;""),#REF!/#REF!,"")</f>
        <v>#REF!</v>
      </c>
      <c r="H38" s="257" t="e">
        <f>IF(AND(C37&lt;&gt;"",#REF!&lt;&gt;""),#REF!/#REF!,"")</f>
        <v>#REF!</v>
      </c>
      <c r="I38" s="257" t="e">
        <f>IF(AND(C37&lt;&gt;"",#REF!&lt;&gt;""),#REF!/#REF!,"")</f>
        <v>#REF!</v>
      </c>
      <c r="K38" s="14"/>
      <c r="L38" s="14"/>
      <c r="M38" s="14"/>
      <c r="N38" s="14"/>
      <c r="O38" s="14"/>
      <c r="P38" s="14"/>
      <c r="Q38" s="14"/>
      <c r="R38" s="14"/>
      <c r="S38" s="14"/>
      <c r="T38" s="14"/>
      <c r="U38" s="14"/>
    </row>
    <row r="39" spans="2:21" ht="39.9" customHeight="1" x14ac:dyDescent="0.3">
      <c r="B39" s="512" t="s">
        <v>105</v>
      </c>
      <c r="C39" s="500" t="e">
        <f>IF(#REF!="","",IF(SUM(#REF!)&gt;0,#REF!,""))</f>
        <v>#REF!</v>
      </c>
      <c r="D39" s="277" t="s">
        <v>20</v>
      </c>
      <c r="E39" s="253" t="e">
        <f>IF(AND(C39&lt;&gt;"",#REF!&lt;&gt;""),#REF!,"")</f>
        <v>#REF!</v>
      </c>
      <c r="F39" s="253" t="e">
        <f>IF(AND(C39&lt;&gt;"",#REF!&lt;&gt;""),#REF!,"")</f>
        <v>#REF!</v>
      </c>
      <c r="G39" s="254" t="e">
        <f>IF(AND(C39&lt;&gt;"",#REF!&lt;&gt;""),#REF!,"")</f>
        <v>#REF!</v>
      </c>
      <c r="H39" s="254" t="e">
        <f>IF(AND(C39&lt;&gt;"",#REF!&lt;&gt;""),#REF!,"")</f>
        <v>#REF!</v>
      </c>
      <c r="I39" s="254" t="e">
        <f>IF(AND(C39&lt;&gt;"",#REF!&lt;&gt;""),#REF!,"")</f>
        <v>#REF!</v>
      </c>
      <c r="K39" s="14"/>
      <c r="L39" s="14"/>
      <c r="M39" s="14"/>
      <c r="N39" s="14"/>
      <c r="O39" s="14"/>
      <c r="P39" s="14"/>
      <c r="Q39" s="14"/>
      <c r="R39" s="14"/>
      <c r="S39" s="14"/>
      <c r="T39" s="14"/>
      <c r="U39" s="14"/>
    </row>
    <row r="40" spans="2:21" ht="39.9" customHeight="1" thickBot="1" x14ac:dyDescent="0.35">
      <c r="B40" s="513"/>
      <c r="C40" s="501"/>
      <c r="D40" s="278" t="s">
        <v>313</v>
      </c>
      <c r="E40" s="257" t="e">
        <f>IF(AND(C39&lt;&gt;"",#REF!&lt;&gt;""),#REF!/#REF!,"")</f>
        <v>#REF!</v>
      </c>
      <c r="F40" s="257" t="e">
        <f>IF(AND(C39&lt;&gt;"",#REF!&lt;&gt;""),#REF!/#REF!,"")</f>
        <v>#REF!</v>
      </c>
      <c r="G40" s="257" t="e">
        <f>IF(AND(C39&lt;&gt;"",#REF!&lt;&gt;""),#REF!/#REF!,"")</f>
        <v>#REF!</v>
      </c>
      <c r="H40" s="257" t="e">
        <f>IF(AND(C39&lt;&gt;"",#REF!&lt;&gt;""),#REF!/#REF!,"")</f>
        <v>#REF!</v>
      </c>
      <c r="I40" s="257" t="e">
        <f>IF(AND(C39&lt;&gt;"",#REF!&lt;&gt;""),#REF!/#REF!,"")</f>
        <v>#REF!</v>
      </c>
      <c r="K40" s="14"/>
      <c r="L40" s="14"/>
      <c r="M40" s="14"/>
      <c r="N40" s="14"/>
      <c r="O40" s="14"/>
      <c r="P40" s="14"/>
      <c r="Q40" s="14"/>
      <c r="R40" s="14"/>
      <c r="S40" s="14"/>
      <c r="T40" s="14"/>
      <c r="U40" s="14"/>
    </row>
    <row r="41" spans="2:21" ht="39.9" customHeight="1" x14ac:dyDescent="0.3">
      <c r="B41" s="512" t="s">
        <v>106</v>
      </c>
      <c r="C41" s="500" t="e">
        <f>IF(#REF!="","",IF(SUM(#REF!)&gt;0,#REF!,""))</f>
        <v>#REF!</v>
      </c>
      <c r="D41" s="277" t="s">
        <v>20</v>
      </c>
      <c r="E41" s="253" t="e">
        <f>IF(AND(C41&lt;&gt;"",#REF!&lt;&gt;""),#REF!,"")</f>
        <v>#REF!</v>
      </c>
      <c r="F41" s="253" t="e">
        <f>IF(AND(C41&lt;&gt;"",#REF!&lt;&gt;""),#REF!,"")</f>
        <v>#REF!</v>
      </c>
      <c r="G41" s="254" t="e">
        <f>IF(AND(C41&lt;&gt;"",#REF!&lt;&gt;""),#REF!,"")</f>
        <v>#REF!</v>
      </c>
      <c r="H41" s="254" t="e">
        <f>IF(AND(C41&lt;&gt;"",#REF!&lt;&gt;""),#REF!,"")</f>
        <v>#REF!</v>
      </c>
      <c r="I41" s="254" t="e">
        <f>IF(AND(C41&lt;&gt;"",#REF!&lt;&gt;""),#REF!,"")</f>
        <v>#REF!</v>
      </c>
      <c r="K41" s="14"/>
      <c r="L41" s="14"/>
      <c r="M41" s="14"/>
      <c r="N41" s="14"/>
      <c r="O41" s="14"/>
      <c r="P41" s="14"/>
      <c r="Q41" s="14"/>
      <c r="R41" s="14"/>
      <c r="S41" s="14"/>
      <c r="T41" s="14"/>
      <c r="U41" s="14"/>
    </row>
    <row r="42" spans="2:21" ht="39.9" customHeight="1" thickBot="1" x14ac:dyDescent="0.35">
      <c r="B42" s="513"/>
      <c r="C42" s="501"/>
      <c r="D42" s="278" t="s">
        <v>313</v>
      </c>
      <c r="E42" s="257" t="e">
        <f>IF(AND(C41&lt;&gt;"",#REF!&lt;&gt;""),#REF!/#REF!,"")</f>
        <v>#REF!</v>
      </c>
      <c r="F42" s="257" t="e">
        <f>IF(AND(C41&lt;&gt;"",#REF!&lt;&gt;""),#REF!/#REF!,"")</f>
        <v>#REF!</v>
      </c>
      <c r="G42" s="257" t="e">
        <f>IF(AND(C41&lt;&gt;"",#REF!&lt;&gt;""),#REF!/#REF!,"")</f>
        <v>#REF!</v>
      </c>
      <c r="H42" s="257" t="e">
        <f>IF(AND(C41&lt;&gt;"",#REF!&lt;&gt;""),#REF!/#REF!,"")</f>
        <v>#REF!</v>
      </c>
      <c r="I42" s="257" t="e">
        <f>IF(AND(C41&lt;&gt;"",#REF!&lt;&gt;""),#REF!/#REF!,"")</f>
        <v>#REF!</v>
      </c>
      <c r="K42" s="14"/>
      <c r="L42" s="14"/>
      <c r="M42" s="14"/>
      <c r="N42" s="14"/>
      <c r="O42" s="14"/>
      <c r="P42" s="14"/>
      <c r="Q42" s="14"/>
      <c r="R42" s="14"/>
      <c r="S42" s="14"/>
      <c r="T42" s="14"/>
      <c r="U42" s="14"/>
    </row>
    <row r="43" spans="2:21" ht="39.9" customHeight="1" x14ac:dyDescent="0.3">
      <c r="B43" s="512" t="s">
        <v>107</v>
      </c>
      <c r="C43" s="500" t="e">
        <f>IF(#REF!="","",IF(SUM(#REF!)&gt;0,#REF!,""))</f>
        <v>#REF!</v>
      </c>
      <c r="D43" s="277" t="s">
        <v>20</v>
      </c>
      <c r="E43" s="253" t="e">
        <f>IF(AND(C43&lt;&gt;"",#REF!&lt;&gt;""),#REF!,"")</f>
        <v>#REF!</v>
      </c>
      <c r="F43" s="253" t="e">
        <f>IF(AND(C43&lt;&gt;"",#REF!&gt;""),#REF!,"")</f>
        <v>#REF!</v>
      </c>
      <c r="G43" s="254" t="e">
        <f>IF(AND(C43&lt;&gt;"",#REF!&gt;""),#REF!,"")</f>
        <v>#REF!</v>
      </c>
      <c r="H43" s="254" t="e">
        <f>IF(AND(C43&lt;&gt;"",#REF!&lt;&gt;""),#REF!,"")</f>
        <v>#REF!</v>
      </c>
      <c r="I43" s="254" t="e">
        <f>IF(AND(C43&lt;&gt;"",#REF!&lt;&gt;""),#REF!,"")</f>
        <v>#REF!</v>
      </c>
      <c r="K43" s="14"/>
      <c r="L43" s="14"/>
      <c r="M43" s="14"/>
      <c r="N43" s="14"/>
      <c r="O43" s="14"/>
      <c r="P43" s="14"/>
      <c r="Q43" s="14"/>
      <c r="R43" s="14"/>
      <c r="S43" s="14"/>
      <c r="T43" s="14"/>
      <c r="U43" s="14"/>
    </row>
    <row r="44" spans="2:21" ht="39.9" customHeight="1" thickBot="1" x14ac:dyDescent="0.35">
      <c r="B44" s="513"/>
      <c r="C44" s="501"/>
      <c r="D44" s="278" t="s">
        <v>313</v>
      </c>
      <c r="E44" s="257" t="e">
        <f>IF(AND(C43&lt;&gt;"",#REF!&lt;&gt;""),#REF!/#REF!,"")</f>
        <v>#REF!</v>
      </c>
      <c r="F44" s="257" t="e">
        <f>IF(AND(C43&lt;&gt;"",#REF!&lt;&gt;""),#REF!/#REF!,"")</f>
        <v>#REF!</v>
      </c>
      <c r="G44" s="257" t="e">
        <f>IF(AND(C43&lt;&gt;"",#REF!&lt;&gt;""),#REF!/#REF!,"")</f>
        <v>#REF!</v>
      </c>
      <c r="H44" s="257" t="e">
        <f>IF(AND(C43&lt;&gt;"",#REF!&lt;&gt;""),#REF!/#REF!,"")</f>
        <v>#REF!</v>
      </c>
      <c r="I44" s="257" t="e">
        <f>IF(AND(C43&lt;&gt;"",#REF!&lt;&gt;""),#REF!/#REF!,"")</f>
        <v>#REF!</v>
      </c>
      <c r="K44" s="14"/>
      <c r="L44" s="14"/>
      <c r="M44" s="14"/>
      <c r="N44" s="14"/>
      <c r="O44" s="14"/>
      <c r="P44" s="14"/>
      <c r="Q44" s="14"/>
      <c r="R44" s="14"/>
      <c r="S44" s="14"/>
      <c r="T44" s="14"/>
      <c r="U44" s="14"/>
    </row>
    <row r="45" spans="2:21" ht="39.9" customHeight="1" x14ac:dyDescent="0.3">
      <c r="B45" s="512" t="s">
        <v>108</v>
      </c>
      <c r="C45" s="500" t="e">
        <f>IF(#REF!="","",IF(SUM(#REF!)&gt;0,#REF!,""))</f>
        <v>#REF!</v>
      </c>
      <c r="D45" s="277" t="s">
        <v>20</v>
      </c>
      <c r="E45" s="253" t="e">
        <f>IF(AND(C45&lt;&gt;"",#REF!&lt;&gt;""),#REF!,"")</f>
        <v>#REF!</v>
      </c>
      <c r="F45" s="253" t="e">
        <f>IF(AND(C45&lt;&gt;"",#REF!&lt;&gt;""),#REF!,"")</f>
        <v>#REF!</v>
      </c>
      <c r="G45" s="254" t="e">
        <f>IF(AND(C45&lt;&gt;"",#REF!&lt;&gt;""),#REF!,"")</f>
        <v>#REF!</v>
      </c>
      <c r="H45" s="254" t="e">
        <f>IF(AND(C45&lt;&gt;"",#REF!&lt;&gt;""),#REF!,"")</f>
        <v>#REF!</v>
      </c>
      <c r="I45" s="254" t="e">
        <f>IF(AND(C45&lt;&gt;"",#REF!&lt;&gt;""),#REF!,"")</f>
        <v>#REF!</v>
      </c>
      <c r="K45" s="14"/>
      <c r="L45" s="14"/>
      <c r="M45" s="14"/>
      <c r="N45" s="14"/>
      <c r="O45" s="14"/>
      <c r="P45" s="14"/>
      <c r="Q45" s="14"/>
      <c r="R45" s="14"/>
      <c r="S45" s="14"/>
      <c r="T45" s="14"/>
      <c r="U45" s="14"/>
    </row>
    <row r="46" spans="2:21" ht="39.9" customHeight="1" thickBot="1" x14ac:dyDescent="0.35">
      <c r="B46" s="513"/>
      <c r="C46" s="501"/>
      <c r="D46" s="278" t="s">
        <v>313</v>
      </c>
      <c r="E46" s="257" t="e">
        <f>IF(AND(C45&lt;&gt;"",#REF!&lt;&gt;""),#REF!/#REF!,"")</f>
        <v>#REF!</v>
      </c>
      <c r="F46" s="257" t="e">
        <f>IF(AND(C45&lt;&gt;"",#REF!&lt;&gt;""),#REF!/#REF!,"")</f>
        <v>#REF!</v>
      </c>
      <c r="G46" s="257" t="e">
        <f>IF(AND(C45&lt;&gt;"",#REF!&lt;&gt;""),#REF!/#REF!,"")</f>
        <v>#REF!</v>
      </c>
      <c r="H46" s="257" t="e">
        <f>IF(AND(C45&lt;&gt;"",#REF!&lt;&gt;""),#REF!/#REF!,"")</f>
        <v>#REF!</v>
      </c>
      <c r="I46" s="257" t="e">
        <f>IF(AND(C45&lt;&gt;"",#REF!&lt;&gt;""),#REF!/#REF!,"")</f>
        <v>#REF!</v>
      </c>
      <c r="K46" s="14"/>
      <c r="L46" s="14"/>
      <c r="M46" s="14"/>
      <c r="N46" s="14"/>
      <c r="O46" s="14"/>
      <c r="P46" s="14"/>
      <c r="Q46" s="14"/>
      <c r="R46" s="14"/>
      <c r="S46" s="14"/>
      <c r="T46" s="14"/>
      <c r="U46" s="14"/>
    </row>
    <row r="47" spans="2:21" ht="39.9" customHeight="1" x14ac:dyDescent="0.3">
      <c r="B47" s="512" t="s">
        <v>109</v>
      </c>
      <c r="C47" s="500" t="e">
        <f>IF(#REF!="","",IF(SUM(#REF!)&gt;0,#REF!,""))</f>
        <v>#REF!</v>
      </c>
      <c r="D47" s="277" t="s">
        <v>20</v>
      </c>
      <c r="E47" s="253" t="e">
        <f>IF(AND(C47&lt;&gt;"",#REF!&lt;&gt;""),#REF!,"")</f>
        <v>#REF!</v>
      </c>
      <c r="F47" s="253" t="e">
        <f>IF(AND(C47&lt;&gt;"",#REF!&lt;&gt;""),#REF!,"")</f>
        <v>#REF!</v>
      </c>
      <c r="G47" s="254" t="e">
        <f>IF(AND(C47&lt;&gt;"",#REF!&lt;&gt;""),#REF!,"")</f>
        <v>#REF!</v>
      </c>
      <c r="H47" s="254" t="e">
        <f>IF(AND(C47&lt;&gt;"",#REF!&lt;&gt;""),#REF!,"")</f>
        <v>#REF!</v>
      </c>
      <c r="I47" s="254" t="e">
        <f>IF(AND(C47&lt;&gt;"",#REF!&lt;&gt;""),#REF!,"")</f>
        <v>#REF!</v>
      </c>
      <c r="K47" s="14"/>
      <c r="L47" s="14"/>
      <c r="M47" s="14"/>
      <c r="N47" s="14"/>
      <c r="O47" s="14"/>
      <c r="P47" s="14"/>
      <c r="Q47" s="14"/>
      <c r="R47" s="14"/>
      <c r="S47" s="14"/>
      <c r="T47" s="14"/>
      <c r="U47" s="14"/>
    </row>
    <row r="48" spans="2:21" ht="39.9" customHeight="1" thickBot="1" x14ac:dyDescent="0.35">
      <c r="B48" s="513"/>
      <c r="C48" s="501"/>
      <c r="D48" s="278" t="s">
        <v>313</v>
      </c>
      <c r="E48" s="257" t="e">
        <f>IF(AND(C47&lt;&gt;"",#REF!&lt;&gt;""),#REF!/#REF!,"")</f>
        <v>#REF!</v>
      </c>
      <c r="F48" s="257" t="e">
        <f>IF(AND(C47&lt;&gt;"",#REF!&lt;&gt;""),#REF!/#REF!,"")</f>
        <v>#REF!</v>
      </c>
      <c r="G48" s="257" t="e">
        <f>IF(AND(C47&lt;&gt;"",#REF!&lt;&gt;""),#REF!/#REF!,"")</f>
        <v>#REF!</v>
      </c>
      <c r="H48" s="257" t="e">
        <f>IF(AND(C47&lt;&gt;"",#REF!&lt;&gt;""),#REF!/#REF!,"")</f>
        <v>#REF!</v>
      </c>
      <c r="I48" s="257" t="e">
        <f>IF(AND(C47&lt;&gt;"",#REF!&lt;&gt;""),#REF!/#REF!,"")</f>
        <v>#REF!</v>
      </c>
      <c r="K48" s="14"/>
      <c r="L48" s="14"/>
      <c r="M48" s="14"/>
      <c r="N48" s="14"/>
      <c r="O48" s="14"/>
      <c r="P48" s="14"/>
      <c r="Q48" s="14"/>
      <c r="R48" s="14"/>
      <c r="S48" s="14"/>
      <c r="T48" s="14"/>
      <c r="U48" s="14"/>
    </row>
    <row r="49" spans="2:21" ht="39.9" customHeight="1" x14ac:dyDescent="0.3">
      <c r="B49" s="512" t="s">
        <v>110</v>
      </c>
      <c r="C49" s="500" t="e">
        <f>IF(#REF!="","",IF(SUM(#REF!)&gt;0,#REF!,""))</f>
        <v>#REF!</v>
      </c>
      <c r="D49" s="277" t="s">
        <v>20</v>
      </c>
      <c r="E49" s="253" t="e">
        <f>IF(AND(C49&lt;&gt;"",#REF!&lt;&gt;""),#REF!,"")</f>
        <v>#REF!</v>
      </c>
      <c r="F49" s="253" t="e">
        <f>IF(AND(C49&lt;&gt;"",#REF!&lt;&gt;""),#REF!,"")</f>
        <v>#REF!</v>
      </c>
      <c r="G49" s="254" t="e">
        <f>IF(AND(C49&lt;&gt;"",#REF!&lt;&gt;""),#REF!,"")</f>
        <v>#REF!</v>
      </c>
      <c r="H49" s="254" t="e">
        <f>IF(AND(C49&lt;&gt;"",#REF!&lt;&gt;""),#REF!,"")</f>
        <v>#REF!</v>
      </c>
      <c r="I49" s="254" t="e">
        <f>IF(AND(C49&lt;&gt;"",#REF!&lt;&gt;""),#REF!,"")</f>
        <v>#REF!</v>
      </c>
      <c r="K49" s="14"/>
      <c r="L49" s="14"/>
      <c r="M49" s="14"/>
      <c r="N49" s="14"/>
      <c r="O49" s="14"/>
      <c r="P49" s="14"/>
      <c r="Q49" s="14"/>
      <c r="R49" s="14"/>
      <c r="S49" s="14"/>
      <c r="T49" s="14"/>
      <c r="U49" s="14"/>
    </row>
    <row r="50" spans="2:21" ht="39.9" customHeight="1" thickBot="1" x14ac:dyDescent="0.35">
      <c r="B50" s="513"/>
      <c r="C50" s="501"/>
      <c r="D50" s="278" t="s">
        <v>313</v>
      </c>
      <c r="E50" s="257" t="e">
        <f>IF(AND(C49&lt;&gt;"",#REF!&lt;&gt;""),#REF!/#REF!,"")</f>
        <v>#REF!</v>
      </c>
      <c r="F50" s="257" t="e">
        <f>IF(AND(C49&lt;&gt;"",#REF!&lt;&gt;""),#REF!/#REF!,"")</f>
        <v>#REF!</v>
      </c>
      <c r="G50" s="257" t="e">
        <f>IF(AND(C49&lt;&gt;"",#REF!&lt;&gt;""),#REF!/#REF!,"")</f>
        <v>#REF!</v>
      </c>
      <c r="H50" s="257" t="e">
        <f>IF(AND(C49&lt;&gt;"",#REF!&lt;&gt;""),#REF!/#REF!,"")</f>
        <v>#REF!</v>
      </c>
      <c r="I50" s="257" t="e">
        <f>IF(AND(C49&lt;&gt;"",#REF!&lt;&gt;""),#REF!/#REF!,"")</f>
        <v>#REF!</v>
      </c>
      <c r="K50" s="14"/>
      <c r="L50" s="14"/>
      <c r="M50" s="14"/>
      <c r="N50" s="14"/>
      <c r="O50" s="14"/>
      <c r="P50" s="14"/>
      <c r="Q50" s="14"/>
      <c r="R50" s="14"/>
      <c r="S50" s="14"/>
      <c r="T50" s="14"/>
      <c r="U50" s="14"/>
    </row>
    <row r="51" spans="2:21" ht="39.9" customHeight="1" x14ac:dyDescent="0.3">
      <c r="B51" s="512" t="s">
        <v>111</v>
      </c>
      <c r="C51" s="500" t="e">
        <f>IF(#REF!="","",IF(SUM(#REF!)&gt;0,#REF!,""))</f>
        <v>#REF!</v>
      </c>
      <c r="D51" s="277" t="s">
        <v>20</v>
      </c>
      <c r="E51" s="253" t="e">
        <f>IF(AND(C51&lt;&gt;"",#REF!&lt;&gt;""),#REF!,"")</f>
        <v>#REF!</v>
      </c>
      <c r="F51" s="253" t="e">
        <f>IF(AND(C51&lt;&gt;"",#REF!&lt;&gt;""),#REF!,"")</f>
        <v>#REF!</v>
      </c>
      <c r="G51" s="254" t="e">
        <f>IF(AND(C51&lt;&gt;"",#REF!&lt;&gt;""),#REF!,"")</f>
        <v>#REF!</v>
      </c>
      <c r="H51" s="254" t="e">
        <f>IF(AND(C51&lt;&gt;"",#REF!&lt;&gt;""),#REF!,"")</f>
        <v>#REF!</v>
      </c>
      <c r="I51" s="254" t="e">
        <f>IF(AND(C51&lt;&gt;"",#REF!&lt;&gt;""),#REF!,"")</f>
        <v>#REF!</v>
      </c>
      <c r="K51" s="14"/>
      <c r="L51" s="14"/>
      <c r="M51" s="14"/>
      <c r="N51" s="14"/>
      <c r="O51" s="14"/>
      <c r="P51" s="14"/>
      <c r="Q51" s="14"/>
      <c r="R51" s="14"/>
      <c r="S51" s="14"/>
      <c r="T51" s="14"/>
      <c r="U51" s="14"/>
    </row>
    <row r="52" spans="2:21" ht="39.9" customHeight="1" thickBot="1" x14ac:dyDescent="0.35">
      <c r="B52" s="513"/>
      <c r="C52" s="501"/>
      <c r="D52" s="278" t="s">
        <v>313</v>
      </c>
      <c r="E52" s="257" t="e">
        <f>IF(AND(C51&lt;&gt;"",#REF!&lt;&gt;""),#REF!/#REF!,"")</f>
        <v>#REF!</v>
      </c>
      <c r="F52" s="257" t="e">
        <f>IF(AND(C51&lt;&gt;"",#REF!&lt;&gt;""),#REF!/#REF!,"")</f>
        <v>#REF!</v>
      </c>
      <c r="G52" s="257" t="e">
        <f>IF(AND(C51&lt;&gt;"",#REF!&lt;&gt;""),#REF!/#REF!,"")</f>
        <v>#REF!</v>
      </c>
      <c r="H52" s="257" t="e">
        <f>IF(AND(C51&lt;&gt;"",#REF!&lt;&gt;""),#REF!/#REF!,"")</f>
        <v>#REF!</v>
      </c>
      <c r="I52" s="257" t="e">
        <f>IF(AND(C51&lt;&gt;"",#REF!&lt;&gt;""),#REF!/#REF!,"")</f>
        <v>#REF!</v>
      </c>
      <c r="K52" s="14"/>
      <c r="L52" s="14"/>
      <c r="M52" s="14"/>
      <c r="N52" s="14"/>
      <c r="O52" s="14"/>
      <c r="P52" s="14"/>
      <c r="Q52" s="14"/>
      <c r="R52" s="14"/>
      <c r="S52" s="14"/>
      <c r="T52" s="14"/>
      <c r="U52" s="14"/>
    </row>
    <row r="53" spans="2:21" ht="39.9" customHeight="1" x14ac:dyDescent="0.3">
      <c r="B53" s="512" t="s">
        <v>112</v>
      </c>
      <c r="C53" s="500" t="e">
        <f>IF(#REF!="","",IF(SUM(#REF!)&gt;0,#REF!,""))</f>
        <v>#REF!</v>
      </c>
      <c r="D53" s="277" t="s">
        <v>20</v>
      </c>
      <c r="E53" s="253" t="e">
        <f>IF(AND(C53&lt;&gt;"",#REF!&lt;&gt;""),#REF!,"")</f>
        <v>#REF!</v>
      </c>
      <c r="F53" s="253" t="e">
        <f>IF(AND(C53&lt;&gt;"",#REF!&lt;&gt;""),#REF!,"")</f>
        <v>#REF!</v>
      </c>
      <c r="G53" s="254" t="e">
        <f>IF(AND(C53&lt;&gt;"",#REF!&lt;&gt;""),#REF!,"")</f>
        <v>#REF!</v>
      </c>
      <c r="H53" s="254" t="e">
        <f>IF(AND(C53&lt;&gt;"",#REF!&lt;&gt;""),#REF!,"")</f>
        <v>#REF!</v>
      </c>
      <c r="I53" s="254" t="e">
        <f>IF(AND(C53&lt;&gt;"",#REF!&lt;&gt;""),#REF!,"")</f>
        <v>#REF!</v>
      </c>
      <c r="K53" s="14"/>
      <c r="L53" s="14"/>
      <c r="M53" s="14"/>
      <c r="N53" s="14"/>
      <c r="O53" s="14"/>
      <c r="P53" s="14"/>
      <c r="Q53" s="14"/>
      <c r="R53" s="14"/>
      <c r="S53" s="14"/>
      <c r="T53" s="14"/>
      <c r="U53" s="14"/>
    </row>
    <row r="54" spans="2:21" ht="39.9" customHeight="1" thickBot="1" x14ac:dyDescent="0.35">
      <c r="B54" s="513"/>
      <c r="C54" s="501"/>
      <c r="D54" s="278" t="s">
        <v>313</v>
      </c>
      <c r="E54" s="257" t="e">
        <f>IF(AND(C53&lt;&gt;"",#REF!&lt;&gt;""),#REF!/#REF!,"")</f>
        <v>#REF!</v>
      </c>
      <c r="F54" s="257" t="e">
        <f>IF(AND(C53&lt;&gt;"",#REF!&lt;&gt;""),#REF!/#REF!,"")</f>
        <v>#REF!</v>
      </c>
      <c r="G54" s="257" t="e">
        <f>IF(AND(C53&lt;&gt;"",#REF!&lt;&gt;""),#REF!/#REF!,"")</f>
        <v>#REF!</v>
      </c>
      <c r="H54" s="257" t="e">
        <f>IF(AND(C53&lt;&gt;"",#REF!&lt;&gt;""),#REF!/#REF!,"")</f>
        <v>#REF!</v>
      </c>
      <c r="I54" s="257" t="e">
        <f>IF(AND(C53&lt;&gt;"",#REF!&lt;&gt;""),#REF!/#REF!,"")</f>
        <v>#REF!</v>
      </c>
      <c r="K54" s="14"/>
      <c r="L54" s="14"/>
      <c r="M54" s="14"/>
      <c r="N54" s="14"/>
      <c r="O54" s="14"/>
      <c r="P54" s="14"/>
      <c r="Q54" s="14"/>
      <c r="R54" s="14"/>
      <c r="S54" s="14"/>
      <c r="T54" s="14"/>
      <c r="U54" s="14"/>
    </row>
    <row r="55" spans="2:21" ht="39.9" customHeight="1" x14ac:dyDescent="0.3">
      <c r="B55" s="512" t="s">
        <v>113</v>
      </c>
      <c r="C55" s="500" t="e">
        <f>IF(#REF!="","",IF(SUM(#REF!)&gt;0,#REF!,""))</f>
        <v>#REF!</v>
      </c>
      <c r="D55" s="277" t="s">
        <v>20</v>
      </c>
      <c r="E55" s="253" t="e">
        <f>IF(AND(C55&lt;&gt;"",#REF!&lt;&gt;""),#REF!,"")</f>
        <v>#REF!</v>
      </c>
      <c r="F55" s="253" t="e">
        <f>IF(AND(C55&lt;&gt;"",#REF!&lt;&gt;""),#REF!,"")</f>
        <v>#REF!</v>
      </c>
      <c r="G55" s="254" t="e">
        <f>IF(AND(C55&lt;&gt;"",#REF!&lt;&gt;""),#REF!,"")</f>
        <v>#REF!</v>
      </c>
      <c r="H55" s="254" t="e">
        <f>IF(AND(C55&lt;&gt;"",#REF!&lt;&gt;""),#REF!,"")</f>
        <v>#REF!</v>
      </c>
      <c r="I55" s="254" t="e">
        <f>IF(AND(C55&lt;&gt;"",#REF!&lt;&gt;""),#REF!,"")</f>
        <v>#REF!</v>
      </c>
      <c r="K55" s="14"/>
      <c r="L55" s="14"/>
      <c r="M55" s="14"/>
      <c r="N55" s="14"/>
      <c r="O55" s="14"/>
      <c r="P55" s="14"/>
      <c r="Q55" s="14"/>
      <c r="R55" s="14"/>
      <c r="S55" s="14"/>
      <c r="T55" s="14"/>
      <c r="U55" s="14"/>
    </row>
    <row r="56" spans="2:21" ht="39.9" customHeight="1" thickBot="1" x14ac:dyDescent="0.35">
      <c r="B56" s="513"/>
      <c r="C56" s="501"/>
      <c r="D56" s="278" t="s">
        <v>313</v>
      </c>
      <c r="E56" s="257" t="e">
        <f>IF(AND(C55&lt;&gt;"",#REF!&lt;&gt;""),#REF!/#REF!,"")</f>
        <v>#REF!</v>
      </c>
      <c r="F56" s="257" t="e">
        <f>IF(AND(C55&lt;&gt;"",#REF!&lt;&gt;""),#REF!/#REF!,"")</f>
        <v>#REF!</v>
      </c>
      <c r="G56" s="257" t="e">
        <f>IF(AND(C55&lt;&gt;"",#REF!&lt;&gt;""),#REF!/#REF!,"")</f>
        <v>#REF!</v>
      </c>
      <c r="H56" s="257" t="e">
        <f>IF(AND(C55&lt;&gt;"",#REF!&lt;&gt;""),#REF!/#REF!,"")</f>
        <v>#REF!</v>
      </c>
      <c r="I56" s="257" t="e">
        <f>IF(AND(C55&lt;&gt;"",#REF!&lt;&gt;""),#REF!/#REF!,"")</f>
        <v>#REF!</v>
      </c>
      <c r="K56" s="14"/>
      <c r="L56" s="14"/>
      <c r="M56" s="14"/>
      <c r="N56" s="14"/>
      <c r="O56" s="14"/>
      <c r="P56" s="14"/>
      <c r="Q56" s="14"/>
      <c r="R56" s="14"/>
      <c r="S56" s="14"/>
      <c r="T56" s="14"/>
      <c r="U56" s="14"/>
    </row>
    <row r="57" spans="2:21" ht="39.9" customHeight="1" x14ac:dyDescent="0.3">
      <c r="B57" s="512" t="s">
        <v>114</v>
      </c>
      <c r="C57" s="500" t="e">
        <f>IF(#REF!="","",IF(SUM(#REF!)&gt;0,#REF!,""))</f>
        <v>#REF!</v>
      </c>
      <c r="D57" s="277" t="s">
        <v>20</v>
      </c>
      <c r="E57" s="253" t="e">
        <f>IF(AND(C57&lt;&gt;"",#REF!&lt;&gt;""),#REF!,"")</f>
        <v>#REF!</v>
      </c>
      <c r="F57" s="253" t="e">
        <f>IF(AND(C57&lt;&gt;"",#REF!&lt;&gt;""),#REF!,"")</f>
        <v>#REF!</v>
      </c>
      <c r="G57" s="254" t="e">
        <f>IF(AND(C57&lt;&gt;"",#REF!&lt;&gt;""),#REF!,"")</f>
        <v>#REF!</v>
      </c>
      <c r="H57" s="254" t="e">
        <f>IF(AND(C57&lt;&gt;"",#REF!&lt;&gt;""),#REF!,"")</f>
        <v>#REF!</v>
      </c>
      <c r="I57" s="254" t="e">
        <f>IF(AND(C57&lt;&gt;"",#REF!&lt;&gt;""),#REF!,"")</f>
        <v>#REF!</v>
      </c>
      <c r="K57" s="14"/>
      <c r="L57" s="14"/>
      <c r="M57" s="14"/>
      <c r="N57" s="14"/>
      <c r="O57" s="14"/>
      <c r="P57" s="14"/>
      <c r="Q57" s="14"/>
      <c r="R57" s="14"/>
      <c r="S57" s="14"/>
      <c r="T57" s="14"/>
      <c r="U57" s="14"/>
    </row>
    <row r="58" spans="2:21" ht="39.9" customHeight="1" thickBot="1" x14ac:dyDescent="0.35">
      <c r="B58" s="513"/>
      <c r="C58" s="501"/>
      <c r="D58" s="278" t="s">
        <v>313</v>
      </c>
      <c r="E58" s="257" t="e">
        <f>IF(AND(C57&lt;&gt;"",#REF!&lt;&gt;""),#REF!/#REF!,"")</f>
        <v>#REF!</v>
      </c>
      <c r="F58" s="257" t="e">
        <f>IF(AND(C57&lt;&gt;"",#REF!&lt;&gt;""),#REF!/#REF!,"")</f>
        <v>#REF!</v>
      </c>
      <c r="G58" s="257" t="e">
        <f>IF(AND(C57&lt;&gt;"",#REF!&lt;&gt;""),#REF!/#REF!,"")</f>
        <v>#REF!</v>
      </c>
      <c r="H58" s="257" t="e">
        <f>IF(AND(C57&lt;&gt;"",#REF!&lt;&gt;""),#REF!/#REF!,"")</f>
        <v>#REF!</v>
      </c>
      <c r="I58" s="257" t="e">
        <f>IF(AND(C57&lt;&gt;"",#REF!&lt;&gt;""),#REF!/#REF!,"")</f>
        <v>#REF!</v>
      </c>
      <c r="K58" s="14"/>
      <c r="L58" s="14"/>
      <c r="M58" s="14"/>
      <c r="N58" s="14"/>
      <c r="O58" s="14"/>
      <c r="P58" s="14"/>
      <c r="Q58" s="14"/>
      <c r="R58" s="14"/>
      <c r="S58" s="14"/>
      <c r="T58" s="14"/>
      <c r="U58" s="14"/>
    </row>
    <row r="59" spans="2:21" ht="39.9" customHeight="1" x14ac:dyDescent="0.3">
      <c r="B59" s="512" t="s">
        <v>115</v>
      </c>
      <c r="C59" s="500" t="e">
        <f>IF(#REF!="","",IF(SUM(#REF!)&gt;0,#REF!,""))</f>
        <v>#REF!</v>
      </c>
      <c r="D59" s="277" t="s">
        <v>20</v>
      </c>
      <c r="E59" s="253" t="e">
        <f>IF(AND(C59&lt;&gt;"",#REF!&lt;&gt;""),#REF!,"")</f>
        <v>#REF!</v>
      </c>
      <c r="F59" s="253" t="e">
        <f>IF(AND(C59&lt;&gt;"",#REF!&lt;&gt;""),#REF!,"")</f>
        <v>#REF!</v>
      </c>
      <c r="G59" s="254" t="e">
        <f>IF(AND(C59&lt;&gt;"",#REF!&lt;&gt;""),#REF!,"")</f>
        <v>#REF!</v>
      </c>
      <c r="H59" s="254" t="e">
        <f>IF(AND(C59&lt;&gt;"",#REF!&lt;&gt;""),#REF!,"")</f>
        <v>#REF!</v>
      </c>
      <c r="I59" s="254" t="e">
        <f>IF(AND(C59&lt;&gt;"",#REF!&lt;&gt;""),#REF!,"")</f>
        <v>#REF!</v>
      </c>
      <c r="K59" s="14"/>
      <c r="L59" s="14"/>
      <c r="M59" s="14"/>
      <c r="N59" s="14"/>
      <c r="O59" s="14"/>
      <c r="P59" s="14"/>
      <c r="Q59" s="14"/>
      <c r="R59" s="14"/>
      <c r="S59" s="14"/>
      <c r="T59" s="14"/>
      <c r="U59" s="14"/>
    </row>
    <row r="60" spans="2:21" ht="39.9" customHeight="1" thickBot="1" x14ac:dyDescent="0.35">
      <c r="B60" s="513"/>
      <c r="C60" s="501"/>
      <c r="D60" s="278" t="s">
        <v>313</v>
      </c>
      <c r="E60" s="257" t="e">
        <f>IF(AND(C59&lt;&gt;"",#REF!&lt;&gt;""),#REF!/#REF!,"")</f>
        <v>#REF!</v>
      </c>
      <c r="F60" s="257" t="e">
        <f>IF(AND(C59&lt;&gt;"",#REF!&lt;&gt;""),#REF!/#REF!,"")</f>
        <v>#REF!</v>
      </c>
      <c r="G60" s="257" t="e">
        <f>IF(AND(C59&lt;&gt;"",#REF!&lt;&gt;""),#REF!/#REF!,"")</f>
        <v>#REF!</v>
      </c>
      <c r="H60" s="257" t="e">
        <f>IF(AND(C59&lt;&gt;"",#REF!&lt;&gt;""),#REF!/#REF!,"")</f>
        <v>#REF!</v>
      </c>
      <c r="I60" s="257" t="e">
        <f>IF(AND(C59&lt;&gt;"",#REF!&lt;&gt;""),#REF!/#REF!,"")</f>
        <v>#REF!</v>
      </c>
      <c r="K60" s="14"/>
      <c r="L60" s="14"/>
      <c r="M60" s="14"/>
      <c r="N60" s="14"/>
      <c r="O60" s="14"/>
      <c r="P60" s="14"/>
      <c r="Q60" s="14"/>
      <c r="R60" s="14"/>
      <c r="S60" s="14"/>
      <c r="T60" s="14"/>
      <c r="U60" s="14"/>
    </row>
    <row r="61" spans="2:21" ht="39.9" customHeight="1" x14ac:dyDescent="0.3">
      <c r="B61" s="512" t="s">
        <v>116</v>
      </c>
      <c r="C61" s="500" t="e">
        <f>IF(#REF!="","",IF(SUM(#REF!)&gt;0,#REF!,""))</f>
        <v>#REF!</v>
      </c>
      <c r="D61" s="277" t="s">
        <v>20</v>
      </c>
      <c r="E61" s="253" t="e">
        <f>IF(AND(C61&lt;&gt;"",#REF!&lt;&gt;""),#REF!,"")</f>
        <v>#REF!</v>
      </c>
      <c r="F61" s="253" t="e">
        <f>IF(AND(C61&lt;&gt;"",#REF!&lt;&gt;""),#REF!,"")</f>
        <v>#REF!</v>
      </c>
      <c r="G61" s="254" t="e">
        <f>IF(AND(C61&lt;&gt;"",#REF!&lt;&gt;""),#REF!,"")</f>
        <v>#REF!</v>
      </c>
      <c r="H61" s="254" t="e">
        <f>IF(AND(C61&lt;&gt;"",#REF!&lt;&gt;""),#REF!,"")</f>
        <v>#REF!</v>
      </c>
      <c r="I61" s="254" t="e">
        <f>IF(AND(C61&lt;&gt;"",#REF!&lt;&gt;""),#REF!,"")</f>
        <v>#REF!</v>
      </c>
      <c r="K61" s="14"/>
      <c r="L61" s="14"/>
      <c r="M61" s="14"/>
      <c r="N61" s="14"/>
      <c r="O61" s="14"/>
      <c r="P61" s="14"/>
      <c r="Q61" s="14"/>
      <c r="R61" s="14"/>
      <c r="S61" s="14"/>
      <c r="T61" s="14"/>
      <c r="U61" s="14"/>
    </row>
    <row r="62" spans="2:21" ht="39.9" customHeight="1" thickBot="1" x14ac:dyDescent="0.35">
      <c r="B62" s="513"/>
      <c r="C62" s="501"/>
      <c r="D62" s="278" t="s">
        <v>313</v>
      </c>
      <c r="E62" s="257" t="e">
        <f>IF(AND(C61&lt;&gt;"",#REF!&lt;&gt;""),#REF!/#REF!,"")</f>
        <v>#REF!</v>
      </c>
      <c r="F62" s="257" t="e">
        <f>IF(AND(C61&lt;&gt;"",#REF!&lt;&gt;""),#REF!/#REF!,"")</f>
        <v>#REF!</v>
      </c>
      <c r="G62" s="257" t="e">
        <f>IF(AND(C61&lt;&gt;"",#REF!&lt;&gt;""),#REF!/#REF!,"")</f>
        <v>#REF!</v>
      </c>
      <c r="H62" s="257" t="e">
        <f>IF(AND(C61&lt;&gt;"",#REF!&lt;&gt;""),#REF!/#REF!,"")</f>
        <v>#REF!</v>
      </c>
      <c r="I62" s="257" t="e">
        <f>IF(AND(C61&lt;&gt;"",#REF!&lt;&gt;""),#REF!/#REF!,"")</f>
        <v>#REF!</v>
      </c>
      <c r="K62" s="14"/>
      <c r="L62" s="14"/>
      <c r="M62" s="14"/>
      <c r="N62" s="14"/>
      <c r="O62" s="14"/>
      <c r="P62" s="14"/>
      <c r="Q62" s="14"/>
      <c r="R62" s="14"/>
      <c r="S62" s="14"/>
      <c r="T62" s="14"/>
      <c r="U62" s="14"/>
    </row>
    <row r="63" spans="2:21" ht="39.9" customHeight="1" x14ac:dyDescent="0.3">
      <c r="B63" s="512" t="s">
        <v>117</v>
      </c>
      <c r="C63" s="500" t="e">
        <f>IF(#REF!="","",IF(SUM(#REF!)&gt;0,#REF!,""))</f>
        <v>#REF!</v>
      </c>
      <c r="D63" s="277" t="s">
        <v>20</v>
      </c>
      <c r="E63" s="253" t="e">
        <f>IF(AND(C63&lt;&gt;"",#REF!&lt;&gt;""),#REF!,"")</f>
        <v>#REF!</v>
      </c>
      <c r="F63" s="253" t="e">
        <f>IF(AND(C63&lt;&gt;"",#REF!&lt;&gt;""),#REF!,"")</f>
        <v>#REF!</v>
      </c>
      <c r="G63" s="254" t="e">
        <f>IF(AND(C63&lt;&gt;"",#REF!&lt;&gt;""),#REF!,"")</f>
        <v>#REF!</v>
      </c>
      <c r="H63" s="254" t="e">
        <f>IF(AND(C63&lt;&gt;"",#REF!&lt;&gt;""),#REF!,"")</f>
        <v>#REF!</v>
      </c>
      <c r="I63" s="254" t="e">
        <f>IF(AND(C63&lt;&gt;"",#REF!&lt;&gt;""),#REF!,"")</f>
        <v>#REF!</v>
      </c>
      <c r="K63" s="14"/>
      <c r="L63" s="14"/>
      <c r="M63" s="14"/>
      <c r="N63" s="14"/>
      <c r="O63" s="14"/>
      <c r="P63" s="14"/>
      <c r="Q63" s="14"/>
      <c r="R63" s="14"/>
      <c r="S63" s="14"/>
      <c r="T63" s="14"/>
      <c r="U63" s="14"/>
    </row>
    <row r="64" spans="2:21" ht="39.9" customHeight="1" thickBot="1" x14ac:dyDescent="0.35">
      <c r="B64" s="513"/>
      <c r="C64" s="501"/>
      <c r="D64" s="278" t="s">
        <v>313</v>
      </c>
      <c r="E64" s="257" t="e">
        <f>IF(AND(C63&lt;&gt;"",#REF!&lt;&gt;""),#REF!/#REF!,"")</f>
        <v>#REF!</v>
      </c>
      <c r="F64" s="257" t="e">
        <f>IF(AND(C63&lt;&gt;"",#REF!&lt;&gt;""),#REF!/#REF!,"")</f>
        <v>#REF!</v>
      </c>
      <c r="G64" s="257" t="e">
        <f>IF(AND(C63&lt;&gt;"",#REF!&lt;&gt;""),#REF!/#REF!,"")</f>
        <v>#REF!</v>
      </c>
      <c r="H64" s="257" t="e">
        <f>IF(AND(C63&lt;&gt;"",#REF!&lt;&gt;""),#REF!/#REF!,"")</f>
        <v>#REF!</v>
      </c>
      <c r="I64" s="257" t="e">
        <f>IF(AND(C63&lt;&gt;"",#REF!&lt;&gt;""),#REF!/#REF!,"")</f>
        <v>#REF!</v>
      </c>
      <c r="K64" s="14"/>
      <c r="L64" s="14"/>
      <c r="M64" s="14"/>
      <c r="N64" s="14"/>
      <c r="O64" s="14"/>
      <c r="P64" s="14"/>
      <c r="Q64" s="14"/>
      <c r="R64" s="14"/>
      <c r="S64" s="14"/>
      <c r="T64" s="14"/>
      <c r="U64" s="14"/>
    </row>
    <row r="65" spans="2:21" ht="39.9" customHeight="1" thickBot="1" x14ac:dyDescent="0.35">
      <c r="B65" s="512" t="s">
        <v>118</v>
      </c>
      <c r="C65" s="500" t="e">
        <f>IF(#REF!="","",IF(SUM(#REF!)&gt;0,#REF!,""))</f>
        <v>#REF!</v>
      </c>
      <c r="D65" s="277" t="s">
        <v>20</v>
      </c>
      <c r="E65" s="257" t="e">
        <f>IF(AND(C65&lt;&gt;"",#REF!&lt;&gt;""),#REF!,"")</f>
        <v>#REF!</v>
      </c>
      <c r="F65" s="253" t="e">
        <f>IF(AND(C65&lt;&gt;"",#REF!&lt;&gt;""),#REF!,"")</f>
        <v>#REF!</v>
      </c>
      <c r="G65" s="254" t="e">
        <f>IF(AND(C65&lt;&gt;"",#REF!&lt;&gt;""),#REF!,"")</f>
        <v>#REF!</v>
      </c>
      <c r="H65" s="254" t="e">
        <f>IF(AND(C65&lt;&gt;"",#REF!&lt;&gt;""),#REF!,"")</f>
        <v>#REF!</v>
      </c>
      <c r="I65" s="254" t="e">
        <f>IF(AND(C65&lt;&gt;"",#REF!&lt;&gt;""),#REF!,"")</f>
        <v>#REF!</v>
      </c>
      <c r="K65" s="14"/>
      <c r="L65" s="14"/>
      <c r="M65" s="14"/>
      <c r="N65" s="14"/>
      <c r="O65" s="14"/>
      <c r="P65" s="14"/>
      <c r="Q65" s="14"/>
      <c r="R65" s="14"/>
      <c r="S65" s="14"/>
      <c r="T65" s="14"/>
      <c r="U65" s="14"/>
    </row>
    <row r="66" spans="2:21" ht="39.9" customHeight="1" thickBot="1" x14ac:dyDescent="0.35">
      <c r="B66" s="513"/>
      <c r="C66" s="501"/>
      <c r="D66" s="278" t="s">
        <v>313</v>
      </c>
      <c r="E66" s="257" t="e">
        <f>IF(AND(C65&lt;&gt;"",#REF!&lt;&gt;""),#REF!/#REF!,"")</f>
        <v>#REF!</v>
      </c>
      <c r="F66" s="257" t="e">
        <f>IF(AND(C65&lt;&gt;"",#REF!&lt;&gt;""),#REF!/#REF!,"")</f>
        <v>#REF!</v>
      </c>
      <c r="G66" s="257" t="e">
        <f>IF(AND(C65&lt;&gt;"",#REF!&lt;&gt;""),#REF!/#REF!,"")</f>
        <v>#REF!</v>
      </c>
      <c r="H66" s="257" t="e">
        <f>IF(AND(C65&lt;&gt;"",#REF!&lt;&gt;""),#REF!/#REF!,"")</f>
        <v>#REF!</v>
      </c>
      <c r="I66" s="257" t="e">
        <f>IF(AND(C65&lt;&gt;"",#REF!&lt;&gt;""),#REF!/#REF!,"")</f>
        <v>#REF!</v>
      </c>
      <c r="K66" s="14"/>
      <c r="L66" s="14"/>
      <c r="M66" s="14"/>
      <c r="N66" s="14"/>
      <c r="O66" s="14"/>
      <c r="P66" s="14"/>
      <c r="Q66" s="14"/>
      <c r="R66" s="14"/>
      <c r="S66" s="14"/>
      <c r="T66" s="14"/>
      <c r="U66" s="14"/>
    </row>
    <row r="67" spans="2:21" ht="39.9" customHeight="1" thickBot="1" x14ac:dyDescent="0.35">
      <c r="B67" s="512" t="s">
        <v>119</v>
      </c>
      <c r="C67" s="500" t="e">
        <f>IF(#REF!="","",IF(SUM(#REF!)&gt;0,#REF!,""))</f>
        <v>#REF!</v>
      </c>
      <c r="D67" s="277" t="s">
        <v>20</v>
      </c>
      <c r="E67" s="253" t="e">
        <f>IF(AND(C67&lt;&gt;"",#REF!&lt;&gt;""),#REF!,"")</f>
        <v>#REF!</v>
      </c>
      <c r="F67" s="257" t="e">
        <f>IF(AND(C67&lt;&gt;"",#REF!&lt;&gt;""),#REF!,"")</f>
        <v>#REF!</v>
      </c>
      <c r="G67" s="254" t="e">
        <f>IF(AND(C67&lt;&gt;"",#REF!&lt;&gt;""),#REF!,"")</f>
        <v>#REF!</v>
      </c>
      <c r="H67" s="254" t="e">
        <f>IF(AND(C67&lt;&gt;"",#REF!&lt;&gt;""),#REF!,"")</f>
        <v>#REF!</v>
      </c>
      <c r="I67" s="254" t="e">
        <f>IF(AND(C67&lt;&gt;"",#REF!&lt;&gt;""),#REF!,"")</f>
        <v>#REF!</v>
      </c>
      <c r="K67" s="14"/>
      <c r="L67" s="14"/>
      <c r="M67" s="14"/>
      <c r="N67" s="14"/>
      <c r="O67" s="14"/>
      <c r="P67" s="14"/>
      <c r="Q67" s="14"/>
      <c r="R67" s="14"/>
      <c r="S67" s="14"/>
      <c r="T67" s="14"/>
      <c r="U67" s="14"/>
    </row>
    <row r="68" spans="2:21" ht="39.9" customHeight="1" thickBot="1" x14ac:dyDescent="0.35">
      <c r="B68" s="513"/>
      <c r="C68" s="501"/>
      <c r="D68" s="278" t="s">
        <v>313</v>
      </c>
      <c r="E68" s="257" t="e">
        <f>IF(AND(C67&lt;&gt;"",#REF!&lt;&gt;""),#REF!/#REF!,"")</f>
        <v>#REF!</v>
      </c>
      <c r="F68" s="257" t="e">
        <f>IF(AND(C67&lt;&gt;"",#REF!&lt;&gt;""),#REF!/#REF!,"")</f>
        <v>#REF!</v>
      </c>
      <c r="G68" s="257" t="e">
        <f>IF(AND(C67&lt;&gt;"",#REF!&lt;&gt;""),#REF!/#REF!,"")</f>
        <v>#REF!</v>
      </c>
      <c r="H68" s="257" t="e">
        <f>IF(AND(C67&lt;&gt;"",#REF!&lt;&gt;""),#REF!/#REF!,"")</f>
        <v>#REF!</v>
      </c>
      <c r="I68" s="257" t="e">
        <f>IF(AND(C67&lt;&gt;"",#REF!&lt;&gt;""),#REF!/#REF!,"")</f>
        <v>#REF!</v>
      </c>
      <c r="K68" s="14"/>
      <c r="L68" s="14"/>
      <c r="M68" s="14"/>
      <c r="N68" s="14"/>
      <c r="O68" s="14"/>
      <c r="P68" s="14"/>
      <c r="Q68" s="14"/>
      <c r="R68" s="14"/>
      <c r="S68" s="14"/>
      <c r="T68" s="14"/>
      <c r="U68" s="14"/>
    </row>
    <row r="69" spans="2:21" ht="39.9" customHeight="1" thickBot="1" x14ac:dyDescent="0.35">
      <c r="B69" s="512" t="s">
        <v>120</v>
      </c>
      <c r="C69" s="500" t="e">
        <f>IF(#REF!="","",IF(SUM(#REF!)&gt;0,#REF!,""))</f>
        <v>#REF!</v>
      </c>
      <c r="D69" s="277" t="s">
        <v>20</v>
      </c>
      <c r="E69" s="253" t="e">
        <f>IF(AND(C69&lt;&gt;"",#REF!&lt;&gt;""),#REF!,"")</f>
        <v>#REF!</v>
      </c>
      <c r="F69" s="253" t="e">
        <f>IF(AND(C69&lt;&gt;"",#REF!&lt;&gt;""),#REF!,"")</f>
        <v>#REF!</v>
      </c>
      <c r="G69" s="257" t="e">
        <f>IF(AND(C69&lt;&gt;"",#REF!&lt;&gt;""),#REF!,"")</f>
        <v>#REF!</v>
      </c>
      <c r="H69" s="254" t="e">
        <f>IF(AND(C69&lt;&gt;"",#REF!&lt;&gt;""),#REF!,"")</f>
        <v>#REF!</v>
      </c>
      <c r="I69" s="254" t="e">
        <f>IF(AND(C69&lt;&gt;"",#REF!&lt;&gt;""),#REF!,"")</f>
        <v>#REF!</v>
      </c>
      <c r="K69" s="14"/>
      <c r="L69" s="14"/>
      <c r="M69" s="14"/>
      <c r="N69" s="14"/>
      <c r="O69" s="14"/>
      <c r="P69" s="14"/>
      <c r="Q69" s="14"/>
      <c r="R69" s="14"/>
      <c r="S69" s="14"/>
      <c r="T69" s="14"/>
      <c r="U69" s="14"/>
    </row>
    <row r="70" spans="2:21" ht="39.9" customHeight="1" thickBot="1" x14ac:dyDescent="0.35">
      <c r="B70" s="513"/>
      <c r="C70" s="501"/>
      <c r="D70" s="278" t="s">
        <v>313</v>
      </c>
      <c r="E70" s="257" t="e">
        <f>IF(AND(C69&lt;&gt;"",#REF!&lt;&gt;""),#REF!/#REF!,"")</f>
        <v>#REF!</v>
      </c>
      <c r="F70" s="257" t="e">
        <f>IF(AND(C69&lt;&gt;"",#REF!&lt;&gt;""),#REF!/#REF!,"")</f>
        <v>#REF!</v>
      </c>
      <c r="G70" s="257" t="e">
        <f>IF(AND(C69&lt;&gt;"",#REF!&lt;&gt;""),#REF!/#REF!,"")</f>
        <v>#REF!</v>
      </c>
      <c r="H70" s="257" t="e">
        <f>IF(AND(C69&lt;&gt;"",#REF!&lt;&gt;""),#REF!/#REF!,"")</f>
        <v>#REF!</v>
      </c>
      <c r="I70" s="257" t="e">
        <f>IF(AND(C69&lt;&gt;"",#REF!&lt;&gt;""),#REF!/#REF!,"")</f>
        <v>#REF!</v>
      </c>
      <c r="K70" s="14"/>
      <c r="L70" s="14"/>
      <c r="M70" s="14"/>
      <c r="N70" s="14"/>
      <c r="O70" s="14"/>
      <c r="P70" s="14"/>
      <c r="Q70" s="14"/>
      <c r="R70" s="14"/>
      <c r="S70" s="14"/>
      <c r="T70" s="14"/>
      <c r="U70" s="14"/>
    </row>
    <row r="71" spans="2:21" ht="39.9" customHeight="1" x14ac:dyDescent="0.3">
      <c r="B71" s="512" t="s">
        <v>121</v>
      </c>
      <c r="C71" s="500" t="e">
        <f>IF(#REF!="","",IF(SUM(#REF!)&gt;0,#REF!,""))</f>
        <v>#REF!</v>
      </c>
      <c r="D71" s="277" t="s">
        <v>20</v>
      </c>
      <c r="E71" s="253" t="e">
        <f>IF(AND(C71&lt;&gt;"",#REF!&lt;&gt;""),#REF!,"")</f>
        <v>#REF!</v>
      </c>
      <c r="F71" s="253" t="e">
        <f>IF(AND(C71&lt;&gt;"",#REF!&lt;&gt;""),#REF!,"")</f>
        <v>#REF!</v>
      </c>
      <c r="G71" s="254" t="e">
        <f>IF(AND(C71&lt;&gt;"",#REF!&lt;&gt;""),#REF!,"")</f>
        <v>#REF!</v>
      </c>
      <c r="H71" s="254" t="e">
        <f>IF(AND(C71&lt;&gt;"",#REF!&lt;&gt;""),#REF!,"")</f>
        <v>#REF!</v>
      </c>
      <c r="I71" s="254" t="e">
        <f>IF(AND(C71&lt;&gt;"",#REF!&lt;&gt;""),#REF!,"")</f>
        <v>#REF!</v>
      </c>
      <c r="K71" s="14"/>
      <c r="L71" s="14"/>
      <c r="M71" s="14"/>
      <c r="N71" s="14"/>
      <c r="O71" s="14"/>
      <c r="P71" s="14"/>
      <c r="Q71" s="14"/>
      <c r="R71" s="14"/>
      <c r="S71" s="14"/>
      <c r="T71" s="14"/>
      <c r="U71" s="14"/>
    </row>
    <row r="72" spans="2:21" ht="39.9" customHeight="1" thickBot="1" x14ac:dyDescent="0.35">
      <c r="B72" s="513"/>
      <c r="C72" s="501"/>
      <c r="D72" s="278" t="s">
        <v>313</v>
      </c>
      <c r="E72" s="257" t="e">
        <f>IF(AND(C71&lt;&gt;"",#REF!&lt;&gt;""),#REF!/#REF!,"")</f>
        <v>#REF!</v>
      </c>
      <c r="F72" s="257" t="e">
        <f>IF(AND(C71&lt;&gt;"",#REF!&lt;&gt;""),#REF!/#REF!,"")</f>
        <v>#REF!</v>
      </c>
      <c r="G72" s="257" t="e">
        <f>IF(AND(C71&lt;&gt;"",#REF!&lt;&gt;""),#REF!/#REF!,"")</f>
        <v>#REF!</v>
      </c>
      <c r="H72" s="257" t="e">
        <f>IF(AND(C71&lt;&gt;"",#REF!&lt;&gt;""),#REF!/#REF!,"")</f>
        <v>#REF!</v>
      </c>
      <c r="I72" s="257" t="e">
        <f>IF(AND(C71&lt;&gt;"",#REF!&lt;&gt;""),#REF!/#REF!,"")</f>
        <v>#REF!</v>
      </c>
      <c r="K72" s="14"/>
      <c r="L72" s="14"/>
      <c r="M72" s="14"/>
      <c r="N72" s="14"/>
      <c r="O72" s="14"/>
      <c r="P72" s="14"/>
      <c r="Q72" s="14"/>
      <c r="R72" s="14"/>
      <c r="S72" s="14"/>
      <c r="T72" s="14"/>
      <c r="U72" s="14"/>
    </row>
    <row r="73" spans="2:21" ht="39.9" customHeight="1" x14ac:dyDescent="0.3">
      <c r="B73" s="512" t="s">
        <v>122</v>
      </c>
      <c r="C73" s="500" t="e">
        <f>IF(#REF!="","",IF(SUM(#REF!)&gt;0,#REF!,""))</f>
        <v>#REF!</v>
      </c>
      <c r="D73" s="277" t="s">
        <v>20</v>
      </c>
      <c r="E73" s="253" t="e">
        <f>IF(AND(C73&lt;&gt;"",#REF!&lt;&gt;""),#REF!,"")</f>
        <v>#REF!</v>
      </c>
      <c r="F73" s="253" t="e">
        <f>IF(AND(C73&lt;&gt;"",#REF!&lt;&gt;""),#REF!,"")</f>
        <v>#REF!</v>
      </c>
      <c r="G73" s="254" t="e">
        <f>IF(AND(C73&lt;&gt;"",#REF!&lt;&gt;""),#REF!,"")</f>
        <v>#REF!</v>
      </c>
      <c r="H73" s="254" t="e">
        <f>IF(AND(C73&lt;&gt;"",#REF!&lt;&gt;""),#REF!,"")</f>
        <v>#REF!</v>
      </c>
      <c r="I73" s="254" t="e">
        <f>IF(AND(C73&lt;&gt;"",#REF!&lt;&gt;""),#REF!,"")</f>
        <v>#REF!</v>
      </c>
      <c r="K73" s="14"/>
      <c r="L73" s="14"/>
      <c r="M73" s="14"/>
      <c r="N73" s="14"/>
      <c r="O73" s="14"/>
      <c r="P73" s="14"/>
      <c r="Q73" s="14"/>
      <c r="R73" s="14"/>
      <c r="S73" s="14"/>
      <c r="T73" s="14"/>
      <c r="U73" s="14"/>
    </row>
    <row r="74" spans="2:21" ht="39.9" customHeight="1" thickBot="1" x14ac:dyDescent="0.35">
      <c r="B74" s="513"/>
      <c r="C74" s="501"/>
      <c r="D74" s="278" t="s">
        <v>313</v>
      </c>
      <c r="E74" s="257" t="e">
        <f>IF(AND(C73&lt;&gt;"",#REF!&lt;&gt;""),#REF!/#REF!,"")</f>
        <v>#REF!</v>
      </c>
      <c r="F74" s="257" t="e">
        <f>IF(AND(C73&lt;&gt;"",#REF!&lt;&gt;""),#REF!/#REF!,"")</f>
        <v>#REF!</v>
      </c>
      <c r="G74" s="257" t="e">
        <f>IF(AND(C73&lt;&gt;"",#REF!&lt;&gt;""),#REF!/#REF!,"")</f>
        <v>#REF!</v>
      </c>
      <c r="H74" s="257" t="e">
        <f>IF(AND(C73&lt;&gt;"",#REF!&lt;&gt;""),#REF!/#REF!,"")</f>
        <v>#REF!</v>
      </c>
      <c r="I74" s="257" t="e">
        <f>IF(AND(C73&lt;&gt;"",#REF!&lt;&gt;""),#REF!/#REF!,"")</f>
        <v>#REF!</v>
      </c>
      <c r="K74" s="14"/>
      <c r="L74" s="14"/>
      <c r="M74" s="14"/>
      <c r="N74" s="14"/>
      <c r="O74" s="14"/>
      <c r="P74" s="14"/>
      <c r="Q74" s="14"/>
      <c r="R74" s="14"/>
      <c r="S74" s="14"/>
      <c r="T74" s="14"/>
      <c r="U74" s="14"/>
    </row>
    <row r="75" spans="2:21" ht="39.9" customHeight="1" x14ac:dyDescent="0.3">
      <c r="B75" s="512" t="s">
        <v>123</v>
      </c>
      <c r="C75" s="500" t="e">
        <f>IF(#REF!="","",IF(SUM(#REF!)&gt;0,#REF!,""))</f>
        <v>#REF!</v>
      </c>
      <c r="D75" s="277" t="s">
        <v>20</v>
      </c>
      <c r="E75" s="253" t="e">
        <f>IF(AND(C75&lt;&gt;"",#REF!&lt;&gt;""),#REF!,"")</f>
        <v>#REF!</v>
      </c>
      <c r="F75" s="253" t="e">
        <f>IF(AND(C75&lt;&gt;"",#REF!&lt;&gt;""),#REF!,"")</f>
        <v>#REF!</v>
      </c>
      <c r="G75" s="254" t="e">
        <f>IF(AND(C75&lt;&gt;"",#REF!&lt;&gt;""),#REF!,"")</f>
        <v>#REF!</v>
      </c>
      <c r="H75" s="254" t="e">
        <f>IF(AND(C75&lt;&gt;"",#REF!&lt;&gt;""),#REF!,"")</f>
        <v>#REF!</v>
      </c>
      <c r="I75" s="254" t="e">
        <f>IF(AND(C75&lt;&gt;"",#REF!&lt;&gt;""),#REF!,"")</f>
        <v>#REF!</v>
      </c>
      <c r="K75" s="14"/>
      <c r="L75" s="14"/>
      <c r="M75" s="14"/>
      <c r="N75" s="14"/>
      <c r="O75" s="14"/>
      <c r="P75" s="14"/>
      <c r="Q75" s="14"/>
      <c r="R75" s="14"/>
      <c r="S75" s="14"/>
      <c r="T75" s="14"/>
      <c r="U75" s="14"/>
    </row>
    <row r="76" spans="2:21" ht="39.9" customHeight="1" thickBot="1" x14ac:dyDescent="0.35">
      <c r="B76" s="513"/>
      <c r="C76" s="501"/>
      <c r="D76" s="278" t="s">
        <v>313</v>
      </c>
      <c r="E76" s="257" t="e">
        <f>IF(AND(C75&lt;&gt;"",#REF!&lt;&gt;""),#REF!/#REF!,"")</f>
        <v>#REF!</v>
      </c>
      <c r="F76" s="257" t="e">
        <f>IF(AND(C75&lt;&gt;"",#REF!&lt;&gt;""),#REF!/#REF!,"")</f>
        <v>#REF!</v>
      </c>
      <c r="G76" s="257" t="e">
        <f>IF(AND(C75&lt;&gt;"",#REF!&lt;&gt;""),#REF!/#REF!,"")</f>
        <v>#REF!</v>
      </c>
      <c r="H76" s="257" t="e">
        <f>IF(AND(C75&lt;&gt;"",#REF!&lt;&gt;""),#REF!/#REF!,"")</f>
        <v>#REF!</v>
      </c>
      <c r="I76" s="257" t="e">
        <f>IF(AND(C75&lt;&gt;"",#REF!&lt;&gt;""),#REF!/#REF!,"")</f>
        <v>#REF!</v>
      </c>
      <c r="K76" s="14"/>
      <c r="L76" s="14"/>
      <c r="M76" s="14"/>
      <c r="N76" s="14"/>
      <c r="O76" s="14"/>
      <c r="P76" s="14"/>
      <c r="Q76" s="14"/>
      <c r="R76" s="14"/>
      <c r="S76" s="14"/>
      <c r="T76" s="14"/>
      <c r="U76" s="14"/>
    </row>
    <row r="77" spans="2:21" ht="39.9" customHeight="1" x14ac:dyDescent="0.3">
      <c r="B77" s="512" t="s">
        <v>124</v>
      </c>
      <c r="C77" s="500" t="e">
        <f>IF(#REF!="","",IF(SUM(#REF!)&gt;0,#REF!,""))</f>
        <v>#REF!</v>
      </c>
      <c r="D77" s="277" t="s">
        <v>20</v>
      </c>
      <c r="E77" s="253" t="e">
        <f>IF(AND(C77&lt;&gt;"",#REF!&lt;&gt;""),#REF!,"")</f>
        <v>#REF!</v>
      </c>
      <c r="F77" s="253" t="e">
        <f>IF(AND(C77&lt;&gt;"",#REF!&lt;&gt;""),#REF!,"")</f>
        <v>#REF!</v>
      </c>
      <c r="G77" s="254" t="e">
        <f>IF(AND(C77&lt;&gt;"",#REF!&lt;&gt;""),#REF!,"")</f>
        <v>#REF!</v>
      </c>
      <c r="H77" s="254" t="e">
        <f>IF(AND(C77&lt;&gt;"",#REF!&lt;&gt;""),#REF!,"")</f>
        <v>#REF!</v>
      </c>
      <c r="I77" s="254" t="e">
        <f>IF(AND(C77&lt;&gt;"",#REF!&lt;&gt;""),#REF!,"")</f>
        <v>#REF!</v>
      </c>
      <c r="K77" s="14"/>
      <c r="L77" s="14"/>
      <c r="M77" s="14"/>
      <c r="N77" s="14"/>
      <c r="O77" s="14"/>
      <c r="P77" s="14"/>
      <c r="Q77" s="14"/>
      <c r="R77" s="14"/>
      <c r="S77" s="14"/>
      <c r="T77" s="14"/>
      <c r="U77" s="14"/>
    </row>
    <row r="78" spans="2:21" ht="39.9" customHeight="1" thickBot="1" x14ac:dyDescent="0.35">
      <c r="B78" s="513"/>
      <c r="C78" s="501"/>
      <c r="D78" s="278" t="s">
        <v>313</v>
      </c>
      <c r="E78" s="257" t="e">
        <f>IF(AND(C77&lt;&gt;"",#REF!&lt;&gt;""),#REF!/#REF!,"")</f>
        <v>#REF!</v>
      </c>
      <c r="F78" s="257" t="e">
        <f>IF(AND(C77&lt;&gt;"",#REF!&lt;&gt;""),#REF!/#REF!,"")</f>
        <v>#REF!</v>
      </c>
      <c r="G78" s="257" t="e">
        <f>IF(AND(C77&lt;&gt;"",#REF!&lt;&gt;""),#REF!/#REF!,"")</f>
        <v>#REF!</v>
      </c>
      <c r="H78" s="257" t="e">
        <f>IF(AND(C77&lt;&gt;"",#REF!&lt;&gt;""),#REF!/#REF!,"")</f>
        <v>#REF!</v>
      </c>
      <c r="I78" s="257" t="e">
        <f>IF(AND(C77&lt;&gt;"",#REF!&lt;&gt;""),#REF!/#REF!,"")</f>
        <v>#REF!</v>
      </c>
      <c r="K78" s="14"/>
      <c r="L78" s="14"/>
      <c r="M78" s="14"/>
      <c r="N78" s="14"/>
      <c r="O78" s="14"/>
      <c r="P78" s="14"/>
      <c r="Q78" s="14"/>
      <c r="R78" s="14"/>
      <c r="S78" s="14"/>
      <c r="T78" s="14"/>
      <c r="U78" s="14"/>
    </row>
    <row r="79" spans="2:21" ht="39.9" customHeight="1" x14ac:dyDescent="0.3">
      <c r="B79" s="512" t="s">
        <v>125</v>
      </c>
      <c r="C79" s="500" t="e">
        <f>IF(#REF!="","",IF(SUM(#REF!)&gt;0,#REF!,""))</f>
        <v>#REF!</v>
      </c>
      <c r="D79" s="277" t="s">
        <v>20</v>
      </c>
      <c r="E79" s="253" t="e">
        <f>IF(AND(C79&lt;&gt;"",#REF!&lt;&gt;""),#REF!,"")</f>
        <v>#REF!</v>
      </c>
      <c r="F79" s="253" t="e">
        <f>IF(AND(C79&lt;&gt;"",#REF!&lt;&gt;""),#REF!,"")</f>
        <v>#REF!</v>
      </c>
      <c r="G79" s="254" t="e">
        <f>IF(AND(C79&lt;&gt;"",#REF!&lt;&gt;""),#REF!,"")</f>
        <v>#REF!</v>
      </c>
      <c r="H79" s="254" t="e">
        <f>IF(AND(C79&lt;&gt;"",#REF!&lt;&gt;""),#REF!,"")</f>
        <v>#REF!</v>
      </c>
      <c r="I79" s="254" t="e">
        <f>IF(AND(C79&lt;&gt;"",#REF!&lt;&gt;""),#REF!,"")</f>
        <v>#REF!</v>
      </c>
      <c r="K79" s="14"/>
      <c r="L79" s="14"/>
      <c r="M79" s="14"/>
      <c r="N79" s="14"/>
      <c r="O79" s="14"/>
      <c r="P79" s="14"/>
      <c r="Q79" s="14"/>
      <c r="R79" s="14"/>
      <c r="S79" s="14"/>
      <c r="T79" s="14"/>
      <c r="U79" s="14"/>
    </row>
    <row r="80" spans="2:21" ht="39.9" customHeight="1" thickBot="1" x14ac:dyDescent="0.35">
      <c r="B80" s="513"/>
      <c r="C80" s="501"/>
      <c r="D80" s="278" t="s">
        <v>313</v>
      </c>
      <c r="E80" s="257" t="e">
        <f>IF(AND(C79&lt;&gt;"",#REF!&lt;&gt;""),#REF!/#REF!,"")</f>
        <v>#REF!</v>
      </c>
      <c r="F80" s="257" t="e">
        <f>IF(AND(C79&lt;&gt;"",#REF!&lt;&gt;""),#REF!/#REF!,"")</f>
        <v>#REF!</v>
      </c>
      <c r="G80" s="257" t="e">
        <f>IF(AND(C79&lt;&gt;"",#REF!&lt;&gt;""),#REF!/#REF!,"")</f>
        <v>#REF!</v>
      </c>
      <c r="H80" s="257" t="e">
        <f>IF(AND(C79&lt;&gt;"",#REF!&lt;&gt;""),#REF!/#REF!,"")</f>
        <v>#REF!</v>
      </c>
      <c r="I80" s="257" t="e">
        <f>IF(AND(C79&lt;&gt;"",#REF!&lt;&gt;""),#REF!/#REF!,"")</f>
        <v>#REF!</v>
      </c>
      <c r="K80" s="14"/>
      <c r="L80" s="14"/>
      <c r="M80" s="14"/>
      <c r="N80" s="14"/>
      <c r="O80" s="14"/>
      <c r="P80" s="14"/>
      <c r="Q80" s="14"/>
      <c r="R80" s="14"/>
      <c r="S80" s="14"/>
      <c r="T80" s="14"/>
      <c r="U80" s="14"/>
    </row>
    <row r="81" spans="2:22" ht="39.9" customHeight="1" x14ac:dyDescent="0.3">
      <c r="B81" s="512" t="s">
        <v>126</v>
      </c>
      <c r="C81" s="500" t="e">
        <f>IF(#REF!="","",IF(SUM(#REF!)&gt;0,#REF!,""))</f>
        <v>#REF!</v>
      </c>
      <c r="D81" s="277" t="s">
        <v>20</v>
      </c>
      <c r="E81" s="253" t="e">
        <f>IF(AND(C81&lt;&gt;"",#REF!&lt;&gt;""),#REF!,"")</f>
        <v>#REF!</v>
      </c>
      <c r="F81" s="253" t="e">
        <f>IF(AND(C81&lt;&gt;"",#REF!&lt;&gt;""),#REF!,"")</f>
        <v>#REF!</v>
      </c>
      <c r="G81" s="254" t="e">
        <f>IF(AND(C81&lt;&gt;"",#REF!&lt;&gt;""),#REF!,"")</f>
        <v>#REF!</v>
      </c>
      <c r="H81" s="254" t="e">
        <f>IF(AND(C81&lt;&gt;"",#REF!&lt;&gt;""),#REF!,"")</f>
        <v>#REF!</v>
      </c>
      <c r="I81" s="254" t="e">
        <f>IF(AND(C81&lt;&gt;"",#REF!&lt;&gt;""),#REF!,"")</f>
        <v>#REF!</v>
      </c>
      <c r="K81" s="14"/>
      <c r="L81" s="14"/>
      <c r="M81" s="14"/>
      <c r="N81" s="14"/>
      <c r="O81" s="14"/>
      <c r="P81" s="14"/>
      <c r="Q81" s="14"/>
      <c r="R81" s="14"/>
      <c r="S81" s="14"/>
      <c r="T81" s="14"/>
      <c r="U81" s="14"/>
    </row>
    <row r="82" spans="2:22" ht="39.9" customHeight="1" thickBot="1" x14ac:dyDescent="0.35">
      <c r="B82" s="513"/>
      <c r="C82" s="501"/>
      <c r="D82" s="278" t="s">
        <v>313</v>
      </c>
      <c r="E82" s="257" t="e">
        <f>IF(AND(C81&lt;&gt;"",#REF!&lt;&gt;""),#REF!/#REF!,"")</f>
        <v>#REF!</v>
      </c>
      <c r="F82" s="257" t="e">
        <f>IF(AND(C81&lt;&gt;"",#REF!&lt;&gt;""),#REF!/#REF!,"")</f>
        <v>#REF!</v>
      </c>
      <c r="G82" s="257" t="e">
        <f>IF(AND(C81&lt;&gt;"",#REF!&lt;&gt;""),#REF!/#REF!,"")</f>
        <v>#REF!</v>
      </c>
      <c r="H82" s="257" t="e">
        <f>IF(AND(C81&lt;&gt;"",#REF!&lt;&gt;""),#REF!/#REF!,"")</f>
        <v>#REF!</v>
      </c>
      <c r="I82" s="257" t="e">
        <f>IF(AND(C81&lt;&gt;"",#REF!&lt;&gt;""),#REF!/#REF!,"")</f>
        <v>#REF!</v>
      </c>
      <c r="K82" s="14"/>
      <c r="L82" s="14"/>
      <c r="M82" s="14"/>
      <c r="N82" s="14"/>
      <c r="O82" s="14"/>
      <c r="P82" s="14"/>
      <c r="Q82" s="14"/>
      <c r="R82" s="14"/>
      <c r="S82" s="14"/>
      <c r="T82" s="14"/>
      <c r="U82" s="14"/>
    </row>
    <row r="83" spans="2:22" ht="39.9" customHeight="1" x14ac:dyDescent="0.3">
      <c r="B83" s="512" t="s">
        <v>127</v>
      </c>
      <c r="C83" s="500" t="e">
        <f>IF(#REF!="","",IF(SUM(#REF!)&gt;0,#REF!,""))</f>
        <v>#REF!</v>
      </c>
      <c r="D83" s="277" t="s">
        <v>20</v>
      </c>
      <c r="E83" s="253" t="e">
        <f>IF(AND(C83&lt;&gt;"",#REF!&lt;&gt;""),#REF!,"")</f>
        <v>#REF!</v>
      </c>
      <c r="F83" s="253" t="e">
        <f>IF(AND(C83&lt;&gt;"",#REF!&lt;&gt;""),#REF!,"")</f>
        <v>#REF!</v>
      </c>
      <c r="G83" s="254" t="e">
        <f>IF(AND(C83&lt;&gt;"",#REF!&lt;&gt;""),#REF!,"")</f>
        <v>#REF!</v>
      </c>
      <c r="H83" s="254" t="e">
        <f>IF(AND(C83&lt;&gt;"",#REF!&lt;&gt;""),#REF!,"")</f>
        <v>#REF!</v>
      </c>
      <c r="I83" s="254" t="e">
        <f>IF(AND(C83&lt;&gt;"",#REF!&lt;&gt;""),#REF!,"")</f>
        <v>#REF!</v>
      </c>
      <c r="K83" s="14"/>
      <c r="L83" s="14"/>
      <c r="M83" s="14"/>
      <c r="N83" s="14"/>
      <c r="O83" s="14"/>
      <c r="P83" s="14"/>
      <c r="Q83" s="14"/>
      <c r="R83" s="14"/>
      <c r="S83" s="14"/>
      <c r="T83" s="14"/>
      <c r="U83" s="14"/>
    </row>
    <row r="84" spans="2:22" ht="39.9" customHeight="1" thickBot="1" x14ac:dyDescent="0.35">
      <c r="B84" s="513"/>
      <c r="C84" s="501"/>
      <c r="D84" s="278" t="s">
        <v>313</v>
      </c>
      <c r="E84" s="257" t="e">
        <f>IF(AND(C83&lt;&gt;"",#REF!&lt;&gt;""),#REF!/#REF!,"")</f>
        <v>#REF!</v>
      </c>
      <c r="F84" s="257" t="e">
        <f>IF(AND(C83&lt;&gt;"",#REF!&lt;&gt;""),#REF!/#REF!,"")</f>
        <v>#REF!</v>
      </c>
      <c r="G84" s="257" t="e">
        <f>IF(AND(C83&lt;&gt;"",#REF!&lt;&gt;""),#REF!/#REF!,"")</f>
        <v>#REF!</v>
      </c>
      <c r="H84" s="257" t="e">
        <f>IF(AND(C83&lt;&gt;"",#REF!&lt;&gt;""),#REF!/#REF!,"")</f>
        <v>#REF!</v>
      </c>
      <c r="I84" s="257" t="e">
        <f>IF(AND(C83&lt;&gt;"",#REF!&lt;&gt;""),#REF!/#REF!,"")</f>
        <v>#REF!</v>
      </c>
      <c r="K84" s="14"/>
      <c r="L84" s="14"/>
      <c r="M84" s="14"/>
      <c r="N84" s="14"/>
      <c r="O84" s="14"/>
      <c r="P84" s="14"/>
      <c r="Q84" s="14"/>
      <c r="R84" s="14"/>
      <c r="S84" s="14"/>
      <c r="T84" s="14"/>
      <c r="U84" s="14"/>
    </row>
    <row r="85" spans="2:22" ht="39.9" customHeight="1" x14ac:dyDescent="0.3">
      <c r="B85" s="512" t="s">
        <v>128</v>
      </c>
      <c r="C85" s="500" t="e">
        <f>IF(#REF!="","",IF(SUM(#REF!)&gt;0,#REF!,""))</f>
        <v>#REF!</v>
      </c>
      <c r="D85" s="277" t="s">
        <v>20</v>
      </c>
      <c r="E85" s="253" t="e">
        <f>IF(AND(C85&lt;&gt;"",#REF!&lt;&gt;""),#REF!,"")</f>
        <v>#REF!</v>
      </c>
      <c r="F85" s="253" t="e">
        <f>IF(AND(C85&lt;&gt;"",#REF!&lt;&gt;""),#REF!,"")</f>
        <v>#REF!</v>
      </c>
      <c r="G85" s="254" t="e">
        <f>IF(AND(C85&lt;&gt;"",#REF!&lt;&gt;""),#REF!,"")</f>
        <v>#REF!</v>
      </c>
      <c r="H85" s="254" t="e">
        <f>IF(AND(C85&lt;&gt;"",#REF!&lt;&gt;""),#REF!,"")</f>
        <v>#REF!</v>
      </c>
      <c r="I85" s="254" t="e">
        <f>IF(AND(C85&lt;&gt;"",#REF!&lt;&gt;""),#REF!,"")</f>
        <v>#REF!</v>
      </c>
      <c r="K85" s="14"/>
      <c r="L85" s="14"/>
      <c r="M85" s="14"/>
      <c r="N85" s="14"/>
      <c r="O85" s="14"/>
      <c r="P85" s="14"/>
      <c r="Q85" s="14"/>
      <c r="R85" s="14"/>
      <c r="S85" s="14"/>
      <c r="T85" s="14"/>
      <c r="U85" s="14"/>
      <c r="V85" s="275"/>
    </row>
    <row r="86" spans="2:22" ht="39.9" customHeight="1" thickBot="1" x14ac:dyDescent="0.35">
      <c r="B86" s="513"/>
      <c r="C86" s="501"/>
      <c r="D86" s="278" t="s">
        <v>313</v>
      </c>
      <c r="E86" s="257" t="e">
        <f>IF(AND(C85&lt;&gt;"",#REF!&lt;&gt;""),#REF!/#REF!,"")</f>
        <v>#REF!</v>
      </c>
      <c r="F86" s="257" t="e">
        <f>IF(AND(C85&lt;&gt;"",#REF!&lt;&gt;""),#REF!/#REF!,"")</f>
        <v>#REF!</v>
      </c>
      <c r="G86" s="257" t="e">
        <f>IF(AND(C85&lt;&gt;"",#REF!&lt;&gt;""),#REF!/#REF!,"")</f>
        <v>#REF!</v>
      </c>
      <c r="H86" s="257" t="e">
        <f>IF(AND(C85&lt;&gt;"",#REF!&lt;&gt;""),#REF!/#REF!,"")</f>
        <v>#REF!</v>
      </c>
      <c r="I86" s="257" t="e">
        <f>IF(AND(C85&lt;&gt;"",#REF!&lt;&gt;""),#REF!/#REF!,"")</f>
        <v>#REF!</v>
      </c>
      <c r="K86" s="14"/>
      <c r="L86" s="14"/>
      <c r="M86" s="14"/>
      <c r="N86" s="14"/>
      <c r="O86" s="14"/>
      <c r="P86" s="14"/>
      <c r="Q86" s="14"/>
      <c r="R86" s="14"/>
      <c r="S86" s="14"/>
      <c r="T86" s="14"/>
      <c r="U86" s="14"/>
    </row>
    <row r="87" spans="2:22" ht="39.9" customHeight="1" x14ac:dyDescent="0.3">
      <c r="B87" s="512" t="s">
        <v>129</v>
      </c>
      <c r="C87" s="500" t="e">
        <f>IF(#REF!="","",IF(SUM(#REF!)&gt;0,#REF!,""))</f>
        <v>#REF!</v>
      </c>
      <c r="D87" s="277" t="s">
        <v>20</v>
      </c>
      <c r="E87" s="253" t="e">
        <f>IF(AND(C87&lt;&gt;"",#REF!&lt;&gt;""),#REF!,"")</f>
        <v>#REF!</v>
      </c>
      <c r="F87" s="253" t="e">
        <f>IF(AND(C87&lt;&gt;"",#REF!&lt;&gt;""),#REF!,"")</f>
        <v>#REF!</v>
      </c>
      <c r="G87" s="254" t="e">
        <f>IF(AND(C87&lt;&gt;"",#REF!&lt;&gt;""),#REF!,"")</f>
        <v>#REF!</v>
      </c>
      <c r="H87" s="254" t="e">
        <f>IF(AND(C87&lt;&gt;"",#REF!&lt;&gt;""),#REF!,"")</f>
        <v>#REF!</v>
      </c>
      <c r="I87" s="254" t="e">
        <f>IF(AND(C87&lt;&gt;"",#REF!&lt;&gt;""),#REF!,"")</f>
        <v>#REF!</v>
      </c>
      <c r="K87" s="14"/>
      <c r="L87" s="14"/>
      <c r="M87" s="14"/>
      <c r="N87" s="14"/>
      <c r="O87" s="14"/>
      <c r="P87" s="14"/>
      <c r="Q87" s="14"/>
      <c r="R87" s="14"/>
      <c r="S87" s="14"/>
      <c r="T87" s="14"/>
      <c r="U87" s="14"/>
    </row>
    <row r="88" spans="2:22" ht="39.9" customHeight="1" thickBot="1" x14ac:dyDescent="0.35">
      <c r="B88" s="513"/>
      <c r="C88" s="501"/>
      <c r="D88" s="278" t="s">
        <v>313</v>
      </c>
      <c r="E88" s="257" t="e">
        <f>IF(AND(C87&lt;&gt;"",#REF!&lt;&gt;""),#REF!/#REF!,"")</f>
        <v>#REF!</v>
      </c>
      <c r="F88" s="257" t="e">
        <f>IF(AND(C87&lt;&gt;"",#REF!&lt;&gt;""),#REF!/#REF!,"")</f>
        <v>#REF!</v>
      </c>
      <c r="G88" s="257" t="e">
        <f>IF(AND(C87&lt;&gt;"",#REF!&lt;&gt;""),#REF!/#REF!,"")</f>
        <v>#REF!</v>
      </c>
      <c r="H88" s="257" t="e">
        <f>IF(AND(C87&lt;&gt;"",#REF!&lt;&gt;""),#REF!/#REF!,"")</f>
        <v>#REF!</v>
      </c>
      <c r="I88" s="257" t="e">
        <f>IF(AND(C87&lt;&gt;"",#REF!&lt;&gt;""),#REF!/#REF!,"")</f>
        <v>#REF!</v>
      </c>
      <c r="K88" s="14"/>
      <c r="L88" s="14"/>
      <c r="M88" s="14"/>
      <c r="N88" s="14"/>
      <c r="O88" s="14"/>
      <c r="P88" s="14"/>
      <c r="Q88" s="14"/>
      <c r="R88" s="14"/>
      <c r="S88" s="14"/>
      <c r="T88" s="14"/>
      <c r="U88" s="14"/>
    </row>
    <row r="89" spans="2:22" ht="39.9" customHeight="1" x14ac:dyDescent="0.3">
      <c r="B89" s="512" t="s">
        <v>130</v>
      </c>
      <c r="C89" s="500" t="e">
        <f>IF(#REF!="","",IF(SUM(#REF!)&gt;0,#REF!,""))</f>
        <v>#REF!</v>
      </c>
      <c r="D89" s="277" t="s">
        <v>20</v>
      </c>
      <c r="E89" s="253" t="e">
        <f>IF(AND(C89&lt;&gt;"",#REF!&lt;&gt;""),#REF!,"")</f>
        <v>#REF!</v>
      </c>
      <c r="F89" s="253" t="e">
        <f>IF(AND(C89&lt;&gt;"",#REF!&lt;&gt;""),#REF!,"")</f>
        <v>#REF!</v>
      </c>
      <c r="G89" s="254" t="e">
        <f>IF(AND(C89&lt;&gt;"",#REF!&lt;&gt;""),#REF!,"")</f>
        <v>#REF!</v>
      </c>
      <c r="H89" s="254" t="e">
        <f>IF(AND(C89&lt;&gt;"",#REF!&lt;&gt;""),#REF!,"")</f>
        <v>#REF!</v>
      </c>
      <c r="I89" s="254" t="e">
        <f>IF(AND(C89&lt;&gt;"",#REF!&lt;&gt;""),#REF!,"")</f>
        <v>#REF!</v>
      </c>
      <c r="K89" s="14"/>
      <c r="L89" s="14"/>
      <c r="M89" s="14"/>
      <c r="N89" s="14"/>
      <c r="O89" s="14"/>
      <c r="P89" s="14"/>
      <c r="Q89" s="14"/>
      <c r="R89" s="14"/>
      <c r="S89" s="14"/>
      <c r="T89" s="14"/>
      <c r="U89" s="14"/>
    </row>
    <row r="90" spans="2:22" ht="39.9" customHeight="1" thickBot="1" x14ac:dyDescent="0.35">
      <c r="B90" s="513"/>
      <c r="C90" s="501"/>
      <c r="D90" s="278" t="s">
        <v>313</v>
      </c>
      <c r="E90" s="257" t="e">
        <f>IF(AND(C89&lt;&gt;"",#REF!&lt;&gt;""),#REF!/#REF!,"")</f>
        <v>#REF!</v>
      </c>
      <c r="F90" s="257" t="e">
        <f>IF(AND(C89&lt;&gt;"",#REF!&lt;&gt;""),#REF!/#REF!,"")</f>
        <v>#REF!</v>
      </c>
      <c r="G90" s="257" t="e">
        <f>IF(AND(C89&lt;&gt;"",#REF!&lt;&gt;""),#REF!/#REF!,"")</f>
        <v>#REF!</v>
      </c>
      <c r="H90" s="257" t="e">
        <f>IF(AND(C89&lt;&gt;"",#REF!&lt;&gt;""),#REF!/#REF!,"")</f>
        <v>#REF!</v>
      </c>
      <c r="I90" s="257" t="e">
        <f>IF(AND(C89&lt;&gt;"",#REF!&lt;&gt;""),#REF!/#REF!,"")</f>
        <v>#REF!</v>
      </c>
      <c r="K90" s="14"/>
      <c r="L90" s="14"/>
      <c r="M90" s="14"/>
      <c r="N90" s="14"/>
      <c r="O90" s="14"/>
      <c r="P90" s="14"/>
      <c r="Q90" s="14"/>
      <c r="R90" s="14"/>
      <c r="S90" s="14"/>
      <c r="T90" s="14"/>
      <c r="U90" s="14"/>
    </row>
    <row r="91" spans="2:22" ht="39.9" customHeight="1" x14ac:dyDescent="0.3">
      <c r="B91" s="512" t="s">
        <v>131</v>
      </c>
      <c r="C91" s="500" t="e">
        <f>IF(#REF!="","",IF(SUM(#REF!)&gt;0,#REF!,""))</f>
        <v>#REF!</v>
      </c>
      <c r="D91" s="277" t="s">
        <v>20</v>
      </c>
      <c r="E91" s="253" t="e">
        <f>IF(AND(C91&lt;&gt;"",#REF!&lt;&gt;""),#REF!,"")</f>
        <v>#REF!</v>
      </c>
      <c r="F91" s="253" t="e">
        <f>IF(AND(C91&lt;&gt;"",#REF!&lt;&gt;""),#REF!,"")</f>
        <v>#REF!</v>
      </c>
      <c r="G91" s="254" t="e">
        <f>IF(AND(C91&lt;&gt;"",#REF!&lt;&gt;""),#REF!,"")</f>
        <v>#REF!</v>
      </c>
      <c r="H91" s="254" t="e">
        <f>IF(AND(C91&lt;&gt;"",#REF!&lt;&gt;""),#REF!,"")</f>
        <v>#REF!</v>
      </c>
      <c r="I91" s="254" t="e">
        <f>IF(AND(C91&lt;&gt;"",#REF!&lt;&gt;""),#REF!,"")</f>
        <v>#REF!</v>
      </c>
      <c r="K91" s="14"/>
      <c r="L91" s="14"/>
      <c r="M91" s="14"/>
      <c r="N91" s="14"/>
      <c r="O91" s="14"/>
      <c r="P91" s="14"/>
      <c r="Q91" s="14"/>
      <c r="R91" s="14"/>
      <c r="S91" s="14"/>
      <c r="T91" s="14"/>
      <c r="U91" s="14"/>
    </row>
    <row r="92" spans="2:22" ht="39.9" customHeight="1" thickBot="1" x14ac:dyDescent="0.35">
      <c r="B92" s="513"/>
      <c r="C92" s="501"/>
      <c r="D92" s="278" t="s">
        <v>313</v>
      </c>
      <c r="E92" s="257" t="e">
        <f>IF(AND(C91&lt;&gt;"",#REF!&lt;&gt;""),#REF!/#REF!,"")</f>
        <v>#REF!</v>
      </c>
      <c r="F92" s="257" t="e">
        <f>IF(AND(C91&lt;&gt;"",#REF!&lt;&gt;""),#REF!/#REF!,"")</f>
        <v>#REF!</v>
      </c>
      <c r="G92" s="257" t="e">
        <f>IF(AND(C91&lt;&gt;"",#REF!&lt;&gt;""),#REF!/#REF!,"")</f>
        <v>#REF!</v>
      </c>
      <c r="H92" s="257" t="e">
        <f>IF(AND(C91&lt;&gt;"",#REF!&lt;&gt;""),#REF!/#REF!,"")</f>
        <v>#REF!</v>
      </c>
      <c r="I92" s="257" t="e">
        <f>IF(AND(C91&lt;&gt;"",#REF!&lt;&gt;""),#REF!/#REF!,"")</f>
        <v>#REF!</v>
      </c>
      <c r="K92" s="14"/>
      <c r="L92" s="14"/>
      <c r="M92" s="14"/>
      <c r="N92" s="14"/>
      <c r="O92" s="14"/>
      <c r="P92" s="14"/>
      <c r="Q92" s="14"/>
      <c r="R92" s="14"/>
      <c r="S92" s="14"/>
      <c r="T92" s="14"/>
      <c r="U92" s="14"/>
    </row>
    <row r="93" spans="2:22" ht="39.9" customHeight="1" x14ac:dyDescent="0.3">
      <c r="B93" s="512" t="s">
        <v>132</v>
      </c>
      <c r="C93" s="500" t="e">
        <f>IF(#REF!="","",IF(SUM(#REF!)&gt;0,#REF!,""))</f>
        <v>#REF!</v>
      </c>
      <c r="D93" s="277" t="s">
        <v>20</v>
      </c>
      <c r="E93" s="253" t="e">
        <f>IF(AND(C93&lt;&gt;"",#REF!&lt;&gt;""),#REF!,"")</f>
        <v>#REF!</v>
      </c>
      <c r="F93" s="253" t="e">
        <f>IF(AND(C93&lt;&gt;"",#REF!&lt;&gt;""),#REF!,"")</f>
        <v>#REF!</v>
      </c>
      <c r="G93" s="254" t="e">
        <f>IF(AND(C93&lt;&gt;"",#REF!&lt;&gt;""),#REF!,"")</f>
        <v>#REF!</v>
      </c>
      <c r="H93" s="254" t="e">
        <f>IF(AND(C93&lt;&gt;"",#REF!&lt;&gt;""),#REF!,"")</f>
        <v>#REF!</v>
      </c>
      <c r="I93" s="254" t="e">
        <f>IF(AND(C93&lt;&gt;"",#REF!&lt;&gt;""),#REF!,"")</f>
        <v>#REF!</v>
      </c>
      <c r="K93" s="14"/>
      <c r="L93" s="14"/>
      <c r="M93" s="14"/>
      <c r="N93" s="14"/>
      <c r="O93" s="14"/>
      <c r="P93" s="14"/>
      <c r="Q93" s="14"/>
      <c r="R93" s="14"/>
      <c r="S93" s="14"/>
      <c r="T93" s="14"/>
      <c r="U93" s="14"/>
    </row>
    <row r="94" spans="2:22" ht="39.9" customHeight="1" thickBot="1" x14ac:dyDescent="0.35">
      <c r="B94" s="513"/>
      <c r="C94" s="501"/>
      <c r="D94" s="278" t="s">
        <v>313</v>
      </c>
      <c r="E94" s="257" t="e">
        <f>IF(AND(C93&lt;&gt;"",#REF!&lt;&gt;""),#REF!/#REF!,"")</f>
        <v>#REF!</v>
      </c>
      <c r="F94" s="257" t="e">
        <f>IF(AND(C93&lt;&gt;"",#REF!&lt;&gt;""),#REF!/#REF!,"")</f>
        <v>#REF!</v>
      </c>
      <c r="G94" s="257" t="e">
        <f>IF(AND(C93&lt;&gt;"",#REF!&lt;&gt;""),#REF!/#REF!,"")</f>
        <v>#REF!</v>
      </c>
      <c r="H94" s="257" t="e">
        <f>IF(AND(C93&lt;&gt;"",#REF!&lt;&gt;""),#REF!/#REF!,"")</f>
        <v>#REF!</v>
      </c>
      <c r="I94" s="257" t="e">
        <f>IF(AND(C93&lt;&gt;"",#REF!&lt;&gt;""),#REF!/#REF!,"")</f>
        <v>#REF!</v>
      </c>
      <c r="K94" s="14"/>
      <c r="L94" s="14"/>
      <c r="M94" s="14"/>
      <c r="N94" s="14"/>
      <c r="O94" s="14"/>
      <c r="P94" s="14"/>
      <c r="Q94" s="14"/>
      <c r="R94" s="14"/>
      <c r="S94" s="14"/>
      <c r="T94" s="14"/>
      <c r="U94" s="14"/>
    </row>
    <row r="95" spans="2:22" ht="39.9" customHeight="1" x14ac:dyDescent="0.3">
      <c r="B95" s="512" t="s">
        <v>133</v>
      </c>
      <c r="C95" s="500" t="e">
        <f>IF(#REF!="","",IF(SUM(#REF!)&gt;0,#REF!,""))</f>
        <v>#REF!</v>
      </c>
      <c r="D95" s="277" t="s">
        <v>20</v>
      </c>
      <c r="E95" s="253" t="e">
        <f>IF(AND(C95&lt;&gt;"",#REF!&lt;&gt;""),#REF!,"")</f>
        <v>#REF!</v>
      </c>
      <c r="F95" s="253" t="e">
        <f>IF(AND(C95&lt;&gt;"",#REF!&lt;&gt;""),#REF!,"")</f>
        <v>#REF!</v>
      </c>
      <c r="G95" s="254" t="e">
        <f>IF(AND(C95&lt;&gt;"",#REF!&lt;&gt;""),#REF!,"")</f>
        <v>#REF!</v>
      </c>
      <c r="H95" s="254" t="e">
        <f>IF(AND(C95&lt;&gt;"",#REF!&lt;&gt;""),#REF!,"")</f>
        <v>#REF!</v>
      </c>
      <c r="I95" s="254" t="e">
        <f>IF(AND(C95&lt;&gt;"",#REF!&lt;&gt;""),#REF!,"")</f>
        <v>#REF!</v>
      </c>
      <c r="K95" s="14"/>
      <c r="L95" s="14"/>
      <c r="M95" s="14"/>
      <c r="N95" s="14"/>
      <c r="O95" s="14"/>
      <c r="P95" s="14"/>
      <c r="Q95" s="14"/>
      <c r="R95" s="14"/>
      <c r="S95" s="14"/>
      <c r="T95" s="14"/>
      <c r="U95" s="14"/>
    </row>
    <row r="96" spans="2:22" ht="39.9" customHeight="1" thickBot="1" x14ac:dyDescent="0.35">
      <c r="B96" s="513"/>
      <c r="C96" s="501"/>
      <c r="D96" s="278" t="s">
        <v>313</v>
      </c>
      <c r="E96" s="257" t="e">
        <f>IF(AND(C95&lt;&gt;"",#REF!&lt;&gt;""),#REF!/#REF!,"")</f>
        <v>#REF!</v>
      </c>
      <c r="F96" s="257" t="e">
        <f>IF(AND(C95&lt;&gt;"",#REF!&lt;&gt;""),#REF!/#REF!,"")</f>
        <v>#REF!</v>
      </c>
      <c r="G96" s="257" t="e">
        <f>IF(AND(C95&lt;&gt;"",#REF!&lt;&gt;""),#REF!/#REF!,"")</f>
        <v>#REF!</v>
      </c>
      <c r="H96" s="257" t="e">
        <f>IF(AND(C95&lt;&gt;"",#REF!&lt;&gt;""),#REF!/#REF!,"")</f>
        <v>#REF!</v>
      </c>
      <c r="I96" s="257" t="e">
        <f>IF(AND(C95&lt;&gt;"",#REF!&lt;&gt;""),#REF!/#REF!,"")</f>
        <v>#REF!</v>
      </c>
      <c r="K96" s="14"/>
      <c r="L96" s="14"/>
      <c r="M96" s="14"/>
      <c r="N96" s="14"/>
      <c r="O96" s="14"/>
      <c r="P96" s="14"/>
      <c r="Q96" s="14"/>
      <c r="R96" s="14"/>
      <c r="S96" s="14"/>
      <c r="T96" s="14"/>
      <c r="U96" s="14"/>
    </row>
    <row r="97" spans="2:21" ht="39.9" customHeight="1" x14ac:dyDescent="0.3">
      <c r="B97" s="512" t="s">
        <v>134</v>
      </c>
      <c r="C97" s="500" t="e">
        <f>IF(#REF!="","",IF(SUM(#REF!)&gt;0,#REF!,""))</f>
        <v>#REF!</v>
      </c>
      <c r="D97" s="277" t="s">
        <v>20</v>
      </c>
      <c r="E97" s="253" t="e">
        <f>IF(AND(C97&lt;&gt;"",#REF!&lt;&gt;""),#REF!,"")</f>
        <v>#REF!</v>
      </c>
      <c r="F97" s="253" t="e">
        <f>IF(AND(C97&lt;&gt;"",#REF!&lt;&gt;""),#REF!,"")</f>
        <v>#REF!</v>
      </c>
      <c r="G97" s="254" t="e">
        <f>IF(AND(C97&lt;&gt;"",#REF!&lt;&gt;""),#REF!,"")</f>
        <v>#REF!</v>
      </c>
      <c r="H97" s="254" t="e">
        <f>IF(AND(C97&lt;&gt;"",#REF!&lt;&gt;""),#REF!,"")</f>
        <v>#REF!</v>
      </c>
      <c r="I97" s="254" t="e">
        <f>IF(AND(C97&lt;&gt;"",#REF!&lt;&gt;""),#REF!,"")</f>
        <v>#REF!</v>
      </c>
      <c r="K97" s="14"/>
      <c r="L97" s="14"/>
      <c r="M97" s="14"/>
      <c r="N97" s="14"/>
      <c r="O97" s="14"/>
      <c r="P97" s="14"/>
      <c r="Q97" s="14"/>
      <c r="R97" s="14"/>
      <c r="S97" s="14"/>
      <c r="T97" s="14"/>
      <c r="U97" s="14"/>
    </row>
    <row r="98" spans="2:21" ht="39.9" customHeight="1" thickBot="1" x14ac:dyDescent="0.35">
      <c r="B98" s="513"/>
      <c r="C98" s="501"/>
      <c r="D98" s="278" t="s">
        <v>313</v>
      </c>
      <c r="E98" s="257" t="e">
        <f>IF(AND(C97&lt;&gt;"",#REF!&lt;&gt;""),#REF!/#REF!,"")</f>
        <v>#REF!</v>
      </c>
      <c r="F98" s="257" t="e">
        <f>IF(AND(C97&lt;&gt;"",#REF!&lt;&gt;""),#REF!/#REF!,"")</f>
        <v>#REF!</v>
      </c>
      <c r="G98" s="257" t="e">
        <f>IF(AND(C97&lt;&gt;"",#REF!&lt;&gt;""),#REF!/#REF!,"")</f>
        <v>#REF!</v>
      </c>
      <c r="H98" s="257" t="e">
        <f>IF(AND(C97&lt;&gt;"",#REF!&lt;&gt;""),#REF!/#REF!,"")</f>
        <v>#REF!</v>
      </c>
      <c r="I98" s="257" t="e">
        <f>IF(AND(C97&lt;&gt;"",#REF!&lt;&gt;""),#REF!/#REF!,"")</f>
        <v>#REF!</v>
      </c>
      <c r="K98" s="14"/>
      <c r="L98" s="14"/>
      <c r="M98" s="14"/>
      <c r="N98" s="14"/>
      <c r="O98" s="14"/>
      <c r="P98" s="14"/>
      <c r="Q98" s="14"/>
      <c r="R98" s="14"/>
      <c r="S98" s="14"/>
      <c r="T98" s="14"/>
      <c r="U98" s="14"/>
    </row>
    <row r="99" spans="2:21" ht="39.9" customHeight="1" x14ac:dyDescent="0.3">
      <c r="B99" s="512" t="s">
        <v>135</v>
      </c>
      <c r="C99" s="500" t="e">
        <f>IF(#REF!="","",IF(SUM(#REF!)&gt;0,#REF!,""))</f>
        <v>#REF!</v>
      </c>
      <c r="D99" s="277" t="s">
        <v>20</v>
      </c>
      <c r="E99" s="253" t="e">
        <f>IF(AND(C99&lt;&gt;"",#REF!&lt;&gt;""),#REF!,"")</f>
        <v>#REF!</v>
      </c>
      <c r="F99" s="253" t="e">
        <f>IF(AND(C99&lt;&gt;"",#REF!&lt;&gt;""),#REF!,"")</f>
        <v>#REF!</v>
      </c>
      <c r="G99" s="254" t="e">
        <f>IF(AND(C99&lt;&gt;"",#REF!&lt;&gt;""),#REF!,"")</f>
        <v>#REF!</v>
      </c>
      <c r="H99" s="254" t="e">
        <f>IF(AND(C99&lt;&gt;"",#REF!&lt;&gt;""),#REF!,"")</f>
        <v>#REF!</v>
      </c>
      <c r="I99" s="254" t="e">
        <f>IF(AND(C99&lt;&gt;"",#REF!&lt;&gt;""),#REF!,"")</f>
        <v>#REF!</v>
      </c>
      <c r="K99" s="14"/>
      <c r="L99" s="14"/>
      <c r="M99" s="14"/>
      <c r="N99" s="14"/>
      <c r="O99" s="14"/>
      <c r="P99" s="14"/>
      <c r="Q99" s="14"/>
      <c r="R99" s="14"/>
      <c r="S99" s="14"/>
      <c r="T99" s="14"/>
      <c r="U99" s="14"/>
    </row>
    <row r="100" spans="2:21" ht="39.9" customHeight="1" thickBot="1" x14ac:dyDescent="0.35">
      <c r="B100" s="513"/>
      <c r="C100" s="501"/>
      <c r="D100" s="278" t="s">
        <v>313</v>
      </c>
      <c r="E100" s="257" t="e">
        <f>IF(AND(C99&lt;&gt;"",#REF!&lt;&gt;""),#REF!/#REF!,"")</f>
        <v>#REF!</v>
      </c>
      <c r="F100" s="257" t="e">
        <f>IF(AND(C99&lt;&gt;"",#REF!&lt;&gt;""),#REF!/#REF!,"")</f>
        <v>#REF!</v>
      </c>
      <c r="G100" s="257" t="e">
        <f>IF(AND(C99&lt;&gt;"",#REF!&lt;&gt;""),#REF!/#REF!,"")</f>
        <v>#REF!</v>
      </c>
      <c r="H100" s="257" t="e">
        <f>IF(AND(C99&lt;&gt;"",#REF!&lt;&gt;""),#REF!/#REF!,"")</f>
        <v>#REF!</v>
      </c>
      <c r="I100" s="257" t="e">
        <f>IF(AND(C99&lt;&gt;"",#REF!&lt;&gt;""),#REF!/#REF!,"")</f>
        <v>#REF!</v>
      </c>
      <c r="K100" s="14"/>
      <c r="L100" s="14"/>
      <c r="M100" s="14"/>
      <c r="N100" s="14"/>
      <c r="O100" s="14"/>
      <c r="P100" s="14"/>
      <c r="Q100" s="14"/>
      <c r="R100" s="14"/>
      <c r="S100" s="14"/>
      <c r="T100" s="14"/>
      <c r="U100" s="14"/>
    </row>
    <row r="101" spans="2:21" ht="39.9" customHeight="1" x14ac:dyDescent="0.3">
      <c r="B101" s="512" t="s">
        <v>136</v>
      </c>
      <c r="C101" s="500" t="e">
        <f>IF(#REF!="","",IF(SUM(#REF!)&gt;0,#REF!,""))</f>
        <v>#REF!</v>
      </c>
      <c r="D101" s="277" t="s">
        <v>20</v>
      </c>
      <c r="E101" s="253" t="e">
        <f>IF(AND(C101&lt;&gt;"",#REF!&lt;&gt;""),#REF!,"")</f>
        <v>#REF!</v>
      </c>
      <c r="F101" s="253" t="e">
        <f>IF(AND(C101&lt;&gt;"",#REF!&lt;&gt;""),#REF!,"")</f>
        <v>#REF!</v>
      </c>
      <c r="G101" s="254" t="e">
        <f>IF(AND(C101&lt;&gt;"",#REF!&lt;&gt;""),#REF!,"")</f>
        <v>#REF!</v>
      </c>
      <c r="H101" s="254" t="e">
        <f>IF(AND(C101&lt;&gt;"",#REF!&lt;&gt;""),#REF!,"")</f>
        <v>#REF!</v>
      </c>
      <c r="I101" s="254" t="e">
        <f>IF(AND(C101&lt;&gt;"",#REF!&lt;&gt;""),#REF!,"")</f>
        <v>#REF!</v>
      </c>
      <c r="K101" s="14"/>
      <c r="L101" s="14"/>
      <c r="M101" s="14"/>
      <c r="N101" s="14"/>
      <c r="O101" s="14"/>
      <c r="P101" s="14"/>
      <c r="Q101" s="14"/>
      <c r="R101" s="14"/>
      <c r="S101" s="14"/>
      <c r="T101" s="14"/>
      <c r="U101" s="14"/>
    </row>
    <row r="102" spans="2:21" ht="39.9" customHeight="1" thickBot="1" x14ac:dyDescent="0.35">
      <c r="B102" s="513"/>
      <c r="C102" s="501"/>
      <c r="D102" s="278" t="s">
        <v>313</v>
      </c>
      <c r="E102" s="257" t="e">
        <f>IF(AND(C101&lt;&gt;"",#REF!&lt;&gt;""),#REF!/#REF!,"")</f>
        <v>#REF!</v>
      </c>
      <c r="F102" s="257" t="e">
        <f>IF(AND(C101&lt;&gt;"",#REF!&lt;&gt;""),#REF!/#REF!,"")</f>
        <v>#REF!</v>
      </c>
      <c r="G102" s="257" t="e">
        <f>IF(AND(C101&lt;&gt;"",#REF!&lt;&gt;""),#REF!/#REF!,"")</f>
        <v>#REF!</v>
      </c>
      <c r="H102" s="257" t="e">
        <f>IF(AND(C101&lt;&gt;"",#REF!&lt;&gt;""),#REF!/#REF!,"")</f>
        <v>#REF!</v>
      </c>
      <c r="I102" s="257" t="e">
        <f>IF(AND(C101&lt;&gt;"",#REF!&lt;&gt;""),#REF!/#REF!,"")</f>
        <v>#REF!</v>
      </c>
      <c r="K102" s="14"/>
      <c r="L102" s="14"/>
      <c r="M102" s="14"/>
      <c r="N102" s="14"/>
      <c r="O102" s="14"/>
      <c r="P102" s="14"/>
      <c r="Q102" s="14"/>
      <c r="R102" s="14"/>
      <c r="S102" s="14"/>
      <c r="T102" s="14"/>
      <c r="U102" s="14"/>
    </row>
    <row r="103" spans="2:21" ht="39.9" customHeight="1" x14ac:dyDescent="0.3">
      <c r="B103" s="512" t="s">
        <v>137</v>
      </c>
      <c r="C103" s="500" t="e">
        <f>IF(#REF!="","",IF(SUM(#REF!)&gt;0,#REF!,""))</f>
        <v>#REF!</v>
      </c>
      <c r="D103" s="277" t="s">
        <v>20</v>
      </c>
      <c r="E103" s="253" t="e">
        <f>IF(AND(C103&lt;&gt;"",#REF!&lt;&gt;""),#REF!,"")</f>
        <v>#REF!</v>
      </c>
      <c r="F103" s="253" t="e">
        <f>IF(AND(C103&lt;&gt;"",#REF!&lt;&gt;""),#REF!,"")</f>
        <v>#REF!</v>
      </c>
      <c r="G103" s="254" t="e">
        <f>IF(AND(C103&lt;&gt;"",#REF!&lt;&gt;""),#REF!,"")</f>
        <v>#REF!</v>
      </c>
      <c r="H103" s="254" t="e">
        <f>IF(AND(C103&lt;&gt;"",#REF!&lt;&gt;""),#REF!,"")</f>
        <v>#REF!</v>
      </c>
      <c r="I103" s="254" t="e">
        <f>IF(AND(C103&lt;&gt;"",#REF!&lt;&gt;""),#REF!,"")</f>
        <v>#REF!</v>
      </c>
      <c r="K103" s="14"/>
      <c r="L103" s="14"/>
      <c r="M103" s="14"/>
      <c r="N103" s="14"/>
      <c r="O103" s="14"/>
      <c r="P103" s="14"/>
      <c r="Q103" s="14"/>
      <c r="R103" s="14"/>
      <c r="S103" s="14"/>
      <c r="T103" s="14"/>
      <c r="U103" s="14"/>
    </row>
    <row r="104" spans="2:21" ht="39.9" customHeight="1" thickBot="1" x14ac:dyDescent="0.35">
      <c r="B104" s="513"/>
      <c r="C104" s="501"/>
      <c r="D104" s="278" t="s">
        <v>313</v>
      </c>
      <c r="E104" s="257" t="e">
        <f>IF(AND(C103&lt;&gt;"",#REF!&lt;&gt;""),#REF!/#REF!,"")</f>
        <v>#REF!</v>
      </c>
      <c r="F104" s="257" t="e">
        <f>IF(AND(C103&lt;&gt;"",#REF!&lt;&gt;""),#REF!/#REF!,"")</f>
        <v>#REF!</v>
      </c>
      <c r="G104" s="257" t="e">
        <f>IF(AND(C103&lt;&gt;"",#REF!&lt;&gt;""),#REF!/#REF!,"")</f>
        <v>#REF!</v>
      </c>
      <c r="H104" s="257" t="e">
        <f>IF(AND(C103&lt;&gt;"",#REF!&lt;&gt;""),#REF!/#REF!,"")</f>
        <v>#REF!</v>
      </c>
      <c r="I104" s="257" t="e">
        <f>IF(AND(C103&lt;&gt;"",#REF!&lt;&gt;""),#REF!/#REF!,"")</f>
        <v>#REF!</v>
      </c>
      <c r="K104" s="14"/>
      <c r="L104" s="14"/>
      <c r="M104" s="14"/>
      <c r="N104" s="14"/>
      <c r="O104" s="14"/>
      <c r="P104" s="14"/>
      <c r="Q104" s="14"/>
      <c r="R104" s="14"/>
      <c r="S104" s="14"/>
      <c r="T104" s="14"/>
      <c r="U104" s="14"/>
    </row>
    <row r="105" spans="2:21" ht="39.9" customHeight="1" x14ac:dyDescent="0.3">
      <c r="B105" s="512" t="s">
        <v>138</v>
      </c>
      <c r="C105" s="500" t="e">
        <f>IF(#REF!="","",IF(SUM(#REF!)&gt;0,#REF!,""))</f>
        <v>#REF!</v>
      </c>
      <c r="D105" s="277" t="s">
        <v>20</v>
      </c>
      <c r="E105" s="253" t="e">
        <f>IF(AND(C105&lt;&gt;"",#REF!&lt;&gt;""),#REF!,"")</f>
        <v>#REF!</v>
      </c>
      <c r="F105" s="253" t="e">
        <f>IF(AND(C105&lt;&gt;"",#REF!&lt;&gt;""),#REF!,"")</f>
        <v>#REF!</v>
      </c>
      <c r="G105" s="254" t="e">
        <f>IF(AND(C105&lt;&gt;"",#REF!&lt;&gt;""),#REF!,"")</f>
        <v>#REF!</v>
      </c>
      <c r="H105" s="254" t="e">
        <f>IF(AND(C105&lt;&gt;"",#REF!&lt;&gt;""),#REF!,"")</f>
        <v>#REF!</v>
      </c>
      <c r="I105" s="254" t="e">
        <f>IF(AND(C105&lt;&gt;"",#REF!&lt;&gt;""),#REF!,"")</f>
        <v>#REF!</v>
      </c>
      <c r="K105" s="14"/>
      <c r="L105" s="14"/>
      <c r="M105" s="14"/>
      <c r="N105" s="14"/>
      <c r="O105" s="14"/>
      <c r="P105" s="14"/>
      <c r="Q105" s="14"/>
      <c r="R105" s="14"/>
      <c r="S105" s="14"/>
      <c r="T105" s="14"/>
      <c r="U105" s="14"/>
    </row>
    <row r="106" spans="2:21" ht="39.9" customHeight="1" thickBot="1" x14ac:dyDescent="0.35">
      <c r="B106" s="513"/>
      <c r="C106" s="501"/>
      <c r="D106" s="278" t="s">
        <v>313</v>
      </c>
      <c r="E106" s="257" t="e">
        <f>IF(AND(C105&lt;&gt;"",#REF!&lt;&gt;""),#REF!/#REF!,"")</f>
        <v>#REF!</v>
      </c>
      <c r="F106" s="257" t="e">
        <f>IF(AND(C105&lt;&gt;"",#REF!&lt;&gt;""),#REF!/#REF!,"")</f>
        <v>#REF!</v>
      </c>
      <c r="G106" s="257" t="e">
        <f>IF(AND(C105&lt;&gt;"",#REF!&lt;&gt;""),#REF!/#REF!,"")</f>
        <v>#REF!</v>
      </c>
      <c r="H106" s="257" t="e">
        <f>IF(AND(C105&lt;&gt;"",#REF!&lt;&gt;""),#REF!/#REF!,"")</f>
        <v>#REF!</v>
      </c>
      <c r="I106" s="257" t="e">
        <f>IF(AND(C105&lt;&gt;"",#REF!&lt;&gt;""),#REF!/#REF!,"")</f>
        <v>#REF!</v>
      </c>
      <c r="K106" s="14"/>
      <c r="L106" s="14"/>
      <c r="M106" s="14"/>
      <c r="N106" s="14"/>
      <c r="O106" s="14"/>
      <c r="P106" s="14"/>
      <c r="Q106" s="14"/>
      <c r="R106" s="14"/>
      <c r="S106" s="14"/>
      <c r="T106" s="14"/>
      <c r="U106" s="14"/>
    </row>
    <row r="107" spans="2:21" ht="39.9" customHeight="1" x14ac:dyDescent="0.3">
      <c r="B107" s="512" t="s">
        <v>139</v>
      </c>
      <c r="C107" s="500" t="e">
        <f>IF(#REF!="","",IF(SUM(#REF!)&gt;0,#REF!,""))</f>
        <v>#REF!</v>
      </c>
      <c r="D107" s="277" t="s">
        <v>20</v>
      </c>
      <c r="E107" s="253" t="e">
        <f>IF(AND(C107&lt;&gt;"",#REF!&lt;&gt;""),#REF!,"")</f>
        <v>#REF!</v>
      </c>
      <c r="F107" s="253" t="e">
        <f>IF(AND(C107&lt;&gt;"",#REF!&lt;&gt;""),#REF!,"")</f>
        <v>#REF!</v>
      </c>
      <c r="G107" s="254" t="e">
        <f>IF(AND(C107&lt;&gt;"",#REF!&lt;&gt;""),#REF!,"")</f>
        <v>#REF!</v>
      </c>
      <c r="H107" s="254" t="e">
        <f>IF(AND(C107&lt;&gt;"",#REF!&lt;&gt;""),#REF!,"")</f>
        <v>#REF!</v>
      </c>
      <c r="I107" s="254" t="e">
        <f>IF(AND(C107&lt;&gt;"",#REF!&lt;&gt;""),#REF!,"")</f>
        <v>#REF!</v>
      </c>
      <c r="K107" s="14"/>
      <c r="L107" s="14"/>
      <c r="M107" s="14"/>
      <c r="N107" s="14"/>
      <c r="O107" s="14"/>
      <c r="P107" s="14"/>
      <c r="Q107" s="14"/>
      <c r="R107" s="14"/>
      <c r="S107" s="14"/>
      <c r="T107" s="14"/>
      <c r="U107" s="14"/>
    </row>
    <row r="108" spans="2:21" ht="39.9" customHeight="1" thickBot="1" x14ac:dyDescent="0.35">
      <c r="B108" s="513"/>
      <c r="C108" s="501"/>
      <c r="D108" s="278" t="s">
        <v>313</v>
      </c>
      <c r="E108" s="257" t="e">
        <f>IF(AND(C107&lt;&gt;"",#REF!&lt;&gt;""),#REF!/#REF!,"")</f>
        <v>#REF!</v>
      </c>
      <c r="F108" s="257" t="e">
        <f>IF(AND(C107&lt;&gt;"",#REF!&lt;&gt;""),#REF!/#REF!,"")</f>
        <v>#REF!</v>
      </c>
      <c r="G108" s="257" t="e">
        <f>IF(AND(C107&lt;&gt;"",#REF!&lt;&gt;""),#REF!/#REF!,"")</f>
        <v>#REF!</v>
      </c>
      <c r="H108" s="257" t="e">
        <f>IF(AND(C107&lt;&gt;"",#REF!&lt;&gt;""),#REF!/#REF!,"")</f>
        <v>#REF!</v>
      </c>
      <c r="I108" s="257" t="e">
        <f>IF(AND(C107&lt;&gt;"",#REF!&lt;&gt;""),#REF!/#REF!,"")</f>
        <v>#REF!</v>
      </c>
      <c r="K108" s="14"/>
      <c r="L108" s="14"/>
      <c r="M108" s="14"/>
      <c r="N108" s="14"/>
      <c r="O108" s="14"/>
      <c r="P108" s="14"/>
      <c r="Q108" s="14"/>
      <c r="R108" s="14"/>
      <c r="S108" s="14"/>
      <c r="T108" s="14"/>
      <c r="U108" s="14"/>
    </row>
    <row r="109" spans="2:21" ht="39.9" customHeight="1" x14ac:dyDescent="0.3">
      <c r="B109" s="512" t="s">
        <v>140</v>
      </c>
      <c r="C109" s="500" t="e">
        <f>IF(#REF!="","",IF(SUM(#REF!)&gt;0,#REF!,""))</f>
        <v>#REF!</v>
      </c>
      <c r="D109" s="277" t="s">
        <v>20</v>
      </c>
      <c r="E109" s="253" t="e">
        <f>IF(AND(C109&lt;&gt;"",#REF!&lt;&gt;""),#REF!,"")</f>
        <v>#REF!</v>
      </c>
      <c r="F109" s="253" t="e">
        <f>IF(AND(C109&lt;&gt;"",#REF!&lt;&gt;""),#REF!,"")</f>
        <v>#REF!</v>
      </c>
      <c r="G109" s="254" t="e">
        <f>IF(AND(C109&lt;&gt;"",#REF!&lt;&gt;""),#REF!,"")</f>
        <v>#REF!</v>
      </c>
      <c r="H109" s="254" t="e">
        <f>IF(AND(C109&lt;&gt;"",#REF!&lt;&gt;""),#REF!,"")</f>
        <v>#REF!</v>
      </c>
      <c r="I109" s="254" t="e">
        <f>IF(AND(C109&lt;&gt;"",#REF!&lt;&gt;""),#REF!,"")</f>
        <v>#REF!</v>
      </c>
      <c r="K109" s="14"/>
      <c r="L109" s="14"/>
      <c r="M109" s="14"/>
      <c r="N109" s="14"/>
      <c r="O109" s="14"/>
      <c r="P109" s="14"/>
      <c r="Q109" s="14"/>
      <c r="R109" s="14"/>
      <c r="S109" s="14"/>
      <c r="T109" s="14"/>
      <c r="U109" s="14"/>
    </row>
    <row r="110" spans="2:21" ht="39.9" customHeight="1" thickBot="1" x14ac:dyDescent="0.35">
      <c r="B110" s="513"/>
      <c r="C110" s="501"/>
      <c r="D110" s="278" t="s">
        <v>313</v>
      </c>
      <c r="E110" s="257" t="e">
        <f>IF(AND(C109&lt;&gt;"",#REF!&lt;&gt;""),#REF!/#REF!,"")</f>
        <v>#REF!</v>
      </c>
      <c r="F110" s="257" t="e">
        <f>IF(AND(C109&lt;&gt;"",#REF!&lt;&gt;""),#REF!/#REF!,"")</f>
        <v>#REF!</v>
      </c>
      <c r="G110" s="257" t="e">
        <f>IF(AND(C109&lt;&gt;"",#REF!&lt;&gt;""),#REF!/#REF!,"")</f>
        <v>#REF!</v>
      </c>
      <c r="H110" s="257" t="e">
        <f>IF(AND(C109&lt;&gt;"",#REF!&lt;&gt;""),#REF!/#REF!,"")</f>
        <v>#REF!</v>
      </c>
      <c r="I110" s="257" t="e">
        <f>IF(AND(C109&lt;&gt;"",#REF!&lt;&gt;""),#REF!/#REF!,"")</f>
        <v>#REF!</v>
      </c>
      <c r="K110" s="14"/>
      <c r="L110" s="14"/>
      <c r="M110" s="14"/>
      <c r="N110" s="14"/>
      <c r="O110" s="14"/>
      <c r="P110" s="14"/>
      <c r="Q110" s="14"/>
      <c r="R110" s="14"/>
      <c r="S110" s="14"/>
      <c r="T110" s="14"/>
      <c r="U110" s="14"/>
    </row>
    <row r="111" spans="2:21" ht="39.9" customHeight="1" x14ac:dyDescent="0.3">
      <c r="B111" s="512" t="s">
        <v>141</v>
      </c>
      <c r="C111" s="500" t="e">
        <f>IF(#REF!="","",IF(SUM(#REF!)&gt;0,#REF!,""))</f>
        <v>#REF!</v>
      </c>
      <c r="D111" s="277" t="s">
        <v>20</v>
      </c>
      <c r="E111" s="253" t="e">
        <f>IF(AND(C111&lt;&gt;"",#REF!&lt;&gt;""),#REF!,"")</f>
        <v>#REF!</v>
      </c>
      <c r="F111" s="253" t="e">
        <f>IF(AND(C111&lt;&gt;"",#REF!&lt;&gt;""),'[3]ASC(43)'!$J$29,"")</f>
        <v>#REF!</v>
      </c>
      <c r="G111" s="254" t="e">
        <f>IF(AND(C111&lt;&gt;"",#REF!&lt;&gt;""),#REF!,"")</f>
        <v>#REF!</v>
      </c>
      <c r="H111" s="254" t="e">
        <f>IF(AND(C111&lt;&gt;"",#REF!&lt;&gt;""),#REF!,"")</f>
        <v>#REF!</v>
      </c>
      <c r="I111" s="254" t="e">
        <f>IF(AND(C111&lt;&gt;"",#REF!&lt;&gt;""),#REF!,"")</f>
        <v>#REF!</v>
      </c>
      <c r="K111" s="14"/>
      <c r="L111" s="14"/>
      <c r="M111" s="14"/>
      <c r="N111" s="14"/>
      <c r="O111" s="14"/>
      <c r="P111" s="14"/>
      <c r="Q111" s="14"/>
      <c r="R111" s="14"/>
      <c r="S111" s="14"/>
      <c r="T111" s="14"/>
      <c r="U111" s="14"/>
    </row>
    <row r="112" spans="2:21" ht="39.9" customHeight="1" thickBot="1" x14ac:dyDescent="0.35">
      <c r="B112" s="513"/>
      <c r="C112" s="501"/>
      <c r="D112" s="278" t="s">
        <v>313</v>
      </c>
      <c r="E112" s="257" t="e">
        <f>IF(AND(C111&lt;&gt;"",#REF!&lt;&gt;""),#REF!/#REF!,"")</f>
        <v>#REF!</v>
      </c>
      <c r="F112" s="257" t="e">
        <f>IF(AND(C111&lt;&gt;"",#REF!&lt;&gt;""),#REF!/#REF!,"")</f>
        <v>#REF!</v>
      </c>
      <c r="G112" s="257" t="e">
        <f>IF(AND(C111&lt;&gt;"",#REF!&lt;&gt;""),#REF!/#REF!,"")</f>
        <v>#REF!</v>
      </c>
      <c r="H112" s="257" t="e">
        <f>IF(AND(C111&lt;&gt;"",#REF!&lt;&gt;""),#REF!/#REF!,"")</f>
        <v>#REF!</v>
      </c>
      <c r="I112" s="257" t="e">
        <f>IF(AND(C111&lt;&gt;"",#REF!&lt;&gt;""),#REF!/#REF!,"")</f>
        <v>#REF!</v>
      </c>
      <c r="K112" s="14"/>
      <c r="L112" s="14"/>
      <c r="M112" s="14"/>
      <c r="N112" s="14"/>
      <c r="O112" s="14"/>
      <c r="P112" s="14"/>
      <c r="Q112" s="14"/>
      <c r="R112" s="14"/>
      <c r="S112" s="14"/>
      <c r="T112" s="14"/>
      <c r="U112" s="14"/>
    </row>
    <row r="113" spans="2:21" ht="39.9" customHeight="1" x14ac:dyDescent="0.3">
      <c r="B113" s="512" t="s">
        <v>142</v>
      </c>
      <c r="C113" s="500" t="e">
        <f>IF(#REF!="","",IF(SUM(#REF!)&gt;0,#REF!,""))</f>
        <v>#REF!</v>
      </c>
      <c r="D113" s="277" t="s">
        <v>20</v>
      </c>
      <c r="E113" s="253" t="e">
        <f>IF(AND(C113&lt;&gt;"",#REF!&lt;&gt;""),#REF!,"")</f>
        <v>#REF!</v>
      </c>
      <c r="F113" s="253" t="e">
        <f>IF(AND(C113&lt;&gt;"",#REF!&lt;&gt;""),#REF!,"")</f>
        <v>#REF!</v>
      </c>
      <c r="G113" s="254" t="e">
        <f>IF(AND(C113&lt;&gt;"",#REF!&lt;&gt;""),#REF!,"")</f>
        <v>#REF!</v>
      </c>
      <c r="H113" s="254" t="e">
        <f>IF(AND(C113&lt;&gt;"",#REF!&lt;&gt;""),#REF!,"")</f>
        <v>#REF!</v>
      </c>
      <c r="I113" s="254" t="e">
        <f>IF(AND(C113&lt;&gt;"",#REF!&lt;&gt;""),#REF!,"")</f>
        <v>#REF!</v>
      </c>
      <c r="K113" s="14"/>
      <c r="L113" s="14"/>
      <c r="M113" s="14"/>
      <c r="N113" s="14"/>
      <c r="O113" s="14"/>
      <c r="P113" s="14"/>
      <c r="Q113" s="14"/>
      <c r="R113" s="14"/>
      <c r="S113" s="14"/>
      <c r="T113" s="14"/>
      <c r="U113" s="14"/>
    </row>
    <row r="114" spans="2:21" ht="39.9" customHeight="1" thickBot="1" x14ac:dyDescent="0.35">
      <c r="B114" s="513"/>
      <c r="C114" s="501"/>
      <c r="D114" s="278" t="s">
        <v>313</v>
      </c>
      <c r="E114" s="257" t="e">
        <f>IF(AND(C113&lt;&gt;"",#REF!&lt;&gt;""),#REF!/#REF!,"")</f>
        <v>#REF!</v>
      </c>
      <c r="F114" s="257" t="e">
        <f>IF(AND(C113&lt;&gt;"",#REF!&lt;&gt;""),#REF!/#REF!,"")</f>
        <v>#REF!</v>
      </c>
      <c r="G114" s="257" t="e">
        <f>IF(AND(C113&lt;&gt;"",#REF!&lt;&gt;""),#REF!/#REF!,"")</f>
        <v>#REF!</v>
      </c>
      <c r="H114" s="257" t="e">
        <f>IF(AND(C113&lt;&gt;"",#REF!&lt;&gt;""),#REF!/#REF!,"")</f>
        <v>#REF!</v>
      </c>
      <c r="I114" s="257" t="e">
        <f>IF(AND(C113&lt;&gt;"",#REF!&lt;&gt;""),#REF!/#REF!,"")</f>
        <v>#REF!</v>
      </c>
      <c r="K114" s="14"/>
      <c r="L114" s="14"/>
      <c r="M114" s="14"/>
      <c r="N114" s="14"/>
      <c r="O114" s="14"/>
      <c r="P114" s="14"/>
      <c r="Q114" s="14"/>
      <c r="R114" s="14"/>
      <c r="S114" s="14"/>
      <c r="T114" s="14"/>
      <c r="U114" s="14"/>
    </row>
    <row r="115" spans="2:21" ht="39.9" customHeight="1" x14ac:dyDescent="0.3">
      <c r="B115" s="512" t="s">
        <v>143</v>
      </c>
      <c r="C115" s="500" t="e">
        <f>IF(#REF!="","",IF(SUM(#REF!)&gt;0,#REF!,""))</f>
        <v>#REF!</v>
      </c>
      <c r="D115" s="277" t="s">
        <v>20</v>
      </c>
      <c r="E115" s="253" t="e">
        <f>IF(AND(C115&lt;&gt;"",#REF!&lt;&gt;""),#REF!,"")</f>
        <v>#REF!</v>
      </c>
      <c r="F115" s="253" t="e">
        <f>IF(AND(C115&lt;&gt;"",#REF!&lt;&gt;""),#REF!,"")</f>
        <v>#REF!</v>
      </c>
      <c r="G115" s="254" t="e">
        <f>IF(AND(C115&lt;&gt;"",#REF!&lt;&gt;""),#REF!,"")</f>
        <v>#REF!</v>
      </c>
      <c r="H115" s="254" t="e">
        <f>IF(AND(C115&lt;&gt;"",#REF!&lt;&gt;""),#REF!,"")</f>
        <v>#REF!</v>
      </c>
      <c r="I115" s="254" t="e">
        <f>IF(AND(C115&lt;&gt;"",#REF!&lt;&gt;""),#REF!,"")</f>
        <v>#REF!</v>
      </c>
      <c r="K115" s="14"/>
      <c r="L115" s="14"/>
      <c r="M115" s="14"/>
      <c r="N115" s="14"/>
      <c r="O115" s="14"/>
      <c r="P115" s="14"/>
      <c r="Q115" s="14"/>
      <c r="R115" s="14"/>
      <c r="S115" s="14"/>
      <c r="T115" s="14"/>
      <c r="U115" s="14"/>
    </row>
    <row r="116" spans="2:21" ht="39.9" customHeight="1" thickBot="1" x14ac:dyDescent="0.35">
      <c r="B116" s="513"/>
      <c r="C116" s="501"/>
      <c r="D116" s="278" t="s">
        <v>313</v>
      </c>
      <c r="E116" s="257" t="e">
        <f>IF(AND(C115&lt;&gt;"",#REF!&lt;&gt;""),#REF!/#REF!,"")</f>
        <v>#REF!</v>
      </c>
      <c r="F116" s="257" t="e">
        <f>IF(AND(C115&lt;&gt;"",#REF!&lt;&gt;""),#REF!/#REF!,"")</f>
        <v>#REF!</v>
      </c>
      <c r="G116" s="257" t="e">
        <f>IF(AND(C115&lt;&gt;"",#REF!&lt;&gt;""),#REF!/#REF!,"")</f>
        <v>#REF!</v>
      </c>
      <c r="H116" s="257" t="e">
        <f>IF(AND(C115&lt;&gt;"",#REF!&lt;&gt;""),#REF!/#REF!,"")</f>
        <v>#REF!</v>
      </c>
      <c r="I116" s="257" t="e">
        <f>IF(AND(C115&lt;&gt;"",#REF!&lt;&gt;""),#REF!/#REF!,"")</f>
        <v>#REF!</v>
      </c>
      <c r="K116" s="14"/>
      <c r="L116" s="14"/>
      <c r="M116" s="14"/>
      <c r="N116" s="14"/>
      <c r="O116" s="14"/>
      <c r="P116" s="14"/>
      <c r="Q116" s="14"/>
      <c r="R116" s="14"/>
      <c r="S116" s="14"/>
      <c r="T116" s="14"/>
      <c r="U116" s="14"/>
    </row>
    <row r="117" spans="2:21" ht="39.9" customHeight="1" x14ac:dyDescent="0.3">
      <c r="B117" s="512" t="s">
        <v>144</v>
      </c>
      <c r="C117" s="500" t="e">
        <f>IF(#REF!="","",IF(SUM(#REF!)&gt;0,#REF!,""))</f>
        <v>#REF!</v>
      </c>
      <c r="D117" s="277" t="s">
        <v>20</v>
      </c>
      <c r="E117" s="253" t="e">
        <f>IF(AND(C117&lt;&gt;"",#REF!&lt;&gt;""),#REF!,"")</f>
        <v>#REF!</v>
      </c>
      <c r="F117" s="253" t="e">
        <f>IF(AND(C117&lt;&gt;"",#REF!&lt;&gt;""),#REF!,"")</f>
        <v>#REF!</v>
      </c>
      <c r="G117" s="254" t="e">
        <f>IF(AND(C117&lt;&gt;"",#REF!&lt;&gt;""),#REF!,"")</f>
        <v>#REF!</v>
      </c>
      <c r="H117" s="254" t="e">
        <f>IF(AND(C117&lt;&gt;"",#REF!&lt;&gt;""),#REF!,"")</f>
        <v>#REF!</v>
      </c>
      <c r="I117" s="254" t="e">
        <f>IF(AND(C117&lt;&gt;"",#REF!&lt;&gt;""),#REF!,"")</f>
        <v>#REF!</v>
      </c>
      <c r="K117" s="14"/>
      <c r="L117" s="14"/>
      <c r="M117" s="14"/>
      <c r="N117" s="14"/>
      <c r="O117" s="14"/>
      <c r="P117" s="14"/>
      <c r="Q117" s="14"/>
      <c r="R117" s="14"/>
      <c r="S117" s="14"/>
      <c r="T117" s="14"/>
      <c r="U117" s="14"/>
    </row>
    <row r="118" spans="2:21" ht="39.9" customHeight="1" thickBot="1" x14ac:dyDescent="0.35">
      <c r="B118" s="513"/>
      <c r="C118" s="501"/>
      <c r="D118" s="278" t="s">
        <v>313</v>
      </c>
      <c r="E118" s="257" t="e">
        <f>IF(AND(C117&lt;&gt;"",#REF!&lt;&gt;""),#REF!/#REF!,"")</f>
        <v>#REF!</v>
      </c>
      <c r="F118" s="257" t="e">
        <f>IF(AND(C117&lt;&gt;"",#REF!&lt;&gt;""),#REF!/#REF!,"")</f>
        <v>#REF!</v>
      </c>
      <c r="G118" s="257" t="e">
        <f>IF(AND(C117&lt;&gt;"",#REF!&lt;&gt;""),#REF!/#REF!,"")</f>
        <v>#REF!</v>
      </c>
      <c r="H118" s="257" t="e">
        <f>IF(AND(C117&lt;&gt;"",#REF!&lt;&gt;""),#REF!/#REF!,"")</f>
        <v>#REF!</v>
      </c>
      <c r="I118" s="257" t="e">
        <f>IF(AND(C117&lt;&gt;"",#REF!&lt;&gt;""),#REF!/#REF!,"")</f>
        <v>#REF!</v>
      </c>
      <c r="K118" s="14"/>
      <c r="L118" s="14"/>
      <c r="M118" s="14"/>
      <c r="N118" s="14"/>
      <c r="O118" s="14"/>
      <c r="P118" s="14"/>
      <c r="Q118" s="14"/>
      <c r="R118" s="14"/>
      <c r="S118" s="14"/>
      <c r="T118" s="14"/>
      <c r="U118" s="14"/>
    </row>
    <row r="119" spans="2:21" ht="39.9" customHeight="1" x14ac:dyDescent="0.3">
      <c r="B119" s="512" t="s">
        <v>145</v>
      </c>
      <c r="C119" s="500" t="e">
        <f>IF(#REF!="","",IF(SUM(#REF!)&gt;0,#REF!,""))</f>
        <v>#REF!</v>
      </c>
      <c r="D119" s="277" t="s">
        <v>20</v>
      </c>
      <c r="E119" s="253" t="e">
        <f>IF(AND(C119&lt;&gt;"",#REF!&lt;&gt;""),#REF!,"")</f>
        <v>#REF!</v>
      </c>
      <c r="F119" s="253" t="e">
        <f>IF(AND(C119&lt;&gt;"",#REF!&lt;&gt;""),#REF!,"")</f>
        <v>#REF!</v>
      </c>
      <c r="G119" s="254" t="e">
        <f>IF(AND(C119&lt;&gt;"",#REF!&lt;&gt;""),#REF!,"")</f>
        <v>#REF!</v>
      </c>
      <c r="H119" s="254" t="e">
        <f>IF(AND(C119&lt;&gt;"",#REF!&lt;&gt;""),#REF!,"")</f>
        <v>#REF!</v>
      </c>
      <c r="I119" s="254" t="e">
        <f>IF(AND(C119&lt;&gt;"",#REF!&lt;&gt;""),#REF!,"")</f>
        <v>#REF!</v>
      </c>
      <c r="K119" s="14"/>
      <c r="L119" s="14"/>
      <c r="M119" s="14"/>
      <c r="N119" s="14"/>
      <c r="O119" s="14"/>
      <c r="P119" s="14"/>
      <c r="Q119" s="14"/>
      <c r="R119" s="14"/>
      <c r="S119" s="14"/>
      <c r="T119" s="14"/>
      <c r="U119" s="14"/>
    </row>
    <row r="120" spans="2:21" ht="39.9" customHeight="1" thickBot="1" x14ac:dyDescent="0.35">
      <c r="B120" s="513"/>
      <c r="C120" s="501"/>
      <c r="D120" s="278" t="s">
        <v>313</v>
      </c>
      <c r="E120" s="257" t="e">
        <f>IF(AND(C119&lt;&gt;"",#REF!&lt;&gt;""),#REF!/#REF!,"")</f>
        <v>#REF!</v>
      </c>
      <c r="F120" s="257" t="e">
        <f>IF(AND(C119&lt;&gt;"",#REF!&lt;&gt;""),#REF!/#REF!,"")</f>
        <v>#REF!</v>
      </c>
      <c r="G120" s="257" t="e">
        <f>IF(AND(C119&lt;&gt;"",#REF!&lt;&gt;""),#REF!/#REF!,"")</f>
        <v>#REF!</v>
      </c>
      <c r="H120" s="257" t="e">
        <f>IF(AND(C119&lt;&gt;"",#REF!&lt;&gt;""),#REF!/#REF!,"")</f>
        <v>#REF!</v>
      </c>
      <c r="I120" s="257" t="e">
        <f>IF(AND(C119&lt;&gt;"",#REF!&lt;&gt;""),#REF!/#REF!,"")</f>
        <v>#REF!</v>
      </c>
      <c r="K120" s="14"/>
      <c r="L120" s="14"/>
      <c r="M120" s="14"/>
      <c r="N120" s="14"/>
      <c r="O120" s="14"/>
      <c r="P120" s="14"/>
      <c r="Q120" s="14"/>
      <c r="R120" s="14"/>
      <c r="S120" s="14"/>
      <c r="T120" s="14"/>
      <c r="U120" s="14"/>
    </row>
    <row r="121" spans="2:21" ht="39.9" customHeight="1" x14ac:dyDescent="0.3">
      <c r="B121" s="512" t="s">
        <v>146</v>
      </c>
      <c r="C121" s="500" t="e">
        <f>IF(#REF!="","",IF(SUM(#REF!)&gt;0,#REF!,""))</f>
        <v>#REF!</v>
      </c>
      <c r="D121" s="277" t="s">
        <v>20</v>
      </c>
      <c r="E121" s="253" t="e">
        <f>IF(AND(C121&lt;&gt;"",#REF!&lt;&gt;""),#REF!,"")</f>
        <v>#REF!</v>
      </c>
      <c r="F121" s="253" t="e">
        <f>IF(AND(C121&lt;&gt;"",#REF!&lt;&gt;""),#REF!,"")</f>
        <v>#REF!</v>
      </c>
      <c r="G121" s="254" t="e">
        <f>IF(AND(C121&lt;&gt;"",#REF!&lt;&gt;""),#REF!,"")</f>
        <v>#REF!</v>
      </c>
      <c r="H121" s="254" t="e">
        <f>IF(AND(C121&lt;&gt;"",#REF!&lt;&gt;""),#REF!,"")</f>
        <v>#REF!</v>
      </c>
      <c r="I121" s="254" t="e">
        <f>IF(AND(C121&lt;&gt;"",#REF!&lt;&gt;""),#REF!,"")</f>
        <v>#REF!</v>
      </c>
      <c r="K121" s="14"/>
      <c r="L121" s="14"/>
      <c r="M121" s="14"/>
      <c r="N121" s="14"/>
      <c r="O121" s="14"/>
      <c r="P121" s="14"/>
      <c r="Q121" s="14"/>
      <c r="R121" s="14"/>
      <c r="S121" s="14"/>
      <c r="T121" s="14"/>
      <c r="U121" s="14"/>
    </row>
    <row r="122" spans="2:21" ht="39.9" customHeight="1" thickBot="1" x14ac:dyDescent="0.35">
      <c r="B122" s="513"/>
      <c r="C122" s="501"/>
      <c r="D122" s="278" t="s">
        <v>313</v>
      </c>
      <c r="E122" s="257" t="e">
        <f>IF(AND(C121&lt;&gt;"",#REF!&lt;&gt;""),#REF!/#REF!,"")</f>
        <v>#REF!</v>
      </c>
      <c r="F122" s="257" t="e">
        <f>IF(AND(C121&lt;&gt;"",#REF!&lt;&gt;""),#REF!/#REF!,"")</f>
        <v>#REF!</v>
      </c>
      <c r="G122" s="257" t="e">
        <f>IF(AND(C121&lt;&gt;"",#REF!&lt;&gt;""),#REF!/#REF!,"")</f>
        <v>#REF!</v>
      </c>
      <c r="H122" s="257" t="e">
        <f>IF(AND(C121&lt;&gt;"",#REF!&lt;&gt;""),#REF!/#REF!,"")</f>
        <v>#REF!</v>
      </c>
      <c r="I122" s="257" t="e">
        <f>IF(AND(C121&lt;&gt;"",#REF!&lt;&gt;""),#REF!/#REF!,"")</f>
        <v>#REF!</v>
      </c>
      <c r="K122" s="14"/>
      <c r="L122" s="14"/>
      <c r="M122" s="14"/>
      <c r="N122" s="14"/>
      <c r="O122" s="14"/>
      <c r="P122" s="14"/>
      <c r="Q122" s="14"/>
      <c r="R122" s="14"/>
      <c r="S122" s="14"/>
      <c r="T122" s="14"/>
      <c r="U122" s="14"/>
    </row>
    <row r="123" spans="2:21" ht="39.9" customHeight="1" x14ac:dyDescent="0.3">
      <c r="B123" s="512" t="s">
        <v>147</v>
      </c>
      <c r="C123" s="500" t="e">
        <f>IF(#REF!="","",IF(SUM(#REF!)&gt;0,#REF!,""))</f>
        <v>#REF!</v>
      </c>
      <c r="D123" s="277" t="s">
        <v>20</v>
      </c>
      <c r="E123" s="253" t="e">
        <f>IF(AND(C123&lt;&gt;"",#REF!&lt;&gt;""),#REF!,"")</f>
        <v>#REF!</v>
      </c>
      <c r="F123" s="253" t="e">
        <f>IF(AND(C123&lt;&gt;"",#REF!&lt;&gt;""),#REF!,"")</f>
        <v>#REF!</v>
      </c>
      <c r="G123" s="254" t="e">
        <f>IF(AND(C123&lt;&gt;"",#REF!&lt;&gt;""),#REF!,"")</f>
        <v>#REF!</v>
      </c>
      <c r="H123" s="254" t="e">
        <f>IF(AND(C123&lt;&gt;"",#REF!&lt;&gt;""),#REF!,"")</f>
        <v>#REF!</v>
      </c>
      <c r="I123" s="254" t="e">
        <f>IF(AND(C123&lt;&gt;"",#REF!&lt;&gt;""),#REF!,"")</f>
        <v>#REF!</v>
      </c>
      <c r="K123" s="14"/>
      <c r="L123" s="14"/>
      <c r="M123" s="14"/>
      <c r="N123" s="14"/>
      <c r="O123" s="14"/>
      <c r="P123" s="14"/>
      <c r="Q123" s="14"/>
      <c r="R123" s="14"/>
      <c r="S123" s="14"/>
      <c r="T123" s="14"/>
      <c r="U123" s="14"/>
    </row>
    <row r="124" spans="2:21" ht="39.9" customHeight="1" thickBot="1" x14ac:dyDescent="0.35">
      <c r="B124" s="513"/>
      <c r="C124" s="501"/>
      <c r="D124" s="278" t="s">
        <v>313</v>
      </c>
      <c r="E124" s="257" t="e">
        <f>IF(AND(C123&lt;&gt;"",#REF!&lt;&gt;""),#REF!/#REF!,"")</f>
        <v>#REF!</v>
      </c>
      <c r="F124" s="257" t="e">
        <f>IF(AND(C123&lt;&gt;"",#REF!&lt;&gt;""),#REF!/#REF!,"")</f>
        <v>#REF!</v>
      </c>
      <c r="G124" s="257" t="e">
        <f>IF(AND(C123&lt;&gt;"",#REF!&lt;&gt;""),#REF!/#REF!,"")</f>
        <v>#REF!</v>
      </c>
      <c r="H124" s="257" t="e">
        <f>IF(AND(C123&lt;&gt;"",#REF!&lt;&gt;""),#REF!/#REF!,"")</f>
        <v>#REF!</v>
      </c>
      <c r="I124" s="257" t="e">
        <f>IF(AND(C123&lt;&gt;"",#REF!&lt;&gt;""),#REF!/#REF!,"")</f>
        <v>#REF!</v>
      </c>
      <c r="K124" s="14"/>
      <c r="L124" s="14"/>
      <c r="M124" s="14"/>
      <c r="N124" s="14"/>
      <c r="O124" s="14"/>
      <c r="P124" s="14"/>
      <c r="Q124" s="14"/>
      <c r="R124" s="14"/>
      <c r="S124" s="14"/>
      <c r="T124" s="14"/>
      <c r="U124" s="14"/>
    </row>
    <row r="125" spans="2:21" ht="39.9" customHeight="1" x14ac:dyDescent="0.3">
      <c r="B125" s="510" t="s">
        <v>148</v>
      </c>
      <c r="C125" s="500" t="e">
        <f>IF(#REF!="","",IF(SUM(#REF!)&gt;0,#REF!,""))</f>
        <v>#REF!</v>
      </c>
      <c r="D125" s="277" t="s">
        <v>20</v>
      </c>
      <c r="E125" s="253" t="e">
        <f>IF(AND(C125&lt;&gt;"",#REF!&lt;&gt;""),#REF!,"")</f>
        <v>#REF!</v>
      </c>
      <c r="F125" s="253" t="e">
        <f>IF(AND(C125&lt;&gt;"",#REF!&lt;&gt;""),#REF!,"")</f>
        <v>#REF!</v>
      </c>
      <c r="G125" s="254" t="e">
        <f>IF(AND(C125&lt;&gt;"",#REF!&lt;&gt;""),#REF!,"")</f>
        <v>#REF!</v>
      </c>
      <c r="H125" s="254" t="e">
        <f>IF(AND(C125&lt;&gt;"",#REF!&lt;&gt;""),#REF!,"")</f>
        <v>#REF!</v>
      </c>
      <c r="I125" s="254" t="e">
        <f>IF(AND(C125&lt;&gt;"",#REF!&lt;&gt;""),#REF!,"")</f>
        <v>#REF!</v>
      </c>
      <c r="K125" s="14"/>
      <c r="L125" s="14"/>
      <c r="M125" s="14"/>
      <c r="N125" s="14"/>
      <c r="O125" s="14"/>
      <c r="P125" s="14"/>
      <c r="Q125" s="14"/>
      <c r="R125" s="14"/>
      <c r="S125" s="14"/>
      <c r="T125" s="14"/>
      <c r="U125" s="14"/>
    </row>
    <row r="126" spans="2:21" ht="39.9" customHeight="1" thickBot="1" x14ac:dyDescent="0.35">
      <c r="B126" s="511"/>
      <c r="C126" s="501"/>
      <c r="D126" s="278" t="s">
        <v>313</v>
      </c>
      <c r="E126" s="257" t="e">
        <f>IF(AND(C125&lt;&gt;"",#REF!&lt;&gt;""),#REF!/#REF!,"")</f>
        <v>#REF!</v>
      </c>
      <c r="F126" s="257" t="e">
        <f>IF(AND(C125&lt;&gt;"",#REF!&lt;&gt;""),#REF!/#REF!,"")</f>
        <v>#REF!</v>
      </c>
      <c r="G126" s="257" t="e">
        <f>IF(AND(C125&lt;&gt;"",#REF!&lt;&gt;""),#REF!/#REF!,"")</f>
        <v>#REF!</v>
      </c>
      <c r="H126" s="257" t="e">
        <f>IF(AND(C125&lt;&gt;"",#REF!&lt;&gt;""),#REF!/#REF!,"")</f>
        <v>#REF!</v>
      </c>
      <c r="I126" s="257" t="e">
        <f>IF(AND(C125&lt;&gt;"",#REF!&lt;&gt;""),#REF!/#REF!,"")</f>
        <v>#REF!</v>
      </c>
      <c r="K126" s="14"/>
      <c r="L126" s="14"/>
      <c r="M126" s="14"/>
      <c r="N126" s="14"/>
      <c r="O126" s="14"/>
      <c r="P126" s="14"/>
      <c r="Q126" s="14"/>
      <c r="R126" s="14"/>
      <c r="S126" s="14"/>
      <c r="T126" s="14"/>
      <c r="U126" s="14"/>
    </row>
    <row r="127" spans="2:21" ht="39.9" customHeight="1" x14ac:dyDescent="0.3">
      <c r="B127" s="512" t="s">
        <v>149</v>
      </c>
      <c r="C127" s="500" t="e">
        <f>IF(#REF!="","",IF(SUM(#REF!)&gt;0,#REF!,""))</f>
        <v>#REF!</v>
      </c>
      <c r="D127" s="277" t="s">
        <v>20</v>
      </c>
      <c r="E127" s="253" t="e">
        <f>IF(AND(C127&lt;&gt;"",#REF!&lt;&gt;""),#REF!,"")</f>
        <v>#REF!</v>
      </c>
      <c r="F127" s="253" t="e">
        <f>IF(AND(C127&lt;&gt;"",#REF!&lt;&gt;""),#REF!,"")</f>
        <v>#REF!</v>
      </c>
      <c r="G127" s="254" t="e">
        <f>IF(AND(C127&lt;&gt;"",#REF!&lt;&gt;""),#REF!,"")</f>
        <v>#REF!</v>
      </c>
      <c r="H127" s="254" t="e">
        <f>IF(AND(C127&lt;&gt;"",#REF!&lt;&gt;""),#REF!,"")</f>
        <v>#REF!</v>
      </c>
      <c r="I127" s="254" t="e">
        <f>IF(AND(C127&lt;&gt;"",#REF!&lt;&gt;""),#REF!,"")</f>
        <v>#REF!</v>
      </c>
      <c r="K127" s="14"/>
      <c r="L127" s="14"/>
      <c r="M127" s="14"/>
      <c r="N127" s="14"/>
      <c r="O127" s="14"/>
      <c r="P127" s="14"/>
      <c r="Q127" s="14"/>
      <c r="R127" s="14"/>
      <c r="S127" s="14"/>
      <c r="T127" s="14"/>
      <c r="U127" s="14"/>
    </row>
    <row r="128" spans="2:21" ht="39.9" customHeight="1" thickBot="1" x14ac:dyDescent="0.35">
      <c r="B128" s="513"/>
      <c r="C128" s="501"/>
      <c r="D128" s="278" t="s">
        <v>313</v>
      </c>
      <c r="E128" s="257" t="e">
        <f>IF(AND(C127&lt;&gt;"",#REF!&lt;&gt;""),#REF!/#REF!,"")</f>
        <v>#REF!</v>
      </c>
      <c r="F128" s="257" t="e">
        <f>IF(AND(C127&lt;&gt;"",#REF!&lt;&gt;""),#REF!/#REF!,"")</f>
        <v>#REF!</v>
      </c>
      <c r="G128" s="257" t="e">
        <f>IF(AND(C127&lt;&gt;"",#REF!&lt;&gt;""),#REF!/#REF!,"")</f>
        <v>#REF!</v>
      </c>
      <c r="H128" s="257" t="e">
        <f>IF(AND(C127&lt;&gt;"",#REF!&lt;&gt;""),#REF!/#REF!,"")</f>
        <v>#REF!</v>
      </c>
      <c r="I128" s="257" t="e">
        <f>IF(AND(C127&lt;&gt;"",#REF!&lt;&gt;""),#REF!/#REF!,"")</f>
        <v>#REF!</v>
      </c>
      <c r="K128" s="14"/>
      <c r="L128" s="14"/>
      <c r="M128" s="14"/>
      <c r="N128" s="14"/>
      <c r="O128" s="14"/>
      <c r="P128" s="14"/>
      <c r="Q128" s="14"/>
      <c r="R128" s="14"/>
      <c r="S128" s="14"/>
      <c r="T128" s="14"/>
      <c r="U128" s="14"/>
    </row>
    <row r="129" spans="2:21" ht="39.9" customHeight="1" x14ac:dyDescent="0.3">
      <c r="B129" s="512" t="s">
        <v>150</v>
      </c>
      <c r="C129" s="500" t="e">
        <f>IF(#REF!="","",IF(SUM(#REF!)&gt;0,#REF!,""))</f>
        <v>#REF!</v>
      </c>
      <c r="D129" s="277" t="s">
        <v>20</v>
      </c>
      <c r="E129" s="253" t="e">
        <f>IF(AND(C129&lt;&gt;"",#REF!&lt;&gt;""),#REF!,"")</f>
        <v>#REF!</v>
      </c>
      <c r="F129" s="253" t="e">
        <f>IF(AND(C129&lt;&gt;"",#REF!&lt;&gt;""),#REF!,"")</f>
        <v>#REF!</v>
      </c>
      <c r="G129" s="254" t="e">
        <f>IF(AND(C129&lt;&gt;"",#REF!&lt;&gt;""),#REF!,"")</f>
        <v>#REF!</v>
      </c>
      <c r="H129" s="254" t="e">
        <f>IF(AND(C129&lt;&gt;"",#REF!&lt;&gt;""),#REF!,"")</f>
        <v>#REF!</v>
      </c>
      <c r="I129" s="254" t="e">
        <f>IF(AND(C129&lt;&gt;"",#REF!&lt;&gt;""),#REF!,"")</f>
        <v>#REF!</v>
      </c>
      <c r="K129" s="14"/>
      <c r="L129" s="14"/>
      <c r="M129" s="14"/>
      <c r="N129" s="14"/>
      <c r="O129" s="14"/>
      <c r="P129" s="14"/>
      <c r="Q129" s="14"/>
      <c r="R129" s="14"/>
      <c r="S129" s="14"/>
      <c r="T129" s="14"/>
      <c r="U129" s="14"/>
    </row>
    <row r="130" spans="2:21" ht="39.9" customHeight="1" thickBot="1" x14ac:dyDescent="0.35">
      <c r="B130" s="513"/>
      <c r="C130" s="501"/>
      <c r="D130" s="278" t="s">
        <v>313</v>
      </c>
      <c r="E130" s="257" t="e">
        <f>IF(AND(C129&lt;&gt;"",#REF!&lt;&gt;""),#REF!/#REF!,"")</f>
        <v>#REF!</v>
      </c>
      <c r="F130" s="257" t="e">
        <f>IF(AND(C129&lt;&gt;"",#REF!&lt;&gt;""),#REF!/#REF!,"")</f>
        <v>#REF!</v>
      </c>
      <c r="G130" s="257" t="e">
        <f>IF(AND(C129&lt;&gt;"",#REF!&lt;&gt;""),#REF!/#REF!,"")</f>
        <v>#REF!</v>
      </c>
      <c r="H130" s="257" t="e">
        <f>IF(AND(C129&lt;&gt;"",#REF!&lt;&gt;""),#REF!/#REF!,"")</f>
        <v>#REF!</v>
      </c>
      <c r="I130" s="257" t="e">
        <f>IF(AND(C129&lt;&gt;"",#REF!&lt;&gt;""),#REF!/#REF!,"")</f>
        <v>#REF!</v>
      </c>
      <c r="K130" s="14"/>
      <c r="L130" s="14"/>
      <c r="M130" s="14"/>
      <c r="N130" s="14"/>
      <c r="O130" s="14"/>
      <c r="P130" s="14"/>
      <c r="Q130" s="14"/>
      <c r="R130" s="14"/>
      <c r="S130" s="14"/>
      <c r="T130" s="14"/>
      <c r="U130" s="14"/>
    </row>
    <row r="131" spans="2:21" ht="39.9" customHeight="1" x14ac:dyDescent="0.3">
      <c r="B131" s="512" t="s">
        <v>151</v>
      </c>
      <c r="C131" s="500" t="e">
        <f>IF(#REF!="","",IF(SUM(#REF!)&gt;0,#REF!,""))</f>
        <v>#REF!</v>
      </c>
      <c r="D131" s="277" t="s">
        <v>20</v>
      </c>
      <c r="E131" s="253" t="e">
        <f>IF(AND(C131&lt;&gt;"",#REF!&lt;&gt;""),#REF!,"")</f>
        <v>#REF!</v>
      </c>
      <c r="F131" s="253" t="e">
        <f>IF(AND(C131&lt;&gt;"",#REF!&lt;&gt;""),#REF!,"")</f>
        <v>#REF!</v>
      </c>
      <c r="G131" s="254" t="e">
        <f>IF(AND(C131&lt;&gt;"",#REF!&lt;&gt;""),#REF!,"")</f>
        <v>#REF!</v>
      </c>
      <c r="H131" s="254" t="e">
        <f>IF(AND(C131&lt;&gt;"",#REF!&lt;&gt;""),#REF!,"")</f>
        <v>#REF!</v>
      </c>
      <c r="I131" s="254" t="e">
        <f>IF(AND(C131&lt;&gt;"",#REF!&lt;&gt;""),#REF!,"")</f>
        <v>#REF!</v>
      </c>
      <c r="K131" s="14"/>
      <c r="L131" s="14"/>
      <c r="M131" s="14"/>
      <c r="N131" s="14"/>
      <c r="O131" s="14"/>
      <c r="P131" s="14"/>
      <c r="Q131" s="14"/>
      <c r="R131" s="14"/>
      <c r="S131" s="14"/>
      <c r="T131" s="14"/>
      <c r="U131" s="14"/>
    </row>
    <row r="132" spans="2:21" ht="39.9" customHeight="1" thickBot="1" x14ac:dyDescent="0.35">
      <c r="B132" s="513"/>
      <c r="C132" s="501"/>
      <c r="D132" s="278" t="s">
        <v>313</v>
      </c>
      <c r="E132" s="257" t="e">
        <f>IF(AND(C131&lt;&gt;"",#REF!&lt;&gt;""),#REF!/#REF!,"")</f>
        <v>#REF!</v>
      </c>
      <c r="F132" s="257" t="e">
        <f>IF(AND(C131&lt;&gt;"",#REF!&lt;&gt;""),#REF!/#REF!,"")</f>
        <v>#REF!</v>
      </c>
      <c r="G132" s="257" t="e">
        <f>IF(AND(C131&lt;&gt;"",#REF!&lt;&gt;""),#REF!/#REF!,"")</f>
        <v>#REF!</v>
      </c>
      <c r="H132" s="257" t="e">
        <f>IF(AND(C131&lt;&gt;"",#REF!&lt;&gt;""),#REF!/#REF!,"")</f>
        <v>#REF!</v>
      </c>
      <c r="I132" s="257" t="e">
        <f>IF(AND(C131&lt;&gt;"",#REF!&lt;&gt;""),#REF!/#REF!,"")</f>
        <v>#REF!</v>
      </c>
      <c r="K132" s="14"/>
      <c r="L132" s="14"/>
      <c r="M132" s="14"/>
      <c r="N132" s="14"/>
      <c r="O132" s="14"/>
      <c r="P132" s="14"/>
      <c r="Q132" s="14"/>
      <c r="R132" s="14"/>
      <c r="S132" s="14"/>
      <c r="T132" s="14"/>
      <c r="U132" s="14"/>
    </row>
    <row r="133" spans="2:21" ht="39.9" customHeight="1" x14ac:dyDescent="0.3">
      <c r="B133" s="512" t="s">
        <v>152</v>
      </c>
      <c r="C133" s="500" t="e">
        <f>IF(#REF!="","",IF(SUM(#REF!)&gt;0,#REF!,""))</f>
        <v>#REF!</v>
      </c>
      <c r="D133" s="277" t="s">
        <v>20</v>
      </c>
      <c r="E133" s="253" t="e">
        <f>IF(AND(C133&lt;&gt;"",#REF!&lt;&gt;""),#REF!,"")</f>
        <v>#REF!</v>
      </c>
      <c r="F133" s="253" t="e">
        <f>IF(AND(C133&lt;&gt;"",#REF!&lt;&gt;""),#REF!,"")</f>
        <v>#REF!</v>
      </c>
      <c r="G133" s="254" t="e">
        <f>IF(AND(C133&lt;&gt;"",#REF!&lt;&gt;""),#REF!,"")</f>
        <v>#REF!</v>
      </c>
      <c r="H133" s="254" t="e">
        <f>IF(AND(C133&lt;&gt;"",#REF!&lt;&gt;""),#REF!,"")</f>
        <v>#REF!</v>
      </c>
      <c r="I133" s="254" t="e">
        <f>IF(AND(C133&lt;&gt;"",#REF!&lt;&gt;""),#REF!,"")</f>
        <v>#REF!</v>
      </c>
      <c r="K133" s="14"/>
      <c r="L133" s="14"/>
      <c r="M133" s="14"/>
      <c r="N133" s="14"/>
      <c r="O133" s="14"/>
      <c r="P133" s="14"/>
      <c r="Q133" s="14"/>
      <c r="R133" s="14"/>
      <c r="S133" s="14"/>
      <c r="T133" s="14"/>
      <c r="U133" s="14"/>
    </row>
    <row r="134" spans="2:21" ht="39.9" customHeight="1" thickBot="1" x14ac:dyDescent="0.35">
      <c r="B134" s="513"/>
      <c r="C134" s="501"/>
      <c r="D134" s="278" t="s">
        <v>313</v>
      </c>
      <c r="E134" s="257" t="e">
        <f>IF(AND(C133&lt;&gt;"",#REF!&lt;&gt;""),#REF!/#REF!,"")</f>
        <v>#REF!</v>
      </c>
      <c r="F134" s="257" t="e">
        <f>IF(AND(C133&lt;&gt;"",#REF!&lt;&gt;""),#REF!/#REF!,"")</f>
        <v>#REF!</v>
      </c>
      <c r="G134" s="257" t="e">
        <f>IF(AND(C133&lt;&gt;"",#REF!&lt;&gt;""),#REF!/#REF!,"")</f>
        <v>#REF!</v>
      </c>
      <c r="H134" s="257" t="e">
        <f>IF(AND(C133&lt;&gt;"",#REF!&lt;&gt;""),#REF!/#REF!,"")</f>
        <v>#REF!</v>
      </c>
      <c r="I134" s="257" t="e">
        <f>IF(AND(C133&lt;&gt;"",#REF!&lt;&gt;""),#REF!/#REF!,"")</f>
        <v>#REF!</v>
      </c>
      <c r="K134" s="14"/>
      <c r="L134" s="14"/>
      <c r="M134" s="14"/>
      <c r="N134" s="14"/>
      <c r="O134" s="14"/>
      <c r="P134" s="14"/>
      <c r="Q134" s="14"/>
      <c r="R134" s="14"/>
      <c r="S134" s="14"/>
      <c r="T134" s="14"/>
      <c r="U134" s="14"/>
    </row>
    <row r="135" spans="2:21" ht="39.9" customHeight="1" x14ac:dyDescent="0.3">
      <c r="B135" s="512" t="s">
        <v>153</v>
      </c>
      <c r="C135" s="500" t="e">
        <f>IF(#REF!="","",IF(SUM(#REF!)&gt;0,#REF!,""))</f>
        <v>#REF!</v>
      </c>
      <c r="D135" s="277" t="s">
        <v>20</v>
      </c>
      <c r="E135" s="253" t="e">
        <f>IF(AND(C135&lt;&gt;"",#REF!&lt;&gt;""),#REF!,"")</f>
        <v>#REF!</v>
      </c>
      <c r="F135" s="253" t="e">
        <f>IF(AND(C135&lt;&gt;"",#REF!&lt;&gt;""),#REF!,"")</f>
        <v>#REF!</v>
      </c>
      <c r="G135" s="254" t="e">
        <f>IF(AND(C135&lt;&gt;"",#REF!&lt;&gt;""),#REF!,"")</f>
        <v>#REF!</v>
      </c>
      <c r="H135" s="254" t="e">
        <f>IF(AND(C135&lt;&gt;"",#REF!&lt;&gt;""),#REF!,"")</f>
        <v>#REF!</v>
      </c>
      <c r="I135" s="254" t="e">
        <f>IF(AND(C135&lt;&gt;"",#REF!&lt;&gt;""),#REF!,"")</f>
        <v>#REF!</v>
      </c>
      <c r="K135" s="14"/>
      <c r="L135" s="14"/>
      <c r="M135" s="14"/>
      <c r="N135" s="14"/>
      <c r="O135" s="14"/>
      <c r="P135" s="14"/>
      <c r="Q135" s="14"/>
      <c r="R135" s="14"/>
      <c r="S135" s="14"/>
      <c r="T135" s="14"/>
      <c r="U135" s="14"/>
    </row>
    <row r="136" spans="2:21" ht="39.9" customHeight="1" thickBot="1" x14ac:dyDescent="0.35">
      <c r="B136" s="513"/>
      <c r="C136" s="501"/>
      <c r="D136" s="278" t="s">
        <v>313</v>
      </c>
      <c r="E136" s="257" t="e">
        <f>IF(AND(C135&lt;&gt;"",#REF!&lt;&gt;""),#REF!/#REF!,"")</f>
        <v>#REF!</v>
      </c>
      <c r="F136" s="257" t="e">
        <f>IF(AND(C135&lt;&gt;"",#REF!&lt;&gt;""),#REF!/#REF!,"")</f>
        <v>#REF!</v>
      </c>
      <c r="G136" s="257" t="e">
        <f>IF(AND(C135&lt;&gt;"",#REF!&lt;&gt;""),#REF!/#REF!,"")</f>
        <v>#REF!</v>
      </c>
      <c r="H136" s="257" t="e">
        <f>IF(AND(C135&lt;&gt;"",#REF!&lt;&gt;""),#REF!/#REF!,"")</f>
        <v>#REF!</v>
      </c>
      <c r="I136" s="257" t="e">
        <f>IF(AND(C135&lt;&gt;"",#REF!&lt;&gt;""),#REF!/#REF!,"")</f>
        <v>#REF!</v>
      </c>
      <c r="K136" s="14"/>
      <c r="L136" s="14"/>
      <c r="M136" s="14"/>
      <c r="N136" s="14"/>
      <c r="O136" s="14"/>
      <c r="P136" s="14"/>
      <c r="Q136" s="14"/>
      <c r="R136" s="14"/>
      <c r="S136" s="14"/>
      <c r="T136" s="14"/>
      <c r="U136" s="14"/>
    </row>
    <row r="137" spans="2:21" ht="39.9" customHeight="1" x14ac:dyDescent="0.3">
      <c r="B137" s="512" t="s">
        <v>154</v>
      </c>
      <c r="C137" s="500" t="e">
        <f>IF(#REF!="","",IF(SUM(#REF!)&gt;0,#REF!,""))</f>
        <v>#REF!</v>
      </c>
      <c r="D137" s="277" t="s">
        <v>20</v>
      </c>
      <c r="E137" s="253" t="e">
        <f>IF(AND(C137&lt;&gt;"",#REF!&lt;&gt;""),#REF!,"")</f>
        <v>#REF!</v>
      </c>
      <c r="F137" s="253" t="e">
        <f>IF(AND(C137&lt;&gt;"",#REF!&lt;&gt;""),#REF!,"")</f>
        <v>#REF!</v>
      </c>
      <c r="G137" s="254" t="e">
        <f>IF(AND(C137&lt;&gt;"",#REF!&lt;&gt;""),#REF!,"")</f>
        <v>#REF!</v>
      </c>
      <c r="H137" s="254" t="e">
        <f>IF(AND(C137&lt;&gt;"",#REF!&lt;&gt;""),#REF!,"")</f>
        <v>#REF!</v>
      </c>
      <c r="I137" s="254" t="e">
        <f>IF(AND(C137&lt;&gt;"",#REF!&lt;&gt;""),#REF!,"")</f>
        <v>#REF!</v>
      </c>
      <c r="K137" s="14"/>
      <c r="L137" s="14"/>
      <c r="M137" s="14"/>
      <c r="N137" s="14"/>
      <c r="O137" s="14"/>
      <c r="P137" s="14"/>
      <c r="Q137" s="14"/>
      <c r="R137" s="14"/>
      <c r="S137" s="14"/>
      <c r="T137" s="14"/>
      <c r="U137" s="14"/>
    </row>
    <row r="138" spans="2:21" ht="39.9" customHeight="1" thickBot="1" x14ac:dyDescent="0.35">
      <c r="B138" s="513"/>
      <c r="C138" s="501"/>
      <c r="D138" s="278" t="s">
        <v>313</v>
      </c>
      <c r="E138" s="257" t="e">
        <f>IF(AND(C137&lt;&gt;"",#REF!&lt;&gt;""),#REF!/#REF!,"")</f>
        <v>#REF!</v>
      </c>
      <c r="F138" s="257" t="e">
        <f>IF(AND(C137&lt;&gt;"",#REF!&lt;&gt;""),#REF!/#REF!,"")</f>
        <v>#REF!</v>
      </c>
      <c r="G138" s="257" t="e">
        <f>IF(AND(C137&lt;&gt;"",#REF!&lt;&gt;""),#REF!/#REF!,"")</f>
        <v>#REF!</v>
      </c>
      <c r="H138" s="257" t="e">
        <f>IF(AND(C137&lt;&gt;"",#REF!&lt;&gt;""),#REF!/#REF!,"")</f>
        <v>#REF!</v>
      </c>
      <c r="I138" s="257" t="e">
        <f>IF(AND(C137&lt;&gt;"",#REF!&lt;&gt;""),#REF!/#REF!,"")</f>
        <v>#REF!</v>
      </c>
      <c r="K138" s="14"/>
      <c r="L138" s="14"/>
      <c r="M138" s="14"/>
      <c r="N138" s="14"/>
      <c r="O138" s="14"/>
      <c r="P138" s="14"/>
      <c r="Q138" s="14"/>
      <c r="R138" s="14"/>
      <c r="S138" s="14"/>
      <c r="T138" s="14"/>
      <c r="U138" s="14"/>
    </row>
    <row r="139" spans="2:21" ht="39.9" customHeight="1" x14ac:dyDescent="0.3">
      <c r="B139" s="512" t="s">
        <v>155</v>
      </c>
      <c r="C139" s="500" t="e">
        <f>IF(#REF!="","",IF(SUM(#REF!)&gt;0,#REF!,""))</f>
        <v>#REF!</v>
      </c>
      <c r="D139" s="277" t="s">
        <v>20</v>
      </c>
      <c r="E139" s="253" t="e">
        <f>IF(AND(C139&lt;&gt;"",#REF!&lt;&gt;""),#REF!,"")</f>
        <v>#REF!</v>
      </c>
      <c r="F139" s="253" t="e">
        <f>IF(AND(C139&lt;&gt;"",#REF!&lt;&gt;""),#REF!,"")</f>
        <v>#REF!</v>
      </c>
      <c r="G139" s="254" t="e">
        <f>IF(AND(C139&lt;&gt;"",#REF!&lt;&gt;""),#REF!,"")</f>
        <v>#REF!</v>
      </c>
      <c r="H139" s="254" t="e">
        <f>IF(AND(C139&lt;&gt;"",#REF!&lt;&gt;""),#REF!,"")</f>
        <v>#REF!</v>
      </c>
      <c r="I139" s="254" t="e">
        <f>IF(AND(C139&lt;&gt;"",#REF!&lt;&gt;""),#REF!,"")</f>
        <v>#REF!</v>
      </c>
      <c r="K139" s="14"/>
      <c r="L139" s="14"/>
      <c r="M139" s="14"/>
      <c r="N139" s="14"/>
      <c r="O139" s="14"/>
      <c r="P139" s="14"/>
      <c r="Q139" s="14"/>
      <c r="R139" s="14"/>
      <c r="S139" s="14"/>
      <c r="T139" s="14"/>
      <c r="U139" s="14"/>
    </row>
    <row r="140" spans="2:21" ht="39.9" customHeight="1" thickBot="1" x14ac:dyDescent="0.35">
      <c r="B140" s="513"/>
      <c r="C140" s="501"/>
      <c r="D140" s="278" t="s">
        <v>313</v>
      </c>
      <c r="E140" s="257" t="e">
        <f>IF(AND(C139&lt;&gt;"",#REF!&lt;&gt;""),#REF!/#REF!,"")</f>
        <v>#REF!</v>
      </c>
      <c r="F140" s="257" t="e">
        <f>IF(AND(C139&lt;&gt;"",#REF!&lt;&gt;""),#REF!/#REF!,"")</f>
        <v>#REF!</v>
      </c>
      <c r="G140" s="257" t="e">
        <f>IF(AND(C139&lt;&gt;"",#REF!&lt;&gt;""),#REF!/#REF!,"")</f>
        <v>#REF!</v>
      </c>
      <c r="H140" s="257" t="e">
        <f>IF(AND(C139&lt;&gt;"",#REF!&lt;&gt;""),#REF!/#REF!,"")</f>
        <v>#REF!</v>
      </c>
      <c r="I140" s="257" t="e">
        <f>IF(AND(C139&lt;&gt;"",#REF!&lt;&gt;""),#REF!/#REF!,"")</f>
        <v>#REF!</v>
      </c>
      <c r="K140" s="14"/>
      <c r="L140" s="14"/>
      <c r="M140" s="14"/>
      <c r="N140" s="14"/>
      <c r="O140" s="14"/>
      <c r="P140" s="14"/>
      <c r="Q140" s="14"/>
      <c r="R140" s="14"/>
      <c r="S140" s="14"/>
      <c r="T140" s="14"/>
      <c r="U140" s="14"/>
    </row>
    <row r="141" spans="2:21" ht="39.9" customHeight="1" x14ac:dyDescent="0.3">
      <c r="B141" s="512" t="s">
        <v>156</v>
      </c>
      <c r="C141" s="500" t="e">
        <f>IF(#REF!="","",IF(SUM(#REF!)&gt;0,#REF!,""))</f>
        <v>#REF!</v>
      </c>
      <c r="D141" s="277" t="s">
        <v>20</v>
      </c>
      <c r="E141" s="253" t="e">
        <f>IF(AND(C141&lt;&gt;"",#REF!&lt;&gt;""),#REF!,"")</f>
        <v>#REF!</v>
      </c>
      <c r="F141" s="253" t="e">
        <f>IF(AND(C141&lt;&gt;"",#REF!&lt;&gt;""),#REF!,"")</f>
        <v>#REF!</v>
      </c>
      <c r="G141" s="254" t="e">
        <f>IF(AND(C141&lt;&gt;"",#REF!&lt;&gt;""),#REF!,"")</f>
        <v>#REF!</v>
      </c>
      <c r="H141" s="254" t="e">
        <f>IF(AND(C141&lt;&gt;"",#REF!&lt;&gt;""),#REF!,"")</f>
        <v>#REF!</v>
      </c>
      <c r="I141" s="254" t="e">
        <f>IF(AND(C141&lt;&gt;"",#REF!&lt;&gt;""),#REF!,"")</f>
        <v>#REF!</v>
      </c>
      <c r="K141" s="14"/>
      <c r="L141" s="14"/>
      <c r="M141" s="14"/>
      <c r="N141" s="14"/>
      <c r="O141" s="14"/>
      <c r="P141" s="14"/>
      <c r="Q141" s="14"/>
      <c r="R141" s="14"/>
      <c r="S141" s="14"/>
      <c r="T141" s="14"/>
      <c r="U141" s="14"/>
    </row>
    <row r="142" spans="2:21" ht="39.9" customHeight="1" thickBot="1" x14ac:dyDescent="0.35">
      <c r="B142" s="513"/>
      <c r="C142" s="501"/>
      <c r="D142" s="278" t="s">
        <v>313</v>
      </c>
      <c r="E142" s="257" t="e">
        <f>IF(AND(C141&lt;&gt;"",#REF!&lt;&gt;""),#REF!/#REF!,"")</f>
        <v>#REF!</v>
      </c>
      <c r="F142" s="257" t="e">
        <f>IF(AND(C141&lt;&gt;"",#REF!&lt;&gt;""),#REF!/#REF!,"")</f>
        <v>#REF!</v>
      </c>
      <c r="G142" s="257" t="e">
        <f>IF(AND(C141&lt;&gt;"",#REF!&lt;&gt;""),#REF!/#REF!,"")</f>
        <v>#REF!</v>
      </c>
      <c r="H142" s="257" t="e">
        <f>IF(AND(C141&lt;&gt;"",#REF!&lt;&gt;""),#REF!/#REF!,"")</f>
        <v>#REF!</v>
      </c>
      <c r="I142" s="257" t="e">
        <f>IF(AND(C141&lt;&gt;"",#REF!&lt;&gt;""),#REF!/#REF!,"")</f>
        <v>#REF!</v>
      </c>
      <c r="K142" s="14"/>
      <c r="L142" s="14"/>
      <c r="M142" s="14"/>
      <c r="N142" s="14"/>
      <c r="O142" s="14"/>
      <c r="P142" s="14"/>
      <c r="Q142" s="14"/>
      <c r="R142" s="14"/>
      <c r="S142" s="14"/>
      <c r="T142" s="14"/>
      <c r="U142" s="14"/>
    </row>
    <row r="143" spans="2:21" ht="39.9" customHeight="1" x14ac:dyDescent="0.3">
      <c r="B143" s="512" t="s">
        <v>157</v>
      </c>
      <c r="C143" s="500" t="e">
        <f>IF(#REF!="","",IF(SUM(#REF!)&gt;0,#REF!,""))</f>
        <v>#REF!</v>
      </c>
      <c r="D143" s="277" t="s">
        <v>20</v>
      </c>
      <c r="E143" s="253" t="e">
        <f>IF(AND(C143&lt;&gt;"",#REF!&lt;&gt;""),#REF!,"")</f>
        <v>#REF!</v>
      </c>
      <c r="F143" s="253" t="e">
        <f>IF(AND(C143&lt;&gt;"",#REF!&lt;&gt;""),#REF!,"")</f>
        <v>#REF!</v>
      </c>
      <c r="G143" s="254" t="e">
        <f>IF(AND(C143&lt;&gt;"",#REF!&lt;&gt;""),#REF!,"")</f>
        <v>#REF!</v>
      </c>
      <c r="H143" s="254" t="e">
        <f>IF(AND(C143&lt;&gt;"",#REF!&lt;&gt;""),#REF!,"")</f>
        <v>#REF!</v>
      </c>
      <c r="I143" s="254" t="e">
        <f>IF(AND(C143&lt;&gt;"",#REF!&lt;&gt;""),#REF!,"")</f>
        <v>#REF!</v>
      </c>
      <c r="K143" s="14"/>
      <c r="L143" s="14"/>
      <c r="M143" s="14"/>
      <c r="N143" s="14"/>
      <c r="O143" s="14"/>
      <c r="P143" s="14"/>
      <c r="Q143" s="14"/>
      <c r="R143" s="14"/>
      <c r="S143" s="14"/>
      <c r="T143" s="14"/>
      <c r="U143" s="14"/>
    </row>
    <row r="144" spans="2:21" ht="39.9" customHeight="1" thickBot="1" x14ac:dyDescent="0.35">
      <c r="B144" s="513"/>
      <c r="C144" s="501"/>
      <c r="D144" s="278" t="s">
        <v>313</v>
      </c>
      <c r="E144" s="257" t="e">
        <f>IF(AND(C143&lt;&gt;"",#REF!&lt;&gt;""),#REF!/#REF!,"")</f>
        <v>#REF!</v>
      </c>
      <c r="F144" s="257" t="e">
        <f>IF(AND(C143&lt;&gt;"",#REF!&lt;&gt;""),#REF!/#REF!,"")</f>
        <v>#REF!</v>
      </c>
      <c r="G144" s="257" t="e">
        <f>IF(AND(C143&lt;&gt;"",#REF!&lt;&gt;""),#REF!/#REF!,"")</f>
        <v>#REF!</v>
      </c>
      <c r="H144" s="257" t="e">
        <f>IF(AND(C143&lt;&gt;"",#REF!&lt;&gt;""),#REF!/#REF!,"")</f>
        <v>#REF!</v>
      </c>
      <c r="I144" s="257" t="e">
        <f>IF(AND(C143&lt;&gt;"",#REF!&lt;&gt;""),#REF!/#REF!,"")</f>
        <v>#REF!</v>
      </c>
      <c r="K144" s="14"/>
      <c r="L144" s="14"/>
      <c r="M144" s="14"/>
      <c r="N144" s="14"/>
      <c r="O144" s="14"/>
      <c r="P144" s="14"/>
      <c r="Q144" s="14"/>
      <c r="R144" s="14"/>
      <c r="S144" s="14"/>
      <c r="T144" s="14"/>
      <c r="U144" s="14"/>
    </row>
    <row r="145" spans="2:21" ht="39.9" customHeight="1" x14ac:dyDescent="0.3">
      <c r="B145" s="512" t="s">
        <v>158</v>
      </c>
      <c r="C145" s="500" t="e">
        <f>IF(#REF!="","",IF(SUM(#REF!)&gt;0,#REF!,""))</f>
        <v>#REF!</v>
      </c>
      <c r="D145" s="277" t="s">
        <v>20</v>
      </c>
      <c r="E145" s="253" t="e">
        <f>IF(AND(C145&lt;&gt;"",#REF!&lt;&gt;""),#REF!,"")</f>
        <v>#REF!</v>
      </c>
      <c r="F145" s="253" t="e">
        <f>IF(AND(C145&lt;&gt;"",#REF!&lt;&gt;""),#REF!,"")</f>
        <v>#REF!</v>
      </c>
      <c r="G145" s="254" t="e">
        <f>IF(AND(C145&lt;&gt;"",#REF!&lt;&gt;""),#REF!,"")</f>
        <v>#REF!</v>
      </c>
      <c r="H145" s="254" t="e">
        <f>IF(AND(C145&lt;&gt;"",#REF!&lt;&gt;""),#REF!,"")</f>
        <v>#REF!</v>
      </c>
      <c r="I145" s="254" t="e">
        <f>IF(AND(C145&lt;&gt;"",#REF!&lt;&gt;""),#REF!,"")</f>
        <v>#REF!</v>
      </c>
      <c r="K145" s="14"/>
      <c r="L145" s="14"/>
      <c r="M145" s="14"/>
      <c r="N145" s="14"/>
      <c r="O145" s="14"/>
      <c r="P145" s="14"/>
      <c r="Q145" s="14"/>
      <c r="R145" s="14"/>
      <c r="S145" s="14"/>
      <c r="T145" s="14"/>
      <c r="U145" s="14"/>
    </row>
    <row r="146" spans="2:21" ht="39.9" customHeight="1" thickBot="1" x14ac:dyDescent="0.35">
      <c r="B146" s="513"/>
      <c r="C146" s="501"/>
      <c r="D146" s="278" t="s">
        <v>313</v>
      </c>
      <c r="E146" s="257" t="e">
        <f>IF(AND(C145&lt;&gt;"",#REF!&lt;&gt;""),#REF!/#REF!,"")</f>
        <v>#REF!</v>
      </c>
      <c r="F146" s="257" t="e">
        <f>IF(AND(C145&lt;&gt;"",#REF!&lt;&gt;""),#REF!/#REF!,"")</f>
        <v>#REF!</v>
      </c>
      <c r="G146" s="257" t="e">
        <f>IF(AND(C145&lt;&gt;"",#REF!&lt;&gt;""),#REF!/#REF!,"")</f>
        <v>#REF!</v>
      </c>
      <c r="H146" s="257" t="e">
        <f>IF(AND(C145&lt;&gt;"",#REF!&lt;&gt;""),#REF!/#REF!,"")</f>
        <v>#REF!</v>
      </c>
      <c r="I146" s="257" t="e">
        <f>IF(AND(C145&lt;&gt;"",#REF!&lt;&gt;""),#REF!/#REF!,"")</f>
        <v>#REF!</v>
      </c>
      <c r="K146" s="14"/>
      <c r="L146" s="14"/>
      <c r="M146" s="14"/>
      <c r="N146" s="14"/>
      <c r="O146" s="14"/>
      <c r="P146" s="14"/>
      <c r="Q146" s="14"/>
      <c r="R146" s="14"/>
      <c r="S146" s="14"/>
      <c r="T146" s="14"/>
      <c r="U146" s="14"/>
    </row>
    <row r="147" spans="2:21" ht="39.9" customHeight="1" x14ac:dyDescent="0.3">
      <c r="B147" s="512" t="s">
        <v>159</v>
      </c>
      <c r="C147" s="500" t="e">
        <f>IF(#REF!="","",IF(SUM(#REF!)&gt;0,#REF!,""))</f>
        <v>#REF!</v>
      </c>
      <c r="D147" s="277" t="s">
        <v>20</v>
      </c>
      <c r="E147" s="253" t="e">
        <f>IF(AND(C147&lt;&gt;"",#REF!&lt;&gt;""),#REF!,"")</f>
        <v>#REF!</v>
      </c>
      <c r="F147" s="253" t="e">
        <f>IF(AND(C147&lt;&gt;"",#REF!&lt;&gt;""),#REF!,"")</f>
        <v>#REF!</v>
      </c>
      <c r="G147" s="254" t="e">
        <f>IF(AND(C147&lt;&gt;"",#REF!&lt;&gt;""),#REF!,"")</f>
        <v>#REF!</v>
      </c>
      <c r="H147" s="254" t="e">
        <f>IF(AND(C147&lt;&gt;"",#REF!&lt;&gt;""),#REF!,"")</f>
        <v>#REF!</v>
      </c>
      <c r="I147" s="254" t="e">
        <f>IF(AND(C147&lt;&gt;"",#REF!&lt;&gt;""),#REF!,"")</f>
        <v>#REF!</v>
      </c>
      <c r="K147" s="14"/>
      <c r="L147" s="14"/>
      <c r="M147" s="14"/>
      <c r="N147" s="14"/>
      <c r="O147" s="14"/>
      <c r="P147" s="14"/>
      <c r="Q147" s="14"/>
      <c r="R147" s="14"/>
      <c r="S147" s="14"/>
      <c r="T147" s="14"/>
      <c r="U147" s="14"/>
    </row>
    <row r="148" spans="2:21" ht="39.9" customHeight="1" thickBot="1" x14ac:dyDescent="0.35">
      <c r="B148" s="513"/>
      <c r="C148" s="501"/>
      <c r="D148" s="278" t="s">
        <v>313</v>
      </c>
      <c r="E148" s="257" t="e">
        <f>IF(AND(C147&lt;&gt;"",#REF!&lt;&gt;""),#REF!/#REF!,"")</f>
        <v>#REF!</v>
      </c>
      <c r="F148" s="257" t="e">
        <f>IF(AND(C147&lt;&gt;"",#REF!&lt;&gt;""),#REF!/#REF!,"")</f>
        <v>#REF!</v>
      </c>
      <c r="G148" s="257" t="e">
        <f>IF(AND(C147&lt;&gt;"",#REF!&lt;&gt;""),#REF!/#REF!,"")</f>
        <v>#REF!</v>
      </c>
      <c r="H148" s="257" t="e">
        <f>IF(AND(C147&lt;&gt;"",#REF!&lt;&gt;""),#REF!/#REF!,"")</f>
        <v>#REF!</v>
      </c>
      <c r="I148" s="257" t="e">
        <f>IF(AND(C147&lt;&gt;"",#REF!&lt;&gt;""),#REF!/#REF!,"")</f>
        <v>#REF!</v>
      </c>
      <c r="K148" s="14"/>
      <c r="L148" s="14"/>
      <c r="M148" s="14"/>
      <c r="N148" s="14"/>
      <c r="O148" s="14"/>
      <c r="P148" s="14"/>
      <c r="Q148" s="14"/>
      <c r="R148" s="14"/>
      <c r="S148" s="14"/>
      <c r="T148" s="14"/>
      <c r="U148" s="14"/>
    </row>
    <row r="149" spans="2:21" ht="39.9" customHeight="1" x14ac:dyDescent="0.3">
      <c r="B149" s="512" t="s">
        <v>160</v>
      </c>
      <c r="C149" s="500" t="e">
        <f>IF(#REF!="","",IF(SUM(#REF!)&gt;0,#REF!,""))</f>
        <v>#REF!</v>
      </c>
      <c r="D149" s="277" t="s">
        <v>20</v>
      </c>
      <c r="E149" s="253" t="e">
        <f>IF(AND(C149&lt;&gt;"",#REF!&lt;&gt;""),#REF!,"")</f>
        <v>#REF!</v>
      </c>
      <c r="F149" s="253" t="e">
        <f>IF(AND(C149&lt;&gt;"",#REF!&lt;&gt;""),#REF!,"")</f>
        <v>#REF!</v>
      </c>
      <c r="G149" s="254" t="e">
        <f>IF(AND(C149&lt;&gt;"",#REF!&lt;&gt;""),#REF!,"")</f>
        <v>#REF!</v>
      </c>
      <c r="H149" s="254" t="e">
        <f>IF(AND(C149&lt;&gt;"",#REF!&lt;&gt;""),#REF!,"")</f>
        <v>#REF!</v>
      </c>
      <c r="I149" s="254" t="e">
        <f>IF(AND(C149&lt;&gt;"",#REF!&lt;&gt;""),#REF!,"")</f>
        <v>#REF!</v>
      </c>
      <c r="K149" s="14"/>
      <c r="L149" s="14"/>
      <c r="M149" s="14"/>
      <c r="N149" s="14"/>
      <c r="O149" s="14"/>
      <c r="P149" s="14"/>
      <c r="Q149" s="14"/>
      <c r="R149" s="14"/>
      <c r="S149" s="14"/>
      <c r="T149" s="14"/>
      <c r="U149" s="14"/>
    </row>
    <row r="150" spans="2:21" ht="39.9" customHeight="1" thickBot="1" x14ac:dyDescent="0.35">
      <c r="B150" s="513"/>
      <c r="C150" s="501"/>
      <c r="D150" s="278" t="s">
        <v>313</v>
      </c>
      <c r="E150" s="257" t="e">
        <f>IF(AND(C149&lt;&gt;"",#REF!&lt;&gt;""),#REF!/#REF!,"")</f>
        <v>#REF!</v>
      </c>
      <c r="F150" s="257" t="e">
        <f>IF(AND(C149&lt;&gt;"",#REF!&lt;&gt;""),#REF!/#REF!,"")</f>
        <v>#REF!</v>
      </c>
      <c r="G150" s="257" t="e">
        <f>IF(AND(C149&lt;&gt;"",#REF!&lt;&gt;""),#REF!/#REF!,"")</f>
        <v>#REF!</v>
      </c>
      <c r="H150" s="257" t="e">
        <f>IF(AND(C149&lt;&gt;"",#REF!&lt;&gt;""),#REF!/#REF!,"")</f>
        <v>#REF!</v>
      </c>
      <c r="I150" s="257" t="e">
        <f>IF(AND(C149&lt;&gt;"",#REF!&lt;&gt;""),#REF!/#REF!,"")</f>
        <v>#REF!</v>
      </c>
      <c r="K150" s="14"/>
      <c r="L150" s="14"/>
      <c r="M150" s="14"/>
      <c r="N150" s="14"/>
      <c r="O150" s="14"/>
      <c r="P150" s="14"/>
      <c r="Q150" s="14"/>
      <c r="R150" s="14"/>
      <c r="S150" s="14"/>
      <c r="T150" s="14"/>
      <c r="U150" s="14"/>
    </row>
    <row r="151" spans="2:21" ht="39.9" customHeight="1" x14ac:dyDescent="0.3">
      <c r="B151" s="512" t="s">
        <v>161</v>
      </c>
      <c r="C151" s="500" t="e">
        <f>IF(#REF!="","",IF(SUM(#REF!)&gt;0,#REF!,""))</f>
        <v>#REF!</v>
      </c>
      <c r="D151" s="277" t="s">
        <v>20</v>
      </c>
      <c r="E151" s="253" t="e">
        <f>IF(AND(C151&lt;&gt;"",#REF!&lt;&gt;""),#REF!,"")</f>
        <v>#REF!</v>
      </c>
      <c r="F151" s="253" t="e">
        <f>IF(AND(C151&lt;&gt;"",#REF!&lt;&gt;""),#REF!,"")</f>
        <v>#REF!</v>
      </c>
      <c r="G151" s="254" t="e">
        <f>IF(AND(C151&lt;&gt;"",#REF!&lt;&gt;""),#REF!,"")</f>
        <v>#REF!</v>
      </c>
      <c r="H151" s="254" t="e">
        <f>IF(AND(C151&lt;&gt;"",#REF!&lt;&gt;""),#REF!,"")</f>
        <v>#REF!</v>
      </c>
      <c r="I151" s="254" t="e">
        <f>IF(AND(C151&lt;&gt;"",#REF!&lt;&gt;""),#REF!,"")</f>
        <v>#REF!</v>
      </c>
      <c r="K151" s="14"/>
      <c r="L151" s="14"/>
      <c r="M151" s="14"/>
      <c r="N151" s="14"/>
      <c r="O151" s="14"/>
      <c r="P151" s="14"/>
      <c r="Q151" s="14"/>
      <c r="R151" s="14"/>
      <c r="S151" s="14"/>
      <c r="T151" s="14"/>
      <c r="U151" s="14"/>
    </row>
    <row r="152" spans="2:21" ht="39.9" customHeight="1" thickBot="1" x14ac:dyDescent="0.35">
      <c r="B152" s="513"/>
      <c r="C152" s="501"/>
      <c r="D152" s="278" t="s">
        <v>313</v>
      </c>
      <c r="E152" s="257" t="e">
        <f>IF(AND(C151&lt;&gt;"",#REF!&lt;&gt;""),#REF!/#REF!,"")</f>
        <v>#REF!</v>
      </c>
      <c r="F152" s="257" t="e">
        <f>IF(AND(C151&lt;&gt;"",#REF!&lt;&gt;""),#REF!/#REF!,"")</f>
        <v>#REF!</v>
      </c>
      <c r="G152" s="257" t="e">
        <f>IF(AND(C151&lt;&gt;"",#REF!&lt;&gt;""),#REF!/#REF!,"")</f>
        <v>#REF!</v>
      </c>
      <c r="H152" s="257" t="e">
        <f>IF(AND(C151&lt;&gt;"",#REF!&lt;&gt;""),#REF!/#REF!,"")</f>
        <v>#REF!</v>
      </c>
      <c r="I152" s="257" t="e">
        <f>IF(AND(C151&lt;&gt;"",#REF!&lt;&gt;""),#REF!/#REF!,"")</f>
        <v>#REF!</v>
      </c>
      <c r="K152" s="14"/>
      <c r="L152" s="14"/>
      <c r="M152" s="14"/>
      <c r="N152" s="14"/>
      <c r="O152" s="14"/>
      <c r="P152" s="14"/>
      <c r="Q152" s="14"/>
      <c r="R152" s="14"/>
      <c r="S152" s="14"/>
      <c r="T152" s="14"/>
      <c r="U152" s="14"/>
    </row>
    <row r="153" spans="2:21" ht="39.9" customHeight="1" x14ac:dyDescent="0.3">
      <c r="B153" s="512" t="s">
        <v>162</v>
      </c>
      <c r="C153" s="500" t="e">
        <f>IF(#REF!="","",IF(SUM(#REF!)&gt;0,#REF!,""))</f>
        <v>#REF!</v>
      </c>
      <c r="D153" s="277" t="s">
        <v>20</v>
      </c>
      <c r="E153" s="253" t="e">
        <f>IF(AND(C153&lt;&gt;"",#REF!&lt;&gt;""),#REF!,"")</f>
        <v>#REF!</v>
      </c>
      <c r="F153" s="253" t="e">
        <f>IF(AND(C153&lt;&gt;"",#REF!&lt;&gt;""),#REF!,"")</f>
        <v>#REF!</v>
      </c>
      <c r="G153" s="254" t="e">
        <f>IF(AND(C153&lt;&gt;"",#REF!&lt;&gt;""),#REF!,"")</f>
        <v>#REF!</v>
      </c>
      <c r="H153" s="254" t="e">
        <f>IF(AND(C153&lt;&gt;"",#REF!&lt;&gt;""),#REF!,"")</f>
        <v>#REF!</v>
      </c>
      <c r="I153" s="254" t="e">
        <f>IF(AND(C153&lt;&gt;"",#REF!&lt;&gt;""),#REF!,"")</f>
        <v>#REF!</v>
      </c>
      <c r="K153" s="14"/>
      <c r="L153" s="14"/>
      <c r="M153" s="14"/>
      <c r="N153" s="14"/>
      <c r="O153" s="14"/>
      <c r="P153" s="14"/>
      <c r="Q153" s="14"/>
      <c r="R153" s="14"/>
      <c r="S153" s="14"/>
      <c r="T153" s="14"/>
      <c r="U153" s="14"/>
    </row>
    <row r="154" spans="2:21" ht="39.9" customHeight="1" thickBot="1" x14ac:dyDescent="0.35">
      <c r="B154" s="513"/>
      <c r="C154" s="501"/>
      <c r="D154" s="278" t="s">
        <v>313</v>
      </c>
      <c r="E154" s="257" t="e">
        <f>IF(AND(C153&lt;&gt;"",#REF!&lt;&gt;""),#REF!/#REF!,"")</f>
        <v>#REF!</v>
      </c>
      <c r="F154" s="257" t="e">
        <f>IF(AND(C153&lt;&gt;"",#REF!&lt;&gt;""),#REF!/#REF!,"")</f>
        <v>#REF!</v>
      </c>
      <c r="G154" s="257" t="e">
        <f>IF(AND(C153&lt;&gt;"",#REF!&lt;&gt;""),#REF!/#REF!,"")</f>
        <v>#REF!</v>
      </c>
      <c r="H154" s="257" t="e">
        <f>IF(AND(C153&lt;&gt;"",#REF!&lt;&gt;""),#REF!/#REF!,"")</f>
        <v>#REF!</v>
      </c>
      <c r="I154" s="257" t="e">
        <f>IF(AND(C153&lt;&gt;"",#REF!&lt;&gt;""),#REF!/#REF!,"")</f>
        <v>#REF!</v>
      </c>
      <c r="K154" s="14"/>
      <c r="L154" s="14"/>
      <c r="M154" s="14"/>
      <c r="N154" s="14"/>
      <c r="O154" s="14"/>
      <c r="P154" s="14"/>
      <c r="Q154" s="14"/>
      <c r="R154" s="14"/>
      <c r="S154" s="14"/>
      <c r="T154" s="14"/>
      <c r="U154" s="14"/>
    </row>
    <row r="155" spans="2:21" ht="39.9" customHeight="1" x14ac:dyDescent="0.3">
      <c r="B155" s="512" t="s">
        <v>163</v>
      </c>
      <c r="C155" s="500" t="e">
        <f>IF(#REF!="","",IF(SUM(#REF!)&gt;0,#REF!,""))</f>
        <v>#REF!</v>
      </c>
      <c r="D155" s="277" t="s">
        <v>20</v>
      </c>
      <c r="E155" s="253" t="e">
        <f>IF(AND(C155&lt;&gt;"",#REF!&lt;&gt;""),#REF!,"")</f>
        <v>#REF!</v>
      </c>
      <c r="F155" s="253" t="e">
        <f>IF(AND(C155&lt;&gt;"",#REF!&lt;&gt;""),#REF!,"")</f>
        <v>#REF!</v>
      </c>
      <c r="G155" s="254" t="e">
        <f>IF(AND(C155&lt;&gt;"",#REF!&lt;&gt;""),#REF!,"")</f>
        <v>#REF!</v>
      </c>
      <c r="H155" s="254" t="e">
        <f>IF(AND(C155&lt;&gt;"",#REF!&lt;&gt;""),#REF!,"")</f>
        <v>#REF!</v>
      </c>
      <c r="I155" s="254" t="e">
        <f>IF(AND(C155&lt;&gt;"",#REF!&lt;&gt;""),#REF!,"")</f>
        <v>#REF!</v>
      </c>
      <c r="K155" s="14"/>
      <c r="L155" s="14"/>
      <c r="M155" s="14"/>
      <c r="N155" s="14"/>
      <c r="O155" s="14"/>
      <c r="P155" s="14"/>
      <c r="Q155" s="14"/>
      <c r="R155" s="14"/>
      <c r="S155" s="14"/>
      <c r="T155" s="14"/>
      <c r="U155" s="14"/>
    </row>
    <row r="156" spans="2:21" ht="39.9" customHeight="1" thickBot="1" x14ac:dyDescent="0.35">
      <c r="B156" s="513"/>
      <c r="C156" s="501"/>
      <c r="D156" s="278" t="s">
        <v>313</v>
      </c>
      <c r="E156" s="257" t="e">
        <f>IF(AND(C155&lt;&gt;"",#REF!&lt;&gt;""),#REF!/#REF!,"")</f>
        <v>#REF!</v>
      </c>
      <c r="F156" s="257" t="e">
        <f>IF(AND(C155&lt;&gt;"",#REF!&lt;&gt;""),#REF!/#REF!,"")</f>
        <v>#REF!</v>
      </c>
      <c r="G156" s="257" t="e">
        <f>IF(AND(C155&lt;&gt;"",#REF!&lt;&gt;""),#REF!/#REF!,"")</f>
        <v>#REF!</v>
      </c>
      <c r="H156" s="257" t="e">
        <f>IF(AND(C155&lt;&gt;"",#REF!&lt;&gt;""),#REF!/#REF!,"")</f>
        <v>#REF!</v>
      </c>
      <c r="I156" s="257" t="e">
        <f>IF(AND(C155&lt;&gt;"",#REF!&lt;&gt;""),#REF!/#REF!,"")</f>
        <v>#REF!</v>
      </c>
      <c r="K156" s="14"/>
      <c r="L156" s="14"/>
      <c r="M156" s="14"/>
      <c r="N156" s="14"/>
      <c r="O156" s="14"/>
      <c r="P156" s="14"/>
      <c r="Q156" s="14"/>
      <c r="R156" s="14"/>
      <c r="S156" s="14"/>
      <c r="T156" s="14"/>
      <c r="U156" s="14"/>
    </row>
    <row r="157" spans="2:21" ht="39.9" customHeight="1" x14ac:dyDescent="0.3">
      <c r="B157" s="512" t="s">
        <v>164</v>
      </c>
      <c r="C157" s="500" t="e">
        <f>IF(#REF!="","",IF(SUM(#REF!)&gt;0,#REF!,""))</f>
        <v>#REF!</v>
      </c>
      <c r="D157" s="277" t="s">
        <v>20</v>
      </c>
      <c r="E157" s="253" t="e">
        <f>IF(AND(C157&lt;&gt;"",#REF!&lt;&gt;""),#REF!,"")</f>
        <v>#REF!</v>
      </c>
      <c r="F157" s="253" t="e">
        <f>IF(AND(C157&lt;&gt;"",#REF!&lt;&gt;""),#REF!,"")</f>
        <v>#REF!</v>
      </c>
      <c r="G157" s="254" t="e">
        <f>IF(AND(C157&lt;&gt;"",#REF!&lt;&gt;""),#REF!,"")</f>
        <v>#REF!</v>
      </c>
      <c r="H157" s="254" t="e">
        <f>IF(AND(C157&lt;&gt;"",#REF!&lt;&gt;""),#REF!,"")</f>
        <v>#REF!</v>
      </c>
      <c r="I157" s="254" t="e">
        <f>IF(AND(C157&lt;&gt;"",#REF!&lt;&gt;""),#REF!,"")</f>
        <v>#REF!</v>
      </c>
      <c r="K157" s="14"/>
      <c r="L157" s="14"/>
      <c r="M157" s="14"/>
      <c r="N157" s="14"/>
      <c r="O157" s="14"/>
      <c r="P157" s="14"/>
      <c r="Q157" s="14"/>
      <c r="R157" s="14"/>
      <c r="S157" s="14"/>
      <c r="T157" s="14"/>
      <c r="U157" s="14"/>
    </row>
    <row r="158" spans="2:21" ht="39.9" customHeight="1" thickBot="1" x14ac:dyDescent="0.35">
      <c r="B158" s="513"/>
      <c r="C158" s="501"/>
      <c r="D158" s="278" t="s">
        <v>313</v>
      </c>
      <c r="E158" s="257" t="e">
        <f>IF(AND(C157&lt;&gt;"",#REF!&lt;&gt;""),#REF!/#REF!,"")</f>
        <v>#REF!</v>
      </c>
      <c r="F158" s="257" t="e">
        <f>IF(AND(C157&lt;&gt;"",#REF!&lt;&gt;""),#REF!/#REF!,"")</f>
        <v>#REF!</v>
      </c>
      <c r="G158" s="257" t="e">
        <f>IF(AND(C157&lt;&gt;"",#REF!&lt;&gt;""),#REF!/#REF!,"")</f>
        <v>#REF!</v>
      </c>
      <c r="H158" s="257" t="e">
        <f>IF(AND(C157&lt;&gt;"",#REF!&lt;&gt;""),#REF!/#REF!,"")</f>
        <v>#REF!</v>
      </c>
      <c r="I158" s="257" t="e">
        <f>IF(AND(C157&lt;&gt;"",#REF!&lt;&gt;""),#REF!/#REF!,"")</f>
        <v>#REF!</v>
      </c>
      <c r="K158" s="14"/>
      <c r="L158" s="14"/>
      <c r="M158" s="14"/>
      <c r="N158" s="14"/>
      <c r="O158" s="14"/>
      <c r="P158" s="14"/>
      <c r="Q158" s="14"/>
      <c r="R158" s="14"/>
      <c r="S158" s="14"/>
      <c r="T158" s="14"/>
      <c r="U158" s="14"/>
    </row>
    <row r="159" spans="2:21" ht="39.9" customHeight="1" x14ac:dyDescent="0.3">
      <c r="B159" s="512" t="s">
        <v>165</v>
      </c>
      <c r="C159" s="500" t="e">
        <f>IF(#REF!="","",IF(SUM(#REF!)&gt;0,#REF!,""))</f>
        <v>#REF!</v>
      </c>
      <c r="D159" s="277" t="s">
        <v>20</v>
      </c>
      <c r="E159" s="253" t="e">
        <f>IF(AND(C159&lt;&gt;"",#REF!&lt;&gt;""),#REF!,"")</f>
        <v>#REF!</v>
      </c>
      <c r="F159" s="253" t="e">
        <f>IF(AND(C159&lt;&gt;"",#REF!&lt;&gt;""),#REF!,"")</f>
        <v>#REF!</v>
      </c>
      <c r="G159" s="254" t="e">
        <f>IF(AND(C159&lt;&gt;"",#REF!&lt;&gt;""),#REF!,"")</f>
        <v>#REF!</v>
      </c>
      <c r="H159" s="254" t="e">
        <f>IF(AND(C159&lt;&gt;"",#REF!&lt;&gt;""),#REF!,"")</f>
        <v>#REF!</v>
      </c>
      <c r="I159" s="254" t="e">
        <f>IF(AND(C159&lt;&gt;"",#REF!&lt;&gt;""),#REF!,"")</f>
        <v>#REF!</v>
      </c>
      <c r="K159" s="14"/>
      <c r="L159" s="14"/>
      <c r="M159" s="14"/>
      <c r="N159" s="14"/>
      <c r="O159" s="14"/>
      <c r="P159" s="14"/>
      <c r="Q159" s="14"/>
      <c r="R159" s="14"/>
      <c r="S159" s="14"/>
      <c r="T159" s="14"/>
      <c r="U159" s="14"/>
    </row>
    <row r="160" spans="2:21" ht="39.9" customHeight="1" thickBot="1" x14ac:dyDescent="0.35">
      <c r="B160" s="513"/>
      <c r="C160" s="501"/>
      <c r="D160" s="278" t="s">
        <v>313</v>
      </c>
      <c r="E160" s="257" t="e">
        <f>IF(AND(C159&lt;&gt;"",#REF!&lt;&gt;""),#REF!/#REF!,"")</f>
        <v>#REF!</v>
      </c>
      <c r="F160" s="257" t="e">
        <f>IF(AND(C159&lt;&gt;"",#REF!&lt;&gt;""),#REF!/#REF!,"")</f>
        <v>#REF!</v>
      </c>
      <c r="G160" s="257" t="e">
        <f>IF(AND(C159&lt;&gt;"",#REF!&lt;&gt;""),#REF!/#REF!,"")</f>
        <v>#REF!</v>
      </c>
      <c r="H160" s="257" t="e">
        <f>IF(AND(C159&lt;&gt;"",#REF!&lt;&gt;""),#REF!/#REF!,"")</f>
        <v>#REF!</v>
      </c>
      <c r="I160" s="257" t="e">
        <f>IF(AND(C159&lt;&gt;"",#REF!&lt;&gt;""),#REF!/#REF!,"")</f>
        <v>#REF!</v>
      </c>
      <c r="K160" s="14"/>
      <c r="L160" s="14"/>
      <c r="M160" s="14"/>
      <c r="N160" s="14"/>
      <c r="O160" s="14"/>
      <c r="P160" s="14"/>
      <c r="Q160" s="14"/>
      <c r="R160" s="14"/>
      <c r="S160" s="14"/>
      <c r="T160" s="14"/>
      <c r="U160" s="14"/>
    </row>
    <row r="161" spans="2:21" ht="39.9" customHeight="1" x14ac:dyDescent="0.3">
      <c r="B161" s="512" t="s">
        <v>166</v>
      </c>
      <c r="C161" s="500" t="e">
        <f>IF(#REF!="","",IF(SUM(#REF!)&gt;0,#REF!,""))</f>
        <v>#REF!</v>
      </c>
      <c r="D161" s="277" t="s">
        <v>20</v>
      </c>
      <c r="E161" s="253" t="e">
        <f>IF(AND(C161&lt;&gt;"",#REF!&lt;&gt;""),#REF!,"")</f>
        <v>#REF!</v>
      </c>
      <c r="F161" s="253" t="e">
        <f>IF(AND(C161&lt;&gt;"",#REF!&lt;&gt;""),#REF!,"")</f>
        <v>#REF!</v>
      </c>
      <c r="G161" s="254" t="e">
        <f>IF(AND(C161&lt;&gt;"",#REF!&lt;&gt;""),#REF!,"")</f>
        <v>#REF!</v>
      </c>
      <c r="H161" s="254" t="e">
        <f>IF(AND(C161&lt;&gt;"",#REF!&lt;&gt;""),#REF!,"")</f>
        <v>#REF!</v>
      </c>
      <c r="I161" s="254" t="e">
        <f>IF(AND(C161&lt;&gt;"",#REF!&lt;&gt;""),#REF!,"")</f>
        <v>#REF!</v>
      </c>
      <c r="K161" s="14"/>
      <c r="L161" s="14"/>
      <c r="M161" s="14"/>
      <c r="N161" s="14"/>
      <c r="O161" s="14"/>
      <c r="P161" s="14"/>
      <c r="Q161" s="14"/>
      <c r="R161" s="14"/>
      <c r="S161" s="14"/>
      <c r="T161" s="14"/>
      <c r="U161" s="14"/>
    </row>
    <row r="162" spans="2:21" ht="39.9" customHeight="1" thickBot="1" x14ac:dyDescent="0.35">
      <c r="B162" s="513"/>
      <c r="C162" s="501"/>
      <c r="D162" s="278" t="s">
        <v>313</v>
      </c>
      <c r="E162" s="257" t="e">
        <f>IF(AND(C161&lt;&gt;"",#REF!&lt;&gt;""),#REF!/#REF!,"")</f>
        <v>#REF!</v>
      </c>
      <c r="F162" s="257" t="e">
        <f>IF(AND(C161&lt;&gt;"",#REF!&lt;&gt;""),#REF!/#REF!,"")</f>
        <v>#REF!</v>
      </c>
      <c r="G162" s="257" t="e">
        <f>IF(AND(C161&lt;&gt;"",#REF!&lt;&gt;""),#REF!/#REF!,"")</f>
        <v>#REF!</v>
      </c>
      <c r="H162" s="257" t="e">
        <f>IF(AND(C161&lt;&gt;"",#REF!&lt;&gt;""),#REF!/#REF!,"")</f>
        <v>#REF!</v>
      </c>
      <c r="I162" s="257" t="e">
        <f>IF(AND(C161&lt;&gt;"",#REF!&lt;&gt;""),#REF!/#REF!,"")</f>
        <v>#REF!</v>
      </c>
      <c r="K162" s="14"/>
      <c r="L162" s="14"/>
      <c r="M162" s="14"/>
      <c r="N162" s="14"/>
      <c r="O162" s="14"/>
      <c r="P162" s="14"/>
      <c r="Q162" s="14"/>
      <c r="R162" s="14"/>
      <c r="S162" s="14"/>
      <c r="T162" s="14"/>
      <c r="U162" s="14"/>
    </row>
    <row r="163" spans="2:21" ht="39.9" customHeight="1" x14ac:dyDescent="0.3">
      <c r="B163" s="512" t="s">
        <v>167</v>
      </c>
      <c r="C163" s="500" t="e">
        <f>IF(#REF!="","",IF(SUM(#REF!)&gt;0,#REF!,""))</f>
        <v>#REF!</v>
      </c>
      <c r="D163" s="277" t="s">
        <v>20</v>
      </c>
      <c r="E163" s="253" t="e">
        <f>IF(AND(C163&lt;&gt;"",#REF!&lt;&gt;""),#REF!,"")</f>
        <v>#REF!</v>
      </c>
      <c r="F163" s="253" t="e">
        <f>IF(AND(C163&lt;&gt;"",#REF!&lt;&gt;""),#REF!,"")</f>
        <v>#REF!</v>
      </c>
      <c r="G163" s="254" t="e">
        <f>IF(AND(C163&lt;&gt;"",#REF!&lt;&gt;""),#REF!,"")</f>
        <v>#REF!</v>
      </c>
      <c r="H163" s="254" t="e">
        <f>IF(AND(C163&lt;&gt;"",#REF!&lt;&gt;""),#REF!,"")</f>
        <v>#REF!</v>
      </c>
      <c r="I163" s="254" t="e">
        <f>IF(AND(C163&lt;&gt;"",#REF!&lt;&gt;""),#REF!,"")</f>
        <v>#REF!</v>
      </c>
      <c r="K163" s="14"/>
      <c r="L163" s="14"/>
      <c r="M163" s="14"/>
      <c r="N163" s="14"/>
      <c r="O163" s="14"/>
      <c r="P163" s="14"/>
      <c r="Q163" s="14"/>
      <c r="R163" s="14"/>
      <c r="S163" s="14"/>
      <c r="T163" s="14"/>
      <c r="U163" s="14"/>
    </row>
    <row r="164" spans="2:21" ht="39.9" customHeight="1" thickBot="1" x14ac:dyDescent="0.35">
      <c r="B164" s="513"/>
      <c r="C164" s="501"/>
      <c r="D164" s="278" t="s">
        <v>313</v>
      </c>
      <c r="E164" s="257" t="e">
        <f>IF(AND(C163&lt;&gt;"",#REF!&lt;&gt;""),#REF!/#REF!,"")</f>
        <v>#REF!</v>
      </c>
      <c r="F164" s="257" t="e">
        <f>IF(AND(C163&lt;&gt;"",#REF!&lt;&gt;""),#REF!/#REF!,"")</f>
        <v>#REF!</v>
      </c>
      <c r="G164" s="257" t="e">
        <f>IF(AND(C163&lt;&gt;"",#REF!&lt;&gt;""),#REF!/#REF!,"")</f>
        <v>#REF!</v>
      </c>
      <c r="H164" s="257" t="e">
        <f>IF(AND(C163&lt;&gt;"",#REF!&lt;&gt;""),#REF!/#REF!,"")</f>
        <v>#REF!</v>
      </c>
      <c r="I164" s="257" t="e">
        <f>IF(AND(C163&lt;&gt;"",#REF!&lt;&gt;""),#REF!/#REF!,"")</f>
        <v>#REF!</v>
      </c>
      <c r="K164" s="14"/>
      <c r="L164" s="14"/>
      <c r="M164" s="14"/>
      <c r="N164" s="14"/>
      <c r="O164" s="14"/>
      <c r="P164" s="14"/>
      <c r="Q164" s="14"/>
      <c r="R164" s="14"/>
      <c r="S164" s="14"/>
      <c r="T164" s="14"/>
      <c r="U164" s="14"/>
    </row>
    <row r="165" spans="2:21" ht="39.9" customHeight="1" x14ac:dyDescent="0.3">
      <c r="B165" s="512" t="s">
        <v>168</v>
      </c>
      <c r="C165" s="500" t="e">
        <f>IF(#REF!="","",IF(SUM(#REF!)&gt;0,#REF!,""))</f>
        <v>#REF!</v>
      </c>
      <c r="D165" s="277" t="s">
        <v>20</v>
      </c>
      <c r="E165" s="253" t="e">
        <f>IF(AND(C165&lt;&gt;"",#REF!&lt;&gt;""),#REF!,"")</f>
        <v>#REF!</v>
      </c>
      <c r="F165" s="253" t="e">
        <f>IF(AND(C165&lt;&gt;"",#REF!&lt;&gt;""),#REF!,"")</f>
        <v>#REF!</v>
      </c>
      <c r="G165" s="254" t="e">
        <f>IF(AND(C165&lt;&gt;"",#REF!&lt;&gt;""),#REF!,"")</f>
        <v>#REF!</v>
      </c>
      <c r="H165" s="254" t="e">
        <f>IF(AND(C165&lt;&gt;"",#REF!&lt;&gt;""),#REF!,"")</f>
        <v>#REF!</v>
      </c>
      <c r="I165" s="254" t="e">
        <f>IF(AND(C165&lt;&gt;"",#REF!&lt;&gt;""),#REF!,"")</f>
        <v>#REF!</v>
      </c>
      <c r="K165" s="14"/>
      <c r="L165" s="14"/>
      <c r="M165" s="14"/>
      <c r="N165" s="14"/>
      <c r="O165" s="14"/>
      <c r="P165" s="14"/>
      <c r="Q165" s="14"/>
      <c r="R165" s="14"/>
      <c r="S165" s="14"/>
      <c r="T165" s="14"/>
      <c r="U165" s="14"/>
    </row>
    <row r="166" spans="2:21" ht="39.9" customHeight="1" thickBot="1" x14ac:dyDescent="0.35">
      <c r="B166" s="513"/>
      <c r="C166" s="501"/>
      <c r="D166" s="278" t="s">
        <v>313</v>
      </c>
      <c r="E166" s="257" t="e">
        <f>IF(AND(C165&lt;&gt;"",#REF!&lt;&gt;""),#REF!/#REF!,"")</f>
        <v>#REF!</v>
      </c>
      <c r="F166" s="257" t="e">
        <f>IF(AND(C165&lt;&gt;"",#REF!&lt;&gt;""),#REF!/#REF!,"")</f>
        <v>#REF!</v>
      </c>
      <c r="G166" s="257" t="e">
        <f>IF(AND(C165&lt;&gt;"",#REF!&lt;&gt;""),#REF!/#REF!,"")</f>
        <v>#REF!</v>
      </c>
      <c r="H166" s="257" t="e">
        <f>IF(AND(C165&lt;&gt;"",#REF!&lt;&gt;""),#REF!/#REF!,"")</f>
        <v>#REF!</v>
      </c>
      <c r="I166" s="257" t="e">
        <f>IF(AND(C165&lt;&gt;"",#REF!&lt;&gt;""),#REF!/#REF!,"")</f>
        <v>#REF!</v>
      </c>
      <c r="K166" s="14"/>
      <c r="L166" s="14"/>
      <c r="M166" s="14"/>
      <c r="N166" s="14"/>
      <c r="O166" s="14"/>
      <c r="P166" s="14"/>
      <c r="Q166" s="14"/>
      <c r="R166" s="14"/>
      <c r="S166" s="14"/>
      <c r="T166" s="14"/>
      <c r="U166" s="14"/>
    </row>
    <row r="167" spans="2:21" ht="39.9" customHeight="1" thickBot="1" x14ac:dyDescent="0.35">
      <c r="B167" s="512" t="s">
        <v>169</v>
      </c>
      <c r="C167" s="500" t="e">
        <f>IF(#REF!="","",IF(SUM(#REF!)&gt;0,#REF!,""))</f>
        <v>#REF!</v>
      </c>
      <c r="D167" s="277" t="s">
        <v>20</v>
      </c>
      <c r="E167" s="253" t="e">
        <f>IF(AND(C167&lt;&gt;"",#REF!&lt;&gt;""),#REF!,"")</f>
        <v>#REF!</v>
      </c>
      <c r="F167" s="257" t="e">
        <f>IF(AND(C167&lt;&gt;"",#REF!&lt;&gt;""),#REF!,"")</f>
        <v>#REF!</v>
      </c>
      <c r="G167" s="254" t="e">
        <f>IF(AND(C167&lt;&gt;"",#REF!&lt;&gt;""),#REF!,"")</f>
        <v>#REF!</v>
      </c>
      <c r="H167" s="254" t="e">
        <f>IF(AND(C167&lt;&gt;"",#REF!&lt;&gt;""),#REF!,"")</f>
        <v>#REF!</v>
      </c>
      <c r="I167" s="254" t="e">
        <f>IF(AND(C167&lt;&gt;"",#REF!&lt;&gt;""),#REF!,"")</f>
        <v>#REF!</v>
      </c>
      <c r="K167" s="14"/>
      <c r="L167" s="14"/>
      <c r="M167" s="14"/>
      <c r="N167" s="14"/>
      <c r="O167" s="14"/>
      <c r="P167" s="14"/>
      <c r="Q167" s="14"/>
      <c r="R167" s="14"/>
      <c r="S167" s="14"/>
      <c r="T167" s="14"/>
      <c r="U167" s="14"/>
    </row>
    <row r="168" spans="2:21" ht="39.9" customHeight="1" thickBot="1" x14ac:dyDescent="0.35">
      <c r="B168" s="513"/>
      <c r="C168" s="501"/>
      <c r="D168" s="278" t="s">
        <v>313</v>
      </c>
      <c r="E168" s="257" t="e">
        <f>IF(AND(C167&lt;&gt;"",#REF!&lt;&gt;""),#REF!/#REF!,"")</f>
        <v>#REF!</v>
      </c>
      <c r="F168" s="257" t="e">
        <f>IF(AND(C167&lt;&gt;"",#REF!&lt;&gt;""),#REF!/#REF!,"")</f>
        <v>#REF!</v>
      </c>
      <c r="G168" s="257" t="e">
        <f>IF(AND(C167&lt;&gt;"",#REF!&lt;&gt;""),#REF!/#REF!,"")</f>
        <v>#REF!</v>
      </c>
      <c r="H168" s="257" t="e">
        <f>IF(AND(C167&lt;&gt;"",#REF!&lt;&gt;""),#REF!/#REF!,"")</f>
        <v>#REF!</v>
      </c>
      <c r="I168" s="257" t="e">
        <f>IF(AND(C167&lt;&gt;"",#REF!&lt;&gt;""),#REF!/#REF!,"")</f>
        <v>#REF!</v>
      </c>
      <c r="K168" s="14"/>
      <c r="L168" s="14"/>
      <c r="M168" s="14"/>
      <c r="N168" s="14"/>
      <c r="O168" s="14"/>
      <c r="P168" s="14"/>
      <c r="Q168" s="14"/>
      <c r="R168" s="14"/>
      <c r="S168" s="14"/>
      <c r="T168" s="14"/>
      <c r="U168" s="14"/>
    </row>
    <row r="169" spans="2:21" ht="39.9" customHeight="1" thickBot="1" x14ac:dyDescent="0.35">
      <c r="B169" s="512" t="s">
        <v>170</v>
      </c>
      <c r="C169" s="500" t="e">
        <f>IF(#REF!="","",IF(SUM(#REF!)&gt;0,#REF!,""))</f>
        <v>#REF!</v>
      </c>
      <c r="D169" s="277" t="s">
        <v>20</v>
      </c>
      <c r="E169" s="253" t="e">
        <f>IF(AND(C169&lt;&gt;"",#REF!&lt;&gt;""),#REF!,"")</f>
        <v>#REF!</v>
      </c>
      <c r="F169" s="253" t="e">
        <f>IF(AND(C169&lt;&gt;"",#REF!&lt;&gt;""),#REF!,"")</f>
        <v>#REF!</v>
      </c>
      <c r="G169" s="257" t="e">
        <f>IF(AND(C169&lt;&gt;"",#REF!&lt;&gt;""),#REF!,"")</f>
        <v>#REF!</v>
      </c>
      <c r="H169" s="254" t="e">
        <f>IF(AND(C169&lt;&gt;"",#REF!&lt;&gt;""),#REF!,"")</f>
        <v>#REF!</v>
      </c>
      <c r="I169" s="254" t="e">
        <f>IF(AND(C169&lt;&gt;"",#REF!&lt;&gt;""),#REF!,"")</f>
        <v>#REF!</v>
      </c>
      <c r="K169" s="14"/>
      <c r="L169" s="14"/>
      <c r="M169" s="14"/>
      <c r="N169" s="14"/>
      <c r="O169" s="14"/>
      <c r="P169" s="14"/>
      <c r="Q169" s="14"/>
      <c r="R169" s="14"/>
      <c r="S169" s="14"/>
      <c r="T169" s="14"/>
      <c r="U169" s="14"/>
    </row>
    <row r="170" spans="2:21" ht="39.9" customHeight="1" thickBot="1" x14ac:dyDescent="0.35">
      <c r="B170" s="513"/>
      <c r="C170" s="501"/>
      <c r="D170" s="278" t="s">
        <v>313</v>
      </c>
      <c r="E170" s="257" t="e">
        <f>IF(AND(C169&lt;&gt;"",#REF!&lt;&gt;""),#REF!/#REF!,"")</f>
        <v>#REF!</v>
      </c>
      <c r="F170" s="257" t="e">
        <f>IF(AND(C169&lt;&gt;"",#REF!&lt;&gt;""),#REF!/#REF!,"")</f>
        <v>#REF!</v>
      </c>
      <c r="G170" s="257" t="e">
        <f>IF(AND(C169&lt;&gt;"",#REF!&lt;&gt;""),#REF!/#REF!,"")</f>
        <v>#REF!</v>
      </c>
      <c r="H170" s="257" t="e">
        <f>IF(AND(C169&lt;&gt;"",#REF!&lt;&gt;""),#REF!/#REF!,"")</f>
        <v>#REF!</v>
      </c>
      <c r="I170" s="257" t="e">
        <f>IF(AND(C169&lt;&gt;"",#REF!&lt;&gt;""),#REF!/#REF!,"")</f>
        <v>#REF!</v>
      </c>
      <c r="K170" s="14"/>
      <c r="L170" s="14"/>
      <c r="M170" s="14"/>
      <c r="N170" s="14"/>
      <c r="O170" s="14"/>
      <c r="P170" s="14"/>
      <c r="Q170" s="14"/>
      <c r="R170" s="14"/>
      <c r="S170" s="14"/>
      <c r="T170" s="14"/>
      <c r="U170" s="14"/>
    </row>
    <row r="171" spans="2:21" ht="39.9" customHeight="1" x14ac:dyDescent="0.3">
      <c r="B171" s="512" t="s">
        <v>171</v>
      </c>
      <c r="C171" s="500" t="e">
        <f>IF(#REF!="","",IF(SUM(#REF!)&gt;0,#REF!,""))</f>
        <v>#REF!</v>
      </c>
      <c r="D171" s="277" t="s">
        <v>20</v>
      </c>
      <c r="E171" s="253" t="e">
        <f>IF(AND(C171&lt;&gt;"",#REF!&lt;&gt;""),#REF!,"")</f>
        <v>#REF!</v>
      </c>
      <c r="F171" s="253" t="e">
        <f>IF(AND(C171&lt;&gt;"",#REF!&lt;&gt;""),#REF!,"")</f>
        <v>#REF!</v>
      </c>
      <c r="G171" s="254" t="e">
        <f>IF(AND(C171&lt;&gt;"",#REF!&lt;&gt;""),#REF!,"")</f>
        <v>#REF!</v>
      </c>
      <c r="H171" s="254" t="e">
        <f>IF(AND(C171&lt;&gt;"",#REF!&lt;&gt;""),#REF!,"")</f>
        <v>#REF!</v>
      </c>
      <c r="I171" s="254" t="e">
        <f>IF(AND(C171&lt;&gt;"",#REF!&lt;&gt;""),#REF!,"")</f>
        <v>#REF!</v>
      </c>
      <c r="K171" s="14"/>
      <c r="L171" s="14"/>
      <c r="M171" s="14"/>
      <c r="N171" s="14"/>
      <c r="O171" s="14"/>
      <c r="P171" s="14"/>
      <c r="Q171" s="14"/>
      <c r="R171" s="14"/>
      <c r="S171" s="14"/>
      <c r="T171" s="14"/>
      <c r="U171" s="14"/>
    </row>
    <row r="172" spans="2:21" ht="39.9" customHeight="1" thickBot="1" x14ac:dyDescent="0.35">
      <c r="B172" s="513"/>
      <c r="C172" s="501"/>
      <c r="D172" s="278" t="s">
        <v>313</v>
      </c>
      <c r="E172" s="257" t="e">
        <f>IF(AND(C171&lt;&gt;"",#REF!&lt;&gt;""),#REF!/#REF!,"")</f>
        <v>#REF!</v>
      </c>
      <c r="F172" s="257" t="e">
        <f>IF(AND(C171&lt;&gt;"",#REF!&lt;&gt;""),#REF!/#REF!,"")</f>
        <v>#REF!</v>
      </c>
      <c r="G172" s="257" t="e">
        <f>IF(AND(C171&lt;&gt;"",#REF!&lt;&gt;""),#REF!/#REF!,"")</f>
        <v>#REF!</v>
      </c>
      <c r="H172" s="257" t="e">
        <f>IF(AND(C171&lt;&gt;"",#REF!&lt;&gt;""),#REF!/#REF!,"")</f>
        <v>#REF!</v>
      </c>
      <c r="I172" s="257" t="e">
        <f>IF(AND(C171&lt;&gt;"",#REF!&lt;&gt;""),#REF!/#REF!,"")</f>
        <v>#REF!</v>
      </c>
      <c r="K172" s="14"/>
      <c r="L172" s="14"/>
      <c r="M172" s="14"/>
      <c r="N172" s="14"/>
      <c r="O172" s="14"/>
      <c r="P172" s="14"/>
      <c r="Q172" s="14"/>
      <c r="R172" s="14"/>
      <c r="S172" s="14"/>
      <c r="T172" s="14"/>
      <c r="U172" s="14"/>
    </row>
    <row r="173" spans="2:21" ht="39.9" customHeight="1" x14ac:dyDescent="0.3">
      <c r="B173" s="512" t="s">
        <v>172</v>
      </c>
      <c r="C173" s="500" t="e">
        <f>IF(#REF!="","",IF(SUM(#REF!)&gt;0,#REF!,""))</f>
        <v>#REF!</v>
      </c>
      <c r="D173" s="277" t="s">
        <v>20</v>
      </c>
      <c r="E173" s="253" t="e">
        <f>IF(AND(C173&lt;&gt;"",#REF!&lt;&gt;""),#REF!,"")</f>
        <v>#REF!</v>
      </c>
      <c r="F173" s="253" t="e">
        <f>IF(AND(C173&lt;&gt;"",#REF!&lt;&gt;""),#REF!,"")</f>
        <v>#REF!</v>
      </c>
      <c r="G173" s="254" t="e">
        <f>IF(AND(C173&lt;&gt;"",#REF!&lt;&gt;""),#REF!,"")</f>
        <v>#REF!</v>
      </c>
      <c r="H173" s="254" t="e">
        <f>IF(AND(C173&lt;&gt;"",#REF!&lt;&gt;""),#REF!,"")</f>
        <v>#REF!</v>
      </c>
      <c r="I173" s="254" t="e">
        <f>IF(AND(C173&lt;&gt;"",#REF!&lt;&gt;""),#REF!,"")</f>
        <v>#REF!</v>
      </c>
      <c r="K173" s="14"/>
      <c r="L173" s="14"/>
      <c r="M173" s="14"/>
      <c r="N173" s="14"/>
      <c r="O173" s="14"/>
      <c r="P173" s="14"/>
      <c r="Q173" s="14"/>
      <c r="R173" s="14"/>
      <c r="S173" s="14"/>
      <c r="T173" s="14"/>
      <c r="U173" s="14"/>
    </row>
    <row r="174" spans="2:21" ht="39.9" customHeight="1" thickBot="1" x14ac:dyDescent="0.35">
      <c r="B174" s="513"/>
      <c r="C174" s="501"/>
      <c r="D174" s="278" t="s">
        <v>313</v>
      </c>
      <c r="E174" s="257" t="e">
        <f>IF(AND(C173&lt;&gt;"",#REF!&lt;&gt;""),#REF!/#REF!,"")</f>
        <v>#REF!</v>
      </c>
      <c r="F174" s="257" t="e">
        <f>IF(AND(C173&lt;&gt;"",#REF!&lt;&gt;""),#REF!/#REF!,"")</f>
        <v>#REF!</v>
      </c>
      <c r="G174" s="257" t="e">
        <f>IF(AND(C173&lt;&gt;"",#REF!&lt;&gt;""),#REF!/#REF!,"")</f>
        <v>#REF!</v>
      </c>
      <c r="H174" s="257" t="e">
        <f>IF(AND(C173&lt;&gt;"",#REF!&lt;&gt;""),#REF!/#REF!,"")</f>
        <v>#REF!</v>
      </c>
      <c r="I174" s="257" t="e">
        <f>IF(AND(C173&lt;&gt;"",#REF!&lt;&gt;""),#REF!/#REF!,"")</f>
        <v>#REF!</v>
      </c>
      <c r="K174" s="14"/>
      <c r="L174" s="14"/>
      <c r="M174" s="14"/>
      <c r="N174" s="14"/>
      <c r="O174" s="14"/>
      <c r="P174" s="14"/>
      <c r="Q174" s="14"/>
      <c r="R174" s="14"/>
      <c r="S174" s="14"/>
      <c r="T174" s="14"/>
      <c r="U174" s="14"/>
    </row>
    <row r="175" spans="2:21" ht="39.9" customHeight="1" x14ac:dyDescent="0.3">
      <c r="B175" s="512" t="s">
        <v>173</v>
      </c>
      <c r="C175" s="500" t="e">
        <f>IF(#REF!="","",IF(SUM(#REF!)&gt;0,#REF!,""))</f>
        <v>#REF!</v>
      </c>
      <c r="D175" s="277" t="s">
        <v>20</v>
      </c>
      <c r="E175" s="253" t="e">
        <f>IF(AND(C175&lt;&gt;"",#REF!&lt;&gt;""),#REF!,"")</f>
        <v>#REF!</v>
      </c>
      <c r="F175" s="253" t="e">
        <f>IF(AND(C175&lt;&gt;"",#REF!&lt;&gt;""),#REF!,"")</f>
        <v>#REF!</v>
      </c>
      <c r="G175" s="254" t="e">
        <f>IF(AND(C175&lt;&gt;"",#REF!&lt;&gt;""),#REF!,"")</f>
        <v>#REF!</v>
      </c>
      <c r="H175" s="254" t="e">
        <f>IF(AND(C175&lt;&gt;"",#REF!&lt;&gt;""),#REF!,"")</f>
        <v>#REF!</v>
      </c>
      <c r="I175" s="254" t="e">
        <f>IF(AND(C175&lt;&gt;"",#REF!&lt;&gt;""),#REF!,"")</f>
        <v>#REF!</v>
      </c>
      <c r="K175" s="14"/>
      <c r="L175" s="14"/>
      <c r="M175" s="14"/>
      <c r="N175" s="14"/>
      <c r="O175" s="14"/>
      <c r="P175" s="14"/>
      <c r="Q175" s="14"/>
      <c r="R175" s="14"/>
      <c r="S175" s="14"/>
      <c r="T175" s="14"/>
      <c r="U175" s="14"/>
    </row>
    <row r="176" spans="2:21" ht="39.9" customHeight="1" thickBot="1" x14ac:dyDescent="0.35">
      <c r="B176" s="513"/>
      <c r="C176" s="501"/>
      <c r="D176" s="278" t="s">
        <v>313</v>
      </c>
      <c r="E176" s="257" t="e">
        <f>IF(AND(C175&lt;&gt;"",#REF!&lt;&gt;""),#REF!/#REF!,"")</f>
        <v>#REF!</v>
      </c>
      <c r="F176" s="257" t="e">
        <f>IF(AND(C175&lt;&gt;"",#REF!&lt;&gt;""),#REF!/#REF!,"")</f>
        <v>#REF!</v>
      </c>
      <c r="G176" s="257" t="e">
        <f>IF(AND(C175&lt;&gt;"",#REF!&lt;&gt;""),#REF!/#REF!,"")</f>
        <v>#REF!</v>
      </c>
      <c r="H176" s="257" t="e">
        <f>IF(AND(C175&lt;&gt;"",#REF!&lt;&gt;""),#REF!/#REF!,"")</f>
        <v>#REF!</v>
      </c>
      <c r="I176" s="257" t="e">
        <f>IF(AND(C175&lt;&gt;"",#REF!&lt;&gt;""),#REF!/#REF!,"")</f>
        <v>#REF!</v>
      </c>
      <c r="K176" s="14"/>
      <c r="L176" s="14"/>
      <c r="M176" s="14"/>
      <c r="N176" s="14"/>
      <c r="O176" s="14"/>
      <c r="P176" s="14"/>
      <c r="Q176" s="14"/>
      <c r="R176" s="14"/>
      <c r="S176" s="14"/>
      <c r="T176" s="14"/>
      <c r="U176" s="14"/>
    </row>
    <row r="177" spans="2:22" ht="39.9" customHeight="1" x14ac:dyDescent="0.3">
      <c r="B177" s="512" t="s">
        <v>174</v>
      </c>
      <c r="C177" s="500" t="e">
        <f>IF(#REF!="","",IF(SUM(#REF!)&gt;0,#REF!,""))</f>
        <v>#REF!</v>
      </c>
      <c r="D177" s="277" t="s">
        <v>20</v>
      </c>
      <c r="E177" s="253" t="e">
        <f>IF(AND(C177&lt;&gt;"",#REF!&lt;&gt;""),#REF!,"")</f>
        <v>#REF!</v>
      </c>
      <c r="F177" s="253" t="e">
        <f>IF(AND(C177&lt;&gt;"",#REF!&lt;&gt;""),#REF!,"")</f>
        <v>#REF!</v>
      </c>
      <c r="G177" s="254" t="e">
        <f>IF(AND(C177&lt;&gt;"",#REF!&lt;&gt;""),#REF!,"")</f>
        <v>#REF!</v>
      </c>
      <c r="H177" s="254" t="e">
        <f>IF(AND(C177&lt;&gt;"",#REF!&lt;&gt;""),#REF!,"")</f>
        <v>#REF!</v>
      </c>
      <c r="I177" s="254" t="e">
        <f>IF(AND(C177&lt;&gt;"",#REF!&lt;&gt;""),#REF!,"")</f>
        <v>#REF!</v>
      </c>
      <c r="K177" s="14"/>
      <c r="L177" s="14"/>
      <c r="M177" s="14"/>
      <c r="N177" s="14"/>
      <c r="O177" s="14"/>
      <c r="P177" s="14"/>
      <c r="Q177" s="14"/>
      <c r="R177" s="14"/>
      <c r="S177" s="14"/>
      <c r="T177" s="14"/>
      <c r="U177" s="14"/>
    </row>
    <row r="178" spans="2:22" ht="39.9" customHeight="1" thickBot="1" x14ac:dyDescent="0.35">
      <c r="B178" s="513"/>
      <c r="C178" s="501"/>
      <c r="D178" s="278" t="s">
        <v>313</v>
      </c>
      <c r="E178" s="257" t="e">
        <f>IF(AND(C177&lt;&gt;"",#REF!&lt;&gt;""),#REF!/#REF!,"")</f>
        <v>#REF!</v>
      </c>
      <c r="F178" s="257" t="e">
        <f>IF(AND(C177&lt;&gt;"",#REF!&lt;&gt;""),#REF!/#REF!,"")</f>
        <v>#REF!</v>
      </c>
      <c r="G178" s="257" t="e">
        <f>IF(AND(C177&lt;&gt;"",#REF!&lt;&gt;""),#REF!/#REF!,"")</f>
        <v>#REF!</v>
      </c>
      <c r="H178" s="257" t="e">
        <f>IF(AND(C177&lt;&gt;"",#REF!&lt;&gt;""),#REF!/#REF!,"")</f>
        <v>#REF!</v>
      </c>
      <c r="I178" s="257" t="e">
        <f>IF(AND(C177&lt;&gt;"",#REF!&lt;&gt;""),#REF!/#REF!,"")</f>
        <v>#REF!</v>
      </c>
      <c r="K178" s="14"/>
      <c r="L178" s="14"/>
      <c r="M178" s="14"/>
      <c r="N178" s="14"/>
      <c r="O178" s="14"/>
      <c r="P178" s="14"/>
      <c r="Q178" s="14"/>
      <c r="R178" s="14"/>
      <c r="S178" s="14"/>
      <c r="T178" s="14"/>
      <c r="U178" s="14"/>
    </row>
    <row r="179" spans="2:22" ht="39.9" customHeight="1" x14ac:dyDescent="0.3">
      <c r="B179" s="512" t="s">
        <v>175</v>
      </c>
      <c r="C179" s="500" t="e">
        <f>IF(#REF!="","",IF(SUM(#REF!)&gt;0,#REF!,""))</f>
        <v>#REF!</v>
      </c>
      <c r="D179" s="277" t="s">
        <v>20</v>
      </c>
      <c r="E179" s="253" t="e">
        <f>IF(AND(C179&lt;&gt;"",#REF!&lt;&gt;""),#REF!,"")</f>
        <v>#REF!</v>
      </c>
      <c r="F179" s="253" t="e">
        <f>IF(AND(C179&lt;&gt;"",#REF!&lt;&gt;""),#REF!,"")</f>
        <v>#REF!</v>
      </c>
      <c r="G179" s="254" t="e">
        <f>IF(AND(C179&lt;&gt;"",#REF!&lt;&gt;""),#REF!,"")</f>
        <v>#REF!</v>
      </c>
      <c r="H179" s="254" t="e">
        <f>IF(AND(C179&lt;&gt;"",#REF!&lt;&gt;""),#REF!,"")</f>
        <v>#REF!</v>
      </c>
      <c r="I179" s="254" t="e">
        <f>IF(AND(C179&lt;&gt;"",#REF!&lt;&gt;""),#REF!,"")</f>
        <v>#REF!</v>
      </c>
      <c r="K179" s="14"/>
      <c r="L179" s="14"/>
      <c r="M179" s="14"/>
      <c r="N179" s="14"/>
      <c r="O179" s="14"/>
      <c r="P179" s="14"/>
      <c r="Q179" s="14"/>
      <c r="R179" s="14"/>
      <c r="S179" s="14"/>
      <c r="T179" s="14"/>
      <c r="U179" s="14"/>
    </row>
    <row r="180" spans="2:22" ht="39.9" customHeight="1" thickBot="1" x14ac:dyDescent="0.35">
      <c r="B180" s="513"/>
      <c r="C180" s="501"/>
      <c r="D180" s="278" t="s">
        <v>313</v>
      </c>
      <c r="E180" s="257" t="e">
        <f>IF(AND(C179&lt;&gt;"",#REF!&lt;&gt;""),#REF!/#REF!,"")</f>
        <v>#REF!</v>
      </c>
      <c r="F180" s="257" t="e">
        <f>IF(AND(C179&lt;&gt;"",#REF!&lt;&gt;""),#REF!/#REF!,"")</f>
        <v>#REF!</v>
      </c>
      <c r="G180" s="257" t="e">
        <f>IF(AND(C179&lt;&gt;"",#REF!&lt;&gt;""),#REF!/#REF!,"")</f>
        <v>#REF!</v>
      </c>
      <c r="H180" s="257" t="e">
        <f>IF(AND(C179&lt;&gt;"",#REF!&lt;&gt;""),#REF!/#REF!,"")</f>
        <v>#REF!</v>
      </c>
      <c r="I180" s="257" t="e">
        <f>IF(AND(C179&lt;&gt;"",#REF!&lt;&gt;""),#REF!/#REF!,"")</f>
        <v>#REF!</v>
      </c>
      <c r="K180" s="14"/>
      <c r="L180" s="14"/>
      <c r="M180" s="14"/>
      <c r="N180" s="14"/>
      <c r="O180" s="14"/>
      <c r="P180" s="14"/>
      <c r="Q180" s="14"/>
      <c r="R180" s="14"/>
      <c r="S180" s="14"/>
      <c r="T180" s="14"/>
      <c r="U180" s="14"/>
    </row>
    <row r="181" spans="2:22" ht="39.9" customHeight="1" x14ac:dyDescent="0.3">
      <c r="B181" s="512" t="s">
        <v>176</v>
      </c>
      <c r="C181" s="500" t="e">
        <f>IF(#REF!="","",IF(SUM(#REF!)&gt;0,#REF!,""))</f>
        <v>#REF!</v>
      </c>
      <c r="D181" s="277" t="s">
        <v>20</v>
      </c>
      <c r="E181" s="253" t="e">
        <f>IF(AND(C181&lt;&gt;"",#REF!&lt;&gt;""),#REF!,"")</f>
        <v>#REF!</v>
      </c>
      <c r="F181" s="253" t="e">
        <f>IF(AND(C181&lt;&gt;"",#REF!&lt;&gt;""),#REF!,"")</f>
        <v>#REF!</v>
      </c>
      <c r="G181" s="254" t="e">
        <f>IF(AND(C181&lt;&gt;"",#REF!&lt;&gt;""),#REF!,"")</f>
        <v>#REF!</v>
      </c>
      <c r="H181" s="254" t="e">
        <f>IF(AND(C181&lt;&gt;"",#REF!&lt;&gt;""),#REF!,"")</f>
        <v>#REF!</v>
      </c>
      <c r="I181" s="254" t="e">
        <f>IF(AND(C181&lt;&gt;"",#REF!&lt;&gt;""),#REF!,"")</f>
        <v>#REF!</v>
      </c>
      <c r="K181" s="14"/>
      <c r="L181" s="14"/>
      <c r="M181" s="14"/>
      <c r="N181" s="14"/>
      <c r="O181" s="14"/>
      <c r="P181" s="14"/>
      <c r="Q181" s="14"/>
      <c r="R181" s="14"/>
      <c r="S181" s="14"/>
      <c r="T181" s="14"/>
      <c r="U181" s="14"/>
    </row>
    <row r="182" spans="2:22" ht="39.9" customHeight="1" thickBot="1" x14ac:dyDescent="0.35">
      <c r="B182" s="513"/>
      <c r="C182" s="501"/>
      <c r="D182" s="278" t="s">
        <v>313</v>
      </c>
      <c r="E182" s="257" t="e">
        <f>IF(AND(C181&lt;&gt;"",#REF!&lt;&gt;""),#REF!/#REF!,"")</f>
        <v>#REF!</v>
      </c>
      <c r="F182" s="257" t="e">
        <f>IF(AND(C181&lt;&gt;"",#REF!&lt;&gt;""),#REF!/#REF!,"")</f>
        <v>#REF!</v>
      </c>
      <c r="G182" s="257" t="e">
        <f>IF(AND(C181&lt;&gt;"",#REF!&lt;&gt;""),#REF!/#REF!,"")</f>
        <v>#REF!</v>
      </c>
      <c r="H182" s="257" t="e">
        <f>IF(AND(C181&lt;&gt;"",#REF!&lt;&gt;""),#REF!/#REF!,"")</f>
        <v>#REF!</v>
      </c>
      <c r="I182" s="257" t="e">
        <f>IF(AND(C181&lt;&gt;"",#REF!&lt;&gt;""),#REF!/#REF!,"")</f>
        <v>#REF!</v>
      </c>
      <c r="K182" s="14"/>
      <c r="L182" s="14"/>
      <c r="M182" s="14"/>
      <c r="N182" s="14"/>
      <c r="O182" s="14"/>
      <c r="P182" s="14"/>
      <c r="Q182" s="14"/>
      <c r="R182" s="14"/>
      <c r="S182" s="14"/>
      <c r="T182" s="14"/>
      <c r="U182" s="14"/>
    </row>
    <row r="183" spans="2:22" ht="39.9" customHeight="1" x14ac:dyDescent="0.3">
      <c r="B183" s="512" t="s">
        <v>177</v>
      </c>
      <c r="C183" s="500" t="e">
        <f>IF(#REF!="","",IF(SUM(#REF!)&gt;0,#REF!,""))</f>
        <v>#REF!</v>
      </c>
      <c r="D183" s="277" t="s">
        <v>20</v>
      </c>
      <c r="E183" s="253" t="e">
        <f>IF(AND(C183&lt;&gt;"",#REF!&lt;&gt;""),#REF!,"")</f>
        <v>#REF!</v>
      </c>
      <c r="F183" s="253" t="e">
        <f>IF(AND(C183&lt;&gt;"",#REF!&lt;&gt;""),#REF!,"")</f>
        <v>#REF!</v>
      </c>
      <c r="G183" s="254" t="e">
        <f>IF(AND(C183&lt;&gt;"",#REF!&lt;&gt;""),#REF!,"")</f>
        <v>#REF!</v>
      </c>
      <c r="H183" s="254" t="e">
        <f>IF(AND(C183&lt;&gt;"",#REF!&lt;&gt;""),#REF!,"")</f>
        <v>#REF!</v>
      </c>
      <c r="I183" s="254" t="e">
        <f>IF(AND(C183&lt;&gt;"",#REF!&lt;&gt;""),#REF!,"")</f>
        <v>#REF!</v>
      </c>
      <c r="K183" s="14"/>
      <c r="L183" s="14"/>
      <c r="M183" s="14"/>
      <c r="N183" s="14"/>
      <c r="O183" s="14"/>
      <c r="P183" s="14"/>
      <c r="Q183" s="14"/>
      <c r="R183" s="14"/>
      <c r="S183" s="14"/>
      <c r="T183" s="14"/>
      <c r="U183" s="14"/>
    </row>
    <row r="184" spans="2:22" ht="39.9" customHeight="1" thickBot="1" x14ac:dyDescent="0.35">
      <c r="B184" s="513"/>
      <c r="C184" s="501"/>
      <c r="D184" s="278" t="s">
        <v>313</v>
      </c>
      <c r="E184" s="257" t="e">
        <f>IF(AND(C183&lt;&gt;"",#REF!&lt;&gt;""),#REF!/#REF!,"")</f>
        <v>#REF!</v>
      </c>
      <c r="F184" s="257" t="e">
        <f>IF(AND(C183&lt;&gt;"",#REF!&lt;&gt;""),#REF!/#REF!,"")</f>
        <v>#REF!</v>
      </c>
      <c r="G184" s="257" t="e">
        <f>IF(AND(C183&lt;&gt;"",#REF!&lt;&gt;""),#REF!/#REF!,"")</f>
        <v>#REF!</v>
      </c>
      <c r="H184" s="257" t="e">
        <f>IF(AND(C183&lt;&gt;"",#REF!&lt;&gt;""),#REF!/#REF!,"")</f>
        <v>#REF!</v>
      </c>
      <c r="I184" s="257" t="e">
        <f>IF(AND(C183&lt;&gt;"",#REF!&lt;&gt;""),#REF!/#REF!,"")</f>
        <v>#REF!</v>
      </c>
      <c r="K184" s="14"/>
      <c r="L184" s="14"/>
      <c r="M184" s="14"/>
      <c r="N184" s="14"/>
      <c r="O184" s="14"/>
      <c r="P184" s="14"/>
      <c r="Q184" s="14"/>
      <c r="R184" s="14"/>
      <c r="S184" s="14"/>
      <c r="T184" s="14"/>
      <c r="U184" s="14"/>
    </row>
    <row r="185" spans="2:22" ht="39.9" customHeight="1" x14ac:dyDescent="0.3">
      <c r="B185" s="512" t="s">
        <v>178</v>
      </c>
      <c r="C185" s="500" t="e">
        <f>IF(#REF!="","",IF(SUM(#REF!)&gt;0,#REF!,""))</f>
        <v>#REF!</v>
      </c>
      <c r="D185" s="277" t="s">
        <v>20</v>
      </c>
      <c r="E185" s="253" t="e">
        <f>IF(AND(C185&lt;&gt;"",#REF!&lt;&gt;""),#REF!,"")</f>
        <v>#REF!</v>
      </c>
      <c r="F185" s="253" t="e">
        <f>IF(AND(C185&lt;&gt;"",#REF!&lt;&gt;""),#REF!,"")</f>
        <v>#REF!</v>
      </c>
      <c r="G185" s="254" t="e">
        <f>IF(AND(C185&lt;&gt;"",#REF!&lt;&gt;""),#REF!,"")</f>
        <v>#REF!</v>
      </c>
      <c r="H185" s="254" t="e">
        <f>IF(AND(C185&lt;&gt;"",#REF!&lt;&gt;""),#REF!,"")</f>
        <v>#REF!</v>
      </c>
      <c r="I185" s="254" t="e">
        <f>IF(AND(C185&lt;&gt;"",#REF!&lt;&gt;""),#REF!,"")</f>
        <v>#REF!</v>
      </c>
      <c r="K185" s="14"/>
      <c r="L185" s="14"/>
      <c r="M185" s="14"/>
      <c r="N185" s="14"/>
      <c r="O185" s="14"/>
      <c r="P185" s="14"/>
      <c r="Q185" s="14"/>
      <c r="R185" s="14"/>
      <c r="S185" s="14"/>
      <c r="T185" s="14"/>
      <c r="U185" s="14"/>
      <c r="V185" s="275"/>
    </row>
    <row r="186" spans="2:22" ht="39.9" customHeight="1" thickBot="1" x14ac:dyDescent="0.35">
      <c r="B186" s="513"/>
      <c r="C186" s="501"/>
      <c r="D186" s="278" t="s">
        <v>313</v>
      </c>
      <c r="E186" s="257" t="e">
        <f>IF(AND(C185&lt;&gt;"",#REF!&lt;&gt;""),#REF!/#REF!,"")</f>
        <v>#REF!</v>
      </c>
      <c r="F186" s="257" t="e">
        <f>IF(AND(C185&lt;&gt;"",#REF!&lt;&gt;""),#REF!/#REF!,"")</f>
        <v>#REF!</v>
      </c>
      <c r="G186" s="257" t="e">
        <f>IF(AND(C185&lt;&gt;"",#REF!&lt;&gt;""),#REF!/#REF!,"")</f>
        <v>#REF!</v>
      </c>
      <c r="H186" s="257" t="e">
        <f>IF(AND(C185&lt;&gt;"",#REF!&lt;&gt;""),#REF!/#REF!,"")</f>
        <v>#REF!</v>
      </c>
      <c r="I186" s="257" t="e">
        <f>IF(AND(C185&lt;&gt;"",#REF!&lt;&gt;""),#REF!/#REF!,"")</f>
        <v>#REF!</v>
      </c>
      <c r="K186" s="14"/>
      <c r="L186" s="14"/>
      <c r="M186" s="14"/>
      <c r="N186" s="14"/>
      <c r="O186" s="14"/>
      <c r="P186" s="14"/>
      <c r="Q186" s="14"/>
      <c r="R186" s="14"/>
      <c r="S186" s="14"/>
      <c r="T186" s="14"/>
      <c r="U186" s="14"/>
    </row>
    <row r="187" spans="2:22" ht="39.9" customHeight="1" x14ac:dyDescent="0.3">
      <c r="B187" s="512" t="s">
        <v>179</v>
      </c>
      <c r="C187" s="500" t="e">
        <f>IF(#REF!="","",IF(SUM(#REF!)&gt;0,#REF!,""))</f>
        <v>#REF!</v>
      </c>
      <c r="D187" s="277" t="s">
        <v>20</v>
      </c>
      <c r="E187" s="253" t="e">
        <f>IF(AND(C187&lt;&gt;"",#REF!&lt;&gt;""),#REF!,"")</f>
        <v>#REF!</v>
      </c>
      <c r="F187" s="253" t="e">
        <f>IF(AND(C187&lt;&gt;"",#REF!&lt;&gt;""),#REF!,"")</f>
        <v>#REF!</v>
      </c>
      <c r="G187" s="254" t="e">
        <f>IF(AND(C187&lt;&gt;"",#REF!&lt;&gt;""),#REF!,"")</f>
        <v>#REF!</v>
      </c>
      <c r="H187" s="254" t="e">
        <f>IF(AND(C187&lt;&gt;"",#REF!&lt;&gt;""),#REF!,"")</f>
        <v>#REF!</v>
      </c>
      <c r="I187" s="254" t="e">
        <f>IF(AND(C187&lt;&gt;"",#REF!&lt;&gt;""),#REF!,"")</f>
        <v>#REF!</v>
      </c>
      <c r="K187" s="14"/>
      <c r="L187" s="14"/>
      <c r="M187" s="14"/>
      <c r="N187" s="14"/>
      <c r="O187" s="14"/>
      <c r="P187" s="14"/>
      <c r="Q187" s="14"/>
      <c r="R187" s="14"/>
      <c r="S187" s="14"/>
      <c r="T187" s="14"/>
      <c r="U187" s="14"/>
    </row>
    <row r="188" spans="2:22" ht="39.9" customHeight="1" thickBot="1" x14ac:dyDescent="0.35">
      <c r="B188" s="513"/>
      <c r="C188" s="501"/>
      <c r="D188" s="278" t="s">
        <v>313</v>
      </c>
      <c r="E188" s="257" t="e">
        <f>IF(AND(C187&lt;&gt;"",#REF!&lt;&gt;""),#REF!/#REF!,"")</f>
        <v>#REF!</v>
      </c>
      <c r="F188" s="257" t="e">
        <f>IF(AND(C187&lt;&gt;"",#REF!&lt;&gt;""),#REF!/#REF!,"")</f>
        <v>#REF!</v>
      </c>
      <c r="G188" s="257" t="e">
        <f>IF(AND(C187&lt;&gt;"",#REF!&lt;&gt;""),#REF!/#REF!,"")</f>
        <v>#REF!</v>
      </c>
      <c r="H188" s="257" t="e">
        <f>IF(AND(C187&lt;&gt;"",#REF!&lt;&gt;""),#REF!/#REF!,"")</f>
        <v>#REF!</v>
      </c>
      <c r="I188" s="257" t="e">
        <f>IF(AND(C187&lt;&gt;"",#REF!&lt;&gt;""),#REF!/#REF!,"")</f>
        <v>#REF!</v>
      </c>
      <c r="K188" s="14"/>
      <c r="L188" s="14"/>
      <c r="M188" s="14"/>
      <c r="N188" s="14"/>
      <c r="O188" s="14"/>
      <c r="P188" s="14"/>
      <c r="Q188" s="14"/>
      <c r="R188" s="14"/>
      <c r="S188" s="14"/>
      <c r="T188" s="14"/>
      <c r="U188" s="14"/>
    </row>
    <row r="189" spans="2:22" ht="39.9" customHeight="1" x14ac:dyDescent="0.3">
      <c r="B189" s="512" t="s">
        <v>180</v>
      </c>
      <c r="C189" s="500" t="e">
        <f>IF(#REF!="","",IF(SUM(#REF!)&gt;0,#REF!,""))</f>
        <v>#REF!</v>
      </c>
      <c r="D189" s="277" t="s">
        <v>20</v>
      </c>
      <c r="E189" s="253" t="e">
        <f>IF(AND(C189&lt;&gt;"",#REF!&lt;&gt;""),#REF!,"")</f>
        <v>#REF!</v>
      </c>
      <c r="F189" s="253" t="e">
        <f>IF(AND(C189&lt;&gt;"",#REF!&lt;&gt;""),#REF!,"")</f>
        <v>#REF!</v>
      </c>
      <c r="G189" s="254" t="e">
        <f>IF(AND(C189&lt;&gt;"",#REF!&lt;&gt;""),#REF!,"")</f>
        <v>#REF!</v>
      </c>
      <c r="H189" s="254" t="e">
        <f>IF(AND(C189&lt;&gt;"",#REF!&lt;&gt;""),#REF!,"")</f>
        <v>#REF!</v>
      </c>
      <c r="I189" s="254" t="e">
        <f>IF(AND(C189&lt;&gt;"",#REF!&lt;&gt;""),#REF!,"")</f>
        <v>#REF!</v>
      </c>
      <c r="K189" s="14"/>
      <c r="L189" s="14"/>
      <c r="M189" s="14"/>
      <c r="N189" s="14"/>
      <c r="O189" s="14"/>
      <c r="P189" s="14"/>
      <c r="Q189" s="14"/>
      <c r="R189" s="14"/>
      <c r="S189" s="14"/>
      <c r="T189" s="14"/>
      <c r="U189" s="14"/>
    </row>
    <row r="190" spans="2:22" ht="39.9" customHeight="1" thickBot="1" x14ac:dyDescent="0.35">
      <c r="B190" s="513"/>
      <c r="C190" s="501"/>
      <c r="D190" s="278" t="s">
        <v>313</v>
      </c>
      <c r="E190" s="257" t="e">
        <f>IF(AND(C189&lt;&gt;"",#REF!&lt;&gt;""),#REF!/#REF!,"")</f>
        <v>#REF!</v>
      </c>
      <c r="F190" s="257" t="e">
        <f>IF(AND(C189&lt;&gt;"",#REF!&lt;&gt;""),#REF!/#REF!,"")</f>
        <v>#REF!</v>
      </c>
      <c r="G190" s="257" t="e">
        <f>IF(AND(C189&lt;&gt;"",#REF!&lt;&gt;""),#REF!/#REF!,"")</f>
        <v>#REF!</v>
      </c>
      <c r="H190" s="257" t="e">
        <f>IF(AND(C189&lt;&gt;"",#REF!&lt;&gt;""),#REF!/#REF!,"")</f>
        <v>#REF!</v>
      </c>
      <c r="I190" s="257" t="e">
        <f>IF(AND(C189&lt;&gt;"",#REF!&lt;&gt;""),#REF!/#REF!,"")</f>
        <v>#REF!</v>
      </c>
      <c r="K190" s="14"/>
      <c r="L190" s="14"/>
      <c r="M190" s="14"/>
      <c r="N190" s="14"/>
      <c r="O190" s="14"/>
      <c r="P190" s="14"/>
      <c r="Q190" s="14"/>
      <c r="R190" s="14"/>
      <c r="S190" s="14"/>
      <c r="T190" s="14"/>
      <c r="U190" s="14"/>
    </row>
    <row r="191" spans="2:22" ht="39.9" customHeight="1" x14ac:dyDescent="0.3">
      <c r="B191" s="512" t="s">
        <v>181</v>
      </c>
      <c r="C191" s="500" t="e">
        <f>IF(#REF!="","",IF(SUM(#REF!)&gt;0,#REF!,""))</f>
        <v>#REF!</v>
      </c>
      <c r="D191" s="277" t="s">
        <v>20</v>
      </c>
      <c r="E191" s="253" t="e">
        <f>IF(AND(C191&lt;&gt;"",#REF!&lt;&gt;""),#REF!,"")</f>
        <v>#REF!</v>
      </c>
      <c r="F191" s="253" t="e">
        <f>IF(AND(C191&lt;&gt;"",#REF!&lt;&gt;""),#REF!,"")</f>
        <v>#REF!</v>
      </c>
      <c r="G191" s="254" t="e">
        <f>IF(AND(C191&lt;&gt;"",#REF!&lt;&gt;""),#REF!,"")</f>
        <v>#REF!</v>
      </c>
      <c r="H191" s="254" t="e">
        <f>IF(AND(C191&lt;&gt;"",#REF!&lt;&gt;""),#REF!,"")</f>
        <v>#REF!</v>
      </c>
      <c r="I191" s="254" t="e">
        <f>IF(AND(C191&lt;&gt;"",#REF!&lt;&gt;""),#REF!,"")</f>
        <v>#REF!</v>
      </c>
      <c r="K191" s="14"/>
      <c r="L191" s="14"/>
      <c r="M191" s="14"/>
      <c r="N191" s="14"/>
      <c r="O191" s="14"/>
      <c r="P191" s="14"/>
      <c r="Q191" s="14"/>
      <c r="R191" s="14"/>
      <c r="S191" s="14"/>
      <c r="T191" s="14"/>
      <c r="U191" s="14"/>
    </row>
    <row r="192" spans="2:22" ht="39.9" customHeight="1" thickBot="1" x14ac:dyDescent="0.35">
      <c r="B192" s="513"/>
      <c r="C192" s="501"/>
      <c r="D192" s="278" t="s">
        <v>313</v>
      </c>
      <c r="E192" s="257" t="e">
        <f>IF(AND(C191&lt;&gt;"",#REF!&lt;&gt;""),#REF!/#REF!,"")</f>
        <v>#REF!</v>
      </c>
      <c r="F192" s="257" t="e">
        <f>IF(AND(C191&lt;&gt;"",#REF!&lt;&gt;""),#REF!/#REF!,"")</f>
        <v>#REF!</v>
      </c>
      <c r="G192" s="257" t="e">
        <f>IF(AND(C191&lt;&gt;"",#REF!&lt;&gt;""),#REF!/#REF!,"")</f>
        <v>#REF!</v>
      </c>
      <c r="H192" s="257" t="e">
        <f>IF(AND(C191&lt;&gt;"",#REF!&lt;&gt;""),#REF!/#REF!,"")</f>
        <v>#REF!</v>
      </c>
      <c r="I192" s="257" t="e">
        <f>IF(AND(C191&lt;&gt;"",#REF!&lt;&gt;""),#REF!/#REF!,"")</f>
        <v>#REF!</v>
      </c>
      <c r="K192" s="14"/>
      <c r="L192" s="14"/>
      <c r="M192" s="14"/>
      <c r="N192" s="14"/>
      <c r="O192" s="14"/>
      <c r="P192" s="14"/>
      <c r="Q192" s="14"/>
      <c r="R192" s="14"/>
      <c r="S192" s="14"/>
      <c r="T192" s="14"/>
      <c r="U192" s="14"/>
    </row>
    <row r="193" spans="2:21" ht="39.9" customHeight="1" x14ac:dyDescent="0.3">
      <c r="B193" s="512" t="s">
        <v>182</v>
      </c>
      <c r="C193" s="500" t="e">
        <f>IF(#REF!="","",IF(SUM(#REF!)&gt;0,#REF!,""))</f>
        <v>#REF!</v>
      </c>
      <c r="D193" s="277" t="s">
        <v>20</v>
      </c>
      <c r="E193" s="253" t="e">
        <f>IF(AND(C193&lt;&gt;"",#REF!&lt;&gt;""),#REF!,"")</f>
        <v>#REF!</v>
      </c>
      <c r="F193" s="253" t="e">
        <f>IF(AND(C193&lt;&gt;"",#REF!&lt;&gt;""),#REF!,"")</f>
        <v>#REF!</v>
      </c>
      <c r="G193" s="254" t="e">
        <f>IF(AND(C193&lt;&gt;"",#REF!&lt;&gt;""),#REF!,"")</f>
        <v>#REF!</v>
      </c>
      <c r="H193" s="254" t="e">
        <f>IF(AND(C193&lt;&gt;"",#REF!&lt;&gt;""),#REF!,"")</f>
        <v>#REF!</v>
      </c>
      <c r="I193" s="254" t="e">
        <f>IF(AND(C193&lt;&gt;"",#REF!&lt;&gt;""),#REF!,"")</f>
        <v>#REF!</v>
      </c>
      <c r="K193" s="14"/>
      <c r="L193" s="14"/>
      <c r="M193" s="14"/>
      <c r="N193" s="14"/>
      <c r="O193" s="14"/>
      <c r="P193" s="14"/>
      <c r="Q193" s="14"/>
      <c r="R193" s="14"/>
      <c r="S193" s="14"/>
      <c r="T193" s="14"/>
      <c r="U193" s="14"/>
    </row>
    <row r="194" spans="2:21" ht="39.9" customHeight="1" thickBot="1" x14ac:dyDescent="0.35">
      <c r="B194" s="513"/>
      <c r="C194" s="501"/>
      <c r="D194" s="278" t="s">
        <v>313</v>
      </c>
      <c r="E194" s="257" t="e">
        <f>IF(AND(C193&lt;&gt;"",#REF!&lt;&gt;""),#REF!/#REF!,"")</f>
        <v>#REF!</v>
      </c>
      <c r="F194" s="257" t="e">
        <f>IF(AND(C193&lt;&gt;"",#REF!&lt;&gt;""),#REF!/#REF!,"")</f>
        <v>#REF!</v>
      </c>
      <c r="G194" s="257" t="e">
        <f>IF(AND(C193&lt;&gt;"",#REF!&lt;&gt;""),#REF!/#REF!,"")</f>
        <v>#REF!</v>
      </c>
      <c r="H194" s="257" t="e">
        <f>IF(AND(C193&lt;&gt;"",#REF!&lt;&gt;""),#REF!/#REF!,"")</f>
        <v>#REF!</v>
      </c>
      <c r="I194" s="257" t="e">
        <f>IF(AND(C193&lt;&gt;"",#REF!&lt;&gt;""),#REF!/#REF!,"")</f>
        <v>#REF!</v>
      </c>
      <c r="K194" s="14"/>
      <c r="L194" s="14"/>
      <c r="M194" s="14"/>
      <c r="N194" s="14"/>
      <c r="O194" s="14"/>
      <c r="P194" s="14"/>
      <c r="Q194" s="14"/>
      <c r="R194" s="14"/>
      <c r="S194" s="14"/>
      <c r="T194" s="14"/>
      <c r="U194" s="14"/>
    </row>
    <row r="195" spans="2:21" ht="39.9" customHeight="1" x14ac:dyDescent="0.3">
      <c r="B195" s="512" t="s">
        <v>183</v>
      </c>
      <c r="C195" s="500" t="e">
        <f>IF(#REF!="","",IF(SUM(#REF!)&gt;0,#REF!,""))</f>
        <v>#REF!</v>
      </c>
      <c r="D195" s="277" t="s">
        <v>20</v>
      </c>
      <c r="E195" s="253" t="e">
        <f>IF(AND(C195&lt;&gt;"",#REF!&lt;&gt;""),#REF!,"")</f>
        <v>#REF!</v>
      </c>
      <c r="F195" s="253" t="e">
        <f>IF(AND(C195&lt;&gt;"",#REF!&lt;&gt;""),#REF!,"")</f>
        <v>#REF!</v>
      </c>
      <c r="G195" s="254" t="e">
        <f>IF(AND(C195&lt;&gt;"",#REF!&lt;&gt;""),#REF!,"")</f>
        <v>#REF!</v>
      </c>
      <c r="H195" s="254" t="e">
        <f>IF(AND(C195&lt;&gt;"",#REF!&lt;&gt;""),#REF!,"")</f>
        <v>#REF!</v>
      </c>
      <c r="I195" s="254" t="e">
        <f>IF(AND(C195&lt;&gt;"",#REF!&lt;&gt;""),#REF!,"")</f>
        <v>#REF!</v>
      </c>
      <c r="K195" s="14"/>
      <c r="L195" s="14"/>
      <c r="M195" s="14"/>
      <c r="N195" s="14"/>
      <c r="O195" s="14"/>
      <c r="P195" s="14"/>
      <c r="Q195" s="14"/>
      <c r="R195" s="14"/>
      <c r="S195" s="14"/>
      <c r="T195" s="14"/>
      <c r="U195" s="14"/>
    </row>
    <row r="196" spans="2:21" ht="39.9" customHeight="1" thickBot="1" x14ac:dyDescent="0.35">
      <c r="B196" s="513"/>
      <c r="C196" s="501"/>
      <c r="D196" s="278" t="s">
        <v>313</v>
      </c>
      <c r="E196" s="257" t="e">
        <f>IF(AND(C195&lt;&gt;"",#REF!&lt;&gt;""),#REF!/#REF!,"")</f>
        <v>#REF!</v>
      </c>
      <c r="F196" s="257" t="e">
        <f>IF(AND(C195&lt;&gt;"",#REF!&lt;&gt;""),#REF!/#REF!,"")</f>
        <v>#REF!</v>
      </c>
      <c r="G196" s="257" t="e">
        <f>IF(AND(C195&lt;&gt;"",#REF!&lt;&gt;""),#REF!/#REF!,"")</f>
        <v>#REF!</v>
      </c>
      <c r="H196" s="257" t="e">
        <f>IF(AND(C195&lt;&gt;"",#REF!&lt;&gt;""),#REF!/#REF!,"")</f>
        <v>#REF!</v>
      </c>
      <c r="I196" s="257" t="e">
        <f>IF(AND(C195&lt;&gt;"",#REF!&lt;&gt;""),#REF!/#REF!,"")</f>
        <v>#REF!</v>
      </c>
      <c r="K196" s="14"/>
      <c r="L196" s="14"/>
      <c r="M196" s="14"/>
      <c r="N196" s="14"/>
      <c r="O196" s="14"/>
      <c r="P196" s="14"/>
      <c r="Q196" s="14"/>
      <c r="R196" s="14"/>
      <c r="S196" s="14"/>
      <c r="T196" s="14"/>
      <c r="U196" s="14"/>
    </row>
    <row r="197" spans="2:21" ht="39.9" customHeight="1" x14ac:dyDescent="0.3">
      <c r="B197" s="512" t="s">
        <v>184</v>
      </c>
      <c r="C197" s="500" t="e">
        <f>IF(#REF!="","",IF(SUM(#REF!)&gt;0,#REF!,""))</f>
        <v>#REF!</v>
      </c>
      <c r="D197" s="277" t="s">
        <v>20</v>
      </c>
      <c r="E197" s="253" t="e">
        <f>IF(AND(C197&lt;&gt;"",#REF!&lt;&gt;""),#REF!,"")</f>
        <v>#REF!</v>
      </c>
      <c r="F197" s="253" t="e">
        <f>IF(AND(C197&lt;&gt;"",#REF!&lt;&gt;""),#REF!,"")</f>
        <v>#REF!</v>
      </c>
      <c r="G197" s="254" t="e">
        <f>IF(AND(C197&lt;&gt;"",#REF!&lt;&gt;""),#REF!,"")</f>
        <v>#REF!</v>
      </c>
      <c r="H197" s="254" t="e">
        <f>IF(AND(C197&lt;&gt;"",#REF!&lt;&gt;""),#REF!,"")</f>
        <v>#REF!</v>
      </c>
      <c r="I197" s="254" t="e">
        <f>IF(AND(C197&lt;&gt;"",#REF!&lt;&gt;""),#REF!,"")</f>
        <v>#REF!</v>
      </c>
      <c r="K197" s="14"/>
      <c r="L197" s="14"/>
      <c r="M197" s="14"/>
      <c r="N197" s="14"/>
      <c r="O197" s="14"/>
      <c r="P197" s="14"/>
      <c r="Q197" s="14"/>
      <c r="R197" s="14"/>
      <c r="S197" s="14"/>
      <c r="T197" s="14"/>
      <c r="U197" s="14"/>
    </row>
    <row r="198" spans="2:21" ht="39.9" customHeight="1" thickBot="1" x14ac:dyDescent="0.35">
      <c r="B198" s="513"/>
      <c r="C198" s="501"/>
      <c r="D198" s="278" t="s">
        <v>313</v>
      </c>
      <c r="E198" s="257" t="e">
        <f>IF(AND(C197&lt;&gt;"",#REF!&lt;&gt;""),#REF!/#REF!,"")</f>
        <v>#REF!</v>
      </c>
      <c r="F198" s="257" t="e">
        <f>IF(AND(C197&lt;&gt;"",#REF!&lt;&gt;""),#REF!/#REF!,"")</f>
        <v>#REF!</v>
      </c>
      <c r="G198" s="257" t="e">
        <f>IF(AND(C197&lt;&gt;"",#REF!&lt;&gt;""),#REF!/#REF!,"")</f>
        <v>#REF!</v>
      </c>
      <c r="H198" s="257" t="e">
        <f>IF(AND(C197&lt;&gt;"",#REF!&lt;&gt;""),#REF!/#REF!,"")</f>
        <v>#REF!</v>
      </c>
      <c r="I198" s="257" t="e">
        <f>IF(AND(C197&lt;&gt;"",#REF!&lt;&gt;""),#REF!/#REF!,"")</f>
        <v>#REF!</v>
      </c>
      <c r="K198" s="14"/>
      <c r="L198" s="14"/>
      <c r="M198" s="14"/>
      <c r="N198" s="14"/>
      <c r="O198" s="14"/>
      <c r="P198" s="14"/>
      <c r="Q198" s="14"/>
      <c r="R198" s="14"/>
      <c r="S198" s="14"/>
      <c r="T198" s="14"/>
      <c r="U198" s="14"/>
    </row>
    <row r="199" spans="2:21" ht="39.9" customHeight="1" x14ac:dyDescent="0.3">
      <c r="B199" s="512" t="s">
        <v>185</v>
      </c>
      <c r="C199" s="500" t="e">
        <f>IF(#REF!="","",IF(SUM(#REF!)&gt;0,#REF!,""))</f>
        <v>#REF!</v>
      </c>
      <c r="D199" s="277" t="s">
        <v>20</v>
      </c>
      <c r="E199" s="253" t="e">
        <f>IF(AND(C199&lt;&gt;"",#REF!&lt;&gt;""),#REF!,"")</f>
        <v>#REF!</v>
      </c>
      <c r="F199" s="253" t="e">
        <f>IF(AND(C199&lt;&gt;"",#REF!&lt;&gt;""),#REF!,"")</f>
        <v>#REF!</v>
      </c>
      <c r="G199" s="254" t="e">
        <f>IF(AND(C199&lt;&gt;"",#REF!&lt;&gt;""),#REF!,"")</f>
        <v>#REF!</v>
      </c>
      <c r="H199" s="254" t="e">
        <f>IF(AND(C199&lt;&gt;"",#REF!&lt;&gt;""),#REF!,"")</f>
        <v>#REF!</v>
      </c>
      <c r="I199" s="254" t="e">
        <f>IF(AND(C199&lt;&gt;"",#REF!&lt;&gt;""),#REF!,"")</f>
        <v>#REF!</v>
      </c>
      <c r="K199" s="14"/>
      <c r="L199" s="14"/>
      <c r="M199" s="14"/>
      <c r="N199" s="14"/>
      <c r="O199" s="14"/>
      <c r="P199" s="14"/>
      <c r="Q199" s="14"/>
      <c r="R199" s="14"/>
      <c r="S199" s="14"/>
      <c r="T199" s="14"/>
      <c r="U199" s="14"/>
    </row>
    <row r="200" spans="2:21" ht="39.9" customHeight="1" thickBot="1" x14ac:dyDescent="0.35">
      <c r="B200" s="513"/>
      <c r="C200" s="501"/>
      <c r="D200" s="278" t="s">
        <v>313</v>
      </c>
      <c r="E200" s="257" t="e">
        <f>IF(AND(C199&lt;&gt;"",#REF!&lt;&gt;""),#REF!/#REF!,"")</f>
        <v>#REF!</v>
      </c>
      <c r="F200" s="257" t="e">
        <f>IF(AND(C199&lt;&gt;"",#REF!&lt;&gt;""),#REF!/#REF!,"")</f>
        <v>#REF!</v>
      </c>
      <c r="G200" s="257" t="e">
        <f>IF(AND(C199&lt;&gt;"",#REF!&lt;&gt;""),#REF!/#REF!,"")</f>
        <v>#REF!</v>
      </c>
      <c r="H200" s="257" t="e">
        <f>IF(AND(C199&lt;&gt;"",#REF!&lt;&gt;""),#REF!/#REF!,"")</f>
        <v>#REF!</v>
      </c>
      <c r="I200" s="257" t="e">
        <f>IF(AND(C199&lt;&gt;"",#REF!&lt;&gt;""),#REF!/#REF!,"")</f>
        <v>#REF!</v>
      </c>
      <c r="K200" s="14"/>
      <c r="L200" s="14"/>
      <c r="M200" s="14"/>
      <c r="N200" s="14"/>
      <c r="O200" s="14"/>
      <c r="P200" s="14"/>
      <c r="Q200" s="14"/>
      <c r="R200" s="14"/>
      <c r="S200" s="14"/>
      <c r="T200" s="14"/>
      <c r="U200" s="14"/>
    </row>
    <row r="201" spans="2:21" ht="39.9" customHeight="1" x14ac:dyDescent="0.3">
      <c r="B201" s="512" t="s">
        <v>186</v>
      </c>
      <c r="C201" s="500" t="e">
        <f>IF(#REF!="","",IF(SUM(#REF!)&gt;0,#REF!,""))</f>
        <v>#REF!</v>
      </c>
      <c r="D201" s="277" t="s">
        <v>20</v>
      </c>
      <c r="E201" s="253" t="e">
        <f>IF(AND(C201&lt;&gt;"",#REF!&lt;&gt;""),#REF!,"")</f>
        <v>#REF!</v>
      </c>
      <c r="F201" s="253" t="e">
        <f>IF(AND(C201&lt;&gt;"",#REF!&lt;&gt;""),#REF!,"")</f>
        <v>#REF!</v>
      </c>
      <c r="G201" s="254" t="e">
        <f>IF(AND(C201&lt;&gt;"",#REF!&lt;&gt;""),#REF!,"")</f>
        <v>#REF!</v>
      </c>
      <c r="H201" s="254" t="e">
        <f>IF(AND(C201&lt;&gt;"",#REF!&lt;&gt;""),#REF!,"")</f>
        <v>#REF!</v>
      </c>
      <c r="I201" s="254" t="e">
        <f>IF(AND(C201&lt;&gt;"",#REF!&lt;&gt;""),#REF!,"")</f>
        <v>#REF!</v>
      </c>
      <c r="K201" s="14"/>
      <c r="L201" s="14"/>
      <c r="M201" s="14"/>
      <c r="N201" s="14"/>
      <c r="O201" s="14"/>
      <c r="P201" s="14"/>
      <c r="Q201" s="14"/>
      <c r="R201" s="14"/>
      <c r="S201" s="14"/>
      <c r="T201" s="14"/>
      <c r="U201" s="14"/>
    </row>
    <row r="202" spans="2:21" ht="39.9" customHeight="1" thickBot="1" x14ac:dyDescent="0.35">
      <c r="B202" s="513"/>
      <c r="C202" s="501"/>
      <c r="D202" s="278" t="s">
        <v>313</v>
      </c>
      <c r="E202" s="257" t="e">
        <f>IF(AND(C201&lt;&gt;"",#REF!&lt;&gt;""),#REF!/#REF!,"")</f>
        <v>#REF!</v>
      </c>
      <c r="F202" s="257" t="e">
        <f>IF(AND(C201&lt;&gt;"",#REF!&lt;&gt;""),#REF!/#REF!,"")</f>
        <v>#REF!</v>
      </c>
      <c r="G202" s="257" t="e">
        <f>IF(AND(C201&lt;&gt;"",#REF!&lt;&gt;""),#REF!/#REF!,"")</f>
        <v>#REF!</v>
      </c>
      <c r="H202" s="257" t="e">
        <f>IF(AND(C201&lt;&gt;"",#REF!&lt;&gt;""),#REF!/#REF!,"")</f>
        <v>#REF!</v>
      </c>
      <c r="I202" s="257" t="e">
        <f>IF(AND(C201&lt;&gt;"",#REF!&lt;&gt;""),#REF!/#REF!,"")</f>
        <v>#REF!</v>
      </c>
      <c r="K202" s="14"/>
      <c r="L202" s="14"/>
      <c r="M202" s="14"/>
      <c r="N202" s="14"/>
      <c r="O202" s="14"/>
      <c r="P202" s="14"/>
      <c r="Q202" s="14"/>
      <c r="R202" s="14"/>
      <c r="S202" s="14"/>
      <c r="T202" s="14"/>
      <c r="U202" s="14"/>
    </row>
    <row r="203" spans="2:21" ht="39.9" customHeight="1" x14ac:dyDescent="0.3">
      <c r="B203" s="512" t="s">
        <v>187</v>
      </c>
      <c r="C203" s="500" t="e">
        <f>IF(#REF!="","",IF(SUM(#REF!)&gt;0,#REF!,""))</f>
        <v>#REF!</v>
      </c>
      <c r="D203" s="277" t="s">
        <v>20</v>
      </c>
      <c r="E203" s="253" t="e">
        <f>IF(AND(C203&lt;&gt;"",#REF!&lt;&gt;""),#REF!,"")</f>
        <v>#REF!</v>
      </c>
      <c r="F203" s="253" t="e">
        <f>IF(AND(C203&lt;&gt;"",#REF!&lt;&gt;""),#REF!,"")</f>
        <v>#REF!</v>
      </c>
      <c r="G203" s="254" t="e">
        <f>IF(AND(C203&lt;&gt;"",#REF!&lt;&gt;""),#REF!,"")</f>
        <v>#REF!</v>
      </c>
      <c r="H203" s="254" t="e">
        <f>IF(AND(C203&lt;&gt;"",#REF!&lt;&gt;""),#REF!,"")</f>
        <v>#REF!</v>
      </c>
      <c r="I203" s="254" t="e">
        <f>IF(AND(C203&lt;&gt;"",#REF!&lt;&gt;""),#REF!,"")</f>
        <v>#REF!</v>
      </c>
      <c r="K203" s="14"/>
      <c r="L203" s="14"/>
      <c r="M203" s="14"/>
      <c r="N203" s="14"/>
      <c r="O203" s="14"/>
      <c r="P203" s="14"/>
      <c r="Q203" s="14"/>
      <c r="R203" s="14"/>
      <c r="S203" s="14"/>
      <c r="T203" s="14"/>
      <c r="U203" s="14"/>
    </row>
    <row r="204" spans="2:21" ht="39.9" customHeight="1" thickBot="1" x14ac:dyDescent="0.35">
      <c r="B204" s="513"/>
      <c r="C204" s="501"/>
      <c r="D204" s="278" t="s">
        <v>313</v>
      </c>
      <c r="E204" s="257" t="e">
        <f>IF(AND(C203&lt;&gt;"",#REF!&lt;&gt;""),#REF!/#REF!,"")</f>
        <v>#REF!</v>
      </c>
      <c r="F204" s="257" t="e">
        <f>IF(AND(C203&lt;&gt;"",#REF!&lt;&gt;""),#REF!/#REF!,"")</f>
        <v>#REF!</v>
      </c>
      <c r="G204" s="257" t="e">
        <f>IF(AND(C203&lt;&gt;"",#REF!&lt;&gt;""),#REF!/#REF!,"")</f>
        <v>#REF!</v>
      </c>
      <c r="H204" s="257" t="e">
        <f>IF(AND(C203&lt;&gt;"",#REF!&lt;&gt;""),#REF!/#REF!,"")</f>
        <v>#REF!</v>
      </c>
      <c r="I204" s="257" t="e">
        <f>IF(AND(C203&lt;&gt;"",#REF!&lt;&gt;""),#REF!/#REF!,"")</f>
        <v>#REF!</v>
      </c>
      <c r="K204" s="14"/>
      <c r="L204" s="14"/>
      <c r="M204" s="14"/>
      <c r="N204" s="14"/>
      <c r="O204" s="14"/>
      <c r="P204" s="14"/>
      <c r="Q204" s="14"/>
      <c r="R204" s="14"/>
      <c r="S204" s="14"/>
      <c r="T204" s="14"/>
      <c r="U204" s="14"/>
    </row>
    <row r="205" spans="2:21" ht="39.9" customHeight="1" x14ac:dyDescent="0.3">
      <c r="B205" s="512" t="s">
        <v>188</v>
      </c>
      <c r="C205" s="500" t="e">
        <f>IF(#REF!="","",IF(SUM(#REF!)&gt;0,#REF!,""))</f>
        <v>#REF!</v>
      </c>
      <c r="D205" s="277" t="s">
        <v>20</v>
      </c>
      <c r="E205" s="253" t="e">
        <f>IF(AND(C205&lt;&gt;"",#REF!&lt;&gt;""),#REF!,"")</f>
        <v>#REF!</v>
      </c>
      <c r="F205" s="253" t="e">
        <f>IF(AND(C205&lt;&gt;"",#REF!&lt;&gt;""),#REF!,"")</f>
        <v>#REF!</v>
      </c>
      <c r="G205" s="254" t="e">
        <f>IF(AND(C205&lt;&gt;"",#REF!&lt;&gt;""),#REF!,"")</f>
        <v>#REF!</v>
      </c>
      <c r="H205" s="254" t="e">
        <f>IF(AND(C205&lt;&gt;"",#REF!&lt;&gt;""),#REF!,"")</f>
        <v>#REF!</v>
      </c>
      <c r="I205" s="254" t="e">
        <f>IF(AND(C205&lt;&gt;"",#REF!&lt;&gt;""),#REF!,"")</f>
        <v>#REF!</v>
      </c>
      <c r="K205" s="14"/>
      <c r="L205" s="14"/>
      <c r="M205" s="14"/>
      <c r="N205" s="14"/>
      <c r="O205" s="14"/>
      <c r="P205" s="14"/>
      <c r="Q205" s="14"/>
      <c r="R205" s="14"/>
      <c r="S205" s="14"/>
      <c r="T205" s="14"/>
      <c r="U205" s="14"/>
    </row>
    <row r="206" spans="2:21" ht="39.9" customHeight="1" thickBot="1" x14ac:dyDescent="0.35">
      <c r="B206" s="513"/>
      <c r="C206" s="501"/>
      <c r="D206" s="278" t="s">
        <v>313</v>
      </c>
      <c r="E206" s="257" t="e">
        <f>IF(AND(C205&lt;&gt;"",#REF!&lt;&gt;""),#REF!/#REF!,"")</f>
        <v>#REF!</v>
      </c>
      <c r="F206" s="257" t="e">
        <f>IF(AND(C205&lt;&gt;"",#REF!&lt;&gt;""),#REF!/#REF!,"")</f>
        <v>#REF!</v>
      </c>
      <c r="G206" s="257" t="e">
        <f>IF(AND(C205&lt;&gt;"",#REF!&lt;&gt;""),#REF!/#REF!,"")</f>
        <v>#REF!</v>
      </c>
      <c r="H206" s="257" t="e">
        <f>IF(AND(C205&lt;&gt;"",#REF!&lt;&gt;""),#REF!/#REF!,"")</f>
        <v>#REF!</v>
      </c>
      <c r="I206" s="257" t="e">
        <f>IF(AND(C205&lt;&gt;"",#REF!&lt;&gt;""),#REF!/#REF!,"")</f>
        <v>#REF!</v>
      </c>
      <c r="K206" s="14"/>
      <c r="L206" s="14"/>
      <c r="M206" s="14"/>
      <c r="N206" s="14"/>
      <c r="O206" s="14"/>
      <c r="P206" s="14"/>
      <c r="Q206" s="14"/>
      <c r="R206" s="14"/>
      <c r="S206" s="14"/>
      <c r="T206" s="14"/>
      <c r="U206" s="14"/>
    </row>
    <row r="207" spans="2:21" ht="39.9" customHeight="1" x14ac:dyDescent="0.3">
      <c r="B207" s="512" t="s">
        <v>189</v>
      </c>
      <c r="C207" s="500" t="e">
        <f>IF(#REF!="","",IF(SUM(#REF!)&gt;0,#REF!,""))</f>
        <v>#REF!</v>
      </c>
      <c r="D207" s="277" t="s">
        <v>20</v>
      </c>
      <c r="E207" s="253" t="e">
        <f>IF(AND(C207&lt;&gt;"",#REF!&lt;&gt;""),#REF!,"")</f>
        <v>#REF!</v>
      </c>
      <c r="F207" s="253" t="e">
        <f>IF(AND(C207&lt;&gt;"",#REF!&lt;&gt;""),#REF!,"")</f>
        <v>#REF!</v>
      </c>
      <c r="G207" s="254" t="e">
        <f>IF(AND(C207&lt;&gt;"",#REF!&lt;&gt;""),#REF!,"")</f>
        <v>#REF!</v>
      </c>
      <c r="H207" s="254" t="e">
        <f>IF(AND(C207&lt;&gt;"",#REF!&lt;&gt;""),#REF!,"")</f>
        <v>#REF!</v>
      </c>
      <c r="I207" s="254" t="e">
        <f>IF(AND(C207&lt;&gt;"",#REF!&lt;&gt;""),#REF!,"")</f>
        <v>#REF!</v>
      </c>
      <c r="K207" s="14"/>
      <c r="L207" s="14"/>
      <c r="M207" s="14"/>
      <c r="N207" s="14"/>
      <c r="O207" s="14"/>
      <c r="P207" s="14"/>
      <c r="Q207" s="14"/>
      <c r="R207" s="14"/>
      <c r="S207" s="14"/>
      <c r="T207" s="14"/>
      <c r="U207" s="14"/>
    </row>
    <row r="208" spans="2:21" ht="39.9" customHeight="1" thickBot="1" x14ac:dyDescent="0.35">
      <c r="B208" s="513"/>
      <c r="C208" s="501"/>
      <c r="D208" s="278" t="s">
        <v>313</v>
      </c>
      <c r="E208" s="257" t="e">
        <f>IF(AND(C207&lt;&gt;"",#REF!&lt;&gt;""),#REF!/#REF!,"")</f>
        <v>#REF!</v>
      </c>
      <c r="F208" s="257" t="e">
        <f>IF(AND(C207&lt;&gt;"",#REF!&lt;&gt;""),#REF!/#REF!,"")</f>
        <v>#REF!</v>
      </c>
      <c r="G208" s="257" t="e">
        <f>IF(AND(C207&lt;&gt;"",#REF!&lt;&gt;""),#REF!/#REF!,"")</f>
        <v>#REF!</v>
      </c>
      <c r="H208" s="257" t="e">
        <f>IF(AND(C207&lt;&gt;"",#REF!&lt;&gt;""),#REF!/#REF!,"")</f>
        <v>#REF!</v>
      </c>
      <c r="I208" s="257" t="e">
        <f>IF(AND(C207&lt;&gt;"",#REF!&lt;&gt;""),#REF!/#REF!,"")</f>
        <v>#REF!</v>
      </c>
      <c r="K208" s="14"/>
      <c r="L208" s="14"/>
      <c r="M208" s="14"/>
      <c r="N208" s="14"/>
      <c r="O208" s="14"/>
      <c r="P208" s="14"/>
      <c r="Q208" s="14"/>
      <c r="R208" s="14"/>
      <c r="S208" s="14"/>
      <c r="T208" s="14"/>
      <c r="U208" s="14"/>
    </row>
    <row r="209" spans="2:21" ht="39.9" customHeight="1" x14ac:dyDescent="0.3">
      <c r="B209" s="512" t="s">
        <v>190</v>
      </c>
      <c r="C209" s="500" t="e">
        <f>IF(#REF!="","",IF(SUM(#REF!)&gt;0,#REF!,""))</f>
        <v>#REF!</v>
      </c>
      <c r="D209" s="277" t="s">
        <v>20</v>
      </c>
      <c r="E209" s="253" t="e">
        <f>IF(AND(C209&lt;&gt;"",#REF!&lt;&gt;""),#REF!,"")</f>
        <v>#REF!</v>
      </c>
      <c r="F209" s="253" t="e">
        <f>IF(AND(C209&lt;&gt;"",#REF!&lt;&gt;""),#REF!,"")</f>
        <v>#REF!</v>
      </c>
      <c r="G209" s="254" t="e">
        <f>IF(AND(C209&lt;&gt;"",#REF!&lt;&gt;""),#REF!,"")</f>
        <v>#REF!</v>
      </c>
      <c r="H209" s="254" t="e">
        <f>IF(AND(C209&lt;&gt;"",#REF!&lt;&gt;""),#REF!,"")</f>
        <v>#REF!</v>
      </c>
      <c r="I209" s="254" t="e">
        <f>IF(AND(C209&lt;&gt;"",#REF!&lt;&gt;""),#REF!,"")</f>
        <v>#REF!</v>
      </c>
      <c r="K209" s="14"/>
      <c r="L209" s="14"/>
      <c r="M209" s="14"/>
      <c r="N209" s="14"/>
      <c r="O209" s="14"/>
      <c r="P209" s="14"/>
      <c r="Q209" s="14"/>
      <c r="R209" s="14"/>
      <c r="S209" s="14"/>
      <c r="T209" s="14"/>
      <c r="U209" s="14"/>
    </row>
    <row r="210" spans="2:21" ht="39.9" customHeight="1" thickBot="1" x14ac:dyDescent="0.35">
      <c r="B210" s="513"/>
      <c r="C210" s="501"/>
      <c r="D210" s="278" t="s">
        <v>313</v>
      </c>
      <c r="E210" s="257" t="e">
        <f>IF(AND(C209&lt;&gt;"",#REF!&lt;&gt;""),#REF!/#REF!,"")</f>
        <v>#REF!</v>
      </c>
      <c r="F210" s="257" t="e">
        <f>IF(AND(C209&lt;&gt;"",#REF!&lt;&gt;""),#REF!/#REF!,"")</f>
        <v>#REF!</v>
      </c>
      <c r="G210" s="257" t="e">
        <f>IF(AND(C209&lt;&gt;"",#REF!&lt;&gt;""),#REF!/#REF!,"")</f>
        <v>#REF!</v>
      </c>
      <c r="H210" s="257" t="e">
        <f>IF(AND(C209&lt;&gt;"",#REF!&lt;&gt;""),#REF!/#REF!,"")</f>
        <v>#REF!</v>
      </c>
      <c r="I210" s="257" t="e">
        <f>IF(AND(C209&lt;&gt;"",#REF!&lt;&gt;""),#REF!/#REF!,"")</f>
        <v>#REF!</v>
      </c>
      <c r="K210" s="14"/>
      <c r="L210" s="14"/>
      <c r="M210" s="14"/>
      <c r="N210" s="14"/>
      <c r="O210" s="14"/>
      <c r="P210" s="14"/>
      <c r="Q210" s="14"/>
      <c r="R210" s="14"/>
      <c r="S210" s="14"/>
      <c r="T210" s="14"/>
      <c r="U210" s="14"/>
    </row>
    <row r="211" spans="2:21" ht="39.9" customHeight="1" x14ac:dyDescent="0.3">
      <c r="B211" s="512" t="s">
        <v>191</v>
      </c>
      <c r="C211" s="500" t="e">
        <f>IF(#REF!="","",IF(SUM(#REF!)&gt;0,#REF!,""))</f>
        <v>#REF!</v>
      </c>
      <c r="D211" s="277" t="s">
        <v>20</v>
      </c>
      <c r="E211" s="253" t="e">
        <f>IF(AND(C211&lt;&gt;"",#REF!&lt;&gt;""),#REF!,"")</f>
        <v>#REF!</v>
      </c>
      <c r="F211" s="253" t="e">
        <f>IF(AND(C211&lt;&gt;"",#REF!&lt;&gt;""),'[3]ASC(43)'!$J$29,"")</f>
        <v>#REF!</v>
      </c>
      <c r="G211" s="254" t="e">
        <f>IF(AND(C211&lt;&gt;"",#REF!&lt;&gt;""),#REF!,"")</f>
        <v>#REF!</v>
      </c>
      <c r="H211" s="254" t="e">
        <f>IF(AND(C211&lt;&gt;"",#REF!&lt;&gt;""),#REF!,"")</f>
        <v>#REF!</v>
      </c>
      <c r="I211" s="254" t="e">
        <f>IF(AND(C211&lt;&gt;"",#REF!&lt;&gt;""),#REF!,"")</f>
        <v>#REF!</v>
      </c>
      <c r="K211" s="14"/>
      <c r="L211" s="14"/>
      <c r="M211" s="14"/>
      <c r="N211" s="14"/>
      <c r="O211" s="14"/>
      <c r="P211" s="14"/>
      <c r="Q211" s="14"/>
      <c r="R211" s="14"/>
      <c r="S211" s="14"/>
      <c r="T211" s="14"/>
      <c r="U211" s="14"/>
    </row>
    <row r="212" spans="2:21" ht="39.9" customHeight="1" thickBot="1" x14ac:dyDescent="0.35">
      <c r="B212" s="513"/>
      <c r="C212" s="501"/>
      <c r="D212" s="278" t="s">
        <v>313</v>
      </c>
      <c r="E212" s="257" t="e">
        <f>IF(AND(C211&lt;&gt;"",#REF!&lt;&gt;""),#REF!/#REF!,"")</f>
        <v>#REF!</v>
      </c>
      <c r="F212" s="257" t="e">
        <f>IF(AND(C211&lt;&gt;"",#REF!&lt;&gt;""),#REF!/#REF!,"")</f>
        <v>#REF!</v>
      </c>
      <c r="G212" s="257" t="e">
        <f>IF(AND(C211&lt;&gt;"",#REF!&lt;&gt;""),#REF!/#REF!,"")</f>
        <v>#REF!</v>
      </c>
      <c r="H212" s="257" t="e">
        <f>IF(AND(C211&lt;&gt;"",#REF!&lt;&gt;""),#REF!/#REF!,"")</f>
        <v>#REF!</v>
      </c>
      <c r="I212" s="257" t="e">
        <f>IF(AND(C211&lt;&gt;"",#REF!&lt;&gt;""),#REF!/#REF!,"")</f>
        <v>#REF!</v>
      </c>
      <c r="K212" s="14"/>
      <c r="L212" s="14"/>
      <c r="M212" s="14"/>
      <c r="N212" s="14"/>
      <c r="O212" s="14"/>
      <c r="P212" s="14"/>
      <c r="Q212" s="14"/>
      <c r="R212" s="14"/>
      <c r="S212" s="14"/>
      <c r="T212" s="14"/>
      <c r="U212" s="14"/>
    </row>
    <row r="213" spans="2:21" ht="39.9" customHeight="1" x14ac:dyDescent="0.3">
      <c r="B213" s="512" t="s">
        <v>192</v>
      </c>
      <c r="C213" s="500" t="e">
        <f>IF(#REF!="","",IF(SUM(#REF!)&gt;0,#REF!,""))</f>
        <v>#REF!</v>
      </c>
      <c r="D213" s="277" t="s">
        <v>20</v>
      </c>
      <c r="E213" s="253" t="e">
        <f>IF(AND(C213&lt;&gt;"",#REF!&lt;&gt;""),#REF!,"")</f>
        <v>#REF!</v>
      </c>
      <c r="F213" s="253" t="e">
        <f>IF(AND(C213&lt;&gt;"",#REF!&lt;&gt;""),#REF!,"")</f>
        <v>#REF!</v>
      </c>
      <c r="G213" s="254" t="e">
        <f>IF(AND(C213&lt;&gt;"",#REF!&lt;&gt;""),#REF!,"")</f>
        <v>#REF!</v>
      </c>
      <c r="H213" s="254" t="e">
        <f>IF(AND(C213&lt;&gt;"",#REF!&lt;&gt;""),#REF!,"")</f>
        <v>#REF!</v>
      </c>
      <c r="I213" s="254" t="e">
        <f>IF(AND(C213&lt;&gt;"",#REF!&lt;&gt;""),#REF!,"")</f>
        <v>#REF!</v>
      </c>
      <c r="K213" s="14"/>
      <c r="L213" s="14"/>
      <c r="M213" s="14"/>
      <c r="N213" s="14"/>
      <c r="O213" s="14"/>
      <c r="P213" s="14"/>
      <c r="Q213" s="14"/>
      <c r="R213" s="14"/>
      <c r="S213" s="14"/>
      <c r="T213" s="14"/>
      <c r="U213" s="14"/>
    </row>
    <row r="214" spans="2:21" ht="39.9" customHeight="1" thickBot="1" x14ac:dyDescent="0.35">
      <c r="B214" s="513"/>
      <c r="C214" s="501"/>
      <c r="D214" s="278" t="s">
        <v>313</v>
      </c>
      <c r="E214" s="257" t="e">
        <f>IF(AND(C213&lt;&gt;"",#REF!&lt;&gt;""),#REF!/#REF!,"")</f>
        <v>#REF!</v>
      </c>
      <c r="F214" s="257" t="e">
        <f>IF(AND(C213&lt;&gt;"",#REF!&lt;&gt;""),#REF!/#REF!,"")</f>
        <v>#REF!</v>
      </c>
      <c r="G214" s="257" t="e">
        <f>IF(AND(C213&lt;&gt;"",#REF!&lt;&gt;""),#REF!/#REF!,"")</f>
        <v>#REF!</v>
      </c>
      <c r="H214" s="257" t="e">
        <f>IF(AND(C213&lt;&gt;"",#REF!&lt;&gt;""),#REF!/#REF!,"")</f>
        <v>#REF!</v>
      </c>
      <c r="I214" s="257" t="e">
        <f>IF(AND(C213&lt;&gt;"",#REF!&lt;&gt;""),#REF!/#REF!,"")</f>
        <v>#REF!</v>
      </c>
      <c r="K214" s="14"/>
      <c r="L214" s="14"/>
      <c r="M214" s="14"/>
      <c r="N214" s="14"/>
      <c r="O214" s="14"/>
      <c r="P214" s="14"/>
      <c r="Q214" s="14"/>
      <c r="R214" s="14"/>
      <c r="S214" s="14"/>
      <c r="T214" s="14"/>
      <c r="U214" s="14"/>
    </row>
    <row r="215" spans="2:21" ht="39.9" customHeight="1" x14ac:dyDescent="0.3">
      <c r="B215" s="512" t="s">
        <v>193</v>
      </c>
      <c r="C215" s="500" t="e">
        <f>IF(#REF!="","",IF(SUM(#REF!)&gt;0,#REF!,""))</f>
        <v>#REF!</v>
      </c>
      <c r="D215" s="277" t="s">
        <v>20</v>
      </c>
      <c r="E215" s="253" t="e">
        <f>IF(AND(C215&lt;&gt;"",#REF!&lt;&gt;""),#REF!,"")</f>
        <v>#REF!</v>
      </c>
      <c r="F215" s="253" t="e">
        <f>IF(AND(C215&lt;&gt;"",#REF!&lt;&gt;""),#REF!,"")</f>
        <v>#REF!</v>
      </c>
      <c r="G215" s="254" t="e">
        <f>IF(AND(C215&lt;&gt;"",#REF!&lt;&gt;""),#REF!,"")</f>
        <v>#REF!</v>
      </c>
      <c r="H215" s="254" t="e">
        <f>IF(AND(C215&lt;&gt;"",#REF!&lt;&gt;""),#REF!,"")</f>
        <v>#REF!</v>
      </c>
      <c r="I215" s="254" t="e">
        <f>IF(AND(C215&lt;&gt;"",#REF!&lt;&gt;""),#REF!,"")</f>
        <v>#REF!</v>
      </c>
      <c r="K215" s="14"/>
      <c r="L215" s="14"/>
      <c r="M215" s="14"/>
      <c r="N215" s="14"/>
      <c r="O215" s="14"/>
      <c r="P215" s="14"/>
      <c r="Q215" s="14"/>
      <c r="R215" s="14"/>
      <c r="S215" s="14"/>
      <c r="T215" s="14"/>
      <c r="U215" s="14"/>
    </row>
    <row r="216" spans="2:21" ht="39.9" customHeight="1" thickBot="1" x14ac:dyDescent="0.35">
      <c r="B216" s="513"/>
      <c r="C216" s="501"/>
      <c r="D216" s="278" t="s">
        <v>313</v>
      </c>
      <c r="E216" s="257" t="e">
        <f>IF(AND(C215&lt;&gt;"",#REF!&lt;&gt;""),#REF!/#REF!,"")</f>
        <v>#REF!</v>
      </c>
      <c r="F216" s="257" t="e">
        <f>IF(AND(C215&lt;&gt;"",#REF!&lt;&gt;""),#REF!/#REF!,"")</f>
        <v>#REF!</v>
      </c>
      <c r="G216" s="257" t="e">
        <f>IF(AND(C215&lt;&gt;"",#REF!&lt;&gt;""),#REF!/#REF!,"")</f>
        <v>#REF!</v>
      </c>
      <c r="H216" s="257" t="e">
        <f>IF(AND(C215&lt;&gt;"",#REF!&lt;&gt;""),#REF!/#REF!,"")</f>
        <v>#REF!</v>
      </c>
      <c r="I216" s="257" t="e">
        <f>IF(AND(C215&lt;&gt;"",#REF!&lt;&gt;""),#REF!/#REF!,"")</f>
        <v>#REF!</v>
      </c>
      <c r="K216" s="14"/>
      <c r="L216" s="14"/>
      <c r="M216" s="14"/>
      <c r="N216" s="14"/>
      <c r="O216" s="14"/>
      <c r="P216" s="14"/>
      <c r="Q216" s="14"/>
      <c r="R216" s="14"/>
      <c r="S216" s="14"/>
      <c r="T216" s="14"/>
      <c r="U216" s="14"/>
    </row>
    <row r="217" spans="2:21" ht="39.9" customHeight="1" x14ac:dyDescent="0.3">
      <c r="B217" s="512" t="s">
        <v>194</v>
      </c>
      <c r="C217" s="500" t="e">
        <f>IF(#REF!="","",IF(SUM(#REF!)&gt;0,#REF!,""))</f>
        <v>#REF!</v>
      </c>
      <c r="D217" s="277" t="s">
        <v>20</v>
      </c>
      <c r="E217" s="253" t="e">
        <f>IF(AND(C217&lt;&gt;"",#REF!&lt;&gt;""),#REF!,"")</f>
        <v>#REF!</v>
      </c>
      <c r="F217" s="253" t="e">
        <f>IF(AND(C217&lt;&gt;"",#REF!&lt;&gt;""),#REF!,"")</f>
        <v>#REF!</v>
      </c>
      <c r="G217" s="254" t="e">
        <f>IF(AND(C217&lt;&gt;"",#REF!&lt;&gt;""),#REF!,"")</f>
        <v>#REF!</v>
      </c>
      <c r="H217" s="254" t="e">
        <f>IF(AND(C217&lt;&gt;"",#REF!&lt;&gt;""),#REF!,"")</f>
        <v>#REF!</v>
      </c>
      <c r="I217" s="254" t="e">
        <f>IF(AND(C217&lt;&gt;"",#REF!&lt;&gt;""),#REF!,"")</f>
        <v>#REF!</v>
      </c>
      <c r="K217" s="14"/>
      <c r="L217" s="14"/>
      <c r="M217" s="14"/>
      <c r="N217" s="14"/>
      <c r="O217" s="14"/>
      <c r="P217" s="14"/>
      <c r="Q217" s="14"/>
      <c r="R217" s="14"/>
      <c r="S217" s="14"/>
      <c r="T217" s="14"/>
      <c r="U217" s="14"/>
    </row>
    <row r="218" spans="2:21" ht="39.9" customHeight="1" thickBot="1" x14ac:dyDescent="0.35">
      <c r="B218" s="513"/>
      <c r="C218" s="501"/>
      <c r="D218" s="278" t="s">
        <v>313</v>
      </c>
      <c r="E218" s="257" t="e">
        <f>IF(AND(C217&lt;&gt;"",#REF!&lt;&gt;""),#REF!/#REF!,"")</f>
        <v>#REF!</v>
      </c>
      <c r="F218" s="257" t="e">
        <f>IF(AND(C217&lt;&gt;"",#REF!&lt;&gt;""),#REF!/#REF!,"")</f>
        <v>#REF!</v>
      </c>
      <c r="G218" s="257" t="e">
        <f>IF(AND(C217&lt;&gt;"",#REF!&lt;&gt;""),#REF!/#REF!,"")</f>
        <v>#REF!</v>
      </c>
      <c r="H218" s="257" t="e">
        <f>IF(AND(C217&lt;&gt;"",#REF!&lt;&gt;""),#REF!/#REF!,"")</f>
        <v>#REF!</v>
      </c>
      <c r="I218" s="257" t="e">
        <f>IF(AND(C217&lt;&gt;"",#REF!&lt;&gt;""),#REF!/#REF!,"")</f>
        <v>#REF!</v>
      </c>
      <c r="K218" s="14"/>
      <c r="L218" s="14"/>
      <c r="M218" s="14"/>
      <c r="N218" s="14"/>
      <c r="O218" s="14"/>
      <c r="P218" s="14"/>
      <c r="Q218" s="14"/>
      <c r="R218" s="14"/>
      <c r="S218" s="14"/>
      <c r="T218" s="14"/>
      <c r="U218" s="14"/>
    </row>
    <row r="219" spans="2:21" ht="39.9" customHeight="1" x14ac:dyDescent="0.3">
      <c r="B219" s="512" t="s">
        <v>195</v>
      </c>
      <c r="C219" s="500" t="e">
        <f>IF(#REF!="","",IF(SUM(#REF!)&gt;0,#REF!,""))</f>
        <v>#REF!</v>
      </c>
      <c r="D219" s="277" t="s">
        <v>20</v>
      </c>
      <c r="E219" s="253" t="e">
        <f>IF(AND(C219&lt;&gt;"",#REF!&lt;&gt;""),#REF!,"")</f>
        <v>#REF!</v>
      </c>
      <c r="F219" s="253" t="e">
        <f>IF(AND(C219&lt;&gt;"",#REF!&lt;&gt;""),#REF!,"")</f>
        <v>#REF!</v>
      </c>
      <c r="G219" s="254" t="e">
        <f>IF(AND(C219&lt;&gt;"",#REF!&lt;&gt;""),#REF!,"")</f>
        <v>#REF!</v>
      </c>
      <c r="H219" s="254" t="e">
        <f>IF(AND(C219&lt;&gt;"",#REF!&lt;&gt;""),#REF!,"")</f>
        <v>#REF!</v>
      </c>
      <c r="I219" s="254" t="e">
        <f>IF(AND(C219&lt;&gt;"",#REF!&lt;&gt;""),#REF!,"")</f>
        <v>#REF!</v>
      </c>
      <c r="K219" s="14"/>
      <c r="L219" s="14"/>
      <c r="M219" s="14"/>
      <c r="N219" s="14"/>
      <c r="O219" s="14"/>
      <c r="P219" s="14"/>
      <c r="Q219" s="14"/>
      <c r="R219" s="14"/>
      <c r="S219" s="14"/>
      <c r="T219" s="14"/>
      <c r="U219" s="14"/>
    </row>
    <row r="220" spans="2:21" ht="39.9" customHeight="1" thickBot="1" x14ac:dyDescent="0.35">
      <c r="B220" s="513"/>
      <c r="C220" s="501"/>
      <c r="D220" s="278" t="s">
        <v>313</v>
      </c>
      <c r="E220" s="257" t="e">
        <f>IF(AND(C219&lt;&gt;"",#REF!&lt;&gt;""),#REF!/#REF!,"")</f>
        <v>#REF!</v>
      </c>
      <c r="F220" s="257" t="e">
        <f>IF(AND(C219&lt;&gt;"",#REF!&lt;&gt;""),#REF!/#REF!,"")</f>
        <v>#REF!</v>
      </c>
      <c r="G220" s="257" t="e">
        <f>IF(AND(C219&lt;&gt;"",#REF!&lt;&gt;""),#REF!/#REF!,"")</f>
        <v>#REF!</v>
      </c>
      <c r="H220" s="257" t="e">
        <f>IF(AND(C219&lt;&gt;"",#REF!&lt;&gt;""),#REF!/#REF!,"")</f>
        <v>#REF!</v>
      </c>
      <c r="I220" s="257" t="e">
        <f>IF(AND(C219&lt;&gt;"",#REF!&lt;&gt;""),#REF!/#REF!,"")</f>
        <v>#REF!</v>
      </c>
      <c r="K220" s="14"/>
      <c r="L220" s="14"/>
      <c r="M220" s="14"/>
      <c r="N220" s="14"/>
      <c r="O220" s="14"/>
      <c r="P220" s="14"/>
      <c r="Q220" s="14"/>
      <c r="R220" s="14"/>
      <c r="S220" s="14"/>
      <c r="T220" s="14"/>
      <c r="U220" s="14"/>
    </row>
    <row r="221" spans="2:21" ht="39.9" customHeight="1" x14ac:dyDescent="0.3">
      <c r="B221" s="512" t="s">
        <v>196</v>
      </c>
      <c r="C221" s="500" t="e">
        <f>IF(#REF!="","",IF(SUM(#REF!)&gt;0,#REF!,""))</f>
        <v>#REF!</v>
      </c>
      <c r="D221" s="277" t="s">
        <v>20</v>
      </c>
      <c r="E221" s="253" t="e">
        <f>IF(AND(C221&lt;&gt;"",#REF!&lt;&gt;""),#REF!,"")</f>
        <v>#REF!</v>
      </c>
      <c r="F221" s="253" t="e">
        <f>IF(AND(C221&lt;&gt;"",#REF!&lt;&gt;""),#REF!,"")</f>
        <v>#REF!</v>
      </c>
      <c r="G221" s="254" t="e">
        <f>IF(AND(C221&lt;&gt;"",#REF!&lt;&gt;""),#REF!,"")</f>
        <v>#REF!</v>
      </c>
      <c r="H221" s="254" t="e">
        <f>IF(AND(C221&lt;&gt;"",#REF!&lt;&gt;""),#REF!,"")</f>
        <v>#REF!</v>
      </c>
      <c r="I221" s="254" t="e">
        <f>IF(AND(C221&lt;&gt;"",#REF!&lt;&gt;""),#REF!,"")</f>
        <v>#REF!</v>
      </c>
      <c r="K221" s="14"/>
      <c r="L221" s="14"/>
      <c r="M221" s="14"/>
      <c r="N221" s="14"/>
      <c r="O221" s="14"/>
      <c r="P221" s="14"/>
      <c r="Q221" s="14"/>
      <c r="R221" s="14"/>
      <c r="S221" s="14"/>
      <c r="T221" s="14"/>
      <c r="U221" s="14"/>
    </row>
    <row r="222" spans="2:21" ht="39.9" customHeight="1" thickBot="1" x14ac:dyDescent="0.35">
      <c r="B222" s="513"/>
      <c r="C222" s="501"/>
      <c r="D222" s="278" t="s">
        <v>313</v>
      </c>
      <c r="E222" s="257" t="e">
        <f>IF(AND(C221&lt;&gt;"",#REF!&lt;&gt;""),#REF!/#REF!,"")</f>
        <v>#REF!</v>
      </c>
      <c r="F222" s="257" t="e">
        <f>IF(AND(C221&lt;&gt;"",#REF!&lt;&gt;""),#REF!/#REF!,"")</f>
        <v>#REF!</v>
      </c>
      <c r="G222" s="257" t="e">
        <f>IF(AND(C221&lt;&gt;"",#REF!&lt;&gt;""),#REF!/#REF!,"")</f>
        <v>#REF!</v>
      </c>
      <c r="H222" s="257" t="e">
        <f>IF(AND(C221&lt;&gt;"",#REF!&lt;&gt;""),#REF!/#REF!,"")</f>
        <v>#REF!</v>
      </c>
      <c r="I222" s="257" t="e">
        <f>IF(AND(C221&lt;&gt;"",#REF!&lt;&gt;""),#REF!/#REF!,"")</f>
        <v>#REF!</v>
      </c>
      <c r="K222" s="14"/>
      <c r="L222" s="14"/>
      <c r="M222" s="14"/>
      <c r="N222" s="14"/>
      <c r="O222" s="14"/>
      <c r="P222" s="14"/>
      <c r="Q222" s="14"/>
      <c r="R222" s="14"/>
      <c r="S222" s="14"/>
      <c r="T222" s="14"/>
      <c r="U222" s="14"/>
    </row>
    <row r="223" spans="2:21" ht="39.9" customHeight="1" x14ac:dyDescent="0.3">
      <c r="B223" s="512" t="s">
        <v>197</v>
      </c>
      <c r="C223" s="500" t="e">
        <f>IF(#REF!="","",IF(SUM(#REF!)&gt;0,#REF!,""))</f>
        <v>#REF!</v>
      </c>
      <c r="D223" s="277" t="s">
        <v>20</v>
      </c>
      <c r="E223" s="253" t="e">
        <f>IF(AND(C223&lt;&gt;"",#REF!&lt;&gt;""),#REF!,"")</f>
        <v>#REF!</v>
      </c>
      <c r="F223" s="253" t="e">
        <f>IF(AND(C223&lt;&gt;"",#REF!&lt;&gt;""),#REF!,"")</f>
        <v>#REF!</v>
      </c>
      <c r="G223" s="254" t="e">
        <f>IF(AND(C223&lt;&gt;"",#REF!&lt;&gt;""),#REF!,"")</f>
        <v>#REF!</v>
      </c>
      <c r="H223" s="254" t="e">
        <f>IF(AND(C223&lt;&gt;"",#REF!&lt;&gt;""),#REF!,"")</f>
        <v>#REF!</v>
      </c>
      <c r="I223" s="254" t="e">
        <f>IF(AND(C223&lt;&gt;"",#REF!&lt;&gt;""),#REF!,"")</f>
        <v>#REF!</v>
      </c>
      <c r="K223" s="14"/>
      <c r="L223" s="14"/>
      <c r="M223" s="14"/>
      <c r="N223" s="14"/>
      <c r="O223" s="14"/>
      <c r="P223" s="14"/>
      <c r="Q223" s="14"/>
      <c r="R223" s="14"/>
      <c r="S223" s="14"/>
      <c r="T223" s="14"/>
      <c r="U223" s="14"/>
    </row>
    <row r="224" spans="2:21" ht="39.9" customHeight="1" thickBot="1" x14ac:dyDescent="0.35">
      <c r="B224" s="513"/>
      <c r="C224" s="501"/>
      <c r="D224" s="278" t="s">
        <v>313</v>
      </c>
      <c r="E224" s="257" t="e">
        <f>IF(AND(C223&lt;&gt;"",#REF!&lt;&gt;""),#REF!/#REF!,"")</f>
        <v>#REF!</v>
      </c>
      <c r="F224" s="257" t="e">
        <f>IF(AND(C223&lt;&gt;"",#REF!&lt;&gt;""),#REF!/#REF!,"")</f>
        <v>#REF!</v>
      </c>
      <c r="G224" s="257" t="e">
        <f>IF(AND(C223&lt;&gt;"",#REF!&lt;&gt;""),#REF!/#REF!,"")</f>
        <v>#REF!</v>
      </c>
      <c r="H224" s="257" t="e">
        <f>IF(AND(C223&lt;&gt;"",#REF!&lt;&gt;""),#REF!/#REF!,"")</f>
        <v>#REF!</v>
      </c>
      <c r="I224" s="257" t="e">
        <f>IF(AND(C223&lt;&gt;"",#REF!&lt;&gt;""),#REF!/#REF!,"")</f>
        <v>#REF!</v>
      </c>
      <c r="K224" s="14"/>
      <c r="L224" s="14"/>
      <c r="M224" s="14"/>
      <c r="N224" s="14"/>
      <c r="O224" s="14"/>
      <c r="P224" s="14"/>
      <c r="Q224" s="14"/>
      <c r="R224" s="14"/>
      <c r="S224" s="14"/>
      <c r="T224" s="14"/>
      <c r="U224" s="14"/>
    </row>
    <row r="225" spans="2:21" ht="39.9" customHeight="1" x14ac:dyDescent="0.3">
      <c r="B225" s="512" t="s">
        <v>198</v>
      </c>
      <c r="C225" s="500" t="e">
        <f>IF(#REF!="","",IF(SUM(#REF!)&gt;0,#REF!,""))</f>
        <v>#REF!</v>
      </c>
      <c r="D225" s="277" t="s">
        <v>20</v>
      </c>
      <c r="E225" s="253" t="e">
        <f>IF(AND(C225&lt;&gt;"",#REF!&lt;&gt;""),#REF!,"")</f>
        <v>#REF!</v>
      </c>
      <c r="F225" s="253" t="e">
        <f>IF(AND(C225&lt;&gt;"",#REF!&lt;&gt;""),#REF!,"")</f>
        <v>#REF!</v>
      </c>
      <c r="G225" s="254" t="e">
        <f>IF(AND(C225&lt;&gt;"",#REF!&lt;&gt;""),#REF!,"")</f>
        <v>#REF!</v>
      </c>
      <c r="H225" s="254" t="e">
        <f>IF(AND(C225&lt;&gt;"",#REF!&lt;&gt;""),#REF!,"")</f>
        <v>#REF!</v>
      </c>
      <c r="I225" s="254" t="e">
        <f>IF(AND(C225&lt;&gt;"",#REF!&lt;&gt;""),#REF!,"")</f>
        <v>#REF!</v>
      </c>
      <c r="K225" s="14"/>
      <c r="L225" s="14"/>
      <c r="M225" s="14"/>
      <c r="N225" s="14"/>
      <c r="O225" s="14"/>
      <c r="P225" s="14"/>
      <c r="Q225" s="14"/>
      <c r="R225" s="14"/>
      <c r="S225" s="14"/>
      <c r="T225" s="14"/>
      <c r="U225" s="14"/>
    </row>
    <row r="226" spans="2:21" ht="39.9" customHeight="1" thickBot="1" x14ac:dyDescent="0.35">
      <c r="B226" s="513"/>
      <c r="C226" s="501"/>
      <c r="D226" s="278" t="s">
        <v>313</v>
      </c>
      <c r="E226" s="257" t="e">
        <f>IF(AND(C225&lt;&gt;"",#REF!&lt;&gt;""),#REF!/#REF!,"")</f>
        <v>#REF!</v>
      </c>
      <c r="F226" s="257" t="e">
        <f>IF(AND(C225&lt;&gt;"",#REF!&lt;&gt;""),#REF!/#REF!,"")</f>
        <v>#REF!</v>
      </c>
      <c r="G226" s="257" t="e">
        <f>IF(AND(C225&lt;&gt;"",#REF!&lt;&gt;""),#REF!/#REF!,"")</f>
        <v>#REF!</v>
      </c>
      <c r="H226" s="257" t="e">
        <f>IF(AND(C225&lt;&gt;"",#REF!&lt;&gt;""),#REF!/#REF!,"")</f>
        <v>#REF!</v>
      </c>
      <c r="I226" s="257" t="e">
        <f>IF(AND(C225&lt;&gt;"",#REF!&lt;&gt;""),#REF!/#REF!,"")</f>
        <v>#REF!</v>
      </c>
      <c r="K226" s="14"/>
      <c r="L226" s="14"/>
      <c r="M226" s="14"/>
      <c r="N226" s="14"/>
      <c r="O226" s="14"/>
      <c r="P226" s="14"/>
      <c r="Q226" s="14"/>
      <c r="R226" s="14"/>
      <c r="S226" s="14"/>
      <c r="T226" s="14"/>
      <c r="U226" s="14"/>
    </row>
    <row r="227" spans="2:21" ht="39.9" customHeight="1" x14ac:dyDescent="0.3">
      <c r="B227" s="512" t="s">
        <v>391</v>
      </c>
      <c r="C227" s="500" t="e">
        <f>IF(#REF!="","",IF(SUM(#REF!)&gt;0,#REF!,""))</f>
        <v>#REF!</v>
      </c>
      <c r="D227" s="277" t="s">
        <v>20</v>
      </c>
      <c r="E227" s="253" t="e">
        <f>IF(AND(C227&lt;&gt;"",#REF!&lt;&gt;""),#REF!,"")</f>
        <v>#REF!</v>
      </c>
      <c r="F227" s="253" t="e">
        <f>IF(AND(C227&lt;&gt;"",#REF!&lt;&gt;""),#REF!,"")</f>
        <v>#REF!</v>
      </c>
      <c r="G227" s="254" t="e">
        <f>IF(AND(C227&lt;&gt;"",#REF!&lt;&gt;""),#REF!,"")</f>
        <v>#REF!</v>
      </c>
      <c r="H227" s="254" t="e">
        <f>IF(AND(C227&lt;&gt;"",#REF!&lt;&gt;""),#REF!,"")</f>
        <v>#REF!</v>
      </c>
      <c r="I227" s="254" t="e">
        <f>IF(AND(C227&lt;&gt;"",#REF!&lt;&gt;""),#REF!,"")</f>
        <v>#REF!</v>
      </c>
      <c r="K227" s="14"/>
      <c r="L227" s="14"/>
      <c r="M227" s="14"/>
      <c r="N227" s="14"/>
      <c r="O227" s="14"/>
      <c r="P227" s="14"/>
      <c r="Q227" s="14"/>
      <c r="R227" s="14"/>
      <c r="S227" s="14"/>
      <c r="T227" s="14"/>
      <c r="U227" s="14"/>
    </row>
    <row r="228" spans="2:21" ht="39.9" customHeight="1" thickBot="1" x14ac:dyDescent="0.35">
      <c r="B228" s="513"/>
      <c r="C228" s="501"/>
      <c r="D228" s="278" t="s">
        <v>313</v>
      </c>
      <c r="E228" s="257" t="e">
        <f>IF(AND(C227&lt;&gt;"",#REF!&lt;&gt;""),#REF!/#REF!,"")</f>
        <v>#REF!</v>
      </c>
      <c r="F228" s="257" t="e">
        <f>IF(AND(C227&lt;&gt;"",#REF!&lt;&gt;""),#REF!/#REF!,"")</f>
        <v>#REF!</v>
      </c>
      <c r="G228" s="257" t="e">
        <f>IF(AND(C227&lt;&gt;"",#REF!&lt;&gt;""),#REF!/#REF!,"")</f>
        <v>#REF!</v>
      </c>
      <c r="H228" s="257" t="e">
        <f>IF(AND(C227&lt;&gt;"",#REF!&lt;&gt;""),#REF!/#REF!,"")</f>
        <v>#REF!</v>
      </c>
      <c r="I228" s="257" t="e">
        <f>IF(AND(C227&lt;&gt;"",#REF!&lt;&gt;""),#REF!/#REF!,"")</f>
        <v>#REF!</v>
      </c>
      <c r="K228" s="14"/>
      <c r="L228" s="14"/>
      <c r="M228" s="14"/>
      <c r="N228" s="14"/>
      <c r="O228" s="14"/>
      <c r="P228" s="14"/>
      <c r="Q228" s="14"/>
      <c r="R228" s="14"/>
      <c r="S228" s="14"/>
      <c r="T228" s="14"/>
      <c r="U228" s="14"/>
    </row>
    <row r="229" spans="2:21" ht="39.9" customHeight="1" x14ac:dyDescent="0.3">
      <c r="B229" s="512" t="s">
        <v>392</v>
      </c>
      <c r="C229" s="500" t="e">
        <f>IF(#REF!="","",IF(SUM(#REF!)&gt;0,#REF!,""))</f>
        <v>#REF!</v>
      </c>
      <c r="D229" s="277" t="s">
        <v>20</v>
      </c>
      <c r="E229" s="253" t="e">
        <f>IF(AND(C229&lt;&gt;"",#REF!&lt;&gt;""),#REF!,"")</f>
        <v>#REF!</v>
      </c>
      <c r="F229" s="253" t="e">
        <f>IF(AND(C229&lt;&gt;"",#REF!&lt;&gt;""),#REF!,"")</f>
        <v>#REF!</v>
      </c>
      <c r="G229" s="254" t="e">
        <f>IF(AND(C229&lt;&gt;"",#REF!&lt;&gt;""),#REF!,"")</f>
        <v>#REF!</v>
      </c>
      <c r="H229" s="254" t="e">
        <f>IF(AND(C229&lt;&gt;"",#REF!&lt;&gt;""),#REF!,"")</f>
        <v>#REF!</v>
      </c>
      <c r="I229" s="254" t="e">
        <f>IF(AND(C229&lt;&gt;"",#REF!&lt;&gt;""),#REF!,"")</f>
        <v>#REF!</v>
      </c>
      <c r="K229" s="14"/>
      <c r="L229" s="14"/>
      <c r="M229" s="14"/>
      <c r="N229" s="14"/>
      <c r="O229" s="14"/>
      <c r="P229" s="14"/>
      <c r="Q229" s="14"/>
      <c r="R229" s="14"/>
      <c r="S229" s="14"/>
      <c r="T229" s="14"/>
      <c r="U229" s="14"/>
    </row>
    <row r="230" spans="2:21" ht="39.9" customHeight="1" thickBot="1" x14ac:dyDescent="0.35">
      <c r="B230" s="513"/>
      <c r="C230" s="501"/>
      <c r="D230" s="278" t="s">
        <v>313</v>
      </c>
      <c r="E230" s="257" t="e">
        <f>IF(AND(C229&lt;&gt;"",#REF!&lt;&gt;""),#REF!/#REF!,"")</f>
        <v>#REF!</v>
      </c>
      <c r="F230" s="257" t="e">
        <f>IF(AND(C229&lt;&gt;"",#REF!&lt;&gt;""),#REF!/#REF!,"")</f>
        <v>#REF!</v>
      </c>
      <c r="G230" s="257" t="e">
        <f>IF(AND(C229&lt;&gt;"",#REF!&lt;&gt;""),#REF!/#REF!,"")</f>
        <v>#REF!</v>
      </c>
      <c r="H230" s="257" t="e">
        <f>IF(AND(C229&lt;&gt;"",#REF!&lt;&gt;""),#REF!/#REF!,"")</f>
        <v>#REF!</v>
      </c>
      <c r="I230" s="257" t="e">
        <f>IF(AND(C229&lt;&gt;"",#REF!&lt;&gt;""),#REF!/#REF!,"")</f>
        <v>#REF!</v>
      </c>
      <c r="K230" s="14"/>
      <c r="L230" s="14"/>
      <c r="M230" s="14"/>
      <c r="N230" s="14"/>
      <c r="O230" s="14"/>
      <c r="P230" s="14"/>
      <c r="Q230" s="14"/>
      <c r="R230" s="14"/>
      <c r="S230" s="14"/>
      <c r="T230" s="14"/>
      <c r="U230" s="14"/>
    </row>
    <row r="231" spans="2:21" ht="39.9" customHeight="1" x14ac:dyDescent="0.3">
      <c r="B231" s="512" t="s">
        <v>393</v>
      </c>
      <c r="C231" s="500" t="e">
        <f>IF(#REF!="","",IF(SUM(#REF!)&gt;0,#REF!,""))</f>
        <v>#REF!</v>
      </c>
      <c r="D231" s="277" t="s">
        <v>20</v>
      </c>
      <c r="E231" s="253" t="e">
        <f>IF(AND(C231&lt;&gt;"",#REF!&lt;&gt;""),#REF!,"")</f>
        <v>#REF!</v>
      </c>
      <c r="F231" s="253" t="e">
        <f>IF(AND(C231&lt;&gt;"",#REF!&lt;&gt;""),#REF!,"")</f>
        <v>#REF!</v>
      </c>
      <c r="G231" s="254" t="e">
        <f>IF(AND(C231&lt;&gt;"",#REF!&lt;&gt;""),#REF!,"")</f>
        <v>#REF!</v>
      </c>
      <c r="H231" s="254" t="e">
        <f>IF(AND(C231&lt;&gt;"",#REF!&lt;&gt;""),#REF!,"")</f>
        <v>#REF!</v>
      </c>
      <c r="I231" s="254" t="e">
        <f>IF(AND(C231&lt;&gt;"",#REF!&lt;&gt;""),#REF!,"")</f>
        <v>#REF!</v>
      </c>
      <c r="K231" s="14"/>
      <c r="L231" s="14"/>
      <c r="M231" s="14"/>
      <c r="N231" s="14"/>
      <c r="O231" s="14"/>
      <c r="P231" s="14"/>
      <c r="Q231" s="14"/>
      <c r="R231" s="14"/>
      <c r="S231" s="14"/>
      <c r="T231" s="14"/>
      <c r="U231" s="14"/>
    </row>
    <row r="232" spans="2:21" ht="39.9" customHeight="1" thickBot="1" x14ac:dyDescent="0.35">
      <c r="B232" s="513"/>
      <c r="C232" s="501"/>
      <c r="D232" s="278" t="s">
        <v>313</v>
      </c>
      <c r="E232" s="257" t="e">
        <f>IF(AND(C231&lt;&gt;"",#REF!&lt;&gt;""),#REF!/#REF!,"")</f>
        <v>#REF!</v>
      </c>
      <c r="F232" s="257" t="e">
        <f>IF(AND(C231&lt;&gt;"",#REF!&lt;&gt;""),#REF!/#REF!,"")</f>
        <v>#REF!</v>
      </c>
      <c r="G232" s="257" t="e">
        <f>IF(AND(C231&lt;&gt;"",#REF!&lt;&gt;""),#REF!/#REF!,"")</f>
        <v>#REF!</v>
      </c>
      <c r="H232" s="257" t="e">
        <f>IF(AND(C231&lt;&gt;"",#REF!&lt;&gt;""),#REF!/#REF!,"")</f>
        <v>#REF!</v>
      </c>
      <c r="I232" s="257" t="e">
        <f>IF(AND(C231&lt;&gt;"",#REF!&lt;&gt;""),#REF!/#REF!,"")</f>
        <v>#REF!</v>
      </c>
      <c r="K232" s="14"/>
      <c r="L232" s="14"/>
      <c r="M232" s="14"/>
      <c r="N232" s="14"/>
      <c r="O232" s="14"/>
      <c r="P232" s="14"/>
      <c r="Q232" s="14"/>
      <c r="R232" s="14"/>
      <c r="S232" s="14"/>
      <c r="T232" s="14"/>
      <c r="U232" s="14"/>
    </row>
    <row r="233" spans="2:21" ht="39.9" customHeight="1" x14ac:dyDescent="0.3">
      <c r="B233" s="512" t="s">
        <v>394</v>
      </c>
      <c r="C233" s="500" t="e">
        <f>IF(#REF!="","",IF(SUM(#REF!)&gt;0,#REF!,""))</f>
        <v>#REF!</v>
      </c>
      <c r="D233" s="277" t="s">
        <v>20</v>
      </c>
      <c r="E233" s="253" t="e">
        <f>IF(AND(C233&lt;&gt;"",#REF!&lt;&gt;""),#REF!,"")</f>
        <v>#REF!</v>
      </c>
      <c r="F233" s="253" t="e">
        <f>IF(AND(C233&lt;&gt;"",#REF!&lt;&gt;""),#REF!,"")</f>
        <v>#REF!</v>
      </c>
      <c r="G233" s="254" t="e">
        <f>IF(AND(C233&lt;&gt;"",#REF!&lt;&gt;""),#REF!,"")</f>
        <v>#REF!</v>
      </c>
      <c r="H233" s="254" t="e">
        <f>IF(AND(C233&lt;&gt;"",#REF!&lt;&gt;""),#REF!,"")</f>
        <v>#REF!</v>
      </c>
      <c r="I233" s="254" t="e">
        <f>IF(AND(C233&lt;&gt;"",#REF!&lt;&gt;""),#REF!,"")</f>
        <v>#REF!</v>
      </c>
      <c r="K233" s="14"/>
      <c r="L233" s="14"/>
      <c r="M233" s="14"/>
      <c r="N233" s="14"/>
      <c r="O233" s="14"/>
      <c r="P233" s="14"/>
      <c r="Q233" s="14"/>
      <c r="R233" s="14"/>
      <c r="S233" s="14"/>
      <c r="T233" s="14"/>
      <c r="U233" s="14"/>
    </row>
    <row r="234" spans="2:21" ht="39.9" customHeight="1" thickBot="1" x14ac:dyDescent="0.35">
      <c r="B234" s="513"/>
      <c r="C234" s="501"/>
      <c r="D234" s="278" t="s">
        <v>313</v>
      </c>
      <c r="E234" s="257" t="e">
        <f>IF(AND(C233&lt;&gt;"",#REF!&lt;&gt;""),#REF!/#REF!,"")</f>
        <v>#REF!</v>
      </c>
      <c r="F234" s="257" t="e">
        <f>IF(AND(C233&lt;&gt;"",#REF!&lt;&gt;""),#REF!/#REF!,"")</f>
        <v>#REF!</v>
      </c>
      <c r="G234" s="257" t="e">
        <f>IF(AND(C233&lt;&gt;"",#REF!&lt;&gt;""),#REF!/#REF!,"")</f>
        <v>#REF!</v>
      </c>
      <c r="H234" s="257" t="e">
        <f>IF(AND(C233&lt;&gt;"",#REF!&lt;&gt;""),#REF!/#REF!,"")</f>
        <v>#REF!</v>
      </c>
      <c r="I234" s="257" t="e">
        <f>IF(AND(C233&lt;&gt;"",#REF!&lt;&gt;""),#REF!/#REF!,"")</f>
        <v>#REF!</v>
      </c>
      <c r="K234" s="14"/>
      <c r="L234" s="14"/>
      <c r="M234" s="14"/>
      <c r="N234" s="14"/>
      <c r="O234" s="14"/>
      <c r="P234" s="14"/>
      <c r="Q234" s="14"/>
      <c r="R234" s="14"/>
      <c r="S234" s="14"/>
      <c r="T234" s="14"/>
      <c r="U234" s="14"/>
    </row>
    <row r="235" spans="2:21" ht="39.9" customHeight="1" x14ac:dyDescent="0.3">
      <c r="B235" s="512" t="s">
        <v>395</v>
      </c>
      <c r="C235" s="500" t="e">
        <f>IF(#REF!="","",IF(SUM(#REF!)&gt;0,#REF!,""))</f>
        <v>#REF!</v>
      </c>
      <c r="D235" s="277" t="s">
        <v>20</v>
      </c>
      <c r="E235" s="253" t="e">
        <f>IF(AND(C235&lt;&gt;"",#REF!&lt;&gt;""),#REF!,"")</f>
        <v>#REF!</v>
      </c>
      <c r="F235" s="253" t="e">
        <f>IF(AND(C235&lt;&gt;"",#REF!&lt;&gt;""),#REF!,"")</f>
        <v>#REF!</v>
      </c>
      <c r="G235" s="254" t="e">
        <f>IF(AND(C235&lt;&gt;"",#REF!&lt;&gt;""),#REF!,"")</f>
        <v>#REF!</v>
      </c>
      <c r="H235" s="254" t="e">
        <f>IF(AND(C235&lt;&gt;"",#REF!&lt;&gt;""),#REF!,"")</f>
        <v>#REF!</v>
      </c>
      <c r="I235" s="254" t="e">
        <f>IF(AND(C235&lt;&gt;"",#REF!&lt;&gt;""),#REF!,"")</f>
        <v>#REF!</v>
      </c>
      <c r="K235" s="14"/>
      <c r="L235" s="14"/>
      <c r="M235" s="14"/>
      <c r="N235" s="14"/>
      <c r="O235" s="14"/>
      <c r="P235" s="14"/>
      <c r="Q235" s="14"/>
      <c r="R235" s="14"/>
      <c r="S235" s="14"/>
      <c r="T235" s="14"/>
      <c r="U235" s="14"/>
    </row>
    <row r="236" spans="2:21" ht="39.9" customHeight="1" thickBot="1" x14ac:dyDescent="0.35">
      <c r="B236" s="513"/>
      <c r="C236" s="501"/>
      <c r="D236" s="278" t="s">
        <v>313</v>
      </c>
      <c r="E236" s="257" t="e">
        <f>IF(AND(C235&lt;&gt;"",#REF!&lt;&gt;""),#REF!/#REF!,"")</f>
        <v>#REF!</v>
      </c>
      <c r="F236" s="257" t="e">
        <f>IF(AND(C235&lt;&gt;"",#REF!&lt;&gt;""),#REF!/#REF!,"")</f>
        <v>#REF!</v>
      </c>
      <c r="G236" s="257" t="e">
        <f>IF(AND(C235&lt;&gt;"",#REF!&lt;&gt;""),#REF!/#REF!,"")</f>
        <v>#REF!</v>
      </c>
      <c r="H236" s="257" t="e">
        <f>IF(AND(C235&lt;&gt;"",#REF!&lt;&gt;""),#REF!/#REF!,"")</f>
        <v>#REF!</v>
      </c>
      <c r="I236" s="257" t="e">
        <f>IF(AND(C235&lt;&gt;"",#REF!&lt;&gt;""),#REF!/#REF!,"")</f>
        <v>#REF!</v>
      </c>
      <c r="K236" s="14"/>
      <c r="L236" s="14"/>
      <c r="M236" s="14"/>
      <c r="N236" s="14"/>
      <c r="O236" s="14"/>
      <c r="P236" s="14"/>
      <c r="Q236" s="14"/>
      <c r="R236" s="14"/>
      <c r="S236" s="14"/>
      <c r="T236" s="14"/>
      <c r="U236" s="14"/>
    </row>
    <row r="237" spans="2:21" ht="39.9" customHeight="1" x14ac:dyDescent="0.3">
      <c r="B237" s="512" t="s">
        <v>396</v>
      </c>
      <c r="C237" s="500" t="e">
        <f>IF(#REF!="","",IF(SUM(#REF!)&gt;0,#REF!,""))</f>
        <v>#REF!</v>
      </c>
      <c r="D237" s="277" t="s">
        <v>20</v>
      </c>
      <c r="E237" s="253" t="e">
        <f>IF(AND(C237&lt;&gt;"",#REF!&lt;&gt;""),#REF!,"")</f>
        <v>#REF!</v>
      </c>
      <c r="F237" s="253" t="e">
        <f>IF(AND(C237&lt;&gt;"",#REF!&lt;&gt;""),#REF!,"")</f>
        <v>#REF!</v>
      </c>
      <c r="G237" s="254" t="e">
        <f>IF(AND(C237&lt;&gt;"",#REF!&lt;&gt;""),#REF!,"")</f>
        <v>#REF!</v>
      </c>
      <c r="H237" s="254" t="e">
        <f>IF(AND(C237&lt;&gt;"",#REF!&lt;&gt;""),#REF!,"")</f>
        <v>#REF!</v>
      </c>
      <c r="I237" s="254" t="e">
        <f>IF(AND(C237&lt;&gt;"",#REF!&lt;&gt;""),#REF!,"")</f>
        <v>#REF!</v>
      </c>
      <c r="K237" s="14"/>
      <c r="L237" s="14"/>
      <c r="M237" s="14"/>
      <c r="N237" s="14"/>
      <c r="O237" s="14"/>
      <c r="P237" s="14"/>
      <c r="Q237" s="14"/>
      <c r="R237" s="14"/>
      <c r="S237" s="14"/>
      <c r="T237" s="14"/>
      <c r="U237" s="14"/>
    </row>
    <row r="238" spans="2:21" ht="39.9" customHeight="1" thickBot="1" x14ac:dyDescent="0.35">
      <c r="B238" s="513"/>
      <c r="C238" s="501"/>
      <c r="D238" s="278" t="s">
        <v>313</v>
      </c>
      <c r="E238" s="257" t="e">
        <f>IF(AND(C237&lt;&gt;"",#REF!&lt;&gt;""),#REF!/#REF!,"")</f>
        <v>#REF!</v>
      </c>
      <c r="F238" s="257" t="e">
        <f>IF(AND(C237&lt;&gt;"",#REF!&lt;&gt;""),#REF!/#REF!,"")</f>
        <v>#REF!</v>
      </c>
      <c r="G238" s="257" t="e">
        <f>IF(AND(C237&lt;&gt;"",#REF!&lt;&gt;""),#REF!/#REF!,"")</f>
        <v>#REF!</v>
      </c>
      <c r="H238" s="257" t="e">
        <f>IF(AND(C237&lt;&gt;"",#REF!&lt;&gt;""),#REF!/#REF!,"")</f>
        <v>#REF!</v>
      </c>
      <c r="I238" s="257" t="e">
        <f>IF(AND(C237&lt;&gt;"",#REF!&lt;&gt;""),#REF!/#REF!,"")</f>
        <v>#REF!</v>
      </c>
      <c r="K238" s="14"/>
      <c r="L238" s="14"/>
      <c r="M238" s="14"/>
      <c r="N238" s="14"/>
      <c r="O238" s="14"/>
      <c r="P238" s="14"/>
      <c r="Q238" s="14"/>
      <c r="R238" s="14"/>
      <c r="S238" s="14"/>
      <c r="T238" s="14"/>
      <c r="U238" s="14"/>
    </row>
    <row r="239" spans="2:21" ht="39.9" customHeight="1" x14ac:dyDescent="0.3">
      <c r="B239" s="512" t="s">
        <v>397</v>
      </c>
      <c r="C239" s="500" t="e">
        <f>IF(#REF!="","",IF(SUM(#REF!)&gt;0,#REF!,""))</f>
        <v>#REF!</v>
      </c>
      <c r="D239" s="277" t="s">
        <v>20</v>
      </c>
      <c r="E239" s="253" t="e">
        <f>IF(AND(C239&lt;&gt;"",#REF!&lt;&gt;""),#REF!,"")</f>
        <v>#REF!</v>
      </c>
      <c r="F239" s="253" t="e">
        <f>IF(AND(C239&lt;&gt;"",#REF!&lt;&gt;""),#REF!,"")</f>
        <v>#REF!</v>
      </c>
      <c r="G239" s="254" t="e">
        <f>IF(AND(C239&lt;&gt;"",#REF!&lt;&gt;""),#REF!,"")</f>
        <v>#REF!</v>
      </c>
      <c r="H239" s="254" t="e">
        <f>IF(AND(C239&lt;&gt;"",#REF!&lt;&gt;""),#REF!,"")</f>
        <v>#REF!</v>
      </c>
      <c r="I239" s="254" t="e">
        <f>IF(AND(C239&lt;&gt;"",#REF!&lt;&gt;""),#REF!,"")</f>
        <v>#REF!</v>
      </c>
      <c r="K239" s="14"/>
      <c r="L239" s="14"/>
      <c r="M239" s="14"/>
      <c r="N239" s="14"/>
      <c r="O239" s="14"/>
      <c r="P239" s="14"/>
      <c r="Q239" s="14"/>
      <c r="R239" s="14"/>
      <c r="S239" s="14"/>
      <c r="T239" s="14"/>
      <c r="U239" s="14"/>
    </row>
    <row r="240" spans="2:21" ht="39.9" customHeight="1" thickBot="1" x14ac:dyDescent="0.35">
      <c r="B240" s="513"/>
      <c r="C240" s="501"/>
      <c r="D240" s="278" t="s">
        <v>313</v>
      </c>
      <c r="E240" s="257" t="e">
        <f>IF(AND(C239&lt;&gt;"",#REF!&lt;&gt;""),#REF!/#REF!,"")</f>
        <v>#REF!</v>
      </c>
      <c r="F240" s="257" t="e">
        <f>IF(AND(C239&lt;&gt;"",#REF!&lt;&gt;""),#REF!/#REF!,"")</f>
        <v>#REF!</v>
      </c>
      <c r="G240" s="257" t="e">
        <f>IF(AND(C239&lt;&gt;"",#REF!&lt;&gt;""),#REF!/#REF!,"")</f>
        <v>#REF!</v>
      </c>
      <c r="H240" s="257" t="e">
        <f>IF(AND(C239&lt;&gt;"",#REF!&lt;&gt;""),#REF!/#REF!,"")</f>
        <v>#REF!</v>
      </c>
      <c r="I240" s="257" t="e">
        <f>IF(AND(C239&lt;&gt;"",#REF!&lt;&gt;""),#REF!/#REF!,"")</f>
        <v>#REF!</v>
      </c>
      <c r="K240" s="14"/>
      <c r="L240" s="14"/>
      <c r="M240" s="14"/>
      <c r="N240" s="14"/>
      <c r="O240" s="14"/>
      <c r="P240" s="14"/>
      <c r="Q240" s="14"/>
      <c r="R240" s="14"/>
      <c r="S240" s="14"/>
      <c r="T240" s="14"/>
      <c r="U240" s="14"/>
    </row>
    <row r="241" spans="2:21" ht="39.9" customHeight="1" x14ac:dyDescent="0.3">
      <c r="B241" s="512" t="s">
        <v>398</v>
      </c>
      <c r="C241" s="500" t="e">
        <f>IF(#REF!="","",IF(SUM(#REF!)&gt;0,#REF!,""))</f>
        <v>#REF!</v>
      </c>
      <c r="D241" s="277" t="s">
        <v>20</v>
      </c>
      <c r="E241" s="253" t="e">
        <f>IF(AND(C241&lt;&gt;"",#REF!&lt;&gt;""),#REF!,"")</f>
        <v>#REF!</v>
      </c>
      <c r="F241" s="253" t="e">
        <f>IF(AND(C241&lt;&gt;"",#REF!&lt;&gt;""),#REF!,"")</f>
        <v>#REF!</v>
      </c>
      <c r="G241" s="254" t="e">
        <f>IF(AND(C241&lt;&gt;"",#REF!&lt;&gt;""),#REF!,"")</f>
        <v>#REF!</v>
      </c>
      <c r="H241" s="254" t="e">
        <f>IF(AND(C241&lt;&gt;"",#REF!&lt;&gt;""),#REF!,"")</f>
        <v>#REF!</v>
      </c>
      <c r="I241" s="254" t="e">
        <f>IF(AND(C241&lt;&gt;"",#REF!&lt;&gt;""),#REF!,"")</f>
        <v>#REF!</v>
      </c>
      <c r="K241" s="14"/>
      <c r="L241" s="14"/>
      <c r="M241" s="14"/>
      <c r="N241" s="14"/>
      <c r="O241" s="14"/>
      <c r="P241" s="14"/>
      <c r="Q241" s="14"/>
      <c r="R241" s="14"/>
      <c r="S241" s="14"/>
      <c r="T241" s="14"/>
      <c r="U241" s="14"/>
    </row>
    <row r="242" spans="2:21" ht="39.9" customHeight="1" thickBot="1" x14ac:dyDescent="0.35">
      <c r="B242" s="513"/>
      <c r="C242" s="501"/>
      <c r="D242" s="278" t="s">
        <v>313</v>
      </c>
      <c r="E242" s="257" t="e">
        <f>IF(AND(C241&lt;&gt;"",#REF!&lt;&gt;""),#REF!/#REF!,"")</f>
        <v>#REF!</v>
      </c>
      <c r="F242" s="257" t="e">
        <f>IF(AND(C241&lt;&gt;"",#REF!&lt;&gt;""),#REF!/#REF!,"")</f>
        <v>#REF!</v>
      </c>
      <c r="G242" s="257" t="e">
        <f>IF(AND(C241&lt;&gt;"",#REF!&lt;&gt;""),#REF!/#REF!,"")</f>
        <v>#REF!</v>
      </c>
      <c r="H242" s="257" t="e">
        <f>IF(AND(C241&lt;&gt;"",#REF!&lt;&gt;""),#REF!/#REF!,"")</f>
        <v>#REF!</v>
      </c>
      <c r="I242" s="257" t="e">
        <f>IF(AND(C241&lt;&gt;"",#REF!&lt;&gt;""),#REF!/#REF!,"")</f>
        <v>#REF!</v>
      </c>
      <c r="K242" s="14"/>
      <c r="L242" s="14"/>
      <c r="M242" s="14"/>
      <c r="N242" s="14"/>
      <c r="O242" s="14"/>
      <c r="P242" s="14"/>
      <c r="Q242" s="14"/>
      <c r="R242" s="14"/>
      <c r="S242" s="14"/>
      <c r="T242" s="14"/>
      <c r="U242" s="14"/>
    </row>
    <row r="243" spans="2:21" ht="39.9" customHeight="1" x14ac:dyDescent="0.3">
      <c r="B243" s="512" t="s">
        <v>399</v>
      </c>
      <c r="C243" s="500" t="e">
        <f>IF(#REF!="","",IF(SUM(#REF!)&gt;0,#REF!,""))</f>
        <v>#REF!</v>
      </c>
      <c r="D243" s="277" t="s">
        <v>20</v>
      </c>
      <c r="E243" s="253" t="e">
        <f>IF(AND(C243&lt;&gt;"",#REF!&lt;&gt;""),#REF!,"")</f>
        <v>#REF!</v>
      </c>
      <c r="F243" s="253" t="e">
        <f>IF(AND(C243&lt;&gt;"",#REF!&lt;&gt;""),#REF!,"")</f>
        <v>#REF!</v>
      </c>
      <c r="G243" s="254" t="e">
        <f>IF(AND(C243&lt;&gt;"",#REF!&lt;&gt;""),#REF!,"")</f>
        <v>#REF!</v>
      </c>
      <c r="H243" s="254" t="e">
        <f>IF(AND(C243&lt;&gt;"",#REF!&lt;&gt;""),#REF!,"")</f>
        <v>#REF!</v>
      </c>
      <c r="I243" s="254" t="e">
        <f>IF(AND(C243&lt;&gt;"",#REF!&lt;&gt;""),#REF!,"")</f>
        <v>#REF!</v>
      </c>
      <c r="K243" s="14"/>
      <c r="L243" s="14"/>
      <c r="M243" s="14"/>
      <c r="N243" s="14"/>
      <c r="O243" s="14"/>
      <c r="P243" s="14"/>
      <c r="Q243" s="14"/>
      <c r="R243" s="14"/>
      <c r="S243" s="14"/>
      <c r="T243" s="14"/>
      <c r="U243" s="14"/>
    </row>
    <row r="244" spans="2:21" ht="39.9" customHeight="1" thickBot="1" x14ac:dyDescent="0.35">
      <c r="B244" s="513"/>
      <c r="C244" s="501"/>
      <c r="D244" s="278" t="s">
        <v>313</v>
      </c>
      <c r="E244" s="257" t="e">
        <f>IF(AND(C243&lt;&gt;"",#REF!&lt;&gt;""),#REF!/#REF!,"")</f>
        <v>#REF!</v>
      </c>
      <c r="F244" s="257" t="e">
        <f>IF(AND(C243&lt;&gt;"",#REF!&lt;&gt;""),#REF!/#REF!,"")</f>
        <v>#REF!</v>
      </c>
      <c r="G244" s="257" t="e">
        <f>IF(AND(C243&lt;&gt;"",#REF!&lt;&gt;""),#REF!/#REF!,"")</f>
        <v>#REF!</v>
      </c>
      <c r="H244" s="257" t="e">
        <f>IF(AND(C243&lt;&gt;"",#REF!&lt;&gt;""),#REF!/#REF!,"")</f>
        <v>#REF!</v>
      </c>
      <c r="I244" s="257" t="e">
        <f>IF(AND(C243&lt;&gt;"",#REF!&lt;&gt;""),#REF!/#REF!,"")</f>
        <v>#REF!</v>
      </c>
      <c r="K244" s="14"/>
      <c r="L244" s="14"/>
      <c r="M244" s="14"/>
      <c r="N244" s="14"/>
      <c r="O244" s="14"/>
      <c r="P244" s="14"/>
      <c r="Q244" s="14"/>
      <c r="R244" s="14"/>
      <c r="S244" s="14"/>
      <c r="T244" s="14"/>
      <c r="U244" s="14"/>
    </row>
    <row r="245" spans="2:21" ht="39.9" customHeight="1" x14ac:dyDescent="0.3">
      <c r="B245" s="512">
        <v>110</v>
      </c>
      <c r="C245" s="500" t="e">
        <f>IF(#REF!="","",IF(SUM(#REF!)&gt;0,#REF!,""))</f>
        <v>#REF!</v>
      </c>
      <c r="D245" s="277" t="s">
        <v>20</v>
      </c>
      <c r="E245" s="253" t="e">
        <f>IF(AND(C245&lt;&gt;"",#REF!&lt;&gt;""),#REF!,"")</f>
        <v>#REF!</v>
      </c>
      <c r="F245" s="253" t="e">
        <f>IF(AND(C245&lt;&gt;"",#REF!&lt;&gt;""),#REF!,"")</f>
        <v>#REF!</v>
      </c>
      <c r="G245" s="254" t="e">
        <f>IF(AND(C245&lt;&gt;"",#REF!&lt;&gt;""),#REF!,"")</f>
        <v>#REF!</v>
      </c>
      <c r="H245" s="254" t="e">
        <f>IF(AND(C245&lt;&gt;"",#REF!&lt;&gt;""),#REF!,"")</f>
        <v>#REF!</v>
      </c>
      <c r="I245" s="254" t="e">
        <f>IF(AND(C245&lt;&gt;"",#REF!&lt;&gt;""),#REF!,"")</f>
        <v>#REF!</v>
      </c>
      <c r="K245" s="14"/>
      <c r="L245" s="14"/>
      <c r="M245" s="14"/>
      <c r="N245" s="14"/>
      <c r="O245" s="14"/>
      <c r="P245" s="14"/>
      <c r="Q245" s="14"/>
      <c r="R245" s="14"/>
      <c r="S245" s="14"/>
      <c r="T245" s="14"/>
      <c r="U245" s="14"/>
    </row>
    <row r="246" spans="2:21" ht="39.9" customHeight="1" thickBot="1" x14ac:dyDescent="0.35">
      <c r="B246" s="513"/>
      <c r="C246" s="501"/>
      <c r="D246" s="278" t="s">
        <v>313</v>
      </c>
      <c r="E246" s="257" t="e">
        <f>IF(AND(C245&lt;&gt;"",#REF!&lt;&gt;""),#REF!/#REF!,"")</f>
        <v>#REF!</v>
      </c>
      <c r="F246" s="257" t="e">
        <f>IF(AND(C245&lt;&gt;"",#REF!&lt;&gt;""),#REF!/#REF!,"")</f>
        <v>#REF!</v>
      </c>
      <c r="G246" s="257" t="e">
        <f>IF(AND(C245&lt;&gt;"",#REF!&lt;&gt;""),#REF!/#REF!,"")</f>
        <v>#REF!</v>
      </c>
      <c r="H246" s="257" t="e">
        <f>IF(AND(C245&lt;&gt;"",#REF!&lt;&gt;""),#REF!/#REF!,"")</f>
        <v>#REF!</v>
      </c>
      <c r="I246" s="257" t="e">
        <f>IF(AND(C245&lt;&gt;"",#REF!&lt;&gt;""),#REF!/#REF!,"")</f>
        <v>#REF!</v>
      </c>
      <c r="K246" s="14"/>
      <c r="L246" s="14"/>
      <c r="M246" s="14"/>
      <c r="N246" s="14"/>
      <c r="O246" s="14"/>
      <c r="P246" s="14"/>
      <c r="Q246" s="14"/>
      <c r="R246" s="14"/>
      <c r="S246" s="14"/>
      <c r="T246" s="14"/>
      <c r="U246" s="14"/>
    </row>
    <row r="247" spans="2:21" ht="39.9" customHeight="1" x14ac:dyDescent="0.3">
      <c r="B247" s="512" t="s">
        <v>401</v>
      </c>
      <c r="C247" s="500" t="e">
        <f>IF(#REF!="","",IF(SUM(#REF!)&gt;0,#REF!,""))</f>
        <v>#REF!</v>
      </c>
      <c r="D247" s="277" t="s">
        <v>20</v>
      </c>
      <c r="E247" s="253" t="e">
        <f>IF(AND(C247&lt;&gt;"",#REF!&lt;&gt;""),#REF!,"")</f>
        <v>#REF!</v>
      </c>
      <c r="F247" s="253" t="e">
        <f>IF(AND(C247&lt;&gt;"",#REF!&lt;&gt;""),#REF!,"")</f>
        <v>#REF!</v>
      </c>
      <c r="G247" s="254" t="e">
        <f>IF(AND(C247&lt;&gt;"",#REF!&lt;&gt;""),#REF!,"")</f>
        <v>#REF!</v>
      </c>
      <c r="H247" s="254" t="e">
        <f>IF(AND(C247&lt;&gt;"",#REF!&lt;&gt;""),#REF!,"")</f>
        <v>#REF!</v>
      </c>
      <c r="I247" s="254" t="e">
        <f>IF(AND(C247&lt;&gt;"",#REF!&lt;&gt;""),#REF!,"")</f>
        <v>#REF!</v>
      </c>
      <c r="K247" s="14"/>
      <c r="L247" s="14"/>
      <c r="M247" s="14"/>
      <c r="N247" s="14"/>
      <c r="O247" s="14"/>
      <c r="P247" s="14"/>
      <c r="Q247" s="14"/>
      <c r="R247" s="14"/>
      <c r="S247" s="14"/>
      <c r="T247" s="14"/>
      <c r="U247" s="14"/>
    </row>
    <row r="248" spans="2:21" ht="39.9" customHeight="1" thickBot="1" x14ac:dyDescent="0.35">
      <c r="B248" s="513"/>
      <c r="C248" s="501"/>
      <c r="D248" s="278" t="s">
        <v>313</v>
      </c>
      <c r="E248" s="257" t="e">
        <f>IF(AND(C247&lt;&gt;"",#REF!&lt;&gt;""),#REF!/#REF!,"")</f>
        <v>#REF!</v>
      </c>
      <c r="F248" s="257" t="e">
        <f>IF(AND(C247&lt;&gt;"",#REF!&lt;&gt;""),#REF!/#REF!,"")</f>
        <v>#REF!</v>
      </c>
      <c r="G248" s="257" t="e">
        <f>IF(AND(C247&lt;&gt;"",#REF!&lt;&gt;""),#REF!/#REF!,"")</f>
        <v>#REF!</v>
      </c>
      <c r="H248" s="257" t="e">
        <f>IF(AND(C247&lt;&gt;"",#REF!&lt;&gt;""),#REF!/#REF!,"")</f>
        <v>#REF!</v>
      </c>
      <c r="I248" s="257" t="e">
        <f>IF(AND(C247&lt;&gt;"",#REF!&lt;&gt;""),#REF!/#REF!,"")</f>
        <v>#REF!</v>
      </c>
      <c r="K248" s="14"/>
      <c r="L248" s="14"/>
      <c r="M248" s="14"/>
      <c r="N248" s="14"/>
      <c r="O248" s="14"/>
      <c r="P248" s="14"/>
      <c r="Q248" s="14"/>
      <c r="R248" s="14"/>
      <c r="S248" s="14"/>
      <c r="T248" s="14"/>
      <c r="U248" s="14"/>
    </row>
    <row r="249" spans="2:21" ht="39.9" customHeight="1" x14ac:dyDescent="0.3">
      <c r="B249" s="512" t="s">
        <v>402</v>
      </c>
      <c r="C249" s="500" t="e">
        <f>IF(#REF!="","",IF(SUM(#REF!)&gt;0,#REF!,""))</f>
        <v>#REF!</v>
      </c>
      <c r="D249" s="277" t="s">
        <v>20</v>
      </c>
      <c r="E249" s="253" t="e">
        <f>IF(AND(C249&lt;&gt;"",#REF!&lt;&gt;""),#REF!,"")</f>
        <v>#REF!</v>
      </c>
      <c r="F249" s="253" t="e">
        <f>IF(AND(C249&lt;&gt;"",#REF!&lt;&gt;""),#REF!,"")</f>
        <v>#REF!</v>
      </c>
      <c r="G249" s="254" t="e">
        <f>IF(AND(C249&lt;&gt;"",#REF!&lt;&gt;""),#REF!,"")</f>
        <v>#REF!</v>
      </c>
      <c r="H249" s="254" t="e">
        <f>IF(AND(C249&lt;&gt;"",#REF!&lt;&gt;""),#REF!,"")</f>
        <v>#REF!</v>
      </c>
      <c r="I249" s="254" t="e">
        <f>IF(AND(C249&lt;&gt;"",#REF!&lt;&gt;""),#REF!,"")</f>
        <v>#REF!</v>
      </c>
      <c r="K249" s="14"/>
      <c r="L249" s="14"/>
      <c r="M249" s="14"/>
      <c r="N249" s="14"/>
      <c r="O249" s="14"/>
      <c r="P249" s="14"/>
      <c r="Q249" s="14"/>
      <c r="R249" s="14"/>
      <c r="S249" s="14"/>
      <c r="T249" s="14"/>
      <c r="U249" s="14"/>
    </row>
    <row r="250" spans="2:21" ht="39.9" customHeight="1" thickBot="1" x14ac:dyDescent="0.35">
      <c r="B250" s="513"/>
      <c r="C250" s="501"/>
      <c r="D250" s="278" t="s">
        <v>313</v>
      </c>
      <c r="E250" s="257" t="e">
        <f>IF(AND(C249&lt;&gt;"",#REF!&lt;&gt;""),#REF!/#REF!,"")</f>
        <v>#REF!</v>
      </c>
      <c r="F250" s="257" t="e">
        <f>IF(AND(C249&lt;&gt;"",#REF!&lt;&gt;""),#REF!/#REF!,"")</f>
        <v>#REF!</v>
      </c>
      <c r="G250" s="257" t="e">
        <f>IF(AND(C249&lt;&gt;"",#REF!&lt;&gt;""),#REF!/#REF!,"")</f>
        <v>#REF!</v>
      </c>
      <c r="H250" s="257" t="e">
        <f>IF(AND(C249&lt;&gt;"",#REF!&lt;&gt;""),#REF!/#REF!,"")</f>
        <v>#REF!</v>
      </c>
      <c r="I250" s="257" t="e">
        <f>IF(AND(C249&lt;&gt;"",#REF!&lt;&gt;""),#REF!/#REF!,"")</f>
        <v>#REF!</v>
      </c>
      <c r="K250" s="14"/>
      <c r="L250" s="14"/>
      <c r="M250" s="14"/>
      <c r="N250" s="14"/>
      <c r="O250" s="14"/>
      <c r="P250" s="14"/>
      <c r="Q250" s="14"/>
      <c r="R250" s="14"/>
      <c r="S250" s="14"/>
      <c r="T250" s="14"/>
      <c r="U250" s="14"/>
    </row>
    <row r="251" spans="2:21" ht="39.9" customHeight="1" x14ac:dyDescent="0.3">
      <c r="B251" s="512" t="s">
        <v>403</v>
      </c>
      <c r="C251" s="500" t="e">
        <f>IF(#REF!="","",IF(SUM(#REF!)&gt;0,#REF!,""))</f>
        <v>#REF!</v>
      </c>
      <c r="D251" s="277" t="s">
        <v>20</v>
      </c>
      <c r="E251" s="253" t="e">
        <f>IF(AND(C251&lt;&gt;"",#REF!&lt;&gt;""),#REF!,"")</f>
        <v>#REF!</v>
      </c>
      <c r="F251" s="253" t="e">
        <f>IF(AND(C251&lt;&gt;"",#REF!&lt;&gt;""),#REF!,"")</f>
        <v>#REF!</v>
      </c>
      <c r="G251" s="254" t="e">
        <f>IF(AND(C251&lt;&gt;"",#REF!&lt;&gt;""),#REF!,"")</f>
        <v>#REF!</v>
      </c>
      <c r="H251" s="254" t="e">
        <f>IF(AND(C251&lt;&gt;"",#REF!&lt;&gt;""),#REF!,"")</f>
        <v>#REF!</v>
      </c>
      <c r="I251" s="254" t="e">
        <f>IF(AND(C251&lt;&gt;"",#REF!&lt;&gt;""),#REF!,"")</f>
        <v>#REF!</v>
      </c>
      <c r="K251" s="14"/>
      <c r="L251" s="14"/>
      <c r="M251" s="14"/>
      <c r="N251" s="14"/>
      <c r="O251" s="14"/>
      <c r="P251" s="14"/>
      <c r="Q251" s="14"/>
      <c r="R251" s="14"/>
      <c r="S251" s="14"/>
      <c r="T251" s="14"/>
      <c r="U251" s="14"/>
    </row>
    <row r="252" spans="2:21" ht="39.9" customHeight="1" thickBot="1" x14ac:dyDescent="0.35">
      <c r="B252" s="513"/>
      <c r="C252" s="501"/>
      <c r="D252" s="278" t="s">
        <v>313</v>
      </c>
      <c r="E252" s="257" t="e">
        <f>IF(AND(C251&lt;&gt;"",#REF!&lt;&gt;""),#REF!/#REF!,"")</f>
        <v>#REF!</v>
      </c>
      <c r="F252" s="257" t="e">
        <f>IF(AND(C251&lt;&gt;"",#REF!&lt;&gt;""),#REF!/#REF!,"")</f>
        <v>#REF!</v>
      </c>
      <c r="G252" s="257" t="e">
        <f>IF(AND(C251&lt;&gt;"",#REF!&lt;&gt;""),#REF!/#REF!,"")</f>
        <v>#REF!</v>
      </c>
      <c r="H252" s="257" t="e">
        <f>IF(AND(C251&lt;&gt;"",#REF!&lt;&gt;""),#REF!/#REF!,"")</f>
        <v>#REF!</v>
      </c>
      <c r="I252" s="257" t="e">
        <f>IF(AND(C251&lt;&gt;"",#REF!&lt;&gt;""),#REF!/#REF!,"")</f>
        <v>#REF!</v>
      </c>
      <c r="K252" s="14"/>
      <c r="L252" s="14"/>
      <c r="M252" s="14"/>
      <c r="N252" s="14"/>
      <c r="O252" s="14"/>
      <c r="P252" s="14"/>
      <c r="Q252" s="14"/>
      <c r="R252" s="14"/>
      <c r="S252" s="14"/>
      <c r="T252" s="14"/>
      <c r="U252" s="14"/>
    </row>
    <row r="253" spans="2:21" ht="39.9" customHeight="1" x14ac:dyDescent="0.3">
      <c r="B253" s="512" t="s">
        <v>404</v>
      </c>
      <c r="C253" s="500" t="e">
        <f>IF(#REF!="","",IF(SUM(#REF!)&gt;0,#REF!,""))</f>
        <v>#REF!</v>
      </c>
      <c r="D253" s="277" t="s">
        <v>20</v>
      </c>
      <c r="E253" s="253" t="e">
        <f>IF(AND(C253&lt;&gt;"",#REF!&lt;&gt;""),#REF!,"")</f>
        <v>#REF!</v>
      </c>
      <c r="F253" s="253" t="e">
        <f>IF(AND(C253&lt;&gt;"",#REF!&lt;&gt;""),#REF!,"")</f>
        <v>#REF!</v>
      </c>
      <c r="G253" s="254" t="e">
        <f>IF(AND(C253&lt;&gt;"",#REF!&lt;&gt;""),#REF!,"")</f>
        <v>#REF!</v>
      </c>
      <c r="H253" s="254" t="e">
        <f>IF(AND(C253&lt;&gt;"",#REF!&lt;&gt;""),#REF!,"")</f>
        <v>#REF!</v>
      </c>
      <c r="I253" s="254" t="e">
        <f>IF(AND(C253&lt;&gt;"",#REF!&lt;&gt;""),#REF!,"")</f>
        <v>#REF!</v>
      </c>
      <c r="K253" s="14"/>
      <c r="L253" s="14"/>
      <c r="M253" s="14"/>
      <c r="N253" s="14"/>
      <c r="O253" s="14"/>
      <c r="P253" s="14"/>
      <c r="Q253" s="14"/>
      <c r="R253" s="14"/>
      <c r="S253" s="14"/>
      <c r="T253" s="14"/>
      <c r="U253" s="14"/>
    </row>
    <row r="254" spans="2:21" ht="39.9" customHeight="1" thickBot="1" x14ac:dyDescent="0.35">
      <c r="B254" s="513"/>
      <c r="C254" s="501"/>
      <c r="D254" s="278" t="s">
        <v>313</v>
      </c>
      <c r="E254" s="257" t="e">
        <f>IF(AND(C253&lt;&gt;"",#REF!&lt;&gt;""),#REF!/#REF!,"")</f>
        <v>#REF!</v>
      </c>
      <c r="F254" s="257" t="e">
        <f>IF(AND(C253&lt;&gt;"",#REF!&lt;&gt;""),#REF!/#REF!,"")</f>
        <v>#REF!</v>
      </c>
      <c r="G254" s="257" t="e">
        <f>IF(AND(C253&lt;&gt;"",#REF!&lt;&gt;""),#REF!/#REF!,"")</f>
        <v>#REF!</v>
      </c>
      <c r="H254" s="257" t="e">
        <f>IF(AND(C253&lt;&gt;"",#REF!&lt;&gt;""),#REF!/#REF!,"")</f>
        <v>#REF!</v>
      </c>
      <c r="I254" s="257" t="e">
        <f>IF(AND(C253&lt;&gt;"",#REF!&lt;&gt;""),#REF!/#REF!,"")</f>
        <v>#REF!</v>
      </c>
      <c r="K254" s="14"/>
      <c r="L254" s="14"/>
      <c r="M254" s="14"/>
      <c r="N254" s="14"/>
      <c r="O254" s="14"/>
      <c r="P254" s="14"/>
      <c r="Q254" s="14"/>
      <c r="R254" s="14"/>
      <c r="S254" s="14"/>
      <c r="T254" s="14"/>
      <c r="U254" s="14"/>
    </row>
    <row r="255" spans="2:21" ht="39.9" customHeight="1" x14ac:dyDescent="0.3">
      <c r="B255" s="512" t="s">
        <v>405</v>
      </c>
      <c r="C255" s="500" t="e">
        <f>IF(#REF!="","",IF(SUM(#REF!)&gt;0,#REF!,""))</f>
        <v>#REF!</v>
      </c>
      <c r="D255" s="277" t="s">
        <v>20</v>
      </c>
      <c r="E255" s="253" t="e">
        <f>IF(AND(C255&lt;&gt;"",#REF!&lt;&gt;""),#REF!,"")</f>
        <v>#REF!</v>
      </c>
      <c r="F255" s="253" t="e">
        <f>IF(AND(C255&lt;&gt;"",#REF!&lt;&gt;""),#REF!,"")</f>
        <v>#REF!</v>
      </c>
      <c r="G255" s="254" t="e">
        <f>IF(AND(C255&lt;&gt;"",#REF!&lt;&gt;""),#REF!,"")</f>
        <v>#REF!</v>
      </c>
      <c r="H255" s="254" t="e">
        <f>IF(AND(C255&lt;&gt;"",#REF!&lt;&gt;""),#REF!,"")</f>
        <v>#REF!</v>
      </c>
      <c r="I255" s="254" t="e">
        <f>IF(AND(C255&lt;&gt;"",#REF!&lt;&gt;""),#REF!,"")</f>
        <v>#REF!</v>
      </c>
      <c r="K255" s="14"/>
      <c r="L255" s="14"/>
      <c r="M255" s="14"/>
      <c r="N255" s="14"/>
      <c r="O255" s="14"/>
      <c r="P255" s="14"/>
      <c r="Q255" s="14"/>
      <c r="R255" s="14"/>
      <c r="S255" s="14"/>
      <c r="T255" s="14"/>
      <c r="U255" s="14"/>
    </row>
    <row r="256" spans="2:21" ht="39.9" customHeight="1" thickBot="1" x14ac:dyDescent="0.35">
      <c r="B256" s="513"/>
      <c r="C256" s="501"/>
      <c r="D256" s="278" t="s">
        <v>313</v>
      </c>
      <c r="E256" s="257" t="e">
        <f>IF(AND(C255&lt;&gt;"",#REF!&lt;&gt;""),#REF!/#REF!,"")</f>
        <v>#REF!</v>
      </c>
      <c r="F256" s="257" t="e">
        <f>IF(AND(C255&lt;&gt;"",#REF!&lt;&gt;""),#REF!/#REF!,"")</f>
        <v>#REF!</v>
      </c>
      <c r="G256" s="257" t="e">
        <f>IF(AND(C255&lt;&gt;"",#REF!&lt;&gt;""),#REF!/#REF!,"")</f>
        <v>#REF!</v>
      </c>
      <c r="H256" s="257" t="e">
        <f>IF(AND(C255&lt;&gt;"",#REF!&lt;&gt;""),#REF!/#REF!,"")</f>
        <v>#REF!</v>
      </c>
      <c r="I256" s="257" t="e">
        <f>IF(AND(C255&lt;&gt;"",#REF!&lt;&gt;""),#REF!/#REF!,"")</f>
        <v>#REF!</v>
      </c>
      <c r="K256" s="14"/>
      <c r="L256" s="14"/>
      <c r="M256" s="14"/>
      <c r="N256" s="14"/>
      <c r="O256" s="14"/>
      <c r="P256" s="14"/>
      <c r="Q256" s="14"/>
      <c r="R256" s="14"/>
      <c r="S256" s="14"/>
      <c r="T256" s="14"/>
      <c r="U256" s="14"/>
    </row>
    <row r="257" spans="2:21" ht="39.9" customHeight="1" x14ac:dyDescent="0.3">
      <c r="B257" s="512" t="s">
        <v>406</v>
      </c>
      <c r="C257" s="500" t="e">
        <f>IF(#REF!="","",IF(SUM(#REF!)&gt;0,#REF!,""))</f>
        <v>#REF!</v>
      </c>
      <c r="D257" s="277" t="s">
        <v>20</v>
      </c>
      <c r="E257" s="253" t="e">
        <f>IF(AND(C257&lt;&gt;"",#REF!&lt;&gt;""),#REF!,"")</f>
        <v>#REF!</v>
      </c>
      <c r="F257" s="253" t="e">
        <f>IF(AND(C257&lt;&gt;"",#REF!&lt;&gt;""),#REF!,"")</f>
        <v>#REF!</v>
      </c>
      <c r="G257" s="254" t="e">
        <f>IF(AND(C257&lt;&gt;"",#REF!&lt;&gt;""),#REF!,"")</f>
        <v>#REF!</v>
      </c>
      <c r="H257" s="254" t="e">
        <f>IF(AND(C257&lt;&gt;"",#REF!&lt;&gt;""),#REF!,"")</f>
        <v>#REF!</v>
      </c>
      <c r="I257" s="254" t="e">
        <f>IF(AND(C257&lt;&gt;"",#REF!&lt;&gt;""),#REF!,"")</f>
        <v>#REF!</v>
      </c>
      <c r="K257" s="14"/>
      <c r="L257" s="14"/>
      <c r="M257" s="14"/>
      <c r="N257" s="14"/>
      <c r="O257" s="14"/>
      <c r="P257" s="14"/>
      <c r="Q257" s="14"/>
      <c r="R257" s="14"/>
      <c r="S257" s="14"/>
      <c r="T257" s="14"/>
      <c r="U257" s="14"/>
    </row>
    <row r="258" spans="2:21" ht="39.9" customHeight="1" thickBot="1" x14ac:dyDescent="0.35">
      <c r="B258" s="513"/>
      <c r="C258" s="501"/>
      <c r="D258" s="278" t="s">
        <v>313</v>
      </c>
      <c r="E258" s="257" t="e">
        <f>IF(AND(C257&lt;&gt;"",#REF!&lt;&gt;""),#REF!/#REF!,"")</f>
        <v>#REF!</v>
      </c>
      <c r="F258" s="257" t="e">
        <f>IF(AND(C257&lt;&gt;"",#REF!&lt;&gt;""),#REF!/#REF!,"")</f>
        <v>#REF!</v>
      </c>
      <c r="G258" s="257" t="e">
        <f>IF(AND(C257&lt;&gt;"",#REF!&lt;&gt;""),#REF!/#REF!,"")</f>
        <v>#REF!</v>
      </c>
      <c r="H258" s="257" t="e">
        <f>IF(AND(C257&lt;&gt;"",#REF!&lt;&gt;""),#REF!/#REF!,"")</f>
        <v>#REF!</v>
      </c>
      <c r="I258" s="257" t="e">
        <f>IF(AND(C257&lt;&gt;"",#REF!&lt;&gt;""),#REF!/#REF!,"")</f>
        <v>#REF!</v>
      </c>
      <c r="K258" s="14"/>
      <c r="L258" s="14"/>
      <c r="M258" s="14"/>
      <c r="N258" s="14"/>
      <c r="O258" s="14"/>
      <c r="P258" s="14"/>
      <c r="Q258" s="14"/>
      <c r="R258" s="14"/>
      <c r="S258" s="14"/>
      <c r="T258" s="14"/>
      <c r="U258" s="14"/>
    </row>
    <row r="259" spans="2:21" ht="39.9" customHeight="1" x14ac:dyDescent="0.3">
      <c r="B259" s="512" t="s">
        <v>407</v>
      </c>
      <c r="C259" s="500" t="e">
        <f>IF(#REF!="","",IF(SUM(#REF!)&gt;0,#REF!,""))</f>
        <v>#REF!</v>
      </c>
      <c r="D259" s="277" t="s">
        <v>20</v>
      </c>
      <c r="E259" s="253" t="e">
        <f>IF(AND(C259&lt;&gt;"",#REF!&lt;&gt;""),#REF!,"")</f>
        <v>#REF!</v>
      </c>
      <c r="F259" s="253" t="e">
        <f>IF(AND(C259&lt;&gt;"",#REF!&lt;&gt;""),#REF!,"")</f>
        <v>#REF!</v>
      </c>
      <c r="G259" s="254" t="e">
        <f>IF(AND(C259&lt;&gt;"",#REF!&lt;&gt;""),#REF!,"")</f>
        <v>#REF!</v>
      </c>
      <c r="H259" s="254" t="e">
        <f>IF(AND(C259&lt;&gt;"",#REF!&lt;&gt;""),#REF!,"")</f>
        <v>#REF!</v>
      </c>
      <c r="I259" s="254" t="e">
        <f>IF(AND(C259&lt;&gt;"",#REF!&lt;&gt;""),#REF!,"")</f>
        <v>#REF!</v>
      </c>
      <c r="K259" s="14"/>
      <c r="L259" s="14"/>
      <c r="M259" s="14"/>
      <c r="N259" s="14"/>
      <c r="O259" s="14"/>
      <c r="P259" s="14"/>
      <c r="Q259" s="14"/>
      <c r="R259" s="14"/>
      <c r="S259" s="14"/>
      <c r="T259" s="14"/>
      <c r="U259" s="14"/>
    </row>
    <row r="260" spans="2:21" ht="39.9" customHeight="1" thickBot="1" x14ac:dyDescent="0.35">
      <c r="B260" s="513"/>
      <c r="C260" s="501"/>
      <c r="D260" s="278" t="s">
        <v>313</v>
      </c>
      <c r="E260" s="257" t="e">
        <f>IF(AND(C259&lt;&gt;"",#REF!&lt;&gt;""),#REF!/#REF!,"")</f>
        <v>#REF!</v>
      </c>
      <c r="F260" s="257" t="e">
        <f>IF(AND(C259&lt;&gt;"",#REF!&lt;&gt;""),#REF!/#REF!,"")</f>
        <v>#REF!</v>
      </c>
      <c r="G260" s="257" t="e">
        <f>IF(AND(C259&lt;&gt;"",#REF!&lt;&gt;""),#REF!/#REF!,"")</f>
        <v>#REF!</v>
      </c>
      <c r="H260" s="257" t="e">
        <f>IF(AND(C259&lt;&gt;"",#REF!&lt;&gt;""),#REF!/#REF!,"")</f>
        <v>#REF!</v>
      </c>
      <c r="I260" s="257" t="e">
        <f>IF(AND(C259&lt;&gt;"",#REF!&lt;&gt;""),#REF!/#REF!,"")</f>
        <v>#REF!</v>
      </c>
      <c r="K260" s="14"/>
      <c r="L260" s="14"/>
      <c r="M260" s="14"/>
      <c r="N260" s="14"/>
      <c r="O260" s="14"/>
      <c r="P260" s="14"/>
      <c r="Q260" s="14"/>
      <c r="R260" s="14"/>
      <c r="S260" s="14"/>
      <c r="T260" s="14"/>
      <c r="U260" s="14"/>
    </row>
    <row r="261" spans="2:21" ht="39.9" customHeight="1" x14ac:dyDescent="0.3">
      <c r="B261" s="512" t="s">
        <v>408</v>
      </c>
      <c r="C261" s="500" t="e">
        <f>IF(#REF!="","",IF(SUM(#REF!)&gt;0,#REF!,""))</f>
        <v>#REF!</v>
      </c>
      <c r="D261" s="277" t="s">
        <v>20</v>
      </c>
      <c r="E261" s="253" t="e">
        <f>IF(AND(C261&lt;&gt;"",#REF!&lt;&gt;""),#REF!,"")</f>
        <v>#REF!</v>
      </c>
      <c r="F261" s="253" t="e">
        <f>IF(AND(C261&lt;&gt;"",#REF!&lt;&gt;""),#REF!,"")</f>
        <v>#REF!</v>
      </c>
      <c r="G261" s="254" t="e">
        <f>IF(AND(C261&lt;&gt;"",#REF!&lt;&gt;""),#REF!,"")</f>
        <v>#REF!</v>
      </c>
      <c r="H261" s="254" t="e">
        <f>IF(AND(C261&lt;&gt;"",#REF!&lt;&gt;""),#REF!,"")</f>
        <v>#REF!</v>
      </c>
      <c r="I261" s="254" t="e">
        <f>IF(AND(C261&lt;&gt;"",#REF!&lt;&gt;""),#REF!,"")</f>
        <v>#REF!</v>
      </c>
      <c r="K261" s="14"/>
      <c r="L261" s="14"/>
      <c r="M261" s="14"/>
      <c r="N261" s="14"/>
      <c r="O261" s="14"/>
      <c r="P261" s="14"/>
      <c r="Q261" s="14"/>
      <c r="R261" s="14"/>
      <c r="S261" s="14"/>
      <c r="T261" s="14"/>
      <c r="U261" s="14"/>
    </row>
    <row r="262" spans="2:21" ht="39.9" customHeight="1" thickBot="1" x14ac:dyDescent="0.35">
      <c r="B262" s="513"/>
      <c r="C262" s="501"/>
      <c r="D262" s="278" t="s">
        <v>313</v>
      </c>
      <c r="E262" s="257" t="e">
        <f>IF(AND(C261&lt;&gt;"",#REF!&lt;&gt;""),#REF!/#REF!,"")</f>
        <v>#REF!</v>
      </c>
      <c r="F262" s="257" t="e">
        <f>IF(AND(C261&lt;&gt;"",#REF!&lt;&gt;""),#REF!/#REF!,"")</f>
        <v>#REF!</v>
      </c>
      <c r="G262" s="257" t="e">
        <f>IF(AND(C261&lt;&gt;"",#REF!&lt;&gt;""),#REF!/#REF!,"")</f>
        <v>#REF!</v>
      </c>
      <c r="H262" s="257" t="e">
        <f>IF(AND(C261&lt;&gt;"",#REF!&lt;&gt;""),#REF!/#REF!,"")</f>
        <v>#REF!</v>
      </c>
      <c r="I262" s="257" t="e">
        <f>IF(AND(C261&lt;&gt;"",#REF!&lt;&gt;""),#REF!/#REF!,"")</f>
        <v>#REF!</v>
      </c>
      <c r="K262" s="14"/>
      <c r="L262" s="14"/>
      <c r="M262" s="14"/>
      <c r="N262" s="14"/>
      <c r="O262" s="14"/>
      <c r="P262" s="14"/>
      <c r="Q262" s="14"/>
      <c r="R262" s="14"/>
      <c r="S262" s="14"/>
      <c r="T262" s="14"/>
      <c r="U262" s="14"/>
    </row>
    <row r="263" spans="2:21" ht="39.9" customHeight="1" x14ac:dyDescent="0.3">
      <c r="B263" s="512" t="s">
        <v>409</v>
      </c>
      <c r="C263" s="500" t="e">
        <f>IF(#REF!="","",IF(SUM(#REF!)&gt;0,#REF!,""))</f>
        <v>#REF!</v>
      </c>
      <c r="D263" s="277" t="s">
        <v>20</v>
      </c>
      <c r="E263" s="253" t="e">
        <f>IF(AND(C263&lt;&gt;"",#REF!&lt;&gt;""),#REF!,"")</f>
        <v>#REF!</v>
      </c>
      <c r="F263" s="253" t="e">
        <f>IF(AND(C263&lt;&gt;"",#REF!&lt;&gt;""),#REF!,"")</f>
        <v>#REF!</v>
      </c>
      <c r="G263" s="254" t="e">
        <f>IF(AND(C263&lt;&gt;"",#REF!&lt;&gt;""),#REF!,"")</f>
        <v>#REF!</v>
      </c>
      <c r="H263" s="254" t="e">
        <f>IF(AND(C263&lt;&gt;"",#REF!&lt;&gt;""),#REF!,"")</f>
        <v>#REF!</v>
      </c>
      <c r="I263" s="254" t="e">
        <f>IF(AND(C263&lt;&gt;"",#REF!&lt;&gt;""),#REF!,"")</f>
        <v>#REF!</v>
      </c>
      <c r="K263" s="14"/>
      <c r="L263" s="14"/>
      <c r="M263" s="14"/>
      <c r="N263" s="14"/>
      <c r="O263" s="14"/>
      <c r="P263" s="14"/>
      <c r="Q263" s="14"/>
      <c r="R263" s="14"/>
      <c r="S263" s="14"/>
      <c r="T263" s="14"/>
      <c r="U263" s="14"/>
    </row>
    <row r="264" spans="2:21" ht="39.9" customHeight="1" thickBot="1" x14ac:dyDescent="0.35">
      <c r="B264" s="513"/>
      <c r="C264" s="501"/>
      <c r="D264" s="278" t="s">
        <v>313</v>
      </c>
      <c r="E264" s="257" t="e">
        <f>IF(AND(C263&lt;&gt;"",#REF!&lt;&gt;""),#REF!/#REF!,"")</f>
        <v>#REF!</v>
      </c>
      <c r="F264" s="257" t="e">
        <f>IF(AND(C263&lt;&gt;"",#REF!&lt;&gt;""),#REF!/#REF!,"")</f>
        <v>#REF!</v>
      </c>
      <c r="G264" s="257" t="e">
        <f>IF(AND(C263&lt;&gt;"",#REF!&lt;&gt;""),#REF!/#REF!,"")</f>
        <v>#REF!</v>
      </c>
      <c r="H264" s="257" t="e">
        <f>IF(AND(C263&lt;&gt;"",#REF!&lt;&gt;""),#REF!/#REF!,"")</f>
        <v>#REF!</v>
      </c>
      <c r="I264" s="257" t="e">
        <f>IF(AND(C263&lt;&gt;"",#REF!&lt;&gt;""),#REF!/#REF!,"")</f>
        <v>#REF!</v>
      </c>
      <c r="K264" s="14"/>
      <c r="L264" s="14"/>
      <c r="M264" s="14"/>
      <c r="N264" s="14"/>
      <c r="O264" s="14"/>
      <c r="P264" s="14"/>
      <c r="Q264" s="14"/>
      <c r="R264" s="14"/>
      <c r="S264" s="14"/>
      <c r="T264" s="14"/>
      <c r="U264" s="14"/>
    </row>
    <row r="265" spans="2:21" ht="39.9" customHeight="1" x14ac:dyDescent="0.3">
      <c r="B265" s="512" t="s">
        <v>410</v>
      </c>
      <c r="C265" s="500" t="e">
        <f>IF(#REF!="","",IF(SUM(#REF!)&gt;0,#REF!,""))</f>
        <v>#REF!</v>
      </c>
      <c r="D265" s="277" t="s">
        <v>20</v>
      </c>
      <c r="E265" s="253" t="e">
        <f>IF(AND(C265&lt;&gt;"",#REF!&lt;&gt;""),#REF!,"")</f>
        <v>#REF!</v>
      </c>
      <c r="F265" s="253" t="e">
        <f>IF(AND(C265&lt;&gt;"",#REF!&lt;&gt;""),#REF!,"")</f>
        <v>#REF!</v>
      </c>
      <c r="G265" s="254" t="e">
        <f>IF(AND(C265&lt;&gt;"",#REF!&lt;&gt;""),#REF!,"")</f>
        <v>#REF!</v>
      </c>
      <c r="H265" s="254" t="e">
        <f>IF(AND(C265&lt;&gt;"",#REF!&lt;&gt;""),#REF!,"")</f>
        <v>#REF!</v>
      </c>
      <c r="I265" s="254" t="e">
        <f>IF(AND(C265&lt;&gt;"",#REF!&lt;&gt;""),#REF!,"")</f>
        <v>#REF!</v>
      </c>
      <c r="K265" s="14"/>
      <c r="L265" s="14"/>
      <c r="M265" s="14"/>
      <c r="N265" s="14"/>
      <c r="O265" s="14"/>
      <c r="P265" s="14"/>
      <c r="Q265" s="14"/>
      <c r="R265" s="14"/>
      <c r="S265" s="14"/>
      <c r="T265" s="14"/>
      <c r="U265" s="14"/>
    </row>
    <row r="266" spans="2:21" ht="39.9" customHeight="1" thickBot="1" x14ac:dyDescent="0.35">
      <c r="B266" s="513"/>
      <c r="C266" s="501"/>
      <c r="D266" s="278" t="s">
        <v>313</v>
      </c>
      <c r="E266" s="257" t="e">
        <f>IF(AND(C265&lt;&gt;"",#REF!&lt;&gt;""),#REF!/#REF!,"")</f>
        <v>#REF!</v>
      </c>
      <c r="F266" s="257" t="e">
        <f>IF(AND(C265&lt;&gt;"",#REF!&lt;&gt;""),#REF!/#REF!,"")</f>
        <v>#REF!</v>
      </c>
      <c r="G266" s="257" t="e">
        <f>IF(AND(C265&lt;&gt;"",#REF!&lt;&gt;""),#REF!/#REF!,"")</f>
        <v>#REF!</v>
      </c>
      <c r="H266" s="257" t="e">
        <f>IF(AND(C265&lt;&gt;"",#REF!&lt;&gt;""),#REF!/#REF!,"")</f>
        <v>#REF!</v>
      </c>
      <c r="I266" s="257" t="e">
        <f>IF(AND(C265&lt;&gt;"",#REF!&lt;&gt;""),#REF!/#REF!,"")</f>
        <v>#REF!</v>
      </c>
      <c r="K266" s="14"/>
      <c r="L266" s="14"/>
      <c r="M266" s="14"/>
      <c r="N266" s="14"/>
      <c r="O266" s="14"/>
      <c r="P266" s="14"/>
      <c r="Q266" s="14"/>
      <c r="R266" s="14"/>
      <c r="S266" s="14"/>
      <c r="T266" s="14"/>
      <c r="U266" s="14"/>
    </row>
    <row r="267" spans="2:21" ht="21.75" customHeight="1" x14ac:dyDescent="0.3">
      <c r="B267" s="18"/>
      <c r="C267" s="18"/>
      <c r="D267" s="18"/>
      <c r="E267" s="18"/>
      <c r="F267" s="18"/>
      <c r="G267" s="18"/>
      <c r="H267" s="18"/>
      <c r="I267" s="18"/>
      <c r="J267" s="18"/>
      <c r="K267" s="18"/>
      <c r="L267" s="18"/>
      <c r="M267" s="18" t="e">
        <f>IF(AND(C267&lt;&gt;"",#REF!&lt;&gt;""),#REF!,"")</f>
        <v>#REF!</v>
      </c>
      <c r="N267" s="18" t="e">
        <f>IF(AND(C267&lt;&gt;"",#REF!&lt;&gt;""),#REF!,"")</f>
        <v>#REF!</v>
      </c>
      <c r="O267" s="18" t="e">
        <f>IF(AND(C267&lt;&gt;"",#REF!&lt;&gt;""),#REF!,"")</f>
        <v>#REF!</v>
      </c>
      <c r="P267" s="18" t="e">
        <f>IF(AND(C267&lt;&gt;"",#REF!&lt;&gt;""),#REF!,"")</f>
        <v>#REF!</v>
      </c>
      <c r="Q267" s="18" t="e">
        <f>IF(AND(C267&lt;&gt;"",#REF!&lt;&gt;""),#REF!,"")</f>
        <v>#REF!</v>
      </c>
      <c r="R267" s="18" t="e">
        <f>IF(AND(C267&lt;&gt;"",#REF!&lt;&gt;""),#REF!,"")</f>
        <v>#REF!</v>
      </c>
      <c r="T267" s="107"/>
    </row>
    <row r="268" spans="2:21" ht="24.75" customHeight="1" x14ac:dyDescent="0.3">
      <c r="B268" s="18"/>
      <c r="E268" s="230" t="s">
        <v>306</v>
      </c>
      <c r="F268" s="18"/>
      <c r="G268" s="18"/>
      <c r="H268" s="229" t="s">
        <v>309</v>
      </c>
      <c r="I268" s="18"/>
      <c r="K268" s="229"/>
      <c r="L268" s="229"/>
      <c r="M268" s="229"/>
      <c r="N268" s="18" t="e">
        <f>IF(AND(C267&lt;&gt;"",#REF!&lt;&gt;""),#REF!/#REF!,"")</f>
        <v>#REF!</v>
      </c>
      <c r="O268" s="18" t="e">
        <f>IF(AND(C267&lt;&gt;"",#REF!&lt;&gt;""),#REF!/#REF!,"")</f>
        <v>#REF!</v>
      </c>
      <c r="P268" s="18" t="e">
        <f>IF(AND(C267&lt;&gt;"",#REF!&lt;&gt;""),#REF!/#REF!,"")</f>
        <v>#REF!</v>
      </c>
      <c r="Q268" s="18" t="e">
        <f>IF(AND(C267&lt;&gt;"",#REF!&lt;&gt;""),#REF!/#REF!,"")</f>
        <v>#REF!</v>
      </c>
      <c r="R268" s="18" t="e">
        <f>IF(AND(C267&lt;&gt;"",#REF!&lt;&gt;""),#REF!/#REF!,"")</f>
        <v>#REF!</v>
      </c>
    </row>
    <row r="269" spans="2:21" ht="14.4" thickBot="1" x14ac:dyDescent="0.35"/>
    <row r="270" spans="2:21" ht="21" customHeight="1" thickBot="1" x14ac:dyDescent="0.35">
      <c r="C270" s="18"/>
      <c r="D270" s="265"/>
      <c r="E270" s="259"/>
      <c r="F270" s="18" t="s">
        <v>303</v>
      </c>
      <c r="H270" s="261"/>
      <c r="I270" s="18" t="s">
        <v>308</v>
      </c>
      <c r="K270" s="18"/>
      <c r="O270" s="18"/>
      <c r="P270" s="18"/>
      <c r="Q270" s="18"/>
      <c r="R270" s="18"/>
    </row>
    <row r="271" spans="2:21" ht="6.75" customHeight="1" thickBot="1" x14ac:dyDescent="0.35">
      <c r="C271" s="18"/>
      <c r="D271" s="18"/>
      <c r="E271" s="18"/>
      <c r="F271" s="18"/>
      <c r="H271" s="18"/>
      <c r="I271" s="18"/>
      <c r="K271" s="18"/>
      <c r="O271" s="18"/>
      <c r="P271" s="18"/>
      <c r="Q271" s="18"/>
      <c r="R271" s="18"/>
    </row>
    <row r="272" spans="2:21" ht="21" customHeight="1" thickBot="1" x14ac:dyDescent="0.35">
      <c r="C272" s="18"/>
      <c r="D272" s="18"/>
      <c r="E272" s="261"/>
      <c r="F272" s="18" t="s">
        <v>305</v>
      </c>
      <c r="H272" s="287"/>
      <c r="I272" s="18" t="s">
        <v>342</v>
      </c>
      <c r="K272" s="18"/>
      <c r="O272" s="18"/>
      <c r="P272" s="18"/>
      <c r="Q272" s="18"/>
      <c r="R272" s="18"/>
    </row>
    <row r="273" spans="1:18" ht="9" customHeight="1" thickBot="1" x14ac:dyDescent="0.35">
      <c r="C273" s="18"/>
      <c r="D273" s="18"/>
      <c r="E273" s="18"/>
      <c r="F273" s="18"/>
      <c r="H273" s="18"/>
      <c r="I273" s="18"/>
      <c r="K273" s="18"/>
      <c r="O273" s="18"/>
      <c r="P273" s="18"/>
      <c r="Q273" s="18"/>
      <c r="R273" s="18"/>
    </row>
    <row r="274" spans="1:18" ht="21" customHeight="1" thickBot="1" x14ac:dyDescent="0.35">
      <c r="C274" s="18"/>
      <c r="D274" s="18"/>
      <c r="E274" s="262"/>
      <c r="F274" s="18" t="s">
        <v>304</v>
      </c>
      <c r="H274" s="260"/>
      <c r="I274" s="18" t="s">
        <v>307</v>
      </c>
      <c r="K274" s="18"/>
      <c r="O274" s="18"/>
      <c r="P274" s="18"/>
      <c r="Q274" s="18"/>
      <c r="R274" s="18"/>
    </row>
    <row r="275" spans="1:18" ht="9" customHeight="1" thickBot="1" x14ac:dyDescent="0.35">
      <c r="C275" s="18"/>
      <c r="D275" s="18"/>
      <c r="E275" s="18"/>
      <c r="F275" s="18"/>
      <c r="H275" s="18"/>
      <c r="I275" s="18"/>
      <c r="J275" s="18"/>
      <c r="K275" s="18"/>
      <c r="L275" s="18"/>
      <c r="M275" s="18"/>
      <c r="N275" s="18"/>
      <c r="O275" s="18"/>
      <c r="P275" s="18"/>
      <c r="Q275" s="18"/>
      <c r="R275" s="18"/>
    </row>
    <row r="276" spans="1:18" ht="22.5" customHeight="1" thickBot="1" x14ac:dyDescent="0.35">
      <c r="E276" s="264"/>
      <c r="F276" s="18" t="s">
        <v>339</v>
      </c>
    </row>
    <row r="277" spans="1:18" ht="21" customHeight="1" x14ac:dyDescent="0.3">
      <c r="B277" s="283"/>
      <c r="C277" s="283"/>
      <c r="D277" s="283"/>
      <c r="E277" s="18"/>
      <c r="F277" s="18"/>
      <c r="G277" s="18"/>
      <c r="H277" s="18"/>
      <c r="I277" s="18"/>
      <c r="J277" s="18"/>
      <c r="K277" s="18"/>
      <c r="L277" s="18"/>
      <c r="M277" s="18"/>
      <c r="N277" s="18"/>
      <c r="O277" s="18"/>
      <c r="P277" s="18"/>
      <c r="Q277" s="18"/>
      <c r="R277" s="18"/>
    </row>
    <row r="278" spans="1:18" ht="21" customHeight="1" x14ac:dyDescent="0.3">
      <c r="A278" s="283"/>
      <c r="B278" s="283"/>
      <c r="C278" s="283"/>
      <c r="D278" s="283"/>
      <c r="E278" s="18"/>
      <c r="F278" s="18"/>
      <c r="G278" s="18"/>
      <c r="H278" s="18"/>
      <c r="I278" s="18"/>
      <c r="J278" s="18"/>
      <c r="K278" s="18"/>
      <c r="L278" s="18"/>
      <c r="M278" s="18"/>
      <c r="N278" s="18"/>
      <c r="O278" s="18"/>
      <c r="P278" s="18"/>
      <c r="Q278" s="18"/>
      <c r="R278" s="18"/>
    </row>
    <row r="279" spans="1:18" ht="21" customHeight="1" x14ac:dyDescent="0.3">
      <c r="A279" s="283"/>
      <c r="B279" s="283"/>
      <c r="C279" s="283"/>
      <c r="D279" s="283"/>
      <c r="E279" s="18"/>
      <c r="F279" s="18"/>
      <c r="G279" s="18"/>
      <c r="H279" s="18"/>
      <c r="I279" s="18"/>
      <c r="J279" s="18"/>
      <c r="K279" s="18"/>
      <c r="L279" s="18"/>
      <c r="M279" s="18"/>
      <c r="N279" s="18"/>
      <c r="O279" s="18"/>
      <c r="P279" s="18"/>
      <c r="Q279" s="18"/>
      <c r="R279" s="18"/>
    </row>
    <row r="280" spans="1:18" ht="21" customHeight="1" x14ac:dyDescent="0.3">
      <c r="A280" s="283"/>
      <c r="B280" s="283"/>
      <c r="C280" s="283"/>
      <c r="D280" s="283"/>
      <c r="E280" s="18"/>
      <c r="F280" s="18"/>
      <c r="G280" s="18"/>
      <c r="H280" s="18"/>
      <c r="I280" s="18"/>
      <c r="J280" s="18"/>
      <c r="K280" s="18"/>
      <c r="L280" s="18"/>
      <c r="M280" s="18"/>
      <c r="N280" s="18"/>
      <c r="O280" s="18"/>
      <c r="P280" s="18"/>
      <c r="Q280" s="18"/>
      <c r="R280" s="18"/>
    </row>
    <row r="281" spans="1:18" s="235" customFormat="1" ht="31.5" customHeight="1" x14ac:dyDescent="0.3">
      <c r="A281" s="494" t="s">
        <v>31</v>
      </c>
      <c r="B281" s="494"/>
      <c r="C281" s="494"/>
      <c r="D281" s="494"/>
      <c r="E281" s="283"/>
      <c r="F281" s="283"/>
      <c r="G281" s="283"/>
      <c r="H281" s="233" t="s">
        <v>298</v>
      </c>
      <c r="I281" s="232"/>
      <c r="J281" s="232"/>
      <c r="L281" s="232"/>
      <c r="M281" s="234"/>
      <c r="N281" s="232"/>
      <c r="O281" s="232"/>
      <c r="P281" s="232"/>
      <c r="Q281" s="232"/>
      <c r="R281" s="266"/>
    </row>
    <row r="282" spans="1:18" ht="16.5" customHeight="1" x14ac:dyDescent="0.3">
      <c r="C282" s="228"/>
      <c r="D282" s="228"/>
      <c r="E282" s="228"/>
      <c r="F282" s="228"/>
      <c r="G282" s="228"/>
      <c r="H282" s="18"/>
      <c r="I282" s="18"/>
      <c r="J282" s="18"/>
      <c r="K282" s="48"/>
      <c r="L282" s="18"/>
      <c r="M282" s="49"/>
      <c r="N282" s="18"/>
      <c r="O282" s="18"/>
      <c r="P282" s="18"/>
      <c r="Q282" s="18"/>
      <c r="R282" s="200"/>
    </row>
    <row r="283" spans="1:18" ht="16.5" customHeight="1" x14ac:dyDescent="0.3">
      <c r="C283" s="228"/>
      <c r="D283" s="228"/>
      <c r="E283" s="228"/>
      <c r="F283" s="228"/>
      <c r="G283" s="228"/>
      <c r="H283" s="18"/>
      <c r="I283" s="18"/>
      <c r="J283" s="18"/>
      <c r="K283" s="48"/>
      <c r="L283" s="18"/>
      <c r="M283" s="49"/>
      <c r="N283" s="18"/>
      <c r="O283" s="18"/>
      <c r="P283" s="18"/>
      <c r="Q283" s="18"/>
      <c r="R283" s="200"/>
    </row>
    <row r="284" spans="1:18" ht="16.5" customHeight="1" x14ac:dyDescent="0.3">
      <c r="C284" s="228"/>
      <c r="D284" s="228"/>
      <c r="E284" s="228"/>
      <c r="F284" s="228"/>
      <c r="G284" s="228"/>
      <c r="H284" s="18"/>
      <c r="I284" s="18"/>
      <c r="J284" s="18"/>
      <c r="K284" s="48"/>
      <c r="L284" s="18"/>
      <c r="M284" s="49"/>
      <c r="N284" s="18"/>
      <c r="O284" s="18"/>
      <c r="P284" s="18"/>
      <c r="Q284" s="18"/>
      <c r="R284" s="200"/>
    </row>
    <row r="285" spans="1:18" ht="16.5" customHeight="1" x14ac:dyDescent="0.3">
      <c r="C285" s="228"/>
      <c r="D285" s="228"/>
      <c r="E285" s="228"/>
      <c r="F285" s="228"/>
      <c r="G285" s="228"/>
      <c r="H285" s="18"/>
      <c r="I285" s="18"/>
      <c r="J285" s="18"/>
      <c r="K285" s="48"/>
      <c r="L285" s="18"/>
      <c r="M285" s="49"/>
      <c r="N285" s="18"/>
      <c r="O285" s="18"/>
      <c r="P285" s="18"/>
      <c r="Q285" s="18"/>
      <c r="R285" s="200"/>
    </row>
    <row r="286" spans="1:18" ht="16.5" customHeight="1" x14ac:dyDescent="0.3">
      <c r="C286" s="228"/>
      <c r="D286" s="228"/>
      <c r="E286" s="228"/>
      <c r="F286" s="228"/>
      <c r="G286" s="228"/>
      <c r="H286" s="18"/>
      <c r="I286" s="18"/>
      <c r="J286" s="18"/>
      <c r="K286" s="48"/>
      <c r="L286" s="18"/>
      <c r="M286" s="49"/>
      <c r="N286" s="18"/>
      <c r="O286" s="18"/>
      <c r="P286" s="18"/>
      <c r="Q286" s="18"/>
      <c r="R286" s="200"/>
    </row>
    <row r="287" spans="1:18" s="235" customFormat="1" ht="31.5" customHeight="1" x14ac:dyDescent="0.3">
      <c r="A287" s="494" t="s">
        <v>289</v>
      </c>
      <c r="B287" s="494"/>
      <c r="C287" s="494"/>
      <c r="D287" s="494"/>
      <c r="E287" s="283"/>
      <c r="F287" s="283"/>
      <c r="G287" s="283"/>
      <c r="H287" s="233" t="s">
        <v>32</v>
      </c>
      <c r="I287" s="232"/>
      <c r="J287" s="232"/>
      <c r="L287" s="232"/>
      <c r="M287" s="234"/>
      <c r="N287" s="232"/>
      <c r="O287" s="232"/>
      <c r="P287" s="232"/>
      <c r="Q287" s="232"/>
      <c r="R287" s="266"/>
    </row>
    <row r="288" spans="1:18" ht="16.5" customHeight="1" x14ac:dyDescent="0.3">
      <c r="C288" s="228"/>
      <c r="D288" s="228"/>
      <c r="E288" s="228"/>
      <c r="F288" s="228"/>
      <c r="G288" s="228"/>
      <c r="H288" s="18"/>
      <c r="I288" s="18"/>
      <c r="J288" s="18"/>
      <c r="K288" s="48"/>
      <c r="L288" s="18"/>
      <c r="M288" s="49"/>
      <c r="N288" s="18"/>
      <c r="O288" s="18"/>
      <c r="P288" s="18"/>
      <c r="Q288" s="18"/>
      <c r="R288" s="200"/>
    </row>
    <row r="289" spans="3:18" ht="16.5" customHeight="1" x14ac:dyDescent="0.3">
      <c r="C289" s="228"/>
      <c r="D289" s="228"/>
      <c r="E289" s="228"/>
      <c r="F289" s="228"/>
      <c r="G289" s="228"/>
      <c r="H289" s="18"/>
      <c r="I289" s="18"/>
      <c r="J289" s="18"/>
      <c r="K289" s="48"/>
      <c r="L289" s="18"/>
      <c r="M289" s="49"/>
      <c r="N289" s="18"/>
      <c r="O289" s="18"/>
      <c r="P289" s="18"/>
      <c r="Q289" s="18"/>
      <c r="R289" s="200"/>
    </row>
    <row r="290" spans="3:18" ht="16.5" customHeight="1" x14ac:dyDescent="0.3">
      <c r="C290" s="228"/>
      <c r="D290" s="228"/>
      <c r="E290" s="228"/>
      <c r="F290" s="228"/>
      <c r="G290" s="228"/>
      <c r="H290" s="18"/>
      <c r="I290" s="18"/>
      <c r="J290" s="18"/>
      <c r="K290" s="48"/>
      <c r="L290" s="18"/>
      <c r="M290" s="49"/>
      <c r="N290" s="18"/>
      <c r="O290" s="18"/>
      <c r="P290" s="18"/>
      <c r="Q290" s="18"/>
      <c r="R290" s="200"/>
    </row>
    <row r="291" spans="3:18" ht="16.5" customHeight="1" x14ac:dyDescent="0.3">
      <c r="C291" s="228"/>
      <c r="D291" s="228"/>
      <c r="E291" s="228"/>
      <c r="F291" s="228"/>
      <c r="G291" s="228"/>
      <c r="H291" s="18"/>
      <c r="I291" s="18"/>
      <c r="J291" s="18"/>
      <c r="K291" s="48"/>
      <c r="L291" s="18"/>
      <c r="M291" s="49"/>
      <c r="N291" s="18"/>
      <c r="O291" s="18"/>
      <c r="P291" s="18"/>
      <c r="Q291" s="18"/>
      <c r="R291" s="200"/>
    </row>
  </sheetData>
  <sheetProtection selectLockedCells="1"/>
  <mergeCells count="252">
    <mergeCell ref="B257:B258"/>
    <mergeCell ref="C257:C258"/>
    <mergeCell ref="B259:B260"/>
    <mergeCell ref="C259:C260"/>
    <mergeCell ref="B261:B262"/>
    <mergeCell ref="C261:C262"/>
    <mergeCell ref="B263:B264"/>
    <mergeCell ref="C263:C264"/>
    <mergeCell ref="B265:B266"/>
    <mergeCell ref="C265:C266"/>
    <mergeCell ref="B247:B248"/>
    <mergeCell ref="C247:C248"/>
    <mergeCell ref="B249:B250"/>
    <mergeCell ref="C249:C250"/>
    <mergeCell ref="B251:B252"/>
    <mergeCell ref="C251:C252"/>
    <mergeCell ref="B253:B254"/>
    <mergeCell ref="C253:C254"/>
    <mergeCell ref="B255:B256"/>
    <mergeCell ref="C255:C256"/>
    <mergeCell ref="B237:B238"/>
    <mergeCell ref="C237:C238"/>
    <mergeCell ref="B239:B240"/>
    <mergeCell ref="C239:C240"/>
    <mergeCell ref="B241:B242"/>
    <mergeCell ref="C241:C242"/>
    <mergeCell ref="B243:B244"/>
    <mergeCell ref="C243:C244"/>
    <mergeCell ref="B245:B246"/>
    <mergeCell ref="C245:C246"/>
    <mergeCell ref="B227:B228"/>
    <mergeCell ref="C227:C228"/>
    <mergeCell ref="B229:B230"/>
    <mergeCell ref="C229:C230"/>
    <mergeCell ref="B231:B232"/>
    <mergeCell ref="C231:C232"/>
    <mergeCell ref="B233:B234"/>
    <mergeCell ref="C233:C234"/>
    <mergeCell ref="B235:B236"/>
    <mergeCell ref="C235:C236"/>
    <mergeCell ref="B217:B218"/>
    <mergeCell ref="C217:C218"/>
    <mergeCell ref="B219:B220"/>
    <mergeCell ref="C219:C220"/>
    <mergeCell ref="B221:B222"/>
    <mergeCell ref="C221:C222"/>
    <mergeCell ref="B223:B224"/>
    <mergeCell ref="C223:C224"/>
    <mergeCell ref="B225:B226"/>
    <mergeCell ref="C225:C226"/>
    <mergeCell ref="B207:B208"/>
    <mergeCell ref="C207:C208"/>
    <mergeCell ref="B209:B210"/>
    <mergeCell ref="C209:C210"/>
    <mergeCell ref="B211:B212"/>
    <mergeCell ref="C211:C212"/>
    <mergeCell ref="B213:B214"/>
    <mergeCell ref="C213:C214"/>
    <mergeCell ref="B215:B216"/>
    <mergeCell ref="C215:C216"/>
    <mergeCell ref="B197:B198"/>
    <mergeCell ref="C197:C198"/>
    <mergeCell ref="B199:B200"/>
    <mergeCell ref="C199:C200"/>
    <mergeCell ref="B201:B202"/>
    <mergeCell ref="C201:C202"/>
    <mergeCell ref="B203:B204"/>
    <mergeCell ref="C203:C204"/>
    <mergeCell ref="B205:B206"/>
    <mergeCell ref="C205:C206"/>
    <mergeCell ref="B187:B188"/>
    <mergeCell ref="C187:C188"/>
    <mergeCell ref="B189:B190"/>
    <mergeCell ref="C189:C190"/>
    <mergeCell ref="B191:B192"/>
    <mergeCell ref="C191:C192"/>
    <mergeCell ref="B193:B194"/>
    <mergeCell ref="C193:C194"/>
    <mergeCell ref="B195:B196"/>
    <mergeCell ref="C195:C196"/>
    <mergeCell ref="B177:B178"/>
    <mergeCell ref="C177:C178"/>
    <mergeCell ref="B179:B180"/>
    <mergeCell ref="C179:C180"/>
    <mergeCell ref="B181:B182"/>
    <mergeCell ref="C181:C182"/>
    <mergeCell ref="B183:B184"/>
    <mergeCell ref="C183:C184"/>
    <mergeCell ref="B185:B186"/>
    <mergeCell ref="C185:C186"/>
    <mergeCell ref="B167:B168"/>
    <mergeCell ref="C167:C168"/>
    <mergeCell ref="B169:B170"/>
    <mergeCell ref="C169:C170"/>
    <mergeCell ref="B171:B172"/>
    <mergeCell ref="C171:C172"/>
    <mergeCell ref="B173:B174"/>
    <mergeCell ref="C173:C174"/>
    <mergeCell ref="B175:B176"/>
    <mergeCell ref="C175:C176"/>
    <mergeCell ref="B161:B162"/>
    <mergeCell ref="C161:C162"/>
    <mergeCell ref="B163:B164"/>
    <mergeCell ref="C163:C164"/>
    <mergeCell ref="B165:B166"/>
    <mergeCell ref="C165:C166"/>
    <mergeCell ref="B151:B152"/>
    <mergeCell ref="C151:C152"/>
    <mergeCell ref="B153:B154"/>
    <mergeCell ref="C153:C154"/>
    <mergeCell ref="B155:B156"/>
    <mergeCell ref="C155:C156"/>
    <mergeCell ref="B157:B158"/>
    <mergeCell ref="C157:C158"/>
    <mergeCell ref="B159:B160"/>
    <mergeCell ref="C159:C160"/>
    <mergeCell ref="B141:B142"/>
    <mergeCell ref="C141:C142"/>
    <mergeCell ref="B143:B144"/>
    <mergeCell ref="C143:C144"/>
    <mergeCell ref="B147:B148"/>
    <mergeCell ref="C147:C148"/>
    <mergeCell ref="B149:B150"/>
    <mergeCell ref="C149:C150"/>
    <mergeCell ref="B145:B146"/>
    <mergeCell ref="C145:C146"/>
    <mergeCell ref="E14:F14"/>
    <mergeCell ref="E16:F16"/>
    <mergeCell ref="C18:D18"/>
    <mergeCell ref="E18:H18"/>
    <mergeCell ref="B12:L12"/>
    <mergeCell ref="L14:M14"/>
    <mergeCell ref="B29:B30"/>
    <mergeCell ref="C29:C30"/>
    <mergeCell ref="B31:B32"/>
    <mergeCell ref="C31:C32"/>
    <mergeCell ref="B33:B34"/>
    <mergeCell ref="C33:C34"/>
    <mergeCell ref="E20:G20"/>
    <mergeCell ref="B22:D22"/>
    <mergeCell ref="C24:C25"/>
    <mergeCell ref="B27:B28"/>
    <mergeCell ref="C27:C28"/>
    <mergeCell ref="E22:I22"/>
    <mergeCell ref="B41:B42"/>
    <mergeCell ref="C41:C42"/>
    <mergeCell ref="B43:B44"/>
    <mergeCell ref="C43:C44"/>
    <mergeCell ref="B45:B46"/>
    <mergeCell ref="C45:C46"/>
    <mergeCell ref="B35:B36"/>
    <mergeCell ref="C35:C36"/>
    <mergeCell ref="B37:B38"/>
    <mergeCell ref="C37:C38"/>
    <mergeCell ref="B39:B40"/>
    <mergeCell ref="C39:C40"/>
    <mergeCell ref="B53:B54"/>
    <mergeCell ref="C53:C54"/>
    <mergeCell ref="B55:B56"/>
    <mergeCell ref="C55:C56"/>
    <mergeCell ref="B57:B58"/>
    <mergeCell ref="C57:C58"/>
    <mergeCell ref="B47:B48"/>
    <mergeCell ref="C47:C48"/>
    <mergeCell ref="B49:B50"/>
    <mergeCell ref="C49:C50"/>
    <mergeCell ref="B51:B52"/>
    <mergeCell ref="C51:C52"/>
    <mergeCell ref="B65:B66"/>
    <mergeCell ref="C65:C66"/>
    <mergeCell ref="B67:B68"/>
    <mergeCell ref="C67:C68"/>
    <mergeCell ref="B69:B70"/>
    <mergeCell ref="C69:C70"/>
    <mergeCell ref="B59:B60"/>
    <mergeCell ref="C59:C60"/>
    <mergeCell ref="B61:B62"/>
    <mergeCell ref="C61:C62"/>
    <mergeCell ref="B63:B64"/>
    <mergeCell ref="C63:C64"/>
    <mergeCell ref="B77:B78"/>
    <mergeCell ref="C77:C78"/>
    <mergeCell ref="B79:B80"/>
    <mergeCell ref="C79:C80"/>
    <mergeCell ref="B81:B82"/>
    <mergeCell ref="C81:C82"/>
    <mergeCell ref="B71:B72"/>
    <mergeCell ref="C71:C72"/>
    <mergeCell ref="B73:B74"/>
    <mergeCell ref="C73:C74"/>
    <mergeCell ref="B75:B76"/>
    <mergeCell ref="C75:C76"/>
    <mergeCell ref="B89:B90"/>
    <mergeCell ref="C89:C90"/>
    <mergeCell ref="B91:B92"/>
    <mergeCell ref="C91:C92"/>
    <mergeCell ref="B93:B94"/>
    <mergeCell ref="C93:C94"/>
    <mergeCell ref="B83:B84"/>
    <mergeCell ref="C83:C84"/>
    <mergeCell ref="B85:B86"/>
    <mergeCell ref="C85:C86"/>
    <mergeCell ref="B87:B88"/>
    <mergeCell ref="C87:C88"/>
    <mergeCell ref="B101:B102"/>
    <mergeCell ref="C101:C102"/>
    <mergeCell ref="B103:B104"/>
    <mergeCell ref="C103:C104"/>
    <mergeCell ref="B105:B106"/>
    <mergeCell ref="C105:C106"/>
    <mergeCell ref="B95:B96"/>
    <mergeCell ref="C95:C96"/>
    <mergeCell ref="B97:B98"/>
    <mergeCell ref="C97:C98"/>
    <mergeCell ref="B99:B100"/>
    <mergeCell ref="C99:C100"/>
    <mergeCell ref="B113:B114"/>
    <mergeCell ref="C113:C114"/>
    <mergeCell ref="B115:B116"/>
    <mergeCell ref="C115:C116"/>
    <mergeCell ref="B117:B118"/>
    <mergeCell ref="C117:C118"/>
    <mergeCell ref="B107:B108"/>
    <mergeCell ref="C107:C108"/>
    <mergeCell ref="B109:B110"/>
    <mergeCell ref="C109:C110"/>
    <mergeCell ref="B111:B112"/>
    <mergeCell ref="C111:C112"/>
    <mergeCell ref="A287:D287"/>
    <mergeCell ref="A281:D281"/>
    <mergeCell ref="B125:B126"/>
    <mergeCell ref="C125:C126"/>
    <mergeCell ref="B119:B120"/>
    <mergeCell ref="C119:C120"/>
    <mergeCell ref="B121:B122"/>
    <mergeCell ref="C121:C122"/>
    <mergeCell ref="B123:B124"/>
    <mergeCell ref="C123:C124"/>
    <mergeCell ref="B127:B128"/>
    <mergeCell ref="C127:C128"/>
    <mergeCell ref="B129:B130"/>
    <mergeCell ref="C129:C130"/>
    <mergeCell ref="B131:B132"/>
    <mergeCell ref="C131:C132"/>
    <mergeCell ref="B133:B134"/>
    <mergeCell ref="C133:C134"/>
    <mergeCell ref="B135:B136"/>
    <mergeCell ref="C135:C136"/>
    <mergeCell ref="B137:B138"/>
    <mergeCell ref="C137:C138"/>
    <mergeCell ref="B139:B140"/>
    <mergeCell ref="C139:C140"/>
  </mergeCells>
  <conditionalFormatting sqref="E27:I27 E29:I29 E31:I31 E33:I33 E35:I35 E37:I37 E39:I39 E41:I41 E43:I43 E45:I45 E47:I47 E49:I49 E51:I51 E53:I53 E55:I55 E57:I57 E59:I59 E61:I61 E63:I63 F65:I65 E67 E69:F69 E71:I71 E73:I73 E75:I75 E77:I77 E79:I79 E81:I81 E83:I83 E85:I85 E87:I87 E89:I89 E91:I91 E93:I93 E95:I95 E97:I97 E99:I99 E101:I101 E103:I103 E105:I105 E107:I107 E109:I109 E111:I111 E113:I113 E115:I115 E117:I117 E119:I119 E121:I121 E123:I123 E125:I125 G67:I67 H69:I69">
    <cfRule type="cellIs" dxfId="5079" priority="347" operator="between">
      <formula>16</formula>
      <formula>89</formula>
    </cfRule>
    <cfRule type="cellIs" dxfId="5078" priority="348" operator="between">
      <formula>5</formula>
      <formula>15</formula>
    </cfRule>
    <cfRule type="cellIs" dxfId="5077" priority="349" operator="between">
      <formula>0</formula>
      <formula>5</formula>
    </cfRule>
  </conditionalFormatting>
  <conditionalFormatting sqref="E28:I28 E32:I32 E34:I34 E36:I36 E38:I38 E40:I40 E42:I42 E44:I44 E46:I46 E48:I48 E50:I50 E52:I52 E54:I54 E56:I56 E58:I58 E60:I60 E62:I62 E64:I64 E66:I66 E68:I68 E70:I70 E72:I72 E74:I74 E76:I76 E78:I78 E80:I80 E82:I82 E84:I84 E86:I86 E88:I88 E90:I90 E92:I92 E94:I94 E96:I96 E98:I98 E100:I100 E102:I102 E104:I104 E106:I106 E108:I108 E110:I110 E112:I112 E114:I114 E116:I116 E118:I118 E120:I120 E122:I122 E124:I124 E126:I126 E30:I30">
    <cfRule type="cellIs" dxfId="5076" priority="343" operator="between">
      <formula>6</formula>
      <formula>90</formula>
    </cfRule>
    <cfRule type="cellIs" dxfId="5075" priority="344" operator="between">
      <formula>4</formula>
      <formula>6</formula>
    </cfRule>
    <cfRule type="cellIs" dxfId="5074" priority="345" operator="between">
      <formula>0</formula>
      <formula>1</formula>
    </cfRule>
    <cfRule type="cellIs" dxfId="5073" priority="346" operator="between">
      <formula>2</formula>
      <formula>3</formula>
    </cfRule>
  </conditionalFormatting>
  <conditionalFormatting sqref="E65">
    <cfRule type="cellIs" dxfId="5072" priority="339" operator="between">
      <formula>6</formula>
      <formula>90</formula>
    </cfRule>
    <cfRule type="cellIs" dxfId="5071" priority="340" operator="between">
      <formula>4</formula>
      <formula>6</formula>
    </cfRule>
    <cfRule type="cellIs" dxfId="5070" priority="341" operator="between">
      <formula>0</formula>
      <formula>1</formula>
    </cfRule>
    <cfRule type="cellIs" dxfId="5069" priority="342" operator="between">
      <formula>2</formula>
      <formula>3</formula>
    </cfRule>
  </conditionalFormatting>
  <conditionalFormatting sqref="F67">
    <cfRule type="cellIs" dxfId="5068" priority="335" operator="between">
      <formula>6</formula>
      <formula>90</formula>
    </cfRule>
    <cfRule type="cellIs" dxfId="5067" priority="336" operator="between">
      <formula>4</formula>
      <formula>6</formula>
    </cfRule>
    <cfRule type="cellIs" dxfId="5066" priority="337" operator="between">
      <formula>0</formula>
      <formula>1</formula>
    </cfRule>
    <cfRule type="cellIs" dxfId="5065" priority="338" operator="between">
      <formula>2</formula>
      <formula>3</formula>
    </cfRule>
  </conditionalFormatting>
  <conditionalFormatting sqref="G69">
    <cfRule type="cellIs" dxfId="5064" priority="331" operator="between">
      <formula>6</formula>
      <formula>90</formula>
    </cfRule>
    <cfRule type="cellIs" dxfId="5063" priority="332" operator="between">
      <formula>4</formula>
      <formula>6</formula>
    </cfRule>
    <cfRule type="cellIs" dxfId="5062" priority="333" operator="between">
      <formula>0</formula>
      <formula>1</formula>
    </cfRule>
    <cfRule type="cellIs" dxfId="5061" priority="334" operator="between">
      <formula>2</formula>
      <formula>3</formula>
    </cfRule>
  </conditionalFormatting>
  <conditionalFormatting sqref="E127:I127">
    <cfRule type="cellIs" dxfId="5060" priority="328" operator="between">
      <formula>16</formula>
      <formula>89</formula>
    </cfRule>
    <cfRule type="cellIs" dxfId="5059" priority="329" operator="between">
      <formula>5</formula>
      <formula>15</formula>
    </cfRule>
    <cfRule type="cellIs" dxfId="5058" priority="330" operator="between">
      <formula>0</formula>
      <formula>5</formula>
    </cfRule>
  </conditionalFormatting>
  <conditionalFormatting sqref="E128:I128">
    <cfRule type="cellIs" dxfId="5057" priority="324" operator="between">
      <formula>6</formula>
      <formula>90</formula>
    </cfRule>
    <cfRule type="cellIs" dxfId="5056" priority="325" operator="between">
      <formula>4</formula>
      <formula>6</formula>
    </cfRule>
    <cfRule type="cellIs" dxfId="5055" priority="326" operator="between">
      <formula>0</formula>
      <formula>1</formula>
    </cfRule>
    <cfRule type="cellIs" dxfId="5054" priority="327" operator="between">
      <formula>2</formula>
      <formula>3</formula>
    </cfRule>
  </conditionalFormatting>
  <conditionalFormatting sqref="E129:I129">
    <cfRule type="cellIs" dxfId="5053" priority="321" operator="between">
      <formula>16</formula>
      <formula>89</formula>
    </cfRule>
    <cfRule type="cellIs" dxfId="5052" priority="322" operator="between">
      <formula>5</formula>
      <formula>15</formula>
    </cfRule>
    <cfRule type="cellIs" dxfId="5051" priority="323" operator="between">
      <formula>0</formula>
      <formula>5</formula>
    </cfRule>
  </conditionalFormatting>
  <conditionalFormatting sqref="E130:I130">
    <cfRule type="cellIs" dxfId="5050" priority="317" operator="between">
      <formula>6</formula>
      <formula>90</formula>
    </cfRule>
    <cfRule type="cellIs" dxfId="5049" priority="318" operator="between">
      <formula>4</formula>
      <formula>6</formula>
    </cfRule>
    <cfRule type="cellIs" dxfId="5048" priority="319" operator="between">
      <formula>0</formula>
      <formula>1</formula>
    </cfRule>
    <cfRule type="cellIs" dxfId="5047" priority="320" operator="between">
      <formula>2</formula>
      <formula>3</formula>
    </cfRule>
  </conditionalFormatting>
  <conditionalFormatting sqref="E131:I131">
    <cfRule type="cellIs" dxfId="5046" priority="314" operator="between">
      <formula>16</formula>
      <formula>89</formula>
    </cfRule>
    <cfRule type="cellIs" dxfId="5045" priority="315" operator="between">
      <formula>5</formula>
      <formula>15</formula>
    </cfRule>
    <cfRule type="cellIs" dxfId="5044" priority="316" operator="between">
      <formula>0</formula>
      <formula>5</formula>
    </cfRule>
  </conditionalFormatting>
  <conditionalFormatting sqref="E132:I132">
    <cfRule type="cellIs" dxfId="5043" priority="310" operator="between">
      <formula>6</formula>
      <formula>90</formula>
    </cfRule>
    <cfRule type="cellIs" dxfId="5042" priority="311" operator="between">
      <formula>4</formula>
      <formula>6</formula>
    </cfRule>
    <cfRule type="cellIs" dxfId="5041" priority="312" operator="between">
      <formula>0</formula>
      <formula>1</formula>
    </cfRule>
    <cfRule type="cellIs" dxfId="5040" priority="313" operator="between">
      <formula>2</formula>
      <formula>3</formula>
    </cfRule>
  </conditionalFormatting>
  <conditionalFormatting sqref="E133:I133">
    <cfRule type="cellIs" dxfId="5039" priority="307" operator="between">
      <formula>16</formula>
      <formula>89</formula>
    </cfRule>
    <cfRule type="cellIs" dxfId="5038" priority="308" operator="between">
      <formula>5</formula>
      <formula>15</formula>
    </cfRule>
    <cfRule type="cellIs" dxfId="5037" priority="309" operator="between">
      <formula>0</formula>
      <formula>5</formula>
    </cfRule>
  </conditionalFormatting>
  <conditionalFormatting sqref="E134:I134">
    <cfRule type="cellIs" dxfId="5036" priority="303" operator="between">
      <formula>6</formula>
      <formula>90</formula>
    </cfRule>
    <cfRule type="cellIs" dxfId="5035" priority="304" operator="between">
      <formula>4</formula>
      <formula>6</formula>
    </cfRule>
    <cfRule type="cellIs" dxfId="5034" priority="305" operator="between">
      <formula>0</formula>
      <formula>1</formula>
    </cfRule>
    <cfRule type="cellIs" dxfId="5033" priority="306" operator="between">
      <formula>2</formula>
      <formula>3</formula>
    </cfRule>
  </conditionalFormatting>
  <conditionalFormatting sqref="E135:I135">
    <cfRule type="cellIs" dxfId="5032" priority="300" operator="between">
      <formula>16</formula>
      <formula>89</formula>
    </cfRule>
    <cfRule type="cellIs" dxfId="5031" priority="301" operator="between">
      <formula>5</formula>
      <formula>15</formula>
    </cfRule>
    <cfRule type="cellIs" dxfId="5030" priority="302" operator="between">
      <formula>0</formula>
      <formula>5</formula>
    </cfRule>
  </conditionalFormatting>
  <conditionalFormatting sqref="E136:I136">
    <cfRule type="cellIs" dxfId="5029" priority="296" operator="between">
      <formula>6</formula>
      <formula>90</formula>
    </cfRule>
    <cfRule type="cellIs" dxfId="5028" priority="297" operator="between">
      <formula>4</formula>
      <formula>6</formula>
    </cfRule>
    <cfRule type="cellIs" dxfId="5027" priority="298" operator="between">
      <formula>0</formula>
      <formula>1</formula>
    </cfRule>
    <cfRule type="cellIs" dxfId="5026" priority="299" operator="between">
      <formula>2</formula>
      <formula>3</formula>
    </cfRule>
  </conditionalFormatting>
  <conditionalFormatting sqref="E137:I137">
    <cfRule type="cellIs" dxfId="5025" priority="293" operator="between">
      <formula>16</formula>
      <formula>89</formula>
    </cfRule>
    <cfRule type="cellIs" dxfId="5024" priority="294" operator="between">
      <formula>5</formula>
      <formula>15</formula>
    </cfRule>
    <cfRule type="cellIs" dxfId="5023" priority="295" operator="between">
      <formula>0</formula>
      <formula>5</formula>
    </cfRule>
  </conditionalFormatting>
  <conditionalFormatting sqref="E138:I138">
    <cfRule type="cellIs" dxfId="5022" priority="289" operator="between">
      <formula>6</formula>
      <formula>90</formula>
    </cfRule>
    <cfRule type="cellIs" dxfId="5021" priority="290" operator="between">
      <formula>4</formula>
      <formula>6</formula>
    </cfRule>
    <cfRule type="cellIs" dxfId="5020" priority="291" operator="between">
      <formula>0</formula>
      <formula>1</formula>
    </cfRule>
    <cfRule type="cellIs" dxfId="5019" priority="292" operator="between">
      <formula>2</formula>
      <formula>3</formula>
    </cfRule>
  </conditionalFormatting>
  <conditionalFormatting sqref="E139:I139">
    <cfRule type="cellIs" dxfId="5018" priority="286" operator="between">
      <formula>16</formula>
      <formula>89</formula>
    </cfRule>
    <cfRule type="cellIs" dxfId="5017" priority="287" operator="between">
      <formula>5</formula>
      <formula>15</formula>
    </cfRule>
    <cfRule type="cellIs" dxfId="5016" priority="288" operator="between">
      <formula>0</formula>
      <formula>5</formula>
    </cfRule>
  </conditionalFormatting>
  <conditionalFormatting sqref="E140:I140">
    <cfRule type="cellIs" dxfId="5015" priority="282" operator="between">
      <formula>6</formula>
      <formula>90</formula>
    </cfRule>
    <cfRule type="cellIs" dxfId="5014" priority="283" operator="between">
      <formula>4</formula>
      <formula>6</formula>
    </cfRule>
    <cfRule type="cellIs" dxfId="5013" priority="284" operator="between">
      <formula>0</formula>
      <formula>1</formula>
    </cfRule>
    <cfRule type="cellIs" dxfId="5012" priority="285" operator="between">
      <formula>2</formula>
      <formula>3</formula>
    </cfRule>
  </conditionalFormatting>
  <conditionalFormatting sqref="E141:I141">
    <cfRule type="cellIs" dxfId="5011" priority="279" operator="between">
      <formula>16</formula>
      <formula>89</formula>
    </cfRule>
    <cfRule type="cellIs" dxfId="5010" priority="280" operator="between">
      <formula>5</formula>
      <formula>15</formula>
    </cfRule>
    <cfRule type="cellIs" dxfId="5009" priority="281" operator="between">
      <formula>0</formula>
      <formula>5</formula>
    </cfRule>
  </conditionalFormatting>
  <conditionalFormatting sqref="E142:I142">
    <cfRule type="cellIs" dxfId="5008" priority="275" operator="between">
      <formula>6</formula>
      <formula>90</formula>
    </cfRule>
    <cfRule type="cellIs" dxfId="5007" priority="276" operator="between">
      <formula>4</formula>
      <formula>6</formula>
    </cfRule>
    <cfRule type="cellIs" dxfId="5006" priority="277" operator="between">
      <formula>0</formula>
      <formula>1</formula>
    </cfRule>
    <cfRule type="cellIs" dxfId="5005" priority="278" operator="between">
      <formula>2</formula>
      <formula>3</formula>
    </cfRule>
  </conditionalFormatting>
  <conditionalFormatting sqref="E143:I143">
    <cfRule type="cellIs" dxfId="5004" priority="272" operator="between">
      <formula>16</formula>
      <formula>89</formula>
    </cfRule>
    <cfRule type="cellIs" dxfId="5003" priority="273" operator="between">
      <formula>5</formula>
      <formula>15</formula>
    </cfRule>
    <cfRule type="cellIs" dxfId="5002" priority="274" operator="between">
      <formula>0</formula>
      <formula>5</formula>
    </cfRule>
  </conditionalFormatting>
  <conditionalFormatting sqref="E144:I144">
    <cfRule type="cellIs" dxfId="5001" priority="268" operator="between">
      <formula>6</formula>
      <formula>90</formula>
    </cfRule>
    <cfRule type="cellIs" dxfId="5000" priority="269" operator="between">
      <formula>4</formula>
      <formula>6</formula>
    </cfRule>
    <cfRule type="cellIs" dxfId="4999" priority="270" operator="between">
      <formula>0</formula>
      <formula>1</formula>
    </cfRule>
    <cfRule type="cellIs" dxfId="4998" priority="271" operator="between">
      <formula>2</formula>
      <formula>3</formula>
    </cfRule>
  </conditionalFormatting>
  <conditionalFormatting sqref="E147:I147">
    <cfRule type="cellIs" dxfId="4997" priority="258" operator="between">
      <formula>16</formula>
      <formula>89</formula>
    </cfRule>
    <cfRule type="cellIs" dxfId="4996" priority="259" operator="between">
      <formula>5</formula>
      <formula>15</formula>
    </cfRule>
    <cfRule type="cellIs" dxfId="4995" priority="260" operator="between">
      <formula>0</formula>
      <formula>5</formula>
    </cfRule>
  </conditionalFormatting>
  <conditionalFormatting sqref="E148:I148">
    <cfRule type="cellIs" dxfId="4994" priority="254" operator="between">
      <formula>6</formula>
      <formula>90</formula>
    </cfRule>
    <cfRule type="cellIs" dxfId="4993" priority="255" operator="between">
      <formula>4</formula>
      <formula>6</formula>
    </cfRule>
    <cfRule type="cellIs" dxfId="4992" priority="256" operator="between">
      <formula>0</formula>
      <formula>1</formula>
    </cfRule>
    <cfRule type="cellIs" dxfId="4991" priority="257" operator="between">
      <formula>2</formula>
      <formula>3</formula>
    </cfRule>
  </conditionalFormatting>
  <conditionalFormatting sqref="E149:I149">
    <cfRule type="cellIs" dxfId="4990" priority="251" operator="between">
      <formula>16</formula>
      <formula>89</formula>
    </cfRule>
    <cfRule type="cellIs" dxfId="4989" priority="252" operator="between">
      <formula>5</formula>
      <formula>15</formula>
    </cfRule>
    <cfRule type="cellIs" dxfId="4988" priority="253" operator="between">
      <formula>0</formula>
      <formula>5</formula>
    </cfRule>
  </conditionalFormatting>
  <conditionalFormatting sqref="E150:I150">
    <cfRule type="cellIs" dxfId="4987" priority="247" operator="between">
      <formula>6</formula>
      <formula>90</formula>
    </cfRule>
    <cfRule type="cellIs" dxfId="4986" priority="248" operator="between">
      <formula>4</formula>
      <formula>6</formula>
    </cfRule>
    <cfRule type="cellIs" dxfId="4985" priority="249" operator="between">
      <formula>0</formula>
      <formula>1</formula>
    </cfRule>
    <cfRule type="cellIs" dxfId="4984" priority="250" operator="between">
      <formula>2</formula>
      <formula>3</formula>
    </cfRule>
  </conditionalFormatting>
  <conditionalFormatting sqref="E151:I151">
    <cfRule type="cellIs" dxfId="4983" priority="244" operator="between">
      <formula>16</formula>
      <formula>89</formula>
    </cfRule>
    <cfRule type="cellIs" dxfId="4982" priority="245" operator="between">
      <formula>5</formula>
      <formula>15</formula>
    </cfRule>
    <cfRule type="cellIs" dxfId="4981" priority="246" operator="between">
      <formula>0</formula>
      <formula>5</formula>
    </cfRule>
  </conditionalFormatting>
  <conditionalFormatting sqref="E152:I152">
    <cfRule type="cellIs" dxfId="4980" priority="240" operator="between">
      <formula>6</formula>
      <formula>90</formula>
    </cfRule>
    <cfRule type="cellIs" dxfId="4979" priority="241" operator="between">
      <formula>4</formula>
      <formula>6</formula>
    </cfRule>
    <cfRule type="cellIs" dxfId="4978" priority="242" operator="between">
      <formula>0</formula>
      <formula>1</formula>
    </cfRule>
    <cfRule type="cellIs" dxfId="4977" priority="243" operator="between">
      <formula>2</formula>
      <formula>3</formula>
    </cfRule>
  </conditionalFormatting>
  <conditionalFormatting sqref="E153:I153">
    <cfRule type="cellIs" dxfId="4976" priority="237" operator="between">
      <formula>16</formula>
      <formula>89</formula>
    </cfRule>
    <cfRule type="cellIs" dxfId="4975" priority="238" operator="between">
      <formula>5</formula>
      <formula>15</formula>
    </cfRule>
    <cfRule type="cellIs" dxfId="4974" priority="239" operator="between">
      <formula>0</formula>
      <formula>5</formula>
    </cfRule>
  </conditionalFormatting>
  <conditionalFormatting sqref="E154:I154">
    <cfRule type="cellIs" dxfId="4973" priority="233" operator="between">
      <formula>6</formula>
      <formula>90</formula>
    </cfRule>
    <cfRule type="cellIs" dxfId="4972" priority="234" operator="between">
      <formula>4</formula>
      <formula>6</formula>
    </cfRule>
    <cfRule type="cellIs" dxfId="4971" priority="235" operator="between">
      <formula>0</formula>
      <formula>1</formula>
    </cfRule>
    <cfRule type="cellIs" dxfId="4970" priority="236" operator="between">
      <formula>2</formula>
      <formula>3</formula>
    </cfRule>
  </conditionalFormatting>
  <conditionalFormatting sqref="E155:I155">
    <cfRule type="cellIs" dxfId="4969" priority="230" operator="between">
      <formula>16</formula>
      <formula>89</formula>
    </cfRule>
    <cfRule type="cellIs" dxfId="4968" priority="231" operator="between">
      <formula>5</formula>
      <formula>15</formula>
    </cfRule>
    <cfRule type="cellIs" dxfId="4967" priority="232" operator="between">
      <formula>0</formula>
      <formula>5</formula>
    </cfRule>
  </conditionalFormatting>
  <conditionalFormatting sqref="E156:I156">
    <cfRule type="cellIs" dxfId="4966" priority="226" operator="between">
      <formula>6</formula>
      <formula>90</formula>
    </cfRule>
    <cfRule type="cellIs" dxfId="4965" priority="227" operator="between">
      <formula>4</formula>
      <formula>6</formula>
    </cfRule>
    <cfRule type="cellIs" dxfId="4964" priority="228" operator="between">
      <formula>0</formula>
      <formula>1</formula>
    </cfRule>
    <cfRule type="cellIs" dxfId="4963" priority="229" operator="between">
      <formula>2</formula>
      <formula>3</formula>
    </cfRule>
  </conditionalFormatting>
  <conditionalFormatting sqref="E157:I157">
    <cfRule type="cellIs" dxfId="4962" priority="223" operator="between">
      <formula>16</formula>
      <formula>89</formula>
    </cfRule>
    <cfRule type="cellIs" dxfId="4961" priority="224" operator="between">
      <formula>5</formula>
      <formula>15</formula>
    </cfRule>
    <cfRule type="cellIs" dxfId="4960" priority="225" operator="between">
      <formula>0</formula>
      <formula>5</formula>
    </cfRule>
  </conditionalFormatting>
  <conditionalFormatting sqref="E158:I158">
    <cfRule type="cellIs" dxfId="4959" priority="219" operator="between">
      <formula>6</formula>
      <formula>90</formula>
    </cfRule>
    <cfRule type="cellIs" dxfId="4958" priority="220" operator="between">
      <formula>4</formula>
      <formula>6</formula>
    </cfRule>
    <cfRule type="cellIs" dxfId="4957" priority="221" operator="between">
      <formula>0</formula>
      <formula>1</formula>
    </cfRule>
    <cfRule type="cellIs" dxfId="4956" priority="222" operator="between">
      <formula>2</formula>
      <formula>3</formula>
    </cfRule>
  </conditionalFormatting>
  <conditionalFormatting sqref="E159:I159">
    <cfRule type="cellIs" dxfId="4955" priority="216" operator="between">
      <formula>16</formula>
      <formula>89</formula>
    </cfRule>
    <cfRule type="cellIs" dxfId="4954" priority="217" operator="between">
      <formula>5</formula>
      <formula>15</formula>
    </cfRule>
    <cfRule type="cellIs" dxfId="4953" priority="218" operator="between">
      <formula>0</formula>
      <formula>5</formula>
    </cfRule>
  </conditionalFormatting>
  <conditionalFormatting sqref="E160:I160">
    <cfRule type="cellIs" dxfId="4952" priority="212" operator="between">
      <formula>6</formula>
      <formula>90</formula>
    </cfRule>
    <cfRule type="cellIs" dxfId="4951" priority="213" operator="between">
      <formula>4</formula>
      <formula>6</formula>
    </cfRule>
    <cfRule type="cellIs" dxfId="4950" priority="214" operator="between">
      <formula>0</formula>
      <formula>1</formula>
    </cfRule>
    <cfRule type="cellIs" dxfId="4949" priority="215" operator="between">
      <formula>2</formula>
      <formula>3</formula>
    </cfRule>
  </conditionalFormatting>
  <conditionalFormatting sqref="E161:I161">
    <cfRule type="cellIs" dxfId="4948" priority="209" operator="between">
      <formula>16</formula>
      <formula>89</formula>
    </cfRule>
    <cfRule type="cellIs" dxfId="4947" priority="210" operator="between">
      <formula>5</formula>
      <formula>15</formula>
    </cfRule>
    <cfRule type="cellIs" dxfId="4946" priority="211" operator="between">
      <formula>0</formula>
      <formula>5</formula>
    </cfRule>
  </conditionalFormatting>
  <conditionalFormatting sqref="E162:I162">
    <cfRule type="cellIs" dxfId="4945" priority="205" operator="between">
      <formula>6</formula>
      <formula>90</formula>
    </cfRule>
    <cfRule type="cellIs" dxfId="4944" priority="206" operator="between">
      <formula>4</formula>
      <formula>6</formula>
    </cfRule>
    <cfRule type="cellIs" dxfId="4943" priority="207" operator="between">
      <formula>0</formula>
      <formula>1</formula>
    </cfRule>
    <cfRule type="cellIs" dxfId="4942" priority="208" operator="between">
      <formula>2</formula>
      <formula>3</formula>
    </cfRule>
  </conditionalFormatting>
  <conditionalFormatting sqref="E163:I163">
    <cfRule type="cellIs" dxfId="4941" priority="202" operator="between">
      <formula>16</formula>
      <formula>89</formula>
    </cfRule>
    <cfRule type="cellIs" dxfId="4940" priority="203" operator="between">
      <formula>5</formula>
      <formula>15</formula>
    </cfRule>
    <cfRule type="cellIs" dxfId="4939" priority="204" operator="between">
      <formula>0</formula>
      <formula>5</formula>
    </cfRule>
  </conditionalFormatting>
  <conditionalFormatting sqref="E164:I164">
    <cfRule type="cellIs" dxfId="4938" priority="198" operator="between">
      <formula>6</formula>
      <formula>90</formula>
    </cfRule>
    <cfRule type="cellIs" dxfId="4937" priority="199" operator="between">
      <formula>4</formula>
      <formula>6</formula>
    </cfRule>
    <cfRule type="cellIs" dxfId="4936" priority="200" operator="between">
      <formula>0</formula>
      <formula>1</formula>
    </cfRule>
    <cfRule type="cellIs" dxfId="4935" priority="201" operator="between">
      <formula>2</formula>
      <formula>3</formula>
    </cfRule>
  </conditionalFormatting>
  <conditionalFormatting sqref="E165:I165">
    <cfRule type="cellIs" dxfId="4934" priority="195" operator="between">
      <formula>16</formula>
      <formula>89</formula>
    </cfRule>
    <cfRule type="cellIs" dxfId="4933" priority="196" operator="between">
      <formula>5</formula>
      <formula>15</formula>
    </cfRule>
    <cfRule type="cellIs" dxfId="4932" priority="197" operator="between">
      <formula>0</formula>
      <formula>5</formula>
    </cfRule>
  </conditionalFormatting>
  <conditionalFormatting sqref="E166:I166">
    <cfRule type="cellIs" dxfId="4931" priority="191" operator="between">
      <formula>6</formula>
      <formula>90</formula>
    </cfRule>
    <cfRule type="cellIs" dxfId="4930" priority="192" operator="between">
      <formula>4</formula>
      <formula>6</formula>
    </cfRule>
    <cfRule type="cellIs" dxfId="4929" priority="193" operator="between">
      <formula>0</formula>
      <formula>1</formula>
    </cfRule>
    <cfRule type="cellIs" dxfId="4928" priority="194" operator="between">
      <formula>2</formula>
      <formula>3</formula>
    </cfRule>
  </conditionalFormatting>
  <conditionalFormatting sqref="E167 E169:F169 E171:I171 E173:I173 E175:I175 E177:I177 E179:I179 E181:I181 E183:I183 E185:I185 E187:I187 E189:I189 E191:I191 E193:I193 E195:I195 E197:I197 E199:I199 E201:I201 E203:I203 E205:I205 E207:I207 E209:I209 E211:I211 E213:I213 E215:I215 E217:I217 E219:I219 E221:I221 E223:I223 E225:I225 G167:I167 H169:I169">
    <cfRule type="cellIs" dxfId="4927" priority="174" operator="between">
      <formula>16</formula>
      <formula>89</formula>
    </cfRule>
    <cfRule type="cellIs" dxfId="4926" priority="175" operator="between">
      <formula>5</formula>
      <formula>15</formula>
    </cfRule>
    <cfRule type="cellIs" dxfId="4925" priority="176" operator="between">
      <formula>0</formula>
      <formula>5</formula>
    </cfRule>
  </conditionalFormatting>
  <conditionalFormatting sqref="E168:I168 E170:I170 E172:I172 E174:I174 E176:I176 E178:I178 E180:I180 E182:I182 E184:I184 E186:I186 E188:I188 E190:I190 E192:I192 E194:I194 E196:I196 E198:I198 E200:I200 E202:I202 E204:I204 E206:I206 E208:I208 E210:I210 E212:I212 E214:I214 E216:I216 E218:I218 E220:I220 E222:I222 E224:I224 E226:I226">
    <cfRule type="cellIs" dxfId="4924" priority="170" operator="between">
      <formula>6</formula>
      <formula>90</formula>
    </cfRule>
    <cfRule type="cellIs" dxfId="4923" priority="171" operator="between">
      <formula>4</formula>
      <formula>6</formula>
    </cfRule>
    <cfRule type="cellIs" dxfId="4922" priority="172" operator="between">
      <formula>0</formula>
      <formula>1</formula>
    </cfRule>
    <cfRule type="cellIs" dxfId="4921" priority="173" operator="between">
      <formula>2</formula>
      <formula>3</formula>
    </cfRule>
  </conditionalFormatting>
  <conditionalFormatting sqref="F167">
    <cfRule type="cellIs" dxfId="4920" priority="166" operator="between">
      <formula>6</formula>
      <formula>90</formula>
    </cfRule>
    <cfRule type="cellIs" dxfId="4919" priority="167" operator="between">
      <formula>4</formula>
      <formula>6</formula>
    </cfRule>
    <cfRule type="cellIs" dxfId="4918" priority="168" operator="between">
      <formula>0</formula>
      <formula>1</formula>
    </cfRule>
    <cfRule type="cellIs" dxfId="4917" priority="169" operator="between">
      <formula>2</formula>
      <formula>3</formula>
    </cfRule>
  </conditionalFormatting>
  <conditionalFormatting sqref="G169">
    <cfRule type="cellIs" dxfId="4916" priority="162" operator="between">
      <formula>6</formula>
      <formula>90</formula>
    </cfRule>
    <cfRule type="cellIs" dxfId="4915" priority="163" operator="between">
      <formula>4</formula>
      <formula>6</formula>
    </cfRule>
    <cfRule type="cellIs" dxfId="4914" priority="164" operator="between">
      <formula>0</formula>
      <formula>1</formula>
    </cfRule>
    <cfRule type="cellIs" dxfId="4913" priority="165" operator="between">
      <formula>2</formula>
      <formula>3</formula>
    </cfRule>
  </conditionalFormatting>
  <conditionalFormatting sqref="E227:I227">
    <cfRule type="cellIs" dxfId="4912" priority="159" operator="between">
      <formula>16</formula>
      <formula>89</formula>
    </cfRule>
    <cfRule type="cellIs" dxfId="4911" priority="160" operator="between">
      <formula>5</formula>
      <formula>15</formula>
    </cfRule>
    <cfRule type="cellIs" dxfId="4910" priority="161" operator="between">
      <formula>0</formula>
      <formula>5</formula>
    </cfRule>
  </conditionalFormatting>
  <conditionalFormatting sqref="E228:I228">
    <cfRule type="cellIs" dxfId="4909" priority="155" operator="between">
      <formula>6</formula>
      <formula>90</formula>
    </cfRule>
    <cfRule type="cellIs" dxfId="4908" priority="156" operator="between">
      <formula>4</formula>
      <formula>6</formula>
    </cfRule>
    <cfRule type="cellIs" dxfId="4907" priority="157" operator="between">
      <formula>0</formula>
      <formula>1</formula>
    </cfRule>
    <cfRule type="cellIs" dxfId="4906" priority="158" operator="between">
      <formula>2</formula>
      <formula>3</formula>
    </cfRule>
  </conditionalFormatting>
  <conditionalFormatting sqref="E229:I229">
    <cfRule type="cellIs" dxfId="4905" priority="152" operator="between">
      <formula>16</formula>
      <formula>89</formula>
    </cfRule>
    <cfRule type="cellIs" dxfId="4904" priority="153" operator="between">
      <formula>5</formula>
      <formula>15</formula>
    </cfRule>
    <cfRule type="cellIs" dxfId="4903" priority="154" operator="between">
      <formula>0</formula>
      <formula>5</formula>
    </cfRule>
  </conditionalFormatting>
  <conditionalFormatting sqref="E230:I230">
    <cfRule type="cellIs" dxfId="4902" priority="148" operator="between">
      <formula>6</formula>
      <formula>90</formula>
    </cfRule>
    <cfRule type="cellIs" dxfId="4901" priority="149" operator="between">
      <formula>4</formula>
      <formula>6</formula>
    </cfRule>
    <cfRule type="cellIs" dxfId="4900" priority="150" operator="between">
      <formula>0</formula>
      <formula>1</formula>
    </cfRule>
    <cfRule type="cellIs" dxfId="4899" priority="151" operator="between">
      <formula>2</formula>
      <formula>3</formula>
    </cfRule>
  </conditionalFormatting>
  <conditionalFormatting sqref="E231:I231">
    <cfRule type="cellIs" dxfId="4898" priority="145" operator="between">
      <formula>16</formula>
      <formula>89</formula>
    </cfRule>
    <cfRule type="cellIs" dxfId="4897" priority="146" operator="between">
      <formula>5</formula>
      <formula>15</formula>
    </cfRule>
    <cfRule type="cellIs" dxfId="4896" priority="147" operator="between">
      <formula>0</formula>
      <formula>5</formula>
    </cfRule>
  </conditionalFormatting>
  <conditionalFormatting sqref="E232:I232">
    <cfRule type="cellIs" dxfId="4895" priority="141" operator="between">
      <formula>6</formula>
      <formula>90</formula>
    </cfRule>
    <cfRule type="cellIs" dxfId="4894" priority="142" operator="between">
      <formula>4</formula>
      <formula>6</formula>
    </cfRule>
    <cfRule type="cellIs" dxfId="4893" priority="143" operator="between">
      <formula>0</formula>
      <formula>1</formula>
    </cfRule>
    <cfRule type="cellIs" dxfId="4892" priority="144" operator="between">
      <formula>2</formula>
      <formula>3</formula>
    </cfRule>
  </conditionalFormatting>
  <conditionalFormatting sqref="E233:I233">
    <cfRule type="cellIs" dxfId="4891" priority="138" operator="between">
      <formula>16</formula>
      <formula>89</formula>
    </cfRule>
    <cfRule type="cellIs" dxfId="4890" priority="139" operator="between">
      <formula>5</formula>
      <formula>15</formula>
    </cfRule>
    <cfRule type="cellIs" dxfId="4889" priority="140" operator="between">
      <formula>0</formula>
      <formula>5</formula>
    </cfRule>
  </conditionalFormatting>
  <conditionalFormatting sqref="E234:I234">
    <cfRule type="cellIs" dxfId="4888" priority="134" operator="between">
      <formula>6</formula>
      <formula>90</formula>
    </cfRule>
    <cfRule type="cellIs" dxfId="4887" priority="135" operator="between">
      <formula>4</formula>
      <formula>6</formula>
    </cfRule>
    <cfRule type="cellIs" dxfId="4886" priority="136" operator="between">
      <formula>0</formula>
      <formula>1</formula>
    </cfRule>
    <cfRule type="cellIs" dxfId="4885" priority="137" operator="between">
      <formula>2</formula>
      <formula>3</formula>
    </cfRule>
  </conditionalFormatting>
  <conditionalFormatting sqref="E235:I235">
    <cfRule type="cellIs" dxfId="4884" priority="131" operator="between">
      <formula>16</formula>
      <formula>89</formula>
    </cfRule>
    <cfRule type="cellIs" dxfId="4883" priority="132" operator="between">
      <formula>5</formula>
      <formula>15</formula>
    </cfRule>
    <cfRule type="cellIs" dxfId="4882" priority="133" operator="between">
      <formula>0</formula>
      <formula>5</formula>
    </cfRule>
  </conditionalFormatting>
  <conditionalFormatting sqref="E236:I236">
    <cfRule type="cellIs" dxfId="4881" priority="127" operator="between">
      <formula>6</formula>
      <formula>90</formula>
    </cfRule>
    <cfRule type="cellIs" dxfId="4880" priority="128" operator="between">
      <formula>4</formula>
      <formula>6</formula>
    </cfRule>
    <cfRule type="cellIs" dxfId="4879" priority="129" operator="between">
      <formula>0</formula>
      <formula>1</formula>
    </cfRule>
    <cfRule type="cellIs" dxfId="4878" priority="130" operator="between">
      <formula>2</formula>
      <formula>3</formula>
    </cfRule>
  </conditionalFormatting>
  <conditionalFormatting sqref="E237:I237">
    <cfRule type="cellIs" dxfId="4877" priority="124" operator="between">
      <formula>16</formula>
      <formula>89</formula>
    </cfRule>
    <cfRule type="cellIs" dxfId="4876" priority="125" operator="between">
      <formula>5</formula>
      <formula>15</formula>
    </cfRule>
    <cfRule type="cellIs" dxfId="4875" priority="126" operator="between">
      <formula>0</formula>
      <formula>5</formula>
    </cfRule>
  </conditionalFormatting>
  <conditionalFormatting sqref="E238:I238">
    <cfRule type="cellIs" dxfId="4874" priority="120" operator="between">
      <formula>6</formula>
      <formula>90</formula>
    </cfRule>
    <cfRule type="cellIs" dxfId="4873" priority="121" operator="between">
      <formula>4</formula>
      <formula>6</formula>
    </cfRule>
    <cfRule type="cellIs" dxfId="4872" priority="122" operator="between">
      <formula>0</formula>
      <formula>1</formula>
    </cfRule>
    <cfRule type="cellIs" dxfId="4871" priority="123" operator="between">
      <formula>2</formula>
      <formula>3</formula>
    </cfRule>
  </conditionalFormatting>
  <conditionalFormatting sqref="E239:I239">
    <cfRule type="cellIs" dxfId="4870" priority="117" operator="between">
      <formula>16</formula>
      <formula>89</formula>
    </cfRule>
    <cfRule type="cellIs" dxfId="4869" priority="118" operator="between">
      <formula>5</formula>
      <formula>15</formula>
    </cfRule>
    <cfRule type="cellIs" dxfId="4868" priority="119" operator="between">
      <formula>0</formula>
      <formula>5</formula>
    </cfRule>
  </conditionalFormatting>
  <conditionalFormatting sqref="E240:I240">
    <cfRule type="cellIs" dxfId="4867" priority="113" operator="between">
      <formula>6</formula>
      <formula>90</formula>
    </cfRule>
    <cfRule type="cellIs" dxfId="4866" priority="114" operator="between">
      <formula>4</formula>
      <formula>6</formula>
    </cfRule>
    <cfRule type="cellIs" dxfId="4865" priority="115" operator="between">
      <formula>0</formula>
      <formula>1</formula>
    </cfRule>
    <cfRule type="cellIs" dxfId="4864" priority="116" operator="between">
      <formula>2</formula>
      <formula>3</formula>
    </cfRule>
  </conditionalFormatting>
  <conditionalFormatting sqref="E241:I241">
    <cfRule type="cellIs" dxfId="4863" priority="110" operator="between">
      <formula>16</formula>
      <formula>89</formula>
    </cfRule>
    <cfRule type="cellIs" dxfId="4862" priority="111" operator="between">
      <formula>5</formula>
      <formula>15</formula>
    </cfRule>
    <cfRule type="cellIs" dxfId="4861" priority="112" operator="between">
      <formula>0</formula>
      <formula>5</formula>
    </cfRule>
  </conditionalFormatting>
  <conditionalFormatting sqref="E242:I242">
    <cfRule type="cellIs" dxfId="4860" priority="106" operator="between">
      <formula>6</formula>
      <formula>90</formula>
    </cfRule>
    <cfRule type="cellIs" dxfId="4859" priority="107" operator="between">
      <formula>4</formula>
      <formula>6</formula>
    </cfRule>
    <cfRule type="cellIs" dxfId="4858" priority="108" operator="between">
      <formula>0</formula>
      <formula>1</formula>
    </cfRule>
    <cfRule type="cellIs" dxfId="4857" priority="109" operator="between">
      <formula>2</formula>
      <formula>3</formula>
    </cfRule>
  </conditionalFormatting>
  <conditionalFormatting sqref="E243:I243">
    <cfRule type="cellIs" dxfId="4856" priority="103" operator="between">
      <formula>16</formula>
      <formula>89</formula>
    </cfRule>
    <cfRule type="cellIs" dxfId="4855" priority="104" operator="between">
      <formula>5</formula>
      <formula>15</formula>
    </cfRule>
    <cfRule type="cellIs" dxfId="4854" priority="105" operator="between">
      <formula>0</formula>
      <formula>5</formula>
    </cfRule>
  </conditionalFormatting>
  <conditionalFormatting sqref="E244:I244">
    <cfRule type="cellIs" dxfId="4853" priority="99" operator="between">
      <formula>6</formula>
      <formula>90</formula>
    </cfRule>
    <cfRule type="cellIs" dxfId="4852" priority="100" operator="between">
      <formula>4</formula>
      <formula>6</formula>
    </cfRule>
    <cfRule type="cellIs" dxfId="4851" priority="101" operator="between">
      <formula>0</formula>
      <formula>1</formula>
    </cfRule>
    <cfRule type="cellIs" dxfId="4850" priority="102" operator="between">
      <formula>2</formula>
      <formula>3</formula>
    </cfRule>
  </conditionalFormatting>
  <conditionalFormatting sqref="E247:I247">
    <cfRule type="cellIs" dxfId="4849" priority="89" operator="between">
      <formula>16</formula>
      <formula>89</formula>
    </cfRule>
    <cfRule type="cellIs" dxfId="4848" priority="90" operator="between">
      <formula>5</formula>
      <formula>15</formula>
    </cfRule>
    <cfRule type="cellIs" dxfId="4847" priority="91" operator="between">
      <formula>0</formula>
      <formula>5</formula>
    </cfRule>
  </conditionalFormatting>
  <conditionalFormatting sqref="E248:I248">
    <cfRule type="cellIs" dxfId="4846" priority="85" operator="between">
      <formula>6</formula>
      <formula>90</formula>
    </cfRule>
    <cfRule type="cellIs" dxfId="4845" priority="86" operator="between">
      <formula>4</formula>
      <formula>6</formula>
    </cfRule>
    <cfRule type="cellIs" dxfId="4844" priority="87" operator="between">
      <formula>0</formula>
      <formula>1</formula>
    </cfRule>
    <cfRule type="cellIs" dxfId="4843" priority="88" operator="between">
      <formula>2</formula>
      <formula>3</formula>
    </cfRule>
  </conditionalFormatting>
  <conditionalFormatting sqref="E249:I249">
    <cfRule type="cellIs" dxfId="4842" priority="82" operator="between">
      <formula>16</formula>
      <formula>89</formula>
    </cfRule>
    <cfRule type="cellIs" dxfId="4841" priority="83" operator="between">
      <formula>5</formula>
      <formula>15</formula>
    </cfRule>
    <cfRule type="cellIs" dxfId="4840" priority="84" operator="between">
      <formula>0</formula>
      <formula>5</formula>
    </cfRule>
  </conditionalFormatting>
  <conditionalFormatting sqref="E250:I250">
    <cfRule type="cellIs" dxfId="4839" priority="78" operator="between">
      <formula>6</formula>
      <formula>90</formula>
    </cfRule>
    <cfRule type="cellIs" dxfId="4838" priority="79" operator="between">
      <formula>4</formula>
      <formula>6</formula>
    </cfRule>
    <cfRule type="cellIs" dxfId="4837" priority="80" operator="between">
      <formula>0</formula>
      <formula>1</formula>
    </cfRule>
    <cfRule type="cellIs" dxfId="4836" priority="81" operator="between">
      <formula>2</formula>
      <formula>3</formula>
    </cfRule>
  </conditionalFormatting>
  <conditionalFormatting sqref="E251:I251">
    <cfRule type="cellIs" dxfId="4835" priority="75" operator="between">
      <formula>16</formula>
      <formula>89</formula>
    </cfRule>
    <cfRule type="cellIs" dxfId="4834" priority="76" operator="between">
      <formula>5</formula>
      <formula>15</formula>
    </cfRule>
    <cfRule type="cellIs" dxfId="4833" priority="77" operator="between">
      <formula>0</formula>
      <formula>5</formula>
    </cfRule>
  </conditionalFormatting>
  <conditionalFormatting sqref="E252:I252">
    <cfRule type="cellIs" dxfId="4832" priority="71" operator="between">
      <formula>6</formula>
      <formula>90</formula>
    </cfRule>
    <cfRule type="cellIs" dxfId="4831" priority="72" operator="between">
      <formula>4</formula>
      <formula>6</formula>
    </cfRule>
    <cfRule type="cellIs" dxfId="4830" priority="73" operator="between">
      <formula>0</formula>
      <formula>1</formula>
    </cfRule>
    <cfRule type="cellIs" dxfId="4829" priority="74" operator="between">
      <formula>2</formula>
      <formula>3</formula>
    </cfRule>
  </conditionalFormatting>
  <conditionalFormatting sqref="E255:I255">
    <cfRule type="cellIs" dxfId="4828" priority="61" operator="between">
      <formula>16</formula>
      <formula>89</formula>
    </cfRule>
    <cfRule type="cellIs" dxfId="4827" priority="62" operator="between">
      <formula>5</formula>
      <formula>15</formula>
    </cfRule>
    <cfRule type="cellIs" dxfId="4826" priority="63" operator="between">
      <formula>0</formula>
      <formula>5</formula>
    </cfRule>
  </conditionalFormatting>
  <conditionalFormatting sqref="E256:I256">
    <cfRule type="cellIs" dxfId="4825" priority="57" operator="between">
      <formula>6</formula>
      <formula>90</formula>
    </cfRule>
    <cfRule type="cellIs" dxfId="4824" priority="58" operator="between">
      <formula>4</formula>
      <formula>6</formula>
    </cfRule>
    <cfRule type="cellIs" dxfId="4823" priority="59" operator="between">
      <formula>0</formula>
      <formula>1</formula>
    </cfRule>
    <cfRule type="cellIs" dxfId="4822" priority="60" operator="between">
      <formula>2</formula>
      <formula>3</formula>
    </cfRule>
  </conditionalFormatting>
  <conditionalFormatting sqref="E257:I257">
    <cfRule type="cellIs" dxfId="4821" priority="54" operator="between">
      <formula>16</formula>
      <formula>89</formula>
    </cfRule>
    <cfRule type="cellIs" dxfId="4820" priority="55" operator="between">
      <formula>5</formula>
      <formula>15</formula>
    </cfRule>
    <cfRule type="cellIs" dxfId="4819" priority="56" operator="between">
      <formula>0</formula>
      <formula>5</formula>
    </cfRule>
  </conditionalFormatting>
  <conditionalFormatting sqref="E258:I258">
    <cfRule type="cellIs" dxfId="4818" priority="50" operator="between">
      <formula>6</formula>
      <formula>90</formula>
    </cfRule>
    <cfRule type="cellIs" dxfId="4817" priority="51" operator="between">
      <formula>4</formula>
      <formula>6</formula>
    </cfRule>
    <cfRule type="cellIs" dxfId="4816" priority="52" operator="between">
      <formula>0</formula>
      <formula>1</formula>
    </cfRule>
    <cfRule type="cellIs" dxfId="4815" priority="53" operator="between">
      <formula>2</formula>
      <formula>3</formula>
    </cfRule>
  </conditionalFormatting>
  <conditionalFormatting sqref="E259:I259">
    <cfRule type="cellIs" dxfId="4814" priority="47" operator="between">
      <formula>16</formula>
      <formula>89</formula>
    </cfRule>
    <cfRule type="cellIs" dxfId="4813" priority="48" operator="between">
      <formula>5</formula>
      <formula>15</formula>
    </cfRule>
    <cfRule type="cellIs" dxfId="4812" priority="49" operator="between">
      <formula>0</formula>
      <formula>5</formula>
    </cfRule>
  </conditionalFormatting>
  <conditionalFormatting sqref="E260:I260">
    <cfRule type="cellIs" dxfId="4811" priority="43" operator="between">
      <formula>6</formula>
      <formula>90</formula>
    </cfRule>
    <cfRule type="cellIs" dxfId="4810" priority="44" operator="between">
      <formula>4</formula>
      <formula>6</formula>
    </cfRule>
    <cfRule type="cellIs" dxfId="4809" priority="45" operator="between">
      <formula>0</formula>
      <formula>1</formula>
    </cfRule>
    <cfRule type="cellIs" dxfId="4808" priority="46" operator="between">
      <formula>2</formula>
      <formula>3</formula>
    </cfRule>
  </conditionalFormatting>
  <conditionalFormatting sqref="E261:I261">
    <cfRule type="cellIs" dxfId="4807" priority="40" operator="between">
      <formula>16</formula>
      <formula>89</formula>
    </cfRule>
    <cfRule type="cellIs" dxfId="4806" priority="41" operator="between">
      <formula>5</formula>
      <formula>15</formula>
    </cfRule>
    <cfRule type="cellIs" dxfId="4805" priority="42" operator="between">
      <formula>0</formula>
      <formula>5</formula>
    </cfRule>
  </conditionalFormatting>
  <conditionalFormatting sqref="E262:I262">
    <cfRule type="cellIs" dxfId="4804" priority="36" operator="between">
      <formula>6</formula>
      <formula>90</formula>
    </cfRule>
    <cfRule type="cellIs" dxfId="4803" priority="37" operator="between">
      <formula>4</formula>
      <formula>6</formula>
    </cfRule>
    <cfRule type="cellIs" dxfId="4802" priority="38" operator="between">
      <formula>0</formula>
      <formula>1</formula>
    </cfRule>
    <cfRule type="cellIs" dxfId="4801" priority="39" operator="between">
      <formula>2</formula>
      <formula>3</formula>
    </cfRule>
  </conditionalFormatting>
  <conditionalFormatting sqref="E263:I263">
    <cfRule type="cellIs" dxfId="4800" priority="33" operator="between">
      <formula>16</formula>
      <formula>89</formula>
    </cfRule>
    <cfRule type="cellIs" dxfId="4799" priority="34" operator="between">
      <formula>5</formula>
      <formula>15</formula>
    </cfRule>
    <cfRule type="cellIs" dxfId="4798" priority="35" operator="between">
      <formula>0</formula>
      <formula>5</formula>
    </cfRule>
  </conditionalFormatting>
  <conditionalFormatting sqref="E264:I264">
    <cfRule type="cellIs" dxfId="4797" priority="29" operator="between">
      <formula>6</formula>
      <formula>90</formula>
    </cfRule>
    <cfRule type="cellIs" dxfId="4796" priority="30" operator="between">
      <formula>4</formula>
      <formula>6</formula>
    </cfRule>
    <cfRule type="cellIs" dxfId="4795" priority="31" operator="between">
      <formula>0</formula>
      <formula>1</formula>
    </cfRule>
    <cfRule type="cellIs" dxfId="4794" priority="32" operator="between">
      <formula>2</formula>
      <formula>3</formula>
    </cfRule>
  </conditionalFormatting>
  <conditionalFormatting sqref="E265:I265">
    <cfRule type="cellIs" dxfId="4793" priority="26" operator="between">
      <formula>16</formula>
      <formula>89</formula>
    </cfRule>
    <cfRule type="cellIs" dxfId="4792" priority="27" operator="between">
      <formula>5</formula>
      <formula>15</formula>
    </cfRule>
    <cfRule type="cellIs" dxfId="4791" priority="28" operator="between">
      <formula>0</formula>
      <formula>5</formula>
    </cfRule>
  </conditionalFormatting>
  <conditionalFormatting sqref="E266:I266">
    <cfRule type="cellIs" dxfId="4790" priority="22" operator="between">
      <formula>6</formula>
      <formula>90</formula>
    </cfRule>
    <cfRule type="cellIs" dxfId="4789" priority="23" operator="between">
      <formula>4</formula>
      <formula>6</formula>
    </cfRule>
    <cfRule type="cellIs" dxfId="4788" priority="24" operator="between">
      <formula>0</formula>
      <formula>1</formula>
    </cfRule>
    <cfRule type="cellIs" dxfId="4787" priority="25" operator="between">
      <formula>2</formula>
      <formula>3</formula>
    </cfRule>
  </conditionalFormatting>
  <conditionalFormatting sqref="E245:I245">
    <cfRule type="cellIs" dxfId="4786" priority="19" operator="between">
      <formula>16</formula>
      <formula>89</formula>
    </cfRule>
    <cfRule type="cellIs" dxfId="4785" priority="20" operator="between">
      <formula>5</formula>
      <formula>15</formula>
    </cfRule>
    <cfRule type="cellIs" dxfId="4784" priority="21" operator="between">
      <formula>0</formula>
      <formula>5</formula>
    </cfRule>
  </conditionalFormatting>
  <conditionalFormatting sqref="E246:I246">
    <cfRule type="cellIs" dxfId="4783" priority="15" operator="between">
      <formula>6</formula>
      <formula>90</formula>
    </cfRule>
    <cfRule type="cellIs" dxfId="4782" priority="16" operator="between">
      <formula>4</formula>
      <formula>6</formula>
    </cfRule>
    <cfRule type="cellIs" dxfId="4781" priority="17" operator="between">
      <formula>0</formula>
      <formula>1</formula>
    </cfRule>
    <cfRule type="cellIs" dxfId="4780" priority="18" operator="between">
      <formula>2</formula>
      <formula>3</formula>
    </cfRule>
  </conditionalFormatting>
  <conditionalFormatting sqref="E253:I253">
    <cfRule type="cellIs" dxfId="4779" priority="12" operator="between">
      <formula>16</formula>
      <formula>89</formula>
    </cfRule>
    <cfRule type="cellIs" dxfId="4778" priority="13" operator="between">
      <formula>5</formula>
      <formula>15</formula>
    </cfRule>
    <cfRule type="cellIs" dxfId="4777" priority="14" operator="between">
      <formula>0</formula>
      <formula>5</formula>
    </cfRule>
  </conditionalFormatting>
  <conditionalFormatting sqref="E254:I254">
    <cfRule type="cellIs" dxfId="4776" priority="8" operator="between">
      <formula>6</formula>
      <formula>90</formula>
    </cfRule>
    <cfRule type="cellIs" dxfId="4775" priority="9" operator="between">
      <formula>4</formula>
      <formula>6</formula>
    </cfRule>
    <cfRule type="cellIs" dxfId="4774" priority="10" operator="between">
      <formula>0</formula>
      <formula>1</formula>
    </cfRule>
    <cfRule type="cellIs" dxfId="4773" priority="11" operator="between">
      <formula>2</formula>
      <formula>3</formula>
    </cfRule>
  </conditionalFormatting>
  <conditionalFormatting sqref="E145:I145">
    <cfRule type="cellIs" dxfId="4772" priority="5" operator="between">
      <formula>16</formula>
      <formula>89</formula>
    </cfRule>
    <cfRule type="cellIs" dxfId="4771" priority="6" operator="between">
      <formula>5</formula>
      <formula>15</formula>
    </cfRule>
    <cfRule type="cellIs" dxfId="4770" priority="7" operator="between">
      <formula>0</formula>
      <formula>5</formula>
    </cfRule>
  </conditionalFormatting>
  <conditionalFormatting sqref="E146:I146">
    <cfRule type="cellIs" dxfId="4769" priority="1" operator="between">
      <formula>6</formula>
      <formula>90</formula>
    </cfRule>
    <cfRule type="cellIs" dxfId="4768" priority="2" operator="between">
      <formula>4</formula>
      <formula>6</formula>
    </cfRule>
    <cfRule type="cellIs" dxfId="4767" priority="3" operator="between">
      <formula>0</formula>
      <formula>1</formula>
    </cfRule>
    <cfRule type="cellIs" dxfId="4766" priority="4" operator="between">
      <formula>2</formula>
      <formula>3</formula>
    </cfRule>
  </conditionalFormatting>
  <pageMargins left="0.17" right="0.25" top="0.43" bottom="0.3" header="0.3" footer="0.17"/>
  <pageSetup paperSize="9" scale="38" orientation="portrait" r:id="rId1"/>
  <headerFooter alignWithMargins="0">
    <oddFooter>&amp;C&amp;"Arial,Gras"PNLP TOGO&amp;R&amp;P</oddFooter>
  </headerFooter>
  <rowBreaks count="4" manualBreakCount="4">
    <brk id="66" max="12" man="1"/>
    <brk id="116" max="12" man="1"/>
    <brk id="266" max="12" man="1"/>
    <brk id="287" min="1" max="15" man="1"/>
  </rowBreaks>
  <ignoredErrors>
    <ignoredError sqref="G30 G32" evalError="1"/>
  </ignoredErrors>
  <drawing r:id="rId2"/>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Feuil7"/>
  <dimension ref="A1:BD55"/>
  <sheetViews>
    <sheetView showGridLines="0" view="pageBreakPreview" topLeftCell="A10" zoomScale="60" zoomScaleNormal="60" zoomScalePageLayoutView="50" workbookViewId="0">
      <selection activeCell="F21" sqref="F21:I21"/>
    </sheetView>
  </sheetViews>
  <sheetFormatPr baseColWidth="10" defaultColWidth="7.33203125" defaultRowHeight="13.8" x14ac:dyDescent="0.3"/>
  <cols>
    <col min="1" max="1" width="93.33203125" style="3" customWidth="1"/>
    <col min="2" max="5" width="10.109375" style="3" customWidth="1"/>
    <col min="6" max="6" width="11.109375" style="3" customWidth="1"/>
    <col min="7" max="7" width="8.6640625" style="3" customWidth="1"/>
    <col min="8" max="8" width="9.109375" style="3" customWidth="1"/>
    <col min="9" max="9" width="10.109375" style="3" customWidth="1"/>
    <col min="10" max="10" width="12.5546875" style="3" customWidth="1"/>
    <col min="11" max="12" width="10.109375" style="3" customWidth="1"/>
    <col min="13" max="13" width="10.5546875" style="3" customWidth="1"/>
    <col min="14" max="14" width="14.109375" style="3" customWidth="1"/>
    <col min="15" max="15" width="16.33203125" style="39" customWidth="1"/>
    <col min="16" max="16" width="7.88671875" style="3" customWidth="1"/>
    <col min="17" max="17" width="6.5546875" style="3" hidden="1" customWidth="1"/>
    <col min="18" max="18" width="8.33203125" style="77" hidden="1" customWidth="1"/>
    <col min="19" max="19" width="6.5546875" style="3" hidden="1" customWidth="1"/>
    <col min="20" max="20" width="6.88671875" style="3" hidden="1" customWidth="1"/>
    <col min="21" max="21" width="10" style="3" hidden="1" customWidth="1"/>
    <col min="22" max="22" width="13.6640625" style="3" hidden="1" customWidth="1"/>
    <col min="23" max="23" width="20.6640625" style="3" hidden="1" customWidth="1"/>
    <col min="24" max="56" width="7.33203125" style="3" hidden="1" customWidth="1"/>
    <col min="57" max="70" width="7.33203125" style="3" customWidth="1"/>
    <col min="71" max="16384" width="7.33203125" style="3"/>
  </cols>
  <sheetData>
    <row r="1" spans="1:22" s="162" customFormat="1" ht="25.5" customHeight="1" x14ac:dyDescent="0.45">
      <c r="A1" s="461" t="s">
        <v>452</v>
      </c>
      <c r="B1" s="1"/>
      <c r="C1" s="2"/>
      <c r="D1" s="2"/>
      <c r="E1"/>
      <c r="F1"/>
      <c r="G1"/>
      <c r="H1"/>
      <c r="I1"/>
      <c r="J1"/>
      <c r="K1" s="3"/>
      <c r="L1" s="3"/>
      <c r="M1" s="3"/>
      <c r="N1" s="4" t="s">
        <v>1</v>
      </c>
      <c r="O1" s="5"/>
      <c r="P1" s="3"/>
      <c r="R1" s="69"/>
      <c r="U1" s="42" t="str">
        <f>'Info District'!G22</f>
        <v/>
      </c>
      <c r="V1" s="42" t="str">
        <f>'Info District'!G24</f>
        <v/>
      </c>
    </row>
    <row r="2" spans="1:22" s="162" customFormat="1" ht="19.5" customHeight="1" x14ac:dyDescent="0.45">
      <c r="A2" s="461" t="s">
        <v>453</v>
      </c>
      <c r="B2" s="1"/>
      <c r="C2" s="2"/>
      <c r="D2" s="2"/>
      <c r="E2"/>
      <c r="F2"/>
      <c r="G2"/>
      <c r="H2"/>
      <c r="I2"/>
      <c r="J2"/>
      <c r="K2" s="3"/>
      <c r="L2" s="3"/>
      <c r="M2" s="4"/>
      <c r="N2" s="4" t="s">
        <v>3</v>
      </c>
      <c r="O2" s="5"/>
      <c r="P2" s="3"/>
      <c r="R2" s="69"/>
    </row>
    <row r="3" spans="1:22" s="162" customFormat="1" ht="21" customHeight="1" x14ac:dyDescent="0.45">
      <c r="A3" s="461" t="s">
        <v>454</v>
      </c>
      <c r="B3" s="1"/>
      <c r="C3" s="2"/>
      <c r="D3" s="2"/>
      <c r="E3"/>
      <c r="F3"/>
      <c r="G3"/>
      <c r="H3"/>
      <c r="I3"/>
      <c r="J3"/>
      <c r="K3" s="5"/>
      <c r="L3" s="5"/>
      <c r="M3" s="5"/>
      <c r="N3" s="5"/>
      <c r="O3" s="5"/>
      <c r="P3" s="3"/>
      <c r="R3" s="69"/>
    </row>
    <row r="4" spans="1:22" s="163" customFormat="1" ht="35.4" customHeight="1" x14ac:dyDescent="0.3">
      <c r="A4" s="462" t="s">
        <v>471</v>
      </c>
      <c r="B4" s="449"/>
      <c r="C4" s="7"/>
      <c r="D4" s="7"/>
      <c r="E4" s="8"/>
      <c r="F4" s="8"/>
      <c r="G4" s="8"/>
      <c r="H4" s="8"/>
      <c r="I4" s="8"/>
      <c r="J4" s="8"/>
      <c r="K4" s="9"/>
      <c r="L4" s="9"/>
      <c r="M4" s="9"/>
      <c r="N4" s="9"/>
      <c r="O4" s="38"/>
      <c r="P4" s="3"/>
      <c r="R4" s="69"/>
    </row>
    <row r="5" spans="1:22" ht="3" customHeight="1" x14ac:dyDescent="0.3">
      <c r="A5" s="47"/>
      <c r="B5" s="9"/>
      <c r="C5" s="9"/>
      <c r="D5" s="9"/>
      <c r="E5" s="9"/>
      <c r="F5" s="9"/>
      <c r="G5" s="9"/>
      <c r="H5" s="9"/>
      <c r="I5" s="9"/>
      <c r="J5" s="9"/>
      <c r="K5" s="9"/>
      <c r="L5" s="9"/>
      <c r="M5" s="9"/>
      <c r="N5" s="9"/>
      <c r="O5" s="38"/>
      <c r="R5" s="69"/>
    </row>
    <row r="6" spans="1:22" ht="15" x14ac:dyDescent="0.3">
      <c r="A6" s="463" t="s">
        <v>232</v>
      </c>
      <c r="B6" s="9"/>
      <c r="C6" s="9"/>
      <c r="D6" s="9"/>
      <c r="E6" s="9"/>
      <c r="F6" s="9"/>
      <c r="G6" s="9"/>
      <c r="H6" s="9"/>
      <c r="I6" s="9"/>
      <c r="J6" s="9"/>
      <c r="K6" s="9"/>
      <c r="L6" s="9"/>
      <c r="M6" s="9"/>
      <c r="N6" s="9"/>
      <c r="O6" s="38"/>
      <c r="R6" s="69"/>
    </row>
    <row r="7" spans="1:22" x14ac:dyDescent="0.3">
      <c r="A7" s="10"/>
      <c r="B7" s="9"/>
      <c r="C7" s="9"/>
      <c r="D7" s="9"/>
      <c r="E7" s="9"/>
      <c r="F7" s="9"/>
      <c r="G7" s="9"/>
      <c r="H7" s="9"/>
      <c r="I7" s="9"/>
      <c r="J7" s="9"/>
      <c r="K7" s="9"/>
      <c r="L7" s="9"/>
      <c r="M7" s="9"/>
      <c r="N7" s="9"/>
      <c r="O7" s="38"/>
      <c r="R7" s="69"/>
    </row>
    <row r="8" spans="1:22" x14ac:dyDescent="0.3">
      <c r="A8" s="10"/>
      <c r="B8" s="9"/>
      <c r="C8" s="9"/>
      <c r="D8" s="9"/>
      <c r="E8" s="9"/>
      <c r="F8" s="9"/>
      <c r="G8" s="9"/>
      <c r="H8" s="9"/>
      <c r="I8" s="9"/>
      <c r="J8" s="9"/>
      <c r="K8" s="9"/>
      <c r="L8" s="9"/>
      <c r="M8" s="9"/>
      <c r="N8" s="9"/>
      <c r="O8" s="38"/>
      <c r="R8" s="69"/>
    </row>
    <row r="9" spans="1:22" x14ac:dyDescent="0.3">
      <c r="A9" s="10"/>
      <c r="B9" s="9"/>
      <c r="C9" s="9"/>
      <c r="D9" s="9"/>
      <c r="E9" s="9"/>
      <c r="F9" s="9"/>
      <c r="G9" s="9"/>
      <c r="H9" s="9"/>
      <c r="I9" s="9"/>
      <c r="J9" s="9"/>
      <c r="K9" s="9"/>
      <c r="L9" s="9"/>
      <c r="M9" s="9"/>
      <c r="N9" s="9"/>
      <c r="O9" s="38"/>
      <c r="R9" s="69"/>
    </row>
    <row r="10" spans="1:22" ht="3" customHeight="1" x14ac:dyDescent="0.3">
      <c r="R10" s="69"/>
    </row>
    <row r="11" spans="1:22" ht="31.5" customHeight="1" x14ac:dyDescent="0.3">
      <c r="A11" s="527" t="s">
        <v>266</v>
      </c>
      <c r="B11" s="527"/>
      <c r="C11" s="527"/>
      <c r="D11" s="527"/>
      <c r="E11" s="527"/>
      <c r="F11" s="527"/>
      <c r="G11" s="527"/>
      <c r="H11" s="527"/>
      <c r="I11" s="527"/>
      <c r="J11" s="527"/>
      <c r="K11" s="527"/>
      <c r="L11" s="527"/>
      <c r="M11" s="527"/>
      <c r="N11" s="527"/>
      <c r="O11" s="527"/>
      <c r="P11" s="527"/>
      <c r="R11" s="69"/>
    </row>
    <row r="12" spans="1:22" ht="3.75" customHeight="1" x14ac:dyDescent="0.3">
      <c r="A12" s="11"/>
      <c r="B12" s="11"/>
      <c r="C12" s="11"/>
      <c r="D12" s="11"/>
      <c r="E12" s="11"/>
      <c r="F12" s="11"/>
      <c r="G12" s="11"/>
      <c r="H12" s="11"/>
      <c r="I12" s="11"/>
      <c r="J12" s="11"/>
      <c r="K12" s="11"/>
      <c r="L12" s="11"/>
      <c r="M12" s="11"/>
      <c r="N12" s="11"/>
      <c r="O12" s="11"/>
      <c r="R12" s="69"/>
    </row>
    <row r="13" spans="1:22" s="42" customFormat="1" ht="30" customHeight="1" x14ac:dyDescent="0.4">
      <c r="A13" s="156" t="s">
        <v>5</v>
      </c>
      <c r="B13" s="471">
        <f>IF('Info District'!G11=0,"",'Info District'!G11)</f>
        <v>2025</v>
      </c>
      <c r="C13" s="472"/>
      <c r="D13" s="472"/>
      <c r="F13" s="9"/>
      <c r="G13" s="9"/>
      <c r="H13" s="9"/>
      <c r="I13" s="9"/>
      <c r="J13" s="9"/>
      <c r="M13" s="9"/>
      <c r="N13" s="9"/>
      <c r="R13" s="71"/>
    </row>
    <row r="14" spans="1:22" s="42" customFormat="1" ht="3" customHeight="1" x14ac:dyDescent="0.4">
      <c r="A14" s="156"/>
      <c r="B14" s="13"/>
      <c r="C14" s="13"/>
      <c r="D14" s="13"/>
      <c r="O14" s="15"/>
      <c r="R14" s="71"/>
    </row>
    <row r="15" spans="1:22" s="42" customFormat="1" ht="35.25" customHeight="1" x14ac:dyDescent="0.4">
      <c r="A15" s="156" t="s">
        <v>7</v>
      </c>
      <c r="B15" s="473" t="str">
        <f>IF('Info District'!G12=0,"",'Info District'!G12)</f>
        <v>PLATEAUX</v>
      </c>
      <c r="C15" s="473"/>
      <c r="D15" s="473"/>
      <c r="G15" s="220" t="s">
        <v>260</v>
      </c>
      <c r="H15" s="473" t="str">
        <f>IF('Info District'!G13=0,"",('Info District'!G13))</f>
        <v>Agou</v>
      </c>
      <c r="I15" s="473"/>
      <c r="J15" s="473"/>
      <c r="K15" s="468"/>
      <c r="L15" s="11"/>
      <c r="M15" s="11"/>
      <c r="N15" s="11"/>
      <c r="O15" s="11"/>
      <c r="P15" s="11"/>
      <c r="R15" s="71"/>
    </row>
    <row r="16" spans="1:22" s="42" customFormat="1" ht="3.75" customHeight="1" thickBot="1" x14ac:dyDescent="0.4">
      <c r="A16" s="157"/>
      <c r="B16" s="15"/>
      <c r="C16" s="15"/>
      <c r="D16" s="15"/>
      <c r="E16" s="15"/>
      <c r="G16" s="158"/>
      <c r="K16" s="15"/>
      <c r="L16" s="15"/>
      <c r="M16" s="15"/>
      <c r="O16" s="15"/>
      <c r="R16" s="71"/>
    </row>
    <row r="17" spans="1:20" s="42" customFormat="1" ht="32.25" customHeight="1" thickBot="1" x14ac:dyDescent="0.45">
      <c r="A17" s="156" t="s">
        <v>241</v>
      </c>
      <c r="B17" s="521" t="str">
        <f>IF('Info District'!G17=0,"",'Info District'!G17)</f>
        <v>Avril à Juin 2025</v>
      </c>
      <c r="C17" s="522"/>
      <c r="D17" s="522"/>
      <c r="E17" s="522"/>
      <c r="G17" s="220" t="s">
        <v>259</v>
      </c>
      <c r="H17" s="528" t="str">
        <f>'Info District'!H17</f>
        <v>T2</v>
      </c>
      <c r="I17" s="529"/>
      <c r="J17" s="530"/>
      <c r="K17" s="14"/>
      <c r="L17" s="14"/>
      <c r="M17" s="14"/>
      <c r="N17" s="14"/>
      <c r="O17" s="14"/>
      <c r="P17" s="14"/>
      <c r="R17" s="71"/>
    </row>
    <row r="18" spans="1:20" s="9" customFormat="1" ht="6" customHeight="1" x14ac:dyDescent="0.35">
      <c r="A18" s="158"/>
      <c r="B18" s="43"/>
      <c r="C18" s="43"/>
      <c r="D18" s="43"/>
      <c r="E18" s="44"/>
      <c r="F18" s="43"/>
      <c r="G18" s="45"/>
      <c r="H18" s="45"/>
      <c r="I18" s="45"/>
      <c r="J18" s="45"/>
      <c r="K18" s="45"/>
      <c r="L18" s="45"/>
      <c r="M18" s="45"/>
      <c r="O18" s="38"/>
      <c r="R18" s="74"/>
    </row>
    <row r="19" spans="1:20" s="9" customFormat="1" ht="32.25" customHeight="1" x14ac:dyDescent="0.4">
      <c r="A19" s="156" t="s">
        <v>11</v>
      </c>
      <c r="B19" s="473" t="str">
        <f>'Info District'!G18</f>
        <v>Juillet à Septembre 2025</v>
      </c>
      <c r="C19" s="476"/>
      <c r="D19" s="476"/>
      <c r="E19" s="476"/>
      <c r="I19" s="467" t="str">
        <f>'Info District'!H18</f>
        <v>T3</v>
      </c>
      <c r="Q19" s="161"/>
    </row>
    <row r="20" spans="1:20" s="9" customFormat="1" ht="18" customHeight="1" thickBot="1" x14ac:dyDescent="0.4">
      <c r="A20" s="159"/>
      <c r="B20" s="12"/>
      <c r="C20" s="12"/>
      <c r="D20" s="12"/>
      <c r="E20" s="12"/>
      <c r="F20" s="12"/>
      <c r="G20" s="13"/>
      <c r="H20" s="13"/>
      <c r="I20" s="13"/>
      <c r="J20" s="13"/>
      <c r="K20" s="13"/>
      <c r="L20" s="14"/>
      <c r="M20" s="14"/>
      <c r="N20" s="14"/>
      <c r="O20" s="14"/>
      <c r="R20" s="146"/>
    </row>
    <row r="21" spans="1:20" s="9" customFormat="1" ht="31.5" customHeight="1" thickBot="1" x14ac:dyDescent="0.35">
      <c r="A21" s="12"/>
      <c r="B21" s="486" t="s">
        <v>240</v>
      </c>
      <c r="C21" s="486"/>
      <c r="D21" s="486"/>
      <c r="E21" s="526"/>
      <c r="F21" s="523" t="s">
        <v>258</v>
      </c>
      <c r="G21" s="524"/>
      <c r="H21" s="524"/>
      <c r="I21" s="525"/>
      <c r="J21" s="13"/>
      <c r="K21" s="13"/>
      <c r="L21" s="14"/>
      <c r="M21" s="14"/>
      <c r="N21" s="14"/>
      <c r="O21" s="14"/>
      <c r="R21" s="146"/>
    </row>
    <row r="22" spans="1:20" s="9" customFormat="1" ht="8.25" customHeight="1" thickBot="1" x14ac:dyDescent="0.35">
      <c r="A22" s="12"/>
      <c r="B22" s="12"/>
      <c r="C22" s="12"/>
      <c r="D22" s="12"/>
      <c r="E22" s="12"/>
      <c r="F22" s="12"/>
      <c r="G22" s="13"/>
      <c r="H22" s="13"/>
      <c r="I22" s="13"/>
      <c r="J22" s="13"/>
      <c r="K22" s="13"/>
      <c r="L22" s="14"/>
      <c r="M22" s="14"/>
      <c r="N22" s="14"/>
      <c r="O22" s="14"/>
      <c r="R22" s="146"/>
    </row>
    <row r="23" spans="1:20" s="47" customFormat="1" ht="113.25" customHeight="1" x14ac:dyDescent="0.25">
      <c r="A23" s="519" t="s">
        <v>13</v>
      </c>
      <c r="B23" s="292" t="s">
        <v>14</v>
      </c>
      <c r="C23" s="293" t="s">
        <v>15</v>
      </c>
      <c r="D23" s="294" t="s">
        <v>16</v>
      </c>
      <c r="E23" s="295" t="s">
        <v>17</v>
      </c>
      <c r="F23" s="292" t="s">
        <v>18</v>
      </c>
      <c r="G23" s="296" t="s">
        <v>233</v>
      </c>
      <c r="H23" s="296" t="s">
        <v>234</v>
      </c>
      <c r="I23" s="293" t="s">
        <v>19</v>
      </c>
      <c r="J23" s="315" t="s">
        <v>20</v>
      </c>
      <c r="K23" s="297" t="s">
        <v>21</v>
      </c>
      <c r="L23" s="298" t="s">
        <v>22</v>
      </c>
      <c r="M23" s="299" t="s">
        <v>236</v>
      </c>
      <c r="N23" s="300" t="s">
        <v>23</v>
      </c>
      <c r="O23" s="175" t="s">
        <v>39</v>
      </c>
      <c r="P23" s="176" t="s">
        <v>40</v>
      </c>
      <c r="R23" s="146"/>
    </row>
    <row r="24" spans="1:20" s="47" customFormat="1" ht="34.5" customHeight="1" thickBot="1" x14ac:dyDescent="0.35">
      <c r="A24" s="520"/>
      <c r="B24" s="160" t="s">
        <v>24</v>
      </c>
      <c r="C24" s="326" t="s">
        <v>25</v>
      </c>
      <c r="D24" s="328" t="s">
        <v>26</v>
      </c>
      <c r="E24" s="327" t="s">
        <v>27</v>
      </c>
      <c r="F24" s="160" t="s">
        <v>28</v>
      </c>
      <c r="G24" s="160" t="s">
        <v>472</v>
      </c>
      <c r="H24" s="160" t="s">
        <v>29</v>
      </c>
      <c r="I24" s="160" t="s">
        <v>473</v>
      </c>
      <c r="J24" s="160" t="s">
        <v>474</v>
      </c>
      <c r="K24" s="301" t="s">
        <v>235</v>
      </c>
      <c r="L24" s="288" t="s">
        <v>30</v>
      </c>
      <c r="M24" s="288" t="s">
        <v>475</v>
      </c>
      <c r="N24" s="288" t="s">
        <v>476</v>
      </c>
      <c r="O24" s="289" t="s">
        <v>477</v>
      </c>
      <c r="P24" s="290" t="s">
        <v>478</v>
      </c>
      <c r="R24" s="148" t="s">
        <v>237</v>
      </c>
    </row>
    <row r="25" spans="1:20" ht="55.5" customHeight="1" thickBot="1" x14ac:dyDescent="0.35">
      <c r="A25" s="329" t="str">
        <f>CDT!B26</f>
        <v>Artéméther-Luméfantrine 6cp (AL)</v>
      </c>
      <c r="B25" s="425">
        <f>IF($F$21="__ASC",(ASC!B28+'ASC (2)'!B28+'ASC (3)'!B28+'ASC (4)'!B28+'ASC (5)'!B28+'ASC (6)'!B28+'ASC (7)'!B28+'ASC (8)'!B28+'ASC (9)'!B28+'ASC (10)'!B28+'ASC (11)'!B28+'ASC (12)'!B28+'ASC (13)'!B28+'ASC (14)'!B28+'ASC (15)'!B28+'ASC (16)'!B28+'ASC (17)'!B28+'ASC (18)'!B28+'ASC (19)'!B28+'ASC (20)'!B28+'ASC (21)'!B28+'ASC (22)'!B28+'ASC (23)'!B28+'ASC (24)'!B28+'ASC (25)'!B28+'ASC (26)'!B28+'ASC (27)'!B28+'ASC (28)'!B28+'ASC (29)'!B28+'ASC (30)'!B28+'ASC (31)'!B28+'ASC (32)'!B28+'ASC (33)'!B28+'ASC (34)'!B28+'ASC (35)'!B28+'ASC (36)'!B28+'ASC (37)'!B28+'ASC (38)'!B28+'ASC (39)'!B28+'ASC (40)'!B28+'ASC (41)'!B28+'ASC (42)'!B28+'ASC (43)'!B28+'ASC (44)'!B28+'ASC (45)'!B28+'ASC (46)'!B28+'ASC (47)'!B28+'ASC (48)'!B28+'ASC (49)'!B28+'ASC (50)'!B28+'ASC (51)'!B28+'ASC (50)'!B28+'ASC (52)'!B28+'ASC (53)'!B28+'ASC (54)'!B28+'ASC (55)'!B28+'ASC (56)'!B28+'ASC (57)'!B28+'ASC (58)'!B28+'ASC (59)'!B28+'ASC (60)'!B28+'ASC (61)'!B28+'ASC (62)'!B28+'ASC (63)'!B28+'ASC (64)'!B28+'ASC (65)'!B28+'ASC (66)'!B28+'ASC (67)'!B28+'ASC (68)'!B28+'ASC (69)'!B28+'ASC (70)'!B28),IF('SYNTHESE DISTRICT'!$F$21="__FS",(FS!B26+'FS (2)'!B26+'FS (3)'!B26+'FS (4)'!B26+'FS (5)'!B26+'FS (6)'!B26+'FS (7)'!B26+'FS (8)'!B26+'FS (9)'!B26+'FS (10)'!B26+'FS (11)'!B26+'FS (12)'!B26+'FS (13)'!B26+'FS (14)'!B26+'FS (15)'!B26+'FS (16)'!B26+'FS (17)'!B26+'FS (18)'!B26+'FS (19)'!B26+'FS (20)'!B26+'FS (21)'!B26+'FS (22)'!B26+'FS (23)'!B26+'FS (24)'!B26+'FS (25)'!B26+'FS (26)'!B26+'FS (27)'!B26+'FS (28)'!B26+'FS (29)'!B26+'FS (30)'!B26+'FS (31)'!B26+'FS (32)'!B26+'FS (33)'!B26+'FS (34)'!B26+'FS (35)'!B26+'FS (36)'!B26+'FS (37)'!B26+'FS (38)'!B26+'FS (39)'!B26+'FS (40)'!B26+'FS (41)'!B26+'FS (42)'!B26+'FS (43)'!B26+'FS (44)'!B26+'FS (45)'!B26+'FS (46)'!B26+'FS (47)'!B26+'FS (48)'!B26+'FS (49)'!B26+'FS (50)'!B26+'FS (51)'!B26+'FS (52)'!B26+'FS (53)'!B26+'FS (54)'!B26+'FS (55)'!B26+'FS (56)'!B26+'FS (57)'!B26+'FS (58)'!B26+'FS (59)'!B26+'FS (60)'!B26+'FS (61)'!B26+'FS (62)'!B26+'FS (63)'!B26+'FS (64)'!B26+'FS (65)'!B26+'FS (66)'!B26+'FS (67)'!B26+'FS (68)'!B26+'FS (69)'!B26+'FS (70)'!B26),IF('SYNTHESE DISTRICT'!$F$21="ASC+FS",(FS!B26+'FS (2)'!B26+'FS (3)'!B26+'FS (4)'!B26+'FS (5)'!B26+'FS (6)'!B26+'FS (7)'!B26+'FS (8)'!B26+'FS (9)'!B26+'FS (10)'!B26+'FS (11)'!B26+'FS (12)'!B26+'FS (13)'!B26+'FS (14)'!B26+'FS (15)'!B26+'FS (16)'!B26+'FS (17)'!B26+'FS (18)'!B26+'FS (19)'!B26+'FS (20)'!B26+'FS (21)'!B26+'FS (22)'!B26+'FS (23)'!B26+'FS (24)'!B26+'FS (25)'!B26+'FS (26)'!B26+'FS (27)'!B26+'FS (28)'!B26+'FS (29)'!B26+'FS (30)'!B26+'FS (31)'!B26+'FS (32)'!B26+'FS (33)'!B26+'FS (34)'!B26+'FS (35)'!B26+'FS (36)'!B26+'FS (37)'!B26+'FS (38)'!B26+'FS (39)'!B26+'FS (40)'!B26+'FS (41)'!B26+'FS (42)'!B26+'FS (43)'!B26+'FS (44)'!B26+'FS (45)'!B26+'FS (46)'!B26+'FS (47)'!B26+'FS (48)'!B26+'FS (49)'!B26+'FS (50)'!B26+'FS (51)'!B26+'FS (52)'!B26+'FS (53)'!B26+'FS (54)'!B26+'FS (55)'!B26+'FS (56)'!B26+'FS (57)'!B26+'FS (58)'!B26+'FS (59)'!B26+'FS (60)'!B26+'FS (61)'!B26+'FS (62)'!B26+'FS (63)'!B26+'FS (64)'!B26+'FS (65)'!B26+'FS (66)'!B26+'FS (67)'!B26+'FS (68)'!B26+'FS (69)'!B26+'FS (70)'!B26+ ASC!B28+'ASC (2)'!B28+'ASC (3)'!B28+'ASC (4)'!B28+'ASC (5)'!B28+'ASC (6)'!B28+'ASC (7)'!B28+'ASC (8)'!B28+'ASC (9)'!B28+'ASC (10)'!B28+'ASC (11)'!B28+'ASC (12)'!B28+'ASC (13)'!B28+'ASC (14)'!B28+'ASC (15)'!B28+'ASC (16)'!B28+'ASC (17)'!B28+'ASC (18)'!B28+'ASC (19)'!B28+'ASC (20)'!B28+'ASC (21)'!B28+'ASC (22)'!B28+'ASC (23)'!B28+'ASC (24)'!B28+'ASC (25)'!B28+'ASC (26)'!B28+'ASC (27)'!B28+'ASC (28)'!B28+'ASC (29)'!B28+'ASC (30)'!B28+'ASC (31)'!B28+'ASC (32)'!B28+'ASC (33)'!B28+'ASC (34)'!B28+'ASC (35)'!B28+'ASC (36)'!B28+'ASC (37)'!B28+'ASC (38)'!B28+'ASC (39)'!B28+'ASC (40)'!B28+'ASC (41)'!B28+'ASC (42)'!B28+'ASC (43)'!B28+'ASC (44)'!B28+'ASC (45)'!B28+'ASC (46)'!B28+'ASC (47)'!B28+'ASC (48)'!B28+'ASC (49)'!B28+'ASC (50)'!B28+'ASC (51)'!B28+'ASC (50)'!B28+'ASC (52)'!B28+'ASC (53)'!B28+'ASC (54)'!B28+'ASC (55)'!B28+'ASC (56)'!B28+'ASC (57)'!B28+'ASC (58)'!B28+'ASC (59)'!B28+'ASC (60)'!B28+'ASC (61)'!B28+'ASC (62)'!B28+'ASC (63)'!B28+'ASC (64)'!B28+'ASC (65)'!B28+'ASC (66)'!B28+'ASC (67)'!B28+'ASC (68)'!B28+'ASC (69)'!B28+'ASC (70)'!B28),"")))</f>
        <v>0</v>
      </c>
      <c r="C25" s="425">
        <f>IF($F$21="__ASC",(ASC!C28+'ASC (2)'!C28+'ASC (3)'!C28+'ASC (4)'!C28+'ASC (5)'!C28+'ASC (6)'!C28+'ASC (7)'!C28+'ASC (8)'!C28+'ASC (9)'!C28+'ASC (10)'!C28+'ASC (11)'!C28+'ASC (12)'!C28+'ASC (13)'!C28+'ASC (14)'!C28+'ASC (15)'!C28+'ASC (16)'!C28+'ASC (17)'!C28+'ASC (18)'!C28+'ASC (19)'!C28+'ASC (20)'!C28+'ASC (21)'!C28+'ASC (22)'!C28+'ASC (23)'!C28+'ASC (24)'!C28+'ASC (25)'!C28+'ASC (26)'!C28+'ASC (27)'!C28+'ASC (28)'!C28+'ASC (29)'!C28+'ASC (30)'!C28+'ASC (31)'!C28+'ASC (32)'!C28+'ASC (33)'!C28+'ASC (34)'!C28+'ASC (35)'!C28+'ASC (36)'!C28+'ASC (37)'!C28+'ASC (38)'!C28+'ASC (39)'!C28+'ASC (40)'!C28+'ASC (41)'!C28+'ASC (42)'!C28+'ASC (43)'!C28+'ASC (44)'!C28+'ASC (45)'!C28+'ASC (46)'!C28+'ASC (47)'!C28+'ASC (48)'!C28+'ASC (49)'!C28+'ASC (50)'!C28+'ASC (51)'!C28+'ASC (50)'!C28+'ASC (52)'!C28+'ASC (53)'!C28+'ASC (54)'!C28+'ASC (55)'!C28+'ASC (56)'!C28+'ASC (57)'!C28+'ASC (58)'!C28+'ASC (59)'!C28+'ASC (60)'!C28+'ASC (61)'!C28+'ASC (62)'!C28+'ASC (63)'!C28+'ASC (64)'!C28+'ASC (65)'!C28+'ASC (66)'!C28+'ASC (67)'!C28+'ASC (68)'!C28+'ASC (69)'!C28+'ASC (70)'!C28),IF('SYNTHESE DISTRICT'!$F$21="__FS",(FS!C26+'FS (2)'!C26+'FS (3)'!C26+'FS (4)'!C26+'FS (5)'!C26+'FS (6)'!C26+'FS (7)'!C26+'FS (8)'!C26+'FS (9)'!C26+'FS (10)'!C26+'FS (11)'!C26+'FS (12)'!C26+'FS (13)'!C26+'FS (14)'!C26+'FS (15)'!C26+'FS (16)'!C26+'FS (17)'!C26+'FS (18)'!C26+'FS (19)'!C26+'FS (20)'!C26+'FS (21)'!C26+'FS (22)'!C26+'FS (23)'!C26+'FS (24)'!C26+'FS (25)'!C26+'FS (26)'!C26+'FS (27)'!C26+'FS (28)'!C26+'FS (29)'!C26+'FS (30)'!C26+'FS (31)'!C26+'FS (32)'!C26+'FS (33)'!C26+'FS (34)'!C26+'FS (35)'!C26+'FS (36)'!C26+'FS (37)'!C26+'FS (38)'!C26+'FS (39)'!C26+'FS (40)'!C26+'FS (41)'!C26+'FS (42)'!C26+'FS (43)'!C26+'FS (44)'!C26+'FS (45)'!C26+'FS (46)'!C26+'FS (47)'!C26+'FS (48)'!C26+'FS (49)'!C26+'FS (50)'!C26+'FS (51)'!C26+'FS (52)'!C26+'FS (53)'!C26+'FS (54)'!C26+'FS (55)'!C26+'FS (56)'!C26+'FS (57)'!C26+'FS (58)'!C26+'FS (59)'!C26+'FS (60)'!C26+'FS (61)'!C26+'FS (62)'!C26+'FS (63)'!C26+'FS (64)'!C26+'FS (65)'!C26+'FS (66)'!C26+'FS (67)'!C26+'FS (68)'!C26+'FS (69)'!C26+'FS (70)'!C26),IF('SYNTHESE DISTRICT'!$F$21="ASC+FS",(FS!C26+'FS (2)'!C26+'FS (3)'!C26+'FS (4)'!C26+'FS (5)'!C26+'FS (6)'!C26+'FS (7)'!C26+'FS (8)'!C26+'FS (9)'!C26+'FS (10)'!C26+'FS (11)'!C26+'FS (12)'!C26+'FS (13)'!C26+'FS (14)'!C26+'FS (15)'!C26+'FS (16)'!C26+'FS (17)'!C26+'FS (18)'!C26+'FS (19)'!C26+'FS (20)'!C26+'FS (21)'!C26+'FS (22)'!C26+'FS (23)'!C26+'FS (24)'!C26+'FS (25)'!C26+'FS (26)'!C26+'FS (27)'!C26+'FS (28)'!C26+'FS (29)'!C26+'FS (30)'!C26+'FS (31)'!C26+'FS (32)'!C26+'FS (33)'!C26+'FS (34)'!C26+'FS (35)'!C26+'FS (36)'!C26+'FS (37)'!C26+'FS (38)'!C26+'FS (39)'!C26+'FS (40)'!C26+'FS (41)'!C26+'FS (42)'!C26+'FS (43)'!C26+'FS (44)'!C26+'FS (45)'!C26+'FS (46)'!C26+'FS (47)'!C26+'FS (48)'!C26+'FS (49)'!C26+'FS (50)'!C26+'FS (51)'!C26+'FS (52)'!C26+'FS (53)'!C26+'FS (54)'!C26+'FS (55)'!C26+'FS (56)'!C26+'FS (57)'!C26+'FS (58)'!C26+'FS (59)'!C26+'FS (60)'!C26+'FS (61)'!C26+'FS (62)'!C26+'FS (63)'!C26+'FS (64)'!C26+'FS (65)'!C26+'FS (66)'!C26+'FS (67)'!C26+'FS (68)'!C26+'FS (69)'!C26+'FS (70)'!C26+ ASC!C28+'ASC (2)'!C28+'ASC (3)'!C28+'ASC (4)'!C28+'ASC (5)'!C28+'ASC (6)'!C28+'ASC (7)'!C28+'ASC (8)'!C28+'ASC (9)'!C28+'ASC (10)'!C28+'ASC (11)'!C28+'ASC (12)'!C28+'ASC (13)'!C28+'ASC (14)'!C28+'ASC (15)'!C28+'ASC (16)'!C28+'ASC (17)'!C28+'ASC (18)'!C28+'ASC (19)'!C28+'ASC (20)'!C28+'ASC (21)'!C28+'ASC (22)'!C28+'ASC (23)'!C28+'ASC (24)'!C28+'ASC (25)'!C28+'ASC (26)'!C28+'ASC (27)'!C28+'ASC (28)'!C28+'ASC (29)'!C28+'ASC (30)'!C28+'ASC (31)'!C28+'ASC (32)'!C28+'ASC (33)'!C28+'ASC (34)'!C28+'ASC (35)'!C28+'ASC (36)'!C28+'ASC (37)'!C28+'ASC (38)'!C28+'ASC (39)'!C28+'ASC (40)'!C28+'ASC (41)'!C28+'ASC (42)'!C28+'ASC (43)'!C28+'ASC (44)'!C28+'ASC (45)'!C28+'ASC (46)'!C28+'ASC (47)'!C28+'ASC (48)'!C28+'ASC (49)'!C28+'ASC (50)'!C28+'ASC (51)'!C28+'ASC (50)'!C28+'ASC (52)'!C28+'ASC (53)'!C28+'ASC (54)'!C28+'ASC (55)'!C28+'ASC (56)'!C28+'ASC (57)'!C28+'ASC (58)'!C28+'ASC (59)'!C28+'ASC (60)'!C28+'ASC (61)'!C28+'ASC (62)'!C28+'ASC (63)'!C28+'ASC (64)'!C28+'ASC (65)'!C28+'ASC (66)'!C28+'ASC (67)'!C28+'ASC (68)'!C28+'ASC (69)'!C28+'ASC (70)'!C28),"")))</f>
        <v>0</v>
      </c>
      <c r="D25" s="403">
        <f>IF(B25&lt;&gt;"",B25+C25,"")</f>
        <v>0</v>
      </c>
      <c r="E25" s="425">
        <f>IF($F$21="__ASC",(ASC!E28+'ASC (2)'!E28+'ASC (3)'!E28+'ASC (4)'!E28+'ASC (5)'!E28+'ASC (6)'!E28+'ASC (7)'!E28+'ASC (8)'!E28+'ASC (9)'!E28+'ASC (10)'!E28+'ASC (11)'!E28+'ASC (12)'!E28+'ASC (13)'!E28+'ASC (14)'!E28+'ASC (15)'!E28+'ASC (16)'!E28+'ASC (17)'!E28+'ASC (18)'!E28+'ASC (19)'!E28+'ASC (20)'!E28+'ASC (21)'!E28+'ASC (22)'!E28+'ASC (23)'!E28+'ASC (24)'!E28+'ASC (25)'!E28+'ASC (26)'!E28+'ASC (27)'!E28+'ASC (28)'!E28+'ASC (29)'!E28+'ASC (30)'!E28+'ASC (31)'!E28+'ASC (32)'!E28+'ASC (33)'!E28+'ASC (34)'!E28+'ASC (35)'!E28+'ASC (36)'!E28+'ASC (37)'!E28+'ASC (38)'!E28+'ASC (39)'!E28+'ASC (40)'!E28+'ASC (41)'!E28+'ASC (42)'!E28+'ASC (43)'!E28+'ASC (44)'!E28+'ASC (45)'!E28+'ASC (46)'!E28+'ASC (47)'!E28+'ASC (48)'!E28+'ASC (49)'!E28+'ASC (50)'!E28+'ASC (51)'!E28+'ASC (50)'!E28+'ASC (52)'!E28+'ASC (53)'!E28+'ASC (54)'!E28+'ASC (55)'!E28+'ASC (56)'!E28+'ASC (57)'!E28+'ASC (58)'!E28+'ASC (59)'!E28+'ASC (60)'!E28+'ASC (61)'!E28+'ASC (62)'!E28+'ASC (63)'!E28+'ASC (64)'!E28+'ASC (65)'!E28+'ASC (66)'!E28+'ASC (67)'!E28+'ASC (68)'!E28+'ASC (69)'!E28+'ASC (70)'!E28),IF('SYNTHESE DISTRICT'!$F$21="__FS",(FS!E26+'FS (2)'!E26+'FS (3)'!E26+'FS (4)'!E26+'FS (5)'!E26+'FS (6)'!E26+'FS (7)'!E26+'FS (8)'!E26+'FS (9)'!E26+'FS (10)'!E26+'FS (11)'!E26+'FS (12)'!E26+'FS (13)'!E26+'FS (14)'!E26+'FS (15)'!E26+'FS (16)'!E26+'FS (17)'!E26+'FS (18)'!E26+'FS (19)'!E26+'FS (20)'!E26+'FS (21)'!E26+'FS (22)'!E26+'FS (23)'!E26+'FS (24)'!E26+'FS (25)'!E26+'FS (26)'!E26+'FS (27)'!E26+'FS (28)'!E26+'FS (29)'!E26+'FS (30)'!E26+'FS (31)'!E26+'FS (32)'!E26+'FS (33)'!E26+'FS (34)'!E26+'FS (35)'!E26+'FS (36)'!E26+'FS (37)'!E26+'FS (38)'!E26+'FS (39)'!E26+'FS (40)'!E26+'FS (41)'!E26+'FS (42)'!E26+'FS (43)'!E26+'FS (44)'!E26+'FS (45)'!E26+'FS (46)'!E26+'FS (47)'!E26+'FS (48)'!E26+'FS (49)'!E26+'FS (50)'!E26+'FS (51)'!E26+'FS (52)'!E26+'FS (53)'!E26+'FS (54)'!E26+'FS (55)'!E26+'FS (56)'!E26+'FS (57)'!E26+'FS (58)'!E26+'FS (59)'!E26+'FS (60)'!E26+'FS (61)'!E26+'FS (62)'!E26+'FS (63)'!E26+'FS (64)'!E26+'FS (65)'!E26+'FS (66)'!E26+'FS (67)'!E26+'FS (68)'!E26+'FS (69)'!E26+'FS (70)'!E26),IF('SYNTHESE DISTRICT'!$F$21="ASC+FS",(FS!E26+'FS (2)'!E26+'FS (3)'!E26+'FS (4)'!E26+'FS (5)'!E26+'FS (6)'!E26+'FS (7)'!E26+'FS (8)'!E26+'FS (9)'!E26+'FS (10)'!E26+'FS (11)'!E26+'FS (12)'!E26+'FS (13)'!E26+'FS (14)'!E26+'FS (15)'!E26+'FS (16)'!E26+'FS (17)'!E26+'FS (18)'!E26+'FS (19)'!E26+'FS (20)'!E26+'FS (21)'!E26+'FS (22)'!E26+'FS (23)'!E26+'FS (24)'!E26+'FS (25)'!E26+'FS (26)'!E26+'FS (27)'!E26+'FS (28)'!E26+'FS (29)'!E26+'FS (30)'!E26+'FS (31)'!E26+'FS (32)'!E26+'FS (33)'!E26+'FS (34)'!E26+'FS (35)'!E26+'FS (36)'!E26+'FS (37)'!E26+'FS (38)'!E26+'FS (39)'!E26+'FS (40)'!E26+'FS (41)'!E26+'FS (42)'!E26+'FS (43)'!E26+'FS (44)'!E26+'FS (45)'!E26+'FS (46)'!E26+'FS (47)'!E26+'FS (48)'!E26+'FS (49)'!E26+'FS (50)'!E26+'FS (51)'!E26+'FS (52)'!E26+'FS (53)'!E26+'FS (54)'!E26+'FS (55)'!E26+'FS (56)'!E26+'FS (57)'!E26+'FS (58)'!E26+'FS (59)'!E26+'FS (60)'!E26+'FS (61)'!E26+'FS (62)'!E26+'FS (63)'!E26+'FS (64)'!E26+'FS (65)'!E26+'FS (66)'!E26+'FS (67)'!E26+'FS (68)'!E26+'FS (69)'!E26+'FS (70)'!E26+ ASC!E28+'ASC (2)'!E28+'ASC (3)'!E28+'ASC (4)'!E28+'ASC (5)'!E28+'ASC (6)'!E28+'ASC (7)'!E28+'ASC (8)'!E28+'ASC (9)'!E28+'ASC (10)'!E28+'ASC (11)'!E28+'ASC (12)'!E28+'ASC (13)'!E28+'ASC (14)'!E28+'ASC (15)'!E28+'ASC (16)'!E28+'ASC (17)'!E28+'ASC (18)'!E28+'ASC (19)'!E28+'ASC (20)'!E28+'ASC (21)'!E28+'ASC (22)'!E28+'ASC (23)'!E28+'ASC (24)'!E28+'ASC (25)'!E28+'ASC (26)'!E28+'ASC (27)'!E28+'ASC (28)'!E28+'ASC (29)'!E28+'ASC (30)'!E28+'ASC (31)'!E28+'ASC (32)'!E28+'ASC (33)'!E28+'ASC (34)'!E28+'ASC (35)'!E28+'ASC (36)'!E28+'ASC (37)'!E28+'ASC (38)'!E28+'ASC (39)'!E28+'ASC (40)'!E28+'ASC (41)'!E28+'ASC (42)'!E28+'ASC (43)'!E28+'ASC (44)'!E28+'ASC (45)'!E28+'ASC (46)'!E28+'ASC (47)'!E28+'ASC (48)'!E28+'ASC (49)'!E28+'ASC (50)'!E28+'ASC (51)'!E28+'ASC (50)'!E28+'ASC (52)'!E28+'ASC (53)'!E28+'ASC (54)'!E28+'ASC (55)'!E28+'ASC (56)'!E28+'ASC (57)'!E28+'ASC (58)'!E28+'ASC (59)'!E28+'ASC (60)'!E28+'ASC (61)'!E28+'ASC (62)'!E28+'ASC (63)'!E28+'ASC (64)'!E28+'ASC (65)'!E28+'ASC (66)'!E28+'ASC (67)'!E28+'ASC (68)'!E28+'ASC (69)'!E28+'ASC (70)'!E28),"")))</f>
        <v>0</v>
      </c>
      <c r="F25" s="425">
        <f>IF($F$21="__ASC",(ASC!F28+'ASC (2)'!F28+'ASC (3)'!F28+'ASC (4)'!F28+'ASC (5)'!F28+'ASC (6)'!F28+'ASC (7)'!F28+'ASC (8)'!F28+'ASC (9)'!F28+'ASC (10)'!F28+'ASC (11)'!F28+'ASC (12)'!F28+'ASC (13)'!F28+'ASC (14)'!F28+'ASC (15)'!F28+'ASC (16)'!F28+'ASC (17)'!F28+'ASC (18)'!F28+'ASC (19)'!F28+'ASC (20)'!F28+'ASC (21)'!F28+'ASC (22)'!F28+'ASC (23)'!F28+'ASC (24)'!F28+'ASC (25)'!F28+'ASC (26)'!F28+'ASC (27)'!F28+'ASC (28)'!F28+'ASC (29)'!F28+'ASC (30)'!F28+'ASC (31)'!F28+'ASC (32)'!F28+'ASC (33)'!F28+'ASC (34)'!F28+'ASC (35)'!F28+'ASC (36)'!F28+'ASC (37)'!F28+'ASC (38)'!F28+'ASC (39)'!F28+'ASC (40)'!F28+'ASC (41)'!F28+'ASC (42)'!F28+'ASC (43)'!F28+'ASC (44)'!F28+'ASC (45)'!F28+'ASC (46)'!F28+'ASC (47)'!F28+'ASC (48)'!F28+'ASC (49)'!F28+'ASC (50)'!F28+'ASC (51)'!F28+'ASC (50)'!F28+'ASC (52)'!F28+'ASC (53)'!F28+'ASC (54)'!F28+'ASC (55)'!F28+'ASC (56)'!F28+'ASC (57)'!F28+'ASC (58)'!F28+'ASC (59)'!F28+'ASC (60)'!F28+'ASC (61)'!F28+'ASC (62)'!F28+'ASC (63)'!F28+'ASC (64)'!F28+'ASC (65)'!F28+'ASC (66)'!F28+'ASC (67)'!F28+'ASC (68)'!F28+'ASC (69)'!F28+'ASC (70)'!F28),IF('SYNTHESE DISTRICT'!$F$21="__FS",(FS!F26+'FS (2)'!F26+'FS (3)'!F26+'FS (4)'!F26+'FS (5)'!F26+'FS (6)'!F26+'FS (7)'!F26+'FS (8)'!F26+'FS (9)'!F26+'FS (10)'!F26+'FS (11)'!F26+'FS (12)'!F26+'FS (13)'!F26+'FS (14)'!F26+'FS (15)'!F26+'FS (16)'!F26+'FS (17)'!F26+'FS (18)'!F26+'FS (19)'!F26+'FS (20)'!F26+'FS (21)'!F26+'FS (22)'!F26+'FS (23)'!F26+'FS (24)'!F26+'FS (25)'!F26+'FS (26)'!F26+'FS (27)'!F26+'FS (28)'!F26+'FS (29)'!F26+'FS (30)'!F26+'FS (31)'!F26+'FS (32)'!F26+'FS (33)'!F26+'FS (34)'!F26+'FS (35)'!F26+'FS (36)'!F26+'FS (37)'!F26+'FS (38)'!F26+'FS (39)'!F26+'FS (40)'!F26+'FS (41)'!F26+'FS (42)'!F26+'FS (43)'!F26+'FS (44)'!F26+'FS (45)'!F26+'FS (46)'!F26+'FS (47)'!F26+'FS (48)'!F26+'FS (49)'!F26+'FS (50)'!F26+'FS (51)'!F26+'FS (52)'!F26+'FS (53)'!F26+'FS (54)'!F26+'FS (55)'!F26+'FS (56)'!F26+'FS (57)'!F26+'FS (58)'!F26+'FS (59)'!F26+'FS (60)'!F26+'FS (61)'!F26+'FS (62)'!F26+'FS (63)'!F26+'FS (64)'!F26+'FS (65)'!F26+'FS (66)'!F26+'FS (67)'!F26+'FS (68)'!F26+'FS (69)'!F26+'FS (70)'!F26),IF('SYNTHESE DISTRICT'!$F$21="ASC+FS",(FS!F26+'FS (2)'!F26+'FS (3)'!F26+'FS (4)'!F26+'FS (5)'!F26+'FS (6)'!F26+'FS (7)'!F26+'FS (8)'!F26+'FS (9)'!F26+'FS (10)'!F26+'FS (11)'!F26+'FS (12)'!F26+'FS (13)'!F26+'FS (14)'!F26+'FS (15)'!F26+'FS (16)'!F26+'FS (17)'!F26+'FS (18)'!F26+'FS (19)'!F26+'FS (20)'!F26+'FS (21)'!F26+'FS (22)'!F26+'FS (23)'!F26+'FS (24)'!F26+'FS (25)'!F26+'FS (26)'!F26+'FS (27)'!F26+'FS (28)'!F26+'FS (29)'!F26+'FS (30)'!F26+'FS (31)'!F26+'FS (32)'!F26+'FS (33)'!F26+'FS (34)'!F26+'FS (35)'!F26+'FS (36)'!F26+'FS (37)'!F26+'FS (38)'!F26+'FS (39)'!F26+'FS (40)'!F26+'FS (41)'!F26+'FS (42)'!F26+'FS (43)'!F26+'FS (44)'!F26+'FS (45)'!F26+'FS (46)'!F26+'FS (47)'!F26+'FS (48)'!F26+'FS (49)'!F26+'FS (50)'!F26+'FS (51)'!F26+'FS (52)'!F26+'FS (53)'!F26+'FS (54)'!F26+'FS (55)'!F26+'FS (56)'!F26+'FS (57)'!F26+'FS (58)'!F26+'FS (59)'!F26+'FS (60)'!F26+'FS (61)'!F26+'FS (62)'!F26+'FS (63)'!F26+'FS (64)'!F26+'FS (65)'!F26+'FS (66)'!F26+'FS (67)'!F26+'FS (68)'!F26+'FS (69)'!F26+'FS (70)'!F26+ ASC!F28+'ASC (2)'!F28+'ASC (3)'!F28+'ASC (4)'!F28+'ASC (5)'!F28+'ASC (6)'!F28+'ASC (7)'!F28+'ASC (8)'!F28+'ASC (9)'!F28+'ASC (10)'!F28+'ASC (11)'!F28+'ASC (12)'!F28+'ASC (13)'!F28+'ASC (14)'!F28+'ASC (15)'!F28+'ASC (16)'!F28+'ASC (17)'!F28+'ASC (18)'!F28+'ASC (19)'!F28+'ASC (20)'!F28+'ASC (21)'!F28+'ASC (22)'!F28+'ASC (23)'!F28+'ASC (24)'!F28+'ASC (25)'!F28+'ASC (26)'!F28+'ASC (27)'!F28+'ASC (28)'!F28+'ASC (29)'!F28+'ASC (30)'!F28+'ASC (31)'!F28+'ASC (32)'!F28+'ASC (33)'!F28+'ASC (34)'!F28+'ASC (35)'!F28+'ASC (36)'!F28+'ASC (37)'!F28+'ASC (38)'!F28+'ASC (39)'!F28+'ASC (40)'!F28+'ASC (41)'!F28+'ASC (42)'!F28+'ASC (43)'!F28+'ASC (44)'!F28+'ASC (45)'!F28+'ASC (46)'!F28+'ASC (47)'!F28+'ASC (48)'!F28+'ASC (49)'!F28+'ASC (50)'!F28+'ASC (51)'!F28+'ASC (50)'!F28+'ASC (52)'!F28+'ASC (53)'!F28+'ASC (54)'!F28+'ASC (55)'!F28+'ASC (56)'!F28+'ASC (57)'!F28+'ASC (58)'!F28+'ASC (59)'!F28+'ASC (60)'!F28+'ASC (61)'!F28+'ASC (62)'!F28+'ASC (63)'!F28+'ASC (64)'!F28+'ASC (65)'!F28+'ASC (66)'!F28+'ASC (67)'!F28+'ASC (68)'!F28+'ASC (69)'!F28+'ASC (70)'!F28),"")))</f>
        <v>0</v>
      </c>
      <c r="G25" s="425">
        <f>IF($F$21="__ASC",(ASC!G28+'ASC (2)'!G28+'ASC (3)'!G28+'ASC (4)'!G28+'ASC (5)'!G28+'ASC (6)'!G28+'ASC (7)'!G28+'ASC (8)'!G28+'ASC (9)'!G28+'ASC (10)'!G28+'ASC (11)'!G28+'ASC (12)'!G28+'ASC (13)'!G28+'ASC (14)'!G28+'ASC (15)'!G28+'ASC (16)'!G28+'ASC (17)'!G28+'ASC (18)'!G28+'ASC (19)'!G28+'ASC (20)'!G28+'ASC (21)'!G28+'ASC (22)'!G28+'ASC (23)'!G28+'ASC (24)'!G28+'ASC (25)'!G28+'ASC (26)'!G28+'ASC (27)'!G28+'ASC (28)'!G28+'ASC (29)'!G28+'ASC (30)'!G28+'ASC (31)'!G28+'ASC (32)'!G28+'ASC (33)'!G28+'ASC (34)'!G28+'ASC (35)'!G28+'ASC (36)'!G28+'ASC (37)'!G28+'ASC (38)'!G28+'ASC (39)'!G28+'ASC (40)'!G28+'ASC (41)'!G28+'ASC (42)'!G28+'ASC (43)'!G28+'ASC (44)'!G28+'ASC (45)'!G28+'ASC (46)'!G28+'ASC (47)'!G28+'ASC (48)'!G28+'ASC (49)'!G28+'ASC (50)'!G28+'ASC (51)'!G28+'ASC (50)'!G28+'ASC (52)'!G28+'ASC (53)'!G28+'ASC (54)'!G28+'ASC (55)'!G28+'ASC (56)'!G28+'ASC (57)'!G28+'ASC (58)'!G28+'ASC (59)'!G28+'ASC (60)'!G28+'ASC (61)'!G28+'ASC (62)'!G28+'ASC (63)'!G28+'ASC (64)'!G28+'ASC (65)'!G28+'ASC (66)'!G28+'ASC (67)'!G28+'ASC (68)'!G28+'ASC (69)'!G28+'ASC (70)'!G28),IF('SYNTHESE DISTRICT'!$F$21="__FS",(FS!G26+'FS (2)'!G26+'FS (3)'!G26+'FS (4)'!G26+'FS (5)'!G26+'FS (6)'!G26+'FS (7)'!G26+'FS (8)'!G26+'FS (9)'!G26+'FS (10)'!G26+'FS (11)'!G26+'FS (12)'!G26+'FS (13)'!G26+'FS (14)'!G26+'FS (15)'!G26+'FS (16)'!G26+'FS (17)'!G26+'FS (18)'!G26+'FS (19)'!G26+'FS (20)'!G26+'FS (21)'!G26+'FS (22)'!G26+'FS (23)'!G26+'FS (24)'!G26+'FS (25)'!G26+'FS (26)'!G26+'FS (27)'!G26+'FS (28)'!G26+'FS (29)'!G26+'FS (30)'!G26+'FS (31)'!G26+'FS (32)'!G26+'FS (33)'!G26+'FS (34)'!G26+'FS (35)'!G26+'FS (36)'!G26+'FS (37)'!G26+'FS (38)'!G26+'FS (39)'!G26+'FS (40)'!G26+'FS (41)'!G26+'FS (42)'!G26+'FS (43)'!G26+'FS (44)'!G26+'FS (45)'!G26+'FS (46)'!G26+'FS (47)'!G26+'FS (48)'!G26+'FS (49)'!G26+'FS (50)'!G26+'FS (51)'!G26+'FS (52)'!G26+'FS (53)'!G26+'FS (54)'!G26+'FS (55)'!G26+'FS (56)'!G26+'FS (57)'!G26+'FS (58)'!G26+'FS (59)'!G26+'FS (60)'!G26+'FS (61)'!G26+'FS (62)'!G26+'FS (63)'!G26+'FS (64)'!G26+'FS (65)'!G26+'FS (66)'!G26+'FS (67)'!G26+'FS (68)'!G26+'FS (69)'!G26+'FS (70)'!G26),IF('SYNTHESE DISTRICT'!$F$21="ASC+FS",(FS!G26+'FS (2)'!G26+'FS (3)'!G26+'FS (4)'!G26+'FS (5)'!G26+'FS (6)'!G26+'FS (7)'!G26+'FS (8)'!G26+'FS (9)'!G26+'FS (10)'!G26+'FS (11)'!G26+'FS (12)'!G26+'FS (13)'!G26+'FS (14)'!G26+'FS (15)'!G26+'FS (16)'!G26+'FS (17)'!G26+'FS (18)'!G26+'FS (19)'!G26+'FS (20)'!G26+'FS (21)'!G26+'FS (22)'!G26+'FS (23)'!G26+'FS (24)'!G26+'FS (25)'!G26+'FS (26)'!G26+'FS (27)'!G26+'FS (28)'!G26+'FS (29)'!G26+'FS (30)'!G26+'FS (31)'!G26+'FS (32)'!G26+'FS (33)'!G26+'FS (34)'!G26+'FS (35)'!G26+'FS (36)'!G26+'FS (37)'!G26+'FS (38)'!G26+'FS (39)'!G26+'FS (40)'!G26+'FS (41)'!G26+'FS (42)'!G26+'FS (43)'!G26+'FS (44)'!G26+'FS (45)'!G26+'FS (46)'!G26+'FS (47)'!G26+'FS (48)'!G26+'FS (49)'!G26+'FS (50)'!G26+'FS (51)'!G26+'FS (52)'!G26+'FS (53)'!G26+'FS (54)'!G26+'FS (55)'!G26+'FS (56)'!G26+'FS (57)'!G26+'FS (58)'!G26+'FS (59)'!G26+'FS (60)'!G26+'FS (61)'!G26+'FS (62)'!G26+'FS (63)'!G26+'FS (64)'!G26+'FS (65)'!G26+'FS (66)'!G26+'FS (67)'!G26+'FS (68)'!G26+'FS (69)'!G26+'FS (70)'!G26+ ASC!G28+'ASC (2)'!G28+'ASC (3)'!G28+'ASC (4)'!G28+'ASC (5)'!G28+'ASC (6)'!G28+'ASC (7)'!G28+'ASC (8)'!G28+'ASC (9)'!G28+'ASC (10)'!G28+'ASC (11)'!G28+'ASC (12)'!G28+'ASC (13)'!G28+'ASC (14)'!G28+'ASC (15)'!G28+'ASC (16)'!G28+'ASC (17)'!G28+'ASC (18)'!G28+'ASC (19)'!G28+'ASC (20)'!G28+'ASC (21)'!G28+'ASC (22)'!G28+'ASC (23)'!G28+'ASC (24)'!G28+'ASC (25)'!G28+'ASC (26)'!G28+'ASC (27)'!G28+'ASC (28)'!G28+'ASC (29)'!G28+'ASC (30)'!G28+'ASC (31)'!G28+'ASC (32)'!G28+'ASC (33)'!G28+'ASC (34)'!G28+'ASC (35)'!G28+'ASC (36)'!G28+'ASC (37)'!G28+'ASC (38)'!G28+'ASC (39)'!G28+'ASC (40)'!G28+'ASC (41)'!G28+'ASC (42)'!G28+'ASC (43)'!G28+'ASC (44)'!G28+'ASC (45)'!G28+'ASC (46)'!G28+'ASC (47)'!G28+'ASC (48)'!G28+'ASC (49)'!G28+'ASC (50)'!G28+'ASC (51)'!G28+'ASC (50)'!G28+'ASC (52)'!G28+'ASC (53)'!G28+'ASC (54)'!G28+'ASC (55)'!G28+'ASC (56)'!G28+'ASC (57)'!G28+'ASC (58)'!G28+'ASC (59)'!G28+'ASC (60)'!G28+'ASC (61)'!G28+'ASC (62)'!G28+'ASC (63)'!G28+'ASC (64)'!G28+'ASC (65)'!G28+'ASC (66)'!G28+'ASC (67)'!G28+'ASC (68)'!G28+'ASC (69)'!G28+'ASC (70)'!G28),"")))</f>
        <v>0</v>
      </c>
      <c r="H25" s="425">
        <f>IF($F$21="__ASC",(ASC!H28+'ASC (2)'!H28+'ASC (3)'!H28+'ASC (4)'!H28+'ASC (5)'!H28+'ASC (6)'!H28+'ASC (7)'!H28+'ASC (8)'!H28+'ASC (9)'!H28+'ASC (10)'!H28+'ASC (11)'!H28+'ASC (12)'!H28+'ASC (13)'!H28+'ASC (14)'!H28+'ASC (15)'!H28+'ASC (16)'!H28+'ASC (17)'!H28+'ASC (18)'!H28+'ASC (19)'!H28+'ASC (20)'!H28+'ASC (21)'!H28+'ASC (22)'!H28+'ASC (23)'!H28+'ASC (24)'!H28+'ASC (25)'!H28+'ASC (26)'!H28+'ASC (27)'!H28+'ASC (28)'!H28+'ASC (29)'!H28+'ASC (30)'!H28+'ASC (31)'!H28+'ASC (32)'!H28+'ASC (33)'!H28+'ASC (34)'!H28+'ASC (35)'!H28+'ASC (36)'!H28+'ASC (37)'!H28+'ASC (38)'!H28+'ASC (39)'!H28+'ASC (40)'!H28+'ASC (41)'!H28+'ASC (42)'!H28+'ASC (43)'!H28+'ASC (44)'!H28+'ASC (45)'!H28+'ASC (46)'!H28+'ASC (47)'!H28+'ASC (48)'!H28+'ASC (49)'!H28+'ASC (50)'!H28+'ASC (51)'!H28+'ASC (50)'!H28+'ASC (52)'!H28+'ASC (53)'!H28+'ASC (54)'!H28+'ASC (55)'!H28+'ASC (56)'!H28+'ASC (57)'!H28+'ASC (58)'!H28+'ASC (59)'!H28+'ASC (60)'!H28+'ASC (61)'!H28+'ASC (62)'!H28+'ASC (63)'!H28+'ASC (64)'!H28+'ASC (65)'!H28+'ASC (66)'!H28+'ASC (67)'!H28+'ASC (68)'!H28+'ASC (69)'!H28+'ASC (70)'!H28),IF('SYNTHESE DISTRICT'!$F$21="__FS",(FS!H26+'FS (2)'!H26+'FS (3)'!H26+'FS (4)'!H26+'FS (5)'!H26+'FS (6)'!H26+'FS (7)'!H26+'FS (8)'!H26+'FS (9)'!H26+'FS (10)'!H26+'FS (11)'!H26+'FS (12)'!H26+'FS (13)'!H26+'FS (14)'!H26+'FS (15)'!H26+'FS (16)'!H26+'FS (17)'!H26+'FS (18)'!H26+'FS (19)'!H26+'FS (20)'!H26+'FS (21)'!H26+'FS (22)'!H26+'FS (23)'!H26+'FS (24)'!H26+'FS (25)'!H26+'FS (26)'!H26+'FS (27)'!H26+'FS (28)'!H26+'FS (29)'!H26+'FS (30)'!H26+'FS (31)'!H26+'FS (32)'!H26+'FS (33)'!H26+'FS (34)'!H26+'FS (35)'!H26+'FS (36)'!H26+'FS (37)'!H26+'FS (38)'!H26+'FS (39)'!H26+'FS (40)'!H26+'FS (41)'!H26+'FS (42)'!H26+'FS (43)'!H26+'FS (44)'!H26+'FS (45)'!H26+'FS (46)'!H26+'FS (47)'!H26+'FS (48)'!H26+'FS (49)'!H26+'FS (50)'!H26+'FS (51)'!H26+'FS (52)'!H26+'FS (53)'!H26+'FS (54)'!H26+'FS (55)'!H26+'FS (56)'!H26+'FS (57)'!H26+'FS (58)'!H26+'FS (59)'!H26+'FS (60)'!H26+'FS (61)'!H26+'FS (62)'!H26+'FS (63)'!H26+'FS (64)'!H26+'FS (65)'!H26+'FS (66)'!H26+'FS (67)'!H26+'FS (68)'!H26+'FS (69)'!H26+'FS (70)'!H26),IF('SYNTHESE DISTRICT'!$F$21="ASC+FS",(FS!H26+'FS (2)'!H26+'FS (3)'!H26+'FS (4)'!H26+'FS (5)'!H26+'FS (6)'!H26+'FS (7)'!H26+'FS (8)'!H26+'FS (9)'!H26+'FS (10)'!H26+'FS (11)'!H26+'FS (12)'!H26+'FS (13)'!H26+'FS (14)'!H26+'FS (15)'!H26+'FS (16)'!H26+'FS (17)'!H26+'FS (18)'!H26+'FS (19)'!H26+'FS (20)'!H26+'FS (21)'!H26+'FS (22)'!H26+'FS (23)'!H26+'FS (24)'!H26+'FS (25)'!H26+'FS (26)'!H26+'FS (27)'!H26+'FS (28)'!H26+'FS (29)'!H26+'FS (30)'!H26+'FS (31)'!H26+'FS (32)'!H26+'FS (33)'!H26+'FS (34)'!H26+'FS (35)'!H26+'FS (36)'!H26+'FS (37)'!H26+'FS (38)'!H26+'FS (39)'!H26+'FS (40)'!H26+'FS (41)'!H26+'FS (42)'!H26+'FS (43)'!H26+'FS (44)'!H26+'FS (45)'!H26+'FS (46)'!H26+'FS (47)'!H26+'FS (48)'!H26+'FS (49)'!H26+'FS (50)'!H26+'FS (51)'!H26+'FS (52)'!H26+'FS (53)'!H26+'FS (54)'!H26+'FS (55)'!H26+'FS (56)'!H26+'FS (57)'!H26+'FS (58)'!H26+'FS (59)'!H26+'FS (60)'!H26+'FS (61)'!H26+'FS (62)'!H26+'FS (63)'!H26+'FS (64)'!H26+'FS (65)'!H26+'FS (66)'!H26+'FS (67)'!H26+'FS (68)'!H26+'FS (69)'!H26+'FS (70)'!H26+ ASC!H28+'ASC (2)'!H28+'ASC (3)'!H28+'ASC (4)'!H28+'ASC (5)'!H28+'ASC (6)'!H28+'ASC (7)'!H28+'ASC (8)'!H28+'ASC (9)'!H28+'ASC (10)'!H28+'ASC (11)'!H28+'ASC (12)'!H28+'ASC (13)'!H28+'ASC (14)'!H28+'ASC (15)'!H28+'ASC (16)'!H28+'ASC (17)'!H28+'ASC (18)'!H28+'ASC (19)'!H28+'ASC (20)'!H28+'ASC (21)'!H28+'ASC (22)'!H28+'ASC (23)'!H28+'ASC (24)'!H28+'ASC (25)'!H28+'ASC (26)'!H28+'ASC (27)'!H28+'ASC (28)'!H28+'ASC (29)'!H28+'ASC (30)'!H28+'ASC (31)'!H28+'ASC (32)'!H28+'ASC (33)'!H28+'ASC (34)'!H28+'ASC (35)'!H28+'ASC (36)'!H28+'ASC (37)'!H28+'ASC (38)'!H28+'ASC (39)'!H28+'ASC (40)'!H28+'ASC (41)'!H28+'ASC (42)'!H28+'ASC (43)'!H28+'ASC (44)'!H28+'ASC (45)'!H28+'ASC (46)'!H28+'ASC (47)'!H28+'ASC (48)'!H28+'ASC (49)'!H28+'ASC (50)'!H28+'ASC (51)'!H28+'ASC (50)'!H28+'ASC (52)'!H28+'ASC (53)'!H28+'ASC (54)'!H28+'ASC (55)'!H28+'ASC (56)'!H28+'ASC (57)'!H28+'ASC (58)'!H28+'ASC (59)'!H28+'ASC (60)'!H28+'ASC (61)'!H28+'ASC (62)'!H28+'ASC (63)'!H28+'ASC (64)'!H28+'ASC (65)'!H28+'ASC (66)'!H28+'ASC (67)'!H28+'ASC (68)'!H28+'ASC (69)'!H28+'ASC (70)'!H28),"")))</f>
        <v>0</v>
      </c>
      <c r="I25" s="425">
        <f>IF($F$21="__ASC",(ASC!I28+'ASC (2)'!I28+'ASC (3)'!I28+'ASC (4)'!I28+'ASC (5)'!I28+'ASC (6)'!I28+'ASC (7)'!I28+'ASC (8)'!I28+'ASC (9)'!I28+'ASC (10)'!I28+'ASC (11)'!I28+'ASC (12)'!I28+'ASC (13)'!I28+'ASC (14)'!I28+'ASC (15)'!I28+'ASC (16)'!I28+'ASC (17)'!I28+'ASC (18)'!I28+'ASC (19)'!I28+'ASC (20)'!I28+'ASC (21)'!I28+'ASC (22)'!I28+'ASC (23)'!I28+'ASC (24)'!I28+'ASC (25)'!I28+'ASC (26)'!I28+'ASC (27)'!I28+'ASC (28)'!I28+'ASC (29)'!I28+'ASC (30)'!I28+'ASC (31)'!I28+'ASC (32)'!I28+'ASC (33)'!I28+'ASC (34)'!I28+'ASC (35)'!I28+'ASC (36)'!I28+'ASC (37)'!I28+'ASC (38)'!I28+'ASC (39)'!I28+'ASC (40)'!I28+'ASC (41)'!I28+'ASC (42)'!I28+'ASC (43)'!I28+'ASC (44)'!I28+'ASC (45)'!I28+'ASC (46)'!I28+'ASC (47)'!I28+'ASC (48)'!I28+'ASC (49)'!I28+'ASC (50)'!I28+'ASC (51)'!I28+'ASC (50)'!I28+'ASC (52)'!I28+'ASC (53)'!I28+'ASC (54)'!I28+'ASC (55)'!I28+'ASC (56)'!I28+'ASC (57)'!I28+'ASC (58)'!I28+'ASC (59)'!I28+'ASC (60)'!I28+'ASC (61)'!I28+'ASC (62)'!I28+'ASC (63)'!I28+'ASC (64)'!I28+'ASC (65)'!I28+'ASC (66)'!I28+'ASC (67)'!I28+'ASC (68)'!I28+'ASC (69)'!I28+'ASC (70)'!I28),IF('SYNTHESE DISTRICT'!$F$21="__FS",(FS!I26+'FS (2)'!I26+'FS (3)'!I26+'FS (4)'!I26+'FS (5)'!I26+'FS (6)'!I26+'FS (7)'!I26+'FS (8)'!I26+'FS (9)'!I26+'FS (10)'!I26+'FS (11)'!I26+'FS (12)'!I26+'FS (13)'!I26+'FS (14)'!I26+'FS (15)'!I26+'FS (16)'!I26+'FS (17)'!I26+'FS (18)'!I26+'FS (19)'!I26+'FS (20)'!I26+'FS (21)'!I26+'FS (22)'!I26+'FS (23)'!I26+'FS (24)'!I26+'FS (25)'!I26+'FS (26)'!I26+'FS (27)'!I26+'FS (28)'!I26+'FS (29)'!I26+'FS (30)'!I26+'FS (31)'!I26+'FS (32)'!I26+'FS (33)'!I26+'FS (34)'!I26+'FS (35)'!I26+'FS (36)'!I26+'FS (37)'!I26+'FS (38)'!I26+'FS (39)'!I26+'FS (40)'!I26+'FS (41)'!I26+'FS (42)'!I26+'FS (43)'!I26+'FS (44)'!I26+'FS (45)'!I26+'FS (46)'!I26+'FS (47)'!I26+'FS (48)'!I26+'FS (49)'!I26+'FS (50)'!I26+'FS (51)'!I26+'FS (52)'!I26+'FS (53)'!I26+'FS (54)'!I26+'FS (55)'!I26+'FS (56)'!I26+'FS (57)'!I26+'FS (58)'!I26+'FS (59)'!I26+'FS (60)'!I26+'FS (61)'!I26+'FS (62)'!I26+'FS (63)'!I26+'FS (64)'!I26+'FS (65)'!I26+'FS (66)'!I26+'FS (67)'!I26+'FS (68)'!I26+'FS (69)'!I26+'FS (70)'!I26),IF('SYNTHESE DISTRICT'!$F$21="ASC+FS",(FS!I26+'FS (2)'!I26+'FS (3)'!I26+'FS (4)'!I26+'FS (5)'!I26+'FS (6)'!I26+'FS (7)'!I26+'FS (8)'!I26+'FS (9)'!I26+'FS (10)'!I26+'FS (11)'!I26+'FS (12)'!I26+'FS (13)'!I26+'FS (14)'!I26+'FS (15)'!I26+'FS (16)'!I26+'FS (17)'!I26+'FS (18)'!I26+'FS (19)'!I26+'FS (20)'!I26+'FS (21)'!I26+'FS (22)'!I26+'FS (23)'!I26+'FS (24)'!I26+'FS (25)'!I26+'FS (26)'!I26+'FS (27)'!I26+'FS (28)'!I26+'FS (29)'!I26+'FS (30)'!I26+'FS (31)'!I26+'FS (32)'!I26+'FS (33)'!I26+'FS (34)'!I26+'FS (35)'!I26+'FS (36)'!I26+'FS (37)'!I26+'FS (38)'!I26+'FS (39)'!I26+'FS (40)'!I26+'FS (41)'!I26+'FS (42)'!I26+'FS (43)'!I26+'FS (44)'!I26+'FS (45)'!I26+'FS (46)'!I26+'FS (47)'!I26+'FS (48)'!I26+'FS (49)'!I26+'FS (50)'!I26+'FS (51)'!I26+'FS (52)'!I26+'FS (53)'!I26+'FS (54)'!I26+'FS (55)'!I26+'FS (56)'!I26+'FS (57)'!I26+'FS (58)'!I26+'FS (59)'!I26+'FS (60)'!I26+'FS (61)'!I26+'FS (62)'!I26+'FS (63)'!I26+'FS (64)'!I26+'FS (65)'!I26+'FS (66)'!I26+'FS (67)'!I26+'FS (68)'!I26+'FS (69)'!I26+'FS (70)'!I26+ ASC!I28+'ASC (2)'!I28+'ASC (3)'!I28+'ASC (4)'!I28+'ASC (5)'!I28+'ASC (6)'!I28+'ASC (7)'!I28+'ASC (8)'!I28+'ASC (9)'!I28+'ASC (10)'!I28+'ASC (11)'!I28+'ASC (12)'!I28+'ASC (13)'!I28+'ASC (14)'!I28+'ASC (15)'!I28+'ASC (16)'!I28+'ASC (17)'!I28+'ASC (18)'!I28+'ASC (19)'!I28+'ASC (20)'!I28+'ASC (21)'!I28+'ASC (22)'!I28+'ASC (23)'!I28+'ASC (24)'!I28+'ASC (25)'!I28+'ASC (26)'!I28+'ASC (27)'!I28+'ASC (28)'!I28+'ASC (29)'!I28+'ASC (30)'!I28+'ASC (31)'!I28+'ASC (32)'!I28+'ASC (33)'!I28+'ASC (34)'!I28+'ASC (35)'!I28+'ASC (36)'!I28+'ASC (37)'!I28+'ASC (38)'!I28+'ASC (39)'!I28+'ASC (40)'!I28+'ASC (41)'!I28+'ASC (42)'!I28+'ASC (43)'!I28+'ASC (44)'!I28+'ASC (45)'!I28+'ASC (46)'!I28+'ASC (47)'!I28+'ASC (48)'!I28+'ASC (49)'!I28+'ASC (50)'!I28+'ASC (51)'!I28+'ASC (50)'!I28+'ASC (52)'!I28+'ASC (53)'!I28+'ASC (54)'!I28+'ASC (55)'!I28+'ASC (56)'!I28+'ASC (57)'!I28+'ASC (58)'!I28+'ASC (59)'!I28+'ASC (60)'!I28+'ASC (61)'!I28+'ASC (62)'!I28+'ASC (63)'!I28+'ASC (64)'!I28+'ASC (65)'!I28+'ASC (66)'!I28+'ASC (67)'!I28+'ASC (68)'!I28+'ASC (69)'!I28+'ASC (70)'!I28),"")))</f>
        <v>0</v>
      </c>
      <c r="J25" s="402" t="e">
        <f>IF($F$21="__FS",T25/$U$1,IF($F$21="__ASC",T25/$V$1,IF($F$21="ASC+FS",T25/($U$1+$V$1),"")))</f>
        <v>#VALUE!</v>
      </c>
      <c r="K25" s="425">
        <f>IF($F$21="__ASC",(ASC!K28+'ASC (2)'!K28+'ASC (3)'!K28+'ASC (4)'!K28+'ASC (5)'!K28+'ASC (6)'!K28+'ASC (7)'!K28+'ASC (8)'!K28+'ASC (9)'!K28+'ASC (10)'!K28+'ASC (11)'!K28+'ASC (12)'!K28+'ASC (13)'!K28+'ASC (14)'!K28+'ASC (15)'!K28+'ASC (16)'!K28+'ASC (17)'!K28+'ASC (18)'!K28+'ASC (19)'!K28+'ASC (20)'!K28+'ASC (21)'!K28+'ASC (22)'!K28+'ASC (23)'!K28+'ASC (24)'!K28+'ASC (25)'!K28+'ASC (26)'!K28+'ASC (27)'!K28+'ASC (28)'!K28+'ASC (29)'!K28+'ASC (30)'!K28+'ASC (31)'!K28+'ASC (32)'!K28+'ASC (33)'!K28+'ASC (34)'!K28+'ASC (35)'!K28+'ASC (36)'!K28+'ASC (37)'!K28+'ASC (38)'!K28+'ASC (39)'!K28+'ASC (40)'!K28+'ASC (41)'!K28+'ASC (42)'!K28+'ASC (43)'!K28+'ASC (44)'!K28+'ASC (45)'!K28+'ASC (46)'!K28+'ASC (47)'!K28+'ASC (48)'!K28+'ASC (49)'!K28+'ASC (50)'!K28+'ASC (51)'!K28+'ASC (50)'!K28+'ASC (52)'!K28+'ASC (53)'!K28+'ASC (54)'!K28+'ASC (55)'!K28+'ASC (56)'!K28+'ASC (57)'!K28+'ASC (58)'!K28+'ASC (59)'!K28+'ASC (60)'!K28+'ASC (61)'!K28+'ASC (62)'!K28+'ASC (63)'!K28+'ASC (64)'!K28+'ASC (65)'!K28+'ASC (66)'!K28+'ASC (67)'!K28+'ASC (68)'!K28+'ASC (69)'!K28+'ASC (70)'!K28),IF('SYNTHESE DISTRICT'!$F$21="__FS",(FS!K26+'FS (2)'!K26+'FS (3)'!K26+'FS (4)'!K26+'FS (5)'!K26+'FS (6)'!K26+'FS (7)'!K26+'FS (8)'!K26+'FS (9)'!K26+'FS (10)'!K26+'FS (11)'!K26+'FS (12)'!K26+'FS (13)'!K26+'FS (14)'!K26+'FS (15)'!K26+'FS (16)'!K26+'FS (17)'!K26+'FS (18)'!K26+'FS (19)'!K26+'FS (20)'!K26+'FS (21)'!K26+'FS (22)'!K26+'FS (23)'!K26+'FS (24)'!K26+'FS (25)'!K26+'FS (26)'!K26+'FS (27)'!K26+'FS (28)'!K26+'FS (29)'!K26+'FS (30)'!K26+'FS (31)'!K26+'FS (32)'!K26+'FS (33)'!K26+'FS (34)'!K26+'FS (35)'!K26+'FS (36)'!K26+'FS (37)'!K26+'FS (38)'!K26+'FS (39)'!K26+'FS (40)'!K26+'FS (41)'!K26+'FS (42)'!K26+'FS (43)'!K26+'FS (44)'!K26+'FS (45)'!K26+'FS (46)'!K26+'FS (47)'!K26+'FS (48)'!K26+'FS (49)'!K26+'FS (50)'!K26+'FS (51)'!K26+'FS (52)'!K26+'FS (53)'!K26+'FS (54)'!K26+'FS (55)'!K26+'FS (56)'!K26+'FS (57)'!K26+'FS (58)'!K26+'FS (59)'!K26+'FS (60)'!K26+'FS (61)'!K26+'FS (62)'!K26+'FS (63)'!K26+'FS (64)'!K26+'FS (65)'!K26+'FS (66)'!K26+'FS (67)'!K26+'FS (68)'!K26+'FS (69)'!K26+'FS (70)'!K26),IF('SYNTHESE DISTRICT'!$F$21="ASC+FS",(FS!K26+'FS (2)'!K26+'FS (3)'!K26+'FS (4)'!K26+'FS (5)'!K26+'FS (6)'!K26+'FS (7)'!K26+'FS (8)'!K26+'FS (9)'!K26+'FS (10)'!K26+'FS (11)'!K26+'FS (12)'!K26+'FS (13)'!K26+'FS (14)'!K26+'FS (15)'!K26+'FS (16)'!K26+'FS (17)'!K26+'FS (18)'!K26+'FS (19)'!K26+'FS (20)'!K26+'FS (21)'!K26+'FS (22)'!K26+'FS (23)'!K26+'FS (24)'!K26+'FS (25)'!K26+'FS (26)'!K26+'FS (27)'!K26+'FS (28)'!K26+'FS (29)'!K26+'FS (30)'!K26+'FS (31)'!K26+'FS (32)'!K26+'FS (33)'!K26+'FS (34)'!K26+'FS (35)'!K26+'FS (36)'!K26+'FS (37)'!K26+'FS (38)'!K26+'FS (39)'!K26+'FS (40)'!K26+'FS (41)'!K26+'FS (42)'!K26+'FS (43)'!K26+'FS (44)'!K26+'FS (45)'!K26+'FS (46)'!K26+'FS (47)'!K26+'FS (48)'!K26+'FS (49)'!K26+'FS (50)'!K26+'FS (51)'!K26+'FS (52)'!K26+'FS (53)'!K26+'FS (54)'!K26+'FS (55)'!K26+'FS (56)'!K26+'FS (57)'!K26+'FS (58)'!K26+'FS (59)'!K26+'FS (60)'!K26+'FS (61)'!K26+'FS (62)'!K26+'FS (63)'!K26+'FS (64)'!K26+'FS (65)'!K26+'FS (66)'!K26+'FS (67)'!K26+'FS (68)'!K26+'FS (69)'!K26+'FS (70)'!K26+ ASC!K28+'ASC (2)'!K28+'ASC (3)'!K28+'ASC (4)'!K28+'ASC (5)'!K28+'ASC (6)'!K28+'ASC (7)'!K28+'ASC (8)'!K28+'ASC (9)'!K28+'ASC (10)'!K28+'ASC (11)'!K28+'ASC (12)'!K28+'ASC (13)'!K28+'ASC (14)'!K28+'ASC (15)'!K28+'ASC (16)'!K28+'ASC (17)'!K28+'ASC (18)'!K28+'ASC (19)'!K28+'ASC (20)'!K28+'ASC (21)'!K28+'ASC (22)'!K28+'ASC (23)'!K28+'ASC (24)'!K28+'ASC (25)'!K28+'ASC (26)'!K28+'ASC (27)'!K28+'ASC (28)'!K28+'ASC (29)'!K28+'ASC (30)'!K28+'ASC (31)'!K28+'ASC (32)'!K28+'ASC (33)'!K28+'ASC (34)'!K28+'ASC (35)'!K28+'ASC (36)'!K28+'ASC (37)'!K28+'ASC (38)'!K28+'ASC (39)'!K28+'ASC (40)'!K28+'ASC (41)'!K28+'ASC (42)'!K28+'ASC (43)'!K28+'ASC (44)'!K28+'ASC (45)'!K28+'ASC (46)'!K28+'ASC (47)'!K28+'ASC (48)'!K28+'ASC (49)'!K28+'ASC (50)'!K28+'ASC (51)'!K28+'ASC (50)'!K28+'ASC (52)'!K28+'ASC (53)'!K28+'ASC (54)'!K28+'ASC (55)'!K28+'ASC (56)'!K28+'ASC (57)'!K28+'ASC (58)'!K28+'ASC (59)'!K28+'ASC (60)'!K28+'ASC (61)'!K28+'ASC (62)'!K28+'ASC (63)'!K28+'ASC (64)'!K28+'ASC (65)'!K28+'ASC (66)'!K28+'ASC (67)'!K28+'ASC (68)'!K28+'ASC (69)'!K28+'ASC (70)'!K28),"")))</f>
        <v>0</v>
      </c>
      <c r="L25" s="314" t="e">
        <f>IF(B25&lt;&gt;"",IF(J25=0,E25,((E25*90)/(90-J25))),"0")</f>
        <v>#VALUE!</v>
      </c>
      <c r="M25" s="314" t="e">
        <f>IF(B25&lt;&gt;"",((E25/R25)*30),"0")</f>
        <v>#VALUE!</v>
      </c>
      <c r="N25" s="314" t="e">
        <f>IF(B25&lt;&gt;"",IF(J25=0,((E25+L25)-K25),((M25*6)-K25)),"0")</f>
        <v>#VALUE!</v>
      </c>
      <c r="O25" s="425">
        <f>IF($F$21="__ASC",(ASC!O28+'ASC (2)'!O28+'ASC (3)'!O28+'ASC (4)'!O28+'ASC (5)'!O28+'ASC (6)'!O28+'ASC (7)'!O28+'ASC (8)'!O28+'ASC (9)'!O28+'ASC (10)'!O28+'ASC (11)'!O28+'ASC (12)'!O28+'ASC (13)'!O28+'ASC (14)'!O28+'ASC (15)'!O28+'ASC (16)'!O28+'ASC (17)'!O28+'ASC (18)'!O28+'ASC (19)'!O28+'ASC (20)'!O28+'ASC (21)'!O28+'ASC (22)'!O28+'ASC (23)'!O28+'ASC (24)'!O28+'ASC (25)'!O28+'ASC (26)'!O28+'ASC (27)'!O28+'ASC (28)'!O28+'ASC (29)'!O28+'ASC (30)'!O28+'ASC (31)'!O28+'ASC (32)'!O28+'ASC (33)'!O28+'ASC (34)'!O28+'ASC (35)'!O28+'ASC (36)'!O28+'ASC (37)'!O28+'ASC (38)'!O28+'ASC (39)'!O28+'ASC (40)'!O28+'ASC (41)'!O28+'ASC (42)'!O28+'ASC (43)'!O28+'ASC (44)'!O28+'ASC (45)'!O28+'ASC (46)'!O28+'ASC (47)'!O28+'ASC (48)'!O28+'ASC (49)'!O28+'ASC (50)'!O28+'ASC (51)'!O28+'ASC (50)'!O28+'ASC (52)'!O28+'ASC (53)'!O28+'ASC (54)'!O28+'ASC (55)'!O28+'ASC (56)'!O28+'ASC (57)'!O28+'ASC (58)'!O28+'ASC (59)'!O28+'ASC (60)'!O28+'ASC (61)'!O28+'ASC (62)'!O28+'ASC (63)'!O28+'ASC (64)'!O28+'ASC (65)'!O28+'ASC (66)'!O28+'ASC (67)'!O28+'ASC (68)'!O28+'ASC (69)'!O28+'ASC (70)'!O28),IF('SYNTHESE DISTRICT'!$F$21="__FS",(FS!O26+'FS (2)'!O26+'FS (3)'!O26+'FS (4)'!O26+'FS (5)'!O26+'FS (6)'!O26+'FS (7)'!O26+'FS (8)'!O26+'FS (9)'!O26+'FS (10)'!O26+'FS (11)'!O26+'FS (12)'!O26+'FS (13)'!O26+'FS (14)'!O26+'FS (15)'!O26+'FS (16)'!O26+'FS (17)'!O26+'FS (18)'!O26+'FS (19)'!O26+'FS (20)'!O26+'FS (21)'!O26+'FS (22)'!O26+'FS (23)'!O26+'FS (24)'!O26+'FS (25)'!O26+'FS (26)'!O26+'FS (27)'!O26+'FS (28)'!O26+'FS (29)'!O26+'FS (30)'!O26+'FS (31)'!O26+'FS (32)'!O26+'FS (33)'!O26+'FS (34)'!O26+'FS (35)'!O26+'FS (36)'!O26+'FS (37)'!O26+'FS (38)'!O26+'FS (39)'!O26+'FS (40)'!O26+'FS (41)'!O26+'FS (42)'!O26+'FS (43)'!O26+'FS (44)'!O26+'FS (45)'!O26+'FS (46)'!O26+'FS (47)'!O26+'FS (48)'!O26+'FS (49)'!O26+'FS (50)'!O26+'FS (51)'!O26+'FS (52)'!O26+'FS (53)'!O26+'FS (54)'!O26+'FS (55)'!O26+'FS (56)'!O26+'FS (57)'!O26+'FS (58)'!O26+'FS (59)'!O26+'FS (60)'!O26+'FS (61)'!O26+'FS (62)'!O26+'FS (63)'!O26+'FS (64)'!O26+'FS (65)'!O26+'FS (66)'!O26+'FS (67)'!O26+'FS (68)'!O26+'FS (69)'!O26+'FS (70)'!O26),IF('SYNTHESE DISTRICT'!$F$21="ASC+FS",(FS!O26+'FS (2)'!O26+'FS (3)'!O26+'FS (4)'!O26+'FS (5)'!O26+'FS (6)'!O26+'FS (7)'!O26+'FS (8)'!O26+'FS (9)'!O26+'FS (10)'!O26+'FS (11)'!O26+'FS (12)'!O26+'FS (13)'!O26+'FS (14)'!O26+'FS (15)'!O26+'FS (16)'!O26+'FS (17)'!O26+'FS (18)'!O26+'FS (19)'!O26+'FS (20)'!O26+'FS (21)'!O26+'FS (22)'!O26+'FS (23)'!O26+'FS (24)'!O26+'FS (25)'!O26+'FS (26)'!O26+'FS (27)'!O26+'FS (28)'!O26+'FS (29)'!O26+'FS (30)'!O26+'FS (31)'!O26+'FS (32)'!O26+'FS (33)'!O26+'FS (34)'!O26+'FS (35)'!O26+'FS (36)'!O26+'FS (37)'!O26+'FS (38)'!O26+'FS (39)'!O26+'FS (40)'!O26+'FS (41)'!O26+'FS (42)'!O26+'FS (43)'!O26+'FS (44)'!O26+'FS (45)'!O26+'FS (46)'!O26+'FS (47)'!O26+'FS (48)'!O26+'FS (49)'!O26+'FS (50)'!O26+'FS (51)'!O26+'FS (52)'!O26+'FS (53)'!O26+'FS (54)'!O26+'FS (55)'!O26+'FS (56)'!O26+'FS (57)'!O26+'FS (58)'!O26+'FS (59)'!O26+'FS (60)'!O26+'FS (61)'!O26+'FS (62)'!O26+'FS (63)'!O26+'FS (64)'!O26+'FS (65)'!O26+'FS (66)'!O26+'FS (67)'!O26+'FS (68)'!O26+'FS (69)'!O26+'FS (70)'!O26+ ASC!O28+'ASC (2)'!O28+'ASC (3)'!O28+'ASC (4)'!O28+'ASC (5)'!O28+'ASC (6)'!O28+'ASC (7)'!O28+'ASC (8)'!O28+'ASC (9)'!O28+'ASC (10)'!O28+'ASC (11)'!O28+'ASC (12)'!O28+'ASC (13)'!O28+'ASC (14)'!O28+'ASC (15)'!O28+'ASC (16)'!O28+'ASC (17)'!O28+'ASC (18)'!O28+'ASC (19)'!O28+'ASC (20)'!O28+'ASC (21)'!O28+'ASC (22)'!O28+'ASC (23)'!O28+'ASC (24)'!O28+'ASC (25)'!O28+'ASC (26)'!O28+'ASC (27)'!O28+'ASC (28)'!O28+'ASC (29)'!O28+'ASC (30)'!O28+'ASC (31)'!O28+'ASC (32)'!O28+'ASC (33)'!O28+'ASC (34)'!O28+'ASC (35)'!O28+'ASC (36)'!O28+'ASC (37)'!O28+'ASC (38)'!O28+'ASC (39)'!O28+'ASC (40)'!O28+'ASC (41)'!O28+'ASC (42)'!O28+'ASC (43)'!O28+'ASC (44)'!O28+'ASC (45)'!O28+'ASC (46)'!O28+'ASC (47)'!O28+'ASC (48)'!O28+'ASC (49)'!O28+'ASC (50)'!O28+'ASC (51)'!O28+'ASC (50)'!O28+'ASC (52)'!O28+'ASC (53)'!O28+'ASC (54)'!O28+'ASC (55)'!O28+'ASC (56)'!O28+'ASC (57)'!O28+'ASC (58)'!O28+'ASC (59)'!O28+'ASC (60)'!O28+'ASC (61)'!O28+'ASC (62)'!O28+'ASC (63)'!O28+'ASC (64)'!O28+'ASC (65)'!O28+'ASC (66)'!O28+'ASC (67)'!O28+'ASC (68)'!O28+'ASC (69)'!O28+'ASC (70)'!O28),"")))</f>
        <v>0</v>
      </c>
      <c r="P25" s="291"/>
      <c r="R25" s="152" t="e">
        <f>(90-J25)</f>
        <v>#VALUE!</v>
      </c>
      <c r="T25" s="424">
        <f>IF('SYNTHESE DISTRICT'!$F$21="__ASC",(ASC!J28+'ASC (2)'!J28+'ASC (3)'!J28+'ASC (4)'!J28+'ASC (5)'!J28+'ASC (6)'!J28+'ASC (7)'!J28+'ASC (8)'!J28+'ASC (9)'!J28+'ASC (10)'!J28+'ASC (11)'!J28+'ASC (12)'!J28+'ASC (13)'!J28+'ASC (14)'!J28+'ASC (15)'!J28+'ASC (16)'!J28+'ASC (17)'!J28+'ASC (18)'!J28+'ASC (19)'!J28+'ASC (20)'!J28+'ASC (21)'!J28+'ASC (22)'!J28+'ASC (23)'!J28+'ASC (24)'!J28+'ASC (25)'!J28+'ASC (26)'!J28+'ASC (27)'!J28+'ASC (28)'!J28+'ASC (29)'!J28+'ASC (30)'!J28+'ASC (31)'!J28+'ASC (32)'!J28+'ASC (33)'!J28+'ASC (34)'!J28+'ASC (35)'!J28+'ASC (36)'!J28+'ASC (37)'!J28+'ASC (38)'!J28+'ASC (39)'!J28+'ASC (40)'!J28+'ASC (41)'!J28+'ASC (42)'!J28+'ASC (43)'!J28+'ASC (44)'!J28+'ASC (45)'!J28+'ASC (46)'!J28+'ASC (47)'!J28+'ASC (48)'!J28+'ASC (49)'!J28+'ASC (50)'!J28+'ASC (51)'!J28+'ASC (50)'!J28+'ASC (52)'!J28+'ASC (53)'!J28+'ASC (54)'!J28+'ASC (55)'!J28+'ASC (56)'!J28+'ASC (57)'!J28+'ASC (58)'!J28+'ASC (59)'!J28+'ASC (60)'!J28+'ASC (61)'!J28+'ASC (62)'!J28+'ASC (63)'!J28+'ASC (64)'!J28+'ASC (65)'!J28+'ASC (66)'!J28+'ASC (67)'!J28+'ASC (68)'!J28+'ASC (69)'!J28+'ASC (70)'!J28),IF('SYNTHESE DISTRICT'!$F$21="__FS",('[4]FS '!J26+'FS (2)'!J26+'FS (3)'!J26+'FS (4)'!J26+'FS (5)'!J26+'FS (6)'!J26+'FS (7)'!J26+'FS (8)'!J26+'FS (9)'!J26+'FS (10)'!J26+'FS (11)'!J26+'FS (12)'!J26+'FS (13)'!J26+'FS (14)'!J26+'FS (15)'!J26+'FS (16)'!J26+'FS (17)'!J26+'FS (18)'!J26+'FS (19)'!J26+'FS (20)'!J26+'FS (21)'!J26+'FS (22)'!J26+'FS (23)'!J26+'FS (24)'!J26+'FS (25)'!J26+'FS (26)'!J26+'FS (27)'!J26+'FS (28)'!J26+'FS (29)'!J26+'FS (30)'!J26+'FS (31)'!J26+'FS (32)'!J26+'FS (33)'!J26+'FS (34)'!J26+'FS (35)'!J26+'FS (36)'!J26+'FS (37)'!J26+'FS (38)'!J26+'FS (39)'!J26+'FS (40)'!J26+'FS (41)'!J26+'FS (42)'!J26+'FS (43)'!J26+'FS (44)'!J26+'FS (45)'!J26+'FS (46)'!J26+'FS (47)'!J26+'FS (48)'!J26+'FS (49)'!J26+'FS (50)'!J26+'FS (51)'!J26+'FS (52)'!J26+'FS (53)'!J26+'FS (54)'!J26+'FS (55)'!J26+'FS (56)'!J26+'FS (57)'!J26+'FS (58)'!J26+'FS (59)'!J26+'FS (60)'!J26+'FS (61)'!J26+'FS (62)'!J26+'FS (63)'!J26+'FS (64)'!J26+'FS (65)'!J26+'FS (66)'!J26+'FS (67)'!J26+'FS (68)'!J26+'FS (69)'!J26+'FS (70)'!J26),IF('SYNTHESE DISTRICT'!$F$21="ASC+FS",('[4]FS '!J26+'FS (2)'!J26+'FS (3)'!J26+'FS (4)'!J26+'FS (5)'!J26+'FS (6)'!J26+'FS (7)'!J26+'FS (8)'!J26+'FS (9)'!J26+'FS (10)'!J26+'FS (11)'!J26+'FS (12)'!J26+'FS (13)'!J26+'FS (14)'!J26+'FS (15)'!J26+'FS (16)'!J26+'FS (17)'!J26+'FS (18)'!J26+'FS (19)'!J26+'FS (20)'!J26+'FS (21)'!J26+'FS (22)'!J26+'FS (23)'!J26+'FS (24)'!J26+'FS (25)'!J26+'FS (26)'!J26+'FS (27)'!J26+'FS (28)'!J26+'FS (29)'!J26+'FS (30)'!J26+'FS (31)'!J26+'FS (32)'!J26+'FS (33)'!J26+'FS (34)'!J26+'FS (35)'!J26+'FS (36)'!J26+'FS (37)'!J26+'FS (38)'!J26+'FS (39)'!J26+'FS (40)'!J26+'FS (41)'!J26+'FS (42)'!J26+'FS (43)'!J26+'FS (44)'!J26+'FS (45)'!J26+'FS (46)'!J26+'FS (47)'!J26+'FS (48)'!J26+'FS (49)'!J26+'FS (50)'!J26+'FS (51)'!J26+'FS (52)'!J26+'FS (53)'!J26+'FS (54)'!J26+'FS (55)'!J26+'FS (56)'!J26+'FS (57)'!J26+'FS (58)'!J26+'FS (59)'!J26+'FS (60)'!J26+'FS (61)'!J26+'FS (62)'!J26+'FS (63)'!J26+'FS (64)'!J26+'FS (65)'!J26+'FS (66)'!J26+'FS (67)'!J26+'FS (68)'!J26+'FS (69)'!J26+'FS (70)'!J26)+('[5]ASC '!J28+'ASC (2)'!J28+'ASC (3)'!J28+'ASC (4)'!J28+'ASC (5)'!J28+'ASC (6)'!J28+'ASC (7)'!J28+'ASC (8)'!J28+'ASC (9)'!J28+'ASC (10)'!J28+'ASC (11)'!J28+'ASC (12)'!J28+'ASC (13)'!J28+'ASC (14)'!J28+'ASC (15)'!J28+'ASC (16)'!J28+'ASC (17)'!J28+'ASC (18)'!J28+'ASC (19)'!J28+'ASC (20)'!J28+'ASC (21)'!J28+'ASC (22)'!J28+'ASC (23)'!J28+'ASC (24)'!J28+'ASC (25)'!J28+'ASC (26)'!J28+'ASC (27)'!J28+'ASC (28)'!J28+'ASC (29)'!J28+'ASC (30)'!J28+'ASC (31)'!J28+'ASC (32)'!J28+'ASC (33)'!J28+'ASC (34)'!J28+'ASC (35)'!J28+'ASC (36)'!J28+'ASC (37)'!J28+'ASC (38)'!J28+'ASC (39)'!J28+'ASC (40)'!J28+'ASC (41)'!J28+'ASC (42)'!J28+'ASC (43)'!J28+'ASC (44)'!J28+'ASC (45)'!J28+'ASC (46)'!J28+'ASC (47)'!J28+'ASC (48)'!J28+'ASC (49)'!J28+'ASC (50)'!J28+'ASC (51)'!J28+'ASC (50)'!J28+'ASC (52)'!J28+'ASC (53)'!J28+'ASC (54)'!J28+'ASC (55)'!J28+'ASC (56)'!J28+'ASC (57)'!J28+'ASC (58)'!J28+'ASC (59)'!J28+'ASC (60)'!J28+'ASC (61)'!J28+'ASC (62)'!J28+'ASC (63)'!J28+'ASC (64)'!J28+'ASC (65)'!J28+'ASC (66)'!J28+'ASC (67)'!J28+'ASC (68)'!J28+'ASC (69)'!J28+'ASC (70)'!J28),"")))</f>
        <v>0</v>
      </c>
    </row>
    <row r="26" spans="1:20" ht="55.5" customHeight="1" thickBot="1" x14ac:dyDescent="0.35">
      <c r="A26" s="329" t="str">
        <f>CDT!B27</f>
        <v>Artéméther-Luméfantrine 12cp (AL)</v>
      </c>
      <c r="B26" s="425">
        <f>IF($F$21="__ASC",(ASC!B29+'ASC (2)'!B29+'ASC (3)'!B29+'ASC (4)'!B29+'ASC (5)'!B29+'ASC (6)'!B29+'ASC (7)'!B29+'ASC (8)'!B29+'ASC (9)'!B29+'ASC (10)'!B29+'ASC (11)'!B29+'ASC (12)'!B29+'ASC (13)'!B29+'ASC (14)'!B29+'ASC (15)'!B29+'ASC (16)'!B29+'ASC (17)'!B29+'ASC (18)'!B29+'ASC (19)'!B29+'ASC (20)'!B29+'ASC (21)'!B29+'ASC (22)'!B29+'ASC (23)'!B29+'ASC (24)'!B29+'ASC (25)'!B29+'ASC (26)'!B29+'ASC (27)'!B29+'ASC (28)'!B29+'ASC (29)'!B29+'ASC (30)'!B29+'ASC (31)'!B29+'ASC (32)'!B29+'ASC (33)'!B29+'ASC (34)'!B29+'ASC (35)'!B29+'ASC (36)'!B29+'ASC (37)'!B29+'ASC (38)'!B29+'ASC (39)'!B29+'ASC (40)'!B29+'ASC (41)'!B29+'ASC (42)'!B29+'ASC (43)'!B29+'ASC (44)'!B29+'ASC (45)'!B29+'ASC (46)'!B29+'ASC (47)'!B29+'ASC (48)'!B29+'ASC (49)'!B29+'ASC (50)'!B29+'ASC (51)'!B29+'ASC (50)'!B29+'ASC (52)'!B29+'ASC (53)'!B29+'ASC (54)'!B29+'ASC (55)'!B29+'ASC (56)'!B29+'ASC (57)'!B29+'ASC (58)'!B29+'ASC (59)'!B29+'ASC (60)'!B29+'ASC (61)'!B29+'ASC (62)'!B29+'ASC (63)'!B29+'ASC (64)'!B29+'ASC (65)'!B29+'ASC (66)'!B29+'ASC (67)'!B29+'ASC (68)'!B29+'ASC (69)'!B29+'ASC (70)'!B29),IF('SYNTHESE DISTRICT'!$F$21="__FS",(FS!B27+'FS (2)'!B27+'FS (3)'!B27+'FS (4)'!B27+'FS (5)'!B27+'FS (6)'!B27+'FS (7)'!B27+'FS (8)'!B27+'FS (9)'!B27+'FS (10)'!B27+'FS (11)'!B27+'FS (12)'!B27+'FS (13)'!B27+'FS (14)'!B27+'FS (15)'!B27+'FS (16)'!B27+'FS (17)'!B27+'FS (18)'!B27+'FS (19)'!B27+'FS (20)'!B27+'FS (21)'!B27+'FS (22)'!B27+'FS (23)'!B27+'FS (24)'!B27+'FS (25)'!B27+'FS (26)'!B27+'FS (27)'!B27+'FS (28)'!B27+'FS (29)'!B27+'FS (30)'!B27+'FS (31)'!B27+'FS (32)'!B27+'FS (33)'!B27+'FS (34)'!B27+'FS (35)'!B27+'FS (36)'!B27+'FS (37)'!B27+'FS (38)'!B27+'FS (39)'!B27+'FS (40)'!B27+'FS (41)'!B27+'FS (42)'!B27+'FS (43)'!B27+'FS (44)'!B27+'FS (45)'!B27+'FS (46)'!B27+'FS (47)'!B27+'FS (48)'!B27+'FS (49)'!B27+'FS (50)'!B27+'FS (51)'!B27+'FS (52)'!B27+'FS (53)'!B27+'FS (54)'!B27+'FS (55)'!B27+'FS (56)'!B27+'FS (57)'!B27+'FS (58)'!B27+'FS (59)'!B27+'FS (60)'!B27+'FS (61)'!B27+'FS (62)'!B27+'FS (63)'!B27+'FS (64)'!B27+'FS (65)'!B27+'FS (66)'!B27+'FS (67)'!B27+'FS (68)'!B27+'FS (69)'!B27+'FS (70)'!B27),IF('SYNTHESE DISTRICT'!$F$21="ASC+FS",(FS!B27+'FS (2)'!B27+'FS (3)'!B27+'FS (4)'!B27+'FS (5)'!B27+'FS (6)'!B27+'FS (7)'!B27+'FS (8)'!B27+'FS (9)'!B27+'FS (10)'!B27+'FS (11)'!B27+'FS (12)'!B27+'FS (13)'!B27+'FS (14)'!B27+'FS (15)'!B27+'FS (16)'!B27+'FS (17)'!B27+'FS (18)'!B27+'FS (19)'!B27+'FS (20)'!B27+'FS (21)'!B27+'FS (22)'!B27+'FS (23)'!B27+'FS (24)'!B27+'FS (25)'!B27+'FS (26)'!B27+'FS (27)'!B27+'FS (28)'!B27+'FS (29)'!B27+'FS (30)'!B27+'FS (31)'!B27+'FS (32)'!B27+'FS (33)'!B27+'FS (34)'!B27+'FS (35)'!B27+'FS (36)'!B27+'FS (37)'!B27+'FS (38)'!B27+'FS (39)'!B27+'FS (40)'!B27+'FS (41)'!B27+'FS (42)'!B27+'FS (43)'!B27+'FS (44)'!B27+'FS (45)'!B27+'FS (46)'!B27+'FS (47)'!B27+'FS (48)'!B27+'FS (49)'!B27+'FS (50)'!B27+'FS (51)'!B27+'FS (52)'!B27+'FS (53)'!B27+'FS (54)'!B27+'FS (55)'!B27+'FS (56)'!B27+'FS (57)'!B27+'FS (58)'!B27+'FS (59)'!B27+'FS (60)'!B27+'FS (61)'!B27+'FS (62)'!B27+'FS (63)'!B27+'FS (64)'!B27+'FS (65)'!B27+'FS (66)'!B27+'FS (67)'!B27+'FS (68)'!B27+'FS (69)'!B27+'FS (70)'!B27+ ASC!B29+'ASC (2)'!B29+'ASC (3)'!B29+'ASC (4)'!B29+'ASC (5)'!B29+'ASC (6)'!B29+'ASC (7)'!B29+'ASC (8)'!B29+'ASC (9)'!B29+'ASC (10)'!B29+'ASC (11)'!B29+'ASC (12)'!B29+'ASC (13)'!B29+'ASC (14)'!B29+'ASC (15)'!B29+'ASC (16)'!B29+'ASC (17)'!B29+'ASC (18)'!B29+'ASC (19)'!B29+'ASC (20)'!B29+'ASC (21)'!B29+'ASC (22)'!B29+'ASC (23)'!B29+'ASC (24)'!B29+'ASC (25)'!B29+'ASC (26)'!B29+'ASC (27)'!B29+'ASC (28)'!B29+'ASC (29)'!B29+'ASC (30)'!B29+'ASC (31)'!B29+'ASC (32)'!B29+'ASC (33)'!B29+'ASC (34)'!B29+'ASC (35)'!B29+'ASC (36)'!B29+'ASC (37)'!B29+'ASC (38)'!B29+'ASC (39)'!B29+'ASC (40)'!B29+'ASC (41)'!B29+'ASC (42)'!B29+'ASC (43)'!B29+'ASC (44)'!B29+'ASC (45)'!B29+'ASC (46)'!B29+'ASC (47)'!B29+'ASC (48)'!B29+'ASC (49)'!B29+'ASC (50)'!B29+'ASC (51)'!B29+'ASC (50)'!B29+'ASC (52)'!B29+'ASC (53)'!B29+'ASC (54)'!B29+'ASC (55)'!B29+'ASC (56)'!B29+'ASC (57)'!B29+'ASC (58)'!B29+'ASC (59)'!B29+'ASC (60)'!B29+'ASC (61)'!B29+'ASC (62)'!B29+'ASC (63)'!B29+'ASC (64)'!B29+'ASC (65)'!B29+'ASC (66)'!B29+'ASC (67)'!B29+'ASC (68)'!B29+'ASC (69)'!B29+'ASC (70)'!B29),"")))</f>
        <v>0</v>
      </c>
      <c r="C26" s="425">
        <f>IF($F$21="__ASC",(ASC!C29+'ASC (2)'!C29+'ASC (3)'!C29+'ASC (4)'!C29+'ASC (5)'!C29+'ASC (6)'!C29+'ASC (7)'!C29+'ASC (8)'!C29+'ASC (9)'!C29+'ASC (10)'!C29+'ASC (11)'!C29+'ASC (12)'!C29+'ASC (13)'!C29+'ASC (14)'!C29+'ASC (15)'!C29+'ASC (16)'!C29+'ASC (17)'!C29+'ASC (18)'!C29+'ASC (19)'!C29+'ASC (20)'!C29+'ASC (21)'!C29+'ASC (22)'!C29+'ASC (23)'!C29+'ASC (24)'!C29+'ASC (25)'!C29+'ASC (26)'!C29+'ASC (27)'!C29+'ASC (28)'!C29+'ASC (29)'!C29+'ASC (30)'!C29+'ASC (31)'!C29+'ASC (32)'!C29+'ASC (33)'!C29+'ASC (34)'!C29+'ASC (35)'!C29+'ASC (36)'!C29+'ASC (37)'!C29+'ASC (38)'!C29+'ASC (39)'!C29+'ASC (40)'!C29+'ASC (41)'!C29+'ASC (42)'!C29+'ASC (43)'!C29+'ASC (44)'!C29+'ASC (45)'!C29+'ASC (46)'!C29+'ASC (47)'!C29+'ASC (48)'!C29+'ASC (49)'!C29+'ASC (50)'!C29+'ASC (51)'!C29+'ASC (50)'!C29+'ASC (52)'!C29+'ASC (53)'!C29+'ASC (54)'!C29+'ASC (55)'!C29+'ASC (56)'!C29+'ASC (57)'!C29+'ASC (58)'!C29+'ASC (59)'!C29+'ASC (60)'!C29+'ASC (61)'!C29+'ASC (62)'!C29+'ASC (63)'!C29+'ASC (64)'!C29+'ASC (65)'!C29+'ASC (66)'!C29+'ASC (67)'!C29+'ASC (68)'!C29+'ASC (69)'!C29+'ASC (70)'!C29),IF('SYNTHESE DISTRICT'!$F$21="__FS",(FS!C27+'FS (2)'!C27+'FS (3)'!C27+'FS (4)'!C27+'FS (5)'!C27+'FS (6)'!C27+'FS (7)'!C27+'FS (8)'!C27+'FS (9)'!C27+'FS (10)'!C27+'FS (11)'!C27+'FS (12)'!C27+'FS (13)'!C27+'FS (14)'!C27+'FS (15)'!C27+'FS (16)'!C27+'FS (17)'!C27+'FS (18)'!C27+'FS (19)'!C27+'FS (20)'!C27+'FS (21)'!C27+'FS (22)'!C27+'FS (23)'!C27+'FS (24)'!C27+'FS (25)'!C27+'FS (26)'!C27+'FS (27)'!C27+'FS (28)'!C27+'FS (29)'!C27+'FS (30)'!C27+'FS (31)'!C27+'FS (32)'!C27+'FS (33)'!C27+'FS (34)'!C27+'FS (35)'!C27+'FS (36)'!C27+'FS (37)'!C27+'FS (38)'!C27+'FS (39)'!C27+'FS (40)'!C27+'FS (41)'!C27+'FS (42)'!C27+'FS (43)'!C27+'FS (44)'!C27+'FS (45)'!C27+'FS (46)'!C27+'FS (47)'!C27+'FS (48)'!C27+'FS (49)'!C27+'FS (50)'!C27+'FS (51)'!C27+'FS (52)'!C27+'FS (53)'!C27+'FS (54)'!C27+'FS (55)'!C27+'FS (56)'!C27+'FS (57)'!C27+'FS (58)'!C27+'FS (59)'!C27+'FS (60)'!C27+'FS (61)'!C27+'FS (62)'!C27+'FS (63)'!C27+'FS (64)'!C27+'FS (65)'!C27+'FS (66)'!C27+'FS (67)'!C27+'FS (68)'!C27+'FS (69)'!C27+'FS (70)'!C27),IF('SYNTHESE DISTRICT'!$F$21="ASC+FS",(FS!C27+'FS (2)'!C27+'FS (3)'!C27+'FS (4)'!C27+'FS (5)'!C27+'FS (6)'!C27+'FS (7)'!C27+'FS (8)'!C27+'FS (9)'!C27+'FS (10)'!C27+'FS (11)'!C27+'FS (12)'!C27+'FS (13)'!C27+'FS (14)'!C27+'FS (15)'!C27+'FS (16)'!C27+'FS (17)'!C27+'FS (18)'!C27+'FS (19)'!C27+'FS (20)'!C27+'FS (21)'!C27+'FS (22)'!C27+'FS (23)'!C27+'FS (24)'!C27+'FS (25)'!C27+'FS (26)'!C27+'FS (27)'!C27+'FS (28)'!C27+'FS (29)'!C27+'FS (30)'!C27+'FS (31)'!C27+'FS (32)'!C27+'FS (33)'!C27+'FS (34)'!C27+'FS (35)'!C27+'FS (36)'!C27+'FS (37)'!C27+'FS (38)'!C27+'FS (39)'!C27+'FS (40)'!C27+'FS (41)'!C27+'FS (42)'!C27+'FS (43)'!C27+'FS (44)'!C27+'FS (45)'!C27+'FS (46)'!C27+'FS (47)'!C27+'FS (48)'!C27+'FS (49)'!C27+'FS (50)'!C27+'FS (51)'!C27+'FS (52)'!C27+'FS (53)'!C27+'FS (54)'!C27+'FS (55)'!C27+'FS (56)'!C27+'FS (57)'!C27+'FS (58)'!C27+'FS (59)'!C27+'FS (60)'!C27+'FS (61)'!C27+'FS (62)'!C27+'FS (63)'!C27+'FS (64)'!C27+'FS (65)'!C27+'FS (66)'!C27+'FS (67)'!C27+'FS (68)'!C27+'FS (69)'!C27+'FS (70)'!C27+ ASC!C29+'ASC (2)'!C29+'ASC (3)'!C29+'ASC (4)'!C29+'ASC (5)'!C29+'ASC (6)'!C29+'ASC (7)'!C29+'ASC (8)'!C29+'ASC (9)'!C29+'ASC (10)'!C29+'ASC (11)'!C29+'ASC (12)'!C29+'ASC (13)'!C29+'ASC (14)'!C29+'ASC (15)'!C29+'ASC (16)'!C29+'ASC (17)'!C29+'ASC (18)'!C29+'ASC (19)'!C29+'ASC (20)'!C29+'ASC (21)'!C29+'ASC (22)'!C29+'ASC (23)'!C29+'ASC (24)'!C29+'ASC (25)'!C29+'ASC (26)'!C29+'ASC (27)'!C29+'ASC (28)'!C29+'ASC (29)'!C29+'ASC (30)'!C29+'ASC (31)'!C29+'ASC (32)'!C29+'ASC (33)'!C29+'ASC (34)'!C29+'ASC (35)'!C29+'ASC (36)'!C29+'ASC (37)'!C29+'ASC (38)'!C29+'ASC (39)'!C29+'ASC (40)'!C29+'ASC (41)'!C29+'ASC (42)'!C29+'ASC (43)'!C29+'ASC (44)'!C29+'ASC (45)'!C29+'ASC (46)'!C29+'ASC (47)'!C29+'ASC (48)'!C29+'ASC (49)'!C29+'ASC (50)'!C29+'ASC (51)'!C29+'ASC (50)'!C29+'ASC (52)'!C29+'ASC (53)'!C29+'ASC (54)'!C29+'ASC (55)'!C29+'ASC (56)'!C29+'ASC (57)'!C29+'ASC (58)'!C29+'ASC (59)'!C29+'ASC (60)'!C29+'ASC (61)'!C29+'ASC (62)'!C29+'ASC (63)'!C29+'ASC (64)'!C29+'ASC (65)'!C29+'ASC (66)'!C29+'ASC (67)'!C29+'ASC (68)'!C29+'ASC (69)'!C29+'ASC (70)'!C29),"")))</f>
        <v>0</v>
      </c>
      <c r="D26" s="403">
        <f t="shared" ref="D26:D47" si="0">IF(B26&lt;&gt;"",B26+C26,"")</f>
        <v>0</v>
      </c>
      <c r="E26" s="425">
        <f>IF($F$21="__ASC",(ASC!E29+'ASC (2)'!E29+'ASC (3)'!E29+'ASC (4)'!E29+'ASC (5)'!E29+'ASC (6)'!E29+'ASC (7)'!E29+'ASC (8)'!E29+'ASC (9)'!E29+'ASC (10)'!E29+'ASC (11)'!E29+'ASC (12)'!E29+'ASC (13)'!E29+'ASC (14)'!E29+'ASC (15)'!E29+'ASC (16)'!E29+'ASC (17)'!E29+'ASC (18)'!E29+'ASC (19)'!E29+'ASC (20)'!E29+'ASC (21)'!E29+'ASC (22)'!E29+'ASC (23)'!E29+'ASC (24)'!E29+'ASC (25)'!E29+'ASC (26)'!E29+'ASC (27)'!E29+'ASC (28)'!E29+'ASC (29)'!E29+'ASC (30)'!E29+'ASC (31)'!E29+'ASC (32)'!E29+'ASC (33)'!E29+'ASC (34)'!E29+'ASC (35)'!E29+'ASC (36)'!E29+'ASC (37)'!E29+'ASC (38)'!E29+'ASC (39)'!E29+'ASC (40)'!E29+'ASC (41)'!E29+'ASC (42)'!E29+'ASC (43)'!E29+'ASC (44)'!E29+'ASC (45)'!E29+'ASC (46)'!E29+'ASC (47)'!E29+'ASC (48)'!E29+'ASC (49)'!E29+'ASC (50)'!E29+'ASC (51)'!E29+'ASC (50)'!E29+'ASC (52)'!E29+'ASC (53)'!E29+'ASC (54)'!E29+'ASC (55)'!E29+'ASC (56)'!E29+'ASC (57)'!E29+'ASC (58)'!E29+'ASC (59)'!E29+'ASC (60)'!E29+'ASC (61)'!E29+'ASC (62)'!E29+'ASC (63)'!E29+'ASC (64)'!E29+'ASC (65)'!E29+'ASC (66)'!E29+'ASC (67)'!E29+'ASC (68)'!E29+'ASC (69)'!E29+'ASC (70)'!E29),IF('SYNTHESE DISTRICT'!$F$21="__FS",(FS!E27+'FS (2)'!E27+'FS (3)'!E27+'FS (4)'!E27+'FS (5)'!E27+'FS (6)'!E27+'FS (7)'!E27+'FS (8)'!E27+'FS (9)'!E27+'FS (10)'!E27+'FS (11)'!E27+'FS (12)'!E27+'FS (13)'!E27+'FS (14)'!E27+'FS (15)'!E27+'FS (16)'!E27+'FS (17)'!E27+'FS (18)'!E27+'FS (19)'!E27+'FS (20)'!E27+'FS (21)'!E27+'FS (22)'!E27+'FS (23)'!E27+'FS (24)'!E27+'FS (25)'!E27+'FS (26)'!E27+'FS (27)'!E27+'FS (28)'!E27+'FS (29)'!E27+'FS (30)'!E27+'FS (31)'!E27+'FS (32)'!E27+'FS (33)'!E27+'FS (34)'!E27+'FS (35)'!E27+'FS (36)'!E27+'FS (37)'!E27+'FS (38)'!E27+'FS (39)'!E27+'FS (40)'!E27+'FS (41)'!E27+'FS (42)'!E27+'FS (43)'!E27+'FS (44)'!E27+'FS (45)'!E27+'FS (46)'!E27+'FS (47)'!E27+'FS (48)'!E27+'FS (49)'!E27+'FS (50)'!E27+'FS (51)'!E27+'FS (52)'!E27+'FS (53)'!E27+'FS (54)'!E27+'FS (55)'!E27+'FS (56)'!E27+'FS (57)'!E27+'FS (58)'!E27+'FS (59)'!E27+'FS (60)'!E27+'FS (61)'!E27+'FS (62)'!E27+'FS (63)'!E27+'FS (64)'!E27+'FS (65)'!E27+'FS (66)'!E27+'FS (67)'!E27+'FS (68)'!E27+'FS (69)'!E27+'FS (70)'!E27),IF('SYNTHESE DISTRICT'!$F$21="ASC+FS",(FS!E27+'FS (2)'!E27+'FS (3)'!E27+'FS (4)'!E27+'FS (5)'!E27+'FS (6)'!E27+'FS (7)'!E27+'FS (8)'!E27+'FS (9)'!E27+'FS (10)'!E27+'FS (11)'!E27+'FS (12)'!E27+'FS (13)'!E27+'FS (14)'!E27+'FS (15)'!E27+'FS (16)'!E27+'FS (17)'!E27+'FS (18)'!E27+'FS (19)'!E27+'FS (20)'!E27+'FS (21)'!E27+'FS (22)'!E27+'FS (23)'!E27+'FS (24)'!E27+'FS (25)'!E27+'FS (26)'!E27+'FS (27)'!E27+'FS (28)'!E27+'FS (29)'!E27+'FS (30)'!E27+'FS (31)'!E27+'FS (32)'!E27+'FS (33)'!E27+'FS (34)'!E27+'FS (35)'!E27+'FS (36)'!E27+'FS (37)'!E27+'FS (38)'!E27+'FS (39)'!E27+'FS (40)'!E27+'FS (41)'!E27+'FS (42)'!E27+'FS (43)'!E27+'FS (44)'!E27+'FS (45)'!E27+'FS (46)'!E27+'FS (47)'!E27+'FS (48)'!E27+'FS (49)'!E27+'FS (50)'!E27+'FS (51)'!E27+'FS (52)'!E27+'FS (53)'!E27+'FS (54)'!E27+'FS (55)'!E27+'FS (56)'!E27+'FS (57)'!E27+'FS (58)'!E27+'FS (59)'!E27+'FS (60)'!E27+'FS (61)'!E27+'FS (62)'!E27+'FS (63)'!E27+'FS (64)'!E27+'FS (65)'!E27+'FS (66)'!E27+'FS (67)'!E27+'FS (68)'!E27+'FS (69)'!E27+'FS (70)'!E27+ ASC!E29+'ASC (2)'!E29+'ASC (3)'!E29+'ASC (4)'!E29+'ASC (5)'!E29+'ASC (6)'!E29+'ASC (7)'!E29+'ASC (8)'!E29+'ASC (9)'!E29+'ASC (10)'!E29+'ASC (11)'!E29+'ASC (12)'!E29+'ASC (13)'!E29+'ASC (14)'!E29+'ASC (15)'!E29+'ASC (16)'!E29+'ASC (17)'!E29+'ASC (18)'!E29+'ASC (19)'!E29+'ASC (20)'!E29+'ASC (21)'!E29+'ASC (22)'!E29+'ASC (23)'!E29+'ASC (24)'!E29+'ASC (25)'!E29+'ASC (26)'!E29+'ASC (27)'!E29+'ASC (28)'!E29+'ASC (29)'!E29+'ASC (30)'!E29+'ASC (31)'!E29+'ASC (32)'!E29+'ASC (33)'!E29+'ASC (34)'!E29+'ASC (35)'!E29+'ASC (36)'!E29+'ASC (37)'!E29+'ASC (38)'!E29+'ASC (39)'!E29+'ASC (40)'!E29+'ASC (41)'!E29+'ASC (42)'!E29+'ASC (43)'!E29+'ASC (44)'!E29+'ASC (45)'!E29+'ASC (46)'!E29+'ASC (47)'!E29+'ASC (48)'!E29+'ASC (49)'!E29+'ASC (50)'!E29+'ASC (51)'!E29+'ASC (50)'!E29+'ASC (52)'!E29+'ASC (53)'!E29+'ASC (54)'!E29+'ASC (55)'!E29+'ASC (56)'!E29+'ASC (57)'!E29+'ASC (58)'!E29+'ASC (59)'!E29+'ASC (60)'!E29+'ASC (61)'!E29+'ASC (62)'!E29+'ASC (63)'!E29+'ASC (64)'!E29+'ASC (65)'!E29+'ASC (66)'!E29+'ASC (67)'!E29+'ASC (68)'!E29+'ASC (69)'!E29+'ASC (70)'!E29),"")))</f>
        <v>0</v>
      </c>
      <c r="F26" s="425">
        <f>IF($F$21="__ASC",(ASC!F29+'ASC (2)'!F29+'ASC (3)'!F29+'ASC (4)'!F29+'ASC (5)'!F29+'ASC (6)'!F29+'ASC (7)'!F29+'ASC (8)'!F29+'ASC (9)'!F29+'ASC (10)'!F29+'ASC (11)'!F29+'ASC (12)'!F29+'ASC (13)'!F29+'ASC (14)'!F29+'ASC (15)'!F29+'ASC (16)'!F29+'ASC (17)'!F29+'ASC (18)'!F29+'ASC (19)'!F29+'ASC (20)'!F29+'ASC (21)'!F29+'ASC (22)'!F29+'ASC (23)'!F29+'ASC (24)'!F29+'ASC (25)'!F29+'ASC (26)'!F29+'ASC (27)'!F29+'ASC (28)'!F29+'ASC (29)'!F29+'ASC (30)'!F29+'ASC (31)'!F29+'ASC (32)'!F29+'ASC (33)'!F29+'ASC (34)'!F29+'ASC (35)'!F29+'ASC (36)'!F29+'ASC (37)'!F29+'ASC (38)'!F29+'ASC (39)'!F29+'ASC (40)'!F29+'ASC (41)'!F29+'ASC (42)'!F29+'ASC (43)'!F29+'ASC (44)'!F29+'ASC (45)'!F29+'ASC (46)'!F29+'ASC (47)'!F29+'ASC (48)'!F29+'ASC (49)'!F29+'ASC (50)'!F29+'ASC (51)'!F29+'ASC (50)'!F29+'ASC (52)'!F29+'ASC (53)'!F29+'ASC (54)'!F29+'ASC (55)'!F29+'ASC (56)'!F29+'ASC (57)'!F29+'ASC (58)'!F29+'ASC (59)'!F29+'ASC (60)'!F29+'ASC (61)'!F29+'ASC (62)'!F29+'ASC (63)'!F29+'ASC (64)'!F29+'ASC (65)'!F29+'ASC (66)'!F29+'ASC (67)'!F29+'ASC (68)'!F29+'ASC (69)'!F29+'ASC (70)'!F29),IF('SYNTHESE DISTRICT'!$F$21="__FS",(FS!F27+'FS (2)'!F27+'FS (3)'!F27+'FS (4)'!F27+'FS (5)'!F27+'FS (6)'!F27+'FS (7)'!F27+'FS (8)'!F27+'FS (9)'!F27+'FS (10)'!F27+'FS (11)'!F27+'FS (12)'!F27+'FS (13)'!F27+'FS (14)'!F27+'FS (15)'!F27+'FS (16)'!F27+'FS (17)'!F27+'FS (18)'!F27+'FS (19)'!F27+'FS (20)'!F27+'FS (21)'!F27+'FS (22)'!F27+'FS (23)'!F27+'FS (24)'!F27+'FS (25)'!F27+'FS (26)'!F27+'FS (27)'!F27+'FS (28)'!F27+'FS (29)'!F27+'FS (30)'!F27+'FS (31)'!F27+'FS (32)'!F27+'FS (33)'!F27+'FS (34)'!F27+'FS (35)'!F27+'FS (36)'!F27+'FS (37)'!F27+'FS (38)'!F27+'FS (39)'!F27+'FS (40)'!F27+'FS (41)'!F27+'FS (42)'!F27+'FS (43)'!F27+'FS (44)'!F27+'FS (45)'!F27+'FS (46)'!F27+'FS (47)'!F27+'FS (48)'!F27+'FS (49)'!F27+'FS (50)'!F27+'FS (51)'!F27+'FS (52)'!F27+'FS (53)'!F27+'FS (54)'!F27+'FS (55)'!F27+'FS (56)'!F27+'FS (57)'!F27+'FS (58)'!F27+'FS (59)'!F27+'FS (60)'!F27+'FS (61)'!F27+'FS (62)'!F27+'FS (63)'!F27+'FS (64)'!F27+'FS (65)'!F27+'FS (66)'!F27+'FS (67)'!F27+'FS (68)'!F27+'FS (69)'!F27+'FS (70)'!F27),IF('SYNTHESE DISTRICT'!$F$21="ASC+FS",(FS!F27+'FS (2)'!F27+'FS (3)'!F27+'FS (4)'!F27+'FS (5)'!F27+'FS (6)'!F27+'FS (7)'!F27+'FS (8)'!F27+'FS (9)'!F27+'FS (10)'!F27+'FS (11)'!F27+'FS (12)'!F27+'FS (13)'!F27+'FS (14)'!F27+'FS (15)'!F27+'FS (16)'!F27+'FS (17)'!F27+'FS (18)'!F27+'FS (19)'!F27+'FS (20)'!F27+'FS (21)'!F27+'FS (22)'!F27+'FS (23)'!F27+'FS (24)'!F27+'FS (25)'!F27+'FS (26)'!F27+'FS (27)'!F27+'FS (28)'!F27+'FS (29)'!F27+'FS (30)'!F27+'FS (31)'!F27+'FS (32)'!F27+'FS (33)'!F27+'FS (34)'!F27+'FS (35)'!F27+'FS (36)'!F27+'FS (37)'!F27+'FS (38)'!F27+'FS (39)'!F27+'FS (40)'!F27+'FS (41)'!F27+'FS (42)'!F27+'FS (43)'!F27+'FS (44)'!F27+'FS (45)'!F27+'FS (46)'!F27+'FS (47)'!F27+'FS (48)'!F27+'FS (49)'!F27+'FS (50)'!F27+'FS (51)'!F27+'FS (52)'!F27+'FS (53)'!F27+'FS (54)'!F27+'FS (55)'!F27+'FS (56)'!F27+'FS (57)'!F27+'FS (58)'!F27+'FS (59)'!F27+'FS (60)'!F27+'FS (61)'!F27+'FS (62)'!F27+'FS (63)'!F27+'FS (64)'!F27+'FS (65)'!F27+'FS (66)'!F27+'FS (67)'!F27+'FS (68)'!F27+'FS (69)'!F27+'FS (70)'!F27+ ASC!F29+'ASC (2)'!F29+'ASC (3)'!F29+'ASC (4)'!F29+'ASC (5)'!F29+'ASC (6)'!F29+'ASC (7)'!F29+'ASC (8)'!F29+'ASC (9)'!F29+'ASC (10)'!F29+'ASC (11)'!F29+'ASC (12)'!F29+'ASC (13)'!F29+'ASC (14)'!F29+'ASC (15)'!F29+'ASC (16)'!F29+'ASC (17)'!F29+'ASC (18)'!F29+'ASC (19)'!F29+'ASC (20)'!F29+'ASC (21)'!F29+'ASC (22)'!F29+'ASC (23)'!F29+'ASC (24)'!F29+'ASC (25)'!F29+'ASC (26)'!F29+'ASC (27)'!F29+'ASC (28)'!F29+'ASC (29)'!F29+'ASC (30)'!F29+'ASC (31)'!F29+'ASC (32)'!F29+'ASC (33)'!F29+'ASC (34)'!F29+'ASC (35)'!F29+'ASC (36)'!F29+'ASC (37)'!F29+'ASC (38)'!F29+'ASC (39)'!F29+'ASC (40)'!F29+'ASC (41)'!F29+'ASC (42)'!F29+'ASC (43)'!F29+'ASC (44)'!F29+'ASC (45)'!F29+'ASC (46)'!F29+'ASC (47)'!F29+'ASC (48)'!F29+'ASC (49)'!F29+'ASC (50)'!F29+'ASC (51)'!F29+'ASC (50)'!F29+'ASC (52)'!F29+'ASC (53)'!F29+'ASC (54)'!F29+'ASC (55)'!F29+'ASC (56)'!F29+'ASC (57)'!F29+'ASC (58)'!F29+'ASC (59)'!F29+'ASC (60)'!F29+'ASC (61)'!F29+'ASC (62)'!F29+'ASC (63)'!F29+'ASC (64)'!F29+'ASC (65)'!F29+'ASC (66)'!F29+'ASC (67)'!F29+'ASC (68)'!F29+'ASC (69)'!F29+'ASC (70)'!F29),"")))</f>
        <v>0</v>
      </c>
      <c r="G26" s="425">
        <f>IF($F$21="__ASC",(ASC!G29+'ASC (2)'!G29+'ASC (3)'!G29+'ASC (4)'!G29+'ASC (5)'!G29+'ASC (6)'!G29+'ASC (7)'!G29+'ASC (8)'!G29+'ASC (9)'!G29+'ASC (10)'!G29+'ASC (11)'!G29+'ASC (12)'!G29+'ASC (13)'!G29+'ASC (14)'!G29+'ASC (15)'!G29+'ASC (16)'!G29+'ASC (17)'!G29+'ASC (18)'!G29+'ASC (19)'!G29+'ASC (20)'!G29+'ASC (21)'!G29+'ASC (22)'!G29+'ASC (23)'!G29+'ASC (24)'!G29+'ASC (25)'!G29+'ASC (26)'!G29+'ASC (27)'!G29+'ASC (28)'!G29+'ASC (29)'!G29+'ASC (30)'!G29+'ASC (31)'!G29+'ASC (32)'!G29+'ASC (33)'!G29+'ASC (34)'!G29+'ASC (35)'!G29+'ASC (36)'!G29+'ASC (37)'!G29+'ASC (38)'!G29+'ASC (39)'!G29+'ASC (40)'!G29+'ASC (41)'!G29+'ASC (42)'!G29+'ASC (43)'!G29+'ASC (44)'!G29+'ASC (45)'!G29+'ASC (46)'!G29+'ASC (47)'!G29+'ASC (48)'!G29+'ASC (49)'!G29+'ASC (50)'!G29+'ASC (51)'!G29+'ASC (50)'!G29+'ASC (52)'!G29+'ASC (53)'!G29+'ASC (54)'!G29+'ASC (55)'!G29+'ASC (56)'!G29+'ASC (57)'!G29+'ASC (58)'!G29+'ASC (59)'!G29+'ASC (60)'!G29+'ASC (61)'!G29+'ASC (62)'!G29+'ASC (63)'!G29+'ASC (64)'!G29+'ASC (65)'!G29+'ASC (66)'!G29+'ASC (67)'!G29+'ASC (68)'!G29+'ASC (69)'!G29+'ASC (70)'!G29),IF('SYNTHESE DISTRICT'!$F$21="__FS",(FS!G27+'FS (2)'!G27+'FS (3)'!G27+'FS (4)'!G27+'FS (5)'!G27+'FS (6)'!G27+'FS (7)'!G27+'FS (8)'!G27+'FS (9)'!G27+'FS (10)'!G27+'FS (11)'!G27+'FS (12)'!G27+'FS (13)'!G27+'FS (14)'!G27+'FS (15)'!G27+'FS (16)'!G27+'FS (17)'!G27+'FS (18)'!G27+'FS (19)'!G27+'FS (20)'!G27+'FS (21)'!G27+'FS (22)'!G27+'FS (23)'!G27+'FS (24)'!G27+'FS (25)'!G27+'FS (26)'!G27+'FS (27)'!G27+'FS (28)'!G27+'FS (29)'!G27+'FS (30)'!G27+'FS (31)'!G27+'FS (32)'!G27+'FS (33)'!G27+'FS (34)'!G27+'FS (35)'!G27+'FS (36)'!G27+'FS (37)'!G27+'FS (38)'!G27+'FS (39)'!G27+'FS (40)'!G27+'FS (41)'!G27+'FS (42)'!G27+'FS (43)'!G27+'FS (44)'!G27+'FS (45)'!G27+'FS (46)'!G27+'FS (47)'!G27+'FS (48)'!G27+'FS (49)'!G27+'FS (50)'!G27+'FS (51)'!G27+'FS (52)'!G27+'FS (53)'!G27+'FS (54)'!G27+'FS (55)'!G27+'FS (56)'!G27+'FS (57)'!G27+'FS (58)'!G27+'FS (59)'!G27+'FS (60)'!G27+'FS (61)'!G27+'FS (62)'!G27+'FS (63)'!G27+'FS (64)'!G27+'FS (65)'!G27+'FS (66)'!G27+'FS (67)'!G27+'FS (68)'!G27+'FS (69)'!G27+'FS (70)'!G27),IF('SYNTHESE DISTRICT'!$F$21="ASC+FS",(FS!G27+'FS (2)'!G27+'FS (3)'!G27+'FS (4)'!G27+'FS (5)'!G27+'FS (6)'!G27+'FS (7)'!G27+'FS (8)'!G27+'FS (9)'!G27+'FS (10)'!G27+'FS (11)'!G27+'FS (12)'!G27+'FS (13)'!G27+'FS (14)'!G27+'FS (15)'!G27+'FS (16)'!G27+'FS (17)'!G27+'FS (18)'!G27+'FS (19)'!G27+'FS (20)'!G27+'FS (21)'!G27+'FS (22)'!G27+'FS (23)'!G27+'FS (24)'!G27+'FS (25)'!G27+'FS (26)'!G27+'FS (27)'!G27+'FS (28)'!G27+'FS (29)'!G27+'FS (30)'!G27+'FS (31)'!G27+'FS (32)'!G27+'FS (33)'!G27+'FS (34)'!G27+'FS (35)'!G27+'FS (36)'!G27+'FS (37)'!G27+'FS (38)'!G27+'FS (39)'!G27+'FS (40)'!G27+'FS (41)'!G27+'FS (42)'!G27+'FS (43)'!G27+'FS (44)'!G27+'FS (45)'!G27+'FS (46)'!G27+'FS (47)'!G27+'FS (48)'!G27+'FS (49)'!G27+'FS (50)'!G27+'FS (51)'!G27+'FS (52)'!G27+'FS (53)'!G27+'FS (54)'!G27+'FS (55)'!G27+'FS (56)'!G27+'FS (57)'!G27+'FS (58)'!G27+'FS (59)'!G27+'FS (60)'!G27+'FS (61)'!G27+'FS (62)'!G27+'FS (63)'!G27+'FS (64)'!G27+'FS (65)'!G27+'FS (66)'!G27+'FS (67)'!G27+'FS (68)'!G27+'FS (69)'!G27+'FS (70)'!G27+ ASC!G29+'ASC (2)'!G29+'ASC (3)'!G29+'ASC (4)'!G29+'ASC (5)'!G29+'ASC (6)'!G29+'ASC (7)'!G29+'ASC (8)'!G29+'ASC (9)'!G29+'ASC (10)'!G29+'ASC (11)'!G29+'ASC (12)'!G29+'ASC (13)'!G29+'ASC (14)'!G29+'ASC (15)'!G29+'ASC (16)'!G29+'ASC (17)'!G29+'ASC (18)'!G29+'ASC (19)'!G29+'ASC (20)'!G29+'ASC (21)'!G29+'ASC (22)'!G29+'ASC (23)'!G29+'ASC (24)'!G29+'ASC (25)'!G29+'ASC (26)'!G29+'ASC (27)'!G29+'ASC (28)'!G29+'ASC (29)'!G29+'ASC (30)'!G29+'ASC (31)'!G29+'ASC (32)'!G29+'ASC (33)'!G29+'ASC (34)'!G29+'ASC (35)'!G29+'ASC (36)'!G29+'ASC (37)'!G29+'ASC (38)'!G29+'ASC (39)'!G29+'ASC (40)'!G29+'ASC (41)'!G29+'ASC (42)'!G29+'ASC (43)'!G29+'ASC (44)'!G29+'ASC (45)'!G29+'ASC (46)'!G29+'ASC (47)'!G29+'ASC (48)'!G29+'ASC (49)'!G29+'ASC (50)'!G29+'ASC (51)'!G29+'ASC (50)'!G29+'ASC (52)'!G29+'ASC (53)'!G29+'ASC (54)'!G29+'ASC (55)'!G29+'ASC (56)'!G29+'ASC (57)'!G29+'ASC (58)'!G29+'ASC (59)'!G29+'ASC (60)'!G29+'ASC (61)'!G29+'ASC (62)'!G29+'ASC (63)'!G29+'ASC (64)'!G29+'ASC (65)'!G29+'ASC (66)'!G29+'ASC (67)'!G29+'ASC (68)'!G29+'ASC (69)'!G29+'ASC (70)'!G29),"")))</f>
        <v>0</v>
      </c>
      <c r="H26" s="425">
        <f>IF($F$21="__ASC",(ASC!H29+'ASC (2)'!H29+'ASC (3)'!H29+'ASC (4)'!H29+'ASC (5)'!H29+'ASC (6)'!H29+'ASC (7)'!H29+'ASC (8)'!H29+'ASC (9)'!H29+'ASC (10)'!H29+'ASC (11)'!H29+'ASC (12)'!H29+'ASC (13)'!H29+'ASC (14)'!H29+'ASC (15)'!H29+'ASC (16)'!H29+'ASC (17)'!H29+'ASC (18)'!H29+'ASC (19)'!H29+'ASC (20)'!H29+'ASC (21)'!H29+'ASC (22)'!H29+'ASC (23)'!H29+'ASC (24)'!H29+'ASC (25)'!H29+'ASC (26)'!H29+'ASC (27)'!H29+'ASC (28)'!H29+'ASC (29)'!H29+'ASC (30)'!H29+'ASC (31)'!H29+'ASC (32)'!H29+'ASC (33)'!H29+'ASC (34)'!H29+'ASC (35)'!H29+'ASC (36)'!H29+'ASC (37)'!H29+'ASC (38)'!H29+'ASC (39)'!H29+'ASC (40)'!H29+'ASC (41)'!H29+'ASC (42)'!H29+'ASC (43)'!H29+'ASC (44)'!H29+'ASC (45)'!H29+'ASC (46)'!H29+'ASC (47)'!H29+'ASC (48)'!H29+'ASC (49)'!H29+'ASC (50)'!H29+'ASC (51)'!H29+'ASC (50)'!H29+'ASC (52)'!H29+'ASC (53)'!H29+'ASC (54)'!H29+'ASC (55)'!H29+'ASC (56)'!H29+'ASC (57)'!H29+'ASC (58)'!H29+'ASC (59)'!H29+'ASC (60)'!H29+'ASC (61)'!H29+'ASC (62)'!H29+'ASC (63)'!H29+'ASC (64)'!H29+'ASC (65)'!H29+'ASC (66)'!H29+'ASC (67)'!H29+'ASC (68)'!H29+'ASC (69)'!H29+'ASC (70)'!H29),IF('SYNTHESE DISTRICT'!$F$21="__FS",(FS!H27+'FS (2)'!H27+'FS (3)'!H27+'FS (4)'!H27+'FS (5)'!H27+'FS (6)'!H27+'FS (7)'!H27+'FS (8)'!H27+'FS (9)'!H27+'FS (10)'!H27+'FS (11)'!H27+'FS (12)'!H27+'FS (13)'!H27+'FS (14)'!H27+'FS (15)'!H27+'FS (16)'!H27+'FS (17)'!H27+'FS (18)'!H27+'FS (19)'!H27+'FS (20)'!H27+'FS (21)'!H27+'FS (22)'!H27+'FS (23)'!H27+'FS (24)'!H27+'FS (25)'!H27+'FS (26)'!H27+'FS (27)'!H27+'FS (28)'!H27+'FS (29)'!H27+'FS (30)'!H27+'FS (31)'!H27+'FS (32)'!H27+'FS (33)'!H27+'FS (34)'!H27+'FS (35)'!H27+'FS (36)'!H27+'FS (37)'!H27+'FS (38)'!H27+'FS (39)'!H27+'FS (40)'!H27+'FS (41)'!H27+'FS (42)'!H27+'FS (43)'!H27+'FS (44)'!H27+'FS (45)'!H27+'FS (46)'!H27+'FS (47)'!H27+'FS (48)'!H27+'FS (49)'!H27+'FS (50)'!H27+'FS (51)'!H27+'FS (52)'!H27+'FS (53)'!H27+'FS (54)'!H27+'FS (55)'!H27+'FS (56)'!H27+'FS (57)'!H27+'FS (58)'!H27+'FS (59)'!H27+'FS (60)'!H27+'FS (61)'!H27+'FS (62)'!H27+'FS (63)'!H27+'FS (64)'!H27+'FS (65)'!H27+'FS (66)'!H27+'FS (67)'!H27+'FS (68)'!H27+'FS (69)'!H27+'FS (70)'!H27),IF('SYNTHESE DISTRICT'!$F$21="ASC+FS",(FS!H27+'FS (2)'!H27+'FS (3)'!H27+'FS (4)'!H27+'FS (5)'!H27+'FS (6)'!H27+'FS (7)'!H27+'FS (8)'!H27+'FS (9)'!H27+'FS (10)'!H27+'FS (11)'!H27+'FS (12)'!H27+'FS (13)'!H27+'FS (14)'!H27+'FS (15)'!H27+'FS (16)'!H27+'FS (17)'!H27+'FS (18)'!H27+'FS (19)'!H27+'FS (20)'!H27+'FS (21)'!H27+'FS (22)'!H27+'FS (23)'!H27+'FS (24)'!H27+'FS (25)'!H27+'FS (26)'!H27+'FS (27)'!H27+'FS (28)'!H27+'FS (29)'!H27+'FS (30)'!H27+'FS (31)'!H27+'FS (32)'!H27+'FS (33)'!H27+'FS (34)'!H27+'FS (35)'!H27+'FS (36)'!H27+'FS (37)'!H27+'FS (38)'!H27+'FS (39)'!H27+'FS (40)'!H27+'FS (41)'!H27+'FS (42)'!H27+'FS (43)'!H27+'FS (44)'!H27+'FS (45)'!H27+'FS (46)'!H27+'FS (47)'!H27+'FS (48)'!H27+'FS (49)'!H27+'FS (50)'!H27+'FS (51)'!H27+'FS (52)'!H27+'FS (53)'!H27+'FS (54)'!H27+'FS (55)'!H27+'FS (56)'!H27+'FS (57)'!H27+'FS (58)'!H27+'FS (59)'!H27+'FS (60)'!H27+'FS (61)'!H27+'FS (62)'!H27+'FS (63)'!H27+'FS (64)'!H27+'FS (65)'!H27+'FS (66)'!H27+'FS (67)'!H27+'FS (68)'!H27+'FS (69)'!H27+'FS (70)'!H27+ ASC!H29+'ASC (2)'!H29+'ASC (3)'!H29+'ASC (4)'!H29+'ASC (5)'!H29+'ASC (6)'!H29+'ASC (7)'!H29+'ASC (8)'!H29+'ASC (9)'!H29+'ASC (10)'!H29+'ASC (11)'!H29+'ASC (12)'!H29+'ASC (13)'!H29+'ASC (14)'!H29+'ASC (15)'!H29+'ASC (16)'!H29+'ASC (17)'!H29+'ASC (18)'!H29+'ASC (19)'!H29+'ASC (20)'!H29+'ASC (21)'!H29+'ASC (22)'!H29+'ASC (23)'!H29+'ASC (24)'!H29+'ASC (25)'!H29+'ASC (26)'!H29+'ASC (27)'!H29+'ASC (28)'!H29+'ASC (29)'!H29+'ASC (30)'!H29+'ASC (31)'!H29+'ASC (32)'!H29+'ASC (33)'!H29+'ASC (34)'!H29+'ASC (35)'!H29+'ASC (36)'!H29+'ASC (37)'!H29+'ASC (38)'!H29+'ASC (39)'!H29+'ASC (40)'!H29+'ASC (41)'!H29+'ASC (42)'!H29+'ASC (43)'!H29+'ASC (44)'!H29+'ASC (45)'!H29+'ASC (46)'!H29+'ASC (47)'!H29+'ASC (48)'!H29+'ASC (49)'!H29+'ASC (50)'!H29+'ASC (51)'!H29+'ASC (50)'!H29+'ASC (52)'!H29+'ASC (53)'!H29+'ASC (54)'!H29+'ASC (55)'!H29+'ASC (56)'!H29+'ASC (57)'!H29+'ASC (58)'!H29+'ASC (59)'!H29+'ASC (60)'!H29+'ASC (61)'!H29+'ASC (62)'!H29+'ASC (63)'!H29+'ASC (64)'!H29+'ASC (65)'!H29+'ASC (66)'!H29+'ASC (67)'!H29+'ASC (68)'!H29+'ASC (69)'!H29+'ASC (70)'!H29),"")))</f>
        <v>0</v>
      </c>
      <c r="I26" s="425">
        <f>IF($F$21="__ASC",(ASC!I29+'ASC (2)'!I29+'ASC (3)'!I29+'ASC (4)'!I29+'ASC (5)'!I29+'ASC (6)'!I29+'ASC (7)'!I29+'ASC (8)'!I29+'ASC (9)'!I29+'ASC (10)'!I29+'ASC (11)'!I29+'ASC (12)'!I29+'ASC (13)'!I29+'ASC (14)'!I29+'ASC (15)'!I29+'ASC (16)'!I29+'ASC (17)'!I29+'ASC (18)'!I29+'ASC (19)'!I29+'ASC (20)'!I29+'ASC (21)'!I29+'ASC (22)'!I29+'ASC (23)'!I29+'ASC (24)'!I29+'ASC (25)'!I29+'ASC (26)'!I29+'ASC (27)'!I29+'ASC (28)'!I29+'ASC (29)'!I29+'ASC (30)'!I29+'ASC (31)'!I29+'ASC (32)'!I29+'ASC (33)'!I29+'ASC (34)'!I29+'ASC (35)'!I29+'ASC (36)'!I29+'ASC (37)'!I29+'ASC (38)'!I29+'ASC (39)'!I29+'ASC (40)'!I29+'ASC (41)'!I29+'ASC (42)'!I29+'ASC (43)'!I29+'ASC (44)'!I29+'ASC (45)'!I29+'ASC (46)'!I29+'ASC (47)'!I29+'ASC (48)'!I29+'ASC (49)'!I29+'ASC (50)'!I29+'ASC (51)'!I29+'ASC (50)'!I29+'ASC (52)'!I29+'ASC (53)'!I29+'ASC (54)'!I29+'ASC (55)'!I29+'ASC (56)'!I29+'ASC (57)'!I29+'ASC (58)'!I29+'ASC (59)'!I29+'ASC (60)'!I29+'ASC (61)'!I29+'ASC (62)'!I29+'ASC (63)'!I29+'ASC (64)'!I29+'ASC (65)'!I29+'ASC (66)'!I29+'ASC (67)'!I29+'ASC (68)'!I29+'ASC (69)'!I29+'ASC (70)'!I29),IF('SYNTHESE DISTRICT'!$F$21="__FS",(FS!I27+'FS (2)'!I27+'FS (3)'!I27+'FS (4)'!I27+'FS (5)'!I27+'FS (6)'!I27+'FS (7)'!I27+'FS (8)'!I27+'FS (9)'!I27+'FS (10)'!I27+'FS (11)'!I27+'FS (12)'!I27+'FS (13)'!I27+'FS (14)'!I27+'FS (15)'!I27+'FS (16)'!I27+'FS (17)'!I27+'FS (18)'!I27+'FS (19)'!I27+'FS (20)'!I27+'FS (21)'!I27+'FS (22)'!I27+'FS (23)'!I27+'FS (24)'!I27+'FS (25)'!I27+'FS (26)'!I27+'FS (27)'!I27+'FS (28)'!I27+'FS (29)'!I27+'FS (30)'!I27+'FS (31)'!I27+'FS (32)'!I27+'FS (33)'!I27+'FS (34)'!I27+'FS (35)'!I27+'FS (36)'!I27+'FS (37)'!I27+'FS (38)'!I27+'FS (39)'!I27+'FS (40)'!I27+'FS (41)'!I27+'FS (42)'!I27+'FS (43)'!I27+'FS (44)'!I27+'FS (45)'!I27+'FS (46)'!I27+'FS (47)'!I27+'FS (48)'!I27+'FS (49)'!I27+'FS (50)'!I27+'FS (51)'!I27+'FS (52)'!I27+'FS (53)'!I27+'FS (54)'!I27+'FS (55)'!I27+'FS (56)'!I27+'FS (57)'!I27+'FS (58)'!I27+'FS (59)'!I27+'FS (60)'!I27+'FS (61)'!I27+'FS (62)'!I27+'FS (63)'!I27+'FS (64)'!I27+'FS (65)'!I27+'FS (66)'!I27+'FS (67)'!I27+'FS (68)'!I27+'FS (69)'!I27+'FS (70)'!I27),IF('SYNTHESE DISTRICT'!$F$21="ASC+FS",(FS!I27+'FS (2)'!I27+'FS (3)'!I27+'FS (4)'!I27+'FS (5)'!I27+'FS (6)'!I27+'FS (7)'!I27+'FS (8)'!I27+'FS (9)'!I27+'FS (10)'!I27+'FS (11)'!I27+'FS (12)'!I27+'FS (13)'!I27+'FS (14)'!I27+'FS (15)'!I27+'FS (16)'!I27+'FS (17)'!I27+'FS (18)'!I27+'FS (19)'!I27+'FS (20)'!I27+'FS (21)'!I27+'FS (22)'!I27+'FS (23)'!I27+'FS (24)'!I27+'FS (25)'!I27+'FS (26)'!I27+'FS (27)'!I27+'FS (28)'!I27+'FS (29)'!I27+'FS (30)'!I27+'FS (31)'!I27+'FS (32)'!I27+'FS (33)'!I27+'FS (34)'!I27+'FS (35)'!I27+'FS (36)'!I27+'FS (37)'!I27+'FS (38)'!I27+'FS (39)'!I27+'FS (40)'!I27+'FS (41)'!I27+'FS (42)'!I27+'FS (43)'!I27+'FS (44)'!I27+'FS (45)'!I27+'FS (46)'!I27+'FS (47)'!I27+'FS (48)'!I27+'FS (49)'!I27+'FS (50)'!I27+'FS (51)'!I27+'FS (52)'!I27+'FS (53)'!I27+'FS (54)'!I27+'FS (55)'!I27+'FS (56)'!I27+'FS (57)'!I27+'FS (58)'!I27+'FS (59)'!I27+'FS (60)'!I27+'FS (61)'!I27+'FS (62)'!I27+'FS (63)'!I27+'FS (64)'!I27+'FS (65)'!I27+'FS (66)'!I27+'FS (67)'!I27+'FS (68)'!I27+'FS (69)'!I27+'FS (70)'!I27+ ASC!I29+'ASC (2)'!I29+'ASC (3)'!I29+'ASC (4)'!I29+'ASC (5)'!I29+'ASC (6)'!I29+'ASC (7)'!I29+'ASC (8)'!I29+'ASC (9)'!I29+'ASC (10)'!I29+'ASC (11)'!I29+'ASC (12)'!I29+'ASC (13)'!I29+'ASC (14)'!I29+'ASC (15)'!I29+'ASC (16)'!I29+'ASC (17)'!I29+'ASC (18)'!I29+'ASC (19)'!I29+'ASC (20)'!I29+'ASC (21)'!I29+'ASC (22)'!I29+'ASC (23)'!I29+'ASC (24)'!I29+'ASC (25)'!I29+'ASC (26)'!I29+'ASC (27)'!I29+'ASC (28)'!I29+'ASC (29)'!I29+'ASC (30)'!I29+'ASC (31)'!I29+'ASC (32)'!I29+'ASC (33)'!I29+'ASC (34)'!I29+'ASC (35)'!I29+'ASC (36)'!I29+'ASC (37)'!I29+'ASC (38)'!I29+'ASC (39)'!I29+'ASC (40)'!I29+'ASC (41)'!I29+'ASC (42)'!I29+'ASC (43)'!I29+'ASC (44)'!I29+'ASC (45)'!I29+'ASC (46)'!I29+'ASC (47)'!I29+'ASC (48)'!I29+'ASC (49)'!I29+'ASC (50)'!I29+'ASC (51)'!I29+'ASC (50)'!I29+'ASC (52)'!I29+'ASC (53)'!I29+'ASC (54)'!I29+'ASC (55)'!I29+'ASC (56)'!I29+'ASC (57)'!I29+'ASC (58)'!I29+'ASC (59)'!I29+'ASC (60)'!I29+'ASC (61)'!I29+'ASC (62)'!I29+'ASC (63)'!I29+'ASC (64)'!I29+'ASC (65)'!I29+'ASC (66)'!I29+'ASC (67)'!I29+'ASC (68)'!I29+'ASC (69)'!I29+'ASC (70)'!I29),"")))</f>
        <v>0</v>
      </c>
      <c r="J26" s="402" t="e">
        <f t="shared" ref="J26:J31" si="1">IF($F$21="__FS",T26/$U$1,IF($F$21="__ASC",T26/$V$1,IF($F$21="ASC+FS",T26/($U$1+$V$1),"")))</f>
        <v>#VALUE!</v>
      </c>
      <c r="K26" s="425">
        <f>IF($F$21="__ASC",(ASC!K29+'ASC (2)'!K29+'ASC (3)'!K29+'ASC (4)'!K29+'ASC (5)'!K29+'ASC (6)'!K29+'ASC (7)'!K29+'ASC (8)'!K29+'ASC (9)'!K29+'ASC (10)'!K29+'ASC (11)'!K29+'ASC (12)'!K29+'ASC (13)'!K29+'ASC (14)'!K29+'ASC (15)'!K29+'ASC (16)'!K29+'ASC (17)'!K29+'ASC (18)'!K29+'ASC (19)'!K29+'ASC (20)'!K29+'ASC (21)'!K29+'ASC (22)'!K29+'ASC (23)'!K29+'ASC (24)'!K29+'ASC (25)'!K29+'ASC (26)'!K29+'ASC (27)'!K29+'ASC (28)'!K29+'ASC (29)'!K29+'ASC (30)'!K29+'ASC (31)'!K29+'ASC (32)'!K29+'ASC (33)'!K29+'ASC (34)'!K29+'ASC (35)'!K29+'ASC (36)'!K29+'ASC (37)'!K29+'ASC (38)'!K29+'ASC (39)'!K29+'ASC (40)'!K29+'ASC (41)'!K29+'ASC (42)'!K29+'ASC (43)'!K29+'ASC (44)'!K29+'ASC (45)'!K29+'ASC (46)'!K29+'ASC (47)'!K29+'ASC (48)'!K29+'ASC (49)'!K29+'ASC (50)'!K29+'ASC (51)'!K29+'ASC (50)'!K29+'ASC (52)'!K29+'ASC (53)'!K29+'ASC (54)'!K29+'ASC (55)'!K29+'ASC (56)'!K29+'ASC (57)'!K29+'ASC (58)'!K29+'ASC (59)'!K29+'ASC (60)'!K29+'ASC (61)'!K29+'ASC (62)'!K29+'ASC (63)'!K29+'ASC (64)'!K29+'ASC (65)'!K29+'ASC (66)'!K29+'ASC (67)'!K29+'ASC (68)'!K29+'ASC (69)'!K29+'ASC (70)'!K29),IF('SYNTHESE DISTRICT'!$F$21="__FS",(FS!K27+'FS (2)'!K27+'FS (3)'!K27+'FS (4)'!K27+'FS (5)'!K27+'FS (6)'!K27+'FS (7)'!K27+'FS (8)'!K27+'FS (9)'!K27+'FS (10)'!K27+'FS (11)'!K27+'FS (12)'!K27+'FS (13)'!K27+'FS (14)'!K27+'FS (15)'!K27+'FS (16)'!K27+'FS (17)'!K27+'FS (18)'!K27+'FS (19)'!K27+'FS (20)'!K27+'FS (21)'!K27+'FS (22)'!K27+'FS (23)'!K27+'FS (24)'!K27+'FS (25)'!K27+'FS (26)'!K27+'FS (27)'!K27+'FS (28)'!K27+'FS (29)'!K27+'FS (30)'!K27+'FS (31)'!K27+'FS (32)'!K27+'FS (33)'!K27+'FS (34)'!K27+'FS (35)'!K27+'FS (36)'!K27+'FS (37)'!K27+'FS (38)'!K27+'FS (39)'!K27+'FS (40)'!K27+'FS (41)'!K27+'FS (42)'!K27+'FS (43)'!K27+'FS (44)'!K27+'FS (45)'!K27+'FS (46)'!K27+'FS (47)'!K27+'FS (48)'!K27+'FS (49)'!K27+'FS (50)'!K27+'FS (51)'!K27+'FS (52)'!K27+'FS (53)'!K27+'FS (54)'!K27+'FS (55)'!K27+'FS (56)'!K27+'FS (57)'!K27+'FS (58)'!K27+'FS (59)'!K27+'FS (60)'!K27+'FS (61)'!K27+'FS (62)'!K27+'FS (63)'!K27+'FS (64)'!K27+'FS (65)'!K27+'FS (66)'!K27+'FS (67)'!K27+'FS (68)'!K27+'FS (69)'!K27+'FS (70)'!K27),IF('SYNTHESE DISTRICT'!$F$21="ASC+FS",(FS!K27+'FS (2)'!K27+'FS (3)'!K27+'FS (4)'!K27+'FS (5)'!K27+'FS (6)'!K27+'FS (7)'!K27+'FS (8)'!K27+'FS (9)'!K27+'FS (10)'!K27+'FS (11)'!K27+'FS (12)'!K27+'FS (13)'!K27+'FS (14)'!K27+'FS (15)'!K27+'FS (16)'!K27+'FS (17)'!K27+'FS (18)'!K27+'FS (19)'!K27+'FS (20)'!K27+'FS (21)'!K27+'FS (22)'!K27+'FS (23)'!K27+'FS (24)'!K27+'FS (25)'!K27+'FS (26)'!K27+'FS (27)'!K27+'FS (28)'!K27+'FS (29)'!K27+'FS (30)'!K27+'FS (31)'!K27+'FS (32)'!K27+'FS (33)'!K27+'FS (34)'!K27+'FS (35)'!K27+'FS (36)'!K27+'FS (37)'!K27+'FS (38)'!K27+'FS (39)'!K27+'FS (40)'!K27+'FS (41)'!K27+'FS (42)'!K27+'FS (43)'!K27+'FS (44)'!K27+'FS (45)'!K27+'FS (46)'!K27+'FS (47)'!K27+'FS (48)'!K27+'FS (49)'!K27+'FS (50)'!K27+'FS (51)'!K27+'FS (52)'!K27+'FS (53)'!K27+'FS (54)'!K27+'FS (55)'!K27+'FS (56)'!K27+'FS (57)'!K27+'FS (58)'!K27+'FS (59)'!K27+'FS (60)'!K27+'FS (61)'!K27+'FS (62)'!K27+'FS (63)'!K27+'FS (64)'!K27+'FS (65)'!K27+'FS (66)'!K27+'FS (67)'!K27+'FS (68)'!K27+'FS (69)'!K27+'FS (70)'!K27+ ASC!K29+'ASC (2)'!K29+'ASC (3)'!K29+'ASC (4)'!K29+'ASC (5)'!K29+'ASC (6)'!K29+'ASC (7)'!K29+'ASC (8)'!K29+'ASC (9)'!K29+'ASC (10)'!K29+'ASC (11)'!K29+'ASC (12)'!K29+'ASC (13)'!K29+'ASC (14)'!K29+'ASC (15)'!K29+'ASC (16)'!K29+'ASC (17)'!K29+'ASC (18)'!K29+'ASC (19)'!K29+'ASC (20)'!K29+'ASC (21)'!K29+'ASC (22)'!K29+'ASC (23)'!K29+'ASC (24)'!K29+'ASC (25)'!K29+'ASC (26)'!K29+'ASC (27)'!K29+'ASC (28)'!K29+'ASC (29)'!K29+'ASC (30)'!K29+'ASC (31)'!K29+'ASC (32)'!K29+'ASC (33)'!K29+'ASC (34)'!K29+'ASC (35)'!K29+'ASC (36)'!K29+'ASC (37)'!K29+'ASC (38)'!K29+'ASC (39)'!K29+'ASC (40)'!K29+'ASC (41)'!K29+'ASC (42)'!K29+'ASC (43)'!K29+'ASC (44)'!K29+'ASC (45)'!K29+'ASC (46)'!K29+'ASC (47)'!K29+'ASC (48)'!K29+'ASC (49)'!K29+'ASC (50)'!K29+'ASC (51)'!K29+'ASC (50)'!K29+'ASC (52)'!K29+'ASC (53)'!K29+'ASC (54)'!K29+'ASC (55)'!K29+'ASC (56)'!K29+'ASC (57)'!K29+'ASC (58)'!K29+'ASC (59)'!K29+'ASC (60)'!K29+'ASC (61)'!K29+'ASC (62)'!K29+'ASC (63)'!K29+'ASC (64)'!K29+'ASC (65)'!K29+'ASC (66)'!K29+'ASC (67)'!K29+'ASC (68)'!K29+'ASC (69)'!K29+'ASC (70)'!K29),"")))</f>
        <v>0</v>
      </c>
      <c r="L26" s="314" t="e">
        <f t="shared" ref="L26:L47" si="2">IF(B26&lt;&gt;"",IF(J26=0,E26,((E26*90)/(90-J26))),"0")</f>
        <v>#VALUE!</v>
      </c>
      <c r="M26" s="314" t="e">
        <f t="shared" ref="M26:M48" si="3">IF(B26&lt;&gt;"",((E26/R26)*30),"0")</f>
        <v>#VALUE!</v>
      </c>
      <c r="N26" s="314" t="e">
        <f t="shared" ref="N26:N47" si="4">IF(B26&lt;&gt;"",IF(J26=0,((E26+L26)-K26),((M26*6)-K26)),"0")</f>
        <v>#VALUE!</v>
      </c>
      <c r="O26" s="425">
        <f>IF($F$21="__ASC",(ASC!O29+'ASC (2)'!O29+'ASC (3)'!O29+'ASC (4)'!O29+'ASC (5)'!O29+'ASC (6)'!O29+'ASC (7)'!O29+'ASC (8)'!O29+'ASC (9)'!O29+'ASC (10)'!O29+'ASC (11)'!O29+'ASC (12)'!O29+'ASC (13)'!O29+'ASC (14)'!O29+'ASC (15)'!O29+'ASC (16)'!O29+'ASC (17)'!O29+'ASC (18)'!O29+'ASC (19)'!O29+'ASC (20)'!O29+'ASC (21)'!O29+'ASC (22)'!O29+'ASC (23)'!O29+'ASC (24)'!O29+'ASC (25)'!O29+'ASC (26)'!O29+'ASC (27)'!O29+'ASC (28)'!O29+'ASC (29)'!O29+'ASC (30)'!O29+'ASC (31)'!O29+'ASC (32)'!O29+'ASC (33)'!O29+'ASC (34)'!O29+'ASC (35)'!O29+'ASC (36)'!O29+'ASC (37)'!O29+'ASC (38)'!O29+'ASC (39)'!O29+'ASC (40)'!O29+'ASC (41)'!O29+'ASC (42)'!O29+'ASC (43)'!O29+'ASC (44)'!O29+'ASC (45)'!O29+'ASC (46)'!O29+'ASC (47)'!O29+'ASC (48)'!O29+'ASC (49)'!O29+'ASC (50)'!O29+'ASC (51)'!O29+'ASC (50)'!O29+'ASC (52)'!O29+'ASC (53)'!O29+'ASC (54)'!O29+'ASC (55)'!O29+'ASC (56)'!O29+'ASC (57)'!O29+'ASC (58)'!O29+'ASC (59)'!O29+'ASC (60)'!O29+'ASC (61)'!O29+'ASC (62)'!O29+'ASC (63)'!O29+'ASC (64)'!O29+'ASC (65)'!O29+'ASC (66)'!O29+'ASC (67)'!O29+'ASC (68)'!O29+'ASC (69)'!O29+'ASC (70)'!O29),IF('SYNTHESE DISTRICT'!$F$21="__FS",(FS!O27+'FS (2)'!O27+'FS (3)'!O27+'FS (4)'!O27+'FS (5)'!O27+'FS (6)'!O27+'FS (7)'!O27+'FS (8)'!O27+'FS (9)'!O27+'FS (10)'!O27+'FS (11)'!O27+'FS (12)'!O27+'FS (13)'!O27+'FS (14)'!O27+'FS (15)'!O27+'FS (16)'!O27+'FS (17)'!O27+'FS (18)'!O27+'FS (19)'!O27+'FS (20)'!O27+'FS (21)'!O27+'FS (22)'!O27+'FS (23)'!O27+'FS (24)'!O27+'FS (25)'!O27+'FS (26)'!O27+'FS (27)'!O27+'FS (28)'!O27+'FS (29)'!O27+'FS (30)'!O27+'FS (31)'!O27+'FS (32)'!O27+'FS (33)'!O27+'FS (34)'!O27+'FS (35)'!O27+'FS (36)'!O27+'FS (37)'!O27+'FS (38)'!O27+'FS (39)'!O27+'FS (40)'!O27+'FS (41)'!O27+'FS (42)'!O27+'FS (43)'!O27+'FS (44)'!O27+'FS (45)'!O27+'FS (46)'!O27+'FS (47)'!O27+'FS (48)'!O27+'FS (49)'!O27+'FS (50)'!O27+'FS (51)'!O27+'FS (52)'!O27+'FS (53)'!O27+'FS (54)'!O27+'FS (55)'!O27+'FS (56)'!O27+'FS (57)'!O27+'FS (58)'!O27+'FS (59)'!O27+'FS (60)'!O27+'FS (61)'!O27+'FS (62)'!O27+'FS (63)'!O27+'FS (64)'!O27+'FS (65)'!O27+'FS (66)'!O27+'FS (67)'!O27+'FS (68)'!O27+'FS (69)'!O27+'FS (70)'!O27),IF('SYNTHESE DISTRICT'!$F$21="ASC+FS",(FS!O27+'FS (2)'!O27+'FS (3)'!O27+'FS (4)'!O27+'FS (5)'!O27+'FS (6)'!O27+'FS (7)'!O27+'FS (8)'!O27+'FS (9)'!O27+'FS (10)'!O27+'FS (11)'!O27+'FS (12)'!O27+'FS (13)'!O27+'FS (14)'!O27+'FS (15)'!O27+'FS (16)'!O27+'FS (17)'!O27+'FS (18)'!O27+'FS (19)'!O27+'FS (20)'!O27+'FS (21)'!O27+'FS (22)'!O27+'FS (23)'!O27+'FS (24)'!O27+'FS (25)'!O27+'FS (26)'!O27+'FS (27)'!O27+'FS (28)'!O27+'FS (29)'!O27+'FS (30)'!O27+'FS (31)'!O27+'FS (32)'!O27+'FS (33)'!O27+'FS (34)'!O27+'FS (35)'!O27+'FS (36)'!O27+'FS (37)'!O27+'FS (38)'!O27+'FS (39)'!O27+'FS (40)'!O27+'FS (41)'!O27+'FS (42)'!O27+'FS (43)'!O27+'FS (44)'!O27+'FS (45)'!O27+'FS (46)'!O27+'FS (47)'!O27+'FS (48)'!O27+'FS (49)'!O27+'FS (50)'!O27+'FS (51)'!O27+'FS (52)'!O27+'FS (53)'!O27+'FS (54)'!O27+'FS (55)'!O27+'FS (56)'!O27+'FS (57)'!O27+'FS (58)'!O27+'FS (59)'!O27+'FS (60)'!O27+'FS (61)'!O27+'FS (62)'!O27+'FS (63)'!O27+'FS (64)'!O27+'FS (65)'!O27+'FS (66)'!O27+'FS (67)'!O27+'FS (68)'!O27+'FS (69)'!O27+'FS (70)'!O27+ ASC!O29+'ASC (2)'!O29+'ASC (3)'!O29+'ASC (4)'!O29+'ASC (5)'!O29+'ASC (6)'!O29+'ASC (7)'!O29+'ASC (8)'!O29+'ASC (9)'!O29+'ASC (10)'!O29+'ASC (11)'!O29+'ASC (12)'!O29+'ASC (13)'!O29+'ASC (14)'!O29+'ASC (15)'!O29+'ASC (16)'!O29+'ASC (17)'!O29+'ASC (18)'!O29+'ASC (19)'!O29+'ASC (20)'!O29+'ASC (21)'!O29+'ASC (22)'!O29+'ASC (23)'!O29+'ASC (24)'!O29+'ASC (25)'!O29+'ASC (26)'!O29+'ASC (27)'!O29+'ASC (28)'!O29+'ASC (29)'!O29+'ASC (30)'!O29+'ASC (31)'!O29+'ASC (32)'!O29+'ASC (33)'!O29+'ASC (34)'!O29+'ASC (35)'!O29+'ASC (36)'!O29+'ASC (37)'!O29+'ASC (38)'!O29+'ASC (39)'!O29+'ASC (40)'!O29+'ASC (41)'!O29+'ASC (42)'!O29+'ASC (43)'!O29+'ASC (44)'!O29+'ASC (45)'!O29+'ASC (46)'!O29+'ASC (47)'!O29+'ASC (48)'!O29+'ASC (49)'!O29+'ASC (50)'!O29+'ASC (51)'!O29+'ASC (50)'!O29+'ASC (52)'!O29+'ASC (53)'!O29+'ASC (54)'!O29+'ASC (55)'!O29+'ASC (56)'!O29+'ASC (57)'!O29+'ASC (58)'!O29+'ASC (59)'!O29+'ASC (60)'!O29+'ASC (61)'!O29+'ASC (62)'!O29+'ASC (63)'!O29+'ASC (64)'!O29+'ASC (65)'!O29+'ASC (66)'!O29+'ASC (67)'!O29+'ASC (68)'!O29+'ASC (69)'!O29+'ASC (70)'!O29),"")))</f>
        <v>0</v>
      </c>
      <c r="P26" s="216"/>
      <c r="R26" s="152" t="e">
        <f>(90-J26)</f>
        <v>#VALUE!</v>
      </c>
      <c r="T26" s="424">
        <f>IF('SYNTHESE DISTRICT'!$F$21="__ASC",(ASC!J29+'ASC (2)'!J29+'ASC (3)'!J29+'ASC (4)'!J29+'ASC (5)'!J29+'ASC (6)'!J29+'ASC (7)'!J29+'ASC (8)'!J29+'ASC (9)'!J29+'ASC (10)'!J29+'ASC (11)'!J29+'ASC (12)'!J29+'ASC (13)'!J29+'ASC (14)'!J29+'ASC (15)'!J29+'ASC (16)'!J29+'ASC (17)'!J29+'ASC (18)'!J29+'ASC (19)'!J29+'ASC (20)'!J29+'ASC (21)'!J29+'ASC (22)'!J29+'ASC (23)'!J29+'ASC (24)'!J29+'ASC (25)'!J29+'ASC (26)'!J29+'ASC (27)'!J29+'ASC (28)'!J29+'ASC (29)'!J29+'ASC (30)'!J29+'ASC (31)'!J29+'ASC (32)'!J29+'ASC (33)'!J29+'ASC (34)'!J29+'ASC (35)'!J29+'ASC (36)'!J29+'ASC (37)'!J29+'ASC (38)'!J29+'ASC (39)'!J29+'ASC (40)'!J29+'ASC (41)'!J29+'ASC (42)'!J29+'ASC (43)'!J29+'ASC (44)'!J29+'ASC (45)'!J29+'ASC (46)'!J29+'ASC (47)'!J29+'ASC (48)'!J29+'ASC (49)'!J29+'ASC (50)'!J29+'ASC (51)'!J29+'ASC (50)'!J29+'ASC (52)'!J29+'ASC (53)'!J29+'ASC (54)'!J29+'ASC (55)'!J29+'ASC (56)'!J29+'ASC (57)'!J29+'ASC (58)'!J29+'ASC (59)'!J29+'ASC (60)'!J29+'ASC (61)'!J29+'ASC (62)'!J29+'ASC (63)'!J29+'ASC (64)'!J29+'ASC (65)'!J29+'ASC (66)'!J29+'ASC (67)'!J29+'ASC (68)'!J29+'ASC (69)'!J29+'ASC (70)'!J29),IF('SYNTHESE DISTRICT'!$F$21="__FS",('[4]FS '!J27+'FS (2)'!J27+'FS (3)'!J27+'FS (4)'!J27+'FS (5)'!J27+'FS (6)'!J27+'FS (7)'!J27+'FS (8)'!J27+'FS (9)'!J27+'FS (10)'!J27+'FS (11)'!J27+'FS (12)'!J27+'FS (13)'!J27+'FS (14)'!J27+'FS (15)'!J27+'FS (16)'!J27+'FS (17)'!J27+'FS (18)'!J27+'FS (19)'!J27+'FS (20)'!J27+'FS (21)'!J27+'FS (22)'!J27+'FS (23)'!J27+'FS (24)'!J27+'FS (25)'!J27+'FS (26)'!J27+'FS (27)'!J27+'FS (28)'!J27+'FS (29)'!J27+'FS (30)'!J27+'FS (31)'!J27+'FS (32)'!J27+'FS (33)'!J27+'FS (34)'!J27+'FS (35)'!J27+'FS (36)'!J27+'FS (37)'!J27+'FS (38)'!J27+'FS (39)'!J27+'FS (40)'!J27+'FS (41)'!J27+'FS (42)'!J27+'FS (43)'!J27+'FS (44)'!J27+'FS (45)'!J27+'FS (46)'!J27+'FS (47)'!J27+'FS (48)'!J27+'FS (49)'!J27+'FS (50)'!J27+'FS (51)'!J27+'FS (52)'!J27+'FS (53)'!J27+'FS (54)'!J27+'FS (55)'!J27+'FS (56)'!J27+'FS (57)'!J27+'FS (58)'!J27+'FS (59)'!J27+'FS (60)'!J27+'FS (61)'!J27+'FS (62)'!J27+'FS (63)'!J27+'FS (64)'!J27+'FS (65)'!J27+'FS (66)'!J27+'FS (67)'!J27+'FS (68)'!J27+'FS (69)'!J27+'FS (70)'!J27),IF('SYNTHESE DISTRICT'!$F$21="ASC+FS",('[4]FS '!J27+'FS (2)'!J27+'FS (3)'!J27+'FS (4)'!J27+'FS (5)'!J27+'FS (6)'!J27+'FS (7)'!J27+'FS (8)'!J27+'FS (9)'!J27+'FS (10)'!J27+'FS (11)'!J27+'FS (12)'!J27+'FS (13)'!J27+'FS (14)'!J27+'FS (15)'!J27+'FS (16)'!J27+'FS (17)'!J27+'FS (18)'!J27+'FS (19)'!J27+'FS (20)'!J27+'FS (21)'!J27+'FS (22)'!J27+'FS (23)'!J27+'FS (24)'!J27+'FS (25)'!J27+'FS (26)'!J27+'FS (27)'!J27+'FS (28)'!J27+'FS (29)'!J27+'FS (30)'!J27+'FS (31)'!J27+'FS (32)'!J27+'FS (33)'!J27+'FS (34)'!J27+'FS (35)'!J27+'FS (36)'!J27+'FS (37)'!J27+'FS (38)'!J27+'FS (39)'!J27+'FS (40)'!J27+'FS (41)'!J27+'FS (42)'!J27+'FS (43)'!J27+'FS (44)'!J27+'FS (45)'!J27+'FS (46)'!J27+'FS (47)'!J27+'FS (48)'!J27+'FS (49)'!J27+'FS (50)'!J27+'FS (51)'!J27+'FS (52)'!J27+'FS (53)'!J27+'FS (54)'!J27+'FS (55)'!J27+'FS (56)'!J27+'FS (57)'!J27+'FS (58)'!J27+'FS (59)'!J27+'FS (60)'!J27+'FS (61)'!J27+'FS (62)'!J27+'FS (63)'!J27+'FS (64)'!J27+'FS (65)'!J27+'FS (66)'!J27+'FS (67)'!J27+'FS (68)'!J27+'FS (69)'!J27+'FS (70)'!J27)+('[5]ASC '!J29+'ASC (2)'!J29+'ASC (3)'!J29+'ASC (4)'!J29+'ASC (5)'!J29+'ASC (6)'!J29+'ASC (7)'!J29+'ASC (8)'!J29+'ASC (9)'!J29+'ASC (10)'!J29+'ASC (11)'!J29+'ASC (12)'!J29+'ASC (13)'!J29+'ASC (14)'!J29+'ASC (15)'!J29+'ASC (16)'!J29+'ASC (17)'!J29+'ASC (18)'!J29+'ASC (19)'!J29+'ASC (20)'!J29+'ASC (21)'!J29+'ASC (22)'!J29+'ASC (23)'!J29+'ASC (24)'!J29+'ASC (25)'!J29+'ASC (26)'!J29+'ASC (27)'!J29+'ASC (28)'!J29+'ASC (29)'!J29+'ASC (30)'!J29+'ASC (31)'!J29+'ASC (32)'!J29+'ASC (33)'!J29+'ASC (34)'!J29+'ASC (35)'!J29+'ASC (36)'!J29+'ASC (37)'!J29+'ASC (38)'!J29+'ASC (39)'!J29+'ASC (40)'!J29+'ASC (41)'!J29+'ASC (42)'!J29+'ASC (43)'!J29+'ASC (44)'!J29+'ASC (45)'!J29+'ASC (46)'!J29+'ASC (47)'!J29+'ASC (48)'!J29+'ASC (49)'!J29+'ASC (50)'!J29+'ASC (51)'!J29+'ASC (50)'!J29+'ASC (52)'!J29+'ASC (53)'!J29+'ASC (54)'!J29+'ASC (55)'!J29+'ASC (56)'!J29+'ASC (57)'!J29+'ASC (58)'!J29+'ASC (59)'!J29+'ASC (60)'!J29+'ASC (61)'!J29+'ASC (62)'!J29+'ASC (63)'!J29+'ASC (64)'!J29+'ASC (65)'!J29+'ASC (66)'!J29+'ASC (67)'!J29+'ASC (68)'!J29+'ASC (69)'!J29+'ASC (70)'!J29),"")))</f>
        <v>0</v>
      </c>
    </row>
    <row r="27" spans="1:20" ht="55.5" customHeight="1" thickBot="1" x14ac:dyDescent="0.35">
      <c r="A27" s="329" t="str">
        <f>CDT!B28</f>
        <v>Artéméther-Luméfantrine 18cp (AL)</v>
      </c>
      <c r="B27" s="425">
        <f>IF($F$21="__ASC",(ASC!B30+'ASC (2)'!B30+'ASC (3)'!B30+'ASC (4)'!B30+'ASC (5)'!B30+'ASC (6)'!B30+'ASC (7)'!B30+'ASC (8)'!B30+'ASC (9)'!B30+'ASC (10)'!B30+'ASC (11)'!B30+'ASC (12)'!B30+'ASC (13)'!B30+'ASC (14)'!B30+'ASC (15)'!B30+'ASC (16)'!B30+'ASC (17)'!B30+'ASC (18)'!B30+'ASC (19)'!B30+'ASC (20)'!B30+'ASC (21)'!B30+'ASC (22)'!B30+'ASC (23)'!B30+'ASC (24)'!B30+'ASC (25)'!B30+'ASC (26)'!B30+'ASC (27)'!B30+'ASC (28)'!B30+'ASC (29)'!B30+'ASC (30)'!B30+'ASC (31)'!B30+'ASC (32)'!B30+'ASC (33)'!B30+'ASC (34)'!B30+'ASC (35)'!B30+'ASC (36)'!B30+'ASC (37)'!B30+'ASC (38)'!B30+'ASC (39)'!B30+'ASC (40)'!B30+'ASC (41)'!B30+'ASC (42)'!B30+'ASC (43)'!B30+'ASC (44)'!B30+'ASC (45)'!B30+'ASC (46)'!B30+'ASC (47)'!B30+'ASC (48)'!B30+'ASC (49)'!B30+'ASC (50)'!B30+'ASC (51)'!B30+'ASC (50)'!B30+'ASC (52)'!B30+'ASC (53)'!B30+'ASC (54)'!B30+'ASC (55)'!B30+'ASC (56)'!B30+'ASC (57)'!B30+'ASC (58)'!B30+'ASC (59)'!B30+'ASC (60)'!B30+'ASC (61)'!B30+'ASC (62)'!B30+'ASC (63)'!B30+'ASC (64)'!B30+'ASC (65)'!B30+'ASC (66)'!B30+'ASC (67)'!B30+'ASC (68)'!B30+'ASC (69)'!B30+'ASC (70)'!B30),IF('SYNTHESE DISTRICT'!$F$21="__FS",(FS!B28+'FS (2)'!B28+'FS (3)'!B28+'FS (4)'!B28+'FS (5)'!B28+'FS (6)'!B28+'FS (7)'!B28+'FS (8)'!B28+'FS (9)'!B28+'FS (10)'!B28+'FS (11)'!B28+'FS (12)'!B28+'FS (13)'!B28+'FS (14)'!B28+'FS (15)'!B28+'FS (16)'!B28+'FS (17)'!B28+'FS (18)'!B28+'FS (19)'!B28+'FS (20)'!B28+'FS (21)'!B28+'FS (22)'!B28+'FS (23)'!B28+'FS (24)'!B28+'FS (25)'!B28+'FS (26)'!B28+'FS (27)'!B28+'FS (28)'!B28+'FS (29)'!B28+'FS (30)'!B28+'FS (31)'!B28+'FS (32)'!B28+'FS (33)'!B28+'FS (34)'!B28+'FS (35)'!B28+'FS (36)'!B28+'FS (37)'!B28+'FS (38)'!B28+'FS (39)'!B28+'FS (40)'!B28+'FS (41)'!B28+'FS (42)'!B28+'FS (43)'!B28+'FS (44)'!B28+'FS (45)'!B28+'FS (46)'!B28+'FS (47)'!B28+'FS (48)'!B28+'FS (49)'!B28+'FS (50)'!B28+'FS (51)'!B28+'FS (52)'!B28+'FS (53)'!B28+'FS (54)'!B28+'FS (55)'!B28+'FS (56)'!B28+'FS (57)'!B28+'FS (58)'!B28+'FS (59)'!B28+'FS (60)'!B28+'FS (61)'!B28+'FS (62)'!B28+'FS (63)'!B28+'FS (64)'!B28+'FS (65)'!B28+'FS (66)'!B28+'FS (67)'!B28+'FS (68)'!B28+'FS (69)'!B28+'FS (70)'!B28),IF('SYNTHESE DISTRICT'!$F$21="ASC+FS",(FS!B28+'FS (2)'!B28+'FS (3)'!B28+'FS (4)'!B28+'FS (5)'!B28+'FS (6)'!B28+'FS (7)'!B28+'FS (8)'!B28+'FS (9)'!B28+'FS (10)'!B28+'FS (11)'!B28+'FS (12)'!B28+'FS (13)'!B28+'FS (14)'!B28+'FS (15)'!B28+'FS (16)'!B28+'FS (17)'!B28+'FS (18)'!B28+'FS (19)'!B28+'FS (20)'!B28+'FS (21)'!B28+'FS (22)'!B28+'FS (23)'!B28+'FS (24)'!B28+'FS (25)'!B28+'FS (26)'!B28+'FS (27)'!B28+'FS (28)'!B28+'FS (29)'!B28+'FS (30)'!B28+'FS (31)'!B28+'FS (32)'!B28+'FS (33)'!B28+'FS (34)'!B28+'FS (35)'!B28+'FS (36)'!B28+'FS (37)'!B28+'FS (38)'!B28+'FS (39)'!B28+'FS (40)'!B28+'FS (41)'!B28+'FS (42)'!B28+'FS (43)'!B28+'FS (44)'!B28+'FS (45)'!B28+'FS (46)'!B28+'FS (47)'!B28+'FS (48)'!B28+'FS (49)'!B28+'FS (50)'!B28+'FS (51)'!B28+'FS (52)'!B28+'FS (53)'!B28+'FS (54)'!B28+'FS (55)'!B28+'FS (56)'!B28+'FS (57)'!B28+'FS (58)'!B28+'FS (59)'!B28+'FS (60)'!B28+'FS (61)'!B28+'FS (62)'!B28+'FS (63)'!B28+'FS (64)'!B28+'FS (65)'!B28+'FS (66)'!B28+'FS (67)'!B28+'FS (68)'!B28+'FS (69)'!B28+'FS (70)'!B28+ ASC!B30+'ASC (2)'!B30+'ASC (3)'!B30+'ASC (4)'!B30+'ASC (5)'!B30+'ASC (6)'!B30+'ASC (7)'!B30+'ASC (8)'!B30+'ASC (9)'!B30+'ASC (10)'!B30+'ASC (11)'!B30+'ASC (12)'!B30+'ASC (13)'!B30+'ASC (14)'!B30+'ASC (15)'!B30+'ASC (16)'!B30+'ASC (17)'!B30+'ASC (18)'!B30+'ASC (19)'!B30+'ASC (20)'!B30+'ASC (21)'!B30+'ASC (22)'!B30+'ASC (23)'!B30+'ASC (24)'!B30+'ASC (25)'!B30+'ASC (26)'!B30+'ASC (27)'!B30+'ASC (28)'!B30+'ASC (29)'!B30+'ASC (30)'!B30+'ASC (31)'!B30+'ASC (32)'!B30+'ASC (33)'!B30+'ASC (34)'!B30+'ASC (35)'!B30+'ASC (36)'!B30+'ASC (37)'!B30+'ASC (38)'!B30+'ASC (39)'!B30+'ASC (40)'!B30+'ASC (41)'!B30+'ASC (42)'!B30+'ASC (43)'!B30+'ASC (44)'!B30+'ASC (45)'!B30+'ASC (46)'!B30+'ASC (47)'!B30+'ASC (48)'!B30+'ASC (49)'!B30+'ASC (50)'!B30+'ASC (51)'!B30+'ASC (50)'!B30+'ASC (52)'!B30+'ASC (53)'!B30+'ASC (54)'!B30+'ASC (55)'!B30+'ASC (56)'!B30+'ASC (57)'!B30+'ASC (58)'!B30+'ASC (59)'!B30+'ASC (60)'!B30+'ASC (61)'!B30+'ASC (62)'!B30+'ASC (63)'!B30+'ASC (64)'!B30+'ASC (65)'!B30+'ASC (66)'!B30+'ASC (67)'!B30+'ASC (68)'!B30+'ASC (69)'!B30+'ASC (70)'!B30),"")))</f>
        <v>0</v>
      </c>
      <c r="C27" s="425">
        <f>IF($F$21="__ASC",(ASC!C30+'ASC (2)'!C30+'ASC (3)'!C30+'ASC (4)'!C30+'ASC (5)'!C30+'ASC (6)'!C30+'ASC (7)'!C30+'ASC (8)'!C30+'ASC (9)'!C30+'ASC (10)'!C30+'ASC (11)'!C30+'ASC (12)'!C30+'ASC (13)'!C30+'ASC (14)'!C30+'ASC (15)'!C30+'ASC (16)'!C30+'ASC (17)'!C30+'ASC (18)'!C30+'ASC (19)'!C30+'ASC (20)'!C30+'ASC (21)'!C30+'ASC (22)'!C30+'ASC (23)'!C30+'ASC (24)'!C30+'ASC (25)'!C30+'ASC (26)'!C30+'ASC (27)'!C30+'ASC (28)'!C30+'ASC (29)'!C30+'ASC (30)'!C30+'ASC (31)'!C30+'ASC (32)'!C30+'ASC (33)'!C30+'ASC (34)'!C30+'ASC (35)'!C30+'ASC (36)'!C30+'ASC (37)'!C30+'ASC (38)'!C30+'ASC (39)'!C30+'ASC (40)'!C30+'ASC (41)'!C30+'ASC (42)'!C30+'ASC (43)'!C30+'ASC (44)'!C30+'ASC (45)'!C30+'ASC (46)'!C30+'ASC (47)'!C30+'ASC (48)'!C30+'ASC (49)'!C30+'ASC (50)'!C30+'ASC (51)'!C30+'ASC (50)'!C30+'ASC (52)'!C30+'ASC (53)'!C30+'ASC (54)'!C30+'ASC (55)'!C30+'ASC (56)'!C30+'ASC (57)'!C30+'ASC (58)'!C30+'ASC (59)'!C30+'ASC (60)'!C30+'ASC (61)'!C30+'ASC (62)'!C30+'ASC (63)'!C30+'ASC (64)'!C30+'ASC (65)'!C30+'ASC (66)'!C30+'ASC (67)'!C30+'ASC (68)'!C30+'ASC (69)'!C30+'ASC (70)'!C30),IF('SYNTHESE DISTRICT'!$F$21="__FS",(FS!C28+'FS (2)'!C28+'FS (3)'!C28+'FS (4)'!C28+'FS (5)'!C28+'FS (6)'!C28+'FS (7)'!C28+'FS (8)'!C28+'FS (9)'!C28+'FS (10)'!C28+'FS (11)'!C28+'FS (12)'!C28+'FS (13)'!C28+'FS (14)'!C28+'FS (15)'!C28+'FS (16)'!C28+'FS (17)'!C28+'FS (18)'!C28+'FS (19)'!C28+'FS (20)'!C28+'FS (21)'!C28+'FS (22)'!C28+'FS (23)'!C28+'FS (24)'!C28+'FS (25)'!C28+'FS (26)'!C28+'FS (27)'!C28+'FS (28)'!C28+'FS (29)'!C28+'FS (30)'!C28+'FS (31)'!C28+'FS (32)'!C28+'FS (33)'!C28+'FS (34)'!C28+'FS (35)'!C28+'FS (36)'!C28+'FS (37)'!C28+'FS (38)'!C28+'FS (39)'!C28+'FS (40)'!C28+'FS (41)'!C28+'FS (42)'!C28+'FS (43)'!C28+'FS (44)'!C28+'FS (45)'!C28+'FS (46)'!C28+'FS (47)'!C28+'FS (48)'!C28+'FS (49)'!C28+'FS (50)'!C28+'FS (51)'!C28+'FS (52)'!C28+'FS (53)'!C28+'FS (54)'!C28+'FS (55)'!C28+'FS (56)'!C28+'FS (57)'!C28+'FS (58)'!C28+'FS (59)'!C28+'FS (60)'!C28+'FS (61)'!C28+'FS (62)'!C28+'FS (63)'!C28+'FS (64)'!C28+'FS (65)'!C28+'FS (66)'!C28+'FS (67)'!C28+'FS (68)'!C28+'FS (69)'!C28+'FS (70)'!C28),IF('SYNTHESE DISTRICT'!$F$21="ASC+FS",(FS!C28+'FS (2)'!C28+'FS (3)'!C28+'FS (4)'!C28+'FS (5)'!C28+'FS (6)'!C28+'FS (7)'!C28+'FS (8)'!C28+'FS (9)'!C28+'FS (10)'!C28+'FS (11)'!C28+'FS (12)'!C28+'FS (13)'!C28+'FS (14)'!C28+'FS (15)'!C28+'FS (16)'!C28+'FS (17)'!C28+'FS (18)'!C28+'FS (19)'!C28+'FS (20)'!C28+'FS (21)'!C28+'FS (22)'!C28+'FS (23)'!C28+'FS (24)'!C28+'FS (25)'!C28+'FS (26)'!C28+'FS (27)'!C28+'FS (28)'!C28+'FS (29)'!C28+'FS (30)'!C28+'FS (31)'!C28+'FS (32)'!C28+'FS (33)'!C28+'FS (34)'!C28+'FS (35)'!C28+'FS (36)'!C28+'FS (37)'!C28+'FS (38)'!C28+'FS (39)'!C28+'FS (40)'!C28+'FS (41)'!C28+'FS (42)'!C28+'FS (43)'!C28+'FS (44)'!C28+'FS (45)'!C28+'FS (46)'!C28+'FS (47)'!C28+'FS (48)'!C28+'FS (49)'!C28+'FS (50)'!C28+'FS (51)'!C28+'FS (52)'!C28+'FS (53)'!C28+'FS (54)'!C28+'FS (55)'!C28+'FS (56)'!C28+'FS (57)'!C28+'FS (58)'!C28+'FS (59)'!C28+'FS (60)'!C28+'FS (61)'!C28+'FS (62)'!C28+'FS (63)'!C28+'FS (64)'!C28+'FS (65)'!C28+'FS (66)'!C28+'FS (67)'!C28+'FS (68)'!C28+'FS (69)'!C28+'FS (70)'!C28+ ASC!C30+'ASC (2)'!C30+'ASC (3)'!C30+'ASC (4)'!C30+'ASC (5)'!C30+'ASC (6)'!C30+'ASC (7)'!C30+'ASC (8)'!C30+'ASC (9)'!C30+'ASC (10)'!C30+'ASC (11)'!C30+'ASC (12)'!C30+'ASC (13)'!C30+'ASC (14)'!C30+'ASC (15)'!C30+'ASC (16)'!C30+'ASC (17)'!C30+'ASC (18)'!C30+'ASC (19)'!C30+'ASC (20)'!C30+'ASC (21)'!C30+'ASC (22)'!C30+'ASC (23)'!C30+'ASC (24)'!C30+'ASC (25)'!C30+'ASC (26)'!C30+'ASC (27)'!C30+'ASC (28)'!C30+'ASC (29)'!C30+'ASC (30)'!C30+'ASC (31)'!C30+'ASC (32)'!C30+'ASC (33)'!C30+'ASC (34)'!C30+'ASC (35)'!C30+'ASC (36)'!C30+'ASC (37)'!C30+'ASC (38)'!C30+'ASC (39)'!C30+'ASC (40)'!C30+'ASC (41)'!C30+'ASC (42)'!C30+'ASC (43)'!C30+'ASC (44)'!C30+'ASC (45)'!C30+'ASC (46)'!C30+'ASC (47)'!C30+'ASC (48)'!C30+'ASC (49)'!C30+'ASC (50)'!C30+'ASC (51)'!C30+'ASC (50)'!C30+'ASC (52)'!C30+'ASC (53)'!C30+'ASC (54)'!C30+'ASC (55)'!C30+'ASC (56)'!C30+'ASC (57)'!C30+'ASC (58)'!C30+'ASC (59)'!C30+'ASC (60)'!C30+'ASC (61)'!C30+'ASC (62)'!C30+'ASC (63)'!C30+'ASC (64)'!C30+'ASC (65)'!C30+'ASC (66)'!C30+'ASC (67)'!C30+'ASC (68)'!C30+'ASC (69)'!C30+'ASC (70)'!C30),"")))</f>
        <v>0</v>
      </c>
      <c r="D27" s="403">
        <f t="shared" si="0"/>
        <v>0</v>
      </c>
      <c r="E27" s="425">
        <f>IF($F$21="__ASC",(ASC!E30+'ASC (2)'!E30+'ASC (3)'!E30+'ASC (4)'!E30+'ASC (5)'!E30+'ASC (6)'!E30+'ASC (7)'!E30+'ASC (8)'!E30+'ASC (9)'!E30+'ASC (10)'!E30+'ASC (11)'!E30+'ASC (12)'!E30+'ASC (13)'!E30+'ASC (14)'!E30+'ASC (15)'!E30+'ASC (16)'!E30+'ASC (17)'!E30+'ASC (18)'!E30+'ASC (19)'!E30+'ASC (20)'!E30+'ASC (21)'!E30+'ASC (22)'!E30+'ASC (23)'!E30+'ASC (24)'!E30+'ASC (25)'!E30+'ASC (26)'!E30+'ASC (27)'!E30+'ASC (28)'!E30+'ASC (29)'!E30+'ASC (30)'!E30+'ASC (31)'!E30+'ASC (32)'!E30+'ASC (33)'!E30+'ASC (34)'!E30+'ASC (35)'!E30+'ASC (36)'!E30+'ASC (37)'!E30+'ASC (38)'!E30+'ASC (39)'!E30+'ASC (40)'!E30+'ASC (41)'!E30+'ASC (42)'!E30+'ASC (43)'!E30+'ASC (44)'!E30+'ASC (45)'!E30+'ASC (46)'!E30+'ASC (47)'!E30+'ASC (48)'!E30+'ASC (49)'!E30+'ASC (50)'!E30+'ASC (51)'!E30+'ASC (50)'!E30+'ASC (52)'!E30+'ASC (53)'!E30+'ASC (54)'!E30+'ASC (55)'!E30+'ASC (56)'!E30+'ASC (57)'!E30+'ASC (58)'!E30+'ASC (59)'!E30+'ASC (60)'!E30+'ASC (61)'!E30+'ASC (62)'!E30+'ASC (63)'!E30+'ASC (64)'!E30+'ASC (65)'!E30+'ASC (66)'!E30+'ASC (67)'!E30+'ASC (68)'!E30+'ASC (69)'!E30+'ASC (70)'!E30),IF('SYNTHESE DISTRICT'!$F$21="__FS",(FS!E28+'FS (2)'!E28+'FS (3)'!E28+'FS (4)'!E28+'FS (5)'!E28+'FS (6)'!E28+'FS (7)'!E28+'FS (8)'!E28+'FS (9)'!E28+'FS (10)'!E28+'FS (11)'!E28+'FS (12)'!E28+'FS (13)'!E28+'FS (14)'!E28+'FS (15)'!E28+'FS (16)'!E28+'FS (17)'!E28+'FS (18)'!E28+'FS (19)'!E28+'FS (20)'!E28+'FS (21)'!E28+'FS (22)'!E28+'FS (23)'!E28+'FS (24)'!E28+'FS (25)'!E28+'FS (26)'!E28+'FS (27)'!E28+'FS (28)'!E28+'FS (29)'!E28+'FS (30)'!E28+'FS (31)'!E28+'FS (32)'!E28+'FS (33)'!E28+'FS (34)'!E28+'FS (35)'!E28+'FS (36)'!E28+'FS (37)'!E28+'FS (38)'!E28+'FS (39)'!E28+'FS (40)'!E28+'FS (41)'!E28+'FS (42)'!E28+'FS (43)'!E28+'FS (44)'!E28+'FS (45)'!E28+'FS (46)'!E28+'FS (47)'!E28+'FS (48)'!E28+'FS (49)'!E28+'FS (50)'!E28+'FS (51)'!E28+'FS (52)'!E28+'FS (53)'!E28+'FS (54)'!E28+'FS (55)'!E28+'FS (56)'!E28+'FS (57)'!E28+'FS (58)'!E28+'FS (59)'!E28+'FS (60)'!E28+'FS (61)'!E28+'FS (62)'!E28+'FS (63)'!E28+'FS (64)'!E28+'FS (65)'!E28+'FS (66)'!E28+'FS (67)'!E28+'FS (68)'!E28+'FS (69)'!E28+'FS (70)'!E28),IF('SYNTHESE DISTRICT'!$F$21="ASC+FS",(FS!E28+'FS (2)'!E28+'FS (3)'!E28+'FS (4)'!E28+'FS (5)'!E28+'FS (6)'!E28+'FS (7)'!E28+'FS (8)'!E28+'FS (9)'!E28+'FS (10)'!E28+'FS (11)'!E28+'FS (12)'!E28+'FS (13)'!E28+'FS (14)'!E28+'FS (15)'!E28+'FS (16)'!E28+'FS (17)'!E28+'FS (18)'!E28+'FS (19)'!E28+'FS (20)'!E28+'FS (21)'!E28+'FS (22)'!E28+'FS (23)'!E28+'FS (24)'!E28+'FS (25)'!E28+'FS (26)'!E28+'FS (27)'!E28+'FS (28)'!E28+'FS (29)'!E28+'FS (30)'!E28+'FS (31)'!E28+'FS (32)'!E28+'FS (33)'!E28+'FS (34)'!E28+'FS (35)'!E28+'FS (36)'!E28+'FS (37)'!E28+'FS (38)'!E28+'FS (39)'!E28+'FS (40)'!E28+'FS (41)'!E28+'FS (42)'!E28+'FS (43)'!E28+'FS (44)'!E28+'FS (45)'!E28+'FS (46)'!E28+'FS (47)'!E28+'FS (48)'!E28+'FS (49)'!E28+'FS (50)'!E28+'FS (51)'!E28+'FS (52)'!E28+'FS (53)'!E28+'FS (54)'!E28+'FS (55)'!E28+'FS (56)'!E28+'FS (57)'!E28+'FS (58)'!E28+'FS (59)'!E28+'FS (60)'!E28+'FS (61)'!E28+'FS (62)'!E28+'FS (63)'!E28+'FS (64)'!E28+'FS (65)'!E28+'FS (66)'!E28+'FS (67)'!E28+'FS (68)'!E28+'FS (69)'!E28+'FS (70)'!E28+ ASC!E30+'ASC (2)'!E30+'ASC (3)'!E30+'ASC (4)'!E30+'ASC (5)'!E30+'ASC (6)'!E30+'ASC (7)'!E30+'ASC (8)'!E30+'ASC (9)'!E30+'ASC (10)'!E30+'ASC (11)'!E30+'ASC (12)'!E30+'ASC (13)'!E30+'ASC (14)'!E30+'ASC (15)'!E30+'ASC (16)'!E30+'ASC (17)'!E30+'ASC (18)'!E30+'ASC (19)'!E30+'ASC (20)'!E30+'ASC (21)'!E30+'ASC (22)'!E30+'ASC (23)'!E30+'ASC (24)'!E30+'ASC (25)'!E30+'ASC (26)'!E30+'ASC (27)'!E30+'ASC (28)'!E30+'ASC (29)'!E30+'ASC (30)'!E30+'ASC (31)'!E30+'ASC (32)'!E30+'ASC (33)'!E30+'ASC (34)'!E30+'ASC (35)'!E30+'ASC (36)'!E30+'ASC (37)'!E30+'ASC (38)'!E30+'ASC (39)'!E30+'ASC (40)'!E30+'ASC (41)'!E30+'ASC (42)'!E30+'ASC (43)'!E30+'ASC (44)'!E30+'ASC (45)'!E30+'ASC (46)'!E30+'ASC (47)'!E30+'ASC (48)'!E30+'ASC (49)'!E30+'ASC (50)'!E30+'ASC (51)'!E30+'ASC (50)'!E30+'ASC (52)'!E30+'ASC (53)'!E30+'ASC (54)'!E30+'ASC (55)'!E30+'ASC (56)'!E30+'ASC (57)'!E30+'ASC (58)'!E30+'ASC (59)'!E30+'ASC (60)'!E30+'ASC (61)'!E30+'ASC (62)'!E30+'ASC (63)'!E30+'ASC (64)'!E30+'ASC (65)'!E30+'ASC (66)'!E30+'ASC (67)'!E30+'ASC (68)'!E30+'ASC (69)'!E30+'ASC (70)'!E30),"")))</f>
        <v>0</v>
      </c>
      <c r="F27" s="425">
        <f>IF($F$21="__ASC",(ASC!F30+'ASC (2)'!F30+'ASC (3)'!F30+'ASC (4)'!F30+'ASC (5)'!F30+'ASC (6)'!F30+'ASC (7)'!F30+'ASC (8)'!F30+'ASC (9)'!F30+'ASC (10)'!F30+'ASC (11)'!F30+'ASC (12)'!F30+'ASC (13)'!F30+'ASC (14)'!F30+'ASC (15)'!F30+'ASC (16)'!F30+'ASC (17)'!F30+'ASC (18)'!F30+'ASC (19)'!F30+'ASC (20)'!F30+'ASC (21)'!F30+'ASC (22)'!F30+'ASC (23)'!F30+'ASC (24)'!F30+'ASC (25)'!F30+'ASC (26)'!F30+'ASC (27)'!F30+'ASC (28)'!F30+'ASC (29)'!F30+'ASC (30)'!F30+'ASC (31)'!F30+'ASC (32)'!F30+'ASC (33)'!F30+'ASC (34)'!F30+'ASC (35)'!F30+'ASC (36)'!F30+'ASC (37)'!F30+'ASC (38)'!F30+'ASC (39)'!F30+'ASC (40)'!F30+'ASC (41)'!F30+'ASC (42)'!F30+'ASC (43)'!F30+'ASC (44)'!F30+'ASC (45)'!F30+'ASC (46)'!F30+'ASC (47)'!F30+'ASC (48)'!F30+'ASC (49)'!F30+'ASC (50)'!F30+'ASC (51)'!F30+'ASC (50)'!F30+'ASC (52)'!F30+'ASC (53)'!F30+'ASC (54)'!F30+'ASC (55)'!F30+'ASC (56)'!F30+'ASC (57)'!F30+'ASC (58)'!F30+'ASC (59)'!F30+'ASC (60)'!F30+'ASC (61)'!F30+'ASC (62)'!F30+'ASC (63)'!F30+'ASC (64)'!F30+'ASC (65)'!F30+'ASC (66)'!F30+'ASC (67)'!F30+'ASC (68)'!F30+'ASC (69)'!F30+'ASC (70)'!F30),IF('SYNTHESE DISTRICT'!$F$21="__FS",(FS!F28+'FS (2)'!F28+'FS (3)'!F28+'FS (4)'!F28+'FS (5)'!F28+'FS (6)'!F28+'FS (7)'!F28+'FS (8)'!F28+'FS (9)'!F28+'FS (10)'!F28+'FS (11)'!F28+'FS (12)'!F28+'FS (13)'!F28+'FS (14)'!F28+'FS (15)'!F28+'FS (16)'!F28+'FS (17)'!F28+'FS (18)'!F28+'FS (19)'!F28+'FS (20)'!F28+'FS (21)'!F28+'FS (22)'!F28+'FS (23)'!F28+'FS (24)'!F28+'FS (25)'!F28+'FS (26)'!F28+'FS (27)'!F28+'FS (28)'!F28+'FS (29)'!F28+'FS (30)'!F28+'FS (31)'!F28+'FS (32)'!F28+'FS (33)'!F28+'FS (34)'!F28+'FS (35)'!F28+'FS (36)'!F28+'FS (37)'!F28+'FS (38)'!F28+'FS (39)'!F28+'FS (40)'!F28+'FS (41)'!F28+'FS (42)'!F28+'FS (43)'!F28+'FS (44)'!F28+'FS (45)'!F28+'FS (46)'!F28+'FS (47)'!F28+'FS (48)'!F28+'FS (49)'!F28+'FS (50)'!F28+'FS (51)'!F28+'FS (52)'!F28+'FS (53)'!F28+'FS (54)'!F28+'FS (55)'!F28+'FS (56)'!F28+'FS (57)'!F28+'FS (58)'!F28+'FS (59)'!F28+'FS (60)'!F28+'FS (61)'!F28+'FS (62)'!F28+'FS (63)'!F28+'FS (64)'!F28+'FS (65)'!F28+'FS (66)'!F28+'FS (67)'!F28+'FS (68)'!F28+'FS (69)'!F28+'FS (70)'!F28),IF('SYNTHESE DISTRICT'!$F$21="ASC+FS",(FS!F28+'FS (2)'!F28+'FS (3)'!F28+'FS (4)'!F28+'FS (5)'!F28+'FS (6)'!F28+'FS (7)'!F28+'FS (8)'!F28+'FS (9)'!F28+'FS (10)'!F28+'FS (11)'!F28+'FS (12)'!F28+'FS (13)'!F28+'FS (14)'!F28+'FS (15)'!F28+'FS (16)'!F28+'FS (17)'!F28+'FS (18)'!F28+'FS (19)'!F28+'FS (20)'!F28+'FS (21)'!F28+'FS (22)'!F28+'FS (23)'!F28+'FS (24)'!F28+'FS (25)'!F28+'FS (26)'!F28+'FS (27)'!F28+'FS (28)'!F28+'FS (29)'!F28+'FS (30)'!F28+'FS (31)'!F28+'FS (32)'!F28+'FS (33)'!F28+'FS (34)'!F28+'FS (35)'!F28+'FS (36)'!F28+'FS (37)'!F28+'FS (38)'!F28+'FS (39)'!F28+'FS (40)'!F28+'FS (41)'!F28+'FS (42)'!F28+'FS (43)'!F28+'FS (44)'!F28+'FS (45)'!F28+'FS (46)'!F28+'FS (47)'!F28+'FS (48)'!F28+'FS (49)'!F28+'FS (50)'!F28+'FS (51)'!F28+'FS (52)'!F28+'FS (53)'!F28+'FS (54)'!F28+'FS (55)'!F28+'FS (56)'!F28+'FS (57)'!F28+'FS (58)'!F28+'FS (59)'!F28+'FS (60)'!F28+'FS (61)'!F28+'FS (62)'!F28+'FS (63)'!F28+'FS (64)'!F28+'FS (65)'!F28+'FS (66)'!F28+'FS (67)'!F28+'FS (68)'!F28+'FS (69)'!F28+'FS (70)'!F28+ ASC!F30+'ASC (2)'!F30+'ASC (3)'!F30+'ASC (4)'!F30+'ASC (5)'!F30+'ASC (6)'!F30+'ASC (7)'!F30+'ASC (8)'!F30+'ASC (9)'!F30+'ASC (10)'!F30+'ASC (11)'!F30+'ASC (12)'!F30+'ASC (13)'!F30+'ASC (14)'!F30+'ASC (15)'!F30+'ASC (16)'!F30+'ASC (17)'!F30+'ASC (18)'!F30+'ASC (19)'!F30+'ASC (20)'!F30+'ASC (21)'!F30+'ASC (22)'!F30+'ASC (23)'!F30+'ASC (24)'!F30+'ASC (25)'!F30+'ASC (26)'!F30+'ASC (27)'!F30+'ASC (28)'!F30+'ASC (29)'!F30+'ASC (30)'!F30+'ASC (31)'!F30+'ASC (32)'!F30+'ASC (33)'!F30+'ASC (34)'!F30+'ASC (35)'!F30+'ASC (36)'!F30+'ASC (37)'!F30+'ASC (38)'!F30+'ASC (39)'!F30+'ASC (40)'!F30+'ASC (41)'!F30+'ASC (42)'!F30+'ASC (43)'!F30+'ASC (44)'!F30+'ASC (45)'!F30+'ASC (46)'!F30+'ASC (47)'!F30+'ASC (48)'!F30+'ASC (49)'!F30+'ASC (50)'!F30+'ASC (51)'!F30+'ASC (50)'!F30+'ASC (52)'!F30+'ASC (53)'!F30+'ASC (54)'!F30+'ASC (55)'!F30+'ASC (56)'!F30+'ASC (57)'!F30+'ASC (58)'!F30+'ASC (59)'!F30+'ASC (60)'!F30+'ASC (61)'!F30+'ASC (62)'!F30+'ASC (63)'!F30+'ASC (64)'!F30+'ASC (65)'!F30+'ASC (66)'!F30+'ASC (67)'!F30+'ASC (68)'!F30+'ASC (69)'!F30+'ASC (70)'!F30),"")))</f>
        <v>0</v>
      </c>
      <c r="G27" s="425">
        <f>IF($F$21="__ASC",(ASC!G30+'ASC (2)'!G30+'ASC (3)'!G30+'ASC (4)'!G30+'ASC (5)'!G30+'ASC (6)'!G30+'ASC (7)'!G30+'ASC (8)'!G30+'ASC (9)'!G30+'ASC (10)'!G30+'ASC (11)'!G30+'ASC (12)'!G30+'ASC (13)'!G30+'ASC (14)'!G30+'ASC (15)'!G30+'ASC (16)'!G30+'ASC (17)'!G30+'ASC (18)'!G30+'ASC (19)'!G30+'ASC (20)'!G30+'ASC (21)'!G30+'ASC (22)'!G30+'ASC (23)'!G30+'ASC (24)'!G30+'ASC (25)'!G30+'ASC (26)'!G30+'ASC (27)'!G30+'ASC (28)'!G30+'ASC (29)'!G30+'ASC (30)'!G30+'ASC (31)'!G30+'ASC (32)'!G30+'ASC (33)'!G30+'ASC (34)'!G30+'ASC (35)'!G30+'ASC (36)'!G30+'ASC (37)'!G30+'ASC (38)'!G30+'ASC (39)'!G30+'ASC (40)'!G30+'ASC (41)'!G30+'ASC (42)'!G30+'ASC (43)'!G30+'ASC (44)'!G30+'ASC (45)'!G30+'ASC (46)'!G30+'ASC (47)'!G30+'ASC (48)'!G30+'ASC (49)'!G30+'ASC (50)'!G30+'ASC (51)'!G30+'ASC (50)'!G30+'ASC (52)'!G30+'ASC (53)'!G30+'ASC (54)'!G30+'ASC (55)'!G30+'ASC (56)'!G30+'ASC (57)'!G30+'ASC (58)'!G30+'ASC (59)'!G30+'ASC (60)'!G30+'ASC (61)'!G30+'ASC (62)'!G30+'ASC (63)'!G30+'ASC (64)'!G30+'ASC (65)'!G30+'ASC (66)'!G30+'ASC (67)'!G30+'ASC (68)'!G30+'ASC (69)'!G30+'ASC (70)'!G30),IF('SYNTHESE DISTRICT'!$F$21="__FS",(FS!G28+'FS (2)'!G28+'FS (3)'!G28+'FS (4)'!G28+'FS (5)'!G28+'FS (6)'!G28+'FS (7)'!G28+'FS (8)'!G28+'FS (9)'!G28+'FS (10)'!G28+'FS (11)'!G28+'FS (12)'!G28+'FS (13)'!G28+'FS (14)'!G28+'FS (15)'!G28+'FS (16)'!G28+'FS (17)'!G28+'FS (18)'!G28+'FS (19)'!G28+'FS (20)'!G28+'FS (21)'!G28+'FS (22)'!G28+'FS (23)'!G28+'FS (24)'!G28+'FS (25)'!G28+'FS (26)'!G28+'FS (27)'!G28+'FS (28)'!G28+'FS (29)'!G28+'FS (30)'!G28+'FS (31)'!G28+'FS (32)'!G28+'FS (33)'!G28+'FS (34)'!G28+'FS (35)'!G28+'FS (36)'!G28+'FS (37)'!G28+'FS (38)'!G28+'FS (39)'!G28+'FS (40)'!G28+'FS (41)'!G28+'FS (42)'!G28+'FS (43)'!G28+'FS (44)'!G28+'FS (45)'!G28+'FS (46)'!G28+'FS (47)'!G28+'FS (48)'!G28+'FS (49)'!G28+'FS (50)'!G28+'FS (51)'!G28+'FS (52)'!G28+'FS (53)'!G28+'FS (54)'!G28+'FS (55)'!G28+'FS (56)'!G28+'FS (57)'!G28+'FS (58)'!G28+'FS (59)'!G28+'FS (60)'!G28+'FS (61)'!G28+'FS (62)'!G28+'FS (63)'!G28+'FS (64)'!G28+'FS (65)'!G28+'FS (66)'!G28+'FS (67)'!G28+'FS (68)'!G28+'FS (69)'!G28+'FS (70)'!G28),IF('SYNTHESE DISTRICT'!$F$21="ASC+FS",(FS!G28+'FS (2)'!G28+'FS (3)'!G28+'FS (4)'!G28+'FS (5)'!G28+'FS (6)'!G28+'FS (7)'!G28+'FS (8)'!G28+'FS (9)'!G28+'FS (10)'!G28+'FS (11)'!G28+'FS (12)'!G28+'FS (13)'!G28+'FS (14)'!G28+'FS (15)'!G28+'FS (16)'!G28+'FS (17)'!G28+'FS (18)'!G28+'FS (19)'!G28+'FS (20)'!G28+'FS (21)'!G28+'FS (22)'!G28+'FS (23)'!G28+'FS (24)'!G28+'FS (25)'!G28+'FS (26)'!G28+'FS (27)'!G28+'FS (28)'!G28+'FS (29)'!G28+'FS (30)'!G28+'FS (31)'!G28+'FS (32)'!G28+'FS (33)'!G28+'FS (34)'!G28+'FS (35)'!G28+'FS (36)'!G28+'FS (37)'!G28+'FS (38)'!G28+'FS (39)'!G28+'FS (40)'!G28+'FS (41)'!G28+'FS (42)'!G28+'FS (43)'!G28+'FS (44)'!G28+'FS (45)'!G28+'FS (46)'!G28+'FS (47)'!G28+'FS (48)'!G28+'FS (49)'!G28+'FS (50)'!G28+'FS (51)'!G28+'FS (52)'!G28+'FS (53)'!G28+'FS (54)'!G28+'FS (55)'!G28+'FS (56)'!G28+'FS (57)'!G28+'FS (58)'!G28+'FS (59)'!G28+'FS (60)'!G28+'FS (61)'!G28+'FS (62)'!G28+'FS (63)'!G28+'FS (64)'!G28+'FS (65)'!G28+'FS (66)'!G28+'FS (67)'!G28+'FS (68)'!G28+'FS (69)'!G28+'FS (70)'!G28+ ASC!G30+'ASC (2)'!G30+'ASC (3)'!G30+'ASC (4)'!G30+'ASC (5)'!G30+'ASC (6)'!G30+'ASC (7)'!G30+'ASC (8)'!G30+'ASC (9)'!G30+'ASC (10)'!G30+'ASC (11)'!G30+'ASC (12)'!G30+'ASC (13)'!G30+'ASC (14)'!G30+'ASC (15)'!G30+'ASC (16)'!G30+'ASC (17)'!G30+'ASC (18)'!G30+'ASC (19)'!G30+'ASC (20)'!G30+'ASC (21)'!G30+'ASC (22)'!G30+'ASC (23)'!G30+'ASC (24)'!G30+'ASC (25)'!G30+'ASC (26)'!G30+'ASC (27)'!G30+'ASC (28)'!G30+'ASC (29)'!G30+'ASC (30)'!G30+'ASC (31)'!G30+'ASC (32)'!G30+'ASC (33)'!G30+'ASC (34)'!G30+'ASC (35)'!G30+'ASC (36)'!G30+'ASC (37)'!G30+'ASC (38)'!G30+'ASC (39)'!G30+'ASC (40)'!G30+'ASC (41)'!G30+'ASC (42)'!G30+'ASC (43)'!G30+'ASC (44)'!G30+'ASC (45)'!G30+'ASC (46)'!G30+'ASC (47)'!G30+'ASC (48)'!G30+'ASC (49)'!G30+'ASC (50)'!G30+'ASC (51)'!G30+'ASC (50)'!G30+'ASC (52)'!G30+'ASC (53)'!G30+'ASC (54)'!G30+'ASC (55)'!G30+'ASC (56)'!G30+'ASC (57)'!G30+'ASC (58)'!G30+'ASC (59)'!G30+'ASC (60)'!G30+'ASC (61)'!G30+'ASC (62)'!G30+'ASC (63)'!G30+'ASC (64)'!G30+'ASC (65)'!G30+'ASC (66)'!G30+'ASC (67)'!G30+'ASC (68)'!G30+'ASC (69)'!G30+'ASC (70)'!G30),"")))</f>
        <v>0</v>
      </c>
      <c r="H27" s="425">
        <f>IF($F$21="__ASC",(ASC!H30+'ASC (2)'!H30+'ASC (3)'!H30+'ASC (4)'!H30+'ASC (5)'!H30+'ASC (6)'!H30+'ASC (7)'!H30+'ASC (8)'!H30+'ASC (9)'!H30+'ASC (10)'!H30+'ASC (11)'!H30+'ASC (12)'!H30+'ASC (13)'!H30+'ASC (14)'!H30+'ASC (15)'!H30+'ASC (16)'!H30+'ASC (17)'!H30+'ASC (18)'!H30+'ASC (19)'!H30+'ASC (20)'!H30+'ASC (21)'!H30+'ASC (22)'!H30+'ASC (23)'!H30+'ASC (24)'!H30+'ASC (25)'!H30+'ASC (26)'!H30+'ASC (27)'!H30+'ASC (28)'!H30+'ASC (29)'!H30+'ASC (30)'!H30+'ASC (31)'!H30+'ASC (32)'!H30+'ASC (33)'!H30+'ASC (34)'!H30+'ASC (35)'!H30+'ASC (36)'!H30+'ASC (37)'!H30+'ASC (38)'!H30+'ASC (39)'!H30+'ASC (40)'!H30+'ASC (41)'!H30+'ASC (42)'!H30+'ASC (43)'!H30+'ASC (44)'!H30+'ASC (45)'!H30+'ASC (46)'!H30+'ASC (47)'!H30+'ASC (48)'!H30+'ASC (49)'!H30+'ASC (50)'!H30+'ASC (51)'!H30+'ASC (50)'!H30+'ASC (52)'!H30+'ASC (53)'!H30+'ASC (54)'!H30+'ASC (55)'!H30+'ASC (56)'!H30+'ASC (57)'!H30+'ASC (58)'!H30+'ASC (59)'!H30+'ASC (60)'!H30+'ASC (61)'!H30+'ASC (62)'!H30+'ASC (63)'!H30+'ASC (64)'!H30+'ASC (65)'!H30+'ASC (66)'!H30+'ASC (67)'!H30+'ASC (68)'!H30+'ASC (69)'!H30+'ASC (70)'!H30),IF('SYNTHESE DISTRICT'!$F$21="__FS",(FS!H28+'FS (2)'!H28+'FS (3)'!H28+'FS (4)'!H28+'FS (5)'!H28+'FS (6)'!H28+'FS (7)'!H28+'FS (8)'!H28+'FS (9)'!H28+'FS (10)'!H28+'FS (11)'!H28+'FS (12)'!H28+'FS (13)'!H28+'FS (14)'!H28+'FS (15)'!H28+'FS (16)'!H28+'FS (17)'!H28+'FS (18)'!H28+'FS (19)'!H28+'FS (20)'!H28+'FS (21)'!H28+'FS (22)'!H28+'FS (23)'!H28+'FS (24)'!H28+'FS (25)'!H28+'FS (26)'!H28+'FS (27)'!H28+'FS (28)'!H28+'FS (29)'!H28+'FS (30)'!H28+'FS (31)'!H28+'FS (32)'!H28+'FS (33)'!H28+'FS (34)'!H28+'FS (35)'!H28+'FS (36)'!H28+'FS (37)'!H28+'FS (38)'!H28+'FS (39)'!H28+'FS (40)'!H28+'FS (41)'!H28+'FS (42)'!H28+'FS (43)'!H28+'FS (44)'!H28+'FS (45)'!H28+'FS (46)'!H28+'FS (47)'!H28+'FS (48)'!H28+'FS (49)'!H28+'FS (50)'!H28+'FS (51)'!H28+'FS (52)'!H28+'FS (53)'!H28+'FS (54)'!H28+'FS (55)'!H28+'FS (56)'!H28+'FS (57)'!H28+'FS (58)'!H28+'FS (59)'!H28+'FS (60)'!H28+'FS (61)'!H28+'FS (62)'!H28+'FS (63)'!H28+'FS (64)'!H28+'FS (65)'!H28+'FS (66)'!H28+'FS (67)'!H28+'FS (68)'!H28+'FS (69)'!H28+'FS (70)'!H28),IF('SYNTHESE DISTRICT'!$F$21="ASC+FS",(FS!H28+'FS (2)'!H28+'FS (3)'!H28+'FS (4)'!H28+'FS (5)'!H28+'FS (6)'!H28+'FS (7)'!H28+'FS (8)'!H28+'FS (9)'!H28+'FS (10)'!H28+'FS (11)'!H28+'FS (12)'!H28+'FS (13)'!H28+'FS (14)'!H28+'FS (15)'!H28+'FS (16)'!H28+'FS (17)'!H28+'FS (18)'!H28+'FS (19)'!H28+'FS (20)'!H28+'FS (21)'!H28+'FS (22)'!H28+'FS (23)'!H28+'FS (24)'!H28+'FS (25)'!H28+'FS (26)'!H28+'FS (27)'!H28+'FS (28)'!H28+'FS (29)'!H28+'FS (30)'!H28+'FS (31)'!H28+'FS (32)'!H28+'FS (33)'!H28+'FS (34)'!H28+'FS (35)'!H28+'FS (36)'!H28+'FS (37)'!H28+'FS (38)'!H28+'FS (39)'!H28+'FS (40)'!H28+'FS (41)'!H28+'FS (42)'!H28+'FS (43)'!H28+'FS (44)'!H28+'FS (45)'!H28+'FS (46)'!H28+'FS (47)'!H28+'FS (48)'!H28+'FS (49)'!H28+'FS (50)'!H28+'FS (51)'!H28+'FS (52)'!H28+'FS (53)'!H28+'FS (54)'!H28+'FS (55)'!H28+'FS (56)'!H28+'FS (57)'!H28+'FS (58)'!H28+'FS (59)'!H28+'FS (60)'!H28+'FS (61)'!H28+'FS (62)'!H28+'FS (63)'!H28+'FS (64)'!H28+'FS (65)'!H28+'FS (66)'!H28+'FS (67)'!H28+'FS (68)'!H28+'FS (69)'!H28+'FS (70)'!H28+ ASC!H30+'ASC (2)'!H30+'ASC (3)'!H30+'ASC (4)'!H30+'ASC (5)'!H30+'ASC (6)'!H30+'ASC (7)'!H30+'ASC (8)'!H30+'ASC (9)'!H30+'ASC (10)'!H30+'ASC (11)'!H30+'ASC (12)'!H30+'ASC (13)'!H30+'ASC (14)'!H30+'ASC (15)'!H30+'ASC (16)'!H30+'ASC (17)'!H30+'ASC (18)'!H30+'ASC (19)'!H30+'ASC (20)'!H30+'ASC (21)'!H30+'ASC (22)'!H30+'ASC (23)'!H30+'ASC (24)'!H30+'ASC (25)'!H30+'ASC (26)'!H30+'ASC (27)'!H30+'ASC (28)'!H30+'ASC (29)'!H30+'ASC (30)'!H30+'ASC (31)'!H30+'ASC (32)'!H30+'ASC (33)'!H30+'ASC (34)'!H30+'ASC (35)'!H30+'ASC (36)'!H30+'ASC (37)'!H30+'ASC (38)'!H30+'ASC (39)'!H30+'ASC (40)'!H30+'ASC (41)'!H30+'ASC (42)'!H30+'ASC (43)'!H30+'ASC (44)'!H30+'ASC (45)'!H30+'ASC (46)'!H30+'ASC (47)'!H30+'ASC (48)'!H30+'ASC (49)'!H30+'ASC (50)'!H30+'ASC (51)'!H30+'ASC (50)'!H30+'ASC (52)'!H30+'ASC (53)'!H30+'ASC (54)'!H30+'ASC (55)'!H30+'ASC (56)'!H30+'ASC (57)'!H30+'ASC (58)'!H30+'ASC (59)'!H30+'ASC (60)'!H30+'ASC (61)'!H30+'ASC (62)'!H30+'ASC (63)'!H30+'ASC (64)'!H30+'ASC (65)'!H30+'ASC (66)'!H30+'ASC (67)'!H30+'ASC (68)'!H30+'ASC (69)'!H30+'ASC (70)'!H30),"")))</f>
        <v>0</v>
      </c>
      <c r="I27" s="425">
        <f>IF($F$21="__ASC",(ASC!I30+'ASC (2)'!I30+'ASC (3)'!I30+'ASC (4)'!I30+'ASC (5)'!I30+'ASC (6)'!I30+'ASC (7)'!I30+'ASC (8)'!I30+'ASC (9)'!I30+'ASC (10)'!I30+'ASC (11)'!I30+'ASC (12)'!I30+'ASC (13)'!I30+'ASC (14)'!I30+'ASC (15)'!I30+'ASC (16)'!I30+'ASC (17)'!I30+'ASC (18)'!I30+'ASC (19)'!I30+'ASC (20)'!I30+'ASC (21)'!I30+'ASC (22)'!I30+'ASC (23)'!I30+'ASC (24)'!I30+'ASC (25)'!I30+'ASC (26)'!I30+'ASC (27)'!I30+'ASC (28)'!I30+'ASC (29)'!I30+'ASC (30)'!I30+'ASC (31)'!I30+'ASC (32)'!I30+'ASC (33)'!I30+'ASC (34)'!I30+'ASC (35)'!I30+'ASC (36)'!I30+'ASC (37)'!I30+'ASC (38)'!I30+'ASC (39)'!I30+'ASC (40)'!I30+'ASC (41)'!I30+'ASC (42)'!I30+'ASC (43)'!I30+'ASC (44)'!I30+'ASC (45)'!I30+'ASC (46)'!I30+'ASC (47)'!I30+'ASC (48)'!I30+'ASC (49)'!I30+'ASC (50)'!I30+'ASC (51)'!I30+'ASC (50)'!I30+'ASC (52)'!I30+'ASC (53)'!I30+'ASC (54)'!I30+'ASC (55)'!I30+'ASC (56)'!I30+'ASC (57)'!I30+'ASC (58)'!I30+'ASC (59)'!I30+'ASC (60)'!I30+'ASC (61)'!I30+'ASC (62)'!I30+'ASC (63)'!I30+'ASC (64)'!I30+'ASC (65)'!I30+'ASC (66)'!I30+'ASC (67)'!I30+'ASC (68)'!I30+'ASC (69)'!I30+'ASC (70)'!I30),IF('SYNTHESE DISTRICT'!$F$21="__FS",(FS!I28+'FS (2)'!I28+'FS (3)'!I28+'FS (4)'!I28+'FS (5)'!I28+'FS (6)'!I28+'FS (7)'!I28+'FS (8)'!I28+'FS (9)'!I28+'FS (10)'!I28+'FS (11)'!I28+'FS (12)'!I28+'FS (13)'!I28+'FS (14)'!I28+'FS (15)'!I28+'FS (16)'!I28+'FS (17)'!I28+'FS (18)'!I28+'FS (19)'!I28+'FS (20)'!I28+'FS (21)'!I28+'FS (22)'!I28+'FS (23)'!I28+'FS (24)'!I28+'FS (25)'!I28+'FS (26)'!I28+'FS (27)'!I28+'FS (28)'!I28+'FS (29)'!I28+'FS (30)'!I28+'FS (31)'!I28+'FS (32)'!I28+'FS (33)'!I28+'FS (34)'!I28+'FS (35)'!I28+'FS (36)'!I28+'FS (37)'!I28+'FS (38)'!I28+'FS (39)'!I28+'FS (40)'!I28+'FS (41)'!I28+'FS (42)'!I28+'FS (43)'!I28+'FS (44)'!I28+'FS (45)'!I28+'FS (46)'!I28+'FS (47)'!I28+'FS (48)'!I28+'FS (49)'!I28+'FS (50)'!I28+'FS (51)'!I28+'FS (52)'!I28+'FS (53)'!I28+'FS (54)'!I28+'FS (55)'!I28+'FS (56)'!I28+'FS (57)'!I28+'FS (58)'!I28+'FS (59)'!I28+'FS (60)'!I28+'FS (61)'!I28+'FS (62)'!I28+'FS (63)'!I28+'FS (64)'!I28+'FS (65)'!I28+'FS (66)'!I28+'FS (67)'!I28+'FS (68)'!I28+'FS (69)'!I28+'FS (70)'!I28),IF('SYNTHESE DISTRICT'!$F$21="ASC+FS",(FS!I28+'FS (2)'!I28+'FS (3)'!I28+'FS (4)'!I28+'FS (5)'!I28+'FS (6)'!I28+'FS (7)'!I28+'FS (8)'!I28+'FS (9)'!I28+'FS (10)'!I28+'FS (11)'!I28+'FS (12)'!I28+'FS (13)'!I28+'FS (14)'!I28+'FS (15)'!I28+'FS (16)'!I28+'FS (17)'!I28+'FS (18)'!I28+'FS (19)'!I28+'FS (20)'!I28+'FS (21)'!I28+'FS (22)'!I28+'FS (23)'!I28+'FS (24)'!I28+'FS (25)'!I28+'FS (26)'!I28+'FS (27)'!I28+'FS (28)'!I28+'FS (29)'!I28+'FS (30)'!I28+'FS (31)'!I28+'FS (32)'!I28+'FS (33)'!I28+'FS (34)'!I28+'FS (35)'!I28+'FS (36)'!I28+'FS (37)'!I28+'FS (38)'!I28+'FS (39)'!I28+'FS (40)'!I28+'FS (41)'!I28+'FS (42)'!I28+'FS (43)'!I28+'FS (44)'!I28+'FS (45)'!I28+'FS (46)'!I28+'FS (47)'!I28+'FS (48)'!I28+'FS (49)'!I28+'FS (50)'!I28+'FS (51)'!I28+'FS (52)'!I28+'FS (53)'!I28+'FS (54)'!I28+'FS (55)'!I28+'FS (56)'!I28+'FS (57)'!I28+'FS (58)'!I28+'FS (59)'!I28+'FS (60)'!I28+'FS (61)'!I28+'FS (62)'!I28+'FS (63)'!I28+'FS (64)'!I28+'FS (65)'!I28+'FS (66)'!I28+'FS (67)'!I28+'FS (68)'!I28+'FS (69)'!I28+'FS (70)'!I28+ ASC!I30+'ASC (2)'!I30+'ASC (3)'!I30+'ASC (4)'!I30+'ASC (5)'!I30+'ASC (6)'!I30+'ASC (7)'!I30+'ASC (8)'!I30+'ASC (9)'!I30+'ASC (10)'!I30+'ASC (11)'!I30+'ASC (12)'!I30+'ASC (13)'!I30+'ASC (14)'!I30+'ASC (15)'!I30+'ASC (16)'!I30+'ASC (17)'!I30+'ASC (18)'!I30+'ASC (19)'!I30+'ASC (20)'!I30+'ASC (21)'!I30+'ASC (22)'!I30+'ASC (23)'!I30+'ASC (24)'!I30+'ASC (25)'!I30+'ASC (26)'!I30+'ASC (27)'!I30+'ASC (28)'!I30+'ASC (29)'!I30+'ASC (30)'!I30+'ASC (31)'!I30+'ASC (32)'!I30+'ASC (33)'!I30+'ASC (34)'!I30+'ASC (35)'!I30+'ASC (36)'!I30+'ASC (37)'!I30+'ASC (38)'!I30+'ASC (39)'!I30+'ASC (40)'!I30+'ASC (41)'!I30+'ASC (42)'!I30+'ASC (43)'!I30+'ASC (44)'!I30+'ASC (45)'!I30+'ASC (46)'!I30+'ASC (47)'!I30+'ASC (48)'!I30+'ASC (49)'!I30+'ASC (50)'!I30+'ASC (51)'!I30+'ASC (50)'!I30+'ASC (52)'!I30+'ASC (53)'!I30+'ASC (54)'!I30+'ASC (55)'!I30+'ASC (56)'!I30+'ASC (57)'!I30+'ASC (58)'!I30+'ASC (59)'!I30+'ASC (60)'!I30+'ASC (61)'!I30+'ASC (62)'!I30+'ASC (63)'!I30+'ASC (64)'!I30+'ASC (65)'!I30+'ASC (66)'!I30+'ASC (67)'!I30+'ASC (68)'!I30+'ASC (69)'!I30+'ASC (70)'!I30),"")))</f>
        <v>0</v>
      </c>
      <c r="J27" s="402" t="e">
        <f t="shared" si="1"/>
        <v>#VALUE!</v>
      </c>
      <c r="K27" s="425">
        <f>IF($F$21="__ASC",(ASC!K30+'ASC (2)'!K30+'ASC (3)'!K30+'ASC (4)'!K30+'ASC (5)'!K30+'ASC (6)'!K30+'ASC (7)'!K30+'ASC (8)'!K30+'ASC (9)'!K30+'ASC (10)'!K30+'ASC (11)'!K30+'ASC (12)'!K30+'ASC (13)'!K30+'ASC (14)'!K30+'ASC (15)'!K30+'ASC (16)'!K30+'ASC (17)'!K30+'ASC (18)'!K30+'ASC (19)'!K30+'ASC (20)'!K30+'ASC (21)'!K30+'ASC (22)'!K30+'ASC (23)'!K30+'ASC (24)'!K30+'ASC (25)'!K30+'ASC (26)'!K30+'ASC (27)'!K30+'ASC (28)'!K30+'ASC (29)'!K30+'ASC (30)'!K30+'ASC (31)'!K30+'ASC (32)'!K30+'ASC (33)'!K30+'ASC (34)'!K30+'ASC (35)'!K30+'ASC (36)'!K30+'ASC (37)'!K30+'ASC (38)'!K30+'ASC (39)'!K30+'ASC (40)'!K30+'ASC (41)'!K30+'ASC (42)'!K30+'ASC (43)'!K30+'ASC (44)'!K30+'ASC (45)'!K30+'ASC (46)'!K30+'ASC (47)'!K30+'ASC (48)'!K30+'ASC (49)'!K30+'ASC (50)'!K30+'ASC (51)'!K30+'ASC (50)'!K30+'ASC (52)'!K30+'ASC (53)'!K30+'ASC (54)'!K30+'ASC (55)'!K30+'ASC (56)'!K30+'ASC (57)'!K30+'ASC (58)'!K30+'ASC (59)'!K30+'ASC (60)'!K30+'ASC (61)'!K30+'ASC (62)'!K30+'ASC (63)'!K30+'ASC (64)'!K30+'ASC (65)'!K30+'ASC (66)'!K30+'ASC (67)'!K30+'ASC (68)'!K30+'ASC (69)'!K30+'ASC (70)'!K30),IF('SYNTHESE DISTRICT'!$F$21="__FS",(FS!K28+'FS (2)'!K28+'FS (3)'!K28+'FS (4)'!K28+'FS (5)'!K28+'FS (6)'!K28+'FS (7)'!K28+'FS (8)'!K28+'FS (9)'!K28+'FS (10)'!K28+'FS (11)'!K28+'FS (12)'!K28+'FS (13)'!K28+'FS (14)'!K28+'FS (15)'!K28+'FS (16)'!K28+'FS (17)'!K28+'FS (18)'!K28+'FS (19)'!K28+'FS (20)'!K28+'FS (21)'!K28+'FS (22)'!K28+'FS (23)'!K28+'FS (24)'!K28+'FS (25)'!K28+'FS (26)'!K28+'FS (27)'!K28+'FS (28)'!K28+'FS (29)'!K28+'FS (30)'!K28+'FS (31)'!K28+'FS (32)'!K28+'FS (33)'!K28+'FS (34)'!K28+'FS (35)'!K28+'FS (36)'!K28+'FS (37)'!K28+'FS (38)'!K28+'FS (39)'!K28+'FS (40)'!K28+'FS (41)'!K28+'FS (42)'!K28+'FS (43)'!K28+'FS (44)'!K28+'FS (45)'!K28+'FS (46)'!K28+'FS (47)'!K28+'FS (48)'!K28+'FS (49)'!K28+'FS (50)'!K28+'FS (51)'!K28+'FS (52)'!K28+'FS (53)'!K28+'FS (54)'!K28+'FS (55)'!K28+'FS (56)'!K28+'FS (57)'!K28+'FS (58)'!K28+'FS (59)'!K28+'FS (60)'!K28+'FS (61)'!K28+'FS (62)'!K28+'FS (63)'!K28+'FS (64)'!K28+'FS (65)'!K28+'FS (66)'!K28+'FS (67)'!K28+'FS (68)'!K28+'FS (69)'!K28+'FS (70)'!K28),IF('SYNTHESE DISTRICT'!$F$21="ASC+FS",(FS!K28+'FS (2)'!K28+'FS (3)'!K28+'FS (4)'!K28+'FS (5)'!K28+'FS (6)'!K28+'FS (7)'!K28+'FS (8)'!K28+'FS (9)'!K28+'FS (10)'!K28+'FS (11)'!K28+'FS (12)'!K28+'FS (13)'!K28+'FS (14)'!K28+'FS (15)'!K28+'FS (16)'!K28+'FS (17)'!K28+'FS (18)'!K28+'FS (19)'!K28+'FS (20)'!K28+'FS (21)'!K28+'FS (22)'!K28+'FS (23)'!K28+'FS (24)'!K28+'FS (25)'!K28+'FS (26)'!K28+'FS (27)'!K28+'FS (28)'!K28+'FS (29)'!K28+'FS (30)'!K28+'FS (31)'!K28+'FS (32)'!K28+'FS (33)'!K28+'FS (34)'!K28+'FS (35)'!K28+'FS (36)'!K28+'FS (37)'!K28+'FS (38)'!K28+'FS (39)'!K28+'FS (40)'!K28+'FS (41)'!K28+'FS (42)'!K28+'FS (43)'!K28+'FS (44)'!K28+'FS (45)'!K28+'FS (46)'!K28+'FS (47)'!K28+'FS (48)'!K28+'FS (49)'!K28+'FS (50)'!K28+'FS (51)'!K28+'FS (52)'!K28+'FS (53)'!K28+'FS (54)'!K28+'FS (55)'!K28+'FS (56)'!K28+'FS (57)'!K28+'FS (58)'!K28+'FS (59)'!K28+'FS (60)'!K28+'FS (61)'!K28+'FS (62)'!K28+'FS (63)'!K28+'FS (64)'!K28+'FS (65)'!K28+'FS (66)'!K28+'FS (67)'!K28+'FS (68)'!K28+'FS (69)'!K28+'FS (70)'!K28+ ASC!K30+'ASC (2)'!K30+'ASC (3)'!K30+'ASC (4)'!K30+'ASC (5)'!K30+'ASC (6)'!K30+'ASC (7)'!K30+'ASC (8)'!K30+'ASC (9)'!K30+'ASC (10)'!K30+'ASC (11)'!K30+'ASC (12)'!K30+'ASC (13)'!K30+'ASC (14)'!K30+'ASC (15)'!K30+'ASC (16)'!K30+'ASC (17)'!K30+'ASC (18)'!K30+'ASC (19)'!K30+'ASC (20)'!K30+'ASC (21)'!K30+'ASC (22)'!K30+'ASC (23)'!K30+'ASC (24)'!K30+'ASC (25)'!K30+'ASC (26)'!K30+'ASC (27)'!K30+'ASC (28)'!K30+'ASC (29)'!K30+'ASC (30)'!K30+'ASC (31)'!K30+'ASC (32)'!K30+'ASC (33)'!K30+'ASC (34)'!K30+'ASC (35)'!K30+'ASC (36)'!K30+'ASC (37)'!K30+'ASC (38)'!K30+'ASC (39)'!K30+'ASC (40)'!K30+'ASC (41)'!K30+'ASC (42)'!K30+'ASC (43)'!K30+'ASC (44)'!K30+'ASC (45)'!K30+'ASC (46)'!K30+'ASC (47)'!K30+'ASC (48)'!K30+'ASC (49)'!K30+'ASC (50)'!K30+'ASC (51)'!K30+'ASC (50)'!K30+'ASC (52)'!K30+'ASC (53)'!K30+'ASC (54)'!K30+'ASC (55)'!K30+'ASC (56)'!K30+'ASC (57)'!K30+'ASC (58)'!K30+'ASC (59)'!K30+'ASC (60)'!K30+'ASC (61)'!K30+'ASC (62)'!K30+'ASC (63)'!K30+'ASC (64)'!K30+'ASC (65)'!K30+'ASC (66)'!K30+'ASC (67)'!K30+'ASC (68)'!K30+'ASC (69)'!K30+'ASC (70)'!K30),"")))</f>
        <v>0</v>
      </c>
      <c r="L27" s="314" t="e">
        <f t="shared" si="2"/>
        <v>#VALUE!</v>
      </c>
      <c r="M27" s="314" t="e">
        <f t="shared" si="3"/>
        <v>#VALUE!</v>
      </c>
      <c r="N27" s="314" t="e">
        <f t="shared" si="4"/>
        <v>#VALUE!</v>
      </c>
      <c r="O27" s="425">
        <f>IF($F$21="__ASC",(ASC!O30+'ASC (2)'!O30+'ASC (3)'!O30+'ASC (4)'!O30+'ASC (5)'!O30+'ASC (6)'!O30+'ASC (7)'!O30+'ASC (8)'!O30+'ASC (9)'!O30+'ASC (10)'!O30+'ASC (11)'!O30+'ASC (12)'!O30+'ASC (13)'!O30+'ASC (14)'!O30+'ASC (15)'!O30+'ASC (16)'!O30+'ASC (17)'!O30+'ASC (18)'!O30+'ASC (19)'!O30+'ASC (20)'!O30+'ASC (21)'!O30+'ASC (22)'!O30+'ASC (23)'!O30+'ASC (24)'!O30+'ASC (25)'!O30+'ASC (26)'!O30+'ASC (27)'!O30+'ASC (28)'!O30+'ASC (29)'!O30+'ASC (30)'!O30+'ASC (31)'!O30+'ASC (32)'!O30+'ASC (33)'!O30+'ASC (34)'!O30+'ASC (35)'!O30+'ASC (36)'!O30+'ASC (37)'!O30+'ASC (38)'!O30+'ASC (39)'!O30+'ASC (40)'!O30+'ASC (41)'!O30+'ASC (42)'!O30+'ASC (43)'!O30+'ASC (44)'!O30+'ASC (45)'!O30+'ASC (46)'!O30+'ASC (47)'!O30+'ASC (48)'!O30+'ASC (49)'!O30+'ASC (50)'!O30+'ASC (51)'!O30+'ASC (50)'!O30+'ASC (52)'!O30+'ASC (53)'!O30+'ASC (54)'!O30+'ASC (55)'!O30+'ASC (56)'!O30+'ASC (57)'!O30+'ASC (58)'!O30+'ASC (59)'!O30+'ASC (60)'!O30+'ASC (61)'!O30+'ASC (62)'!O30+'ASC (63)'!O30+'ASC (64)'!O30+'ASC (65)'!O30+'ASC (66)'!O30+'ASC (67)'!O30+'ASC (68)'!O30+'ASC (69)'!O30+'ASC (70)'!O30),IF('SYNTHESE DISTRICT'!$F$21="__FS",(FS!O28+'FS (2)'!O28+'FS (3)'!O28+'FS (4)'!O28+'FS (5)'!O28+'FS (6)'!O28+'FS (7)'!O28+'FS (8)'!O28+'FS (9)'!O28+'FS (10)'!O28+'FS (11)'!O28+'FS (12)'!O28+'FS (13)'!O28+'FS (14)'!O28+'FS (15)'!O28+'FS (16)'!O28+'FS (17)'!O28+'FS (18)'!O28+'FS (19)'!O28+'FS (20)'!O28+'FS (21)'!O28+'FS (22)'!O28+'FS (23)'!O28+'FS (24)'!O28+'FS (25)'!O28+'FS (26)'!O28+'FS (27)'!O28+'FS (28)'!O28+'FS (29)'!O28+'FS (30)'!O28+'FS (31)'!O28+'FS (32)'!O28+'FS (33)'!O28+'FS (34)'!O28+'FS (35)'!O28+'FS (36)'!O28+'FS (37)'!O28+'FS (38)'!O28+'FS (39)'!O28+'FS (40)'!O28+'FS (41)'!O28+'FS (42)'!O28+'FS (43)'!O28+'FS (44)'!O28+'FS (45)'!O28+'FS (46)'!O28+'FS (47)'!O28+'FS (48)'!O28+'FS (49)'!O28+'FS (50)'!O28+'FS (51)'!O28+'FS (52)'!O28+'FS (53)'!O28+'FS (54)'!O28+'FS (55)'!O28+'FS (56)'!O28+'FS (57)'!O28+'FS (58)'!O28+'FS (59)'!O28+'FS (60)'!O28+'FS (61)'!O28+'FS (62)'!O28+'FS (63)'!O28+'FS (64)'!O28+'FS (65)'!O28+'FS (66)'!O28+'FS (67)'!O28+'FS (68)'!O28+'FS (69)'!O28+'FS (70)'!O28),IF('SYNTHESE DISTRICT'!$F$21="ASC+FS",(FS!O28+'FS (2)'!O28+'FS (3)'!O28+'FS (4)'!O28+'FS (5)'!O28+'FS (6)'!O28+'FS (7)'!O28+'FS (8)'!O28+'FS (9)'!O28+'FS (10)'!O28+'FS (11)'!O28+'FS (12)'!O28+'FS (13)'!O28+'FS (14)'!O28+'FS (15)'!O28+'FS (16)'!O28+'FS (17)'!O28+'FS (18)'!O28+'FS (19)'!O28+'FS (20)'!O28+'FS (21)'!O28+'FS (22)'!O28+'FS (23)'!O28+'FS (24)'!O28+'FS (25)'!O28+'FS (26)'!O28+'FS (27)'!O28+'FS (28)'!O28+'FS (29)'!O28+'FS (30)'!O28+'FS (31)'!O28+'FS (32)'!O28+'FS (33)'!O28+'FS (34)'!O28+'FS (35)'!O28+'FS (36)'!O28+'FS (37)'!O28+'FS (38)'!O28+'FS (39)'!O28+'FS (40)'!O28+'FS (41)'!O28+'FS (42)'!O28+'FS (43)'!O28+'FS (44)'!O28+'FS (45)'!O28+'FS (46)'!O28+'FS (47)'!O28+'FS (48)'!O28+'FS (49)'!O28+'FS (50)'!O28+'FS (51)'!O28+'FS (52)'!O28+'FS (53)'!O28+'FS (54)'!O28+'FS (55)'!O28+'FS (56)'!O28+'FS (57)'!O28+'FS (58)'!O28+'FS (59)'!O28+'FS (60)'!O28+'FS (61)'!O28+'FS (62)'!O28+'FS (63)'!O28+'FS (64)'!O28+'FS (65)'!O28+'FS (66)'!O28+'FS (67)'!O28+'FS (68)'!O28+'FS (69)'!O28+'FS (70)'!O28+ ASC!O30+'ASC (2)'!O30+'ASC (3)'!O30+'ASC (4)'!O30+'ASC (5)'!O30+'ASC (6)'!O30+'ASC (7)'!O30+'ASC (8)'!O30+'ASC (9)'!O30+'ASC (10)'!O30+'ASC (11)'!O30+'ASC (12)'!O30+'ASC (13)'!O30+'ASC (14)'!O30+'ASC (15)'!O30+'ASC (16)'!O30+'ASC (17)'!O30+'ASC (18)'!O30+'ASC (19)'!O30+'ASC (20)'!O30+'ASC (21)'!O30+'ASC (22)'!O30+'ASC (23)'!O30+'ASC (24)'!O30+'ASC (25)'!O30+'ASC (26)'!O30+'ASC (27)'!O30+'ASC (28)'!O30+'ASC (29)'!O30+'ASC (30)'!O30+'ASC (31)'!O30+'ASC (32)'!O30+'ASC (33)'!O30+'ASC (34)'!O30+'ASC (35)'!O30+'ASC (36)'!O30+'ASC (37)'!O30+'ASC (38)'!O30+'ASC (39)'!O30+'ASC (40)'!O30+'ASC (41)'!O30+'ASC (42)'!O30+'ASC (43)'!O30+'ASC (44)'!O30+'ASC (45)'!O30+'ASC (46)'!O30+'ASC (47)'!O30+'ASC (48)'!O30+'ASC (49)'!O30+'ASC (50)'!O30+'ASC (51)'!O30+'ASC (50)'!O30+'ASC (52)'!O30+'ASC (53)'!O30+'ASC (54)'!O30+'ASC (55)'!O30+'ASC (56)'!O30+'ASC (57)'!O30+'ASC (58)'!O30+'ASC (59)'!O30+'ASC (60)'!O30+'ASC (61)'!O30+'ASC (62)'!O30+'ASC (63)'!O30+'ASC (64)'!O30+'ASC (65)'!O30+'ASC (66)'!O30+'ASC (67)'!O30+'ASC (68)'!O30+'ASC (69)'!O30+'ASC (70)'!O30),"")))</f>
        <v>0</v>
      </c>
      <c r="P27" s="216"/>
      <c r="R27" s="152" t="e">
        <f t="shared" ref="R27:R48" si="5">(90-J27)</f>
        <v>#VALUE!</v>
      </c>
      <c r="T27" s="424">
        <f>IF('SYNTHESE DISTRICT'!$F$21="__ASC",(ASC!J30+'ASC (2)'!J30+'ASC (3)'!J30+'ASC (4)'!J30+'ASC (5)'!J30+'ASC (6)'!J30+'ASC (7)'!J30+'ASC (8)'!J30+'ASC (9)'!J30+'ASC (10)'!J30+'ASC (11)'!J30+'ASC (12)'!J30+'ASC (13)'!J30+'ASC (14)'!J30+'ASC (15)'!J30+'ASC (16)'!J30+'ASC (17)'!J30+'ASC (18)'!J30+'ASC (19)'!J30+'ASC (20)'!J30+'ASC (21)'!J30+'ASC (22)'!J30+'ASC (23)'!J30+'ASC (24)'!J30+'ASC (25)'!J30+'ASC (26)'!J30+'ASC (27)'!J30+'ASC (28)'!J30+'ASC (29)'!J30+'ASC (30)'!J30+'ASC (31)'!J30+'ASC (32)'!J30+'ASC (33)'!J30+'ASC (34)'!J30+'ASC (35)'!J30+'ASC (36)'!J30+'ASC (37)'!J30+'ASC (38)'!J30+'ASC (39)'!J30+'ASC (40)'!J30+'ASC (41)'!J30+'ASC (42)'!J30+'ASC (43)'!J30+'ASC (44)'!J30+'ASC (45)'!J30+'ASC (46)'!J30+'ASC (47)'!J30+'ASC (48)'!J30+'ASC (49)'!J30+'ASC (50)'!J30+'ASC (51)'!J30+'ASC (50)'!J30+'ASC (52)'!J30+'ASC (53)'!J30+'ASC (54)'!J30+'ASC (55)'!J30+'ASC (56)'!J30+'ASC (57)'!J30+'ASC (58)'!J30+'ASC (59)'!J30+'ASC (60)'!J30+'ASC (61)'!J30+'ASC (62)'!J30+'ASC (63)'!J30+'ASC (64)'!J30+'ASC (65)'!J30+'ASC (66)'!J30+'ASC (67)'!J30+'ASC (68)'!J30+'ASC (69)'!J30+'ASC (70)'!J30),IF('SYNTHESE DISTRICT'!$F$21="__FS",('[4]FS '!J28+'FS (2)'!J28+'FS (3)'!J28+'FS (4)'!J28+'FS (5)'!J28+'FS (6)'!J28+'FS (7)'!J28+'FS (8)'!J28+'FS (9)'!J28+'FS (10)'!J28+'FS (11)'!J28+'FS (12)'!J28+'FS (13)'!J28+'FS (14)'!J28+'FS (15)'!J28+'FS (16)'!J28+'FS (17)'!J28+'FS (18)'!J28+'FS (19)'!J28+'FS (20)'!J28+'FS (21)'!J28+'FS (22)'!J28+'FS (23)'!J28+'FS (24)'!J28+'FS (25)'!J28+'FS (26)'!J28+'FS (27)'!J28+'FS (28)'!J28+'FS (29)'!J28+'FS (30)'!J28+'FS (31)'!J28+'FS (32)'!J28+'FS (33)'!J28+'FS (34)'!J28+'FS (35)'!J28+'FS (36)'!J28+'FS (37)'!J28+'FS (38)'!J28+'FS (39)'!J28+'FS (40)'!J28+'FS (41)'!J28+'FS (42)'!J28+'FS (43)'!J28+'FS (44)'!J28+'FS (45)'!J28+'FS (46)'!J28+'FS (47)'!J28+'FS (48)'!J28+'FS (49)'!J28+'FS (50)'!J28+'FS (51)'!J28+'FS (52)'!J28+'FS (53)'!J28+'FS (54)'!J28+'FS (55)'!J28+'FS (56)'!J28+'FS (57)'!J28+'FS (58)'!J28+'FS (59)'!J28+'FS (60)'!J28+'FS (61)'!J28+'FS (62)'!J28+'FS (63)'!J28+'FS (64)'!J28+'FS (65)'!J28+'FS (66)'!J28+'FS (67)'!J28+'FS (68)'!J28+'FS (69)'!J28+'FS (70)'!J28),IF('SYNTHESE DISTRICT'!$F$21="ASC+FS",('[4]FS '!J28+'FS (2)'!J28+'FS (3)'!J28+'FS (4)'!J28+'FS (5)'!J28+'FS (6)'!J28+'FS (7)'!J28+'FS (8)'!J28+'FS (9)'!J28+'FS (10)'!J28+'FS (11)'!J28+'FS (12)'!J28+'FS (13)'!J28+'FS (14)'!J28+'FS (15)'!J28+'FS (16)'!J28+'FS (17)'!J28+'FS (18)'!J28+'FS (19)'!J28+'FS (20)'!J28+'FS (21)'!J28+'FS (22)'!J28+'FS (23)'!J28+'FS (24)'!J28+'FS (25)'!J28+'FS (26)'!J28+'FS (27)'!J28+'FS (28)'!J28+'FS (29)'!J28+'FS (30)'!J28+'FS (31)'!J28+'FS (32)'!J28+'FS (33)'!J28+'FS (34)'!J28+'FS (35)'!J28+'FS (36)'!J28+'FS (37)'!J28+'FS (38)'!J28+'FS (39)'!J28+'FS (40)'!J28+'FS (41)'!J28+'FS (42)'!J28+'FS (43)'!J28+'FS (44)'!J28+'FS (45)'!J28+'FS (46)'!J28+'FS (47)'!J28+'FS (48)'!J28+'FS (49)'!J28+'FS (50)'!J28+'FS (51)'!J28+'FS (52)'!J28+'FS (53)'!J28+'FS (54)'!J28+'FS (55)'!J28+'FS (56)'!J28+'FS (57)'!J28+'FS (58)'!J28+'FS (59)'!J28+'FS (60)'!J28+'FS (61)'!J28+'FS (62)'!J28+'FS (63)'!J28+'FS (64)'!J28+'FS (65)'!J28+'FS (66)'!J28+'FS (67)'!J28+'FS (68)'!J28+'FS (69)'!J28+'FS (70)'!J28)+('[5]ASC '!J30+'ASC (2)'!J30+'ASC (3)'!J30+'ASC (4)'!J30+'ASC (5)'!J30+'ASC (6)'!J30+'ASC (7)'!J30+'ASC (8)'!J30+'ASC (9)'!J30+'ASC (10)'!J30+'ASC (11)'!J30+'ASC (12)'!J30+'ASC (13)'!J30+'ASC (14)'!J30+'ASC (15)'!J30+'ASC (16)'!J30+'ASC (17)'!J30+'ASC (18)'!J30+'ASC (19)'!J30+'ASC (20)'!J30+'ASC (21)'!J30+'ASC (22)'!J30+'ASC (23)'!J30+'ASC (24)'!J30+'ASC (25)'!J30+'ASC (26)'!J30+'ASC (27)'!J30+'ASC (28)'!J30+'ASC (29)'!J30+'ASC (30)'!J30+'ASC (31)'!J30+'ASC (32)'!J30+'ASC (33)'!J30+'ASC (34)'!J30+'ASC (35)'!J30+'ASC (36)'!J30+'ASC (37)'!J30+'ASC (38)'!J30+'ASC (39)'!J30+'ASC (40)'!J30+'ASC (41)'!J30+'ASC (42)'!J30+'ASC (43)'!J30+'ASC (44)'!J30+'ASC (45)'!J30+'ASC (46)'!J30+'ASC (47)'!J30+'ASC (48)'!J30+'ASC (49)'!J30+'ASC (50)'!J30+'ASC (51)'!J30+'ASC (50)'!J30+'ASC (52)'!J30+'ASC (53)'!J30+'ASC (54)'!J30+'ASC (55)'!J30+'ASC (56)'!J30+'ASC (57)'!J30+'ASC (58)'!J30+'ASC (59)'!J30+'ASC (60)'!J30+'ASC (61)'!J30+'ASC (62)'!J30+'ASC (63)'!J30+'ASC (64)'!J30+'ASC (65)'!J30+'ASC (66)'!J30+'ASC (67)'!J30+'ASC (68)'!J30+'ASC (69)'!J30+'ASC (70)'!J30),"")))</f>
        <v>0</v>
      </c>
    </row>
    <row r="28" spans="1:20" ht="55.5" customHeight="1" thickBot="1" x14ac:dyDescent="0.35">
      <c r="A28" s="329" t="str">
        <f>CDT!B29</f>
        <v>Artéméther-Luméfantrine 24cp (AL)</v>
      </c>
      <c r="B28" s="425">
        <f>IF($F$21="__ASC",(ASC!B31+'ASC (2)'!B31+'ASC (3)'!B31+'ASC (4)'!B31+'ASC (5)'!B31+'ASC (6)'!B31+'ASC (7)'!B31+'ASC (8)'!B31+'ASC (9)'!B31+'ASC (10)'!B31+'ASC (11)'!B31+'ASC (12)'!B31+'ASC (13)'!B31+'ASC (14)'!B31+'ASC (15)'!B31+'ASC (16)'!B31+'ASC (17)'!B31+'ASC (18)'!B31+'ASC (19)'!B31+'ASC (20)'!B31+'ASC (21)'!B31+'ASC (22)'!B31+'ASC (23)'!B31+'ASC (24)'!B31+'ASC (25)'!B31+'ASC (26)'!B31+'ASC (27)'!B31+'ASC (28)'!B31+'ASC (29)'!B31+'ASC (30)'!B31+'ASC (31)'!B31+'ASC (32)'!B31+'ASC (33)'!B31+'ASC (34)'!B31+'ASC (35)'!B31+'ASC (36)'!B31+'ASC (37)'!B31+'ASC (38)'!B31+'ASC (39)'!B31+'ASC (40)'!B31+'ASC (41)'!B31+'ASC (42)'!B31+'ASC (43)'!B31+'ASC (44)'!B31+'ASC (45)'!B31+'ASC (46)'!B31+'ASC (47)'!B31+'ASC (48)'!B31+'ASC (49)'!B31+'ASC (50)'!B31+'ASC (51)'!B31+'ASC (50)'!B31+'ASC (52)'!B31+'ASC (53)'!B31+'ASC (54)'!B31+'ASC (55)'!B31+'ASC (56)'!B31+'ASC (57)'!B31+'ASC (58)'!B31+'ASC (59)'!B31+'ASC (60)'!B31+'ASC (61)'!B31+'ASC (62)'!B31+'ASC (63)'!B31+'ASC (64)'!B31+'ASC (65)'!B31+'ASC (66)'!B31+'ASC (67)'!B31+'ASC (68)'!B31+'ASC (69)'!B31+'ASC (70)'!B31),IF('SYNTHESE DISTRICT'!$F$21="__FS",(FS!B29+'FS (2)'!B29+'FS (3)'!B29+'FS (4)'!B29+'FS (5)'!B29+'FS (6)'!B29+'FS (7)'!B29+'FS (8)'!B29+'FS (9)'!B29+'FS (10)'!B29+'FS (11)'!B29+'FS (12)'!B29+'FS (13)'!B29+'FS (14)'!B29+'FS (15)'!B29+'FS (16)'!B29+'FS (17)'!B29+'FS (18)'!B29+'FS (19)'!B29+'FS (20)'!B29+'FS (21)'!B29+'FS (22)'!B29+'FS (23)'!B29+'FS (24)'!B29+'FS (25)'!B29+'FS (26)'!B29+'FS (27)'!B29+'FS (28)'!B29+'FS (29)'!B29+'FS (30)'!B29+'FS (31)'!B29+'FS (32)'!B29+'FS (33)'!B29+'FS (34)'!B29+'FS (35)'!B29+'FS (36)'!B29+'FS (37)'!B29+'FS (38)'!B29+'FS (39)'!B29+'FS (40)'!B29+'FS (41)'!B29+'FS (42)'!B29+'FS (43)'!B29+'FS (44)'!B29+'FS (45)'!B29+'FS (46)'!B29+'FS (47)'!B29+'FS (48)'!B29+'FS (49)'!B29+'FS (50)'!B29+'FS (51)'!B29+'FS (52)'!B29+'FS (53)'!B29+'FS (54)'!B29+'FS (55)'!B29+'FS (56)'!B29+'FS (57)'!B29+'FS (58)'!B29+'FS (59)'!B29+'FS (60)'!B29+'FS (61)'!B29+'FS (62)'!B29+'FS (63)'!B29+'FS (64)'!B29+'FS (65)'!B29+'FS (66)'!B29+'FS (67)'!B29+'FS (68)'!B29+'FS (69)'!B29+'FS (70)'!B29),IF('SYNTHESE DISTRICT'!$F$21="ASC+FS",(FS!B29+'FS (2)'!B29+'FS (3)'!B29+'FS (4)'!B29+'FS (5)'!B29+'FS (6)'!B29+'FS (7)'!B29+'FS (8)'!B29+'FS (9)'!B29+'FS (10)'!B29+'FS (11)'!B29+'FS (12)'!B29+'FS (13)'!B29+'FS (14)'!B29+'FS (15)'!B29+'FS (16)'!B29+'FS (17)'!B29+'FS (18)'!B29+'FS (19)'!B29+'FS (20)'!B29+'FS (21)'!B29+'FS (22)'!B29+'FS (23)'!B29+'FS (24)'!B29+'FS (25)'!B29+'FS (26)'!B29+'FS (27)'!B29+'FS (28)'!B29+'FS (29)'!B29+'FS (30)'!B29+'FS (31)'!B29+'FS (32)'!B29+'FS (33)'!B29+'FS (34)'!B29+'FS (35)'!B29+'FS (36)'!B29+'FS (37)'!B29+'FS (38)'!B29+'FS (39)'!B29+'FS (40)'!B29+'FS (41)'!B29+'FS (42)'!B29+'FS (43)'!B29+'FS (44)'!B29+'FS (45)'!B29+'FS (46)'!B29+'FS (47)'!B29+'FS (48)'!B29+'FS (49)'!B29+'FS (50)'!B29+'FS (51)'!B29+'FS (52)'!B29+'FS (53)'!B29+'FS (54)'!B29+'FS (55)'!B29+'FS (56)'!B29+'FS (57)'!B29+'FS (58)'!B29+'FS (59)'!B29+'FS (60)'!B29+'FS (61)'!B29+'FS (62)'!B29+'FS (63)'!B29+'FS (64)'!B29+'FS (65)'!B29+'FS (66)'!B29+'FS (67)'!B29+'FS (68)'!B29+'FS (69)'!B29+'FS (70)'!B29+ ASC!B31+'ASC (2)'!B31+'ASC (3)'!B31+'ASC (4)'!B31+'ASC (5)'!B31+'ASC (6)'!B31+'ASC (7)'!B31+'ASC (8)'!B31+'ASC (9)'!B31+'ASC (10)'!B31+'ASC (11)'!B31+'ASC (12)'!B31+'ASC (13)'!B31+'ASC (14)'!B31+'ASC (15)'!B31+'ASC (16)'!B31+'ASC (17)'!B31+'ASC (18)'!B31+'ASC (19)'!B31+'ASC (20)'!B31+'ASC (21)'!B31+'ASC (22)'!B31+'ASC (23)'!B31+'ASC (24)'!B31+'ASC (25)'!B31+'ASC (26)'!B31+'ASC (27)'!B31+'ASC (28)'!B31+'ASC (29)'!B31+'ASC (30)'!B31+'ASC (31)'!B31+'ASC (32)'!B31+'ASC (33)'!B31+'ASC (34)'!B31+'ASC (35)'!B31+'ASC (36)'!B31+'ASC (37)'!B31+'ASC (38)'!B31+'ASC (39)'!B31+'ASC (40)'!B31+'ASC (41)'!B31+'ASC (42)'!B31+'ASC (43)'!B31+'ASC (44)'!B31+'ASC (45)'!B31+'ASC (46)'!B31+'ASC (47)'!B31+'ASC (48)'!B31+'ASC (49)'!B31+'ASC (50)'!B31+'ASC (51)'!B31+'ASC (50)'!B31+'ASC (52)'!B31+'ASC (53)'!B31+'ASC (54)'!B31+'ASC (55)'!B31+'ASC (56)'!B31+'ASC (57)'!B31+'ASC (58)'!B31+'ASC (59)'!B31+'ASC (60)'!B31+'ASC (61)'!B31+'ASC (62)'!B31+'ASC (63)'!B31+'ASC (64)'!B31+'ASC (65)'!B31+'ASC (66)'!B31+'ASC (67)'!B31+'ASC (68)'!B31+'ASC (69)'!B31+'ASC (70)'!B31),"")))</f>
        <v>0</v>
      </c>
      <c r="C28" s="425">
        <f>IF($F$21="__ASC",(ASC!C31+'ASC (2)'!C31+'ASC (3)'!C31+'ASC (4)'!C31+'ASC (5)'!C31+'ASC (6)'!C31+'ASC (7)'!C31+'ASC (8)'!C31+'ASC (9)'!C31+'ASC (10)'!C31+'ASC (11)'!C31+'ASC (12)'!C31+'ASC (13)'!C31+'ASC (14)'!C31+'ASC (15)'!C31+'ASC (16)'!C31+'ASC (17)'!C31+'ASC (18)'!C31+'ASC (19)'!C31+'ASC (20)'!C31+'ASC (21)'!C31+'ASC (22)'!C31+'ASC (23)'!C31+'ASC (24)'!C31+'ASC (25)'!C31+'ASC (26)'!C31+'ASC (27)'!C31+'ASC (28)'!C31+'ASC (29)'!C31+'ASC (30)'!C31+'ASC (31)'!C31+'ASC (32)'!C31+'ASC (33)'!C31+'ASC (34)'!C31+'ASC (35)'!C31+'ASC (36)'!C31+'ASC (37)'!C31+'ASC (38)'!C31+'ASC (39)'!C31+'ASC (40)'!C31+'ASC (41)'!C31+'ASC (42)'!C31+'ASC (43)'!C31+'ASC (44)'!C31+'ASC (45)'!C31+'ASC (46)'!C31+'ASC (47)'!C31+'ASC (48)'!C31+'ASC (49)'!C31+'ASC (50)'!C31+'ASC (51)'!C31+'ASC (50)'!C31+'ASC (52)'!C31+'ASC (53)'!C31+'ASC (54)'!C31+'ASC (55)'!C31+'ASC (56)'!C31+'ASC (57)'!C31+'ASC (58)'!C31+'ASC (59)'!C31+'ASC (60)'!C31+'ASC (61)'!C31+'ASC (62)'!C31+'ASC (63)'!C31+'ASC (64)'!C31+'ASC (65)'!C31+'ASC (66)'!C31+'ASC (67)'!C31+'ASC (68)'!C31+'ASC (69)'!C31+'ASC (70)'!C31),IF('SYNTHESE DISTRICT'!$F$21="__FS",(FS!C29+'FS (2)'!C29+'FS (3)'!C29+'FS (4)'!C29+'FS (5)'!C29+'FS (6)'!C29+'FS (7)'!C29+'FS (8)'!C29+'FS (9)'!C29+'FS (10)'!C29+'FS (11)'!C29+'FS (12)'!C29+'FS (13)'!C29+'FS (14)'!C29+'FS (15)'!C29+'FS (16)'!C29+'FS (17)'!C29+'FS (18)'!C29+'FS (19)'!C29+'FS (20)'!C29+'FS (21)'!C29+'FS (22)'!C29+'FS (23)'!C29+'FS (24)'!C29+'FS (25)'!C29+'FS (26)'!C29+'FS (27)'!C29+'FS (28)'!C29+'FS (29)'!C29+'FS (30)'!C29+'FS (31)'!C29+'FS (32)'!C29+'FS (33)'!C29+'FS (34)'!C29+'FS (35)'!C29+'FS (36)'!C29+'FS (37)'!C29+'FS (38)'!C29+'FS (39)'!C29+'FS (40)'!C29+'FS (41)'!C29+'FS (42)'!C29+'FS (43)'!C29+'FS (44)'!C29+'FS (45)'!C29+'FS (46)'!C29+'FS (47)'!C29+'FS (48)'!C29+'FS (49)'!C29+'FS (50)'!C29+'FS (51)'!C29+'FS (52)'!C29+'FS (53)'!C29+'FS (54)'!C29+'FS (55)'!C29+'FS (56)'!C29+'FS (57)'!C29+'FS (58)'!C29+'FS (59)'!C29+'FS (60)'!C29+'FS (61)'!C29+'FS (62)'!C29+'FS (63)'!C29+'FS (64)'!C29+'FS (65)'!C29+'FS (66)'!C29+'FS (67)'!C29+'FS (68)'!C29+'FS (69)'!C29+'FS (70)'!C29),IF('SYNTHESE DISTRICT'!$F$21="ASC+FS",(FS!C29+'FS (2)'!C29+'FS (3)'!C29+'FS (4)'!C29+'FS (5)'!C29+'FS (6)'!C29+'FS (7)'!C29+'FS (8)'!C29+'FS (9)'!C29+'FS (10)'!C29+'FS (11)'!C29+'FS (12)'!C29+'FS (13)'!C29+'FS (14)'!C29+'FS (15)'!C29+'FS (16)'!C29+'FS (17)'!C29+'FS (18)'!C29+'FS (19)'!C29+'FS (20)'!C29+'FS (21)'!C29+'FS (22)'!C29+'FS (23)'!C29+'FS (24)'!C29+'FS (25)'!C29+'FS (26)'!C29+'FS (27)'!C29+'FS (28)'!C29+'FS (29)'!C29+'FS (30)'!C29+'FS (31)'!C29+'FS (32)'!C29+'FS (33)'!C29+'FS (34)'!C29+'FS (35)'!C29+'FS (36)'!C29+'FS (37)'!C29+'FS (38)'!C29+'FS (39)'!C29+'FS (40)'!C29+'FS (41)'!C29+'FS (42)'!C29+'FS (43)'!C29+'FS (44)'!C29+'FS (45)'!C29+'FS (46)'!C29+'FS (47)'!C29+'FS (48)'!C29+'FS (49)'!C29+'FS (50)'!C29+'FS (51)'!C29+'FS (52)'!C29+'FS (53)'!C29+'FS (54)'!C29+'FS (55)'!C29+'FS (56)'!C29+'FS (57)'!C29+'FS (58)'!C29+'FS (59)'!C29+'FS (60)'!C29+'FS (61)'!C29+'FS (62)'!C29+'FS (63)'!C29+'FS (64)'!C29+'FS (65)'!C29+'FS (66)'!C29+'FS (67)'!C29+'FS (68)'!C29+'FS (69)'!C29+'FS (70)'!C29+ ASC!C31+'ASC (2)'!C31+'ASC (3)'!C31+'ASC (4)'!C31+'ASC (5)'!C31+'ASC (6)'!C31+'ASC (7)'!C31+'ASC (8)'!C31+'ASC (9)'!C31+'ASC (10)'!C31+'ASC (11)'!C31+'ASC (12)'!C31+'ASC (13)'!C31+'ASC (14)'!C31+'ASC (15)'!C31+'ASC (16)'!C31+'ASC (17)'!C31+'ASC (18)'!C31+'ASC (19)'!C31+'ASC (20)'!C31+'ASC (21)'!C31+'ASC (22)'!C31+'ASC (23)'!C31+'ASC (24)'!C31+'ASC (25)'!C31+'ASC (26)'!C31+'ASC (27)'!C31+'ASC (28)'!C31+'ASC (29)'!C31+'ASC (30)'!C31+'ASC (31)'!C31+'ASC (32)'!C31+'ASC (33)'!C31+'ASC (34)'!C31+'ASC (35)'!C31+'ASC (36)'!C31+'ASC (37)'!C31+'ASC (38)'!C31+'ASC (39)'!C31+'ASC (40)'!C31+'ASC (41)'!C31+'ASC (42)'!C31+'ASC (43)'!C31+'ASC (44)'!C31+'ASC (45)'!C31+'ASC (46)'!C31+'ASC (47)'!C31+'ASC (48)'!C31+'ASC (49)'!C31+'ASC (50)'!C31+'ASC (51)'!C31+'ASC (50)'!C31+'ASC (52)'!C31+'ASC (53)'!C31+'ASC (54)'!C31+'ASC (55)'!C31+'ASC (56)'!C31+'ASC (57)'!C31+'ASC (58)'!C31+'ASC (59)'!C31+'ASC (60)'!C31+'ASC (61)'!C31+'ASC (62)'!C31+'ASC (63)'!C31+'ASC (64)'!C31+'ASC (65)'!C31+'ASC (66)'!C31+'ASC (67)'!C31+'ASC (68)'!C31+'ASC (69)'!C31+'ASC (70)'!C31),"")))</f>
        <v>0</v>
      </c>
      <c r="D28" s="403">
        <f t="shared" si="0"/>
        <v>0</v>
      </c>
      <c r="E28" s="425">
        <f>IF($F$21="__ASC",(ASC!E31+'ASC (2)'!E31+'ASC (3)'!E31+'ASC (4)'!E31+'ASC (5)'!E31+'ASC (6)'!E31+'ASC (7)'!E31+'ASC (8)'!E31+'ASC (9)'!E31+'ASC (10)'!E31+'ASC (11)'!E31+'ASC (12)'!E31+'ASC (13)'!E31+'ASC (14)'!E31+'ASC (15)'!E31+'ASC (16)'!E31+'ASC (17)'!E31+'ASC (18)'!E31+'ASC (19)'!E31+'ASC (20)'!E31+'ASC (21)'!E31+'ASC (22)'!E31+'ASC (23)'!E31+'ASC (24)'!E31+'ASC (25)'!E31+'ASC (26)'!E31+'ASC (27)'!E31+'ASC (28)'!E31+'ASC (29)'!E31+'ASC (30)'!E31+'ASC (31)'!E31+'ASC (32)'!E31+'ASC (33)'!E31+'ASC (34)'!E31+'ASC (35)'!E31+'ASC (36)'!E31+'ASC (37)'!E31+'ASC (38)'!E31+'ASC (39)'!E31+'ASC (40)'!E31+'ASC (41)'!E31+'ASC (42)'!E31+'ASC (43)'!E31+'ASC (44)'!E31+'ASC (45)'!E31+'ASC (46)'!E31+'ASC (47)'!E31+'ASC (48)'!E31+'ASC (49)'!E31+'ASC (50)'!E31+'ASC (51)'!E31+'ASC (50)'!E31+'ASC (52)'!E31+'ASC (53)'!E31+'ASC (54)'!E31+'ASC (55)'!E31+'ASC (56)'!E31+'ASC (57)'!E31+'ASC (58)'!E31+'ASC (59)'!E31+'ASC (60)'!E31+'ASC (61)'!E31+'ASC (62)'!E31+'ASC (63)'!E31+'ASC (64)'!E31+'ASC (65)'!E31+'ASC (66)'!E31+'ASC (67)'!E31+'ASC (68)'!E31+'ASC (69)'!E31+'ASC (70)'!E31),IF('SYNTHESE DISTRICT'!$F$21="__FS",(FS!E29+'FS (2)'!E29+'FS (3)'!E29+'FS (4)'!E29+'FS (5)'!E29+'FS (6)'!E29+'FS (7)'!E29+'FS (8)'!E29+'FS (9)'!E29+'FS (10)'!E29+'FS (11)'!E29+'FS (12)'!E29+'FS (13)'!E29+'FS (14)'!E29+'FS (15)'!E29+'FS (16)'!E29+'FS (17)'!E29+'FS (18)'!E29+'FS (19)'!E29+'FS (20)'!E29+'FS (21)'!E29+'FS (22)'!E29+'FS (23)'!E29+'FS (24)'!E29+'FS (25)'!E29+'FS (26)'!E29+'FS (27)'!E29+'FS (28)'!E29+'FS (29)'!E29+'FS (30)'!E29+'FS (31)'!E29+'FS (32)'!E29+'FS (33)'!E29+'FS (34)'!E29+'FS (35)'!E29+'FS (36)'!E29+'FS (37)'!E29+'FS (38)'!E29+'FS (39)'!E29+'FS (40)'!E29+'FS (41)'!E29+'FS (42)'!E29+'FS (43)'!E29+'FS (44)'!E29+'FS (45)'!E29+'FS (46)'!E29+'FS (47)'!E29+'FS (48)'!E29+'FS (49)'!E29+'FS (50)'!E29+'FS (51)'!E29+'FS (52)'!E29+'FS (53)'!E29+'FS (54)'!E29+'FS (55)'!E29+'FS (56)'!E29+'FS (57)'!E29+'FS (58)'!E29+'FS (59)'!E29+'FS (60)'!E29+'FS (61)'!E29+'FS (62)'!E29+'FS (63)'!E29+'FS (64)'!E29+'FS (65)'!E29+'FS (66)'!E29+'FS (67)'!E29+'FS (68)'!E29+'FS (69)'!E29+'FS (70)'!E29),IF('SYNTHESE DISTRICT'!$F$21="ASC+FS",(FS!E29+'FS (2)'!E29+'FS (3)'!E29+'FS (4)'!E29+'FS (5)'!E29+'FS (6)'!E29+'FS (7)'!E29+'FS (8)'!E29+'FS (9)'!E29+'FS (10)'!E29+'FS (11)'!E29+'FS (12)'!E29+'FS (13)'!E29+'FS (14)'!E29+'FS (15)'!E29+'FS (16)'!E29+'FS (17)'!E29+'FS (18)'!E29+'FS (19)'!E29+'FS (20)'!E29+'FS (21)'!E29+'FS (22)'!E29+'FS (23)'!E29+'FS (24)'!E29+'FS (25)'!E29+'FS (26)'!E29+'FS (27)'!E29+'FS (28)'!E29+'FS (29)'!E29+'FS (30)'!E29+'FS (31)'!E29+'FS (32)'!E29+'FS (33)'!E29+'FS (34)'!E29+'FS (35)'!E29+'FS (36)'!E29+'FS (37)'!E29+'FS (38)'!E29+'FS (39)'!E29+'FS (40)'!E29+'FS (41)'!E29+'FS (42)'!E29+'FS (43)'!E29+'FS (44)'!E29+'FS (45)'!E29+'FS (46)'!E29+'FS (47)'!E29+'FS (48)'!E29+'FS (49)'!E29+'FS (50)'!E29+'FS (51)'!E29+'FS (52)'!E29+'FS (53)'!E29+'FS (54)'!E29+'FS (55)'!E29+'FS (56)'!E29+'FS (57)'!E29+'FS (58)'!E29+'FS (59)'!E29+'FS (60)'!E29+'FS (61)'!E29+'FS (62)'!E29+'FS (63)'!E29+'FS (64)'!E29+'FS (65)'!E29+'FS (66)'!E29+'FS (67)'!E29+'FS (68)'!E29+'FS (69)'!E29+'FS (70)'!E29+ ASC!E31+'ASC (2)'!E31+'ASC (3)'!E31+'ASC (4)'!E31+'ASC (5)'!E31+'ASC (6)'!E31+'ASC (7)'!E31+'ASC (8)'!E31+'ASC (9)'!E31+'ASC (10)'!E31+'ASC (11)'!E31+'ASC (12)'!E31+'ASC (13)'!E31+'ASC (14)'!E31+'ASC (15)'!E31+'ASC (16)'!E31+'ASC (17)'!E31+'ASC (18)'!E31+'ASC (19)'!E31+'ASC (20)'!E31+'ASC (21)'!E31+'ASC (22)'!E31+'ASC (23)'!E31+'ASC (24)'!E31+'ASC (25)'!E31+'ASC (26)'!E31+'ASC (27)'!E31+'ASC (28)'!E31+'ASC (29)'!E31+'ASC (30)'!E31+'ASC (31)'!E31+'ASC (32)'!E31+'ASC (33)'!E31+'ASC (34)'!E31+'ASC (35)'!E31+'ASC (36)'!E31+'ASC (37)'!E31+'ASC (38)'!E31+'ASC (39)'!E31+'ASC (40)'!E31+'ASC (41)'!E31+'ASC (42)'!E31+'ASC (43)'!E31+'ASC (44)'!E31+'ASC (45)'!E31+'ASC (46)'!E31+'ASC (47)'!E31+'ASC (48)'!E31+'ASC (49)'!E31+'ASC (50)'!E31+'ASC (51)'!E31+'ASC (50)'!E31+'ASC (52)'!E31+'ASC (53)'!E31+'ASC (54)'!E31+'ASC (55)'!E31+'ASC (56)'!E31+'ASC (57)'!E31+'ASC (58)'!E31+'ASC (59)'!E31+'ASC (60)'!E31+'ASC (61)'!E31+'ASC (62)'!E31+'ASC (63)'!E31+'ASC (64)'!E31+'ASC (65)'!E31+'ASC (66)'!E31+'ASC (67)'!E31+'ASC (68)'!E31+'ASC (69)'!E31+'ASC (70)'!E31),"")))</f>
        <v>0</v>
      </c>
      <c r="F28" s="425">
        <f>IF($F$21="__ASC",(ASC!F31+'ASC (2)'!F31+'ASC (3)'!F31+'ASC (4)'!F31+'ASC (5)'!F31+'ASC (6)'!F31+'ASC (7)'!F31+'ASC (8)'!F31+'ASC (9)'!F31+'ASC (10)'!F31+'ASC (11)'!F31+'ASC (12)'!F31+'ASC (13)'!F31+'ASC (14)'!F31+'ASC (15)'!F31+'ASC (16)'!F31+'ASC (17)'!F31+'ASC (18)'!F31+'ASC (19)'!F31+'ASC (20)'!F31+'ASC (21)'!F31+'ASC (22)'!F31+'ASC (23)'!F31+'ASC (24)'!F31+'ASC (25)'!F31+'ASC (26)'!F31+'ASC (27)'!F31+'ASC (28)'!F31+'ASC (29)'!F31+'ASC (30)'!F31+'ASC (31)'!F31+'ASC (32)'!F31+'ASC (33)'!F31+'ASC (34)'!F31+'ASC (35)'!F31+'ASC (36)'!F31+'ASC (37)'!F31+'ASC (38)'!F31+'ASC (39)'!F31+'ASC (40)'!F31+'ASC (41)'!F31+'ASC (42)'!F31+'ASC (43)'!F31+'ASC (44)'!F31+'ASC (45)'!F31+'ASC (46)'!F31+'ASC (47)'!F31+'ASC (48)'!F31+'ASC (49)'!F31+'ASC (50)'!F31+'ASC (51)'!F31+'ASC (50)'!F31+'ASC (52)'!F31+'ASC (53)'!F31+'ASC (54)'!F31+'ASC (55)'!F31+'ASC (56)'!F31+'ASC (57)'!F31+'ASC (58)'!F31+'ASC (59)'!F31+'ASC (60)'!F31+'ASC (61)'!F31+'ASC (62)'!F31+'ASC (63)'!F31+'ASC (64)'!F31+'ASC (65)'!F31+'ASC (66)'!F31+'ASC (67)'!F31+'ASC (68)'!F31+'ASC (69)'!F31+'ASC (70)'!F31),IF('SYNTHESE DISTRICT'!$F$21="__FS",(FS!F29+'FS (2)'!F29+'FS (3)'!F29+'FS (4)'!F29+'FS (5)'!F29+'FS (6)'!F29+'FS (7)'!F29+'FS (8)'!F29+'FS (9)'!F29+'FS (10)'!F29+'FS (11)'!F29+'FS (12)'!F29+'FS (13)'!F29+'FS (14)'!F29+'FS (15)'!F29+'FS (16)'!F29+'FS (17)'!F29+'FS (18)'!F29+'FS (19)'!F29+'FS (20)'!F29+'FS (21)'!F29+'FS (22)'!F29+'FS (23)'!F29+'FS (24)'!F29+'FS (25)'!F29+'FS (26)'!F29+'FS (27)'!F29+'FS (28)'!F29+'FS (29)'!F29+'FS (30)'!F29+'FS (31)'!F29+'FS (32)'!F29+'FS (33)'!F29+'FS (34)'!F29+'FS (35)'!F29+'FS (36)'!F29+'FS (37)'!F29+'FS (38)'!F29+'FS (39)'!F29+'FS (40)'!F29+'FS (41)'!F29+'FS (42)'!F29+'FS (43)'!F29+'FS (44)'!F29+'FS (45)'!F29+'FS (46)'!F29+'FS (47)'!F29+'FS (48)'!F29+'FS (49)'!F29+'FS (50)'!F29+'FS (51)'!F29+'FS (52)'!F29+'FS (53)'!F29+'FS (54)'!F29+'FS (55)'!F29+'FS (56)'!F29+'FS (57)'!F29+'FS (58)'!F29+'FS (59)'!F29+'FS (60)'!F29+'FS (61)'!F29+'FS (62)'!F29+'FS (63)'!F29+'FS (64)'!F29+'FS (65)'!F29+'FS (66)'!F29+'FS (67)'!F29+'FS (68)'!F29+'FS (69)'!F29+'FS (70)'!F29),IF('SYNTHESE DISTRICT'!$F$21="ASC+FS",(FS!F29+'FS (2)'!F29+'FS (3)'!F29+'FS (4)'!F29+'FS (5)'!F29+'FS (6)'!F29+'FS (7)'!F29+'FS (8)'!F29+'FS (9)'!F29+'FS (10)'!F29+'FS (11)'!F29+'FS (12)'!F29+'FS (13)'!F29+'FS (14)'!F29+'FS (15)'!F29+'FS (16)'!F29+'FS (17)'!F29+'FS (18)'!F29+'FS (19)'!F29+'FS (20)'!F29+'FS (21)'!F29+'FS (22)'!F29+'FS (23)'!F29+'FS (24)'!F29+'FS (25)'!F29+'FS (26)'!F29+'FS (27)'!F29+'FS (28)'!F29+'FS (29)'!F29+'FS (30)'!F29+'FS (31)'!F29+'FS (32)'!F29+'FS (33)'!F29+'FS (34)'!F29+'FS (35)'!F29+'FS (36)'!F29+'FS (37)'!F29+'FS (38)'!F29+'FS (39)'!F29+'FS (40)'!F29+'FS (41)'!F29+'FS (42)'!F29+'FS (43)'!F29+'FS (44)'!F29+'FS (45)'!F29+'FS (46)'!F29+'FS (47)'!F29+'FS (48)'!F29+'FS (49)'!F29+'FS (50)'!F29+'FS (51)'!F29+'FS (52)'!F29+'FS (53)'!F29+'FS (54)'!F29+'FS (55)'!F29+'FS (56)'!F29+'FS (57)'!F29+'FS (58)'!F29+'FS (59)'!F29+'FS (60)'!F29+'FS (61)'!F29+'FS (62)'!F29+'FS (63)'!F29+'FS (64)'!F29+'FS (65)'!F29+'FS (66)'!F29+'FS (67)'!F29+'FS (68)'!F29+'FS (69)'!F29+'FS (70)'!F29+ ASC!F31+'ASC (2)'!F31+'ASC (3)'!F31+'ASC (4)'!F31+'ASC (5)'!F31+'ASC (6)'!F31+'ASC (7)'!F31+'ASC (8)'!F31+'ASC (9)'!F31+'ASC (10)'!F31+'ASC (11)'!F31+'ASC (12)'!F31+'ASC (13)'!F31+'ASC (14)'!F31+'ASC (15)'!F31+'ASC (16)'!F31+'ASC (17)'!F31+'ASC (18)'!F31+'ASC (19)'!F31+'ASC (20)'!F31+'ASC (21)'!F31+'ASC (22)'!F31+'ASC (23)'!F31+'ASC (24)'!F31+'ASC (25)'!F31+'ASC (26)'!F31+'ASC (27)'!F31+'ASC (28)'!F31+'ASC (29)'!F31+'ASC (30)'!F31+'ASC (31)'!F31+'ASC (32)'!F31+'ASC (33)'!F31+'ASC (34)'!F31+'ASC (35)'!F31+'ASC (36)'!F31+'ASC (37)'!F31+'ASC (38)'!F31+'ASC (39)'!F31+'ASC (40)'!F31+'ASC (41)'!F31+'ASC (42)'!F31+'ASC (43)'!F31+'ASC (44)'!F31+'ASC (45)'!F31+'ASC (46)'!F31+'ASC (47)'!F31+'ASC (48)'!F31+'ASC (49)'!F31+'ASC (50)'!F31+'ASC (51)'!F31+'ASC (50)'!F31+'ASC (52)'!F31+'ASC (53)'!F31+'ASC (54)'!F31+'ASC (55)'!F31+'ASC (56)'!F31+'ASC (57)'!F31+'ASC (58)'!F31+'ASC (59)'!F31+'ASC (60)'!F31+'ASC (61)'!F31+'ASC (62)'!F31+'ASC (63)'!F31+'ASC (64)'!F31+'ASC (65)'!F31+'ASC (66)'!F31+'ASC (67)'!F31+'ASC (68)'!F31+'ASC (69)'!F31+'ASC (70)'!F31),"")))</f>
        <v>0</v>
      </c>
      <c r="G28" s="425">
        <f>IF($F$21="__ASC",(ASC!G31+'ASC (2)'!G31+'ASC (3)'!G31+'ASC (4)'!G31+'ASC (5)'!G31+'ASC (6)'!G31+'ASC (7)'!G31+'ASC (8)'!G31+'ASC (9)'!G31+'ASC (10)'!G31+'ASC (11)'!G31+'ASC (12)'!G31+'ASC (13)'!G31+'ASC (14)'!G31+'ASC (15)'!G31+'ASC (16)'!G31+'ASC (17)'!G31+'ASC (18)'!G31+'ASC (19)'!G31+'ASC (20)'!G31+'ASC (21)'!G31+'ASC (22)'!G31+'ASC (23)'!G31+'ASC (24)'!G31+'ASC (25)'!G31+'ASC (26)'!G31+'ASC (27)'!G31+'ASC (28)'!G31+'ASC (29)'!G31+'ASC (30)'!G31+'ASC (31)'!G31+'ASC (32)'!G31+'ASC (33)'!G31+'ASC (34)'!G31+'ASC (35)'!G31+'ASC (36)'!G31+'ASC (37)'!G31+'ASC (38)'!G31+'ASC (39)'!G31+'ASC (40)'!G31+'ASC (41)'!G31+'ASC (42)'!G31+'ASC (43)'!G31+'ASC (44)'!G31+'ASC (45)'!G31+'ASC (46)'!G31+'ASC (47)'!G31+'ASC (48)'!G31+'ASC (49)'!G31+'ASC (50)'!G31+'ASC (51)'!G31+'ASC (50)'!G31+'ASC (52)'!G31+'ASC (53)'!G31+'ASC (54)'!G31+'ASC (55)'!G31+'ASC (56)'!G31+'ASC (57)'!G31+'ASC (58)'!G31+'ASC (59)'!G31+'ASC (60)'!G31+'ASC (61)'!G31+'ASC (62)'!G31+'ASC (63)'!G31+'ASC (64)'!G31+'ASC (65)'!G31+'ASC (66)'!G31+'ASC (67)'!G31+'ASC (68)'!G31+'ASC (69)'!G31+'ASC (70)'!G31),IF('SYNTHESE DISTRICT'!$F$21="__FS",(FS!G29+'FS (2)'!G29+'FS (3)'!G29+'FS (4)'!G29+'FS (5)'!G29+'FS (6)'!G29+'FS (7)'!G29+'FS (8)'!G29+'FS (9)'!G29+'FS (10)'!G29+'FS (11)'!G29+'FS (12)'!G29+'FS (13)'!G29+'FS (14)'!G29+'FS (15)'!G29+'FS (16)'!G29+'FS (17)'!G29+'FS (18)'!G29+'FS (19)'!G29+'FS (20)'!G29+'FS (21)'!G29+'FS (22)'!G29+'FS (23)'!G29+'FS (24)'!G29+'FS (25)'!G29+'FS (26)'!G29+'FS (27)'!G29+'FS (28)'!G29+'FS (29)'!G29+'FS (30)'!G29+'FS (31)'!G29+'FS (32)'!G29+'FS (33)'!G29+'FS (34)'!G29+'FS (35)'!G29+'FS (36)'!G29+'FS (37)'!G29+'FS (38)'!G29+'FS (39)'!G29+'FS (40)'!G29+'FS (41)'!G29+'FS (42)'!G29+'FS (43)'!G29+'FS (44)'!G29+'FS (45)'!G29+'FS (46)'!G29+'FS (47)'!G29+'FS (48)'!G29+'FS (49)'!G29+'FS (50)'!G29+'FS (51)'!G29+'FS (52)'!G29+'FS (53)'!G29+'FS (54)'!G29+'FS (55)'!G29+'FS (56)'!G29+'FS (57)'!G29+'FS (58)'!G29+'FS (59)'!G29+'FS (60)'!G29+'FS (61)'!G29+'FS (62)'!G29+'FS (63)'!G29+'FS (64)'!G29+'FS (65)'!G29+'FS (66)'!G29+'FS (67)'!G29+'FS (68)'!G29+'FS (69)'!G29+'FS (70)'!G29),IF('SYNTHESE DISTRICT'!$F$21="ASC+FS",(FS!G29+'FS (2)'!G29+'FS (3)'!G29+'FS (4)'!G29+'FS (5)'!G29+'FS (6)'!G29+'FS (7)'!G29+'FS (8)'!G29+'FS (9)'!G29+'FS (10)'!G29+'FS (11)'!G29+'FS (12)'!G29+'FS (13)'!G29+'FS (14)'!G29+'FS (15)'!G29+'FS (16)'!G29+'FS (17)'!G29+'FS (18)'!G29+'FS (19)'!G29+'FS (20)'!G29+'FS (21)'!G29+'FS (22)'!G29+'FS (23)'!G29+'FS (24)'!G29+'FS (25)'!G29+'FS (26)'!G29+'FS (27)'!G29+'FS (28)'!G29+'FS (29)'!G29+'FS (30)'!G29+'FS (31)'!G29+'FS (32)'!G29+'FS (33)'!G29+'FS (34)'!G29+'FS (35)'!G29+'FS (36)'!G29+'FS (37)'!G29+'FS (38)'!G29+'FS (39)'!G29+'FS (40)'!G29+'FS (41)'!G29+'FS (42)'!G29+'FS (43)'!G29+'FS (44)'!G29+'FS (45)'!G29+'FS (46)'!G29+'FS (47)'!G29+'FS (48)'!G29+'FS (49)'!G29+'FS (50)'!G29+'FS (51)'!G29+'FS (52)'!G29+'FS (53)'!G29+'FS (54)'!G29+'FS (55)'!G29+'FS (56)'!G29+'FS (57)'!G29+'FS (58)'!G29+'FS (59)'!G29+'FS (60)'!G29+'FS (61)'!G29+'FS (62)'!G29+'FS (63)'!G29+'FS (64)'!G29+'FS (65)'!G29+'FS (66)'!G29+'FS (67)'!G29+'FS (68)'!G29+'FS (69)'!G29+'FS (70)'!G29+ ASC!G31+'ASC (2)'!G31+'ASC (3)'!G31+'ASC (4)'!G31+'ASC (5)'!G31+'ASC (6)'!G31+'ASC (7)'!G31+'ASC (8)'!G31+'ASC (9)'!G31+'ASC (10)'!G31+'ASC (11)'!G31+'ASC (12)'!G31+'ASC (13)'!G31+'ASC (14)'!G31+'ASC (15)'!G31+'ASC (16)'!G31+'ASC (17)'!G31+'ASC (18)'!G31+'ASC (19)'!G31+'ASC (20)'!G31+'ASC (21)'!G31+'ASC (22)'!G31+'ASC (23)'!G31+'ASC (24)'!G31+'ASC (25)'!G31+'ASC (26)'!G31+'ASC (27)'!G31+'ASC (28)'!G31+'ASC (29)'!G31+'ASC (30)'!G31+'ASC (31)'!G31+'ASC (32)'!G31+'ASC (33)'!G31+'ASC (34)'!G31+'ASC (35)'!G31+'ASC (36)'!G31+'ASC (37)'!G31+'ASC (38)'!G31+'ASC (39)'!G31+'ASC (40)'!G31+'ASC (41)'!G31+'ASC (42)'!G31+'ASC (43)'!G31+'ASC (44)'!G31+'ASC (45)'!G31+'ASC (46)'!G31+'ASC (47)'!G31+'ASC (48)'!G31+'ASC (49)'!G31+'ASC (50)'!G31+'ASC (51)'!G31+'ASC (50)'!G31+'ASC (52)'!G31+'ASC (53)'!G31+'ASC (54)'!G31+'ASC (55)'!G31+'ASC (56)'!G31+'ASC (57)'!G31+'ASC (58)'!G31+'ASC (59)'!G31+'ASC (60)'!G31+'ASC (61)'!G31+'ASC (62)'!G31+'ASC (63)'!G31+'ASC (64)'!G31+'ASC (65)'!G31+'ASC (66)'!G31+'ASC (67)'!G31+'ASC (68)'!G31+'ASC (69)'!G31+'ASC (70)'!G31),"")))</f>
        <v>0</v>
      </c>
      <c r="H28" s="425">
        <f>IF($F$21="__ASC",(ASC!H31+'ASC (2)'!H31+'ASC (3)'!H31+'ASC (4)'!H31+'ASC (5)'!H31+'ASC (6)'!H31+'ASC (7)'!H31+'ASC (8)'!H31+'ASC (9)'!H31+'ASC (10)'!H31+'ASC (11)'!H31+'ASC (12)'!H31+'ASC (13)'!H31+'ASC (14)'!H31+'ASC (15)'!H31+'ASC (16)'!H31+'ASC (17)'!H31+'ASC (18)'!H31+'ASC (19)'!H31+'ASC (20)'!H31+'ASC (21)'!H31+'ASC (22)'!H31+'ASC (23)'!H31+'ASC (24)'!H31+'ASC (25)'!H31+'ASC (26)'!H31+'ASC (27)'!H31+'ASC (28)'!H31+'ASC (29)'!H31+'ASC (30)'!H31+'ASC (31)'!H31+'ASC (32)'!H31+'ASC (33)'!H31+'ASC (34)'!H31+'ASC (35)'!H31+'ASC (36)'!H31+'ASC (37)'!H31+'ASC (38)'!H31+'ASC (39)'!H31+'ASC (40)'!H31+'ASC (41)'!H31+'ASC (42)'!H31+'ASC (43)'!H31+'ASC (44)'!H31+'ASC (45)'!H31+'ASC (46)'!H31+'ASC (47)'!H31+'ASC (48)'!H31+'ASC (49)'!H31+'ASC (50)'!H31+'ASC (51)'!H31+'ASC (50)'!H31+'ASC (52)'!H31+'ASC (53)'!H31+'ASC (54)'!H31+'ASC (55)'!H31+'ASC (56)'!H31+'ASC (57)'!H31+'ASC (58)'!H31+'ASC (59)'!H31+'ASC (60)'!H31+'ASC (61)'!H31+'ASC (62)'!H31+'ASC (63)'!H31+'ASC (64)'!H31+'ASC (65)'!H31+'ASC (66)'!H31+'ASC (67)'!H31+'ASC (68)'!H31+'ASC (69)'!H31+'ASC (70)'!H31),IF('SYNTHESE DISTRICT'!$F$21="__FS",(FS!H29+'FS (2)'!H29+'FS (3)'!H29+'FS (4)'!H29+'FS (5)'!H29+'FS (6)'!H29+'FS (7)'!H29+'FS (8)'!H29+'FS (9)'!H29+'FS (10)'!H29+'FS (11)'!H29+'FS (12)'!H29+'FS (13)'!H29+'FS (14)'!H29+'FS (15)'!H29+'FS (16)'!H29+'FS (17)'!H29+'FS (18)'!H29+'FS (19)'!H29+'FS (20)'!H29+'FS (21)'!H29+'FS (22)'!H29+'FS (23)'!H29+'FS (24)'!H29+'FS (25)'!H29+'FS (26)'!H29+'FS (27)'!H29+'FS (28)'!H29+'FS (29)'!H29+'FS (30)'!H29+'FS (31)'!H29+'FS (32)'!H29+'FS (33)'!H29+'FS (34)'!H29+'FS (35)'!H29+'FS (36)'!H29+'FS (37)'!H29+'FS (38)'!H29+'FS (39)'!H29+'FS (40)'!H29+'FS (41)'!H29+'FS (42)'!H29+'FS (43)'!H29+'FS (44)'!H29+'FS (45)'!H29+'FS (46)'!H29+'FS (47)'!H29+'FS (48)'!H29+'FS (49)'!H29+'FS (50)'!H29+'FS (51)'!H29+'FS (52)'!H29+'FS (53)'!H29+'FS (54)'!H29+'FS (55)'!H29+'FS (56)'!H29+'FS (57)'!H29+'FS (58)'!H29+'FS (59)'!H29+'FS (60)'!H29+'FS (61)'!H29+'FS (62)'!H29+'FS (63)'!H29+'FS (64)'!H29+'FS (65)'!H29+'FS (66)'!H29+'FS (67)'!H29+'FS (68)'!H29+'FS (69)'!H29+'FS (70)'!H29),IF('SYNTHESE DISTRICT'!$F$21="ASC+FS",(FS!H29+'FS (2)'!H29+'FS (3)'!H29+'FS (4)'!H29+'FS (5)'!H29+'FS (6)'!H29+'FS (7)'!H29+'FS (8)'!H29+'FS (9)'!H29+'FS (10)'!H29+'FS (11)'!H29+'FS (12)'!H29+'FS (13)'!H29+'FS (14)'!H29+'FS (15)'!H29+'FS (16)'!H29+'FS (17)'!H29+'FS (18)'!H29+'FS (19)'!H29+'FS (20)'!H29+'FS (21)'!H29+'FS (22)'!H29+'FS (23)'!H29+'FS (24)'!H29+'FS (25)'!H29+'FS (26)'!H29+'FS (27)'!H29+'FS (28)'!H29+'FS (29)'!H29+'FS (30)'!H29+'FS (31)'!H29+'FS (32)'!H29+'FS (33)'!H29+'FS (34)'!H29+'FS (35)'!H29+'FS (36)'!H29+'FS (37)'!H29+'FS (38)'!H29+'FS (39)'!H29+'FS (40)'!H29+'FS (41)'!H29+'FS (42)'!H29+'FS (43)'!H29+'FS (44)'!H29+'FS (45)'!H29+'FS (46)'!H29+'FS (47)'!H29+'FS (48)'!H29+'FS (49)'!H29+'FS (50)'!H29+'FS (51)'!H29+'FS (52)'!H29+'FS (53)'!H29+'FS (54)'!H29+'FS (55)'!H29+'FS (56)'!H29+'FS (57)'!H29+'FS (58)'!H29+'FS (59)'!H29+'FS (60)'!H29+'FS (61)'!H29+'FS (62)'!H29+'FS (63)'!H29+'FS (64)'!H29+'FS (65)'!H29+'FS (66)'!H29+'FS (67)'!H29+'FS (68)'!H29+'FS (69)'!H29+'FS (70)'!H29+ ASC!H31+'ASC (2)'!H31+'ASC (3)'!H31+'ASC (4)'!H31+'ASC (5)'!H31+'ASC (6)'!H31+'ASC (7)'!H31+'ASC (8)'!H31+'ASC (9)'!H31+'ASC (10)'!H31+'ASC (11)'!H31+'ASC (12)'!H31+'ASC (13)'!H31+'ASC (14)'!H31+'ASC (15)'!H31+'ASC (16)'!H31+'ASC (17)'!H31+'ASC (18)'!H31+'ASC (19)'!H31+'ASC (20)'!H31+'ASC (21)'!H31+'ASC (22)'!H31+'ASC (23)'!H31+'ASC (24)'!H31+'ASC (25)'!H31+'ASC (26)'!H31+'ASC (27)'!H31+'ASC (28)'!H31+'ASC (29)'!H31+'ASC (30)'!H31+'ASC (31)'!H31+'ASC (32)'!H31+'ASC (33)'!H31+'ASC (34)'!H31+'ASC (35)'!H31+'ASC (36)'!H31+'ASC (37)'!H31+'ASC (38)'!H31+'ASC (39)'!H31+'ASC (40)'!H31+'ASC (41)'!H31+'ASC (42)'!H31+'ASC (43)'!H31+'ASC (44)'!H31+'ASC (45)'!H31+'ASC (46)'!H31+'ASC (47)'!H31+'ASC (48)'!H31+'ASC (49)'!H31+'ASC (50)'!H31+'ASC (51)'!H31+'ASC (50)'!H31+'ASC (52)'!H31+'ASC (53)'!H31+'ASC (54)'!H31+'ASC (55)'!H31+'ASC (56)'!H31+'ASC (57)'!H31+'ASC (58)'!H31+'ASC (59)'!H31+'ASC (60)'!H31+'ASC (61)'!H31+'ASC (62)'!H31+'ASC (63)'!H31+'ASC (64)'!H31+'ASC (65)'!H31+'ASC (66)'!H31+'ASC (67)'!H31+'ASC (68)'!H31+'ASC (69)'!H31+'ASC (70)'!H31),"")))</f>
        <v>0</v>
      </c>
      <c r="I28" s="425">
        <f>IF($F$21="__ASC",(ASC!I31+'ASC (2)'!I31+'ASC (3)'!I31+'ASC (4)'!I31+'ASC (5)'!I31+'ASC (6)'!I31+'ASC (7)'!I31+'ASC (8)'!I31+'ASC (9)'!I31+'ASC (10)'!I31+'ASC (11)'!I31+'ASC (12)'!I31+'ASC (13)'!I31+'ASC (14)'!I31+'ASC (15)'!I31+'ASC (16)'!I31+'ASC (17)'!I31+'ASC (18)'!I31+'ASC (19)'!I31+'ASC (20)'!I31+'ASC (21)'!I31+'ASC (22)'!I31+'ASC (23)'!I31+'ASC (24)'!I31+'ASC (25)'!I31+'ASC (26)'!I31+'ASC (27)'!I31+'ASC (28)'!I31+'ASC (29)'!I31+'ASC (30)'!I31+'ASC (31)'!I31+'ASC (32)'!I31+'ASC (33)'!I31+'ASC (34)'!I31+'ASC (35)'!I31+'ASC (36)'!I31+'ASC (37)'!I31+'ASC (38)'!I31+'ASC (39)'!I31+'ASC (40)'!I31+'ASC (41)'!I31+'ASC (42)'!I31+'ASC (43)'!I31+'ASC (44)'!I31+'ASC (45)'!I31+'ASC (46)'!I31+'ASC (47)'!I31+'ASC (48)'!I31+'ASC (49)'!I31+'ASC (50)'!I31+'ASC (51)'!I31+'ASC (50)'!I31+'ASC (52)'!I31+'ASC (53)'!I31+'ASC (54)'!I31+'ASC (55)'!I31+'ASC (56)'!I31+'ASC (57)'!I31+'ASC (58)'!I31+'ASC (59)'!I31+'ASC (60)'!I31+'ASC (61)'!I31+'ASC (62)'!I31+'ASC (63)'!I31+'ASC (64)'!I31+'ASC (65)'!I31+'ASC (66)'!I31+'ASC (67)'!I31+'ASC (68)'!I31+'ASC (69)'!I31+'ASC (70)'!I31),IF('SYNTHESE DISTRICT'!$F$21="__FS",(FS!I29+'FS (2)'!I29+'FS (3)'!I29+'FS (4)'!I29+'FS (5)'!I29+'FS (6)'!I29+'FS (7)'!I29+'FS (8)'!I29+'FS (9)'!I29+'FS (10)'!I29+'FS (11)'!I29+'FS (12)'!I29+'FS (13)'!I29+'FS (14)'!I29+'FS (15)'!I29+'FS (16)'!I29+'FS (17)'!I29+'FS (18)'!I29+'FS (19)'!I29+'FS (20)'!I29+'FS (21)'!I29+'FS (22)'!I29+'FS (23)'!I29+'FS (24)'!I29+'FS (25)'!I29+'FS (26)'!I29+'FS (27)'!I29+'FS (28)'!I29+'FS (29)'!I29+'FS (30)'!I29+'FS (31)'!I29+'FS (32)'!I29+'FS (33)'!I29+'FS (34)'!I29+'FS (35)'!I29+'FS (36)'!I29+'FS (37)'!I29+'FS (38)'!I29+'FS (39)'!I29+'FS (40)'!I29+'FS (41)'!I29+'FS (42)'!I29+'FS (43)'!I29+'FS (44)'!I29+'FS (45)'!I29+'FS (46)'!I29+'FS (47)'!I29+'FS (48)'!I29+'FS (49)'!I29+'FS (50)'!I29+'FS (51)'!I29+'FS (52)'!I29+'FS (53)'!I29+'FS (54)'!I29+'FS (55)'!I29+'FS (56)'!I29+'FS (57)'!I29+'FS (58)'!I29+'FS (59)'!I29+'FS (60)'!I29+'FS (61)'!I29+'FS (62)'!I29+'FS (63)'!I29+'FS (64)'!I29+'FS (65)'!I29+'FS (66)'!I29+'FS (67)'!I29+'FS (68)'!I29+'FS (69)'!I29+'FS (70)'!I29),IF('SYNTHESE DISTRICT'!$F$21="ASC+FS",(FS!I29+'FS (2)'!I29+'FS (3)'!I29+'FS (4)'!I29+'FS (5)'!I29+'FS (6)'!I29+'FS (7)'!I29+'FS (8)'!I29+'FS (9)'!I29+'FS (10)'!I29+'FS (11)'!I29+'FS (12)'!I29+'FS (13)'!I29+'FS (14)'!I29+'FS (15)'!I29+'FS (16)'!I29+'FS (17)'!I29+'FS (18)'!I29+'FS (19)'!I29+'FS (20)'!I29+'FS (21)'!I29+'FS (22)'!I29+'FS (23)'!I29+'FS (24)'!I29+'FS (25)'!I29+'FS (26)'!I29+'FS (27)'!I29+'FS (28)'!I29+'FS (29)'!I29+'FS (30)'!I29+'FS (31)'!I29+'FS (32)'!I29+'FS (33)'!I29+'FS (34)'!I29+'FS (35)'!I29+'FS (36)'!I29+'FS (37)'!I29+'FS (38)'!I29+'FS (39)'!I29+'FS (40)'!I29+'FS (41)'!I29+'FS (42)'!I29+'FS (43)'!I29+'FS (44)'!I29+'FS (45)'!I29+'FS (46)'!I29+'FS (47)'!I29+'FS (48)'!I29+'FS (49)'!I29+'FS (50)'!I29+'FS (51)'!I29+'FS (52)'!I29+'FS (53)'!I29+'FS (54)'!I29+'FS (55)'!I29+'FS (56)'!I29+'FS (57)'!I29+'FS (58)'!I29+'FS (59)'!I29+'FS (60)'!I29+'FS (61)'!I29+'FS (62)'!I29+'FS (63)'!I29+'FS (64)'!I29+'FS (65)'!I29+'FS (66)'!I29+'FS (67)'!I29+'FS (68)'!I29+'FS (69)'!I29+'FS (70)'!I29+ ASC!I31+'ASC (2)'!I31+'ASC (3)'!I31+'ASC (4)'!I31+'ASC (5)'!I31+'ASC (6)'!I31+'ASC (7)'!I31+'ASC (8)'!I31+'ASC (9)'!I31+'ASC (10)'!I31+'ASC (11)'!I31+'ASC (12)'!I31+'ASC (13)'!I31+'ASC (14)'!I31+'ASC (15)'!I31+'ASC (16)'!I31+'ASC (17)'!I31+'ASC (18)'!I31+'ASC (19)'!I31+'ASC (20)'!I31+'ASC (21)'!I31+'ASC (22)'!I31+'ASC (23)'!I31+'ASC (24)'!I31+'ASC (25)'!I31+'ASC (26)'!I31+'ASC (27)'!I31+'ASC (28)'!I31+'ASC (29)'!I31+'ASC (30)'!I31+'ASC (31)'!I31+'ASC (32)'!I31+'ASC (33)'!I31+'ASC (34)'!I31+'ASC (35)'!I31+'ASC (36)'!I31+'ASC (37)'!I31+'ASC (38)'!I31+'ASC (39)'!I31+'ASC (40)'!I31+'ASC (41)'!I31+'ASC (42)'!I31+'ASC (43)'!I31+'ASC (44)'!I31+'ASC (45)'!I31+'ASC (46)'!I31+'ASC (47)'!I31+'ASC (48)'!I31+'ASC (49)'!I31+'ASC (50)'!I31+'ASC (51)'!I31+'ASC (50)'!I31+'ASC (52)'!I31+'ASC (53)'!I31+'ASC (54)'!I31+'ASC (55)'!I31+'ASC (56)'!I31+'ASC (57)'!I31+'ASC (58)'!I31+'ASC (59)'!I31+'ASC (60)'!I31+'ASC (61)'!I31+'ASC (62)'!I31+'ASC (63)'!I31+'ASC (64)'!I31+'ASC (65)'!I31+'ASC (66)'!I31+'ASC (67)'!I31+'ASC (68)'!I31+'ASC (69)'!I31+'ASC (70)'!I31),"")))</f>
        <v>0</v>
      </c>
      <c r="J28" s="402" t="e">
        <f t="shared" si="1"/>
        <v>#VALUE!</v>
      </c>
      <c r="K28" s="425">
        <f>IF($F$21="__ASC",(ASC!K31+'ASC (2)'!K31+'ASC (3)'!K31+'ASC (4)'!K31+'ASC (5)'!K31+'ASC (6)'!K31+'ASC (7)'!K31+'ASC (8)'!K31+'ASC (9)'!K31+'ASC (10)'!K31+'ASC (11)'!K31+'ASC (12)'!K31+'ASC (13)'!K31+'ASC (14)'!K31+'ASC (15)'!K31+'ASC (16)'!K31+'ASC (17)'!K31+'ASC (18)'!K31+'ASC (19)'!K31+'ASC (20)'!K31+'ASC (21)'!K31+'ASC (22)'!K31+'ASC (23)'!K31+'ASC (24)'!K31+'ASC (25)'!K31+'ASC (26)'!K31+'ASC (27)'!K31+'ASC (28)'!K31+'ASC (29)'!K31+'ASC (30)'!K31+'ASC (31)'!K31+'ASC (32)'!K31+'ASC (33)'!K31+'ASC (34)'!K31+'ASC (35)'!K31+'ASC (36)'!K31+'ASC (37)'!K31+'ASC (38)'!K31+'ASC (39)'!K31+'ASC (40)'!K31+'ASC (41)'!K31+'ASC (42)'!K31+'ASC (43)'!K31+'ASC (44)'!K31+'ASC (45)'!K31+'ASC (46)'!K31+'ASC (47)'!K31+'ASC (48)'!K31+'ASC (49)'!K31+'ASC (50)'!K31+'ASC (51)'!K31+'ASC (50)'!K31+'ASC (52)'!K31+'ASC (53)'!K31+'ASC (54)'!K31+'ASC (55)'!K31+'ASC (56)'!K31+'ASC (57)'!K31+'ASC (58)'!K31+'ASC (59)'!K31+'ASC (60)'!K31+'ASC (61)'!K31+'ASC (62)'!K31+'ASC (63)'!K31+'ASC (64)'!K31+'ASC (65)'!K31+'ASC (66)'!K31+'ASC (67)'!K31+'ASC (68)'!K31+'ASC (69)'!K31+'ASC (70)'!K31),IF('SYNTHESE DISTRICT'!$F$21="__FS",(FS!K29+'FS (2)'!K29+'FS (3)'!K29+'FS (4)'!K29+'FS (5)'!K29+'FS (6)'!K29+'FS (7)'!K29+'FS (8)'!K29+'FS (9)'!K29+'FS (10)'!K29+'FS (11)'!K29+'FS (12)'!K29+'FS (13)'!K29+'FS (14)'!K29+'FS (15)'!K29+'FS (16)'!K29+'FS (17)'!K29+'FS (18)'!K29+'FS (19)'!K29+'FS (20)'!K29+'FS (21)'!K29+'FS (22)'!K29+'FS (23)'!K29+'FS (24)'!K29+'FS (25)'!K29+'FS (26)'!K29+'FS (27)'!K29+'FS (28)'!K29+'FS (29)'!K29+'FS (30)'!K29+'FS (31)'!K29+'FS (32)'!K29+'FS (33)'!K29+'FS (34)'!K29+'FS (35)'!K29+'FS (36)'!K29+'FS (37)'!K29+'FS (38)'!K29+'FS (39)'!K29+'FS (40)'!K29+'FS (41)'!K29+'FS (42)'!K29+'FS (43)'!K29+'FS (44)'!K29+'FS (45)'!K29+'FS (46)'!K29+'FS (47)'!K29+'FS (48)'!K29+'FS (49)'!K29+'FS (50)'!K29+'FS (51)'!K29+'FS (52)'!K29+'FS (53)'!K29+'FS (54)'!K29+'FS (55)'!K29+'FS (56)'!K29+'FS (57)'!K29+'FS (58)'!K29+'FS (59)'!K29+'FS (60)'!K29+'FS (61)'!K29+'FS (62)'!K29+'FS (63)'!K29+'FS (64)'!K29+'FS (65)'!K29+'FS (66)'!K29+'FS (67)'!K29+'FS (68)'!K29+'FS (69)'!K29+'FS (70)'!K29),IF('SYNTHESE DISTRICT'!$F$21="ASC+FS",(FS!K29+'FS (2)'!K29+'FS (3)'!K29+'FS (4)'!K29+'FS (5)'!K29+'FS (6)'!K29+'FS (7)'!K29+'FS (8)'!K29+'FS (9)'!K29+'FS (10)'!K29+'FS (11)'!K29+'FS (12)'!K29+'FS (13)'!K29+'FS (14)'!K29+'FS (15)'!K29+'FS (16)'!K29+'FS (17)'!K29+'FS (18)'!K29+'FS (19)'!K29+'FS (20)'!K29+'FS (21)'!K29+'FS (22)'!K29+'FS (23)'!K29+'FS (24)'!K29+'FS (25)'!K29+'FS (26)'!K29+'FS (27)'!K29+'FS (28)'!K29+'FS (29)'!K29+'FS (30)'!K29+'FS (31)'!K29+'FS (32)'!K29+'FS (33)'!K29+'FS (34)'!K29+'FS (35)'!K29+'FS (36)'!K29+'FS (37)'!K29+'FS (38)'!K29+'FS (39)'!K29+'FS (40)'!K29+'FS (41)'!K29+'FS (42)'!K29+'FS (43)'!K29+'FS (44)'!K29+'FS (45)'!K29+'FS (46)'!K29+'FS (47)'!K29+'FS (48)'!K29+'FS (49)'!K29+'FS (50)'!K29+'FS (51)'!K29+'FS (52)'!K29+'FS (53)'!K29+'FS (54)'!K29+'FS (55)'!K29+'FS (56)'!K29+'FS (57)'!K29+'FS (58)'!K29+'FS (59)'!K29+'FS (60)'!K29+'FS (61)'!K29+'FS (62)'!K29+'FS (63)'!K29+'FS (64)'!K29+'FS (65)'!K29+'FS (66)'!K29+'FS (67)'!K29+'FS (68)'!K29+'FS (69)'!K29+'FS (70)'!K29+ ASC!K31+'ASC (2)'!K31+'ASC (3)'!K31+'ASC (4)'!K31+'ASC (5)'!K31+'ASC (6)'!K31+'ASC (7)'!K31+'ASC (8)'!K31+'ASC (9)'!K31+'ASC (10)'!K31+'ASC (11)'!K31+'ASC (12)'!K31+'ASC (13)'!K31+'ASC (14)'!K31+'ASC (15)'!K31+'ASC (16)'!K31+'ASC (17)'!K31+'ASC (18)'!K31+'ASC (19)'!K31+'ASC (20)'!K31+'ASC (21)'!K31+'ASC (22)'!K31+'ASC (23)'!K31+'ASC (24)'!K31+'ASC (25)'!K31+'ASC (26)'!K31+'ASC (27)'!K31+'ASC (28)'!K31+'ASC (29)'!K31+'ASC (30)'!K31+'ASC (31)'!K31+'ASC (32)'!K31+'ASC (33)'!K31+'ASC (34)'!K31+'ASC (35)'!K31+'ASC (36)'!K31+'ASC (37)'!K31+'ASC (38)'!K31+'ASC (39)'!K31+'ASC (40)'!K31+'ASC (41)'!K31+'ASC (42)'!K31+'ASC (43)'!K31+'ASC (44)'!K31+'ASC (45)'!K31+'ASC (46)'!K31+'ASC (47)'!K31+'ASC (48)'!K31+'ASC (49)'!K31+'ASC (50)'!K31+'ASC (51)'!K31+'ASC (50)'!K31+'ASC (52)'!K31+'ASC (53)'!K31+'ASC (54)'!K31+'ASC (55)'!K31+'ASC (56)'!K31+'ASC (57)'!K31+'ASC (58)'!K31+'ASC (59)'!K31+'ASC (60)'!K31+'ASC (61)'!K31+'ASC (62)'!K31+'ASC (63)'!K31+'ASC (64)'!K31+'ASC (65)'!K31+'ASC (66)'!K31+'ASC (67)'!K31+'ASC (68)'!K31+'ASC (69)'!K31+'ASC (70)'!K31),"")))</f>
        <v>0</v>
      </c>
      <c r="L28" s="314" t="e">
        <f t="shared" si="2"/>
        <v>#VALUE!</v>
      </c>
      <c r="M28" s="314" t="e">
        <f t="shared" si="3"/>
        <v>#VALUE!</v>
      </c>
      <c r="N28" s="314" t="e">
        <f t="shared" si="4"/>
        <v>#VALUE!</v>
      </c>
      <c r="O28" s="425">
        <f>IF($F$21="__ASC",(ASC!O31+'ASC (2)'!O31+'ASC (3)'!O31+'ASC (4)'!O31+'ASC (5)'!O31+'ASC (6)'!O31+'ASC (7)'!O31+'ASC (8)'!O31+'ASC (9)'!O31+'ASC (10)'!O31+'ASC (11)'!O31+'ASC (12)'!O31+'ASC (13)'!O31+'ASC (14)'!O31+'ASC (15)'!O31+'ASC (16)'!O31+'ASC (17)'!O31+'ASC (18)'!O31+'ASC (19)'!O31+'ASC (20)'!O31+'ASC (21)'!O31+'ASC (22)'!O31+'ASC (23)'!O31+'ASC (24)'!O31+'ASC (25)'!O31+'ASC (26)'!O31+'ASC (27)'!O31+'ASC (28)'!O31+'ASC (29)'!O31+'ASC (30)'!O31+'ASC (31)'!O31+'ASC (32)'!O31+'ASC (33)'!O31+'ASC (34)'!O31+'ASC (35)'!O31+'ASC (36)'!O31+'ASC (37)'!O31+'ASC (38)'!O31+'ASC (39)'!O31+'ASC (40)'!O31+'ASC (41)'!O31+'ASC (42)'!O31+'ASC (43)'!O31+'ASC (44)'!O31+'ASC (45)'!O31+'ASC (46)'!O31+'ASC (47)'!O31+'ASC (48)'!O31+'ASC (49)'!O31+'ASC (50)'!O31+'ASC (51)'!O31+'ASC (50)'!O31+'ASC (52)'!O31+'ASC (53)'!O31+'ASC (54)'!O31+'ASC (55)'!O31+'ASC (56)'!O31+'ASC (57)'!O31+'ASC (58)'!O31+'ASC (59)'!O31+'ASC (60)'!O31+'ASC (61)'!O31+'ASC (62)'!O31+'ASC (63)'!O31+'ASC (64)'!O31+'ASC (65)'!O31+'ASC (66)'!O31+'ASC (67)'!O31+'ASC (68)'!O31+'ASC (69)'!O31+'ASC (70)'!O31),IF('SYNTHESE DISTRICT'!$F$21="__FS",(FS!O29+'FS (2)'!O29+'FS (3)'!O29+'FS (4)'!O29+'FS (5)'!O29+'FS (6)'!O29+'FS (7)'!O29+'FS (8)'!O29+'FS (9)'!O29+'FS (10)'!O29+'FS (11)'!O29+'FS (12)'!O29+'FS (13)'!O29+'FS (14)'!O29+'FS (15)'!O29+'FS (16)'!O29+'FS (17)'!O29+'FS (18)'!O29+'FS (19)'!O29+'FS (20)'!O29+'FS (21)'!O29+'FS (22)'!O29+'FS (23)'!O29+'FS (24)'!O29+'FS (25)'!O29+'FS (26)'!O29+'FS (27)'!O29+'FS (28)'!O29+'FS (29)'!O29+'FS (30)'!O29+'FS (31)'!O29+'FS (32)'!O29+'FS (33)'!O29+'FS (34)'!O29+'FS (35)'!O29+'FS (36)'!O29+'FS (37)'!O29+'FS (38)'!O29+'FS (39)'!O29+'FS (40)'!O29+'FS (41)'!O29+'FS (42)'!O29+'FS (43)'!O29+'FS (44)'!O29+'FS (45)'!O29+'FS (46)'!O29+'FS (47)'!O29+'FS (48)'!O29+'FS (49)'!O29+'FS (50)'!O29+'FS (51)'!O29+'FS (52)'!O29+'FS (53)'!O29+'FS (54)'!O29+'FS (55)'!O29+'FS (56)'!O29+'FS (57)'!O29+'FS (58)'!O29+'FS (59)'!O29+'FS (60)'!O29+'FS (61)'!O29+'FS (62)'!O29+'FS (63)'!O29+'FS (64)'!O29+'FS (65)'!O29+'FS (66)'!O29+'FS (67)'!O29+'FS (68)'!O29+'FS (69)'!O29+'FS (70)'!O29),IF('SYNTHESE DISTRICT'!$F$21="ASC+FS",(FS!O29+'FS (2)'!O29+'FS (3)'!O29+'FS (4)'!O29+'FS (5)'!O29+'FS (6)'!O29+'FS (7)'!O29+'FS (8)'!O29+'FS (9)'!O29+'FS (10)'!O29+'FS (11)'!O29+'FS (12)'!O29+'FS (13)'!O29+'FS (14)'!O29+'FS (15)'!O29+'FS (16)'!O29+'FS (17)'!O29+'FS (18)'!O29+'FS (19)'!O29+'FS (20)'!O29+'FS (21)'!O29+'FS (22)'!O29+'FS (23)'!O29+'FS (24)'!O29+'FS (25)'!O29+'FS (26)'!O29+'FS (27)'!O29+'FS (28)'!O29+'FS (29)'!O29+'FS (30)'!O29+'FS (31)'!O29+'FS (32)'!O29+'FS (33)'!O29+'FS (34)'!O29+'FS (35)'!O29+'FS (36)'!O29+'FS (37)'!O29+'FS (38)'!O29+'FS (39)'!O29+'FS (40)'!O29+'FS (41)'!O29+'FS (42)'!O29+'FS (43)'!O29+'FS (44)'!O29+'FS (45)'!O29+'FS (46)'!O29+'FS (47)'!O29+'FS (48)'!O29+'FS (49)'!O29+'FS (50)'!O29+'FS (51)'!O29+'FS (52)'!O29+'FS (53)'!O29+'FS (54)'!O29+'FS (55)'!O29+'FS (56)'!O29+'FS (57)'!O29+'FS (58)'!O29+'FS (59)'!O29+'FS (60)'!O29+'FS (61)'!O29+'FS (62)'!O29+'FS (63)'!O29+'FS (64)'!O29+'FS (65)'!O29+'FS (66)'!O29+'FS (67)'!O29+'FS (68)'!O29+'FS (69)'!O29+'FS (70)'!O29+ ASC!O31+'ASC (2)'!O31+'ASC (3)'!O31+'ASC (4)'!O31+'ASC (5)'!O31+'ASC (6)'!O31+'ASC (7)'!O31+'ASC (8)'!O31+'ASC (9)'!O31+'ASC (10)'!O31+'ASC (11)'!O31+'ASC (12)'!O31+'ASC (13)'!O31+'ASC (14)'!O31+'ASC (15)'!O31+'ASC (16)'!O31+'ASC (17)'!O31+'ASC (18)'!O31+'ASC (19)'!O31+'ASC (20)'!O31+'ASC (21)'!O31+'ASC (22)'!O31+'ASC (23)'!O31+'ASC (24)'!O31+'ASC (25)'!O31+'ASC (26)'!O31+'ASC (27)'!O31+'ASC (28)'!O31+'ASC (29)'!O31+'ASC (30)'!O31+'ASC (31)'!O31+'ASC (32)'!O31+'ASC (33)'!O31+'ASC (34)'!O31+'ASC (35)'!O31+'ASC (36)'!O31+'ASC (37)'!O31+'ASC (38)'!O31+'ASC (39)'!O31+'ASC (40)'!O31+'ASC (41)'!O31+'ASC (42)'!O31+'ASC (43)'!O31+'ASC (44)'!O31+'ASC (45)'!O31+'ASC (46)'!O31+'ASC (47)'!O31+'ASC (48)'!O31+'ASC (49)'!O31+'ASC (50)'!O31+'ASC (51)'!O31+'ASC (50)'!O31+'ASC (52)'!O31+'ASC (53)'!O31+'ASC (54)'!O31+'ASC (55)'!O31+'ASC (56)'!O31+'ASC (57)'!O31+'ASC (58)'!O31+'ASC (59)'!O31+'ASC (60)'!O31+'ASC (61)'!O31+'ASC (62)'!O31+'ASC (63)'!O31+'ASC (64)'!O31+'ASC (65)'!O31+'ASC (66)'!O31+'ASC (67)'!O31+'ASC (68)'!O31+'ASC (69)'!O31+'ASC (70)'!O31),"")))</f>
        <v>0</v>
      </c>
      <c r="P28" s="216"/>
      <c r="R28" s="152" t="e">
        <f t="shared" si="5"/>
        <v>#VALUE!</v>
      </c>
      <c r="T28" s="424">
        <f>IF('SYNTHESE DISTRICT'!$F$21="__ASC",(ASC!J31+'ASC (2)'!J31+'ASC (3)'!J31+'ASC (4)'!J31+'ASC (5)'!J31+'ASC (6)'!J31+'ASC (7)'!J31+'ASC (8)'!J31+'ASC (9)'!J31+'ASC (10)'!J31+'ASC (11)'!J31+'ASC (12)'!J31+'ASC (13)'!J31+'ASC (14)'!J31+'ASC (15)'!J31+'ASC (16)'!J31+'ASC (17)'!J31+'ASC (18)'!J31+'ASC (19)'!J31+'ASC (20)'!J31+'ASC (21)'!J31+'ASC (22)'!J31+'ASC (23)'!J31+'ASC (24)'!J31+'ASC (25)'!J31+'ASC (26)'!J31+'ASC (27)'!J31+'ASC (28)'!J31+'ASC (29)'!J31+'ASC (30)'!J31+'ASC (31)'!J31+'ASC (32)'!J31+'ASC (33)'!J31+'ASC (34)'!J31+'ASC (35)'!J31+'ASC (36)'!J31+'ASC (37)'!J31+'ASC (38)'!J31+'ASC (39)'!J31+'ASC (40)'!J31+'ASC (41)'!J31+'ASC (42)'!J31+'ASC (43)'!J31+'ASC (44)'!J31+'ASC (45)'!J31+'ASC (46)'!J31+'ASC (47)'!J31+'ASC (48)'!J31+'ASC (49)'!J31+'ASC (50)'!J31+'ASC (51)'!J31+'ASC (50)'!J31+'ASC (52)'!J31+'ASC (53)'!J31+'ASC (54)'!J31+'ASC (55)'!J31+'ASC (56)'!J31+'ASC (57)'!J31+'ASC (58)'!J31+'ASC (59)'!J31+'ASC (60)'!J31+'ASC (61)'!J31+'ASC (62)'!J31+'ASC (63)'!J31+'ASC (64)'!J31+'ASC (65)'!J31+'ASC (66)'!J31+'ASC (67)'!J31+'ASC (68)'!J31+'ASC (69)'!J31+'ASC (70)'!J31),IF('SYNTHESE DISTRICT'!$F$21="__FS",('[4]FS '!J29+'FS (2)'!J29+'FS (3)'!J29+'FS (4)'!J29+'FS (5)'!J29+'FS (6)'!J29+'FS (7)'!J29+'FS (8)'!J29+'FS (9)'!J29+'FS (10)'!J29+'FS (11)'!J29+'FS (12)'!J29+'FS (13)'!J29+'FS (14)'!J29+'FS (15)'!J29+'FS (16)'!J29+'FS (17)'!J29+'FS (18)'!J29+'FS (19)'!J29+'FS (20)'!J29+'FS (21)'!J29+'FS (22)'!J29+'FS (23)'!J29+'FS (24)'!J29+'FS (25)'!J29+'FS (26)'!J29+'FS (27)'!J29+'FS (28)'!J29+'FS (29)'!J29+'FS (30)'!J29+'FS (31)'!J29+'FS (32)'!J29+'FS (33)'!J29+'FS (34)'!J29+'FS (35)'!J29+'FS (36)'!J29+'FS (37)'!J29+'FS (38)'!J29+'FS (39)'!J29+'FS (40)'!J29+'FS (41)'!J29+'FS (42)'!J29+'FS (43)'!J29+'FS (44)'!J29+'FS (45)'!J29+'FS (46)'!J29+'FS (47)'!J29+'FS (48)'!J29+'FS (49)'!J29+'FS (50)'!J29+'FS (51)'!J29+'FS (52)'!J29+'FS (53)'!J29+'FS (54)'!J29+'FS (55)'!J29+'FS (56)'!J29+'FS (57)'!J29+'FS (58)'!J29+'FS (59)'!J29+'FS (60)'!J29+'FS (61)'!J29+'FS (62)'!J29+'FS (63)'!J29+'FS (64)'!J29+'FS (65)'!J29+'FS (66)'!J29+'FS (67)'!J29+'FS (68)'!J29+'FS (69)'!J29+'FS (70)'!J29),IF('SYNTHESE DISTRICT'!$F$21="ASC+FS",('[4]FS '!J29+'FS (2)'!J29+'FS (3)'!J29+'FS (4)'!J29+'FS (5)'!J29+'FS (6)'!J29+'FS (7)'!J29+'FS (8)'!J29+'FS (9)'!J29+'FS (10)'!J29+'FS (11)'!J29+'FS (12)'!J29+'FS (13)'!J29+'FS (14)'!J29+'FS (15)'!J29+'FS (16)'!J29+'FS (17)'!J29+'FS (18)'!J29+'FS (19)'!J29+'FS (20)'!J29+'FS (21)'!J29+'FS (22)'!J29+'FS (23)'!J29+'FS (24)'!J29+'FS (25)'!J29+'FS (26)'!J29+'FS (27)'!J29+'FS (28)'!J29+'FS (29)'!J29+'FS (30)'!J29+'FS (31)'!J29+'FS (32)'!J29+'FS (33)'!J29+'FS (34)'!J29+'FS (35)'!J29+'FS (36)'!J29+'FS (37)'!J29+'FS (38)'!J29+'FS (39)'!J29+'FS (40)'!J29+'FS (41)'!J29+'FS (42)'!J29+'FS (43)'!J29+'FS (44)'!J29+'FS (45)'!J29+'FS (46)'!J29+'FS (47)'!J29+'FS (48)'!J29+'FS (49)'!J29+'FS (50)'!J29+'FS (51)'!J29+'FS (52)'!J29+'FS (53)'!J29+'FS (54)'!J29+'FS (55)'!J29+'FS (56)'!J29+'FS (57)'!J29+'FS (58)'!J29+'FS (59)'!J29+'FS (60)'!J29+'FS (61)'!J29+'FS (62)'!J29+'FS (63)'!J29+'FS (64)'!J29+'FS (65)'!J29+'FS (66)'!J29+'FS (67)'!J29+'FS (68)'!J29+'FS (69)'!J29+'FS (70)'!J29)+('[5]ASC '!J31+'ASC (2)'!J31+'ASC (3)'!J31+'ASC (4)'!J31+'ASC (5)'!J31+'ASC (6)'!J31+'ASC (7)'!J31+'ASC (8)'!J31+'ASC (9)'!J31+'ASC (10)'!J31+'ASC (11)'!J31+'ASC (12)'!J31+'ASC (13)'!J31+'ASC (14)'!J31+'ASC (15)'!J31+'ASC (16)'!J31+'ASC (17)'!J31+'ASC (18)'!J31+'ASC (19)'!J31+'ASC (20)'!J31+'ASC (21)'!J31+'ASC (22)'!J31+'ASC (23)'!J31+'ASC (24)'!J31+'ASC (25)'!J31+'ASC (26)'!J31+'ASC (27)'!J31+'ASC (28)'!J31+'ASC (29)'!J31+'ASC (30)'!J31+'ASC (31)'!J31+'ASC (32)'!J31+'ASC (33)'!J31+'ASC (34)'!J31+'ASC (35)'!J31+'ASC (36)'!J31+'ASC (37)'!J31+'ASC (38)'!J31+'ASC (39)'!J31+'ASC (40)'!J31+'ASC (41)'!J31+'ASC (42)'!J31+'ASC (43)'!J31+'ASC (44)'!J31+'ASC (45)'!J31+'ASC (46)'!J31+'ASC (47)'!J31+'ASC (48)'!J31+'ASC (49)'!J31+'ASC (50)'!J31+'ASC (51)'!J31+'ASC (50)'!J31+'ASC (52)'!J31+'ASC (53)'!J31+'ASC (54)'!J31+'ASC (55)'!J31+'ASC (56)'!J31+'ASC (57)'!J31+'ASC (58)'!J31+'ASC (59)'!J31+'ASC (60)'!J31+'ASC (61)'!J31+'ASC (62)'!J31+'ASC (63)'!J31+'ASC (64)'!J31+'ASC (65)'!J31+'ASC (66)'!J31+'ASC (67)'!J31+'ASC (68)'!J31+'ASC (69)'!J31+'ASC (70)'!J31),"")))</f>
        <v>0</v>
      </c>
    </row>
    <row r="29" spans="1:20" ht="55.5" customHeight="1" thickBot="1" x14ac:dyDescent="0.35">
      <c r="A29" s="329" t="str">
        <f>CDT!B30</f>
        <v>Artéméther injectable 40 mg</v>
      </c>
      <c r="B29" s="425">
        <f>IF($F$21="__ASC",0,IF('SYNTHESE DISTRICT'!$F$21="__FS",(FS!B30+'FS (2)'!B30+'FS (3)'!B30+'FS (4)'!B30+'FS (5)'!B30+'FS (6)'!B30+'FS (7)'!B30+'FS (8)'!B30+'FS (9)'!B30+'FS (10)'!B30+'FS (11)'!B30+'FS (12)'!B30+'FS (13)'!B30+'FS (14)'!B30+'FS (15)'!B30+'FS (16)'!B30+'FS (17)'!B30+'FS (18)'!B30+'FS (19)'!B30+'FS (20)'!B30+'FS (21)'!B30+'FS (22)'!B30+'FS (23)'!B30+'FS (24)'!B30+'FS (25)'!B30+'FS (26)'!B30+'FS (27)'!B30+'FS (28)'!B30+'FS (29)'!B30+'FS (30)'!B30+'FS (31)'!B30+'FS (32)'!B30+'FS (33)'!B30+'FS (34)'!B30+'FS (35)'!B30+'FS (36)'!B30+'FS (37)'!B30+'FS (38)'!B30+'FS (39)'!B30+'FS (40)'!B30+'FS (41)'!B30+'FS (42)'!B30+'FS (43)'!B30+'FS (44)'!B30+'FS (45)'!B30+'FS (46)'!B30+'FS (47)'!B30+'FS (48)'!B30+'FS (49)'!B30+'FS (50)'!B30+'FS (51)'!B30+'FS (52)'!B30+'FS (53)'!B30+'FS (54)'!B30+'FS (55)'!B30+'FS (56)'!B30+'FS (57)'!B30+'FS (58)'!B30+'FS (59)'!B30+'FS (60)'!B30+'FS (61)'!B30+'FS (62)'!B30+'FS (63)'!B30+'FS (64)'!B30+'FS (65)'!B30+'FS (66)'!B30+'FS (67)'!B30+'FS (68)'!B30+'FS (69)'!B30+'FS (70)'!B30),IF('SYNTHESE DISTRICT'!$F$21="ASC+FS",(FS!B30+'FS (2)'!B30+'FS (3)'!B30+'FS (4)'!B30+'FS (5)'!B30+'FS (6)'!B30+'FS (7)'!B30+'FS (8)'!B30+'FS (9)'!B30+'FS (10)'!B30+'FS (11)'!B30+'FS (12)'!B30+'FS (13)'!B30+'FS (14)'!B30+'FS (15)'!B30+'FS (16)'!B30+'FS (17)'!B30+'FS (18)'!B30+'FS (19)'!B30+'FS (20)'!B30+'FS (21)'!B30+'FS (22)'!B30+'FS (23)'!B30+'FS (24)'!B30+'FS (25)'!B30+'FS (26)'!B30+'FS (27)'!B30+'FS (28)'!B30+'FS (29)'!B30+'FS (30)'!B30+'FS (31)'!B30+'FS (32)'!B30+'FS (33)'!B30+'FS (34)'!B30+'FS (35)'!B30+'FS (36)'!B30+'FS (37)'!B30+'FS (38)'!B30+'FS (39)'!B30+'FS (40)'!B30+'FS (41)'!B30+'FS (42)'!B30+'FS (43)'!B30+'FS (44)'!B30+'FS (45)'!B30+'FS (46)'!B30+'FS (47)'!B30+'FS (48)'!B30+'FS (49)'!B30+'FS (50)'!B30+'FS (51)'!B30+'FS (52)'!B30+'FS (53)'!B30+'FS (54)'!B30+'FS (55)'!B30+'FS (56)'!B30+'FS (57)'!B30+'FS (58)'!B30+'FS (59)'!B30+'FS (60)'!B30+'FS (61)'!B30+'FS (62)'!B30+'FS (63)'!B30+'FS (64)'!B30+'FS (65)'!B30+'FS (66)'!B30+'FS (67)'!B30+'FS (68)'!B30+'FS (69)'!B30+'FS (70)'!B30),"")))</f>
        <v>0</v>
      </c>
      <c r="C29" s="425">
        <f>IF($F$21="__ASC",0,IF('SYNTHESE DISTRICT'!$F$21="__FS",(FS!C30+'FS (2)'!C30+'FS (3)'!C30+'FS (4)'!C30+'FS (5)'!C30+'FS (6)'!C30+'FS (7)'!C30+'FS (8)'!C30+'FS (9)'!C30+'FS (10)'!C30+'FS (11)'!C30+'FS (12)'!C30+'FS (13)'!C30+'FS (14)'!C30+'FS (15)'!C30+'FS (16)'!C30+'FS (17)'!C30+'FS (18)'!C30+'FS (19)'!C30+'FS (20)'!C30+'FS (21)'!C30+'FS (22)'!C30+'FS (23)'!C30+'FS (24)'!C30+'FS (25)'!C30+'FS (26)'!C30+'FS (27)'!C30+'FS (28)'!C30+'FS (29)'!C30+'FS (30)'!C30+'FS (31)'!C30+'FS (32)'!C30+'FS (33)'!C30+'FS (34)'!C30+'FS (35)'!C30+'FS (36)'!C30+'FS (37)'!C30+'FS (38)'!C30+'FS (39)'!C30+'FS (40)'!C30+'FS (41)'!C30+'FS (42)'!C30+'FS (43)'!C30+'FS (44)'!C30+'FS (45)'!C30+'FS (46)'!C30+'FS (47)'!C30+'FS (48)'!C30+'FS (49)'!C30+'FS (50)'!C30+'FS (51)'!C30+'FS (52)'!C30+'FS (53)'!C30+'FS (54)'!C30+'FS (55)'!C30+'FS (56)'!C30+'FS (57)'!C30+'FS (58)'!C30+'FS (59)'!C30+'FS (60)'!C30+'FS (61)'!C30+'FS (62)'!C30+'FS (63)'!C30+'FS (64)'!C30+'FS (65)'!C30+'FS (66)'!C30+'FS (67)'!C30+'FS (68)'!C30+'FS (69)'!C30+'FS (70)'!C30),IF('SYNTHESE DISTRICT'!$F$21="ASC+FS",(FS!C30+'FS (2)'!C30+'FS (3)'!C30+'FS (4)'!C30+'FS (5)'!C30+'FS (6)'!C30+'FS (7)'!C30+'FS (8)'!C30+'FS (9)'!C30+'FS (10)'!C30+'FS (11)'!C30+'FS (12)'!C30+'FS (13)'!C30+'FS (14)'!C30+'FS (15)'!C30+'FS (16)'!C30+'FS (17)'!C30+'FS (18)'!C30+'FS (19)'!C30+'FS (20)'!C30+'FS (21)'!C30+'FS (22)'!C30+'FS (23)'!C30+'FS (24)'!C30+'FS (25)'!C30+'FS (26)'!C30+'FS (27)'!C30+'FS (28)'!C30+'FS (29)'!C30+'FS (30)'!C30+'FS (31)'!C30+'FS (32)'!C30+'FS (33)'!C30+'FS (34)'!C30+'FS (35)'!C30+'FS (36)'!C30+'FS (37)'!C30+'FS (38)'!C30+'FS (39)'!C30+'FS (40)'!C30+'FS (41)'!C30+'FS (42)'!C30+'FS (43)'!C30+'FS (44)'!C30+'FS (45)'!C30+'FS (46)'!C30+'FS (47)'!C30+'FS (48)'!C30+'FS (49)'!C30+'FS (50)'!C30+'FS (51)'!C30+'FS (52)'!C30+'FS (53)'!C30+'FS (54)'!C30+'FS (55)'!C30+'FS (56)'!C30+'FS (57)'!C30+'FS (58)'!C30+'FS (59)'!C30+'FS (60)'!C30+'FS (61)'!C30+'FS (62)'!C30+'FS (63)'!C30+'FS (64)'!C30+'FS (65)'!C30+'FS (66)'!C30+'FS (67)'!C30+'FS (68)'!C30+'FS (69)'!C30+'FS (70)'!C30),"")))</f>
        <v>0</v>
      </c>
      <c r="D29" s="403">
        <f t="shared" si="0"/>
        <v>0</v>
      </c>
      <c r="E29" s="425">
        <f>IF($F$21="__ASC",0,IF('SYNTHESE DISTRICT'!$F$21="__FS",(FS!E30+'FS (2)'!E30+'FS (3)'!E30+'FS (4)'!E30+'FS (5)'!E30+'FS (6)'!E30+'FS (7)'!E30+'FS (8)'!E30+'FS (9)'!E30+'FS (10)'!E30+'FS (11)'!E30+'FS (12)'!E30+'FS (13)'!E30+'FS (14)'!E30+'FS (15)'!E30+'FS (16)'!E30+'FS (17)'!E30+'FS (18)'!E30+'FS (19)'!E30+'FS (20)'!E30+'FS (21)'!E30+'FS (22)'!E30+'FS (23)'!E30+'FS (24)'!E30+'FS (25)'!E30+'FS (26)'!E30+'FS (27)'!E30+'FS (28)'!E30+'FS (29)'!E30+'FS (30)'!E30+'FS (31)'!E30+'FS (32)'!E30+'FS (33)'!E30+'FS (34)'!E30+'FS (35)'!E30+'FS (36)'!E30+'FS (37)'!E30+'FS (38)'!E30+'FS (39)'!E30+'FS (40)'!E30+'FS (41)'!E30+'FS (42)'!E30+'FS (43)'!E30+'FS (44)'!E30+'FS (45)'!E30+'FS (46)'!E30+'FS (47)'!E30+'FS (48)'!E30+'FS (49)'!E30+'FS (50)'!E30+'FS (51)'!E30+'FS (52)'!E30+'FS (53)'!E30+'FS (54)'!E30+'FS (55)'!E30+'FS (56)'!E30+'FS (57)'!E30+'FS (58)'!E30+'FS (59)'!E30+'FS (60)'!E30+'FS (61)'!E30+'FS (62)'!E30+'FS (63)'!E30+'FS (64)'!E30+'FS (65)'!E30+'FS (66)'!E30+'FS (67)'!E30+'FS (68)'!E30+'FS (69)'!E30+'FS (70)'!E30),IF('SYNTHESE DISTRICT'!$F$21="ASC+FS",(FS!E30+'FS (2)'!E30+'FS (3)'!E30+'FS (4)'!E30+'FS (5)'!E30+'FS (6)'!E30+'FS (7)'!E30+'FS (8)'!E30+'FS (9)'!E30+'FS (10)'!E30+'FS (11)'!E30+'FS (12)'!E30+'FS (13)'!E30+'FS (14)'!E30+'FS (15)'!E30+'FS (16)'!E30+'FS (17)'!E30+'FS (18)'!E30+'FS (19)'!E30+'FS (20)'!E30+'FS (21)'!E30+'FS (22)'!E30+'FS (23)'!E30+'FS (24)'!E30+'FS (25)'!E30+'FS (26)'!E30+'FS (27)'!E30+'FS (28)'!E30+'FS (29)'!E30+'FS (30)'!E30+'FS (31)'!E30+'FS (32)'!E30+'FS (33)'!E30+'FS (34)'!E30+'FS (35)'!E30+'FS (36)'!E30+'FS (37)'!E30+'FS (38)'!E30+'FS (39)'!E30+'FS (40)'!E30+'FS (41)'!E30+'FS (42)'!E30+'FS (43)'!E30+'FS (44)'!E30+'FS (45)'!E30+'FS (46)'!E30+'FS (47)'!E30+'FS (48)'!E30+'FS (49)'!E30+'FS (50)'!E30+'FS (51)'!E30+'FS (52)'!E30+'FS (53)'!E30+'FS (54)'!E30+'FS (55)'!E30+'FS (56)'!E30+'FS (57)'!E30+'FS (58)'!E30+'FS (59)'!E30+'FS (60)'!E30+'FS (61)'!E30+'FS (62)'!E30+'FS (63)'!E30+'FS (64)'!E30+'FS (65)'!E30+'FS (66)'!E30+'FS (67)'!E30+'FS (68)'!E30+'FS (69)'!E30+'FS (70)'!E30),"")))</f>
        <v>0</v>
      </c>
      <c r="F29" s="425">
        <f>IF($F$21="__ASC",0,IF('SYNTHESE DISTRICT'!$F$21="__FS",(FS!F30+'FS (2)'!F30+'FS (3)'!F30+'FS (4)'!F30+'FS (5)'!F30+'FS (6)'!F30+'FS (7)'!F30+'FS (8)'!F30+'FS (9)'!F30+'FS (10)'!F30+'FS (11)'!F30+'FS (12)'!F30+'FS (13)'!F30+'FS (14)'!F30+'FS (15)'!F30+'FS (16)'!F30+'FS (17)'!F30+'FS (18)'!F30+'FS (19)'!F30+'FS (20)'!F30+'FS (21)'!F30+'FS (22)'!F30+'FS (23)'!F30+'FS (24)'!F30+'FS (25)'!F30+'FS (26)'!F30+'FS (27)'!F30+'FS (28)'!F30+'FS (29)'!F30+'FS (30)'!F30+'FS (31)'!F30+'FS (32)'!F30+'FS (33)'!F30+'FS (34)'!F30+'FS (35)'!F30+'FS (36)'!F30+'FS (37)'!F30+'FS (38)'!F30+'FS (39)'!F30+'FS (40)'!F30+'FS (41)'!F30+'FS (42)'!F30+'FS (43)'!F30+'FS (44)'!F30+'FS (45)'!F30+'FS (46)'!F30+'FS (47)'!F30+'FS (48)'!F30+'FS (49)'!F30+'FS (50)'!F30+'FS (51)'!F30+'FS (52)'!F30+'FS (53)'!F30+'FS (54)'!F30+'FS (55)'!F30+'FS (56)'!F30+'FS (57)'!F30+'FS (58)'!F30+'FS (59)'!F30+'FS (60)'!F30+'FS (61)'!F30+'FS (62)'!F30+'FS (63)'!F30+'FS (64)'!F30+'FS (65)'!F30+'FS (66)'!F30+'FS (67)'!F30+'FS (68)'!F30+'FS (69)'!F30+'FS (70)'!F30),IF('SYNTHESE DISTRICT'!$F$21="ASC+FS",(FS!F30+'FS (2)'!F30+'FS (3)'!F30+'FS (4)'!F30+'FS (5)'!F30+'FS (6)'!F30+'FS (7)'!F30+'FS (8)'!F30+'FS (9)'!F30+'FS (10)'!F30+'FS (11)'!F30+'FS (12)'!F30+'FS (13)'!F30+'FS (14)'!F30+'FS (15)'!F30+'FS (16)'!F30+'FS (17)'!F30+'FS (18)'!F30+'FS (19)'!F30+'FS (20)'!F30+'FS (21)'!F30+'FS (22)'!F30+'FS (23)'!F30+'FS (24)'!F30+'FS (25)'!F30+'FS (26)'!F30+'FS (27)'!F30+'FS (28)'!F30+'FS (29)'!F30+'FS (30)'!F30+'FS (31)'!F30+'FS (32)'!F30+'FS (33)'!F30+'FS (34)'!F30+'FS (35)'!F30+'FS (36)'!F30+'FS (37)'!F30+'FS (38)'!F30+'FS (39)'!F30+'FS (40)'!F30+'FS (41)'!F30+'FS (42)'!F30+'FS (43)'!F30+'FS (44)'!F30+'FS (45)'!F30+'FS (46)'!F30+'FS (47)'!F30+'FS (48)'!F30+'FS (49)'!F30+'FS (50)'!F30+'FS (51)'!F30+'FS (52)'!F30+'FS (53)'!F30+'FS (54)'!F30+'FS (55)'!F30+'FS (56)'!F30+'FS (57)'!F30+'FS (58)'!F30+'FS (59)'!F30+'FS (60)'!F30+'FS (61)'!F30+'FS (62)'!F30+'FS (63)'!F30+'FS (64)'!F30+'FS (65)'!F30+'FS (66)'!F30+'FS (67)'!F30+'FS (68)'!F30+'FS (69)'!F30+'FS (70)'!F30),"")))</f>
        <v>0</v>
      </c>
      <c r="G29" s="425">
        <f>IF($F$21="__ASC",0,IF('SYNTHESE DISTRICT'!$F$21="__FS",(FS!G30+'FS (2)'!G30+'FS (3)'!G30+'FS (4)'!G30+'FS (5)'!G30+'FS (6)'!G30+'FS (7)'!G30+'FS (8)'!G30+'FS (9)'!G30+'FS (10)'!G30+'FS (11)'!G30+'FS (12)'!G30+'FS (13)'!G30+'FS (14)'!G30+'FS (15)'!G30+'FS (16)'!G30+'FS (17)'!G30+'FS (18)'!G30+'FS (19)'!G30+'FS (20)'!G30+'FS (21)'!G30+'FS (22)'!G30+'FS (23)'!G30+'FS (24)'!G30+'FS (25)'!G30+'FS (26)'!G30+'FS (27)'!G30+'FS (28)'!G30+'FS (29)'!G30+'FS (30)'!G30+'FS (31)'!G30+'FS (32)'!G30+'FS (33)'!G30+'FS (34)'!G30+'FS (35)'!G30+'FS (36)'!G30+'FS (37)'!G30+'FS (38)'!G30+'FS (39)'!G30+'FS (40)'!G30+'FS (41)'!G30+'FS (42)'!G30+'FS (43)'!G30+'FS (44)'!G30+'FS (45)'!G30+'FS (46)'!G30+'FS (47)'!G30+'FS (48)'!G30+'FS (49)'!G30+'FS (50)'!G30+'FS (51)'!G30+'FS (52)'!G30+'FS (53)'!G30+'FS (54)'!G30+'FS (55)'!G30+'FS (56)'!G30+'FS (57)'!G30+'FS (58)'!G30+'FS (59)'!G30+'FS (60)'!G30+'FS (61)'!G30+'FS (62)'!G30+'FS (63)'!G30+'FS (64)'!G30+'FS (65)'!G30+'FS (66)'!G30+'FS (67)'!G30+'FS (68)'!G30+'FS (69)'!G30+'FS (70)'!G30),IF('SYNTHESE DISTRICT'!$F$21="ASC+FS",(FS!G30+'FS (2)'!G30+'FS (3)'!G30+'FS (4)'!G30+'FS (5)'!G30+'FS (6)'!G30+'FS (7)'!G30+'FS (8)'!G30+'FS (9)'!G30+'FS (10)'!G30+'FS (11)'!G30+'FS (12)'!G30+'FS (13)'!G30+'FS (14)'!G30+'FS (15)'!G30+'FS (16)'!G30+'FS (17)'!G30+'FS (18)'!G30+'FS (19)'!G30+'FS (20)'!G30+'FS (21)'!G30+'FS (22)'!G30+'FS (23)'!G30+'FS (24)'!G30+'FS (25)'!G30+'FS (26)'!G30+'FS (27)'!G30+'FS (28)'!G30+'FS (29)'!G30+'FS (30)'!G30+'FS (31)'!G30+'FS (32)'!G30+'FS (33)'!G30+'FS (34)'!G30+'FS (35)'!G30+'FS (36)'!G30+'FS (37)'!G30+'FS (38)'!G30+'FS (39)'!G30+'FS (40)'!G30+'FS (41)'!G30+'FS (42)'!G30+'FS (43)'!G30+'FS (44)'!G30+'FS (45)'!G30+'FS (46)'!G30+'FS (47)'!G30+'FS (48)'!G30+'FS (49)'!G30+'FS (50)'!G30+'FS (51)'!G30+'FS (52)'!G30+'FS (53)'!G30+'FS (54)'!G30+'FS (55)'!G30+'FS (56)'!G30+'FS (57)'!G30+'FS (58)'!G30+'FS (59)'!G30+'FS (60)'!G30+'FS (61)'!G30+'FS (62)'!G30+'FS (63)'!G30+'FS (64)'!G30+'FS (65)'!G30+'FS (66)'!G30+'FS (67)'!G30+'FS (68)'!G30+'FS (69)'!G30+'FS (70)'!G30),"")))</f>
        <v>0</v>
      </c>
      <c r="H29" s="425">
        <f>IF($F$21="__ASC",0,IF('SYNTHESE DISTRICT'!$F$21="__FS",(FS!H30+'FS (2)'!H30+'FS (3)'!H30+'FS (4)'!H30+'FS (5)'!H30+'FS (6)'!H30+'FS (7)'!H30+'FS (8)'!H30+'FS (9)'!H30+'FS (10)'!H30+'FS (11)'!H30+'FS (12)'!H30+'FS (13)'!H30+'FS (14)'!H30+'FS (15)'!H30+'FS (16)'!H30+'FS (17)'!H30+'FS (18)'!H30+'FS (19)'!H30+'FS (20)'!H30+'FS (21)'!H30+'FS (22)'!H30+'FS (23)'!H30+'FS (24)'!H30+'FS (25)'!H30+'FS (26)'!H30+'FS (27)'!H30+'FS (28)'!H30+'FS (29)'!H30+'FS (30)'!H30+'FS (31)'!H30+'FS (32)'!H30+'FS (33)'!H30+'FS (34)'!H30+'FS (35)'!H30+'FS (36)'!H30+'FS (37)'!H30+'FS (38)'!H30+'FS (39)'!H30+'FS (40)'!H30+'FS (41)'!H30+'FS (42)'!H30+'FS (43)'!H30+'FS (44)'!H30+'FS (45)'!H30+'FS (46)'!H30+'FS (47)'!H30+'FS (48)'!H30+'FS (49)'!H30+'FS (50)'!H30+'FS (51)'!H30+'FS (52)'!H30+'FS (53)'!H30+'FS (54)'!H30+'FS (55)'!H30+'FS (56)'!H30+'FS (57)'!H30+'FS (58)'!H30+'FS (59)'!H30+'FS (60)'!H30+'FS (61)'!H30+'FS (62)'!H30+'FS (63)'!H30+'FS (64)'!H30+'FS (65)'!H30+'FS (66)'!H30+'FS (67)'!H30+'FS (68)'!H30+'FS (69)'!H30+'FS (70)'!H30),IF('SYNTHESE DISTRICT'!$F$21="ASC+FS",(FS!H30+'FS (2)'!H30+'FS (3)'!H30+'FS (4)'!H30+'FS (5)'!H30+'FS (6)'!H30+'FS (7)'!H30+'FS (8)'!H30+'FS (9)'!H30+'FS (10)'!H30+'FS (11)'!H30+'FS (12)'!H30+'FS (13)'!H30+'FS (14)'!H30+'FS (15)'!H30+'FS (16)'!H30+'FS (17)'!H30+'FS (18)'!H30+'FS (19)'!H30+'FS (20)'!H30+'FS (21)'!H30+'FS (22)'!H30+'FS (23)'!H30+'FS (24)'!H30+'FS (25)'!H30+'FS (26)'!H30+'FS (27)'!H30+'FS (28)'!H30+'FS (29)'!H30+'FS (30)'!H30+'FS (31)'!H30+'FS (32)'!H30+'FS (33)'!H30+'FS (34)'!H30+'FS (35)'!H30+'FS (36)'!H30+'FS (37)'!H30+'FS (38)'!H30+'FS (39)'!H30+'FS (40)'!H30+'FS (41)'!H30+'FS (42)'!H30+'FS (43)'!H30+'FS (44)'!H30+'FS (45)'!H30+'FS (46)'!H30+'FS (47)'!H30+'FS (48)'!H30+'FS (49)'!H30+'FS (50)'!H30+'FS (51)'!H30+'FS (52)'!H30+'FS (53)'!H30+'FS (54)'!H30+'FS (55)'!H30+'FS (56)'!H30+'FS (57)'!H30+'FS (58)'!H30+'FS (59)'!H30+'FS (60)'!H30+'FS (61)'!H30+'FS (62)'!H30+'FS (63)'!H30+'FS (64)'!H30+'FS (65)'!H30+'FS (66)'!H30+'FS (67)'!H30+'FS (68)'!H30+'FS (69)'!H30+'FS (70)'!H30),"")))</f>
        <v>0</v>
      </c>
      <c r="I29" s="425">
        <f>IF($F$21="__ASC",0,IF('SYNTHESE DISTRICT'!$F$21="__FS",(FS!I30+'FS (2)'!I30+'FS (3)'!I30+'FS (4)'!I30+'FS (5)'!I30+'FS (6)'!I30+'FS (7)'!I30+'FS (8)'!I30+'FS (9)'!I30+'FS (10)'!I30+'FS (11)'!I30+'FS (12)'!I30+'FS (13)'!I30+'FS (14)'!I30+'FS (15)'!I30+'FS (16)'!I30+'FS (17)'!I30+'FS (18)'!I30+'FS (19)'!I30+'FS (20)'!I30+'FS (21)'!I30+'FS (22)'!I30+'FS (23)'!I30+'FS (24)'!I30+'FS (25)'!I30+'FS (26)'!I30+'FS (27)'!I30+'FS (28)'!I30+'FS (29)'!I30+'FS (30)'!I30+'FS (31)'!I30+'FS (32)'!I30+'FS (33)'!I30+'FS (34)'!I30+'FS (35)'!I30+'FS (36)'!I30+'FS (37)'!I30+'FS (38)'!I30+'FS (39)'!I30+'FS (40)'!I30+'FS (41)'!I30+'FS (42)'!I30+'FS (43)'!I30+'FS (44)'!I30+'FS (45)'!I30+'FS (46)'!I30+'FS (47)'!I30+'FS (48)'!I30+'FS (49)'!I30+'FS (50)'!I30+'FS (51)'!I30+'FS (52)'!I30+'FS (53)'!I30+'FS (54)'!I30+'FS (55)'!I30+'FS (56)'!I30+'FS (57)'!I30+'FS (58)'!I30+'FS (59)'!I30+'FS (60)'!I30+'FS (61)'!I30+'FS (62)'!I30+'FS (63)'!I30+'FS (64)'!I30+'FS (65)'!I30+'FS (66)'!I30+'FS (67)'!I30+'FS (68)'!I30+'FS (69)'!I30+'FS (70)'!I30),IF('SYNTHESE DISTRICT'!$F$21="ASC+FS",(FS!I30+'FS (2)'!I30+'FS (3)'!I30+'FS (4)'!I30+'FS (5)'!I30+'FS (6)'!I30+'FS (7)'!I30+'FS (8)'!I30+'FS (9)'!I30+'FS (10)'!I30+'FS (11)'!I30+'FS (12)'!I30+'FS (13)'!I30+'FS (14)'!I30+'FS (15)'!I30+'FS (16)'!I30+'FS (17)'!I30+'FS (18)'!I30+'FS (19)'!I30+'FS (20)'!I30+'FS (21)'!I30+'FS (22)'!I30+'FS (23)'!I30+'FS (24)'!I30+'FS (25)'!I30+'FS (26)'!I30+'FS (27)'!I30+'FS (28)'!I30+'FS (29)'!I30+'FS (30)'!I30+'FS (31)'!I30+'FS (32)'!I30+'FS (33)'!I30+'FS (34)'!I30+'FS (35)'!I30+'FS (36)'!I30+'FS (37)'!I30+'FS (38)'!I30+'FS (39)'!I30+'FS (40)'!I30+'FS (41)'!I30+'FS (42)'!I30+'FS (43)'!I30+'FS (44)'!I30+'FS (45)'!I30+'FS (46)'!I30+'FS (47)'!I30+'FS (48)'!I30+'FS (49)'!I30+'FS (50)'!I30+'FS (51)'!I30+'FS (52)'!I30+'FS (53)'!I30+'FS (54)'!I30+'FS (55)'!I30+'FS (56)'!I30+'FS (57)'!I30+'FS (58)'!I30+'FS (59)'!I30+'FS (60)'!I30+'FS (61)'!I30+'FS (62)'!I30+'FS (63)'!I30+'FS (64)'!I30+'FS (65)'!I30+'FS (66)'!I30+'FS (67)'!I30+'FS (68)'!I30+'FS (69)'!I30+'FS (70)'!I30),"")))</f>
        <v>0</v>
      </c>
      <c r="J29" s="402" t="e">
        <f t="shared" si="1"/>
        <v>#VALUE!</v>
      </c>
      <c r="K29" s="425">
        <f>IF($F$21="__ASC",0,IF('SYNTHESE DISTRICT'!$F$21="__FS",(FS!K30+'FS (2)'!K30+'FS (3)'!K30+'FS (4)'!K30+'FS (5)'!K30+'FS (6)'!K30+'FS (7)'!K30+'FS (8)'!K30+'FS (9)'!K30+'FS (10)'!K30+'FS (11)'!K30+'FS (12)'!K30+'FS (13)'!K30+'FS (14)'!K30+'FS (15)'!K30+'FS (16)'!K30+'FS (17)'!K30+'FS (18)'!K30+'FS (19)'!K30+'FS (20)'!K30+'FS (21)'!K30+'FS (22)'!K30+'FS (23)'!K30+'FS (24)'!K30+'FS (25)'!K30+'FS (26)'!K30+'FS (27)'!K30+'FS (28)'!K30+'FS (29)'!K30+'FS (30)'!K30+'FS (31)'!K30+'FS (32)'!K30+'FS (33)'!K30+'FS (34)'!K30+'FS (35)'!K30+'FS (36)'!K30+'FS (37)'!K30+'FS (38)'!K30+'FS (39)'!K30+'FS (40)'!K30+'FS (41)'!K30+'FS (42)'!K30+'FS (43)'!K30+'FS (44)'!K30+'FS (45)'!K30+'FS (46)'!K30+'FS (47)'!K30+'FS (48)'!K30+'FS (49)'!K30+'FS (50)'!K30+'FS (51)'!K30+'FS (52)'!K30+'FS (53)'!K30+'FS (54)'!K30+'FS (55)'!K30+'FS (56)'!K30+'FS (57)'!K30+'FS (58)'!K30+'FS (59)'!K30+'FS (60)'!K30+'FS (61)'!K30+'FS (62)'!K30+'FS (63)'!K30+'FS (64)'!K30+'FS (65)'!K30+'FS (66)'!K30+'FS (67)'!K30+'FS (68)'!K30+'FS (69)'!K30+'FS (70)'!K30),IF('SYNTHESE DISTRICT'!$F$21="ASC+FS",(FS!K30+'FS (2)'!K30+'FS (3)'!K30+'FS (4)'!K30+'FS (5)'!K30+'FS (6)'!K30+'FS (7)'!K30+'FS (8)'!K30+'FS (9)'!K30+'FS (10)'!K30+'FS (11)'!K30+'FS (12)'!K30+'FS (13)'!K30+'FS (14)'!K30+'FS (15)'!K30+'FS (16)'!K30+'FS (17)'!K30+'FS (18)'!K30+'FS (19)'!K30+'FS (20)'!K30+'FS (21)'!K30+'FS (22)'!K30+'FS (23)'!K30+'FS (24)'!K30+'FS (25)'!K30+'FS (26)'!K30+'FS (27)'!K30+'FS (28)'!K30+'FS (29)'!K30+'FS (30)'!K30+'FS (31)'!K30+'FS (32)'!K30+'FS (33)'!K30+'FS (34)'!K30+'FS (35)'!K30+'FS (36)'!K30+'FS (37)'!K30+'FS (38)'!K30+'FS (39)'!K30+'FS (40)'!K30+'FS (41)'!K30+'FS (42)'!K30+'FS (43)'!K30+'FS (44)'!K30+'FS (45)'!K30+'FS (46)'!K30+'FS (47)'!K30+'FS (48)'!K30+'FS (49)'!K30+'FS (50)'!K30+'FS (51)'!K30+'FS (52)'!K30+'FS (53)'!K30+'FS (54)'!K30+'FS (55)'!K30+'FS (56)'!K30+'FS (57)'!K30+'FS (58)'!K30+'FS (59)'!K30+'FS (60)'!K30+'FS (61)'!K30+'FS (62)'!K30+'FS (63)'!K30+'FS (64)'!K30+'FS (65)'!K30+'FS (66)'!K30+'FS (67)'!K30+'FS (68)'!K30+'FS (69)'!K30+'FS (70)'!K30),"")))</f>
        <v>0</v>
      </c>
      <c r="L29" s="314" t="e">
        <f t="shared" si="2"/>
        <v>#VALUE!</v>
      </c>
      <c r="M29" s="314" t="e">
        <f t="shared" si="3"/>
        <v>#VALUE!</v>
      </c>
      <c r="N29" s="314" t="e">
        <f t="shared" si="4"/>
        <v>#VALUE!</v>
      </c>
      <c r="O29" s="425">
        <f>IF($F$21="__ASC",(ASC!O32+'ASC (2)'!O32+'ASC (3)'!O32+'ASC (4)'!O32+'ASC (5)'!O32+'ASC (6)'!O32+'ASC (7)'!O32+'ASC (8)'!O32+'ASC (9)'!O32+'ASC (10)'!O32+'ASC (11)'!O32+'ASC (12)'!O32+'ASC (13)'!O32+'ASC (14)'!O32+'ASC (15)'!O32+'ASC (16)'!O32+'ASC (17)'!O32+'ASC (18)'!O32+'ASC (19)'!O32+'ASC (20)'!O32+'ASC (21)'!O32+'ASC (22)'!O32+'ASC (23)'!O32+'ASC (24)'!O32+'ASC (25)'!O32+'ASC (26)'!O32+'ASC (27)'!O32+'ASC (28)'!O32+'ASC (29)'!O32+'ASC (30)'!O32+'ASC (31)'!O32+'ASC (32)'!O32+'ASC (33)'!O32+'ASC (34)'!O32+'ASC (35)'!O32+'ASC (36)'!O32+'ASC (37)'!O32+'ASC (38)'!O32+'ASC (39)'!O32+'ASC (40)'!O32+'ASC (41)'!O32+'ASC (42)'!O32+'ASC (43)'!O32+'ASC (44)'!O32+'ASC (45)'!O32+'ASC (46)'!O32+'ASC (47)'!O32+'ASC (48)'!O32+'ASC (49)'!O32+'ASC (50)'!O32+'ASC (51)'!O32+'ASC (50)'!O32+'ASC (52)'!O32+'ASC (53)'!O32+'ASC (54)'!O32+'ASC (55)'!O32+'ASC (56)'!O32+'ASC (57)'!O32+'ASC (58)'!O32+'ASC (59)'!O32+'ASC (60)'!O32+'ASC (61)'!O32+'ASC (62)'!O32+'ASC (63)'!O32+'ASC (64)'!O32+'ASC (65)'!O32+'ASC (66)'!O32+'ASC (67)'!O32+'ASC (68)'!O32+'ASC (69)'!O32+'ASC (70)'!O32),IF('SYNTHESE DISTRICT'!$F$21="__FS",(FS!O30+'FS (2)'!O30+'FS (3)'!O30+'FS (4)'!O30+'FS (5)'!O30+'FS (6)'!O30+'FS (7)'!O30+'FS (8)'!O30+'FS (9)'!O30+'FS (10)'!O30+'FS (11)'!O30+'FS (12)'!O30+'FS (13)'!O30+'FS (14)'!O30+'FS (15)'!O30+'FS (16)'!O30+'FS (17)'!O30+'FS (18)'!O30+'FS (19)'!O30+'FS (20)'!O30+'FS (21)'!O30+'FS (22)'!O30+'FS (23)'!O30+'FS (24)'!O30+'FS (25)'!O30+'FS (26)'!O30+'FS (27)'!O30+'FS (28)'!O30+'FS (29)'!O30+'FS (30)'!O30+'FS (31)'!O30+'FS (32)'!O30+'FS (33)'!O30+'FS (34)'!O30+'FS (35)'!O30+'FS (36)'!O30+'FS (37)'!O30+'FS (38)'!O30+'FS (39)'!O30+'FS (40)'!O30+'FS (41)'!O30+'FS (42)'!O30+'FS (43)'!O30+'FS (44)'!O30+'FS (45)'!O30+'FS (46)'!O30+'FS (47)'!O30+'FS (48)'!O30+'FS (49)'!O30+'FS (50)'!O30+'FS (51)'!O30+'FS (52)'!O30+'FS (53)'!O30+'FS (54)'!O30+'FS (55)'!O30+'FS (56)'!O30+'FS (57)'!O30+'FS (58)'!O30+'FS (59)'!O30+'FS (60)'!O30+'FS (61)'!O30+'FS (62)'!O30+'FS (63)'!O30+'FS (64)'!O30+'FS (65)'!O30+'FS (66)'!O30+'FS (67)'!O30+'FS (68)'!O30+'FS (69)'!O30+'FS (70)'!O30),IF('SYNTHESE DISTRICT'!$F$21="ASC+FS",(FS!O30+'FS (2)'!O30+'FS (3)'!O30+'FS (4)'!O30+'FS (5)'!O30+'FS (6)'!O30+'FS (7)'!O30+'FS (8)'!O30+'FS (9)'!O30+'FS (10)'!O30+'FS (11)'!O30+'FS (12)'!O30+'FS (13)'!O30+'FS (14)'!O30+'FS (15)'!O30+'FS (16)'!O30+'FS (17)'!O30+'FS (18)'!O30+'FS (19)'!O30+'FS (20)'!O30+'FS (21)'!O30+'FS (22)'!O30+'FS (23)'!O30+'FS (24)'!O30+'FS (25)'!O30+'FS (26)'!O30+'FS (27)'!O30+'FS (28)'!O30+'FS (29)'!O30+'FS (30)'!O30+'FS (31)'!O30+'FS (32)'!O30+'FS (33)'!O30+'FS (34)'!O30+'FS (35)'!O30+'FS (36)'!O30+'FS (37)'!O30+'FS (38)'!O30+'FS (39)'!O30+'FS (40)'!O30+'FS (41)'!O30+'FS (42)'!O30+'FS (43)'!O30+'FS (44)'!O30+'FS (45)'!O30+'FS (46)'!O30+'FS (47)'!O30+'FS (48)'!O30+'FS (49)'!O30+'FS (50)'!O30+'FS (51)'!O30+'FS (52)'!O30+'FS (53)'!O30+'FS (54)'!O30+'FS (55)'!O30+'FS (56)'!O30+'FS (57)'!O30+'FS (58)'!O30+'FS (59)'!O30+'FS (60)'!O30+'FS (61)'!O30+'FS (62)'!O30+'FS (63)'!O30+'FS (64)'!O30+'FS (65)'!O30+'FS (66)'!O30+'FS (67)'!O30+'FS (68)'!O30+'FS (69)'!O30+'FS (70)'!O30+ ASC!O32+'ASC (2)'!O32+'ASC (3)'!O32+'ASC (4)'!O32+'ASC (5)'!O32+'ASC (6)'!O32+'ASC (7)'!O32+'ASC (8)'!O32+'ASC (9)'!O32+'ASC (10)'!O32+'ASC (11)'!O32+'ASC (12)'!O32+'ASC (13)'!O32+'ASC (14)'!O32+'ASC (15)'!O32+'ASC (16)'!O32+'ASC (17)'!O32+'ASC (18)'!O32+'ASC (19)'!O32+'ASC (20)'!O32+'ASC (21)'!O32+'ASC (22)'!O32+'ASC (23)'!O32+'ASC (24)'!O32+'ASC (25)'!O32+'ASC (26)'!O32+'ASC (27)'!O32+'ASC (28)'!O32+'ASC (29)'!O32+'ASC (30)'!O32+'ASC (31)'!O32+'ASC (32)'!O32+'ASC (33)'!O32+'ASC (34)'!O32+'ASC (35)'!O32+'ASC (36)'!O32+'ASC (37)'!O32+'ASC (38)'!O32+'ASC (39)'!O32+'ASC (40)'!O32+'ASC (41)'!O32+'ASC (42)'!O32+'ASC (43)'!O32+'ASC (44)'!O32+'ASC (45)'!O32+'ASC (46)'!O32+'ASC (47)'!O32+'ASC (48)'!O32+'ASC (49)'!O32+'ASC (50)'!O32+'ASC (51)'!O32+'ASC (50)'!O32+'ASC (52)'!O32+'ASC (53)'!O32+'ASC (54)'!O32+'ASC (55)'!O32+'ASC (56)'!O32+'ASC (57)'!O32+'ASC (58)'!O32+'ASC (59)'!O32+'ASC (60)'!O32+'ASC (61)'!O32+'ASC (62)'!O32+'ASC (63)'!O32+'ASC (64)'!O32+'ASC (65)'!O32+'ASC (66)'!O32+'ASC (67)'!O32+'ASC (68)'!O32+'ASC (69)'!O32+'ASC (70)'!O32),"")))</f>
        <v>0</v>
      </c>
      <c r="P29" s="217"/>
      <c r="R29" s="152" t="e">
        <f t="shared" si="5"/>
        <v>#VALUE!</v>
      </c>
      <c r="T29" s="424">
        <f>IF('SYNTHESE DISTRICT'!$F$21="__ASC",(ASC!J32+'ASC (2)'!J32+'ASC (3)'!J32+'ASC (4)'!J32+'ASC (5)'!J32+'ASC (6)'!J32+'ASC (7)'!J32+'ASC (8)'!J32+'ASC (9)'!J32+'ASC (10)'!J32+'ASC (11)'!J32+'ASC (12)'!J32+'ASC (13)'!J32+'ASC (14)'!J32+'ASC (15)'!J32+'ASC (16)'!J32+'ASC (17)'!J32+'ASC (18)'!J32+'ASC (19)'!J32+'ASC (20)'!J32+'ASC (21)'!J32+'ASC (22)'!J32+'ASC (23)'!J32+'ASC (24)'!J32+'ASC (25)'!J32+'ASC (26)'!J32+'ASC (27)'!J32+'ASC (28)'!J32+'ASC (29)'!J32+'ASC (30)'!J32+'ASC (31)'!J32+'ASC (32)'!J32+'ASC (33)'!J32+'ASC (34)'!J32+'ASC (35)'!J32+'ASC (36)'!J32+'ASC (37)'!J32+'ASC (38)'!J32+'ASC (39)'!J32+'ASC (40)'!J32+'ASC (41)'!J32+'ASC (42)'!J32+'ASC (43)'!J32+'ASC (44)'!J32+'ASC (45)'!J32+'ASC (46)'!J32+'ASC (47)'!J32+'ASC (48)'!J32+'ASC (49)'!J32+'ASC (50)'!J32+'ASC (51)'!J32+'ASC (50)'!J32+'ASC (52)'!J32+'ASC (53)'!J32+'ASC (54)'!J32+'ASC (55)'!J32+'ASC (56)'!J32+'ASC (57)'!J32+'ASC (58)'!J32+'ASC (59)'!J32+'ASC (60)'!J32+'ASC (61)'!J32+'ASC (62)'!J32+'ASC (63)'!J32+'ASC (64)'!J32+'ASC (65)'!J32+'ASC (66)'!J32+'ASC (67)'!J32+'ASC (68)'!J32+'ASC (69)'!J32+'ASC (70)'!J32),IF('SYNTHESE DISTRICT'!$F$21="__FS",('[4]FS '!J30+'FS (2)'!J30+'FS (3)'!J30+'FS (4)'!J30+'FS (5)'!J30+'FS (6)'!J30+'FS (7)'!J30+'FS (8)'!J30+'FS (9)'!J30+'FS (10)'!J30+'FS (11)'!J30+'FS (12)'!J30+'FS (13)'!J30+'FS (14)'!J30+'FS (15)'!J30+'FS (16)'!J30+'FS (17)'!J30+'FS (18)'!J30+'FS (19)'!J30+'FS (20)'!J30+'FS (21)'!J30+'FS (22)'!J30+'FS (23)'!J30+'FS (24)'!J30+'FS (25)'!J30+'FS (26)'!J30+'FS (27)'!J30+'FS (28)'!J30+'FS (29)'!J30+'FS (30)'!J30+'FS (31)'!J30+'FS (32)'!J30+'FS (33)'!J30+'FS (34)'!J30+'FS (35)'!J30+'FS (36)'!J30+'FS (37)'!J30+'FS (38)'!J30+'FS (39)'!J30+'FS (40)'!J30+'FS (41)'!J30+'FS (42)'!J30+'FS (43)'!J30+'FS (44)'!J30+'FS (45)'!J30+'FS (46)'!J30+'FS (47)'!J30+'FS (48)'!J30+'FS (49)'!J30+'FS (50)'!J30+'FS (51)'!J30+'FS (52)'!J30+'FS (53)'!J30+'FS (54)'!J30+'FS (55)'!J30+'FS (56)'!J30+'FS (57)'!J30+'FS (58)'!J30+'FS (59)'!J30+'FS (60)'!J30+'FS (61)'!J30+'FS (62)'!J30+'FS (63)'!J30+'FS (64)'!J30+'FS (65)'!J30+'FS (66)'!J30+'FS (67)'!J30+'FS (68)'!J30+'FS (69)'!J30+'FS (70)'!J30),IF('SYNTHESE DISTRICT'!$F$21="ASC+FS",('[4]FS '!J30+'FS (2)'!J30+'FS (3)'!J30+'FS (4)'!J30+'FS (5)'!J30+'FS (6)'!J30+'FS (7)'!J30+'FS (8)'!J30+'FS (9)'!J30+'FS (10)'!J30+'FS (11)'!J30+'FS (12)'!J30+'FS (13)'!J30+'FS (14)'!J30+'FS (15)'!J30+'FS (16)'!J30+'FS (17)'!J30+'FS (18)'!J30+'FS (19)'!J30+'FS (20)'!J30+'FS (21)'!J30+'FS (22)'!J30+'FS (23)'!J30+'FS (24)'!J30+'FS (25)'!J30+'FS (26)'!J30+'FS (27)'!J30+'FS (28)'!J30+'FS (29)'!J30+'FS (30)'!J30+'FS (31)'!J30+'FS (32)'!J30+'FS (33)'!J30+'FS (34)'!J30+'FS (35)'!J30+'FS (36)'!J30+'FS (37)'!J30+'FS (38)'!J30+'FS (39)'!J30+'FS (40)'!J30+'FS (41)'!J30+'FS (42)'!J30+'FS (43)'!J30+'FS (44)'!J30+'FS (45)'!J30+'FS (46)'!J30+'FS (47)'!J30+'FS (48)'!J30+'FS (49)'!J30+'FS (50)'!J30+'FS (51)'!J30+'FS (52)'!J30+'FS (53)'!J30+'FS (54)'!J30+'FS (55)'!J30+'FS (56)'!J30+'FS (57)'!J30+'FS (58)'!J30+'FS (59)'!J30+'FS (60)'!J30+'FS (61)'!J30+'FS (62)'!J30+'FS (63)'!J30+'FS (64)'!J30+'FS (65)'!J30+'FS (66)'!J30+'FS (67)'!J30+'FS (68)'!J30+'FS (69)'!J30+'FS (70)'!J30)+('[5]ASC '!J32+'ASC (2)'!J32+'ASC (3)'!J32+'ASC (4)'!J32+'ASC (5)'!J32+'ASC (6)'!J32+'ASC (7)'!J32+'ASC (8)'!J32+'ASC (9)'!J32+'ASC (10)'!J32+'ASC (11)'!J32+'ASC (12)'!J32+'ASC (13)'!J32+'ASC (14)'!J32+'ASC (15)'!J32+'ASC (16)'!J32+'ASC (17)'!J32+'ASC (18)'!J32+'ASC (19)'!J32+'ASC (20)'!J32+'ASC (21)'!J32+'ASC (22)'!J32+'ASC (23)'!J32+'ASC (24)'!J32+'ASC (25)'!J32+'ASC (26)'!J32+'ASC (27)'!J32+'ASC (28)'!J32+'ASC (29)'!J32+'ASC (30)'!J32+'ASC (31)'!J32+'ASC (32)'!J32+'ASC (33)'!J32+'ASC (34)'!J32+'ASC (35)'!J32+'ASC (36)'!J32+'ASC (37)'!J32+'ASC (38)'!J32+'ASC (39)'!J32+'ASC (40)'!J32+'ASC (41)'!J32+'ASC (42)'!J32+'ASC (43)'!J32+'ASC (44)'!J32+'ASC (45)'!J32+'ASC (46)'!J32+'ASC (47)'!J32+'ASC (48)'!J32+'ASC (49)'!J32+'ASC (50)'!J32+'ASC (51)'!J32+'ASC (50)'!J32+'ASC (52)'!J32+'ASC (53)'!J32+'ASC (54)'!J32+'ASC (55)'!J32+'ASC (56)'!J32+'ASC (57)'!J32+'ASC (58)'!J32+'ASC (59)'!J32+'ASC (60)'!J32+'ASC (61)'!J32+'ASC (62)'!J32+'ASC (63)'!J32+'ASC (64)'!J32+'ASC (65)'!J32+'ASC (66)'!J32+'ASC (67)'!J32+'ASC (68)'!J32+'ASC (69)'!J32+'ASC (70)'!J32),"")))</f>
        <v>0</v>
      </c>
    </row>
    <row r="30" spans="1:20" ht="55.5" customHeight="1" thickBot="1" x14ac:dyDescent="0.35">
      <c r="A30" s="329" t="str">
        <f>CDT!B31</f>
        <v>Artéméther injectable 80 mg</v>
      </c>
      <c r="B30" s="425">
        <f>IF($F$21="__ASC",0,IF('SYNTHESE DISTRICT'!$F$21="__FS",(FS!B31+'FS (2)'!B31+'FS (3)'!B31+'FS (4)'!B31+'FS (5)'!B31+'FS (6)'!B31+'FS (7)'!B31+'FS (8)'!B31+'FS (9)'!B31+'FS (10)'!B31+'FS (11)'!B31+'FS (12)'!B31+'FS (13)'!B31+'FS (14)'!B31+'FS (15)'!B31+'FS (16)'!B31+'FS (17)'!B31+'FS (18)'!B31+'FS (19)'!B31+'FS (20)'!B31+'FS (21)'!B31+'FS (22)'!B31+'FS (23)'!B31+'FS (24)'!B31+'FS (25)'!B31+'FS (26)'!B31+'FS (27)'!B31+'FS (28)'!B31+'FS (29)'!B31+'FS (30)'!B31+'FS (31)'!B31+'FS (32)'!B31+'FS (33)'!B31+'FS (34)'!B31+'FS (35)'!B31+'FS (36)'!B31+'FS (37)'!B31+'FS (38)'!B31+'FS (39)'!B31+'FS (40)'!B31+'FS (41)'!B31+'FS (42)'!B31+'FS (43)'!B31+'FS (44)'!B31+'FS (45)'!B31+'FS (46)'!B31+'FS (47)'!B31+'FS (48)'!B31+'FS (49)'!B31+'FS (50)'!B31+'FS (51)'!B31+'FS (52)'!B31+'FS (53)'!B31+'FS (54)'!B31+'FS (55)'!B31+'FS (56)'!B31+'FS (57)'!B31+'FS (58)'!B31+'FS (59)'!B31+'FS (60)'!B31+'FS (61)'!B31+'FS (62)'!B31+'FS (63)'!B31+'FS (64)'!B31+'FS (65)'!B31+'FS (66)'!B31+'FS (67)'!B31+'FS (68)'!B31+'FS (69)'!B31+'FS (70)'!B31),IF('SYNTHESE DISTRICT'!$F$21="ASC+FS",(FS!B31+'FS (2)'!B31+'FS (3)'!B31+'FS (4)'!B31+'FS (5)'!B31+'FS (6)'!B31+'FS (7)'!B31+'FS (8)'!B31+'FS (9)'!B31+'FS (10)'!B31+'FS (11)'!B31+'FS (12)'!B31+'FS (13)'!B31+'FS (14)'!B31+'FS (15)'!B31+'FS (16)'!B31+'FS (17)'!B31+'FS (18)'!B31+'FS (19)'!B31+'FS (20)'!B31+'FS (21)'!B31+'FS (22)'!B31+'FS (23)'!B31+'FS (24)'!B31+'FS (25)'!B31+'FS (26)'!B31+'FS (27)'!B31+'FS (28)'!B31+'FS (29)'!B31+'FS (30)'!B31+'FS (31)'!B31+'FS (32)'!B31+'FS (33)'!B31+'FS (34)'!B31+'FS (35)'!B31+'FS (36)'!B31+'FS (37)'!B31+'FS (38)'!B31+'FS (39)'!B31+'FS (40)'!B31+'FS (41)'!B31+'FS (42)'!B31+'FS (43)'!B31+'FS (44)'!B31+'FS (45)'!B31+'FS (46)'!B31+'FS (47)'!B31+'FS (48)'!B31+'FS (49)'!B31+'FS (50)'!B31+'FS (51)'!B31+'FS (52)'!B31+'FS (53)'!B31+'FS (54)'!B31+'FS (55)'!B31+'FS (56)'!B31+'FS (57)'!B31+'FS (58)'!B31+'FS (59)'!B31+'FS (60)'!B31+'FS (61)'!B31+'FS (62)'!B31+'FS (63)'!B31+'FS (64)'!B31+'FS (65)'!B31+'FS (66)'!B31+'FS (67)'!B31+'FS (68)'!B31+'FS (69)'!B31+'FS (70)'!B31),"")))</f>
        <v>0</v>
      </c>
      <c r="C30" s="425">
        <f>IF($F$21="__ASC",0,IF('SYNTHESE DISTRICT'!$F$21="__FS",(FS!C31+'FS (2)'!C31+'FS (3)'!C31+'FS (4)'!C31+'FS (5)'!C31+'FS (6)'!C31+'FS (7)'!C31+'FS (8)'!C31+'FS (9)'!C31+'FS (10)'!C31+'FS (11)'!C31+'FS (12)'!C31+'FS (13)'!C31+'FS (14)'!C31+'FS (15)'!C31+'FS (16)'!C31+'FS (17)'!C31+'FS (18)'!C31+'FS (19)'!C31+'FS (20)'!C31+'FS (21)'!C31+'FS (22)'!C31+'FS (23)'!C31+'FS (24)'!C31+'FS (25)'!C31+'FS (26)'!C31+'FS (27)'!C31+'FS (28)'!C31+'FS (29)'!C31+'FS (30)'!C31+'FS (31)'!C31+'FS (32)'!C31+'FS (33)'!C31+'FS (34)'!C31+'FS (35)'!C31+'FS (36)'!C31+'FS (37)'!C31+'FS (38)'!C31+'FS (39)'!C31+'FS (40)'!C31+'FS (41)'!C31+'FS (42)'!C31+'FS (43)'!C31+'FS (44)'!C31+'FS (45)'!C31+'FS (46)'!C31+'FS (47)'!C31+'FS (48)'!C31+'FS (49)'!C31+'FS (50)'!C31+'FS (51)'!C31+'FS (52)'!C31+'FS (53)'!C31+'FS (54)'!C31+'FS (55)'!C31+'FS (56)'!C31+'FS (57)'!C31+'FS (58)'!C31+'FS (59)'!C31+'FS (60)'!C31+'FS (61)'!C31+'FS (62)'!C31+'FS (63)'!C31+'FS (64)'!C31+'FS (65)'!C31+'FS (66)'!C31+'FS (67)'!C31+'FS (68)'!C31+'FS (69)'!C31+'FS (70)'!C31),IF('SYNTHESE DISTRICT'!$F$21="ASC+FS",(FS!C31+'FS (2)'!C31+'FS (3)'!C31+'FS (4)'!C31+'FS (5)'!C31+'FS (6)'!C31+'FS (7)'!C31+'FS (8)'!C31+'FS (9)'!C31+'FS (10)'!C31+'FS (11)'!C31+'FS (12)'!C31+'FS (13)'!C31+'FS (14)'!C31+'FS (15)'!C31+'FS (16)'!C31+'FS (17)'!C31+'FS (18)'!C31+'FS (19)'!C31+'FS (20)'!C31+'FS (21)'!C31+'FS (22)'!C31+'FS (23)'!C31+'FS (24)'!C31+'FS (25)'!C31+'FS (26)'!C31+'FS (27)'!C31+'FS (28)'!C31+'FS (29)'!C31+'FS (30)'!C31+'FS (31)'!C31+'FS (32)'!C31+'FS (33)'!C31+'FS (34)'!C31+'FS (35)'!C31+'FS (36)'!C31+'FS (37)'!C31+'FS (38)'!C31+'FS (39)'!C31+'FS (40)'!C31+'FS (41)'!C31+'FS (42)'!C31+'FS (43)'!C31+'FS (44)'!C31+'FS (45)'!C31+'FS (46)'!C31+'FS (47)'!C31+'FS (48)'!C31+'FS (49)'!C31+'FS (50)'!C31+'FS (51)'!C31+'FS (52)'!C31+'FS (53)'!C31+'FS (54)'!C31+'FS (55)'!C31+'FS (56)'!C31+'FS (57)'!C31+'FS (58)'!C31+'FS (59)'!C31+'FS (60)'!C31+'FS (61)'!C31+'FS (62)'!C31+'FS (63)'!C31+'FS (64)'!C31+'FS (65)'!C31+'FS (66)'!C31+'FS (67)'!C31+'FS (68)'!C31+'FS (69)'!C31+'FS (70)'!C31),"")))</f>
        <v>0</v>
      </c>
      <c r="D30" s="403">
        <f t="shared" si="0"/>
        <v>0</v>
      </c>
      <c r="E30" s="425">
        <f>IF($F$21="__ASC",0,IF('SYNTHESE DISTRICT'!$F$21="__FS",(FS!E31+'FS (2)'!E31+'FS (3)'!E31+'FS (4)'!E31+'FS (5)'!E31+'FS (6)'!E31+'FS (7)'!E31+'FS (8)'!E31+'FS (9)'!E31+'FS (10)'!E31+'FS (11)'!E31+'FS (12)'!E31+'FS (13)'!E31+'FS (14)'!E31+'FS (15)'!E31+'FS (16)'!E31+'FS (17)'!E31+'FS (18)'!E31+'FS (19)'!E31+'FS (20)'!E31+'FS (21)'!E31+'FS (22)'!E31+'FS (23)'!E31+'FS (24)'!E31+'FS (25)'!E31+'FS (26)'!E31+'FS (27)'!E31+'FS (28)'!E31+'FS (29)'!E31+'FS (30)'!E31+'FS (31)'!E31+'FS (32)'!E31+'FS (33)'!E31+'FS (34)'!E31+'FS (35)'!E31+'FS (36)'!E31+'FS (37)'!E31+'FS (38)'!E31+'FS (39)'!E31+'FS (40)'!E31+'FS (41)'!E31+'FS (42)'!E31+'FS (43)'!E31+'FS (44)'!E31+'FS (45)'!E31+'FS (46)'!E31+'FS (47)'!E31+'FS (48)'!E31+'FS (49)'!E31+'FS (50)'!E31+'FS (51)'!E31+'FS (52)'!E31+'FS (53)'!E31+'FS (54)'!E31+'FS (55)'!E31+'FS (56)'!E31+'FS (57)'!E31+'FS (58)'!E31+'FS (59)'!E31+'FS (60)'!E31+'FS (61)'!E31+'FS (62)'!E31+'FS (63)'!E31+'FS (64)'!E31+'FS (65)'!E31+'FS (66)'!E31+'FS (67)'!E31+'FS (68)'!E31+'FS (69)'!E31+'FS (70)'!E31),IF('SYNTHESE DISTRICT'!$F$21="ASC+FS",(FS!E31+'FS (2)'!E31+'FS (3)'!E31+'FS (4)'!E31+'FS (5)'!E31+'FS (6)'!E31+'FS (7)'!E31+'FS (8)'!E31+'FS (9)'!E31+'FS (10)'!E31+'FS (11)'!E31+'FS (12)'!E31+'FS (13)'!E31+'FS (14)'!E31+'FS (15)'!E31+'FS (16)'!E31+'FS (17)'!E31+'FS (18)'!E31+'FS (19)'!E31+'FS (20)'!E31+'FS (21)'!E31+'FS (22)'!E31+'FS (23)'!E31+'FS (24)'!E31+'FS (25)'!E31+'FS (26)'!E31+'FS (27)'!E31+'FS (28)'!E31+'FS (29)'!E31+'FS (30)'!E31+'FS (31)'!E31+'FS (32)'!E31+'FS (33)'!E31+'FS (34)'!E31+'FS (35)'!E31+'FS (36)'!E31+'FS (37)'!E31+'FS (38)'!E31+'FS (39)'!E31+'FS (40)'!E31+'FS (41)'!E31+'FS (42)'!E31+'FS (43)'!E31+'FS (44)'!E31+'FS (45)'!E31+'FS (46)'!E31+'FS (47)'!E31+'FS (48)'!E31+'FS (49)'!E31+'FS (50)'!E31+'FS (51)'!E31+'FS (52)'!E31+'FS (53)'!E31+'FS (54)'!E31+'FS (55)'!E31+'FS (56)'!E31+'FS (57)'!E31+'FS (58)'!E31+'FS (59)'!E31+'FS (60)'!E31+'FS (61)'!E31+'FS (62)'!E31+'FS (63)'!E31+'FS (64)'!E31+'FS (65)'!E31+'FS (66)'!E31+'FS (67)'!E31+'FS (68)'!E31+'FS (69)'!E31+'FS (70)'!E31),"")))</f>
        <v>0</v>
      </c>
      <c r="F30" s="425">
        <f>IF($F$21="__ASC",0,IF('SYNTHESE DISTRICT'!$F$21="__FS",(FS!F31+'FS (2)'!F31+'FS (3)'!F31+'FS (4)'!F31+'FS (5)'!F31+'FS (6)'!F31+'FS (7)'!F31+'FS (8)'!F31+'FS (9)'!F31+'FS (10)'!F31+'FS (11)'!F31+'FS (12)'!F31+'FS (13)'!F31+'FS (14)'!F31+'FS (15)'!F31+'FS (16)'!F31+'FS (17)'!F31+'FS (18)'!F31+'FS (19)'!F31+'FS (20)'!F31+'FS (21)'!F31+'FS (22)'!F31+'FS (23)'!F31+'FS (24)'!F31+'FS (25)'!F31+'FS (26)'!F31+'FS (27)'!F31+'FS (28)'!F31+'FS (29)'!F31+'FS (30)'!F31+'FS (31)'!F31+'FS (32)'!F31+'FS (33)'!F31+'FS (34)'!F31+'FS (35)'!F31+'FS (36)'!F31+'FS (37)'!F31+'FS (38)'!F31+'FS (39)'!F31+'FS (40)'!F31+'FS (41)'!F31+'FS (42)'!F31+'FS (43)'!F31+'FS (44)'!F31+'FS (45)'!F31+'FS (46)'!F31+'FS (47)'!F31+'FS (48)'!F31+'FS (49)'!F31+'FS (50)'!F31+'FS (51)'!F31+'FS (52)'!F31+'FS (53)'!F31+'FS (54)'!F31+'FS (55)'!F31+'FS (56)'!F31+'FS (57)'!F31+'FS (58)'!F31+'FS (59)'!F31+'FS (60)'!F31+'FS (61)'!F31+'FS (62)'!F31+'FS (63)'!F31+'FS (64)'!F31+'FS (65)'!F31+'FS (66)'!F31+'FS (67)'!F31+'FS (68)'!F31+'FS (69)'!F31+'FS (70)'!F31),IF('SYNTHESE DISTRICT'!$F$21="ASC+FS",(FS!F31+'FS (2)'!F31+'FS (3)'!F31+'FS (4)'!F31+'FS (5)'!F31+'FS (6)'!F31+'FS (7)'!F31+'FS (8)'!F31+'FS (9)'!F31+'FS (10)'!F31+'FS (11)'!F31+'FS (12)'!F31+'FS (13)'!F31+'FS (14)'!F31+'FS (15)'!F31+'FS (16)'!F31+'FS (17)'!F31+'FS (18)'!F31+'FS (19)'!F31+'FS (20)'!F31+'FS (21)'!F31+'FS (22)'!F31+'FS (23)'!F31+'FS (24)'!F31+'FS (25)'!F31+'FS (26)'!F31+'FS (27)'!F31+'FS (28)'!F31+'FS (29)'!F31+'FS (30)'!F31+'FS (31)'!F31+'FS (32)'!F31+'FS (33)'!F31+'FS (34)'!F31+'FS (35)'!F31+'FS (36)'!F31+'FS (37)'!F31+'FS (38)'!F31+'FS (39)'!F31+'FS (40)'!F31+'FS (41)'!F31+'FS (42)'!F31+'FS (43)'!F31+'FS (44)'!F31+'FS (45)'!F31+'FS (46)'!F31+'FS (47)'!F31+'FS (48)'!F31+'FS (49)'!F31+'FS (50)'!F31+'FS (51)'!F31+'FS (52)'!F31+'FS (53)'!F31+'FS (54)'!F31+'FS (55)'!F31+'FS (56)'!F31+'FS (57)'!F31+'FS (58)'!F31+'FS (59)'!F31+'FS (60)'!F31+'FS (61)'!F31+'FS (62)'!F31+'FS (63)'!F31+'FS (64)'!F31+'FS (65)'!F31+'FS (66)'!F31+'FS (67)'!F31+'FS (68)'!F31+'FS (69)'!F31+'FS (70)'!F31),"")))</f>
        <v>0</v>
      </c>
      <c r="G30" s="425">
        <f>IF($F$21="__ASC",0,IF('SYNTHESE DISTRICT'!$F$21="__FS",(FS!G31+'FS (2)'!G31+'FS (3)'!G31+'FS (4)'!G31+'FS (5)'!G31+'FS (6)'!G31+'FS (7)'!G31+'FS (8)'!G31+'FS (9)'!G31+'FS (10)'!G31+'FS (11)'!G31+'FS (12)'!G31+'FS (13)'!G31+'FS (14)'!G31+'FS (15)'!G31+'FS (16)'!G31+'FS (17)'!G31+'FS (18)'!G31+'FS (19)'!G31+'FS (20)'!G31+'FS (21)'!G31+'FS (22)'!G31+'FS (23)'!G31+'FS (24)'!G31+'FS (25)'!G31+'FS (26)'!G31+'FS (27)'!G31+'FS (28)'!G31+'FS (29)'!G31+'FS (30)'!G31+'FS (31)'!G31+'FS (32)'!G31+'FS (33)'!G31+'FS (34)'!G31+'FS (35)'!G31+'FS (36)'!G31+'FS (37)'!G31+'FS (38)'!G31+'FS (39)'!G31+'FS (40)'!G31+'FS (41)'!G31+'FS (42)'!G31+'FS (43)'!G31+'FS (44)'!G31+'FS (45)'!G31+'FS (46)'!G31+'FS (47)'!G31+'FS (48)'!G31+'FS (49)'!G31+'FS (50)'!G31+'FS (51)'!G31+'FS (52)'!G31+'FS (53)'!G31+'FS (54)'!G31+'FS (55)'!G31+'FS (56)'!G31+'FS (57)'!G31+'FS (58)'!G31+'FS (59)'!G31+'FS (60)'!G31+'FS (61)'!G31+'FS (62)'!G31+'FS (63)'!G31+'FS (64)'!G31+'FS (65)'!G31+'FS (66)'!G31+'FS (67)'!G31+'FS (68)'!G31+'FS (69)'!G31+'FS (70)'!G31),IF('SYNTHESE DISTRICT'!$F$21="ASC+FS",(FS!G31+'FS (2)'!G31+'FS (3)'!G31+'FS (4)'!G31+'FS (5)'!G31+'FS (6)'!G31+'FS (7)'!G31+'FS (8)'!G31+'FS (9)'!G31+'FS (10)'!G31+'FS (11)'!G31+'FS (12)'!G31+'FS (13)'!G31+'FS (14)'!G31+'FS (15)'!G31+'FS (16)'!G31+'FS (17)'!G31+'FS (18)'!G31+'FS (19)'!G31+'FS (20)'!G31+'FS (21)'!G31+'FS (22)'!G31+'FS (23)'!G31+'FS (24)'!G31+'FS (25)'!G31+'FS (26)'!G31+'FS (27)'!G31+'FS (28)'!G31+'FS (29)'!G31+'FS (30)'!G31+'FS (31)'!G31+'FS (32)'!G31+'FS (33)'!G31+'FS (34)'!G31+'FS (35)'!G31+'FS (36)'!G31+'FS (37)'!G31+'FS (38)'!G31+'FS (39)'!G31+'FS (40)'!G31+'FS (41)'!G31+'FS (42)'!G31+'FS (43)'!G31+'FS (44)'!G31+'FS (45)'!G31+'FS (46)'!G31+'FS (47)'!G31+'FS (48)'!G31+'FS (49)'!G31+'FS (50)'!G31+'FS (51)'!G31+'FS (52)'!G31+'FS (53)'!G31+'FS (54)'!G31+'FS (55)'!G31+'FS (56)'!G31+'FS (57)'!G31+'FS (58)'!G31+'FS (59)'!G31+'FS (60)'!G31+'FS (61)'!G31+'FS (62)'!G31+'FS (63)'!G31+'FS (64)'!G31+'FS (65)'!G31+'FS (66)'!G31+'FS (67)'!G31+'FS (68)'!G31+'FS (69)'!G31+'FS (70)'!G31),"")))</f>
        <v>0</v>
      </c>
      <c r="H30" s="425">
        <f>IF($F$21="__ASC",0,IF('SYNTHESE DISTRICT'!$F$21="__FS",(FS!H31+'FS (2)'!H31+'FS (3)'!H31+'FS (4)'!H31+'FS (5)'!H31+'FS (6)'!H31+'FS (7)'!H31+'FS (8)'!H31+'FS (9)'!H31+'FS (10)'!H31+'FS (11)'!H31+'FS (12)'!H31+'FS (13)'!H31+'FS (14)'!H31+'FS (15)'!H31+'FS (16)'!H31+'FS (17)'!H31+'FS (18)'!H31+'FS (19)'!H31+'FS (20)'!H31+'FS (21)'!H31+'FS (22)'!H31+'FS (23)'!H31+'FS (24)'!H31+'FS (25)'!H31+'FS (26)'!H31+'FS (27)'!H31+'FS (28)'!H31+'FS (29)'!H31+'FS (30)'!H31+'FS (31)'!H31+'FS (32)'!H31+'FS (33)'!H31+'FS (34)'!H31+'FS (35)'!H31+'FS (36)'!H31+'FS (37)'!H31+'FS (38)'!H31+'FS (39)'!H31+'FS (40)'!H31+'FS (41)'!H31+'FS (42)'!H31+'FS (43)'!H31+'FS (44)'!H31+'FS (45)'!H31+'FS (46)'!H31+'FS (47)'!H31+'FS (48)'!H31+'FS (49)'!H31+'FS (50)'!H31+'FS (51)'!H31+'FS (52)'!H31+'FS (53)'!H31+'FS (54)'!H31+'FS (55)'!H31+'FS (56)'!H31+'FS (57)'!H31+'FS (58)'!H31+'FS (59)'!H31+'FS (60)'!H31+'FS (61)'!H31+'FS (62)'!H31+'FS (63)'!H31+'FS (64)'!H31+'FS (65)'!H31+'FS (66)'!H31+'FS (67)'!H31+'FS (68)'!H31+'FS (69)'!H31+'FS (70)'!H31),IF('SYNTHESE DISTRICT'!$F$21="ASC+FS",(FS!H31+'FS (2)'!H31+'FS (3)'!H31+'FS (4)'!H31+'FS (5)'!H31+'FS (6)'!H31+'FS (7)'!H31+'FS (8)'!H31+'FS (9)'!H31+'FS (10)'!H31+'FS (11)'!H31+'FS (12)'!H31+'FS (13)'!H31+'FS (14)'!H31+'FS (15)'!H31+'FS (16)'!H31+'FS (17)'!H31+'FS (18)'!H31+'FS (19)'!H31+'FS (20)'!H31+'FS (21)'!H31+'FS (22)'!H31+'FS (23)'!H31+'FS (24)'!H31+'FS (25)'!H31+'FS (26)'!H31+'FS (27)'!H31+'FS (28)'!H31+'FS (29)'!H31+'FS (30)'!H31+'FS (31)'!H31+'FS (32)'!H31+'FS (33)'!H31+'FS (34)'!H31+'FS (35)'!H31+'FS (36)'!H31+'FS (37)'!H31+'FS (38)'!H31+'FS (39)'!H31+'FS (40)'!H31+'FS (41)'!H31+'FS (42)'!H31+'FS (43)'!H31+'FS (44)'!H31+'FS (45)'!H31+'FS (46)'!H31+'FS (47)'!H31+'FS (48)'!H31+'FS (49)'!H31+'FS (50)'!H31+'FS (51)'!H31+'FS (52)'!H31+'FS (53)'!H31+'FS (54)'!H31+'FS (55)'!H31+'FS (56)'!H31+'FS (57)'!H31+'FS (58)'!H31+'FS (59)'!H31+'FS (60)'!H31+'FS (61)'!H31+'FS (62)'!H31+'FS (63)'!H31+'FS (64)'!H31+'FS (65)'!H31+'FS (66)'!H31+'FS (67)'!H31+'FS (68)'!H31+'FS (69)'!H31+'FS (70)'!H31),"")))</f>
        <v>0</v>
      </c>
      <c r="I30" s="425">
        <f>IF($F$21="__ASC",0,IF('SYNTHESE DISTRICT'!$F$21="__FS",(FS!I31+'FS (2)'!I31+'FS (3)'!I31+'FS (4)'!I31+'FS (5)'!I31+'FS (6)'!I31+'FS (7)'!I31+'FS (8)'!I31+'FS (9)'!I31+'FS (10)'!I31+'FS (11)'!I31+'FS (12)'!I31+'FS (13)'!I31+'FS (14)'!I31+'FS (15)'!I31+'FS (16)'!I31+'FS (17)'!I31+'FS (18)'!I31+'FS (19)'!I31+'FS (20)'!I31+'FS (21)'!I31+'FS (22)'!I31+'FS (23)'!I31+'FS (24)'!I31+'FS (25)'!I31+'FS (26)'!I31+'FS (27)'!I31+'FS (28)'!I31+'FS (29)'!I31+'FS (30)'!I31+'FS (31)'!I31+'FS (32)'!I31+'FS (33)'!I31+'FS (34)'!I31+'FS (35)'!I31+'FS (36)'!I31+'FS (37)'!I31+'FS (38)'!I31+'FS (39)'!I31+'FS (40)'!I31+'FS (41)'!I31+'FS (42)'!I31+'FS (43)'!I31+'FS (44)'!I31+'FS (45)'!I31+'FS (46)'!I31+'FS (47)'!I31+'FS (48)'!I31+'FS (49)'!I31+'FS (50)'!I31+'FS (51)'!I31+'FS (52)'!I31+'FS (53)'!I31+'FS (54)'!I31+'FS (55)'!I31+'FS (56)'!I31+'FS (57)'!I31+'FS (58)'!I31+'FS (59)'!I31+'FS (60)'!I31+'FS (61)'!I31+'FS (62)'!I31+'FS (63)'!I31+'FS (64)'!I31+'FS (65)'!I31+'FS (66)'!I31+'FS (67)'!I31+'FS (68)'!I31+'FS (69)'!I31+'FS (70)'!I31),IF('SYNTHESE DISTRICT'!$F$21="ASC+FS",(FS!I31+'FS (2)'!I31+'FS (3)'!I31+'FS (4)'!I31+'FS (5)'!I31+'FS (6)'!I31+'FS (7)'!I31+'FS (8)'!I31+'FS (9)'!I31+'FS (10)'!I31+'FS (11)'!I31+'FS (12)'!I31+'FS (13)'!I31+'FS (14)'!I31+'FS (15)'!I31+'FS (16)'!I31+'FS (17)'!I31+'FS (18)'!I31+'FS (19)'!I31+'FS (20)'!I31+'FS (21)'!I31+'FS (22)'!I31+'FS (23)'!I31+'FS (24)'!I31+'FS (25)'!I31+'FS (26)'!I31+'FS (27)'!I31+'FS (28)'!I31+'FS (29)'!I31+'FS (30)'!I31+'FS (31)'!I31+'FS (32)'!I31+'FS (33)'!I31+'FS (34)'!I31+'FS (35)'!I31+'FS (36)'!I31+'FS (37)'!I31+'FS (38)'!I31+'FS (39)'!I31+'FS (40)'!I31+'FS (41)'!I31+'FS (42)'!I31+'FS (43)'!I31+'FS (44)'!I31+'FS (45)'!I31+'FS (46)'!I31+'FS (47)'!I31+'FS (48)'!I31+'FS (49)'!I31+'FS (50)'!I31+'FS (51)'!I31+'FS (52)'!I31+'FS (53)'!I31+'FS (54)'!I31+'FS (55)'!I31+'FS (56)'!I31+'FS (57)'!I31+'FS (58)'!I31+'FS (59)'!I31+'FS (60)'!I31+'FS (61)'!I31+'FS (62)'!I31+'FS (63)'!I31+'FS (64)'!I31+'FS (65)'!I31+'FS (66)'!I31+'FS (67)'!I31+'FS (68)'!I31+'FS (69)'!I31+'FS (70)'!I31),"")))</f>
        <v>0</v>
      </c>
      <c r="J30" s="402" t="e">
        <f t="shared" si="1"/>
        <v>#VALUE!</v>
      </c>
      <c r="K30" s="425">
        <f>IF($F$21="__ASC",0,IF('SYNTHESE DISTRICT'!$F$21="__FS",(FS!K31+'FS (2)'!K31+'FS (3)'!K31+'FS (4)'!K31+'FS (5)'!K31+'FS (6)'!K31+'FS (7)'!K31+'FS (8)'!K31+'FS (9)'!K31+'FS (10)'!K31+'FS (11)'!K31+'FS (12)'!K31+'FS (13)'!K31+'FS (14)'!K31+'FS (15)'!K31+'FS (16)'!K31+'FS (17)'!K31+'FS (18)'!K31+'FS (19)'!K31+'FS (20)'!K31+'FS (21)'!K31+'FS (22)'!K31+'FS (23)'!K31+'FS (24)'!K31+'FS (25)'!K31+'FS (26)'!K31+'FS (27)'!K31+'FS (28)'!K31+'FS (29)'!K31+'FS (30)'!K31+'FS (31)'!K31+'FS (32)'!K31+'FS (33)'!K31+'FS (34)'!K31+'FS (35)'!K31+'FS (36)'!K31+'FS (37)'!K31+'FS (38)'!K31+'FS (39)'!K31+'FS (40)'!K31+'FS (41)'!K31+'FS (42)'!K31+'FS (43)'!K31+'FS (44)'!K31+'FS (45)'!K31+'FS (46)'!K31+'FS (47)'!K31+'FS (48)'!K31+'FS (49)'!K31+'FS (50)'!K31+'FS (51)'!K31+'FS (52)'!K31+'FS (53)'!K31+'FS (54)'!K31+'FS (55)'!K31+'FS (56)'!K31+'FS (57)'!K31+'FS (58)'!K31+'FS (59)'!K31+'FS (60)'!K31+'FS (61)'!K31+'FS (62)'!K31+'FS (63)'!K31+'FS (64)'!K31+'FS (65)'!K31+'FS (66)'!K31+'FS (67)'!K31+'FS (68)'!K31+'FS (69)'!K31+'FS (70)'!K31),IF('SYNTHESE DISTRICT'!$F$21="ASC+FS",(FS!K31+'FS (2)'!K31+'FS (3)'!K31+'FS (4)'!K31+'FS (5)'!K31+'FS (6)'!K31+'FS (7)'!K31+'FS (8)'!K31+'FS (9)'!K31+'FS (10)'!K31+'FS (11)'!K31+'FS (12)'!K31+'FS (13)'!K31+'FS (14)'!K31+'FS (15)'!K31+'FS (16)'!K31+'FS (17)'!K31+'FS (18)'!K31+'FS (19)'!K31+'FS (20)'!K31+'FS (21)'!K31+'FS (22)'!K31+'FS (23)'!K31+'FS (24)'!K31+'FS (25)'!K31+'FS (26)'!K31+'FS (27)'!K31+'FS (28)'!K31+'FS (29)'!K31+'FS (30)'!K31+'FS (31)'!K31+'FS (32)'!K31+'FS (33)'!K31+'FS (34)'!K31+'FS (35)'!K31+'FS (36)'!K31+'FS (37)'!K31+'FS (38)'!K31+'FS (39)'!K31+'FS (40)'!K31+'FS (41)'!K31+'FS (42)'!K31+'FS (43)'!K31+'FS (44)'!K31+'FS (45)'!K31+'FS (46)'!K31+'FS (47)'!K31+'FS (48)'!K31+'FS (49)'!K31+'FS (50)'!K31+'FS (51)'!K31+'FS (52)'!K31+'FS (53)'!K31+'FS (54)'!K31+'FS (55)'!K31+'FS (56)'!K31+'FS (57)'!K31+'FS (58)'!K31+'FS (59)'!K31+'FS (60)'!K31+'FS (61)'!K31+'FS (62)'!K31+'FS (63)'!K31+'FS (64)'!K31+'FS (65)'!K31+'FS (66)'!K31+'FS (67)'!K31+'FS (68)'!K31+'FS (69)'!K31+'FS (70)'!K31),"")))</f>
        <v>0</v>
      </c>
      <c r="L30" s="314" t="e">
        <f t="shared" si="2"/>
        <v>#VALUE!</v>
      </c>
      <c r="M30" s="314" t="e">
        <f t="shared" si="3"/>
        <v>#VALUE!</v>
      </c>
      <c r="N30" s="314" t="e">
        <f>IF(B30&lt;&gt;"",IF(J30=0,((E30+L30)-K30),((M30*6)-K30)),"0")</f>
        <v>#VALUE!</v>
      </c>
      <c r="O30" s="425">
        <f>IF($F$21="__ASC",(ASC!O33+'ASC (2)'!O33+'ASC (3)'!O33+'ASC (4)'!O33+'ASC (5)'!O33+'ASC (6)'!O33+'ASC (7)'!O33+'ASC (8)'!O33+'ASC (9)'!O33+'ASC (10)'!O33+'ASC (11)'!O33+'ASC (12)'!O33+'ASC (13)'!O33+'ASC (14)'!O33+'ASC (15)'!O33+'ASC (16)'!O33+'ASC (17)'!O33+'ASC (18)'!O33+'ASC (19)'!O33+'ASC (20)'!O33+'ASC (21)'!O33+'ASC (22)'!O33+'ASC (23)'!O33+'ASC (24)'!O33+'ASC (25)'!O33+'ASC (26)'!O33+'ASC (27)'!O33+'ASC (28)'!O33+'ASC (29)'!O33+'ASC (30)'!O33+'ASC (31)'!O33+'ASC (32)'!O33+'ASC (33)'!O33+'ASC (34)'!O33+'ASC (35)'!O33+'ASC (36)'!O33+'ASC (37)'!O33+'ASC (38)'!O33+'ASC (39)'!O33+'ASC (40)'!O33+'ASC (41)'!O33+'ASC (42)'!O33+'ASC (43)'!O33+'ASC (44)'!O33+'ASC (45)'!O33+'ASC (46)'!O33+'ASC (47)'!O33+'ASC (48)'!O33+'ASC (49)'!O33+'ASC (50)'!O33+'ASC (51)'!O33+'ASC (50)'!O33+'ASC (52)'!O33+'ASC (53)'!O33+'ASC (54)'!O33+'ASC (55)'!O33+'ASC (56)'!O33+'ASC (57)'!O33+'ASC (58)'!O33+'ASC (59)'!O33+'ASC (60)'!O33+'ASC (61)'!O33+'ASC (62)'!O33+'ASC (63)'!O33+'ASC (64)'!O33+'ASC (65)'!O33+'ASC (66)'!O33+'ASC (67)'!O33+'ASC (68)'!O33+'ASC (69)'!O33+'ASC (70)'!O33),IF('SYNTHESE DISTRICT'!$F$21="__FS",(FS!O31+'FS (2)'!O31+'FS (3)'!O31+'FS (4)'!O31+'FS (5)'!O31+'FS (6)'!O31+'FS (7)'!O31+'FS (8)'!O31+'FS (9)'!O31+'FS (10)'!O31+'FS (11)'!O31+'FS (12)'!O31+'FS (13)'!O31+'FS (14)'!O31+'FS (15)'!O31+'FS (16)'!O31+'FS (17)'!O31+'FS (18)'!O31+'FS (19)'!O31+'FS (20)'!O31+'FS (21)'!O31+'FS (22)'!O31+'FS (23)'!O31+'FS (24)'!O31+'FS (25)'!O31+'FS (26)'!O31+'FS (27)'!O31+'FS (28)'!O31+'FS (29)'!O31+'FS (30)'!O31+'FS (31)'!O31+'FS (32)'!O31+'FS (33)'!O31+'FS (34)'!O31+'FS (35)'!O31+'FS (36)'!O31+'FS (37)'!O31+'FS (38)'!O31+'FS (39)'!O31+'FS (40)'!O31+'FS (41)'!O31+'FS (42)'!O31+'FS (43)'!O31+'FS (44)'!O31+'FS (45)'!O31+'FS (46)'!O31+'FS (47)'!O31+'FS (48)'!O31+'FS (49)'!O31+'FS (50)'!O31+'FS (51)'!O31+'FS (52)'!O31+'FS (53)'!O31+'FS (54)'!O31+'FS (55)'!O31+'FS (56)'!O31+'FS (57)'!O31+'FS (58)'!O31+'FS (59)'!O31+'FS (60)'!O31+'FS (61)'!O31+'FS (62)'!O31+'FS (63)'!O31+'FS (64)'!O31+'FS (65)'!O31+'FS (66)'!O31+'FS (67)'!O31+'FS (68)'!O31+'FS (69)'!O31+'FS (70)'!O31),IF('SYNTHESE DISTRICT'!$F$21="ASC+FS",(FS!O31+'FS (2)'!O31+'FS (3)'!O31+'FS (4)'!O31+'FS (5)'!O31+'FS (6)'!O31+'FS (7)'!O31+'FS (8)'!O31+'FS (9)'!O31+'FS (10)'!O31+'FS (11)'!O31+'FS (12)'!O31+'FS (13)'!O31+'FS (14)'!O31+'FS (15)'!O31+'FS (16)'!O31+'FS (17)'!O31+'FS (18)'!O31+'FS (19)'!O31+'FS (20)'!O31+'FS (21)'!O31+'FS (22)'!O31+'FS (23)'!O31+'FS (24)'!O31+'FS (25)'!O31+'FS (26)'!O31+'FS (27)'!O31+'FS (28)'!O31+'FS (29)'!O31+'FS (30)'!O31+'FS (31)'!O31+'FS (32)'!O31+'FS (33)'!O31+'FS (34)'!O31+'FS (35)'!O31+'FS (36)'!O31+'FS (37)'!O31+'FS (38)'!O31+'FS (39)'!O31+'FS (40)'!O31+'FS (41)'!O31+'FS (42)'!O31+'FS (43)'!O31+'FS (44)'!O31+'FS (45)'!O31+'FS (46)'!O31+'FS (47)'!O31+'FS (48)'!O31+'FS (49)'!O31+'FS (50)'!O31+'FS (51)'!O31+'FS (52)'!O31+'FS (53)'!O31+'FS (54)'!O31+'FS (55)'!O31+'FS (56)'!O31+'FS (57)'!O31+'FS (58)'!O31+'FS (59)'!O31+'FS (60)'!O31+'FS (61)'!O31+'FS (62)'!O31+'FS (63)'!O31+'FS (64)'!O31+'FS (65)'!O31+'FS (66)'!O31+'FS (67)'!O31+'FS (68)'!O31+'FS (69)'!O31+'FS (70)'!O31+ ASC!O33+'ASC (2)'!O33+'ASC (3)'!O33+'ASC (4)'!O33+'ASC (5)'!O33+'ASC (6)'!O33+'ASC (7)'!O33+'ASC (8)'!O33+'ASC (9)'!O33+'ASC (10)'!O33+'ASC (11)'!O33+'ASC (12)'!O33+'ASC (13)'!O33+'ASC (14)'!O33+'ASC (15)'!O33+'ASC (16)'!O33+'ASC (17)'!O33+'ASC (18)'!O33+'ASC (19)'!O33+'ASC (20)'!O33+'ASC (21)'!O33+'ASC (22)'!O33+'ASC (23)'!O33+'ASC (24)'!O33+'ASC (25)'!O33+'ASC (26)'!O33+'ASC (27)'!O33+'ASC (28)'!O33+'ASC (29)'!O33+'ASC (30)'!O33+'ASC (31)'!O33+'ASC (32)'!O33+'ASC (33)'!O33+'ASC (34)'!O33+'ASC (35)'!O33+'ASC (36)'!O33+'ASC (37)'!O33+'ASC (38)'!O33+'ASC (39)'!O33+'ASC (40)'!O33+'ASC (41)'!O33+'ASC (42)'!O33+'ASC (43)'!O33+'ASC (44)'!O33+'ASC (45)'!O33+'ASC (46)'!O33+'ASC (47)'!O33+'ASC (48)'!O33+'ASC (49)'!O33+'ASC (50)'!O33+'ASC (51)'!O33+'ASC (50)'!O33+'ASC (52)'!O33+'ASC (53)'!O33+'ASC (54)'!O33+'ASC (55)'!O33+'ASC (56)'!O33+'ASC (57)'!O33+'ASC (58)'!O33+'ASC (59)'!O33+'ASC (60)'!O33+'ASC (61)'!O33+'ASC (62)'!O33+'ASC (63)'!O33+'ASC (64)'!O33+'ASC (65)'!O33+'ASC (66)'!O33+'ASC (67)'!O33+'ASC (68)'!O33+'ASC (69)'!O33+'ASC (70)'!O33),"")))</f>
        <v>0</v>
      </c>
      <c r="P30" s="217"/>
      <c r="R30" s="152" t="e">
        <f t="shared" si="5"/>
        <v>#VALUE!</v>
      </c>
      <c r="T30" s="424">
        <f>IF('SYNTHESE DISTRICT'!$F$21="__ASC",(ASC!J33+'ASC (2)'!J33+'ASC (3)'!J33+'ASC (4)'!J33+'ASC (5)'!J33+'ASC (6)'!J33+'ASC (7)'!J33+'ASC (8)'!J33+'ASC (9)'!J33+'ASC (10)'!J33+'ASC (11)'!J33+'ASC (12)'!J33+'ASC (13)'!J33+'ASC (14)'!J33+'ASC (15)'!J33+'ASC (16)'!J33+'ASC (17)'!J33+'ASC (18)'!J33+'ASC (19)'!J33+'ASC (20)'!J33+'ASC (21)'!J33+'ASC (22)'!J33+'ASC (23)'!J33+'ASC (24)'!J33+'ASC (25)'!J33+'ASC (26)'!J33+'ASC (27)'!J33+'ASC (28)'!J33+'ASC (29)'!J33+'ASC (30)'!J33+'ASC (31)'!J33+'ASC (32)'!J33+'ASC (33)'!J33+'ASC (34)'!J33+'ASC (35)'!J33+'ASC (36)'!J33+'ASC (37)'!J33+'ASC (38)'!J33+'ASC (39)'!J33+'ASC (40)'!J33+'ASC (41)'!J33+'ASC (42)'!J33+'ASC (43)'!J33+'ASC (44)'!J33+'ASC (45)'!J33+'ASC (46)'!J33+'ASC (47)'!J33+'ASC (48)'!J33+'ASC (49)'!J33+'ASC (50)'!J33+'ASC (51)'!J33+'ASC (50)'!J33+'ASC (52)'!J33+'ASC (53)'!J33+'ASC (54)'!J33+'ASC (55)'!J33+'ASC (56)'!J33+'ASC (57)'!J33+'ASC (58)'!J33+'ASC (59)'!J33+'ASC (60)'!J33+'ASC (61)'!J33+'ASC (62)'!J33+'ASC (63)'!J33+'ASC (64)'!J33+'ASC (65)'!J33+'ASC (66)'!J33+'ASC (67)'!J33+'ASC (68)'!J33+'ASC (69)'!J33+'ASC (70)'!J33),IF('SYNTHESE DISTRICT'!$F$21="__FS",('[4]FS '!J31+'FS (2)'!J31+'FS (3)'!J31+'FS (4)'!J31+'FS (5)'!J31+'FS (6)'!J31+'FS (7)'!J31+'FS (8)'!J31+'FS (9)'!J31+'FS (10)'!J31+'FS (11)'!J31+'FS (12)'!J31+'FS (13)'!J31+'FS (14)'!J31+'FS (15)'!J31+'FS (16)'!J31+'FS (17)'!J31+'FS (18)'!J31+'FS (19)'!J31+'FS (20)'!J31+'FS (21)'!J31+'FS (22)'!J31+'FS (23)'!J31+'FS (24)'!J31+'FS (25)'!J31+'FS (26)'!J31+'FS (27)'!J31+'FS (28)'!J31+'FS (29)'!J31+'FS (30)'!J31+'FS (31)'!J31+'FS (32)'!J31+'FS (33)'!J31+'FS (34)'!J31+'FS (35)'!J31+'FS (36)'!J31+'FS (37)'!J31+'FS (38)'!J31+'FS (39)'!J31+'FS (40)'!J31+'FS (41)'!J31+'FS (42)'!J31+'FS (43)'!J31+'FS (44)'!J31+'FS (45)'!J31+'FS (46)'!J31+'FS (47)'!J31+'FS (48)'!J31+'FS (49)'!J31+'FS (50)'!J31+'FS (51)'!J31+'FS (52)'!J31+'FS (53)'!J31+'FS (54)'!J31+'FS (55)'!J31+'FS (56)'!J31+'FS (57)'!J31+'FS (58)'!J31+'FS (59)'!J31+'FS (60)'!J31+'FS (61)'!J31+'FS (62)'!J31+'FS (63)'!J31+'FS (64)'!J31+'FS (65)'!J31+'FS (66)'!J31+'FS (67)'!J31+'FS (68)'!J31+'FS (69)'!J31+'FS (70)'!J31),IF('SYNTHESE DISTRICT'!$F$21="ASC+FS",('[4]FS '!J31+'FS (2)'!J31+'FS (3)'!J31+'FS (4)'!J31+'FS (5)'!J31+'FS (6)'!J31+'FS (7)'!J31+'FS (8)'!J31+'FS (9)'!J31+'FS (10)'!J31+'FS (11)'!J31+'FS (12)'!J31+'FS (13)'!J31+'FS (14)'!J31+'FS (15)'!J31+'FS (16)'!J31+'FS (17)'!J31+'FS (18)'!J31+'FS (19)'!J31+'FS (20)'!J31+'FS (21)'!J31+'FS (22)'!J31+'FS (23)'!J31+'FS (24)'!J31+'FS (25)'!J31+'FS (26)'!J31+'FS (27)'!J31+'FS (28)'!J31+'FS (29)'!J31+'FS (30)'!J31+'FS (31)'!J31+'FS (32)'!J31+'FS (33)'!J31+'FS (34)'!J31+'FS (35)'!J31+'FS (36)'!J31+'FS (37)'!J31+'FS (38)'!J31+'FS (39)'!J31+'FS (40)'!J31+'FS (41)'!J31+'FS (42)'!J31+'FS (43)'!J31+'FS (44)'!J31+'FS (45)'!J31+'FS (46)'!J31+'FS (47)'!J31+'FS (48)'!J31+'FS (49)'!J31+'FS (50)'!J31+'FS (51)'!J31+'FS (52)'!J31+'FS (53)'!J31+'FS (54)'!J31+'FS (55)'!J31+'FS (56)'!J31+'FS (57)'!J31+'FS (58)'!J31+'FS (59)'!J31+'FS (60)'!J31+'FS (61)'!J31+'FS (62)'!J31+'FS (63)'!J31+'FS (64)'!J31+'FS (65)'!J31+'FS (66)'!J31+'FS (67)'!J31+'FS (68)'!J31+'FS (69)'!J31+'FS (70)'!J31)+('[5]ASC '!J33+'ASC (2)'!J33+'ASC (3)'!J33+'ASC (4)'!J33+'ASC (5)'!J33+'ASC (6)'!J33+'ASC (7)'!J33+'ASC (8)'!J33+'ASC (9)'!J33+'ASC (10)'!J33+'ASC (11)'!J33+'ASC (12)'!J33+'ASC (13)'!J33+'ASC (14)'!J33+'ASC (15)'!J33+'ASC (16)'!J33+'ASC (17)'!J33+'ASC (18)'!J33+'ASC (19)'!J33+'ASC (20)'!J33+'ASC (21)'!J33+'ASC (22)'!J33+'ASC (23)'!J33+'ASC (24)'!J33+'ASC (25)'!J33+'ASC (26)'!J33+'ASC (27)'!J33+'ASC (28)'!J33+'ASC (29)'!J33+'ASC (30)'!J33+'ASC (31)'!J33+'ASC (32)'!J33+'ASC (33)'!J33+'ASC (34)'!J33+'ASC (35)'!J33+'ASC (36)'!J33+'ASC (37)'!J33+'ASC (38)'!J33+'ASC (39)'!J33+'ASC (40)'!J33+'ASC (41)'!J33+'ASC (42)'!J33+'ASC (43)'!J33+'ASC (44)'!J33+'ASC (45)'!J33+'ASC (46)'!J33+'ASC (47)'!J33+'ASC (48)'!J33+'ASC (49)'!J33+'ASC (50)'!J33+'ASC (51)'!J33+'ASC (50)'!J33+'ASC (52)'!J33+'ASC (53)'!J33+'ASC (54)'!J33+'ASC (55)'!J33+'ASC (56)'!J33+'ASC (57)'!J33+'ASC (58)'!J33+'ASC (59)'!J33+'ASC (60)'!J33+'ASC (61)'!J33+'ASC (62)'!J33+'ASC (63)'!J33+'ASC (64)'!J33+'ASC (65)'!J33+'ASC (66)'!J33+'ASC (67)'!J33+'ASC (68)'!J33+'ASC (69)'!J33+'ASC (70)'!J33),"")))</f>
        <v>0</v>
      </c>
    </row>
    <row r="31" spans="1:20" ht="44.25" customHeight="1" thickBot="1" x14ac:dyDescent="0.35">
      <c r="A31" s="427" t="str">
        <f>CDT!B32</f>
        <v>Artésunate injectable 60 mg</v>
      </c>
      <c r="B31" s="425">
        <f>IF($F$21="__ASC",(ASC!B34+'ASC (2)'!B34+'ASC (3)'!B34+'ASC (4)'!B34+'ASC (5)'!B34+'ASC (6)'!B34+'ASC (7)'!B34+'ASC (8)'!B34+'ASC (9)'!B34+'ASC (10)'!B34+'ASC (11)'!B34+'ASC (12)'!B34+'ASC (13)'!B34+'ASC (14)'!B34+'ASC (15)'!B34+'ASC (16)'!B34+'ASC (17)'!B34+'ASC (18)'!B34+'ASC (19)'!B34+'ASC (20)'!B34+'ASC (21)'!B34+'ASC (22)'!B34+'ASC (23)'!B34+'ASC (24)'!B34+'ASC (25)'!B34+'ASC (26)'!B34+'ASC (27)'!B34+'ASC (28)'!B34+'ASC (29)'!B34+'ASC (30)'!B34+'ASC (31)'!B34+'ASC (32)'!B34+'ASC (33)'!B34+'ASC (34)'!B34+'ASC (35)'!B34+'ASC (36)'!B34+'ASC (37)'!B34+'ASC (38)'!B34+'ASC (39)'!B34+'ASC (40)'!B34+'ASC (41)'!B34+'ASC (42)'!B34+'ASC (43)'!B34+'ASC (44)'!B34+'ASC (45)'!B34+'ASC (46)'!B34+'ASC (47)'!B34+'ASC (48)'!B34+'ASC (49)'!B34+'ASC (50)'!B34+'ASC (51)'!B34+'ASC (50)'!B34+'ASC (52)'!B34+'ASC (53)'!B34+'ASC (54)'!B34+'ASC (55)'!B34+'ASC (56)'!B34+'ASC (57)'!B34+'ASC (58)'!B34+'ASC (59)'!B34+'ASC (60)'!B34+'ASC (61)'!B34+'ASC (62)'!B34+'ASC (63)'!B34+'ASC (64)'!B34+'ASC (65)'!B34+'ASC (66)'!B34+'ASC (67)'!B34+'ASC (68)'!B34+'ASC (69)'!B34+'ASC (70)'!B34),IF('SYNTHESE DISTRICT'!$F$21="__FS",(FS!B32+'FS (2)'!B32+'FS (3)'!B32+'FS (4)'!B32+'FS (5)'!B32+'FS (6)'!B32+'FS (7)'!B32+'FS (8)'!B32+'FS (9)'!B32+'FS (10)'!B32+'FS (11)'!B32+'FS (12)'!B32+'FS (13)'!B32+'FS (14)'!B32+'FS (15)'!B32+'FS (16)'!B32+'FS (17)'!B32+'FS (18)'!B32+'FS (19)'!B32+'FS (20)'!B32+'FS (21)'!B32+'FS (22)'!B32+'FS (23)'!B32+'FS (24)'!B32+'FS (25)'!B32+'FS (26)'!B32+'FS (27)'!B32+'FS (28)'!B32+'FS (29)'!B32+'FS (30)'!B32+'FS (31)'!B32+'FS (32)'!B32+'FS (33)'!B32+'FS (34)'!B32+'FS (35)'!B32+'FS (36)'!B32+'FS (37)'!B32+'FS (38)'!B32+'FS (39)'!B32+'FS (40)'!B32+'FS (41)'!B32+'FS (42)'!B32+'FS (43)'!B32+'FS (44)'!B32+'FS (45)'!B32+'FS (46)'!B32+'FS (47)'!B32+'FS (48)'!B32+'FS (49)'!B32+'FS (50)'!B32+'FS (51)'!B32+'FS (52)'!B32+'FS (53)'!B32+'FS (54)'!B32+'FS (55)'!B32+'FS (56)'!B32+'FS (57)'!B32+'FS (58)'!B32+'FS (59)'!B32+'FS (60)'!B32+'FS (61)'!B32+'FS (62)'!B32+'FS (63)'!B32+'FS (64)'!B32+'FS (65)'!B32+'FS (66)'!B32+'FS (67)'!B32+'FS (68)'!B32+'FS (69)'!B32+'FS (70)'!B32),IF('SYNTHESE DISTRICT'!$F$21="ASC+FS",(FS!B32+'FS (2)'!B32+'FS (3)'!B32+'FS (4)'!B32+'FS (5)'!B32+'FS (6)'!B32+'FS (7)'!B32+'FS (8)'!B32+'FS (9)'!B32+'FS (10)'!B32+'FS (11)'!B32+'FS (12)'!B32+'FS (13)'!B32+'FS (14)'!B32+'FS (15)'!B32+'FS (16)'!B32+'FS (17)'!B32+'FS (18)'!B32+'FS (19)'!B32+'FS (20)'!B32+'FS (21)'!B32+'FS (22)'!B32+'FS (23)'!B32+'FS (24)'!B32+'FS (25)'!B32+'FS (26)'!B32+'FS (27)'!B32+'FS (28)'!B32+'FS (29)'!B32+'FS (30)'!B32+'FS (31)'!B32+'FS (32)'!B32+'FS (33)'!B32+'FS (34)'!B32+'FS (35)'!B32+'FS (36)'!B32+'FS (37)'!B32+'FS (38)'!B32+'FS (39)'!B32+'FS (40)'!B32+'FS (41)'!B32+'FS (42)'!B32+'FS (43)'!B32+'FS (44)'!B32+'FS (45)'!B32+'FS (46)'!B32+'FS (47)'!B32+'FS (48)'!B32+'FS (49)'!B32+'FS (50)'!B32+'FS (51)'!B32+'FS (52)'!B32+'FS (53)'!B32+'FS (54)'!B32+'FS (55)'!B32+'FS (56)'!B32+'FS (57)'!B32+'FS (58)'!B32+'FS (59)'!B32+'FS (60)'!B32+'FS (61)'!B32+'FS (62)'!B32+'FS (63)'!B32+'FS (64)'!B32+'FS (65)'!B32+'FS (66)'!B32+'FS (67)'!B32+'FS (68)'!B32+'FS (69)'!B32+'FS (70)'!B32+ ASC!B34+'ASC (2)'!B34+'ASC (3)'!B34+'ASC (4)'!B34+'ASC (5)'!B34+'ASC (6)'!B34+'ASC (7)'!B34+'ASC (8)'!B34+'ASC (9)'!B34+'ASC (10)'!B34+'ASC (11)'!B34+'ASC (12)'!B34+'ASC (13)'!B34+'ASC (14)'!B34+'ASC (15)'!B34+'ASC (16)'!B34+'ASC (17)'!B34+'ASC (18)'!B34+'ASC (19)'!B34+'ASC (20)'!B34+'ASC (21)'!B34+'ASC (22)'!B34+'ASC (23)'!B34+'ASC (24)'!B34+'ASC (25)'!B34+'ASC (26)'!B34+'ASC (27)'!B34+'ASC (28)'!B34+'ASC (29)'!B34+'ASC (30)'!B34+'ASC (31)'!B34+'ASC (32)'!B34+'ASC (33)'!B34+'ASC (34)'!B34+'ASC (35)'!B34+'ASC (36)'!B34+'ASC (37)'!B34+'ASC (38)'!B34+'ASC (39)'!B34+'ASC (40)'!B34+'ASC (41)'!B34+'ASC (42)'!B34+'ASC (43)'!B34+'ASC (44)'!B34+'ASC (45)'!B34+'ASC (46)'!B34+'ASC (47)'!B34+'ASC (48)'!B34+'ASC (49)'!B34+'ASC (50)'!B34+'ASC (51)'!B34+'ASC (50)'!B34+'ASC (52)'!B34+'ASC (53)'!B34+'ASC (54)'!B34+'ASC (55)'!B34+'ASC (56)'!B34+'ASC (57)'!B34+'ASC (58)'!B34+'ASC (59)'!B34+'ASC (60)'!B34+'ASC (61)'!B34+'ASC (62)'!B34+'ASC (63)'!B34+'ASC (64)'!B34+'ASC (65)'!B34+'ASC (66)'!B34+'ASC (67)'!B34+'ASC (68)'!B34+'ASC (69)'!B34+'ASC (70)'!B34),"")))</f>
        <v>0</v>
      </c>
      <c r="C31" s="425">
        <f>IF($F$21="__ASC",(ASC!C34+'ASC (2)'!C34+'ASC (3)'!C34+'ASC (4)'!C34+'ASC (5)'!C34+'ASC (6)'!C34+'ASC (7)'!C34+'ASC (8)'!C34+'ASC (9)'!C34+'ASC (10)'!C34+'ASC (11)'!C34+'ASC (12)'!C34+'ASC (13)'!C34+'ASC (14)'!C34+'ASC (15)'!C34+'ASC (16)'!C34+'ASC (17)'!C34+'ASC (18)'!C34+'ASC (19)'!C34+'ASC (20)'!C34+'ASC (21)'!C34+'ASC (22)'!C34+'ASC (23)'!C34+'ASC (24)'!C34+'ASC (25)'!C34+'ASC (26)'!C34+'ASC (27)'!C34+'ASC (28)'!C34+'ASC (29)'!C34+'ASC (30)'!C34+'ASC (31)'!C34+'ASC (32)'!C34+'ASC (33)'!C34+'ASC (34)'!C34+'ASC (35)'!C34+'ASC (36)'!C34+'ASC (37)'!C34+'ASC (38)'!C34+'ASC (39)'!C34+'ASC (40)'!C34+'ASC (41)'!C34+'ASC (42)'!C34+'ASC (43)'!C34+'ASC (44)'!C34+'ASC (45)'!C34+'ASC (46)'!C34+'ASC (47)'!C34+'ASC (48)'!C34+'ASC (49)'!C34+'ASC (50)'!C34+'ASC (51)'!C34+'ASC (50)'!C34+'ASC (52)'!C34+'ASC (53)'!C34+'ASC (54)'!C34+'ASC (55)'!C34+'ASC (56)'!C34+'ASC (57)'!C34+'ASC (58)'!C34+'ASC (59)'!C34+'ASC (60)'!C34+'ASC (61)'!C34+'ASC (62)'!C34+'ASC (63)'!C34+'ASC (64)'!C34+'ASC (65)'!C34+'ASC (66)'!C34+'ASC (67)'!C34+'ASC (68)'!C34+'ASC (69)'!C34+'ASC (70)'!C34),IF('SYNTHESE DISTRICT'!$F$21="__FS",(FS!C32+'FS (2)'!C32+'FS (3)'!C32+'FS (4)'!C32+'FS (5)'!C32+'FS (6)'!C32+'FS (7)'!C32+'FS (8)'!C32+'FS (9)'!C32+'FS (10)'!C32+'FS (11)'!C32+'FS (12)'!C32+'FS (13)'!C32+'FS (14)'!C32+'FS (15)'!C32+'FS (16)'!C32+'FS (17)'!C32+'FS (18)'!C32+'FS (19)'!C32+'FS (20)'!C32+'FS (21)'!C32+'FS (22)'!C32+'FS (23)'!C32+'FS (24)'!C32+'FS (25)'!C32+'FS (26)'!C32+'FS (27)'!C32+'FS (28)'!C32+'FS (29)'!C32+'FS (30)'!C32+'FS (31)'!C32+'FS (32)'!C32+'FS (33)'!C32+'FS (34)'!C32+'FS (35)'!C32+'FS (36)'!C32+'FS (37)'!C32+'FS (38)'!C32+'FS (39)'!C32+'FS (40)'!C32+'FS (41)'!C32+'FS (42)'!C32+'FS (43)'!C32+'FS (44)'!C32+'FS (45)'!C32+'FS (46)'!C32+'FS (47)'!C32+'FS (48)'!C32+'FS (49)'!C32+'FS (50)'!C32+'FS (51)'!C32+'FS (52)'!C32+'FS (53)'!C32+'FS (54)'!C32+'FS (55)'!C32+'FS (56)'!C32+'FS (57)'!C32+'FS (58)'!C32+'FS (59)'!C32+'FS (60)'!C32+'FS (61)'!C32+'FS (62)'!C32+'FS (63)'!C32+'FS (64)'!C32+'FS (65)'!C32+'FS (66)'!C32+'FS (67)'!C32+'FS (68)'!C32+'FS (69)'!C32+'FS (70)'!C32),IF('SYNTHESE DISTRICT'!$F$21="ASC+FS",(FS!C32+'FS (2)'!C32+'FS (3)'!C32+'FS (4)'!C32+'FS (5)'!C32+'FS (6)'!C32+'FS (7)'!C32+'FS (8)'!C32+'FS (9)'!C32+'FS (10)'!C32+'FS (11)'!C32+'FS (12)'!C32+'FS (13)'!C32+'FS (14)'!C32+'FS (15)'!C32+'FS (16)'!C32+'FS (17)'!C32+'FS (18)'!C32+'FS (19)'!C32+'FS (20)'!C32+'FS (21)'!C32+'FS (22)'!C32+'FS (23)'!C32+'FS (24)'!C32+'FS (25)'!C32+'FS (26)'!C32+'FS (27)'!C32+'FS (28)'!C32+'FS (29)'!C32+'FS (30)'!C32+'FS (31)'!C32+'FS (32)'!C32+'FS (33)'!C32+'FS (34)'!C32+'FS (35)'!C32+'FS (36)'!C32+'FS (37)'!C32+'FS (38)'!C32+'FS (39)'!C32+'FS (40)'!C32+'FS (41)'!C32+'FS (42)'!C32+'FS (43)'!C32+'FS (44)'!C32+'FS (45)'!C32+'FS (46)'!C32+'FS (47)'!C32+'FS (48)'!C32+'FS (49)'!C32+'FS (50)'!C32+'FS (51)'!C32+'FS (52)'!C32+'FS (53)'!C32+'FS (54)'!C32+'FS (55)'!C32+'FS (56)'!C32+'FS (57)'!C32+'FS (58)'!C32+'FS (59)'!C32+'FS (60)'!C32+'FS (61)'!C32+'FS (62)'!C32+'FS (63)'!C32+'FS (64)'!C32+'FS (65)'!C32+'FS (66)'!C32+'FS (67)'!C32+'FS (68)'!C32+'FS (69)'!C32+'FS (70)'!C32+ ASC!C34+'ASC (2)'!C34+'ASC (3)'!C34+'ASC (4)'!C34+'ASC (5)'!C34+'ASC (6)'!C34+'ASC (7)'!C34+'ASC (8)'!C34+'ASC (9)'!C34+'ASC (10)'!C34+'ASC (11)'!C34+'ASC (12)'!C34+'ASC (13)'!C34+'ASC (14)'!C34+'ASC (15)'!C34+'ASC (16)'!C34+'ASC (17)'!C34+'ASC (18)'!C34+'ASC (19)'!C34+'ASC (20)'!C34+'ASC (21)'!C34+'ASC (22)'!C34+'ASC (23)'!C34+'ASC (24)'!C34+'ASC (25)'!C34+'ASC (26)'!C34+'ASC (27)'!C34+'ASC (28)'!C34+'ASC (29)'!C34+'ASC (30)'!C34+'ASC (31)'!C34+'ASC (32)'!C34+'ASC (33)'!C34+'ASC (34)'!C34+'ASC (35)'!C34+'ASC (36)'!C34+'ASC (37)'!C34+'ASC (38)'!C34+'ASC (39)'!C34+'ASC (40)'!C34+'ASC (41)'!C34+'ASC (42)'!C34+'ASC (43)'!C34+'ASC (44)'!C34+'ASC (45)'!C34+'ASC (46)'!C34+'ASC (47)'!C34+'ASC (48)'!C34+'ASC (49)'!C34+'ASC (50)'!C34+'ASC (51)'!C34+'ASC (50)'!C34+'ASC (52)'!C34+'ASC (53)'!C34+'ASC (54)'!C34+'ASC (55)'!C34+'ASC (56)'!C34+'ASC (57)'!C34+'ASC (58)'!C34+'ASC (59)'!C34+'ASC (60)'!C34+'ASC (61)'!C34+'ASC (62)'!C34+'ASC (63)'!C34+'ASC (64)'!C34+'ASC (65)'!C34+'ASC (66)'!C34+'ASC (67)'!C34+'ASC (68)'!C34+'ASC (69)'!C34+'ASC (70)'!C34),"")))</f>
        <v>0</v>
      </c>
      <c r="D31" s="404">
        <f t="shared" si="0"/>
        <v>0</v>
      </c>
      <c r="E31" s="425">
        <f>IF($F$21="__ASC",(ASC!E34+'ASC (2)'!E34+'ASC (3)'!E34+'ASC (4)'!E34+'ASC (5)'!E34+'ASC (6)'!E34+'ASC (7)'!E34+'ASC (8)'!E34+'ASC (9)'!E34+'ASC (10)'!E34+'ASC (11)'!E34+'ASC (12)'!E34+'ASC (13)'!E34+'ASC (14)'!E34+'ASC (15)'!E34+'ASC (16)'!E34+'ASC (17)'!E34+'ASC (18)'!E34+'ASC (19)'!E34+'ASC (20)'!E34+'ASC (21)'!E34+'ASC (22)'!E34+'ASC (23)'!E34+'ASC (24)'!E34+'ASC (25)'!E34+'ASC (26)'!E34+'ASC (27)'!E34+'ASC (28)'!E34+'ASC (29)'!E34+'ASC (30)'!E34+'ASC (31)'!E34+'ASC (32)'!E34+'ASC (33)'!E34+'ASC (34)'!E34+'ASC (35)'!E34+'ASC (36)'!E34+'ASC (37)'!E34+'ASC (38)'!E34+'ASC (39)'!E34+'ASC (40)'!E34+'ASC (41)'!E34+'ASC (42)'!E34+'ASC (43)'!E34+'ASC (44)'!E34+'ASC (45)'!E34+'ASC (46)'!E34+'ASC (47)'!E34+'ASC (48)'!E34+'ASC (49)'!E34+'ASC (50)'!E34+'ASC (51)'!E34+'ASC (50)'!E34+'ASC (52)'!E34+'ASC (53)'!E34+'ASC (54)'!E34+'ASC (55)'!E34+'ASC (56)'!E34+'ASC (57)'!E34+'ASC (58)'!E34+'ASC (59)'!E34+'ASC (60)'!E34+'ASC (61)'!E34+'ASC (62)'!E34+'ASC (63)'!E34+'ASC (64)'!E34+'ASC (65)'!E34+'ASC (66)'!E34+'ASC (67)'!E34+'ASC (68)'!E34+'ASC (69)'!E34+'ASC (70)'!E34),IF('SYNTHESE DISTRICT'!$F$21="__FS",(FS!E32+'FS (2)'!E32+'FS (3)'!E32+'FS (4)'!E32+'FS (5)'!E32+'FS (6)'!E32+'FS (7)'!E32+'FS (8)'!E32+'FS (9)'!E32+'FS (10)'!E32+'FS (11)'!E32+'FS (12)'!E32+'FS (13)'!E32+'FS (14)'!E32+'FS (15)'!E32+'FS (16)'!E32+'FS (17)'!E32+'FS (18)'!E32+'FS (19)'!E32+'FS (20)'!E32+'FS (21)'!E32+'FS (22)'!E32+'FS (23)'!E32+'FS (24)'!E32+'FS (25)'!E32+'FS (26)'!E32+'FS (27)'!E32+'FS (28)'!E32+'FS (29)'!E32+'FS (30)'!E32+'FS (31)'!E32+'FS (32)'!E32+'FS (33)'!E32+'FS (34)'!E32+'FS (35)'!E32+'FS (36)'!E32+'FS (37)'!E32+'FS (38)'!E32+'FS (39)'!E32+'FS (40)'!E32+'FS (41)'!E32+'FS (42)'!E32+'FS (43)'!E32+'FS (44)'!E32+'FS (45)'!E32+'FS (46)'!E32+'FS (47)'!E32+'FS (48)'!E32+'FS (49)'!E32+'FS (50)'!E32+'FS (51)'!E32+'FS (52)'!E32+'FS (53)'!E32+'FS (54)'!E32+'FS (55)'!E32+'FS (56)'!E32+'FS (57)'!E32+'FS (58)'!E32+'FS (59)'!E32+'FS (60)'!E32+'FS (61)'!E32+'FS (62)'!E32+'FS (63)'!E32+'FS (64)'!E32+'FS (65)'!E32+'FS (66)'!E32+'FS (67)'!E32+'FS (68)'!E32+'FS (69)'!E32+'FS (70)'!E32),IF('SYNTHESE DISTRICT'!$F$21="ASC+FS",(FS!E32+'FS (2)'!E32+'FS (3)'!E32+'FS (4)'!E32+'FS (5)'!E32+'FS (6)'!E32+'FS (7)'!E32+'FS (8)'!E32+'FS (9)'!E32+'FS (10)'!E32+'FS (11)'!E32+'FS (12)'!E32+'FS (13)'!E32+'FS (14)'!E32+'FS (15)'!E32+'FS (16)'!E32+'FS (17)'!E32+'FS (18)'!E32+'FS (19)'!E32+'FS (20)'!E32+'FS (21)'!E32+'FS (22)'!E32+'FS (23)'!E32+'FS (24)'!E32+'FS (25)'!E32+'FS (26)'!E32+'FS (27)'!E32+'FS (28)'!E32+'FS (29)'!E32+'FS (30)'!E32+'FS (31)'!E32+'FS (32)'!E32+'FS (33)'!E32+'FS (34)'!E32+'FS (35)'!E32+'FS (36)'!E32+'FS (37)'!E32+'FS (38)'!E32+'FS (39)'!E32+'FS (40)'!E32+'FS (41)'!E32+'FS (42)'!E32+'FS (43)'!E32+'FS (44)'!E32+'FS (45)'!E32+'FS (46)'!E32+'FS (47)'!E32+'FS (48)'!E32+'FS (49)'!E32+'FS (50)'!E32+'FS (51)'!E32+'FS (52)'!E32+'FS (53)'!E32+'FS (54)'!E32+'FS (55)'!E32+'FS (56)'!E32+'FS (57)'!E32+'FS (58)'!E32+'FS (59)'!E32+'FS (60)'!E32+'FS (61)'!E32+'FS (62)'!E32+'FS (63)'!E32+'FS (64)'!E32+'FS (65)'!E32+'FS (66)'!E32+'FS (67)'!E32+'FS (68)'!E32+'FS (69)'!E32+'FS (70)'!E32+ ASC!E34+'ASC (2)'!E34+'ASC (3)'!E34+'ASC (4)'!E34+'ASC (5)'!E34+'ASC (6)'!E34+'ASC (7)'!E34+'ASC (8)'!E34+'ASC (9)'!E34+'ASC (10)'!E34+'ASC (11)'!E34+'ASC (12)'!E34+'ASC (13)'!E34+'ASC (14)'!E34+'ASC (15)'!E34+'ASC (16)'!E34+'ASC (17)'!E34+'ASC (18)'!E34+'ASC (19)'!E34+'ASC (20)'!E34+'ASC (21)'!E34+'ASC (22)'!E34+'ASC (23)'!E34+'ASC (24)'!E34+'ASC (25)'!E34+'ASC (26)'!E34+'ASC (27)'!E34+'ASC (28)'!E34+'ASC (29)'!E34+'ASC (30)'!E34+'ASC (31)'!E34+'ASC (32)'!E34+'ASC (33)'!E34+'ASC (34)'!E34+'ASC (35)'!E34+'ASC (36)'!E34+'ASC (37)'!E34+'ASC (38)'!E34+'ASC (39)'!E34+'ASC (40)'!E34+'ASC (41)'!E34+'ASC (42)'!E34+'ASC (43)'!E34+'ASC (44)'!E34+'ASC (45)'!E34+'ASC (46)'!E34+'ASC (47)'!E34+'ASC (48)'!E34+'ASC (49)'!E34+'ASC (50)'!E34+'ASC (51)'!E34+'ASC (50)'!E34+'ASC (52)'!E34+'ASC (53)'!E34+'ASC (54)'!E34+'ASC (55)'!E34+'ASC (56)'!E34+'ASC (57)'!E34+'ASC (58)'!E34+'ASC (59)'!E34+'ASC (60)'!E34+'ASC (61)'!E34+'ASC (62)'!E34+'ASC (63)'!E34+'ASC (64)'!E34+'ASC (65)'!E34+'ASC (66)'!E34+'ASC (67)'!E34+'ASC (68)'!E34+'ASC (69)'!E34+'ASC (70)'!E34),"")))</f>
        <v>0</v>
      </c>
      <c r="F31" s="425">
        <f>IF($F$21="__ASC",(ASC!F34+'ASC (2)'!F34+'ASC (3)'!F34+'ASC (4)'!F34+'ASC (5)'!F34+'ASC (6)'!F34+'ASC (7)'!F34+'ASC (8)'!F34+'ASC (9)'!F34+'ASC (10)'!F34+'ASC (11)'!F34+'ASC (12)'!F34+'ASC (13)'!F34+'ASC (14)'!F34+'ASC (15)'!F34+'ASC (16)'!F34+'ASC (17)'!F34+'ASC (18)'!F34+'ASC (19)'!F34+'ASC (20)'!F34+'ASC (21)'!F34+'ASC (22)'!F34+'ASC (23)'!F34+'ASC (24)'!F34+'ASC (25)'!F34+'ASC (26)'!F34+'ASC (27)'!F34+'ASC (28)'!F34+'ASC (29)'!F34+'ASC (30)'!F34+'ASC (31)'!F34+'ASC (32)'!F34+'ASC (33)'!F34+'ASC (34)'!F34+'ASC (35)'!F34+'ASC (36)'!F34+'ASC (37)'!F34+'ASC (38)'!F34+'ASC (39)'!F34+'ASC (40)'!F34+'ASC (41)'!F34+'ASC (42)'!F34+'ASC (43)'!F34+'ASC (44)'!F34+'ASC (45)'!F34+'ASC (46)'!F34+'ASC (47)'!F34+'ASC (48)'!F34+'ASC (49)'!F34+'ASC (50)'!F34+'ASC (51)'!F34+'ASC (50)'!F34+'ASC (52)'!F34+'ASC (53)'!F34+'ASC (54)'!F34+'ASC (55)'!F34+'ASC (56)'!F34+'ASC (57)'!F34+'ASC (58)'!F34+'ASC (59)'!F34+'ASC (60)'!F34+'ASC (61)'!F34+'ASC (62)'!F34+'ASC (63)'!F34+'ASC (64)'!F34+'ASC (65)'!F34+'ASC (66)'!F34+'ASC (67)'!F34+'ASC (68)'!F34+'ASC (69)'!F34+'ASC (70)'!F34),IF('SYNTHESE DISTRICT'!$F$21="__FS",(FS!F32+'FS (2)'!F32+'FS (3)'!F32+'FS (4)'!F32+'FS (5)'!F32+'FS (6)'!F32+'FS (7)'!F32+'FS (8)'!F32+'FS (9)'!F32+'FS (10)'!F32+'FS (11)'!F32+'FS (12)'!F32+'FS (13)'!F32+'FS (14)'!F32+'FS (15)'!F32+'FS (16)'!F32+'FS (17)'!F32+'FS (18)'!F32+'FS (19)'!F32+'FS (20)'!F32+'FS (21)'!F32+'FS (22)'!F32+'FS (23)'!F32+'FS (24)'!F32+'FS (25)'!F32+'FS (26)'!F32+'FS (27)'!F32+'FS (28)'!F32+'FS (29)'!F32+'FS (30)'!F32+'FS (31)'!F32+'FS (32)'!F32+'FS (33)'!F32+'FS (34)'!F32+'FS (35)'!F32+'FS (36)'!F32+'FS (37)'!F32+'FS (38)'!F32+'FS (39)'!F32+'FS (40)'!F32+'FS (41)'!F32+'FS (42)'!F32+'FS (43)'!F32+'FS (44)'!F32+'FS (45)'!F32+'FS (46)'!F32+'FS (47)'!F32+'FS (48)'!F32+'FS (49)'!F32+'FS (50)'!F32+'FS (51)'!F32+'FS (52)'!F32+'FS (53)'!F32+'FS (54)'!F32+'FS (55)'!F32+'FS (56)'!F32+'FS (57)'!F32+'FS (58)'!F32+'FS (59)'!F32+'FS (60)'!F32+'FS (61)'!F32+'FS (62)'!F32+'FS (63)'!F32+'FS (64)'!F32+'FS (65)'!F32+'FS (66)'!F32+'FS (67)'!F32+'FS (68)'!F32+'FS (69)'!F32+'FS (70)'!F32),IF('SYNTHESE DISTRICT'!$F$21="ASC+FS",(FS!F32+'FS (2)'!F32+'FS (3)'!F32+'FS (4)'!F32+'FS (5)'!F32+'FS (6)'!F32+'FS (7)'!F32+'FS (8)'!F32+'FS (9)'!F32+'FS (10)'!F32+'FS (11)'!F32+'FS (12)'!F32+'FS (13)'!F32+'FS (14)'!F32+'FS (15)'!F32+'FS (16)'!F32+'FS (17)'!F32+'FS (18)'!F32+'FS (19)'!F32+'FS (20)'!F32+'FS (21)'!F32+'FS (22)'!F32+'FS (23)'!F32+'FS (24)'!F32+'FS (25)'!F32+'FS (26)'!F32+'FS (27)'!F32+'FS (28)'!F32+'FS (29)'!F32+'FS (30)'!F32+'FS (31)'!F32+'FS (32)'!F32+'FS (33)'!F32+'FS (34)'!F32+'FS (35)'!F32+'FS (36)'!F32+'FS (37)'!F32+'FS (38)'!F32+'FS (39)'!F32+'FS (40)'!F32+'FS (41)'!F32+'FS (42)'!F32+'FS (43)'!F32+'FS (44)'!F32+'FS (45)'!F32+'FS (46)'!F32+'FS (47)'!F32+'FS (48)'!F32+'FS (49)'!F32+'FS (50)'!F32+'FS (51)'!F32+'FS (52)'!F32+'FS (53)'!F32+'FS (54)'!F32+'FS (55)'!F32+'FS (56)'!F32+'FS (57)'!F32+'FS (58)'!F32+'FS (59)'!F32+'FS (60)'!F32+'FS (61)'!F32+'FS (62)'!F32+'FS (63)'!F32+'FS (64)'!F32+'FS (65)'!F32+'FS (66)'!F32+'FS (67)'!F32+'FS (68)'!F32+'FS (69)'!F32+'FS (70)'!F32+ ASC!F34+'ASC (2)'!F34+'ASC (3)'!F34+'ASC (4)'!F34+'ASC (5)'!F34+'ASC (6)'!F34+'ASC (7)'!F34+'ASC (8)'!F34+'ASC (9)'!F34+'ASC (10)'!F34+'ASC (11)'!F34+'ASC (12)'!F34+'ASC (13)'!F34+'ASC (14)'!F34+'ASC (15)'!F34+'ASC (16)'!F34+'ASC (17)'!F34+'ASC (18)'!F34+'ASC (19)'!F34+'ASC (20)'!F34+'ASC (21)'!F34+'ASC (22)'!F34+'ASC (23)'!F34+'ASC (24)'!F34+'ASC (25)'!F34+'ASC (26)'!F34+'ASC (27)'!F34+'ASC (28)'!F34+'ASC (29)'!F34+'ASC (30)'!F34+'ASC (31)'!F34+'ASC (32)'!F34+'ASC (33)'!F34+'ASC (34)'!F34+'ASC (35)'!F34+'ASC (36)'!F34+'ASC (37)'!F34+'ASC (38)'!F34+'ASC (39)'!F34+'ASC (40)'!F34+'ASC (41)'!F34+'ASC (42)'!F34+'ASC (43)'!F34+'ASC (44)'!F34+'ASC (45)'!F34+'ASC (46)'!F34+'ASC (47)'!F34+'ASC (48)'!F34+'ASC (49)'!F34+'ASC (50)'!F34+'ASC (51)'!F34+'ASC (50)'!F34+'ASC (52)'!F34+'ASC (53)'!F34+'ASC (54)'!F34+'ASC (55)'!F34+'ASC (56)'!F34+'ASC (57)'!F34+'ASC (58)'!F34+'ASC (59)'!F34+'ASC (60)'!F34+'ASC (61)'!F34+'ASC (62)'!F34+'ASC (63)'!F34+'ASC (64)'!F34+'ASC (65)'!F34+'ASC (66)'!F34+'ASC (67)'!F34+'ASC (68)'!F34+'ASC (69)'!F34+'ASC (70)'!F34),"")))</f>
        <v>0</v>
      </c>
      <c r="G31" s="425">
        <f>IF($F$21="__ASC",(ASC!G34+'ASC (2)'!G34+'ASC (3)'!G34+'ASC (4)'!G34+'ASC (5)'!G34+'ASC (6)'!G34+'ASC (7)'!G34+'ASC (8)'!G34+'ASC (9)'!G34+'ASC (10)'!G34+'ASC (11)'!G34+'ASC (12)'!G34+'ASC (13)'!G34+'ASC (14)'!G34+'ASC (15)'!G34+'ASC (16)'!G34+'ASC (17)'!G34+'ASC (18)'!G34+'ASC (19)'!G34+'ASC (20)'!G34+'ASC (21)'!G34+'ASC (22)'!G34+'ASC (23)'!G34+'ASC (24)'!G34+'ASC (25)'!G34+'ASC (26)'!G34+'ASC (27)'!G34+'ASC (28)'!G34+'ASC (29)'!G34+'ASC (30)'!G34+'ASC (31)'!G34+'ASC (32)'!G34+'ASC (33)'!G34+'ASC (34)'!G34+'ASC (35)'!G34+'ASC (36)'!G34+'ASC (37)'!G34+'ASC (38)'!G34+'ASC (39)'!G34+'ASC (40)'!G34+'ASC (41)'!G34+'ASC (42)'!G34+'ASC (43)'!G34+'ASC (44)'!G34+'ASC (45)'!G34+'ASC (46)'!G34+'ASC (47)'!G34+'ASC (48)'!G34+'ASC (49)'!G34+'ASC (50)'!G34+'ASC (51)'!G34+'ASC (50)'!G34+'ASC (52)'!G34+'ASC (53)'!G34+'ASC (54)'!G34+'ASC (55)'!G34+'ASC (56)'!G34+'ASC (57)'!G34+'ASC (58)'!G34+'ASC (59)'!G34+'ASC (60)'!G34+'ASC (61)'!G34+'ASC (62)'!G34+'ASC (63)'!G34+'ASC (64)'!G34+'ASC (65)'!G34+'ASC (66)'!G34+'ASC (67)'!G34+'ASC (68)'!G34+'ASC (69)'!G34+'ASC (70)'!G34),IF('SYNTHESE DISTRICT'!$F$21="__FS",(FS!G32+'FS (2)'!G32+'FS (3)'!G32+'FS (4)'!G32+'FS (5)'!G32+'FS (6)'!G32+'FS (7)'!G32+'FS (8)'!G32+'FS (9)'!G32+'FS (10)'!G32+'FS (11)'!G32+'FS (12)'!G32+'FS (13)'!G32+'FS (14)'!G32+'FS (15)'!G32+'FS (16)'!G32+'FS (17)'!G32+'FS (18)'!G32+'FS (19)'!G32+'FS (20)'!G32+'FS (21)'!G32+'FS (22)'!G32+'FS (23)'!G32+'FS (24)'!G32+'FS (25)'!G32+'FS (26)'!G32+'FS (27)'!G32+'FS (28)'!G32+'FS (29)'!G32+'FS (30)'!G32+'FS (31)'!G32+'FS (32)'!G32+'FS (33)'!G32+'FS (34)'!G32+'FS (35)'!G32+'FS (36)'!G32+'FS (37)'!G32+'FS (38)'!G32+'FS (39)'!G32+'FS (40)'!G32+'FS (41)'!G32+'FS (42)'!G32+'FS (43)'!G32+'FS (44)'!G32+'FS (45)'!G32+'FS (46)'!G32+'FS (47)'!G32+'FS (48)'!G32+'FS (49)'!G32+'FS (50)'!G32+'FS (51)'!G32+'FS (52)'!G32+'FS (53)'!G32+'FS (54)'!G32+'FS (55)'!G32+'FS (56)'!G32+'FS (57)'!G32+'FS (58)'!G32+'FS (59)'!G32+'FS (60)'!G32+'FS (61)'!G32+'FS (62)'!G32+'FS (63)'!G32+'FS (64)'!G32+'FS (65)'!G32+'FS (66)'!G32+'FS (67)'!G32+'FS (68)'!G32+'FS (69)'!G32+'FS (70)'!G32),IF('SYNTHESE DISTRICT'!$F$21="ASC+FS",(FS!G32+'FS (2)'!G32+'FS (3)'!G32+'FS (4)'!G32+'FS (5)'!G32+'FS (6)'!G32+'FS (7)'!G32+'FS (8)'!G32+'FS (9)'!G32+'FS (10)'!G32+'FS (11)'!G32+'FS (12)'!G32+'FS (13)'!G32+'FS (14)'!G32+'FS (15)'!G32+'FS (16)'!G32+'FS (17)'!G32+'FS (18)'!G32+'FS (19)'!G32+'FS (20)'!G32+'FS (21)'!G32+'FS (22)'!G32+'FS (23)'!G32+'FS (24)'!G32+'FS (25)'!G32+'FS (26)'!G32+'FS (27)'!G32+'FS (28)'!G32+'FS (29)'!G32+'FS (30)'!G32+'FS (31)'!G32+'FS (32)'!G32+'FS (33)'!G32+'FS (34)'!G32+'FS (35)'!G32+'FS (36)'!G32+'FS (37)'!G32+'FS (38)'!G32+'FS (39)'!G32+'FS (40)'!G32+'FS (41)'!G32+'FS (42)'!G32+'FS (43)'!G32+'FS (44)'!G32+'FS (45)'!G32+'FS (46)'!G32+'FS (47)'!G32+'FS (48)'!G32+'FS (49)'!G32+'FS (50)'!G32+'FS (51)'!G32+'FS (52)'!G32+'FS (53)'!G32+'FS (54)'!G32+'FS (55)'!G32+'FS (56)'!G32+'FS (57)'!G32+'FS (58)'!G32+'FS (59)'!G32+'FS (60)'!G32+'FS (61)'!G32+'FS (62)'!G32+'FS (63)'!G32+'FS (64)'!G32+'FS (65)'!G32+'FS (66)'!G32+'FS (67)'!G32+'FS (68)'!G32+'FS (69)'!G32+'FS (70)'!G32+ ASC!G34+'ASC (2)'!G34+'ASC (3)'!G34+'ASC (4)'!G34+'ASC (5)'!G34+'ASC (6)'!G34+'ASC (7)'!G34+'ASC (8)'!G34+'ASC (9)'!G34+'ASC (10)'!G34+'ASC (11)'!G34+'ASC (12)'!G34+'ASC (13)'!G34+'ASC (14)'!G34+'ASC (15)'!G34+'ASC (16)'!G34+'ASC (17)'!G34+'ASC (18)'!G34+'ASC (19)'!G34+'ASC (20)'!G34+'ASC (21)'!G34+'ASC (22)'!G34+'ASC (23)'!G34+'ASC (24)'!G34+'ASC (25)'!G34+'ASC (26)'!G34+'ASC (27)'!G34+'ASC (28)'!G34+'ASC (29)'!G34+'ASC (30)'!G34+'ASC (31)'!G34+'ASC (32)'!G34+'ASC (33)'!G34+'ASC (34)'!G34+'ASC (35)'!G34+'ASC (36)'!G34+'ASC (37)'!G34+'ASC (38)'!G34+'ASC (39)'!G34+'ASC (40)'!G34+'ASC (41)'!G34+'ASC (42)'!G34+'ASC (43)'!G34+'ASC (44)'!G34+'ASC (45)'!G34+'ASC (46)'!G34+'ASC (47)'!G34+'ASC (48)'!G34+'ASC (49)'!G34+'ASC (50)'!G34+'ASC (51)'!G34+'ASC (50)'!G34+'ASC (52)'!G34+'ASC (53)'!G34+'ASC (54)'!G34+'ASC (55)'!G34+'ASC (56)'!G34+'ASC (57)'!G34+'ASC (58)'!G34+'ASC (59)'!G34+'ASC (60)'!G34+'ASC (61)'!G34+'ASC (62)'!G34+'ASC (63)'!G34+'ASC (64)'!G34+'ASC (65)'!G34+'ASC (66)'!G34+'ASC (67)'!G34+'ASC (68)'!G34+'ASC (69)'!G34+'ASC (70)'!G34),"")))</f>
        <v>0</v>
      </c>
      <c r="H31" s="425">
        <f>IF($F$21="__ASC",(ASC!H34+'ASC (2)'!H34+'ASC (3)'!H34+'ASC (4)'!H34+'ASC (5)'!H34+'ASC (6)'!H34+'ASC (7)'!H34+'ASC (8)'!H34+'ASC (9)'!H34+'ASC (10)'!H34+'ASC (11)'!H34+'ASC (12)'!H34+'ASC (13)'!H34+'ASC (14)'!H34+'ASC (15)'!H34+'ASC (16)'!H34+'ASC (17)'!H34+'ASC (18)'!H34+'ASC (19)'!H34+'ASC (20)'!H34+'ASC (21)'!H34+'ASC (22)'!H34+'ASC (23)'!H34+'ASC (24)'!H34+'ASC (25)'!H34+'ASC (26)'!H34+'ASC (27)'!H34+'ASC (28)'!H34+'ASC (29)'!H34+'ASC (30)'!H34+'ASC (31)'!H34+'ASC (32)'!H34+'ASC (33)'!H34+'ASC (34)'!H34+'ASC (35)'!H34+'ASC (36)'!H34+'ASC (37)'!H34+'ASC (38)'!H34+'ASC (39)'!H34+'ASC (40)'!H34+'ASC (41)'!H34+'ASC (42)'!H34+'ASC (43)'!H34+'ASC (44)'!H34+'ASC (45)'!H34+'ASC (46)'!H34+'ASC (47)'!H34+'ASC (48)'!H34+'ASC (49)'!H34+'ASC (50)'!H34+'ASC (51)'!H34+'ASC (50)'!H34+'ASC (52)'!H34+'ASC (53)'!H34+'ASC (54)'!H34+'ASC (55)'!H34+'ASC (56)'!H34+'ASC (57)'!H34+'ASC (58)'!H34+'ASC (59)'!H34+'ASC (60)'!H34+'ASC (61)'!H34+'ASC (62)'!H34+'ASC (63)'!H34+'ASC (64)'!H34+'ASC (65)'!H34+'ASC (66)'!H34+'ASC (67)'!H34+'ASC (68)'!H34+'ASC (69)'!H34+'ASC (70)'!H34),IF('SYNTHESE DISTRICT'!$F$21="__FS",(FS!H32+'FS (2)'!H32+'FS (3)'!H32+'FS (4)'!H32+'FS (5)'!H32+'FS (6)'!H32+'FS (7)'!H32+'FS (8)'!H32+'FS (9)'!H32+'FS (10)'!H32+'FS (11)'!H32+'FS (12)'!H32+'FS (13)'!H32+'FS (14)'!H32+'FS (15)'!H32+'FS (16)'!H32+'FS (17)'!H32+'FS (18)'!H32+'FS (19)'!H32+'FS (20)'!H32+'FS (21)'!H32+'FS (22)'!H32+'FS (23)'!H32+'FS (24)'!H32+'FS (25)'!H32+'FS (26)'!H32+'FS (27)'!H32+'FS (28)'!H32+'FS (29)'!H32+'FS (30)'!H32+'FS (31)'!H32+'FS (32)'!H32+'FS (33)'!H32+'FS (34)'!H32+'FS (35)'!H32+'FS (36)'!H32+'FS (37)'!H32+'FS (38)'!H32+'FS (39)'!H32+'FS (40)'!H32+'FS (41)'!H32+'FS (42)'!H32+'FS (43)'!H32+'FS (44)'!H32+'FS (45)'!H32+'FS (46)'!H32+'FS (47)'!H32+'FS (48)'!H32+'FS (49)'!H32+'FS (50)'!H32+'FS (51)'!H32+'FS (52)'!H32+'FS (53)'!H32+'FS (54)'!H32+'FS (55)'!H32+'FS (56)'!H32+'FS (57)'!H32+'FS (58)'!H32+'FS (59)'!H32+'FS (60)'!H32+'FS (61)'!H32+'FS (62)'!H32+'FS (63)'!H32+'FS (64)'!H32+'FS (65)'!H32+'FS (66)'!H32+'FS (67)'!H32+'FS (68)'!H32+'FS (69)'!H32+'FS (70)'!H32),IF('SYNTHESE DISTRICT'!$F$21="ASC+FS",(FS!H32+'FS (2)'!H32+'FS (3)'!H32+'FS (4)'!H32+'FS (5)'!H32+'FS (6)'!H32+'FS (7)'!H32+'FS (8)'!H32+'FS (9)'!H32+'FS (10)'!H32+'FS (11)'!H32+'FS (12)'!H32+'FS (13)'!H32+'FS (14)'!H32+'FS (15)'!H32+'FS (16)'!H32+'FS (17)'!H32+'FS (18)'!H32+'FS (19)'!H32+'FS (20)'!H32+'FS (21)'!H32+'FS (22)'!H32+'FS (23)'!H32+'FS (24)'!H32+'FS (25)'!H32+'FS (26)'!H32+'FS (27)'!H32+'FS (28)'!H32+'FS (29)'!H32+'FS (30)'!H32+'FS (31)'!H32+'FS (32)'!H32+'FS (33)'!H32+'FS (34)'!H32+'FS (35)'!H32+'FS (36)'!H32+'FS (37)'!H32+'FS (38)'!H32+'FS (39)'!H32+'FS (40)'!H32+'FS (41)'!H32+'FS (42)'!H32+'FS (43)'!H32+'FS (44)'!H32+'FS (45)'!H32+'FS (46)'!H32+'FS (47)'!H32+'FS (48)'!H32+'FS (49)'!H32+'FS (50)'!H32+'FS (51)'!H32+'FS (52)'!H32+'FS (53)'!H32+'FS (54)'!H32+'FS (55)'!H32+'FS (56)'!H32+'FS (57)'!H32+'FS (58)'!H32+'FS (59)'!H32+'FS (60)'!H32+'FS (61)'!H32+'FS (62)'!H32+'FS (63)'!H32+'FS (64)'!H32+'FS (65)'!H32+'FS (66)'!H32+'FS (67)'!H32+'FS (68)'!H32+'FS (69)'!H32+'FS (70)'!H32+ ASC!H34+'ASC (2)'!H34+'ASC (3)'!H34+'ASC (4)'!H34+'ASC (5)'!H34+'ASC (6)'!H34+'ASC (7)'!H34+'ASC (8)'!H34+'ASC (9)'!H34+'ASC (10)'!H34+'ASC (11)'!H34+'ASC (12)'!H34+'ASC (13)'!H34+'ASC (14)'!H34+'ASC (15)'!H34+'ASC (16)'!H34+'ASC (17)'!H34+'ASC (18)'!H34+'ASC (19)'!H34+'ASC (20)'!H34+'ASC (21)'!H34+'ASC (22)'!H34+'ASC (23)'!H34+'ASC (24)'!H34+'ASC (25)'!H34+'ASC (26)'!H34+'ASC (27)'!H34+'ASC (28)'!H34+'ASC (29)'!H34+'ASC (30)'!H34+'ASC (31)'!H34+'ASC (32)'!H34+'ASC (33)'!H34+'ASC (34)'!H34+'ASC (35)'!H34+'ASC (36)'!H34+'ASC (37)'!H34+'ASC (38)'!H34+'ASC (39)'!H34+'ASC (40)'!H34+'ASC (41)'!H34+'ASC (42)'!H34+'ASC (43)'!H34+'ASC (44)'!H34+'ASC (45)'!H34+'ASC (46)'!H34+'ASC (47)'!H34+'ASC (48)'!H34+'ASC (49)'!H34+'ASC (50)'!H34+'ASC (51)'!H34+'ASC (50)'!H34+'ASC (52)'!H34+'ASC (53)'!H34+'ASC (54)'!H34+'ASC (55)'!H34+'ASC (56)'!H34+'ASC (57)'!H34+'ASC (58)'!H34+'ASC (59)'!H34+'ASC (60)'!H34+'ASC (61)'!H34+'ASC (62)'!H34+'ASC (63)'!H34+'ASC (64)'!H34+'ASC (65)'!H34+'ASC (66)'!H34+'ASC (67)'!H34+'ASC (68)'!H34+'ASC (69)'!H34+'ASC (70)'!H34),"")))</f>
        <v>0</v>
      </c>
      <c r="I31" s="425">
        <f>IF($F$21="__ASC",(ASC!I34+'ASC (2)'!I34+'ASC (3)'!I34+'ASC (4)'!I34+'ASC (5)'!I34+'ASC (6)'!I34+'ASC (7)'!I34+'ASC (8)'!I34+'ASC (9)'!I34+'ASC (10)'!I34+'ASC (11)'!I34+'ASC (12)'!I34+'ASC (13)'!I34+'ASC (14)'!I34+'ASC (15)'!I34+'ASC (16)'!I34+'ASC (17)'!I34+'ASC (18)'!I34+'ASC (19)'!I34+'ASC (20)'!I34+'ASC (21)'!I34+'ASC (22)'!I34+'ASC (23)'!I34+'ASC (24)'!I34+'ASC (25)'!I34+'ASC (26)'!I34+'ASC (27)'!I34+'ASC (28)'!I34+'ASC (29)'!I34+'ASC (30)'!I34+'ASC (31)'!I34+'ASC (32)'!I34+'ASC (33)'!I34+'ASC (34)'!I34+'ASC (35)'!I34+'ASC (36)'!I34+'ASC (37)'!I34+'ASC (38)'!I34+'ASC (39)'!I34+'ASC (40)'!I34+'ASC (41)'!I34+'ASC (42)'!I34+'ASC (43)'!I34+'ASC (44)'!I34+'ASC (45)'!I34+'ASC (46)'!I34+'ASC (47)'!I34+'ASC (48)'!I34+'ASC (49)'!I34+'ASC (50)'!I34+'ASC (51)'!I34+'ASC (50)'!I34+'ASC (52)'!I34+'ASC (53)'!I34+'ASC (54)'!I34+'ASC (55)'!I34+'ASC (56)'!I34+'ASC (57)'!I34+'ASC (58)'!I34+'ASC (59)'!I34+'ASC (60)'!I34+'ASC (61)'!I34+'ASC (62)'!I34+'ASC (63)'!I34+'ASC (64)'!I34+'ASC (65)'!I34+'ASC (66)'!I34+'ASC (67)'!I34+'ASC (68)'!I34+'ASC (69)'!I34+'ASC (70)'!I34),IF('SYNTHESE DISTRICT'!$F$21="__FS",(FS!I32+'FS (2)'!I32+'FS (3)'!I32+'FS (4)'!I32+'FS (5)'!I32+'FS (6)'!I32+'FS (7)'!I32+'FS (8)'!I32+'FS (9)'!I32+'FS (10)'!I32+'FS (11)'!I32+'FS (12)'!I32+'FS (13)'!I32+'FS (14)'!I32+'FS (15)'!I32+'FS (16)'!I32+'FS (17)'!I32+'FS (18)'!I32+'FS (19)'!I32+'FS (20)'!I32+'FS (21)'!I32+'FS (22)'!I32+'FS (23)'!I32+'FS (24)'!I32+'FS (25)'!I32+'FS (26)'!I32+'FS (27)'!I32+'FS (28)'!I32+'FS (29)'!I32+'FS (30)'!I32+'FS (31)'!I32+'FS (32)'!I32+'FS (33)'!I32+'FS (34)'!I32+'FS (35)'!I32+'FS (36)'!I32+'FS (37)'!I32+'FS (38)'!I32+'FS (39)'!I32+'FS (40)'!I32+'FS (41)'!I32+'FS (42)'!I32+'FS (43)'!I32+'FS (44)'!I32+'FS (45)'!I32+'FS (46)'!I32+'FS (47)'!I32+'FS (48)'!I32+'FS (49)'!I32+'FS (50)'!I32+'FS (51)'!I32+'FS (52)'!I32+'FS (53)'!I32+'FS (54)'!I32+'FS (55)'!I32+'FS (56)'!I32+'FS (57)'!I32+'FS (58)'!I32+'FS (59)'!I32+'FS (60)'!I32+'FS (61)'!I32+'FS (62)'!I32+'FS (63)'!I32+'FS (64)'!I32+'FS (65)'!I32+'FS (66)'!I32+'FS (67)'!I32+'FS (68)'!I32+'FS (69)'!I32+'FS (70)'!I32),IF('SYNTHESE DISTRICT'!$F$21="ASC+FS",(FS!I32+'FS (2)'!I32+'FS (3)'!I32+'FS (4)'!I32+'FS (5)'!I32+'FS (6)'!I32+'FS (7)'!I32+'FS (8)'!I32+'FS (9)'!I32+'FS (10)'!I32+'FS (11)'!I32+'FS (12)'!I32+'FS (13)'!I32+'FS (14)'!I32+'FS (15)'!I32+'FS (16)'!I32+'FS (17)'!I32+'FS (18)'!I32+'FS (19)'!I32+'FS (20)'!I32+'FS (21)'!I32+'FS (22)'!I32+'FS (23)'!I32+'FS (24)'!I32+'FS (25)'!I32+'FS (26)'!I32+'FS (27)'!I32+'FS (28)'!I32+'FS (29)'!I32+'FS (30)'!I32+'FS (31)'!I32+'FS (32)'!I32+'FS (33)'!I32+'FS (34)'!I32+'FS (35)'!I32+'FS (36)'!I32+'FS (37)'!I32+'FS (38)'!I32+'FS (39)'!I32+'FS (40)'!I32+'FS (41)'!I32+'FS (42)'!I32+'FS (43)'!I32+'FS (44)'!I32+'FS (45)'!I32+'FS (46)'!I32+'FS (47)'!I32+'FS (48)'!I32+'FS (49)'!I32+'FS (50)'!I32+'FS (51)'!I32+'FS (52)'!I32+'FS (53)'!I32+'FS (54)'!I32+'FS (55)'!I32+'FS (56)'!I32+'FS (57)'!I32+'FS (58)'!I32+'FS (59)'!I32+'FS (60)'!I32+'FS (61)'!I32+'FS (62)'!I32+'FS (63)'!I32+'FS (64)'!I32+'FS (65)'!I32+'FS (66)'!I32+'FS (67)'!I32+'FS (68)'!I32+'FS (69)'!I32+'FS (70)'!I32+ ASC!I34+'ASC (2)'!I34+'ASC (3)'!I34+'ASC (4)'!I34+'ASC (5)'!I34+'ASC (6)'!I34+'ASC (7)'!I34+'ASC (8)'!I34+'ASC (9)'!I34+'ASC (10)'!I34+'ASC (11)'!I34+'ASC (12)'!I34+'ASC (13)'!I34+'ASC (14)'!I34+'ASC (15)'!I34+'ASC (16)'!I34+'ASC (17)'!I34+'ASC (18)'!I34+'ASC (19)'!I34+'ASC (20)'!I34+'ASC (21)'!I34+'ASC (22)'!I34+'ASC (23)'!I34+'ASC (24)'!I34+'ASC (25)'!I34+'ASC (26)'!I34+'ASC (27)'!I34+'ASC (28)'!I34+'ASC (29)'!I34+'ASC (30)'!I34+'ASC (31)'!I34+'ASC (32)'!I34+'ASC (33)'!I34+'ASC (34)'!I34+'ASC (35)'!I34+'ASC (36)'!I34+'ASC (37)'!I34+'ASC (38)'!I34+'ASC (39)'!I34+'ASC (40)'!I34+'ASC (41)'!I34+'ASC (42)'!I34+'ASC (43)'!I34+'ASC (44)'!I34+'ASC (45)'!I34+'ASC (46)'!I34+'ASC (47)'!I34+'ASC (48)'!I34+'ASC (49)'!I34+'ASC (50)'!I34+'ASC (51)'!I34+'ASC (50)'!I34+'ASC (52)'!I34+'ASC (53)'!I34+'ASC (54)'!I34+'ASC (55)'!I34+'ASC (56)'!I34+'ASC (57)'!I34+'ASC (58)'!I34+'ASC (59)'!I34+'ASC (60)'!I34+'ASC (61)'!I34+'ASC (62)'!I34+'ASC (63)'!I34+'ASC (64)'!I34+'ASC (65)'!I34+'ASC (66)'!I34+'ASC (67)'!I34+'ASC (68)'!I34+'ASC (69)'!I34+'ASC (70)'!I34),"")))</f>
        <v>0</v>
      </c>
      <c r="J31" s="426" t="e">
        <f t="shared" si="1"/>
        <v>#VALUE!</v>
      </c>
      <c r="K31" s="425">
        <f>IF($F$21="__ASC",(ASC!K34+'ASC (2)'!K34+'ASC (3)'!K34+'ASC (4)'!K34+'ASC (5)'!K34+'ASC (6)'!K34+'ASC (7)'!K34+'ASC (8)'!K34+'ASC (9)'!K34+'ASC (10)'!K34+'ASC (11)'!K34+'ASC (12)'!K34+'ASC (13)'!K34+'ASC (14)'!K34+'ASC (15)'!K34+'ASC (16)'!K34+'ASC (17)'!K34+'ASC (18)'!K34+'ASC (19)'!K34+'ASC (20)'!K34+'ASC (21)'!K34+'ASC (22)'!K34+'ASC (23)'!K34+'ASC (24)'!K34+'ASC (25)'!K34+'ASC (26)'!K34+'ASC (27)'!K34+'ASC (28)'!K34+'ASC (29)'!K34+'ASC (30)'!K34+'ASC (31)'!K34+'ASC (32)'!K34+'ASC (33)'!K34+'ASC (34)'!K34+'ASC (35)'!K34+'ASC (36)'!K34+'ASC (37)'!K34+'ASC (38)'!K34+'ASC (39)'!K34+'ASC (40)'!K34+'ASC (41)'!K34+'ASC (42)'!K34+'ASC (43)'!K34+'ASC (44)'!K34+'ASC (45)'!K34+'ASC (46)'!K34+'ASC (47)'!K34+'ASC (48)'!K34+'ASC (49)'!K34+'ASC (50)'!K34+'ASC (51)'!K34+'ASC (50)'!K34+'ASC (52)'!K34+'ASC (53)'!K34+'ASC (54)'!K34+'ASC (55)'!K34+'ASC (56)'!K34+'ASC (57)'!K34+'ASC (58)'!K34+'ASC (59)'!K34+'ASC (60)'!K34+'ASC (61)'!K34+'ASC (62)'!K34+'ASC (63)'!K34+'ASC (64)'!K34+'ASC (65)'!K34+'ASC (66)'!K34+'ASC (67)'!K34+'ASC (68)'!K34+'ASC (69)'!K34+'ASC (70)'!K34),IF('SYNTHESE DISTRICT'!$F$21="__FS",(FS!K32+'FS (2)'!K32+'FS (3)'!K32+'FS (4)'!K32+'FS (5)'!K32+'FS (6)'!K32+'FS (7)'!K32+'FS (8)'!K32+'FS (9)'!K32+'FS (10)'!K32+'FS (11)'!K32+'FS (12)'!K32+'FS (13)'!K32+'FS (14)'!K32+'FS (15)'!K32+'FS (16)'!K32+'FS (17)'!K32+'FS (18)'!K32+'FS (19)'!K32+'FS (20)'!K32+'FS (21)'!K32+'FS (22)'!K32+'FS (23)'!K32+'FS (24)'!K32+'FS (25)'!K32+'FS (26)'!K32+'FS (27)'!K32+'FS (28)'!K32+'FS (29)'!K32+'FS (30)'!K32+'FS (31)'!K32+'FS (32)'!K32+'FS (33)'!K32+'FS (34)'!K32+'FS (35)'!K32+'FS (36)'!K32+'FS (37)'!K32+'FS (38)'!K32+'FS (39)'!K32+'FS (40)'!K32+'FS (41)'!K32+'FS (42)'!K32+'FS (43)'!K32+'FS (44)'!K32+'FS (45)'!K32+'FS (46)'!K32+'FS (47)'!K32+'FS (48)'!K32+'FS (49)'!K32+'FS (50)'!K32+'FS (51)'!K32+'FS (52)'!K32+'FS (53)'!K32+'FS (54)'!K32+'FS (55)'!K32+'FS (56)'!K32+'FS (57)'!K32+'FS (58)'!K32+'FS (59)'!K32+'FS (60)'!K32+'FS (61)'!K32+'FS (62)'!K32+'FS (63)'!K32+'FS (64)'!K32+'FS (65)'!K32+'FS (66)'!K32+'FS (67)'!K32+'FS (68)'!K32+'FS (69)'!K32+'FS (70)'!K32),IF('SYNTHESE DISTRICT'!$F$21="ASC+FS",(FS!K32+'FS (2)'!K32+'FS (3)'!K32+'FS (4)'!K32+'FS (5)'!K32+'FS (6)'!K32+'FS (7)'!K32+'FS (8)'!K32+'FS (9)'!K32+'FS (10)'!K32+'FS (11)'!K32+'FS (12)'!K32+'FS (13)'!K32+'FS (14)'!K32+'FS (15)'!K32+'FS (16)'!K32+'FS (17)'!K32+'FS (18)'!K32+'FS (19)'!K32+'FS (20)'!K32+'FS (21)'!K32+'FS (22)'!K32+'FS (23)'!K32+'FS (24)'!K32+'FS (25)'!K32+'FS (26)'!K32+'FS (27)'!K32+'FS (28)'!K32+'FS (29)'!K32+'FS (30)'!K32+'FS (31)'!K32+'FS (32)'!K32+'FS (33)'!K32+'FS (34)'!K32+'FS (35)'!K32+'FS (36)'!K32+'FS (37)'!K32+'FS (38)'!K32+'FS (39)'!K32+'FS (40)'!K32+'FS (41)'!K32+'FS (42)'!K32+'FS (43)'!K32+'FS (44)'!K32+'FS (45)'!K32+'FS (46)'!K32+'FS (47)'!K32+'FS (48)'!K32+'FS (49)'!K32+'FS (50)'!K32+'FS (51)'!K32+'FS (52)'!K32+'FS (53)'!K32+'FS (54)'!K32+'FS (55)'!K32+'FS (56)'!K32+'FS (57)'!K32+'FS (58)'!K32+'FS (59)'!K32+'FS (60)'!K32+'FS (61)'!K32+'FS (62)'!K32+'FS (63)'!K32+'FS (64)'!K32+'FS (65)'!K32+'FS (66)'!K32+'FS (67)'!K32+'FS (68)'!K32+'FS (69)'!K32+'FS (70)'!K32+ ASC!K34+'ASC (2)'!K34+'ASC (3)'!K34+'ASC (4)'!K34+'ASC (5)'!K34+'ASC (6)'!K34+'ASC (7)'!K34+'ASC (8)'!K34+'ASC (9)'!K34+'ASC (10)'!K34+'ASC (11)'!K34+'ASC (12)'!K34+'ASC (13)'!K34+'ASC (14)'!K34+'ASC (15)'!K34+'ASC (16)'!K34+'ASC (17)'!K34+'ASC (18)'!K34+'ASC (19)'!K34+'ASC (20)'!K34+'ASC (21)'!K34+'ASC (22)'!K34+'ASC (23)'!K34+'ASC (24)'!K34+'ASC (25)'!K34+'ASC (26)'!K34+'ASC (27)'!K34+'ASC (28)'!K34+'ASC (29)'!K34+'ASC (30)'!K34+'ASC (31)'!K34+'ASC (32)'!K34+'ASC (33)'!K34+'ASC (34)'!K34+'ASC (35)'!K34+'ASC (36)'!K34+'ASC (37)'!K34+'ASC (38)'!K34+'ASC (39)'!K34+'ASC (40)'!K34+'ASC (41)'!K34+'ASC (42)'!K34+'ASC (43)'!K34+'ASC (44)'!K34+'ASC (45)'!K34+'ASC (46)'!K34+'ASC (47)'!K34+'ASC (48)'!K34+'ASC (49)'!K34+'ASC (50)'!K34+'ASC (51)'!K34+'ASC (50)'!K34+'ASC (52)'!K34+'ASC (53)'!K34+'ASC (54)'!K34+'ASC (55)'!K34+'ASC (56)'!K34+'ASC (57)'!K34+'ASC (58)'!K34+'ASC (59)'!K34+'ASC (60)'!K34+'ASC (61)'!K34+'ASC (62)'!K34+'ASC (63)'!K34+'ASC (64)'!K34+'ASC (65)'!K34+'ASC (66)'!K34+'ASC (67)'!K34+'ASC (68)'!K34+'ASC (69)'!K34+'ASC (70)'!K34),"")))</f>
        <v>0</v>
      </c>
      <c r="L31" s="323" t="e">
        <f t="shared" si="2"/>
        <v>#VALUE!</v>
      </c>
      <c r="M31" s="323" t="e">
        <f t="shared" si="3"/>
        <v>#VALUE!</v>
      </c>
      <c r="N31" s="323" t="e">
        <f t="shared" si="4"/>
        <v>#VALUE!</v>
      </c>
      <c r="O31" s="425">
        <f>IF($F$21="__ASC",(ASC!O34+'ASC (2)'!O34+'ASC (3)'!O34+'ASC (4)'!O34+'ASC (5)'!O34+'ASC (6)'!O34+'ASC (7)'!O34+'ASC (8)'!O34+'ASC (9)'!O34+'ASC (10)'!O34+'ASC (11)'!O34+'ASC (12)'!O34+'ASC (13)'!O34+'ASC (14)'!O34+'ASC (15)'!O34+'ASC (16)'!O34+'ASC (17)'!O34+'ASC (18)'!O34+'ASC (19)'!O34+'ASC (20)'!O34+'ASC (21)'!O34+'ASC (22)'!O34+'ASC (23)'!O34+'ASC (24)'!O34+'ASC (25)'!O34+'ASC (26)'!O34+'ASC (27)'!O34+'ASC (28)'!O34+'ASC (29)'!O34+'ASC (30)'!O34+'ASC (31)'!O34+'ASC (32)'!O34+'ASC (33)'!O34+'ASC (34)'!O34+'ASC (35)'!O34+'ASC (36)'!O34+'ASC (37)'!O34+'ASC (38)'!O34+'ASC (39)'!O34+'ASC (40)'!O34+'ASC (41)'!O34+'ASC (42)'!O34+'ASC (43)'!O34+'ASC (44)'!O34+'ASC (45)'!O34+'ASC (46)'!O34+'ASC (47)'!O34+'ASC (48)'!O34+'ASC (49)'!O34+'ASC (50)'!O34+'ASC (51)'!O34+'ASC (50)'!O34+'ASC (52)'!O34+'ASC (53)'!O34+'ASC (54)'!O34+'ASC (55)'!O34+'ASC (56)'!O34+'ASC (57)'!O34+'ASC (58)'!O34+'ASC (59)'!O34+'ASC (60)'!O34+'ASC (61)'!O34+'ASC (62)'!O34+'ASC (63)'!O34+'ASC (64)'!O34+'ASC (65)'!O34+'ASC (66)'!O34+'ASC (67)'!O34+'ASC (68)'!O34+'ASC (69)'!O34+'ASC (70)'!O34),IF('SYNTHESE DISTRICT'!$F$21="__FS",(FS!O32+'FS (2)'!O32+'FS (3)'!O32+'FS (4)'!O32+'FS (5)'!O32+'FS (6)'!O32+'FS (7)'!O32+'FS (8)'!O32+'FS (9)'!O32+'FS (10)'!O32+'FS (11)'!O32+'FS (12)'!O32+'FS (13)'!O32+'FS (14)'!O32+'FS (15)'!O32+'FS (16)'!O32+'FS (17)'!O32+'FS (18)'!O32+'FS (19)'!O32+'FS (20)'!O32+'FS (21)'!O32+'FS (22)'!O32+'FS (23)'!O32+'FS (24)'!O32+'FS (25)'!O32+'FS (26)'!O32+'FS (27)'!O32+'FS (28)'!O32+'FS (29)'!O32+'FS (30)'!O32+'FS (31)'!O32+'FS (32)'!O32+'FS (33)'!O32+'FS (34)'!O32+'FS (35)'!O32+'FS (36)'!O32+'FS (37)'!O32+'FS (38)'!O32+'FS (39)'!O32+'FS (40)'!O32+'FS (41)'!O32+'FS (42)'!O32+'FS (43)'!O32+'FS (44)'!O32+'FS (45)'!O32+'FS (46)'!O32+'FS (47)'!O32+'FS (48)'!O32+'FS (49)'!O32+'FS (50)'!O32+'FS (51)'!O32+'FS (52)'!O32+'FS (53)'!O32+'FS (54)'!O32+'FS (55)'!O32+'FS (56)'!O32+'FS (57)'!O32+'FS (58)'!O32+'FS (59)'!O32+'FS (60)'!O32+'FS (61)'!O32+'FS (62)'!O32+'FS (63)'!O32+'FS (64)'!O32+'FS (65)'!O32+'FS (66)'!O32+'FS (67)'!O32+'FS (68)'!O32+'FS (69)'!O32+'FS (70)'!O32),IF('SYNTHESE DISTRICT'!$F$21="ASC+FS",(FS!O32+'FS (2)'!O32+'FS (3)'!O32+'FS (4)'!O32+'FS (5)'!O32+'FS (6)'!O32+'FS (7)'!O32+'FS (8)'!O32+'FS (9)'!O32+'FS (10)'!O32+'FS (11)'!O32+'FS (12)'!O32+'FS (13)'!O32+'FS (14)'!O32+'FS (15)'!O32+'FS (16)'!O32+'FS (17)'!O32+'FS (18)'!O32+'FS (19)'!O32+'FS (20)'!O32+'FS (21)'!O32+'FS (22)'!O32+'FS (23)'!O32+'FS (24)'!O32+'FS (25)'!O32+'FS (26)'!O32+'FS (27)'!O32+'FS (28)'!O32+'FS (29)'!O32+'FS (30)'!O32+'FS (31)'!O32+'FS (32)'!O32+'FS (33)'!O32+'FS (34)'!O32+'FS (35)'!O32+'FS (36)'!O32+'FS (37)'!O32+'FS (38)'!O32+'FS (39)'!O32+'FS (40)'!O32+'FS (41)'!O32+'FS (42)'!O32+'FS (43)'!O32+'FS (44)'!O32+'FS (45)'!O32+'FS (46)'!O32+'FS (47)'!O32+'FS (48)'!O32+'FS (49)'!O32+'FS (50)'!O32+'FS (51)'!O32+'FS (52)'!O32+'FS (53)'!O32+'FS (54)'!O32+'FS (55)'!O32+'FS (56)'!O32+'FS (57)'!O32+'FS (58)'!O32+'FS (59)'!O32+'FS (60)'!O32+'FS (61)'!O32+'FS (62)'!O32+'FS (63)'!O32+'FS (64)'!O32+'FS (65)'!O32+'FS (66)'!O32+'FS (67)'!O32+'FS (68)'!O32+'FS (69)'!O32+'FS (70)'!O32+ ASC!O34+'ASC (2)'!O34+'ASC (3)'!O34+'ASC (4)'!O34+'ASC (5)'!O34+'ASC (6)'!O34+'ASC (7)'!O34+'ASC (8)'!O34+'ASC (9)'!O34+'ASC (10)'!O34+'ASC (11)'!O34+'ASC (12)'!O34+'ASC (13)'!O34+'ASC (14)'!O34+'ASC (15)'!O34+'ASC (16)'!O34+'ASC (17)'!O34+'ASC (18)'!O34+'ASC (19)'!O34+'ASC (20)'!O34+'ASC (21)'!O34+'ASC (22)'!O34+'ASC (23)'!O34+'ASC (24)'!O34+'ASC (25)'!O34+'ASC (26)'!O34+'ASC (27)'!O34+'ASC (28)'!O34+'ASC (29)'!O34+'ASC (30)'!O34+'ASC (31)'!O34+'ASC (32)'!O34+'ASC (33)'!O34+'ASC (34)'!O34+'ASC (35)'!O34+'ASC (36)'!O34+'ASC (37)'!O34+'ASC (38)'!O34+'ASC (39)'!O34+'ASC (40)'!O34+'ASC (41)'!O34+'ASC (42)'!O34+'ASC (43)'!O34+'ASC (44)'!O34+'ASC (45)'!O34+'ASC (46)'!O34+'ASC (47)'!O34+'ASC (48)'!O34+'ASC (49)'!O34+'ASC (50)'!O34+'ASC (51)'!O34+'ASC (50)'!O34+'ASC (52)'!O34+'ASC (53)'!O34+'ASC (54)'!O34+'ASC (55)'!O34+'ASC (56)'!O34+'ASC (57)'!O34+'ASC (58)'!O34+'ASC (59)'!O34+'ASC (60)'!O34+'ASC (61)'!O34+'ASC (62)'!O34+'ASC (63)'!O34+'ASC (64)'!O34+'ASC (65)'!O34+'ASC (66)'!O34+'ASC (67)'!O34+'ASC (68)'!O34+'ASC (69)'!O34+'ASC (70)'!O34),"")))</f>
        <v>0</v>
      </c>
      <c r="P31" s="324"/>
      <c r="R31" s="152" t="e">
        <f t="shared" si="5"/>
        <v>#VALUE!</v>
      </c>
      <c r="T31" s="424">
        <f>IF('SYNTHESE DISTRICT'!$F$21="__ASC",(ASC!J34+'ASC (2)'!J34+'ASC (3)'!J34+'ASC (4)'!J34+'ASC (5)'!J34+'ASC (6)'!J34+'ASC (7)'!J34+'ASC (8)'!J34+'ASC (9)'!J34+'ASC (10)'!J34+'ASC (11)'!J34+'ASC (12)'!J34+'ASC (13)'!J34+'ASC (14)'!J34+'ASC (15)'!J34+'ASC (16)'!J34+'ASC (17)'!J34+'ASC (18)'!J34+'ASC (19)'!J34+'ASC (20)'!J34+'ASC (21)'!J34+'ASC (22)'!J34+'ASC (23)'!J34+'ASC (24)'!J34+'ASC (25)'!J34+'ASC (26)'!J34+'ASC (27)'!J34+'ASC (28)'!J34+'ASC (29)'!J34+'ASC (30)'!J34+'ASC (31)'!J34+'ASC (32)'!J34+'ASC (33)'!J34+'ASC (34)'!J34+'ASC (35)'!J34+'ASC (36)'!J34+'ASC (37)'!J34+'ASC (38)'!J34+'ASC (39)'!J34+'ASC (40)'!J34+'ASC (41)'!J34+'ASC (42)'!J34+'ASC (43)'!J34+'ASC (44)'!J34+'ASC (45)'!J34+'ASC (46)'!J34+'ASC (47)'!J34+'ASC (48)'!J34+'ASC (49)'!J34+'ASC (50)'!J34+'ASC (51)'!J34+'ASC (50)'!J34+'ASC (52)'!J34+'ASC (53)'!J34+'ASC (54)'!J34+'ASC (55)'!J34+'ASC (56)'!J34+'ASC (57)'!J34+'ASC (58)'!J34+'ASC (59)'!J34+'ASC (60)'!J34+'ASC (61)'!J34+'ASC (62)'!J34+'ASC (63)'!J34+'ASC (64)'!J34+'ASC (65)'!J34+'ASC (66)'!J34+'ASC (67)'!J34+'ASC (68)'!J34+'ASC (69)'!J34+'ASC (70)'!J34),IF('SYNTHESE DISTRICT'!$F$21="__FS",('[4]FS '!J32+'FS (2)'!J32+'FS (3)'!J32+'FS (4)'!J32+'FS (5)'!J32+'FS (6)'!J32+'FS (7)'!J32+'FS (8)'!J32+'FS (9)'!J32+'FS (10)'!J32+'FS (11)'!J32+'FS (12)'!J32+'FS (13)'!J32+'FS (14)'!J32+'FS (15)'!J32+'FS (16)'!J32+'FS (17)'!J32+'FS (18)'!J32+'FS (19)'!J32+'FS (20)'!J32+'FS (21)'!J32+'FS (22)'!J32+'FS (23)'!J32+'FS (24)'!J32+'FS (25)'!J32+'FS (26)'!J32+'FS (27)'!J32+'FS (28)'!J32+'FS (29)'!J32+'FS (30)'!J32+'FS (31)'!J32+'FS (32)'!J32+'FS (33)'!J32+'FS (34)'!J32+'FS (35)'!J32+'FS (36)'!J32+'FS (37)'!J32+'FS (38)'!J32+'FS (39)'!J32+'FS (40)'!J32+'FS (41)'!J32+'FS (42)'!J32+'FS (43)'!J32+'FS (44)'!J32+'FS (45)'!J32+'FS (46)'!J32+'FS (47)'!J32+'FS (48)'!J32+'FS (49)'!J32+'FS (50)'!J32+'FS (51)'!J32+'FS (52)'!J32+'FS (53)'!J32+'FS (54)'!J32+'FS (55)'!J32+'FS (56)'!J32+'FS (57)'!J32+'FS (58)'!J32+'FS (59)'!J32+'FS (60)'!J32+'FS (61)'!J32+'FS (62)'!J32+'FS (63)'!J32+'FS (64)'!J32+'FS (65)'!J32+'FS (66)'!J32+'FS (67)'!J32+'FS (68)'!J32+'FS (69)'!J32+'FS (70)'!J32),IF('SYNTHESE DISTRICT'!$F$21="ASC+FS",('[4]FS '!J32+'FS (2)'!J32+'FS (3)'!J32+'FS (4)'!J32+'FS (5)'!J32+'FS (6)'!J32+'FS (7)'!J32+'FS (8)'!J32+'FS (9)'!J32+'FS (10)'!J32+'FS (11)'!J32+'FS (12)'!J32+'FS (13)'!J32+'FS (14)'!J32+'FS (15)'!J32+'FS (16)'!J32+'FS (17)'!J32+'FS (18)'!J32+'FS (19)'!J32+'FS (20)'!J32+'FS (21)'!J32+'FS (22)'!J32+'FS (23)'!J32+'FS (24)'!J32+'FS (25)'!J32+'FS (26)'!J32+'FS (27)'!J32+'FS (28)'!J32+'FS (29)'!J32+'FS (30)'!J32+'FS (31)'!J32+'FS (32)'!J32+'FS (33)'!J32+'FS (34)'!J32+'FS (35)'!J32+'FS (36)'!J32+'FS (37)'!J32+'FS (38)'!J32+'FS (39)'!J32+'FS (40)'!J32+'FS (41)'!J32+'FS (42)'!J32+'FS (43)'!J32+'FS (44)'!J32+'FS (45)'!J32+'FS (46)'!J32+'FS (47)'!J32+'FS (48)'!J32+'FS (49)'!J32+'FS (50)'!J32+'FS (51)'!J32+'FS (52)'!J32+'FS (53)'!J32+'FS (54)'!J32+'FS (55)'!J32+'FS (56)'!J32+'FS (57)'!J32+'FS (58)'!J32+'FS (59)'!J32+'FS (60)'!J32+'FS (61)'!J32+'FS (62)'!J32+'FS (63)'!J32+'FS (64)'!J32+'FS (65)'!J32+'FS (66)'!J32+'FS (67)'!J32+'FS (68)'!J32+'FS (69)'!J32+'FS (70)'!J32)+('[5]ASC '!J34+'ASC (2)'!J34+'ASC (3)'!J34+'ASC (4)'!J34+'ASC (5)'!J34+'ASC (6)'!J34+'ASC (7)'!J34+'ASC (8)'!J34+'ASC (9)'!J34+'ASC (10)'!J34+'ASC (11)'!J34+'ASC (12)'!J34+'ASC (13)'!J34+'ASC (14)'!J34+'ASC (15)'!J34+'ASC (16)'!J34+'ASC (17)'!J34+'ASC (18)'!J34+'ASC (19)'!J34+'ASC (20)'!J34+'ASC (21)'!J34+'ASC (22)'!J34+'ASC (23)'!J34+'ASC (24)'!J34+'ASC (25)'!J34+'ASC (26)'!J34+'ASC (27)'!J34+'ASC (28)'!J34+'ASC (29)'!J34+'ASC (30)'!J34+'ASC (31)'!J34+'ASC (32)'!J34+'ASC (33)'!J34+'ASC (34)'!J34+'ASC (35)'!J34+'ASC (36)'!J34+'ASC (37)'!J34+'ASC (38)'!J34+'ASC (39)'!J34+'ASC (40)'!J34+'ASC (41)'!J34+'ASC (42)'!J34+'ASC (43)'!J34+'ASC (44)'!J34+'ASC (45)'!J34+'ASC (46)'!J34+'ASC (47)'!J34+'ASC (48)'!J34+'ASC (49)'!J34+'ASC (50)'!J34+'ASC (51)'!J34+'ASC (50)'!J34+'ASC (52)'!J34+'ASC (53)'!J34+'ASC (54)'!J34+'ASC (55)'!J34+'ASC (56)'!J34+'ASC (57)'!J34+'ASC (58)'!J34+'ASC (59)'!J34+'ASC (60)'!J34+'ASC (61)'!J34+'ASC (62)'!J34+'ASC (63)'!J34+'ASC (64)'!J34+'ASC (65)'!J34+'ASC (66)'!J34+'ASC (67)'!J34+'ASC (68)'!J34+'ASC (69)'!J34+'ASC (70)'!J34),"")))</f>
        <v>0</v>
      </c>
    </row>
    <row r="32" spans="1:20" ht="55.5" customHeight="1" thickBot="1" x14ac:dyDescent="0.35">
      <c r="A32" s="329" t="str">
        <f>CDT!B33</f>
        <v xml:space="preserve"> Sulfadoxine Pyriméthamine:  (SP)</v>
      </c>
      <c r="B32" s="425">
        <f>IF($F$21="__ASC",(ASC!B35+'ASC (2)'!B35+'ASC (3)'!B35+'ASC (4)'!B35+'ASC (5)'!B35+'ASC (6)'!B35+'ASC (7)'!B35+'ASC (8)'!B35+'ASC (9)'!B35+'ASC (10)'!B35+'ASC (11)'!B35+'ASC (12)'!B35+'ASC (13)'!B35+'ASC (14)'!B35+'ASC (15)'!B35+'ASC (16)'!B35+'ASC (17)'!B35+'ASC (18)'!B35+'ASC (19)'!B35+'ASC (20)'!B35+'ASC (21)'!B35+'ASC (22)'!B35+'ASC (23)'!B35+'ASC (24)'!B35+'ASC (25)'!B35+'ASC (26)'!B35+'ASC (27)'!B35+'ASC (28)'!B35+'ASC (29)'!B35+'ASC (30)'!B35+'ASC (31)'!B35+'ASC (32)'!B35+'ASC (33)'!B35+'ASC (34)'!B35+'ASC (35)'!B35+'ASC (36)'!B35+'ASC (37)'!B35+'ASC (38)'!B35+'ASC (39)'!B35+'ASC (40)'!B35+'ASC (41)'!B35+'ASC (42)'!B35+'ASC (43)'!B35+'ASC (44)'!B35+'ASC (45)'!B35+'ASC (46)'!B35+'ASC (47)'!B35+'ASC (48)'!B35+'ASC (49)'!B35+'ASC (50)'!B35+'ASC (51)'!B35+'ASC (50)'!B35+'ASC (52)'!B35+'ASC (53)'!B35+'ASC (54)'!B35+'ASC (55)'!B35+'ASC (56)'!B35+'ASC (57)'!B35+'ASC (58)'!B35+'ASC (59)'!B35+'ASC (60)'!B35+'ASC (61)'!B35+'ASC (62)'!B35+'ASC (63)'!B35+'ASC (64)'!B35+'ASC (65)'!B35+'ASC (66)'!B35+'ASC (67)'!B35+'ASC (68)'!B35+'ASC (69)'!B35+'ASC (70)'!B35),IF('SYNTHESE DISTRICT'!$F$21="__FS",(FS!B33+'FS (2)'!B33+'FS (3)'!B33+'FS (4)'!B33+'FS (5)'!B33+'FS (6)'!B33+'FS (7)'!B33+'FS (8)'!B33+'FS (9)'!B33+'FS (10)'!B33+'FS (11)'!B33+'FS (12)'!B33+'FS (13)'!B33+'FS (14)'!B33+'FS (15)'!B33+'FS (16)'!B33+'FS (17)'!B33+'FS (18)'!B33+'FS (19)'!B33+'FS (20)'!B33+'FS (21)'!B33+'FS (22)'!B33+'FS (23)'!B33+'FS (24)'!B33+'FS (25)'!B33+'FS (26)'!B33+'FS (27)'!B33+'FS (28)'!B33+'FS (29)'!B33+'FS (30)'!B33+'FS (31)'!B33+'FS (32)'!B33+'FS (33)'!B33+'FS (34)'!B33+'FS (35)'!B33+'FS (36)'!B33+'FS (37)'!B33+'FS (38)'!B33+'FS (39)'!B33+'FS (40)'!B33+'FS (41)'!B33+'FS (42)'!B33+'FS (43)'!B33+'FS (44)'!B33+'FS (45)'!B33+'FS (46)'!B33+'FS (47)'!B33+'FS (48)'!B33+'FS (49)'!B33+'FS (50)'!B33+'FS (51)'!B33+'FS (52)'!B33+'FS (53)'!B33+'FS (54)'!B33+'FS (55)'!B33+'FS (56)'!B33+'FS (57)'!B33+'FS (58)'!B33+'FS (59)'!B33+'FS (60)'!B33+'FS (61)'!B33+'FS (62)'!B33+'FS (63)'!B33+'FS (64)'!B33+'FS (65)'!B33+'FS (66)'!B33+'FS (67)'!B33+'FS (68)'!B33+'FS (69)'!B33+'FS (70)'!B33),IF('SYNTHESE DISTRICT'!$F$21="ASC+FS",(FS!B33+'FS (2)'!B33+'FS (3)'!B33+'FS (4)'!B33+'FS (5)'!B33+'FS (6)'!B33+'FS (7)'!B33+'FS (8)'!B33+'FS (9)'!B33+'FS (10)'!B33+'FS (11)'!B33+'FS (12)'!B33+'FS (13)'!B33+'FS (14)'!B33+'FS (15)'!B33+'FS (16)'!B33+'FS (17)'!B33+'FS (18)'!B33+'FS (19)'!B33+'FS (20)'!B33+'FS (21)'!B33+'FS (22)'!B33+'FS (23)'!B33+'FS (24)'!B33+'FS (25)'!B33+'FS (26)'!B33+'FS (27)'!B33+'FS (28)'!B33+'FS (29)'!B33+'FS (30)'!B33+'FS (31)'!B33+'FS (32)'!B33+'FS (33)'!B33+'FS (34)'!B33+'FS (35)'!B33+'FS (36)'!B33+'FS (37)'!B33+'FS (38)'!B33+'FS (39)'!B33+'FS (40)'!B33+'FS (41)'!B33+'FS (42)'!B33+'FS (43)'!B33+'FS (44)'!B33+'FS (45)'!B33+'FS (46)'!B33+'FS (47)'!B33+'FS (48)'!B33+'FS (49)'!B33+'FS (50)'!B33+'FS (51)'!B33+'FS (52)'!B33+'FS (53)'!B33+'FS (54)'!B33+'FS (55)'!B33+'FS (56)'!B33+'FS (57)'!B33+'FS (58)'!B33+'FS (59)'!B33+'FS (60)'!B33+'FS (61)'!B33+'FS (62)'!B33+'FS (63)'!B33+'FS (64)'!B33+'FS (65)'!B33+'FS (66)'!B33+'FS (67)'!B33+'FS (68)'!B33+'FS (69)'!B33+'FS (70)'!B33+ ASC!B35+'ASC (2)'!B35+'ASC (3)'!B35+'ASC (4)'!B35+'ASC (5)'!B35+'ASC (6)'!B35+'ASC (7)'!B35+'ASC (8)'!B35+'ASC (9)'!B35+'ASC (10)'!B35+'ASC (11)'!B35+'ASC (12)'!B35+'ASC (13)'!B35+'ASC (14)'!B35+'ASC (15)'!B35+'ASC (16)'!B35+'ASC (17)'!B35+'ASC (18)'!B35+'ASC (19)'!B35+'ASC (20)'!B35+'ASC (21)'!B35+'ASC (22)'!B35+'ASC (23)'!B35+'ASC (24)'!B35+'ASC (25)'!B35+'ASC (26)'!B35+'ASC (27)'!B35+'ASC (28)'!B35+'ASC (29)'!B35+'ASC (30)'!B35+'ASC (31)'!B35+'ASC (32)'!B35+'ASC (33)'!B35+'ASC (34)'!B35+'ASC (35)'!B35+'ASC (36)'!B35+'ASC (37)'!B35+'ASC (38)'!B35+'ASC (39)'!B35+'ASC (40)'!B35+'ASC (41)'!B35+'ASC (42)'!B35+'ASC (43)'!B35+'ASC (44)'!B35+'ASC (45)'!B35+'ASC (46)'!B35+'ASC (47)'!B35+'ASC (48)'!B35+'ASC (49)'!B35+'ASC (50)'!B35+'ASC (51)'!B35+'ASC (50)'!B35+'ASC (52)'!B35+'ASC (53)'!B35+'ASC (54)'!B35+'ASC (55)'!B35+'ASC (56)'!B35+'ASC (57)'!B35+'ASC (58)'!B35+'ASC (59)'!B35+'ASC (60)'!B35+'ASC (61)'!B35+'ASC (62)'!B35+'ASC (63)'!B35+'ASC (64)'!B35+'ASC (65)'!B35+'ASC (66)'!B35+'ASC (67)'!B35+'ASC (68)'!B35+'ASC (69)'!B35+'ASC (70)'!B35),"")))</f>
        <v>0</v>
      </c>
      <c r="C32" s="425">
        <f>IF($F$21="__ASC",(ASC!C35+'ASC (2)'!C35+'ASC (3)'!C35+'ASC (4)'!C35+'ASC (5)'!C35+'ASC (6)'!C35+'ASC (7)'!C35+'ASC (8)'!C35+'ASC (9)'!C35+'ASC (10)'!C35+'ASC (11)'!C35+'ASC (12)'!C35+'ASC (13)'!C35+'ASC (14)'!C35+'ASC (15)'!C35+'ASC (16)'!C35+'ASC (17)'!C35+'ASC (18)'!C35+'ASC (19)'!C35+'ASC (20)'!C35+'ASC (21)'!C35+'ASC (22)'!C35+'ASC (23)'!C35+'ASC (24)'!C35+'ASC (25)'!C35+'ASC (26)'!C35+'ASC (27)'!C35+'ASC (28)'!C35+'ASC (29)'!C35+'ASC (30)'!C35+'ASC (31)'!C35+'ASC (32)'!C35+'ASC (33)'!C35+'ASC (34)'!C35+'ASC (35)'!C35+'ASC (36)'!C35+'ASC (37)'!C35+'ASC (38)'!C35+'ASC (39)'!C35+'ASC (40)'!C35+'ASC (41)'!C35+'ASC (42)'!C35+'ASC (43)'!C35+'ASC (44)'!C35+'ASC (45)'!C35+'ASC (46)'!C35+'ASC (47)'!C35+'ASC (48)'!C35+'ASC (49)'!C35+'ASC (50)'!C35+'ASC (51)'!C35+'ASC (50)'!C35+'ASC (52)'!C35+'ASC (53)'!C35+'ASC (54)'!C35+'ASC (55)'!C35+'ASC (56)'!C35+'ASC (57)'!C35+'ASC (58)'!C35+'ASC (59)'!C35+'ASC (60)'!C35+'ASC (61)'!C35+'ASC (62)'!C35+'ASC (63)'!C35+'ASC (64)'!C35+'ASC (65)'!C35+'ASC (66)'!C35+'ASC (67)'!C35+'ASC (68)'!C35+'ASC (69)'!C35+'ASC (70)'!C35),IF('SYNTHESE DISTRICT'!$F$21="__FS",(FS!C33+'FS (2)'!C33+'FS (3)'!C33+'FS (4)'!C33+'FS (5)'!C33+'FS (6)'!C33+'FS (7)'!C33+'FS (8)'!C33+'FS (9)'!C33+'FS (10)'!C33+'FS (11)'!C33+'FS (12)'!C33+'FS (13)'!C33+'FS (14)'!C33+'FS (15)'!C33+'FS (16)'!C33+'FS (17)'!C33+'FS (18)'!C33+'FS (19)'!C33+'FS (20)'!C33+'FS (21)'!C33+'FS (22)'!C33+'FS (23)'!C33+'FS (24)'!C33+'FS (25)'!C33+'FS (26)'!C33+'FS (27)'!C33+'FS (28)'!C33+'FS (29)'!C33+'FS (30)'!C33+'FS (31)'!C33+'FS (32)'!C33+'FS (33)'!C33+'FS (34)'!C33+'FS (35)'!C33+'FS (36)'!C33+'FS (37)'!C33+'FS (38)'!C33+'FS (39)'!C33+'FS (40)'!C33+'FS (41)'!C33+'FS (42)'!C33+'FS (43)'!C33+'FS (44)'!C33+'FS (45)'!C33+'FS (46)'!C33+'FS (47)'!C33+'FS (48)'!C33+'FS (49)'!C33+'FS (50)'!C33+'FS (51)'!C33+'FS (52)'!C33+'FS (53)'!C33+'FS (54)'!C33+'FS (55)'!C33+'FS (56)'!C33+'FS (57)'!C33+'FS (58)'!C33+'FS (59)'!C33+'FS (60)'!C33+'FS (61)'!C33+'FS (62)'!C33+'FS (63)'!C33+'FS (64)'!C33+'FS (65)'!C33+'FS (66)'!C33+'FS (67)'!C33+'FS (68)'!C33+'FS (69)'!C33+'FS (70)'!C33),IF('SYNTHESE DISTRICT'!$F$21="ASC+FS",(FS!C33+'FS (2)'!C33+'FS (3)'!C33+'FS (4)'!C33+'FS (5)'!C33+'FS (6)'!C33+'FS (7)'!C33+'FS (8)'!C33+'FS (9)'!C33+'FS (10)'!C33+'FS (11)'!C33+'FS (12)'!C33+'FS (13)'!C33+'FS (14)'!C33+'FS (15)'!C33+'FS (16)'!C33+'FS (17)'!C33+'FS (18)'!C33+'FS (19)'!C33+'FS (20)'!C33+'FS (21)'!C33+'FS (22)'!C33+'FS (23)'!C33+'FS (24)'!C33+'FS (25)'!C33+'FS (26)'!C33+'FS (27)'!C33+'FS (28)'!C33+'FS (29)'!C33+'FS (30)'!C33+'FS (31)'!C33+'FS (32)'!C33+'FS (33)'!C33+'FS (34)'!C33+'FS (35)'!C33+'FS (36)'!C33+'FS (37)'!C33+'FS (38)'!C33+'FS (39)'!C33+'FS (40)'!C33+'FS (41)'!C33+'FS (42)'!C33+'FS (43)'!C33+'FS (44)'!C33+'FS (45)'!C33+'FS (46)'!C33+'FS (47)'!C33+'FS (48)'!C33+'FS (49)'!C33+'FS (50)'!C33+'FS (51)'!C33+'FS (52)'!C33+'FS (53)'!C33+'FS (54)'!C33+'FS (55)'!C33+'FS (56)'!C33+'FS (57)'!C33+'FS (58)'!C33+'FS (59)'!C33+'FS (60)'!C33+'FS (61)'!C33+'FS (62)'!C33+'FS (63)'!C33+'FS (64)'!C33+'FS (65)'!C33+'FS (66)'!C33+'FS (67)'!C33+'FS (68)'!C33+'FS (69)'!C33+'FS (70)'!C33+ ASC!C35+'ASC (2)'!C35+'ASC (3)'!C35+'ASC (4)'!C35+'ASC (5)'!C35+'ASC (6)'!C35+'ASC (7)'!C35+'ASC (8)'!C35+'ASC (9)'!C35+'ASC (10)'!C35+'ASC (11)'!C35+'ASC (12)'!C35+'ASC (13)'!C35+'ASC (14)'!C35+'ASC (15)'!C35+'ASC (16)'!C35+'ASC (17)'!C35+'ASC (18)'!C35+'ASC (19)'!C35+'ASC (20)'!C35+'ASC (21)'!C35+'ASC (22)'!C35+'ASC (23)'!C35+'ASC (24)'!C35+'ASC (25)'!C35+'ASC (26)'!C35+'ASC (27)'!C35+'ASC (28)'!C35+'ASC (29)'!C35+'ASC (30)'!C35+'ASC (31)'!C35+'ASC (32)'!C35+'ASC (33)'!C35+'ASC (34)'!C35+'ASC (35)'!C35+'ASC (36)'!C35+'ASC (37)'!C35+'ASC (38)'!C35+'ASC (39)'!C35+'ASC (40)'!C35+'ASC (41)'!C35+'ASC (42)'!C35+'ASC (43)'!C35+'ASC (44)'!C35+'ASC (45)'!C35+'ASC (46)'!C35+'ASC (47)'!C35+'ASC (48)'!C35+'ASC (49)'!C35+'ASC (50)'!C35+'ASC (51)'!C35+'ASC (50)'!C35+'ASC (52)'!C35+'ASC (53)'!C35+'ASC (54)'!C35+'ASC (55)'!C35+'ASC (56)'!C35+'ASC (57)'!C35+'ASC (58)'!C35+'ASC (59)'!C35+'ASC (60)'!C35+'ASC (61)'!C35+'ASC (62)'!C35+'ASC (63)'!C35+'ASC (64)'!C35+'ASC (65)'!C35+'ASC (66)'!C35+'ASC (67)'!C35+'ASC (68)'!C35+'ASC (69)'!C35+'ASC (70)'!C35),"")))</f>
        <v>0</v>
      </c>
      <c r="D32" s="403">
        <f t="shared" si="0"/>
        <v>0</v>
      </c>
      <c r="E32" s="425">
        <f>IF($F$21="__ASC",(ASC!E35+'ASC (2)'!E35+'ASC (3)'!E35+'ASC (4)'!E35+'ASC (5)'!E35+'ASC (6)'!E35+'ASC (7)'!E35+'ASC (8)'!E35+'ASC (9)'!E35+'ASC (10)'!E35+'ASC (11)'!E35+'ASC (12)'!E35+'ASC (13)'!E35+'ASC (14)'!E35+'ASC (15)'!E35+'ASC (16)'!E35+'ASC (17)'!E35+'ASC (18)'!E35+'ASC (19)'!E35+'ASC (20)'!E35+'ASC (21)'!E35+'ASC (22)'!E35+'ASC (23)'!E35+'ASC (24)'!E35+'ASC (25)'!E35+'ASC (26)'!E35+'ASC (27)'!E35+'ASC (28)'!E35+'ASC (29)'!E35+'ASC (30)'!E35+'ASC (31)'!E35+'ASC (32)'!E35+'ASC (33)'!E35+'ASC (34)'!E35+'ASC (35)'!E35+'ASC (36)'!E35+'ASC (37)'!E35+'ASC (38)'!E35+'ASC (39)'!E35+'ASC (40)'!E35+'ASC (41)'!E35+'ASC (42)'!E35+'ASC (43)'!E35+'ASC (44)'!E35+'ASC (45)'!E35+'ASC (46)'!E35+'ASC (47)'!E35+'ASC (48)'!E35+'ASC (49)'!E35+'ASC (50)'!E35+'ASC (51)'!E35+'ASC (50)'!E35+'ASC (52)'!E35+'ASC (53)'!E35+'ASC (54)'!E35+'ASC (55)'!E35+'ASC (56)'!E35+'ASC (57)'!E35+'ASC (58)'!E35+'ASC (59)'!E35+'ASC (60)'!E35+'ASC (61)'!E35+'ASC (62)'!E35+'ASC (63)'!E35+'ASC (64)'!E35+'ASC (65)'!E35+'ASC (66)'!E35+'ASC (67)'!E35+'ASC (68)'!E35+'ASC (69)'!E35+'ASC (70)'!E35),IF('SYNTHESE DISTRICT'!$F$21="__FS",(FS!E33+'FS (2)'!E33+'FS (3)'!E33+'FS (4)'!E33+'FS (5)'!E33+'FS (6)'!E33+'FS (7)'!E33+'FS (8)'!E33+'FS (9)'!E33+'FS (10)'!E33+'FS (11)'!E33+'FS (12)'!E33+'FS (13)'!E33+'FS (14)'!E33+'FS (15)'!E33+'FS (16)'!E33+'FS (17)'!E33+'FS (18)'!E33+'FS (19)'!E33+'FS (20)'!E33+'FS (21)'!E33+'FS (22)'!E33+'FS (23)'!E33+'FS (24)'!E33+'FS (25)'!E33+'FS (26)'!E33+'FS (27)'!E33+'FS (28)'!E33+'FS (29)'!E33+'FS (30)'!E33+'FS (31)'!E33+'FS (32)'!E33+'FS (33)'!E33+'FS (34)'!E33+'FS (35)'!E33+'FS (36)'!E33+'FS (37)'!E33+'FS (38)'!E33+'FS (39)'!E33+'FS (40)'!E33+'FS (41)'!E33+'FS (42)'!E33+'FS (43)'!E33+'FS (44)'!E33+'FS (45)'!E33+'FS (46)'!E33+'FS (47)'!E33+'FS (48)'!E33+'FS (49)'!E33+'FS (50)'!E33+'FS (51)'!E33+'FS (52)'!E33+'FS (53)'!E33+'FS (54)'!E33+'FS (55)'!E33+'FS (56)'!E33+'FS (57)'!E33+'FS (58)'!E33+'FS (59)'!E33+'FS (60)'!E33+'FS (61)'!E33+'FS (62)'!E33+'FS (63)'!E33+'FS (64)'!E33+'FS (65)'!E33+'FS (66)'!E33+'FS (67)'!E33+'FS (68)'!E33+'FS (69)'!E33+'FS (70)'!E33),IF('SYNTHESE DISTRICT'!$F$21="ASC+FS",(FS!E33+'FS (2)'!E33+'FS (3)'!E33+'FS (4)'!E33+'FS (5)'!E33+'FS (6)'!E33+'FS (7)'!E33+'FS (8)'!E33+'FS (9)'!E33+'FS (10)'!E33+'FS (11)'!E33+'FS (12)'!E33+'FS (13)'!E33+'FS (14)'!E33+'FS (15)'!E33+'FS (16)'!E33+'FS (17)'!E33+'FS (18)'!E33+'FS (19)'!E33+'FS (20)'!E33+'FS (21)'!E33+'FS (22)'!E33+'FS (23)'!E33+'FS (24)'!E33+'FS (25)'!E33+'FS (26)'!E33+'FS (27)'!E33+'FS (28)'!E33+'FS (29)'!E33+'FS (30)'!E33+'FS (31)'!E33+'FS (32)'!E33+'FS (33)'!E33+'FS (34)'!E33+'FS (35)'!E33+'FS (36)'!E33+'FS (37)'!E33+'FS (38)'!E33+'FS (39)'!E33+'FS (40)'!E33+'FS (41)'!E33+'FS (42)'!E33+'FS (43)'!E33+'FS (44)'!E33+'FS (45)'!E33+'FS (46)'!E33+'FS (47)'!E33+'FS (48)'!E33+'FS (49)'!E33+'FS (50)'!E33+'FS (51)'!E33+'FS (52)'!E33+'FS (53)'!E33+'FS (54)'!E33+'FS (55)'!E33+'FS (56)'!E33+'FS (57)'!E33+'FS (58)'!E33+'FS (59)'!E33+'FS (60)'!E33+'FS (61)'!E33+'FS (62)'!E33+'FS (63)'!E33+'FS (64)'!E33+'FS (65)'!E33+'FS (66)'!E33+'FS (67)'!E33+'FS (68)'!E33+'FS (69)'!E33+'FS (70)'!E33+ ASC!E35+'ASC (2)'!E35+'ASC (3)'!E35+'ASC (4)'!E35+'ASC (5)'!E35+'ASC (6)'!E35+'ASC (7)'!E35+'ASC (8)'!E35+'ASC (9)'!E35+'ASC (10)'!E35+'ASC (11)'!E35+'ASC (12)'!E35+'ASC (13)'!E35+'ASC (14)'!E35+'ASC (15)'!E35+'ASC (16)'!E35+'ASC (17)'!E35+'ASC (18)'!E35+'ASC (19)'!E35+'ASC (20)'!E35+'ASC (21)'!E35+'ASC (22)'!E35+'ASC (23)'!E35+'ASC (24)'!E35+'ASC (25)'!E35+'ASC (26)'!E35+'ASC (27)'!E35+'ASC (28)'!E35+'ASC (29)'!E35+'ASC (30)'!E35+'ASC (31)'!E35+'ASC (32)'!E35+'ASC (33)'!E35+'ASC (34)'!E35+'ASC (35)'!E35+'ASC (36)'!E35+'ASC (37)'!E35+'ASC (38)'!E35+'ASC (39)'!E35+'ASC (40)'!E35+'ASC (41)'!E35+'ASC (42)'!E35+'ASC (43)'!E35+'ASC (44)'!E35+'ASC (45)'!E35+'ASC (46)'!E35+'ASC (47)'!E35+'ASC (48)'!E35+'ASC (49)'!E35+'ASC (50)'!E35+'ASC (51)'!E35+'ASC (50)'!E35+'ASC (52)'!E35+'ASC (53)'!E35+'ASC (54)'!E35+'ASC (55)'!E35+'ASC (56)'!E35+'ASC (57)'!E35+'ASC (58)'!E35+'ASC (59)'!E35+'ASC (60)'!E35+'ASC (61)'!E35+'ASC (62)'!E35+'ASC (63)'!E35+'ASC (64)'!E35+'ASC (65)'!E35+'ASC (66)'!E35+'ASC (67)'!E35+'ASC (68)'!E35+'ASC (69)'!E35+'ASC (70)'!E35),"")))</f>
        <v>0</v>
      </c>
      <c r="F32" s="425">
        <f>IF($F$21="__ASC",(ASC!F35+'ASC (2)'!F35+'ASC (3)'!F35+'ASC (4)'!F35+'ASC (5)'!F35+'ASC (6)'!F35+'ASC (7)'!F35+'ASC (8)'!F35+'ASC (9)'!F35+'ASC (10)'!F35+'ASC (11)'!F35+'ASC (12)'!F35+'ASC (13)'!F35+'ASC (14)'!F35+'ASC (15)'!F35+'ASC (16)'!F35+'ASC (17)'!F35+'ASC (18)'!F35+'ASC (19)'!F35+'ASC (20)'!F35+'ASC (21)'!F35+'ASC (22)'!F35+'ASC (23)'!F35+'ASC (24)'!F35+'ASC (25)'!F35+'ASC (26)'!F35+'ASC (27)'!F35+'ASC (28)'!F35+'ASC (29)'!F35+'ASC (30)'!F35+'ASC (31)'!F35+'ASC (32)'!F35+'ASC (33)'!F35+'ASC (34)'!F35+'ASC (35)'!F35+'ASC (36)'!F35+'ASC (37)'!F35+'ASC (38)'!F35+'ASC (39)'!F35+'ASC (40)'!F35+'ASC (41)'!F35+'ASC (42)'!F35+'ASC (43)'!F35+'ASC (44)'!F35+'ASC (45)'!F35+'ASC (46)'!F35+'ASC (47)'!F35+'ASC (48)'!F35+'ASC (49)'!F35+'ASC (50)'!F35+'ASC (51)'!F35+'ASC (50)'!F35+'ASC (52)'!F35+'ASC (53)'!F35+'ASC (54)'!F35+'ASC (55)'!F35+'ASC (56)'!F35+'ASC (57)'!F35+'ASC (58)'!F35+'ASC (59)'!F35+'ASC (60)'!F35+'ASC (61)'!F35+'ASC (62)'!F35+'ASC (63)'!F35+'ASC (64)'!F35+'ASC (65)'!F35+'ASC (66)'!F35+'ASC (67)'!F35+'ASC (68)'!F35+'ASC (69)'!F35+'ASC (70)'!F35),IF('SYNTHESE DISTRICT'!$F$21="__FS",(FS!F33+'FS (2)'!F33+'FS (3)'!F33+'FS (4)'!F33+'FS (5)'!F33+'FS (6)'!F33+'FS (7)'!F33+'FS (8)'!F33+'FS (9)'!F33+'FS (10)'!F33+'FS (11)'!F33+'FS (12)'!F33+'FS (13)'!F33+'FS (14)'!F33+'FS (15)'!F33+'FS (16)'!F33+'FS (17)'!F33+'FS (18)'!F33+'FS (19)'!F33+'FS (20)'!F33+'FS (21)'!F33+'FS (22)'!F33+'FS (23)'!F33+'FS (24)'!F33+'FS (25)'!F33+'FS (26)'!F33+'FS (27)'!F33+'FS (28)'!F33+'FS (29)'!F33+'FS (30)'!F33+'FS (31)'!F33+'FS (32)'!F33+'FS (33)'!F33+'FS (34)'!F33+'FS (35)'!F33+'FS (36)'!F33+'FS (37)'!F33+'FS (38)'!F33+'FS (39)'!F33+'FS (40)'!F33+'FS (41)'!F33+'FS (42)'!F33+'FS (43)'!F33+'FS (44)'!F33+'FS (45)'!F33+'FS (46)'!F33+'FS (47)'!F33+'FS (48)'!F33+'FS (49)'!F33+'FS (50)'!F33+'FS (51)'!F33+'FS (52)'!F33+'FS (53)'!F33+'FS (54)'!F33+'FS (55)'!F33+'FS (56)'!F33+'FS (57)'!F33+'FS (58)'!F33+'FS (59)'!F33+'FS (60)'!F33+'FS (61)'!F33+'FS (62)'!F33+'FS (63)'!F33+'FS (64)'!F33+'FS (65)'!F33+'FS (66)'!F33+'FS (67)'!F33+'FS (68)'!F33+'FS (69)'!F33+'FS (70)'!F33),IF('SYNTHESE DISTRICT'!$F$21="ASC+FS",(FS!F33+'FS (2)'!F33+'FS (3)'!F33+'FS (4)'!F33+'FS (5)'!F33+'FS (6)'!F33+'FS (7)'!F33+'FS (8)'!F33+'FS (9)'!F33+'FS (10)'!F33+'FS (11)'!F33+'FS (12)'!F33+'FS (13)'!F33+'FS (14)'!F33+'FS (15)'!F33+'FS (16)'!F33+'FS (17)'!F33+'FS (18)'!F33+'FS (19)'!F33+'FS (20)'!F33+'FS (21)'!F33+'FS (22)'!F33+'FS (23)'!F33+'FS (24)'!F33+'FS (25)'!F33+'FS (26)'!F33+'FS (27)'!F33+'FS (28)'!F33+'FS (29)'!F33+'FS (30)'!F33+'FS (31)'!F33+'FS (32)'!F33+'FS (33)'!F33+'FS (34)'!F33+'FS (35)'!F33+'FS (36)'!F33+'FS (37)'!F33+'FS (38)'!F33+'FS (39)'!F33+'FS (40)'!F33+'FS (41)'!F33+'FS (42)'!F33+'FS (43)'!F33+'FS (44)'!F33+'FS (45)'!F33+'FS (46)'!F33+'FS (47)'!F33+'FS (48)'!F33+'FS (49)'!F33+'FS (50)'!F33+'FS (51)'!F33+'FS (52)'!F33+'FS (53)'!F33+'FS (54)'!F33+'FS (55)'!F33+'FS (56)'!F33+'FS (57)'!F33+'FS (58)'!F33+'FS (59)'!F33+'FS (60)'!F33+'FS (61)'!F33+'FS (62)'!F33+'FS (63)'!F33+'FS (64)'!F33+'FS (65)'!F33+'FS (66)'!F33+'FS (67)'!F33+'FS (68)'!F33+'FS (69)'!F33+'FS (70)'!F33+ ASC!F35+'ASC (2)'!F35+'ASC (3)'!F35+'ASC (4)'!F35+'ASC (5)'!F35+'ASC (6)'!F35+'ASC (7)'!F35+'ASC (8)'!F35+'ASC (9)'!F35+'ASC (10)'!F35+'ASC (11)'!F35+'ASC (12)'!F35+'ASC (13)'!F35+'ASC (14)'!F35+'ASC (15)'!F35+'ASC (16)'!F35+'ASC (17)'!F35+'ASC (18)'!F35+'ASC (19)'!F35+'ASC (20)'!F35+'ASC (21)'!F35+'ASC (22)'!F35+'ASC (23)'!F35+'ASC (24)'!F35+'ASC (25)'!F35+'ASC (26)'!F35+'ASC (27)'!F35+'ASC (28)'!F35+'ASC (29)'!F35+'ASC (30)'!F35+'ASC (31)'!F35+'ASC (32)'!F35+'ASC (33)'!F35+'ASC (34)'!F35+'ASC (35)'!F35+'ASC (36)'!F35+'ASC (37)'!F35+'ASC (38)'!F35+'ASC (39)'!F35+'ASC (40)'!F35+'ASC (41)'!F35+'ASC (42)'!F35+'ASC (43)'!F35+'ASC (44)'!F35+'ASC (45)'!F35+'ASC (46)'!F35+'ASC (47)'!F35+'ASC (48)'!F35+'ASC (49)'!F35+'ASC (50)'!F35+'ASC (51)'!F35+'ASC (50)'!F35+'ASC (52)'!F35+'ASC (53)'!F35+'ASC (54)'!F35+'ASC (55)'!F35+'ASC (56)'!F35+'ASC (57)'!F35+'ASC (58)'!F35+'ASC (59)'!F35+'ASC (60)'!F35+'ASC (61)'!F35+'ASC (62)'!F35+'ASC (63)'!F35+'ASC (64)'!F35+'ASC (65)'!F35+'ASC (66)'!F35+'ASC (67)'!F35+'ASC (68)'!F35+'ASC (69)'!F35+'ASC (70)'!F35),"")))</f>
        <v>0</v>
      </c>
      <c r="G32" s="425">
        <f>IF($F$21="__ASC",(ASC!G35+'ASC (2)'!G35+'ASC (3)'!G35+'ASC (4)'!G35+'ASC (5)'!G35+'ASC (6)'!G35+'ASC (7)'!G35+'ASC (8)'!G35+'ASC (9)'!G35+'ASC (10)'!G35+'ASC (11)'!G35+'ASC (12)'!G35+'ASC (13)'!G35+'ASC (14)'!G35+'ASC (15)'!G35+'ASC (16)'!G35+'ASC (17)'!G35+'ASC (18)'!G35+'ASC (19)'!G35+'ASC (20)'!G35+'ASC (21)'!G35+'ASC (22)'!G35+'ASC (23)'!G35+'ASC (24)'!G35+'ASC (25)'!G35+'ASC (26)'!G35+'ASC (27)'!G35+'ASC (28)'!G35+'ASC (29)'!G35+'ASC (30)'!G35+'ASC (31)'!G35+'ASC (32)'!G35+'ASC (33)'!G35+'ASC (34)'!G35+'ASC (35)'!G35+'ASC (36)'!G35+'ASC (37)'!G35+'ASC (38)'!G35+'ASC (39)'!G35+'ASC (40)'!G35+'ASC (41)'!G35+'ASC (42)'!G35+'ASC (43)'!G35+'ASC (44)'!G35+'ASC (45)'!G35+'ASC (46)'!G35+'ASC (47)'!G35+'ASC (48)'!G35+'ASC (49)'!G35+'ASC (50)'!G35+'ASC (51)'!G35+'ASC (50)'!G35+'ASC (52)'!G35+'ASC (53)'!G35+'ASC (54)'!G35+'ASC (55)'!G35+'ASC (56)'!G35+'ASC (57)'!G35+'ASC (58)'!G35+'ASC (59)'!G35+'ASC (60)'!G35+'ASC (61)'!G35+'ASC (62)'!G35+'ASC (63)'!G35+'ASC (64)'!G35+'ASC (65)'!G35+'ASC (66)'!G35+'ASC (67)'!G35+'ASC (68)'!G35+'ASC (69)'!G35+'ASC (70)'!G35),IF('SYNTHESE DISTRICT'!$F$21="__FS",(FS!G33+'FS (2)'!G33+'FS (3)'!G33+'FS (4)'!G33+'FS (5)'!G33+'FS (6)'!G33+'FS (7)'!G33+'FS (8)'!G33+'FS (9)'!G33+'FS (10)'!G33+'FS (11)'!G33+'FS (12)'!G33+'FS (13)'!G33+'FS (14)'!G33+'FS (15)'!G33+'FS (16)'!G33+'FS (17)'!G33+'FS (18)'!G33+'FS (19)'!G33+'FS (20)'!G33+'FS (21)'!G33+'FS (22)'!G33+'FS (23)'!G33+'FS (24)'!G33+'FS (25)'!G33+'FS (26)'!G33+'FS (27)'!G33+'FS (28)'!G33+'FS (29)'!G33+'FS (30)'!G33+'FS (31)'!G33+'FS (32)'!G33+'FS (33)'!G33+'FS (34)'!G33+'FS (35)'!G33+'FS (36)'!G33+'FS (37)'!G33+'FS (38)'!G33+'FS (39)'!G33+'FS (40)'!G33+'FS (41)'!G33+'FS (42)'!G33+'FS (43)'!G33+'FS (44)'!G33+'FS (45)'!G33+'FS (46)'!G33+'FS (47)'!G33+'FS (48)'!G33+'FS (49)'!G33+'FS (50)'!G33+'FS (51)'!G33+'FS (52)'!G33+'FS (53)'!G33+'FS (54)'!G33+'FS (55)'!G33+'FS (56)'!G33+'FS (57)'!G33+'FS (58)'!G33+'FS (59)'!G33+'FS (60)'!G33+'FS (61)'!G33+'FS (62)'!G33+'FS (63)'!G33+'FS (64)'!G33+'FS (65)'!G33+'FS (66)'!G33+'FS (67)'!G33+'FS (68)'!G33+'FS (69)'!G33+'FS (70)'!G33),IF('SYNTHESE DISTRICT'!$F$21="ASC+FS",(FS!G33+'FS (2)'!G33+'FS (3)'!G33+'FS (4)'!G33+'FS (5)'!G33+'FS (6)'!G33+'FS (7)'!G33+'FS (8)'!G33+'FS (9)'!G33+'FS (10)'!G33+'FS (11)'!G33+'FS (12)'!G33+'FS (13)'!G33+'FS (14)'!G33+'FS (15)'!G33+'FS (16)'!G33+'FS (17)'!G33+'FS (18)'!G33+'FS (19)'!G33+'FS (20)'!G33+'FS (21)'!G33+'FS (22)'!G33+'FS (23)'!G33+'FS (24)'!G33+'FS (25)'!G33+'FS (26)'!G33+'FS (27)'!G33+'FS (28)'!G33+'FS (29)'!G33+'FS (30)'!G33+'FS (31)'!G33+'FS (32)'!G33+'FS (33)'!G33+'FS (34)'!G33+'FS (35)'!G33+'FS (36)'!G33+'FS (37)'!G33+'FS (38)'!G33+'FS (39)'!G33+'FS (40)'!G33+'FS (41)'!G33+'FS (42)'!G33+'FS (43)'!G33+'FS (44)'!G33+'FS (45)'!G33+'FS (46)'!G33+'FS (47)'!G33+'FS (48)'!G33+'FS (49)'!G33+'FS (50)'!G33+'FS (51)'!G33+'FS (52)'!G33+'FS (53)'!G33+'FS (54)'!G33+'FS (55)'!G33+'FS (56)'!G33+'FS (57)'!G33+'FS (58)'!G33+'FS (59)'!G33+'FS (60)'!G33+'FS (61)'!G33+'FS (62)'!G33+'FS (63)'!G33+'FS (64)'!G33+'FS (65)'!G33+'FS (66)'!G33+'FS (67)'!G33+'FS (68)'!G33+'FS (69)'!G33+'FS (70)'!G33+ ASC!G35+'ASC (2)'!G35+'ASC (3)'!G35+'ASC (4)'!G35+'ASC (5)'!G35+'ASC (6)'!G35+'ASC (7)'!G35+'ASC (8)'!G35+'ASC (9)'!G35+'ASC (10)'!G35+'ASC (11)'!G35+'ASC (12)'!G35+'ASC (13)'!G35+'ASC (14)'!G35+'ASC (15)'!G35+'ASC (16)'!G35+'ASC (17)'!G35+'ASC (18)'!G35+'ASC (19)'!G35+'ASC (20)'!G35+'ASC (21)'!G35+'ASC (22)'!G35+'ASC (23)'!G35+'ASC (24)'!G35+'ASC (25)'!G35+'ASC (26)'!G35+'ASC (27)'!G35+'ASC (28)'!G35+'ASC (29)'!G35+'ASC (30)'!G35+'ASC (31)'!G35+'ASC (32)'!G35+'ASC (33)'!G35+'ASC (34)'!G35+'ASC (35)'!G35+'ASC (36)'!G35+'ASC (37)'!G35+'ASC (38)'!G35+'ASC (39)'!G35+'ASC (40)'!G35+'ASC (41)'!G35+'ASC (42)'!G35+'ASC (43)'!G35+'ASC (44)'!G35+'ASC (45)'!G35+'ASC (46)'!G35+'ASC (47)'!G35+'ASC (48)'!G35+'ASC (49)'!G35+'ASC (50)'!G35+'ASC (51)'!G35+'ASC (50)'!G35+'ASC (52)'!G35+'ASC (53)'!G35+'ASC (54)'!G35+'ASC (55)'!G35+'ASC (56)'!G35+'ASC (57)'!G35+'ASC (58)'!G35+'ASC (59)'!G35+'ASC (60)'!G35+'ASC (61)'!G35+'ASC (62)'!G35+'ASC (63)'!G35+'ASC (64)'!G35+'ASC (65)'!G35+'ASC (66)'!G35+'ASC (67)'!G35+'ASC (68)'!G35+'ASC (69)'!G35+'ASC (70)'!G35),"")))</f>
        <v>0</v>
      </c>
      <c r="H32" s="425">
        <f>IF($F$21="__ASC",(ASC!H35+'ASC (2)'!H35+'ASC (3)'!H35+'ASC (4)'!H35+'ASC (5)'!H35+'ASC (6)'!H35+'ASC (7)'!H35+'ASC (8)'!H35+'ASC (9)'!H35+'ASC (10)'!H35+'ASC (11)'!H35+'ASC (12)'!H35+'ASC (13)'!H35+'ASC (14)'!H35+'ASC (15)'!H35+'ASC (16)'!H35+'ASC (17)'!H35+'ASC (18)'!H35+'ASC (19)'!H35+'ASC (20)'!H35+'ASC (21)'!H35+'ASC (22)'!H35+'ASC (23)'!H35+'ASC (24)'!H35+'ASC (25)'!H35+'ASC (26)'!H35+'ASC (27)'!H35+'ASC (28)'!H35+'ASC (29)'!H35+'ASC (30)'!H35+'ASC (31)'!H35+'ASC (32)'!H35+'ASC (33)'!H35+'ASC (34)'!H35+'ASC (35)'!H35+'ASC (36)'!H35+'ASC (37)'!H35+'ASC (38)'!H35+'ASC (39)'!H35+'ASC (40)'!H35+'ASC (41)'!H35+'ASC (42)'!H35+'ASC (43)'!H35+'ASC (44)'!H35+'ASC (45)'!H35+'ASC (46)'!H35+'ASC (47)'!H35+'ASC (48)'!H35+'ASC (49)'!H35+'ASC (50)'!H35+'ASC (51)'!H35+'ASC (50)'!H35+'ASC (52)'!H35+'ASC (53)'!H35+'ASC (54)'!H35+'ASC (55)'!H35+'ASC (56)'!H35+'ASC (57)'!H35+'ASC (58)'!H35+'ASC (59)'!H35+'ASC (60)'!H35+'ASC (61)'!H35+'ASC (62)'!H35+'ASC (63)'!H35+'ASC (64)'!H35+'ASC (65)'!H35+'ASC (66)'!H35+'ASC (67)'!H35+'ASC (68)'!H35+'ASC (69)'!H35+'ASC (70)'!H35),IF('SYNTHESE DISTRICT'!$F$21="__FS",(FS!H33+'FS (2)'!H33+'FS (3)'!H33+'FS (4)'!H33+'FS (5)'!H33+'FS (6)'!H33+'FS (7)'!H33+'FS (8)'!H33+'FS (9)'!H33+'FS (10)'!H33+'FS (11)'!H33+'FS (12)'!H33+'FS (13)'!H33+'FS (14)'!H33+'FS (15)'!H33+'FS (16)'!H33+'FS (17)'!H33+'FS (18)'!H33+'FS (19)'!H33+'FS (20)'!H33+'FS (21)'!H33+'FS (22)'!H33+'FS (23)'!H33+'FS (24)'!H33+'FS (25)'!H33+'FS (26)'!H33+'FS (27)'!H33+'FS (28)'!H33+'FS (29)'!H33+'FS (30)'!H33+'FS (31)'!H33+'FS (32)'!H33+'FS (33)'!H33+'FS (34)'!H33+'FS (35)'!H33+'FS (36)'!H33+'FS (37)'!H33+'FS (38)'!H33+'FS (39)'!H33+'FS (40)'!H33+'FS (41)'!H33+'FS (42)'!H33+'FS (43)'!H33+'FS (44)'!H33+'FS (45)'!H33+'FS (46)'!H33+'FS (47)'!H33+'FS (48)'!H33+'FS (49)'!H33+'FS (50)'!H33+'FS (51)'!H33+'FS (52)'!H33+'FS (53)'!H33+'FS (54)'!H33+'FS (55)'!H33+'FS (56)'!H33+'FS (57)'!H33+'FS (58)'!H33+'FS (59)'!H33+'FS (60)'!H33+'FS (61)'!H33+'FS (62)'!H33+'FS (63)'!H33+'FS (64)'!H33+'FS (65)'!H33+'FS (66)'!H33+'FS (67)'!H33+'FS (68)'!H33+'FS (69)'!H33+'FS (70)'!H33),IF('SYNTHESE DISTRICT'!$F$21="ASC+FS",(FS!H33+'FS (2)'!H33+'FS (3)'!H33+'FS (4)'!H33+'FS (5)'!H33+'FS (6)'!H33+'FS (7)'!H33+'FS (8)'!H33+'FS (9)'!H33+'FS (10)'!H33+'FS (11)'!H33+'FS (12)'!H33+'FS (13)'!H33+'FS (14)'!H33+'FS (15)'!H33+'FS (16)'!H33+'FS (17)'!H33+'FS (18)'!H33+'FS (19)'!H33+'FS (20)'!H33+'FS (21)'!H33+'FS (22)'!H33+'FS (23)'!H33+'FS (24)'!H33+'FS (25)'!H33+'FS (26)'!H33+'FS (27)'!H33+'FS (28)'!H33+'FS (29)'!H33+'FS (30)'!H33+'FS (31)'!H33+'FS (32)'!H33+'FS (33)'!H33+'FS (34)'!H33+'FS (35)'!H33+'FS (36)'!H33+'FS (37)'!H33+'FS (38)'!H33+'FS (39)'!H33+'FS (40)'!H33+'FS (41)'!H33+'FS (42)'!H33+'FS (43)'!H33+'FS (44)'!H33+'FS (45)'!H33+'FS (46)'!H33+'FS (47)'!H33+'FS (48)'!H33+'FS (49)'!H33+'FS (50)'!H33+'FS (51)'!H33+'FS (52)'!H33+'FS (53)'!H33+'FS (54)'!H33+'FS (55)'!H33+'FS (56)'!H33+'FS (57)'!H33+'FS (58)'!H33+'FS (59)'!H33+'FS (60)'!H33+'FS (61)'!H33+'FS (62)'!H33+'FS (63)'!H33+'FS (64)'!H33+'FS (65)'!H33+'FS (66)'!H33+'FS (67)'!H33+'FS (68)'!H33+'FS (69)'!H33+'FS (70)'!H33+ ASC!H35+'ASC (2)'!H35+'ASC (3)'!H35+'ASC (4)'!H35+'ASC (5)'!H35+'ASC (6)'!H35+'ASC (7)'!H35+'ASC (8)'!H35+'ASC (9)'!H35+'ASC (10)'!H35+'ASC (11)'!H35+'ASC (12)'!H35+'ASC (13)'!H35+'ASC (14)'!H35+'ASC (15)'!H35+'ASC (16)'!H35+'ASC (17)'!H35+'ASC (18)'!H35+'ASC (19)'!H35+'ASC (20)'!H35+'ASC (21)'!H35+'ASC (22)'!H35+'ASC (23)'!H35+'ASC (24)'!H35+'ASC (25)'!H35+'ASC (26)'!H35+'ASC (27)'!H35+'ASC (28)'!H35+'ASC (29)'!H35+'ASC (30)'!H35+'ASC (31)'!H35+'ASC (32)'!H35+'ASC (33)'!H35+'ASC (34)'!H35+'ASC (35)'!H35+'ASC (36)'!H35+'ASC (37)'!H35+'ASC (38)'!H35+'ASC (39)'!H35+'ASC (40)'!H35+'ASC (41)'!H35+'ASC (42)'!H35+'ASC (43)'!H35+'ASC (44)'!H35+'ASC (45)'!H35+'ASC (46)'!H35+'ASC (47)'!H35+'ASC (48)'!H35+'ASC (49)'!H35+'ASC (50)'!H35+'ASC (51)'!H35+'ASC (50)'!H35+'ASC (52)'!H35+'ASC (53)'!H35+'ASC (54)'!H35+'ASC (55)'!H35+'ASC (56)'!H35+'ASC (57)'!H35+'ASC (58)'!H35+'ASC (59)'!H35+'ASC (60)'!H35+'ASC (61)'!H35+'ASC (62)'!H35+'ASC (63)'!H35+'ASC (64)'!H35+'ASC (65)'!H35+'ASC (66)'!H35+'ASC (67)'!H35+'ASC (68)'!H35+'ASC (69)'!H35+'ASC (70)'!H35),"")))</f>
        <v>0</v>
      </c>
      <c r="I32" s="425">
        <f>IF($F$21="__ASC",(ASC!I35+'ASC (2)'!I35+'ASC (3)'!I35+'ASC (4)'!I35+'ASC (5)'!I35+'ASC (6)'!I35+'ASC (7)'!I35+'ASC (8)'!I35+'ASC (9)'!I35+'ASC (10)'!I35+'ASC (11)'!I35+'ASC (12)'!I35+'ASC (13)'!I35+'ASC (14)'!I35+'ASC (15)'!I35+'ASC (16)'!I35+'ASC (17)'!I35+'ASC (18)'!I35+'ASC (19)'!I35+'ASC (20)'!I35+'ASC (21)'!I35+'ASC (22)'!I35+'ASC (23)'!I35+'ASC (24)'!I35+'ASC (25)'!I35+'ASC (26)'!I35+'ASC (27)'!I35+'ASC (28)'!I35+'ASC (29)'!I35+'ASC (30)'!I35+'ASC (31)'!I35+'ASC (32)'!I35+'ASC (33)'!I35+'ASC (34)'!I35+'ASC (35)'!I35+'ASC (36)'!I35+'ASC (37)'!I35+'ASC (38)'!I35+'ASC (39)'!I35+'ASC (40)'!I35+'ASC (41)'!I35+'ASC (42)'!I35+'ASC (43)'!I35+'ASC (44)'!I35+'ASC (45)'!I35+'ASC (46)'!I35+'ASC (47)'!I35+'ASC (48)'!I35+'ASC (49)'!I35+'ASC (50)'!I35+'ASC (51)'!I35+'ASC (50)'!I35+'ASC (52)'!I35+'ASC (53)'!I35+'ASC (54)'!I35+'ASC (55)'!I35+'ASC (56)'!I35+'ASC (57)'!I35+'ASC (58)'!I35+'ASC (59)'!I35+'ASC (60)'!I35+'ASC (61)'!I35+'ASC (62)'!I35+'ASC (63)'!I35+'ASC (64)'!I35+'ASC (65)'!I35+'ASC (66)'!I35+'ASC (67)'!I35+'ASC (68)'!I35+'ASC (69)'!I35+'ASC (70)'!I35),IF('SYNTHESE DISTRICT'!$F$21="__FS",(FS!I33+'FS (2)'!I33+'FS (3)'!I33+'FS (4)'!I33+'FS (5)'!I33+'FS (6)'!I33+'FS (7)'!I33+'FS (8)'!I33+'FS (9)'!I33+'FS (10)'!I33+'FS (11)'!I33+'FS (12)'!I33+'FS (13)'!I33+'FS (14)'!I33+'FS (15)'!I33+'FS (16)'!I33+'FS (17)'!I33+'FS (18)'!I33+'FS (19)'!I33+'FS (20)'!I33+'FS (21)'!I33+'FS (22)'!I33+'FS (23)'!I33+'FS (24)'!I33+'FS (25)'!I33+'FS (26)'!I33+'FS (27)'!I33+'FS (28)'!I33+'FS (29)'!I33+'FS (30)'!I33+'FS (31)'!I33+'FS (32)'!I33+'FS (33)'!I33+'FS (34)'!I33+'FS (35)'!I33+'FS (36)'!I33+'FS (37)'!I33+'FS (38)'!I33+'FS (39)'!I33+'FS (40)'!I33+'FS (41)'!I33+'FS (42)'!I33+'FS (43)'!I33+'FS (44)'!I33+'FS (45)'!I33+'FS (46)'!I33+'FS (47)'!I33+'FS (48)'!I33+'FS (49)'!I33+'FS (50)'!I33+'FS (51)'!I33+'FS (52)'!I33+'FS (53)'!I33+'FS (54)'!I33+'FS (55)'!I33+'FS (56)'!I33+'FS (57)'!I33+'FS (58)'!I33+'FS (59)'!I33+'FS (60)'!I33+'FS (61)'!I33+'FS (62)'!I33+'FS (63)'!I33+'FS (64)'!I33+'FS (65)'!I33+'FS (66)'!I33+'FS (67)'!I33+'FS (68)'!I33+'FS (69)'!I33+'FS (70)'!I33),IF('SYNTHESE DISTRICT'!$F$21="ASC+FS",(FS!I33+'FS (2)'!I33+'FS (3)'!I33+'FS (4)'!I33+'FS (5)'!I33+'FS (6)'!I33+'FS (7)'!I33+'FS (8)'!I33+'FS (9)'!I33+'FS (10)'!I33+'FS (11)'!I33+'FS (12)'!I33+'FS (13)'!I33+'FS (14)'!I33+'FS (15)'!I33+'FS (16)'!I33+'FS (17)'!I33+'FS (18)'!I33+'FS (19)'!I33+'FS (20)'!I33+'FS (21)'!I33+'FS (22)'!I33+'FS (23)'!I33+'FS (24)'!I33+'FS (25)'!I33+'FS (26)'!I33+'FS (27)'!I33+'FS (28)'!I33+'FS (29)'!I33+'FS (30)'!I33+'FS (31)'!I33+'FS (32)'!I33+'FS (33)'!I33+'FS (34)'!I33+'FS (35)'!I33+'FS (36)'!I33+'FS (37)'!I33+'FS (38)'!I33+'FS (39)'!I33+'FS (40)'!I33+'FS (41)'!I33+'FS (42)'!I33+'FS (43)'!I33+'FS (44)'!I33+'FS (45)'!I33+'FS (46)'!I33+'FS (47)'!I33+'FS (48)'!I33+'FS (49)'!I33+'FS (50)'!I33+'FS (51)'!I33+'FS (52)'!I33+'FS (53)'!I33+'FS (54)'!I33+'FS (55)'!I33+'FS (56)'!I33+'FS (57)'!I33+'FS (58)'!I33+'FS (59)'!I33+'FS (60)'!I33+'FS (61)'!I33+'FS (62)'!I33+'FS (63)'!I33+'FS (64)'!I33+'FS (65)'!I33+'FS (66)'!I33+'FS (67)'!I33+'FS (68)'!I33+'FS (69)'!I33+'FS (70)'!I33+ ASC!I35+'ASC (2)'!I35+'ASC (3)'!I35+'ASC (4)'!I35+'ASC (5)'!I35+'ASC (6)'!I35+'ASC (7)'!I35+'ASC (8)'!I35+'ASC (9)'!I35+'ASC (10)'!I35+'ASC (11)'!I35+'ASC (12)'!I35+'ASC (13)'!I35+'ASC (14)'!I35+'ASC (15)'!I35+'ASC (16)'!I35+'ASC (17)'!I35+'ASC (18)'!I35+'ASC (19)'!I35+'ASC (20)'!I35+'ASC (21)'!I35+'ASC (22)'!I35+'ASC (23)'!I35+'ASC (24)'!I35+'ASC (25)'!I35+'ASC (26)'!I35+'ASC (27)'!I35+'ASC (28)'!I35+'ASC (29)'!I35+'ASC (30)'!I35+'ASC (31)'!I35+'ASC (32)'!I35+'ASC (33)'!I35+'ASC (34)'!I35+'ASC (35)'!I35+'ASC (36)'!I35+'ASC (37)'!I35+'ASC (38)'!I35+'ASC (39)'!I35+'ASC (40)'!I35+'ASC (41)'!I35+'ASC (42)'!I35+'ASC (43)'!I35+'ASC (44)'!I35+'ASC (45)'!I35+'ASC (46)'!I35+'ASC (47)'!I35+'ASC (48)'!I35+'ASC (49)'!I35+'ASC (50)'!I35+'ASC (51)'!I35+'ASC (50)'!I35+'ASC (52)'!I35+'ASC (53)'!I35+'ASC (54)'!I35+'ASC (55)'!I35+'ASC (56)'!I35+'ASC (57)'!I35+'ASC (58)'!I35+'ASC (59)'!I35+'ASC (60)'!I35+'ASC (61)'!I35+'ASC (62)'!I35+'ASC (63)'!I35+'ASC (64)'!I35+'ASC (65)'!I35+'ASC (66)'!I35+'ASC (67)'!I35+'ASC (68)'!I35+'ASC (69)'!I35+'ASC (70)'!I35),"")))</f>
        <v>0</v>
      </c>
      <c r="J32" s="402" t="e">
        <f t="shared" ref="J32:J48" si="6">IF($F$21="__FS",T32/$U$1,IF($F$21="__ASC",T32/$V$1,IF($F$21="ASC+FS",T32/($U$1+$V$1),"")))</f>
        <v>#VALUE!</v>
      </c>
      <c r="K32" s="425">
        <f>IF($F$21="__ASC",(ASC!K35+'ASC (2)'!K35+'ASC (3)'!K35+'ASC (4)'!K35+'ASC (5)'!K35+'ASC (6)'!K35+'ASC (7)'!K35+'ASC (8)'!K35+'ASC (9)'!K35+'ASC (10)'!K35+'ASC (11)'!K35+'ASC (12)'!K35+'ASC (13)'!K35+'ASC (14)'!K35+'ASC (15)'!K35+'ASC (16)'!K35+'ASC (17)'!K35+'ASC (18)'!K35+'ASC (19)'!K35+'ASC (20)'!K35+'ASC (21)'!K35+'ASC (22)'!K35+'ASC (23)'!K35+'ASC (24)'!K35+'ASC (25)'!K35+'ASC (26)'!K35+'ASC (27)'!K35+'ASC (28)'!K35+'ASC (29)'!K35+'ASC (30)'!K35+'ASC (31)'!K35+'ASC (32)'!K35+'ASC (33)'!K35+'ASC (34)'!K35+'ASC (35)'!K35+'ASC (36)'!K35+'ASC (37)'!K35+'ASC (38)'!K35+'ASC (39)'!K35+'ASC (40)'!K35+'ASC (41)'!K35+'ASC (42)'!K35+'ASC (43)'!K35+'ASC (44)'!K35+'ASC (45)'!K35+'ASC (46)'!K35+'ASC (47)'!K35+'ASC (48)'!K35+'ASC (49)'!K35+'ASC (50)'!K35+'ASC (51)'!K35+'ASC (50)'!K35+'ASC (52)'!K35+'ASC (53)'!K35+'ASC (54)'!K35+'ASC (55)'!K35+'ASC (56)'!K35+'ASC (57)'!K35+'ASC (58)'!K35+'ASC (59)'!K35+'ASC (60)'!K35+'ASC (61)'!K35+'ASC (62)'!K35+'ASC (63)'!K35+'ASC (64)'!K35+'ASC (65)'!K35+'ASC (66)'!K35+'ASC (67)'!K35+'ASC (68)'!K35+'ASC (69)'!K35+'ASC (70)'!K35),IF('SYNTHESE DISTRICT'!$F$21="__FS",(FS!K33+'FS (2)'!K33+'FS (3)'!K33+'FS (4)'!K33+'FS (5)'!K33+'FS (6)'!K33+'FS (7)'!K33+'FS (8)'!K33+'FS (9)'!K33+'FS (10)'!K33+'FS (11)'!K33+'FS (12)'!K33+'FS (13)'!K33+'FS (14)'!K33+'FS (15)'!K33+'FS (16)'!K33+'FS (17)'!K33+'FS (18)'!K33+'FS (19)'!K33+'FS (20)'!K33+'FS (21)'!K33+'FS (22)'!K33+'FS (23)'!K33+'FS (24)'!K33+'FS (25)'!K33+'FS (26)'!K33+'FS (27)'!K33+'FS (28)'!K33+'FS (29)'!K33+'FS (30)'!K33+'FS (31)'!K33+'FS (32)'!K33+'FS (33)'!K33+'FS (34)'!K33+'FS (35)'!K33+'FS (36)'!K33+'FS (37)'!K33+'FS (38)'!K33+'FS (39)'!K33+'FS (40)'!K33+'FS (41)'!K33+'FS (42)'!K33+'FS (43)'!K33+'FS (44)'!K33+'FS (45)'!K33+'FS (46)'!K33+'FS (47)'!K33+'FS (48)'!K33+'FS (49)'!K33+'FS (50)'!K33+'FS (51)'!K33+'FS (52)'!K33+'FS (53)'!K33+'FS (54)'!K33+'FS (55)'!K33+'FS (56)'!K33+'FS (57)'!K33+'FS (58)'!K33+'FS (59)'!K33+'FS (60)'!K33+'FS (61)'!K33+'FS (62)'!K33+'FS (63)'!K33+'FS (64)'!K33+'FS (65)'!K33+'FS (66)'!K33+'FS (67)'!K33+'FS (68)'!K33+'FS (69)'!K33+'FS (70)'!K33),IF('SYNTHESE DISTRICT'!$F$21="ASC+FS",(FS!K33+'FS (2)'!K33+'FS (3)'!K33+'FS (4)'!K33+'FS (5)'!K33+'FS (6)'!K33+'FS (7)'!K33+'FS (8)'!K33+'FS (9)'!K33+'FS (10)'!K33+'FS (11)'!K33+'FS (12)'!K33+'FS (13)'!K33+'FS (14)'!K33+'FS (15)'!K33+'FS (16)'!K33+'FS (17)'!K33+'FS (18)'!K33+'FS (19)'!K33+'FS (20)'!K33+'FS (21)'!K33+'FS (22)'!K33+'FS (23)'!K33+'FS (24)'!K33+'FS (25)'!K33+'FS (26)'!K33+'FS (27)'!K33+'FS (28)'!K33+'FS (29)'!K33+'FS (30)'!K33+'FS (31)'!K33+'FS (32)'!K33+'FS (33)'!K33+'FS (34)'!K33+'FS (35)'!K33+'FS (36)'!K33+'FS (37)'!K33+'FS (38)'!K33+'FS (39)'!K33+'FS (40)'!K33+'FS (41)'!K33+'FS (42)'!K33+'FS (43)'!K33+'FS (44)'!K33+'FS (45)'!K33+'FS (46)'!K33+'FS (47)'!K33+'FS (48)'!K33+'FS (49)'!K33+'FS (50)'!K33+'FS (51)'!K33+'FS (52)'!K33+'FS (53)'!K33+'FS (54)'!K33+'FS (55)'!K33+'FS (56)'!K33+'FS (57)'!K33+'FS (58)'!K33+'FS (59)'!K33+'FS (60)'!K33+'FS (61)'!K33+'FS (62)'!K33+'FS (63)'!K33+'FS (64)'!K33+'FS (65)'!K33+'FS (66)'!K33+'FS (67)'!K33+'FS (68)'!K33+'FS (69)'!K33+'FS (70)'!K33+ ASC!K35+'ASC (2)'!K35+'ASC (3)'!K35+'ASC (4)'!K35+'ASC (5)'!K35+'ASC (6)'!K35+'ASC (7)'!K35+'ASC (8)'!K35+'ASC (9)'!K35+'ASC (10)'!K35+'ASC (11)'!K35+'ASC (12)'!K35+'ASC (13)'!K35+'ASC (14)'!K35+'ASC (15)'!K35+'ASC (16)'!K35+'ASC (17)'!K35+'ASC (18)'!K35+'ASC (19)'!K35+'ASC (20)'!K35+'ASC (21)'!K35+'ASC (22)'!K35+'ASC (23)'!K35+'ASC (24)'!K35+'ASC (25)'!K35+'ASC (26)'!K35+'ASC (27)'!K35+'ASC (28)'!K35+'ASC (29)'!K35+'ASC (30)'!K35+'ASC (31)'!K35+'ASC (32)'!K35+'ASC (33)'!K35+'ASC (34)'!K35+'ASC (35)'!K35+'ASC (36)'!K35+'ASC (37)'!K35+'ASC (38)'!K35+'ASC (39)'!K35+'ASC (40)'!K35+'ASC (41)'!K35+'ASC (42)'!K35+'ASC (43)'!K35+'ASC (44)'!K35+'ASC (45)'!K35+'ASC (46)'!K35+'ASC (47)'!K35+'ASC (48)'!K35+'ASC (49)'!K35+'ASC (50)'!K35+'ASC (51)'!K35+'ASC (50)'!K35+'ASC (52)'!K35+'ASC (53)'!K35+'ASC (54)'!K35+'ASC (55)'!K35+'ASC (56)'!K35+'ASC (57)'!K35+'ASC (58)'!K35+'ASC (59)'!K35+'ASC (60)'!K35+'ASC (61)'!K35+'ASC (62)'!K35+'ASC (63)'!K35+'ASC (64)'!K35+'ASC (65)'!K35+'ASC (66)'!K35+'ASC (67)'!K35+'ASC (68)'!K35+'ASC (69)'!K35+'ASC (70)'!K35),"")))</f>
        <v>0</v>
      </c>
      <c r="L32" s="314" t="e">
        <f t="shared" si="2"/>
        <v>#VALUE!</v>
      </c>
      <c r="M32" s="314" t="e">
        <f t="shared" si="3"/>
        <v>#VALUE!</v>
      </c>
      <c r="N32" s="314" t="e">
        <f t="shared" si="4"/>
        <v>#VALUE!</v>
      </c>
      <c r="O32" s="425">
        <f>IF($F$21="__ASC",(ASC!O35+'ASC (2)'!O35+'ASC (3)'!O35+'ASC (4)'!O35+'ASC (5)'!O35+'ASC (6)'!O35+'ASC (7)'!O35+'ASC (8)'!O35+'ASC (9)'!O35+'ASC (10)'!O35+'ASC (11)'!O35+'ASC (12)'!O35+'ASC (13)'!O35+'ASC (14)'!O35+'ASC (15)'!O35+'ASC (16)'!O35+'ASC (17)'!O35+'ASC (18)'!O35+'ASC (19)'!O35+'ASC (20)'!O35+'ASC (21)'!O35+'ASC (22)'!O35+'ASC (23)'!O35+'ASC (24)'!O35+'ASC (25)'!O35+'ASC (26)'!O35+'ASC (27)'!O35+'ASC (28)'!O35+'ASC (29)'!O35+'ASC (30)'!O35+'ASC (31)'!O35+'ASC (32)'!O35+'ASC (33)'!O35+'ASC (34)'!O35+'ASC (35)'!O35+'ASC (36)'!O35+'ASC (37)'!O35+'ASC (38)'!O35+'ASC (39)'!O35+'ASC (40)'!O35+'ASC (41)'!O35+'ASC (42)'!O35+'ASC (43)'!O35+'ASC (44)'!O35+'ASC (45)'!O35+'ASC (46)'!O35+'ASC (47)'!O35+'ASC (48)'!O35+'ASC (49)'!O35+'ASC (50)'!O35+'ASC (51)'!O35+'ASC (50)'!O35+'ASC (52)'!O35+'ASC (53)'!O35+'ASC (54)'!O35+'ASC (55)'!O35+'ASC (56)'!O35+'ASC (57)'!O35+'ASC (58)'!O35+'ASC (59)'!O35+'ASC (60)'!O35+'ASC (61)'!O35+'ASC (62)'!O35+'ASC (63)'!O35+'ASC (64)'!O35+'ASC (65)'!O35+'ASC (66)'!O35+'ASC (67)'!O35+'ASC (68)'!O35+'ASC (69)'!O35+'ASC (70)'!O35),IF('SYNTHESE DISTRICT'!$F$21="__FS",(FS!O33+'FS (2)'!O33+'FS (3)'!O33+'FS (4)'!O33+'FS (5)'!O33+'FS (6)'!O33+'FS (7)'!O33+'FS (8)'!O33+'FS (9)'!O33+'FS (10)'!O33+'FS (11)'!O33+'FS (12)'!O33+'FS (13)'!O33+'FS (14)'!O33+'FS (15)'!O33+'FS (16)'!O33+'FS (17)'!O33+'FS (18)'!O33+'FS (19)'!O33+'FS (20)'!O33+'FS (21)'!O33+'FS (22)'!O33+'FS (23)'!O33+'FS (24)'!O33+'FS (25)'!O33+'FS (26)'!O33+'FS (27)'!O33+'FS (28)'!O33+'FS (29)'!O33+'FS (30)'!O33+'FS (31)'!O33+'FS (32)'!O33+'FS (33)'!O33+'FS (34)'!O33+'FS (35)'!O33+'FS (36)'!O33+'FS (37)'!O33+'FS (38)'!O33+'FS (39)'!O33+'FS (40)'!O33+'FS (41)'!O33+'FS (42)'!O33+'FS (43)'!O33+'FS (44)'!O33+'FS (45)'!O33+'FS (46)'!O33+'FS (47)'!O33+'FS (48)'!O33+'FS (49)'!O33+'FS (50)'!O33+'FS (51)'!O33+'FS (52)'!O33+'FS (53)'!O33+'FS (54)'!O33+'FS (55)'!O33+'FS (56)'!O33+'FS (57)'!O33+'FS (58)'!O33+'FS (59)'!O33+'FS (60)'!O33+'FS (61)'!O33+'FS (62)'!O33+'FS (63)'!O33+'FS (64)'!O33+'FS (65)'!O33+'FS (66)'!O33+'FS (67)'!O33+'FS (68)'!O33+'FS (69)'!O33+'FS (70)'!O33),IF('SYNTHESE DISTRICT'!$F$21="ASC+FS",(FS!O33+'FS (2)'!O33+'FS (3)'!O33+'FS (4)'!O33+'FS (5)'!O33+'FS (6)'!O33+'FS (7)'!O33+'FS (8)'!O33+'FS (9)'!O33+'FS (10)'!O33+'FS (11)'!O33+'FS (12)'!O33+'FS (13)'!O33+'FS (14)'!O33+'FS (15)'!O33+'FS (16)'!O33+'FS (17)'!O33+'FS (18)'!O33+'FS (19)'!O33+'FS (20)'!O33+'FS (21)'!O33+'FS (22)'!O33+'FS (23)'!O33+'FS (24)'!O33+'FS (25)'!O33+'FS (26)'!O33+'FS (27)'!O33+'FS (28)'!O33+'FS (29)'!O33+'FS (30)'!O33+'FS (31)'!O33+'FS (32)'!O33+'FS (33)'!O33+'FS (34)'!O33+'FS (35)'!O33+'FS (36)'!O33+'FS (37)'!O33+'FS (38)'!O33+'FS (39)'!O33+'FS (40)'!O33+'FS (41)'!O33+'FS (42)'!O33+'FS (43)'!O33+'FS (44)'!O33+'FS (45)'!O33+'FS (46)'!O33+'FS (47)'!O33+'FS (48)'!O33+'FS (49)'!O33+'FS (50)'!O33+'FS (51)'!O33+'FS (52)'!O33+'FS (53)'!O33+'FS (54)'!O33+'FS (55)'!O33+'FS (56)'!O33+'FS (57)'!O33+'FS (58)'!O33+'FS (59)'!O33+'FS (60)'!O33+'FS (61)'!O33+'FS (62)'!O33+'FS (63)'!O33+'FS (64)'!O33+'FS (65)'!O33+'FS (66)'!O33+'FS (67)'!O33+'FS (68)'!O33+'FS (69)'!O33+'FS (70)'!O33+ ASC!O35+'ASC (2)'!O35+'ASC (3)'!O35+'ASC (4)'!O35+'ASC (5)'!O35+'ASC (6)'!O35+'ASC (7)'!O35+'ASC (8)'!O35+'ASC (9)'!O35+'ASC (10)'!O35+'ASC (11)'!O35+'ASC (12)'!O35+'ASC (13)'!O35+'ASC (14)'!O35+'ASC (15)'!O35+'ASC (16)'!O35+'ASC (17)'!O35+'ASC (18)'!O35+'ASC (19)'!O35+'ASC (20)'!O35+'ASC (21)'!O35+'ASC (22)'!O35+'ASC (23)'!O35+'ASC (24)'!O35+'ASC (25)'!O35+'ASC (26)'!O35+'ASC (27)'!O35+'ASC (28)'!O35+'ASC (29)'!O35+'ASC (30)'!O35+'ASC (31)'!O35+'ASC (32)'!O35+'ASC (33)'!O35+'ASC (34)'!O35+'ASC (35)'!O35+'ASC (36)'!O35+'ASC (37)'!O35+'ASC (38)'!O35+'ASC (39)'!O35+'ASC (40)'!O35+'ASC (41)'!O35+'ASC (42)'!O35+'ASC (43)'!O35+'ASC (44)'!O35+'ASC (45)'!O35+'ASC (46)'!O35+'ASC (47)'!O35+'ASC (48)'!O35+'ASC (49)'!O35+'ASC (50)'!O35+'ASC (51)'!O35+'ASC (50)'!O35+'ASC (52)'!O35+'ASC (53)'!O35+'ASC (54)'!O35+'ASC (55)'!O35+'ASC (56)'!O35+'ASC (57)'!O35+'ASC (58)'!O35+'ASC (59)'!O35+'ASC (60)'!O35+'ASC (61)'!O35+'ASC (62)'!O35+'ASC (63)'!O35+'ASC (64)'!O35+'ASC (65)'!O35+'ASC (66)'!O35+'ASC (67)'!O35+'ASC (68)'!O35+'ASC (69)'!O35+'ASC (70)'!O35),"")))</f>
        <v>0</v>
      </c>
      <c r="P32" s="217"/>
      <c r="R32" s="152" t="e">
        <f t="shared" si="5"/>
        <v>#VALUE!</v>
      </c>
      <c r="T32" s="424">
        <f>IF('SYNTHESE DISTRICT'!$F$21="__ASC",(ASC!J35+'ASC (2)'!J35+'ASC (3)'!J35+'ASC (4)'!J35+'ASC (5)'!J35+'ASC (6)'!J35+'ASC (7)'!J35+'ASC (8)'!J35+'ASC (9)'!J35+'ASC (10)'!J35+'ASC (11)'!J35+'ASC (12)'!J35+'ASC (13)'!J35+'ASC (14)'!J35+'ASC (15)'!J35+'ASC (16)'!J35+'ASC (17)'!J35+'ASC (18)'!J35+'ASC (19)'!J35+'ASC (20)'!J35+'ASC (21)'!J35+'ASC (22)'!J35+'ASC (23)'!J35+'ASC (24)'!J35+'ASC (25)'!J35+'ASC (26)'!J35+'ASC (27)'!J35+'ASC (28)'!J35+'ASC (29)'!J35+'ASC (30)'!J35+'ASC (31)'!J35+'ASC (32)'!J35+'ASC (33)'!J35+'ASC (34)'!J35+'ASC (35)'!J35+'ASC (36)'!J35+'ASC (37)'!J35+'ASC (38)'!J35+'ASC (39)'!J35+'ASC (40)'!J35+'ASC (41)'!J35+'ASC (42)'!J35+'ASC (43)'!J35+'ASC (44)'!J35+'ASC (45)'!J35+'ASC (46)'!J35+'ASC (47)'!J35+'ASC (48)'!J35+'ASC (49)'!J35+'ASC (50)'!J35+'ASC (51)'!J35+'ASC (50)'!J35+'ASC (52)'!J35+'ASC (53)'!J35+'ASC (54)'!J35+'ASC (55)'!J35+'ASC (56)'!J35+'ASC (57)'!J35+'ASC (58)'!J35+'ASC (59)'!J35+'ASC (60)'!J35+'ASC (61)'!J35+'ASC (62)'!J35+'ASC (63)'!J35+'ASC (64)'!J35+'ASC (65)'!J35+'ASC (66)'!J35+'ASC (67)'!J35+'ASC (68)'!J35+'ASC (69)'!J35+'ASC (70)'!J35),IF('SYNTHESE DISTRICT'!$F$21="__FS",('[4]FS '!J33+'FS (2)'!J33+'FS (3)'!J33+'FS (4)'!J33+'FS (5)'!J33+'FS (6)'!J33+'FS (7)'!J33+'FS (8)'!J33+'FS (9)'!J33+'FS (10)'!J33+'FS (11)'!J33+'FS (12)'!J33+'FS (13)'!J33+'FS (14)'!J33+'FS (15)'!J33+'FS (16)'!J33+'FS (17)'!J33+'FS (18)'!J33+'FS (19)'!J33+'FS (20)'!J33+'FS (21)'!J33+'FS (22)'!J33+'FS (23)'!J33+'FS (24)'!J33+'FS (25)'!J33+'FS (26)'!J33+'FS (27)'!J33+'FS (28)'!J33+'FS (29)'!J33+'FS (30)'!J33+'FS (31)'!J33+'FS (32)'!J33+'FS (33)'!J33+'FS (34)'!J33+'FS (35)'!J33+'FS (36)'!J33+'FS (37)'!J33+'FS (38)'!J33+'FS (39)'!J33+'FS (40)'!J33+'FS (41)'!J33+'FS (42)'!J33+'FS (43)'!J33+'FS (44)'!J33+'FS (45)'!J33+'FS (46)'!J33+'FS (47)'!J33+'FS (48)'!J33+'FS (49)'!J33+'FS (50)'!J33+'FS (51)'!J33+'FS (52)'!J33+'FS (53)'!J33+'FS (54)'!J33+'FS (55)'!J33+'FS (56)'!J33+'FS (57)'!J33+'FS (58)'!J33+'FS (59)'!J33+'FS (60)'!J33+'FS (61)'!J33+'FS (62)'!J33+'FS (63)'!J33+'FS (64)'!J33+'FS (65)'!J33+'FS (66)'!J33+'FS (67)'!J33+'FS (68)'!J33+'FS (69)'!J33+'FS (70)'!J33),IF('SYNTHESE DISTRICT'!$F$21="ASC+FS",('[4]FS '!J33+'FS (2)'!J33+'FS (3)'!J33+'FS (4)'!J33+'FS (5)'!J33+'FS (6)'!J33+'FS (7)'!J33+'FS (8)'!J33+'FS (9)'!J33+'FS (10)'!J33+'FS (11)'!J33+'FS (12)'!J33+'FS (13)'!J33+'FS (14)'!J33+'FS (15)'!J33+'FS (16)'!J33+'FS (17)'!J33+'FS (18)'!J33+'FS (19)'!J33+'FS (20)'!J33+'FS (21)'!J33+'FS (22)'!J33+'FS (23)'!J33+'FS (24)'!J33+'FS (25)'!J33+'FS (26)'!J33+'FS (27)'!J33+'FS (28)'!J33+'FS (29)'!J33+'FS (30)'!J33+'FS (31)'!J33+'FS (32)'!J33+'FS (33)'!J33+'FS (34)'!J33+'FS (35)'!J33+'FS (36)'!J33+'FS (37)'!J33+'FS (38)'!J33+'FS (39)'!J33+'FS (40)'!J33+'FS (41)'!J33+'FS (42)'!J33+'FS (43)'!J33+'FS (44)'!J33+'FS (45)'!J33+'FS (46)'!J33+'FS (47)'!J33+'FS (48)'!J33+'FS (49)'!J33+'FS (50)'!J33+'FS (51)'!J33+'FS (52)'!J33+'FS (53)'!J33+'FS (54)'!J33+'FS (55)'!J33+'FS (56)'!J33+'FS (57)'!J33+'FS (58)'!J33+'FS (59)'!J33+'FS (60)'!J33+'FS (61)'!J33+'FS (62)'!J33+'FS (63)'!J33+'FS (64)'!J33+'FS (65)'!J33+'FS (66)'!J33+'FS (67)'!J33+'FS (68)'!J33+'FS (69)'!J33+'FS (70)'!J33)+('[5]ASC '!J35+'ASC (2)'!J35+'ASC (3)'!J35+'ASC (4)'!J35+'ASC (5)'!J35+'ASC (6)'!J35+'ASC (7)'!J35+'ASC (8)'!J35+'ASC (9)'!J35+'ASC (10)'!J35+'ASC (11)'!J35+'ASC (12)'!J35+'ASC (13)'!J35+'ASC (14)'!J35+'ASC (15)'!J35+'ASC (16)'!J35+'ASC (17)'!J35+'ASC (18)'!J35+'ASC (19)'!J35+'ASC (20)'!J35+'ASC (21)'!J35+'ASC (22)'!J35+'ASC (23)'!J35+'ASC (24)'!J35+'ASC (25)'!J35+'ASC (26)'!J35+'ASC (27)'!J35+'ASC (28)'!J35+'ASC (29)'!J35+'ASC (30)'!J35+'ASC (31)'!J35+'ASC (32)'!J35+'ASC (33)'!J35+'ASC (34)'!J35+'ASC (35)'!J35+'ASC (36)'!J35+'ASC (37)'!J35+'ASC (38)'!J35+'ASC (39)'!J35+'ASC (40)'!J35+'ASC (41)'!J35+'ASC (42)'!J35+'ASC (43)'!J35+'ASC (44)'!J35+'ASC (45)'!J35+'ASC (46)'!J35+'ASC (47)'!J35+'ASC (48)'!J35+'ASC (49)'!J35+'ASC (50)'!J35+'ASC (51)'!J35+'ASC (50)'!J35+'ASC (52)'!J35+'ASC (53)'!J35+'ASC (54)'!J35+'ASC (55)'!J35+'ASC (56)'!J35+'ASC (57)'!J35+'ASC (58)'!J35+'ASC (59)'!J35+'ASC (60)'!J35+'ASC (61)'!J35+'ASC (62)'!J35+'ASC (63)'!J35+'ASC (64)'!J35+'ASC (65)'!J35+'ASC (66)'!J35+'ASC (67)'!J35+'ASC (68)'!J35+'ASC (69)'!J35+'ASC (70)'!J35),"")))</f>
        <v>0</v>
      </c>
    </row>
    <row r="33" spans="1:20" ht="55.5" customHeight="1" thickBot="1" x14ac:dyDescent="0.35">
      <c r="A33" s="329" t="str">
        <f>CDT!B34</f>
        <v>Test de Diagnostic Rapide  : (TDR)</v>
      </c>
      <c r="B33" s="425">
        <f>IF($F$21="__ASC",(ASC!B36+'ASC (2)'!B36+'ASC (3)'!B36+'ASC (4)'!B36+'ASC (5)'!B36+'ASC (6)'!B36+'ASC (7)'!B36+'ASC (8)'!B36+'ASC (9)'!B36+'ASC (10)'!B36+'ASC (11)'!B36+'ASC (12)'!B36+'ASC (13)'!B36+'ASC (14)'!B36+'ASC (15)'!B36+'ASC (16)'!B36+'ASC (17)'!B36+'ASC (18)'!B36+'ASC (19)'!B36+'ASC (20)'!B36+'ASC (21)'!B36+'ASC (22)'!B36+'ASC (23)'!B36+'ASC (24)'!B36+'ASC (25)'!B36+'ASC (26)'!B36+'ASC (27)'!B36+'ASC (28)'!B36+'ASC (29)'!B36+'ASC (30)'!B36+'ASC (31)'!B36+'ASC (32)'!B36+'ASC (33)'!B36+'ASC (34)'!B36+'ASC (35)'!B36+'ASC (36)'!B36+'ASC (37)'!B36+'ASC (38)'!B36+'ASC (39)'!B36+'ASC (40)'!B36+'ASC (41)'!B36+'ASC (42)'!B36+'ASC (43)'!B36+'ASC (44)'!B36+'ASC (45)'!B36+'ASC (46)'!B36+'ASC (47)'!B36+'ASC (48)'!B36+'ASC (49)'!B36+'ASC (50)'!B36+'ASC (51)'!B36+'ASC (50)'!B36+'ASC (52)'!B36+'ASC (53)'!B36+'ASC (54)'!B36+'ASC (55)'!B36+'ASC (56)'!B36+'ASC (57)'!B36+'ASC (58)'!B36+'ASC (59)'!B36+'ASC (60)'!B36+'ASC (61)'!B36+'ASC (62)'!B36+'ASC (63)'!B36+'ASC (64)'!B36+'ASC (65)'!B36+'ASC (66)'!B36+'ASC (67)'!B36+'ASC (68)'!B36+'ASC (69)'!B36+'ASC (70)'!B36),IF('SYNTHESE DISTRICT'!$F$21="__FS",(FS!B34+'FS (2)'!B34+'FS (3)'!B34+'FS (4)'!B34+'FS (5)'!B34+'FS (6)'!B34+'FS (7)'!B34+'FS (8)'!B34+'FS (9)'!B34+'FS (10)'!B34+'FS (11)'!B34+'FS (12)'!B34+'FS (13)'!B34+'FS (14)'!B34+'FS (15)'!B34+'FS (16)'!B34+'FS (17)'!B34+'FS (18)'!B34+'FS (19)'!B34+'FS (20)'!B34+'FS (21)'!B34+'FS (22)'!B34+'FS (23)'!B34+'FS (24)'!B34+'FS (25)'!B34+'FS (26)'!B34+'FS (27)'!B34+'FS (28)'!B34+'FS (29)'!B34+'FS (30)'!B34+'FS (31)'!B34+'FS (32)'!B34+'FS (33)'!B34+'FS (34)'!B34+'FS (35)'!B34+'FS (36)'!B34+'FS (37)'!B34+'FS (38)'!B34+'FS (39)'!B34+'FS (40)'!B34+'FS (41)'!B34+'FS (42)'!B34+'FS (43)'!B34+'FS (44)'!B34+'FS (45)'!B34+'FS (46)'!B34+'FS (47)'!B34+'FS (48)'!B34+'FS (49)'!B34+'FS (50)'!B34+'FS (51)'!B34+'FS (52)'!B34+'FS (53)'!B34+'FS (54)'!B34+'FS (55)'!B34+'FS (56)'!B34+'FS (57)'!B34+'FS (58)'!B34+'FS (59)'!B34+'FS (60)'!B34+'FS (61)'!B34+'FS (62)'!B34+'FS (63)'!B34+'FS (64)'!B34+'FS (65)'!B34+'FS (66)'!B34+'FS (67)'!B34+'FS (68)'!B34+'FS (69)'!B34+'FS (70)'!B34),IF('SYNTHESE DISTRICT'!$F$21="ASC+FS",(FS!B34+'FS (2)'!B34+'FS (3)'!B34+'FS (4)'!B34+'FS (5)'!B34+'FS (6)'!B34+'FS (7)'!B34+'FS (8)'!B34+'FS (9)'!B34+'FS (10)'!B34+'FS (11)'!B34+'FS (12)'!B34+'FS (13)'!B34+'FS (14)'!B34+'FS (15)'!B34+'FS (16)'!B34+'FS (17)'!B34+'FS (18)'!B34+'FS (19)'!B34+'FS (20)'!B34+'FS (21)'!B34+'FS (22)'!B34+'FS (23)'!B34+'FS (24)'!B34+'FS (25)'!B34+'FS (26)'!B34+'FS (27)'!B34+'FS (28)'!B34+'FS (29)'!B34+'FS (30)'!B34+'FS (31)'!B34+'FS (32)'!B34+'FS (33)'!B34+'FS (34)'!B34+'FS (35)'!B34+'FS (36)'!B34+'FS (37)'!B34+'FS (38)'!B34+'FS (39)'!B34+'FS (40)'!B34+'FS (41)'!B34+'FS (42)'!B34+'FS (43)'!B34+'FS (44)'!B34+'FS (45)'!B34+'FS (46)'!B34+'FS (47)'!B34+'FS (48)'!B34+'FS (49)'!B34+'FS (50)'!B34+'FS (51)'!B34+'FS (52)'!B34+'FS (53)'!B34+'FS (54)'!B34+'FS (55)'!B34+'FS (56)'!B34+'FS (57)'!B34+'FS (58)'!B34+'FS (59)'!B34+'FS (60)'!B34+'FS (61)'!B34+'FS (62)'!B34+'FS (63)'!B34+'FS (64)'!B34+'FS (65)'!B34+'FS (66)'!B34+'FS (67)'!B34+'FS (68)'!B34+'FS (69)'!B34+'FS (70)'!B34+ ASC!B36+'ASC (2)'!B36+'ASC (3)'!B36+'ASC (4)'!B36+'ASC (5)'!B36+'ASC (6)'!B36+'ASC (7)'!B36+'ASC (8)'!B36+'ASC (9)'!B36+'ASC (10)'!B36+'ASC (11)'!B36+'ASC (12)'!B36+'ASC (13)'!B36+'ASC (14)'!B36+'ASC (15)'!B36+'ASC (16)'!B36+'ASC (17)'!B36+'ASC (18)'!B36+'ASC (19)'!B36+'ASC (20)'!B36+'ASC (21)'!B36+'ASC (22)'!B36+'ASC (23)'!B36+'ASC (24)'!B36+'ASC (25)'!B36+'ASC (26)'!B36+'ASC (27)'!B36+'ASC (28)'!B36+'ASC (29)'!B36+'ASC (30)'!B36+'ASC (31)'!B36+'ASC (32)'!B36+'ASC (33)'!B36+'ASC (34)'!B36+'ASC (35)'!B36+'ASC (36)'!B36+'ASC (37)'!B36+'ASC (38)'!B36+'ASC (39)'!B36+'ASC (40)'!B36+'ASC (41)'!B36+'ASC (42)'!B36+'ASC (43)'!B36+'ASC (44)'!B36+'ASC (45)'!B36+'ASC (46)'!B36+'ASC (47)'!B36+'ASC (48)'!B36+'ASC (49)'!B36+'ASC (50)'!B36+'ASC (51)'!B36+'ASC (50)'!B36+'ASC (52)'!B36+'ASC (53)'!B36+'ASC (54)'!B36+'ASC (55)'!B36+'ASC (56)'!B36+'ASC (57)'!B36+'ASC (58)'!B36+'ASC (59)'!B36+'ASC (60)'!B36+'ASC (61)'!B36+'ASC (62)'!B36+'ASC (63)'!B36+'ASC (64)'!B36+'ASC (65)'!B36+'ASC (66)'!B36+'ASC (67)'!B36+'ASC (68)'!B36+'ASC (69)'!B36+'ASC (70)'!B36),"")))</f>
        <v>0</v>
      </c>
      <c r="C33" s="425">
        <f>IF($F$21="__ASC",(ASC!C36+'ASC (2)'!C36+'ASC (3)'!C36+'ASC (4)'!C36+'ASC (5)'!C36+'ASC (6)'!C36+'ASC (7)'!C36+'ASC (8)'!C36+'ASC (9)'!C36+'ASC (10)'!C36+'ASC (11)'!C36+'ASC (12)'!C36+'ASC (13)'!C36+'ASC (14)'!C36+'ASC (15)'!C36+'ASC (16)'!C36+'ASC (17)'!C36+'ASC (18)'!C36+'ASC (19)'!C36+'ASC (20)'!C36+'ASC (21)'!C36+'ASC (22)'!C36+'ASC (23)'!C36+'ASC (24)'!C36+'ASC (25)'!C36+'ASC (26)'!C36+'ASC (27)'!C36+'ASC (28)'!C36+'ASC (29)'!C36+'ASC (30)'!C36+'ASC (31)'!C36+'ASC (32)'!C36+'ASC (33)'!C36+'ASC (34)'!C36+'ASC (35)'!C36+'ASC (36)'!C36+'ASC (37)'!C36+'ASC (38)'!C36+'ASC (39)'!C36+'ASC (40)'!C36+'ASC (41)'!C36+'ASC (42)'!C36+'ASC (43)'!C36+'ASC (44)'!C36+'ASC (45)'!C36+'ASC (46)'!C36+'ASC (47)'!C36+'ASC (48)'!C36+'ASC (49)'!C36+'ASC (50)'!C36+'ASC (51)'!C36+'ASC (50)'!C36+'ASC (52)'!C36+'ASC (53)'!C36+'ASC (54)'!C36+'ASC (55)'!C36+'ASC (56)'!C36+'ASC (57)'!C36+'ASC (58)'!C36+'ASC (59)'!C36+'ASC (60)'!C36+'ASC (61)'!C36+'ASC (62)'!C36+'ASC (63)'!C36+'ASC (64)'!C36+'ASC (65)'!C36+'ASC (66)'!C36+'ASC (67)'!C36+'ASC (68)'!C36+'ASC (69)'!C36+'ASC (70)'!C36),IF('SYNTHESE DISTRICT'!$F$21="__FS",(FS!C34+'FS (2)'!C34+'FS (3)'!C34+'FS (4)'!C34+'FS (5)'!C34+'FS (6)'!C34+'FS (7)'!C34+'FS (8)'!C34+'FS (9)'!C34+'FS (10)'!C34+'FS (11)'!C34+'FS (12)'!C34+'FS (13)'!C34+'FS (14)'!C34+'FS (15)'!C34+'FS (16)'!C34+'FS (17)'!C34+'FS (18)'!C34+'FS (19)'!C34+'FS (20)'!C34+'FS (21)'!C34+'FS (22)'!C34+'FS (23)'!C34+'FS (24)'!C34+'FS (25)'!C34+'FS (26)'!C34+'FS (27)'!C34+'FS (28)'!C34+'FS (29)'!C34+'FS (30)'!C34+'FS (31)'!C34+'FS (32)'!C34+'FS (33)'!C34+'FS (34)'!C34+'FS (35)'!C34+'FS (36)'!C34+'FS (37)'!C34+'FS (38)'!C34+'FS (39)'!C34+'FS (40)'!C34+'FS (41)'!C34+'FS (42)'!C34+'FS (43)'!C34+'FS (44)'!C34+'FS (45)'!C34+'FS (46)'!C34+'FS (47)'!C34+'FS (48)'!C34+'FS (49)'!C34+'FS (50)'!C34+'FS (51)'!C34+'FS (52)'!C34+'FS (53)'!C34+'FS (54)'!C34+'FS (55)'!C34+'FS (56)'!C34+'FS (57)'!C34+'FS (58)'!C34+'FS (59)'!C34+'FS (60)'!C34+'FS (61)'!C34+'FS (62)'!C34+'FS (63)'!C34+'FS (64)'!C34+'FS (65)'!C34+'FS (66)'!C34+'FS (67)'!C34+'FS (68)'!C34+'FS (69)'!C34+'FS (70)'!C34),IF('SYNTHESE DISTRICT'!$F$21="ASC+FS",(FS!C34+'FS (2)'!C34+'FS (3)'!C34+'FS (4)'!C34+'FS (5)'!C34+'FS (6)'!C34+'FS (7)'!C34+'FS (8)'!C34+'FS (9)'!C34+'FS (10)'!C34+'FS (11)'!C34+'FS (12)'!C34+'FS (13)'!C34+'FS (14)'!C34+'FS (15)'!C34+'FS (16)'!C34+'FS (17)'!C34+'FS (18)'!C34+'FS (19)'!C34+'FS (20)'!C34+'FS (21)'!C34+'FS (22)'!C34+'FS (23)'!C34+'FS (24)'!C34+'FS (25)'!C34+'FS (26)'!C34+'FS (27)'!C34+'FS (28)'!C34+'FS (29)'!C34+'FS (30)'!C34+'FS (31)'!C34+'FS (32)'!C34+'FS (33)'!C34+'FS (34)'!C34+'FS (35)'!C34+'FS (36)'!C34+'FS (37)'!C34+'FS (38)'!C34+'FS (39)'!C34+'FS (40)'!C34+'FS (41)'!C34+'FS (42)'!C34+'FS (43)'!C34+'FS (44)'!C34+'FS (45)'!C34+'FS (46)'!C34+'FS (47)'!C34+'FS (48)'!C34+'FS (49)'!C34+'FS (50)'!C34+'FS (51)'!C34+'FS (52)'!C34+'FS (53)'!C34+'FS (54)'!C34+'FS (55)'!C34+'FS (56)'!C34+'FS (57)'!C34+'FS (58)'!C34+'FS (59)'!C34+'FS (60)'!C34+'FS (61)'!C34+'FS (62)'!C34+'FS (63)'!C34+'FS (64)'!C34+'FS (65)'!C34+'FS (66)'!C34+'FS (67)'!C34+'FS (68)'!C34+'FS (69)'!C34+'FS (70)'!C34+ ASC!C36+'ASC (2)'!C36+'ASC (3)'!C36+'ASC (4)'!C36+'ASC (5)'!C36+'ASC (6)'!C36+'ASC (7)'!C36+'ASC (8)'!C36+'ASC (9)'!C36+'ASC (10)'!C36+'ASC (11)'!C36+'ASC (12)'!C36+'ASC (13)'!C36+'ASC (14)'!C36+'ASC (15)'!C36+'ASC (16)'!C36+'ASC (17)'!C36+'ASC (18)'!C36+'ASC (19)'!C36+'ASC (20)'!C36+'ASC (21)'!C36+'ASC (22)'!C36+'ASC (23)'!C36+'ASC (24)'!C36+'ASC (25)'!C36+'ASC (26)'!C36+'ASC (27)'!C36+'ASC (28)'!C36+'ASC (29)'!C36+'ASC (30)'!C36+'ASC (31)'!C36+'ASC (32)'!C36+'ASC (33)'!C36+'ASC (34)'!C36+'ASC (35)'!C36+'ASC (36)'!C36+'ASC (37)'!C36+'ASC (38)'!C36+'ASC (39)'!C36+'ASC (40)'!C36+'ASC (41)'!C36+'ASC (42)'!C36+'ASC (43)'!C36+'ASC (44)'!C36+'ASC (45)'!C36+'ASC (46)'!C36+'ASC (47)'!C36+'ASC (48)'!C36+'ASC (49)'!C36+'ASC (50)'!C36+'ASC (51)'!C36+'ASC (50)'!C36+'ASC (52)'!C36+'ASC (53)'!C36+'ASC (54)'!C36+'ASC (55)'!C36+'ASC (56)'!C36+'ASC (57)'!C36+'ASC (58)'!C36+'ASC (59)'!C36+'ASC (60)'!C36+'ASC (61)'!C36+'ASC (62)'!C36+'ASC (63)'!C36+'ASC (64)'!C36+'ASC (65)'!C36+'ASC (66)'!C36+'ASC (67)'!C36+'ASC (68)'!C36+'ASC (69)'!C36+'ASC (70)'!C36),"")))</f>
        <v>0</v>
      </c>
      <c r="D33" s="403">
        <f>IF(B33&lt;&gt;"",B33+C33,"")</f>
        <v>0</v>
      </c>
      <c r="E33" s="425">
        <f>IF($F$21="__ASC",(ASC!E36+'ASC (2)'!E36+'ASC (3)'!E36+'ASC (4)'!E36+'ASC (5)'!E36+'ASC (6)'!E36+'ASC (7)'!E36+'ASC (8)'!E36+'ASC (9)'!E36+'ASC (10)'!E36+'ASC (11)'!E36+'ASC (12)'!E36+'ASC (13)'!E36+'ASC (14)'!E36+'ASC (15)'!E36+'ASC (16)'!E36+'ASC (17)'!E36+'ASC (18)'!E36+'ASC (19)'!E36+'ASC (20)'!E36+'ASC (21)'!E36+'ASC (22)'!E36+'ASC (23)'!E36+'ASC (24)'!E36+'ASC (25)'!E36+'ASC (26)'!E36+'ASC (27)'!E36+'ASC (28)'!E36+'ASC (29)'!E36+'ASC (30)'!E36+'ASC (31)'!E36+'ASC (32)'!E36+'ASC (33)'!E36+'ASC (34)'!E36+'ASC (35)'!E36+'ASC (36)'!E36+'ASC (37)'!E36+'ASC (38)'!E36+'ASC (39)'!E36+'ASC (40)'!E36+'ASC (41)'!E36+'ASC (42)'!E36+'ASC (43)'!E36+'ASC (44)'!E36+'ASC (45)'!E36+'ASC (46)'!E36+'ASC (47)'!E36+'ASC (48)'!E36+'ASC (49)'!E36+'ASC (50)'!E36+'ASC (51)'!E36+'ASC (50)'!E36+'ASC (52)'!E36+'ASC (53)'!E36+'ASC (54)'!E36+'ASC (55)'!E36+'ASC (56)'!E36+'ASC (57)'!E36+'ASC (58)'!E36+'ASC (59)'!E36+'ASC (60)'!E36+'ASC (61)'!E36+'ASC (62)'!E36+'ASC (63)'!E36+'ASC (64)'!E36+'ASC (65)'!E36+'ASC (66)'!E36+'ASC (67)'!E36+'ASC (68)'!E36+'ASC (69)'!E36+'ASC (70)'!E36),IF('SYNTHESE DISTRICT'!$F$21="__FS",(FS!E34+'FS (2)'!E34+'FS (3)'!E34+'FS (4)'!E34+'FS (5)'!E34+'FS (6)'!E34+'FS (7)'!E34+'FS (8)'!E34+'FS (9)'!E34+'FS (10)'!E34+'FS (11)'!E34+'FS (12)'!E34+'FS (13)'!E34+'FS (14)'!E34+'FS (15)'!E34+'FS (16)'!E34+'FS (17)'!E34+'FS (18)'!E34+'FS (19)'!E34+'FS (20)'!E34+'FS (21)'!E34+'FS (22)'!E34+'FS (23)'!E34+'FS (24)'!E34+'FS (25)'!E34+'FS (26)'!E34+'FS (27)'!E34+'FS (28)'!E34+'FS (29)'!E34+'FS (30)'!E34+'FS (31)'!E34+'FS (32)'!E34+'FS (33)'!E34+'FS (34)'!E34+'FS (35)'!E34+'FS (36)'!E34+'FS (37)'!E34+'FS (38)'!E34+'FS (39)'!E34+'FS (40)'!E34+'FS (41)'!E34+'FS (42)'!E34+'FS (43)'!E34+'FS (44)'!E34+'FS (45)'!E34+'FS (46)'!E34+'FS (47)'!E34+'FS (48)'!E34+'FS (49)'!E34+'FS (50)'!E34+'FS (51)'!E34+'FS (52)'!E34+'FS (53)'!E34+'FS (54)'!E34+'FS (55)'!E34+'FS (56)'!E34+'FS (57)'!E34+'FS (58)'!E34+'FS (59)'!E34+'FS (60)'!E34+'FS (61)'!E34+'FS (62)'!E34+'FS (63)'!E34+'FS (64)'!E34+'FS (65)'!E34+'FS (66)'!E34+'FS (67)'!E34+'FS (68)'!E34+'FS (69)'!E34+'FS (70)'!E34),IF('SYNTHESE DISTRICT'!$F$21="ASC+FS",(FS!E34+'FS (2)'!E34+'FS (3)'!E34+'FS (4)'!E34+'FS (5)'!E34+'FS (6)'!E34+'FS (7)'!E34+'FS (8)'!E34+'FS (9)'!E34+'FS (10)'!E34+'FS (11)'!E34+'FS (12)'!E34+'FS (13)'!E34+'FS (14)'!E34+'FS (15)'!E34+'FS (16)'!E34+'FS (17)'!E34+'FS (18)'!E34+'FS (19)'!E34+'FS (20)'!E34+'FS (21)'!E34+'FS (22)'!E34+'FS (23)'!E34+'FS (24)'!E34+'FS (25)'!E34+'FS (26)'!E34+'FS (27)'!E34+'FS (28)'!E34+'FS (29)'!E34+'FS (30)'!E34+'FS (31)'!E34+'FS (32)'!E34+'FS (33)'!E34+'FS (34)'!E34+'FS (35)'!E34+'FS (36)'!E34+'FS (37)'!E34+'FS (38)'!E34+'FS (39)'!E34+'FS (40)'!E34+'FS (41)'!E34+'FS (42)'!E34+'FS (43)'!E34+'FS (44)'!E34+'FS (45)'!E34+'FS (46)'!E34+'FS (47)'!E34+'FS (48)'!E34+'FS (49)'!E34+'FS (50)'!E34+'FS (51)'!E34+'FS (52)'!E34+'FS (53)'!E34+'FS (54)'!E34+'FS (55)'!E34+'FS (56)'!E34+'FS (57)'!E34+'FS (58)'!E34+'FS (59)'!E34+'FS (60)'!E34+'FS (61)'!E34+'FS (62)'!E34+'FS (63)'!E34+'FS (64)'!E34+'FS (65)'!E34+'FS (66)'!E34+'FS (67)'!E34+'FS (68)'!E34+'FS (69)'!E34+'FS (70)'!E34+ ASC!E36+'ASC (2)'!E36+'ASC (3)'!E36+'ASC (4)'!E36+'ASC (5)'!E36+'ASC (6)'!E36+'ASC (7)'!E36+'ASC (8)'!E36+'ASC (9)'!E36+'ASC (10)'!E36+'ASC (11)'!E36+'ASC (12)'!E36+'ASC (13)'!E36+'ASC (14)'!E36+'ASC (15)'!E36+'ASC (16)'!E36+'ASC (17)'!E36+'ASC (18)'!E36+'ASC (19)'!E36+'ASC (20)'!E36+'ASC (21)'!E36+'ASC (22)'!E36+'ASC (23)'!E36+'ASC (24)'!E36+'ASC (25)'!E36+'ASC (26)'!E36+'ASC (27)'!E36+'ASC (28)'!E36+'ASC (29)'!E36+'ASC (30)'!E36+'ASC (31)'!E36+'ASC (32)'!E36+'ASC (33)'!E36+'ASC (34)'!E36+'ASC (35)'!E36+'ASC (36)'!E36+'ASC (37)'!E36+'ASC (38)'!E36+'ASC (39)'!E36+'ASC (40)'!E36+'ASC (41)'!E36+'ASC (42)'!E36+'ASC (43)'!E36+'ASC (44)'!E36+'ASC (45)'!E36+'ASC (46)'!E36+'ASC (47)'!E36+'ASC (48)'!E36+'ASC (49)'!E36+'ASC (50)'!E36+'ASC (51)'!E36+'ASC (50)'!E36+'ASC (52)'!E36+'ASC (53)'!E36+'ASC (54)'!E36+'ASC (55)'!E36+'ASC (56)'!E36+'ASC (57)'!E36+'ASC (58)'!E36+'ASC (59)'!E36+'ASC (60)'!E36+'ASC (61)'!E36+'ASC (62)'!E36+'ASC (63)'!E36+'ASC (64)'!E36+'ASC (65)'!E36+'ASC (66)'!E36+'ASC (67)'!E36+'ASC (68)'!E36+'ASC (69)'!E36+'ASC (70)'!E36),"")))</f>
        <v>0</v>
      </c>
      <c r="F33" s="425">
        <f>IF($F$21="__ASC",(ASC!F36+'ASC (2)'!F36+'ASC (3)'!F36+'ASC (4)'!F36+'ASC (5)'!F36+'ASC (6)'!F36+'ASC (7)'!F36+'ASC (8)'!F36+'ASC (9)'!F36+'ASC (10)'!F36+'ASC (11)'!F36+'ASC (12)'!F36+'ASC (13)'!F36+'ASC (14)'!F36+'ASC (15)'!F36+'ASC (16)'!F36+'ASC (17)'!F36+'ASC (18)'!F36+'ASC (19)'!F36+'ASC (20)'!F36+'ASC (21)'!F36+'ASC (22)'!F36+'ASC (23)'!F36+'ASC (24)'!F36+'ASC (25)'!F36+'ASC (26)'!F36+'ASC (27)'!F36+'ASC (28)'!F36+'ASC (29)'!F36+'ASC (30)'!F36+'ASC (31)'!F36+'ASC (32)'!F36+'ASC (33)'!F36+'ASC (34)'!F36+'ASC (35)'!F36+'ASC (36)'!F36+'ASC (37)'!F36+'ASC (38)'!F36+'ASC (39)'!F36+'ASC (40)'!F36+'ASC (41)'!F36+'ASC (42)'!F36+'ASC (43)'!F36+'ASC (44)'!F36+'ASC (45)'!F36+'ASC (46)'!F36+'ASC (47)'!F36+'ASC (48)'!F36+'ASC (49)'!F36+'ASC (50)'!F36+'ASC (51)'!F36+'ASC (50)'!F36+'ASC (52)'!F36+'ASC (53)'!F36+'ASC (54)'!F36+'ASC (55)'!F36+'ASC (56)'!F36+'ASC (57)'!F36+'ASC (58)'!F36+'ASC (59)'!F36+'ASC (60)'!F36+'ASC (61)'!F36+'ASC (62)'!F36+'ASC (63)'!F36+'ASC (64)'!F36+'ASC (65)'!F36+'ASC (66)'!F36+'ASC (67)'!F36+'ASC (68)'!F36+'ASC (69)'!F36+'ASC (70)'!F36),IF('SYNTHESE DISTRICT'!$F$21="__FS",(FS!F34+'FS (2)'!F34+'FS (3)'!F34+'FS (4)'!F34+'FS (5)'!F34+'FS (6)'!F34+'FS (7)'!F34+'FS (8)'!F34+'FS (9)'!F34+'FS (10)'!F34+'FS (11)'!F34+'FS (12)'!F34+'FS (13)'!F34+'FS (14)'!F34+'FS (15)'!F34+'FS (16)'!F34+'FS (17)'!F34+'FS (18)'!F34+'FS (19)'!F34+'FS (20)'!F34+'FS (21)'!F34+'FS (22)'!F34+'FS (23)'!F34+'FS (24)'!F34+'FS (25)'!F34+'FS (26)'!F34+'FS (27)'!F34+'FS (28)'!F34+'FS (29)'!F34+'FS (30)'!F34+'FS (31)'!F34+'FS (32)'!F34+'FS (33)'!F34+'FS (34)'!F34+'FS (35)'!F34+'FS (36)'!F34+'FS (37)'!F34+'FS (38)'!F34+'FS (39)'!F34+'FS (40)'!F34+'FS (41)'!F34+'FS (42)'!F34+'FS (43)'!F34+'FS (44)'!F34+'FS (45)'!F34+'FS (46)'!F34+'FS (47)'!F34+'FS (48)'!F34+'FS (49)'!F34+'FS (50)'!F34+'FS (51)'!F34+'FS (52)'!F34+'FS (53)'!F34+'FS (54)'!F34+'FS (55)'!F34+'FS (56)'!F34+'FS (57)'!F34+'FS (58)'!F34+'FS (59)'!F34+'FS (60)'!F34+'FS (61)'!F34+'FS (62)'!F34+'FS (63)'!F34+'FS (64)'!F34+'FS (65)'!F34+'FS (66)'!F34+'FS (67)'!F34+'FS (68)'!F34+'FS (69)'!F34+'FS (70)'!F34),IF('SYNTHESE DISTRICT'!$F$21="ASC+FS",(FS!F34+'FS (2)'!F34+'FS (3)'!F34+'FS (4)'!F34+'FS (5)'!F34+'FS (6)'!F34+'FS (7)'!F34+'FS (8)'!F34+'FS (9)'!F34+'FS (10)'!F34+'FS (11)'!F34+'FS (12)'!F34+'FS (13)'!F34+'FS (14)'!F34+'FS (15)'!F34+'FS (16)'!F34+'FS (17)'!F34+'FS (18)'!F34+'FS (19)'!F34+'FS (20)'!F34+'FS (21)'!F34+'FS (22)'!F34+'FS (23)'!F34+'FS (24)'!F34+'FS (25)'!F34+'FS (26)'!F34+'FS (27)'!F34+'FS (28)'!F34+'FS (29)'!F34+'FS (30)'!F34+'FS (31)'!F34+'FS (32)'!F34+'FS (33)'!F34+'FS (34)'!F34+'FS (35)'!F34+'FS (36)'!F34+'FS (37)'!F34+'FS (38)'!F34+'FS (39)'!F34+'FS (40)'!F34+'FS (41)'!F34+'FS (42)'!F34+'FS (43)'!F34+'FS (44)'!F34+'FS (45)'!F34+'FS (46)'!F34+'FS (47)'!F34+'FS (48)'!F34+'FS (49)'!F34+'FS (50)'!F34+'FS (51)'!F34+'FS (52)'!F34+'FS (53)'!F34+'FS (54)'!F34+'FS (55)'!F34+'FS (56)'!F34+'FS (57)'!F34+'FS (58)'!F34+'FS (59)'!F34+'FS (60)'!F34+'FS (61)'!F34+'FS (62)'!F34+'FS (63)'!F34+'FS (64)'!F34+'FS (65)'!F34+'FS (66)'!F34+'FS (67)'!F34+'FS (68)'!F34+'FS (69)'!F34+'FS (70)'!F34+ ASC!F36+'ASC (2)'!F36+'ASC (3)'!F36+'ASC (4)'!F36+'ASC (5)'!F36+'ASC (6)'!F36+'ASC (7)'!F36+'ASC (8)'!F36+'ASC (9)'!F36+'ASC (10)'!F36+'ASC (11)'!F36+'ASC (12)'!F36+'ASC (13)'!F36+'ASC (14)'!F36+'ASC (15)'!F36+'ASC (16)'!F36+'ASC (17)'!F36+'ASC (18)'!F36+'ASC (19)'!F36+'ASC (20)'!F36+'ASC (21)'!F36+'ASC (22)'!F36+'ASC (23)'!F36+'ASC (24)'!F36+'ASC (25)'!F36+'ASC (26)'!F36+'ASC (27)'!F36+'ASC (28)'!F36+'ASC (29)'!F36+'ASC (30)'!F36+'ASC (31)'!F36+'ASC (32)'!F36+'ASC (33)'!F36+'ASC (34)'!F36+'ASC (35)'!F36+'ASC (36)'!F36+'ASC (37)'!F36+'ASC (38)'!F36+'ASC (39)'!F36+'ASC (40)'!F36+'ASC (41)'!F36+'ASC (42)'!F36+'ASC (43)'!F36+'ASC (44)'!F36+'ASC (45)'!F36+'ASC (46)'!F36+'ASC (47)'!F36+'ASC (48)'!F36+'ASC (49)'!F36+'ASC (50)'!F36+'ASC (51)'!F36+'ASC (50)'!F36+'ASC (52)'!F36+'ASC (53)'!F36+'ASC (54)'!F36+'ASC (55)'!F36+'ASC (56)'!F36+'ASC (57)'!F36+'ASC (58)'!F36+'ASC (59)'!F36+'ASC (60)'!F36+'ASC (61)'!F36+'ASC (62)'!F36+'ASC (63)'!F36+'ASC (64)'!F36+'ASC (65)'!F36+'ASC (66)'!F36+'ASC (67)'!F36+'ASC (68)'!F36+'ASC (69)'!F36+'ASC (70)'!F36),"")))</f>
        <v>0</v>
      </c>
      <c r="G33" s="425">
        <f>IF($F$21="__ASC",(ASC!G36+'ASC (2)'!G36+'ASC (3)'!G36+'ASC (4)'!G36+'ASC (5)'!G36+'ASC (6)'!G36+'ASC (7)'!G36+'ASC (8)'!G36+'ASC (9)'!G36+'ASC (10)'!G36+'ASC (11)'!G36+'ASC (12)'!G36+'ASC (13)'!G36+'ASC (14)'!G36+'ASC (15)'!G36+'ASC (16)'!G36+'ASC (17)'!G36+'ASC (18)'!G36+'ASC (19)'!G36+'ASC (20)'!G36+'ASC (21)'!G36+'ASC (22)'!G36+'ASC (23)'!G36+'ASC (24)'!G36+'ASC (25)'!G36+'ASC (26)'!G36+'ASC (27)'!G36+'ASC (28)'!G36+'ASC (29)'!G36+'ASC (30)'!G36+'ASC (31)'!G36+'ASC (32)'!G36+'ASC (33)'!G36+'ASC (34)'!G36+'ASC (35)'!G36+'ASC (36)'!G36+'ASC (37)'!G36+'ASC (38)'!G36+'ASC (39)'!G36+'ASC (40)'!G36+'ASC (41)'!G36+'ASC (42)'!G36+'ASC (43)'!G36+'ASC (44)'!G36+'ASC (45)'!G36+'ASC (46)'!G36+'ASC (47)'!G36+'ASC (48)'!G36+'ASC (49)'!G36+'ASC (50)'!G36+'ASC (51)'!G36+'ASC (50)'!G36+'ASC (52)'!G36+'ASC (53)'!G36+'ASC (54)'!G36+'ASC (55)'!G36+'ASC (56)'!G36+'ASC (57)'!G36+'ASC (58)'!G36+'ASC (59)'!G36+'ASC (60)'!G36+'ASC (61)'!G36+'ASC (62)'!G36+'ASC (63)'!G36+'ASC (64)'!G36+'ASC (65)'!G36+'ASC (66)'!G36+'ASC (67)'!G36+'ASC (68)'!G36+'ASC (69)'!G36+'ASC (70)'!G36),IF('SYNTHESE DISTRICT'!$F$21="__FS",(FS!G34+'FS (2)'!G34+'FS (3)'!G34+'FS (4)'!G34+'FS (5)'!G34+'FS (6)'!G34+'FS (7)'!G34+'FS (8)'!G34+'FS (9)'!G34+'FS (10)'!G34+'FS (11)'!G34+'FS (12)'!G34+'FS (13)'!G34+'FS (14)'!G34+'FS (15)'!G34+'FS (16)'!G34+'FS (17)'!G34+'FS (18)'!G34+'FS (19)'!G34+'FS (20)'!G34+'FS (21)'!G34+'FS (22)'!G34+'FS (23)'!G34+'FS (24)'!G34+'FS (25)'!G34+'FS (26)'!G34+'FS (27)'!G34+'FS (28)'!G34+'FS (29)'!G34+'FS (30)'!G34+'FS (31)'!G34+'FS (32)'!G34+'FS (33)'!G34+'FS (34)'!G34+'FS (35)'!G34+'FS (36)'!G34+'FS (37)'!G34+'FS (38)'!G34+'FS (39)'!G34+'FS (40)'!G34+'FS (41)'!G34+'FS (42)'!G34+'FS (43)'!G34+'FS (44)'!G34+'FS (45)'!G34+'FS (46)'!G34+'FS (47)'!G34+'FS (48)'!G34+'FS (49)'!G34+'FS (50)'!G34+'FS (51)'!G34+'FS (52)'!G34+'FS (53)'!G34+'FS (54)'!G34+'FS (55)'!G34+'FS (56)'!G34+'FS (57)'!G34+'FS (58)'!G34+'FS (59)'!G34+'FS (60)'!G34+'FS (61)'!G34+'FS (62)'!G34+'FS (63)'!G34+'FS (64)'!G34+'FS (65)'!G34+'FS (66)'!G34+'FS (67)'!G34+'FS (68)'!G34+'FS (69)'!G34+'FS (70)'!G34),IF('SYNTHESE DISTRICT'!$F$21="ASC+FS",(FS!G34+'FS (2)'!G34+'FS (3)'!G34+'FS (4)'!G34+'FS (5)'!G34+'FS (6)'!G34+'FS (7)'!G34+'FS (8)'!G34+'FS (9)'!G34+'FS (10)'!G34+'FS (11)'!G34+'FS (12)'!G34+'FS (13)'!G34+'FS (14)'!G34+'FS (15)'!G34+'FS (16)'!G34+'FS (17)'!G34+'FS (18)'!G34+'FS (19)'!G34+'FS (20)'!G34+'FS (21)'!G34+'FS (22)'!G34+'FS (23)'!G34+'FS (24)'!G34+'FS (25)'!G34+'FS (26)'!G34+'FS (27)'!G34+'FS (28)'!G34+'FS (29)'!G34+'FS (30)'!G34+'FS (31)'!G34+'FS (32)'!G34+'FS (33)'!G34+'FS (34)'!G34+'FS (35)'!G34+'FS (36)'!G34+'FS (37)'!G34+'FS (38)'!G34+'FS (39)'!G34+'FS (40)'!G34+'FS (41)'!G34+'FS (42)'!G34+'FS (43)'!G34+'FS (44)'!G34+'FS (45)'!G34+'FS (46)'!G34+'FS (47)'!G34+'FS (48)'!G34+'FS (49)'!G34+'FS (50)'!G34+'FS (51)'!G34+'FS (52)'!G34+'FS (53)'!G34+'FS (54)'!G34+'FS (55)'!G34+'FS (56)'!G34+'FS (57)'!G34+'FS (58)'!G34+'FS (59)'!G34+'FS (60)'!G34+'FS (61)'!G34+'FS (62)'!G34+'FS (63)'!G34+'FS (64)'!G34+'FS (65)'!G34+'FS (66)'!G34+'FS (67)'!G34+'FS (68)'!G34+'FS (69)'!G34+'FS (70)'!G34+ ASC!G36+'ASC (2)'!G36+'ASC (3)'!G36+'ASC (4)'!G36+'ASC (5)'!G36+'ASC (6)'!G36+'ASC (7)'!G36+'ASC (8)'!G36+'ASC (9)'!G36+'ASC (10)'!G36+'ASC (11)'!G36+'ASC (12)'!G36+'ASC (13)'!G36+'ASC (14)'!G36+'ASC (15)'!G36+'ASC (16)'!G36+'ASC (17)'!G36+'ASC (18)'!G36+'ASC (19)'!G36+'ASC (20)'!G36+'ASC (21)'!G36+'ASC (22)'!G36+'ASC (23)'!G36+'ASC (24)'!G36+'ASC (25)'!G36+'ASC (26)'!G36+'ASC (27)'!G36+'ASC (28)'!G36+'ASC (29)'!G36+'ASC (30)'!G36+'ASC (31)'!G36+'ASC (32)'!G36+'ASC (33)'!G36+'ASC (34)'!G36+'ASC (35)'!G36+'ASC (36)'!G36+'ASC (37)'!G36+'ASC (38)'!G36+'ASC (39)'!G36+'ASC (40)'!G36+'ASC (41)'!G36+'ASC (42)'!G36+'ASC (43)'!G36+'ASC (44)'!G36+'ASC (45)'!G36+'ASC (46)'!G36+'ASC (47)'!G36+'ASC (48)'!G36+'ASC (49)'!G36+'ASC (50)'!G36+'ASC (51)'!G36+'ASC (50)'!G36+'ASC (52)'!G36+'ASC (53)'!G36+'ASC (54)'!G36+'ASC (55)'!G36+'ASC (56)'!G36+'ASC (57)'!G36+'ASC (58)'!G36+'ASC (59)'!G36+'ASC (60)'!G36+'ASC (61)'!G36+'ASC (62)'!G36+'ASC (63)'!G36+'ASC (64)'!G36+'ASC (65)'!G36+'ASC (66)'!G36+'ASC (67)'!G36+'ASC (68)'!G36+'ASC (69)'!G36+'ASC (70)'!G36),"")))</f>
        <v>0</v>
      </c>
      <c r="H33" s="425">
        <f>IF($F$21="__ASC",(ASC!H36+'ASC (2)'!H36+'ASC (3)'!H36+'ASC (4)'!H36+'ASC (5)'!H36+'ASC (6)'!H36+'ASC (7)'!H36+'ASC (8)'!H36+'ASC (9)'!H36+'ASC (10)'!H36+'ASC (11)'!H36+'ASC (12)'!H36+'ASC (13)'!H36+'ASC (14)'!H36+'ASC (15)'!H36+'ASC (16)'!H36+'ASC (17)'!H36+'ASC (18)'!H36+'ASC (19)'!H36+'ASC (20)'!H36+'ASC (21)'!H36+'ASC (22)'!H36+'ASC (23)'!H36+'ASC (24)'!H36+'ASC (25)'!H36+'ASC (26)'!H36+'ASC (27)'!H36+'ASC (28)'!H36+'ASC (29)'!H36+'ASC (30)'!H36+'ASC (31)'!H36+'ASC (32)'!H36+'ASC (33)'!H36+'ASC (34)'!H36+'ASC (35)'!H36+'ASC (36)'!H36+'ASC (37)'!H36+'ASC (38)'!H36+'ASC (39)'!H36+'ASC (40)'!H36+'ASC (41)'!H36+'ASC (42)'!H36+'ASC (43)'!H36+'ASC (44)'!H36+'ASC (45)'!H36+'ASC (46)'!H36+'ASC (47)'!H36+'ASC (48)'!H36+'ASC (49)'!H36+'ASC (50)'!H36+'ASC (51)'!H36+'ASC (50)'!H36+'ASC (52)'!H36+'ASC (53)'!H36+'ASC (54)'!H36+'ASC (55)'!H36+'ASC (56)'!H36+'ASC (57)'!H36+'ASC (58)'!H36+'ASC (59)'!H36+'ASC (60)'!H36+'ASC (61)'!H36+'ASC (62)'!H36+'ASC (63)'!H36+'ASC (64)'!H36+'ASC (65)'!H36+'ASC (66)'!H36+'ASC (67)'!H36+'ASC (68)'!H36+'ASC (69)'!H36+'ASC (70)'!H36),IF('SYNTHESE DISTRICT'!$F$21="__FS",(FS!H34+'FS (2)'!H34+'FS (3)'!H34+'FS (4)'!H34+'FS (5)'!H34+'FS (6)'!H34+'FS (7)'!H34+'FS (8)'!H34+'FS (9)'!H34+'FS (10)'!H34+'FS (11)'!H34+'FS (12)'!H34+'FS (13)'!H34+'FS (14)'!H34+'FS (15)'!H34+'FS (16)'!H34+'FS (17)'!H34+'FS (18)'!H34+'FS (19)'!H34+'FS (20)'!H34+'FS (21)'!H34+'FS (22)'!H34+'FS (23)'!H34+'FS (24)'!H34+'FS (25)'!H34+'FS (26)'!H34+'FS (27)'!H34+'FS (28)'!H34+'FS (29)'!H34+'FS (30)'!H34+'FS (31)'!H34+'FS (32)'!H34+'FS (33)'!H34+'FS (34)'!H34+'FS (35)'!H34+'FS (36)'!H34+'FS (37)'!H34+'FS (38)'!H34+'FS (39)'!H34+'FS (40)'!H34+'FS (41)'!H34+'FS (42)'!H34+'FS (43)'!H34+'FS (44)'!H34+'FS (45)'!H34+'FS (46)'!H34+'FS (47)'!H34+'FS (48)'!H34+'FS (49)'!H34+'FS (50)'!H34+'FS (51)'!H34+'FS (52)'!H34+'FS (53)'!H34+'FS (54)'!H34+'FS (55)'!H34+'FS (56)'!H34+'FS (57)'!H34+'FS (58)'!H34+'FS (59)'!H34+'FS (60)'!H34+'FS (61)'!H34+'FS (62)'!H34+'FS (63)'!H34+'FS (64)'!H34+'FS (65)'!H34+'FS (66)'!H34+'FS (67)'!H34+'FS (68)'!H34+'FS (69)'!H34+'FS (70)'!H34),IF('SYNTHESE DISTRICT'!$F$21="ASC+FS",(FS!H34+'FS (2)'!H34+'FS (3)'!H34+'FS (4)'!H34+'FS (5)'!H34+'FS (6)'!H34+'FS (7)'!H34+'FS (8)'!H34+'FS (9)'!H34+'FS (10)'!H34+'FS (11)'!H34+'FS (12)'!H34+'FS (13)'!H34+'FS (14)'!H34+'FS (15)'!H34+'FS (16)'!H34+'FS (17)'!H34+'FS (18)'!H34+'FS (19)'!H34+'FS (20)'!H34+'FS (21)'!H34+'FS (22)'!H34+'FS (23)'!H34+'FS (24)'!H34+'FS (25)'!H34+'FS (26)'!H34+'FS (27)'!H34+'FS (28)'!H34+'FS (29)'!H34+'FS (30)'!H34+'FS (31)'!H34+'FS (32)'!H34+'FS (33)'!H34+'FS (34)'!H34+'FS (35)'!H34+'FS (36)'!H34+'FS (37)'!H34+'FS (38)'!H34+'FS (39)'!H34+'FS (40)'!H34+'FS (41)'!H34+'FS (42)'!H34+'FS (43)'!H34+'FS (44)'!H34+'FS (45)'!H34+'FS (46)'!H34+'FS (47)'!H34+'FS (48)'!H34+'FS (49)'!H34+'FS (50)'!H34+'FS (51)'!H34+'FS (52)'!H34+'FS (53)'!H34+'FS (54)'!H34+'FS (55)'!H34+'FS (56)'!H34+'FS (57)'!H34+'FS (58)'!H34+'FS (59)'!H34+'FS (60)'!H34+'FS (61)'!H34+'FS (62)'!H34+'FS (63)'!H34+'FS (64)'!H34+'FS (65)'!H34+'FS (66)'!H34+'FS (67)'!H34+'FS (68)'!H34+'FS (69)'!H34+'FS (70)'!H34+ ASC!H36+'ASC (2)'!H36+'ASC (3)'!H36+'ASC (4)'!H36+'ASC (5)'!H36+'ASC (6)'!H36+'ASC (7)'!H36+'ASC (8)'!H36+'ASC (9)'!H36+'ASC (10)'!H36+'ASC (11)'!H36+'ASC (12)'!H36+'ASC (13)'!H36+'ASC (14)'!H36+'ASC (15)'!H36+'ASC (16)'!H36+'ASC (17)'!H36+'ASC (18)'!H36+'ASC (19)'!H36+'ASC (20)'!H36+'ASC (21)'!H36+'ASC (22)'!H36+'ASC (23)'!H36+'ASC (24)'!H36+'ASC (25)'!H36+'ASC (26)'!H36+'ASC (27)'!H36+'ASC (28)'!H36+'ASC (29)'!H36+'ASC (30)'!H36+'ASC (31)'!H36+'ASC (32)'!H36+'ASC (33)'!H36+'ASC (34)'!H36+'ASC (35)'!H36+'ASC (36)'!H36+'ASC (37)'!H36+'ASC (38)'!H36+'ASC (39)'!H36+'ASC (40)'!H36+'ASC (41)'!H36+'ASC (42)'!H36+'ASC (43)'!H36+'ASC (44)'!H36+'ASC (45)'!H36+'ASC (46)'!H36+'ASC (47)'!H36+'ASC (48)'!H36+'ASC (49)'!H36+'ASC (50)'!H36+'ASC (51)'!H36+'ASC (50)'!H36+'ASC (52)'!H36+'ASC (53)'!H36+'ASC (54)'!H36+'ASC (55)'!H36+'ASC (56)'!H36+'ASC (57)'!H36+'ASC (58)'!H36+'ASC (59)'!H36+'ASC (60)'!H36+'ASC (61)'!H36+'ASC (62)'!H36+'ASC (63)'!H36+'ASC (64)'!H36+'ASC (65)'!H36+'ASC (66)'!H36+'ASC (67)'!H36+'ASC (68)'!H36+'ASC (69)'!H36+'ASC (70)'!H36),"")))</f>
        <v>0</v>
      </c>
      <c r="I33" s="425">
        <f>IF($F$21="__ASC",(ASC!I36+'ASC (2)'!I36+'ASC (3)'!I36+'ASC (4)'!I36+'ASC (5)'!I36+'ASC (6)'!I36+'ASC (7)'!I36+'ASC (8)'!I36+'ASC (9)'!I36+'ASC (10)'!I36+'ASC (11)'!I36+'ASC (12)'!I36+'ASC (13)'!I36+'ASC (14)'!I36+'ASC (15)'!I36+'ASC (16)'!I36+'ASC (17)'!I36+'ASC (18)'!I36+'ASC (19)'!I36+'ASC (20)'!I36+'ASC (21)'!I36+'ASC (22)'!I36+'ASC (23)'!I36+'ASC (24)'!I36+'ASC (25)'!I36+'ASC (26)'!I36+'ASC (27)'!I36+'ASC (28)'!I36+'ASC (29)'!I36+'ASC (30)'!I36+'ASC (31)'!I36+'ASC (32)'!I36+'ASC (33)'!I36+'ASC (34)'!I36+'ASC (35)'!I36+'ASC (36)'!I36+'ASC (37)'!I36+'ASC (38)'!I36+'ASC (39)'!I36+'ASC (40)'!I36+'ASC (41)'!I36+'ASC (42)'!I36+'ASC (43)'!I36+'ASC (44)'!I36+'ASC (45)'!I36+'ASC (46)'!I36+'ASC (47)'!I36+'ASC (48)'!I36+'ASC (49)'!I36+'ASC (50)'!I36+'ASC (51)'!I36+'ASC (50)'!I36+'ASC (52)'!I36+'ASC (53)'!I36+'ASC (54)'!I36+'ASC (55)'!I36+'ASC (56)'!I36+'ASC (57)'!I36+'ASC (58)'!I36+'ASC (59)'!I36+'ASC (60)'!I36+'ASC (61)'!I36+'ASC (62)'!I36+'ASC (63)'!I36+'ASC (64)'!I36+'ASC (65)'!I36+'ASC (66)'!I36+'ASC (67)'!I36+'ASC (68)'!I36+'ASC (69)'!I36+'ASC (70)'!I36),IF('SYNTHESE DISTRICT'!$F$21="__FS",(FS!I34+'FS (2)'!I34+'FS (3)'!I34+'FS (4)'!I34+'FS (5)'!I34+'FS (6)'!I34+'FS (7)'!I34+'FS (8)'!I34+'FS (9)'!I34+'FS (10)'!I34+'FS (11)'!I34+'FS (12)'!I34+'FS (13)'!I34+'FS (14)'!I34+'FS (15)'!I34+'FS (16)'!I34+'FS (17)'!I34+'FS (18)'!I34+'FS (19)'!I34+'FS (20)'!I34+'FS (21)'!I34+'FS (22)'!I34+'FS (23)'!I34+'FS (24)'!I34+'FS (25)'!I34+'FS (26)'!I34+'FS (27)'!I34+'FS (28)'!I34+'FS (29)'!I34+'FS (30)'!I34+'FS (31)'!I34+'FS (32)'!I34+'FS (33)'!I34+'FS (34)'!I34+'FS (35)'!I34+'FS (36)'!I34+'FS (37)'!I34+'FS (38)'!I34+'FS (39)'!I34+'FS (40)'!I34+'FS (41)'!I34+'FS (42)'!I34+'FS (43)'!I34+'FS (44)'!I34+'FS (45)'!I34+'FS (46)'!I34+'FS (47)'!I34+'FS (48)'!I34+'FS (49)'!I34+'FS (50)'!I34+'FS (51)'!I34+'FS (52)'!I34+'FS (53)'!I34+'FS (54)'!I34+'FS (55)'!I34+'FS (56)'!I34+'FS (57)'!I34+'FS (58)'!I34+'FS (59)'!I34+'FS (60)'!I34+'FS (61)'!I34+'FS (62)'!I34+'FS (63)'!I34+'FS (64)'!I34+'FS (65)'!I34+'FS (66)'!I34+'FS (67)'!I34+'FS (68)'!I34+'FS (69)'!I34+'FS (70)'!I34),IF('SYNTHESE DISTRICT'!$F$21="ASC+FS",(FS!I34+'FS (2)'!I34+'FS (3)'!I34+'FS (4)'!I34+'FS (5)'!I34+'FS (6)'!I34+'FS (7)'!I34+'FS (8)'!I34+'FS (9)'!I34+'FS (10)'!I34+'FS (11)'!I34+'FS (12)'!I34+'FS (13)'!I34+'FS (14)'!I34+'FS (15)'!I34+'FS (16)'!I34+'FS (17)'!I34+'FS (18)'!I34+'FS (19)'!I34+'FS (20)'!I34+'FS (21)'!I34+'FS (22)'!I34+'FS (23)'!I34+'FS (24)'!I34+'FS (25)'!I34+'FS (26)'!I34+'FS (27)'!I34+'FS (28)'!I34+'FS (29)'!I34+'FS (30)'!I34+'FS (31)'!I34+'FS (32)'!I34+'FS (33)'!I34+'FS (34)'!I34+'FS (35)'!I34+'FS (36)'!I34+'FS (37)'!I34+'FS (38)'!I34+'FS (39)'!I34+'FS (40)'!I34+'FS (41)'!I34+'FS (42)'!I34+'FS (43)'!I34+'FS (44)'!I34+'FS (45)'!I34+'FS (46)'!I34+'FS (47)'!I34+'FS (48)'!I34+'FS (49)'!I34+'FS (50)'!I34+'FS (51)'!I34+'FS (52)'!I34+'FS (53)'!I34+'FS (54)'!I34+'FS (55)'!I34+'FS (56)'!I34+'FS (57)'!I34+'FS (58)'!I34+'FS (59)'!I34+'FS (60)'!I34+'FS (61)'!I34+'FS (62)'!I34+'FS (63)'!I34+'FS (64)'!I34+'FS (65)'!I34+'FS (66)'!I34+'FS (67)'!I34+'FS (68)'!I34+'FS (69)'!I34+'FS (70)'!I34+ ASC!I36+'ASC (2)'!I36+'ASC (3)'!I36+'ASC (4)'!I36+'ASC (5)'!I36+'ASC (6)'!I36+'ASC (7)'!I36+'ASC (8)'!I36+'ASC (9)'!I36+'ASC (10)'!I36+'ASC (11)'!I36+'ASC (12)'!I36+'ASC (13)'!I36+'ASC (14)'!I36+'ASC (15)'!I36+'ASC (16)'!I36+'ASC (17)'!I36+'ASC (18)'!I36+'ASC (19)'!I36+'ASC (20)'!I36+'ASC (21)'!I36+'ASC (22)'!I36+'ASC (23)'!I36+'ASC (24)'!I36+'ASC (25)'!I36+'ASC (26)'!I36+'ASC (27)'!I36+'ASC (28)'!I36+'ASC (29)'!I36+'ASC (30)'!I36+'ASC (31)'!I36+'ASC (32)'!I36+'ASC (33)'!I36+'ASC (34)'!I36+'ASC (35)'!I36+'ASC (36)'!I36+'ASC (37)'!I36+'ASC (38)'!I36+'ASC (39)'!I36+'ASC (40)'!I36+'ASC (41)'!I36+'ASC (42)'!I36+'ASC (43)'!I36+'ASC (44)'!I36+'ASC (45)'!I36+'ASC (46)'!I36+'ASC (47)'!I36+'ASC (48)'!I36+'ASC (49)'!I36+'ASC (50)'!I36+'ASC (51)'!I36+'ASC (50)'!I36+'ASC (52)'!I36+'ASC (53)'!I36+'ASC (54)'!I36+'ASC (55)'!I36+'ASC (56)'!I36+'ASC (57)'!I36+'ASC (58)'!I36+'ASC (59)'!I36+'ASC (60)'!I36+'ASC (61)'!I36+'ASC (62)'!I36+'ASC (63)'!I36+'ASC (64)'!I36+'ASC (65)'!I36+'ASC (66)'!I36+'ASC (67)'!I36+'ASC (68)'!I36+'ASC (69)'!I36+'ASC (70)'!I36),"")))</f>
        <v>0</v>
      </c>
      <c r="J33" s="402" t="e">
        <f t="shared" si="6"/>
        <v>#VALUE!</v>
      </c>
      <c r="K33" s="425">
        <f>IF($F$21="__ASC",(ASC!K36+'ASC (2)'!K36+'ASC (3)'!K36+'ASC (4)'!K36+'ASC (5)'!K36+'ASC (6)'!K36+'ASC (7)'!K36+'ASC (8)'!K36+'ASC (9)'!K36+'ASC (10)'!K36+'ASC (11)'!K36+'ASC (12)'!K36+'ASC (13)'!K36+'ASC (14)'!K36+'ASC (15)'!K36+'ASC (16)'!K36+'ASC (17)'!K36+'ASC (18)'!K36+'ASC (19)'!K36+'ASC (20)'!K36+'ASC (21)'!K36+'ASC (22)'!K36+'ASC (23)'!K36+'ASC (24)'!K36+'ASC (25)'!K36+'ASC (26)'!K36+'ASC (27)'!K36+'ASC (28)'!K36+'ASC (29)'!K36+'ASC (30)'!K36+'ASC (31)'!K36+'ASC (32)'!K36+'ASC (33)'!K36+'ASC (34)'!K36+'ASC (35)'!K36+'ASC (36)'!K36+'ASC (37)'!K36+'ASC (38)'!K36+'ASC (39)'!K36+'ASC (40)'!K36+'ASC (41)'!K36+'ASC (42)'!K36+'ASC (43)'!K36+'ASC (44)'!K36+'ASC (45)'!K36+'ASC (46)'!K36+'ASC (47)'!K36+'ASC (48)'!K36+'ASC (49)'!K36+'ASC (50)'!K36+'ASC (51)'!K36+'ASC (50)'!K36+'ASC (52)'!K36+'ASC (53)'!K36+'ASC (54)'!K36+'ASC (55)'!K36+'ASC (56)'!K36+'ASC (57)'!K36+'ASC (58)'!K36+'ASC (59)'!K36+'ASC (60)'!K36+'ASC (61)'!K36+'ASC (62)'!K36+'ASC (63)'!K36+'ASC (64)'!K36+'ASC (65)'!K36+'ASC (66)'!K36+'ASC (67)'!K36+'ASC (68)'!K36+'ASC (69)'!K36+'ASC (70)'!K36),IF('SYNTHESE DISTRICT'!$F$21="__FS",(FS!K34+'FS (2)'!K34+'FS (3)'!K34+'FS (4)'!K34+'FS (5)'!K34+'FS (6)'!K34+'FS (7)'!K34+'FS (8)'!K34+'FS (9)'!K34+'FS (10)'!K34+'FS (11)'!K34+'FS (12)'!K34+'FS (13)'!K34+'FS (14)'!K34+'FS (15)'!K34+'FS (16)'!K34+'FS (17)'!K34+'FS (18)'!K34+'FS (19)'!K34+'FS (20)'!K34+'FS (21)'!K34+'FS (22)'!K34+'FS (23)'!K34+'FS (24)'!K34+'FS (25)'!K34+'FS (26)'!K34+'FS (27)'!K34+'FS (28)'!K34+'FS (29)'!K34+'FS (30)'!K34+'FS (31)'!K34+'FS (32)'!K34+'FS (33)'!K34+'FS (34)'!K34+'FS (35)'!K34+'FS (36)'!K34+'FS (37)'!K34+'FS (38)'!K34+'FS (39)'!K34+'FS (40)'!K34+'FS (41)'!K34+'FS (42)'!K34+'FS (43)'!K34+'FS (44)'!K34+'FS (45)'!K34+'FS (46)'!K34+'FS (47)'!K34+'FS (48)'!K34+'FS (49)'!K34+'FS (50)'!K34+'FS (51)'!K34+'FS (52)'!K34+'FS (53)'!K34+'FS (54)'!K34+'FS (55)'!K34+'FS (56)'!K34+'FS (57)'!K34+'FS (58)'!K34+'FS (59)'!K34+'FS (60)'!K34+'FS (61)'!K34+'FS (62)'!K34+'FS (63)'!K34+'FS (64)'!K34+'FS (65)'!K34+'FS (66)'!K34+'FS (67)'!K34+'FS (68)'!K34+'FS (69)'!K34+'FS (70)'!K34),IF('SYNTHESE DISTRICT'!$F$21="ASC+FS",(FS!K34+'FS (2)'!K34+'FS (3)'!K34+'FS (4)'!K34+'FS (5)'!K34+'FS (6)'!K34+'FS (7)'!K34+'FS (8)'!K34+'FS (9)'!K34+'FS (10)'!K34+'FS (11)'!K34+'FS (12)'!K34+'FS (13)'!K34+'FS (14)'!K34+'FS (15)'!K34+'FS (16)'!K34+'FS (17)'!K34+'FS (18)'!K34+'FS (19)'!K34+'FS (20)'!K34+'FS (21)'!K34+'FS (22)'!K34+'FS (23)'!K34+'FS (24)'!K34+'FS (25)'!K34+'FS (26)'!K34+'FS (27)'!K34+'FS (28)'!K34+'FS (29)'!K34+'FS (30)'!K34+'FS (31)'!K34+'FS (32)'!K34+'FS (33)'!K34+'FS (34)'!K34+'FS (35)'!K34+'FS (36)'!K34+'FS (37)'!K34+'FS (38)'!K34+'FS (39)'!K34+'FS (40)'!K34+'FS (41)'!K34+'FS (42)'!K34+'FS (43)'!K34+'FS (44)'!K34+'FS (45)'!K34+'FS (46)'!K34+'FS (47)'!K34+'FS (48)'!K34+'FS (49)'!K34+'FS (50)'!K34+'FS (51)'!K34+'FS (52)'!K34+'FS (53)'!K34+'FS (54)'!K34+'FS (55)'!K34+'FS (56)'!K34+'FS (57)'!K34+'FS (58)'!K34+'FS (59)'!K34+'FS (60)'!K34+'FS (61)'!K34+'FS (62)'!K34+'FS (63)'!K34+'FS (64)'!K34+'FS (65)'!K34+'FS (66)'!K34+'FS (67)'!K34+'FS (68)'!K34+'FS (69)'!K34+'FS (70)'!K34+ ASC!K36+'ASC (2)'!K36+'ASC (3)'!K36+'ASC (4)'!K36+'ASC (5)'!K36+'ASC (6)'!K36+'ASC (7)'!K36+'ASC (8)'!K36+'ASC (9)'!K36+'ASC (10)'!K36+'ASC (11)'!K36+'ASC (12)'!K36+'ASC (13)'!K36+'ASC (14)'!K36+'ASC (15)'!K36+'ASC (16)'!K36+'ASC (17)'!K36+'ASC (18)'!K36+'ASC (19)'!K36+'ASC (20)'!K36+'ASC (21)'!K36+'ASC (22)'!K36+'ASC (23)'!K36+'ASC (24)'!K36+'ASC (25)'!K36+'ASC (26)'!K36+'ASC (27)'!K36+'ASC (28)'!K36+'ASC (29)'!K36+'ASC (30)'!K36+'ASC (31)'!K36+'ASC (32)'!K36+'ASC (33)'!K36+'ASC (34)'!K36+'ASC (35)'!K36+'ASC (36)'!K36+'ASC (37)'!K36+'ASC (38)'!K36+'ASC (39)'!K36+'ASC (40)'!K36+'ASC (41)'!K36+'ASC (42)'!K36+'ASC (43)'!K36+'ASC (44)'!K36+'ASC (45)'!K36+'ASC (46)'!K36+'ASC (47)'!K36+'ASC (48)'!K36+'ASC (49)'!K36+'ASC (50)'!K36+'ASC (51)'!K36+'ASC (50)'!K36+'ASC (52)'!K36+'ASC (53)'!K36+'ASC (54)'!K36+'ASC (55)'!K36+'ASC (56)'!K36+'ASC (57)'!K36+'ASC (58)'!K36+'ASC (59)'!K36+'ASC (60)'!K36+'ASC (61)'!K36+'ASC (62)'!K36+'ASC (63)'!K36+'ASC (64)'!K36+'ASC (65)'!K36+'ASC (66)'!K36+'ASC (67)'!K36+'ASC (68)'!K36+'ASC (69)'!K36+'ASC (70)'!K36),"")))</f>
        <v>0</v>
      </c>
      <c r="L33" s="314" t="e">
        <f t="shared" si="2"/>
        <v>#VALUE!</v>
      </c>
      <c r="M33" s="314" t="e">
        <f t="shared" si="3"/>
        <v>#VALUE!</v>
      </c>
      <c r="N33" s="314" t="e">
        <f t="shared" si="4"/>
        <v>#VALUE!</v>
      </c>
      <c r="O33" s="425">
        <f>IF($F$21="__ASC",(ASC!O36+'ASC (2)'!O36+'ASC (3)'!O36+'ASC (4)'!O36+'ASC (5)'!O36+'ASC (6)'!O36+'ASC (7)'!O36+'ASC (8)'!O36+'ASC (9)'!O36+'ASC (10)'!O36+'ASC (11)'!O36+'ASC (12)'!O36+'ASC (13)'!O36+'ASC (14)'!O36+'ASC (15)'!O36+'ASC (16)'!O36+'ASC (17)'!O36+'ASC (18)'!O36+'ASC (19)'!O36+'ASC (20)'!O36+'ASC (21)'!O36+'ASC (22)'!O36+'ASC (23)'!O36+'ASC (24)'!O36+'ASC (25)'!O36+'ASC (26)'!O36+'ASC (27)'!O36+'ASC (28)'!O36+'ASC (29)'!O36+'ASC (30)'!O36+'ASC (31)'!O36+'ASC (32)'!O36+'ASC (33)'!O36+'ASC (34)'!O36+'ASC (35)'!O36+'ASC (36)'!O36+'ASC (37)'!O36+'ASC (38)'!O36+'ASC (39)'!O36+'ASC (40)'!O36+'ASC (41)'!O36+'ASC (42)'!O36+'ASC (43)'!O36+'ASC (44)'!O36+'ASC (45)'!O36+'ASC (46)'!O36+'ASC (47)'!O36+'ASC (48)'!O36+'ASC (49)'!O36+'ASC (50)'!O36+'ASC (51)'!O36+'ASC (50)'!O36+'ASC (52)'!O36+'ASC (53)'!O36+'ASC (54)'!O36+'ASC (55)'!O36+'ASC (56)'!O36+'ASC (57)'!O36+'ASC (58)'!O36+'ASC (59)'!O36+'ASC (60)'!O36+'ASC (61)'!O36+'ASC (62)'!O36+'ASC (63)'!O36+'ASC (64)'!O36+'ASC (65)'!O36+'ASC (66)'!O36+'ASC (67)'!O36+'ASC (68)'!O36+'ASC (69)'!O36+'ASC (70)'!O36),IF('SYNTHESE DISTRICT'!$F$21="__FS",(FS!O34+'FS (2)'!O34+'FS (3)'!O34+'FS (4)'!O34+'FS (5)'!O34+'FS (6)'!O34+'FS (7)'!O34+'FS (8)'!O34+'FS (9)'!O34+'FS (10)'!O34+'FS (11)'!O34+'FS (12)'!O34+'FS (13)'!O34+'FS (14)'!O34+'FS (15)'!O34+'FS (16)'!O34+'FS (17)'!O34+'FS (18)'!O34+'FS (19)'!O34+'FS (20)'!O34+'FS (21)'!O34+'FS (22)'!O34+'FS (23)'!O34+'FS (24)'!O34+'FS (25)'!O34+'FS (26)'!O34+'FS (27)'!O34+'FS (28)'!O34+'FS (29)'!O34+'FS (30)'!O34+'FS (31)'!O34+'FS (32)'!O34+'FS (33)'!O34+'FS (34)'!O34+'FS (35)'!O34+'FS (36)'!O34+'FS (37)'!O34+'FS (38)'!O34+'FS (39)'!O34+'FS (40)'!O34+'FS (41)'!O34+'FS (42)'!O34+'FS (43)'!O34+'FS (44)'!O34+'FS (45)'!O34+'FS (46)'!O34+'FS (47)'!O34+'FS (48)'!O34+'FS (49)'!O34+'FS (50)'!O34+'FS (51)'!O34+'FS (52)'!O34+'FS (53)'!O34+'FS (54)'!O34+'FS (55)'!O34+'FS (56)'!O34+'FS (57)'!O34+'FS (58)'!O34+'FS (59)'!O34+'FS (60)'!O34+'FS (61)'!O34+'FS (62)'!O34+'FS (63)'!O34+'FS (64)'!O34+'FS (65)'!O34+'FS (66)'!O34+'FS (67)'!O34+'FS (68)'!O34+'FS (69)'!O34+'FS (70)'!O34),IF('SYNTHESE DISTRICT'!$F$21="ASC+FS",(FS!O34+'FS (2)'!O34+'FS (3)'!O34+'FS (4)'!O34+'FS (5)'!O34+'FS (6)'!O34+'FS (7)'!O34+'FS (8)'!O34+'FS (9)'!O34+'FS (10)'!O34+'FS (11)'!O34+'FS (12)'!O34+'FS (13)'!O34+'FS (14)'!O34+'FS (15)'!O34+'FS (16)'!O34+'FS (17)'!O34+'FS (18)'!O34+'FS (19)'!O34+'FS (20)'!O34+'FS (21)'!O34+'FS (22)'!O34+'FS (23)'!O34+'FS (24)'!O34+'FS (25)'!O34+'FS (26)'!O34+'FS (27)'!O34+'FS (28)'!O34+'FS (29)'!O34+'FS (30)'!O34+'FS (31)'!O34+'FS (32)'!O34+'FS (33)'!O34+'FS (34)'!O34+'FS (35)'!O34+'FS (36)'!O34+'FS (37)'!O34+'FS (38)'!O34+'FS (39)'!O34+'FS (40)'!O34+'FS (41)'!O34+'FS (42)'!O34+'FS (43)'!O34+'FS (44)'!O34+'FS (45)'!O34+'FS (46)'!O34+'FS (47)'!O34+'FS (48)'!O34+'FS (49)'!O34+'FS (50)'!O34+'FS (51)'!O34+'FS (52)'!O34+'FS (53)'!O34+'FS (54)'!O34+'FS (55)'!O34+'FS (56)'!O34+'FS (57)'!O34+'FS (58)'!O34+'FS (59)'!O34+'FS (60)'!O34+'FS (61)'!O34+'FS (62)'!O34+'FS (63)'!O34+'FS (64)'!O34+'FS (65)'!O34+'FS (66)'!O34+'FS (67)'!O34+'FS (68)'!O34+'FS (69)'!O34+'FS (70)'!O34+ ASC!O36+'ASC (2)'!O36+'ASC (3)'!O36+'ASC (4)'!O36+'ASC (5)'!O36+'ASC (6)'!O36+'ASC (7)'!O36+'ASC (8)'!O36+'ASC (9)'!O36+'ASC (10)'!O36+'ASC (11)'!O36+'ASC (12)'!O36+'ASC (13)'!O36+'ASC (14)'!O36+'ASC (15)'!O36+'ASC (16)'!O36+'ASC (17)'!O36+'ASC (18)'!O36+'ASC (19)'!O36+'ASC (20)'!O36+'ASC (21)'!O36+'ASC (22)'!O36+'ASC (23)'!O36+'ASC (24)'!O36+'ASC (25)'!O36+'ASC (26)'!O36+'ASC (27)'!O36+'ASC (28)'!O36+'ASC (29)'!O36+'ASC (30)'!O36+'ASC (31)'!O36+'ASC (32)'!O36+'ASC (33)'!O36+'ASC (34)'!O36+'ASC (35)'!O36+'ASC (36)'!O36+'ASC (37)'!O36+'ASC (38)'!O36+'ASC (39)'!O36+'ASC (40)'!O36+'ASC (41)'!O36+'ASC (42)'!O36+'ASC (43)'!O36+'ASC (44)'!O36+'ASC (45)'!O36+'ASC (46)'!O36+'ASC (47)'!O36+'ASC (48)'!O36+'ASC (49)'!O36+'ASC (50)'!O36+'ASC (51)'!O36+'ASC (50)'!O36+'ASC (52)'!O36+'ASC (53)'!O36+'ASC (54)'!O36+'ASC (55)'!O36+'ASC (56)'!O36+'ASC (57)'!O36+'ASC (58)'!O36+'ASC (59)'!O36+'ASC (60)'!O36+'ASC (61)'!O36+'ASC (62)'!O36+'ASC (63)'!O36+'ASC (64)'!O36+'ASC (65)'!O36+'ASC (66)'!O36+'ASC (67)'!O36+'ASC (68)'!O36+'ASC (69)'!O36+'ASC (70)'!O36),"")))</f>
        <v>0</v>
      </c>
      <c r="P33" s="217"/>
      <c r="R33" s="152" t="e">
        <f t="shared" si="5"/>
        <v>#VALUE!</v>
      </c>
      <c r="T33" s="424">
        <f>IF('SYNTHESE DISTRICT'!$F$21="__ASC",(ASC!J36+'ASC (2)'!J36+'ASC (3)'!J36+'ASC (4)'!J36+'ASC (5)'!J36+'ASC (6)'!J36+'ASC (7)'!J36+'ASC (8)'!J36+'ASC (9)'!J36+'ASC (10)'!J36+'ASC (11)'!J36+'ASC (12)'!J36+'ASC (13)'!J36+'ASC (14)'!J36+'ASC (15)'!J36+'ASC (16)'!J36+'ASC (17)'!J36+'ASC (18)'!J36+'ASC (19)'!J36+'ASC (20)'!J36+'ASC (21)'!J36+'ASC (22)'!J36+'ASC (23)'!J36+'ASC (24)'!J36+'ASC (25)'!J36+'ASC (26)'!J36+'ASC (27)'!J36+'ASC (28)'!J36+'ASC (29)'!J36+'ASC (30)'!J36+'ASC (31)'!J36+'ASC (32)'!J36+'ASC (33)'!J36+'ASC (34)'!J36+'ASC (35)'!J36+'ASC (36)'!J36+'ASC (37)'!J36+'ASC (38)'!J36+'ASC (39)'!J36+'ASC (40)'!J36+'ASC (41)'!J36+'ASC (42)'!J36+'ASC (43)'!J36+'ASC (44)'!J36+'ASC (45)'!J36+'ASC (46)'!J36+'ASC (47)'!J36+'ASC (48)'!J36+'ASC (49)'!J36+'ASC (50)'!J36+'ASC (51)'!J36+'ASC (50)'!J36+'ASC (52)'!J36+'ASC (53)'!J36+'ASC (54)'!J36+'ASC (55)'!J36+'ASC (56)'!J36+'ASC (57)'!J36+'ASC (58)'!J36+'ASC (59)'!J36+'ASC (60)'!J36+'ASC (61)'!J36+'ASC (62)'!J36+'ASC (63)'!J36+'ASC (64)'!J36+'ASC (65)'!J36+'ASC (66)'!J36+'ASC (67)'!J36+'ASC (68)'!J36+'ASC (69)'!J36+'ASC (70)'!J36),IF('SYNTHESE DISTRICT'!$F$21="__FS",('[4]FS '!J34+'FS (2)'!J34+'FS (3)'!J34+'FS (4)'!J34+'FS (5)'!J34+'FS (6)'!J34+'FS (7)'!J34+'FS (8)'!J34+'FS (9)'!J34+'FS (10)'!J34+'FS (11)'!J34+'FS (12)'!J34+'FS (13)'!J34+'FS (14)'!J34+'FS (15)'!J34+'FS (16)'!J34+'FS (17)'!J34+'FS (18)'!J34+'FS (19)'!J34+'FS (20)'!J34+'FS (21)'!J34+'FS (22)'!J34+'FS (23)'!J34+'FS (24)'!J34+'FS (25)'!J34+'FS (26)'!J34+'FS (27)'!J34+'FS (28)'!J34+'FS (29)'!J34+'FS (30)'!J34+'FS (31)'!J34+'FS (32)'!J34+'FS (33)'!J34+'FS (34)'!J34+'FS (35)'!J34+'FS (36)'!J34+'FS (37)'!J34+'FS (38)'!J34+'FS (39)'!J34+'FS (40)'!J34+'FS (41)'!J34+'FS (42)'!J34+'FS (43)'!J34+'FS (44)'!J34+'FS (45)'!J34+'FS (46)'!J34+'FS (47)'!J34+'FS (48)'!J34+'FS (49)'!J34+'FS (50)'!J34+'FS (51)'!J34+'FS (52)'!J34+'FS (53)'!J34+'FS (54)'!J34+'FS (55)'!J34+'FS (56)'!J34+'FS (57)'!J34+'FS (58)'!J34+'FS (59)'!J34+'FS (60)'!J34+'FS (61)'!J34+'FS (62)'!J34+'FS (63)'!J34+'FS (64)'!J34+'FS (65)'!J34+'FS (66)'!J34+'FS (67)'!J34+'FS (68)'!J34+'FS (69)'!J34+'FS (70)'!J34),IF('SYNTHESE DISTRICT'!$F$21="ASC+FS",('[4]FS '!J34+'FS (2)'!J34+'FS (3)'!J34+'FS (4)'!J34+'FS (5)'!J34+'FS (6)'!J34+'FS (7)'!J34+'FS (8)'!J34+'FS (9)'!J34+'FS (10)'!J34+'FS (11)'!J34+'FS (12)'!J34+'FS (13)'!J34+'FS (14)'!J34+'FS (15)'!J34+'FS (16)'!J34+'FS (17)'!J34+'FS (18)'!J34+'FS (19)'!J34+'FS (20)'!J34+'FS (21)'!J34+'FS (22)'!J34+'FS (23)'!J34+'FS (24)'!J34+'FS (25)'!J34+'FS (26)'!J34+'FS (27)'!J34+'FS (28)'!J34+'FS (29)'!J34+'FS (30)'!J34+'FS (31)'!J34+'FS (32)'!J34+'FS (33)'!J34+'FS (34)'!J34+'FS (35)'!J34+'FS (36)'!J34+'FS (37)'!J34+'FS (38)'!J34+'FS (39)'!J34+'FS (40)'!J34+'FS (41)'!J34+'FS (42)'!J34+'FS (43)'!J34+'FS (44)'!J34+'FS (45)'!J34+'FS (46)'!J34+'FS (47)'!J34+'FS (48)'!J34+'FS (49)'!J34+'FS (50)'!J34+'FS (51)'!J34+'FS (52)'!J34+'FS (53)'!J34+'FS (54)'!J34+'FS (55)'!J34+'FS (56)'!J34+'FS (57)'!J34+'FS (58)'!J34+'FS (59)'!J34+'FS (60)'!J34+'FS (61)'!J34+'FS (62)'!J34+'FS (63)'!J34+'FS (64)'!J34+'FS (65)'!J34+'FS (66)'!J34+'FS (67)'!J34+'FS (68)'!J34+'FS (69)'!J34+'FS (70)'!J34)+('[5]ASC '!J36+'ASC (2)'!J36+'ASC (3)'!J36+'ASC (4)'!J36+'ASC (5)'!J36+'ASC (6)'!J36+'ASC (7)'!J36+'ASC (8)'!J36+'ASC (9)'!J36+'ASC (10)'!J36+'ASC (11)'!J36+'ASC (12)'!J36+'ASC (13)'!J36+'ASC (14)'!J36+'ASC (15)'!J36+'ASC (16)'!J36+'ASC (17)'!J36+'ASC (18)'!J36+'ASC (19)'!J36+'ASC (20)'!J36+'ASC (21)'!J36+'ASC (22)'!J36+'ASC (23)'!J36+'ASC (24)'!J36+'ASC (25)'!J36+'ASC (26)'!J36+'ASC (27)'!J36+'ASC (28)'!J36+'ASC (29)'!J36+'ASC (30)'!J36+'ASC (31)'!J36+'ASC (32)'!J36+'ASC (33)'!J36+'ASC (34)'!J36+'ASC (35)'!J36+'ASC (36)'!J36+'ASC (37)'!J36+'ASC (38)'!J36+'ASC (39)'!J36+'ASC (40)'!J36+'ASC (41)'!J36+'ASC (42)'!J36+'ASC (43)'!J36+'ASC (44)'!J36+'ASC (45)'!J36+'ASC (46)'!J36+'ASC (47)'!J36+'ASC (48)'!J36+'ASC (49)'!J36+'ASC (50)'!J36+'ASC (51)'!J36+'ASC (50)'!J36+'ASC (52)'!J36+'ASC (53)'!J36+'ASC (54)'!J36+'ASC (55)'!J36+'ASC (56)'!J36+'ASC (57)'!J36+'ASC (58)'!J36+'ASC (59)'!J36+'ASC (60)'!J36+'ASC (61)'!J36+'ASC (62)'!J36+'ASC (63)'!J36+'ASC (64)'!J36+'ASC (65)'!J36+'ASC (66)'!J36+'ASC (67)'!J36+'ASC (68)'!J36+'ASC (69)'!J36+'ASC (70)'!J36),"")))</f>
        <v>0</v>
      </c>
    </row>
    <row r="34" spans="1:20" ht="56.25" customHeight="1" thickBot="1" x14ac:dyDescent="0.35">
      <c r="A34" s="329" t="str">
        <f>CDT!B35</f>
        <v>Moustiquaire à Imprégnation Durable: (MID)</v>
      </c>
      <c r="B34" s="425">
        <f>IF($F$21="__ASC",(ASC!B37+'ASC (2)'!B37+'ASC (3)'!B37+'ASC (4)'!B37+'ASC (5)'!B37+'ASC (6)'!B37+'ASC (7)'!B37+'ASC (8)'!B37+'ASC (9)'!B37+'ASC (10)'!B37+'ASC (11)'!B37+'ASC (12)'!B37+'ASC (13)'!B37+'ASC (14)'!B37+'ASC (15)'!B37+'ASC (16)'!B37+'ASC (17)'!B37+'ASC (18)'!B37+'ASC (19)'!B37+'ASC (20)'!B37+'ASC (21)'!B37+'ASC (22)'!B37+'ASC (23)'!B37+'ASC (24)'!B37+'ASC (25)'!B37+'ASC (26)'!B37+'ASC (27)'!B37+'ASC (28)'!B37+'ASC (29)'!B37+'ASC (30)'!B37+'ASC (31)'!B37+'ASC (32)'!B37+'ASC (33)'!B37+'ASC (34)'!B37+'ASC (35)'!B37+'ASC (36)'!B37+'ASC (37)'!B37+'ASC (38)'!B37+'ASC (39)'!B37+'ASC (40)'!B37+'ASC (41)'!B37+'ASC (42)'!B37+'ASC (43)'!B37+'ASC (44)'!B37+'ASC (45)'!B37+'ASC (46)'!B37+'ASC (47)'!B37+'ASC (48)'!B37+'ASC (49)'!B37+'ASC (50)'!B37+'ASC (51)'!B37+'ASC (50)'!B37+'ASC (52)'!B37+'ASC (53)'!B37+'ASC (54)'!B37+'ASC (55)'!B37+'ASC (56)'!B37+'ASC (57)'!B37+'ASC (58)'!B37+'ASC (59)'!B37+'ASC (60)'!B37+'ASC (61)'!B37+'ASC (62)'!B37+'ASC (63)'!B37+'ASC (64)'!B37+'ASC (65)'!B37+'ASC (66)'!B37+'ASC (67)'!B37+'ASC (68)'!B37+'ASC (69)'!B37+'ASC (70)'!B37),IF('SYNTHESE DISTRICT'!$F$21="__FS",(FS!B35+'FS (2)'!B35+'FS (3)'!B35+'FS (4)'!B35+'FS (5)'!B35+'FS (6)'!B35+'FS (7)'!B35+'FS (8)'!B35+'FS (9)'!B35+'FS (10)'!B35+'FS (11)'!B35+'FS (12)'!B35+'FS (13)'!B35+'FS (14)'!B35+'FS (15)'!B35+'FS (16)'!B35+'FS (17)'!B35+'FS (18)'!B35+'FS (19)'!B35+'FS (20)'!B35+'FS (21)'!B35+'FS (22)'!B35+'FS (23)'!B35+'FS (24)'!B35+'FS (25)'!B35+'FS (26)'!B35+'FS (27)'!B35+'FS (28)'!B35+'FS (29)'!B35+'FS (30)'!B35+'FS (31)'!B35+'FS (32)'!B35+'FS (33)'!B35+'FS (34)'!B35+'FS (35)'!B35+'FS (36)'!B35+'FS (37)'!B35+'FS (38)'!B35+'FS (39)'!B35+'FS (40)'!B35+'FS (41)'!B35+'FS (42)'!B35+'FS (43)'!B35+'FS (44)'!B35+'FS (45)'!B35+'FS (46)'!B35+'FS (47)'!B35+'FS (48)'!B35+'FS (49)'!B35+'FS (50)'!B35+'FS (51)'!B35+'FS (52)'!B35+'FS (53)'!B35+'FS (54)'!B35+'FS (55)'!B35+'FS (56)'!B35+'FS (57)'!B35+'FS (58)'!B35+'FS (59)'!B35+'FS (60)'!B35+'FS (61)'!B35+'FS (62)'!B35+'FS (63)'!B35+'FS (64)'!B35+'FS (65)'!B35+'FS (66)'!B35+'FS (67)'!B35+'FS (68)'!B35+'FS (69)'!B35+'FS (70)'!B35),IF('SYNTHESE DISTRICT'!$F$21="ASC+FS",(FS!B35+'FS (2)'!B35+'FS (3)'!B35+'FS (4)'!B35+'FS (5)'!B35+'FS (6)'!B35+'FS (7)'!B35+'FS (8)'!B35+'FS (9)'!B35+'FS (10)'!B35+'FS (11)'!B35+'FS (12)'!B35+'FS (13)'!B35+'FS (14)'!B35+'FS (15)'!B35+'FS (16)'!B35+'FS (17)'!B35+'FS (18)'!B35+'FS (19)'!B35+'FS (20)'!B35+'FS (21)'!B35+'FS (22)'!B35+'FS (23)'!B35+'FS (24)'!B35+'FS (25)'!B35+'FS (26)'!B35+'FS (27)'!B35+'FS (28)'!B35+'FS (29)'!B35+'FS (30)'!B35+'FS (31)'!B35+'FS (32)'!B35+'FS (33)'!B35+'FS (34)'!B35+'FS (35)'!B35+'FS (36)'!B35+'FS (37)'!B35+'FS (38)'!B35+'FS (39)'!B35+'FS (40)'!B35+'FS (41)'!B35+'FS (42)'!B35+'FS (43)'!B35+'FS (44)'!B35+'FS (45)'!B35+'FS (46)'!B35+'FS (47)'!B35+'FS (48)'!B35+'FS (49)'!B35+'FS (50)'!B35+'FS (51)'!B35+'FS (52)'!B35+'FS (53)'!B35+'FS (54)'!B35+'FS (55)'!B35+'FS (56)'!B35+'FS (57)'!B35+'FS (58)'!B35+'FS (59)'!B35+'FS (60)'!B35+'FS (61)'!B35+'FS (62)'!B35+'FS (63)'!B35+'FS (64)'!B35+'FS (65)'!B35+'FS (66)'!B35+'FS (67)'!B35+'FS (68)'!B35+'FS (69)'!B35+'FS (70)'!B35+ ASC!B37+'ASC (2)'!B37+'ASC (3)'!B37+'ASC (4)'!B37+'ASC (5)'!B37+'ASC (6)'!B37+'ASC (7)'!B37+'ASC (8)'!B37+'ASC (9)'!B37+'ASC (10)'!B37+'ASC (11)'!B37+'ASC (12)'!B37+'ASC (13)'!B37+'ASC (14)'!B37+'ASC (15)'!B37+'ASC (16)'!B37+'ASC (17)'!B37+'ASC (18)'!B37+'ASC (19)'!B37+'ASC (20)'!B37+'ASC (21)'!B37+'ASC (22)'!B37+'ASC (23)'!B37+'ASC (24)'!B37+'ASC (25)'!B37+'ASC (26)'!B37+'ASC (27)'!B37+'ASC (28)'!B37+'ASC (29)'!B37+'ASC (30)'!B37+'ASC (31)'!B37+'ASC (32)'!B37+'ASC (33)'!B37+'ASC (34)'!B37+'ASC (35)'!B37+'ASC (36)'!B37+'ASC (37)'!B37+'ASC (38)'!B37+'ASC (39)'!B37+'ASC (40)'!B37+'ASC (41)'!B37+'ASC (42)'!B37+'ASC (43)'!B37+'ASC (44)'!B37+'ASC (45)'!B37+'ASC (46)'!B37+'ASC (47)'!B37+'ASC (48)'!B37+'ASC (49)'!B37+'ASC (50)'!B37+'ASC (51)'!B37+'ASC (50)'!B37+'ASC (52)'!B37+'ASC (53)'!B37+'ASC (54)'!B37+'ASC (55)'!B37+'ASC (56)'!B37+'ASC (57)'!B37+'ASC (58)'!B37+'ASC (59)'!B37+'ASC (60)'!B37+'ASC (61)'!B37+'ASC (62)'!B37+'ASC (63)'!B37+'ASC (64)'!B37+'ASC (65)'!B37+'ASC (66)'!B37+'ASC (67)'!B37+'ASC (68)'!B37+'ASC (69)'!B37+'ASC (70)'!B37),"")))</f>
        <v>0</v>
      </c>
      <c r="C34" s="425">
        <f>IF($F$21="__ASC",(ASC!C37+'ASC (2)'!C37+'ASC (3)'!C37+'ASC (4)'!C37+'ASC (5)'!C37+'ASC (6)'!C37+'ASC (7)'!C37+'ASC (8)'!C37+'ASC (9)'!C37+'ASC (10)'!C37+'ASC (11)'!C37+'ASC (12)'!C37+'ASC (13)'!C37+'ASC (14)'!C37+'ASC (15)'!C37+'ASC (16)'!C37+'ASC (17)'!C37+'ASC (18)'!C37+'ASC (19)'!C37+'ASC (20)'!C37+'ASC (21)'!C37+'ASC (22)'!C37+'ASC (23)'!C37+'ASC (24)'!C37+'ASC (25)'!C37+'ASC (26)'!C37+'ASC (27)'!C37+'ASC (28)'!C37+'ASC (29)'!C37+'ASC (30)'!C37+'ASC (31)'!C37+'ASC (32)'!C37+'ASC (33)'!C37+'ASC (34)'!C37+'ASC (35)'!C37+'ASC (36)'!C37+'ASC (37)'!C37+'ASC (38)'!C37+'ASC (39)'!C37+'ASC (40)'!C37+'ASC (41)'!C37+'ASC (42)'!C37+'ASC (43)'!C37+'ASC (44)'!C37+'ASC (45)'!C37+'ASC (46)'!C37+'ASC (47)'!C37+'ASC (48)'!C37+'ASC (49)'!C37+'ASC (50)'!C37+'ASC (51)'!C37+'ASC (50)'!C37+'ASC (52)'!C37+'ASC (53)'!C37+'ASC (54)'!C37+'ASC (55)'!C37+'ASC (56)'!C37+'ASC (57)'!C37+'ASC (58)'!C37+'ASC (59)'!C37+'ASC (60)'!C37+'ASC (61)'!C37+'ASC (62)'!C37+'ASC (63)'!C37+'ASC (64)'!C37+'ASC (65)'!C37+'ASC (66)'!C37+'ASC (67)'!C37+'ASC (68)'!C37+'ASC (69)'!C37+'ASC (70)'!C37),IF('SYNTHESE DISTRICT'!$F$21="__FS",(FS!C35+'FS (2)'!C35+'FS (3)'!C35+'FS (4)'!C35+'FS (5)'!C35+'FS (6)'!C35+'FS (7)'!C35+'FS (8)'!C35+'FS (9)'!C35+'FS (10)'!C35+'FS (11)'!C35+'FS (12)'!C35+'FS (13)'!C35+'FS (14)'!C35+'FS (15)'!C35+'FS (16)'!C35+'FS (17)'!C35+'FS (18)'!C35+'FS (19)'!C35+'FS (20)'!C35+'FS (21)'!C35+'FS (22)'!C35+'FS (23)'!C35+'FS (24)'!C35+'FS (25)'!C35+'FS (26)'!C35+'FS (27)'!C35+'FS (28)'!C35+'FS (29)'!C35+'FS (30)'!C35+'FS (31)'!C35+'FS (32)'!C35+'FS (33)'!C35+'FS (34)'!C35+'FS (35)'!C35+'FS (36)'!C35+'FS (37)'!C35+'FS (38)'!C35+'FS (39)'!C35+'FS (40)'!C35+'FS (41)'!C35+'FS (42)'!C35+'FS (43)'!C35+'FS (44)'!C35+'FS (45)'!C35+'FS (46)'!C35+'FS (47)'!C35+'FS (48)'!C35+'FS (49)'!C35+'FS (50)'!C35+'FS (51)'!C35+'FS (52)'!C35+'FS (53)'!C35+'FS (54)'!C35+'FS (55)'!C35+'FS (56)'!C35+'FS (57)'!C35+'FS (58)'!C35+'FS (59)'!C35+'FS (60)'!C35+'FS (61)'!C35+'FS (62)'!C35+'FS (63)'!C35+'FS (64)'!C35+'FS (65)'!C35+'FS (66)'!C35+'FS (67)'!C35+'FS (68)'!C35+'FS (69)'!C35+'FS (70)'!C35),IF('SYNTHESE DISTRICT'!$F$21="ASC+FS",(FS!C35+'FS (2)'!C35+'FS (3)'!C35+'FS (4)'!C35+'FS (5)'!C35+'FS (6)'!C35+'FS (7)'!C35+'FS (8)'!C35+'FS (9)'!C35+'FS (10)'!C35+'FS (11)'!C35+'FS (12)'!C35+'FS (13)'!C35+'FS (14)'!C35+'FS (15)'!C35+'FS (16)'!C35+'FS (17)'!C35+'FS (18)'!C35+'FS (19)'!C35+'FS (20)'!C35+'FS (21)'!C35+'FS (22)'!C35+'FS (23)'!C35+'FS (24)'!C35+'FS (25)'!C35+'FS (26)'!C35+'FS (27)'!C35+'FS (28)'!C35+'FS (29)'!C35+'FS (30)'!C35+'FS (31)'!C35+'FS (32)'!C35+'FS (33)'!C35+'FS (34)'!C35+'FS (35)'!C35+'FS (36)'!C35+'FS (37)'!C35+'FS (38)'!C35+'FS (39)'!C35+'FS (40)'!C35+'FS (41)'!C35+'FS (42)'!C35+'FS (43)'!C35+'FS (44)'!C35+'FS (45)'!C35+'FS (46)'!C35+'FS (47)'!C35+'FS (48)'!C35+'FS (49)'!C35+'FS (50)'!C35+'FS (51)'!C35+'FS (52)'!C35+'FS (53)'!C35+'FS (54)'!C35+'FS (55)'!C35+'FS (56)'!C35+'FS (57)'!C35+'FS (58)'!C35+'FS (59)'!C35+'FS (60)'!C35+'FS (61)'!C35+'FS (62)'!C35+'FS (63)'!C35+'FS (64)'!C35+'FS (65)'!C35+'FS (66)'!C35+'FS (67)'!C35+'FS (68)'!C35+'FS (69)'!C35+'FS (70)'!C35+ ASC!C37+'ASC (2)'!C37+'ASC (3)'!C37+'ASC (4)'!C37+'ASC (5)'!C37+'ASC (6)'!C37+'ASC (7)'!C37+'ASC (8)'!C37+'ASC (9)'!C37+'ASC (10)'!C37+'ASC (11)'!C37+'ASC (12)'!C37+'ASC (13)'!C37+'ASC (14)'!C37+'ASC (15)'!C37+'ASC (16)'!C37+'ASC (17)'!C37+'ASC (18)'!C37+'ASC (19)'!C37+'ASC (20)'!C37+'ASC (21)'!C37+'ASC (22)'!C37+'ASC (23)'!C37+'ASC (24)'!C37+'ASC (25)'!C37+'ASC (26)'!C37+'ASC (27)'!C37+'ASC (28)'!C37+'ASC (29)'!C37+'ASC (30)'!C37+'ASC (31)'!C37+'ASC (32)'!C37+'ASC (33)'!C37+'ASC (34)'!C37+'ASC (35)'!C37+'ASC (36)'!C37+'ASC (37)'!C37+'ASC (38)'!C37+'ASC (39)'!C37+'ASC (40)'!C37+'ASC (41)'!C37+'ASC (42)'!C37+'ASC (43)'!C37+'ASC (44)'!C37+'ASC (45)'!C37+'ASC (46)'!C37+'ASC (47)'!C37+'ASC (48)'!C37+'ASC (49)'!C37+'ASC (50)'!C37+'ASC (51)'!C37+'ASC (50)'!C37+'ASC (52)'!C37+'ASC (53)'!C37+'ASC (54)'!C37+'ASC (55)'!C37+'ASC (56)'!C37+'ASC (57)'!C37+'ASC (58)'!C37+'ASC (59)'!C37+'ASC (60)'!C37+'ASC (61)'!C37+'ASC (62)'!C37+'ASC (63)'!C37+'ASC (64)'!C37+'ASC (65)'!C37+'ASC (66)'!C37+'ASC (67)'!C37+'ASC (68)'!C37+'ASC (69)'!C37+'ASC (70)'!C37),"")))</f>
        <v>0</v>
      </c>
      <c r="D34" s="403">
        <f t="shared" si="0"/>
        <v>0</v>
      </c>
      <c r="E34" s="425">
        <f>IF($F$21="__ASC",(ASC!E37+'ASC (2)'!E37+'ASC (3)'!E37+'ASC (4)'!E37+'ASC (5)'!E37+'ASC (6)'!E37+'ASC (7)'!E37+'ASC (8)'!E37+'ASC (9)'!E37+'ASC (10)'!E37+'ASC (11)'!E37+'ASC (12)'!E37+'ASC (13)'!E37+'ASC (14)'!E37+'ASC (15)'!E37+'ASC (16)'!E37+'ASC (17)'!E37+'ASC (18)'!E37+'ASC (19)'!E37+'ASC (20)'!E37+'ASC (21)'!E37+'ASC (22)'!E37+'ASC (23)'!E37+'ASC (24)'!E37+'ASC (25)'!E37+'ASC (26)'!E37+'ASC (27)'!E37+'ASC (28)'!E37+'ASC (29)'!E37+'ASC (30)'!E37+'ASC (31)'!E37+'ASC (32)'!E37+'ASC (33)'!E37+'ASC (34)'!E37+'ASC (35)'!E37+'ASC (36)'!E37+'ASC (37)'!E37+'ASC (38)'!E37+'ASC (39)'!E37+'ASC (40)'!E37+'ASC (41)'!E37+'ASC (42)'!E37+'ASC (43)'!E37+'ASC (44)'!E37+'ASC (45)'!E37+'ASC (46)'!E37+'ASC (47)'!E37+'ASC (48)'!E37+'ASC (49)'!E37+'ASC (50)'!E37+'ASC (51)'!E37+'ASC (50)'!E37+'ASC (52)'!E37+'ASC (53)'!E37+'ASC (54)'!E37+'ASC (55)'!E37+'ASC (56)'!E37+'ASC (57)'!E37+'ASC (58)'!E37+'ASC (59)'!E37+'ASC (60)'!E37+'ASC (61)'!E37+'ASC (62)'!E37+'ASC (63)'!E37+'ASC (64)'!E37+'ASC (65)'!E37+'ASC (66)'!E37+'ASC (67)'!E37+'ASC (68)'!E37+'ASC (69)'!E37+'ASC (70)'!E37),IF('SYNTHESE DISTRICT'!$F$21="__FS",(FS!E35+'FS (2)'!E35+'FS (3)'!E35+'FS (4)'!E35+'FS (5)'!E35+'FS (6)'!E35+'FS (7)'!E35+'FS (8)'!E35+'FS (9)'!E35+'FS (10)'!E35+'FS (11)'!E35+'FS (12)'!E35+'FS (13)'!E35+'FS (14)'!E35+'FS (15)'!E35+'FS (16)'!E35+'FS (17)'!E35+'FS (18)'!E35+'FS (19)'!E35+'FS (20)'!E35+'FS (21)'!E35+'FS (22)'!E35+'FS (23)'!E35+'FS (24)'!E35+'FS (25)'!E35+'FS (26)'!E35+'FS (27)'!E35+'FS (28)'!E35+'FS (29)'!E35+'FS (30)'!E35+'FS (31)'!E35+'FS (32)'!E35+'FS (33)'!E35+'FS (34)'!E35+'FS (35)'!E35+'FS (36)'!E35+'FS (37)'!E35+'FS (38)'!E35+'FS (39)'!E35+'FS (40)'!E35+'FS (41)'!E35+'FS (42)'!E35+'FS (43)'!E35+'FS (44)'!E35+'FS (45)'!E35+'FS (46)'!E35+'FS (47)'!E35+'FS (48)'!E35+'FS (49)'!E35+'FS (50)'!E35+'FS (51)'!E35+'FS (52)'!E35+'FS (53)'!E35+'FS (54)'!E35+'FS (55)'!E35+'FS (56)'!E35+'FS (57)'!E35+'FS (58)'!E35+'FS (59)'!E35+'FS (60)'!E35+'FS (61)'!E35+'FS (62)'!E35+'FS (63)'!E35+'FS (64)'!E35+'FS (65)'!E35+'FS (66)'!E35+'FS (67)'!E35+'FS (68)'!E35+'FS (69)'!E35+'FS (70)'!E35),IF('SYNTHESE DISTRICT'!$F$21="ASC+FS",(FS!E35+'FS (2)'!E35+'FS (3)'!E35+'FS (4)'!E35+'FS (5)'!E35+'FS (6)'!E35+'FS (7)'!E35+'FS (8)'!E35+'FS (9)'!E35+'FS (10)'!E35+'FS (11)'!E35+'FS (12)'!E35+'FS (13)'!E35+'FS (14)'!E35+'FS (15)'!E35+'FS (16)'!E35+'FS (17)'!E35+'FS (18)'!E35+'FS (19)'!E35+'FS (20)'!E35+'FS (21)'!E35+'FS (22)'!E35+'FS (23)'!E35+'FS (24)'!E35+'FS (25)'!E35+'FS (26)'!E35+'FS (27)'!E35+'FS (28)'!E35+'FS (29)'!E35+'FS (30)'!E35+'FS (31)'!E35+'FS (32)'!E35+'FS (33)'!E35+'FS (34)'!E35+'FS (35)'!E35+'FS (36)'!E35+'FS (37)'!E35+'FS (38)'!E35+'FS (39)'!E35+'FS (40)'!E35+'FS (41)'!E35+'FS (42)'!E35+'FS (43)'!E35+'FS (44)'!E35+'FS (45)'!E35+'FS (46)'!E35+'FS (47)'!E35+'FS (48)'!E35+'FS (49)'!E35+'FS (50)'!E35+'FS (51)'!E35+'FS (52)'!E35+'FS (53)'!E35+'FS (54)'!E35+'FS (55)'!E35+'FS (56)'!E35+'FS (57)'!E35+'FS (58)'!E35+'FS (59)'!E35+'FS (60)'!E35+'FS (61)'!E35+'FS (62)'!E35+'FS (63)'!E35+'FS (64)'!E35+'FS (65)'!E35+'FS (66)'!E35+'FS (67)'!E35+'FS (68)'!E35+'FS (69)'!E35+'FS (70)'!E35+ ASC!E37+'ASC (2)'!E37+'ASC (3)'!E37+'ASC (4)'!E37+'ASC (5)'!E37+'ASC (6)'!E37+'ASC (7)'!E37+'ASC (8)'!E37+'ASC (9)'!E37+'ASC (10)'!E37+'ASC (11)'!E37+'ASC (12)'!E37+'ASC (13)'!E37+'ASC (14)'!E37+'ASC (15)'!E37+'ASC (16)'!E37+'ASC (17)'!E37+'ASC (18)'!E37+'ASC (19)'!E37+'ASC (20)'!E37+'ASC (21)'!E37+'ASC (22)'!E37+'ASC (23)'!E37+'ASC (24)'!E37+'ASC (25)'!E37+'ASC (26)'!E37+'ASC (27)'!E37+'ASC (28)'!E37+'ASC (29)'!E37+'ASC (30)'!E37+'ASC (31)'!E37+'ASC (32)'!E37+'ASC (33)'!E37+'ASC (34)'!E37+'ASC (35)'!E37+'ASC (36)'!E37+'ASC (37)'!E37+'ASC (38)'!E37+'ASC (39)'!E37+'ASC (40)'!E37+'ASC (41)'!E37+'ASC (42)'!E37+'ASC (43)'!E37+'ASC (44)'!E37+'ASC (45)'!E37+'ASC (46)'!E37+'ASC (47)'!E37+'ASC (48)'!E37+'ASC (49)'!E37+'ASC (50)'!E37+'ASC (51)'!E37+'ASC (50)'!E37+'ASC (52)'!E37+'ASC (53)'!E37+'ASC (54)'!E37+'ASC (55)'!E37+'ASC (56)'!E37+'ASC (57)'!E37+'ASC (58)'!E37+'ASC (59)'!E37+'ASC (60)'!E37+'ASC (61)'!E37+'ASC (62)'!E37+'ASC (63)'!E37+'ASC (64)'!E37+'ASC (65)'!E37+'ASC (66)'!E37+'ASC (67)'!E37+'ASC (68)'!E37+'ASC (69)'!E37+'ASC (70)'!E37),"")))</f>
        <v>0</v>
      </c>
      <c r="F34" s="425">
        <f>IF($F$21="__ASC",(ASC!F37+'ASC (2)'!F37+'ASC (3)'!F37+'ASC (4)'!F37+'ASC (5)'!F37+'ASC (6)'!F37+'ASC (7)'!F37+'ASC (8)'!F37+'ASC (9)'!F37+'ASC (10)'!F37+'ASC (11)'!F37+'ASC (12)'!F37+'ASC (13)'!F37+'ASC (14)'!F37+'ASC (15)'!F37+'ASC (16)'!F37+'ASC (17)'!F37+'ASC (18)'!F37+'ASC (19)'!F37+'ASC (20)'!F37+'ASC (21)'!F37+'ASC (22)'!F37+'ASC (23)'!F37+'ASC (24)'!F37+'ASC (25)'!F37+'ASC (26)'!F37+'ASC (27)'!F37+'ASC (28)'!F37+'ASC (29)'!F37+'ASC (30)'!F37+'ASC (31)'!F37+'ASC (32)'!F37+'ASC (33)'!F37+'ASC (34)'!F37+'ASC (35)'!F37+'ASC (36)'!F37+'ASC (37)'!F37+'ASC (38)'!F37+'ASC (39)'!F37+'ASC (40)'!F37+'ASC (41)'!F37+'ASC (42)'!F37+'ASC (43)'!F37+'ASC (44)'!F37+'ASC (45)'!F37+'ASC (46)'!F37+'ASC (47)'!F37+'ASC (48)'!F37+'ASC (49)'!F37+'ASC (50)'!F37+'ASC (51)'!F37+'ASC (50)'!F37+'ASC (52)'!F37+'ASC (53)'!F37+'ASC (54)'!F37+'ASC (55)'!F37+'ASC (56)'!F37+'ASC (57)'!F37+'ASC (58)'!F37+'ASC (59)'!F37+'ASC (60)'!F37+'ASC (61)'!F37+'ASC (62)'!F37+'ASC (63)'!F37+'ASC (64)'!F37+'ASC (65)'!F37+'ASC (66)'!F37+'ASC (67)'!F37+'ASC (68)'!F37+'ASC (69)'!F37+'ASC (70)'!F37),IF('SYNTHESE DISTRICT'!$F$21="__FS",(FS!F35+'FS (2)'!F35+'FS (3)'!F35+'FS (4)'!F35+'FS (5)'!F35+'FS (6)'!F35+'FS (7)'!F35+'FS (8)'!F35+'FS (9)'!F35+'FS (10)'!F35+'FS (11)'!F35+'FS (12)'!F35+'FS (13)'!F35+'FS (14)'!F35+'FS (15)'!F35+'FS (16)'!F35+'FS (17)'!F35+'FS (18)'!F35+'FS (19)'!F35+'FS (20)'!F35+'FS (21)'!F35+'FS (22)'!F35+'FS (23)'!F35+'FS (24)'!F35+'FS (25)'!F35+'FS (26)'!F35+'FS (27)'!F35+'FS (28)'!F35+'FS (29)'!F35+'FS (30)'!F35+'FS (31)'!F35+'FS (32)'!F35+'FS (33)'!F35+'FS (34)'!F35+'FS (35)'!F35+'FS (36)'!F35+'FS (37)'!F35+'FS (38)'!F35+'FS (39)'!F35+'FS (40)'!F35+'FS (41)'!F35+'FS (42)'!F35+'FS (43)'!F35+'FS (44)'!F35+'FS (45)'!F35+'FS (46)'!F35+'FS (47)'!F35+'FS (48)'!F35+'FS (49)'!F35+'FS (50)'!F35+'FS (51)'!F35+'FS (52)'!F35+'FS (53)'!F35+'FS (54)'!F35+'FS (55)'!F35+'FS (56)'!F35+'FS (57)'!F35+'FS (58)'!F35+'FS (59)'!F35+'FS (60)'!F35+'FS (61)'!F35+'FS (62)'!F35+'FS (63)'!F35+'FS (64)'!F35+'FS (65)'!F35+'FS (66)'!F35+'FS (67)'!F35+'FS (68)'!F35+'FS (69)'!F35+'FS (70)'!F35),IF('SYNTHESE DISTRICT'!$F$21="ASC+FS",(FS!F35+'FS (2)'!F35+'FS (3)'!F35+'FS (4)'!F35+'FS (5)'!F35+'FS (6)'!F35+'FS (7)'!F35+'FS (8)'!F35+'FS (9)'!F35+'FS (10)'!F35+'FS (11)'!F35+'FS (12)'!F35+'FS (13)'!F35+'FS (14)'!F35+'FS (15)'!F35+'FS (16)'!F35+'FS (17)'!F35+'FS (18)'!F35+'FS (19)'!F35+'FS (20)'!F35+'FS (21)'!F35+'FS (22)'!F35+'FS (23)'!F35+'FS (24)'!F35+'FS (25)'!F35+'FS (26)'!F35+'FS (27)'!F35+'FS (28)'!F35+'FS (29)'!F35+'FS (30)'!F35+'FS (31)'!F35+'FS (32)'!F35+'FS (33)'!F35+'FS (34)'!F35+'FS (35)'!F35+'FS (36)'!F35+'FS (37)'!F35+'FS (38)'!F35+'FS (39)'!F35+'FS (40)'!F35+'FS (41)'!F35+'FS (42)'!F35+'FS (43)'!F35+'FS (44)'!F35+'FS (45)'!F35+'FS (46)'!F35+'FS (47)'!F35+'FS (48)'!F35+'FS (49)'!F35+'FS (50)'!F35+'FS (51)'!F35+'FS (52)'!F35+'FS (53)'!F35+'FS (54)'!F35+'FS (55)'!F35+'FS (56)'!F35+'FS (57)'!F35+'FS (58)'!F35+'FS (59)'!F35+'FS (60)'!F35+'FS (61)'!F35+'FS (62)'!F35+'FS (63)'!F35+'FS (64)'!F35+'FS (65)'!F35+'FS (66)'!F35+'FS (67)'!F35+'FS (68)'!F35+'FS (69)'!F35+'FS (70)'!F35+ ASC!F37+'ASC (2)'!F37+'ASC (3)'!F37+'ASC (4)'!F37+'ASC (5)'!F37+'ASC (6)'!F37+'ASC (7)'!F37+'ASC (8)'!F37+'ASC (9)'!F37+'ASC (10)'!F37+'ASC (11)'!F37+'ASC (12)'!F37+'ASC (13)'!F37+'ASC (14)'!F37+'ASC (15)'!F37+'ASC (16)'!F37+'ASC (17)'!F37+'ASC (18)'!F37+'ASC (19)'!F37+'ASC (20)'!F37+'ASC (21)'!F37+'ASC (22)'!F37+'ASC (23)'!F37+'ASC (24)'!F37+'ASC (25)'!F37+'ASC (26)'!F37+'ASC (27)'!F37+'ASC (28)'!F37+'ASC (29)'!F37+'ASC (30)'!F37+'ASC (31)'!F37+'ASC (32)'!F37+'ASC (33)'!F37+'ASC (34)'!F37+'ASC (35)'!F37+'ASC (36)'!F37+'ASC (37)'!F37+'ASC (38)'!F37+'ASC (39)'!F37+'ASC (40)'!F37+'ASC (41)'!F37+'ASC (42)'!F37+'ASC (43)'!F37+'ASC (44)'!F37+'ASC (45)'!F37+'ASC (46)'!F37+'ASC (47)'!F37+'ASC (48)'!F37+'ASC (49)'!F37+'ASC (50)'!F37+'ASC (51)'!F37+'ASC (50)'!F37+'ASC (52)'!F37+'ASC (53)'!F37+'ASC (54)'!F37+'ASC (55)'!F37+'ASC (56)'!F37+'ASC (57)'!F37+'ASC (58)'!F37+'ASC (59)'!F37+'ASC (60)'!F37+'ASC (61)'!F37+'ASC (62)'!F37+'ASC (63)'!F37+'ASC (64)'!F37+'ASC (65)'!F37+'ASC (66)'!F37+'ASC (67)'!F37+'ASC (68)'!F37+'ASC (69)'!F37+'ASC (70)'!F37),"")))</f>
        <v>0</v>
      </c>
      <c r="G34" s="425">
        <f>IF($F$21="__ASC",(ASC!G37+'ASC (2)'!G37+'ASC (3)'!G37+'ASC (4)'!G37+'ASC (5)'!G37+'ASC (6)'!G37+'ASC (7)'!G37+'ASC (8)'!G37+'ASC (9)'!G37+'ASC (10)'!G37+'ASC (11)'!G37+'ASC (12)'!G37+'ASC (13)'!G37+'ASC (14)'!G37+'ASC (15)'!G37+'ASC (16)'!G37+'ASC (17)'!G37+'ASC (18)'!G37+'ASC (19)'!G37+'ASC (20)'!G37+'ASC (21)'!G37+'ASC (22)'!G37+'ASC (23)'!G37+'ASC (24)'!G37+'ASC (25)'!G37+'ASC (26)'!G37+'ASC (27)'!G37+'ASC (28)'!G37+'ASC (29)'!G37+'ASC (30)'!G37+'ASC (31)'!G37+'ASC (32)'!G37+'ASC (33)'!G37+'ASC (34)'!G37+'ASC (35)'!G37+'ASC (36)'!G37+'ASC (37)'!G37+'ASC (38)'!G37+'ASC (39)'!G37+'ASC (40)'!G37+'ASC (41)'!G37+'ASC (42)'!G37+'ASC (43)'!G37+'ASC (44)'!G37+'ASC (45)'!G37+'ASC (46)'!G37+'ASC (47)'!G37+'ASC (48)'!G37+'ASC (49)'!G37+'ASC (50)'!G37+'ASC (51)'!G37+'ASC (50)'!G37+'ASC (52)'!G37+'ASC (53)'!G37+'ASC (54)'!G37+'ASC (55)'!G37+'ASC (56)'!G37+'ASC (57)'!G37+'ASC (58)'!G37+'ASC (59)'!G37+'ASC (60)'!G37+'ASC (61)'!G37+'ASC (62)'!G37+'ASC (63)'!G37+'ASC (64)'!G37+'ASC (65)'!G37+'ASC (66)'!G37+'ASC (67)'!G37+'ASC (68)'!G37+'ASC (69)'!G37+'ASC (70)'!G37),IF('SYNTHESE DISTRICT'!$F$21="__FS",(FS!G35+'FS (2)'!G35+'FS (3)'!G35+'FS (4)'!G35+'FS (5)'!G35+'FS (6)'!G35+'FS (7)'!G35+'FS (8)'!G35+'FS (9)'!G35+'FS (10)'!G35+'FS (11)'!G35+'FS (12)'!G35+'FS (13)'!G35+'FS (14)'!G35+'FS (15)'!G35+'FS (16)'!G35+'FS (17)'!G35+'FS (18)'!G35+'FS (19)'!G35+'FS (20)'!G35+'FS (21)'!G35+'FS (22)'!G35+'FS (23)'!G35+'FS (24)'!G35+'FS (25)'!G35+'FS (26)'!G35+'FS (27)'!G35+'FS (28)'!G35+'FS (29)'!G35+'FS (30)'!G35+'FS (31)'!G35+'FS (32)'!G35+'FS (33)'!G35+'FS (34)'!G35+'FS (35)'!G35+'FS (36)'!G35+'FS (37)'!G35+'FS (38)'!G35+'FS (39)'!G35+'FS (40)'!G35+'FS (41)'!G35+'FS (42)'!G35+'FS (43)'!G35+'FS (44)'!G35+'FS (45)'!G35+'FS (46)'!G35+'FS (47)'!G35+'FS (48)'!G35+'FS (49)'!G35+'FS (50)'!G35+'FS (51)'!G35+'FS (52)'!G35+'FS (53)'!G35+'FS (54)'!G35+'FS (55)'!G35+'FS (56)'!G35+'FS (57)'!G35+'FS (58)'!G35+'FS (59)'!G35+'FS (60)'!G35+'FS (61)'!G35+'FS (62)'!G35+'FS (63)'!G35+'FS (64)'!G35+'FS (65)'!G35+'FS (66)'!G35+'FS (67)'!G35+'FS (68)'!G35+'FS (69)'!G35+'FS (70)'!G35),IF('SYNTHESE DISTRICT'!$F$21="ASC+FS",(FS!G35+'FS (2)'!G35+'FS (3)'!G35+'FS (4)'!G35+'FS (5)'!G35+'FS (6)'!G35+'FS (7)'!G35+'FS (8)'!G35+'FS (9)'!G35+'FS (10)'!G35+'FS (11)'!G35+'FS (12)'!G35+'FS (13)'!G35+'FS (14)'!G35+'FS (15)'!G35+'FS (16)'!G35+'FS (17)'!G35+'FS (18)'!G35+'FS (19)'!G35+'FS (20)'!G35+'FS (21)'!G35+'FS (22)'!G35+'FS (23)'!G35+'FS (24)'!G35+'FS (25)'!G35+'FS (26)'!G35+'FS (27)'!G35+'FS (28)'!G35+'FS (29)'!G35+'FS (30)'!G35+'FS (31)'!G35+'FS (32)'!G35+'FS (33)'!G35+'FS (34)'!G35+'FS (35)'!G35+'FS (36)'!G35+'FS (37)'!G35+'FS (38)'!G35+'FS (39)'!G35+'FS (40)'!G35+'FS (41)'!G35+'FS (42)'!G35+'FS (43)'!G35+'FS (44)'!G35+'FS (45)'!G35+'FS (46)'!G35+'FS (47)'!G35+'FS (48)'!G35+'FS (49)'!G35+'FS (50)'!G35+'FS (51)'!G35+'FS (52)'!G35+'FS (53)'!G35+'FS (54)'!G35+'FS (55)'!G35+'FS (56)'!G35+'FS (57)'!G35+'FS (58)'!G35+'FS (59)'!G35+'FS (60)'!G35+'FS (61)'!G35+'FS (62)'!G35+'FS (63)'!G35+'FS (64)'!G35+'FS (65)'!G35+'FS (66)'!G35+'FS (67)'!G35+'FS (68)'!G35+'FS (69)'!G35+'FS (70)'!G35+ ASC!G37+'ASC (2)'!G37+'ASC (3)'!G37+'ASC (4)'!G37+'ASC (5)'!G37+'ASC (6)'!G37+'ASC (7)'!G37+'ASC (8)'!G37+'ASC (9)'!G37+'ASC (10)'!G37+'ASC (11)'!G37+'ASC (12)'!G37+'ASC (13)'!G37+'ASC (14)'!G37+'ASC (15)'!G37+'ASC (16)'!G37+'ASC (17)'!G37+'ASC (18)'!G37+'ASC (19)'!G37+'ASC (20)'!G37+'ASC (21)'!G37+'ASC (22)'!G37+'ASC (23)'!G37+'ASC (24)'!G37+'ASC (25)'!G37+'ASC (26)'!G37+'ASC (27)'!G37+'ASC (28)'!G37+'ASC (29)'!G37+'ASC (30)'!G37+'ASC (31)'!G37+'ASC (32)'!G37+'ASC (33)'!G37+'ASC (34)'!G37+'ASC (35)'!G37+'ASC (36)'!G37+'ASC (37)'!G37+'ASC (38)'!G37+'ASC (39)'!G37+'ASC (40)'!G37+'ASC (41)'!G37+'ASC (42)'!G37+'ASC (43)'!G37+'ASC (44)'!G37+'ASC (45)'!G37+'ASC (46)'!G37+'ASC (47)'!G37+'ASC (48)'!G37+'ASC (49)'!G37+'ASC (50)'!G37+'ASC (51)'!G37+'ASC (50)'!G37+'ASC (52)'!G37+'ASC (53)'!G37+'ASC (54)'!G37+'ASC (55)'!G37+'ASC (56)'!G37+'ASC (57)'!G37+'ASC (58)'!G37+'ASC (59)'!G37+'ASC (60)'!G37+'ASC (61)'!G37+'ASC (62)'!G37+'ASC (63)'!G37+'ASC (64)'!G37+'ASC (65)'!G37+'ASC (66)'!G37+'ASC (67)'!G37+'ASC (68)'!G37+'ASC (69)'!G37+'ASC (70)'!G37),"")))</f>
        <v>0</v>
      </c>
      <c r="H34" s="425">
        <f>IF($F$21="__ASC",(ASC!H37+'ASC (2)'!H37+'ASC (3)'!H37+'ASC (4)'!H37+'ASC (5)'!H37+'ASC (6)'!H37+'ASC (7)'!H37+'ASC (8)'!H37+'ASC (9)'!H37+'ASC (10)'!H37+'ASC (11)'!H37+'ASC (12)'!H37+'ASC (13)'!H37+'ASC (14)'!H37+'ASC (15)'!H37+'ASC (16)'!H37+'ASC (17)'!H37+'ASC (18)'!H37+'ASC (19)'!H37+'ASC (20)'!H37+'ASC (21)'!H37+'ASC (22)'!H37+'ASC (23)'!H37+'ASC (24)'!H37+'ASC (25)'!H37+'ASC (26)'!H37+'ASC (27)'!H37+'ASC (28)'!H37+'ASC (29)'!H37+'ASC (30)'!H37+'ASC (31)'!H37+'ASC (32)'!H37+'ASC (33)'!H37+'ASC (34)'!H37+'ASC (35)'!H37+'ASC (36)'!H37+'ASC (37)'!H37+'ASC (38)'!H37+'ASC (39)'!H37+'ASC (40)'!H37+'ASC (41)'!H37+'ASC (42)'!H37+'ASC (43)'!H37+'ASC (44)'!H37+'ASC (45)'!H37+'ASC (46)'!H37+'ASC (47)'!H37+'ASC (48)'!H37+'ASC (49)'!H37+'ASC (50)'!H37+'ASC (51)'!H37+'ASC (50)'!H37+'ASC (52)'!H37+'ASC (53)'!H37+'ASC (54)'!H37+'ASC (55)'!H37+'ASC (56)'!H37+'ASC (57)'!H37+'ASC (58)'!H37+'ASC (59)'!H37+'ASC (60)'!H37+'ASC (61)'!H37+'ASC (62)'!H37+'ASC (63)'!H37+'ASC (64)'!H37+'ASC (65)'!H37+'ASC (66)'!H37+'ASC (67)'!H37+'ASC (68)'!H37+'ASC (69)'!H37+'ASC (70)'!H37),IF('SYNTHESE DISTRICT'!$F$21="__FS",(FS!H35+'FS (2)'!H35+'FS (3)'!H35+'FS (4)'!H35+'FS (5)'!H35+'FS (6)'!H35+'FS (7)'!H35+'FS (8)'!H35+'FS (9)'!H35+'FS (10)'!H35+'FS (11)'!H35+'FS (12)'!H35+'FS (13)'!H35+'FS (14)'!H35+'FS (15)'!H35+'FS (16)'!H35+'FS (17)'!H35+'FS (18)'!H35+'FS (19)'!H35+'FS (20)'!H35+'FS (21)'!H35+'FS (22)'!H35+'FS (23)'!H35+'FS (24)'!H35+'FS (25)'!H35+'FS (26)'!H35+'FS (27)'!H35+'FS (28)'!H35+'FS (29)'!H35+'FS (30)'!H35+'FS (31)'!H35+'FS (32)'!H35+'FS (33)'!H35+'FS (34)'!H35+'FS (35)'!H35+'FS (36)'!H35+'FS (37)'!H35+'FS (38)'!H35+'FS (39)'!H35+'FS (40)'!H35+'FS (41)'!H35+'FS (42)'!H35+'FS (43)'!H35+'FS (44)'!H35+'FS (45)'!H35+'FS (46)'!H35+'FS (47)'!H35+'FS (48)'!H35+'FS (49)'!H35+'FS (50)'!H35+'FS (51)'!H35+'FS (52)'!H35+'FS (53)'!H35+'FS (54)'!H35+'FS (55)'!H35+'FS (56)'!H35+'FS (57)'!H35+'FS (58)'!H35+'FS (59)'!H35+'FS (60)'!H35+'FS (61)'!H35+'FS (62)'!H35+'FS (63)'!H35+'FS (64)'!H35+'FS (65)'!H35+'FS (66)'!H35+'FS (67)'!H35+'FS (68)'!H35+'FS (69)'!H35+'FS (70)'!H35),IF('SYNTHESE DISTRICT'!$F$21="ASC+FS",(FS!H35+'FS (2)'!H35+'FS (3)'!H35+'FS (4)'!H35+'FS (5)'!H35+'FS (6)'!H35+'FS (7)'!H35+'FS (8)'!H35+'FS (9)'!H35+'FS (10)'!H35+'FS (11)'!H35+'FS (12)'!H35+'FS (13)'!H35+'FS (14)'!H35+'FS (15)'!H35+'FS (16)'!H35+'FS (17)'!H35+'FS (18)'!H35+'FS (19)'!H35+'FS (20)'!H35+'FS (21)'!H35+'FS (22)'!H35+'FS (23)'!H35+'FS (24)'!H35+'FS (25)'!H35+'FS (26)'!H35+'FS (27)'!H35+'FS (28)'!H35+'FS (29)'!H35+'FS (30)'!H35+'FS (31)'!H35+'FS (32)'!H35+'FS (33)'!H35+'FS (34)'!H35+'FS (35)'!H35+'FS (36)'!H35+'FS (37)'!H35+'FS (38)'!H35+'FS (39)'!H35+'FS (40)'!H35+'FS (41)'!H35+'FS (42)'!H35+'FS (43)'!H35+'FS (44)'!H35+'FS (45)'!H35+'FS (46)'!H35+'FS (47)'!H35+'FS (48)'!H35+'FS (49)'!H35+'FS (50)'!H35+'FS (51)'!H35+'FS (52)'!H35+'FS (53)'!H35+'FS (54)'!H35+'FS (55)'!H35+'FS (56)'!H35+'FS (57)'!H35+'FS (58)'!H35+'FS (59)'!H35+'FS (60)'!H35+'FS (61)'!H35+'FS (62)'!H35+'FS (63)'!H35+'FS (64)'!H35+'FS (65)'!H35+'FS (66)'!H35+'FS (67)'!H35+'FS (68)'!H35+'FS (69)'!H35+'FS (70)'!H35+ ASC!H37+'ASC (2)'!H37+'ASC (3)'!H37+'ASC (4)'!H37+'ASC (5)'!H37+'ASC (6)'!H37+'ASC (7)'!H37+'ASC (8)'!H37+'ASC (9)'!H37+'ASC (10)'!H37+'ASC (11)'!H37+'ASC (12)'!H37+'ASC (13)'!H37+'ASC (14)'!H37+'ASC (15)'!H37+'ASC (16)'!H37+'ASC (17)'!H37+'ASC (18)'!H37+'ASC (19)'!H37+'ASC (20)'!H37+'ASC (21)'!H37+'ASC (22)'!H37+'ASC (23)'!H37+'ASC (24)'!H37+'ASC (25)'!H37+'ASC (26)'!H37+'ASC (27)'!H37+'ASC (28)'!H37+'ASC (29)'!H37+'ASC (30)'!H37+'ASC (31)'!H37+'ASC (32)'!H37+'ASC (33)'!H37+'ASC (34)'!H37+'ASC (35)'!H37+'ASC (36)'!H37+'ASC (37)'!H37+'ASC (38)'!H37+'ASC (39)'!H37+'ASC (40)'!H37+'ASC (41)'!H37+'ASC (42)'!H37+'ASC (43)'!H37+'ASC (44)'!H37+'ASC (45)'!H37+'ASC (46)'!H37+'ASC (47)'!H37+'ASC (48)'!H37+'ASC (49)'!H37+'ASC (50)'!H37+'ASC (51)'!H37+'ASC (50)'!H37+'ASC (52)'!H37+'ASC (53)'!H37+'ASC (54)'!H37+'ASC (55)'!H37+'ASC (56)'!H37+'ASC (57)'!H37+'ASC (58)'!H37+'ASC (59)'!H37+'ASC (60)'!H37+'ASC (61)'!H37+'ASC (62)'!H37+'ASC (63)'!H37+'ASC (64)'!H37+'ASC (65)'!H37+'ASC (66)'!H37+'ASC (67)'!H37+'ASC (68)'!H37+'ASC (69)'!H37+'ASC (70)'!H37),"")))</f>
        <v>0</v>
      </c>
      <c r="I34" s="425">
        <f>IF($F$21="__ASC",(ASC!I37+'ASC (2)'!I37+'ASC (3)'!I37+'ASC (4)'!I37+'ASC (5)'!I37+'ASC (6)'!I37+'ASC (7)'!I37+'ASC (8)'!I37+'ASC (9)'!I37+'ASC (10)'!I37+'ASC (11)'!I37+'ASC (12)'!I37+'ASC (13)'!I37+'ASC (14)'!I37+'ASC (15)'!I37+'ASC (16)'!I37+'ASC (17)'!I37+'ASC (18)'!I37+'ASC (19)'!I37+'ASC (20)'!I37+'ASC (21)'!I37+'ASC (22)'!I37+'ASC (23)'!I37+'ASC (24)'!I37+'ASC (25)'!I37+'ASC (26)'!I37+'ASC (27)'!I37+'ASC (28)'!I37+'ASC (29)'!I37+'ASC (30)'!I37+'ASC (31)'!I37+'ASC (32)'!I37+'ASC (33)'!I37+'ASC (34)'!I37+'ASC (35)'!I37+'ASC (36)'!I37+'ASC (37)'!I37+'ASC (38)'!I37+'ASC (39)'!I37+'ASC (40)'!I37+'ASC (41)'!I37+'ASC (42)'!I37+'ASC (43)'!I37+'ASC (44)'!I37+'ASC (45)'!I37+'ASC (46)'!I37+'ASC (47)'!I37+'ASC (48)'!I37+'ASC (49)'!I37+'ASC (50)'!I37+'ASC (51)'!I37+'ASC (50)'!I37+'ASC (52)'!I37+'ASC (53)'!I37+'ASC (54)'!I37+'ASC (55)'!I37+'ASC (56)'!I37+'ASC (57)'!I37+'ASC (58)'!I37+'ASC (59)'!I37+'ASC (60)'!I37+'ASC (61)'!I37+'ASC (62)'!I37+'ASC (63)'!I37+'ASC (64)'!I37+'ASC (65)'!I37+'ASC (66)'!I37+'ASC (67)'!I37+'ASC (68)'!I37+'ASC (69)'!I37+'ASC (70)'!I37),IF('SYNTHESE DISTRICT'!$F$21="__FS",(FS!I35+'FS (2)'!I35+'FS (3)'!I35+'FS (4)'!I35+'FS (5)'!I35+'FS (6)'!I35+'FS (7)'!I35+'FS (8)'!I35+'FS (9)'!I35+'FS (10)'!I35+'FS (11)'!I35+'FS (12)'!I35+'FS (13)'!I35+'FS (14)'!I35+'FS (15)'!I35+'FS (16)'!I35+'FS (17)'!I35+'FS (18)'!I35+'FS (19)'!I35+'FS (20)'!I35+'FS (21)'!I35+'FS (22)'!I35+'FS (23)'!I35+'FS (24)'!I35+'FS (25)'!I35+'FS (26)'!I35+'FS (27)'!I35+'FS (28)'!I35+'FS (29)'!I35+'FS (30)'!I35+'FS (31)'!I35+'FS (32)'!I35+'FS (33)'!I35+'FS (34)'!I35+'FS (35)'!I35+'FS (36)'!I35+'FS (37)'!I35+'FS (38)'!I35+'FS (39)'!I35+'FS (40)'!I35+'FS (41)'!I35+'FS (42)'!I35+'FS (43)'!I35+'FS (44)'!I35+'FS (45)'!I35+'FS (46)'!I35+'FS (47)'!I35+'FS (48)'!I35+'FS (49)'!I35+'FS (50)'!I35+'FS (51)'!I35+'FS (52)'!I35+'FS (53)'!I35+'FS (54)'!I35+'FS (55)'!I35+'FS (56)'!I35+'FS (57)'!I35+'FS (58)'!I35+'FS (59)'!I35+'FS (60)'!I35+'FS (61)'!I35+'FS (62)'!I35+'FS (63)'!I35+'FS (64)'!I35+'FS (65)'!I35+'FS (66)'!I35+'FS (67)'!I35+'FS (68)'!I35+'FS (69)'!I35+'FS (70)'!I35),IF('SYNTHESE DISTRICT'!$F$21="ASC+FS",(FS!I35+'FS (2)'!I35+'FS (3)'!I35+'FS (4)'!I35+'FS (5)'!I35+'FS (6)'!I35+'FS (7)'!I35+'FS (8)'!I35+'FS (9)'!I35+'FS (10)'!I35+'FS (11)'!I35+'FS (12)'!I35+'FS (13)'!I35+'FS (14)'!I35+'FS (15)'!I35+'FS (16)'!I35+'FS (17)'!I35+'FS (18)'!I35+'FS (19)'!I35+'FS (20)'!I35+'FS (21)'!I35+'FS (22)'!I35+'FS (23)'!I35+'FS (24)'!I35+'FS (25)'!I35+'FS (26)'!I35+'FS (27)'!I35+'FS (28)'!I35+'FS (29)'!I35+'FS (30)'!I35+'FS (31)'!I35+'FS (32)'!I35+'FS (33)'!I35+'FS (34)'!I35+'FS (35)'!I35+'FS (36)'!I35+'FS (37)'!I35+'FS (38)'!I35+'FS (39)'!I35+'FS (40)'!I35+'FS (41)'!I35+'FS (42)'!I35+'FS (43)'!I35+'FS (44)'!I35+'FS (45)'!I35+'FS (46)'!I35+'FS (47)'!I35+'FS (48)'!I35+'FS (49)'!I35+'FS (50)'!I35+'FS (51)'!I35+'FS (52)'!I35+'FS (53)'!I35+'FS (54)'!I35+'FS (55)'!I35+'FS (56)'!I35+'FS (57)'!I35+'FS (58)'!I35+'FS (59)'!I35+'FS (60)'!I35+'FS (61)'!I35+'FS (62)'!I35+'FS (63)'!I35+'FS (64)'!I35+'FS (65)'!I35+'FS (66)'!I35+'FS (67)'!I35+'FS (68)'!I35+'FS (69)'!I35+'FS (70)'!I35+ ASC!I37+'ASC (2)'!I37+'ASC (3)'!I37+'ASC (4)'!I37+'ASC (5)'!I37+'ASC (6)'!I37+'ASC (7)'!I37+'ASC (8)'!I37+'ASC (9)'!I37+'ASC (10)'!I37+'ASC (11)'!I37+'ASC (12)'!I37+'ASC (13)'!I37+'ASC (14)'!I37+'ASC (15)'!I37+'ASC (16)'!I37+'ASC (17)'!I37+'ASC (18)'!I37+'ASC (19)'!I37+'ASC (20)'!I37+'ASC (21)'!I37+'ASC (22)'!I37+'ASC (23)'!I37+'ASC (24)'!I37+'ASC (25)'!I37+'ASC (26)'!I37+'ASC (27)'!I37+'ASC (28)'!I37+'ASC (29)'!I37+'ASC (30)'!I37+'ASC (31)'!I37+'ASC (32)'!I37+'ASC (33)'!I37+'ASC (34)'!I37+'ASC (35)'!I37+'ASC (36)'!I37+'ASC (37)'!I37+'ASC (38)'!I37+'ASC (39)'!I37+'ASC (40)'!I37+'ASC (41)'!I37+'ASC (42)'!I37+'ASC (43)'!I37+'ASC (44)'!I37+'ASC (45)'!I37+'ASC (46)'!I37+'ASC (47)'!I37+'ASC (48)'!I37+'ASC (49)'!I37+'ASC (50)'!I37+'ASC (51)'!I37+'ASC (50)'!I37+'ASC (52)'!I37+'ASC (53)'!I37+'ASC (54)'!I37+'ASC (55)'!I37+'ASC (56)'!I37+'ASC (57)'!I37+'ASC (58)'!I37+'ASC (59)'!I37+'ASC (60)'!I37+'ASC (61)'!I37+'ASC (62)'!I37+'ASC (63)'!I37+'ASC (64)'!I37+'ASC (65)'!I37+'ASC (66)'!I37+'ASC (67)'!I37+'ASC (68)'!I37+'ASC (69)'!I37+'ASC (70)'!I37),"")))</f>
        <v>0</v>
      </c>
      <c r="J34" s="402" t="e">
        <f t="shared" si="6"/>
        <v>#VALUE!</v>
      </c>
      <c r="K34" s="425">
        <f>IF($F$21="__ASC",(ASC!K37+'ASC (2)'!K37+'ASC (3)'!K37+'ASC (4)'!K37+'ASC (5)'!K37+'ASC (6)'!K37+'ASC (7)'!K37+'ASC (8)'!K37+'ASC (9)'!K37+'ASC (10)'!K37+'ASC (11)'!K37+'ASC (12)'!K37+'ASC (13)'!K37+'ASC (14)'!K37+'ASC (15)'!K37+'ASC (16)'!K37+'ASC (17)'!K37+'ASC (18)'!K37+'ASC (19)'!K37+'ASC (20)'!K37+'ASC (21)'!K37+'ASC (22)'!K37+'ASC (23)'!K37+'ASC (24)'!K37+'ASC (25)'!K37+'ASC (26)'!K37+'ASC (27)'!K37+'ASC (28)'!K37+'ASC (29)'!K37+'ASC (30)'!K37+'ASC (31)'!K37+'ASC (32)'!K37+'ASC (33)'!K37+'ASC (34)'!K37+'ASC (35)'!K37+'ASC (36)'!K37+'ASC (37)'!K37+'ASC (38)'!K37+'ASC (39)'!K37+'ASC (40)'!K37+'ASC (41)'!K37+'ASC (42)'!K37+'ASC (43)'!K37+'ASC (44)'!K37+'ASC (45)'!K37+'ASC (46)'!K37+'ASC (47)'!K37+'ASC (48)'!K37+'ASC (49)'!K37+'ASC (50)'!K37+'ASC (51)'!K37+'ASC (50)'!K37+'ASC (52)'!K37+'ASC (53)'!K37+'ASC (54)'!K37+'ASC (55)'!K37+'ASC (56)'!K37+'ASC (57)'!K37+'ASC (58)'!K37+'ASC (59)'!K37+'ASC (60)'!K37+'ASC (61)'!K37+'ASC (62)'!K37+'ASC (63)'!K37+'ASC (64)'!K37+'ASC (65)'!K37+'ASC (66)'!K37+'ASC (67)'!K37+'ASC (68)'!K37+'ASC (69)'!K37+'ASC (70)'!K37),IF('SYNTHESE DISTRICT'!$F$21="__FS",(FS!K35+'FS (2)'!K35+'FS (3)'!K35+'FS (4)'!K35+'FS (5)'!K35+'FS (6)'!K35+'FS (7)'!K35+'FS (8)'!K35+'FS (9)'!K35+'FS (10)'!K35+'FS (11)'!K35+'FS (12)'!K35+'FS (13)'!K35+'FS (14)'!K35+'FS (15)'!K35+'FS (16)'!K35+'FS (17)'!K35+'FS (18)'!K35+'FS (19)'!K35+'FS (20)'!K35+'FS (21)'!K35+'FS (22)'!K35+'FS (23)'!K35+'FS (24)'!K35+'FS (25)'!K35+'FS (26)'!K35+'FS (27)'!K35+'FS (28)'!K35+'FS (29)'!K35+'FS (30)'!K35+'FS (31)'!K35+'FS (32)'!K35+'FS (33)'!K35+'FS (34)'!K35+'FS (35)'!K35+'FS (36)'!K35+'FS (37)'!K35+'FS (38)'!K35+'FS (39)'!K35+'FS (40)'!K35+'FS (41)'!K35+'FS (42)'!K35+'FS (43)'!K35+'FS (44)'!K35+'FS (45)'!K35+'FS (46)'!K35+'FS (47)'!K35+'FS (48)'!K35+'FS (49)'!K35+'FS (50)'!K35+'FS (51)'!K35+'FS (52)'!K35+'FS (53)'!K35+'FS (54)'!K35+'FS (55)'!K35+'FS (56)'!K35+'FS (57)'!K35+'FS (58)'!K35+'FS (59)'!K35+'FS (60)'!K35+'FS (61)'!K35+'FS (62)'!K35+'FS (63)'!K35+'FS (64)'!K35+'FS (65)'!K35+'FS (66)'!K35+'FS (67)'!K35+'FS (68)'!K35+'FS (69)'!K35+'FS (70)'!K35),IF('SYNTHESE DISTRICT'!$F$21="ASC+FS",(FS!K35+'FS (2)'!K35+'FS (3)'!K35+'FS (4)'!K35+'FS (5)'!K35+'FS (6)'!K35+'FS (7)'!K35+'FS (8)'!K35+'FS (9)'!K35+'FS (10)'!K35+'FS (11)'!K35+'FS (12)'!K35+'FS (13)'!K35+'FS (14)'!K35+'FS (15)'!K35+'FS (16)'!K35+'FS (17)'!K35+'FS (18)'!K35+'FS (19)'!K35+'FS (20)'!K35+'FS (21)'!K35+'FS (22)'!K35+'FS (23)'!K35+'FS (24)'!K35+'FS (25)'!K35+'FS (26)'!K35+'FS (27)'!K35+'FS (28)'!K35+'FS (29)'!K35+'FS (30)'!K35+'FS (31)'!K35+'FS (32)'!K35+'FS (33)'!K35+'FS (34)'!K35+'FS (35)'!K35+'FS (36)'!K35+'FS (37)'!K35+'FS (38)'!K35+'FS (39)'!K35+'FS (40)'!K35+'FS (41)'!K35+'FS (42)'!K35+'FS (43)'!K35+'FS (44)'!K35+'FS (45)'!K35+'FS (46)'!K35+'FS (47)'!K35+'FS (48)'!K35+'FS (49)'!K35+'FS (50)'!K35+'FS (51)'!K35+'FS (52)'!K35+'FS (53)'!K35+'FS (54)'!K35+'FS (55)'!K35+'FS (56)'!K35+'FS (57)'!K35+'FS (58)'!K35+'FS (59)'!K35+'FS (60)'!K35+'FS (61)'!K35+'FS (62)'!K35+'FS (63)'!K35+'FS (64)'!K35+'FS (65)'!K35+'FS (66)'!K35+'FS (67)'!K35+'FS (68)'!K35+'FS (69)'!K35+'FS (70)'!K35+ ASC!K37+'ASC (2)'!K37+'ASC (3)'!K37+'ASC (4)'!K37+'ASC (5)'!K37+'ASC (6)'!K37+'ASC (7)'!K37+'ASC (8)'!K37+'ASC (9)'!K37+'ASC (10)'!K37+'ASC (11)'!K37+'ASC (12)'!K37+'ASC (13)'!K37+'ASC (14)'!K37+'ASC (15)'!K37+'ASC (16)'!K37+'ASC (17)'!K37+'ASC (18)'!K37+'ASC (19)'!K37+'ASC (20)'!K37+'ASC (21)'!K37+'ASC (22)'!K37+'ASC (23)'!K37+'ASC (24)'!K37+'ASC (25)'!K37+'ASC (26)'!K37+'ASC (27)'!K37+'ASC (28)'!K37+'ASC (29)'!K37+'ASC (30)'!K37+'ASC (31)'!K37+'ASC (32)'!K37+'ASC (33)'!K37+'ASC (34)'!K37+'ASC (35)'!K37+'ASC (36)'!K37+'ASC (37)'!K37+'ASC (38)'!K37+'ASC (39)'!K37+'ASC (40)'!K37+'ASC (41)'!K37+'ASC (42)'!K37+'ASC (43)'!K37+'ASC (44)'!K37+'ASC (45)'!K37+'ASC (46)'!K37+'ASC (47)'!K37+'ASC (48)'!K37+'ASC (49)'!K37+'ASC (50)'!K37+'ASC (51)'!K37+'ASC (50)'!K37+'ASC (52)'!K37+'ASC (53)'!K37+'ASC (54)'!K37+'ASC (55)'!K37+'ASC (56)'!K37+'ASC (57)'!K37+'ASC (58)'!K37+'ASC (59)'!K37+'ASC (60)'!K37+'ASC (61)'!K37+'ASC (62)'!K37+'ASC (63)'!K37+'ASC (64)'!K37+'ASC (65)'!K37+'ASC (66)'!K37+'ASC (67)'!K37+'ASC (68)'!K37+'ASC (69)'!K37+'ASC (70)'!K37),"")))</f>
        <v>0</v>
      </c>
      <c r="L34" s="314" t="e">
        <f t="shared" si="2"/>
        <v>#VALUE!</v>
      </c>
      <c r="M34" s="314" t="e">
        <f t="shared" si="3"/>
        <v>#VALUE!</v>
      </c>
      <c r="N34" s="314" t="e">
        <f t="shared" si="4"/>
        <v>#VALUE!</v>
      </c>
      <c r="O34" s="425">
        <f>IF($F$21="__ASC",(ASC!O37+'ASC (2)'!O37+'ASC (3)'!O37+'ASC (4)'!O37+'ASC (5)'!O37+'ASC (6)'!O37+'ASC (7)'!O37+'ASC (8)'!O37+'ASC (9)'!O37+'ASC (10)'!O37+'ASC (11)'!O37+'ASC (12)'!O37+'ASC (13)'!O37+'ASC (14)'!O37+'ASC (15)'!O37+'ASC (16)'!O37+'ASC (17)'!O37+'ASC (18)'!O37+'ASC (19)'!O37+'ASC (20)'!O37+'ASC (21)'!O37+'ASC (22)'!O37+'ASC (23)'!O37+'ASC (24)'!O37+'ASC (25)'!O37+'ASC (26)'!O37+'ASC (27)'!O37+'ASC (28)'!O37+'ASC (29)'!O37+'ASC (30)'!O37+'ASC (31)'!O37+'ASC (32)'!O37+'ASC (33)'!O37+'ASC (34)'!O37+'ASC (35)'!O37+'ASC (36)'!O37+'ASC (37)'!O37+'ASC (38)'!O37+'ASC (39)'!O37+'ASC (40)'!O37+'ASC (41)'!O37+'ASC (42)'!O37+'ASC (43)'!O37+'ASC (44)'!O37+'ASC (45)'!O37+'ASC (46)'!O37+'ASC (47)'!O37+'ASC (48)'!O37+'ASC (49)'!O37+'ASC (50)'!O37+'ASC (51)'!O37+'ASC (50)'!O37+'ASC (52)'!O37+'ASC (53)'!O37+'ASC (54)'!O37+'ASC (55)'!O37+'ASC (56)'!O37+'ASC (57)'!O37+'ASC (58)'!O37+'ASC (59)'!O37+'ASC (60)'!O37+'ASC (61)'!O37+'ASC (62)'!O37+'ASC (63)'!O37+'ASC (64)'!O37+'ASC (65)'!O37+'ASC (66)'!O37+'ASC (67)'!O37+'ASC (68)'!O37+'ASC (69)'!O37+'ASC (70)'!O37),IF('SYNTHESE DISTRICT'!$F$21="__FS",(FS!O35+'FS (2)'!O35+'FS (3)'!O35+'FS (4)'!O35+'FS (5)'!O35+'FS (6)'!O35+'FS (7)'!O35+'FS (8)'!O35+'FS (9)'!O35+'FS (10)'!O35+'FS (11)'!O35+'FS (12)'!O35+'FS (13)'!O35+'FS (14)'!O35+'FS (15)'!O35+'FS (16)'!O35+'FS (17)'!O35+'FS (18)'!O35+'FS (19)'!O35+'FS (20)'!O35+'FS (21)'!O35+'FS (22)'!O35+'FS (23)'!O35+'FS (24)'!O35+'FS (25)'!O35+'FS (26)'!O35+'FS (27)'!O35+'FS (28)'!O35+'FS (29)'!O35+'FS (30)'!O35+'FS (31)'!O35+'FS (32)'!O35+'FS (33)'!O35+'FS (34)'!O35+'FS (35)'!O35+'FS (36)'!O35+'FS (37)'!O35+'FS (38)'!O35+'FS (39)'!O35+'FS (40)'!O35+'FS (41)'!O35+'FS (42)'!O35+'FS (43)'!O35+'FS (44)'!O35+'FS (45)'!O35+'FS (46)'!O35+'FS (47)'!O35+'FS (48)'!O35+'FS (49)'!O35+'FS (50)'!O35+'FS (51)'!O35+'FS (52)'!O35+'FS (53)'!O35+'FS (54)'!O35+'FS (55)'!O35+'FS (56)'!O35+'FS (57)'!O35+'FS (58)'!O35+'FS (59)'!O35+'FS (60)'!O35+'FS (61)'!O35+'FS (62)'!O35+'FS (63)'!O35+'FS (64)'!O35+'FS (65)'!O35+'FS (66)'!O35+'FS (67)'!O35+'FS (68)'!O35+'FS (69)'!O35+'FS (70)'!O35),IF('SYNTHESE DISTRICT'!$F$21="ASC+FS",(FS!O35+'FS (2)'!O35+'FS (3)'!O35+'FS (4)'!O35+'FS (5)'!O35+'FS (6)'!O35+'FS (7)'!O35+'FS (8)'!O35+'FS (9)'!O35+'FS (10)'!O35+'FS (11)'!O35+'FS (12)'!O35+'FS (13)'!O35+'FS (14)'!O35+'FS (15)'!O35+'FS (16)'!O35+'FS (17)'!O35+'FS (18)'!O35+'FS (19)'!O35+'FS (20)'!O35+'FS (21)'!O35+'FS (22)'!O35+'FS (23)'!O35+'FS (24)'!O35+'FS (25)'!O35+'FS (26)'!O35+'FS (27)'!O35+'FS (28)'!O35+'FS (29)'!O35+'FS (30)'!O35+'FS (31)'!O35+'FS (32)'!O35+'FS (33)'!O35+'FS (34)'!O35+'FS (35)'!O35+'FS (36)'!O35+'FS (37)'!O35+'FS (38)'!O35+'FS (39)'!O35+'FS (40)'!O35+'FS (41)'!O35+'FS (42)'!O35+'FS (43)'!O35+'FS (44)'!O35+'FS (45)'!O35+'FS (46)'!O35+'FS (47)'!O35+'FS (48)'!O35+'FS (49)'!O35+'FS (50)'!O35+'FS (51)'!O35+'FS (52)'!O35+'FS (53)'!O35+'FS (54)'!O35+'FS (55)'!O35+'FS (56)'!O35+'FS (57)'!O35+'FS (58)'!O35+'FS (59)'!O35+'FS (60)'!O35+'FS (61)'!O35+'FS (62)'!O35+'FS (63)'!O35+'FS (64)'!O35+'FS (65)'!O35+'FS (66)'!O35+'FS (67)'!O35+'FS (68)'!O35+'FS (69)'!O35+'FS (70)'!O35+ ASC!O37+'ASC (2)'!O37+'ASC (3)'!O37+'ASC (4)'!O37+'ASC (5)'!O37+'ASC (6)'!O37+'ASC (7)'!O37+'ASC (8)'!O37+'ASC (9)'!O37+'ASC (10)'!O37+'ASC (11)'!O37+'ASC (12)'!O37+'ASC (13)'!O37+'ASC (14)'!O37+'ASC (15)'!O37+'ASC (16)'!O37+'ASC (17)'!O37+'ASC (18)'!O37+'ASC (19)'!O37+'ASC (20)'!O37+'ASC (21)'!O37+'ASC (22)'!O37+'ASC (23)'!O37+'ASC (24)'!O37+'ASC (25)'!O37+'ASC (26)'!O37+'ASC (27)'!O37+'ASC (28)'!O37+'ASC (29)'!O37+'ASC (30)'!O37+'ASC (31)'!O37+'ASC (32)'!O37+'ASC (33)'!O37+'ASC (34)'!O37+'ASC (35)'!O37+'ASC (36)'!O37+'ASC (37)'!O37+'ASC (38)'!O37+'ASC (39)'!O37+'ASC (40)'!O37+'ASC (41)'!O37+'ASC (42)'!O37+'ASC (43)'!O37+'ASC (44)'!O37+'ASC (45)'!O37+'ASC (46)'!O37+'ASC (47)'!O37+'ASC (48)'!O37+'ASC (49)'!O37+'ASC (50)'!O37+'ASC (51)'!O37+'ASC (50)'!O37+'ASC (52)'!O37+'ASC (53)'!O37+'ASC (54)'!O37+'ASC (55)'!O37+'ASC (56)'!O37+'ASC (57)'!O37+'ASC (58)'!O37+'ASC (59)'!O37+'ASC (60)'!O37+'ASC (61)'!O37+'ASC (62)'!O37+'ASC (63)'!O37+'ASC (64)'!O37+'ASC (65)'!O37+'ASC (66)'!O37+'ASC (67)'!O37+'ASC (68)'!O37+'ASC (69)'!O37+'ASC (70)'!O37),"")))</f>
        <v>0</v>
      </c>
      <c r="P34" s="217"/>
      <c r="R34" s="152" t="e">
        <f t="shared" si="5"/>
        <v>#VALUE!</v>
      </c>
      <c r="T34" s="424">
        <f>IF('SYNTHESE DISTRICT'!$F$21="__ASC",(ASC!J37+'ASC (2)'!J37+'ASC (3)'!J37+'ASC (4)'!J37+'ASC (5)'!J37+'ASC (6)'!J37+'ASC (7)'!J37+'ASC (8)'!J37+'ASC (9)'!J37+'ASC (10)'!J37+'ASC (11)'!J37+'ASC (12)'!J37+'ASC (13)'!J37+'ASC (14)'!J37+'ASC (15)'!J37+'ASC (16)'!J37+'ASC (17)'!J37+'ASC (18)'!J37+'ASC (19)'!J37+'ASC (20)'!J37+'ASC (21)'!J37+'ASC (22)'!J37+'ASC (23)'!J37+'ASC (24)'!J37+'ASC (25)'!J37+'ASC (26)'!J37+'ASC (27)'!J37+'ASC (28)'!J37+'ASC (29)'!J37+'ASC (30)'!J37+'ASC (31)'!J37+'ASC (32)'!J37+'ASC (33)'!J37+'ASC (34)'!J37+'ASC (35)'!J37+'ASC (36)'!J37+'ASC (37)'!J37+'ASC (38)'!J37+'ASC (39)'!J37+'ASC (40)'!J37+'ASC (41)'!J37+'ASC (42)'!J37+'ASC (43)'!J37+'ASC (44)'!J37+'ASC (45)'!J37+'ASC (46)'!J37+'ASC (47)'!J37+'ASC (48)'!J37+'ASC (49)'!J37+'ASC (50)'!J37+'ASC (51)'!J37+'ASC (50)'!J37+'ASC (52)'!J37+'ASC (53)'!J37+'ASC (54)'!J37+'ASC (55)'!J37+'ASC (56)'!J37+'ASC (57)'!J37+'ASC (58)'!J37+'ASC (59)'!J37+'ASC (60)'!J37+'ASC (61)'!J37+'ASC (62)'!J37+'ASC (63)'!J37+'ASC (64)'!J37+'ASC (65)'!J37+'ASC (66)'!J37+'ASC (67)'!J37+'ASC (68)'!J37+'ASC (69)'!J37+'ASC (70)'!J37),IF('SYNTHESE DISTRICT'!$F$21="__FS",('[4]FS '!J35+'FS (2)'!J35+'FS (3)'!J35+'FS (4)'!J35+'FS (5)'!J35+'FS (6)'!J35+'FS (7)'!J35+'FS (8)'!J35+'FS (9)'!J35+'FS (10)'!J35+'FS (11)'!J35+'FS (12)'!J35+'FS (13)'!J35+'FS (14)'!J35+'FS (15)'!J35+'FS (16)'!J35+'FS (17)'!J35+'FS (18)'!J35+'FS (19)'!J35+'FS (20)'!J35+'FS (21)'!J35+'FS (22)'!J35+'FS (23)'!J35+'FS (24)'!J35+'FS (25)'!J35+'FS (26)'!J35+'FS (27)'!J35+'FS (28)'!J35+'FS (29)'!J35+'FS (30)'!J35+'FS (31)'!J35+'FS (32)'!J35+'FS (33)'!J35+'FS (34)'!J35+'FS (35)'!J35+'FS (36)'!J35+'FS (37)'!J35+'FS (38)'!J35+'FS (39)'!J35+'FS (40)'!J35+'FS (41)'!J35+'FS (42)'!J35+'FS (43)'!J35+'FS (44)'!J35+'FS (45)'!J35+'FS (46)'!J35+'FS (47)'!J35+'FS (48)'!J35+'FS (49)'!J35+'FS (50)'!J35+'FS (51)'!J35+'FS (52)'!J35+'FS (53)'!J35+'FS (54)'!J35+'FS (55)'!J35+'FS (56)'!J35+'FS (57)'!J35+'FS (58)'!J35+'FS (59)'!J35+'FS (60)'!J35+'FS (61)'!J35+'FS (62)'!J35+'FS (63)'!J35+'FS (64)'!J35+'FS (65)'!J35+'FS (66)'!J35+'FS (67)'!J35+'FS (68)'!J35+'FS (69)'!J35+'FS (70)'!J35),IF('SYNTHESE DISTRICT'!$F$21="ASC+FS",('[4]FS '!J35+'FS (2)'!J35+'FS (3)'!J35+'FS (4)'!J35+'FS (5)'!J35+'FS (6)'!J35+'FS (7)'!J35+'FS (8)'!J35+'FS (9)'!J35+'FS (10)'!J35+'FS (11)'!J35+'FS (12)'!J35+'FS (13)'!J35+'FS (14)'!J35+'FS (15)'!J35+'FS (16)'!J35+'FS (17)'!J35+'FS (18)'!J35+'FS (19)'!J35+'FS (20)'!J35+'FS (21)'!J35+'FS (22)'!J35+'FS (23)'!J35+'FS (24)'!J35+'FS (25)'!J35+'FS (26)'!J35+'FS (27)'!J35+'FS (28)'!J35+'FS (29)'!J35+'FS (30)'!J35+'FS (31)'!J35+'FS (32)'!J35+'FS (33)'!J35+'FS (34)'!J35+'FS (35)'!J35+'FS (36)'!J35+'FS (37)'!J35+'FS (38)'!J35+'FS (39)'!J35+'FS (40)'!J35+'FS (41)'!J35+'FS (42)'!J35+'FS (43)'!J35+'FS (44)'!J35+'FS (45)'!J35+'FS (46)'!J35+'FS (47)'!J35+'FS (48)'!J35+'FS (49)'!J35+'FS (50)'!J35+'FS (51)'!J35+'FS (52)'!J35+'FS (53)'!J35+'FS (54)'!J35+'FS (55)'!J35+'FS (56)'!J35+'FS (57)'!J35+'FS (58)'!J35+'FS (59)'!J35+'FS (60)'!J35+'FS (61)'!J35+'FS (62)'!J35+'FS (63)'!J35+'FS (64)'!J35+'FS (65)'!J35+'FS (66)'!J35+'FS (67)'!J35+'FS (68)'!J35+'FS (69)'!J35+'FS (70)'!J35)+('[5]ASC '!J37+'ASC (2)'!J37+'ASC (3)'!J37+'ASC (4)'!J37+'ASC (5)'!J37+'ASC (6)'!J37+'ASC (7)'!J37+'ASC (8)'!J37+'ASC (9)'!J37+'ASC (10)'!J37+'ASC (11)'!J37+'ASC (12)'!J37+'ASC (13)'!J37+'ASC (14)'!J37+'ASC (15)'!J37+'ASC (16)'!J37+'ASC (17)'!J37+'ASC (18)'!J37+'ASC (19)'!J37+'ASC (20)'!J37+'ASC (21)'!J37+'ASC (22)'!J37+'ASC (23)'!J37+'ASC (24)'!J37+'ASC (25)'!J37+'ASC (26)'!J37+'ASC (27)'!J37+'ASC (28)'!J37+'ASC (29)'!J37+'ASC (30)'!J37+'ASC (31)'!J37+'ASC (32)'!J37+'ASC (33)'!J37+'ASC (34)'!J37+'ASC (35)'!J37+'ASC (36)'!J37+'ASC (37)'!J37+'ASC (38)'!J37+'ASC (39)'!J37+'ASC (40)'!J37+'ASC (41)'!J37+'ASC (42)'!J37+'ASC (43)'!J37+'ASC (44)'!J37+'ASC (45)'!J37+'ASC (46)'!J37+'ASC (47)'!J37+'ASC (48)'!J37+'ASC (49)'!J37+'ASC (50)'!J37+'ASC (51)'!J37+'ASC (50)'!J37+'ASC (52)'!J37+'ASC (53)'!J37+'ASC (54)'!J37+'ASC (55)'!J37+'ASC (56)'!J37+'ASC (57)'!J37+'ASC (58)'!J37+'ASC (59)'!J37+'ASC (60)'!J37+'ASC (61)'!J37+'ASC (62)'!J37+'ASC (63)'!J37+'ASC (64)'!J37+'ASC (65)'!J37+'ASC (66)'!J37+'ASC (67)'!J37+'ASC (68)'!J37+'ASC (69)'!J37+'ASC (70)'!J37),"")))</f>
        <v>0</v>
      </c>
    </row>
    <row r="35" spans="1:20" ht="60" customHeight="1" thickBot="1" x14ac:dyDescent="0.35">
      <c r="A35" s="329" t="str">
        <f>CDT!B36</f>
        <v>Dihydroartéminisine Pipéraquine– Plaq / 3 comp 
( DHA-PPQ)  20/160 mg</v>
      </c>
      <c r="B35" s="425">
        <f>IF($F$21="__ASC",(ASC!B38+'ASC (2)'!B38+'ASC (3)'!B38+'ASC (4)'!B38+'ASC (5)'!B38+'ASC (6)'!B38+'ASC (7)'!B38+'ASC (8)'!B38+'ASC (9)'!B38+'ASC (10)'!B38+'ASC (11)'!B38+'ASC (12)'!B38+'ASC (13)'!B38+'ASC (14)'!B38+'ASC (15)'!B38+'ASC (16)'!B38+'ASC (17)'!B38+'ASC (18)'!B38+'ASC (19)'!B38+'ASC (20)'!B38+'ASC (21)'!B38+'ASC (22)'!B38+'ASC (23)'!B38+'ASC (24)'!B38+'ASC (25)'!B38+'ASC (26)'!B38+'ASC (27)'!B38+'ASC (28)'!B38+'ASC (29)'!B38+'ASC (30)'!B38+'ASC (31)'!B38+'ASC (32)'!B38+'ASC (33)'!B38+'ASC (34)'!B38+'ASC (35)'!B38+'ASC (36)'!B38+'ASC (37)'!B38+'ASC (38)'!B38+'ASC (39)'!B38+'ASC (40)'!B38+'ASC (41)'!B38+'ASC (42)'!B38+'ASC (43)'!B38+'ASC (44)'!B38+'ASC (45)'!B38+'ASC (46)'!B38+'ASC (47)'!B38+'ASC (48)'!B38+'ASC (49)'!B38+'ASC (50)'!B38+'ASC (51)'!B38+'ASC (50)'!B38+'ASC (52)'!B38+'ASC (53)'!B38+'ASC (54)'!B38+'ASC (55)'!B38+'ASC (56)'!B38+'ASC (57)'!B38+'ASC (58)'!B38+'ASC (59)'!B38+'ASC (60)'!B38+'ASC (61)'!B38+'ASC (62)'!B38+'ASC (63)'!B38+'ASC (64)'!B38+'ASC (65)'!B38+'ASC (66)'!B38+'ASC (67)'!B38+'ASC (68)'!B38+'ASC (69)'!B38+'ASC (70)'!B38),IF('SYNTHESE DISTRICT'!$F$21="__FS",(FS!B36+'FS (2)'!B36+'FS (3)'!B36+'FS (4)'!B36+'FS (5)'!B36+'FS (6)'!B36+'FS (7)'!B36+'FS (8)'!B36+'FS (9)'!B36+'FS (10)'!B36+'FS (11)'!B36+'FS (12)'!B36+'FS (13)'!B36+'FS (14)'!B36+'FS (15)'!B36+'FS (16)'!B36+'FS (17)'!B36+'FS (18)'!B36+'FS (19)'!B36+'FS (20)'!B36+'FS (21)'!B36+'FS (22)'!B36+'FS (23)'!B36+'FS (24)'!B36+'FS (25)'!B36+'FS (26)'!B36+'FS (27)'!B36+'FS (28)'!B36+'FS (29)'!B36+'FS (30)'!B36+'FS (31)'!B36+'FS (32)'!B36+'FS (33)'!B36+'FS (34)'!B36+'FS (35)'!B36+'FS (36)'!B36+'FS (37)'!B36+'FS (38)'!B36+'FS (39)'!B36+'FS (40)'!B36+'FS (41)'!B36+'FS (42)'!B36+'FS (43)'!B36+'FS (44)'!B36+'FS (45)'!B36+'FS (46)'!B36+'FS (47)'!B36+'FS (48)'!B36+'FS (49)'!B36+'FS (50)'!B36+'FS (51)'!B36+'FS (52)'!B36+'FS (53)'!B36+'FS (54)'!B36+'FS (55)'!B36+'FS (56)'!B36+'FS (57)'!B36+'FS (58)'!B36+'FS (59)'!B36+'FS (60)'!B36+'FS (61)'!B36+'FS (62)'!B36+'FS (63)'!B36+'FS (64)'!B36+'FS (65)'!B36+'FS (66)'!B36+'FS (67)'!B36+'FS (68)'!B36+'FS (69)'!B36+'FS (70)'!B36),IF('SYNTHESE DISTRICT'!$F$21="ASC+FS",(FS!B36+'FS (2)'!B36+'FS (3)'!B36+'FS (4)'!B36+'FS (5)'!B36+'FS (6)'!B36+'FS (7)'!B36+'FS (8)'!B36+'FS (9)'!B36+'FS (10)'!B36+'FS (11)'!B36+'FS (12)'!B36+'FS (13)'!B36+'FS (14)'!B36+'FS (15)'!B36+'FS (16)'!B36+'FS (17)'!B36+'FS (18)'!B36+'FS (19)'!B36+'FS (20)'!B36+'FS (21)'!B36+'FS (22)'!B36+'FS (23)'!B36+'FS (24)'!B36+'FS (25)'!B36+'FS (26)'!B36+'FS (27)'!B36+'FS (28)'!B36+'FS (29)'!B36+'FS (30)'!B36+'FS (31)'!B36+'FS (32)'!B36+'FS (33)'!B36+'FS (34)'!B36+'FS (35)'!B36+'FS (36)'!B36+'FS (37)'!B36+'FS (38)'!B36+'FS (39)'!B36+'FS (40)'!B36+'FS (41)'!B36+'FS (42)'!B36+'FS (43)'!B36+'FS (44)'!B36+'FS (45)'!B36+'FS (46)'!B36+'FS (47)'!B36+'FS (48)'!B36+'FS (49)'!B36+'FS (50)'!B36+'FS (51)'!B36+'FS (52)'!B36+'FS (53)'!B36+'FS (54)'!B36+'FS (55)'!B36+'FS (56)'!B36+'FS (57)'!B36+'FS (58)'!B36+'FS (59)'!B36+'FS (60)'!B36+'FS (61)'!B36+'FS (62)'!B36+'FS (63)'!B36+'FS (64)'!B36+'FS (65)'!B36+'FS (66)'!B36+'FS (67)'!B36+'FS (68)'!B36+'FS (69)'!B36+'FS (70)'!B36+ ASC!B38+'ASC (2)'!B38+'ASC (3)'!B38+'ASC (4)'!B38+'ASC (5)'!B38+'ASC (6)'!B38+'ASC (7)'!B38+'ASC (8)'!B38+'ASC (9)'!B38+'ASC (10)'!B38+'ASC (11)'!B38+'ASC (12)'!B38+'ASC (13)'!B38+'ASC (14)'!B38+'ASC (15)'!B38+'ASC (16)'!B38+'ASC (17)'!B38+'ASC (18)'!B38+'ASC (19)'!B38+'ASC (20)'!B38+'ASC (21)'!B38+'ASC (22)'!B38+'ASC (23)'!B38+'ASC (24)'!B38+'ASC (25)'!B38+'ASC (26)'!B38+'ASC (27)'!B38+'ASC (28)'!B38+'ASC (29)'!B38+'ASC (30)'!B38+'ASC (31)'!B38+'ASC (32)'!B38+'ASC (33)'!B38+'ASC (34)'!B38+'ASC (35)'!B38+'ASC (36)'!B38+'ASC (37)'!B38+'ASC (38)'!B38+'ASC (39)'!B38+'ASC (40)'!B38+'ASC (41)'!B38+'ASC (42)'!B38+'ASC (43)'!B38+'ASC (44)'!B38+'ASC (45)'!B38+'ASC (46)'!B38+'ASC (47)'!B38+'ASC (48)'!B38+'ASC (49)'!B38+'ASC (50)'!B38+'ASC (51)'!B38+'ASC (50)'!B38+'ASC (52)'!B38+'ASC (53)'!B38+'ASC (54)'!B38+'ASC (55)'!B38+'ASC (56)'!B38+'ASC (57)'!B38+'ASC (58)'!B38+'ASC (59)'!B38+'ASC (60)'!B38+'ASC (61)'!B38+'ASC (62)'!B38+'ASC (63)'!B38+'ASC (64)'!B38+'ASC (65)'!B38+'ASC (66)'!B38+'ASC (67)'!B38+'ASC (68)'!B38+'ASC (69)'!B38+'ASC (70)'!B38),"")))</f>
        <v>0</v>
      </c>
      <c r="C35" s="425">
        <f>IF($F$21="__ASC",(ASC!C38+'ASC (2)'!C38+'ASC (3)'!C38+'ASC (4)'!C38+'ASC (5)'!C38+'ASC (6)'!C38+'ASC (7)'!C38+'ASC (8)'!C38+'ASC (9)'!C38+'ASC (10)'!C38+'ASC (11)'!C38+'ASC (12)'!C38+'ASC (13)'!C38+'ASC (14)'!C38+'ASC (15)'!C38+'ASC (16)'!C38+'ASC (17)'!C38+'ASC (18)'!C38+'ASC (19)'!C38+'ASC (20)'!C38+'ASC (21)'!C38+'ASC (22)'!C38+'ASC (23)'!C38+'ASC (24)'!C38+'ASC (25)'!C38+'ASC (26)'!C38+'ASC (27)'!C38+'ASC (28)'!C38+'ASC (29)'!C38+'ASC (30)'!C38+'ASC (31)'!C38+'ASC (32)'!C38+'ASC (33)'!C38+'ASC (34)'!C38+'ASC (35)'!C38+'ASC (36)'!C38+'ASC (37)'!C38+'ASC (38)'!C38+'ASC (39)'!C38+'ASC (40)'!C38+'ASC (41)'!C38+'ASC (42)'!C38+'ASC (43)'!C38+'ASC (44)'!C38+'ASC (45)'!C38+'ASC (46)'!C38+'ASC (47)'!C38+'ASC (48)'!C38+'ASC (49)'!C38+'ASC (50)'!C38+'ASC (51)'!C38+'ASC (50)'!C38+'ASC (52)'!C38+'ASC (53)'!C38+'ASC (54)'!C38+'ASC (55)'!C38+'ASC (56)'!C38+'ASC (57)'!C38+'ASC (58)'!C38+'ASC (59)'!C38+'ASC (60)'!C38+'ASC (61)'!C38+'ASC (62)'!C38+'ASC (63)'!C38+'ASC (64)'!C38+'ASC (65)'!C38+'ASC (66)'!C38+'ASC (67)'!C38+'ASC (68)'!C38+'ASC (69)'!C38+'ASC (70)'!C38),IF('SYNTHESE DISTRICT'!$F$21="__FS",(FS!C36+'FS (2)'!C36+'FS (3)'!C36+'FS (4)'!C36+'FS (5)'!C36+'FS (6)'!C36+'FS (7)'!C36+'FS (8)'!C36+'FS (9)'!C36+'FS (10)'!C36+'FS (11)'!C36+'FS (12)'!C36+'FS (13)'!C36+'FS (14)'!C36+'FS (15)'!C36+'FS (16)'!C36+'FS (17)'!C36+'FS (18)'!C36+'FS (19)'!C36+'FS (20)'!C36+'FS (21)'!C36+'FS (22)'!C36+'FS (23)'!C36+'FS (24)'!C36+'FS (25)'!C36+'FS (26)'!C36+'FS (27)'!C36+'FS (28)'!C36+'FS (29)'!C36+'FS (30)'!C36+'FS (31)'!C36+'FS (32)'!C36+'FS (33)'!C36+'FS (34)'!C36+'FS (35)'!C36+'FS (36)'!C36+'FS (37)'!C36+'FS (38)'!C36+'FS (39)'!C36+'FS (40)'!C36+'FS (41)'!C36+'FS (42)'!C36+'FS (43)'!C36+'FS (44)'!C36+'FS (45)'!C36+'FS (46)'!C36+'FS (47)'!C36+'FS (48)'!C36+'FS (49)'!C36+'FS (50)'!C36+'FS (51)'!C36+'FS (52)'!C36+'FS (53)'!C36+'FS (54)'!C36+'FS (55)'!C36+'FS (56)'!C36+'FS (57)'!C36+'FS (58)'!C36+'FS (59)'!C36+'FS (60)'!C36+'FS (61)'!C36+'FS (62)'!C36+'FS (63)'!C36+'FS (64)'!C36+'FS (65)'!C36+'FS (66)'!C36+'FS (67)'!C36+'FS (68)'!C36+'FS (69)'!C36+'FS (70)'!C36),IF('SYNTHESE DISTRICT'!$F$21="ASC+FS",(FS!C36+'FS (2)'!C36+'FS (3)'!C36+'FS (4)'!C36+'FS (5)'!C36+'FS (6)'!C36+'FS (7)'!C36+'FS (8)'!C36+'FS (9)'!C36+'FS (10)'!C36+'FS (11)'!C36+'FS (12)'!C36+'FS (13)'!C36+'FS (14)'!C36+'FS (15)'!C36+'FS (16)'!C36+'FS (17)'!C36+'FS (18)'!C36+'FS (19)'!C36+'FS (20)'!C36+'FS (21)'!C36+'FS (22)'!C36+'FS (23)'!C36+'FS (24)'!C36+'FS (25)'!C36+'FS (26)'!C36+'FS (27)'!C36+'FS (28)'!C36+'FS (29)'!C36+'FS (30)'!C36+'FS (31)'!C36+'FS (32)'!C36+'FS (33)'!C36+'FS (34)'!C36+'FS (35)'!C36+'FS (36)'!C36+'FS (37)'!C36+'FS (38)'!C36+'FS (39)'!C36+'FS (40)'!C36+'FS (41)'!C36+'FS (42)'!C36+'FS (43)'!C36+'FS (44)'!C36+'FS (45)'!C36+'FS (46)'!C36+'FS (47)'!C36+'FS (48)'!C36+'FS (49)'!C36+'FS (50)'!C36+'FS (51)'!C36+'FS (52)'!C36+'FS (53)'!C36+'FS (54)'!C36+'FS (55)'!C36+'FS (56)'!C36+'FS (57)'!C36+'FS (58)'!C36+'FS (59)'!C36+'FS (60)'!C36+'FS (61)'!C36+'FS (62)'!C36+'FS (63)'!C36+'FS (64)'!C36+'FS (65)'!C36+'FS (66)'!C36+'FS (67)'!C36+'FS (68)'!C36+'FS (69)'!C36+'FS (70)'!C36+ ASC!C38+'ASC (2)'!C38+'ASC (3)'!C38+'ASC (4)'!C38+'ASC (5)'!C38+'ASC (6)'!C38+'ASC (7)'!C38+'ASC (8)'!C38+'ASC (9)'!C38+'ASC (10)'!C38+'ASC (11)'!C38+'ASC (12)'!C38+'ASC (13)'!C38+'ASC (14)'!C38+'ASC (15)'!C38+'ASC (16)'!C38+'ASC (17)'!C38+'ASC (18)'!C38+'ASC (19)'!C38+'ASC (20)'!C38+'ASC (21)'!C38+'ASC (22)'!C38+'ASC (23)'!C38+'ASC (24)'!C38+'ASC (25)'!C38+'ASC (26)'!C38+'ASC (27)'!C38+'ASC (28)'!C38+'ASC (29)'!C38+'ASC (30)'!C38+'ASC (31)'!C38+'ASC (32)'!C38+'ASC (33)'!C38+'ASC (34)'!C38+'ASC (35)'!C38+'ASC (36)'!C38+'ASC (37)'!C38+'ASC (38)'!C38+'ASC (39)'!C38+'ASC (40)'!C38+'ASC (41)'!C38+'ASC (42)'!C38+'ASC (43)'!C38+'ASC (44)'!C38+'ASC (45)'!C38+'ASC (46)'!C38+'ASC (47)'!C38+'ASC (48)'!C38+'ASC (49)'!C38+'ASC (50)'!C38+'ASC (51)'!C38+'ASC (50)'!C38+'ASC (52)'!C38+'ASC (53)'!C38+'ASC (54)'!C38+'ASC (55)'!C38+'ASC (56)'!C38+'ASC (57)'!C38+'ASC (58)'!C38+'ASC (59)'!C38+'ASC (60)'!C38+'ASC (61)'!C38+'ASC (62)'!C38+'ASC (63)'!C38+'ASC (64)'!C38+'ASC (65)'!C38+'ASC (66)'!C38+'ASC (67)'!C38+'ASC (68)'!C38+'ASC (69)'!C38+'ASC (70)'!C38),"")))</f>
        <v>0</v>
      </c>
      <c r="D35" s="403">
        <f t="shared" si="0"/>
        <v>0</v>
      </c>
      <c r="E35" s="425">
        <f>IF($F$21="__ASC",(ASC!E38+'ASC (2)'!E38+'ASC (3)'!E38+'ASC (4)'!E38+'ASC (5)'!E38+'ASC (6)'!E38+'ASC (7)'!E38+'ASC (8)'!E38+'ASC (9)'!E38+'ASC (10)'!E38+'ASC (11)'!E38+'ASC (12)'!E38+'ASC (13)'!E38+'ASC (14)'!E38+'ASC (15)'!E38+'ASC (16)'!E38+'ASC (17)'!E38+'ASC (18)'!E38+'ASC (19)'!E38+'ASC (20)'!E38+'ASC (21)'!E38+'ASC (22)'!E38+'ASC (23)'!E38+'ASC (24)'!E38+'ASC (25)'!E38+'ASC (26)'!E38+'ASC (27)'!E38+'ASC (28)'!E38+'ASC (29)'!E38+'ASC (30)'!E38+'ASC (31)'!E38+'ASC (32)'!E38+'ASC (33)'!E38+'ASC (34)'!E38+'ASC (35)'!E38+'ASC (36)'!E38+'ASC (37)'!E38+'ASC (38)'!E38+'ASC (39)'!E38+'ASC (40)'!E38+'ASC (41)'!E38+'ASC (42)'!E38+'ASC (43)'!E38+'ASC (44)'!E38+'ASC (45)'!E38+'ASC (46)'!E38+'ASC (47)'!E38+'ASC (48)'!E38+'ASC (49)'!E38+'ASC (50)'!E38+'ASC (51)'!E38+'ASC (50)'!E38+'ASC (52)'!E38+'ASC (53)'!E38+'ASC (54)'!E38+'ASC (55)'!E38+'ASC (56)'!E38+'ASC (57)'!E38+'ASC (58)'!E38+'ASC (59)'!E38+'ASC (60)'!E38+'ASC (61)'!E38+'ASC (62)'!E38+'ASC (63)'!E38+'ASC (64)'!E38+'ASC (65)'!E38+'ASC (66)'!E38+'ASC (67)'!E38+'ASC (68)'!E38+'ASC (69)'!E38+'ASC (70)'!E38),IF('SYNTHESE DISTRICT'!$F$21="__FS",(FS!E36+'FS (2)'!E36+'FS (3)'!E36+'FS (4)'!E36+'FS (5)'!E36+'FS (6)'!E36+'FS (7)'!E36+'FS (8)'!E36+'FS (9)'!E36+'FS (10)'!E36+'FS (11)'!E36+'FS (12)'!E36+'FS (13)'!E36+'FS (14)'!E36+'FS (15)'!E36+'FS (16)'!E36+'FS (17)'!E36+'FS (18)'!E36+'FS (19)'!E36+'FS (20)'!E36+'FS (21)'!E36+'FS (22)'!E36+'FS (23)'!E36+'FS (24)'!E36+'FS (25)'!E36+'FS (26)'!E36+'FS (27)'!E36+'FS (28)'!E36+'FS (29)'!E36+'FS (30)'!E36+'FS (31)'!E36+'FS (32)'!E36+'FS (33)'!E36+'FS (34)'!E36+'FS (35)'!E36+'FS (36)'!E36+'FS (37)'!E36+'FS (38)'!E36+'FS (39)'!E36+'FS (40)'!E36+'FS (41)'!E36+'FS (42)'!E36+'FS (43)'!E36+'FS (44)'!E36+'FS (45)'!E36+'FS (46)'!E36+'FS (47)'!E36+'FS (48)'!E36+'FS (49)'!E36+'FS (50)'!E36+'FS (51)'!E36+'FS (52)'!E36+'FS (53)'!E36+'FS (54)'!E36+'FS (55)'!E36+'FS (56)'!E36+'FS (57)'!E36+'FS (58)'!E36+'FS (59)'!E36+'FS (60)'!E36+'FS (61)'!E36+'FS (62)'!E36+'FS (63)'!E36+'FS (64)'!E36+'FS (65)'!E36+'FS (66)'!E36+'FS (67)'!E36+'FS (68)'!E36+'FS (69)'!E36+'FS (70)'!E36),IF('SYNTHESE DISTRICT'!$F$21="ASC+FS",(FS!E36+'FS (2)'!E36+'FS (3)'!E36+'FS (4)'!E36+'FS (5)'!E36+'FS (6)'!E36+'FS (7)'!E36+'FS (8)'!E36+'FS (9)'!E36+'FS (10)'!E36+'FS (11)'!E36+'FS (12)'!E36+'FS (13)'!E36+'FS (14)'!E36+'FS (15)'!E36+'FS (16)'!E36+'FS (17)'!E36+'FS (18)'!E36+'FS (19)'!E36+'FS (20)'!E36+'FS (21)'!E36+'FS (22)'!E36+'FS (23)'!E36+'FS (24)'!E36+'FS (25)'!E36+'FS (26)'!E36+'FS (27)'!E36+'FS (28)'!E36+'FS (29)'!E36+'FS (30)'!E36+'FS (31)'!E36+'FS (32)'!E36+'FS (33)'!E36+'FS (34)'!E36+'FS (35)'!E36+'FS (36)'!E36+'FS (37)'!E36+'FS (38)'!E36+'FS (39)'!E36+'FS (40)'!E36+'FS (41)'!E36+'FS (42)'!E36+'FS (43)'!E36+'FS (44)'!E36+'FS (45)'!E36+'FS (46)'!E36+'FS (47)'!E36+'FS (48)'!E36+'FS (49)'!E36+'FS (50)'!E36+'FS (51)'!E36+'FS (52)'!E36+'FS (53)'!E36+'FS (54)'!E36+'FS (55)'!E36+'FS (56)'!E36+'FS (57)'!E36+'FS (58)'!E36+'FS (59)'!E36+'FS (60)'!E36+'FS (61)'!E36+'FS (62)'!E36+'FS (63)'!E36+'FS (64)'!E36+'FS (65)'!E36+'FS (66)'!E36+'FS (67)'!E36+'FS (68)'!E36+'FS (69)'!E36+'FS (70)'!E36+ ASC!E38+'ASC (2)'!E38+'ASC (3)'!E38+'ASC (4)'!E38+'ASC (5)'!E38+'ASC (6)'!E38+'ASC (7)'!E38+'ASC (8)'!E38+'ASC (9)'!E38+'ASC (10)'!E38+'ASC (11)'!E38+'ASC (12)'!E38+'ASC (13)'!E38+'ASC (14)'!E38+'ASC (15)'!E38+'ASC (16)'!E38+'ASC (17)'!E38+'ASC (18)'!E38+'ASC (19)'!E38+'ASC (20)'!E38+'ASC (21)'!E38+'ASC (22)'!E38+'ASC (23)'!E38+'ASC (24)'!E38+'ASC (25)'!E38+'ASC (26)'!E38+'ASC (27)'!E38+'ASC (28)'!E38+'ASC (29)'!E38+'ASC (30)'!E38+'ASC (31)'!E38+'ASC (32)'!E38+'ASC (33)'!E38+'ASC (34)'!E38+'ASC (35)'!E38+'ASC (36)'!E38+'ASC (37)'!E38+'ASC (38)'!E38+'ASC (39)'!E38+'ASC (40)'!E38+'ASC (41)'!E38+'ASC (42)'!E38+'ASC (43)'!E38+'ASC (44)'!E38+'ASC (45)'!E38+'ASC (46)'!E38+'ASC (47)'!E38+'ASC (48)'!E38+'ASC (49)'!E38+'ASC (50)'!E38+'ASC (51)'!E38+'ASC (50)'!E38+'ASC (52)'!E38+'ASC (53)'!E38+'ASC (54)'!E38+'ASC (55)'!E38+'ASC (56)'!E38+'ASC (57)'!E38+'ASC (58)'!E38+'ASC (59)'!E38+'ASC (60)'!E38+'ASC (61)'!E38+'ASC (62)'!E38+'ASC (63)'!E38+'ASC (64)'!E38+'ASC (65)'!E38+'ASC (66)'!E38+'ASC (67)'!E38+'ASC (68)'!E38+'ASC (69)'!E38+'ASC (70)'!E38),"")))</f>
        <v>0</v>
      </c>
      <c r="F35" s="425">
        <f>IF($F$21="__ASC",(ASC!F38+'ASC (2)'!F38+'ASC (3)'!F38+'ASC (4)'!F38+'ASC (5)'!F38+'ASC (6)'!F38+'ASC (7)'!F38+'ASC (8)'!F38+'ASC (9)'!F38+'ASC (10)'!F38+'ASC (11)'!F38+'ASC (12)'!F38+'ASC (13)'!F38+'ASC (14)'!F38+'ASC (15)'!F38+'ASC (16)'!F38+'ASC (17)'!F38+'ASC (18)'!F38+'ASC (19)'!F38+'ASC (20)'!F38+'ASC (21)'!F38+'ASC (22)'!F38+'ASC (23)'!F38+'ASC (24)'!F38+'ASC (25)'!F38+'ASC (26)'!F38+'ASC (27)'!F38+'ASC (28)'!F38+'ASC (29)'!F38+'ASC (30)'!F38+'ASC (31)'!F38+'ASC (32)'!F38+'ASC (33)'!F38+'ASC (34)'!F38+'ASC (35)'!F38+'ASC (36)'!F38+'ASC (37)'!F38+'ASC (38)'!F38+'ASC (39)'!F38+'ASC (40)'!F38+'ASC (41)'!F38+'ASC (42)'!F38+'ASC (43)'!F38+'ASC (44)'!F38+'ASC (45)'!F38+'ASC (46)'!F38+'ASC (47)'!F38+'ASC (48)'!F38+'ASC (49)'!F38+'ASC (50)'!F38+'ASC (51)'!F38+'ASC (50)'!F38+'ASC (52)'!F38+'ASC (53)'!F38+'ASC (54)'!F38+'ASC (55)'!F38+'ASC (56)'!F38+'ASC (57)'!F38+'ASC (58)'!F38+'ASC (59)'!F38+'ASC (60)'!F38+'ASC (61)'!F38+'ASC (62)'!F38+'ASC (63)'!F38+'ASC (64)'!F38+'ASC (65)'!F38+'ASC (66)'!F38+'ASC (67)'!F38+'ASC (68)'!F38+'ASC (69)'!F38+'ASC (70)'!F38),IF('SYNTHESE DISTRICT'!$F$21="__FS",(FS!F36+'FS (2)'!F36+'FS (3)'!F36+'FS (4)'!F36+'FS (5)'!F36+'FS (6)'!F36+'FS (7)'!F36+'FS (8)'!F36+'FS (9)'!F36+'FS (10)'!F36+'FS (11)'!F36+'FS (12)'!F36+'FS (13)'!F36+'FS (14)'!F36+'FS (15)'!F36+'FS (16)'!F36+'FS (17)'!F36+'FS (18)'!F36+'FS (19)'!F36+'FS (20)'!F36+'FS (21)'!F36+'FS (22)'!F36+'FS (23)'!F36+'FS (24)'!F36+'FS (25)'!F36+'FS (26)'!F36+'FS (27)'!F36+'FS (28)'!F36+'FS (29)'!F36+'FS (30)'!F36+'FS (31)'!F36+'FS (32)'!F36+'FS (33)'!F36+'FS (34)'!F36+'FS (35)'!F36+'FS (36)'!F36+'FS (37)'!F36+'FS (38)'!F36+'FS (39)'!F36+'FS (40)'!F36+'FS (41)'!F36+'FS (42)'!F36+'FS (43)'!F36+'FS (44)'!F36+'FS (45)'!F36+'FS (46)'!F36+'FS (47)'!F36+'FS (48)'!F36+'FS (49)'!F36+'FS (50)'!F36+'FS (51)'!F36+'FS (52)'!F36+'FS (53)'!F36+'FS (54)'!F36+'FS (55)'!F36+'FS (56)'!F36+'FS (57)'!F36+'FS (58)'!F36+'FS (59)'!F36+'FS (60)'!F36+'FS (61)'!F36+'FS (62)'!F36+'FS (63)'!F36+'FS (64)'!F36+'FS (65)'!F36+'FS (66)'!F36+'FS (67)'!F36+'FS (68)'!F36+'FS (69)'!F36+'FS (70)'!F36),IF('SYNTHESE DISTRICT'!$F$21="ASC+FS",(FS!F36+'FS (2)'!F36+'FS (3)'!F36+'FS (4)'!F36+'FS (5)'!F36+'FS (6)'!F36+'FS (7)'!F36+'FS (8)'!F36+'FS (9)'!F36+'FS (10)'!F36+'FS (11)'!F36+'FS (12)'!F36+'FS (13)'!F36+'FS (14)'!F36+'FS (15)'!F36+'FS (16)'!F36+'FS (17)'!F36+'FS (18)'!F36+'FS (19)'!F36+'FS (20)'!F36+'FS (21)'!F36+'FS (22)'!F36+'FS (23)'!F36+'FS (24)'!F36+'FS (25)'!F36+'FS (26)'!F36+'FS (27)'!F36+'FS (28)'!F36+'FS (29)'!F36+'FS (30)'!F36+'FS (31)'!F36+'FS (32)'!F36+'FS (33)'!F36+'FS (34)'!F36+'FS (35)'!F36+'FS (36)'!F36+'FS (37)'!F36+'FS (38)'!F36+'FS (39)'!F36+'FS (40)'!F36+'FS (41)'!F36+'FS (42)'!F36+'FS (43)'!F36+'FS (44)'!F36+'FS (45)'!F36+'FS (46)'!F36+'FS (47)'!F36+'FS (48)'!F36+'FS (49)'!F36+'FS (50)'!F36+'FS (51)'!F36+'FS (52)'!F36+'FS (53)'!F36+'FS (54)'!F36+'FS (55)'!F36+'FS (56)'!F36+'FS (57)'!F36+'FS (58)'!F36+'FS (59)'!F36+'FS (60)'!F36+'FS (61)'!F36+'FS (62)'!F36+'FS (63)'!F36+'FS (64)'!F36+'FS (65)'!F36+'FS (66)'!F36+'FS (67)'!F36+'FS (68)'!F36+'FS (69)'!F36+'FS (70)'!F36+ ASC!F38+'ASC (2)'!F38+'ASC (3)'!F38+'ASC (4)'!F38+'ASC (5)'!F38+'ASC (6)'!F38+'ASC (7)'!F38+'ASC (8)'!F38+'ASC (9)'!F38+'ASC (10)'!F38+'ASC (11)'!F38+'ASC (12)'!F38+'ASC (13)'!F38+'ASC (14)'!F38+'ASC (15)'!F38+'ASC (16)'!F38+'ASC (17)'!F38+'ASC (18)'!F38+'ASC (19)'!F38+'ASC (20)'!F38+'ASC (21)'!F38+'ASC (22)'!F38+'ASC (23)'!F38+'ASC (24)'!F38+'ASC (25)'!F38+'ASC (26)'!F38+'ASC (27)'!F38+'ASC (28)'!F38+'ASC (29)'!F38+'ASC (30)'!F38+'ASC (31)'!F38+'ASC (32)'!F38+'ASC (33)'!F38+'ASC (34)'!F38+'ASC (35)'!F38+'ASC (36)'!F38+'ASC (37)'!F38+'ASC (38)'!F38+'ASC (39)'!F38+'ASC (40)'!F38+'ASC (41)'!F38+'ASC (42)'!F38+'ASC (43)'!F38+'ASC (44)'!F38+'ASC (45)'!F38+'ASC (46)'!F38+'ASC (47)'!F38+'ASC (48)'!F38+'ASC (49)'!F38+'ASC (50)'!F38+'ASC (51)'!F38+'ASC (50)'!F38+'ASC (52)'!F38+'ASC (53)'!F38+'ASC (54)'!F38+'ASC (55)'!F38+'ASC (56)'!F38+'ASC (57)'!F38+'ASC (58)'!F38+'ASC (59)'!F38+'ASC (60)'!F38+'ASC (61)'!F38+'ASC (62)'!F38+'ASC (63)'!F38+'ASC (64)'!F38+'ASC (65)'!F38+'ASC (66)'!F38+'ASC (67)'!F38+'ASC (68)'!F38+'ASC (69)'!F38+'ASC (70)'!F38),"")))</f>
        <v>0</v>
      </c>
      <c r="G35" s="425">
        <f>IF($F$21="__ASC",(ASC!G38+'ASC (2)'!G38+'ASC (3)'!G38+'ASC (4)'!G38+'ASC (5)'!G38+'ASC (6)'!G38+'ASC (7)'!G38+'ASC (8)'!G38+'ASC (9)'!G38+'ASC (10)'!G38+'ASC (11)'!G38+'ASC (12)'!G38+'ASC (13)'!G38+'ASC (14)'!G38+'ASC (15)'!G38+'ASC (16)'!G38+'ASC (17)'!G38+'ASC (18)'!G38+'ASC (19)'!G38+'ASC (20)'!G38+'ASC (21)'!G38+'ASC (22)'!G38+'ASC (23)'!G38+'ASC (24)'!G38+'ASC (25)'!G38+'ASC (26)'!G38+'ASC (27)'!G38+'ASC (28)'!G38+'ASC (29)'!G38+'ASC (30)'!G38+'ASC (31)'!G38+'ASC (32)'!G38+'ASC (33)'!G38+'ASC (34)'!G38+'ASC (35)'!G38+'ASC (36)'!G38+'ASC (37)'!G38+'ASC (38)'!G38+'ASC (39)'!G38+'ASC (40)'!G38+'ASC (41)'!G38+'ASC (42)'!G38+'ASC (43)'!G38+'ASC (44)'!G38+'ASC (45)'!G38+'ASC (46)'!G38+'ASC (47)'!G38+'ASC (48)'!G38+'ASC (49)'!G38+'ASC (50)'!G38+'ASC (51)'!G38+'ASC (50)'!G38+'ASC (52)'!G38+'ASC (53)'!G38+'ASC (54)'!G38+'ASC (55)'!G38+'ASC (56)'!G38+'ASC (57)'!G38+'ASC (58)'!G38+'ASC (59)'!G38+'ASC (60)'!G38+'ASC (61)'!G38+'ASC (62)'!G38+'ASC (63)'!G38+'ASC (64)'!G38+'ASC (65)'!G38+'ASC (66)'!G38+'ASC (67)'!G38+'ASC (68)'!G38+'ASC (69)'!G38+'ASC (70)'!G38),IF('SYNTHESE DISTRICT'!$F$21="__FS",(FS!G36+'FS (2)'!G36+'FS (3)'!G36+'FS (4)'!G36+'FS (5)'!G36+'FS (6)'!G36+'FS (7)'!G36+'FS (8)'!G36+'FS (9)'!G36+'FS (10)'!G36+'FS (11)'!G36+'FS (12)'!G36+'FS (13)'!G36+'FS (14)'!G36+'FS (15)'!G36+'FS (16)'!G36+'FS (17)'!G36+'FS (18)'!G36+'FS (19)'!G36+'FS (20)'!G36+'FS (21)'!G36+'FS (22)'!G36+'FS (23)'!G36+'FS (24)'!G36+'FS (25)'!G36+'FS (26)'!G36+'FS (27)'!G36+'FS (28)'!G36+'FS (29)'!G36+'FS (30)'!G36+'FS (31)'!G36+'FS (32)'!G36+'FS (33)'!G36+'FS (34)'!G36+'FS (35)'!G36+'FS (36)'!G36+'FS (37)'!G36+'FS (38)'!G36+'FS (39)'!G36+'FS (40)'!G36+'FS (41)'!G36+'FS (42)'!G36+'FS (43)'!G36+'FS (44)'!G36+'FS (45)'!G36+'FS (46)'!G36+'FS (47)'!G36+'FS (48)'!G36+'FS (49)'!G36+'FS (50)'!G36+'FS (51)'!G36+'FS (52)'!G36+'FS (53)'!G36+'FS (54)'!G36+'FS (55)'!G36+'FS (56)'!G36+'FS (57)'!G36+'FS (58)'!G36+'FS (59)'!G36+'FS (60)'!G36+'FS (61)'!G36+'FS (62)'!G36+'FS (63)'!G36+'FS (64)'!G36+'FS (65)'!G36+'FS (66)'!G36+'FS (67)'!G36+'FS (68)'!G36+'FS (69)'!G36+'FS (70)'!G36),IF('SYNTHESE DISTRICT'!$F$21="ASC+FS",(FS!G36+'FS (2)'!G36+'FS (3)'!G36+'FS (4)'!G36+'FS (5)'!G36+'FS (6)'!G36+'FS (7)'!G36+'FS (8)'!G36+'FS (9)'!G36+'FS (10)'!G36+'FS (11)'!G36+'FS (12)'!G36+'FS (13)'!G36+'FS (14)'!G36+'FS (15)'!G36+'FS (16)'!G36+'FS (17)'!G36+'FS (18)'!G36+'FS (19)'!G36+'FS (20)'!G36+'FS (21)'!G36+'FS (22)'!G36+'FS (23)'!G36+'FS (24)'!G36+'FS (25)'!G36+'FS (26)'!G36+'FS (27)'!G36+'FS (28)'!G36+'FS (29)'!G36+'FS (30)'!G36+'FS (31)'!G36+'FS (32)'!G36+'FS (33)'!G36+'FS (34)'!G36+'FS (35)'!G36+'FS (36)'!G36+'FS (37)'!G36+'FS (38)'!G36+'FS (39)'!G36+'FS (40)'!G36+'FS (41)'!G36+'FS (42)'!G36+'FS (43)'!G36+'FS (44)'!G36+'FS (45)'!G36+'FS (46)'!G36+'FS (47)'!G36+'FS (48)'!G36+'FS (49)'!G36+'FS (50)'!G36+'FS (51)'!G36+'FS (52)'!G36+'FS (53)'!G36+'FS (54)'!G36+'FS (55)'!G36+'FS (56)'!G36+'FS (57)'!G36+'FS (58)'!G36+'FS (59)'!G36+'FS (60)'!G36+'FS (61)'!G36+'FS (62)'!G36+'FS (63)'!G36+'FS (64)'!G36+'FS (65)'!G36+'FS (66)'!G36+'FS (67)'!G36+'FS (68)'!G36+'FS (69)'!G36+'FS (70)'!G36+ ASC!G38+'ASC (2)'!G38+'ASC (3)'!G38+'ASC (4)'!G38+'ASC (5)'!G38+'ASC (6)'!G38+'ASC (7)'!G38+'ASC (8)'!G38+'ASC (9)'!G38+'ASC (10)'!G38+'ASC (11)'!G38+'ASC (12)'!G38+'ASC (13)'!G38+'ASC (14)'!G38+'ASC (15)'!G38+'ASC (16)'!G38+'ASC (17)'!G38+'ASC (18)'!G38+'ASC (19)'!G38+'ASC (20)'!G38+'ASC (21)'!G38+'ASC (22)'!G38+'ASC (23)'!G38+'ASC (24)'!G38+'ASC (25)'!G38+'ASC (26)'!G38+'ASC (27)'!G38+'ASC (28)'!G38+'ASC (29)'!G38+'ASC (30)'!G38+'ASC (31)'!G38+'ASC (32)'!G38+'ASC (33)'!G38+'ASC (34)'!G38+'ASC (35)'!G38+'ASC (36)'!G38+'ASC (37)'!G38+'ASC (38)'!G38+'ASC (39)'!G38+'ASC (40)'!G38+'ASC (41)'!G38+'ASC (42)'!G38+'ASC (43)'!G38+'ASC (44)'!G38+'ASC (45)'!G38+'ASC (46)'!G38+'ASC (47)'!G38+'ASC (48)'!G38+'ASC (49)'!G38+'ASC (50)'!G38+'ASC (51)'!G38+'ASC (50)'!G38+'ASC (52)'!G38+'ASC (53)'!G38+'ASC (54)'!G38+'ASC (55)'!G38+'ASC (56)'!G38+'ASC (57)'!G38+'ASC (58)'!G38+'ASC (59)'!G38+'ASC (60)'!G38+'ASC (61)'!G38+'ASC (62)'!G38+'ASC (63)'!G38+'ASC (64)'!G38+'ASC (65)'!G38+'ASC (66)'!G38+'ASC (67)'!G38+'ASC (68)'!G38+'ASC (69)'!G38+'ASC (70)'!G38),"")))</f>
        <v>0</v>
      </c>
      <c r="H35" s="425">
        <f>IF($F$21="__ASC",(ASC!H38+'ASC (2)'!H38+'ASC (3)'!H38+'ASC (4)'!H38+'ASC (5)'!H38+'ASC (6)'!H38+'ASC (7)'!H38+'ASC (8)'!H38+'ASC (9)'!H38+'ASC (10)'!H38+'ASC (11)'!H38+'ASC (12)'!H38+'ASC (13)'!H38+'ASC (14)'!H38+'ASC (15)'!H38+'ASC (16)'!H38+'ASC (17)'!H38+'ASC (18)'!H38+'ASC (19)'!H38+'ASC (20)'!H38+'ASC (21)'!H38+'ASC (22)'!H38+'ASC (23)'!H38+'ASC (24)'!H38+'ASC (25)'!H38+'ASC (26)'!H38+'ASC (27)'!H38+'ASC (28)'!H38+'ASC (29)'!H38+'ASC (30)'!H38+'ASC (31)'!H38+'ASC (32)'!H38+'ASC (33)'!H38+'ASC (34)'!H38+'ASC (35)'!H38+'ASC (36)'!H38+'ASC (37)'!H38+'ASC (38)'!H38+'ASC (39)'!H38+'ASC (40)'!H38+'ASC (41)'!H38+'ASC (42)'!H38+'ASC (43)'!H38+'ASC (44)'!H38+'ASC (45)'!H38+'ASC (46)'!H38+'ASC (47)'!H38+'ASC (48)'!H38+'ASC (49)'!H38+'ASC (50)'!H38+'ASC (51)'!H38+'ASC (50)'!H38+'ASC (52)'!H38+'ASC (53)'!H38+'ASC (54)'!H38+'ASC (55)'!H38+'ASC (56)'!H38+'ASC (57)'!H38+'ASC (58)'!H38+'ASC (59)'!H38+'ASC (60)'!H38+'ASC (61)'!H38+'ASC (62)'!H38+'ASC (63)'!H38+'ASC (64)'!H38+'ASC (65)'!H38+'ASC (66)'!H38+'ASC (67)'!H38+'ASC (68)'!H38+'ASC (69)'!H38+'ASC (70)'!H38),IF('SYNTHESE DISTRICT'!$F$21="__FS",(FS!H36+'FS (2)'!H36+'FS (3)'!H36+'FS (4)'!H36+'FS (5)'!H36+'FS (6)'!H36+'FS (7)'!H36+'FS (8)'!H36+'FS (9)'!H36+'FS (10)'!H36+'FS (11)'!H36+'FS (12)'!H36+'FS (13)'!H36+'FS (14)'!H36+'FS (15)'!H36+'FS (16)'!H36+'FS (17)'!H36+'FS (18)'!H36+'FS (19)'!H36+'FS (20)'!H36+'FS (21)'!H36+'FS (22)'!H36+'FS (23)'!H36+'FS (24)'!H36+'FS (25)'!H36+'FS (26)'!H36+'FS (27)'!H36+'FS (28)'!H36+'FS (29)'!H36+'FS (30)'!H36+'FS (31)'!H36+'FS (32)'!H36+'FS (33)'!H36+'FS (34)'!H36+'FS (35)'!H36+'FS (36)'!H36+'FS (37)'!H36+'FS (38)'!H36+'FS (39)'!H36+'FS (40)'!H36+'FS (41)'!H36+'FS (42)'!H36+'FS (43)'!H36+'FS (44)'!H36+'FS (45)'!H36+'FS (46)'!H36+'FS (47)'!H36+'FS (48)'!H36+'FS (49)'!H36+'FS (50)'!H36+'FS (51)'!H36+'FS (52)'!H36+'FS (53)'!H36+'FS (54)'!H36+'FS (55)'!H36+'FS (56)'!H36+'FS (57)'!H36+'FS (58)'!H36+'FS (59)'!H36+'FS (60)'!H36+'FS (61)'!H36+'FS (62)'!H36+'FS (63)'!H36+'FS (64)'!H36+'FS (65)'!H36+'FS (66)'!H36+'FS (67)'!H36+'FS (68)'!H36+'FS (69)'!H36+'FS (70)'!H36),IF('SYNTHESE DISTRICT'!$F$21="ASC+FS",(FS!H36+'FS (2)'!H36+'FS (3)'!H36+'FS (4)'!H36+'FS (5)'!H36+'FS (6)'!H36+'FS (7)'!H36+'FS (8)'!H36+'FS (9)'!H36+'FS (10)'!H36+'FS (11)'!H36+'FS (12)'!H36+'FS (13)'!H36+'FS (14)'!H36+'FS (15)'!H36+'FS (16)'!H36+'FS (17)'!H36+'FS (18)'!H36+'FS (19)'!H36+'FS (20)'!H36+'FS (21)'!H36+'FS (22)'!H36+'FS (23)'!H36+'FS (24)'!H36+'FS (25)'!H36+'FS (26)'!H36+'FS (27)'!H36+'FS (28)'!H36+'FS (29)'!H36+'FS (30)'!H36+'FS (31)'!H36+'FS (32)'!H36+'FS (33)'!H36+'FS (34)'!H36+'FS (35)'!H36+'FS (36)'!H36+'FS (37)'!H36+'FS (38)'!H36+'FS (39)'!H36+'FS (40)'!H36+'FS (41)'!H36+'FS (42)'!H36+'FS (43)'!H36+'FS (44)'!H36+'FS (45)'!H36+'FS (46)'!H36+'FS (47)'!H36+'FS (48)'!H36+'FS (49)'!H36+'FS (50)'!H36+'FS (51)'!H36+'FS (52)'!H36+'FS (53)'!H36+'FS (54)'!H36+'FS (55)'!H36+'FS (56)'!H36+'FS (57)'!H36+'FS (58)'!H36+'FS (59)'!H36+'FS (60)'!H36+'FS (61)'!H36+'FS (62)'!H36+'FS (63)'!H36+'FS (64)'!H36+'FS (65)'!H36+'FS (66)'!H36+'FS (67)'!H36+'FS (68)'!H36+'FS (69)'!H36+'FS (70)'!H36+ ASC!H38+'ASC (2)'!H38+'ASC (3)'!H38+'ASC (4)'!H38+'ASC (5)'!H38+'ASC (6)'!H38+'ASC (7)'!H38+'ASC (8)'!H38+'ASC (9)'!H38+'ASC (10)'!H38+'ASC (11)'!H38+'ASC (12)'!H38+'ASC (13)'!H38+'ASC (14)'!H38+'ASC (15)'!H38+'ASC (16)'!H38+'ASC (17)'!H38+'ASC (18)'!H38+'ASC (19)'!H38+'ASC (20)'!H38+'ASC (21)'!H38+'ASC (22)'!H38+'ASC (23)'!H38+'ASC (24)'!H38+'ASC (25)'!H38+'ASC (26)'!H38+'ASC (27)'!H38+'ASC (28)'!H38+'ASC (29)'!H38+'ASC (30)'!H38+'ASC (31)'!H38+'ASC (32)'!H38+'ASC (33)'!H38+'ASC (34)'!H38+'ASC (35)'!H38+'ASC (36)'!H38+'ASC (37)'!H38+'ASC (38)'!H38+'ASC (39)'!H38+'ASC (40)'!H38+'ASC (41)'!H38+'ASC (42)'!H38+'ASC (43)'!H38+'ASC (44)'!H38+'ASC (45)'!H38+'ASC (46)'!H38+'ASC (47)'!H38+'ASC (48)'!H38+'ASC (49)'!H38+'ASC (50)'!H38+'ASC (51)'!H38+'ASC (50)'!H38+'ASC (52)'!H38+'ASC (53)'!H38+'ASC (54)'!H38+'ASC (55)'!H38+'ASC (56)'!H38+'ASC (57)'!H38+'ASC (58)'!H38+'ASC (59)'!H38+'ASC (60)'!H38+'ASC (61)'!H38+'ASC (62)'!H38+'ASC (63)'!H38+'ASC (64)'!H38+'ASC (65)'!H38+'ASC (66)'!H38+'ASC (67)'!H38+'ASC (68)'!H38+'ASC (69)'!H38+'ASC (70)'!H38),"")))</f>
        <v>0</v>
      </c>
      <c r="I35" s="425">
        <f>IF($F$21="__ASC",(ASC!I38+'ASC (2)'!I38+'ASC (3)'!I38+'ASC (4)'!I38+'ASC (5)'!I38+'ASC (6)'!I38+'ASC (7)'!I38+'ASC (8)'!I38+'ASC (9)'!I38+'ASC (10)'!I38+'ASC (11)'!I38+'ASC (12)'!I38+'ASC (13)'!I38+'ASC (14)'!I38+'ASC (15)'!I38+'ASC (16)'!I38+'ASC (17)'!I38+'ASC (18)'!I38+'ASC (19)'!I38+'ASC (20)'!I38+'ASC (21)'!I38+'ASC (22)'!I38+'ASC (23)'!I38+'ASC (24)'!I38+'ASC (25)'!I38+'ASC (26)'!I38+'ASC (27)'!I38+'ASC (28)'!I38+'ASC (29)'!I38+'ASC (30)'!I38+'ASC (31)'!I38+'ASC (32)'!I38+'ASC (33)'!I38+'ASC (34)'!I38+'ASC (35)'!I38+'ASC (36)'!I38+'ASC (37)'!I38+'ASC (38)'!I38+'ASC (39)'!I38+'ASC (40)'!I38+'ASC (41)'!I38+'ASC (42)'!I38+'ASC (43)'!I38+'ASC (44)'!I38+'ASC (45)'!I38+'ASC (46)'!I38+'ASC (47)'!I38+'ASC (48)'!I38+'ASC (49)'!I38+'ASC (50)'!I38+'ASC (51)'!I38+'ASC (50)'!I38+'ASC (52)'!I38+'ASC (53)'!I38+'ASC (54)'!I38+'ASC (55)'!I38+'ASC (56)'!I38+'ASC (57)'!I38+'ASC (58)'!I38+'ASC (59)'!I38+'ASC (60)'!I38+'ASC (61)'!I38+'ASC (62)'!I38+'ASC (63)'!I38+'ASC (64)'!I38+'ASC (65)'!I38+'ASC (66)'!I38+'ASC (67)'!I38+'ASC (68)'!I38+'ASC (69)'!I38+'ASC (70)'!I38),IF('SYNTHESE DISTRICT'!$F$21="__FS",(FS!I36+'FS (2)'!I36+'FS (3)'!I36+'FS (4)'!I36+'FS (5)'!I36+'FS (6)'!I36+'FS (7)'!I36+'FS (8)'!I36+'FS (9)'!I36+'FS (10)'!I36+'FS (11)'!I36+'FS (12)'!I36+'FS (13)'!I36+'FS (14)'!I36+'FS (15)'!I36+'FS (16)'!I36+'FS (17)'!I36+'FS (18)'!I36+'FS (19)'!I36+'FS (20)'!I36+'FS (21)'!I36+'FS (22)'!I36+'FS (23)'!I36+'FS (24)'!I36+'FS (25)'!I36+'FS (26)'!I36+'FS (27)'!I36+'FS (28)'!I36+'FS (29)'!I36+'FS (30)'!I36+'FS (31)'!I36+'FS (32)'!I36+'FS (33)'!I36+'FS (34)'!I36+'FS (35)'!I36+'FS (36)'!I36+'FS (37)'!I36+'FS (38)'!I36+'FS (39)'!I36+'FS (40)'!I36+'FS (41)'!I36+'FS (42)'!I36+'FS (43)'!I36+'FS (44)'!I36+'FS (45)'!I36+'FS (46)'!I36+'FS (47)'!I36+'FS (48)'!I36+'FS (49)'!I36+'FS (50)'!I36+'FS (51)'!I36+'FS (52)'!I36+'FS (53)'!I36+'FS (54)'!I36+'FS (55)'!I36+'FS (56)'!I36+'FS (57)'!I36+'FS (58)'!I36+'FS (59)'!I36+'FS (60)'!I36+'FS (61)'!I36+'FS (62)'!I36+'FS (63)'!I36+'FS (64)'!I36+'FS (65)'!I36+'FS (66)'!I36+'FS (67)'!I36+'FS (68)'!I36+'FS (69)'!I36+'FS (70)'!I36),IF('SYNTHESE DISTRICT'!$F$21="ASC+FS",(FS!I36+'FS (2)'!I36+'FS (3)'!I36+'FS (4)'!I36+'FS (5)'!I36+'FS (6)'!I36+'FS (7)'!I36+'FS (8)'!I36+'FS (9)'!I36+'FS (10)'!I36+'FS (11)'!I36+'FS (12)'!I36+'FS (13)'!I36+'FS (14)'!I36+'FS (15)'!I36+'FS (16)'!I36+'FS (17)'!I36+'FS (18)'!I36+'FS (19)'!I36+'FS (20)'!I36+'FS (21)'!I36+'FS (22)'!I36+'FS (23)'!I36+'FS (24)'!I36+'FS (25)'!I36+'FS (26)'!I36+'FS (27)'!I36+'FS (28)'!I36+'FS (29)'!I36+'FS (30)'!I36+'FS (31)'!I36+'FS (32)'!I36+'FS (33)'!I36+'FS (34)'!I36+'FS (35)'!I36+'FS (36)'!I36+'FS (37)'!I36+'FS (38)'!I36+'FS (39)'!I36+'FS (40)'!I36+'FS (41)'!I36+'FS (42)'!I36+'FS (43)'!I36+'FS (44)'!I36+'FS (45)'!I36+'FS (46)'!I36+'FS (47)'!I36+'FS (48)'!I36+'FS (49)'!I36+'FS (50)'!I36+'FS (51)'!I36+'FS (52)'!I36+'FS (53)'!I36+'FS (54)'!I36+'FS (55)'!I36+'FS (56)'!I36+'FS (57)'!I36+'FS (58)'!I36+'FS (59)'!I36+'FS (60)'!I36+'FS (61)'!I36+'FS (62)'!I36+'FS (63)'!I36+'FS (64)'!I36+'FS (65)'!I36+'FS (66)'!I36+'FS (67)'!I36+'FS (68)'!I36+'FS (69)'!I36+'FS (70)'!I36+ ASC!I38+'ASC (2)'!I38+'ASC (3)'!I38+'ASC (4)'!I38+'ASC (5)'!I38+'ASC (6)'!I38+'ASC (7)'!I38+'ASC (8)'!I38+'ASC (9)'!I38+'ASC (10)'!I38+'ASC (11)'!I38+'ASC (12)'!I38+'ASC (13)'!I38+'ASC (14)'!I38+'ASC (15)'!I38+'ASC (16)'!I38+'ASC (17)'!I38+'ASC (18)'!I38+'ASC (19)'!I38+'ASC (20)'!I38+'ASC (21)'!I38+'ASC (22)'!I38+'ASC (23)'!I38+'ASC (24)'!I38+'ASC (25)'!I38+'ASC (26)'!I38+'ASC (27)'!I38+'ASC (28)'!I38+'ASC (29)'!I38+'ASC (30)'!I38+'ASC (31)'!I38+'ASC (32)'!I38+'ASC (33)'!I38+'ASC (34)'!I38+'ASC (35)'!I38+'ASC (36)'!I38+'ASC (37)'!I38+'ASC (38)'!I38+'ASC (39)'!I38+'ASC (40)'!I38+'ASC (41)'!I38+'ASC (42)'!I38+'ASC (43)'!I38+'ASC (44)'!I38+'ASC (45)'!I38+'ASC (46)'!I38+'ASC (47)'!I38+'ASC (48)'!I38+'ASC (49)'!I38+'ASC (50)'!I38+'ASC (51)'!I38+'ASC (50)'!I38+'ASC (52)'!I38+'ASC (53)'!I38+'ASC (54)'!I38+'ASC (55)'!I38+'ASC (56)'!I38+'ASC (57)'!I38+'ASC (58)'!I38+'ASC (59)'!I38+'ASC (60)'!I38+'ASC (61)'!I38+'ASC (62)'!I38+'ASC (63)'!I38+'ASC (64)'!I38+'ASC (65)'!I38+'ASC (66)'!I38+'ASC (67)'!I38+'ASC (68)'!I38+'ASC (69)'!I38+'ASC (70)'!I38),"")))</f>
        <v>0</v>
      </c>
      <c r="J35" s="402" t="e">
        <f t="shared" si="6"/>
        <v>#VALUE!</v>
      </c>
      <c r="K35" s="425">
        <f>IF($F$21="__ASC",(ASC!K38+'ASC (2)'!K38+'ASC (3)'!K38+'ASC (4)'!K38+'ASC (5)'!K38+'ASC (6)'!K38+'ASC (7)'!K38+'ASC (8)'!K38+'ASC (9)'!K38+'ASC (10)'!K38+'ASC (11)'!K38+'ASC (12)'!K38+'ASC (13)'!K38+'ASC (14)'!K38+'ASC (15)'!K38+'ASC (16)'!K38+'ASC (17)'!K38+'ASC (18)'!K38+'ASC (19)'!K38+'ASC (20)'!K38+'ASC (21)'!K38+'ASC (22)'!K38+'ASC (23)'!K38+'ASC (24)'!K38+'ASC (25)'!K38+'ASC (26)'!K38+'ASC (27)'!K38+'ASC (28)'!K38+'ASC (29)'!K38+'ASC (30)'!K38+'ASC (31)'!K38+'ASC (32)'!K38+'ASC (33)'!K38+'ASC (34)'!K38+'ASC (35)'!K38+'ASC (36)'!K38+'ASC (37)'!K38+'ASC (38)'!K38+'ASC (39)'!K38+'ASC (40)'!K38+'ASC (41)'!K38+'ASC (42)'!K38+'ASC (43)'!K38+'ASC (44)'!K38+'ASC (45)'!K38+'ASC (46)'!K38+'ASC (47)'!K38+'ASC (48)'!K38+'ASC (49)'!K38+'ASC (50)'!K38+'ASC (51)'!K38+'ASC (50)'!K38+'ASC (52)'!K38+'ASC (53)'!K38+'ASC (54)'!K38+'ASC (55)'!K38+'ASC (56)'!K38+'ASC (57)'!K38+'ASC (58)'!K38+'ASC (59)'!K38+'ASC (60)'!K38+'ASC (61)'!K38+'ASC (62)'!K38+'ASC (63)'!K38+'ASC (64)'!K38+'ASC (65)'!K38+'ASC (66)'!K38+'ASC (67)'!K38+'ASC (68)'!K38+'ASC (69)'!K38+'ASC (70)'!K38),IF('SYNTHESE DISTRICT'!$F$21="__FS",(FS!K36+'FS (2)'!K36+'FS (3)'!K36+'FS (4)'!K36+'FS (5)'!K36+'FS (6)'!K36+'FS (7)'!K36+'FS (8)'!K36+'FS (9)'!K36+'FS (10)'!K36+'FS (11)'!K36+'FS (12)'!K36+'FS (13)'!K36+'FS (14)'!K36+'FS (15)'!K36+'FS (16)'!K36+'FS (17)'!K36+'FS (18)'!K36+'FS (19)'!K36+'FS (20)'!K36+'FS (21)'!K36+'FS (22)'!K36+'FS (23)'!K36+'FS (24)'!K36+'FS (25)'!K36+'FS (26)'!K36+'FS (27)'!K36+'FS (28)'!K36+'FS (29)'!K36+'FS (30)'!K36+'FS (31)'!K36+'FS (32)'!K36+'FS (33)'!K36+'FS (34)'!K36+'FS (35)'!K36+'FS (36)'!K36+'FS (37)'!K36+'FS (38)'!K36+'FS (39)'!K36+'FS (40)'!K36+'FS (41)'!K36+'FS (42)'!K36+'FS (43)'!K36+'FS (44)'!K36+'FS (45)'!K36+'FS (46)'!K36+'FS (47)'!K36+'FS (48)'!K36+'FS (49)'!K36+'FS (50)'!K36+'FS (51)'!K36+'FS (52)'!K36+'FS (53)'!K36+'FS (54)'!K36+'FS (55)'!K36+'FS (56)'!K36+'FS (57)'!K36+'FS (58)'!K36+'FS (59)'!K36+'FS (60)'!K36+'FS (61)'!K36+'FS (62)'!K36+'FS (63)'!K36+'FS (64)'!K36+'FS (65)'!K36+'FS (66)'!K36+'FS (67)'!K36+'FS (68)'!K36+'FS (69)'!K36+'FS (70)'!K36),IF('SYNTHESE DISTRICT'!$F$21="ASC+FS",(FS!K36+'FS (2)'!K36+'FS (3)'!K36+'FS (4)'!K36+'FS (5)'!K36+'FS (6)'!K36+'FS (7)'!K36+'FS (8)'!K36+'FS (9)'!K36+'FS (10)'!K36+'FS (11)'!K36+'FS (12)'!K36+'FS (13)'!K36+'FS (14)'!K36+'FS (15)'!K36+'FS (16)'!K36+'FS (17)'!K36+'FS (18)'!K36+'FS (19)'!K36+'FS (20)'!K36+'FS (21)'!K36+'FS (22)'!K36+'FS (23)'!K36+'FS (24)'!K36+'FS (25)'!K36+'FS (26)'!K36+'FS (27)'!K36+'FS (28)'!K36+'FS (29)'!K36+'FS (30)'!K36+'FS (31)'!K36+'FS (32)'!K36+'FS (33)'!K36+'FS (34)'!K36+'FS (35)'!K36+'FS (36)'!K36+'FS (37)'!K36+'FS (38)'!K36+'FS (39)'!K36+'FS (40)'!K36+'FS (41)'!K36+'FS (42)'!K36+'FS (43)'!K36+'FS (44)'!K36+'FS (45)'!K36+'FS (46)'!K36+'FS (47)'!K36+'FS (48)'!K36+'FS (49)'!K36+'FS (50)'!K36+'FS (51)'!K36+'FS (52)'!K36+'FS (53)'!K36+'FS (54)'!K36+'FS (55)'!K36+'FS (56)'!K36+'FS (57)'!K36+'FS (58)'!K36+'FS (59)'!K36+'FS (60)'!K36+'FS (61)'!K36+'FS (62)'!K36+'FS (63)'!K36+'FS (64)'!K36+'FS (65)'!K36+'FS (66)'!K36+'FS (67)'!K36+'FS (68)'!K36+'FS (69)'!K36+'FS (70)'!K36+ ASC!K38+'ASC (2)'!K38+'ASC (3)'!K38+'ASC (4)'!K38+'ASC (5)'!K38+'ASC (6)'!K38+'ASC (7)'!K38+'ASC (8)'!K38+'ASC (9)'!K38+'ASC (10)'!K38+'ASC (11)'!K38+'ASC (12)'!K38+'ASC (13)'!K38+'ASC (14)'!K38+'ASC (15)'!K38+'ASC (16)'!K38+'ASC (17)'!K38+'ASC (18)'!K38+'ASC (19)'!K38+'ASC (20)'!K38+'ASC (21)'!K38+'ASC (22)'!K38+'ASC (23)'!K38+'ASC (24)'!K38+'ASC (25)'!K38+'ASC (26)'!K38+'ASC (27)'!K38+'ASC (28)'!K38+'ASC (29)'!K38+'ASC (30)'!K38+'ASC (31)'!K38+'ASC (32)'!K38+'ASC (33)'!K38+'ASC (34)'!K38+'ASC (35)'!K38+'ASC (36)'!K38+'ASC (37)'!K38+'ASC (38)'!K38+'ASC (39)'!K38+'ASC (40)'!K38+'ASC (41)'!K38+'ASC (42)'!K38+'ASC (43)'!K38+'ASC (44)'!K38+'ASC (45)'!K38+'ASC (46)'!K38+'ASC (47)'!K38+'ASC (48)'!K38+'ASC (49)'!K38+'ASC (50)'!K38+'ASC (51)'!K38+'ASC (50)'!K38+'ASC (52)'!K38+'ASC (53)'!K38+'ASC (54)'!K38+'ASC (55)'!K38+'ASC (56)'!K38+'ASC (57)'!K38+'ASC (58)'!K38+'ASC (59)'!K38+'ASC (60)'!K38+'ASC (61)'!K38+'ASC (62)'!K38+'ASC (63)'!K38+'ASC (64)'!K38+'ASC (65)'!K38+'ASC (66)'!K38+'ASC (67)'!K38+'ASC (68)'!K38+'ASC (69)'!K38+'ASC (70)'!K38),"")))</f>
        <v>0</v>
      </c>
      <c r="L35" s="314" t="e">
        <f t="shared" si="2"/>
        <v>#VALUE!</v>
      </c>
      <c r="M35" s="314" t="e">
        <f t="shared" si="3"/>
        <v>#VALUE!</v>
      </c>
      <c r="N35" s="314" t="e">
        <f t="shared" si="4"/>
        <v>#VALUE!</v>
      </c>
      <c r="O35" s="425">
        <f>IF($F$21="__ASC",(ASC!O38+'ASC (2)'!O38+'ASC (3)'!O38+'ASC (4)'!O38+'ASC (5)'!O38+'ASC (6)'!O38+'ASC (7)'!O38+'ASC (8)'!O38+'ASC (9)'!O38+'ASC (10)'!O38+'ASC (11)'!O38+'ASC (12)'!O38+'ASC (13)'!O38+'ASC (14)'!O38+'ASC (15)'!O38+'ASC (16)'!O38+'ASC (17)'!O38+'ASC (18)'!O38+'ASC (19)'!O38+'ASC (20)'!O38+'ASC (21)'!O38+'ASC (22)'!O38+'ASC (23)'!O38+'ASC (24)'!O38+'ASC (25)'!O38+'ASC (26)'!O38+'ASC (27)'!O38+'ASC (28)'!O38+'ASC (29)'!O38+'ASC (30)'!O38+'ASC (31)'!O38+'ASC (32)'!O38+'ASC (33)'!O38+'ASC (34)'!O38+'ASC (35)'!O38+'ASC (36)'!O38+'ASC (37)'!O38+'ASC (38)'!O38+'ASC (39)'!O38+'ASC (40)'!O38+'ASC (41)'!O38+'ASC (42)'!O38+'ASC (43)'!O38+'ASC (44)'!O38+'ASC (45)'!O38+'ASC (46)'!O38+'ASC (47)'!O38+'ASC (48)'!O38+'ASC (49)'!O38+'ASC (50)'!O38+'ASC (51)'!O38+'ASC (50)'!O38+'ASC (52)'!O38+'ASC (53)'!O38+'ASC (54)'!O38+'ASC (55)'!O38+'ASC (56)'!O38+'ASC (57)'!O38+'ASC (58)'!O38+'ASC (59)'!O38+'ASC (60)'!O38+'ASC (61)'!O38+'ASC (62)'!O38+'ASC (63)'!O38+'ASC (64)'!O38+'ASC (65)'!O38+'ASC (66)'!O38+'ASC (67)'!O38+'ASC (68)'!O38+'ASC (69)'!O38+'ASC (70)'!O38),IF('SYNTHESE DISTRICT'!$F$21="__FS",(FS!O36+'FS (2)'!O36+'FS (3)'!O36+'FS (4)'!O36+'FS (5)'!O36+'FS (6)'!O36+'FS (7)'!O36+'FS (8)'!O36+'FS (9)'!O36+'FS (10)'!O36+'FS (11)'!O36+'FS (12)'!O36+'FS (13)'!O36+'FS (14)'!O36+'FS (15)'!O36+'FS (16)'!O36+'FS (17)'!O36+'FS (18)'!O36+'FS (19)'!O36+'FS (20)'!O36+'FS (21)'!O36+'FS (22)'!O36+'FS (23)'!O36+'FS (24)'!O36+'FS (25)'!O36+'FS (26)'!O36+'FS (27)'!O36+'FS (28)'!O36+'FS (29)'!O36+'FS (30)'!O36+'FS (31)'!O36+'FS (32)'!O36+'FS (33)'!O36+'FS (34)'!O36+'FS (35)'!O36+'FS (36)'!O36+'FS (37)'!O36+'FS (38)'!O36+'FS (39)'!O36+'FS (40)'!O36+'FS (41)'!O36+'FS (42)'!O36+'FS (43)'!O36+'FS (44)'!O36+'FS (45)'!O36+'FS (46)'!O36+'FS (47)'!O36+'FS (48)'!O36+'FS (49)'!O36+'FS (50)'!O36+'FS (51)'!O36+'FS (52)'!O36+'FS (53)'!O36+'FS (54)'!O36+'FS (55)'!O36+'FS (56)'!O36+'FS (57)'!O36+'FS (58)'!O36+'FS (59)'!O36+'FS (60)'!O36+'FS (61)'!O36+'FS (62)'!O36+'FS (63)'!O36+'FS (64)'!O36+'FS (65)'!O36+'FS (66)'!O36+'FS (67)'!O36+'FS (68)'!O36+'FS (69)'!O36+'FS (70)'!O36),IF('SYNTHESE DISTRICT'!$F$21="ASC+FS",(FS!O36+'FS (2)'!O36+'FS (3)'!O36+'FS (4)'!O36+'FS (5)'!O36+'FS (6)'!O36+'FS (7)'!O36+'FS (8)'!O36+'FS (9)'!O36+'FS (10)'!O36+'FS (11)'!O36+'FS (12)'!O36+'FS (13)'!O36+'FS (14)'!O36+'FS (15)'!O36+'FS (16)'!O36+'FS (17)'!O36+'FS (18)'!O36+'FS (19)'!O36+'FS (20)'!O36+'FS (21)'!O36+'FS (22)'!O36+'FS (23)'!O36+'FS (24)'!O36+'FS (25)'!O36+'FS (26)'!O36+'FS (27)'!O36+'FS (28)'!O36+'FS (29)'!O36+'FS (30)'!O36+'FS (31)'!O36+'FS (32)'!O36+'FS (33)'!O36+'FS (34)'!O36+'FS (35)'!O36+'FS (36)'!O36+'FS (37)'!O36+'FS (38)'!O36+'FS (39)'!O36+'FS (40)'!O36+'FS (41)'!O36+'FS (42)'!O36+'FS (43)'!O36+'FS (44)'!O36+'FS (45)'!O36+'FS (46)'!O36+'FS (47)'!O36+'FS (48)'!O36+'FS (49)'!O36+'FS (50)'!O36+'FS (51)'!O36+'FS (52)'!O36+'FS (53)'!O36+'FS (54)'!O36+'FS (55)'!O36+'FS (56)'!O36+'FS (57)'!O36+'FS (58)'!O36+'FS (59)'!O36+'FS (60)'!O36+'FS (61)'!O36+'FS (62)'!O36+'FS (63)'!O36+'FS (64)'!O36+'FS (65)'!O36+'FS (66)'!O36+'FS (67)'!O36+'FS (68)'!O36+'FS (69)'!O36+'FS (70)'!O36+ ASC!O38+'ASC (2)'!O38+'ASC (3)'!O38+'ASC (4)'!O38+'ASC (5)'!O38+'ASC (6)'!O38+'ASC (7)'!O38+'ASC (8)'!O38+'ASC (9)'!O38+'ASC (10)'!O38+'ASC (11)'!O38+'ASC (12)'!O38+'ASC (13)'!O38+'ASC (14)'!O38+'ASC (15)'!O38+'ASC (16)'!O38+'ASC (17)'!O38+'ASC (18)'!O38+'ASC (19)'!O38+'ASC (20)'!O38+'ASC (21)'!O38+'ASC (22)'!O38+'ASC (23)'!O38+'ASC (24)'!O38+'ASC (25)'!O38+'ASC (26)'!O38+'ASC (27)'!O38+'ASC (28)'!O38+'ASC (29)'!O38+'ASC (30)'!O38+'ASC (31)'!O38+'ASC (32)'!O38+'ASC (33)'!O38+'ASC (34)'!O38+'ASC (35)'!O38+'ASC (36)'!O38+'ASC (37)'!O38+'ASC (38)'!O38+'ASC (39)'!O38+'ASC (40)'!O38+'ASC (41)'!O38+'ASC (42)'!O38+'ASC (43)'!O38+'ASC (44)'!O38+'ASC (45)'!O38+'ASC (46)'!O38+'ASC (47)'!O38+'ASC (48)'!O38+'ASC (49)'!O38+'ASC (50)'!O38+'ASC (51)'!O38+'ASC (50)'!O38+'ASC (52)'!O38+'ASC (53)'!O38+'ASC (54)'!O38+'ASC (55)'!O38+'ASC (56)'!O38+'ASC (57)'!O38+'ASC (58)'!O38+'ASC (59)'!O38+'ASC (60)'!O38+'ASC (61)'!O38+'ASC (62)'!O38+'ASC (63)'!O38+'ASC (64)'!O38+'ASC (65)'!O38+'ASC (66)'!O38+'ASC (67)'!O38+'ASC (68)'!O38+'ASC (69)'!O38+'ASC (70)'!O38),"")))</f>
        <v>0</v>
      </c>
      <c r="P35" s="217"/>
      <c r="R35" s="152" t="e">
        <f t="shared" si="5"/>
        <v>#VALUE!</v>
      </c>
      <c r="T35" s="424">
        <f>IF('SYNTHESE DISTRICT'!$F$21="__ASC",(ASC!J38+'ASC (2)'!J38+'ASC (3)'!J38+'ASC (4)'!J38+'ASC (5)'!J38+'ASC (6)'!J38+'ASC (7)'!J38+'ASC (8)'!J38+'ASC (9)'!J38+'ASC (10)'!J38+'ASC (11)'!J38+'ASC (12)'!J38+'ASC (13)'!J38+'ASC (14)'!J38+'ASC (15)'!J38+'ASC (16)'!J38+'ASC (17)'!J38+'ASC (18)'!J38+'ASC (19)'!J38+'ASC (20)'!J38+'ASC (21)'!J38+'ASC (22)'!J38+'ASC (23)'!J38+'ASC (24)'!J38+'ASC (25)'!J38+'ASC (26)'!J38+'ASC (27)'!J38+'ASC (28)'!J38+'ASC (29)'!J38+'ASC (30)'!J38+'ASC (31)'!J38+'ASC (32)'!J38+'ASC (33)'!J38+'ASC (34)'!J38+'ASC (35)'!J38+'ASC (36)'!J38+'ASC (37)'!J38+'ASC (38)'!J38+'ASC (39)'!J38+'ASC (40)'!J38+'ASC (41)'!J38+'ASC (42)'!J38+'ASC (43)'!J38+'ASC (44)'!J38+'ASC (45)'!J38+'ASC (46)'!J38+'ASC (47)'!J38+'ASC (48)'!J38+'ASC (49)'!J38+'ASC (50)'!J38+'ASC (51)'!J38+'ASC (50)'!J38+'ASC (52)'!J38+'ASC (53)'!J38+'ASC (54)'!J38+'ASC (55)'!J38+'ASC (56)'!J38+'ASC (57)'!J38+'ASC (58)'!J38+'ASC (59)'!J38+'ASC (60)'!J38+'ASC (61)'!J38+'ASC (62)'!J38+'ASC (63)'!J38+'ASC (64)'!J38+'ASC (65)'!J38+'ASC (66)'!J38+'ASC (67)'!J38+'ASC (68)'!J38+'ASC (69)'!J38+'ASC (70)'!J38),IF('SYNTHESE DISTRICT'!$F$21="__FS",('[4]FS '!J36+'FS (2)'!J36+'FS (3)'!J36+'FS (4)'!J36+'FS (5)'!J36+'FS (6)'!J36+'FS (7)'!J36+'FS (8)'!J36+'FS (9)'!J36+'FS (10)'!J36+'FS (11)'!J36+'FS (12)'!J36+'FS (13)'!J36+'FS (14)'!J36+'FS (15)'!J36+'FS (16)'!J36+'FS (17)'!J36+'FS (18)'!J36+'FS (19)'!J36+'FS (20)'!J36+'FS (21)'!J36+'FS (22)'!J36+'FS (23)'!J36+'FS (24)'!J36+'FS (25)'!J36+'FS (26)'!J36+'FS (27)'!J36+'FS (28)'!J36+'FS (29)'!J36+'FS (30)'!J36+'FS (31)'!J36+'FS (32)'!J36+'FS (33)'!J36+'FS (34)'!J36+'FS (35)'!J36+'FS (36)'!J36+'FS (37)'!J36+'FS (38)'!J36+'FS (39)'!J36+'FS (40)'!J36+'FS (41)'!J36+'FS (42)'!J36+'FS (43)'!J36+'FS (44)'!J36+'FS (45)'!J36+'FS (46)'!J36+'FS (47)'!J36+'FS (48)'!J36+'FS (49)'!J36+'FS (50)'!J36+'FS (51)'!J36+'FS (52)'!J36+'FS (53)'!J36+'FS (54)'!J36+'FS (55)'!J36+'FS (56)'!J36+'FS (57)'!J36+'FS (58)'!J36+'FS (59)'!J36+'FS (60)'!J36+'FS (61)'!J36+'FS (62)'!J36+'FS (63)'!J36+'FS (64)'!J36+'FS (65)'!J36+'FS (66)'!J36+'FS (67)'!J36+'FS (68)'!J36+'FS (69)'!J36+'FS (70)'!J36),IF('SYNTHESE DISTRICT'!$F$21="ASC+FS",('[4]FS '!J36+'FS (2)'!J36+'FS (3)'!J36+'FS (4)'!J36+'FS (5)'!J36+'FS (6)'!J36+'FS (7)'!J36+'FS (8)'!J36+'FS (9)'!J36+'FS (10)'!J36+'FS (11)'!J36+'FS (12)'!J36+'FS (13)'!J36+'FS (14)'!J36+'FS (15)'!J36+'FS (16)'!J36+'FS (17)'!J36+'FS (18)'!J36+'FS (19)'!J36+'FS (20)'!J36+'FS (21)'!J36+'FS (22)'!J36+'FS (23)'!J36+'FS (24)'!J36+'FS (25)'!J36+'FS (26)'!J36+'FS (27)'!J36+'FS (28)'!J36+'FS (29)'!J36+'FS (30)'!J36+'FS (31)'!J36+'FS (32)'!J36+'FS (33)'!J36+'FS (34)'!J36+'FS (35)'!J36+'FS (36)'!J36+'FS (37)'!J36+'FS (38)'!J36+'FS (39)'!J36+'FS (40)'!J36+'FS (41)'!J36+'FS (42)'!J36+'FS (43)'!J36+'FS (44)'!J36+'FS (45)'!J36+'FS (46)'!J36+'FS (47)'!J36+'FS (48)'!J36+'FS (49)'!J36+'FS (50)'!J36+'FS (51)'!J36+'FS (52)'!J36+'FS (53)'!J36+'FS (54)'!J36+'FS (55)'!J36+'FS (56)'!J36+'FS (57)'!J36+'FS (58)'!J36+'FS (59)'!J36+'FS (60)'!J36+'FS (61)'!J36+'FS (62)'!J36+'FS (63)'!J36+'FS (64)'!J36+'FS (65)'!J36+'FS (66)'!J36+'FS (67)'!J36+'FS (68)'!J36+'FS (69)'!J36+'FS (70)'!J36)+('[5]ASC '!J38+'ASC (2)'!J38+'ASC (3)'!J38+'ASC (4)'!J38+'ASC (5)'!J38+'ASC (6)'!J38+'ASC (7)'!J38+'ASC (8)'!J38+'ASC (9)'!J38+'ASC (10)'!J38+'ASC (11)'!J38+'ASC (12)'!J38+'ASC (13)'!J38+'ASC (14)'!J38+'ASC (15)'!J38+'ASC (16)'!J38+'ASC (17)'!J38+'ASC (18)'!J38+'ASC (19)'!J38+'ASC (20)'!J38+'ASC (21)'!J38+'ASC (22)'!J38+'ASC (23)'!J38+'ASC (24)'!J38+'ASC (25)'!J38+'ASC (26)'!J38+'ASC (27)'!J38+'ASC (28)'!J38+'ASC (29)'!J38+'ASC (30)'!J38+'ASC (31)'!J38+'ASC (32)'!J38+'ASC (33)'!J38+'ASC (34)'!J38+'ASC (35)'!J38+'ASC (36)'!J38+'ASC (37)'!J38+'ASC (38)'!J38+'ASC (39)'!J38+'ASC (40)'!J38+'ASC (41)'!J38+'ASC (42)'!J38+'ASC (43)'!J38+'ASC (44)'!J38+'ASC (45)'!J38+'ASC (46)'!J38+'ASC (47)'!J38+'ASC (48)'!J38+'ASC (49)'!J38+'ASC (50)'!J38+'ASC (51)'!J38+'ASC (50)'!J38+'ASC (52)'!J38+'ASC (53)'!J38+'ASC (54)'!J38+'ASC (55)'!J38+'ASC (56)'!J38+'ASC (57)'!J38+'ASC (58)'!J38+'ASC (59)'!J38+'ASC (60)'!J38+'ASC (61)'!J38+'ASC (62)'!J38+'ASC (63)'!J38+'ASC (64)'!J38+'ASC (65)'!J38+'ASC (66)'!J38+'ASC (67)'!J38+'ASC (68)'!J38+'ASC (69)'!J38+'ASC (70)'!J38),"")))</f>
        <v>0</v>
      </c>
    </row>
    <row r="36" spans="1:20" ht="55.5" customHeight="1" thickBot="1" x14ac:dyDescent="0.35">
      <c r="A36" s="329" t="str">
        <f>CDT!B37</f>
        <v>Dihydroartéminisine Pipéraquine– Plaq / 3 comp 
( DHA-PPQ)  40/320 mg</v>
      </c>
      <c r="B36" s="425">
        <f>IF($F$21="__ASC",(ASC!B39+'ASC (2)'!B39+'ASC (3)'!B39+'ASC (4)'!B39+'ASC (5)'!B39+'ASC (6)'!B39+'ASC (7)'!B39+'ASC (8)'!B39+'ASC (9)'!B39+'ASC (10)'!B39+'ASC (11)'!B39+'ASC (12)'!B39+'ASC (13)'!B39+'ASC (14)'!B39+'ASC (15)'!B39+'ASC (16)'!B39+'ASC (17)'!B39+'ASC (18)'!B39+'ASC (19)'!B39+'ASC (20)'!B39+'ASC (21)'!B39+'ASC (22)'!B39+'ASC (23)'!B39+'ASC (24)'!B39+'ASC (25)'!B39+'ASC (26)'!B39+'ASC (27)'!B39+'ASC (28)'!B39+'ASC (29)'!B39+'ASC (30)'!B39+'ASC (31)'!B39+'ASC (32)'!B39+'ASC (33)'!B39+'ASC (34)'!B39+'ASC (35)'!B39+'ASC (36)'!B39+'ASC (37)'!B39+'ASC (38)'!B39+'ASC (39)'!B39+'ASC (40)'!B39+'ASC (41)'!B39+'ASC (42)'!B39+'ASC (43)'!B39+'ASC (44)'!B39+'ASC (45)'!B39+'ASC (46)'!B39+'ASC (47)'!B39+'ASC (48)'!B39+'ASC (49)'!B39+'ASC (50)'!B39+'ASC (51)'!B39+'ASC (50)'!B39+'ASC (52)'!B39+'ASC (53)'!B39+'ASC (54)'!B39+'ASC (55)'!B39+'ASC (56)'!B39+'ASC (57)'!B39+'ASC (58)'!B39+'ASC (59)'!B39+'ASC (60)'!B39+'ASC (61)'!B39+'ASC (62)'!B39+'ASC (63)'!B39+'ASC (64)'!B39+'ASC (65)'!B39+'ASC (66)'!B39+'ASC (67)'!B39+'ASC (68)'!B39+'ASC (69)'!B39+'ASC (70)'!B39),IF('SYNTHESE DISTRICT'!$F$21="__FS",(FS!B37+'FS (2)'!B37+'FS (3)'!B37+'FS (4)'!B37+'FS (5)'!B37+'FS (6)'!B37+'FS (7)'!B37+'FS (8)'!B37+'FS (9)'!B37+'FS (10)'!B37+'FS (11)'!B37+'FS (12)'!B37+'FS (13)'!B37+'FS (14)'!B37+'FS (15)'!B37+'FS (16)'!B37+'FS (17)'!B37+'FS (18)'!B37+'FS (19)'!B37+'FS (20)'!B37+'FS (21)'!B37+'FS (22)'!B37+'FS (23)'!B37+'FS (24)'!B37+'FS (25)'!B37+'FS (26)'!B37+'FS (27)'!B37+'FS (28)'!B37+'FS (29)'!B37+'FS (30)'!B37+'FS (31)'!B37+'FS (32)'!B37+'FS (33)'!B37+'FS (34)'!B37+'FS (35)'!B37+'FS (36)'!B37+'FS (37)'!B37+'FS (38)'!B37+'FS (39)'!B37+'FS (40)'!B37+'FS (41)'!B37+'FS (42)'!B37+'FS (43)'!B37+'FS (44)'!B37+'FS (45)'!B37+'FS (46)'!B37+'FS (47)'!B37+'FS (48)'!B37+'FS (49)'!B37+'FS (50)'!B37+'FS (51)'!B37+'FS (52)'!B37+'FS (53)'!B37+'FS (54)'!B37+'FS (55)'!B37+'FS (56)'!B37+'FS (57)'!B37+'FS (58)'!B37+'FS (59)'!B37+'FS (60)'!B37+'FS (61)'!B37+'FS (62)'!B37+'FS (63)'!B37+'FS (64)'!B37+'FS (65)'!B37+'FS (66)'!B37+'FS (67)'!B37+'FS (68)'!B37+'FS (69)'!B37+'FS (70)'!B37),IF('SYNTHESE DISTRICT'!$F$21="ASC+FS",(FS!B37+'FS (2)'!B37+'FS (3)'!B37+'FS (4)'!B37+'FS (5)'!B37+'FS (6)'!B37+'FS (7)'!B37+'FS (8)'!B37+'FS (9)'!B37+'FS (10)'!B37+'FS (11)'!B37+'FS (12)'!B37+'FS (13)'!B37+'FS (14)'!B37+'FS (15)'!B37+'FS (16)'!B37+'FS (17)'!B37+'FS (18)'!B37+'FS (19)'!B37+'FS (20)'!B37+'FS (21)'!B37+'FS (22)'!B37+'FS (23)'!B37+'FS (24)'!B37+'FS (25)'!B37+'FS (26)'!B37+'FS (27)'!B37+'FS (28)'!B37+'FS (29)'!B37+'FS (30)'!B37+'FS (31)'!B37+'FS (32)'!B37+'FS (33)'!B37+'FS (34)'!B37+'FS (35)'!B37+'FS (36)'!B37+'FS (37)'!B37+'FS (38)'!B37+'FS (39)'!B37+'FS (40)'!B37+'FS (41)'!B37+'FS (42)'!B37+'FS (43)'!B37+'FS (44)'!B37+'FS (45)'!B37+'FS (46)'!B37+'FS (47)'!B37+'FS (48)'!B37+'FS (49)'!B37+'FS (50)'!B37+'FS (51)'!B37+'FS (52)'!B37+'FS (53)'!B37+'FS (54)'!B37+'FS (55)'!B37+'FS (56)'!B37+'FS (57)'!B37+'FS (58)'!B37+'FS (59)'!B37+'FS (60)'!B37+'FS (61)'!B37+'FS (62)'!B37+'FS (63)'!B37+'FS (64)'!B37+'FS (65)'!B37+'FS (66)'!B37+'FS (67)'!B37+'FS (68)'!B37+'FS (69)'!B37+'FS (70)'!B37+ ASC!B39+'ASC (2)'!B39+'ASC (3)'!B39+'ASC (4)'!B39+'ASC (5)'!B39+'ASC (6)'!B39+'ASC (7)'!B39+'ASC (8)'!B39+'ASC (9)'!B39+'ASC (10)'!B39+'ASC (11)'!B39+'ASC (12)'!B39+'ASC (13)'!B39+'ASC (14)'!B39+'ASC (15)'!B39+'ASC (16)'!B39+'ASC (17)'!B39+'ASC (18)'!B39+'ASC (19)'!B39+'ASC (20)'!B39+'ASC (21)'!B39+'ASC (22)'!B39+'ASC (23)'!B39+'ASC (24)'!B39+'ASC (25)'!B39+'ASC (26)'!B39+'ASC (27)'!B39+'ASC (28)'!B39+'ASC (29)'!B39+'ASC (30)'!B39+'ASC (31)'!B39+'ASC (32)'!B39+'ASC (33)'!B39+'ASC (34)'!B39+'ASC (35)'!B39+'ASC (36)'!B39+'ASC (37)'!B39+'ASC (38)'!B39+'ASC (39)'!B39+'ASC (40)'!B39+'ASC (41)'!B39+'ASC (42)'!B39+'ASC (43)'!B39+'ASC (44)'!B39+'ASC (45)'!B39+'ASC (46)'!B39+'ASC (47)'!B39+'ASC (48)'!B39+'ASC (49)'!B39+'ASC (50)'!B39+'ASC (51)'!B39+'ASC (50)'!B39+'ASC (52)'!B39+'ASC (53)'!B39+'ASC (54)'!B39+'ASC (55)'!B39+'ASC (56)'!B39+'ASC (57)'!B39+'ASC (58)'!B39+'ASC (59)'!B39+'ASC (60)'!B39+'ASC (61)'!B39+'ASC (62)'!B39+'ASC (63)'!B39+'ASC (64)'!B39+'ASC (65)'!B39+'ASC (66)'!B39+'ASC (67)'!B39+'ASC (68)'!B39+'ASC (69)'!B39+'ASC (70)'!B39),"")))</f>
        <v>0</v>
      </c>
      <c r="C36" s="425">
        <f>IF($F$21="__ASC",(ASC!C39+'ASC (2)'!C39+'ASC (3)'!C39+'ASC (4)'!C39+'ASC (5)'!C39+'ASC (6)'!C39+'ASC (7)'!C39+'ASC (8)'!C39+'ASC (9)'!C39+'ASC (10)'!C39+'ASC (11)'!C39+'ASC (12)'!C39+'ASC (13)'!C39+'ASC (14)'!C39+'ASC (15)'!C39+'ASC (16)'!C39+'ASC (17)'!C39+'ASC (18)'!C39+'ASC (19)'!C39+'ASC (20)'!C39+'ASC (21)'!C39+'ASC (22)'!C39+'ASC (23)'!C39+'ASC (24)'!C39+'ASC (25)'!C39+'ASC (26)'!C39+'ASC (27)'!C39+'ASC (28)'!C39+'ASC (29)'!C39+'ASC (30)'!C39+'ASC (31)'!C39+'ASC (32)'!C39+'ASC (33)'!C39+'ASC (34)'!C39+'ASC (35)'!C39+'ASC (36)'!C39+'ASC (37)'!C39+'ASC (38)'!C39+'ASC (39)'!C39+'ASC (40)'!C39+'ASC (41)'!C39+'ASC (42)'!C39+'ASC (43)'!C39+'ASC (44)'!C39+'ASC (45)'!C39+'ASC (46)'!C39+'ASC (47)'!C39+'ASC (48)'!C39+'ASC (49)'!C39+'ASC (50)'!C39+'ASC (51)'!C39+'ASC (50)'!C39+'ASC (52)'!C39+'ASC (53)'!C39+'ASC (54)'!C39+'ASC (55)'!C39+'ASC (56)'!C39+'ASC (57)'!C39+'ASC (58)'!C39+'ASC (59)'!C39+'ASC (60)'!C39+'ASC (61)'!C39+'ASC (62)'!C39+'ASC (63)'!C39+'ASC (64)'!C39+'ASC (65)'!C39+'ASC (66)'!C39+'ASC (67)'!C39+'ASC (68)'!C39+'ASC (69)'!C39+'ASC (70)'!C39),IF('SYNTHESE DISTRICT'!$F$21="__FS",(FS!C37+'FS (2)'!C37+'FS (3)'!C37+'FS (4)'!C37+'FS (5)'!C37+'FS (6)'!C37+'FS (7)'!C37+'FS (8)'!C37+'FS (9)'!C37+'FS (10)'!C37+'FS (11)'!C37+'FS (12)'!C37+'FS (13)'!C37+'FS (14)'!C37+'FS (15)'!C37+'FS (16)'!C37+'FS (17)'!C37+'FS (18)'!C37+'FS (19)'!C37+'FS (20)'!C37+'FS (21)'!C37+'FS (22)'!C37+'FS (23)'!C37+'FS (24)'!C37+'FS (25)'!C37+'FS (26)'!C37+'FS (27)'!C37+'FS (28)'!C37+'FS (29)'!C37+'FS (30)'!C37+'FS (31)'!C37+'FS (32)'!C37+'FS (33)'!C37+'FS (34)'!C37+'FS (35)'!C37+'FS (36)'!C37+'FS (37)'!C37+'FS (38)'!C37+'FS (39)'!C37+'FS (40)'!C37+'FS (41)'!C37+'FS (42)'!C37+'FS (43)'!C37+'FS (44)'!C37+'FS (45)'!C37+'FS (46)'!C37+'FS (47)'!C37+'FS (48)'!C37+'FS (49)'!C37+'FS (50)'!C37+'FS (51)'!C37+'FS (52)'!C37+'FS (53)'!C37+'FS (54)'!C37+'FS (55)'!C37+'FS (56)'!C37+'FS (57)'!C37+'FS (58)'!C37+'FS (59)'!C37+'FS (60)'!C37+'FS (61)'!C37+'FS (62)'!C37+'FS (63)'!C37+'FS (64)'!C37+'FS (65)'!C37+'FS (66)'!C37+'FS (67)'!C37+'FS (68)'!C37+'FS (69)'!C37+'FS (70)'!C37),IF('SYNTHESE DISTRICT'!$F$21="ASC+FS",(FS!C37+'FS (2)'!C37+'FS (3)'!C37+'FS (4)'!C37+'FS (5)'!C37+'FS (6)'!C37+'FS (7)'!C37+'FS (8)'!C37+'FS (9)'!C37+'FS (10)'!C37+'FS (11)'!C37+'FS (12)'!C37+'FS (13)'!C37+'FS (14)'!C37+'FS (15)'!C37+'FS (16)'!C37+'FS (17)'!C37+'FS (18)'!C37+'FS (19)'!C37+'FS (20)'!C37+'FS (21)'!C37+'FS (22)'!C37+'FS (23)'!C37+'FS (24)'!C37+'FS (25)'!C37+'FS (26)'!C37+'FS (27)'!C37+'FS (28)'!C37+'FS (29)'!C37+'FS (30)'!C37+'FS (31)'!C37+'FS (32)'!C37+'FS (33)'!C37+'FS (34)'!C37+'FS (35)'!C37+'FS (36)'!C37+'FS (37)'!C37+'FS (38)'!C37+'FS (39)'!C37+'FS (40)'!C37+'FS (41)'!C37+'FS (42)'!C37+'FS (43)'!C37+'FS (44)'!C37+'FS (45)'!C37+'FS (46)'!C37+'FS (47)'!C37+'FS (48)'!C37+'FS (49)'!C37+'FS (50)'!C37+'FS (51)'!C37+'FS (52)'!C37+'FS (53)'!C37+'FS (54)'!C37+'FS (55)'!C37+'FS (56)'!C37+'FS (57)'!C37+'FS (58)'!C37+'FS (59)'!C37+'FS (60)'!C37+'FS (61)'!C37+'FS (62)'!C37+'FS (63)'!C37+'FS (64)'!C37+'FS (65)'!C37+'FS (66)'!C37+'FS (67)'!C37+'FS (68)'!C37+'FS (69)'!C37+'FS (70)'!C37+ ASC!C39+'ASC (2)'!C39+'ASC (3)'!C39+'ASC (4)'!C39+'ASC (5)'!C39+'ASC (6)'!C39+'ASC (7)'!C39+'ASC (8)'!C39+'ASC (9)'!C39+'ASC (10)'!C39+'ASC (11)'!C39+'ASC (12)'!C39+'ASC (13)'!C39+'ASC (14)'!C39+'ASC (15)'!C39+'ASC (16)'!C39+'ASC (17)'!C39+'ASC (18)'!C39+'ASC (19)'!C39+'ASC (20)'!C39+'ASC (21)'!C39+'ASC (22)'!C39+'ASC (23)'!C39+'ASC (24)'!C39+'ASC (25)'!C39+'ASC (26)'!C39+'ASC (27)'!C39+'ASC (28)'!C39+'ASC (29)'!C39+'ASC (30)'!C39+'ASC (31)'!C39+'ASC (32)'!C39+'ASC (33)'!C39+'ASC (34)'!C39+'ASC (35)'!C39+'ASC (36)'!C39+'ASC (37)'!C39+'ASC (38)'!C39+'ASC (39)'!C39+'ASC (40)'!C39+'ASC (41)'!C39+'ASC (42)'!C39+'ASC (43)'!C39+'ASC (44)'!C39+'ASC (45)'!C39+'ASC (46)'!C39+'ASC (47)'!C39+'ASC (48)'!C39+'ASC (49)'!C39+'ASC (50)'!C39+'ASC (51)'!C39+'ASC (50)'!C39+'ASC (52)'!C39+'ASC (53)'!C39+'ASC (54)'!C39+'ASC (55)'!C39+'ASC (56)'!C39+'ASC (57)'!C39+'ASC (58)'!C39+'ASC (59)'!C39+'ASC (60)'!C39+'ASC (61)'!C39+'ASC (62)'!C39+'ASC (63)'!C39+'ASC (64)'!C39+'ASC (65)'!C39+'ASC (66)'!C39+'ASC (67)'!C39+'ASC (68)'!C39+'ASC (69)'!C39+'ASC (70)'!C39),"")))</f>
        <v>0</v>
      </c>
      <c r="D36" s="403">
        <f t="shared" si="0"/>
        <v>0</v>
      </c>
      <c r="E36" s="425">
        <f>IF($F$21="__ASC",(ASC!E39+'ASC (2)'!E39+'ASC (3)'!E39+'ASC (4)'!E39+'ASC (5)'!E39+'ASC (6)'!E39+'ASC (7)'!E39+'ASC (8)'!E39+'ASC (9)'!E39+'ASC (10)'!E39+'ASC (11)'!E39+'ASC (12)'!E39+'ASC (13)'!E39+'ASC (14)'!E39+'ASC (15)'!E39+'ASC (16)'!E39+'ASC (17)'!E39+'ASC (18)'!E39+'ASC (19)'!E39+'ASC (20)'!E39+'ASC (21)'!E39+'ASC (22)'!E39+'ASC (23)'!E39+'ASC (24)'!E39+'ASC (25)'!E39+'ASC (26)'!E39+'ASC (27)'!E39+'ASC (28)'!E39+'ASC (29)'!E39+'ASC (30)'!E39+'ASC (31)'!E39+'ASC (32)'!E39+'ASC (33)'!E39+'ASC (34)'!E39+'ASC (35)'!E39+'ASC (36)'!E39+'ASC (37)'!E39+'ASC (38)'!E39+'ASC (39)'!E39+'ASC (40)'!E39+'ASC (41)'!E39+'ASC (42)'!E39+'ASC (43)'!E39+'ASC (44)'!E39+'ASC (45)'!E39+'ASC (46)'!E39+'ASC (47)'!E39+'ASC (48)'!E39+'ASC (49)'!E39+'ASC (50)'!E39+'ASC (51)'!E39+'ASC (50)'!E39+'ASC (52)'!E39+'ASC (53)'!E39+'ASC (54)'!E39+'ASC (55)'!E39+'ASC (56)'!E39+'ASC (57)'!E39+'ASC (58)'!E39+'ASC (59)'!E39+'ASC (60)'!E39+'ASC (61)'!E39+'ASC (62)'!E39+'ASC (63)'!E39+'ASC (64)'!E39+'ASC (65)'!E39+'ASC (66)'!E39+'ASC (67)'!E39+'ASC (68)'!E39+'ASC (69)'!E39+'ASC (70)'!E39),IF('SYNTHESE DISTRICT'!$F$21="__FS",(FS!E37+'FS (2)'!E37+'FS (3)'!E37+'FS (4)'!E37+'FS (5)'!E37+'FS (6)'!E37+'FS (7)'!E37+'FS (8)'!E37+'FS (9)'!E37+'FS (10)'!E37+'FS (11)'!E37+'FS (12)'!E37+'FS (13)'!E37+'FS (14)'!E37+'FS (15)'!E37+'FS (16)'!E37+'FS (17)'!E37+'FS (18)'!E37+'FS (19)'!E37+'FS (20)'!E37+'FS (21)'!E37+'FS (22)'!E37+'FS (23)'!E37+'FS (24)'!E37+'FS (25)'!E37+'FS (26)'!E37+'FS (27)'!E37+'FS (28)'!E37+'FS (29)'!E37+'FS (30)'!E37+'FS (31)'!E37+'FS (32)'!E37+'FS (33)'!E37+'FS (34)'!E37+'FS (35)'!E37+'FS (36)'!E37+'FS (37)'!E37+'FS (38)'!E37+'FS (39)'!E37+'FS (40)'!E37+'FS (41)'!E37+'FS (42)'!E37+'FS (43)'!E37+'FS (44)'!E37+'FS (45)'!E37+'FS (46)'!E37+'FS (47)'!E37+'FS (48)'!E37+'FS (49)'!E37+'FS (50)'!E37+'FS (51)'!E37+'FS (52)'!E37+'FS (53)'!E37+'FS (54)'!E37+'FS (55)'!E37+'FS (56)'!E37+'FS (57)'!E37+'FS (58)'!E37+'FS (59)'!E37+'FS (60)'!E37+'FS (61)'!E37+'FS (62)'!E37+'FS (63)'!E37+'FS (64)'!E37+'FS (65)'!E37+'FS (66)'!E37+'FS (67)'!E37+'FS (68)'!E37+'FS (69)'!E37+'FS (70)'!E37),IF('SYNTHESE DISTRICT'!$F$21="ASC+FS",(FS!E37+'FS (2)'!E37+'FS (3)'!E37+'FS (4)'!E37+'FS (5)'!E37+'FS (6)'!E37+'FS (7)'!E37+'FS (8)'!E37+'FS (9)'!E37+'FS (10)'!E37+'FS (11)'!E37+'FS (12)'!E37+'FS (13)'!E37+'FS (14)'!E37+'FS (15)'!E37+'FS (16)'!E37+'FS (17)'!E37+'FS (18)'!E37+'FS (19)'!E37+'FS (20)'!E37+'FS (21)'!E37+'FS (22)'!E37+'FS (23)'!E37+'FS (24)'!E37+'FS (25)'!E37+'FS (26)'!E37+'FS (27)'!E37+'FS (28)'!E37+'FS (29)'!E37+'FS (30)'!E37+'FS (31)'!E37+'FS (32)'!E37+'FS (33)'!E37+'FS (34)'!E37+'FS (35)'!E37+'FS (36)'!E37+'FS (37)'!E37+'FS (38)'!E37+'FS (39)'!E37+'FS (40)'!E37+'FS (41)'!E37+'FS (42)'!E37+'FS (43)'!E37+'FS (44)'!E37+'FS (45)'!E37+'FS (46)'!E37+'FS (47)'!E37+'FS (48)'!E37+'FS (49)'!E37+'FS (50)'!E37+'FS (51)'!E37+'FS (52)'!E37+'FS (53)'!E37+'FS (54)'!E37+'FS (55)'!E37+'FS (56)'!E37+'FS (57)'!E37+'FS (58)'!E37+'FS (59)'!E37+'FS (60)'!E37+'FS (61)'!E37+'FS (62)'!E37+'FS (63)'!E37+'FS (64)'!E37+'FS (65)'!E37+'FS (66)'!E37+'FS (67)'!E37+'FS (68)'!E37+'FS (69)'!E37+'FS (70)'!E37+ ASC!E39+'ASC (2)'!E39+'ASC (3)'!E39+'ASC (4)'!E39+'ASC (5)'!E39+'ASC (6)'!E39+'ASC (7)'!E39+'ASC (8)'!E39+'ASC (9)'!E39+'ASC (10)'!E39+'ASC (11)'!E39+'ASC (12)'!E39+'ASC (13)'!E39+'ASC (14)'!E39+'ASC (15)'!E39+'ASC (16)'!E39+'ASC (17)'!E39+'ASC (18)'!E39+'ASC (19)'!E39+'ASC (20)'!E39+'ASC (21)'!E39+'ASC (22)'!E39+'ASC (23)'!E39+'ASC (24)'!E39+'ASC (25)'!E39+'ASC (26)'!E39+'ASC (27)'!E39+'ASC (28)'!E39+'ASC (29)'!E39+'ASC (30)'!E39+'ASC (31)'!E39+'ASC (32)'!E39+'ASC (33)'!E39+'ASC (34)'!E39+'ASC (35)'!E39+'ASC (36)'!E39+'ASC (37)'!E39+'ASC (38)'!E39+'ASC (39)'!E39+'ASC (40)'!E39+'ASC (41)'!E39+'ASC (42)'!E39+'ASC (43)'!E39+'ASC (44)'!E39+'ASC (45)'!E39+'ASC (46)'!E39+'ASC (47)'!E39+'ASC (48)'!E39+'ASC (49)'!E39+'ASC (50)'!E39+'ASC (51)'!E39+'ASC (50)'!E39+'ASC (52)'!E39+'ASC (53)'!E39+'ASC (54)'!E39+'ASC (55)'!E39+'ASC (56)'!E39+'ASC (57)'!E39+'ASC (58)'!E39+'ASC (59)'!E39+'ASC (60)'!E39+'ASC (61)'!E39+'ASC (62)'!E39+'ASC (63)'!E39+'ASC (64)'!E39+'ASC (65)'!E39+'ASC (66)'!E39+'ASC (67)'!E39+'ASC (68)'!E39+'ASC (69)'!E39+'ASC (70)'!E39),"")))</f>
        <v>0</v>
      </c>
      <c r="F36" s="425">
        <f>IF($F$21="__ASC",(ASC!F39+'ASC (2)'!F39+'ASC (3)'!F39+'ASC (4)'!F39+'ASC (5)'!F39+'ASC (6)'!F39+'ASC (7)'!F39+'ASC (8)'!F39+'ASC (9)'!F39+'ASC (10)'!F39+'ASC (11)'!F39+'ASC (12)'!F39+'ASC (13)'!F39+'ASC (14)'!F39+'ASC (15)'!F39+'ASC (16)'!F39+'ASC (17)'!F39+'ASC (18)'!F39+'ASC (19)'!F39+'ASC (20)'!F39+'ASC (21)'!F39+'ASC (22)'!F39+'ASC (23)'!F39+'ASC (24)'!F39+'ASC (25)'!F39+'ASC (26)'!F39+'ASC (27)'!F39+'ASC (28)'!F39+'ASC (29)'!F39+'ASC (30)'!F39+'ASC (31)'!F39+'ASC (32)'!F39+'ASC (33)'!F39+'ASC (34)'!F39+'ASC (35)'!F39+'ASC (36)'!F39+'ASC (37)'!F39+'ASC (38)'!F39+'ASC (39)'!F39+'ASC (40)'!F39+'ASC (41)'!F39+'ASC (42)'!F39+'ASC (43)'!F39+'ASC (44)'!F39+'ASC (45)'!F39+'ASC (46)'!F39+'ASC (47)'!F39+'ASC (48)'!F39+'ASC (49)'!F39+'ASC (50)'!F39+'ASC (51)'!F39+'ASC (50)'!F39+'ASC (52)'!F39+'ASC (53)'!F39+'ASC (54)'!F39+'ASC (55)'!F39+'ASC (56)'!F39+'ASC (57)'!F39+'ASC (58)'!F39+'ASC (59)'!F39+'ASC (60)'!F39+'ASC (61)'!F39+'ASC (62)'!F39+'ASC (63)'!F39+'ASC (64)'!F39+'ASC (65)'!F39+'ASC (66)'!F39+'ASC (67)'!F39+'ASC (68)'!F39+'ASC (69)'!F39+'ASC (70)'!F39),IF('SYNTHESE DISTRICT'!$F$21="__FS",(FS!F37+'FS (2)'!F37+'FS (3)'!F37+'FS (4)'!F37+'FS (5)'!F37+'FS (6)'!F37+'FS (7)'!F37+'FS (8)'!F37+'FS (9)'!F37+'FS (10)'!F37+'FS (11)'!F37+'FS (12)'!F37+'FS (13)'!F37+'FS (14)'!F37+'FS (15)'!F37+'FS (16)'!F37+'FS (17)'!F37+'FS (18)'!F37+'FS (19)'!F37+'FS (20)'!F37+'FS (21)'!F37+'FS (22)'!F37+'FS (23)'!F37+'FS (24)'!F37+'FS (25)'!F37+'FS (26)'!F37+'FS (27)'!F37+'FS (28)'!F37+'FS (29)'!F37+'FS (30)'!F37+'FS (31)'!F37+'FS (32)'!F37+'FS (33)'!F37+'FS (34)'!F37+'FS (35)'!F37+'FS (36)'!F37+'FS (37)'!F37+'FS (38)'!F37+'FS (39)'!F37+'FS (40)'!F37+'FS (41)'!F37+'FS (42)'!F37+'FS (43)'!F37+'FS (44)'!F37+'FS (45)'!F37+'FS (46)'!F37+'FS (47)'!F37+'FS (48)'!F37+'FS (49)'!F37+'FS (50)'!F37+'FS (51)'!F37+'FS (52)'!F37+'FS (53)'!F37+'FS (54)'!F37+'FS (55)'!F37+'FS (56)'!F37+'FS (57)'!F37+'FS (58)'!F37+'FS (59)'!F37+'FS (60)'!F37+'FS (61)'!F37+'FS (62)'!F37+'FS (63)'!F37+'FS (64)'!F37+'FS (65)'!F37+'FS (66)'!F37+'FS (67)'!F37+'FS (68)'!F37+'FS (69)'!F37+'FS (70)'!F37),IF('SYNTHESE DISTRICT'!$F$21="ASC+FS",(FS!F37+'FS (2)'!F37+'FS (3)'!F37+'FS (4)'!F37+'FS (5)'!F37+'FS (6)'!F37+'FS (7)'!F37+'FS (8)'!F37+'FS (9)'!F37+'FS (10)'!F37+'FS (11)'!F37+'FS (12)'!F37+'FS (13)'!F37+'FS (14)'!F37+'FS (15)'!F37+'FS (16)'!F37+'FS (17)'!F37+'FS (18)'!F37+'FS (19)'!F37+'FS (20)'!F37+'FS (21)'!F37+'FS (22)'!F37+'FS (23)'!F37+'FS (24)'!F37+'FS (25)'!F37+'FS (26)'!F37+'FS (27)'!F37+'FS (28)'!F37+'FS (29)'!F37+'FS (30)'!F37+'FS (31)'!F37+'FS (32)'!F37+'FS (33)'!F37+'FS (34)'!F37+'FS (35)'!F37+'FS (36)'!F37+'FS (37)'!F37+'FS (38)'!F37+'FS (39)'!F37+'FS (40)'!F37+'FS (41)'!F37+'FS (42)'!F37+'FS (43)'!F37+'FS (44)'!F37+'FS (45)'!F37+'FS (46)'!F37+'FS (47)'!F37+'FS (48)'!F37+'FS (49)'!F37+'FS (50)'!F37+'FS (51)'!F37+'FS (52)'!F37+'FS (53)'!F37+'FS (54)'!F37+'FS (55)'!F37+'FS (56)'!F37+'FS (57)'!F37+'FS (58)'!F37+'FS (59)'!F37+'FS (60)'!F37+'FS (61)'!F37+'FS (62)'!F37+'FS (63)'!F37+'FS (64)'!F37+'FS (65)'!F37+'FS (66)'!F37+'FS (67)'!F37+'FS (68)'!F37+'FS (69)'!F37+'FS (70)'!F37+ ASC!F39+'ASC (2)'!F39+'ASC (3)'!F39+'ASC (4)'!F39+'ASC (5)'!F39+'ASC (6)'!F39+'ASC (7)'!F39+'ASC (8)'!F39+'ASC (9)'!F39+'ASC (10)'!F39+'ASC (11)'!F39+'ASC (12)'!F39+'ASC (13)'!F39+'ASC (14)'!F39+'ASC (15)'!F39+'ASC (16)'!F39+'ASC (17)'!F39+'ASC (18)'!F39+'ASC (19)'!F39+'ASC (20)'!F39+'ASC (21)'!F39+'ASC (22)'!F39+'ASC (23)'!F39+'ASC (24)'!F39+'ASC (25)'!F39+'ASC (26)'!F39+'ASC (27)'!F39+'ASC (28)'!F39+'ASC (29)'!F39+'ASC (30)'!F39+'ASC (31)'!F39+'ASC (32)'!F39+'ASC (33)'!F39+'ASC (34)'!F39+'ASC (35)'!F39+'ASC (36)'!F39+'ASC (37)'!F39+'ASC (38)'!F39+'ASC (39)'!F39+'ASC (40)'!F39+'ASC (41)'!F39+'ASC (42)'!F39+'ASC (43)'!F39+'ASC (44)'!F39+'ASC (45)'!F39+'ASC (46)'!F39+'ASC (47)'!F39+'ASC (48)'!F39+'ASC (49)'!F39+'ASC (50)'!F39+'ASC (51)'!F39+'ASC (50)'!F39+'ASC (52)'!F39+'ASC (53)'!F39+'ASC (54)'!F39+'ASC (55)'!F39+'ASC (56)'!F39+'ASC (57)'!F39+'ASC (58)'!F39+'ASC (59)'!F39+'ASC (60)'!F39+'ASC (61)'!F39+'ASC (62)'!F39+'ASC (63)'!F39+'ASC (64)'!F39+'ASC (65)'!F39+'ASC (66)'!F39+'ASC (67)'!F39+'ASC (68)'!F39+'ASC (69)'!F39+'ASC (70)'!F39),"")))</f>
        <v>0</v>
      </c>
      <c r="G36" s="425">
        <f>IF($F$21="__ASC",(ASC!G39+'ASC (2)'!G39+'ASC (3)'!G39+'ASC (4)'!G39+'ASC (5)'!G39+'ASC (6)'!G39+'ASC (7)'!G39+'ASC (8)'!G39+'ASC (9)'!G39+'ASC (10)'!G39+'ASC (11)'!G39+'ASC (12)'!G39+'ASC (13)'!G39+'ASC (14)'!G39+'ASC (15)'!G39+'ASC (16)'!G39+'ASC (17)'!G39+'ASC (18)'!G39+'ASC (19)'!G39+'ASC (20)'!G39+'ASC (21)'!G39+'ASC (22)'!G39+'ASC (23)'!G39+'ASC (24)'!G39+'ASC (25)'!G39+'ASC (26)'!G39+'ASC (27)'!G39+'ASC (28)'!G39+'ASC (29)'!G39+'ASC (30)'!G39+'ASC (31)'!G39+'ASC (32)'!G39+'ASC (33)'!G39+'ASC (34)'!G39+'ASC (35)'!G39+'ASC (36)'!G39+'ASC (37)'!G39+'ASC (38)'!G39+'ASC (39)'!G39+'ASC (40)'!G39+'ASC (41)'!G39+'ASC (42)'!G39+'ASC (43)'!G39+'ASC (44)'!G39+'ASC (45)'!G39+'ASC (46)'!G39+'ASC (47)'!G39+'ASC (48)'!G39+'ASC (49)'!G39+'ASC (50)'!G39+'ASC (51)'!G39+'ASC (50)'!G39+'ASC (52)'!G39+'ASC (53)'!G39+'ASC (54)'!G39+'ASC (55)'!G39+'ASC (56)'!G39+'ASC (57)'!G39+'ASC (58)'!G39+'ASC (59)'!G39+'ASC (60)'!G39+'ASC (61)'!G39+'ASC (62)'!G39+'ASC (63)'!G39+'ASC (64)'!G39+'ASC (65)'!G39+'ASC (66)'!G39+'ASC (67)'!G39+'ASC (68)'!G39+'ASC (69)'!G39+'ASC (70)'!G39),IF('SYNTHESE DISTRICT'!$F$21="__FS",(FS!G37+'FS (2)'!G37+'FS (3)'!G37+'FS (4)'!G37+'FS (5)'!G37+'FS (6)'!G37+'FS (7)'!G37+'FS (8)'!G37+'FS (9)'!G37+'FS (10)'!G37+'FS (11)'!G37+'FS (12)'!G37+'FS (13)'!G37+'FS (14)'!G37+'FS (15)'!G37+'FS (16)'!G37+'FS (17)'!G37+'FS (18)'!G37+'FS (19)'!G37+'FS (20)'!G37+'FS (21)'!G37+'FS (22)'!G37+'FS (23)'!G37+'FS (24)'!G37+'FS (25)'!G37+'FS (26)'!G37+'FS (27)'!G37+'FS (28)'!G37+'FS (29)'!G37+'FS (30)'!G37+'FS (31)'!G37+'FS (32)'!G37+'FS (33)'!G37+'FS (34)'!G37+'FS (35)'!G37+'FS (36)'!G37+'FS (37)'!G37+'FS (38)'!G37+'FS (39)'!G37+'FS (40)'!G37+'FS (41)'!G37+'FS (42)'!G37+'FS (43)'!G37+'FS (44)'!G37+'FS (45)'!G37+'FS (46)'!G37+'FS (47)'!G37+'FS (48)'!G37+'FS (49)'!G37+'FS (50)'!G37+'FS (51)'!G37+'FS (52)'!G37+'FS (53)'!G37+'FS (54)'!G37+'FS (55)'!G37+'FS (56)'!G37+'FS (57)'!G37+'FS (58)'!G37+'FS (59)'!G37+'FS (60)'!G37+'FS (61)'!G37+'FS (62)'!G37+'FS (63)'!G37+'FS (64)'!G37+'FS (65)'!G37+'FS (66)'!G37+'FS (67)'!G37+'FS (68)'!G37+'FS (69)'!G37+'FS (70)'!G37),IF('SYNTHESE DISTRICT'!$F$21="ASC+FS",(FS!G37+'FS (2)'!G37+'FS (3)'!G37+'FS (4)'!G37+'FS (5)'!G37+'FS (6)'!G37+'FS (7)'!G37+'FS (8)'!G37+'FS (9)'!G37+'FS (10)'!G37+'FS (11)'!G37+'FS (12)'!G37+'FS (13)'!G37+'FS (14)'!G37+'FS (15)'!G37+'FS (16)'!G37+'FS (17)'!G37+'FS (18)'!G37+'FS (19)'!G37+'FS (20)'!G37+'FS (21)'!G37+'FS (22)'!G37+'FS (23)'!G37+'FS (24)'!G37+'FS (25)'!G37+'FS (26)'!G37+'FS (27)'!G37+'FS (28)'!G37+'FS (29)'!G37+'FS (30)'!G37+'FS (31)'!G37+'FS (32)'!G37+'FS (33)'!G37+'FS (34)'!G37+'FS (35)'!G37+'FS (36)'!G37+'FS (37)'!G37+'FS (38)'!G37+'FS (39)'!G37+'FS (40)'!G37+'FS (41)'!G37+'FS (42)'!G37+'FS (43)'!G37+'FS (44)'!G37+'FS (45)'!G37+'FS (46)'!G37+'FS (47)'!G37+'FS (48)'!G37+'FS (49)'!G37+'FS (50)'!G37+'FS (51)'!G37+'FS (52)'!G37+'FS (53)'!G37+'FS (54)'!G37+'FS (55)'!G37+'FS (56)'!G37+'FS (57)'!G37+'FS (58)'!G37+'FS (59)'!G37+'FS (60)'!G37+'FS (61)'!G37+'FS (62)'!G37+'FS (63)'!G37+'FS (64)'!G37+'FS (65)'!G37+'FS (66)'!G37+'FS (67)'!G37+'FS (68)'!G37+'FS (69)'!G37+'FS (70)'!G37+ ASC!G39+'ASC (2)'!G39+'ASC (3)'!G39+'ASC (4)'!G39+'ASC (5)'!G39+'ASC (6)'!G39+'ASC (7)'!G39+'ASC (8)'!G39+'ASC (9)'!G39+'ASC (10)'!G39+'ASC (11)'!G39+'ASC (12)'!G39+'ASC (13)'!G39+'ASC (14)'!G39+'ASC (15)'!G39+'ASC (16)'!G39+'ASC (17)'!G39+'ASC (18)'!G39+'ASC (19)'!G39+'ASC (20)'!G39+'ASC (21)'!G39+'ASC (22)'!G39+'ASC (23)'!G39+'ASC (24)'!G39+'ASC (25)'!G39+'ASC (26)'!G39+'ASC (27)'!G39+'ASC (28)'!G39+'ASC (29)'!G39+'ASC (30)'!G39+'ASC (31)'!G39+'ASC (32)'!G39+'ASC (33)'!G39+'ASC (34)'!G39+'ASC (35)'!G39+'ASC (36)'!G39+'ASC (37)'!G39+'ASC (38)'!G39+'ASC (39)'!G39+'ASC (40)'!G39+'ASC (41)'!G39+'ASC (42)'!G39+'ASC (43)'!G39+'ASC (44)'!G39+'ASC (45)'!G39+'ASC (46)'!G39+'ASC (47)'!G39+'ASC (48)'!G39+'ASC (49)'!G39+'ASC (50)'!G39+'ASC (51)'!G39+'ASC (50)'!G39+'ASC (52)'!G39+'ASC (53)'!G39+'ASC (54)'!G39+'ASC (55)'!G39+'ASC (56)'!G39+'ASC (57)'!G39+'ASC (58)'!G39+'ASC (59)'!G39+'ASC (60)'!G39+'ASC (61)'!G39+'ASC (62)'!G39+'ASC (63)'!G39+'ASC (64)'!G39+'ASC (65)'!G39+'ASC (66)'!G39+'ASC (67)'!G39+'ASC (68)'!G39+'ASC (69)'!G39+'ASC (70)'!G39),"")))</f>
        <v>0</v>
      </c>
      <c r="H36" s="425">
        <f>IF($F$21="__ASC",(ASC!H39+'ASC (2)'!H39+'ASC (3)'!H39+'ASC (4)'!H39+'ASC (5)'!H39+'ASC (6)'!H39+'ASC (7)'!H39+'ASC (8)'!H39+'ASC (9)'!H39+'ASC (10)'!H39+'ASC (11)'!H39+'ASC (12)'!H39+'ASC (13)'!H39+'ASC (14)'!H39+'ASC (15)'!H39+'ASC (16)'!H39+'ASC (17)'!H39+'ASC (18)'!H39+'ASC (19)'!H39+'ASC (20)'!H39+'ASC (21)'!H39+'ASC (22)'!H39+'ASC (23)'!H39+'ASC (24)'!H39+'ASC (25)'!H39+'ASC (26)'!H39+'ASC (27)'!H39+'ASC (28)'!H39+'ASC (29)'!H39+'ASC (30)'!H39+'ASC (31)'!H39+'ASC (32)'!H39+'ASC (33)'!H39+'ASC (34)'!H39+'ASC (35)'!H39+'ASC (36)'!H39+'ASC (37)'!H39+'ASC (38)'!H39+'ASC (39)'!H39+'ASC (40)'!H39+'ASC (41)'!H39+'ASC (42)'!H39+'ASC (43)'!H39+'ASC (44)'!H39+'ASC (45)'!H39+'ASC (46)'!H39+'ASC (47)'!H39+'ASC (48)'!H39+'ASC (49)'!H39+'ASC (50)'!H39+'ASC (51)'!H39+'ASC (50)'!H39+'ASC (52)'!H39+'ASC (53)'!H39+'ASC (54)'!H39+'ASC (55)'!H39+'ASC (56)'!H39+'ASC (57)'!H39+'ASC (58)'!H39+'ASC (59)'!H39+'ASC (60)'!H39+'ASC (61)'!H39+'ASC (62)'!H39+'ASC (63)'!H39+'ASC (64)'!H39+'ASC (65)'!H39+'ASC (66)'!H39+'ASC (67)'!H39+'ASC (68)'!H39+'ASC (69)'!H39+'ASC (70)'!H39),IF('SYNTHESE DISTRICT'!$F$21="__FS",(FS!H37+'FS (2)'!H37+'FS (3)'!H37+'FS (4)'!H37+'FS (5)'!H37+'FS (6)'!H37+'FS (7)'!H37+'FS (8)'!H37+'FS (9)'!H37+'FS (10)'!H37+'FS (11)'!H37+'FS (12)'!H37+'FS (13)'!H37+'FS (14)'!H37+'FS (15)'!H37+'FS (16)'!H37+'FS (17)'!H37+'FS (18)'!H37+'FS (19)'!H37+'FS (20)'!H37+'FS (21)'!H37+'FS (22)'!H37+'FS (23)'!H37+'FS (24)'!H37+'FS (25)'!H37+'FS (26)'!H37+'FS (27)'!H37+'FS (28)'!H37+'FS (29)'!H37+'FS (30)'!H37+'FS (31)'!H37+'FS (32)'!H37+'FS (33)'!H37+'FS (34)'!H37+'FS (35)'!H37+'FS (36)'!H37+'FS (37)'!H37+'FS (38)'!H37+'FS (39)'!H37+'FS (40)'!H37+'FS (41)'!H37+'FS (42)'!H37+'FS (43)'!H37+'FS (44)'!H37+'FS (45)'!H37+'FS (46)'!H37+'FS (47)'!H37+'FS (48)'!H37+'FS (49)'!H37+'FS (50)'!H37+'FS (51)'!H37+'FS (52)'!H37+'FS (53)'!H37+'FS (54)'!H37+'FS (55)'!H37+'FS (56)'!H37+'FS (57)'!H37+'FS (58)'!H37+'FS (59)'!H37+'FS (60)'!H37+'FS (61)'!H37+'FS (62)'!H37+'FS (63)'!H37+'FS (64)'!H37+'FS (65)'!H37+'FS (66)'!H37+'FS (67)'!H37+'FS (68)'!H37+'FS (69)'!H37+'FS (70)'!H37),IF('SYNTHESE DISTRICT'!$F$21="ASC+FS",(FS!H37+'FS (2)'!H37+'FS (3)'!H37+'FS (4)'!H37+'FS (5)'!H37+'FS (6)'!H37+'FS (7)'!H37+'FS (8)'!H37+'FS (9)'!H37+'FS (10)'!H37+'FS (11)'!H37+'FS (12)'!H37+'FS (13)'!H37+'FS (14)'!H37+'FS (15)'!H37+'FS (16)'!H37+'FS (17)'!H37+'FS (18)'!H37+'FS (19)'!H37+'FS (20)'!H37+'FS (21)'!H37+'FS (22)'!H37+'FS (23)'!H37+'FS (24)'!H37+'FS (25)'!H37+'FS (26)'!H37+'FS (27)'!H37+'FS (28)'!H37+'FS (29)'!H37+'FS (30)'!H37+'FS (31)'!H37+'FS (32)'!H37+'FS (33)'!H37+'FS (34)'!H37+'FS (35)'!H37+'FS (36)'!H37+'FS (37)'!H37+'FS (38)'!H37+'FS (39)'!H37+'FS (40)'!H37+'FS (41)'!H37+'FS (42)'!H37+'FS (43)'!H37+'FS (44)'!H37+'FS (45)'!H37+'FS (46)'!H37+'FS (47)'!H37+'FS (48)'!H37+'FS (49)'!H37+'FS (50)'!H37+'FS (51)'!H37+'FS (52)'!H37+'FS (53)'!H37+'FS (54)'!H37+'FS (55)'!H37+'FS (56)'!H37+'FS (57)'!H37+'FS (58)'!H37+'FS (59)'!H37+'FS (60)'!H37+'FS (61)'!H37+'FS (62)'!H37+'FS (63)'!H37+'FS (64)'!H37+'FS (65)'!H37+'FS (66)'!H37+'FS (67)'!H37+'FS (68)'!H37+'FS (69)'!H37+'FS (70)'!H37+ ASC!H39+'ASC (2)'!H39+'ASC (3)'!H39+'ASC (4)'!H39+'ASC (5)'!H39+'ASC (6)'!H39+'ASC (7)'!H39+'ASC (8)'!H39+'ASC (9)'!H39+'ASC (10)'!H39+'ASC (11)'!H39+'ASC (12)'!H39+'ASC (13)'!H39+'ASC (14)'!H39+'ASC (15)'!H39+'ASC (16)'!H39+'ASC (17)'!H39+'ASC (18)'!H39+'ASC (19)'!H39+'ASC (20)'!H39+'ASC (21)'!H39+'ASC (22)'!H39+'ASC (23)'!H39+'ASC (24)'!H39+'ASC (25)'!H39+'ASC (26)'!H39+'ASC (27)'!H39+'ASC (28)'!H39+'ASC (29)'!H39+'ASC (30)'!H39+'ASC (31)'!H39+'ASC (32)'!H39+'ASC (33)'!H39+'ASC (34)'!H39+'ASC (35)'!H39+'ASC (36)'!H39+'ASC (37)'!H39+'ASC (38)'!H39+'ASC (39)'!H39+'ASC (40)'!H39+'ASC (41)'!H39+'ASC (42)'!H39+'ASC (43)'!H39+'ASC (44)'!H39+'ASC (45)'!H39+'ASC (46)'!H39+'ASC (47)'!H39+'ASC (48)'!H39+'ASC (49)'!H39+'ASC (50)'!H39+'ASC (51)'!H39+'ASC (50)'!H39+'ASC (52)'!H39+'ASC (53)'!H39+'ASC (54)'!H39+'ASC (55)'!H39+'ASC (56)'!H39+'ASC (57)'!H39+'ASC (58)'!H39+'ASC (59)'!H39+'ASC (60)'!H39+'ASC (61)'!H39+'ASC (62)'!H39+'ASC (63)'!H39+'ASC (64)'!H39+'ASC (65)'!H39+'ASC (66)'!H39+'ASC (67)'!H39+'ASC (68)'!H39+'ASC (69)'!H39+'ASC (70)'!H39),"")))</f>
        <v>0</v>
      </c>
      <c r="I36" s="425">
        <f>IF($F$21="__ASC",(ASC!I39+'ASC (2)'!I39+'ASC (3)'!I39+'ASC (4)'!I39+'ASC (5)'!I39+'ASC (6)'!I39+'ASC (7)'!I39+'ASC (8)'!I39+'ASC (9)'!I39+'ASC (10)'!I39+'ASC (11)'!I39+'ASC (12)'!I39+'ASC (13)'!I39+'ASC (14)'!I39+'ASC (15)'!I39+'ASC (16)'!I39+'ASC (17)'!I39+'ASC (18)'!I39+'ASC (19)'!I39+'ASC (20)'!I39+'ASC (21)'!I39+'ASC (22)'!I39+'ASC (23)'!I39+'ASC (24)'!I39+'ASC (25)'!I39+'ASC (26)'!I39+'ASC (27)'!I39+'ASC (28)'!I39+'ASC (29)'!I39+'ASC (30)'!I39+'ASC (31)'!I39+'ASC (32)'!I39+'ASC (33)'!I39+'ASC (34)'!I39+'ASC (35)'!I39+'ASC (36)'!I39+'ASC (37)'!I39+'ASC (38)'!I39+'ASC (39)'!I39+'ASC (40)'!I39+'ASC (41)'!I39+'ASC (42)'!I39+'ASC (43)'!I39+'ASC (44)'!I39+'ASC (45)'!I39+'ASC (46)'!I39+'ASC (47)'!I39+'ASC (48)'!I39+'ASC (49)'!I39+'ASC (50)'!I39+'ASC (51)'!I39+'ASC (50)'!I39+'ASC (52)'!I39+'ASC (53)'!I39+'ASC (54)'!I39+'ASC (55)'!I39+'ASC (56)'!I39+'ASC (57)'!I39+'ASC (58)'!I39+'ASC (59)'!I39+'ASC (60)'!I39+'ASC (61)'!I39+'ASC (62)'!I39+'ASC (63)'!I39+'ASC (64)'!I39+'ASC (65)'!I39+'ASC (66)'!I39+'ASC (67)'!I39+'ASC (68)'!I39+'ASC (69)'!I39+'ASC (70)'!I39),IF('SYNTHESE DISTRICT'!$F$21="__FS",(FS!I37+'FS (2)'!I37+'FS (3)'!I37+'FS (4)'!I37+'FS (5)'!I37+'FS (6)'!I37+'FS (7)'!I37+'FS (8)'!I37+'FS (9)'!I37+'FS (10)'!I37+'FS (11)'!I37+'FS (12)'!I37+'FS (13)'!I37+'FS (14)'!I37+'FS (15)'!I37+'FS (16)'!I37+'FS (17)'!I37+'FS (18)'!I37+'FS (19)'!I37+'FS (20)'!I37+'FS (21)'!I37+'FS (22)'!I37+'FS (23)'!I37+'FS (24)'!I37+'FS (25)'!I37+'FS (26)'!I37+'FS (27)'!I37+'FS (28)'!I37+'FS (29)'!I37+'FS (30)'!I37+'FS (31)'!I37+'FS (32)'!I37+'FS (33)'!I37+'FS (34)'!I37+'FS (35)'!I37+'FS (36)'!I37+'FS (37)'!I37+'FS (38)'!I37+'FS (39)'!I37+'FS (40)'!I37+'FS (41)'!I37+'FS (42)'!I37+'FS (43)'!I37+'FS (44)'!I37+'FS (45)'!I37+'FS (46)'!I37+'FS (47)'!I37+'FS (48)'!I37+'FS (49)'!I37+'FS (50)'!I37+'FS (51)'!I37+'FS (52)'!I37+'FS (53)'!I37+'FS (54)'!I37+'FS (55)'!I37+'FS (56)'!I37+'FS (57)'!I37+'FS (58)'!I37+'FS (59)'!I37+'FS (60)'!I37+'FS (61)'!I37+'FS (62)'!I37+'FS (63)'!I37+'FS (64)'!I37+'FS (65)'!I37+'FS (66)'!I37+'FS (67)'!I37+'FS (68)'!I37+'FS (69)'!I37+'FS (70)'!I37),IF('SYNTHESE DISTRICT'!$F$21="ASC+FS",(FS!I37+'FS (2)'!I37+'FS (3)'!I37+'FS (4)'!I37+'FS (5)'!I37+'FS (6)'!I37+'FS (7)'!I37+'FS (8)'!I37+'FS (9)'!I37+'FS (10)'!I37+'FS (11)'!I37+'FS (12)'!I37+'FS (13)'!I37+'FS (14)'!I37+'FS (15)'!I37+'FS (16)'!I37+'FS (17)'!I37+'FS (18)'!I37+'FS (19)'!I37+'FS (20)'!I37+'FS (21)'!I37+'FS (22)'!I37+'FS (23)'!I37+'FS (24)'!I37+'FS (25)'!I37+'FS (26)'!I37+'FS (27)'!I37+'FS (28)'!I37+'FS (29)'!I37+'FS (30)'!I37+'FS (31)'!I37+'FS (32)'!I37+'FS (33)'!I37+'FS (34)'!I37+'FS (35)'!I37+'FS (36)'!I37+'FS (37)'!I37+'FS (38)'!I37+'FS (39)'!I37+'FS (40)'!I37+'FS (41)'!I37+'FS (42)'!I37+'FS (43)'!I37+'FS (44)'!I37+'FS (45)'!I37+'FS (46)'!I37+'FS (47)'!I37+'FS (48)'!I37+'FS (49)'!I37+'FS (50)'!I37+'FS (51)'!I37+'FS (52)'!I37+'FS (53)'!I37+'FS (54)'!I37+'FS (55)'!I37+'FS (56)'!I37+'FS (57)'!I37+'FS (58)'!I37+'FS (59)'!I37+'FS (60)'!I37+'FS (61)'!I37+'FS (62)'!I37+'FS (63)'!I37+'FS (64)'!I37+'FS (65)'!I37+'FS (66)'!I37+'FS (67)'!I37+'FS (68)'!I37+'FS (69)'!I37+'FS (70)'!I37+ ASC!I39+'ASC (2)'!I39+'ASC (3)'!I39+'ASC (4)'!I39+'ASC (5)'!I39+'ASC (6)'!I39+'ASC (7)'!I39+'ASC (8)'!I39+'ASC (9)'!I39+'ASC (10)'!I39+'ASC (11)'!I39+'ASC (12)'!I39+'ASC (13)'!I39+'ASC (14)'!I39+'ASC (15)'!I39+'ASC (16)'!I39+'ASC (17)'!I39+'ASC (18)'!I39+'ASC (19)'!I39+'ASC (20)'!I39+'ASC (21)'!I39+'ASC (22)'!I39+'ASC (23)'!I39+'ASC (24)'!I39+'ASC (25)'!I39+'ASC (26)'!I39+'ASC (27)'!I39+'ASC (28)'!I39+'ASC (29)'!I39+'ASC (30)'!I39+'ASC (31)'!I39+'ASC (32)'!I39+'ASC (33)'!I39+'ASC (34)'!I39+'ASC (35)'!I39+'ASC (36)'!I39+'ASC (37)'!I39+'ASC (38)'!I39+'ASC (39)'!I39+'ASC (40)'!I39+'ASC (41)'!I39+'ASC (42)'!I39+'ASC (43)'!I39+'ASC (44)'!I39+'ASC (45)'!I39+'ASC (46)'!I39+'ASC (47)'!I39+'ASC (48)'!I39+'ASC (49)'!I39+'ASC (50)'!I39+'ASC (51)'!I39+'ASC (50)'!I39+'ASC (52)'!I39+'ASC (53)'!I39+'ASC (54)'!I39+'ASC (55)'!I39+'ASC (56)'!I39+'ASC (57)'!I39+'ASC (58)'!I39+'ASC (59)'!I39+'ASC (60)'!I39+'ASC (61)'!I39+'ASC (62)'!I39+'ASC (63)'!I39+'ASC (64)'!I39+'ASC (65)'!I39+'ASC (66)'!I39+'ASC (67)'!I39+'ASC (68)'!I39+'ASC (69)'!I39+'ASC (70)'!I39),"")))</f>
        <v>0</v>
      </c>
      <c r="J36" s="402" t="e">
        <f t="shared" si="6"/>
        <v>#VALUE!</v>
      </c>
      <c r="K36" s="425">
        <f>IF($F$21="__ASC",(ASC!K39+'ASC (2)'!K39+'ASC (3)'!K39+'ASC (4)'!K39+'ASC (5)'!K39+'ASC (6)'!K39+'ASC (7)'!K39+'ASC (8)'!K39+'ASC (9)'!K39+'ASC (10)'!K39+'ASC (11)'!K39+'ASC (12)'!K39+'ASC (13)'!K39+'ASC (14)'!K39+'ASC (15)'!K39+'ASC (16)'!K39+'ASC (17)'!K39+'ASC (18)'!K39+'ASC (19)'!K39+'ASC (20)'!K39+'ASC (21)'!K39+'ASC (22)'!K39+'ASC (23)'!K39+'ASC (24)'!K39+'ASC (25)'!K39+'ASC (26)'!K39+'ASC (27)'!K39+'ASC (28)'!K39+'ASC (29)'!K39+'ASC (30)'!K39+'ASC (31)'!K39+'ASC (32)'!K39+'ASC (33)'!K39+'ASC (34)'!K39+'ASC (35)'!K39+'ASC (36)'!K39+'ASC (37)'!K39+'ASC (38)'!K39+'ASC (39)'!K39+'ASC (40)'!K39+'ASC (41)'!K39+'ASC (42)'!K39+'ASC (43)'!K39+'ASC (44)'!K39+'ASC (45)'!K39+'ASC (46)'!K39+'ASC (47)'!K39+'ASC (48)'!K39+'ASC (49)'!K39+'ASC (50)'!K39+'ASC (51)'!K39+'ASC (50)'!K39+'ASC (52)'!K39+'ASC (53)'!K39+'ASC (54)'!K39+'ASC (55)'!K39+'ASC (56)'!K39+'ASC (57)'!K39+'ASC (58)'!K39+'ASC (59)'!K39+'ASC (60)'!K39+'ASC (61)'!K39+'ASC (62)'!K39+'ASC (63)'!K39+'ASC (64)'!K39+'ASC (65)'!K39+'ASC (66)'!K39+'ASC (67)'!K39+'ASC (68)'!K39+'ASC (69)'!K39+'ASC (70)'!K39),IF('SYNTHESE DISTRICT'!$F$21="__FS",(FS!K37+'FS (2)'!K37+'FS (3)'!K37+'FS (4)'!K37+'FS (5)'!K37+'FS (6)'!K37+'FS (7)'!K37+'FS (8)'!K37+'FS (9)'!K37+'FS (10)'!K37+'FS (11)'!K37+'FS (12)'!K37+'FS (13)'!K37+'FS (14)'!K37+'FS (15)'!K37+'FS (16)'!K37+'FS (17)'!K37+'FS (18)'!K37+'FS (19)'!K37+'FS (20)'!K37+'FS (21)'!K37+'FS (22)'!K37+'FS (23)'!K37+'FS (24)'!K37+'FS (25)'!K37+'FS (26)'!K37+'FS (27)'!K37+'FS (28)'!K37+'FS (29)'!K37+'FS (30)'!K37+'FS (31)'!K37+'FS (32)'!K37+'FS (33)'!K37+'FS (34)'!K37+'FS (35)'!K37+'FS (36)'!K37+'FS (37)'!K37+'FS (38)'!K37+'FS (39)'!K37+'FS (40)'!K37+'FS (41)'!K37+'FS (42)'!K37+'FS (43)'!K37+'FS (44)'!K37+'FS (45)'!K37+'FS (46)'!K37+'FS (47)'!K37+'FS (48)'!K37+'FS (49)'!K37+'FS (50)'!K37+'FS (51)'!K37+'FS (52)'!K37+'FS (53)'!K37+'FS (54)'!K37+'FS (55)'!K37+'FS (56)'!K37+'FS (57)'!K37+'FS (58)'!K37+'FS (59)'!K37+'FS (60)'!K37+'FS (61)'!K37+'FS (62)'!K37+'FS (63)'!K37+'FS (64)'!K37+'FS (65)'!K37+'FS (66)'!K37+'FS (67)'!K37+'FS (68)'!K37+'FS (69)'!K37+'FS (70)'!K37),IF('SYNTHESE DISTRICT'!$F$21="ASC+FS",(FS!K37+'FS (2)'!K37+'FS (3)'!K37+'FS (4)'!K37+'FS (5)'!K37+'FS (6)'!K37+'FS (7)'!K37+'FS (8)'!K37+'FS (9)'!K37+'FS (10)'!K37+'FS (11)'!K37+'FS (12)'!K37+'FS (13)'!K37+'FS (14)'!K37+'FS (15)'!K37+'FS (16)'!K37+'FS (17)'!K37+'FS (18)'!K37+'FS (19)'!K37+'FS (20)'!K37+'FS (21)'!K37+'FS (22)'!K37+'FS (23)'!K37+'FS (24)'!K37+'FS (25)'!K37+'FS (26)'!K37+'FS (27)'!K37+'FS (28)'!K37+'FS (29)'!K37+'FS (30)'!K37+'FS (31)'!K37+'FS (32)'!K37+'FS (33)'!K37+'FS (34)'!K37+'FS (35)'!K37+'FS (36)'!K37+'FS (37)'!K37+'FS (38)'!K37+'FS (39)'!K37+'FS (40)'!K37+'FS (41)'!K37+'FS (42)'!K37+'FS (43)'!K37+'FS (44)'!K37+'FS (45)'!K37+'FS (46)'!K37+'FS (47)'!K37+'FS (48)'!K37+'FS (49)'!K37+'FS (50)'!K37+'FS (51)'!K37+'FS (52)'!K37+'FS (53)'!K37+'FS (54)'!K37+'FS (55)'!K37+'FS (56)'!K37+'FS (57)'!K37+'FS (58)'!K37+'FS (59)'!K37+'FS (60)'!K37+'FS (61)'!K37+'FS (62)'!K37+'FS (63)'!K37+'FS (64)'!K37+'FS (65)'!K37+'FS (66)'!K37+'FS (67)'!K37+'FS (68)'!K37+'FS (69)'!K37+'FS (70)'!K37+ ASC!K39+'ASC (2)'!K39+'ASC (3)'!K39+'ASC (4)'!K39+'ASC (5)'!K39+'ASC (6)'!K39+'ASC (7)'!K39+'ASC (8)'!K39+'ASC (9)'!K39+'ASC (10)'!K39+'ASC (11)'!K39+'ASC (12)'!K39+'ASC (13)'!K39+'ASC (14)'!K39+'ASC (15)'!K39+'ASC (16)'!K39+'ASC (17)'!K39+'ASC (18)'!K39+'ASC (19)'!K39+'ASC (20)'!K39+'ASC (21)'!K39+'ASC (22)'!K39+'ASC (23)'!K39+'ASC (24)'!K39+'ASC (25)'!K39+'ASC (26)'!K39+'ASC (27)'!K39+'ASC (28)'!K39+'ASC (29)'!K39+'ASC (30)'!K39+'ASC (31)'!K39+'ASC (32)'!K39+'ASC (33)'!K39+'ASC (34)'!K39+'ASC (35)'!K39+'ASC (36)'!K39+'ASC (37)'!K39+'ASC (38)'!K39+'ASC (39)'!K39+'ASC (40)'!K39+'ASC (41)'!K39+'ASC (42)'!K39+'ASC (43)'!K39+'ASC (44)'!K39+'ASC (45)'!K39+'ASC (46)'!K39+'ASC (47)'!K39+'ASC (48)'!K39+'ASC (49)'!K39+'ASC (50)'!K39+'ASC (51)'!K39+'ASC (50)'!K39+'ASC (52)'!K39+'ASC (53)'!K39+'ASC (54)'!K39+'ASC (55)'!K39+'ASC (56)'!K39+'ASC (57)'!K39+'ASC (58)'!K39+'ASC (59)'!K39+'ASC (60)'!K39+'ASC (61)'!K39+'ASC (62)'!K39+'ASC (63)'!K39+'ASC (64)'!K39+'ASC (65)'!K39+'ASC (66)'!K39+'ASC (67)'!K39+'ASC (68)'!K39+'ASC (69)'!K39+'ASC (70)'!K39),"")))</f>
        <v>0</v>
      </c>
      <c r="L36" s="314" t="e">
        <f t="shared" si="2"/>
        <v>#VALUE!</v>
      </c>
      <c r="M36" s="314" t="e">
        <f t="shared" si="3"/>
        <v>#VALUE!</v>
      </c>
      <c r="N36" s="314" t="e">
        <f t="shared" si="4"/>
        <v>#VALUE!</v>
      </c>
      <c r="O36" s="425">
        <f>IF($F$21="__ASC",(ASC!O39+'ASC (2)'!O39+'ASC (3)'!O39+'ASC (4)'!O39+'ASC (5)'!O39+'ASC (6)'!O39+'ASC (7)'!O39+'ASC (8)'!O39+'ASC (9)'!O39+'ASC (10)'!O39+'ASC (11)'!O39+'ASC (12)'!O39+'ASC (13)'!O39+'ASC (14)'!O39+'ASC (15)'!O39+'ASC (16)'!O39+'ASC (17)'!O39+'ASC (18)'!O39+'ASC (19)'!O39+'ASC (20)'!O39+'ASC (21)'!O39+'ASC (22)'!O39+'ASC (23)'!O39+'ASC (24)'!O39+'ASC (25)'!O39+'ASC (26)'!O39+'ASC (27)'!O39+'ASC (28)'!O39+'ASC (29)'!O39+'ASC (30)'!O39+'ASC (31)'!O39+'ASC (32)'!O39+'ASC (33)'!O39+'ASC (34)'!O39+'ASC (35)'!O39+'ASC (36)'!O39+'ASC (37)'!O39+'ASC (38)'!O39+'ASC (39)'!O39+'ASC (40)'!O39+'ASC (41)'!O39+'ASC (42)'!O39+'ASC (43)'!O39+'ASC (44)'!O39+'ASC (45)'!O39+'ASC (46)'!O39+'ASC (47)'!O39+'ASC (48)'!O39+'ASC (49)'!O39+'ASC (50)'!O39+'ASC (51)'!O39+'ASC (50)'!O39+'ASC (52)'!O39+'ASC (53)'!O39+'ASC (54)'!O39+'ASC (55)'!O39+'ASC (56)'!O39+'ASC (57)'!O39+'ASC (58)'!O39+'ASC (59)'!O39+'ASC (60)'!O39+'ASC (61)'!O39+'ASC (62)'!O39+'ASC (63)'!O39+'ASC (64)'!O39+'ASC (65)'!O39+'ASC (66)'!O39+'ASC (67)'!O39+'ASC (68)'!O39+'ASC (69)'!O39+'ASC (70)'!O39),IF('SYNTHESE DISTRICT'!$F$21="__FS",(FS!O37+'FS (2)'!O37+'FS (3)'!O37+'FS (4)'!O37+'FS (5)'!O37+'FS (6)'!O37+'FS (7)'!O37+'FS (8)'!O37+'FS (9)'!O37+'FS (10)'!O37+'FS (11)'!O37+'FS (12)'!O37+'FS (13)'!O37+'FS (14)'!O37+'FS (15)'!O37+'FS (16)'!O37+'FS (17)'!O37+'FS (18)'!O37+'FS (19)'!O37+'FS (20)'!O37+'FS (21)'!O37+'FS (22)'!O37+'FS (23)'!O37+'FS (24)'!O37+'FS (25)'!O37+'FS (26)'!O37+'FS (27)'!O37+'FS (28)'!O37+'FS (29)'!O37+'FS (30)'!O37+'FS (31)'!O37+'FS (32)'!O37+'FS (33)'!O37+'FS (34)'!O37+'FS (35)'!O37+'FS (36)'!O37+'FS (37)'!O37+'FS (38)'!O37+'FS (39)'!O37+'FS (40)'!O37+'FS (41)'!O37+'FS (42)'!O37+'FS (43)'!O37+'FS (44)'!O37+'FS (45)'!O37+'FS (46)'!O37+'FS (47)'!O37+'FS (48)'!O37+'FS (49)'!O37+'FS (50)'!O37+'FS (51)'!O37+'FS (52)'!O37+'FS (53)'!O37+'FS (54)'!O37+'FS (55)'!O37+'FS (56)'!O37+'FS (57)'!O37+'FS (58)'!O37+'FS (59)'!O37+'FS (60)'!O37+'FS (61)'!O37+'FS (62)'!O37+'FS (63)'!O37+'FS (64)'!O37+'FS (65)'!O37+'FS (66)'!O37+'FS (67)'!O37+'FS (68)'!O37+'FS (69)'!O37+'FS (70)'!O37),IF('SYNTHESE DISTRICT'!$F$21="ASC+FS",(FS!O37+'FS (2)'!O37+'FS (3)'!O37+'FS (4)'!O37+'FS (5)'!O37+'FS (6)'!O37+'FS (7)'!O37+'FS (8)'!O37+'FS (9)'!O37+'FS (10)'!O37+'FS (11)'!O37+'FS (12)'!O37+'FS (13)'!O37+'FS (14)'!O37+'FS (15)'!O37+'FS (16)'!O37+'FS (17)'!O37+'FS (18)'!O37+'FS (19)'!O37+'FS (20)'!O37+'FS (21)'!O37+'FS (22)'!O37+'FS (23)'!O37+'FS (24)'!O37+'FS (25)'!O37+'FS (26)'!O37+'FS (27)'!O37+'FS (28)'!O37+'FS (29)'!O37+'FS (30)'!O37+'FS (31)'!O37+'FS (32)'!O37+'FS (33)'!O37+'FS (34)'!O37+'FS (35)'!O37+'FS (36)'!O37+'FS (37)'!O37+'FS (38)'!O37+'FS (39)'!O37+'FS (40)'!O37+'FS (41)'!O37+'FS (42)'!O37+'FS (43)'!O37+'FS (44)'!O37+'FS (45)'!O37+'FS (46)'!O37+'FS (47)'!O37+'FS (48)'!O37+'FS (49)'!O37+'FS (50)'!O37+'FS (51)'!O37+'FS (52)'!O37+'FS (53)'!O37+'FS (54)'!O37+'FS (55)'!O37+'FS (56)'!O37+'FS (57)'!O37+'FS (58)'!O37+'FS (59)'!O37+'FS (60)'!O37+'FS (61)'!O37+'FS (62)'!O37+'FS (63)'!O37+'FS (64)'!O37+'FS (65)'!O37+'FS (66)'!O37+'FS (67)'!O37+'FS (68)'!O37+'FS (69)'!O37+'FS (70)'!O37+ ASC!O39+'ASC (2)'!O39+'ASC (3)'!O39+'ASC (4)'!O39+'ASC (5)'!O39+'ASC (6)'!O39+'ASC (7)'!O39+'ASC (8)'!O39+'ASC (9)'!O39+'ASC (10)'!O39+'ASC (11)'!O39+'ASC (12)'!O39+'ASC (13)'!O39+'ASC (14)'!O39+'ASC (15)'!O39+'ASC (16)'!O39+'ASC (17)'!O39+'ASC (18)'!O39+'ASC (19)'!O39+'ASC (20)'!O39+'ASC (21)'!O39+'ASC (22)'!O39+'ASC (23)'!O39+'ASC (24)'!O39+'ASC (25)'!O39+'ASC (26)'!O39+'ASC (27)'!O39+'ASC (28)'!O39+'ASC (29)'!O39+'ASC (30)'!O39+'ASC (31)'!O39+'ASC (32)'!O39+'ASC (33)'!O39+'ASC (34)'!O39+'ASC (35)'!O39+'ASC (36)'!O39+'ASC (37)'!O39+'ASC (38)'!O39+'ASC (39)'!O39+'ASC (40)'!O39+'ASC (41)'!O39+'ASC (42)'!O39+'ASC (43)'!O39+'ASC (44)'!O39+'ASC (45)'!O39+'ASC (46)'!O39+'ASC (47)'!O39+'ASC (48)'!O39+'ASC (49)'!O39+'ASC (50)'!O39+'ASC (51)'!O39+'ASC (50)'!O39+'ASC (52)'!O39+'ASC (53)'!O39+'ASC (54)'!O39+'ASC (55)'!O39+'ASC (56)'!O39+'ASC (57)'!O39+'ASC (58)'!O39+'ASC (59)'!O39+'ASC (60)'!O39+'ASC (61)'!O39+'ASC (62)'!O39+'ASC (63)'!O39+'ASC (64)'!O39+'ASC (65)'!O39+'ASC (66)'!O39+'ASC (67)'!O39+'ASC (68)'!O39+'ASC (69)'!O39+'ASC (70)'!O39),"")))</f>
        <v>0</v>
      </c>
      <c r="P36" s="217"/>
      <c r="R36" s="152" t="e">
        <f t="shared" si="5"/>
        <v>#VALUE!</v>
      </c>
      <c r="T36" s="424">
        <f>IF('SYNTHESE DISTRICT'!$F$21="__ASC",(ASC!J39+'ASC (2)'!J39+'ASC (3)'!J39+'ASC (4)'!J39+'ASC (5)'!J39+'ASC (6)'!J39+'ASC (7)'!J39+'ASC (8)'!J39+'ASC (9)'!J39+'ASC (10)'!J39+'ASC (11)'!J39+'ASC (12)'!J39+'ASC (13)'!J39+'ASC (14)'!J39+'ASC (15)'!J39+'ASC (16)'!J39+'ASC (17)'!J39+'ASC (18)'!J39+'ASC (19)'!J39+'ASC (20)'!J39+'ASC (21)'!J39+'ASC (22)'!J39+'ASC (23)'!J39+'ASC (24)'!J39+'ASC (25)'!J39+'ASC (26)'!J39+'ASC (27)'!J39+'ASC (28)'!J39+'ASC (29)'!J39+'ASC (30)'!J39+'ASC (31)'!J39+'ASC (32)'!J39+'ASC (33)'!J39+'ASC (34)'!J39+'ASC (35)'!J39+'ASC (36)'!J39+'ASC (37)'!J39+'ASC (38)'!J39+'ASC (39)'!J39+'ASC (40)'!J39+'ASC (41)'!J39+'ASC (42)'!J39+'ASC (43)'!J39+'ASC (44)'!J39+'ASC (45)'!J39+'ASC (46)'!J39+'ASC (47)'!J39+'ASC (48)'!J39+'ASC (49)'!J39+'ASC (50)'!J39+'ASC (51)'!J39+'ASC (50)'!J39+'ASC (52)'!J39+'ASC (53)'!J39+'ASC (54)'!J39+'ASC (55)'!J39+'ASC (56)'!J39+'ASC (57)'!J39+'ASC (58)'!J39+'ASC (59)'!J39+'ASC (60)'!J39+'ASC (61)'!J39+'ASC (62)'!J39+'ASC (63)'!J39+'ASC (64)'!J39+'ASC (65)'!J39+'ASC (66)'!J39+'ASC (67)'!J39+'ASC (68)'!J39+'ASC (69)'!J39+'ASC (70)'!J39),IF('SYNTHESE DISTRICT'!$F$21="__FS",('[4]FS '!J37+'FS (2)'!J37+'FS (3)'!J37+'FS (4)'!J37+'FS (5)'!J37+'FS (6)'!J37+'FS (7)'!J37+'FS (8)'!J37+'FS (9)'!J37+'FS (10)'!J37+'FS (11)'!J37+'FS (12)'!J37+'FS (13)'!J37+'FS (14)'!J37+'FS (15)'!J37+'FS (16)'!J37+'FS (17)'!J37+'FS (18)'!J37+'FS (19)'!J37+'FS (20)'!J37+'FS (21)'!J37+'FS (22)'!J37+'FS (23)'!J37+'FS (24)'!J37+'FS (25)'!J37+'FS (26)'!J37+'FS (27)'!J37+'FS (28)'!J37+'FS (29)'!J37+'FS (30)'!J37+'FS (31)'!J37+'FS (32)'!J37+'FS (33)'!J37+'FS (34)'!J37+'FS (35)'!J37+'FS (36)'!J37+'FS (37)'!J37+'FS (38)'!J37+'FS (39)'!J37+'FS (40)'!J37+'FS (41)'!J37+'FS (42)'!J37+'FS (43)'!J37+'FS (44)'!J37+'FS (45)'!J37+'FS (46)'!J37+'FS (47)'!J37+'FS (48)'!J37+'FS (49)'!J37+'FS (50)'!J37+'FS (51)'!J37+'FS (52)'!J37+'FS (53)'!J37+'FS (54)'!J37+'FS (55)'!J37+'FS (56)'!J37+'FS (57)'!J37+'FS (58)'!J37+'FS (59)'!J37+'FS (60)'!J37+'FS (61)'!J37+'FS (62)'!J37+'FS (63)'!J37+'FS (64)'!J37+'FS (65)'!J37+'FS (66)'!J37+'FS (67)'!J37+'FS (68)'!J37+'FS (69)'!J37+'FS (70)'!J37),IF('SYNTHESE DISTRICT'!$F$21="ASC+FS",('[4]FS '!J37+'FS (2)'!J37+'FS (3)'!J37+'FS (4)'!J37+'FS (5)'!J37+'FS (6)'!J37+'FS (7)'!J37+'FS (8)'!J37+'FS (9)'!J37+'FS (10)'!J37+'FS (11)'!J37+'FS (12)'!J37+'FS (13)'!J37+'FS (14)'!J37+'FS (15)'!J37+'FS (16)'!J37+'FS (17)'!J37+'FS (18)'!J37+'FS (19)'!J37+'FS (20)'!J37+'FS (21)'!J37+'FS (22)'!J37+'FS (23)'!J37+'FS (24)'!J37+'FS (25)'!J37+'FS (26)'!J37+'FS (27)'!J37+'FS (28)'!J37+'FS (29)'!J37+'FS (30)'!J37+'FS (31)'!J37+'FS (32)'!J37+'FS (33)'!J37+'FS (34)'!J37+'FS (35)'!J37+'FS (36)'!J37+'FS (37)'!J37+'FS (38)'!J37+'FS (39)'!J37+'FS (40)'!J37+'FS (41)'!J37+'FS (42)'!J37+'FS (43)'!J37+'FS (44)'!J37+'FS (45)'!J37+'FS (46)'!J37+'FS (47)'!J37+'FS (48)'!J37+'FS (49)'!J37+'FS (50)'!J37+'FS (51)'!J37+'FS (52)'!J37+'FS (53)'!J37+'FS (54)'!J37+'FS (55)'!J37+'FS (56)'!J37+'FS (57)'!J37+'FS (58)'!J37+'FS (59)'!J37+'FS (60)'!J37+'FS (61)'!J37+'FS (62)'!J37+'FS (63)'!J37+'FS (64)'!J37+'FS (65)'!J37+'FS (66)'!J37+'FS (67)'!J37+'FS (68)'!J37+'FS (69)'!J37+'FS (70)'!J37)+('[5]ASC '!J39+'ASC (2)'!J39+'ASC (3)'!J39+'ASC (4)'!J39+'ASC (5)'!J39+'ASC (6)'!J39+'ASC (7)'!J39+'ASC (8)'!J39+'ASC (9)'!J39+'ASC (10)'!J39+'ASC (11)'!J39+'ASC (12)'!J39+'ASC (13)'!J39+'ASC (14)'!J39+'ASC (15)'!J39+'ASC (16)'!J39+'ASC (17)'!J39+'ASC (18)'!J39+'ASC (19)'!J39+'ASC (20)'!J39+'ASC (21)'!J39+'ASC (22)'!J39+'ASC (23)'!J39+'ASC (24)'!J39+'ASC (25)'!J39+'ASC (26)'!J39+'ASC (27)'!J39+'ASC (28)'!J39+'ASC (29)'!J39+'ASC (30)'!J39+'ASC (31)'!J39+'ASC (32)'!J39+'ASC (33)'!J39+'ASC (34)'!J39+'ASC (35)'!J39+'ASC (36)'!J39+'ASC (37)'!J39+'ASC (38)'!J39+'ASC (39)'!J39+'ASC (40)'!J39+'ASC (41)'!J39+'ASC (42)'!J39+'ASC (43)'!J39+'ASC (44)'!J39+'ASC (45)'!J39+'ASC (46)'!J39+'ASC (47)'!J39+'ASC (48)'!J39+'ASC (49)'!J39+'ASC (50)'!J39+'ASC (51)'!J39+'ASC (50)'!J39+'ASC (52)'!J39+'ASC (53)'!J39+'ASC (54)'!J39+'ASC (55)'!J39+'ASC (56)'!J39+'ASC (57)'!J39+'ASC (58)'!J39+'ASC (59)'!J39+'ASC (60)'!J39+'ASC (61)'!J39+'ASC (62)'!J39+'ASC (63)'!J39+'ASC (64)'!J39+'ASC (65)'!J39+'ASC (66)'!J39+'ASC (67)'!J39+'ASC (68)'!J39+'ASC (69)'!J39+'ASC (70)'!J39),"")))</f>
        <v>0</v>
      </c>
    </row>
    <row r="37" spans="1:20" ht="55.5" customHeight="1" thickBot="1" x14ac:dyDescent="0.35">
      <c r="A37" s="329" t="str">
        <f>CDT!B38</f>
        <v>Dihydroartéminisine Pipéraquine– Plaq / 6 comp 
( DHA-PPQ)  40/320 mg</v>
      </c>
      <c r="B37" s="425">
        <f>IF($F$21="__ASC",(ASC!B40+'ASC (2)'!B40+'ASC (3)'!B40+'ASC (4)'!B40+'ASC (5)'!B40+'ASC (6)'!B40+'ASC (7)'!B40+'ASC (8)'!B40+'ASC (9)'!B40+'ASC (10)'!B40+'ASC (11)'!B40+'ASC (12)'!B40+'ASC (13)'!B40+'ASC (14)'!B40+'ASC (15)'!B40+'ASC (16)'!B40+'ASC (17)'!B40+'ASC (18)'!B40+'ASC (19)'!B40+'ASC (20)'!B40+'ASC (21)'!B40+'ASC (22)'!B40+'ASC (23)'!B40+'ASC (24)'!B40+'ASC (25)'!B40+'ASC (26)'!B40+'ASC (27)'!B40+'ASC (28)'!B40+'ASC (29)'!B40+'ASC (30)'!B40+'ASC (31)'!B40+'ASC (32)'!B40+'ASC (33)'!B40+'ASC (34)'!B40+'ASC (35)'!B40+'ASC (36)'!B40+'ASC (37)'!B40+'ASC (38)'!B40+'ASC (39)'!B40+'ASC (40)'!B40+'ASC (41)'!B40+'ASC (42)'!B40+'ASC (43)'!B40+'ASC (44)'!B40+'ASC (45)'!B40+'ASC (46)'!B40+'ASC (47)'!B40+'ASC (48)'!B40+'ASC (49)'!B40+'ASC (50)'!B40+'ASC (51)'!B40+'ASC (50)'!B40+'ASC (52)'!B40+'ASC (53)'!B40+'ASC (54)'!B40+'ASC (55)'!B40+'ASC (56)'!B40+'ASC (57)'!B40+'ASC (58)'!B40+'ASC (59)'!B40+'ASC (60)'!B40+'ASC (61)'!B40+'ASC (62)'!B40+'ASC (63)'!B40+'ASC (64)'!B40+'ASC (65)'!B40+'ASC (66)'!B40+'ASC (67)'!B40+'ASC (68)'!B40+'ASC (69)'!B40+'ASC (70)'!B40),IF('SYNTHESE DISTRICT'!$F$21="__FS",(FS!B38+'FS (2)'!B38+'FS (3)'!B38+'FS (4)'!B38+'FS (5)'!B38+'FS (6)'!B38+'FS (7)'!B38+'FS (8)'!B38+'FS (9)'!B38+'FS (10)'!B38+'FS (11)'!B38+'FS (12)'!B38+'FS (13)'!B38+'FS (14)'!B38+'FS (15)'!B38+'FS (16)'!B38+'FS (17)'!B38+'FS (18)'!B38+'FS (19)'!B38+'FS (20)'!B38+'FS (21)'!B38+'FS (22)'!B38+'FS (23)'!B38+'FS (24)'!B38+'FS (25)'!B38+'FS (26)'!B38+'FS (27)'!B38+'FS (28)'!B38+'FS (29)'!B38+'FS (30)'!B38+'FS (31)'!B38+'FS (32)'!B38+'FS (33)'!B38+'FS (34)'!B38+'FS (35)'!B38+'FS (36)'!B38+'FS (37)'!B38+'FS (38)'!B38+'FS (39)'!B38+'FS (40)'!B38+'FS (41)'!B38+'FS (42)'!B38+'FS (43)'!B38+'FS (44)'!B38+'FS (45)'!B38+'FS (46)'!B38+'FS (47)'!B38+'FS (48)'!B38+'FS (49)'!B38+'FS (50)'!B38+'FS (51)'!B38+'FS (52)'!B38+'FS (53)'!B38+'FS (54)'!B38+'FS (55)'!B38+'FS (56)'!B38+'FS (57)'!B38+'FS (58)'!B38+'FS (59)'!B38+'FS (60)'!B38+'FS (61)'!B38+'FS (62)'!B38+'FS (63)'!B38+'FS (64)'!B38+'FS (65)'!B38+'FS (66)'!B38+'FS (67)'!B38+'FS (68)'!B38+'FS (69)'!B38+'FS (70)'!B38),IF('SYNTHESE DISTRICT'!$F$21="ASC+FS",(FS!B38+'FS (2)'!B38+'FS (3)'!B38+'FS (4)'!B38+'FS (5)'!B38+'FS (6)'!B38+'FS (7)'!B38+'FS (8)'!B38+'FS (9)'!B38+'FS (10)'!B38+'FS (11)'!B38+'FS (12)'!B38+'FS (13)'!B38+'FS (14)'!B38+'FS (15)'!B38+'FS (16)'!B38+'FS (17)'!B38+'FS (18)'!B38+'FS (19)'!B38+'FS (20)'!B38+'FS (21)'!B38+'FS (22)'!B38+'FS (23)'!B38+'FS (24)'!B38+'FS (25)'!B38+'FS (26)'!B38+'FS (27)'!B38+'FS (28)'!B38+'FS (29)'!B38+'FS (30)'!B38+'FS (31)'!B38+'FS (32)'!B38+'FS (33)'!B38+'FS (34)'!B38+'FS (35)'!B38+'FS (36)'!B38+'FS (37)'!B38+'FS (38)'!B38+'FS (39)'!B38+'FS (40)'!B38+'FS (41)'!B38+'FS (42)'!B38+'FS (43)'!B38+'FS (44)'!B38+'FS (45)'!B38+'FS (46)'!B38+'FS (47)'!B38+'FS (48)'!B38+'FS (49)'!B38+'FS (50)'!B38+'FS (51)'!B38+'FS (52)'!B38+'FS (53)'!B38+'FS (54)'!B38+'FS (55)'!B38+'FS (56)'!B38+'FS (57)'!B38+'FS (58)'!B38+'FS (59)'!B38+'FS (60)'!B38+'FS (61)'!B38+'FS (62)'!B38+'FS (63)'!B38+'FS (64)'!B38+'FS (65)'!B38+'FS (66)'!B38+'FS (67)'!B38+'FS (68)'!B38+'FS (69)'!B38+'FS (70)'!B38+ ASC!B40+'ASC (2)'!B40+'ASC (3)'!B40+'ASC (4)'!B40+'ASC (5)'!B40+'ASC (6)'!B40+'ASC (7)'!B40+'ASC (8)'!B40+'ASC (9)'!B40+'ASC (10)'!B40+'ASC (11)'!B40+'ASC (12)'!B40+'ASC (13)'!B40+'ASC (14)'!B40+'ASC (15)'!B40+'ASC (16)'!B40+'ASC (17)'!B40+'ASC (18)'!B40+'ASC (19)'!B40+'ASC (20)'!B40+'ASC (21)'!B40+'ASC (22)'!B40+'ASC (23)'!B40+'ASC (24)'!B40+'ASC (25)'!B40+'ASC (26)'!B40+'ASC (27)'!B40+'ASC (28)'!B40+'ASC (29)'!B40+'ASC (30)'!B40+'ASC (31)'!B40+'ASC (32)'!B40+'ASC (33)'!B40+'ASC (34)'!B40+'ASC (35)'!B40+'ASC (36)'!B40+'ASC (37)'!B40+'ASC (38)'!B40+'ASC (39)'!B40+'ASC (40)'!B40+'ASC (41)'!B40+'ASC (42)'!B40+'ASC (43)'!B40+'ASC (44)'!B40+'ASC (45)'!B40+'ASC (46)'!B40+'ASC (47)'!B40+'ASC (48)'!B40+'ASC (49)'!B40+'ASC (50)'!B40+'ASC (51)'!B40+'ASC (50)'!B40+'ASC (52)'!B40+'ASC (53)'!B40+'ASC (54)'!B40+'ASC (55)'!B40+'ASC (56)'!B40+'ASC (57)'!B40+'ASC (58)'!B40+'ASC (59)'!B40+'ASC (60)'!B40+'ASC (61)'!B40+'ASC (62)'!B40+'ASC (63)'!B40+'ASC (64)'!B40+'ASC (65)'!B40+'ASC (66)'!B40+'ASC (67)'!B40+'ASC (68)'!B40+'ASC (69)'!B40+'ASC (70)'!B40),"")))</f>
        <v>0</v>
      </c>
      <c r="C37" s="425">
        <f>IF($F$21="__ASC",(ASC!C40+'ASC (2)'!C40+'ASC (3)'!C40+'ASC (4)'!C40+'ASC (5)'!C40+'ASC (6)'!C40+'ASC (7)'!C40+'ASC (8)'!C40+'ASC (9)'!C40+'ASC (10)'!C40+'ASC (11)'!C40+'ASC (12)'!C40+'ASC (13)'!C40+'ASC (14)'!C40+'ASC (15)'!C40+'ASC (16)'!C40+'ASC (17)'!C40+'ASC (18)'!C40+'ASC (19)'!C40+'ASC (20)'!C40+'ASC (21)'!C40+'ASC (22)'!C40+'ASC (23)'!C40+'ASC (24)'!C40+'ASC (25)'!C40+'ASC (26)'!C40+'ASC (27)'!C40+'ASC (28)'!C40+'ASC (29)'!C40+'ASC (30)'!C40+'ASC (31)'!C40+'ASC (32)'!C40+'ASC (33)'!C40+'ASC (34)'!C40+'ASC (35)'!C40+'ASC (36)'!C40+'ASC (37)'!C40+'ASC (38)'!C40+'ASC (39)'!C40+'ASC (40)'!C40+'ASC (41)'!C40+'ASC (42)'!C40+'ASC (43)'!C40+'ASC (44)'!C40+'ASC (45)'!C40+'ASC (46)'!C40+'ASC (47)'!C40+'ASC (48)'!C40+'ASC (49)'!C40+'ASC (50)'!C40+'ASC (51)'!C40+'ASC (50)'!C40+'ASC (52)'!C40+'ASC (53)'!C40+'ASC (54)'!C40+'ASC (55)'!C40+'ASC (56)'!C40+'ASC (57)'!C40+'ASC (58)'!C40+'ASC (59)'!C40+'ASC (60)'!C40+'ASC (61)'!C40+'ASC (62)'!C40+'ASC (63)'!C40+'ASC (64)'!C40+'ASC (65)'!C40+'ASC (66)'!C40+'ASC (67)'!C40+'ASC (68)'!C40+'ASC (69)'!C40+'ASC (70)'!C40),IF('SYNTHESE DISTRICT'!$F$21="__FS",(FS!C38+'FS (2)'!C38+'FS (3)'!C38+'FS (4)'!C38+'FS (5)'!C38+'FS (6)'!C38+'FS (7)'!C38+'FS (8)'!C38+'FS (9)'!C38+'FS (10)'!C38+'FS (11)'!C38+'FS (12)'!C38+'FS (13)'!C38+'FS (14)'!C38+'FS (15)'!C38+'FS (16)'!C38+'FS (17)'!C38+'FS (18)'!C38+'FS (19)'!C38+'FS (20)'!C38+'FS (21)'!C38+'FS (22)'!C38+'FS (23)'!C38+'FS (24)'!C38+'FS (25)'!C38+'FS (26)'!C38+'FS (27)'!C38+'FS (28)'!C38+'FS (29)'!C38+'FS (30)'!C38+'FS (31)'!C38+'FS (32)'!C38+'FS (33)'!C38+'FS (34)'!C38+'FS (35)'!C38+'FS (36)'!C38+'FS (37)'!C38+'FS (38)'!C38+'FS (39)'!C38+'FS (40)'!C38+'FS (41)'!C38+'FS (42)'!C38+'FS (43)'!C38+'FS (44)'!C38+'FS (45)'!C38+'FS (46)'!C38+'FS (47)'!C38+'FS (48)'!C38+'FS (49)'!C38+'FS (50)'!C38+'FS (51)'!C38+'FS (52)'!C38+'FS (53)'!C38+'FS (54)'!C38+'FS (55)'!C38+'FS (56)'!C38+'FS (57)'!C38+'FS (58)'!C38+'FS (59)'!C38+'FS (60)'!C38+'FS (61)'!C38+'FS (62)'!C38+'FS (63)'!C38+'FS (64)'!C38+'FS (65)'!C38+'FS (66)'!C38+'FS (67)'!C38+'FS (68)'!C38+'FS (69)'!C38+'FS (70)'!C38),IF('SYNTHESE DISTRICT'!$F$21="ASC+FS",(FS!C38+'FS (2)'!C38+'FS (3)'!C38+'FS (4)'!C38+'FS (5)'!C38+'FS (6)'!C38+'FS (7)'!C38+'FS (8)'!C38+'FS (9)'!C38+'FS (10)'!C38+'FS (11)'!C38+'FS (12)'!C38+'FS (13)'!C38+'FS (14)'!C38+'FS (15)'!C38+'FS (16)'!C38+'FS (17)'!C38+'FS (18)'!C38+'FS (19)'!C38+'FS (20)'!C38+'FS (21)'!C38+'FS (22)'!C38+'FS (23)'!C38+'FS (24)'!C38+'FS (25)'!C38+'FS (26)'!C38+'FS (27)'!C38+'FS (28)'!C38+'FS (29)'!C38+'FS (30)'!C38+'FS (31)'!C38+'FS (32)'!C38+'FS (33)'!C38+'FS (34)'!C38+'FS (35)'!C38+'FS (36)'!C38+'FS (37)'!C38+'FS (38)'!C38+'FS (39)'!C38+'FS (40)'!C38+'FS (41)'!C38+'FS (42)'!C38+'FS (43)'!C38+'FS (44)'!C38+'FS (45)'!C38+'FS (46)'!C38+'FS (47)'!C38+'FS (48)'!C38+'FS (49)'!C38+'FS (50)'!C38+'FS (51)'!C38+'FS (52)'!C38+'FS (53)'!C38+'FS (54)'!C38+'FS (55)'!C38+'FS (56)'!C38+'FS (57)'!C38+'FS (58)'!C38+'FS (59)'!C38+'FS (60)'!C38+'FS (61)'!C38+'FS (62)'!C38+'FS (63)'!C38+'FS (64)'!C38+'FS (65)'!C38+'FS (66)'!C38+'FS (67)'!C38+'FS (68)'!C38+'FS (69)'!C38+'FS (70)'!C38+ ASC!C40+'ASC (2)'!C40+'ASC (3)'!C40+'ASC (4)'!C40+'ASC (5)'!C40+'ASC (6)'!C40+'ASC (7)'!C40+'ASC (8)'!C40+'ASC (9)'!C40+'ASC (10)'!C40+'ASC (11)'!C40+'ASC (12)'!C40+'ASC (13)'!C40+'ASC (14)'!C40+'ASC (15)'!C40+'ASC (16)'!C40+'ASC (17)'!C40+'ASC (18)'!C40+'ASC (19)'!C40+'ASC (20)'!C40+'ASC (21)'!C40+'ASC (22)'!C40+'ASC (23)'!C40+'ASC (24)'!C40+'ASC (25)'!C40+'ASC (26)'!C40+'ASC (27)'!C40+'ASC (28)'!C40+'ASC (29)'!C40+'ASC (30)'!C40+'ASC (31)'!C40+'ASC (32)'!C40+'ASC (33)'!C40+'ASC (34)'!C40+'ASC (35)'!C40+'ASC (36)'!C40+'ASC (37)'!C40+'ASC (38)'!C40+'ASC (39)'!C40+'ASC (40)'!C40+'ASC (41)'!C40+'ASC (42)'!C40+'ASC (43)'!C40+'ASC (44)'!C40+'ASC (45)'!C40+'ASC (46)'!C40+'ASC (47)'!C40+'ASC (48)'!C40+'ASC (49)'!C40+'ASC (50)'!C40+'ASC (51)'!C40+'ASC (50)'!C40+'ASC (52)'!C40+'ASC (53)'!C40+'ASC (54)'!C40+'ASC (55)'!C40+'ASC (56)'!C40+'ASC (57)'!C40+'ASC (58)'!C40+'ASC (59)'!C40+'ASC (60)'!C40+'ASC (61)'!C40+'ASC (62)'!C40+'ASC (63)'!C40+'ASC (64)'!C40+'ASC (65)'!C40+'ASC (66)'!C40+'ASC (67)'!C40+'ASC (68)'!C40+'ASC (69)'!C40+'ASC (70)'!C40),"")))</f>
        <v>0</v>
      </c>
      <c r="D37" s="403">
        <f t="shared" si="0"/>
        <v>0</v>
      </c>
      <c r="E37" s="425">
        <f>IF($F$21="__ASC",(ASC!E40+'ASC (2)'!E40+'ASC (3)'!E40+'ASC (4)'!E40+'ASC (5)'!E40+'ASC (6)'!E40+'ASC (7)'!E40+'ASC (8)'!E40+'ASC (9)'!E40+'ASC (10)'!E40+'ASC (11)'!E40+'ASC (12)'!E40+'ASC (13)'!E40+'ASC (14)'!E40+'ASC (15)'!E40+'ASC (16)'!E40+'ASC (17)'!E40+'ASC (18)'!E40+'ASC (19)'!E40+'ASC (20)'!E40+'ASC (21)'!E40+'ASC (22)'!E40+'ASC (23)'!E40+'ASC (24)'!E40+'ASC (25)'!E40+'ASC (26)'!E40+'ASC (27)'!E40+'ASC (28)'!E40+'ASC (29)'!E40+'ASC (30)'!E40+'ASC (31)'!E40+'ASC (32)'!E40+'ASC (33)'!E40+'ASC (34)'!E40+'ASC (35)'!E40+'ASC (36)'!E40+'ASC (37)'!E40+'ASC (38)'!E40+'ASC (39)'!E40+'ASC (40)'!E40+'ASC (41)'!E40+'ASC (42)'!E40+'ASC (43)'!E40+'ASC (44)'!E40+'ASC (45)'!E40+'ASC (46)'!E40+'ASC (47)'!E40+'ASC (48)'!E40+'ASC (49)'!E40+'ASC (50)'!E40+'ASC (51)'!E40+'ASC (50)'!E40+'ASC (52)'!E40+'ASC (53)'!E40+'ASC (54)'!E40+'ASC (55)'!E40+'ASC (56)'!E40+'ASC (57)'!E40+'ASC (58)'!E40+'ASC (59)'!E40+'ASC (60)'!E40+'ASC (61)'!E40+'ASC (62)'!E40+'ASC (63)'!E40+'ASC (64)'!E40+'ASC (65)'!E40+'ASC (66)'!E40+'ASC (67)'!E40+'ASC (68)'!E40+'ASC (69)'!E40+'ASC (70)'!E40),IF('SYNTHESE DISTRICT'!$F$21="__FS",(FS!E38+'FS (2)'!E38+'FS (3)'!E38+'FS (4)'!E38+'FS (5)'!E38+'FS (6)'!E38+'FS (7)'!E38+'FS (8)'!E38+'FS (9)'!E38+'FS (10)'!E38+'FS (11)'!E38+'FS (12)'!E38+'FS (13)'!E38+'FS (14)'!E38+'FS (15)'!E38+'FS (16)'!E38+'FS (17)'!E38+'FS (18)'!E38+'FS (19)'!E38+'FS (20)'!E38+'FS (21)'!E38+'FS (22)'!E38+'FS (23)'!E38+'FS (24)'!E38+'FS (25)'!E38+'FS (26)'!E38+'FS (27)'!E38+'FS (28)'!E38+'FS (29)'!E38+'FS (30)'!E38+'FS (31)'!E38+'FS (32)'!E38+'FS (33)'!E38+'FS (34)'!E38+'FS (35)'!E38+'FS (36)'!E38+'FS (37)'!E38+'FS (38)'!E38+'FS (39)'!E38+'FS (40)'!E38+'FS (41)'!E38+'FS (42)'!E38+'FS (43)'!E38+'FS (44)'!E38+'FS (45)'!E38+'FS (46)'!E38+'FS (47)'!E38+'FS (48)'!E38+'FS (49)'!E38+'FS (50)'!E38+'FS (51)'!E38+'FS (52)'!E38+'FS (53)'!E38+'FS (54)'!E38+'FS (55)'!E38+'FS (56)'!E38+'FS (57)'!E38+'FS (58)'!E38+'FS (59)'!E38+'FS (60)'!E38+'FS (61)'!E38+'FS (62)'!E38+'FS (63)'!E38+'FS (64)'!E38+'FS (65)'!E38+'FS (66)'!E38+'FS (67)'!E38+'FS (68)'!E38+'FS (69)'!E38+'FS (70)'!E38),IF('SYNTHESE DISTRICT'!$F$21="ASC+FS",(FS!E38+'FS (2)'!E38+'FS (3)'!E38+'FS (4)'!E38+'FS (5)'!E38+'FS (6)'!E38+'FS (7)'!E38+'FS (8)'!E38+'FS (9)'!E38+'FS (10)'!E38+'FS (11)'!E38+'FS (12)'!E38+'FS (13)'!E38+'FS (14)'!E38+'FS (15)'!E38+'FS (16)'!E38+'FS (17)'!E38+'FS (18)'!E38+'FS (19)'!E38+'FS (20)'!E38+'FS (21)'!E38+'FS (22)'!E38+'FS (23)'!E38+'FS (24)'!E38+'FS (25)'!E38+'FS (26)'!E38+'FS (27)'!E38+'FS (28)'!E38+'FS (29)'!E38+'FS (30)'!E38+'FS (31)'!E38+'FS (32)'!E38+'FS (33)'!E38+'FS (34)'!E38+'FS (35)'!E38+'FS (36)'!E38+'FS (37)'!E38+'FS (38)'!E38+'FS (39)'!E38+'FS (40)'!E38+'FS (41)'!E38+'FS (42)'!E38+'FS (43)'!E38+'FS (44)'!E38+'FS (45)'!E38+'FS (46)'!E38+'FS (47)'!E38+'FS (48)'!E38+'FS (49)'!E38+'FS (50)'!E38+'FS (51)'!E38+'FS (52)'!E38+'FS (53)'!E38+'FS (54)'!E38+'FS (55)'!E38+'FS (56)'!E38+'FS (57)'!E38+'FS (58)'!E38+'FS (59)'!E38+'FS (60)'!E38+'FS (61)'!E38+'FS (62)'!E38+'FS (63)'!E38+'FS (64)'!E38+'FS (65)'!E38+'FS (66)'!E38+'FS (67)'!E38+'FS (68)'!E38+'FS (69)'!E38+'FS (70)'!E38+ ASC!E40+'ASC (2)'!E40+'ASC (3)'!E40+'ASC (4)'!E40+'ASC (5)'!E40+'ASC (6)'!E40+'ASC (7)'!E40+'ASC (8)'!E40+'ASC (9)'!E40+'ASC (10)'!E40+'ASC (11)'!E40+'ASC (12)'!E40+'ASC (13)'!E40+'ASC (14)'!E40+'ASC (15)'!E40+'ASC (16)'!E40+'ASC (17)'!E40+'ASC (18)'!E40+'ASC (19)'!E40+'ASC (20)'!E40+'ASC (21)'!E40+'ASC (22)'!E40+'ASC (23)'!E40+'ASC (24)'!E40+'ASC (25)'!E40+'ASC (26)'!E40+'ASC (27)'!E40+'ASC (28)'!E40+'ASC (29)'!E40+'ASC (30)'!E40+'ASC (31)'!E40+'ASC (32)'!E40+'ASC (33)'!E40+'ASC (34)'!E40+'ASC (35)'!E40+'ASC (36)'!E40+'ASC (37)'!E40+'ASC (38)'!E40+'ASC (39)'!E40+'ASC (40)'!E40+'ASC (41)'!E40+'ASC (42)'!E40+'ASC (43)'!E40+'ASC (44)'!E40+'ASC (45)'!E40+'ASC (46)'!E40+'ASC (47)'!E40+'ASC (48)'!E40+'ASC (49)'!E40+'ASC (50)'!E40+'ASC (51)'!E40+'ASC (50)'!E40+'ASC (52)'!E40+'ASC (53)'!E40+'ASC (54)'!E40+'ASC (55)'!E40+'ASC (56)'!E40+'ASC (57)'!E40+'ASC (58)'!E40+'ASC (59)'!E40+'ASC (60)'!E40+'ASC (61)'!E40+'ASC (62)'!E40+'ASC (63)'!E40+'ASC (64)'!E40+'ASC (65)'!E40+'ASC (66)'!E40+'ASC (67)'!E40+'ASC (68)'!E40+'ASC (69)'!E40+'ASC (70)'!E40),"")))</f>
        <v>0</v>
      </c>
      <c r="F37" s="425">
        <f>IF($F$21="__ASC",(ASC!F40+'ASC (2)'!F40+'ASC (3)'!F40+'ASC (4)'!F40+'ASC (5)'!F40+'ASC (6)'!F40+'ASC (7)'!F40+'ASC (8)'!F40+'ASC (9)'!F40+'ASC (10)'!F40+'ASC (11)'!F40+'ASC (12)'!F40+'ASC (13)'!F40+'ASC (14)'!F40+'ASC (15)'!F40+'ASC (16)'!F40+'ASC (17)'!F40+'ASC (18)'!F40+'ASC (19)'!F40+'ASC (20)'!F40+'ASC (21)'!F40+'ASC (22)'!F40+'ASC (23)'!F40+'ASC (24)'!F40+'ASC (25)'!F40+'ASC (26)'!F40+'ASC (27)'!F40+'ASC (28)'!F40+'ASC (29)'!F40+'ASC (30)'!F40+'ASC (31)'!F40+'ASC (32)'!F40+'ASC (33)'!F40+'ASC (34)'!F40+'ASC (35)'!F40+'ASC (36)'!F40+'ASC (37)'!F40+'ASC (38)'!F40+'ASC (39)'!F40+'ASC (40)'!F40+'ASC (41)'!F40+'ASC (42)'!F40+'ASC (43)'!F40+'ASC (44)'!F40+'ASC (45)'!F40+'ASC (46)'!F40+'ASC (47)'!F40+'ASC (48)'!F40+'ASC (49)'!F40+'ASC (50)'!F40+'ASC (51)'!F40+'ASC (50)'!F40+'ASC (52)'!F40+'ASC (53)'!F40+'ASC (54)'!F40+'ASC (55)'!F40+'ASC (56)'!F40+'ASC (57)'!F40+'ASC (58)'!F40+'ASC (59)'!F40+'ASC (60)'!F40+'ASC (61)'!F40+'ASC (62)'!F40+'ASC (63)'!F40+'ASC (64)'!F40+'ASC (65)'!F40+'ASC (66)'!F40+'ASC (67)'!F40+'ASC (68)'!F40+'ASC (69)'!F40+'ASC (70)'!F40),IF('SYNTHESE DISTRICT'!$F$21="__FS",(FS!F38+'FS (2)'!F38+'FS (3)'!F38+'FS (4)'!F38+'FS (5)'!F38+'FS (6)'!F38+'FS (7)'!F38+'FS (8)'!F38+'FS (9)'!F38+'FS (10)'!F38+'FS (11)'!F38+'FS (12)'!F38+'FS (13)'!F38+'FS (14)'!F38+'FS (15)'!F38+'FS (16)'!F38+'FS (17)'!F38+'FS (18)'!F38+'FS (19)'!F38+'FS (20)'!F38+'FS (21)'!F38+'FS (22)'!F38+'FS (23)'!F38+'FS (24)'!F38+'FS (25)'!F38+'FS (26)'!F38+'FS (27)'!F38+'FS (28)'!F38+'FS (29)'!F38+'FS (30)'!F38+'FS (31)'!F38+'FS (32)'!F38+'FS (33)'!F38+'FS (34)'!F38+'FS (35)'!F38+'FS (36)'!F38+'FS (37)'!F38+'FS (38)'!F38+'FS (39)'!F38+'FS (40)'!F38+'FS (41)'!F38+'FS (42)'!F38+'FS (43)'!F38+'FS (44)'!F38+'FS (45)'!F38+'FS (46)'!F38+'FS (47)'!F38+'FS (48)'!F38+'FS (49)'!F38+'FS (50)'!F38+'FS (51)'!F38+'FS (52)'!F38+'FS (53)'!F38+'FS (54)'!F38+'FS (55)'!F38+'FS (56)'!F38+'FS (57)'!F38+'FS (58)'!F38+'FS (59)'!F38+'FS (60)'!F38+'FS (61)'!F38+'FS (62)'!F38+'FS (63)'!F38+'FS (64)'!F38+'FS (65)'!F38+'FS (66)'!F38+'FS (67)'!F38+'FS (68)'!F38+'FS (69)'!F38+'FS (70)'!F38),IF('SYNTHESE DISTRICT'!$F$21="ASC+FS",(FS!F38+'FS (2)'!F38+'FS (3)'!F38+'FS (4)'!F38+'FS (5)'!F38+'FS (6)'!F38+'FS (7)'!F38+'FS (8)'!F38+'FS (9)'!F38+'FS (10)'!F38+'FS (11)'!F38+'FS (12)'!F38+'FS (13)'!F38+'FS (14)'!F38+'FS (15)'!F38+'FS (16)'!F38+'FS (17)'!F38+'FS (18)'!F38+'FS (19)'!F38+'FS (20)'!F38+'FS (21)'!F38+'FS (22)'!F38+'FS (23)'!F38+'FS (24)'!F38+'FS (25)'!F38+'FS (26)'!F38+'FS (27)'!F38+'FS (28)'!F38+'FS (29)'!F38+'FS (30)'!F38+'FS (31)'!F38+'FS (32)'!F38+'FS (33)'!F38+'FS (34)'!F38+'FS (35)'!F38+'FS (36)'!F38+'FS (37)'!F38+'FS (38)'!F38+'FS (39)'!F38+'FS (40)'!F38+'FS (41)'!F38+'FS (42)'!F38+'FS (43)'!F38+'FS (44)'!F38+'FS (45)'!F38+'FS (46)'!F38+'FS (47)'!F38+'FS (48)'!F38+'FS (49)'!F38+'FS (50)'!F38+'FS (51)'!F38+'FS (52)'!F38+'FS (53)'!F38+'FS (54)'!F38+'FS (55)'!F38+'FS (56)'!F38+'FS (57)'!F38+'FS (58)'!F38+'FS (59)'!F38+'FS (60)'!F38+'FS (61)'!F38+'FS (62)'!F38+'FS (63)'!F38+'FS (64)'!F38+'FS (65)'!F38+'FS (66)'!F38+'FS (67)'!F38+'FS (68)'!F38+'FS (69)'!F38+'FS (70)'!F38+ ASC!F40+'ASC (2)'!F40+'ASC (3)'!F40+'ASC (4)'!F40+'ASC (5)'!F40+'ASC (6)'!F40+'ASC (7)'!F40+'ASC (8)'!F40+'ASC (9)'!F40+'ASC (10)'!F40+'ASC (11)'!F40+'ASC (12)'!F40+'ASC (13)'!F40+'ASC (14)'!F40+'ASC (15)'!F40+'ASC (16)'!F40+'ASC (17)'!F40+'ASC (18)'!F40+'ASC (19)'!F40+'ASC (20)'!F40+'ASC (21)'!F40+'ASC (22)'!F40+'ASC (23)'!F40+'ASC (24)'!F40+'ASC (25)'!F40+'ASC (26)'!F40+'ASC (27)'!F40+'ASC (28)'!F40+'ASC (29)'!F40+'ASC (30)'!F40+'ASC (31)'!F40+'ASC (32)'!F40+'ASC (33)'!F40+'ASC (34)'!F40+'ASC (35)'!F40+'ASC (36)'!F40+'ASC (37)'!F40+'ASC (38)'!F40+'ASC (39)'!F40+'ASC (40)'!F40+'ASC (41)'!F40+'ASC (42)'!F40+'ASC (43)'!F40+'ASC (44)'!F40+'ASC (45)'!F40+'ASC (46)'!F40+'ASC (47)'!F40+'ASC (48)'!F40+'ASC (49)'!F40+'ASC (50)'!F40+'ASC (51)'!F40+'ASC (50)'!F40+'ASC (52)'!F40+'ASC (53)'!F40+'ASC (54)'!F40+'ASC (55)'!F40+'ASC (56)'!F40+'ASC (57)'!F40+'ASC (58)'!F40+'ASC (59)'!F40+'ASC (60)'!F40+'ASC (61)'!F40+'ASC (62)'!F40+'ASC (63)'!F40+'ASC (64)'!F40+'ASC (65)'!F40+'ASC (66)'!F40+'ASC (67)'!F40+'ASC (68)'!F40+'ASC (69)'!F40+'ASC (70)'!F40),"")))</f>
        <v>0</v>
      </c>
      <c r="G37" s="425">
        <f>IF($F$21="__ASC",(ASC!G40+'ASC (2)'!G40+'ASC (3)'!G40+'ASC (4)'!G40+'ASC (5)'!G40+'ASC (6)'!G40+'ASC (7)'!G40+'ASC (8)'!G40+'ASC (9)'!G40+'ASC (10)'!G40+'ASC (11)'!G40+'ASC (12)'!G40+'ASC (13)'!G40+'ASC (14)'!G40+'ASC (15)'!G40+'ASC (16)'!G40+'ASC (17)'!G40+'ASC (18)'!G40+'ASC (19)'!G40+'ASC (20)'!G40+'ASC (21)'!G40+'ASC (22)'!G40+'ASC (23)'!G40+'ASC (24)'!G40+'ASC (25)'!G40+'ASC (26)'!G40+'ASC (27)'!G40+'ASC (28)'!G40+'ASC (29)'!G40+'ASC (30)'!G40+'ASC (31)'!G40+'ASC (32)'!G40+'ASC (33)'!G40+'ASC (34)'!G40+'ASC (35)'!G40+'ASC (36)'!G40+'ASC (37)'!G40+'ASC (38)'!G40+'ASC (39)'!G40+'ASC (40)'!G40+'ASC (41)'!G40+'ASC (42)'!G40+'ASC (43)'!G40+'ASC (44)'!G40+'ASC (45)'!G40+'ASC (46)'!G40+'ASC (47)'!G40+'ASC (48)'!G40+'ASC (49)'!G40+'ASC (50)'!G40+'ASC (51)'!G40+'ASC (50)'!G40+'ASC (52)'!G40+'ASC (53)'!G40+'ASC (54)'!G40+'ASC (55)'!G40+'ASC (56)'!G40+'ASC (57)'!G40+'ASC (58)'!G40+'ASC (59)'!G40+'ASC (60)'!G40+'ASC (61)'!G40+'ASC (62)'!G40+'ASC (63)'!G40+'ASC (64)'!G40+'ASC (65)'!G40+'ASC (66)'!G40+'ASC (67)'!G40+'ASC (68)'!G40+'ASC (69)'!G40+'ASC (70)'!G40),IF('SYNTHESE DISTRICT'!$F$21="__FS",(FS!G38+'FS (2)'!G38+'FS (3)'!G38+'FS (4)'!G38+'FS (5)'!G38+'FS (6)'!G38+'FS (7)'!G38+'FS (8)'!G38+'FS (9)'!G38+'FS (10)'!G38+'FS (11)'!G38+'FS (12)'!G38+'FS (13)'!G38+'FS (14)'!G38+'FS (15)'!G38+'FS (16)'!G38+'FS (17)'!G38+'FS (18)'!G38+'FS (19)'!G38+'FS (20)'!G38+'FS (21)'!G38+'FS (22)'!G38+'FS (23)'!G38+'FS (24)'!G38+'FS (25)'!G38+'FS (26)'!G38+'FS (27)'!G38+'FS (28)'!G38+'FS (29)'!G38+'FS (30)'!G38+'FS (31)'!G38+'FS (32)'!G38+'FS (33)'!G38+'FS (34)'!G38+'FS (35)'!G38+'FS (36)'!G38+'FS (37)'!G38+'FS (38)'!G38+'FS (39)'!G38+'FS (40)'!G38+'FS (41)'!G38+'FS (42)'!G38+'FS (43)'!G38+'FS (44)'!G38+'FS (45)'!G38+'FS (46)'!G38+'FS (47)'!G38+'FS (48)'!G38+'FS (49)'!G38+'FS (50)'!G38+'FS (51)'!G38+'FS (52)'!G38+'FS (53)'!G38+'FS (54)'!G38+'FS (55)'!G38+'FS (56)'!G38+'FS (57)'!G38+'FS (58)'!G38+'FS (59)'!G38+'FS (60)'!G38+'FS (61)'!G38+'FS (62)'!G38+'FS (63)'!G38+'FS (64)'!G38+'FS (65)'!G38+'FS (66)'!G38+'FS (67)'!G38+'FS (68)'!G38+'FS (69)'!G38+'FS (70)'!G38),IF('SYNTHESE DISTRICT'!$F$21="ASC+FS",(FS!G38+'FS (2)'!G38+'FS (3)'!G38+'FS (4)'!G38+'FS (5)'!G38+'FS (6)'!G38+'FS (7)'!G38+'FS (8)'!G38+'FS (9)'!G38+'FS (10)'!G38+'FS (11)'!G38+'FS (12)'!G38+'FS (13)'!G38+'FS (14)'!G38+'FS (15)'!G38+'FS (16)'!G38+'FS (17)'!G38+'FS (18)'!G38+'FS (19)'!G38+'FS (20)'!G38+'FS (21)'!G38+'FS (22)'!G38+'FS (23)'!G38+'FS (24)'!G38+'FS (25)'!G38+'FS (26)'!G38+'FS (27)'!G38+'FS (28)'!G38+'FS (29)'!G38+'FS (30)'!G38+'FS (31)'!G38+'FS (32)'!G38+'FS (33)'!G38+'FS (34)'!G38+'FS (35)'!G38+'FS (36)'!G38+'FS (37)'!G38+'FS (38)'!G38+'FS (39)'!G38+'FS (40)'!G38+'FS (41)'!G38+'FS (42)'!G38+'FS (43)'!G38+'FS (44)'!G38+'FS (45)'!G38+'FS (46)'!G38+'FS (47)'!G38+'FS (48)'!G38+'FS (49)'!G38+'FS (50)'!G38+'FS (51)'!G38+'FS (52)'!G38+'FS (53)'!G38+'FS (54)'!G38+'FS (55)'!G38+'FS (56)'!G38+'FS (57)'!G38+'FS (58)'!G38+'FS (59)'!G38+'FS (60)'!G38+'FS (61)'!G38+'FS (62)'!G38+'FS (63)'!G38+'FS (64)'!G38+'FS (65)'!G38+'FS (66)'!G38+'FS (67)'!G38+'FS (68)'!G38+'FS (69)'!G38+'FS (70)'!G38+ ASC!G40+'ASC (2)'!G40+'ASC (3)'!G40+'ASC (4)'!G40+'ASC (5)'!G40+'ASC (6)'!G40+'ASC (7)'!G40+'ASC (8)'!G40+'ASC (9)'!G40+'ASC (10)'!G40+'ASC (11)'!G40+'ASC (12)'!G40+'ASC (13)'!G40+'ASC (14)'!G40+'ASC (15)'!G40+'ASC (16)'!G40+'ASC (17)'!G40+'ASC (18)'!G40+'ASC (19)'!G40+'ASC (20)'!G40+'ASC (21)'!G40+'ASC (22)'!G40+'ASC (23)'!G40+'ASC (24)'!G40+'ASC (25)'!G40+'ASC (26)'!G40+'ASC (27)'!G40+'ASC (28)'!G40+'ASC (29)'!G40+'ASC (30)'!G40+'ASC (31)'!G40+'ASC (32)'!G40+'ASC (33)'!G40+'ASC (34)'!G40+'ASC (35)'!G40+'ASC (36)'!G40+'ASC (37)'!G40+'ASC (38)'!G40+'ASC (39)'!G40+'ASC (40)'!G40+'ASC (41)'!G40+'ASC (42)'!G40+'ASC (43)'!G40+'ASC (44)'!G40+'ASC (45)'!G40+'ASC (46)'!G40+'ASC (47)'!G40+'ASC (48)'!G40+'ASC (49)'!G40+'ASC (50)'!G40+'ASC (51)'!G40+'ASC (50)'!G40+'ASC (52)'!G40+'ASC (53)'!G40+'ASC (54)'!G40+'ASC (55)'!G40+'ASC (56)'!G40+'ASC (57)'!G40+'ASC (58)'!G40+'ASC (59)'!G40+'ASC (60)'!G40+'ASC (61)'!G40+'ASC (62)'!G40+'ASC (63)'!G40+'ASC (64)'!G40+'ASC (65)'!G40+'ASC (66)'!G40+'ASC (67)'!G40+'ASC (68)'!G40+'ASC (69)'!G40+'ASC (70)'!G40),"")))</f>
        <v>0</v>
      </c>
      <c r="H37" s="425">
        <f>IF($F$21="__ASC",(ASC!H40+'ASC (2)'!H40+'ASC (3)'!H40+'ASC (4)'!H40+'ASC (5)'!H40+'ASC (6)'!H40+'ASC (7)'!H40+'ASC (8)'!H40+'ASC (9)'!H40+'ASC (10)'!H40+'ASC (11)'!H40+'ASC (12)'!H40+'ASC (13)'!H40+'ASC (14)'!H40+'ASC (15)'!H40+'ASC (16)'!H40+'ASC (17)'!H40+'ASC (18)'!H40+'ASC (19)'!H40+'ASC (20)'!H40+'ASC (21)'!H40+'ASC (22)'!H40+'ASC (23)'!H40+'ASC (24)'!H40+'ASC (25)'!H40+'ASC (26)'!H40+'ASC (27)'!H40+'ASC (28)'!H40+'ASC (29)'!H40+'ASC (30)'!H40+'ASC (31)'!H40+'ASC (32)'!H40+'ASC (33)'!H40+'ASC (34)'!H40+'ASC (35)'!H40+'ASC (36)'!H40+'ASC (37)'!H40+'ASC (38)'!H40+'ASC (39)'!H40+'ASC (40)'!H40+'ASC (41)'!H40+'ASC (42)'!H40+'ASC (43)'!H40+'ASC (44)'!H40+'ASC (45)'!H40+'ASC (46)'!H40+'ASC (47)'!H40+'ASC (48)'!H40+'ASC (49)'!H40+'ASC (50)'!H40+'ASC (51)'!H40+'ASC (50)'!H40+'ASC (52)'!H40+'ASC (53)'!H40+'ASC (54)'!H40+'ASC (55)'!H40+'ASC (56)'!H40+'ASC (57)'!H40+'ASC (58)'!H40+'ASC (59)'!H40+'ASC (60)'!H40+'ASC (61)'!H40+'ASC (62)'!H40+'ASC (63)'!H40+'ASC (64)'!H40+'ASC (65)'!H40+'ASC (66)'!H40+'ASC (67)'!H40+'ASC (68)'!H40+'ASC (69)'!H40+'ASC (70)'!H40),IF('SYNTHESE DISTRICT'!$F$21="__FS",(FS!H38+'FS (2)'!H38+'FS (3)'!H38+'FS (4)'!H38+'FS (5)'!H38+'FS (6)'!H38+'FS (7)'!H38+'FS (8)'!H38+'FS (9)'!H38+'FS (10)'!H38+'FS (11)'!H38+'FS (12)'!H38+'FS (13)'!H38+'FS (14)'!H38+'FS (15)'!H38+'FS (16)'!H38+'FS (17)'!H38+'FS (18)'!H38+'FS (19)'!H38+'FS (20)'!H38+'FS (21)'!H38+'FS (22)'!H38+'FS (23)'!H38+'FS (24)'!H38+'FS (25)'!H38+'FS (26)'!H38+'FS (27)'!H38+'FS (28)'!H38+'FS (29)'!H38+'FS (30)'!H38+'FS (31)'!H38+'FS (32)'!H38+'FS (33)'!H38+'FS (34)'!H38+'FS (35)'!H38+'FS (36)'!H38+'FS (37)'!H38+'FS (38)'!H38+'FS (39)'!H38+'FS (40)'!H38+'FS (41)'!H38+'FS (42)'!H38+'FS (43)'!H38+'FS (44)'!H38+'FS (45)'!H38+'FS (46)'!H38+'FS (47)'!H38+'FS (48)'!H38+'FS (49)'!H38+'FS (50)'!H38+'FS (51)'!H38+'FS (52)'!H38+'FS (53)'!H38+'FS (54)'!H38+'FS (55)'!H38+'FS (56)'!H38+'FS (57)'!H38+'FS (58)'!H38+'FS (59)'!H38+'FS (60)'!H38+'FS (61)'!H38+'FS (62)'!H38+'FS (63)'!H38+'FS (64)'!H38+'FS (65)'!H38+'FS (66)'!H38+'FS (67)'!H38+'FS (68)'!H38+'FS (69)'!H38+'FS (70)'!H38),IF('SYNTHESE DISTRICT'!$F$21="ASC+FS",(FS!H38+'FS (2)'!H38+'FS (3)'!H38+'FS (4)'!H38+'FS (5)'!H38+'FS (6)'!H38+'FS (7)'!H38+'FS (8)'!H38+'FS (9)'!H38+'FS (10)'!H38+'FS (11)'!H38+'FS (12)'!H38+'FS (13)'!H38+'FS (14)'!H38+'FS (15)'!H38+'FS (16)'!H38+'FS (17)'!H38+'FS (18)'!H38+'FS (19)'!H38+'FS (20)'!H38+'FS (21)'!H38+'FS (22)'!H38+'FS (23)'!H38+'FS (24)'!H38+'FS (25)'!H38+'FS (26)'!H38+'FS (27)'!H38+'FS (28)'!H38+'FS (29)'!H38+'FS (30)'!H38+'FS (31)'!H38+'FS (32)'!H38+'FS (33)'!H38+'FS (34)'!H38+'FS (35)'!H38+'FS (36)'!H38+'FS (37)'!H38+'FS (38)'!H38+'FS (39)'!H38+'FS (40)'!H38+'FS (41)'!H38+'FS (42)'!H38+'FS (43)'!H38+'FS (44)'!H38+'FS (45)'!H38+'FS (46)'!H38+'FS (47)'!H38+'FS (48)'!H38+'FS (49)'!H38+'FS (50)'!H38+'FS (51)'!H38+'FS (52)'!H38+'FS (53)'!H38+'FS (54)'!H38+'FS (55)'!H38+'FS (56)'!H38+'FS (57)'!H38+'FS (58)'!H38+'FS (59)'!H38+'FS (60)'!H38+'FS (61)'!H38+'FS (62)'!H38+'FS (63)'!H38+'FS (64)'!H38+'FS (65)'!H38+'FS (66)'!H38+'FS (67)'!H38+'FS (68)'!H38+'FS (69)'!H38+'FS (70)'!H38+ ASC!H40+'ASC (2)'!H40+'ASC (3)'!H40+'ASC (4)'!H40+'ASC (5)'!H40+'ASC (6)'!H40+'ASC (7)'!H40+'ASC (8)'!H40+'ASC (9)'!H40+'ASC (10)'!H40+'ASC (11)'!H40+'ASC (12)'!H40+'ASC (13)'!H40+'ASC (14)'!H40+'ASC (15)'!H40+'ASC (16)'!H40+'ASC (17)'!H40+'ASC (18)'!H40+'ASC (19)'!H40+'ASC (20)'!H40+'ASC (21)'!H40+'ASC (22)'!H40+'ASC (23)'!H40+'ASC (24)'!H40+'ASC (25)'!H40+'ASC (26)'!H40+'ASC (27)'!H40+'ASC (28)'!H40+'ASC (29)'!H40+'ASC (30)'!H40+'ASC (31)'!H40+'ASC (32)'!H40+'ASC (33)'!H40+'ASC (34)'!H40+'ASC (35)'!H40+'ASC (36)'!H40+'ASC (37)'!H40+'ASC (38)'!H40+'ASC (39)'!H40+'ASC (40)'!H40+'ASC (41)'!H40+'ASC (42)'!H40+'ASC (43)'!H40+'ASC (44)'!H40+'ASC (45)'!H40+'ASC (46)'!H40+'ASC (47)'!H40+'ASC (48)'!H40+'ASC (49)'!H40+'ASC (50)'!H40+'ASC (51)'!H40+'ASC (50)'!H40+'ASC (52)'!H40+'ASC (53)'!H40+'ASC (54)'!H40+'ASC (55)'!H40+'ASC (56)'!H40+'ASC (57)'!H40+'ASC (58)'!H40+'ASC (59)'!H40+'ASC (60)'!H40+'ASC (61)'!H40+'ASC (62)'!H40+'ASC (63)'!H40+'ASC (64)'!H40+'ASC (65)'!H40+'ASC (66)'!H40+'ASC (67)'!H40+'ASC (68)'!H40+'ASC (69)'!H40+'ASC (70)'!H40),"")))</f>
        <v>0</v>
      </c>
      <c r="I37" s="425">
        <f>IF($F$21="__ASC",(ASC!I40+'ASC (2)'!I40+'ASC (3)'!I40+'ASC (4)'!I40+'ASC (5)'!I40+'ASC (6)'!I40+'ASC (7)'!I40+'ASC (8)'!I40+'ASC (9)'!I40+'ASC (10)'!I40+'ASC (11)'!I40+'ASC (12)'!I40+'ASC (13)'!I40+'ASC (14)'!I40+'ASC (15)'!I40+'ASC (16)'!I40+'ASC (17)'!I40+'ASC (18)'!I40+'ASC (19)'!I40+'ASC (20)'!I40+'ASC (21)'!I40+'ASC (22)'!I40+'ASC (23)'!I40+'ASC (24)'!I40+'ASC (25)'!I40+'ASC (26)'!I40+'ASC (27)'!I40+'ASC (28)'!I40+'ASC (29)'!I40+'ASC (30)'!I40+'ASC (31)'!I40+'ASC (32)'!I40+'ASC (33)'!I40+'ASC (34)'!I40+'ASC (35)'!I40+'ASC (36)'!I40+'ASC (37)'!I40+'ASC (38)'!I40+'ASC (39)'!I40+'ASC (40)'!I40+'ASC (41)'!I40+'ASC (42)'!I40+'ASC (43)'!I40+'ASC (44)'!I40+'ASC (45)'!I40+'ASC (46)'!I40+'ASC (47)'!I40+'ASC (48)'!I40+'ASC (49)'!I40+'ASC (50)'!I40+'ASC (51)'!I40+'ASC (50)'!I40+'ASC (52)'!I40+'ASC (53)'!I40+'ASC (54)'!I40+'ASC (55)'!I40+'ASC (56)'!I40+'ASC (57)'!I40+'ASC (58)'!I40+'ASC (59)'!I40+'ASC (60)'!I40+'ASC (61)'!I40+'ASC (62)'!I40+'ASC (63)'!I40+'ASC (64)'!I40+'ASC (65)'!I40+'ASC (66)'!I40+'ASC (67)'!I40+'ASC (68)'!I40+'ASC (69)'!I40+'ASC (70)'!I40),IF('SYNTHESE DISTRICT'!$F$21="__FS",(FS!I38+'FS (2)'!I38+'FS (3)'!I38+'FS (4)'!I38+'FS (5)'!I38+'FS (6)'!I38+'FS (7)'!I38+'FS (8)'!I38+'FS (9)'!I38+'FS (10)'!I38+'FS (11)'!I38+'FS (12)'!I38+'FS (13)'!I38+'FS (14)'!I38+'FS (15)'!I38+'FS (16)'!I38+'FS (17)'!I38+'FS (18)'!I38+'FS (19)'!I38+'FS (20)'!I38+'FS (21)'!I38+'FS (22)'!I38+'FS (23)'!I38+'FS (24)'!I38+'FS (25)'!I38+'FS (26)'!I38+'FS (27)'!I38+'FS (28)'!I38+'FS (29)'!I38+'FS (30)'!I38+'FS (31)'!I38+'FS (32)'!I38+'FS (33)'!I38+'FS (34)'!I38+'FS (35)'!I38+'FS (36)'!I38+'FS (37)'!I38+'FS (38)'!I38+'FS (39)'!I38+'FS (40)'!I38+'FS (41)'!I38+'FS (42)'!I38+'FS (43)'!I38+'FS (44)'!I38+'FS (45)'!I38+'FS (46)'!I38+'FS (47)'!I38+'FS (48)'!I38+'FS (49)'!I38+'FS (50)'!I38+'FS (51)'!I38+'FS (52)'!I38+'FS (53)'!I38+'FS (54)'!I38+'FS (55)'!I38+'FS (56)'!I38+'FS (57)'!I38+'FS (58)'!I38+'FS (59)'!I38+'FS (60)'!I38+'FS (61)'!I38+'FS (62)'!I38+'FS (63)'!I38+'FS (64)'!I38+'FS (65)'!I38+'FS (66)'!I38+'FS (67)'!I38+'FS (68)'!I38+'FS (69)'!I38+'FS (70)'!I38),IF('SYNTHESE DISTRICT'!$F$21="ASC+FS",(FS!I38+'FS (2)'!I38+'FS (3)'!I38+'FS (4)'!I38+'FS (5)'!I38+'FS (6)'!I38+'FS (7)'!I38+'FS (8)'!I38+'FS (9)'!I38+'FS (10)'!I38+'FS (11)'!I38+'FS (12)'!I38+'FS (13)'!I38+'FS (14)'!I38+'FS (15)'!I38+'FS (16)'!I38+'FS (17)'!I38+'FS (18)'!I38+'FS (19)'!I38+'FS (20)'!I38+'FS (21)'!I38+'FS (22)'!I38+'FS (23)'!I38+'FS (24)'!I38+'FS (25)'!I38+'FS (26)'!I38+'FS (27)'!I38+'FS (28)'!I38+'FS (29)'!I38+'FS (30)'!I38+'FS (31)'!I38+'FS (32)'!I38+'FS (33)'!I38+'FS (34)'!I38+'FS (35)'!I38+'FS (36)'!I38+'FS (37)'!I38+'FS (38)'!I38+'FS (39)'!I38+'FS (40)'!I38+'FS (41)'!I38+'FS (42)'!I38+'FS (43)'!I38+'FS (44)'!I38+'FS (45)'!I38+'FS (46)'!I38+'FS (47)'!I38+'FS (48)'!I38+'FS (49)'!I38+'FS (50)'!I38+'FS (51)'!I38+'FS (52)'!I38+'FS (53)'!I38+'FS (54)'!I38+'FS (55)'!I38+'FS (56)'!I38+'FS (57)'!I38+'FS (58)'!I38+'FS (59)'!I38+'FS (60)'!I38+'FS (61)'!I38+'FS (62)'!I38+'FS (63)'!I38+'FS (64)'!I38+'FS (65)'!I38+'FS (66)'!I38+'FS (67)'!I38+'FS (68)'!I38+'FS (69)'!I38+'FS (70)'!I38+ ASC!I40+'ASC (2)'!I40+'ASC (3)'!I40+'ASC (4)'!I40+'ASC (5)'!I40+'ASC (6)'!I40+'ASC (7)'!I40+'ASC (8)'!I40+'ASC (9)'!I40+'ASC (10)'!I40+'ASC (11)'!I40+'ASC (12)'!I40+'ASC (13)'!I40+'ASC (14)'!I40+'ASC (15)'!I40+'ASC (16)'!I40+'ASC (17)'!I40+'ASC (18)'!I40+'ASC (19)'!I40+'ASC (20)'!I40+'ASC (21)'!I40+'ASC (22)'!I40+'ASC (23)'!I40+'ASC (24)'!I40+'ASC (25)'!I40+'ASC (26)'!I40+'ASC (27)'!I40+'ASC (28)'!I40+'ASC (29)'!I40+'ASC (30)'!I40+'ASC (31)'!I40+'ASC (32)'!I40+'ASC (33)'!I40+'ASC (34)'!I40+'ASC (35)'!I40+'ASC (36)'!I40+'ASC (37)'!I40+'ASC (38)'!I40+'ASC (39)'!I40+'ASC (40)'!I40+'ASC (41)'!I40+'ASC (42)'!I40+'ASC (43)'!I40+'ASC (44)'!I40+'ASC (45)'!I40+'ASC (46)'!I40+'ASC (47)'!I40+'ASC (48)'!I40+'ASC (49)'!I40+'ASC (50)'!I40+'ASC (51)'!I40+'ASC (50)'!I40+'ASC (52)'!I40+'ASC (53)'!I40+'ASC (54)'!I40+'ASC (55)'!I40+'ASC (56)'!I40+'ASC (57)'!I40+'ASC (58)'!I40+'ASC (59)'!I40+'ASC (60)'!I40+'ASC (61)'!I40+'ASC (62)'!I40+'ASC (63)'!I40+'ASC (64)'!I40+'ASC (65)'!I40+'ASC (66)'!I40+'ASC (67)'!I40+'ASC (68)'!I40+'ASC (69)'!I40+'ASC (70)'!I40),"")))</f>
        <v>0</v>
      </c>
      <c r="J37" s="402" t="e">
        <f t="shared" si="6"/>
        <v>#VALUE!</v>
      </c>
      <c r="K37" s="425">
        <f>IF($F$21="__ASC",(ASC!K40+'ASC (2)'!K40+'ASC (3)'!K40+'ASC (4)'!K40+'ASC (5)'!K40+'ASC (6)'!K40+'ASC (7)'!K40+'ASC (8)'!K40+'ASC (9)'!K40+'ASC (10)'!K40+'ASC (11)'!K40+'ASC (12)'!K40+'ASC (13)'!K40+'ASC (14)'!K40+'ASC (15)'!K40+'ASC (16)'!K40+'ASC (17)'!K40+'ASC (18)'!K40+'ASC (19)'!K40+'ASC (20)'!K40+'ASC (21)'!K40+'ASC (22)'!K40+'ASC (23)'!K40+'ASC (24)'!K40+'ASC (25)'!K40+'ASC (26)'!K40+'ASC (27)'!K40+'ASC (28)'!K40+'ASC (29)'!K40+'ASC (30)'!K40+'ASC (31)'!K40+'ASC (32)'!K40+'ASC (33)'!K40+'ASC (34)'!K40+'ASC (35)'!K40+'ASC (36)'!K40+'ASC (37)'!K40+'ASC (38)'!K40+'ASC (39)'!K40+'ASC (40)'!K40+'ASC (41)'!K40+'ASC (42)'!K40+'ASC (43)'!K40+'ASC (44)'!K40+'ASC (45)'!K40+'ASC (46)'!K40+'ASC (47)'!K40+'ASC (48)'!K40+'ASC (49)'!K40+'ASC (50)'!K40+'ASC (51)'!K40+'ASC (50)'!K40+'ASC (52)'!K40+'ASC (53)'!K40+'ASC (54)'!K40+'ASC (55)'!K40+'ASC (56)'!K40+'ASC (57)'!K40+'ASC (58)'!K40+'ASC (59)'!K40+'ASC (60)'!K40+'ASC (61)'!K40+'ASC (62)'!K40+'ASC (63)'!K40+'ASC (64)'!K40+'ASC (65)'!K40+'ASC (66)'!K40+'ASC (67)'!K40+'ASC (68)'!K40+'ASC (69)'!K40+'ASC (70)'!K40),IF('SYNTHESE DISTRICT'!$F$21="__FS",(FS!K38+'FS (2)'!K38+'FS (3)'!K38+'FS (4)'!K38+'FS (5)'!K38+'FS (6)'!K38+'FS (7)'!K38+'FS (8)'!K38+'FS (9)'!K38+'FS (10)'!K38+'FS (11)'!K38+'FS (12)'!K38+'FS (13)'!K38+'FS (14)'!K38+'FS (15)'!K38+'FS (16)'!K38+'FS (17)'!K38+'FS (18)'!K38+'FS (19)'!K38+'FS (20)'!K38+'FS (21)'!K38+'FS (22)'!K38+'FS (23)'!K38+'FS (24)'!K38+'FS (25)'!K38+'FS (26)'!K38+'FS (27)'!K38+'FS (28)'!K38+'FS (29)'!K38+'FS (30)'!K38+'FS (31)'!K38+'FS (32)'!K38+'FS (33)'!K38+'FS (34)'!K38+'FS (35)'!K38+'FS (36)'!K38+'FS (37)'!K38+'FS (38)'!K38+'FS (39)'!K38+'FS (40)'!K38+'FS (41)'!K38+'FS (42)'!K38+'FS (43)'!K38+'FS (44)'!K38+'FS (45)'!K38+'FS (46)'!K38+'FS (47)'!K38+'FS (48)'!K38+'FS (49)'!K38+'FS (50)'!K38+'FS (51)'!K38+'FS (52)'!K38+'FS (53)'!K38+'FS (54)'!K38+'FS (55)'!K38+'FS (56)'!K38+'FS (57)'!K38+'FS (58)'!K38+'FS (59)'!K38+'FS (60)'!K38+'FS (61)'!K38+'FS (62)'!K38+'FS (63)'!K38+'FS (64)'!K38+'FS (65)'!K38+'FS (66)'!K38+'FS (67)'!K38+'FS (68)'!K38+'FS (69)'!K38+'FS (70)'!K38),IF('SYNTHESE DISTRICT'!$F$21="ASC+FS",(FS!K38+'FS (2)'!K38+'FS (3)'!K38+'FS (4)'!K38+'FS (5)'!K38+'FS (6)'!K38+'FS (7)'!K38+'FS (8)'!K38+'FS (9)'!K38+'FS (10)'!K38+'FS (11)'!K38+'FS (12)'!K38+'FS (13)'!K38+'FS (14)'!K38+'FS (15)'!K38+'FS (16)'!K38+'FS (17)'!K38+'FS (18)'!K38+'FS (19)'!K38+'FS (20)'!K38+'FS (21)'!K38+'FS (22)'!K38+'FS (23)'!K38+'FS (24)'!K38+'FS (25)'!K38+'FS (26)'!K38+'FS (27)'!K38+'FS (28)'!K38+'FS (29)'!K38+'FS (30)'!K38+'FS (31)'!K38+'FS (32)'!K38+'FS (33)'!K38+'FS (34)'!K38+'FS (35)'!K38+'FS (36)'!K38+'FS (37)'!K38+'FS (38)'!K38+'FS (39)'!K38+'FS (40)'!K38+'FS (41)'!K38+'FS (42)'!K38+'FS (43)'!K38+'FS (44)'!K38+'FS (45)'!K38+'FS (46)'!K38+'FS (47)'!K38+'FS (48)'!K38+'FS (49)'!K38+'FS (50)'!K38+'FS (51)'!K38+'FS (52)'!K38+'FS (53)'!K38+'FS (54)'!K38+'FS (55)'!K38+'FS (56)'!K38+'FS (57)'!K38+'FS (58)'!K38+'FS (59)'!K38+'FS (60)'!K38+'FS (61)'!K38+'FS (62)'!K38+'FS (63)'!K38+'FS (64)'!K38+'FS (65)'!K38+'FS (66)'!K38+'FS (67)'!K38+'FS (68)'!K38+'FS (69)'!K38+'FS (70)'!K38+ ASC!K40+'ASC (2)'!K40+'ASC (3)'!K40+'ASC (4)'!K40+'ASC (5)'!K40+'ASC (6)'!K40+'ASC (7)'!K40+'ASC (8)'!K40+'ASC (9)'!K40+'ASC (10)'!K40+'ASC (11)'!K40+'ASC (12)'!K40+'ASC (13)'!K40+'ASC (14)'!K40+'ASC (15)'!K40+'ASC (16)'!K40+'ASC (17)'!K40+'ASC (18)'!K40+'ASC (19)'!K40+'ASC (20)'!K40+'ASC (21)'!K40+'ASC (22)'!K40+'ASC (23)'!K40+'ASC (24)'!K40+'ASC (25)'!K40+'ASC (26)'!K40+'ASC (27)'!K40+'ASC (28)'!K40+'ASC (29)'!K40+'ASC (30)'!K40+'ASC (31)'!K40+'ASC (32)'!K40+'ASC (33)'!K40+'ASC (34)'!K40+'ASC (35)'!K40+'ASC (36)'!K40+'ASC (37)'!K40+'ASC (38)'!K40+'ASC (39)'!K40+'ASC (40)'!K40+'ASC (41)'!K40+'ASC (42)'!K40+'ASC (43)'!K40+'ASC (44)'!K40+'ASC (45)'!K40+'ASC (46)'!K40+'ASC (47)'!K40+'ASC (48)'!K40+'ASC (49)'!K40+'ASC (50)'!K40+'ASC (51)'!K40+'ASC (50)'!K40+'ASC (52)'!K40+'ASC (53)'!K40+'ASC (54)'!K40+'ASC (55)'!K40+'ASC (56)'!K40+'ASC (57)'!K40+'ASC (58)'!K40+'ASC (59)'!K40+'ASC (60)'!K40+'ASC (61)'!K40+'ASC (62)'!K40+'ASC (63)'!K40+'ASC (64)'!K40+'ASC (65)'!K40+'ASC (66)'!K40+'ASC (67)'!K40+'ASC (68)'!K40+'ASC (69)'!K40+'ASC (70)'!K40),"")))</f>
        <v>0</v>
      </c>
      <c r="L37" s="314" t="e">
        <f t="shared" si="2"/>
        <v>#VALUE!</v>
      </c>
      <c r="M37" s="314" t="e">
        <f t="shared" si="3"/>
        <v>#VALUE!</v>
      </c>
      <c r="N37" s="314" t="e">
        <f t="shared" si="4"/>
        <v>#VALUE!</v>
      </c>
      <c r="O37" s="425">
        <f>IF($F$21="__ASC",(ASC!O40+'ASC (2)'!O40+'ASC (3)'!O40+'ASC (4)'!O40+'ASC (5)'!O40+'ASC (6)'!O40+'ASC (7)'!O40+'ASC (8)'!O40+'ASC (9)'!O40+'ASC (10)'!O40+'ASC (11)'!O40+'ASC (12)'!O40+'ASC (13)'!O40+'ASC (14)'!O40+'ASC (15)'!O40+'ASC (16)'!O40+'ASC (17)'!O40+'ASC (18)'!O40+'ASC (19)'!O40+'ASC (20)'!O40+'ASC (21)'!O40+'ASC (22)'!O40+'ASC (23)'!O40+'ASC (24)'!O40+'ASC (25)'!O40+'ASC (26)'!O40+'ASC (27)'!O40+'ASC (28)'!O40+'ASC (29)'!O40+'ASC (30)'!O40+'ASC (31)'!O40+'ASC (32)'!O40+'ASC (33)'!O40+'ASC (34)'!O40+'ASC (35)'!O40+'ASC (36)'!O40+'ASC (37)'!O40+'ASC (38)'!O40+'ASC (39)'!O40+'ASC (40)'!O40+'ASC (41)'!O40+'ASC (42)'!O40+'ASC (43)'!O40+'ASC (44)'!O40+'ASC (45)'!O40+'ASC (46)'!O40+'ASC (47)'!O40+'ASC (48)'!O40+'ASC (49)'!O40+'ASC (50)'!O40+'ASC (51)'!O40+'ASC (50)'!O40+'ASC (52)'!O40+'ASC (53)'!O40+'ASC (54)'!O40+'ASC (55)'!O40+'ASC (56)'!O40+'ASC (57)'!O40+'ASC (58)'!O40+'ASC (59)'!O40+'ASC (60)'!O40+'ASC (61)'!O40+'ASC (62)'!O40+'ASC (63)'!O40+'ASC (64)'!O40+'ASC (65)'!O40+'ASC (66)'!O40+'ASC (67)'!O40+'ASC (68)'!O40+'ASC (69)'!O40+'ASC (70)'!O40),IF('SYNTHESE DISTRICT'!$F$21="__FS",(FS!O38+'FS (2)'!O38+'FS (3)'!O38+'FS (4)'!O38+'FS (5)'!O38+'FS (6)'!O38+'FS (7)'!O38+'FS (8)'!O38+'FS (9)'!O38+'FS (10)'!O38+'FS (11)'!O38+'FS (12)'!O38+'FS (13)'!O38+'FS (14)'!O38+'FS (15)'!O38+'FS (16)'!O38+'FS (17)'!O38+'FS (18)'!O38+'FS (19)'!O38+'FS (20)'!O38+'FS (21)'!O38+'FS (22)'!O38+'FS (23)'!O38+'FS (24)'!O38+'FS (25)'!O38+'FS (26)'!O38+'FS (27)'!O38+'FS (28)'!O38+'FS (29)'!O38+'FS (30)'!O38+'FS (31)'!O38+'FS (32)'!O38+'FS (33)'!O38+'FS (34)'!O38+'FS (35)'!O38+'FS (36)'!O38+'FS (37)'!O38+'FS (38)'!O38+'FS (39)'!O38+'FS (40)'!O38+'FS (41)'!O38+'FS (42)'!O38+'FS (43)'!O38+'FS (44)'!O38+'FS (45)'!O38+'FS (46)'!O38+'FS (47)'!O38+'FS (48)'!O38+'FS (49)'!O38+'FS (50)'!O38+'FS (51)'!O38+'FS (52)'!O38+'FS (53)'!O38+'FS (54)'!O38+'FS (55)'!O38+'FS (56)'!O38+'FS (57)'!O38+'FS (58)'!O38+'FS (59)'!O38+'FS (60)'!O38+'FS (61)'!O38+'FS (62)'!O38+'FS (63)'!O38+'FS (64)'!O38+'FS (65)'!O38+'FS (66)'!O38+'FS (67)'!O38+'FS (68)'!O38+'FS (69)'!O38+'FS (70)'!O38),IF('SYNTHESE DISTRICT'!$F$21="ASC+FS",(FS!O38+'FS (2)'!O38+'FS (3)'!O38+'FS (4)'!O38+'FS (5)'!O38+'FS (6)'!O38+'FS (7)'!O38+'FS (8)'!O38+'FS (9)'!O38+'FS (10)'!O38+'FS (11)'!O38+'FS (12)'!O38+'FS (13)'!O38+'FS (14)'!O38+'FS (15)'!O38+'FS (16)'!O38+'FS (17)'!O38+'FS (18)'!O38+'FS (19)'!O38+'FS (20)'!O38+'FS (21)'!O38+'FS (22)'!O38+'FS (23)'!O38+'FS (24)'!O38+'FS (25)'!O38+'FS (26)'!O38+'FS (27)'!O38+'FS (28)'!O38+'FS (29)'!O38+'FS (30)'!O38+'FS (31)'!O38+'FS (32)'!O38+'FS (33)'!O38+'FS (34)'!O38+'FS (35)'!O38+'FS (36)'!O38+'FS (37)'!O38+'FS (38)'!O38+'FS (39)'!O38+'FS (40)'!O38+'FS (41)'!O38+'FS (42)'!O38+'FS (43)'!O38+'FS (44)'!O38+'FS (45)'!O38+'FS (46)'!O38+'FS (47)'!O38+'FS (48)'!O38+'FS (49)'!O38+'FS (50)'!O38+'FS (51)'!O38+'FS (52)'!O38+'FS (53)'!O38+'FS (54)'!O38+'FS (55)'!O38+'FS (56)'!O38+'FS (57)'!O38+'FS (58)'!O38+'FS (59)'!O38+'FS (60)'!O38+'FS (61)'!O38+'FS (62)'!O38+'FS (63)'!O38+'FS (64)'!O38+'FS (65)'!O38+'FS (66)'!O38+'FS (67)'!O38+'FS (68)'!O38+'FS (69)'!O38+'FS (70)'!O38+ ASC!O40+'ASC (2)'!O40+'ASC (3)'!O40+'ASC (4)'!O40+'ASC (5)'!O40+'ASC (6)'!O40+'ASC (7)'!O40+'ASC (8)'!O40+'ASC (9)'!O40+'ASC (10)'!O40+'ASC (11)'!O40+'ASC (12)'!O40+'ASC (13)'!O40+'ASC (14)'!O40+'ASC (15)'!O40+'ASC (16)'!O40+'ASC (17)'!O40+'ASC (18)'!O40+'ASC (19)'!O40+'ASC (20)'!O40+'ASC (21)'!O40+'ASC (22)'!O40+'ASC (23)'!O40+'ASC (24)'!O40+'ASC (25)'!O40+'ASC (26)'!O40+'ASC (27)'!O40+'ASC (28)'!O40+'ASC (29)'!O40+'ASC (30)'!O40+'ASC (31)'!O40+'ASC (32)'!O40+'ASC (33)'!O40+'ASC (34)'!O40+'ASC (35)'!O40+'ASC (36)'!O40+'ASC (37)'!O40+'ASC (38)'!O40+'ASC (39)'!O40+'ASC (40)'!O40+'ASC (41)'!O40+'ASC (42)'!O40+'ASC (43)'!O40+'ASC (44)'!O40+'ASC (45)'!O40+'ASC (46)'!O40+'ASC (47)'!O40+'ASC (48)'!O40+'ASC (49)'!O40+'ASC (50)'!O40+'ASC (51)'!O40+'ASC (50)'!O40+'ASC (52)'!O40+'ASC (53)'!O40+'ASC (54)'!O40+'ASC (55)'!O40+'ASC (56)'!O40+'ASC (57)'!O40+'ASC (58)'!O40+'ASC (59)'!O40+'ASC (60)'!O40+'ASC (61)'!O40+'ASC (62)'!O40+'ASC (63)'!O40+'ASC (64)'!O40+'ASC (65)'!O40+'ASC (66)'!O40+'ASC (67)'!O40+'ASC (68)'!O40+'ASC (69)'!O40+'ASC (70)'!O40),"")))</f>
        <v>0</v>
      </c>
      <c r="P37" s="217"/>
      <c r="R37" s="152" t="e">
        <f t="shared" si="5"/>
        <v>#VALUE!</v>
      </c>
      <c r="T37" s="424">
        <f>IF('SYNTHESE DISTRICT'!$F$21="__ASC",(ASC!J40+'ASC (2)'!J40+'ASC (3)'!J40+'ASC (4)'!J40+'ASC (5)'!J40+'ASC (6)'!J40+'ASC (7)'!J40+'ASC (8)'!J40+'ASC (9)'!J40+'ASC (10)'!J40+'ASC (11)'!J40+'ASC (12)'!J40+'ASC (13)'!J40+'ASC (14)'!J40+'ASC (15)'!J40+'ASC (16)'!J40+'ASC (17)'!J40+'ASC (18)'!J40+'ASC (19)'!J40+'ASC (20)'!J40+'ASC (21)'!J40+'ASC (22)'!J40+'ASC (23)'!J40+'ASC (24)'!J40+'ASC (25)'!J40+'ASC (26)'!J40+'ASC (27)'!J40+'ASC (28)'!J40+'ASC (29)'!J40+'ASC (30)'!J40+'ASC (31)'!J40+'ASC (32)'!J40+'ASC (33)'!J40+'ASC (34)'!J40+'ASC (35)'!J40+'ASC (36)'!J40+'ASC (37)'!J40+'ASC (38)'!J40+'ASC (39)'!J40+'ASC (40)'!J40+'ASC (41)'!J40+'ASC (42)'!J40+'ASC (43)'!J40+'ASC (44)'!J40+'ASC (45)'!J40+'ASC (46)'!J40+'ASC (47)'!J40+'ASC (48)'!J40+'ASC (49)'!J40+'ASC (50)'!J40+'ASC (51)'!J40+'ASC (50)'!J40+'ASC (52)'!J40+'ASC (53)'!J40+'ASC (54)'!J40+'ASC (55)'!J40+'ASC (56)'!J40+'ASC (57)'!J40+'ASC (58)'!J40+'ASC (59)'!J40+'ASC (60)'!J40+'ASC (61)'!J40+'ASC (62)'!J40+'ASC (63)'!J40+'ASC (64)'!J40+'ASC (65)'!J40+'ASC (66)'!J40+'ASC (67)'!J40+'ASC (68)'!J40+'ASC (69)'!J40+'ASC (70)'!J40),IF('SYNTHESE DISTRICT'!$F$21="__FS",('[4]FS '!J38+'FS (2)'!J38+'FS (3)'!J38+'FS (4)'!J38+'FS (5)'!J38+'FS (6)'!J38+'FS (7)'!J38+'FS (8)'!J38+'FS (9)'!J38+'FS (10)'!J38+'FS (11)'!J38+'FS (12)'!J38+'FS (13)'!J38+'FS (14)'!J38+'FS (15)'!J38+'FS (16)'!J38+'FS (17)'!J38+'FS (18)'!J38+'FS (19)'!J38+'FS (20)'!J38+'FS (21)'!J38+'FS (22)'!J38+'FS (23)'!J38+'FS (24)'!J38+'FS (25)'!J38+'FS (26)'!J38+'FS (27)'!J38+'FS (28)'!J38+'FS (29)'!J38+'FS (30)'!J38+'FS (31)'!J38+'FS (32)'!J38+'FS (33)'!J38+'FS (34)'!J38+'FS (35)'!J38+'FS (36)'!J38+'FS (37)'!J38+'FS (38)'!J38+'FS (39)'!J38+'FS (40)'!J38+'FS (41)'!J38+'FS (42)'!J38+'FS (43)'!J38+'FS (44)'!J38+'FS (45)'!J38+'FS (46)'!J38+'FS (47)'!J38+'FS (48)'!J38+'FS (49)'!J38+'FS (50)'!J38+'FS (51)'!J38+'FS (52)'!J38+'FS (53)'!J38+'FS (54)'!J38+'FS (55)'!J38+'FS (56)'!J38+'FS (57)'!J38+'FS (58)'!J38+'FS (59)'!J38+'FS (60)'!J38+'FS (61)'!J38+'FS (62)'!J38+'FS (63)'!J38+'FS (64)'!J38+'FS (65)'!J38+'FS (66)'!J38+'FS (67)'!J38+'FS (68)'!J38+'FS (69)'!J38+'FS (70)'!J38),IF('SYNTHESE DISTRICT'!$F$21="ASC+FS",('[4]FS '!J38+'FS (2)'!J38+'FS (3)'!J38+'FS (4)'!J38+'FS (5)'!J38+'FS (6)'!J38+'FS (7)'!J38+'FS (8)'!J38+'FS (9)'!J38+'FS (10)'!J38+'FS (11)'!J38+'FS (12)'!J38+'FS (13)'!J38+'FS (14)'!J38+'FS (15)'!J38+'FS (16)'!J38+'FS (17)'!J38+'FS (18)'!J38+'FS (19)'!J38+'FS (20)'!J38+'FS (21)'!J38+'FS (22)'!J38+'FS (23)'!J38+'FS (24)'!J38+'FS (25)'!J38+'FS (26)'!J38+'FS (27)'!J38+'FS (28)'!J38+'FS (29)'!J38+'FS (30)'!J38+'FS (31)'!J38+'FS (32)'!J38+'FS (33)'!J38+'FS (34)'!J38+'FS (35)'!J38+'FS (36)'!J38+'FS (37)'!J38+'FS (38)'!J38+'FS (39)'!J38+'FS (40)'!J38+'FS (41)'!J38+'FS (42)'!J38+'FS (43)'!J38+'FS (44)'!J38+'FS (45)'!J38+'FS (46)'!J38+'FS (47)'!J38+'FS (48)'!J38+'FS (49)'!J38+'FS (50)'!J38+'FS (51)'!J38+'FS (52)'!J38+'FS (53)'!J38+'FS (54)'!J38+'FS (55)'!J38+'FS (56)'!J38+'FS (57)'!J38+'FS (58)'!J38+'FS (59)'!J38+'FS (60)'!J38+'FS (61)'!J38+'FS (62)'!J38+'FS (63)'!J38+'FS (64)'!J38+'FS (65)'!J38+'FS (66)'!J38+'FS (67)'!J38+'FS (68)'!J38+'FS (69)'!J38+'FS (70)'!J38)+('[5]ASC '!J40+'ASC (2)'!J40+'ASC (3)'!J40+'ASC (4)'!J40+'ASC (5)'!J40+'ASC (6)'!J40+'ASC (7)'!J40+'ASC (8)'!J40+'ASC (9)'!J40+'ASC (10)'!J40+'ASC (11)'!J40+'ASC (12)'!J40+'ASC (13)'!J40+'ASC (14)'!J40+'ASC (15)'!J40+'ASC (16)'!J40+'ASC (17)'!J40+'ASC (18)'!J40+'ASC (19)'!J40+'ASC (20)'!J40+'ASC (21)'!J40+'ASC (22)'!J40+'ASC (23)'!J40+'ASC (24)'!J40+'ASC (25)'!J40+'ASC (26)'!J40+'ASC (27)'!J40+'ASC (28)'!J40+'ASC (29)'!J40+'ASC (30)'!J40+'ASC (31)'!J40+'ASC (32)'!J40+'ASC (33)'!J40+'ASC (34)'!J40+'ASC (35)'!J40+'ASC (36)'!J40+'ASC (37)'!J40+'ASC (38)'!J40+'ASC (39)'!J40+'ASC (40)'!J40+'ASC (41)'!J40+'ASC (42)'!J40+'ASC (43)'!J40+'ASC (44)'!J40+'ASC (45)'!J40+'ASC (46)'!J40+'ASC (47)'!J40+'ASC (48)'!J40+'ASC (49)'!J40+'ASC (50)'!J40+'ASC (51)'!J40+'ASC (50)'!J40+'ASC (52)'!J40+'ASC (53)'!J40+'ASC (54)'!J40+'ASC (55)'!J40+'ASC (56)'!J40+'ASC (57)'!J40+'ASC (58)'!J40+'ASC (59)'!J40+'ASC (60)'!J40+'ASC (61)'!J40+'ASC (62)'!J40+'ASC (63)'!J40+'ASC (64)'!J40+'ASC (65)'!J40+'ASC (66)'!J40+'ASC (67)'!J40+'ASC (68)'!J40+'ASC (69)'!J40+'ASC (70)'!J40),"")))</f>
        <v>0</v>
      </c>
    </row>
    <row r="38" spans="1:20" ht="55.5" customHeight="1" thickBot="1" x14ac:dyDescent="0.35">
      <c r="A38" s="329" t="str">
        <f>CDT!B39</f>
        <v>Dihydroartemisinine/pipéraquine – Plaq / 9 comp 
( DHA-PPQ) 40/320 mg</v>
      </c>
      <c r="B38" s="425">
        <f>IF($F$21="__ASC",(ASC!B41+'ASC (2)'!B41+'ASC (3)'!B41+'ASC (4)'!B41+'ASC (5)'!B41+'ASC (6)'!B41+'ASC (7)'!B41+'ASC (8)'!B41+'ASC (9)'!B41+'ASC (10)'!B41+'ASC (11)'!B41+'ASC (12)'!B41+'ASC (13)'!B41+'ASC (14)'!B41+'ASC (15)'!B41+'ASC (16)'!B41+'ASC (17)'!B41+'ASC (18)'!B41+'ASC (19)'!B41+'ASC (20)'!B41+'ASC (21)'!B41+'ASC (22)'!B41+'ASC (23)'!B41+'ASC (24)'!B41+'ASC (25)'!B41+'ASC (26)'!B41+'ASC (27)'!B41+'ASC (28)'!B41+'ASC (29)'!B41+'ASC (30)'!B41+'ASC (31)'!B41+'ASC (32)'!B41+'ASC (33)'!B41+'ASC (34)'!B41+'ASC (35)'!B41+'ASC (36)'!B41+'ASC (37)'!B41+'ASC (38)'!B41+'ASC (39)'!B41+'ASC (40)'!B41+'ASC (41)'!B41+'ASC (42)'!B41+'ASC (43)'!B41+'ASC (44)'!B41+'ASC (45)'!B41+'ASC (46)'!B41+'ASC (47)'!B41+'ASC (48)'!B41+'ASC (49)'!B41+'ASC (50)'!B41+'ASC (51)'!B41+'ASC (50)'!B41+'ASC (52)'!B41+'ASC (53)'!B41+'ASC (54)'!B41+'ASC (55)'!B41+'ASC (56)'!B41+'ASC (57)'!B41+'ASC (58)'!B41+'ASC (59)'!B41+'ASC (60)'!B41+'ASC (61)'!B41+'ASC (62)'!B41+'ASC (63)'!B41+'ASC (64)'!B41+'ASC (65)'!B41+'ASC (66)'!B41+'ASC (67)'!B41+'ASC (68)'!B41+'ASC (69)'!B41+'ASC (70)'!B41),IF('SYNTHESE DISTRICT'!$F$21="__FS",(FS!B39+'FS (2)'!B39+'FS (3)'!B39+'FS (4)'!B39+'FS (5)'!B39+'FS (6)'!B39+'FS (7)'!B39+'FS (8)'!B39+'FS (9)'!B39+'FS (10)'!B39+'FS (11)'!B39+'FS (12)'!B39+'FS (13)'!B39+'FS (14)'!B39+'FS (15)'!B39+'FS (16)'!B39+'FS (17)'!B39+'FS (18)'!B39+'FS (19)'!B39+'FS (20)'!B39+'FS (21)'!B39+'FS (22)'!B39+'FS (23)'!B39+'FS (24)'!B39+'FS (25)'!B39+'FS (26)'!B39+'FS (27)'!B39+'FS (28)'!B39+'FS (29)'!B39+'FS (30)'!B39+'FS (31)'!B39+'FS (32)'!B39+'FS (33)'!B39+'FS (34)'!B39+'FS (35)'!B39+'FS (36)'!B39+'FS (37)'!B39+'FS (38)'!B39+'FS (39)'!B39+'FS (40)'!B39+'FS (41)'!B39+'FS (42)'!B39+'FS (43)'!B39+'FS (44)'!B39+'FS (45)'!B39+'FS (46)'!B39+'FS (47)'!B39+'FS (48)'!B39+'FS (49)'!B39+'FS (50)'!B39+'FS (51)'!B39+'FS (52)'!B39+'FS (53)'!B39+'FS (54)'!B39+'FS (55)'!B39+'FS (56)'!B39+'FS (57)'!B39+'FS (58)'!B39+'FS (59)'!B39+'FS (60)'!B39+'FS (61)'!B39+'FS (62)'!B39+'FS (63)'!B39+'FS (64)'!B39+'FS (65)'!B39+'FS (66)'!B39+'FS (67)'!B39+'FS (68)'!B39+'FS (69)'!B39+'FS (70)'!B39),IF('SYNTHESE DISTRICT'!$F$21="ASC+FS",(FS!B39+'FS (2)'!B39+'FS (3)'!B39+'FS (4)'!B39+'FS (5)'!B39+'FS (6)'!B39+'FS (7)'!B39+'FS (8)'!B39+'FS (9)'!B39+'FS (10)'!B39+'FS (11)'!B39+'FS (12)'!B39+'FS (13)'!B39+'FS (14)'!B39+'FS (15)'!B39+'FS (16)'!B39+'FS (17)'!B39+'FS (18)'!B39+'FS (19)'!B39+'FS (20)'!B39+'FS (21)'!B39+'FS (22)'!B39+'FS (23)'!B39+'FS (24)'!B39+'FS (25)'!B39+'FS (26)'!B39+'FS (27)'!B39+'FS (28)'!B39+'FS (29)'!B39+'FS (30)'!B39+'FS (31)'!B39+'FS (32)'!B39+'FS (33)'!B39+'FS (34)'!B39+'FS (35)'!B39+'FS (36)'!B39+'FS (37)'!B39+'FS (38)'!B39+'FS (39)'!B39+'FS (40)'!B39+'FS (41)'!B39+'FS (42)'!B39+'FS (43)'!B39+'FS (44)'!B39+'FS (45)'!B39+'FS (46)'!B39+'FS (47)'!B39+'FS (48)'!B39+'FS (49)'!B39+'FS (50)'!B39+'FS (51)'!B39+'FS (52)'!B39+'FS (53)'!B39+'FS (54)'!B39+'FS (55)'!B39+'FS (56)'!B39+'FS (57)'!B39+'FS (58)'!B39+'FS (59)'!B39+'FS (60)'!B39+'FS (61)'!B39+'FS (62)'!B39+'FS (63)'!B39+'FS (64)'!B39+'FS (65)'!B39+'FS (66)'!B39+'FS (67)'!B39+'FS (68)'!B39+'FS (69)'!B39+'FS (70)'!B39+ ASC!B41+'ASC (2)'!B41+'ASC (3)'!B41+'ASC (4)'!B41+'ASC (5)'!B41+'ASC (6)'!B41+'ASC (7)'!B41+'ASC (8)'!B41+'ASC (9)'!B41+'ASC (10)'!B41+'ASC (11)'!B41+'ASC (12)'!B41+'ASC (13)'!B41+'ASC (14)'!B41+'ASC (15)'!B41+'ASC (16)'!B41+'ASC (17)'!B41+'ASC (18)'!B41+'ASC (19)'!B41+'ASC (20)'!B41+'ASC (21)'!B41+'ASC (22)'!B41+'ASC (23)'!B41+'ASC (24)'!B41+'ASC (25)'!B41+'ASC (26)'!B41+'ASC (27)'!B41+'ASC (28)'!B41+'ASC (29)'!B41+'ASC (30)'!B41+'ASC (31)'!B41+'ASC (32)'!B41+'ASC (33)'!B41+'ASC (34)'!B41+'ASC (35)'!B41+'ASC (36)'!B41+'ASC (37)'!B41+'ASC (38)'!B41+'ASC (39)'!B41+'ASC (40)'!B41+'ASC (41)'!B41+'ASC (42)'!B41+'ASC (43)'!B41+'ASC (44)'!B41+'ASC (45)'!B41+'ASC (46)'!B41+'ASC (47)'!B41+'ASC (48)'!B41+'ASC (49)'!B41+'ASC (50)'!B41+'ASC (51)'!B41+'ASC (50)'!B41+'ASC (52)'!B41+'ASC (53)'!B41+'ASC (54)'!B41+'ASC (55)'!B41+'ASC (56)'!B41+'ASC (57)'!B41+'ASC (58)'!B41+'ASC (59)'!B41+'ASC (60)'!B41+'ASC (61)'!B41+'ASC (62)'!B41+'ASC (63)'!B41+'ASC (64)'!B41+'ASC (65)'!B41+'ASC (66)'!B41+'ASC (67)'!B41+'ASC (68)'!B41+'ASC (69)'!B41+'ASC (70)'!B41),"")))</f>
        <v>0</v>
      </c>
      <c r="C38" s="425">
        <f>IF($F$21="__ASC",(ASC!C41+'ASC (2)'!C41+'ASC (3)'!C41+'ASC (4)'!C41+'ASC (5)'!C41+'ASC (6)'!C41+'ASC (7)'!C41+'ASC (8)'!C41+'ASC (9)'!C41+'ASC (10)'!C41+'ASC (11)'!C41+'ASC (12)'!C41+'ASC (13)'!C41+'ASC (14)'!C41+'ASC (15)'!C41+'ASC (16)'!C41+'ASC (17)'!C41+'ASC (18)'!C41+'ASC (19)'!C41+'ASC (20)'!C41+'ASC (21)'!C41+'ASC (22)'!C41+'ASC (23)'!C41+'ASC (24)'!C41+'ASC (25)'!C41+'ASC (26)'!C41+'ASC (27)'!C41+'ASC (28)'!C41+'ASC (29)'!C41+'ASC (30)'!C41+'ASC (31)'!C41+'ASC (32)'!C41+'ASC (33)'!C41+'ASC (34)'!C41+'ASC (35)'!C41+'ASC (36)'!C41+'ASC (37)'!C41+'ASC (38)'!C41+'ASC (39)'!C41+'ASC (40)'!C41+'ASC (41)'!C41+'ASC (42)'!C41+'ASC (43)'!C41+'ASC (44)'!C41+'ASC (45)'!C41+'ASC (46)'!C41+'ASC (47)'!C41+'ASC (48)'!C41+'ASC (49)'!C41+'ASC (50)'!C41+'ASC (51)'!C41+'ASC (50)'!C41+'ASC (52)'!C41+'ASC (53)'!C41+'ASC (54)'!C41+'ASC (55)'!C41+'ASC (56)'!C41+'ASC (57)'!C41+'ASC (58)'!C41+'ASC (59)'!C41+'ASC (60)'!C41+'ASC (61)'!C41+'ASC (62)'!C41+'ASC (63)'!C41+'ASC (64)'!C41+'ASC (65)'!C41+'ASC (66)'!C41+'ASC (67)'!C41+'ASC (68)'!C41+'ASC (69)'!C41+'ASC (70)'!C41),IF('SYNTHESE DISTRICT'!$F$21="__FS",(FS!C39+'FS (2)'!C39+'FS (3)'!C39+'FS (4)'!C39+'FS (5)'!C39+'FS (6)'!C39+'FS (7)'!C39+'FS (8)'!C39+'FS (9)'!C39+'FS (10)'!C39+'FS (11)'!C39+'FS (12)'!C39+'FS (13)'!C39+'FS (14)'!C39+'FS (15)'!C39+'FS (16)'!C39+'FS (17)'!C39+'FS (18)'!C39+'FS (19)'!C39+'FS (20)'!C39+'FS (21)'!C39+'FS (22)'!C39+'FS (23)'!C39+'FS (24)'!C39+'FS (25)'!C39+'FS (26)'!C39+'FS (27)'!C39+'FS (28)'!C39+'FS (29)'!C39+'FS (30)'!C39+'FS (31)'!C39+'FS (32)'!C39+'FS (33)'!C39+'FS (34)'!C39+'FS (35)'!C39+'FS (36)'!C39+'FS (37)'!C39+'FS (38)'!C39+'FS (39)'!C39+'FS (40)'!C39+'FS (41)'!C39+'FS (42)'!C39+'FS (43)'!C39+'FS (44)'!C39+'FS (45)'!C39+'FS (46)'!C39+'FS (47)'!C39+'FS (48)'!C39+'FS (49)'!C39+'FS (50)'!C39+'FS (51)'!C39+'FS (52)'!C39+'FS (53)'!C39+'FS (54)'!C39+'FS (55)'!C39+'FS (56)'!C39+'FS (57)'!C39+'FS (58)'!C39+'FS (59)'!C39+'FS (60)'!C39+'FS (61)'!C39+'FS (62)'!C39+'FS (63)'!C39+'FS (64)'!C39+'FS (65)'!C39+'FS (66)'!C39+'FS (67)'!C39+'FS (68)'!C39+'FS (69)'!C39+'FS (70)'!C39),IF('SYNTHESE DISTRICT'!$F$21="ASC+FS",(FS!C39+'FS (2)'!C39+'FS (3)'!C39+'FS (4)'!C39+'FS (5)'!C39+'FS (6)'!C39+'FS (7)'!C39+'FS (8)'!C39+'FS (9)'!C39+'FS (10)'!C39+'FS (11)'!C39+'FS (12)'!C39+'FS (13)'!C39+'FS (14)'!C39+'FS (15)'!C39+'FS (16)'!C39+'FS (17)'!C39+'FS (18)'!C39+'FS (19)'!C39+'FS (20)'!C39+'FS (21)'!C39+'FS (22)'!C39+'FS (23)'!C39+'FS (24)'!C39+'FS (25)'!C39+'FS (26)'!C39+'FS (27)'!C39+'FS (28)'!C39+'FS (29)'!C39+'FS (30)'!C39+'FS (31)'!C39+'FS (32)'!C39+'FS (33)'!C39+'FS (34)'!C39+'FS (35)'!C39+'FS (36)'!C39+'FS (37)'!C39+'FS (38)'!C39+'FS (39)'!C39+'FS (40)'!C39+'FS (41)'!C39+'FS (42)'!C39+'FS (43)'!C39+'FS (44)'!C39+'FS (45)'!C39+'FS (46)'!C39+'FS (47)'!C39+'FS (48)'!C39+'FS (49)'!C39+'FS (50)'!C39+'FS (51)'!C39+'FS (52)'!C39+'FS (53)'!C39+'FS (54)'!C39+'FS (55)'!C39+'FS (56)'!C39+'FS (57)'!C39+'FS (58)'!C39+'FS (59)'!C39+'FS (60)'!C39+'FS (61)'!C39+'FS (62)'!C39+'FS (63)'!C39+'FS (64)'!C39+'FS (65)'!C39+'FS (66)'!C39+'FS (67)'!C39+'FS (68)'!C39+'FS (69)'!C39+'FS (70)'!C39+ ASC!C41+'ASC (2)'!C41+'ASC (3)'!C41+'ASC (4)'!C41+'ASC (5)'!C41+'ASC (6)'!C41+'ASC (7)'!C41+'ASC (8)'!C41+'ASC (9)'!C41+'ASC (10)'!C41+'ASC (11)'!C41+'ASC (12)'!C41+'ASC (13)'!C41+'ASC (14)'!C41+'ASC (15)'!C41+'ASC (16)'!C41+'ASC (17)'!C41+'ASC (18)'!C41+'ASC (19)'!C41+'ASC (20)'!C41+'ASC (21)'!C41+'ASC (22)'!C41+'ASC (23)'!C41+'ASC (24)'!C41+'ASC (25)'!C41+'ASC (26)'!C41+'ASC (27)'!C41+'ASC (28)'!C41+'ASC (29)'!C41+'ASC (30)'!C41+'ASC (31)'!C41+'ASC (32)'!C41+'ASC (33)'!C41+'ASC (34)'!C41+'ASC (35)'!C41+'ASC (36)'!C41+'ASC (37)'!C41+'ASC (38)'!C41+'ASC (39)'!C41+'ASC (40)'!C41+'ASC (41)'!C41+'ASC (42)'!C41+'ASC (43)'!C41+'ASC (44)'!C41+'ASC (45)'!C41+'ASC (46)'!C41+'ASC (47)'!C41+'ASC (48)'!C41+'ASC (49)'!C41+'ASC (50)'!C41+'ASC (51)'!C41+'ASC (50)'!C41+'ASC (52)'!C41+'ASC (53)'!C41+'ASC (54)'!C41+'ASC (55)'!C41+'ASC (56)'!C41+'ASC (57)'!C41+'ASC (58)'!C41+'ASC (59)'!C41+'ASC (60)'!C41+'ASC (61)'!C41+'ASC (62)'!C41+'ASC (63)'!C41+'ASC (64)'!C41+'ASC (65)'!C41+'ASC (66)'!C41+'ASC (67)'!C41+'ASC (68)'!C41+'ASC (69)'!C41+'ASC (70)'!C41),"")))</f>
        <v>0</v>
      </c>
      <c r="D38" s="403">
        <f t="shared" si="0"/>
        <v>0</v>
      </c>
      <c r="E38" s="425">
        <f>IF($F$21="__ASC",(ASC!E41+'ASC (2)'!E41+'ASC (3)'!E41+'ASC (4)'!E41+'ASC (5)'!E41+'ASC (6)'!E41+'ASC (7)'!E41+'ASC (8)'!E41+'ASC (9)'!E41+'ASC (10)'!E41+'ASC (11)'!E41+'ASC (12)'!E41+'ASC (13)'!E41+'ASC (14)'!E41+'ASC (15)'!E41+'ASC (16)'!E41+'ASC (17)'!E41+'ASC (18)'!E41+'ASC (19)'!E41+'ASC (20)'!E41+'ASC (21)'!E41+'ASC (22)'!E41+'ASC (23)'!E41+'ASC (24)'!E41+'ASC (25)'!E41+'ASC (26)'!E41+'ASC (27)'!E41+'ASC (28)'!E41+'ASC (29)'!E41+'ASC (30)'!E41+'ASC (31)'!E41+'ASC (32)'!E41+'ASC (33)'!E41+'ASC (34)'!E41+'ASC (35)'!E41+'ASC (36)'!E41+'ASC (37)'!E41+'ASC (38)'!E41+'ASC (39)'!E41+'ASC (40)'!E41+'ASC (41)'!E41+'ASC (42)'!E41+'ASC (43)'!E41+'ASC (44)'!E41+'ASC (45)'!E41+'ASC (46)'!E41+'ASC (47)'!E41+'ASC (48)'!E41+'ASC (49)'!E41+'ASC (50)'!E41+'ASC (51)'!E41+'ASC (50)'!E41+'ASC (52)'!E41+'ASC (53)'!E41+'ASC (54)'!E41+'ASC (55)'!E41+'ASC (56)'!E41+'ASC (57)'!E41+'ASC (58)'!E41+'ASC (59)'!E41+'ASC (60)'!E41+'ASC (61)'!E41+'ASC (62)'!E41+'ASC (63)'!E41+'ASC (64)'!E41+'ASC (65)'!E41+'ASC (66)'!E41+'ASC (67)'!E41+'ASC (68)'!E41+'ASC (69)'!E41+'ASC (70)'!E41),IF('SYNTHESE DISTRICT'!$F$21="__FS",(FS!E39+'FS (2)'!E39+'FS (3)'!E39+'FS (4)'!E39+'FS (5)'!E39+'FS (6)'!E39+'FS (7)'!E39+'FS (8)'!E39+'FS (9)'!E39+'FS (10)'!E39+'FS (11)'!E39+'FS (12)'!E39+'FS (13)'!E39+'FS (14)'!E39+'FS (15)'!E39+'FS (16)'!E39+'FS (17)'!E39+'FS (18)'!E39+'FS (19)'!E39+'FS (20)'!E39+'FS (21)'!E39+'FS (22)'!E39+'FS (23)'!E39+'FS (24)'!E39+'FS (25)'!E39+'FS (26)'!E39+'FS (27)'!E39+'FS (28)'!E39+'FS (29)'!E39+'FS (30)'!E39+'FS (31)'!E39+'FS (32)'!E39+'FS (33)'!E39+'FS (34)'!E39+'FS (35)'!E39+'FS (36)'!E39+'FS (37)'!E39+'FS (38)'!E39+'FS (39)'!E39+'FS (40)'!E39+'FS (41)'!E39+'FS (42)'!E39+'FS (43)'!E39+'FS (44)'!E39+'FS (45)'!E39+'FS (46)'!E39+'FS (47)'!E39+'FS (48)'!E39+'FS (49)'!E39+'FS (50)'!E39+'FS (51)'!E39+'FS (52)'!E39+'FS (53)'!E39+'FS (54)'!E39+'FS (55)'!E39+'FS (56)'!E39+'FS (57)'!E39+'FS (58)'!E39+'FS (59)'!E39+'FS (60)'!E39+'FS (61)'!E39+'FS (62)'!E39+'FS (63)'!E39+'FS (64)'!E39+'FS (65)'!E39+'FS (66)'!E39+'FS (67)'!E39+'FS (68)'!E39+'FS (69)'!E39+'FS (70)'!E39),IF('SYNTHESE DISTRICT'!$F$21="ASC+FS",(FS!E39+'FS (2)'!E39+'FS (3)'!E39+'FS (4)'!E39+'FS (5)'!E39+'FS (6)'!E39+'FS (7)'!E39+'FS (8)'!E39+'FS (9)'!E39+'FS (10)'!E39+'FS (11)'!E39+'FS (12)'!E39+'FS (13)'!E39+'FS (14)'!E39+'FS (15)'!E39+'FS (16)'!E39+'FS (17)'!E39+'FS (18)'!E39+'FS (19)'!E39+'FS (20)'!E39+'FS (21)'!E39+'FS (22)'!E39+'FS (23)'!E39+'FS (24)'!E39+'FS (25)'!E39+'FS (26)'!E39+'FS (27)'!E39+'FS (28)'!E39+'FS (29)'!E39+'FS (30)'!E39+'FS (31)'!E39+'FS (32)'!E39+'FS (33)'!E39+'FS (34)'!E39+'FS (35)'!E39+'FS (36)'!E39+'FS (37)'!E39+'FS (38)'!E39+'FS (39)'!E39+'FS (40)'!E39+'FS (41)'!E39+'FS (42)'!E39+'FS (43)'!E39+'FS (44)'!E39+'FS (45)'!E39+'FS (46)'!E39+'FS (47)'!E39+'FS (48)'!E39+'FS (49)'!E39+'FS (50)'!E39+'FS (51)'!E39+'FS (52)'!E39+'FS (53)'!E39+'FS (54)'!E39+'FS (55)'!E39+'FS (56)'!E39+'FS (57)'!E39+'FS (58)'!E39+'FS (59)'!E39+'FS (60)'!E39+'FS (61)'!E39+'FS (62)'!E39+'FS (63)'!E39+'FS (64)'!E39+'FS (65)'!E39+'FS (66)'!E39+'FS (67)'!E39+'FS (68)'!E39+'FS (69)'!E39+'FS (70)'!E39+ ASC!E41+'ASC (2)'!E41+'ASC (3)'!E41+'ASC (4)'!E41+'ASC (5)'!E41+'ASC (6)'!E41+'ASC (7)'!E41+'ASC (8)'!E41+'ASC (9)'!E41+'ASC (10)'!E41+'ASC (11)'!E41+'ASC (12)'!E41+'ASC (13)'!E41+'ASC (14)'!E41+'ASC (15)'!E41+'ASC (16)'!E41+'ASC (17)'!E41+'ASC (18)'!E41+'ASC (19)'!E41+'ASC (20)'!E41+'ASC (21)'!E41+'ASC (22)'!E41+'ASC (23)'!E41+'ASC (24)'!E41+'ASC (25)'!E41+'ASC (26)'!E41+'ASC (27)'!E41+'ASC (28)'!E41+'ASC (29)'!E41+'ASC (30)'!E41+'ASC (31)'!E41+'ASC (32)'!E41+'ASC (33)'!E41+'ASC (34)'!E41+'ASC (35)'!E41+'ASC (36)'!E41+'ASC (37)'!E41+'ASC (38)'!E41+'ASC (39)'!E41+'ASC (40)'!E41+'ASC (41)'!E41+'ASC (42)'!E41+'ASC (43)'!E41+'ASC (44)'!E41+'ASC (45)'!E41+'ASC (46)'!E41+'ASC (47)'!E41+'ASC (48)'!E41+'ASC (49)'!E41+'ASC (50)'!E41+'ASC (51)'!E41+'ASC (50)'!E41+'ASC (52)'!E41+'ASC (53)'!E41+'ASC (54)'!E41+'ASC (55)'!E41+'ASC (56)'!E41+'ASC (57)'!E41+'ASC (58)'!E41+'ASC (59)'!E41+'ASC (60)'!E41+'ASC (61)'!E41+'ASC (62)'!E41+'ASC (63)'!E41+'ASC (64)'!E41+'ASC (65)'!E41+'ASC (66)'!E41+'ASC (67)'!E41+'ASC (68)'!E41+'ASC (69)'!E41+'ASC (70)'!E41),"")))</f>
        <v>0</v>
      </c>
      <c r="F38" s="425">
        <f>IF($F$21="__ASC",(ASC!F41+'ASC (2)'!F41+'ASC (3)'!F41+'ASC (4)'!F41+'ASC (5)'!F41+'ASC (6)'!F41+'ASC (7)'!F41+'ASC (8)'!F41+'ASC (9)'!F41+'ASC (10)'!F41+'ASC (11)'!F41+'ASC (12)'!F41+'ASC (13)'!F41+'ASC (14)'!F41+'ASC (15)'!F41+'ASC (16)'!F41+'ASC (17)'!F41+'ASC (18)'!F41+'ASC (19)'!F41+'ASC (20)'!F41+'ASC (21)'!F41+'ASC (22)'!F41+'ASC (23)'!F41+'ASC (24)'!F41+'ASC (25)'!F41+'ASC (26)'!F41+'ASC (27)'!F41+'ASC (28)'!F41+'ASC (29)'!F41+'ASC (30)'!F41+'ASC (31)'!F41+'ASC (32)'!F41+'ASC (33)'!F41+'ASC (34)'!F41+'ASC (35)'!F41+'ASC (36)'!F41+'ASC (37)'!F41+'ASC (38)'!F41+'ASC (39)'!F41+'ASC (40)'!F41+'ASC (41)'!F41+'ASC (42)'!F41+'ASC (43)'!F41+'ASC (44)'!F41+'ASC (45)'!F41+'ASC (46)'!F41+'ASC (47)'!F41+'ASC (48)'!F41+'ASC (49)'!F41+'ASC (50)'!F41+'ASC (51)'!F41+'ASC (50)'!F41+'ASC (52)'!F41+'ASC (53)'!F41+'ASC (54)'!F41+'ASC (55)'!F41+'ASC (56)'!F41+'ASC (57)'!F41+'ASC (58)'!F41+'ASC (59)'!F41+'ASC (60)'!F41+'ASC (61)'!F41+'ASC (62)'!F41+'ASC (63)'!F41+'ASC (64)'!F41+'ASC (65)'!F41+'ASC (66)'!F41+'ASC (67)'!F41+'ASC (68)'!F41+'ASC (69)'!F41+'ASC (70)'!F41),IF('SYNTHESE DISTRICT'!$F$21="__FS",(FS!F39+'FS (2)'!F39+'FS (3)'!F39+'FS (4)'!F39+'FS (5)'!F39+'FS (6)'!F39+'FS (7)'!F39+'FS (8)'!F39+'FS (9)'!F39+'FS (10)'!F39+'FS (11)'!F39+'FS (12)'!F39+'FS (13)'!F39+'FS (14)'!F39+'FS (15)'!F39+'FS (16)'!F39+'FS (17)'!F39+'FS (18)'!F39+'FS (19)'!F39+'FS (20)'!F39+'FS (21)'!F39+'FS (22)'!F39+'FS (23)'!F39+'FS (24)'!F39+'FS (25)'!F39+'FS (26)'!F39+'FS (27)'!F39+'FS (28)'!F39+'FS (29)'!F39+'FS (30)'!F39+'FS (31)'!F39+'FS (32)'!F39+'FS (33)'!F39+'FS (34)'!F39+'FS (35)'!F39+'FS (36)'!F39+'FS (37)'!F39+'FS (38)'!F39+'FS (39)'!F39+'FS (40)'!F39+'FS (41)'!F39+'FS (42)'!F39+'FS (43)'!F39+'FS (44)'!F39+'FS (45)'!F39+'FS (46)'!F39+'FS (47)'!F39+'FS (48)'!F39+'FS (49)'!F39+'FS (50)'!F39+'FS (51)'!F39+'FS (52)'!F39+'FS (53)'!F39+'FS (54)'!F39+'FS (55)'!F39+'FS (56)'!F39+'FS (57)'!F39+'FS (58)'!F39+'FS (59)'!F39+'FS (60)'!F39+'FS (61)'!F39+'FS (62)'!F39+'FS (63)'!F39+'FS (64)'!F39+'FS (65)'!F39+'FS (66)'!F39+'FS (67)'!F39+'FS (68)'!F39+'FS (69)'!F39+'FS (70)'!F39),IF('SYNTHESE DISTRICT'!$F$21="ASC+FS",(FS!F39+'FS (2)'!F39+'FS (3)'!F39+'FS (4)'!F39+'FS (5)'!F39+'FS (6)'!F39+'FS (7)'!F39+'FS (8)'!F39+'FS (9)'!F39+'FS (10)'!F39+'FS (11)'!F39+'FS (12)'!F39+'FS (13)'!F39+'FS (14)'!F39+'FS (15)'!F39+'FS (16)'!F39+'FS (17)'!F39+'FS (18)'!F39+'FS (19)'!F39+'FS (20)'!F39+'FS (21)'!F39+'FS (22)'!F39+'FS (23)'!F39+'FS (24)'!F39+'FS (25)'!F39+'FS (26)'!F39+'FS (27)'!F39+'FS (28)'!F39+'FS (29)'!F39+'FS (30)'!F39+'FS (31)'!F39+'FS (32)'!F39+'FS (33)'!F39+'FS (34)'!F39+'FS (35)'!F39+'FS (36)'!F39+'FS (37)'!F39+'FS (38)'!F39+'FS (39)'!F39+'FS (40)'!F39+'FS (41)'!F39+'FS (42)'!F39+'FS (43)'!F39+'FS (44)'!F39+'FS (45)'!F39+'FS (46)'!F39+'FS (47)'!F39+'FS (48)'!F39+'FS (49)'!F39+'FS (50)'!F39+'FS (51)'!F39+'FS (52)'!F39+'FS (53)'!F39+'FS (54)'!F39+'FS (55)'!F39+'FS (56)'!F39+'FS (57)'!F39+'FS (58)'!F39+'FS (59)'!F39+'FS (60)'!F39+'FS (61)'!F39+'FS (62)'!F39+'FS (63)'!F39+'FS (64)'!F39+'FS (65)'!F39+'FS (66)'!F39+'FS (67)'!F39+'FS (68)'!F39+'FS (69)'!F39+'FS (70)'!F39+ ASC!F41+'ASC (2)'!F41+'ASC (3)'!F41+'ASC (4)'!F41+'ASC (5)'!F41+'ASC (6)'!F41+'ASC (7)'!F41+'ASC (8)'!F41+'ASC (9)'!F41+'ASC (10)'!F41+'ASC (11)'!F41+'ASC (12)'!F41+'ASC (13)'!F41+'ASC (14)'!F41+'ASC (15)'!F41+'ASC (16)'!F41+'ASC (17)'!F41+'ASC (18)'!F41+'ASC (19)'!F41+'ASC (20)'!F41+'ASC (21)'!F41+'ASC (22)'!F41+'ASC (23)'!F41+'ASC (24)'!F41+'ASC (25)'!F41+'ASC (26)'!F41+'ASC (27)'!F41+'ASC (28)'!F41+'ASC (29)'!F41+'ASC (30)'!F41+'ASC (31)'!F41+'ASC (32)'!F41+'ASC (33)'!F41+'ASC (34)'!F41+'ASC (35)'!F41+'ASC (36)'!F41+'ASC (37)'!F41+'ASC (38)'!F41+'ASC (39)'!F41+'ASC (40)'!F41+'ASC (41)'!F41+'ASC (42)'!F41+'ASC (43)'!F41+'ASC (44)'!F41+'ASC (45)'!F41+'ASC (46)'!F41+'ASC (47)'!F41+'ASC (48)'!F41+'ASC (49)'!F41+'ASC (50)'!F41+'ASC (51)'!F41+'ASC (50)'!F41+'ASC (52)'!F41+'ASC (53)'!F41+'ASC (54)'!F41+'ASC (55)'!F41+'ASC (56)'!F41+'ASC (57)'!F41+'ASC (58)'!F41+'ASC (59)'!F41+'ASC (60)'!F41+'ASC (61)'!F41+'ASC (62)'!F41+'ASC (63)'!F41+'ASC (64)'!F41+'ASC (65)'!F41+'ASC (66)'!F41+'ASC (67)'!F41+'ASC (68)'!F41+'ASC (69)'!F41+'ASC (70)'!F41),"")))</f>
        <v>0</v>
      </c>
      <c r="G38" s="425">
        <f>IF($F$21="__ASC",(ASC!G41+'ASC (2)'!G41+'ASC (3)'!G41+'ASC (4)'!G41+'ASC (5)'!G41+'ASC (6)'!G41+'ASC (7)'!G41+'ASC (8)'!G41+'ASC (9)'!G41+'ASC (10)'!G41+'ASC (11)'!G41+'ASC (12)'!G41+'ASC (13)'!G41+'ASC (14)'!G41+'ASC (15)'!G41+'ASC (16)'!G41+'ASC (17)'!G41+'ASC (18)'!G41+'ASC (19)'!G41+'ASC (20)'!G41+'ASC (21)'!G41+'ASC (22)'!G41+'ASC (23)'!G41+'ASC (24)'!G41+'ASC (25)'!G41+'ASC (26)'!G41+'ASC (27)'!G41+'ASC (28)'!G41+'ASC (29)'!G41+'ASC (30)'!G41+'ASC (31)'!G41+'ASC (32)'!G41+'ASC (33)'!G41+'ASC (34)'!G41+'ASC (35)'!G41+'ASC (36)'!G41+'ASC (37)'!G41+'ASC (38)'!G41+'ASC (39)'!G41+'ASC (40)'!G41+'ASC (41)'!G41+'ASC (42)'!G41+'ASC (43)'!G41+'ASC (44)'!G41+'ASC (45)'!G41+'ASC (46)'!G41+'ASC (47)'!G41+'ASC (48)'!G41+'ASC (49)'!G41+'ASC (50)'!G41+'ASC (51)'!G41+'ASC (50)'!G41+'ASC (52)'!G41+'ASC (53)'!G41+'ASC (54)'!G41+'ASC (55)'!G41+'ASC (56)'!G41+'ASC (57)'!G41+'ASC (58)'!G41+'ASC (59)'!G41+'ASC (60)'!G41+'ASC (61)'!G41+'ASC (62)'!G41+'ASC (63)'!G41+'ASC (64)'!G41+'ASC (65)'!G41+'ASC (66)'!G41+'ASC (67)'!G41+'ASC (68)'!G41+'ASC (69)'!G41+'ASC (70)'!G41),IF('SYNTHESE DISTRICT'!$F$21="__FS",(FS!G39+'FS (2)'!G39+'FS (3)'!G39+'FS (4)'!G39+'FS (5)'!G39+'FS (6)'!G39+'FS (7)'!G39+'FS (8)'!G39+'FS (9)'!G39+'FS (10)'!G39+'FS (11)'!G39+'FS (12)'!G39+'FS (13)'!G39+'FS (14)'!G39+'FS (15)'!G39+'FS (16)'!G39+'FS (17)'!G39+'FS (18)'!G39+'FS (19)'!G39+'FS (20)'!G39+'FS (21)'!G39+'FS (22)'!G39+'FS (23)'!G39+'FS (24)'!G39+'FS (25)'!G39+'FS (26)'!G39+'FS (27)'!G39+'FS (28)'!G39+'FS (29)'!G39+'FS (30)'!G39+'FS (31)'!G39+'FS (32)'!G39+'FS (33)'!G39+'FS (34)'!G39+'FS (35)'!G39+'FS (36)'!G39+'FS (37)'!G39+'FS (38)'!G39+'FS (39)'!G39+'FS (40)'!G39+'FS (41)'!G39+'FS (42)'!G39+'FS (43)'!G39+'FS (44)'!G39+'FS (45)'!G39+'FS (46)'!G39+'FS (47)'!G39+'FS (48)'!G39+'FS (49)'!G39+'FS (50)'!G39+'FS (51)'!G39+'FS (52)'!G39+'FS (53)'!G39+'FS (54)'!G39+'FS (55)'!G39+'FS (56)'!G39+'FS (57)'!G39+'FS (58)'!G39+'FS (59)'!G39+'FS (60)'!G39+'FS (61)'!G39+'FS (62)'!G39+'FS (63)'!G39+'FS (64)'!G39+'FS (65)'!G39+'FS (66)'!G39+'FS (67)'!G39+'FS (68)'!G39+'FS (69)'!G39+'FS (70)'!G39),IF('SYNTHESE DISTRICT'!$F$21="ASC+FS",(FS!G39+'FS (2)'!G39+'FS (3)'!G39+'FS (4)'!G39+'FS (5)'!G39+'FS (6)'!G39+'FS (7)'!G39+'FS (8)'!G39+'FS (9)'!G39+'FS (10)'!G39+'FS (11)'!G39+'FS (12)'!G39+'FS (13)'!G39+'FS (14)'!G39+'FS (15)'!G39+'FS (16)'!G39+'FS (17)'!G39+'FS (18)'!G39+'FS (19)'!G39+'FS (20)'!G39+'FS (21)'!G39+'FS (22)'!G39+'FS (23)'!G39+'FS (24)'!G39+'FS (25)'!G39+'FS (26)'!G39+'FS (27)'!G39+'FS (28)'!G39+'FS (29)'!G39+'FS (30)'!G39+'FS (31)'!G39+'FS (32)'!G39+'FS (33)'!G39+'FS (34)'!G39+'FS (35)'!G39+'FS (36)'!G39+'FS (37)'!G39+'FS (38)'!G39+'FS (39)'!G39+'FS (40)'!G39+'FS (41)'!G39+'FS (42)'!G39+'FS (43)'!G39+'FS (44)'!G39+'FS (45)'!G39+'FS (46)'!G39+'FS (47)'!G39+'FS (48)'!G39+'FS (49)'!G39+'FS (50)'!G39+'FS (51)'!G39+'FS (52)'!G39+'FS (53)'!G39+'FS (54)'!G39+'FS (55)'!G39+'FS (56)'!G39+'FS (57)'!G39+'FS (58)'!G39+'FS (59)'!G39+'FS (60)'!G39+'FS (61)'!G39+'FS (62)'!G39+'FS (63)'!G39+'FS (64)'!G39+'FS (65)'!G39+'FS (66)'!G39+'FS (67)'!G39+'FS (68)'!G39+'FS (69)'!G39+'FS (70)'!G39+ ASC!G41+'ASC (2)'!G41+'ASC (3)'!G41+'ASC (4)'!G41+'ASC (5)'!G41+'ASC (6)'!G41+'ASC (7)'!G41+'ASC (8)'!G41+'ASC (9)'!G41+'ASC (10)'!G41+'ASC (11)'!G41+'ASC (12)'!G41+'ASC (13)'!G41+'ASC (14)'!G41+'ASC (15)'!G41+'ASC (16)'!G41+'ASC (17)'!G41+'ASC (18)'!G41+'ASC (19)'!G41+'ASC (20)'!G41+'ASC (21)'!G41+'ASC (22)'!G41+'ASC (23)'!G41+'ASC (24)'!G41+'ASC (25)'!G41+'ASC (26)'!G41+'ASC (27)'!G41+'ASC (28)'!G41+'ASC (29)'!G41+'ASC (30)'!G41+'ASC (31)'!G41+'ASC (32)'!G41+'ASC (33)'!G41+'ASC (34)'!G41+'ASC (35)'!G41+'ASC (36)'!G41+'ASC (37)'!G41+'ASC (38)'!G41+'ASC (39)'!G41+'ASC (40)'!G41+'ASC (41)'!G41+'ASC (42)'!G41+'ASC (43)'!G41+'ASC (44)'!G41+'ASC (45)'!G41+'ASC (46)'!G41+'ASC (47)'!G41+'ASC (48)'!G41+'ASC (49)'!G41+'ASC (50)'!G41+'ASC (51)'!G41+'ASC (50)'!G41+'ASC (52)'!G41+'ASC (53)'!G41+'ASC (54)'!G41+'ASC (55)'!G41+'ASC (56)'!G41+'ASC (57)'!G41+'ASC (58)'!G41+'ASC (59)'!G41+'ASC (60)'!G41+'ASC (61)'!G41+'ASC (62)'!G41+'ASC (63)'!G41+'ASC (64)'!G41+'ASC (65)'!G41+'ASC (66)'!G41+'ASC (67)'!G41+'ASC (68)'!G41+'ASC (69)'!G41+'ASC (70)'!G41),"")))</f>
        <v>0</v>
      </c>
      <c r="H38" s="425">
        <f>IF($F$21="__ASC",(ASC!H41+'ASC (2)'!H41+'ASC (3)'!H41+'ASC (4)'!H41+'ASC (5)'!H41+'ASC (6)'!H41+'ASC (7)'!H41+'ASC (8)'!H41+'ASC (9)'!H41+'ASC (10)'!H41+'ASC (11)'!H41+'ASC (12)'!H41+'ASC (13)'!H41+'ASC (14)'!H41+'ASC (15)'!H41+'ASC (16)'!H41+'ASC (17)'!H41+'ASC (18)'!H41+'ASC (19)'!H41+'ASC (20)'!H41+'ASC (21)'!H41+'ASC (22)'!H41+'ASC (23)'!H41+'ASC (24)'!H41+'ASC (25)'!H41+'ASC (26)'!H41+'ASC (27)'!H41+'ASC (28)'!H41+'ASC (29)'!H41+'ASC (30)'!H41+'ASC (31)'!H41+'ASC (32)'!H41+'ASC (33)'!H41+'ASC (34)'!H41+'ASC (35)'!H41+'ASC (36)'!H41+'ASC (37)'!H41+'ASC (38)'!H41+'ASC (39)'!H41+'ASC (40)'!H41+'ASC (41)'!H41+'ASC (42)'!H41+'ASC (43)'!H41+'ASC (44)'!H41+'ASC (45)'!H41+'ASC (46)'!H41+'ASC (47)'!H41+'ASC (48)'!H41+'ASC (49)'!H41+'ASC (50)'!H41+'ASC (51)'!H41+'ASC (50)'!H41+'ASC (52)'!H41+'ASC (53)'!H41+'ASC (54)'!H41+'ASC (55)'!H41+'ASC (56)'!H41+'ASC (57)'!H41+'ASC (58)'!H41+'ASC (59)'!H41+'ASC (60)'!H41+'ASC (61)'!H41+'ASC (62)'!H41+'ASC (63)'!H41+'ASC (64)'!H41+'ASC (65)'!H41+'ASC (66)'!H41+'ASC (67)'!H41+'ASC (68)'!H41+'ASC (69)'!H41+'ASC (70)'!H41),IF('SYNTHESE DISTRICT'!$F$21="__FS",(FS!H39+'FS (2)'!H39+'FS (3)'!H39+'FS (4)'!H39+'FS (5)'!H39+'FS (6)'!H39+'FS (7)'!H39+'FS (8)'!H39+'FS (9)'!H39+'FS (10)'!H39+'FS (11)'!H39+'FS (12)'!H39+'FS (13)'!H39+'FS (14)'!H39+'FS (15)'!H39+'FS (16)'!H39+'FS (17)'!H39+'FS (18)'!H39+'FS (19)'!H39+'FS (20)'!H39+'FS (21)'!H39+'FS (22)'!H39+'FS (23)'!H39+'FS (24)'!H39+'FS (25)'!H39+'FS (26)'!H39+'FS (27)'!H39+'FS (28)'!H39+'FS (29)'!H39+'FS (30)'!H39+'FS (31)'!H39+'FS (32)'!H39+'FS (33)'!H39+'FS (34)'!H39+'FS (35)'!H39+'FS (36)'!H39+'FS (37)'!H39+'FS (38)'!H39+'FS (39)'!H39+'FS (40)'!H39+'FS (41)'!H39+'FS (42)'!H39+'FS (43)'!H39+'FS (44)'!H39+'FS (45)'!H39+'FS (46)'!H39+'FS (47)'!H39+'FS (48)'!H39+'FS (49)'!H39+'FS (50)'!H39+'FS (51)'!H39+'FS (52)'!H39+'FS (53)'!H39+'FS (54)'!H39+'FS (55)'!H39+'FS (56)'!H39+'FS (57)'!H39+'FS (58)'!H39+'FS (59)'!H39+'FS (60)'!H39+'FS (61)'!H39+'FS (62)'!H39+'FS (63)'!H39+'FS (64)'!H39+'FS (65)'!H39+'FS (66)'!H39+'FS (67)'!H39+'FS (68)'!H39+'FS (69)'!H39+'FS (70)'!H39),IF('SYNTHESE DISTRICT'!$F$21="ASC+FS",(FS!H39+'FS (2)'!H39+'FS (3)'!H39+'FS (4)'!H39+'FS (5)'!H39+'FS (6)'!H39+'FS (7)'!H39+'FS (8)'!H39+'FS (9)'!H39+'FS (10)'!H39+'FS (11)'!H39+'FS (12)'!H39+'FS (13)'!H39+'FS (14)'!H39+'FS (15)'!H39+'FS (16)'!H39+'FS (17)'!H39+'FS (18)'!H39+'FS (19)'!H39+'FS (20)'!H39+'FS (21)'!H39+'FS (22)'!H39+'FS (23)'!H39+'FS (24)'!H39+'FS (25)'!H39+'FS (26)'!H39+'FS (27)'!H39+'FS (28)'!H39+'FS (29)'!H39+'FS (30)'!H39+'FS (31)'!H39+'FS (32)'!H39+'FS (33)'!H39+'FS (34)'!H39+'FS (35)'!H39+'FS (36)'!H39+'FS (37)'!H39+'FS (38)'!H39+'FS (39)'!H39+'FS (40)'!H39+'FS (41)'!H39+'FS (42)'!H39+'FS (43)'!H39+'FS (44)'!H39+'FS (45)'!H39+'FS (46)'!H39+'FS (47)'!H39+'FS (48)'!H39+'FS (49)'!H39+'FS (50)'!H39+'FS (51)'!H39+'FS (52)'!H39+'FS (53)'!H39+'FS (54)'!H39+'FS (55)'!H39+'FS (56)'!H39+'FS (57)'!H39+'FS (58)'!H39+'FS (59)'!H39+'FS (60)'!H39+'FS (61)'!H39+'FS (62)'!H39+'FS (63)'!H39+'FS (64)'!H39+'FS (65)'!H39+'FS (66)'!H39+'FS (67)'!H39+'FS (68)'!H39+'FS (69)'!H39+'FS (70)'!H39+ ASC!H41+'ASC (2)'!H41+'ASC (3)'!H41+'ASC (4)'!H41+'ASC (5)'!H41+'ASC (6)'!H41+'ASC (7)'!H41+'ASC (8)'!H41+'ASC (9)'!H41+'ASC (10)'!H41+'ASC (11)'!H41+'ASC (12)'!H41+'ASC (13)'!H41+'ASC (14)'!H41+'ASC (15)'!H41+'ASC (16)'!H41+'ASC (17)'!H41+'ASC (18)'!H41+'ASC (19)'!H41+'ASC (20)'!H41+'ASC (21)'!H41+'ASC (22)'!H41+'ASC (23)'!H41+'ASC (24)'!H41+'ASC (25)'!H41+'ASC (26)'!H41+'ASC (27)'!H41+'ASC (28)'!H41+'ASC (29)'!H41+'ASC (30)'!H41+'ASC (31)'!H41+'ASC (32)'!H41+'ASC (33)'!H41+'ASC (34)'!H41+'ASC (35)'!H41+'ASC (36)'!H41+'ASC (37)'!H41+'ASC (38)'!H41+'ASC (39)'!H41+'ASC (40)'!H41+'ASC (41)'!H41+'ASC (42)'!H41+'ASC (43)'!H41+'ASC (44)'!H41+'ASC (45)'!H41+'ASC (46)'!H41+'ASC (47)'!H41+'ASC (48)'!H41+'ASC (49)'!H41+'ASC (50)'!H41+'ASC (51)'!H41+'ASC (50)'!H41+'ASC (52)'!H41+'ASC (53)'!H41+'ASC (54)'!H41+'ASC (55)'!H41+'ASC (56)'!H41+'ASC (57)'!H41+'ASC (58)'!H41+'ASC (59)'!H41+'ASC (60)'!H41+'ASC (61)'!H41+'ASC (62)'!H41+'ASC (63)'!H41+'ASC (64)'!H41+'ASC (65)'!H41+'ASC (66)'!H41+'ASC (67)'!H41+'ASC (68)'!H41+'ASC (69)'!H41+'ASC (70)'!H41),"")))</f>
        <v>0</v>
      </c>
      <c r="I38" s="425">
        <f>IF($F$21="__ASC",(ASC!I41+'ASC (2)'!I41+'ASC (3)'!I41+'ASC (4)'!I41+'ASC (5)'!I41+'ASC (6)'!I41+'ASC (7)'!I41+'ASC (8)'!I41+'ASC (9)'!I41+'ASC (10)'!I41+'ASC (11)'!I41+'ASC (12)'!I41+'ASC (13)'!I41+'ASC (14)'!I41+'ASC (15)'!I41+'ASC (16)'!I41+'ASC (17)'!I41+'ASC (18)'!I41+'ASC (19)'!I41+'ASC (20)'!I41+'ASC (21)'!I41+'ASC (22)'!I41+'ASC (23)'!I41+'ASC (24)'!I41+'ASC (25)'!I41+'ASC (26)'!I41+'ASC (27)'!I41+'ASC (28)'!I41+'ASC (29)'!I41+'ASC (30)'!I41+'ASC (31)'!I41+'ASC (32)'!I41+'ASC (33)'!I41+'ASC (34)'!I41+'ASC (35)'!I41+'ASC (36)'!I41+'ASC (37)'!I41+'ASC (38)'!I41+'ASC (39)'!I41+'ASC (40)'!I41+'ASC (41)'!I41+'ASC (42)'!I41+'ASC (43)'!I41+'ASC (44)'!I41+'ASC (45)'!I41+'ASC (46)'!I41+'ASC (47)'!I41+'ASC (48)'!I41+'ASC (49)'!I41+'ASC (50)'!I41+'ASC (51)'!I41+'ASC (50)'!I41+'ASC (52)'!I41+'ASC (53)'!I41+'ASC (54)'!I41+'ASC (55)'!I41+'ASC (56)'!I41+'ASC (57)'!I41+'ASC (58)'!I41+'ASC (59)'!I41+'ASC (60)'!I41+'ASC (61)'!I41+'ASC (62)'!I41+'ASC (63)'!I41+'ASC (64)'!I41+'ASC (65)'!I41+'ASC (66)'!I41+'ASC (67)'!I41+'ASC (68)'!I41+'ASC (69)'!I41+'ASC (70)'!I41),IF('SYNTHESE DISTRICT'!$F$21="__FS",(FS!I39+'FS (2)'!I39+'FS (3)'!I39+'FS (4)'!I39+'FS (5)'!I39+'FS (6)'!I39+'FS (7)'!I39+'FS (8)'!I39+'FS (9)'!I39+'FS (10)'!I39+'FS (11)'!I39+'FS (12)'!I39+'FS (13)'!I39+'FS (14)'!I39+'FS (15)'!I39+'FS (16)'!I39+'FS (17)'!I39+'FS (18)'!I39+'FS (19)'!I39+'FS (20)'!I39+'FS (21)'!I39+'FS (22)'!I39+'FS (23)'!I39+'FS (24)'!I39+'FS (25)'!I39+'FS (26)'!I39+'FS (27)'!I39+'FS (28)'!I39+'FS (29)'!I39+'FS (30)'!I39+'FS (31)'!I39+'FS (32)'!I39+'FS (33)'!I39+'FS (34)'!I39+'FS (35)'!I39+'FS (36)'!I39+'FS (37)'!I39+'FS (38)'!I39+'FS (39)'!I39+'FS (40)'!I39+'FS (41)'!I39+'FS (42)'!I39+'FS (43)'!I39+'FS (44)'!I39+'FS (45)'!I39+'FS (46)'!I39+'FS (47)'!I39+'FS (48)'!I39+'FS (49)'!I39+'FS (50)'!I39+'FS (51)'!I39+'FS (52)'!I39+'FS (53)'!I39+'FS (54)'!I39+'FS (55)'!I39+'FS (56)'!I39+'FS (57)'!I39+'FS (58)'!I39+'FS (59)'!I39+'FS (60)'!I39+'FS (61)'!I39+'FS (62)'!I39+'FS (63)'!I39+'FS (64)'!I39+'FS (65)'!I39+'FS (66)'!I39+'FS (67)'!I39+'FS (68)'!I39+'FS (69)'!I39+'FS (70)'!I39),IF('SYNTHESE DISTRICT'!$F$21="ASC+FS",(FS!I39+'FS (2)'!I39+'FS (3)'!I39+'FS (4)'!I39+'FS (5)'!I39+'FS (6)'!I39+'FS (7)'!I39+'FS (8)'!I39+'FS (9)'!I39+'FS (10)'!I39+'FS (11)'!I39+'FS (12)'!I39+'FS (13)'!I39+'FS (14)'!I39+'FS (15)'!I39+'FS (16)'!I39+'FS (17)'!I39+'FS (18)'!I39+'FS (19)'!I39+'FS (20)'!I39+'FS (21)'!I39+'FS (22)'!I39+'FS (23)'!I39+'FS (24)'!I39+'FS (25)'!I39+'FS (26)'!I39+'FS (27)'!I39+'FS (28)'!I39+'FS (29)'!I39+'FS (30)'!I39+'FS (31)'!I39+'FS (32)'!I39+'FS (33)'!I39+'FS (34)'!I39+'FS (35)'!I39+'FS (36)'!I39+'FS (37)'!I39+'FS (38)'!I39+'FS (39)'!I39+'FS (40)'!I39+'FS (41)'!I39+'FS (42)'!I39+'FS (43)'!I39+'FS (44)'!I39+'FS (45)'!I39+'FS (46)'!I39+'FS (47)'!I39+'FS (48)'!I39+'FS (49)'!I39+'FS (50)'!I39+'FS (51)'!I39+'FS (52)'!I39+'FS (53)'!I39+'FS (54)'!I39+'FS (55)'!I39+'FS (56)'!I39+'FS (57)'!I39+'FS (58)'!I39+'FS (59)'!I39+'FS (60)'!I39+'FS (61)'!I39+'FS (62)'!I39+'FS (63)'!I39+'FS (64)'!I39+'FS (65)'!I39+'FS (66)'!I39+'FS (67)'!I39+'FS (68)'!I39+'FS (69)'!I39+'FS (70)'!I39+ ASC!I41+'ASC (2)'!I41+'ASC (3)'!I41+'ASC (4)'!I41+'ASC (5)'!I41+'ASC (6)'!I41+'ASC (7)'!I41+'ASC (8)'!I41+'ASC (9)'!I41+'ASC (10)'!I41+'ASC (11)'!I41+'ASC (12)'!I41+'ASC (13)'!I41+'ASC (14)'!I41+'ASC (15)'!I41+'ASC (16)'!I41+'ASC (17)'!I41+'ASC (18)'!I41+'ASC (19)'!I41+'ASC (20)'!I41+'ASC (21)'!I41+'ASC (22)'!I41+'ASC (23)'!I41+'ASC (24)'!I41+'ASC (25)'!I41+'ASC (26)'!I41+'ASC (27)'!I41+'ASC (28)'!I41+'ASC (29)'!I41+'ASC (30)'!I41+'ASC (31)'!I41+'ASC (32)'!I41+'ASC (33)'!I41+'ASC (34)'!I41+'ASC (35)'!I41+'ASC (36)'!I41+'ASC (37)'!I41+'ASC (38)'!I41+'ASC (39)'!I41+'ASC (40)'!I41+'ASC (41)'!I41+'ASC (42)'!I41+'ASC (43)'!I41+'ASC (44)'!I41+'ASC (45)'!I41+'ASC (46)'!I41+'ASC (47)'!I41+'ASC (48)'!I41+'ASC (49)'!I41+'ASC (50)'!I41+'ASC (51)'!I41+'ASC (50)'!I41+'ASC (52)'!I41+'ASC (53)'!I41+'ASC (54)'!I41+'ASC (55)'!I41+'ASC (56)'!I41+'ASC (57)'!I41+'ASC (58)'!I41+'ASC (59)'!I41+'ASC (60)'!I41+'ASC (61)'!I41+'ASC (62)'!I41+'ASC (63)'!I41+'ASC (64)'!I41+'ASC (65)'!I41+'ASC (66)'!I41+'ASC (67)'!I41+'ASC (68)'!I41+'ASC (69)'!I41+'ASC (70)'!I41),"")))</f>
        <v>0</v>
      </c>
      <c r="J38" s="402" t="e">
        <f t="shared" si="6"/>
        <v>#VALUE!</v>
      </c>
      <c r="K38" s="425">
        <f>IF($F$21="__ASC",(ASC!K41+'ASC (2)'!K41+'ASC (3)'!K41+'ASC (4)'!K41+'ASC (5)'!K41+'ASC (6)'!K41+'ASC (7)'!K41+'ASC (8)'!K41+'ASC (9)'!K41+'ASC (10)'!K41+'ASC (11)'!K41+'ASC (12)'!K41+'ASC (13)'!K41+'ASC (14)'!K41+'ASC (15)'!K41+'ASC (16)'!K41+'ASC (17)'!K41+'ASC (18)'!K41+'ASC (19)'!K41+'ASC (20)'!K41+'ASC (21)'!K41+'ASC (22)'!K41+'ASC (23)'!K41+'ASC (24)'!K41+'ASC (25)'!K41+'ASC (26)'!K41+'ASC (27)'!K41+'ASC (28)'!K41+'ASC (29)'!K41+'ASC (30)'!K41+'ASC (31)'!K41+'ASC (32)'!K41+'ASC (33)'!K41+'ASC (34)'!K41+'ASC (35)'!K41+'ASC (36)'!K41+'ASC (37)'!K41+'ASC (38)'!K41+'ASC (39)'!K41+'ASC (40)'!K41+'ASC (41)'!K41+'ASC (42)'!K41+'ASC (43)'!K41+'ASC (44)'!K41+'ASC (45)'!K41+'ASC (46)'!K41+'ASC (47)'!K41+'ASC (48)'!K41+'ASC (49)'!K41+'ASC (50)'!K41+'ASC (51)'!K41+'ASC (50)'!K41+'ASC (52)'!K41+'ASC (53)'!K41+'ASC (54)'!K41+'ASC (55)'!K41+'ASC (56)'!K41+'ASC (57)'!K41+'ASC (58)'!K41+'ASC (59)'!K41+'ASC (60)'!K41+'ASC (61)'!K41+'ASC (62)'!K41+'ASC (63)'!K41+'ASC (64)'!K41+'ASC (65)'!K41+'ASC (66)'!K41+'ASC (67)'!K41+'ASC (68)'!K41+'ASC (69)'!K41+'ASC (70)'!K41),IF('SYNTHESE DISTRICT'!$F$21="__FS",(FS!K39+'FS (2)'!K39+'FS (3)'!K39+'FS (4)'!K39+'FS (5)'!K39+'FS (6)'!K39+'FS (7)'!K39+'FS (8)'!K39+'FS (9)'!K39+'FS (10)'!K39+'FS (11)'!K39+'FS (12)'!K39+'FS (13)'!K39+'FS (14)'!K39+'FS (15)'!K39+'FS (16)'!K39+'FS (17)'!K39+'FS (18)'!K39+'FS (19)'!K39+'FS (20)'!K39+'FS (21)'!K39+'FS (22)'!K39+'FS (23)'!K39+'FS (24)'!K39+'FS (25)'!K39+'FS (26)'!K39+'FS (27)'!K39+'FS (28)'!K39+'FS (29)'!K39+'FS (30)'!K39+'FS (31)'!K39+'FS (32)'!K39+'FS (33)'!K39+'FS (34)'!K39+'FS (35)'!K39+'FS (36)'!K39+'FS (37)'!K39+'FS (38)'!K39+'FS (39)'!K39+'FS (40)'!K39+'FS (41)'!K39+'FS (42)'!K39+'FS (43)'!K39+'FS (44)'!K39+'FS (45)'!K39+'FS (46)'!K39+'FS (47)'!K39+'FS (48)'!K39+'FS (49)'!K39+'FS (50)'!K39+'FS (51)'!K39+'FS (52)'!K39+'FS (53)'!K39+'FS (54)'!K39+'FS (55)'!K39+'FS (56)'!K39+'FS (57)'!K39+'FS (58)'!K39+'FS (59)'!K39+'FS (60)'!K39+'FS (61)'!K39+'FS (62)'!K39+'FS (63)'!K39+'FS (64)'!K39+'FS (65)'!K39+'FS (66)'!K39+'FS (67)'!K39+'FS (68)'!K39+'FS (69)'!K39+'FS (70)'!K39),IF('SYNTHESE DISTRICT'!$F$21="ASC+FS",(FS!K39+'FS (2)'!K39+'FS (3)'!K39+'FS (4)'!K39+'FS (5)'!K39+'FS (6)'!K39+'FS (7)'!K39+'FS (8)'!K39+'FS (9)'!K39+'FS (10)'!K39+'FS (11)'!K39+'FS (12)'!K39+'FS (13)'!K39+'FS (14)'!K39+'FS (15)'!K39+'FS (16)'!K39+'FS (17)'!K39+'FS (18)'!K39+'FS (19)'!K39+'FS (20)'!K39+'FS (21)'!K39+'FS (22)'!K39+'FS (23)'!K39+'FS (24)'!K39+'FS (25)'!K39+'FS (26)'!K39+'FS (27)'!K39+'FS (28)'!K39+'FS (29)'!K39+'FS (30)'!K39+'FS (31)'!K39+'FS (32)'!K39+'FS (33)'!K39+'FS (34)'!K39+'FS (35)'!K39+'FS (36)'!K39+'FS (37)'!K39+'FS (38)'!K39+'FS (39)'!K39+'FS (40)'!K39+'FS (41)'!K39+'FS (42)'!K39+'FS (43)'!K39+'FS (44)'!K39+'FS (45)'!K39+'FS (46)'!K39+'FS (47)'!K39+'FS (48)'!K39+'FS (49)'!K39+'FS (50)'!K39+'FS (51)'!K39+'FS (52)'!K39+'FS (53)'!K39+'FS (54)'!K39+'FS (55)'!K39+'FS (56)'!K39+'FS (57)'!K39+'FS (58)'!K39+'FS (59)'!K39+'FS (60)'!K39+'FS (61)'!K39+'FS (62)'!K39+'FS (63)'!K39+'FS (64)'!K39+'FS (65)'!K39+'FS (66)'!K39+'FS (67)'!K39+'FS (68)'!K39+'FS (69)'!K39+'FS (70)'!K39+ ASC!K41+'ASC (2)'!K41+'ASC (3)'!K41+'ASC (4)'!K41+'ASC (5)'!K41+'ASC (6)'!K41+'ASC (7)'!K41+'ASC (8)'!K41+'ASC (9)'!K41+'ASC (10)'!K41+'ASC (11)'!K41+'ASC (12)'!K41+'ASC (13)'!K41+'ASC (14)'!K41+'ASC (15)'!K41+'ASC (16)'!K41+'ASC (17)'!K41+'ASC (18)'!K41+'ASC (19)'!K41+'ASC (20)'!K41+'ASC (21)'!K41+'ASC (22)'!K41+'ASC (23)'!K41+'ASC (24)'!K41+'ASC (25)'!K41+'ASC (26)'!K41+'ASC (27)'!K41+'ASC (28)'!K41+'ASC (29)'!K41+'ASC (30)'!K41+'ASC (31)'!K41+'ASC (32)'!K41+'ASC (33)'!K41+'ASC (34)'!K41+'ASC (35)'!K41+'ASC (36)'!K41+'ASC (37)'!K41+'ASC (38)'!K41+'ASC (39)'!K41+'ASC (40)'!K41+'ASC (41)'!K41+'ASC (42)'!K41+'ASC (43)'!K41+'ASC (44)'!K41+'ASC (45)'!K41+'ASC (46)'!K41+'ASC (47)'!K41+'ASC (48)'!K41+'ASC (49)'!K41+'ASC (50)'!K41+'ASC (51)'!K41+'ASC (50)'!K41+'ASC (52)'!K41+'ASC (53)'!K41+'ASC (54)'!K41+'ASC (55)'!K41+'ASC (56)'!K41+'ASC (57)'!K41+'ASC (58)'!K41+'ASC (59)'!K41+'ASC (60)'!K41+'ASC (61)'!K41+'ASC (62)'!K41+'ASC (63)'!K41+'ASC (64)'!K41+'ASC (65)'!K41+'ASC (66)'!K41+'ASC (67)'!K41+'ASC (68)'!K41+'ASC (69)'!K41+'ASC (70)'!K41),"")))</f>
        <v>0</v>
      </c>
      <c r="L38" s="314" t="e">
        <f t="shared" si="2"/>
        <v>#VALUE!</v>
      </c>
      <c r="M38" s="314" t="e">
        <f t="shared" si="3"/>
        <v>#VALUE!</v>
      </c>
      <c r="N38" s="314" t="e">
        <f t="shared" si="4"/>
        <v>#VALUE!</v>
      </c>
      <c r="O38" s="425">
        <f>IF($F$21="__ASC",(ASC!O41+'ASC (2)'!O41+'ASC (3)'!O41+'ASC (4)'!O41+'ASC (5)'!O41+'ASC (6)'!O41+'ASC (7)'!O41+'ASC (8)'!O41+'ASC (9)'!O41+'ASC (10)'!O41+'ASC (11)'!O41+'ASC (12)'!O41+'ASC (13)'!O41+'ASC (14)'!O41+'ASC (15)'!O41+'ASC (16)'!O41+'ASC (17)'!O41+'ASC (18)'!O41+'ASC (19)'!O41+'ASC (20)'!O41+'ASC (21)'!O41+'ASC (22)'!O41+'ASC (23)'!O41+'ASC (24)'!O41+'ASC (25)'!O41+'ASC (26)'!O41+'ASC (27)'!O41+'ASC (28)'!O41+'ASC (29)'!O41+'ASC (30)'!O41+'ASC (31)'!O41+'ASC (32)'!O41+'ASC (33)'!O41+'ASC (34)'!O41+'ASC (35)'!O41+'ASC (36)'!O41+'ASC (37)'!O41+'ASC (38)'!O41+'ASC (39)'!O41+'ASC (40)'!O41+'ASC (41)'!O41+'ASC (42)'!O41+'ASC (43)'!O41+'ASC (44)'!O41+'ASC (45)'!O41+'ASC (46)'!O41+'ASC (47)'!O41+'ASC (48)'!O41+'ASC (49)'!O41+'ASC (50)'!O41+'ASC (51)'!O41+'ASC (50)'!O41+'ASC (52)'!O41+'ASC (53)'!O41+'ASC (54)'!O41+'ASC (55)'!O41+'ASC (56)'!O41+'ASC (57)'!O41+'ASC (58)'!O41+'ASC (59)'!O41+'ASC (60)'!O41+'ASC (61)'!O41+'ASC (62)'!O41+'ASC (63)'!O41+'ASC (64)'!O41+'ASC (65)'!O41+'ASC (66)'!O41+'ASC (67)'!O41+'ASC (68)'!O41+'ASC (69)'!O41+'ASC (70)'!O41),IF('SYNTHESE DISTRICT'!$F$21="__FS",(FS!O39+'FS (2)'!O39+'FS (3)'!O39+'FS (4)'!O39+'FS (5)'!O39+'FS (6)'!O39+'FS (7)'!O39+'FS (8)'!O39+'FS (9)'!O39+'FS (10)'!O39+'FS (11)'!O39+'FS (12)'!O39+'FS (13)'!O39+'FS (14)'!O39+'FS (15)'!O39+'FS (16)'!O39+'FS (17)'!O39+'FS (18)'!O39+'FS (19)'!O39+'FS (20)'!O39+'FS (21)'!O39+'FS (22)'!O39+'FS (23)'!O39+'FS (24)'!O39+'FS (25)'!O39+'FS (26)'!O39+'FS (27)'!O39+'FS (28)'!O39+'FS (29)'!O39+'FS (30)'!O39+'FS (31)'!O39+'FS (32)'!O39+'FS (33)'!O39+'FS (34)'!O39+'FS (35)'!O39+'FS (36)'!O39+'FS (37)'!O39+'FS (38)'!O39+'FS (39)'!O39+'FS (40)'!O39+'FS (41)'!O39+'FS (42)'!O39+'FS (43)'!O39+'FS (44)'!O39+'FS (45)'!O39+'FS (46)'!O39+'FS (47)'!O39+'FS (48)'!O39+'FS (49)'!O39+'FS (50)'!O39+'FS (51)'!O39+'FS (52)'!O39+'FS (53)'!O39+'FS (54)'!O39+'FS (55)'!O39+'FS (56)'!O39+'FS (57)'!O39+'FS (58)'!O39+'FS (59)'!O39+'FS (60)'!O39+'FS (61)'!O39+'FS (62)'!O39+'FS (63)'!O39+'FS (64)'!O39+'FS (65)'!O39+'FS (66)'!O39+'FS (67)'!O39+'FS (68)'!O39+'FS (69)'!O39+'FS (70)'!O39),IF('SYNTHESE DISTRICT'!$F$21="ASC+FS",(FS!O39+'FS (2)'!O39+'FS (3)'!O39+'FS (4)'!O39+'FS (5)'!O39+'FS (6)'!O39+'FS (7)'!O39+'FS (8)'!O39+'FS (9)'!O39+'FS (10)'!O39+'FS (11)'!O39+'FS (12)'!O39+'FS (13)'!O39+'FS (14)'!O39+'FS (15)'!O39+'FS (16)'!O39+'FS (17)'!O39+'FS (18)'!O39+'FS (19)'!O39+'FS (20)'!O39+'FS (21)'!O39+'FS (22)'!O39+'FS (23)'!O39+'FS (24)'!O39+'FS (25)'!O39+'FS (26)'!O39+'FS (27)'!O39+'FS (28)'!O39+'FS (29)'!O39+'FS (30)'!O39+'FS (31)'!O39+'FS (32)'!O39+'FS (33)'!O39+'FS (34)'!O39+'FS (35)'!O39+'FS (36)'!O39+'FS (37)'!O39+'FS (38)'!O39+'FS (39)'!O39+'FS (40)'!O39+'FS (41)'!O39+'FS (42)'!O39+'FS (43)'!O39+'FS (44)'!O39+'FS (45)'!O39+'FS (46)'!O39+'FS (47)'!O39+'FS (48)'!O39+'FS (49)'!O39+'FS (50)'!O39+'FS (51)'!O39+'FS (52)'!O39+'FS (53)'!O39+'FS (54)'!O39+'FS (55)'!O39+'FS (56)'!O39+'FS (57)'!O39+'FS (58)'!O39+'FS (59)'!O39+'FS (60)'!O39+'FS (61)'!O39+'FS (62)'!O39+'FS (63)'!O39+'FS (64)'!O39+'FS (65)'!O39+'FS (66)'!O39+'FS (67)'!O39+'FS (68)'!O39+'FS (69)'!O39+'FS (70)'!O39+ ASC!O41+'ASC (2)'!O41+'ASC (3)'!O41+'ASC (4)'!O41+'ASC (5)'!O41+'ASC (6)'!O41+'ASC (7)'!O41+'ASC (8)'!O41+'ASC (9)'!O41+'ASC (10)'!O41+'ASC (11)'!O41+'ASC (12)'!O41+'ASC (13)'!O41+'ASC (14)'!O41+'ASC (15)'!O41+'ASC (16)'!O41+'ASC (17)'!O41+'ASC (18)'!O41+'ASC (19)'!O41+'ASC (20)'!O41+'ASC (21)'!O41+'ASC (22)'!O41+'ASC (23)'!O41+'ASC (24)'!O41+'ASC (25)'!O41+'ASC (26)'!O41+'ASC (27)'!O41+'ASC (28)'!O41+'ASC (29)'!O41+'ASC (30)'!O41+'ASC (31)'!O41+'ASC (32)'!O41+'ASC (33)'!O41+'ASC (34)'!O41+'ASC (35)'!O41+'ASC (36)'!O41+'ASC (37)'!O41+'ASC (38)'!O41+'ASC (39)'!O41+'ASC (40)'!O41+'ASC (41)'!O41+'ASC (42)'!O41+'ASC (43)'!O41+'ASC (44)'!O41+'ASC (45)'!O41+'ASC (46)'!O41+'ASC (47)'!O41+'ASC (48)'!O41+'ASC (49)'!O41+'ASC (50)'!O41+'ASC (51)'!O41+'ASC (50)'!O41+'ASC (52)'!O41+'ASC (53)'!O41+'ASC (54)'!O41+'ASC (55)'!O41+'ASC (56)'!O41+'ASC (57)'!O41+'ASC (58)'!O41+'ASC (59)'!O41+'ASC (60)'!O41+'ASC (61)'!O41+'ASC (62)'!O41+'ASC (63)'!O41+'ASC (64)'!O41+'ASC (65)'!O41+'ASC (66)'!O41+'ASC (67)'!O41+'ASC (68)'!O41+'ASC (69)'!O41+'ASC (70)'!O41),"")))</f>
        <v>0</v>
      </c>
      <c r="P38" s="217"/>
      <c r="R38" s="152" t="e">
        <f t="shared" si="5"/>
        <v>#VALUE!</v>
      </c>
      <c r="T38" s="424">
        <f>IF('SYNTHESE DISTRICT'!$F$21="__ASC",(ASC!J41+'ASC (2)'!J41+'ASC (3)'!J41+'ASC (4)'!J41+'ASC (5)'!J41+'ASC (6)'!J41+'ASC (7)'!J41+'ASC (8)'!J41+'ASC (9)'!J41+'ASC (10)'!J41+'ASC (11)'!J41+'ASC (12)'!J41+'ASC (13)'!J41+'ASC (14)'!J41+'ASC (15)'!J41+'ASC (16)'!J41+'ASC (17)'!J41+'ASC (18)'!J41+'ASC (19)'!J41+'ASC (20)'!J41+'ASC (21)'!J41+'ASC (22)'!J41+'ASC (23)'!J41+'ASC (24)'!J41+'ASC (25)'!J41+'ASC (26)'!J41+'ASC (27)'!J41+'ASC (28)'!J41+'ASC (29)'!J41+'ASC (30)'!J41+'ASC (31)'!J41+'ASC (32)'!J41+'ASC (33)'!J41+'ASC (34)'!J41+'ASC (35)'!J41+'ASC (36)'!J41+'ASC (37)'!J41+'ASC (38)'!J41+'ASC (39)'!J41+'ASC (40)'!J41+'ASC (41)'!J41+'ASC (42)'!J41+'ASC (43)'!J41+'ASC (44)'!J41+'ASC (45)'!J41+'ASC (46)'!J41+'ASC (47)'!J41+'ASC (48)'!J41+'ASC (49)'!J41+'ASC (50)'!J41+'ASC (51)'!J41+'ASC (50)'!J41+'ASC (52)'!J41+'ASC (53)'!J41+'ASC (54)'!J41+'ASC (55)'!J41+'ASC (56)'!J41+'ASC (57)'!J41+'ASC (58)'!J41+'ASC (59)'!J41+'ASC (60)'!J41+'ASC (61)'!J41+'ASC (62)'!J41+'ASC (63)'!J41+'ASC (64)'!J41+'ASC (65)'!J41+'ASC (66)'!J41+'ASC (67)'!J41+'ASC (68)'!J41+'ASC (69)'!J41+'ASC (70)'!J41),IF('SYNTHESE DISTRICT'!$F$21="__FS",('[4]FS '!J39+'FS (2)'!J39+'FS (3)'!J39+'FS (4)'!J39+'FS (5)'!J39+'FS (6)'!J39+'FS (7)'!J39+'FS (8)'!J39+'FS (9)'!J39+'FS (10)'!J39+'FS (11)'!J39+'FS (12)'!J39+'FS (13)'!J39+'FS (14)'!J39+'FS (15)'!J39+'FS (16)'!J39+'FS (17)'!J39+'FS (18)'!J39+'FS (19)'!J39+'FS (20)'!J39+'FS (21)'!J39+'FS (22)'!J39+'FS (23)'!J39+'FS (24)'!J39+'FS (25)'!J39+'FS (26)'!J39+'FS (27)'!J39+'FS (28)'!J39+'FS (29)'!J39+'FS (30)'!J39+'FS (31)'!J39+'FS (32)'!J39+'FS (33)'!J39+'FS (34)'!J39+'FS (35)'!J39+'FS (36)'!J39+'FS (37)'!J39+'FS (38)'!J39+'FS (39)'!J39+'FS (40)'!J39+'FS (41)'!J39+'FS (42)'!J39+'FS (43)'!J39+'FS (44)'!J39+'FS (45)'!J39+'FS (46)'!J39+'FS (47)'!J39+'FS (48)'!J39+'FS (49)'!J39+'FS (50)'!J39+'FS (51)'!J39+'FS (52)'!J39+'FS (53)'!J39+'FS (54)'!J39+'FS (55)'!J39+'FS (56)'!J39+'FS (57)'!J39+'FS (58)'!J39+'FS (59)'!J39+'FS (60)'!J39+'FS (61)'!J39+'FS (62)'!J39+'FS (63)'!J39+'FS (64)'!J39+'FS (65)'!J39+'FS (66)'!J39+'FS (67)'!J39+'FS (68)'!J39+'FS (69)'!J39+'FS (70)'!J39),IF('SYNTHESE DISTRICT'!$F$21="ASC+FS",('[4]FS '!J39+'FS (2)'!J39+'FS (3)'!J39+'FS (4)'!J39+'FS (5)'!J39+'FS (6)'!J39+'FS (7)'!J39+'FS (8)'!J39+'FS (9)'!J39+'FS (10)'!J39+'FS (11)'!J39+'FS (12)'!J39+'FS (13)'!J39+'FS (14)'!J39+'FS (15)'!J39+'FS (16)'!J39+'FS (17)'!J39+'FS (18)'!J39+'FS (19)'!J39+'FS (20)'!J39+'FS (21)'!J39+'FS (22)'!J39+'FS (23)'!J39+'FS (24)'!J39+'FS (25)'!J39+'FS (26)'!J39+'FS (27)'!J39+'FS (28)'!J39+'FS (29)'!J39+'FS (30)'!J39+'FS (31)'!J39+'FS (32)'!J39+'FS (33)'!J39+'FS (34)'!J39+'FS (35)'!J39+'FS (36)'!J39+'FS (37)'!J39+'FS (38)'!J39+'FS (39)'!J39+'FS (40)'!J39+'FS (41)'!J39+'FS (42)'!J39+'FS (43)'!J39+'FS (44)'!J39+'FS (45)'!J39+'FS (46)'!J39+'FS (47)'!J39+'FS (48)'!J39+'FS (49)'!J39+'FS (50)'!J39+'FS (51)'!J39+'FS (52)'!J39+'FS (53)'!J39+'FS (54)'!J39+'FS (55)'!J39+'FS (56)'!J39+'FS (57)'!J39+'FS (58)'!J39+'FS (59)'!J39+'FS (60)'!J39+'FS (61)'!J39+'FS (62)'!J39+'FS (63)'!J39+'FS (64)'!J39+'FS (65)'!J39+'FS (66)'!J39+'FS (67)'!J39+'FS (68)'!J39+'FS (69)'!J39+'FS (70)'!J39)+('[5]ASC '!J41+'ASC (2)'!J41+'ASC (3)'!J41+'ASC (4)'!J41+'ASC (5)'!J41+'ASC (6)'!J41+'ASC (7)'!J41+'ASC (8)'!J41+'ASC (9)'!J41+'ASC (10)'!J41+'ASC (11)'!J41+'ASC (12)'!J41+'ASC (13)'!J41+'ASC (14)'!J41+'ASC (15)'!J41+'ASC (16)'!J41+'ASC (17)'!J41+'ASC (18)'!J41+'ASC (19)'!J41+'ASC (20)'!J41+'ASC (21)'!J41+'ASC (22)'!J41+'ASC (23)'!J41+'ASC (24)'!J41+'ASC (25)'!J41+'ASC (26)'!J41+'ASC (27)'!J41+'ASC (28)'!J41+'ASC (29)'!J41+'ASC (30)'!J41+'ASC (31)'!J41+'ASC (32)'!J41+'ASC (33)'!J41+'ASC (34)'!J41+'ASC (35)'!J41+'ASC (36)'!J41+'ASC (37)'!J41+'ASC (38)'!J41+'ASC (39)'!J41+'ASC (40)'!J41+'ASC (41)'!J41+'ASC (42)'!J41+'ASC (43)'!J41+'ASC (44)'!J41+'ASC (45)'!J41+'ASC (46)'!J41+'ASC (47)'!J41+'ASC (48)'!J41+'ASC (49)'!J41+'ASC (50)'!J41+'ASC (51)'!J41+'ASC (50)'!J41+'ASC (52)'!J41+'ASC (53)'!J41+'ASC (54)'!J41+'ASC (55)'!J41+'ASC (56)'!J41+'ASC (57)'!J41+'ASC (58)'!J41+'ASC (59)'!J41+'ASC (60)'!J41+'ASC (61)'!J41+'ASC (62)'!J41+'ASC (63)'!J41+'ASC (64)'!J41+'ASC (65)'!J41+'ASC (66)'!J41+'ASC (67)'!J41+'ASC (68)'!J41+'ASC (69)'!J41+'ASC (70)'!J41),"")))</f>
        <v>0</v>
      </c>
    </row>
    <row r="39" spans="1:20" ht="55.5" customHeight="1" thickBot="1" x14ac:dyDescent="0.35">
      <c r="A39" s="329" t="str">
        <f>CDT!B40</f>
        <v>Artésunate Amodiaquine: (ASAQ) : 3 cp (25/67,5 mg)</v>
      </c>
      <c r="B39" s="425">
        <f>IF($F$21="__ASC",(ASC!B42+'ASC (2)'!B42+'ASC (3)'!B42+'ASC (4)'!B42+'ASC (5)'!B42+'ASC (6)'!B42+'ASC (7)'!B42+'ASC (8)'!B42+'ASC (9)'!B42+'ASC (10)'!B42+'ASC (11)'!B42+'ASC (12)'!B42+'ASC (13)'!B42+'ASC (14)'!B42+'ASC (15)'!B42+'ASC (16)'!B42+'ASC (17)'!B42+'ASC (18)'!B42+'ASC (19)'!B42+'ASC (20)'!B42+'ASC (21)'!B42+'ASC (22)'!B42+'ASC (23)'!B42+'ASC (24)'!B42+'ASC (25)'!B42+'ASC (26)'!B42+'ASC (27)'!B42+'ASC (28)'!B42+'ASC (29)'!B42+'ASC (30)'!B42+'ASC (31)'!B42+'ASC (32)'!B42+'ASC (33)'!B42+'ASC (34)'!B42+'ASC (35)'!B42+'ASC (36)'!B42+'ASC (37)'!B42+'ASC (38)'!B42+'ASC (39)'!B42+'ASC (40)'!B42+'ASC (41)'!B42+'ASC (42)'!B42+'ASC (43)'!B42+'ASC (44)'!B42+'ASC (45)'!B42+'ASC (46)'!B42+'ASC (47)'!B42+'ASC (48)'!B42+'ASC (49)'!B42+'ASC (50)'!B42+'ASC (51)'!B42+'ASC (50)'!B42+'ASC (52)'!B42+'ASC (53)'!B42+'ASC (54)'!B42+'ASC (55)'!B42+'ASC (56)'!B42+'ASC (57)'!B42+'ASC (58)'!B42+'ASC (59)'!B42+'ASC (60)'!B42+'ASC (61)'!B42+'ASC (62)'!B42+'ASC (63)'!B42+'ASC (64)'!B42+'ASC (65)'!B42+'ASC (66)'!B42+'ASC (67)'!B42+'ASC (68)'!B42+'ASC (69)'!B42+'ASC (70)'!B42),IF('SYNTHESE DISTRICT'!$F$21="__FS",(FS!B40+'FS (2)'!B40+'FS (3)'!B40+'FS (4)'!B40+'FS (5)'!B40+'FS (6)'!B40+'FS (7)'!B40+'FS (8)'!B40+'FS (9)'!B40+'FS (10)'!B40+'FS (11)'!B40+'FS (12)'!B40+'FS (13)'!B40+'FS (14)'!B40+'FS (15)'!B40+'FS (16)'!B40+'FS (17)'!B40+'FS (18)'!B40+'FS (19)'!B40+'FS (20)'!B40+'FS (21)'!B40+'FS (22)'!B40+'FS (23)'!B40+'FS (24)'!B40+'FS (25)'!B40+'FS (26)'!B40+'FS (27)'!B40+'FS (28)'!B40+'FS (29)'!B40+'FS (30)'!B40+'FS (31)'!B40+'FS (32)'!B40+'FS (33)'!B40+'FS (34)'!B40+'FS (35)'!B40+'FS (36)'!B40+'FS (37)'!B40+'FS (38)'!B40+'FS (39)'!B40+'FS (40)'!B40+'FS (41)'!B40+'FS (42)'!B40+'FS (43)'!B40+'FS (44)'!B40+'FS (45)'!B40+'FS (46)'!B40+'FS (47)'!B40+'FS (48)'!B40+'FS (49)'!B40+'FS (50)'!B40+'FS (51)'!B40+'FS (52)'!B40+'FS (53)'!B40+'FS (54)'!B40+'FS (55)'!B40+'FS (56)'!B40+'FS (57)'!B40+'FS (58)'!B40+'FS (59)'!B40+'FS (60)'!B40+'FS (61)'!B40+'FS (62)'!B40+'FS (63)'!B40+'FS (64)'!B40+'FS (65)'!B40+'FS (66)'!B40+'FS (67)'!B40+'FS (68)'!B40+'FS (69)'!B40+'FS (70)'!B40),IF('SYNTHESE DISTRICT'!$F$21="ASC+FS",(FS!B40+'FS (2)'!B40+'FS (3)'!B40+'FS (4)'!B40+'FS (5)'!B40+'FS (6)'!B40+'FS (7)'!B40+'FS (8)'!B40+'FS (9)'!B40+'FS (10)'!B40+'FS (11)'!B40+'FS (12)'!B40+'FS (13)'!B40+'FS (14)'!B40+'FS (15)'!B40+'FS (16)'!B40+'FS (17)'!B40+'FS (18)'!B40+'FS (19)'!B40+'FS (20)'!B40+'FS (21)'!B40+'FS (22)'!B40+'FS (23)'!B40+'FS (24)'!B40+'FS (25)'!B40+'FS (26)'!B40+'FS (27)'!B40+'FS (28)'!B40+'FS (29)'!B40+'FS (30)'!B40+'FS (31)'!B40+'FS (32)'!B40+'FS (33)'!B40+'FS (34)'!B40+'FS (35)'!B40+'FS (36)'!B40+'FS (37)'!B40+'FS (38)'!B40+'FS (39)'!B40+'FS (40)'!B40+'FS (41)'!B40+'FS (42)'!B40+'FS (43)'!B40+'FS (44)'!B40+'FS (45)'!B40+'FS (46)'!B40+'FS (47)'!B40+'FS (48)'!B40+'FS (49)'!B40+'FS (50)'!B40+'FS (51)'!B40+'FS (52)'!B40+'FS (53)'!B40+'FS (54)'!B40+'FS (55)'!B40+'FS (56)'!B40+'FS (57)'!B40+'FS (58)'!B40+'FS (59)'!B40+'FS (60)'!B40+'FS (61)'!B40+'FS (62)'!B40+'FS (63)'!B40+'FS (64)'!B40+'FS (65)'!B40+'FS (66)'!B40+'FS (67)'!B40+'FS (68)'!B40+'FS (69)'!B40+'FS (70)'!B40+ ASC!B42+'ASC (2)'!B42+'ASC (3)'!B42+'ASC (4)'!B42+'ASC (5)'!B42+'ASC (6)'!B42+'ASC (7)'!B42+'ASC (8)'!B42+'ASC (9)'!B42+'ASC (10)'!B42+'ASC (11)'!B42+'ASC (12)'!B42+'ASC (13)'!B42+'ASC (14)'!B42+'ASC (15)'!B42+'ASC (16)'!B42+'ASC (17)'!B42+'ASC (18)'!B42+'ASC (19)'!B42+'ASC (20)'!B42+'ASC (21)'!B42+'ASC (22)'!B42+'ASC (23)'!B42+'ASC (24)'!B42+'ASC (25)'!B42+'ASC (26)'!B42+'ASC (27)'!B42+'ASC (28)'!B42+'ASC (29)'!B42+'ASC (30)'!B42+'ASC (31)'!B42+'ASC (32)'!B42+'ASC (33)'!B42+'ASC (34)'!B42+'ASC (35)'!B42+'ASC (36)'!B42+'ASC (37)'!B42+'ASC (38)'!B42+'ASC (39)'!B42+'ASC (40)'!B42+'ASC (41)'!B42+'ASC (42)'!B42+'ASC (43)'!B42+'ASC (44)'!B42+'ASC (45)'!B42+'ASC (46)'!B42+'ASC (47)'!B42+'ASC (48)'!B42+'ASC (49)'!B42+'ASC (50)'!B42+'ASC (51)'!B42+'ASC (50)'!B42+'ASC (52)'!B42+'ASC (53)'!B42+'ASC (54)'!B42+'ASC (55)'!B42+'ASC (56)'!B42+'ASC (57)'!B42+'ASC (58)'!B42+'ASC (59)'!B42+'ASC (60)'!B42+'ASC (61)'!B42+'ASC (62)'!B42+'ASC (63)'!B42+'ASC (64)'!B42+'ASC (65)'!B42+'ASC (66)'!B42+'ASC (67)'!B42+'ASC (68)'!B42+'ASC (69)'!B42+'ASC (70)'!B42),"")))</f>
        <v>0</v>
      </c>
      <c r="C39" s="425">
        <f>IF($F$21="__ASC",(ASC!C42+'ASC (2)'!C42+'ASC (3)'!C42+'ASC (4)'!C42+'ASC (5)'!C42+'ASC (6)'!C42+'ASC (7)'!C42+'ASC (8)'!C42+'ASC (9)'!C42+'ASC (10)'!C42+'ASC (11)'!C42+'ASC (12)'!C42+'ASC (13)'!C42+'ASC (14)'!C42+'ASC (15)'!C42+'ASC (16)'!C42+'ASC (17)'!C42+'ASC (18)'!C42+'ASC (19)'!C42+'ASC (20)'!C42+'ASC (21)'!C42+'ASC (22)'!C42+'ASC (23)'!C42+'ASC (24)'!C42+'ASC (25)'!C42+'ASC (26)'!C42+'ASC (27)'!C42+'ASC (28)'!C42+'ASC (29)'!C42+'ASC (30)'!C42+'ASC (31)'!C42+'ASC (32)'!C42+'ASC (33)'!C42+'ASC (34)'!C42+'ASC (35)'!C42+'ASC (36)'!C42+'ASC (37)'!C42+'ASC (38)'!C42+'ASC (39)'!C42+'ASC (40)'!C42+'ASC (41)'!C42+'ASC (42)'!C42+'ASC (43)'!C42+'ASC (44)'!C42+'ASC (45)'!C42+'ASC (46)'!C42+'ASC (47)'!C42+'ASC (48)'!C42+'ASC (49)'!C42+'ASC (50)'!C42+'ASC (51)'!C42+'ASC (50)'!C42+'ASC (52)'!C42+'ASC (53)'!C42+'ASC (54)'!C42+'ASC (55)'!C42+'ASC (56)'!C42+'ASC (57)'!C42+'ASC (58)'!C42+'ASC (59)'!C42+'ASC (60)'!C42+'ASC (61)'!C42+'ASC (62)'!C42+'ASC (63)'!C42+'ASC (64)'!C42+'ASC (65)'!C42+'ASC (66)'!C42+'ASC (67)'!C42+'ASC (68)'!C42+'ASC (69)'!C42+'ASC (70)'!C42),IF('SYNTHESE DISTRICT'!$F$21="__FS",(FS!C40+'FS (2)'!C40+'FS (3)'!C40+'FS (4)'!C40+'FS (5)'!C40+'FS (6)'!C40+'FS (7)'!C40+'FS (8)'!C40+'FS (9)'!C40+'FS (10)'!C40+'FS (11)'!C40+'FS (12)'!C40+'FS (13)'!C40+'FS (14)'!C40+'FS (15)'!C40+'FS (16)'!C40+'FS (17)'!C40+'FS (18)'!C40+'FS (19)'!C40+'FS (20)'!C40+'FS (21)'!C40+'FS (22)'!C40+'FS (23)'!C40+'FS (24)'!C40+'FS (25)'!C40+'FS (26)'!C40+'FS (27)'!C40+'FS (28)'!C40+'FS (29)'!C40+'FS (30)'!C40+'FS (31)'!C40+'FS (32)'!C40+'FS (33)'!C40+'FS (34)'!C40+'FS (35)'!C40+'FS (36)'!C40+'FS (37)'!C40+'FS (38)'!C40+'FS (39)'!C40+'FS (40)'!C40+'FS (41)'!C40+'FS (42)'!C40+'FS (43)'!C40+'FS (44)'!C40+'FS (45)'!C40+'FS (46)'!C40+'FS (47)'!C40+'FS (48)'!C40+'FS (49)'!C40+'FS (50)'!C40+'FS (51)'!C40+'FS (52)'!C40+'FS (53)'!C40+'FS (54)'!C40+'FS (55)'!C40+'FS (56)'!C40+'FS (57)'!C40+'FS (58)'!C40+'FS (59)'!C40+'FS (60)'!C40+'FS (61)'!C40+'FS (62)'!C40+'FS (63)'!C40+'FS (64)'!C40+'FS (65)'!C40+'FS (66)'!C40+'FS (67)'!C40+'FS (68)'!C40+'FS (69)'!C40+'FS (70)'!C40),IF('SYNTHESE DISTRICT'!$F$21="ASC+FS",(FS!C40+'FS (2)'!C40+'FS (3)'!C40+'FS (4)'!C40+'FS (5)'!C40+'FS (6)'!C40+'FS (7)'!C40+'FS (8)'!C40+'FS (9)'!C40+'FS (10)'!C40+'FS (11)'!C40+'FS (12)'!C40+'FS (13)'!C40+'FS (14)'!C40+'FS (15)'!C40+'FS (16)'!C40+'FS (17)'!C40+'FS (18)'!C40+'FS (19)'!C40+'FS (20)'!C40+'FS (21)'!C40+'FS (22)'!C40+'FS (23)'!C40+'FS (24)'!C40+'FS (25)'!C40+'FS (26)'!C40+'FS (27)'!C40+'FS (28)'!C40+'FS (29)'!C40+'FS (30)'!C40+'FS (31)'!C40+'FS (32)'!C40+'FS (33)'!C40+'FS (34)'!C40+'FS (35)'!C40+'FS (36)'!C40+'FS (37)'!C40+'FS (38)'!C40+'FS (39)'!C40+'FS (40)'!C40+'FS (41)'!C40+'FS (42)'!C40+'FS (43)'!C40+'FS (44)'!C40+'FS (45)'!C40+'FS (46)'!C40+'FS (47)'!C40+'FS (48)'!C40+'FS (49)'!C40+'FS (50)'!C40+'FS (51)'!C40+'FS (52)'!C40+'FS (53)'!C40+'FS (54)'!C40+'FS (55)'!C40+'FS (56)'!C40+'FS (57)'!C40+'FS (58)'!C40+'FS (59)'!C40+'FS (60)'!C40+'FS (61)'!C40+'FS (62)'!C40+'FS (63)'!C40+'FS (64)'!C40+'FS (65)'!C40+'FS (66)'!C40+'FS (67)'!C40+'FS (68)'!C40+'FS (69)'!C40+'FS (70)'!C40+ ASC!C42+'ASC (2)'!C42+'ASC (3)'!C42+'ASC (4)'!C42+'ASC (5)'!C42+'ASC (6)'!C42+'ASC (7)'!C42+'ASC (8)'!C42+'ASC (9)'!C42+'ASC (10)'!C42+'ASC (11)'!C42+'ASC (12)'!C42+'ASC (13)'!C42+'ASC (14)'!C42+'ASC (15)'!C42+'ASC (16)'!C42+'ASC (17)'!C42+'ASC (18)'!C42+'ASC (19)'!C42+'ASC (20)'!C42+'ASC (21)'!C42+'ASC (22)'!C42+'ASC (23)'!C42+'ASC (24)'!C42+'ASC (25)'!C42+'ASC (26)'!C42+'ASC (27)'!C42+'ASC (28)'!C42+'ASC (29)'!C42+'ASC (30)'!C42+'ASC (31)'!C42+'ASC (32)'!C42+'ASC (33)'!C42+'ASC (34)'!C42+'ASC (35)'!C42+'ASC (36)'!C42+'ASC (37)'!C42+'ASC (38)'!C42+'ASC (39)'!C42+'ASC (40)'!C42+'ASC (41)'!C42+'ASC (42)'!C42+'ASC (43)'!C42+'ASC (44)'!C42+'ASC (45)'!C42+'ASC (46)'!C42+'ASC (47)'!C42+'ASC (48)'!C42+'ASC (49)'!C42+'ASC (50)'!C42+'ASC (51)'!C42+'ASC (50)'!C42+'ASC (52)'!C42+'ASC (53)'!C42+'ASC (54)'!C42+'ASC (55)'!C42+'ASC (56)'!C42+'ASC (57)'!C42+'ASC (58)'!C42+'ASC (59)'!C42+'ASC (60)'!C42+'ASC (61)'!C42+'ASC (62)'!C42+'ASC (63)'!C42+'ASC (64)'!C42+'ASC (65)'!C42+'ASC (66)'!C42+'ASC (67)'!C42+'ASC (68)'!C42+'ASC (69)'!C42+'ASC (70)'!C42),"")))</f>
        <v>0</v>
      </c>
      <c r="D39" s="403">
        <f t="shared" si="0"/>
        <v>0</v>
      </c>
      <c r="E39" s="425">
        <f>IF($F$21="__ASC",(ASC!E42+'ASC (2)'!E42+'ASC (3)'!E42+'ASC (4)'!E42+'ASC (5)'!E42+'ASC (6)'!E42+'ASC (7)'!E42+'ASC (8)'!E42+'ASC (9)'!E42+'ASC (10)'!E42+'ASC (11)'!E42+'ASC (12)'!E42+'ASC (13)'!E42+'ASC (14)'!E42+'ASC (15)'!E42+'ASC (16)'!E42+'ASC (17)'!E42+'ASC (18)'!E42+'ASC (19)'!E42+'ASC (20)'!E42+'ASC (21)'!E42+'ASC (22)'!E42+'ASC (23)'!E42+'ASC (24)'!E42+'ASC (25)'!E42+'ASC (26)'!E42+'ASC (27)'!E42+'ASC (28)'!E42+'ASC (29)'!E42+'ASC (30)'!E42+'ASC (31)'!E42+'ASC (32)'!E42+'ASC (33)'!E42+'ASC (34)'!E42+'ASC (35)'!E42+'ASC (36)'!E42+'ASC (37)'!E42+'ASC (38)'!E42+'ASC (39)'!E42+'ASC (40)'!E42+'ASC (41)'!E42+'ASC (42)'!E42+'ASC (43)'!E42+'ASC (44)'!E42+'ASC (45)'!E42+'ASC (46)'!E42+'ASC (47)'!E42+'ASC (48)'!E42+'ASC (49)'!E42+'ASC (50)'!E42+'ASC (51)'!E42+'ASC (50)'!E42+'ASC (52)'!E42+'ASC (53)'!E42+'ASC (54)'!E42+'ASC (55)'!E42+'ASC (56)'!E42+'ASC (57)'!E42+'ASC (58)'!E42+'ASC (59)'!E42+'ASC (60)'!E42+'ASC (61)'!E42+'ASC (62)'!E42+'ASC (63)'!E42+'ASC (64)'!E42+'ASC (65)'!E42+'ASC (66)'!E42+'ASC (67)'!E42+'ASC (68)'!E42+'ASC (69)'!E42+'ASC (70)'!E42),IF('SYNTHESE DISTRICT'!$F$21="__FS",(FS!E40+'FS (2)'!E40+'FS (3)'!E40+'FS (4)'!E40+'FS (5)'!E40+'FS (6)'!E40+'FS (7)'!E40+'FS (8)'!E40+'FS (9)'!E40+'FS (10)'!E40+'FS (11)'!E40+'FS (12)'!E40+'FS (13)'!E40+'FS (14)'!E40+'FS (15)'!E40+'FS (16)'!E40+'FS (17)'!E40+'FS (18)'!E40+'FS (19)'!E40+'FS (20)'!E40+'FS (21)'!E40+'FS (22)'!E40+'FS (23)'!E40+'FS (24)'!E40+'FS (25)'!E40+'FS (26)'!E40+'FS (27)'!E40+'FS (28)'!E40+'FS (29)'!E40+'FS (30)'!E40+'FS (31)'!E40+'FS (32)'!E40+'FS (33)'!E40+'FS (34)'!E40+'FS (35)'!E40+'FS (36)'!E40+'FS (37)'!E40+'FS (38)'!E40+'FS (39)'!E40+'FS (40)'!E40+'FS (41)'!E40+'FS (42)'!E40+'FS (43)'!E40+'FS (44)'!E40+'FS (45)'!E40+'FS (46)'!E40+'FS (47)'!E40+'FS (48)'!E40+'FS (49)'!E40+'FS (50)'!E40+'FS (51)'!E40+'FS (52)'!E40+'FS (53)'!E40+'FS (54)'!E40+'FS (55)'!E40+'FS (56)'!E40+'FS (57)'!E40+'FS (58)'!E40+'FS (59)'!E40+'FS (60)'!E40+'FS (61)'!E40+'FS (62)'!E40+'FS (63)'!E40+'FS (64)'!E40+'FS (65)'!E40+'FS (66)'!E40+'FS (67)'!E40+'FS (68)'!E40+'FS (69)'!E40+'FS (70)'!E40),IF('SYNTHESE DISTRICT'!$F$21="ASC+FS",(FS!E40+'FS (2)'!E40+'FS (3)'!E40+'FS (4)'!E40+'FS (5)'!E40+'FS (6)'!E40+'FS (7)'!E40+'FS (8)'!E40+'FS (9)'!E40+'FS (10)'!E40+'FS (11)'!E40+'FS (12)'!E40+'FS (13)'!E40+'FS (14)'!E40+'FS (15)'!E40+'FS (16)'!E40+'FS (17)'!E40+'FS (18)'!E40+'FS (19)'!E40+'FS (20)'!E40+'FS (21)'!E40+'FS (22)'!E40+'FS (23)'!E40+'FS (24)'!E40+'FS (25)'!E40+'FS (26)'!E40+'FS (27)'!E40+'FS (28)'!E40+'FS (29)'!E40+'FS (30)'!E40+'FS (31)'!E40+'FS (32)'!E40+'FS (33)'!E40+'FS (34)'!E40+'FS (35)'!E40+'FS (36)'!E40+'FS (37)'!E40+'FS (38)'!E40+'FS (39)'!E40+'FS (40)'!E40+'FS (41)'!E40+'FS (42)'!E40+'FS (43)'!E40+'FS (44)'!E40+'FS (45)'!E40+'FS (46)'!E40+'FS (47)'!E40+'FS (48)'!E40+'FS (49)'!E40+'FS (50)'!E40+'FS (51)'!E40+'FS (52)'!E40+'FS (53)'!E40+'FS (54)'!E40+'FS (55)'!E40+'FS (56)'!E40+'FS (57)'!E40+'FS (58)'!E40+'FS (59)'!E40+'FS (60)'!E40+'FS (61)'!E40+'FS (62)'!E40+'FS (63)'!E40+'FS (64)'!E40+'FS (65)'!E40+'FS (66)'!E40+'FS (67)'!E40+'FS (68)'!E40+'FS (69)'!E40+'FS (70)'!E40+ ASC!E42+'ASC (2)'!E42+'ASC (3)'!E42+'ASC (4)'!E42+'ASC (5)'!E42+'ASC (6)'!E42+'ASC (7)'!E42+'ASC (8)'!E42+'ASC (9)'!E42+'ASC (10)'!E42+'ASC (11)'!E42+'ASC (12)'!E42+'ASC (13)'!E42+'ASC (14)'!E42+'ASC (15)'!E42+'ASC (16)'!E42+'ASC (17)'!E42+'ASC (18)'!E42+'ASC (19)'!E42+'ASC (20)'!E42+'ASC (21)'!E42+'ASC (22)'!E42+'ASC (23)'!E42+'ASC (24)'!E42+'ASC (25)'!E42+'ASC (26)'!E42+'ASC (27)'!E42+'ASC (28)'!E42+'ASC (29)'!E42+'ASC (30)'!E42+'ASC (31)'!E42+'ASC (32)'!E42+'ASC (33)'!E42+'ASC (34)'!E42+'ASC (35)'!E42+'ASC (36)'!E42+'ASC (37)'!E42+'ASC (38)'!E42+'ASC (39)'!E42+'ASC (40)'!E42+'ASC (41)'!E42+'ASC (42)'!E42+'ASC (43)'!E42+'ASC (44)'!E42+'ASC (45)'!E42+'ASC (46)'!E42+'ASC (47)'!E42+'ASC (48)'!E42+'ASC (49)'!E42+'ASC (50)'!E42+'ASC (51)'!E42+'ASC (50)'!E42+'ASC (52)'!E42+'ASC (53)'!E42+'ASC (54)'!E42+'ASC (55)'!E42+'ASC (56)'!E42+'ASC (57)'!E42+'ASC (58)'!E42+'ASC (59)'!E42+'ASC (60)'!E42+'ASC (61)'!E42+'ASC (62)'!E42+'ASC (63)'!E42+'ASC (64)'!E42+'ASC (65)'!E42+'ASC (66)'!E42+'ASC (67)'!E42+'ASC (68)'!E42+'ASC (69)'!E42+'ASC (70)'!E42),"")))</f>
        <v>0</v>
      </c>
      <c r="F39" s="425">
        <f>IF($F$21="__ASC",(ASC!F42+'ASC (2)'!F42+'ASC (3)'!F42+'ASC (4)'!F42+'ASC (5)'!F42+'ASC (6)'!F42+'ASC (7)'!F42+'ASC (8)'!F42+'ASC (9)'!F42+'ASC (10)'!F42+'ASC (11)'!F42+'ASC (12)'!F42+'ASC (13)'!F42+'ASC (14)'!F42+'ASC (15)'!F42+'ASC (16)'!F42+'ASC (17)'!F42+'ASC (18)'!F42+'ASC (19)'!F42+'ASC (20)'!F42+'ASC (21)'!F42+'ASC (22)'!F42+'ASC (23)'!F42+'ASC (24)'!F42+'ASC (25)'!F42+'ASC (26)'!F42+'ASC (27)'!F42+'ASC (28)'!F42+'ASC (29)'!F42+'ASC (30)'!F42+'ASC (31)'!F42+'ASC (32)'!F42+'ASC (33)'!F42+'ASC (34)'!F42+'ASC (35)'!F42+'ASC (36)'!F42+'ASC (37)'!F42+'ASC (38)'!F42+'ASC (39)'!F42+'ASC (40)'!F42+'ASC (41)'!F42+'ASC (42)'!F42+'ASC (43)'!F42+'ASC (44)'!F42+'ASC (45)'!F42+'ASC (46)'!F42+'ASC (47)'!F42+'ASC (48)'!F42+'ASC (49)'!F42+'ASC (50)'!F42+'ASC (51)'!F42+'ASC (50)'!F42+'ASC (52)'!F42+'ASC (53)'!F42+'ASC (54)'!F42+'ASC (55)'!F42+'ASC (56)'!F42+'ASC (57)'!F42+'ASC (58)'!F42+'ASC (59)'!F42+'ASC (60)'!F42+'ASC (61)'!F42+'ASC (62)'!F42+'ASC (63)'!F42+'ASC (64)'!F42+'ASC (65)'!F42+'ASC (66)'!F42+'ASC (67)'!F42+'ASC (68)'!F42+'ASC (69)'!F42+'ASC (70)'!F42),IF('SYNTHESE DISTRICT'!$F$21="__FS",(FS!F40+'FS (2)'!F40+'FS (3)'!F40+'FS (4)'!F40+'FS (5)'!F40+'FS (6)'!F40+'FS (7)'!F40+'FS (8)'!F40+'FS (9)'!F40+'FS (10)'!F40+'FS (11)'!F40+'FS (12)'!F40+'FS (13)'!F40+'FS (14)'!F40+'FS (15)'!F40+'FS (16)'!F40+'FS (17)'!F40+'FS (18)'!F40+'FS (19)'!F40+'FS (20)'!F40+'FS (21)'!F40+'FS (22)'!F40+'FS (23)'!F40+'FS (24)'!F40+'FS (25)'!F40+'FS (26)'!F40+'FS (27)'!F40+'FS (28)'!F40+'FS (29)'!F40+'FS (30)'!F40+'FS (31)'!F40+'FS (32)'!F40+'FS (33)'!F40+'FS (34)'!F40+'FS (35)'!F40+'FS (36)'!F40+'FS (37)'!F40+'FS (38)'!F40+'FS (39)'!F40+'FS (40)'!F40+'FS (41)'!F40+'FS (42)'!F40+'FS (43)'!F40+'FS (44)'!F40+'FS (45)'!F40+'FS (46)'!F40+'FS (47)'!F40+'FS (48)'!F40+'FS (49)'!F40+'FS (50)'!F40+'FS (51)'!F40+'FS (52)'!F40+'FS (53)'!F40+'FS (54)'!F40+'FS (55)'!F40+'FS (56)'!F40+'FS (57)'!F40+'FS (58)'!F40+'FS (59)'!F40+'FS (60)'!F40+'FS (61)'!F40+'FS (62)'!F40+'FS (63)'!F40+'FS (64)'!F40+'FS (65)'!F40+'FS (66)'!F40+'FS (67)'!F40+'FS (68)'!F40+'FS (69)'!F40+'FS (70)'!F40),IF('SYNTHESE DISTRICT'!$F$21="ASC+FS",(FS!F40+'FS (2)'!F40+'FS (3)'!F40+'FS (4)'!F40+'FS (5)'!F40+'FS (6)'!F40+'FS (7)'!F40+'FS (8)'!F40+'FS (9)'!F40+'FS (10)'!F40+'FS (11)'!F40+'FS (12)'!F40+'FS (13)'!F40+'FS (14)'!F40+'FS (15)'!F40+'FS (16)'!F40+'FS (17)'!F40+'FS (18)'!F40+'FS (19)'!F40+'FS (20)'!F40+'FS (21)'!F40+'FS (22)'!F40+'FS (23)'!F40+'FS (24)'!F40+'FS (25)'!F40+'FS (26)'!F40+'FS (27)'!F40+'FS (28)'!F40+'FS (29)'!F40+'FS (30)'!F40+'FS (31)'!F40+'FS (32)'!F40+'FS (33)'!F40+'FS (34)'!F40+'FS (35)'!F40+'FS (36)'!F40+'FS (37)'!F40+'FS (38)'!F40+'FS (39)'!F40+'FS (40)'!F40+'FS (41)'!F40+'FS (42)'!F40+'FS (43)'!F40+'FS (44)'!F40+'FS (45)'!F40+'FS (46)'!F40+'FS (47)'!F40+'FS (48)'!F40+'FS (49)'!F40+'FS (50)'!F40+'FS (51)'!F40+'FS (52)'!F40+'FS (53)'!F40+'FS (54)'!F40+'FS (55)'!F40+'FS (56)'!F40+'FS (57)'!F40+'FS (58)'!F40+'FS (59)'!F40+'FS (60)'!F40+'FS (61)'!F40+'FS (62)'!F40+'FS (63)'!F40+'FS (64)'!F40+'FS (65)'!F40+'FS (66)'!F40+'FS (67)'!F40+'FS (68)'!F40+'FS (69)'!F40+'FS (70)'!F40+ ASC!F42+'ASC (2)'!F42+'ASC (3)'!F42+'ASC (4)'!F42+'ASC (5)'!F42+'ASC (6)'!F42+'ASC (7)'!F42+'ASC (8)'!F42+'ASC (9)'!F42+'ASC (10)'!F42+'ASC (11)'!F42+'ASC (12)'!F42+'ASC (13)'!F42+'ASC (14)'!F42+'ASC (15)'!F42+'ASC (16)'!F42+'ASC (17)'!F42+'ASC (18)'!F42+'ASC (19)'!F42+'ASC (20)'!F42+'ASC (21)'!F42+'ASC (22)'!F42+'ASC (23)'!F42+'ASC (24)'!F42+'ASC (25)'!F42+'ASC (26)'!F42+'ASC (27)'!F42+'ASC (28)'!F42+'ASC (29)'!F42+'ASC (30)'!F42+'ASC (31)'!F42+'ASC (32)'!F42+'ASC (33)'!F42+'ASC (34)'!F42+'ASC (35)'!F42+'ASC (36)'!F42+'ASC (37)'!F42+'ASC (38)'!F42+'ASC (39)'!F42+'ASC (40)'!F42+'ASC (41)'!F42+'ASC (42)'!F42+'ASC (43)'!F42+'ASC (44)'!F42+'ASC (45)'!F42+'ASC (46)'!F42+'ASC (47)'!F42+'ASC (48)'!F42+'ASC (49)'!F42+'ASC (50)'!F42+'ASC (51)'!F42+'ASC (50)'!F42+'ASC (52)'!F42+'ASC (53)'!F42+'ASC (54)'!F42+'ASC (55)'!F42+'ASC (56)'!F42+'ASC (57)'!F42+'ASC (58)'!F42+'ASC (59)'!F42+'ASC (60)'!F42+'ASC (61)'!F42+'ASC (62)'!F42+'ASC (63)'!F42+'ASC (64)'!F42+'ASC (65)'!F42+'ASC (66)'!F42+'ASC (67)'!F42+'ASC (68)'!F42+'ASC (69)'!F42+'ASC (70)'!F42),"")))</f>
        <v>0</v>
      </c>
      <c r="G39" s="425">
        <f>IF($F$21="__ASC",(ASC!G42+'ASC (2)'!G42+'ASC (3)'!G42+'ASC (4)'!G42+'ASC (5)'!G42+'ASC (6)'!G42+'ASC (7)'!G42+'ASC (8)'!G42+'ASC (9)'!G42+'ASC (10)'!G42+'ASC (11)'!G42+'ASC (12)'!G42+'ASC (13)'!G42+'ASC (14)'!G42+'ASC (15)'!G42+'ASC (16)'!G42+'ASC (17)'!G42+'ASC (18)'!G42+'ASC (19)'!G42+'ASC (20)'!G42+'ASC (21)'!G42+'ASC (22)'!G42+'ASC (23)'!G42+'ASC (24)'!G42+'ASC (25)'!G42+'ASC (26)'!G42+'ASC (27)'!G42+'ASC (28)'!G42+'ASC (29)'!G42+'ASC (30)'!G42+'ASC (31)'!G42+'ASC (32)'!G42+'ASC (33)'!G42+'ASC (34)'!G42+'ASC (35)'!G42+'ASC (36)'!G42+'ASC (37)'!G42+'ASC (38)'!G42+'ASC (39)'!G42+'ASC (40)'!G42+'ASC (41)'!G42+'ASC (42)'!G42+'ASC (43)'!G42+'ASC (44)'!G42+'ASC (45)'!G42+'ASC (46)'!G42+'ASC (47)'!G42+'ASC (48)'!G42+'ASC (49)'!G42+'ASC (50)'!G42+'ASC (51)'!G42+'ASC (50)'!G42+'ASC (52)'!G42+'ASC (53)'!G42+'ASC (54)'!G42+'ASC (55)'!G42+'ASC (56)'!G42+'ASC (57)'!G42+'ASC (58)'!G42+'ASC (59)'!G42+'ASC (60)'!G42+'ASC (61)'!G42+'ASC (62)'!G42+'ASC (63)'!G42+'ASC (64)'!G42+'ASC (65)'!G42+'ASC (66)'!G42+'ASC (67)'!G42+'ASC (68)'!G42+'ASC (69)'!G42+'ASC (70)'!G42),IF('SYNTHESE DISTRICT'!$F$21="__FS",(FS!G40+'FS (2)'!G40+'FS (3)'!G40+'FS (4)'!G40+'FS (5)'!G40+'FS (6)'!G40+'FS (7)'!G40+'FS (8)'!G40+'FS (9)'!G40+'FS (10)'!G40+'FS (11)'!G40+'FS (12)'!G40+'FS (13)'!G40+'FS (14)'!G40+'FS (15)'!G40+'FS (16)'!G40+'FS (17)'!G40+'FS (18)'!G40+'FS (19)'!G40+'FS (20)'!G40+'FS (21)'!G40+'FS (22)'!G40+'FS (23)'!G40+'FS (24)'!G40+'FS (25)'!G40+'FS (26)'!G40+'FS (27)'!G40+'FS (28)'!G40+'FS (29)'!G40+'FS (30)'!G40+'FS (31)'!G40+'FS (32)'!G40+'FS (33)'!G40+'FS (34)'!G40+'FS (35)'!G40+'FS (36)'!G40+'FS (37)'!G40+'FS (38)'!G40+'FS (39)'!G40+'FS (40)'!G40+'FS (41)'!G40+'FS (42)'!G40+'FS (43)'!G40+'FS (44)'!G40+'FS (45)'!G40+'FS (46)'!G40+'FS (47)'!G40+'FS (48)'!G40+'FS (49)'!G40+'FS (50)'!G40+'FS (51)'!G40+'FS (52)'!G40+'FS (53)'!G40+'FS (54)'!G40+'FS (55)'!G40+'FS (56)'!G40+'FS (57)'!G40+'FS (58)'!G40+'FS (59)'!G40+'FS (60)'!G40+'FS (61)'!G40+'FS (62)'!G40+'FS (63)'!G40+'FS (64)'!G40+'FS (65)'!G40+'FS (66)'!G40+'FS (67)'!G40+'FS (68)'!G40+'FS (69)'!G40+'FS (70)'!G40),IF('SYNTHESE DISTRICT'!$F$21="ASC+FS",(FS!G40+'FS (2)'!G40+'FS (3)'!G40+'FS (4)'!G40+'FS (5)'!G40+'FS (6)'!G40+'FS (7)'!G40+'FS (8)'!G40+'FS (9)'!G40+'FS (10)'!G40+'FS (11)'!G40+'FS (12)'!G40+'FS (13)'!G40+'FS (14)'!G40+'FS (15)'!G40+'FS (16)'!G40+'FS (17)'!G40+'FS (18)'!G40+'FS (19)'!G40+'FS (20)'!G40+'FS (21)'!G40+'FS (22)'!G40+'FS (23)'!G40+'FS (24)'!G40+'FS (25)'!G40+'FS (26)'!G40+'FS (27)'!G40+'FS (28)'!G40+'FS (29)'!G40+'FS (30)'!G40+'FS (31)'!G40+'FS (32)'!G40+'FS (33)'!G40+'FS (34)'!G40+'FS (35)'!G40+'FS (36)'!G40+'FS (37)'!G40+'FS (38)'!G40+'FS (39)'!G40+'FS (40)'!G40+'FS (41)'!G40+'FS (42)'!G40+'FS (43)'!G40+'FS (44)'!G40+'FS (45)'!G40+'FS (46)'!G40+'FS (47)'!G40+'FS (48)'!G40+'FS (49)'!G40+'FS (50)'!G40+'FS (51)'!G40+'FS (52)'!G40+'FS (53)'!G40+'FS (54)'!G40+'FS (55)'!G40+'FS (56)'!G40+'FS (57)'!G40+'FS (58)'!G40+'FS (59)'!G40+'FS (60)'!G40+'FS (61)'!G40+'FS (62)'!G40+'FS (63)'!G40+'FS (64)'!G40+'FS (65)'!G40+'FS (66)'!G40+'FS (67)'!G40+'FS (68)'!G40+'FS (69)'!G40+'FS (70)'!G40+ ASC!G42+'ASC (2)'!G42+'ASC (3)'!G42+'ASC (4)'!G42+'ASC (5)'!G42+'ASC (6)'!G42+'ASC (7)'!G42+'ASC (8)'!G42+'ASC (9)'!G42+'ASC (10)'!G42+'ASC (11)'!G42+'ASC (12)'!G42+'ASC (13)'!G42+'ASC (14)'!G42+'ASC (15)'!G42+'ASC (16)'!G42+'ASC (17)'!G42+'ASC (18)'!G42+'ASC (19)'!G42+'ASC (20)'!G42+'ASC (21)'!G42+'ASC (22)'!G42+'ASC (23)'!G42+'ASC (24)'!G42+'ASC (25)'!G42+'ASC (26)'!G42+'ASC (27)'!G42+'ASC (28)'!G42+'ASC (29)'!G42+'ASC (30)'!G42+'ASC (31)'!G42+'ASC (32)'!G42+'ASC (33)'!G42+'ASC (34)'!G42+'ASC (35)'!G42+'ASC (36)'!G42+'ASC (37)'!G42+'ASC (38)'!G42+'ASC (39)'!G42+'ASC (40)'!G42+'ASC (41)'!G42+'ASC (42)'!G42+'ASC (43)'!G42+'ASC (44)'!G42+'ASC (45)'!G42+'ASC (46)'!G42+'ASC (47)'!G42+'ASC (48)'!G42+'ASC (49)'!G42+'ASC (50)'!G42+'ASC (51)'!G42+'ASC (50)'!G42+'ASC (52)'!G42+'ASC (53)'!G42+'ASC (54)'!G42+'ASC (55)'!G42+'ASC (56)'!G42+'ASC (57)'!G42+'ASC (58)'!G42+'ASC (59)'!G42+'ASC (60)'!G42+'ASC (61)'!G42+'ASC (62)'!G42+'ASC (63)'!G42+'ASC (64)'!G42+'ASC (65)'!G42+'ASC (66)'!G42+'ASC (67)'!G42+'ASC (68)'!G42+'ASC (69)'!G42+'ASC (70)'!G42),"")))</f>
        <v>0</v>
      </c>
      <c r="H39" s="425">
        <f>IF($F$21="__ASC",(ASC!H42+'ASC (2)'!H42+'ASC (3)'!H42+'ASC (4)'!H42+'ASC (5)'!H42+'ASC (6)'!H42+'ASC (7)'!H42+'ASC (8)'!H42+'ASC (9)'!H42+'ASC (10)'!H42+'ASC (11)'!H42+'ASC (12)'!H42+'ASC (13)'!H42+'ASC (14)'!H42+'ASC (15)'!H42+'ASC (16)'!H42+'ASC (17)'!H42+'ASC (18)'!H42+'ASC (19)'!H42+'ASC (20)'!H42+'ASC (21)'!H42+'ASC (22)'!H42+'ASC (23)'!H42+'ASC (24)'!H42+'ASC (25)'!H42+'ASC (26)'!H42+'ASC (27)'!H42+'ASC (28)'!H42+'ASC (29)'!H42+'ASC (30)'!H42+'ASC (31)'!H42+'ASC (32)'!H42+'ASC (33)'!H42+'ASC (34)'!H42+'ASC (35)'!H42+'ASC (36)'!H42+'ASC (37)'!H42+'ASC (38)'!H42+'ASC (39)'!H42+'ASC (40)'!H42+'ASC (41)'!H42+'ASC (42)'!H42+'ASC (43)'!H42+'ASC (44)'!H42+'ASC (45)'!H42+'ASC (46)'!H42+'ASC (47)'!H42+'ASC (48)'!H42+'ASC (49)'!H42+'ASC (50)'!H42+'ASC (51)'!H42+'ASC (50)'!H42+'ASC (52)'!H42+'ASC (53)'!H42+'ASC (54)'!H42+'ASC (55)'!H42+'ASC (56)'!H42+'ASC (57)'!H42+'ASC (58)'!H42+'ASC (59)'!H42+'ASC (60)'!H42+'ASC (61)'!H42+'ASC (62)'!H42+'ASC (63)'!H42+'ASC (64)'!H42+'ASC (65)'!H42+'ASC (66)'!H42+'ASC (67)'!H42+'ASC (68)'!H42+'ASC (69)'!H42+'ASC (70)'!H42),IF('SYNTHESE DISTRICT'!$F$21="__FS",(FS!H40+'FS (2)'!H40+'FS (3)'!H40+'FS (4)'!H40+'FS (5)'!H40+'FS (6)'!H40+'FS (7)'!H40+'FS (8)'!H40+'FS (9)'!H40+'FS (10)'!H40+'FS (11)'!H40+'FS (12)'!H40+'FS (13)'!H40+'FS (14)'!H40+'FS (15)'!H40+'FS (16)'!H40+'FS (17)'!H40+'FS (18)'!H40+'FS (19)'!H40+'FS (20)'!H40+'FS (21)'!H40+'FS (22)'!H40+'FS (23)'!H40+'FS (24)'!H40+'FS (25)'!H40+'FS (26)'!H40+'FS (27)'!H40+'FS (28)'!H40+'FS (29)'!H40+'FS (30)'!H40+'FS (31)'!H40+'FS (32)'!H40+'FS (33)'!H40+'FS (34)'!H40+'FS (35)'!H40+'FS (36)'!H40+'FS (37)'!H40+'FS (38)'!H40+'FS (39)'!H40+'FS (40)'!H40+'FS (41)'!H40+'FS (42)'!H40+'FS (43)'!H40+'FS (44)'!H40+'FS (45)'!H40+'FS (46)'!H40+'FS (47)'!H40+'FS (48)'!H40+'FS (49)'!H40+'FS (50)'!H40+'FS (51)'!H40+'FS (52)'!H40+'FS (53)'!H40+'FS (54)'!H40+'FS (55)'!H40+'FS (56)'!H40+'FS (57)'!H40+'FS (58)'!H40+'FS (59)'!H40+'FS (60)'!H40+'FS (61)'!H40+'FS (62)'!H40+'FS (63)'!H40+'FS (64)'!H40+'FS (65)'!H40+'FS (66)'!H40+'FS (67)'!H40+'FS (68)'!H40+'FS (69)'!H40+'FS (70)'!H40),IF('SYNTHESE DISTRICT'!$F$21="ASC+FS",(FS!H40+'FS (2)'!H40+'FS (3)'!H40+'FS (4)'!H40+'FS (5)'!H40+'FS (6)'!H40+'FS (7)'!H40+'FS (8)'!H40+'FS (9)'!H40+'FS (10)'!H40+'FS (11)'!H40+'FS (12)'!H40+'FS (13)'!H40+'FS (14)'!H40+'FS (15)'!H40+'FS (16)'!H40+'FS (17)'!H40+'FS (18)'!H40+'FS (19)'!H40+'FS (20)'!H40+'FS (21)'!H40+'FS (22)'!H40+'FS (23)'!H40+'FS (24)'!H40+'FS (25)'!H40+'FS (26)'!H40+'FS (27)'!H40+'FS (28)'!H40+'FS (29)'!H40+'FS (30)'!H40+'FS (31)'!H40+'FS (32)'!H40+'FS (33)'!H40+'FS (34)'!H40+'FS (35)'!H40+'FS (36)'!H40+'FS (37)'!H40+'FS (38)'!H40+'FS (39)'!H40+'FS (40)'!H40+'FS (41)'!H40+'FS (42)'!H40+'FS (43)'!H40+'FS (44)'!H40+'FS (45)'!H40+'FS (46)'!H40+'FS (47)'!H40+'FS (48)'!H40+'FS (49)'!H40+'FS (50)'!H40+'FS (51)'!H40+'FS (52)'!H40+'FS (53)'!H40+'FS (54)'!H40+'FS (55)'!H40+'FS (56)'!H40+'FS (57)'!H40+'FS (58)'!H40+'FS (59)'!H40+'FS (60)'!H40+'FS (61)'!H40+'FS (62)'!H40+'FS (63)'!H40+'FS (64)'!H40+'FS (65)'!H40+'FS (66)'!H40+'FS (67)'!H40+'FS (68)'!H40+'FS (69)'!H40+'FS (70)'!H40+ ASC!H42+'ASC (2)'!H42+'ASC (3)'!H42+'ASC (4)'!H42+'ASC (5)'!H42+'ASC (6)'!H42+'ASC (7)'!H42+'ASC (8)'!H42+'ASC (9)'!H42+'ASC (10)'!H42+'ASC (11)'!H42+'ASC (12)'!H42+'ASC (13)'!H42+'ASC (14)'!H42+'ASC (15)'!H42+'ASC (16)'!H42+'ASC (17)'!H42+'ASC (18)'!H42+'ASC (19)'!H42+'ASC (20)'!H42+'ASC (21)'!H42+'ASC (22)'!H42+'ASC (23)'!H42+'ASC (24)'!H42+'ASC (25)'!H42+'ASC (26)'!H42+'ASC (27)'!H42+'ASC (28)'!H42+'ASC (29)'!H42+'ASC (30)'!H42+'ASC (31)'!H42+'ASC (32)'!H42+'ASC (33)'!H42+'ASC (34)'!H42+'ASC (35)'!H42+'ASC (36)'!H42+'ASC (37)'!H42+'ASC (38)'!H42+'ASC (39)'!H42+'ASC (40)'!H42+'ASC (41)'!H42+'ASC (42)'!H42+'ASC (43)'!H42+'ASC (44)'!H42+'ASC (45)'!H42+'ASC (46)'!H42+'ASC (47)'!H42+'ASC (48)'!H42+'ASC (49)'!H42+'ASC (50)'!H42+'ASC (51)'!H42+'ASC (50)'!H42+'ASC (52)'!H42+'ASC (53)'!H42+'ASC (54)'!H42+'ASC (55)'!H42+'ASC (56)'!H42+'ASC (57)'!H42+'ASC (58)'!H42+'ASC (59)'!H42+'ASC (60)'!H42+'ASC (61)'!H42+'ASC (62)'!H42+'ASC (63)'!H42+'ASC (64)'!H42+'ASC (65)'!H42+'ASC (66)'!H42+'ASC (67)'!H42+'ASC (68)'!H42+'ASC (69)'!H42+'ASC (70)'!H42),"")))</f>
        <v>0</v>
      </c>
      <c r="I39" s="425">
        <f>IF($F$21="__ASC",(ASC!I42+'ASC (2)'!I42+'ASC (3)'!I42+'ASC (4)'!I42+'ASC (5)'!I42+'ASC (6)'!I42+'ASC (7)'!I42+'ASC (8)'!I42+'ASC (9)'!I42+'ASC (10)'!I42+'ASC (11)'!I42+'ASC (12)'!I42+'ASC (13)'!I42+'ASC (14)'!I42+'ASC (15)'!I42+'ASC (16)'!I42+'ASC (17)'!I42+'ASC (18)'!I42+'ASC (19)'!I42+'ASC (20)'!I42+'ASC (21)'!I42+'ASC (22)'!I42+'ASC (23)'!I42+'ASC (24)'!I42+'ASC (25)'!I42+'ASC (26)'!I42+'ASC (27)'!I42+'ASC (28)'!I42+'ASC (29)'!I42+'ASC (30)'!I42+'ASC (31)'!I42+'ASC (32)'!I42+'ASC (33)'!I42+'ASC (34)'!I42+'ASC (35)'!I42+'ASC (36)'!I42+'ASC (37)'!I42+'ASC (38)'!I42+'ASC (39)'!I42+'ASC (40)'!I42+'ASC (41)'!I42+'ASC (42)'!I42+'ASC (43)'!I42+'ASC (44)'!I42+'ASC (45)'!I42+'ASC (46)'!I42+'ASC (47)'!I42+'ASC (48)'!I42+'ASC (49)'!I42+'ASC (50)'!I42+'ASC (51)'!I42+'ASC (50)'!I42+'ASC (52)'!I42+'ASC (53)'!I42+'ASC (54)'!I42+'ASC (55)'!I42+'ASC (56)'!I42+'ASC (57)'!I42+'ASC (58)'!I42+'ASC (59)'!I42+'ASC (60)'!I42+'ASC (61)'!I42+'ASC (62)'!I42+'ASC (63)'!I42+'ASC (64)'!I42+'ASC (65)'!I42+'ASC (66)'!I42+'ASC (67)'!I42+'ASC (68)'!I42+'ASC (69)'!I42+'ASC (70)'!I42),IF('SYNTHESE DISTRICT'!$F$21="__FS",(FS!I40+'FS (2)'!I40+'FS (3)'!I40+'FS (4)'!I40+'FS (5)'!I40+'FS (6)'!I40+'FS (7)'!I40+'FS (8)'!I40+'FS (9)'!I40+'FS (10)'!I40+'FS (11)'!I40+'FS (12)'!I40+'FS (13)'!I40+'FS (14)'!I40+'FS (15)'!I40+'FS (16)'!I40+'FS (17)'!I40+'FS (18)'!I40+'FS (19)'!I40+'FS (20)'!I40+'FS (21)'!I40+'FS (22)'!I40+'FS (23)'!I40+'FS (24)'!I40+'FS (25)'!I40+'FS (26)'!I40+'FS (27)'!I40+'FS (28)'!I40+'FS (29)'!I40+'FS (30)'!I40+'FS (31)'!I40+'FS (32)'!I40+'FS (33)'!I40+'FS (34)'!I40+'FS (35)'!I40+'FS (36)'!I40+'FS (37)'!I40+'FS (38)'!I40+'FS (39)'!I40+'FS (40)'!I40+'FS (41)'!I40+'FS (42)'!I40+'FS (43)'!I40+'FS (44)'!I40+'FS (45)'!I40+'FS (46)'!I40+'FS (47)'!I40+'FS (48)'!I40+'FS (49)'!I40+'FS (50)'!I40+'FS (51)'!I40+'FS (52)'!I40+'FS (53)'!I40+'FS (54)'!I40+'FS (55)'!I40+'FS (56)'!I40+'FS (57)'!I40+'FS (58)'!I40+'FS (59)'!I40+'FS (60)'!I40+'FS (61)'!I40+'FS (62)'!I40+'FS (63)'!I40+'FS (64)'!I40+'FS (65)'!I40+'FS (66)'!I40+'FS (67)'!I40+'FS (68)'!I40+'FS (69)'!I40+'FS (70)'!I40),IF('SYNTHESE DISTRICT'!$F$21="ASC+FS",(FS!I40+'FS (2)'!I40+'FS (3)'!I40+'FS (4)'!I40+'FS (5)'!I40+'FS (6)'!I40+'FS (7)'!I40+'FS (8)'!I40+'FS (9)'!I40+'FS (10)'!I40+'FS (11)'!I40+'FS (12)'!I40+'FS (13)'!I40+'FS (14)'!I40+'FS (15)'!I40+'FS (16)'!I40+'FS (17)'!I40+'FS (18)'!I40+'FS (19)'!I40+'FS (20)'!I40+'FS (21)'!I40+'FS (22)'!I40+'FS (23)'!I40+'FS (24)'!I40+'FS (25)'!I40+'FS (26)'!I40+'FS (27)'!I40+'FS (28)'!I40+'FS (29)'!I40+'FS (30)'!I40+'FS (31)'!I40+'FS (32)'!I40+'FS (33)'!I40+'FS (34)'!I40+'FS (35)'!I40+'FS (36)'!I40+'FS (37)'!I40+'FS (38)'!I40+'FS (39)'!I40+'FS (40)'!I40+'FS (41)'!I40+'FS (42)'!I40+'FS (43)'!I40+'FS (44)'!I40+'FS (45)'!I40+'FS (46)'!I40+'FS (47)'!I40+'FS (48)'!I40+'FS (49)'!I40+'FS (50)'!I40+'FS (51)'!I40+'FS (52)'!I40+'FS (53)'!I40+'FS (54)'!I40+'FS (55)'!I40+'FS (56)'!I40+'FS (57)'!I40+'FS (58)'!I40+'FS (59)'!I40+'FS (60)'!I40+'FS (61)'!I40+'FS (62)'!I40+'FS (63)'!I40+'FS (64)'!I40+'FS (65)'!I40+'FS (66)'!I40+'FS (67)'!I40+'FS (68)'!I40+'FS (69)'!I40+'FS (70)'!I40+ ASC!I42+'ASC (2)'!I42+'ASC (3)'!I42+'ASC (4)'!I42+'ASC (5)'!I42+'ASC (6)'!I42+'ASC (7)'!I42+'ASC (8)'!I42+'ASC (9)'!I42+'ASC (10)'!I42+'ASC (11)'!I42+'ASC (12)'!I42+'ASC (13)'!I42+'ASC (14)'!I42+'ASC (15)'!I42+'ASC (16)'!I42+'ASC (17)'!I42+'ASC (18)'!I42+'ASC (19)'!I42+'ASC (20)'!I42+'ASC (21)'!I42+'ASC (22)'!I42+'ASC (23)'!I42+'ASC (24)'!I42+'ASC (25)'!I42+'ASC (26)'!I42+'ASC (27)'!I42+'ASC (28)'!I42+'ASC (29)'!I42+'ASC (30)'!I42+'ASC (31)'!I42+'ASC (32)'!I42+'ASC (33)'!I42+'ASC (34)'!I42+'ASC (35)'!I42+'ASC (36)'!I42+'ASC (37)'!I42+'ASC (38)'!I42+'ASC (39)'!I42+'ASC (40)'!I42+'ASC (41)'!I42+'ASC (42)'!I42+'ASC (43)'!I42+'ASC (44)'!I42+'ASC (45)'!I42+'ASC (46)'!I42+'ASC (47)'!I42+'ASC (48)'!I42+'ASC (49)'!I42+'ASC (50)'!I42+'ASC (51)'!I42+'ASC (50)'!I42+'ASC (52)'!I42+'ASC (53)'!I42+'ASC (54)'!I42+'ASC (55)'!I42+'ASC (56)'!I42+'ASC (57)'!I42+'ASC (58)'!I42+'ASC (59)'!I42+'ASC (60)'!I42+'ASC (61)'!I42+'ASC (62)'!I42+'ASC (63)'!I42+'ASC (64)'!I42+'ASC (65)'!I42+'ASC (66)'!I42+'ASC (67)'!I42+'ASC (68)'!I42+'ASC (69)'!I42+'ASC (70)'!I42),"")))</f>
        <v>0</v>
      </c>
      <c r="J39" s="402" t="e">
        <f t="shared" si="6"/>
        <v>#VALUE!</v>
      </c>
      <c r="K39" s="425">
        <f>IF($F$21="__ASC",(ASC!K42+'ASC (2)'!K42+'ASC (3)'!K42+'ASC (4)'!K42+'ASC (5)'!K42+'ASC (6)'!K42+'ASC (7)'!K42+'ASC (8)'!K42+'ASC (9)'!K42+'ASC (10)'!K42+'ASC (11)'!K42+'ASC (12)'!K42+'ASC (13)'!K42+'ASC (14)'!K42+'ASC (15)'!K42+'ASC (16)'!K42+'ASC (17)'!K42+'ASC (18)'!K42+'ASC (19)'!K42+'ASC (20)'!K42+'ASC (21)'!K42+'ASC (22)'!K42+'ASC (23)'!K42+'ASC (24)'!K42+'ASC (25)'!K42+'ASC (26)'!K42+'ASC (27)'!K42+'ASC (28)'!K42+'ASC (29)'!K42+'ASC (30)'!K42+'ASC (31)'!K42+'ASC (32)'!K42+'ASC (33)'!K42+'ASC (34)'!K42+'ASC (35)'!K42+'ASC (36)'!K42+'ASC (37)'!K42+'ASC (38)'!K42+'ASC (39)'!K42+'ASC (40)'!K42+'ASC (41)'!K42+'ASC (42)'!K42+'ASC (43)'!K42+'ASC (44)'!K42+'ASC (45)'!K42+'ASC (46)'!K42+'ASC (47)'!K42+'ASC (48)'!K42+'ASC (49)'!K42+'ASC (50)'!K42+'ASC (51)'!K42+'ASC (50)'!K42+'ASC (52)'!K42+'ASC (53)'!K42+'ASC (54)'!K42+'ASC (55)'!K42+'ASC (56)'!K42+'ASC (57)'!K42+'ASC (58)'!K42+'ASC (59)'!K42+'ASC (60)'!K42+'ASC (61)'!K42+'ASC (62)'!K42+'ASC (63)'!K42+'ASC (64)'!K42+'ASC (65)'!K42+'ASC (66)'!K42+'ASC (67)'!K42+'ASC (68)'!K42+'ASC (69)'!K42+'ASC (70)'!K42),IF('SYNTHESE DISTRICT'!$F$21="__FS",(FS!K40+'FS (2)'!K40+'FS (3)'!K40+'FS (4)'!K40+'FS (5)'!K40+'FS (6)'!K40+'FS (7)'!K40+'FS (8)'!K40+'FS (9)'!K40+'FS (10)'!K40+'FS (11)'!K40+'FS (12)'!K40+'FS (13)'!K40+'FS (14)'!K40+'FS (15)'!K40+'FS (16)'!K40+'FS (17)'!K40+'FS (18)'!K40+'FS (19)'!K40+'FS (20)'!K40+'FS (21)'!K40+'FS (22)'!K40+'FS (23)'!K40+'FS (24)'!K40+'FS (25)'!K40+'FS (26)'!K40+'FS (27)'!K40+'FS (28)'!K40+'FS (29)'!K40+'FS (30)'!K40+'FS (31)'!K40+'FS (32)'!K40+'FS (33)'!K40+'FS (34)'!K40+'FS (35)'!K40+'FS (36)'!K40+'FS (37)'!K40+'FS (38)'!K40+'FS (39)'!K40+'FS (40)'!K40+'FS (41)'!K40+'FS (42)'!K40+'FS (43)'!K40+'FS (44)'!K40+'FS (45)'!K40+'FS (46)'!K40+'FS (47)'!K40+'FS (48)'!K40+'FS (49)'!K40+'FS (50)'!K40+'FS (51)'!K40+'FS (52)'!K40+'FS (53)'!K40+'FS (54)'!K40+'FS (55)'!K40+'FS (56)'!K40+'FS (57)'!K40+'FS (58)'!K40+'FS (59)'!K40+'FS (60)'!K40+'FS (61)'!K40+'FS (62)'!K40+'FS (63)'!K40+'FS (64)'!K40+'FS (65)'!K40+'FS (66)'!K40+'FS (67)'!K40+'FS (68)'!K40+'FS (69)'!K40+'FS (70)'!K40),IF('SYNTHESE DISTRICT'!$F$21="ASC+FS",(FS!K40+'FS (2)'!K40+'FS (3)'!K40+'FS (4)'!K40+'FS (5)'!K40+'FS (6)'!K40+'FS (7)'!K40+'FS (8)'!K40+'FS (9)'!K40+'FS (10)'!K40+'FS (11)'!K40+'FS (12)'!K40+'FS (13)'!K40+'FS (14)'!K40+'FS (15)'!K40+'FS (16)'!K40+'FS (17)'!K40+'FS (18)'!K40+'FS (19)'!K40+'FS (20)'!K40+'FS (21)'!K40+'FS (22)'!K40+'FS (23)'!K40+'FS (24)'!K40+'FS (25)'!K40+'FS (26)'!K40+'FS (27)'!K40+'FS (28)'!K40+'FS (29)'!K40+'FS (30)'!K40+'FS (31)'!K40+'FS (32)'!K40+'FS (33)'!K40+'FS (34)'!K40+'FS (35)'!K40+'FS (36)'!K40+'FS (37)'!K40+'FS (38)'!K40+'FS (39)'!K40+'FS (40)'!K40+'FS (41)'!K40+'FS (42)'!K40+'FS (43)'!K40+'FS (44)'!K40+'FS (45)'!K40+'FS (46)'!K40+'FS (47)'!K40+'FS (48)'!K40+'FS (49)'!K40+'FS (50)'!K40+'FS (51)'!K40+'FS (52)'!K40+'FS (53)'!K40+'FS (54)'!K40+'FS (55)'!K40+'FS (56)'!K40+'FS (57)'!K40+'FS (58)'!K40+'FS (59)'!K40+'FS (60)'!K40+'FS (61)'!K40+'FS (62)'!K40+'FS (63)'!K40+'FS (64)'!K40+'FS (65)'!K40+'FS (66)'!K40+'FS (67)'!K40+'FS (68)'!K40+'FS (69)'!K40+'FS (70)'!K40+ ASC!K42+'ASC (2)'!K42+'ASC (3)'!K42+'ASC (4)'!K42+'ASC (5)'!K42+'ASC (6)'!K42+'ASC (7)'!K42+'ASC (8)'!K42+'ASC (9)'!K42+'ASC (10)'!K42+'ASC (11)'!K42+'ASC (12)'!K42+'ASC (13)'!K42+'ASC (14)'!K42+'ASC (15)'!K42+'ASC (16)'!K42+'ASC (17)'!K42+'ASC (18)'!K42+'ASC (19)'!K42+'ASC (20)'!K42+'ASC (21)'!K42+'ASC (22)'!K42+'ASC (23)'!K42+'ASC (24)'!K42+'ASC (25)'!K42+'ASC (26)'!K42+'ASC (27)'!K42+'ASC (28)'!K42+'ASC (29)'!K42+'ASC (30)'!K42+'ASC (31)'!K42+'ASC (32)'!K42+'ASC (33)'!K42+'ASC (34)'!K42+'ASC (35)'!K42+'ASC (36)'!K42+'ASC (37)'!K42+'ASC (38)'!K42+'ASC (39)'!K42+'ASC (40)'!K42+'ASC (41)'!K42+'ASC (42)'!K42+'ASC (43)'!K42+'ASC (44)'!K42+'ASC (45)'!K42+'ASC (46)'!K42+'ASC (47)'!K42+'ASC (48)'!K42+'ASC (49)'!K42+'ASC (50)'!K42+'ASC (51)'!K42+'ASC (50)'!K42+'ASC (52)'!K42+'ASC (53)'!K42+'ASC (54)'!K42+'ASC (55)'!K42+'ASC (56)'!K42+'ASC (57)'!K42+'ASC (58)'!K42+'ASC (59)'!K42+'ASC (60)'!K42+'ASC (61)'!K42+'ASC (62)'!K42+'ASC (63)'!K42+'ASC (64)'!K42+'ASC (65)'!K42+'ASC (66)'!K42+'ASC (67)'!K42+'ASC (68)'!K42+'ASC (69)'!K42+'ASC (70)'!K42),"")))</f>
        <v>0</v>
      </c>
      <c r="L39" s="314" t="e">
        <f t="shared" si="2"/>
        <v>#VALUE!</v>
      </c>
      <c r="M39" s="314" t="e">
        <f t="shared" si="3"/>
        <v>#VALUE!</v>
      </c>
      <c r="N39" s="314" t="e">
        <f t="shared" si="4"/>
        <v>#VALUE!</v>
      </c>
      <c r="O39" s="425">
        <f>IF($F$21="__ASC",(ASC!O42+'ASC (2)'!O42+'ASC (3)'!O42+'ASC (4)'!O42+'ASC (5)'!O42+'ASC (6)'!O42+'ASC (7)'!O42+'ASC (8)'!O42+'ASC (9)'!O42+'ASC (10)'!O42+'ASC (11)'!O42+'ASC (12)'!O42+'ASC (13)'!O42+'ASC (14)'!O42+'ASC (15)'!O42+'ASC (16)'!O42+'ASC (17)'!O42+'ASC (18)'!O42+'ASC (19)'!O42+'ASC (20)'!O42+'ASC (21)'!O42+'ASC (22)'!O42+'ASC (23)'!O42+'ASC (24)'!O42+'ASC (25)'!O42+'ASC (26)'!O42+'ASC (27)'!O42+'ASC (28)'!O42+'ASC (29)'!O42+'ASC (30)'!O42+'ASC (31)'!O42+'ASC (32)'!O42+'ASC (33)'!O42+'ASC (34)'!O42+'ASC (35)'!O42+'ASC (36)'!O42+'ASC (37)'!O42+'ASC (38)'!O42+'ASC (39)'!O42+'ASC (40)'!O42+'ASC (41)'!O42+'ASC (42)'!O42+'ASC (43)'!O42+'ASC (44)'!O42+'ASC (45)'!O42+'ASC (46)'!O42+'ASC (47)'!O42+'ASC (48)'!O42+'ASC (49)'!O42+'ASC (50)'!O42+'ASC (51)'!O42+'ASC (50)'!O42+'ASC (52)'!O42+'ASC (53)'!O42+'ASC (54)'!O42+'ASC (55)'!O42+'ASC (56)'!O42+'ASC (57)'!O42+'ASC (58)'!O42+'ASC (59)'!O42+'ASC (60)'!O42+'ASC (61)'!O42+'ASC (62)'!O42+'ASC (63)'!O42+'ASC (64)'!O42+'ASC (65)'!O42+'ASC (66)'!O42+'ASC (67)'!O42+'ASC (68)'!O42+'ASC (69)'!O42+'ASC (70)'!O42),IF('SYNTHESE DISTRICT'!$F$21="__FS",(FS!O40+'FS (2)'!O40+'FS (3)'!O40+'FS (4)'!O40+'FS (5)'!O40+'FS (6)'!O40+'FS (7)'!O40+'FS (8)'!O40+'FS (9)'!O40+'FS (10)'!O40+'FS (11)'!O40+'FS (12)'!O40+'FS (13)'!O40+'FS (14)'!O40+'FS (15)'!O40+'FS (16)'!O40+'FS (17)'!O40+'FS (18)'!O40+'FS (19)'!O40+'FS (20)'!O40+'FS (21)'!O40+'FS (22)'!O40+'FS (23)'!O40+'FS (24)'!O40+'FS (25)'!O40+'FS (26)'!O40+'FS (27)'!O40+'FS (28)'!O40+'FS (29)'!O40+'FS (30)'!O40+'FS (31)'!O40+'FS (32)'!O40+'FS (33)'!O40+'FS (34)'!O40+'FS (35)'!O40+'FS (36)'!O40+'FS (37)'!O40+'FS (38)'!O40+'FS (39)'!O40+'FS (40)'!O40+'FS (41)'!O40+'FS (42)'!O40+'FS (43)'!O40+'FS (44)'!O40+'FS (45)'!O40+'FS (46)'!O40+'FS (47)'!O40+'FS (48)'!O40+'FS (49)'!O40+'FS (50)'!O40+'FS (51)'!O40+'FS (52)'!O40+'FS (53)'!O40+'FS (54)'!O40+'FS (55)'!O40+'FS (56)'!O40+'FS (57)'!O40+'FS (58)'!O40+'FS (59)'!O40+'FS (60)'!O40+'FS (61)'!O40+'FS (62)'!O40+'FS (63)'!O40+'FS (64)'!O40+'FS (65)'!O40+'FS (66)'!O40+'FS (67)'!O40+'FS (68)'!O40+'FS (69)'!O40+'FS (70)'!O40),IF('SYNTHESE DISTRICT'!$F$21="ASC+FS",(FS!O40+'FS (2)'!O40+'FS (3)'!O40+'FS (4)'!O40+'FS (5)'!O40+'FS (6)'!O40+'FS (7)'!O40+'FS (8)'!O40+'FS (9)'!O40+'FS (10)'!O40+'FS (11)'!O40+'FS (12)'!O40+'FS (13)'!O40+'FS (14)'!O40+'FS (15)'!O40+'FS (16)'!O40+'FS (17)'!O40+'FS (18)'!O40+'FS (19)'!O40+'FS (20)'!O40+'FS (21)'!O40+'FS (22)'!O40+'FS (23)'!O40+'FS (24)'!O40+'FS (25)'!O40+'FS (26)'!O40+'FS (27)'!O40+'FS (28)'!O40+'FS (29)'!O40+'FS (30)'!O40+'FS (31)'!O40+'FS (32)'!O40+'FS (33)'!O40+'FS (34)'!O40+'FS (35)'!O40+'FS (36)'!O40+'FS (37)'!O40+'FS (38)'!O40+'FS (39)'!O40+'FS (40)'!O40+'FS (41)'!O40+'FS (42)'!O40+'FS (43)'!O40+'FS (44)'!O40+'FS (45)'!O40+'FS (46)'!O40+'FS (47)'!O40+'FS (48)'!O40+'FS (49)'!O40+'FS (50)'!O40+'FS (51)'!O40+'FS (52)'!O40+'FS (53)'!O40+'FS (54)'!O40+'FS (55)'!O40+'FS (56)'!O40+'FS (57)'!O40+'FS (58)'!O40+'FS (59)'!O40+'FS (60)'!O40+'FS (61)'!O40+'FS (62)'!O40+'FS (63)'!O40+'FS (64)'!O40+'FS (65)'!O40+'FS (66)'!O40+'FS (67)'!O40+'FS (68)'!O40+'FS (69)'!O40+'FS (70)'!O40+ ASC!O42+'ASC (2)'!O42+'ASC (3)'!O42+'ASC (4)'!O42+'ASC (5)'!O42+'ASC (6)'!O42+'ASC (7)'!O42+'ASC (8)'!O42+'ASC (9)'!O42+'ASC (10)'!O42+'ASC (11)'!O42+'ASC (12)'!O42+'ASC (13)'!O42+'ASC (14)'!O42+'ASC (15)'!O42+'ASC (16)'!O42+'ASC (17)'!O42+'ASC (18)'!O42+'ASC (19)'!O42+'ASC (20)'!O42+'ASC (21)'!O42+'ASC (22)'!O42+'ASC (23)'!O42+'ASC (24)'!O42+'ASC (25)'!O42+'ASC (26)'!O42+'ASC (27)'!O42+'ASC (28)'!O42+'ASC (29)'!O42+'ASC (30)'!O42+'ASC (31)'!O42+'ASC (32)'!O42+'ASC (33)'!O42+'ASC (34)'!O42+'ASC (35)'!O42+'ASC (36)'!O42+'ASC (37)'!O42+'ASC (38)'!O42+'ASC (39)'!O42+'ASC (40)'!O42+'ASC (41)'!O42+'ASC (42)'!O42+'ASC (43)'!O42+'ASC (44)'!O42+'ASC (45)'!O42+'ASC (46)'!O42+'ASC (47)'!O42+'ASC (48)'!O42+'ASC (49)'!O42+'ASC (50)'!O42+'ASC (51)'!O42+'ASC (50)'!O42+'ASC (52)'!O42+'ASC (53)'!O42+'ASC (54)'!O42+'ASC (55)'!O42+'ASC (56)'!O42+'ASC (57)'!O42+'ASC (58)'!O42+'ASC (59)'!O42+'ASC (60)'!O42+'ASC (61)'!O42+'ASC (62)'!O42+'ASC (63)'!O42+'ASC (64)'!O42+'ASC (65)'!O42+'ASC (66)'!O42+'ASC (67)'!O42+'ASC (68)'!O42+'ASC (69)'!O42+'ASC (70)'!O42),"")))</f>
        <v>0</v>
      </c>
      <c r="P39" s="217"/>
      <c r="R39" s="152" t="e">
        <f t="shared" si="5"/>
        <v>#VALUE!</v>
      </c>
      <c r="T39" s="424">
        <f>IF('SYNTHESE DISTRICT'!$F$21="__ASC",(ASC!J42+'ASC (2)'!J42+'ASC (3)'!J42+'ASC (4)'!J42+'ASC (5)'!J42+'ASC (6)'!J42+'ASC (7)'!J42+'ASC (8)'!J42+'ASC (9)'!J42+'ASC (10)'!J42+'ASC (11)'!J42+'ASC (12)'!J42+'ASC (13)'!J42+'ASC (14)'!J42+'ASC (15)'!J42+'ASC (16)'!J42+'ASC (17)'!J42+'ASC (18)'!J42+'ASC (19)'!J42+'ASC (20)'!J42+'ASC (21)'!J42+'ASC (22)'!J42+'ASC (23)'!J42+'ASC (24)'!J42+'ASC (25)'!J42+'ASC (26)'!J42+'ASC (27)'!J42+'ASC (28)'!J42+'ASC (29)'!J42+'ASC (30)'!J42+'ASC (31)'!J42+'ASC (32)'!J42+'ASC (33)'!J42+'ASC (34)'!J42+'ASC (35)'!J42+'ASC (36)'!J42+'ASC (37)'!J42+'ASC (38)'!J42+'ASC (39)'!J42+'ASC (40)'!J42+'ASC (41)'!J42+'ASC (42)'!J42+'ASC (43)'!J42+'ASC (44)'!J42+'ASC (45)'!J42+'ASC (46)'!J42+'ASC (47)'!J42+'ASC (48)'!J42+'ASC (49)'!J42+'ASC (50)'!J42+'ASC (51)'!J42+'ASC (50)'!J42+'ASC (52)'!J42+'ASC (53)'!J42+'ASC (54)'!J42+'ASC (55)'!J42+'ASC (56)'!J42+'ASC (57)'!J42+'ASC (58)'!J42+'ASC (59)'!J42+'ASC (60)'!J42+'ASC (61)'!J42+'ASC (62)'!J42+'ASC (63)'!J42+'ASC (64)'!J42+'ASC (65)'!J42+'ASC (66)'!J42+'ASC (67)'!J42+'ASC (68)'!J42+'ASC (69)'!J42+'ASC (70)'!J42),IF('SYNTHESE DISTRICT'!$F$21="__FS",('[4]FS '!J40+'FS (2)'!J40+'FS (3)'!J40+'FS (4)'!J40+'FS (5)'!J40+'FS (6)'!J40+'FS (7)'!J40+'FS (8)'!J40+'FS (9)'!J40+'FS (10)'!J40+'FS (11)'!J40+'FS (12)'!J40+'FS (13)'!J40+'FS (14)'!J40+'FS (15)'!J40+'FS (16)'!J40+'FS (17)'!J40+'FS (18)'!J40+'FS (19)'!J40+'FS (20)'!J40+'FS (21)'!J40+'FS (22)'!J40+'FS (23)'!J40+'FS (24)'!J40+'FS (25)'!J40+'FS (26)'!J40+'FS (27)'!J40+'FS (28)'!J40+'FS (29)'!J40+'FS (30)'!J40+'FS (31)'!J40+'FS (32)'!J40+'FS (33)'!J40+'FS (34)'!J40+'FS (35)'!J40+'FS (36)'!J40+'FS (37)'!J40+'FS (38)'!J40+'FS (39)'!J40+'FS (40)'!J40+'FS (41)'!J40+'FS (42)'!J40+'FS (43)'!J40+'FS (44)'!J40+'FS (45)'!J40+'FS (46)'!J40+'FS (47)'!J40+'FS (48)'!J40+'FS (49)'!J40+'FS (50)'!J40+'FS (51)'!J40+'FS (52)'!J40+'FS (53)'!J40+'FS (54)'!J40+'FS (55)'!J40+'FS (56)'!J40+'FS (57)'!J40+'FS (58)'!J40+'FS (59)'!J40+'FS (60)'!J40+'FS (61)'!J40+'FS (62)'!J40+'FS (63)'!J40+'FS (64)'!J40+'FS (65)'!J40+'FS (66)'!J40+'FS (67)'!J40+'FS (68)'!J40+'FS (69)'!J40+'FS (70)'!J40),IF('SYNTHESE DISTRICT'!$F$21="ASC+FS",('[4]FS '!J40+'FS (2)'!J40+'FS (3)'!J40+'FS (4)'!J40+'FS (5)'!J40+'FS (6)'!J40+'FS (7)'!J40+'FS (8)'!J40+'FS (9)'!J40+'FS (10)'!J40+'FS (11)'!J40+'FS (12)'!J40+'FS (13)'!J40+'FS (14)'!J40+'FS (15)'!J40+'FS (16)'!J40+'FS (17)'!J40+'FS (18)'!J40+'FS (19)'!J40+'FS (20)'!J40+'FS (21)'!J40+'FS (22)'!J40+'FS (23)'!J40+'FS (24)'!J40+'FS (25)'!J40+'FS (26)'!J40+'FS (27)'!J40+'FS (28)'!J40+'FS (29)'!J40+'FS (30)'!J40+'FS (31)'!J40+'FS (32)'!J40+'FS (33)'!J40+'FS (34)'!J40+'FS (35)'!J40+'FS (36)'!J40+'FS (37)'!J40+'FS (38)'!J40+'FS (39)'!J40+'FS (40)'!J40+'FS (41)'!J40+'FS (42)'!J40+'FS (43)'!J40+'FS (44)'!J40+'FS (45)'!J40+'FS (46)'!J40+'FS (47)'!J40+'FS (48)'!J40+'FS (49)'!J40+'FS (50)'!J40+'FS (51)'!J40+'FS (52)'!J40+'FS (53)'!J40+'FS (54)'!J40+'FS (55)'!J40+'FS (56)'!J40+'FS (57)'!J40+'FS (58)'!J40+'FS (59)'!J40+'FS (60)'!J40+'FS (61)'!J40+'FS (62)'!J40+'FS (63)'!J40+'FS (64)'!J40+'FS (65)'!J40+'FS (66)'!J40+'FS (67)'!J40+'FS (68)'!J40+'FS (69)'!J40+'FS (70)'!J40)+('[5]ASC '!J42+'ASC (2)'!J42+'ASC (3)'!J42+'ASC (4)'!J42+'ASC (5)'!J42+'ASC (6)'!J42+'ASC (7)'!J42+'ASC (8)'!J42+'ASC (9)'!J42+'ASC (10)'!J42+'ASC (11)'!J42+'ASC (12)'!J42+'ASC (13)'!J42+'ASC (14)'!J42+'ASC (15)'!J42+'ASC (16)'!J42+'ASC (17)'!J42+'ASC (18)'!J42+'ASC (19)'!J42+'ASC (20)'!J42+'ASC (21)'!J42+'ASC (22)'!J42+'ASC (23)'!J42+'ASC (24)'!J42+'ASC (25)'!J42+'ASC (26)'!J42+'ASC (27)'!J42+'ASC (28)'!J42+'ASC (29)'!J42+'ASC (30)'!J42+'ASC (31)'!J42+'ASC (32)'!J42+'ASC (33)'!J42+'ASC (34)'!J42+'ASC (35)'!J42+'ASC (36)'!J42+'ASC (37)'!J42+'ASC (38)'!J42+'ASC (39)'!J42+'ASC (40)'!J42+'ASC (41)'!J42+'ASC (42)'!J42+'ASC (43)'!J42+'ASC (44)'!J42+'ASC (45)'!J42+'ASC (46)'!J42+'ASC (47)'!J42+'ASC (48)'!J42+'ASC (49)'!J42+'ASC (50)'!J42+'ASC (51)'!J42+'ASC (50)'!J42+'ASC (52)'!J42+'ASC (53)'!J42+'ASC (54)'!J42+'ASC (55)'!J42+'ASC (56)'!J42+'ASC (57)'!J42+'ASC (58)'!J42+'ASC (59)'!J42+'ASC (60)'!J42+'ASC (61)'!J42+'ASC (62)'!J42+'ASC (63)'!J42+'ASC (64)'!J42+'ASC (65)'!J42+'ASC (66)'!J42+'ASC (67)'!J42+'ASC (68)'!J42+'ASC (69)'!J42+'ASC (70)'!J42),"")))</f>
        <v>0</v>
      </c>
    </row>
    <row r="40" spans="1:20" ht="55.5" customHeight="1" thickBot="1" x14ac:dyDescent="0.35">
      <c r="A40" s="329" t="str">
        <f>CDT!B41</f>
        <v>Artésunate Amodiaquine: (ASAQ) 3 cp (50/135 mg)</v>
      </c>
      <c r="B40" s="425">
        <f>IF($F$21="__ASC",(ASC!B43+'ASC (2)'!B43+'ASC (3)'!B43+'ASC (4)'!B43+'ASC (5)'!B43+'ASC (6)'!B43+'ASC (7)'!B43+'ASC (8)'!B43+'ASC (9)'!B43+'ASC (10)'!B43+'ASC (11)'!B43+'ASC (12)'!B43+'ASC (13)'!B43+'ASC (14)'!B43+'ASC (15)'!B43+'ASC (16)'!B43+'ASC (17)'!B43+'ASC (18)'!B43+'ASC (19)'!B43+'ASC (20)'!B43+'ASC (21)'!B43+'ASC (22)'!B43+'ASC (23)'!B43+'ASC (24)'!B43+'ASC (25)'!B43+'ASC (26)'!B43+'ASC (27)'!B43+'ASC (28)'!B43+'ASC (29)'!B43+'ASC (30)'!B43+'ASC (31)'!B43+'ASC (32)'!B43+'ASC (33)'!B43+'ASC (34)'!B43+'ASC (35)'!B43+'ASC (36)'!B43+'ASC (37)'!B43+'ASC (38)'!B43+'ASC (39)'!B43+'ASC (40)'!B43+'ASC (41)'!B43+'ASC (42)'!B43+'ASC (43)'!B43+'ASC (44)'!B43+'ASC (45)'!B43+'ASC (46)'!B43+'ASC (47)'!B43+'ASC (48)'!B43+'ASC (49)'!B43+'ASC (50)'!B43+'ASC (51)'!B43+'ASC (50)'!B43+'ASC (52)'!B43+'ASC (53)'!B43+'ASC (54)'!B43+'ASC (55)'!B43+'ASC (56)'!B43+'ASC (57)'!B43+'ASC (58)'!B43+'ASC (59)'!B43+'ASC (60)'!B43+'ASC (61)'!B43+'ASC (62)'!B43+'ASC (63)'!B43+'ASC (64)'!B43+'ASC (65)'!B43+'ASC (66)'!B43+'ASC (67)'!B43+'ASC (68)'!B43+'ASC (69)'!B43+'ASC (70)'!B43),IF('SYNTHESE DISTRICT'!$F$21="__FS",(FS!B41+'FS (2)'!B41+'FS (3)'!B41+'FS (4)'!B41+'FS (5)'!B41+'FS (6)'!B41+'FS (7)'!B41+'FS (8)'!B41+'FS (9)'!B41+'FS (10)'!B41+'FS (11)'!B41+'FS (12)'!B41+'FS (13)'!B41+'FS (14)'!B41+'FS (15)'!B41+'FS (16)'!B41+'FS (17)'!B41+'FS (18)'!B41+'FS (19)'!B41+'FS (20)'!B41+'FS (21)'!B41+'FS (22)'!B41+'FS (23)'!B41+'FS (24)'!B41+'FS (25)'!B41+'FS (26)'!B41+'FS (27)'!B41+'FS (28)'!B41+'FS (29)'!B41+'FS (30)'!B41+'FS (31)'!B41+'FS (32)'!B41+'FS (33)'!B41+'FS (34)'!B41+'FS (35)'!B41+'FS (36)'!B41+'FS (37)'!B41+'FS (38)'!B41+'FS (39)'!B41+'FS (40)'!B41+'FS (41)'!B41+'FS (42)'!B41+'FS (43)'!B41+'FS (44)'!B41+'FS (45)'!B41+'FS (46)'!B41+'FS (47)'!B41+'FS (48)'!B41+'FS (49)'!B41+'FS (50)'!B41+'FS (51)'!B41+'FS (52)'!B41+'FS (53)'!B41+'FS (54)'!B41+'FS (55)'!B41+'FS (56)'!B41+'FS (57)'!B41+'FS (58)'!B41+'FS (59)'!B41+'FS (60)'!B41+'FS (61)'!B41+'FS (62)'!B41+'FS (63)'!B41+'FS (64)'!B41+'FS (65)'!B41+'FS (66)'!B41+'FS (67)'!B41+'FS (68)'!B41+'FS (69)'!B41+'FS (70)'!B41),IF('SYNTHESE DISTRICT'!$F$21="ASC+FS",(FS!B41+'FS (2)'!B41+'FS (3)'!B41+'FS (4)'!B41+'FS (5)'!B41+'FS (6)'!B41+'FS (7)'!B41+'FS (8)'!B41+'FS (9)'!B41+'FS (10)'!B41+'FS (11)'!B41+'FS (12)'!B41+'FS (13)'!B41+'FS (14)'!B41+'FS (15)'!B41+'FS (16)'!B41+'FS (17)'!B41+'FS (18)'!B41+'FS (19)'!B41+'FS (20)'!B41+'FS (21)'!B41+'FS (22)'!B41+'FS (23)'!B41+'FS (24)'!B41+'FS (25)'!B41+'FS (26)'!B41+'FS (27)'!B41+'FS (28)'!B41+'FS (29)'!B41+'FS (30)'!B41+'FS (31)'!B41+'FS (32)'!B41+'FS (33)'!B41+'FS (34)'!B41+'FS (35)'!B41+'FS (36)'!B41+'FS (37)'!B41+'FS (38)'!B41+'FS (39)'!B41+'FS (40)'!B41+'FS (41)'!B41+'FS (42)'!B41+'FS (43)'!B41+'FS (44)'!B41+'FS (45)'!B41+'FS (46)'!B41+'FS (47)'!B41+'FS (48)'!B41+'FS (49)'!B41+'FS (50)'!B41+'FS (51)'!B41+'FS (52)'!B41+'FS (53)'!B41+'FS (54)'!B41+'FS (55)'!B41+'FS (56)'!B41+'FS (57)'!B41+'FS (58)'!B41+'FS (59)'!B41+'FS (60)'!B41+'FS (61)'!B41+'FS (62)'!B41+'FS (63)'!B41+'FS (64)'!B41+'FS (65)'!B41+'FS (66)'!B41+'FS (67)'!B41+'FS (68)'!B41+'FS (69)'!B41+'FS (70)'!B41+ ASC!B43+'ASC (2)'!B43+'ASC (3)'!B43+'ASC (4)'!B43+'ASC (5)'!B43+'ASC (6)'!B43+'ASC (7)'!B43+'ASC (8)'!B43+'ASC (9)'!B43+'ASC (10)'!B43+'ASC (11)'!B43+'ASC (12)'!B43+'ASC (13)'!B43+'ASC (14)'!B43+'ASC (15)'!B43+'ASC (16)'!B43+'ASC (17)'!B43+'ASC (18)'!B43+'ASC (19)'!B43+'ASC (20)'!B43+'ASC (21)'!B43+'ASC (22)'!B43+'ASC (23)'!B43+'ASC (24)'!B43+'ASC (25)'!B43+'ASC (26)'!B43+'ASC (27)'!B43+'ASC (28)'!B43+'ASC (29)'!B43+'ASC (30)'!B43+'ASC (31)'!B43+'ASC (32)'!B43+'ASC (33)'!B43+'ASC (34)'!B43+'ASC (35)'!B43+'ASC (36)'!B43+'ASC (37)'!B43+'ASC (38)'!B43+'ASC (39)'!B43+'ASC (40)'!B43+'ASC (41)'!B43+'ASC (42)'!B43+'ASC (43)'!B43+'ASC (44)'!B43+'ASC (45)'!B43+'ASC (46)'!B43+'ASC (47)'!B43+'ASC (48)'!B43+'ASC (49)'!B43+'ASC (50)'!B43+'ASC (51)'!B43+'ASC (50)'!B43+'ASC (52)'!B43+'ASC (53)'!B43+'ASC (54)'!B43+'ASC (55)'!B43+'ASC (56)'!B43+'ASC (57)'!B43+'ASC (58)'!B43+'ASC (59)'!B43+'ASC (60)'!B43+'ASC (61)'!B43+'ASC (62)'!B43+'ASC (63)'!B43+'ASC (64)'!B43+'ASC (65)'!B43+'ASC (66)'!B43+'ASC (67)'!B43+'ASC (68)'!B43+'ASC (69)'!B43+'ASC (70)'!B43),"")))</f>
        <v>0</v>
      </c>
      <c r="C40" s="425">
        <f>IF($F$21="__ASC",(ASC!C43+'ASC (2)'!C43+'ASC (3)'!C43+'ASC (4)'!C43+'ASC (5)'!C43+'ASC (6)'!C43+'ASC (7)'!C43+'ASC (8)'!C43+'ASC (9)'!C43+'ASC (10)'!C43+'ASC (11)'!C43+'ASC (12)'!C43+'ASC (13)'!C43+'ASC (14)'!C43+'ASC (15)'!C43+'ASC (16)'!C43+'ASC (17)'!C43+'ASC (18)'!C43+'ASC (19)'!C43+'ASC (20)'!C43+'ASC (21)'!C43+'ASC (22)'!C43+'ASC (23)'!C43+'ASC (24)'!C43+'ASC (25)'!C43+'ASC (26)'!C43+'ASC (27)'!C43+'ASC (28)'!C43+'ASC (29)'!C43+'ASC (30)'!C43+'ASC (31)'!C43+'ASC (32)'!C43+'ASC (33)'!C43+'ASC (34)'!C43+'ASC (35)'!C43+'ASC (36)'!C43+'ASC (37)'!C43+'ASC (38)'!C43+'ASC (39)'!C43+'ASC (40)'!C43+'ASC (41)'!C43+'ASC (42)'!C43+'ASC (43)'!C43+'ASC (44)'!C43+'ASC (45)'!C43+'ASC (46)'!C43+'ASC (47)'!C43+'ASC (48)'!C43+'ASC (49)'!C43+'ASC (50)'!C43+'ASC (51)'!C43+'ASC (50)'!C43+'ASC (52)'!C43+'ASC (53)'!C43+'ASC (54)'!C43+'ASC (55)'!C43+'ASC (56)'!C43+'ASC (57)'!C43+'ASC (58)'!C43+'ASC (59)'!C43+'ASC (60)'!C43+'ASC (61)'!C43+'ASC (62)'!C43+'ASC (63)'!C43+'ASC (64)'!C43+'ASC (65)'!C43+'ASC (66)'!C43+'ASC (67)'!C43+'ASC (68)'!C43+'ASC (69)'!C43+'ASC (70)'!C43),IF('SYNTHESE DISTRICT'!$F$21="__FS",(FS!C41+'FS (2)'!C41+'FS (3)'!C41+'FS (4)'!C41+'FS (5)'!C41+'FS (6)'!C41+'FS (7)'!C41+'FS (8)'!C41+'FS (9)'!C41+'FS (10)'!C41+'FS (11)'!C41+'FS (12)'!C41+'FS (13)'!C41+'FS (14)'!C41+'FS (15)'!C41+'FS (16)'!C41+'FS (17)'!C41+'FS (18)'!C41+'FS (19)'!C41+'FS (20)'!C41+'FS (21)'!C41+'FS (22)'!C41+'FS (23)'!C41+'FS (24)'!C41+'FS (25)'!C41+'FS (26)'!C41+'FS (27)'!C41+'FS (28)'!C41+'FS (29)'!C41+'FS (30)'!C41+'FS (31)'!C41+'FS (32)'!C41+'FS (33)'!C41+'FS (34)'!C41+'FS (35)'!C41+'FS (36)'!C41+'FS (37)'!C41+'FS (38)'!C41+'FS (39)'!C41+'FS (40)'!C41+'FS (41)'!C41+'FS (42)'!C41+'FS (43)'!C41+'FS (44)'!C41+'FS (45)'!C41+'FS (46)'!C41+'FS (47)'!C41+'FS (48)'!C41+'FS (49)'!C41+'FS (50)'!C41+'FS (51)'!C41+'FS (52)'!C41+'FS (53)'!C41+'FS (54)'!C41+'FS (55)'!C41+'FS (56)'!C41+'FS (57)'!C41+'FS (58)'!C41+'FS (59)'!C41+'FS (60)'!C41+'FS (61)'!C41+'FS (62)'!C41+'FS (63)'!C41+'FS (64)'!C41+'FS (65)'!C41+'FS (66)'!C41+'FS (67)'!C41+'FS (68)'!C41+'FS (69)'!C41+'FS (70)'!C41),IF('SYNTHESE DISTRICT'!$F$21="ASC+FS",(FS!C41+'FS (2)'!C41+'FS (3)'!C41+'FS (4)'!C41+'FS (5)'!C41+'FS (6)'!C41+'FS (7)'!C41+'FS (8)'!C41+'FS (9)'!C41+'FS (10)'!C41+'FS (11)'!C41+'FS (12)'!C41+'FS (13)'!C41+'FS (14)'!C41+'FS (15)'!C41+'FS (16)'!C41+'FS (17)'!C41+'FS (18)'!C41+'FS (19)'!C41+'FS (20)'!C41+'FS (21)'!C41+'FS (22)'!C41+'FS (23)'!C41+'FS (24)'!C41+'FS (25)'!C41+'FS (26)'!C41+'FS (27)'!C41+'FS (28)'!C41+'FS (29)'!C41+'FS (30)'!C41+'FS (31)'!C41+'FS (32)'!C41+'FS (33)'!C41+'FS (34)'!C41+'FS (35)'!C41+'FS (36)'!C41+'FS (37)'!C41+'FS (38)'!C41+'FS (39)'!C41+'FS (40)'!C41+'FS (41)'!C41+'FS (42)'!C41+'FS (43)'!C41+'FS (44)'!C41+'FS (45)'!C41+'FS (46)'!C41+'FS (47)'!C41+'FS (48)'!C41+'FS (49)'!C41+'FS (50)'!C41+'FS (51)'!C41+'FS (52)'!C41+'FS (53)'!C41+'FS (54)'!C41+'FS (55)'!C41+'FS (56)'!C41+'FS (57)'!C41+'FS (58)'!C41+'FS (59)'!C41+'FS (60)'!C41+'FS (61)'!C41+'FS (62)'!C41+'FS (63)'!C41+'FS (64)'!C41+'FS (65)'!C41+'FS (66)'!C41+'FS (67)'!C41+'FS (68)'!C41+'FS (69)'!C41+'FS (70)'!C41+ ASC!C43+'ASC (2)'!C43+'ASC (3)'!C43+'ASC (4)'!C43+'ASC (5)'!C43+'ASC (6)'!C43+'ASC (7)'!C43+'ASC (8)'!C43+'ASC (9)'!C43+'ASC (10)'!C43+'ASC (11)'!C43+'ASC (12)'!C43+'ASC (13)'!C43+'ASC (14)'!C43+'ASC (15)'!C43+'ASC (16)'!C43+'ASC (17)'!C43+'ASC (18)'!C43+'ASC (19)'!C43+'ASC (20)'!C43+'ASC (21)'!C43+'ASC (22)'!C43+'ASC (23)'!C43+'ASC (24)'!C43+'ASC (25)'!C43+'ASC (26)'!C43+'ASC (27)'!C43+'ASC (28)'!C43+'ASC (29)'!C43+'ASC (30)'!C43+'ASC (31)'!C43+'ASC (32)'!C43+'ASC (33)'!C43+'ASC (34)'!C43+'ASC (35)'!C43+'ASC (36)'!C43+'ASC (37)'!C43+'ASC (38)'!C43+'ASC (39)'!C43+'ASC (40)'!C43+'ASC (41)'!C43+'ASC (42)'!C43+'ASC (43)'!C43+'ASC (44)'!C43+'ASC (45)'!C43+'ASC (46)'!C43+'ASC (47)'!C43+'ASC (48)'!C43+'ASC (49)'!C43+'ASC (50)'!C43+'ASC (51)'!C43+'ASC (50)'!C43+'ASC (52)'!C43+'ASC (53)'!C43+'ASC (54)'!C43+'ASC (55)'!C43+'ASC (56)'!C43+'ASC (57)'!C43+'ASC (58)'!C43+'ASC (59)'!C43+'ASC (60)'!C43+'ASC (61)'!C43+'ASC (62)'!C43+'ASC (63)'!C43+'ASC (64)'!C43+'ASC (65)'!C43+'ASC (66)'!C43+'ASC (67)'!C43+'ASC (68)'!C43+'ASC (69)'!C43+'ASC (70)'!C43),"")))</f>
        <v>0</v>
      </c>
      <c r="D40" s="403">
        <f t="shared" si="0"/>
        <v>0</v>
      </c>
      <c r="E40" s="425">
        <f>IF($F$21="__ASC",(ASC!E43+'ASC (2)'!E43+'ASC (3)'!E43+'ASC (4)'!E43+'ASC (5)'!E43+'ASC (6)'!E43+'ASC (7)'!E43+'ASC (8)'!E43+'ASC (9)'!E43+'ASC (10)'!E43+'ASC (11)'!E43+'ASC (12)'!E43+'ASC (13)'!E43+'ASC (14)'!E43+'ASC (15)'!E43+'ASC (16)'!E43+'ASC (17)'!E43+'ASC (18)'!E43+'ASC (19)'!E43+'ASC (20)'!E43+'ASC (21)'!E43+'ASC (22)'!E43+'ASC (23)'!E43+'ASC (24)'!E43+'ASC (25)'!E43+'ASC (26)'!E43+'ASC (27)'!E43+'ASC (28)'!E43+'ASC (29)'!E43+'ASC (30)'!E43+'ASC (31)'!E43+'ASC (32)'!E43+'ASC (33)'!E43+'ASC (34)'!E43+'ASC (35)'!E43+'ASC (36)'!E43+'ASC (37)'!E43+'ASC (38)'!E43+'ASC (39)'!E43+'ASC (40)'!E43+'ASC (41)'!E43+'ASC (42)'!E43+'ASC (43)'!E43+'ASC (44)'!E43+'ASC (45)'!E43+'ASC (46)'!E43+'ASC (47)'!E43+'ASC (48)'!E43+'ASC (49)'!E43+'ASC (50)'!E43+'ASC (51)'!E43+'ASC (50)'!E43+'ASC (52)'!E43+'ASC (53)'!E43+'ASC (54)'!E43+'ASC (55)'!E43+'ASC (56)'!E43+'ASC (57)'!E43+'ASC (58)'!E43+'ASC (59)'!E43+'ASC (60)'!E43+'ASC (61)'!E43+'ASC (62)'!E43+'ASC (63)'!E43+'ASC (64)'!E43+'ASC (65)'!E43+'ASC (66)'!E43+'ASC (67)'!E43+'ASC (68)'!E43+'ASC (69)'!E43+'ASC (70)'!E43),IF('SYNTHESE DISTRICT'!$F$21="__FS",(FS!E41+'FS (2)'!E41+'FS (3)'!E41+'FS (4)'!E41+'FS (5)'!E41+'FS (6)'!E41+'FS (7)'!E41+'FS (8)'!E41+'FS (9)'!E41+'FS (10)'!E41+'FS (11)'!E41+'FS (12)'!E41+'FS (13)'!E41+'FS (14)'!E41+'FS (15)'!E41+'FS (16)'!E41+'FS (17)'!E41+'FS (18)'!E41+'FS (19)'!E41+'FS (20)'!E41+'FS (21)'!E41+'FS (22)'!E41+'FS (23)'!E41+'FS (24)'!E41+'FS (25)'!E41+'FS (26)'!E41+'FS (27)'!E41+'FS (28)'!E41+'FS (29)'!E41+'FS (30)'!E41+'FS (31)'!E41+'FS (32)'!E41+'FS (33)'!E41+'FS (34)'!E41+'FS (35)'!E41+'FS (36)'!E41+'FS (37)'!E41+'FS (38)'!E41+'FS (39)'!E41+'FS (40)'!E41+'FS (41)'!E41+'FS (42)'!E41+'FS (43)'!E41+'FS (44)'!E41+'FS (45)'!E41+'FS (46)'!E41+'FS (47)'!E41+'FS (48)'!E41+'FS (49)'!E41+'FS (50)'!E41+'FS (51)'!E41+'FS (52)'!E41+'FS (53)'!E41+'FS (54)'!E41+'FS (55)'!E41+'FS (56)'!E41+'FS (57)'!E41+'FS (58)'!E41+'FS (59)'!E41+'FS (60)'!E41+'FS (61)'!E41+'FS (62)'!E41+'FS (63)'!E41+'FS (64)'!E41+'FS (65)'!E41+'FS (66)'!E41+'FS (67)'!E41+'FS (68)'!E41+'FS (69)'!E41+'FS (70)'!E41),IF('SYNTHESE DISTRICT'!$F$21="ASC+FS",(FS!E41+'FS (2)'!E41+'FS (3)'!E41+'FS (4)'!E41+'FS (5)'!E41+'FS (6)'!E41+'FS (7)'!E41+'FS (8)'!E41+'FS (9)'!E41+'FS (10)'!E41+'FS (11)'!E41+'FS (12)'!E41+'FS (13)'!E41+'FS (14)'!E41+'FS (15)'!E41+'FS (16)'!E41+'FS (17)'!E41+'FS (18)'!E41+'FS (19)'!E41+'FS (20)'!E41+'FS (21)'!E41+'FS (22)'!E41+'FS (23)'!E41+'FS (24)'!E41+'FS (25)'!E41+'FS (26)'!E41+'FS (27)'!E41+'FS (28)'!E41+'FS (29)'!E41+'FS (30)'!E41+'FS (31)'!E41+'FS (32)'!E41+'FS (33)'!E41+'FS (34)'!E41+'FS (35)'!E41+'FS (36)'!E41+'FS (37)'!E41+'FS (38)'!E41+'FS (39)'!E41+'FS (40)'!E41+'FS (41)'!E41+'FS (42)'!E41+'FS (43)'!E41+'FS (44)'!E41+'FS (45)'!E41+'FS (46)'!E41+'FS (47)'!E41+'FS (48)'!E41+'FS (49)'!E41+'FS (50)'!E41+'FS (51)'!E41+'FS (52)'!E41+'FS (53)'!E41+'FS (54)'!E41+'FS (55)'!E41+'FS (56)'!E41+'FS (57)'!E41+'FS (58)'!E41+'FS (59)'!E41+'FS (60)'!E41+'FS (61)'!E41+'FS (62)'!E41+'FS (63)'!E41+'FS (64)'!E41+'FS (65)'!E41+'FS (66)'!E41+'FS (67)'!E41+'FS (68)'!E41+'FS (69)'!E41+'FS (70)'!E41+ ASC!E43+'ASC (2)'!E43+'ASC (3)'!E43+'ASC (4)'!E43+'ASC (5)'!E43+'ASC (6)'!E43+'ASC (7)'!E43+'ASC (8)'!E43+'ASC (9)'!E43+'ASC (10)'!E43+'ASC (11)'!E43+'ASC (12)'!E43+'ASC (13)'!E43+'ASC (14)'!E43+'ASC (15)'!E43+'ASC (16)'!E43+'ASC (17)'!E43+'ASC (18)'!E43+'ASC (19)'!E43+'ASC (20)'!E43+'ASC (21)'!E43+'ASC (22)'!E43+'ASC (23)'!E43+'ASC (24)'!E43+'ASC (25)'!E43+'ASC (26)'!E43+'ASC (27)'!E43+'ASC (28)'!E43+'ASC (29)'!E43+'ASC (30)'!E43+'ASC (31)'!E43+'ASC (32)'!E43+'ASC (33)'!E43+'ASC (34)'!E43+'ASC (35)'!E43+'ASC (36)'!E43+'ASC (37)'!E43+'ASC (38)'!E43+'ASC (39)'!E43+'ASC (40)'!E43+'ASC (41)'!E43+'ASC (42)'!E43+'ASC (43)'!E43+'ASC (44)'!E43+'ASC (45)'!E43+'ASC (46)'!E43+'ASC (47)'!E43+'ASC (48)'!E43+'ASC (49)'!E43+'ASC (50)'!E43+'ASC (51)'!E43+'ASC (50)'!E43+'ASC (52)'!E43+'ASC (53)'!E43+'ASC (54)'!E43+'ASC (55)'!E43+'ASC (56)'!E43+'ASC (57)'!E43+'ASC (58)'!E43+'ASC (59)'!E43+'ASC (60)'!E43+'ASC (61)'!E43+'ASC (62)'!E43+'ASC (63)'!E43+'ASC (64)'!E43+'ASC (65)'!E43+'ASC (66)'!E43+'ASC (67)'!E43+'ASC (68)'!E43+'ASC (69)'!E43+'ASC (70)'!E43),"")))</f>
        <v>0</v>
      </c>
      <c r="F40" s="425">
        <f>IF($F$21="__ASC",(ASC!F43+'ASC (2)'!F43+'ASC (3)'!F43+'ASC (4)'!F43+'ASC (5)'!F43+'ASC (6)'!F43+'ASC (7)'!F43+'ASC (8)'!F43+'ASC (9)'!F43+'ASC (10)'!F43+'ASC (11)'!F43+'ASC (12)'!F43+'ASC (13)'!F43+'ASC (14)'!F43+'ASC (15)'!F43+'ASC (16)'!F43+'ASC (17)'!F43+'ASC (18)'!F43+'ASC (19)'!F43+'ASC (20)'!F43+'ASC (21)'!F43+'ASC (22)'!F43+'ASC (23)'!F43+'ASC (24)'!F43+'ASC (25)'!F43+'ASC (26)'!F43+'ASC (27)'!F43+'ASC (28)'!F43+'ASC (29)'!F43+'ASC (30)'!F43+'ASC (31)'!F43+'ASC (32)'!F43+'ASC (33)'!F43+'ASC (34)'!F43+'ASC (35)'!F43+'ASC (36)'!F43+'ASC (37)'!F43+'ASC (38)'!F43+'ASC (39)'!F43+'ASC (40)'!F43+'ASC (41)'!F43+'ASC (42)'!F43+'ASC (43)'!F43+'ASC (44)'!F43+'ASC (45)'!F43+'ASC (46)'!F43+'ASC (47)'!F43+'ASC (48)'!F43+'ASC (49)'!F43+'ASC (50)'!F43+'ASC (51)'!F43+'ASC (50)'!F43+'ASC (52)'!F43+'ASC (53)'!F43+'ASC (54)'!F43+'ASC (55)'!F43+'ASC (56)'!F43+'ASC (57)'!F43+'ASC (58)'!F43+'ASC (59)'!F43+'ASC (60)'!F43+'ASC (61)'!F43+'ASC (62)'!F43+'ASC (63)'!F43+'ASC (64)'!F43+'ASC (65)'!F43+'ASC (66)'!F43+'ASC (67)'!F43+'ASC (68)'!F43+'ASC (69)'!F43+'ASC (70)'!F43),IF('SYNTHESE DISTRICT'!$F$21="__FS",(FS!F41+'FS (2)'!F41+'FS (3)'!F41+'FS (4)'!F41+'FS (5)'!F41+'FS (6)'!F41+'FS (7)'!F41+'FS (8)'!F41+'FS (9)'!F41+'FS (10)'!F41+'FS (11)'!F41+'FS (12)'!F41+'FS (13)'!F41+'FS (14)'!F41+'FS (15)'!F41+'FS (16)'!F41+'FS (17)'!F41+'FS (18)'!F41+'FS (19)'!F41+'FS (20)'!F41+'FS (21)'!F41+'FS (22)'!F41+'FS (23)'!F41+'FS (24)'!F41+'FS (25)'!F41+'FS (26)'!F41+'FS (27)'!F41+'FS (28)'!F41+'FS (29)'!F41+'FS (30)'!F41+'FS (31)'!F41+'FS (32)'!F41+'FS (33)'!F41+'FS (34)'!F41+'FS (35)'!F41+'FS (36)'!F41+'FS (37)'!F41+'FS (38)'!F41+'FS (39)'!F41+'FS (40)'!F41+'FS (41)'!F41+'FS (42)'!F41+'FS (43)'!F41+'FS (44)'!F41+'FS (45)'!F41+'FS (46)'!F41+'FS (47)'!F41+'FS (48)'!F41+'FS (49)'!F41+'FS (50)'!F41+'FS (51)'!F41+'FS (52)'!F41+'FS (53)'!F41+'FS (54)'!F41+'FS (55)'!F41+'FS (56)'!F41+'FS (57)'!F41+'FS (58)'!F41+'FS (59)'!F41+'FS (60)'!F41+'FS (61)'!F41+'FS (62)'!F41+'FS (63)'!F41+'FS (64)'!F41+'FS (65)'!F41+'FS (66)'!F41+'FS (67)'!F41+'FS (68)'!F41+'FS (69)'!F41+'FS (70)'!F41),IF('SYNTHESE DISTRICT'!$F$21="ASC+FS",(FS!F41+'FS (2)'!F41+'FS (3)'!F41+'FS (4)'!F41+'FS (5)'!F41+'FS (6)'!F41+'FS (7)'!F41+'FS (8)'!F41+'FS (9)'!F41+'FS (10)'!F41+'FS (11)'!F41+'FS (12)'!F41+'FS (13)'!F41+'FS (14)'!F41+'FS (15)'!F41+'FS (16)'!F41+'FS (17)'!F41+'FS (18)'!F41+'FS (19)'!F41+'FS (20)'!F41+'FS (21)'!F41+'FS (22)'!F41+'FS (23)'!F41+'FS (24)'!F41+'FS (25)'!F41+'FS (26)'!F41+'FS (27)'!F41+'FS (28)'!F41+'FS (29)'!F41+'FS (30)'!F41+'FS (31)'!F41+'FS (32)'!F41+'FS (33)'!F41+'FS (34)'!F41+'FS (35)'!F41+'FS (36)'!F41+'FS (37)'!F41+'FS (38)'!F41+'FS (39)'!F41+'FS (40)'!F41+'FS (41)'!F41+'FS (42)'!F41+'FS (43)'!F41+'FS (44)'!F41+'FS (45)'!F41+'FS (46)'!F41+'FS (47)'!F41+'FS (48)'!F41+'FS (49)'!F41+'FS (50)'!F41+'FS (51)'!F41+'FS (52)'!F41+'FS (53)'!F41+'FS (54)'!F41+'FS (55)'!F41+'FS (56)'!F41+'FS (57)'!F41+'FS (58)'!F41+'FS (59)'!F41+'FS (60)'!F41+'FS (61)'!F41+'FS (62)'!F41+'FS (63)'!F41+'FS (64)'!F41+'FS (65)'!F41+'FS (66)'!F41+'FS (67)'!F41+'FS (68)'!F41+'FS (69)'!F41+'FS (70)'!F41+ ASC!F43+'ASC (2)'!F43+'ASC (3)'!F43+'ASC (4)'!F43+'ASC (5)'!F43+'ASC (6)'!F43+'ASC (7)'!F43+'ASC (8)'!F43+'ASC (9)'!F43+'ASC (10)'!F43+'ASC (11)'!F43+'ASC (12)'!F43+'ASC (13)'!F43+'ASC (14)'!F43+'ASC (15)'!F43+'ASC (16)'!F43+'ASC (17)'!F43+'ASC (18)'!F43+'ASC (19)'!F43+'ASC (20)'!F43+'ASC (21)'!F43+'ASC (22)'!F43+'ASC (23)'!F43+'ASC (24)'!F43+'ASC (25)'!F43+'ASC (26)'!F43+'ASC (27)'!F43+'ASC (28)'!F43+'ASC (29)'!F43+'ASC (30)'!F43+'ASC (31)'!F43+'ASC (32)'!F43+'ASC (33)'!F43+'ASC (34)'!F43+'ASC (35)'!F43+'ASC (36)'!F43+'ASC (37)'!F43+'ASC (38)'!F43+'ASC (39)'!F43+'ASC (40)'!F43+'ASC (41)'!F43+'ASC (42)'!F43+'ASC (43)'!F43+'ASC (44)'!F43+'ASC (45)'!F43+'ASC (46)'!F43+'ASC (47)'!F43+'ASC (48)'!F43+'ASC (49)'!F43+'ASC (50)'!F43+'ASC (51)'!F43+'ASC (50)'!F43+'ASC (52)'!F43+'ASC (53)'!F43+'ASC (54)'!F43+'ASC (55)'!F43+'ASC (56)'!F43+'ASC (57)'!F43+'ASC (58)'!F43+'ASC (59)'!F43+'ASC (60)'!F43+'ASC (61)'!F43+'ASC (62)'!F43+'ASC (63)'!F43+'ASC (64)'!F43+'ASC (65)'!F43+'ASC (66)'!F43+'ASC (67)'!F43+'ASC (68)'!F43+'ASC (69)'!F43+'ASC (70)'!F43),"")))</f>
        <v>0</v>
      </c>
      <c r="G40" s="425">
        <f>IF($F$21="__ASC",(ASC!G43+'ASC (2)'!G43+'ASC (3)'!G43+'ASC (4)'!G43+'ASC (5)'!G43+'ASC (6)'!G43+'ASC (7)'!G43+'ASC (8)'!G43+'ASC (9)'!G43+'ASC (10)'!G43+'ASC (11)'!G43+'ASC (12)'!G43+'ASC (13)'!G43+'ASC (14)'!G43+'ASC (15)'!G43+'ASC (16)'!G43+'ASC (17)'!G43+'ASC (18)'!G43+'ASC (19)'!G43+'ASC (20)'!G43+'ASC (21)'!G43+'ASC (22)'!G43+'ASC (23)'!G43+'ASC (24)'!G43+'ASC (25)'!G43+'ASC (26)'!G43+'ASC (27)'!G43+'ASC (28)'!G43+'ASC (29)'!G43+'ASC (30)'!G43+'ASC (31)'!G43+'ASC (32)'!G43+'ASC (33)'!G43+'ASC (34)'!G43+'ASC (35)'!G43+'ASC (36)'!G43+'ASC (37)'!G43+'ASC (38)'!G43+'ASC (39)'!G43+'ASC (40)'!G43+'ASC (41)'!G43+'ASC (42)'!G43+'ASC (43)'!G43+'ASC (44)'!G43+'ASC (45)'!G43+'ASC (46)'!G43+'ASC (47)'!G43+'ASC (48)'!G43+'ASC (49)'!G43+'ASC (50)'!G43+'ASC (51)'!G43+'ASC (50)'!G43+'ASC (52)'!G43+'ASC (53)'!G43+'ASC (54)'!G43+'ASC (55)'!G43+'ASC (56)'!G43+'ASC (57)'!G43+'ASC (58)'!G43+'ASC (59)'!G43+'ASC (60)'!G43+'ASC (61)'!G43+'ASC (62)'!G43+'ASC (63)'!G43+'ASC (64)'!G43+'ASC (65)'!G43+'ASC (66)'!G43+'ASC (67)'!G43+'ASC (68)'!G43+'ASC (69)'!G43+'ASC (70)'!G43),IF('SYNTHESE DISTRICT'!$F$21="__FS",(FS!G41+'FS (2)'!G41+'FS (3)'!G41+'FS (4)'!G41+'FS (5)'!G41+'FS (6)'!G41+'FS (7)'!G41+'FS (8)'!G41+'FS (9)'!G41+'FS (10)'!G41+'FS (11)'!G41+'FS (12)'!G41+'FS (13)'!G41+'FS (14)'!G41+'FS (15)'!G41+'FS (16)'!G41+'FS (17)'!G41+'FS (18)'!G41+'FS (19)'!G41+'FS (20)'!G41+'FS (21)'!G41+'FS (22)'!G41+'FS (23)'!G41+'FS (24)'!G41+'FS (25)'!G41+'FS (26)'!G41+'FS (27)'!G41+'FS (28)'!G41+'FS (29)'!G41+'FS (30)'!G41+'FS (31)'!G41+'FS (32)'!G41+'FS (33)'!G41+'FS (34)'!G41+'FS (35)'!G41+'FS (36)'!G41+'FS (37)'!G41+'FS (38)'!G41+'FS (39)'!G41+'FS (40)'!G41+'FS (41)'!G41+'FS (42)'!G41+'FS (43)'!G41+'FS (44)'!G41+'FS (45)'!G41+'FS (46)'!G41+'FS (47)'!G41+'FS (48)'!G41+'FS (49)'!G41+'FS (50)'!G41+'FS (51)'!G41+'FS (52)'!G41+'FS (53)'!G41+'FS (54)'!G41+'FS (55)'!G41+'FS (56)'!G41+'FS (57)'!G41+'FS (58)'!G41+'FS (59)'!G41+'FS (60)'!G41+'FS (61)'!G41+'FS (62)'!G41+'FS (63)'!G41+'FS (64)'!G41+'FS (65)'!G41+'FS (66)'!G41+'FS (67)'!G41+'FS (68)'!G41+'FS (69)'!G41+'FS (70)'!G41),IF('SYNTHESE DISTRICT'!$F$21="ASC+FS",(FS!G41+'FS (2)'!G41+'FS (3)'!G41+'FS (4)'!G41+'FS (5)'!G41+'FS (6)'!G41+'FS (7)'!G41+'FS (8)'!G41+'FS (9)'!G41+'FS (10)'!G41+'FS (11)'!G41+'FS (12)'!G41+'FS (13)'!G41+'FS (14)'!G41+'FS (15)'!G41+'FS (16)'!G41+'FS (17)'!G41+'FS (18)'!G41+'FS (19)'!G41+'FS (20)'!G41+'FS (21)'!G41+'FS (22)'!G41+'FS (23)'!G41+'FS (24)'!G41+'FS (25)'!G41+'FS (26)'!G41+'FS (27)'!G41+'FS (28)'!G41+'FS (29)'!G41+'FS (30)'!G41+'FS (31)'!G41+'FS (32)'!G41+'FS (33)'!G41+'FS (34)'!G41+'FS (35)'!G41+'FS (36)'!G41+'FS (37)'!G41+'FS (38)'!G41+'FS (39)'!G41+'FS (40)'!G41+'FS (41)'!G41+'FS (42)'!G41+'FS (43)'!G41+'FS (44)'!G41+'FS (45)'!G41+'FS (46)'!G41+'FS (47)'!G41+'FS (48)'!G41+'FS (49)'!G41+'FS (50)'!G41+'FS (51)'!G41+'FS (52)'!G41+'FS (53)'!G41+'FS (54)'!G41+'FS (55)'!G41+'FS (56)'!G41+'FS (57)'!G41+'FS (58)'!G41+'FS (59)'!G41+'FS (60)'!G41+'FS (61)'!G41+'FS (62)'!G41+'FS (63)'!G41+'FS (64)'!G41+'FS (65)'!G41+'FS (66)'!G41+'FS (67)'!G41+'FS (68)'!G41+'FS (69)'!G41+'FS (70)'!G41+ ASC!G43+'ASC (2)'!G43+'ASC (3)'!G43+'ASC (4)'!G43+'ASC (5)'!G43+'ASC (6)'!G43+'ASC (7)'!G43+'ASC (8)'!G43+'ASC (9)'!G43+'ASC (10)'!G43+'ASC (11)'!G43+'ASC (12)'!G43+'ASC (13)'!G43+'ASC (14)'!G43+'ASC (15)'!G43+'ASC (16)'!G43+'ASC (17)'!G43+'ASC (18)'!G43+'ASC (19)'!G43+'ASC (20)'!G43+'ASC (21)'!G43+'ASC (22)'!G43+'ASC (23)'!G43+'ASC (24)'!G43+'ASC (25)'!G43+'ASC (26)'!G43+'ASC (27)'!G43+'ASC (28)'!G43+'ASC (29)'!G43+'ASC (30)'!G43+'ASC (31)'!G43+'ASC (32)'!G43+'ASC (33)'!G43+'ASC (34)'!G43+'ASC (35)'!G43+'ASC (36)'!G43+'ASC (37)'!G43+'ASC (38)'!G43+'ASC (39)'!G43+'ASC (40)'!G43+'ASC (41)'!G43+'ASC (42)'!G43+'ASC (43)'!G43+'ASC (44)'!G43+'ASC (45)'!G43+'ASC (46)'!G43+'ASC (47)'!G43+'ASC (48)'!G43+'ASC (49)'!G43+'ASC (50)'!G43+'ASC (51)'!G43+'ASC (50)'!G43+'ASC (52)'!G43+'ASC (53)'!G43+'ASC (54)'!G43+'ASC (55)'!G43+'ASC (56)'!G43+'ASC (57)'!G43+'ASC (58)'!G43+'ASC (59)'!G43+'ASC (60)'!G43+'ASC (61)'!G43+'ASC (62)'!G43+'ASC (63)'!G43+'ASC (64)'!G43+'ASC (65)'!G43+'ASC (66)'!G43+'ASC (67)'!G43+'ASC (68)'!G43+'ASC (69)'!G43+'ASC (70)'!G43),"")))</f>
        <v>0</v>
      </c>
      <c r="H40" s="425">
        <f>IF($F$21="__ASC",(ASC!H43+'ASC (2)'!H43+'ASC (3)'!H43+'ASC (4)'!H43+'ASC (5)'!H43+'ASC (6)'!H43+'ASC (7)'!H43+'ASC (8)'!H43+'ASC (9)'!H43+'ASC (10)'!H43+'ASC (11)'!H43+'ASC (12)'!H43+'ASC (13)'!H43+'ASC (14)'!H43+'ASC (15)'!H43+'ASC (16)'!H43+'ASC (17)'!H43+'ASC (18)'!H43+'ASC (19)'!H43+'ASC (20)'!H43+'ASC (21)'!H43+'ASC (22)'!H43+'ASC (23)'!H43+'ASC (24)'!H43+'ASC (25)'!H43+'ASC (26)'!H43+'ASC (27)'!H43+'ASC (28)'!H43+'ASC (29)'!H43+'ASC (30)'!H43+'ASC (31)'!H43+'ASC (32)'!H43+'ASC (33)'!H43+'ASC (34)'!H43+'ASC (35)'!H43+'ASC (36)'!H43+'ASC (37)'!H43+'ASC (38)'!H43+'ASC (39)'!H43+'ASC (40)'!H43+'ASC (41)'!H43+'ASC (42)'!H43+'ASC (43)'!H43+'ASC (44)'!H43+'ASC (45)'!H43+'ASC (46)'!H43+'ASC (47)'!H43+'ASC (48)'!H43+'ASC (49)'!H43+'ASC (50)'!H43+'ASC (51)'!H43+'ASC (50)'!H43+'ASC (52)'!H43+'ASC (53)'!H43+'ASC (54)'!H43+'ASC (55)'!H43+'ASC (56)'!H43+'ASC (57)'!H43+'ASC (58)'!H43+'ASC (59)'!H43+'ASC (60)'!H43+'ASC (61)'!H43+'ASC (62)'!H43+'ASC (63)'!H43+'ASC (64)'!H43+'ASC (65)'!H43+'ASC (66)'!H43+'ASC (67)'!H43+'ASC (68)'!H43+'ASC (69)'!H43+'ASC (70)'!H43),IF('SYNTHESE DISTRICT'!$F$21="__FS",(FS!H41+'FS (2)'!H41+'FS (3)'!H41+'FS (4)'!H41+'FS (5)'!H41+'FS (6)'!H41+'FS (7)'!H41+'FS (8)'!H41+'FS (9)'!H41+'FS (10)'!H41+'FS (11)'!H41+'FS (12)'!H41+'FS (13)'!H41+'FS (14)'!H41+'FS (15)'!H41+'FS (16)'!H41+'FS (17)'!H41+'FS (18)'!H41+'FS (19)'!H41+'FS (20)'!H41+'FS (21)'!H41+'FS (22)'!H41+'FS (23)'!H41+'FS (24)'!H41+'FS (25)'!H41+'FS (26)'!H41+'FS (27)'!H41+'FS (28)'!H41+'FS (29)'!H41+'FS (30)'!H41+'FS (31)'!H41+'FS (32)'!H41+'FS (33)'!H41+'FS (34)'!H41+'FS (35)'!H41+'FS (36)'!H41+'FS (37)'!H41+'FS (38)'!H41+'FS (39)'!H41+'FS (40)'!H41+'FS (41)'!H41+'FS (42)'!H41+'FS (43)'!H41+'FS (44)'!H41+'FS (45)'!H41+'FS (46)'!H41+'FS (47)'!H41+'FS (48)'!H41+'FS (49)'!H41+'FS (50)'!H41+'FS (51)'!H41+'FS (52)'!H41+'FS (53)'!H41+'FS (54)'!H41+'FS (55)'!H41+'FS (56)'!H41+'FS (57)'!H41+'FS (58)'!H41+'FS (59)'!H41+'FS (60)'!H41+'FS (61)'!H41+'FS (62)'!H41+'FS (63)'!H41+'FS (64)'!H41+'FS (65)'!H41+'FS (66)'!H41+'FS (67)'!H41+'FS (68)'!H41+'FS (69)'!H41+'FS (70)'!H41),IF('SYNTHESE DISTRICT'!$F$21="ASC+FS",(FS!H41+'FS (2)'!H41+'FS (3)'!H41+'FS (4)'!H41+'FS (5)'!H41+'FS (6)'!H41+'FS (7)'!H41+'FS (8)'!H41+'FS (9)'!H41+'FS (10)'!H41+'FS (11)'!H41+'FS (12)'!H41+'FS (13)'!H41+'FS (14)'!H41+'FS (15)'!H41+'FS (16)'!H41+'FS (17)'!H41+'FS (18)'!H41+'FS (19)'!H41+'FS (20)'!H41+'FS (21)'!H41+'FS (22)'!H41+'FS (23)'!H41+'FS (24)'!H41+'FS (25)'!H41+'FS (26)'!H41+'FS (27)'!H41+'FS (28)'!H41+'FS (29)'!H41+'FS (30)'!H41+'FS (31)'!H41+'FS (32)'!H41+'FS (33)'!H41+'FS (34)'!H41+'FS (35)'!H41+'FS (36)'!H41+'FS (37)'!H41+'FS (38)'!H41+'FS (39)'!H41+'FS (40)'!H41+'FS (41)'!H41+'FS (42)'!H41+'FS (43)'!H41+'FS (44)'!H41+'FS (45)'!H41+'FS (46)'!H41+'FS (47)'!H41+'FS (48)'!H41+'FS (49)'!H41+'FS (50)'!H41+'FS (51)'!H41+'FS (52)'!H41+'FS (53)'!H41+'FS (54)'!H41+'FS (55)'!H41+'FS (56)'!H41+'FS (57)'!H41+'FS (58)'!H41+'FS (59)'!H41+'FS (60)'!H41+'FS (61)'!H41+'FS (62)'!H41+'FS (63)'!H41+'FS (64)'!H41+'FS (65)'!H41+'FS (66)'!H41+'FS (67)'!H41+'FS (68)'!H41+'FS (69)'!H41+'FS (70)'!H41+ ASC!H43+'ASC (2)'!H43+'ASC (3)'!H43+'ASC (4)'!H43+'ASC (5)'!H43+'ASC (6)'!H43+'ASC (7)'!H43+'ASC (8)'!H43+'ASC (9)'!H43+'ASC (10)'!H43+'ASC (11)'!H43+'ASC (12)'!H43+'ASC (13)'!H43+'ASC (14)'!H43+'ASC (15)'!H43+'ASC (16)'!H43+'ASC (17)'!H43+'ASC (18)'!H43+'ASC (19)'!H43+'ASC (20)'!H43+'ASC (21)'!H43+'ASC (22)'!H43+'ASC (23)'!H43+'ASC (24)'!H43+'ASC (25)'!H43+'ASC (26)'!H43+'ASC (27)'!H43+'ASC (28)'!H43+'ASC (29)'!H43+'ASC (30)'!H43+'ASC (31)'!H43+'ASC (32)'!H43+'ASC (33)'!H43+'ASC (34)'!H43+'ASC (35)'!H43+'ASC (36)'!H43+'ASC (37)'!H43+'ASC (38)'!H43+'ASC (39)'!H43+'ASC (40)'!H43+'ASC (41)'!H43+'ASC (42)'!H43+'ASC (43)'!H43+'ASC (44)'!H43+'ASC (45)'!H43+'ASC (46)'!H43+'ASC (47)'!H43+'ASC (48)'!H43+'ASC (49)'!H43+'ASC (50)'!H43+'ASC (51)'!H43+'ASC (50)'!H43+'ASC (52)'!H43+'ASC (53)'!H43+'ASC (54)'!H43+'ASC (55)'!H43+'ASC (56)'!H43+'ASC (57)'!H43+'ASC (58)'!H43+'ASC (59)'!H43+'ASC (60)'!H43+'ASC (61)'!H43+'ASC (62)'!H43+'ASC (63)'!H43+'ASC (64)'!H43+'ASC (65)'!H43+'ASC (66)'!H43+'ASC (67)'!H43+'ASC (68)'!H43+'ASC (69)'!H43+'ASC (70)'!H43),"")))</f>
        <v>0</v>
      </c>
      <c r="I40" s="425">
        <f>IF($F$21="__ASC",(ASC!I43+'ASC (2)'!I43+'ASC (3)'!I43+'ASC (4)'!I43+'ASC (5)'!I43+'ASC (6)'!I43+'ASC (7)'!I43+'ASC (8)'!I43+'ASC (9)'!I43+'ASC (10)'!I43+'ASC (11)'!I43+'ASC (12)'!I43+'ASC (13)'!I43+'ASC (14)'!I43+'ASC (15)'!I43+'ASC (16)'!I43+'ASC (17)'!I43+'ASC (18)'!I43+'ASC (19)'!I43+'ASC (20)'!I43+'ASC (21)'!I43+'ASC (22)'!I43+'ASC (23)'!I43+'ASC (24)'!I43+'ASC (25)'!I43+'ASC (26)'!I43+'ASC (27)'!I43+'ASC (28)'!I43+'ASC (29)'!I43+'ASC (30)'!I43+'ASC (31)'!I43+'ASC (32)'!I43+'ASC (33)'!I43+'ASC (34)'!I43+'ASC (35)'!I43+'ASC (36)'!I43+'ASC (37)'!I43+'ASC (38)'!I43+'ASC (39)'!I43+'ASC (40)'!I43+'ASC (41)'!I43+'ASC (42)'!I43+'ASC (43)'!I43+'ASC (44)'!I43+'ASC (45)'!I43+'ASC (46)'!I43+'ASC (47)'!I43+'ASC (48)'!I43+'ASC (49)'!I43+'ASC (50)'!I43+'ASC (51)'!I43+'ASC (50)'!I43+'ASC (52)'!I43+'ASC (53)'!I43+'ASC (54)'!I43+'ASC (55)'!I43+'ASC (56)'!I43+'ASC (57)'!I43+'ASC (58)'!I43+'ASC (59)'!I43+'ASC (60)'!I43+'ASC (61)'!I43+'ASC (62)'!I43+'ASC (63)'!I43+'ASC (64)'!I43+'ASC (65)'!I43+'ASC (66)'!I43+'ASC (67)'!I43+'ASC (68)'!I43+'ASC (69)'!I43+'ASC (70)'!I43),IF('SYNTHESE DISTRICT'!$F$21="__FS",(FS!I41+'FS (2)'!I41+'FS (3)'!I41+'FS (4)'!I41+'FS (5)'!I41+'FS (6)'!I41+'FS (7)'!I41+'FS (8)'!I41+'FS (9)'!I41+'FS (10)'!I41+'FS (11)'!I41+'FS (12)'!I41+'FS (13)'!I41+'FS (14)'!I41+'FS (15)'!I41+'FS (16)'!I41+'FS (17)'!I41+'FS (18)'!I41+'FS (19)'!I41+'FS (20)'!I41+'FS (21)'!I41+'FS (22)'!I41+'FS (23)'!I41+'FS (24)'!I41+'FS (25)'!I41+'FS (26)'!I41+'FS (27)'!I41+'FS (28)'!I41+'FS (29)'!I41+'FS (30)'!I41+'FS (31)'!I41+'FS (32)'!I41+'FS (33)'!I41+'FS (34)'!I41+'FS (35)'!I41+'FS (36)'!I41+'FS (37)'!I41+'FS (38)'!I41+'FS (39)'!I41+'FS (40)'!I41+'FS (41)'!I41+'FS (42)'!I41+'FS (43)'!I41+'FS (44)'!I41+'FS (45)'!I41+'FS (46)'!I41+'FS (47)'!I41+'FS (48)'!I41+'FS (49)'!I41+'FS (50)'!I41+'FS (51)'!I41+'FS (52)'!I41+'FS (53)'!I41+'FS (54)'!I41+'FS (55)'!I41+'FS (56)'!I41+'FS (57)'!I41+'FS (58)'!I41+'FS (59)'!I41+'FS (60)'!I41+'FS (61)'!I41+'FS (62)'!I41+'FS (63)'!I41+'FS (64)'!I41+'FS (65)'!I41+'FS (66)'!I41+'FS (67)'!I41+'FS (68)'!I41+'FS (69)'!I41+'FS (70)'!I41),IF('SYNTHESE DISTRICT'!$F$21="ASC+FS",(FS!I41+'FS (2)'!I41+'FS (3)'!I41+'FS (4)'!I41+'FS (5)'!I41+'FS (6)'!I41+'FS (7)'!I41+'FS (8)'!I41+'FS (9)'!I41+'FS (10)'!I41+'FS (11)'!I41+'FS (12)'!I41+'FS (13)'!I41+'FS (14)'!I41+'FS (15)'!I41+'FS (16)'!I41+'FS (17)'!I41+'FS (18)'!I41+'FS (19)'!I41+'FS (20)'!I41+'FS (21)'!I41+'FS (22)'!I41+'FS (23)'!I41+'FS (24)'!I41+'FS (25)'!I41+'FS (26)'!I41+'FS (27)'!I41+'FS (28)'!I41+'FS (29)'!I41+'FS (30)'!I41+'FS (31)'!I41+'FS (32)'!I41+'FS (33)'!I41+'FS (34)'!I41+'FS (35)'!I41+'FS (36)'!I41+'FS (37)'!I41+'FS (38)'!I41+'FS (39)'!I41+'FS (40)'!I41+'FS (41)'!I41+'FS (42)'!I41+'FS (43)'!I41+'FS (44)'!I41+'FS (45)'!I41+'FS (46)'!I41+'FS (47)'!I41+'FS (48)'!I41+'FS (49)'!I41+'FS (50)'!I41+'FS (51)'!I41+'FS (52)'!I41+'FS (53)'!I41+'FS (54)'!I41+'FS (55)'!I41+'FS (56)'!I41+'FS (57)'!I41+'FS (58)'!I41+'FS (59)'!I41+'FS (60)'!I41+'FS (61)'!I41+'FS (62)'!I41+'FS (63)'!I41+'FS (64)'!I41+'FS (65)'!I41+'FS (66)'!I41+'FS (67)'!I41+'FS (68)'!I41+'FS (69)'!I41+'FS (70)'!I41+ ASC!I43+'ASC (2)'!I43+'ASC (3)'!I43+'ASC (4)'!I43+'ASC (5)'!I43+'ASC (6)'!I43+'ASC (7)'!I43+'ASC (8)'!I43+'ASC (9)'!I43+'ASC (10)'!I43+'ASC (11)'!I43+'ASC (12)'!I43+'ASC (13)'!I43+'ASC (14)'!I43+'ASC (15)'!I43+'ASC (16)'!I43+'ASC (17)'!I43+'ASC (18)'!I43+'ASC (19)'!I43+'ASC (20)'!I43+'ASC (21)'!I43+'ASC (22)'!I43+'ASC (23)'!I43+'ASC (24)'!I43+'ASC (25)'!I43+'ASC (26)'!I43+'ASC (27)'!I43+'ASC (28)'!I43+'ASC (29)'!I43+'ASC (30)'!I43+'ASC (31)'!I43+'ASC (32)'!I43+'ASC (33)'!I43+'ASC (34)'!I43+'ASC (35)'!I43+'ASC (36)'!I43+'ASC (37)'!I43+'ASC (38)'!I43+'ASC (39)'!I43+'ASC (40)'!I43+'ASC (41)'!I43+'ASC (42)'!I43+'ASC (43)'!I43+'ASC (44)'!I43+'ASC (45)'!I43+'ASC (46)'!I43+'ASC (47)'!I43+'ASC (48)'!I43+'ASC (49)'!I43+'ASC (50)'!I43+'ASC (51)'!I43+'ASC (50)'!I43+'ASC (52)'!I43+'ASC (53)'!I43+'ASC (54)'!I43+'ASC (55)'!I43+'ASC (56)'!I43+'ASC (57)'!I43+'ASC (58)'!I43+'ASC (59)'!I43+'ASC (60)'!I43+'ASC (61)'!I43+'ASC (62)'!I43+'ASC (63)'!I43+'ASC (64)'!I43+'ASC (65)'!I43+'ASC (66)'!I43+'ASC (67)'!I43+'ASC (68)'!I43+'ASC (69)'!I43+'ASC (70)'!I43),"")))</f>
        <v>0</v>
      </c>
      <c r="J40" s="402" t="e">
        <f t="shared" si="6"/>
        <v>#VALUE!</v>
      </c>
      <c r="K40" s="425">
        <f>IF($F$21="__ASC",(ASC!K43+'ASC (2)'!K43+'ASC (3)'!K43+'ASC (4)'!K43+'ASC (5)'!K43+'ASC (6)'!K43+'ASC (7)'!K43+'ASC (8)'!K43+'ASC (9)'!K43+'ASC (10)'!K43+'ASC (11)'!K43+'ASC (12)'!K43+'ASC (13)'!K43+'ASC (14)'!K43+'ASC (15)'!K43+'ASC (16)'!K43+'ASC (17)'!K43+'ASC (18)'!K43+'ASC (19)'!K43+'ASC (20)'!K43+'ASC (21)'!K43+'ASC (22)'!K43+'ASC (23)'!K43+'ASC (24)'!K43+'ASC (25)'!K43+'ASC (26)'!K43+'ASC (27)'!K43+'ASC (28)'!K43+'ASC (29)'!K43+'ASC (30)'!K43+'ASC (31)'!K43+'ASC (32)'!K43+'ASC (33)'!K43+'ASC (34)'!K43+'ASC (35)'!K43+'ASC (36)'!K43+'ASC (37)'!K43+'ASC (38)'!K43+'ASC (39)'!K43+'ASC (40)'!K43+'ASC (41)'!K43+'ASC (42)'!K43+'ASC (43)'!K43+'ASC (44)'!K43+'ASC (45)'!K43+'ASC (46)'!K43+'ASC (47)'!K43+'ASC (48)'!K43+'ASC (49)'!K43+'ASC (50)'!K43+'ASC (51)'!K43+'ASC (50)'!K43+'ASC (52)'!K43+'ASC (53)'!K43+'ASC (54)'!K43+'ASC (55)'!K43+'ASC (56)'!K43+'ASC (57)'!K43+'ASC (58)'!K43+'ASC (59)'!K43+'ASC (60)'!K43+'ASC (61)'!K43+'ASC (62)'!K43+'ASC (63)'!K43+'ASC (64)'!K43+'ASC (65)'!K43+'ASC (66)'!K43+'ASC (67)'!K43+'ASC (68)'!K43+'ASC (69)'!K43+'ASC (70)'!K43),IF('SYNTHESE DISTRICT'!$F$21="__FS",(FS!K41+'FS (2)'!K41+'FS (3)'!K41+'FS (4)'!K41+'FS (5)'!K41+'FS (6)'!K41+'FS (7)'!K41+'FS (8)'!K41+'FS (9)'!K41+'FS (10)'!K41+'FS (11)'!K41+'FS (12)'!K41+'FS (13)'!K41+'FS (14)'!K41+'FS (15)'!K41+'FS (16)'!K41+'FS (17)'!K41+'FS (18)'!K41+'FS (19)'!K41+'FS (20)'!K41+'FS (21)'!K41+'FS (22)'!K41+'FS (23)'!K41+'FS (24)'!K41+'FS (25)'!K41+'FS (26)'!K41+'FS (27)'!K41+'FS (28)'!K41+'FS (29)'!K41+'FS (30)'!K41+'FS (31)'!K41+'FS (32)'!K41+'FS (33)'!K41+'FS (34)'!K41+'FS (35)'!K41+'FS (36)'!K41+'FS (37)'!K41+'FS (38)'!K41+'FS (39)'!K41+'FS (40)'!K41+'FS (41)'!K41+'FS (42)'!K41+'FS (43)'!K41+'FS (44)'!K41+'FS (45)'!K41+'FS (46)'!K41+'FS (47)'!K41+'FS (48)'!K41+'FS (49)'!K41+'FS (50)'!K41+'FS (51)'!K41+'FS (52)'!K41+'FS (53)'!K41+'FS (54)'!K41+'FS (55)'!K41+'FS (56)'!K41+'FS (57)'!K41+'FS (58)'!K41+'FS (59)'!K41+'FS (60)'!K41+'FS (61)'!K41+'FS (62)'!K41+'FS (63)'!K41+'FS (64)'!K41+'FS (65)'!K41+'FS (66)'!K41+'FS (67)'!K41+'FS (68)'!K41+'FS (69)'!K41+'FS (70)'!K41),IF('SYNTHESE DISTRICT'!$F$21="ASC+FS",(FS!K41+'FS (2)'!K41+'FS (3)'!K41+'FS (4)'!K41+'FS (5)'!K41+'FS (6)'!K41+'FS (7)'!K41+'FS (8)'!K41+'FS (9)'!K41+'FS (10)'!K41+'FS (11)'!K41+'FS (12)'!K41+'FS (13)'!K41+'FS (14)'!K41+'FS (15)'!K41+'FS (16)'!K41+'FS (17)'!K41+'FS (18)'!K41+'FS (19)'!K41+'FS (20)'!K41+'FS (21)'!K41+'FS (22)'!K41+'FS (23)'!K41+'FS (24)'!K41+'FS (25)'!K41+'FS (26)'!K41+'FS (27)'!K41+'FS (28)'!K41+'FS (29)'!K41+'FS (30)'!K41+'FS (31)'!K41+'FS (32)'!K41+'FS (33)'!K41+'FS (34)'!K41+'FS (35)'!K41+'FS (36)'!K41+'FS (37)'!K41+'FS (38)'!K41+'FS (39)'!K41+'FS (40)'!K41+'FS (41)'!K41+'FS (42)'!K41+'FS (43)'!K41+'FS (44)'!K41+'FS (45)'!K41+'FS (46)'!K41+'FS (47)'!K41+'FS (48)'!K41+'FS (49)'!K41+'FS (50)'!K41+'FS (51)'!K41+'FS (52)'!K41+'FS (53)'!K41+'FS (54)'!K41+'FS (55)'!K41+'FS (56)'!K41+'FS (57)'!K41+'FS (58)'!K41+'FS (59)'!K41+'FS (60)'!K41+'FS (61)'!K41+'FS (62)'!K41+'FS (63)'!K41+'FS (64)'!K41+'FS (65)'!K41+'FS (66)'!K41+'FS (67)'!K41+'FS (68)'!K41+'FS (69)'!K41+'FS (70)'!K41+ ASC!K43+'ASC (2)'!K43+'ASC (3)'!K43+'ASC (4)'!K43+'ASC (5)'!K43+'ASC (6)'!K43+'ASC (7)'!K43+'ASC (8)'!K43+'ASC (9)'!K43+'ASC (10)'!K43+'ASC (11)'!K43+'ASC (12)'!K43+'ASC (13)'!K43+'ASC (14)'!K43+'ASC (15)'!K43+'ASC (16)'!K43+'ASC (17)'!K43+'ASC (18)'!K43+'ASC (19)'!K43+'ASC (20)'!K43+'ASC (21)'!K43+'ASC (22)'!K43+'ASC (23)'!K43+'ASC (24)'!K43+'ASC (25)'!K43+'ASC (26)'!K43+'ASC (27)'!K43+'ASC (28)'!K43+'ASC (29)'!K43+'ASC (30)'!K43+'ASC (31)'!K43+'ASC (32)'!K43+'ASC (33)'!K43+'ASC (34)'!K43+'ASC (35)'!K43+'ASC (36)'!K43+'ASC (37)'!K43+'ASC (38)'!K43+'ASC (39)'!K43+'ASC (40)'!K43+'ASC (41)'!K43+'ASC (42)'!K43+'ASC (43)'!K43+'ASC (44)'!K43+'ASC (45)'!K43+'ASC (46)'!K43+'ASC (47)'!K43+'ASC (48)'!K43+'ASC (49)'!K43+'ASC (50)'!K43+'ASC (51)'!K43+'ASC (50)'!K43+'ASC (52)'!K43+'ASC (53)'!K43+'ASC (54)'!K43+'ASC (55)'!K43+'ASC (56)'!K43+'ASC (57)'!K43+'ASC (58)'!K43+'ASC (59)'!K43+'ASC (60)'!K43+'ASC (61)'!K43+'ASC (62)'!K43+'ASC (63)'!K43+'ASC (64)'!K43+'ASC (65)'!K43+'ASC (66)'!K43+'ASC (67)'!K43+'ASC (68)'!K43+'ASC (69)'!K43+'ASC (70)'!K43),"")))</f>
        <v>0</v>
      </c>
      <c r="L40" s="314" t="e">
        <f t="shared" si="2"/>
        <v>#VALUE!</v>
      </c>
      <c r="M40" s="314" t="e">
        <f t="shared" si="3"/>
        <v>#VALUE!</v>
      </c>
      <c r="N40" s="314" t="e">
        <f t="shared" si="4"/>
        <v>#VALUE!</v>
      </c>
      <c r="O40" s="425">
        <f>IF($F$21="__ASC",(ASC!O43+'ASC (2)'!O43+'ASC (3)'!O43+'ASC (4)'!O43+'ASC (5)'!O43+'ASC (6)'!O43+'ASC (7)'!O43+'ASC (8)'!O43+'ASC (9)'!O43+'ASC (10)'!O43+'ASC (11)'!O43+'ASC (12)'!O43+'ASC (13)'!O43+'ASC (14)'!O43+'ASC (15)'!O43+'ASC (16)'!O43+'ASC (17)'!O43+'ASC (18)'!O43+'ASC (19)'!O43+'ASC (20)'!O43+'ASC (21)'!O43+'ASC (22)'!O43+'ASC (23)'!O43+'ASC (24)'!O43+'ASC (25)'!O43+'ASC (26)'!O43+'ASC (27)'!O43+'ASC (28)'!O43+'ASC (29)'!O43+'ASC (30)'!O43+'ASC (31)'!O43+'ASC (32)'!O43+'ASC (33)'!O43+'ASC (34)'!O43+'ASC (35)'!O43+'ASC (36)'!O43+'ASC (37)'!O43+'ASC (38)'!O43+'ASC (39)'!O43+'ASC (40)'!O43+'ASC (41)'!O43+'ASC (42)'!O43+'ASC (43)'!O43+'ASC (44)'!O43+'ASC (45)'!O43+'ASC (46)'!O43+'ASC (47)'!O43+'ASC (48)'!O43+'ASC (49)'!O43+'ASC (50)'!O43+'ASC (51)'!O43+'ASC (50)'!O43+'ASC (52)'!O43+'ASC (53)'!O43+'ASC (54)'!O43+'ASC (55)'!O43+'ASC (56)'!O43+'ASC (57)'!O43+'ASC (58)'!O43+'ASC (59)'!O43+'ASC (60)'!O43+'ASC (61)'!O43+'ASC (62)'!O43+'ASC (63)'!O43+'ASC (64)'!O43+'ASC (65)'!O43+'ASC (66)'!O43+'ASC (67)'!O43+'ASC (68)'!O43+'ASC (69)'!O43+'ASC (70)'!O43),IF('SYNTHESE DISTRICT'!$F$21="__FS",(FS!O41+'FS (2)'!O41+'FS (3)'!O41+'FS (4)'!O41+'FS (5)'!O41+'FS (6)'!O41+'FS (7)'!O41+'FS (8)'!O41+'FS (9)'!O41+'FS (10)'!O41+'FS (11)'!O41+'FS (12)'!O41+'FS (13)'!O41+'FS (14)'!O41+'FS (15)'!O41+'FS (16)'!O41+'FS (17)'!O41+'FS (18)'!O41+'FS (19)'!O41+'FS (20)'!O41+'FS (21)'!O41+'FS (22)'!O41+'FS (23)'!O41+'FS (24)'!O41+'FS (25)'!O41+'FS (26)'!O41+'FS (27)'!O41+'FS (28)'!O41+'FS (29)'!O41+'FS (30)'!O41+'FS (31)'!O41+'FS (32)'!O41+'FS (33)'!O41+'FS (34)'!O41+'FS (35)'!O41+'FS (36)'!O41+'FS (37)'!O41+'FS (38)'!O41+'FS (39)'!O41+'FS (40)'!O41+'FS (41)'!O41+'FS (42)'!O41+'FS (43)'!O41+'FS (44)'!O41+'FS (45)'!O41+'FS (46)'!O41+'FS (47)'!O41+'FS (48)'!O41+'FS (49)'!O41+'FS (50)'!O41+'FS (51)'!O41+'FS (52)'!O41+'FS (53)'!O41+'FS (54)'!O41+'FS (55)'!O41+'FS (56)'!O41+'FS (57)'!O41+'FS (58)'!O41+'FS (59)'!O41+'FS (60)'!O41+'FS (61)'!O41+'FS (62)'!O41+'FS (63)'!O41+'FS (64)'!O41+'FS (65)'!O41+'FS (66)'!O41+'FS (67)'!O41+'FS (68)'!O41+'FS (69)'!O41+'FS (70)'!O41),IF('SYNTHESE DISTRICT'!$F$21="ASC+FS",(FS!O41+'FS (2)'!O41+'FS (3)'!O41+'FS (4)'!O41+'FS (5)'!O41+'FS (6)'!O41+'FS (7)'!O41+'FS (8)'!O41+'FS (9)'!O41+'FS (10)'!O41+'FS (11)'!O41+'FS (12)'!O41+'FS (13)'!O41+'FS (14)'!O41+'FS (15)'!O41+'FS (16)'!O41+'FS (17)'!O41+'FS (18)'!O41+'FS (19)'!O41+'FS (20)'!O41+'FS (21)'!O41+'FS (22)'!O41+'FS (23)'!O41+'FS (24)'!O41+'FS (25)'!O41+'FS (26)'!O41+'FS (27)'!O41+'FS (28)'!O41+'FS (29)'!O41+'FS (30)'!O41+'FS (31)'!O41+'FS (32)'!O41+'FS (33)'!O41+'FS (34)'!O41+'FS (35)'!O41+'FS (36)'!O41+'FS (37)'!O41+'FS (38)'!O41+'FS (39)'!O41+'FS (40)'!O41+'FS (41)'!O41+'FS (42)'!O41+'FS (43)'!O41+'FS (44)'!O41+'FS (45)'!O41+'FS (46)'!O41+'FS (47)'!O41+'FS (48)'!O41+'FS (49)'!O41+'FS (50)'!O41+'FS (51)'!O41+'FS (52)'!O41+'FS (53)'!O41+'FS (54)'!O41+'FS (55)'!O41+'FS (56)'!O41+'FS (57)'!O41+'FS (58)'!O41+'FS (59)'!O41+'FS (60)'!O41+'FS (61)'!O41+'FS (62)'!O41+'FS (63)'!O41+'FS (64)'!O41+'FS (65)'!O41+'FS (66)'!O41+'FS (67)'!O41+'FS (68)'!O41+'FS (69)'!O41+'FS (70)'!O41+ ASC!O43+'ASC (2)'!O43+'ASC (3)'!O43+'ASC (4)'!O43+'ASC (5)'!O43+'ASC (6)'!O43+'ASC (7)'!O43+'ASC (8)'!O43+'ASC (9)'!O43+'ASC (10)'!O43+'ASC (11)'!O43+'ASC (12)'!O43+'ASC (13)'!O43+'ASC (14)'!O43+'ASC (15)'!O43+'ASC (16)'!O43+'ASC (17)'!O43+'ASC (18)'!O43+'ASC (19)'!O43+'ASC (20)'!O43+'ASC (21)'!O43+'ASC (22)'!O43+'ASC (23)'!O43+'ASC (24)'!O43+'ASC (25)'!O43+'ASC (26)'!O43+'ASC (27)'!O43+'ASC (28)'!O43+'ASC (29)'!O43+'ASC (30)'!O43+'ASC (31)'!O43+'ASC (32)'!O43+'ASC (33)'!O43+'ASC (34)'!O43+'ASC (35)'!O43+'ASC (36)'!O43+'ASC (37)'!O43+'ASC (38)'!O43+'ASC (39)'!O43+'ASC (40)'!O43+'ASC (41)'!O43+'ASC (42)'!O43+'ASC (43)'!O43+'ASC (44)'!O43+'ASC (45)'!O43+'ASC (46)'!O43+'ASC (47)'!O43+'ASC (48)'!O43+'ASC (49)'!O43+'ASC (50)'!O43+'ASC (51)'!O43+'ASC (50)'!O43+'ASC (52)'!O43+'ASC (53)'!O43+'ASC (54)'!O43+'ASC (55)'!O43+'ASC (56)'!O43+'ASC (57)'!O43+'ASC (58)'!O43+'ASC (59)'!O43+'ASC (60)'!O43+'ASC (61)'!O43+'ASC (62)'!O43+'ASC (63)'!O43+'ASC (64)'!O43+'ASC (65)'!O43+'ASC (66)'!O43+'ASC (67)'!O43+'ASC (68)'!O43+'ASC (69)'!O43+'ASC (70)'!O43),"")))</f>
        <v>0</v>
      </c>
      <c r="P40" s="217"/>
      <c r="R40" s="152" t="e">
        <f t="shared" si="5"/>
        <v>#VALUE!</v>
      </c>
      <c r="T40" s="424">
        <f>IF('SYNTHESE DISTRICT'!$F$21="__ASC",(ASC!J43+'ASC (2)'!J43+'ASC (3)'!J43+'ASC (4)'!J43+'ASC (5)'!J43+'ASC (6)'!J43+'ASC (7)'!J43+'ASC (8)'!J43+'ASC (9)'!J43+'ASC (10)'!J43+'ASC (11)'!J43+'ASC (12)'!J43+'ASC (13)'!J43+'ASC (14)'!J43+'ASC (15)'!J43+'ASC (16)'!J43+'ASC (17)'!J43+'ASC (18)'!J43+'ASC (19)'!J43+'ASC (20)'!J43+'ASC (21)'!J43+'ASC (22)'!J43+'ASC (23)'!J43+'ASC (24)'!J43+'ASC (25)'!J43+'ASC (26)'!J43+'ASC (27)'!J43+'ASC (28)'!J43+'ASC (29)'!J43+'ASC (30)'!J43+'ASC (31)'!J43+'ASC (32)'!J43+'ASC (33)'!J43+'ASC (34)'!J43+'ASC (35)'!J43+'ASC (36)'!J43+'ASC (37)'!J43+'ASC (38)'!J43+'ASC (39)'!J43+'ASC (40)'!J43+'ASC (41)'!J43+'ASC (42)'!J43+'ASC (43)'!J43+'ASC (44)'!J43+'ASC (45)'!J43+'ASC (46)'!J43+'ASC (47)'!J43+'ASC (48)'!J43+'ASC (49)'!J43+'ASC (50)'!J43+'ASC (51)'!J43+'ASC (50)'!J43+'ASC (52)'!J43+'ASC (53)'!J43+'ASC (54)'!J43+'ASC (55)'!J43+'ASC (56)'!J43+'ASC (57)'!J43+'ASC (58)'!J43+'ASC (59)'!J43+'ASC (60)'!J43+'ASC (61)'!J43+'ASC (62)'!J43+'ASC (63)'!J43+'ASC (64)'!J43+'ASC (65)'!J43+'ASC (66)'!J43+'ASC (67)'!J43+'ASC (68)'!J43+'ASC (69)'!J43+'ASC (70)'!J43),IF('SYNTHESE DISTRICT'!$F$21="__FS",('[4]FS '!J41+'FS (2)'!J41+'FS (3)'!J41+'FS (4)'!J41+'FS (5)'!J41+'FS (6)'!J41+'FS (7)'!J41+'FS (8)'!J41+'FS (9)'!J41+'FS (10)'!J41+'FS (11)'!J41+'FS (12)'!J41+'FS (13)'!J41+'FS (14)'!J41+'FS (15)'!J41+'FS (16)'!J41+'FS (17)'!J41+'FS (18)'!J41+'FS (19)'!J41+'FS (20)'!J41+'FS (21)'!J41+'FS (22)'!J41+'FS (23)'!J41+'FS (24)'!J41+'FS (25)'!J41+'FS (26)'!J41+'FS (27)'!J41+'FS (28)'!J41+'FS (29)'!J41+'FS (30)'!J41+'FS (31)'!J41+'FS (32)'!J41+'FS (33)'!J41+'FS (34)'!J41+'FS (35)'!J41+'FS (36)'!J41+'FS (37)'!J41+'FS (38)'!J41+'FS (39)'!J41+'FS (40)'!J41+'FS (41)'!J41+'FS (42)'!J41+'FS (43)'!J41+'FS (44)'!J41+'FS (45)'!J41+'FS (46)'!J41+'FS (47)'!J41+'FS (48)'!J41+'FS (49)'!J41+'FS (50)'!J41+'FS (51)'!J41+'FS (52)'!J41+'FS (53)'!J41+'FS (54)'!J41+'FS (55)'!J41+'FS (56)'!J41+'FS (57)'!J41+'FS (58)'!J41+'FS (59)'!J41+'FS (60)'!J41+'FS (61)'!J41+'FS (62)'!J41+'FS (63)'!J41+'FS (64)'!J41+'FS (65)'!J41+'FS (66)'!J41+'FS (67)'!J41+'FS (68)'!J41+'FS (69)'!J41+'FS (70)'!J41),IF('SYNTHESE DISTRICT'!$F$21="ASC+FS",('[4]FS '!J41+'FS (2)'!J41+'FS (3)'!J41+'FS (4)'!J41+'FS (5)'!J41+'FS (6)'!J41+'FS (7)'!J41+'FS (8)'!J41+'FS (9)'!J41+'FS (10)'!J41+'FS (11)'!J41+'FS (12)'!J41+'FS (13)'!J41+'FS (14)'!J41+'FS (15)'!J41+'FS (16)'!J41+'FS (17)'!J41+'FS (18)'!J41+'FS (19)'!J41+'FS (20)'!J41+'FS (21)'!J41+'FS (22)'!J41+'FS (23)'!J41+'FS (24)'!J41+'FS (25)'!J41+'FS (26)'!J41+'FS (27)'!J41+'FS (28)'!J41+'FS (29)'!J41+'FS (30)'!J41+'FS (31)'!J41+'FS (32)'!J41+'FS (33)'!J41+'FS (34)'!J41+'FS (35)'!J41+'FS (36)'!J41+'FS (37)'!J41+'FS (38)'!J41+'FS (39)'!J41+'FS (40)'!J41+'FS (41)'!J41+'FS (42)'!J41+'FS (43)'!J41+'FS (44)'!J41+'FS (45)'!J41+'FS (46)'!J41+'FS (47)'!J41+'FS (48)'!J41+'FS (49)'!J41+'FS (50)'!J41+'FS (51)'!J41+'FS (52)'!J41+'FS (53)'!J41+'FS (54)'!J41+'FS (55)'!J41+'FS (56)'!J41+'FS (57)'!J41+'FS (58)'!J41+'FS (59)'!J41+'FS (60)'!J41+'FS (61)'!J41+'FS (62)'!J41+'FS (63)'!J41+'FS (64)'!J41+'FS (65)'!J41+'FS (66)'!J41+'FS (67)'!J41+'FS (68)'!J41+'FS (69)'!J41+'FS (70)'!J41)+('[5]ASC '!J43+'ASC (2)'!J43+'ASC (3)'!J43+'ASC (4)'!J43+'ASC (5)'!J43+'ASC (6)'!J43+'ASC (7)'!J43+'ASC (8)'!J43+'ASC (9)'!J43+'ASC (10)'!J43+'ASC (11)'!J43+'ASC (12)'!J43+'ASC (13)'!J43+'ASC (14)'!J43+'ASC (15)'!J43+'ASC (16)'!J43+'ASC (17)'!J43+'ASC (18)'!J43+'ASC (19)'!J43+'ASC (20)'!J43+'ASC (21)'!J43+'ASC (22)'!J43+'ASC (23)'!J43+'ASC (24)'!J43+'ASC (25)'!J43+'ASC (26)'!J43+'ASC (27)'!J43+'ASC (28)'!J43+'ASC (29)'!J43+'ASC (30)'!J43+'ASC (31)'!J43+'ASC (32)'!J43+'ASC (33)'!J43+'ASC (34)'!J43+'ASC (35)'!J43+'ASC (36)'!J43+'ASC (37)'!J43+'ASC (38)'!J43+'ASC (39)'!J43+'ASC (40)'!J43+'ASC (41)'!J43+'ASC (42)'!J43+'ASC (43)'!J43+'ASC (44)'!J43+'ASC (45)'!J43+'ASC (46)'!J43+'ASC (47)'!J43+'ASC (48)'!J43+'ASC (49)'!J43+'ASC (50)'!J43+'ASC (51)'!J43+'ASC (50)'!J43+'ASC (52)'!J43+'ASC (53)'!J43+'ASC (54)'!J43+'ASC (55)'!J43+'ASC (56)'!J43+'ASC (57)'!J43+'ASC (58)'!J43+'ASC (59)'!J43+'ASC (60)'!J43+'ASC (61)'!J43+'ASC (62)'!J43+'ASC (63)'!J43+'ASC (64)'!J43+'ASC (65)'!J43+'ASC (66)'!J43+'ASC (67)'!J43+'ASC (68)'!J43+'ASC (69)'!J43+'ASC (70)'!J43),"")))</f>
        <v>0</v>
      </c>
    </row>
    <row r="41" spans="1:20" ht="55.5" customHeight="1" thickBot="1" x14ac:dyDescent="0.35">
      <c r="A41" s="329" t="str">
        <f>CDT!B42</f>
        <v>Artésunate Amodiaquine: (ASAQ) 3 cp (100/270 mg)</v>
      </c>
      <c r="B41" s="425">
        <f>IF($F$21="__ASC",(ASC!B44+'ASC (2)'!B44+'ASC (3)'!B44+'ASC (4)'!B44+'ASC (5)'!B44+'ASC (6)'!B44+'ASC (7)'!B44+'ASC (8)'!B44+'ASC (9)'!B44+'ASC (10)'!B44+'ASC (11)'!B44+'ASC (12)'!B44+'ASC (13)'!B44+'ASC (14)'!B44+'ASC (15)'!B44+'ASC (16)'!B44+'ASC (17)'!B44+'ASC (18)'!B44+'ASC (19)'!B44+'ASC (20)'!B44+'ASC (21)'!B44+'ASC (22)'!B44+'ASC (23)'!B44+'ASC (24)'!B44+'ASC (25)'!B44+'ASC (26)'!B44+'ASC (27)'!B44+'ASC (28)'!B44+'ASC (29)'!B44+'ASC (30)'!B44+'ASC (31)'!B44+'ASC (32)'!B44+'ASC (33)'!B44+'ASC (34)'!B44+'ASC (35)'!B44+'ASC (36)'!B44+'ASC (37)'!B44+'ASC (38)'!B44+'ASC (39)'!B44+'ASC (40)'!B44+'ASC (41)'!B44+'ASC (42)'!B44+'ASC (43)'!B44+'ASC (44)'!B44+'ASC (45)'!B44+'ASC (46)'!B44+'ASC (47)'!B44+'ASC (48)'!B44+'ASC (49)'!B44+'ASC (50)'!B44+'ASC (51)'!B44+'ASC (50)'!B44+'ASC (52)'!B44+'ASC (53)'!B44+'ASC (54)'!B44+'ASC (55)'!B44+'ASC (56)'!B44+'ASC (57)'!B44+'ASC (58)'!B44+'ASC (59)'!B44+'ASC (60)'!B44+'ASC (61)'!B44+'ASC (62)'!B44+'ASC (63)'!B44+'ASC (64)'!B44+'ASC (65)'!B44+'ASC (66)'!B44+'ASC (67)'!B44+'ASC (68)'!B44+'ASC (69)'!B44+'ASC (70)'!B44),IF('SYNTHESE DISTRICT'!$F$21="__FS",(FS!B42+'FS (2)'!B42+'FS (3)'!B42+'FS (4)'!B42+'FS (5)'!B42+'FS (6)'!B42+'FS (7)'!B42+'FS (8)'!B42+'FS (9)'!B42+'FS (10)'!B42+'FS (11)'!B42+'FS (12)'!B42+'FS (13)'!B42+'FS (14)'!B42+'FS (15)'!B42+'FS (16)'!B42+'FS (17)'!B42+'FS (18)'!B42+'FS (19)'!B42+'FS (20)'!B42+'FS (21)'!B42+'FS (22)'!B42+'FS (23)'!B42+'FS (24)'!B42+'FS (25)'!B42+'FS (26)'!B42+'FS (27)'!B42+'FS (28)'!B42+'FS (29)'!B42+'FS (30)'!B42+'FS (31)'!B42+'FS (32)'!B42+'FS (33)'!B42+'FS (34)'!B42+'FS (35)'!B42+'FS (36)'!B42+'FS (37)'!B42+'FS (38)'!B42+'FS (39)'!B42+'FS (40)'!B42+'FS (41)'!B42+'FS (42)'!B42+'FS (43)'!B42+'FS (44)'!B42+'FS (45)'!B42+'FS (46)'!B42+'FS (47)'!B42+'FS (48)'!B42+'FS (49)'!B42+'FS (50)'!B42+'FS (51)'!B42+'FS (52)'!B42+'FS (53)'!B42+'FS (54)'!B42+'FS (55)'!B42+'FS (56)'!B42+'FS (57)'!B42+'FS (58)'!B42+'FS (59)'!B42+'FS (60)'!B42+'FS (61)'!B42+'FS (62)'!B42+'FS (63)'!B42+'FS (64)'!B42+'FS (65)'!B42+'FS (66)'!B42+'FS (67)'!B42+'FS (68)'!B42+'FS (69)'!B42+'FS (70)'!B42),IF('SYNTHESE DISTRICT'!$F$21="ASC+FS",(FS!B42+'FS (2)'!B42+'FS (3)'!B42+'FS (4)'!B42+'FS (5)'!B42+'FS (6)'!B42+'FS (7)'!B42+'FS (8)'!B42+'FS (9)'!B42+'FS (10)'!B42+'FS (11)'!B42+'FS (12)'!B42+'FS (13)'!B42+'FS (14)'!B42+'FS (15)'!B42+'FS (16)'!B42+'FS (17)'!B42+'FS (18)'!B42+'FS (19)'!B42+'FS (20)'!B42+'FS (21)'!B42+'FS (22)'!B42+'FS (23)'!B42+'FS (24)'!B42+'FS (25)'!B42+'FS (26)'!B42+'FS (27)'!B42+'FS (28)'!B42+'FS (29)'!B42+'FS (30)'!B42+'FS (31)'!B42+'FS (32)'!B42+'FS (33)'!B42+'FS (34)'!B42+'FS (35)'!B42+'FS (36)'!B42+'FS (37)'!B42+'FS (38)'!B42+'FS (39)'!B42+'FS (40)'!B42+'FS (41)'!B42+'FS (42)'!B42+'FS (43)'!B42+'FS (44)'!B42+'FS (45)'!B42+'FS (46)'!B42+'FS (47)'!B42+'FS (48)'!B42+'FS (49)'!B42+'FS (50)'!B42+'FS (51)'!B42+'FS (52)'!B42+'FS (53)'!B42+'FS (54)'!B42+'FS (55)'!B42+'FS (56)'!B42+'FS (57)'!B42+'FS (58)'!B42+'FS (59)'!B42+'FS (60)'!B42+'FS (61)'!B42+'FS (62)'!B42+'FS (63)'!B42+'FS (64)'!B42+'FS (65)'!B42+'FS (66)'!B42+'FS (67)'!B42+'FS (68)'!B42+'FS (69)'!B42+'FS (70)'!B42+ ASC!B44+'ASC (2)'!B44+'ASC (3)'!B44+'ASC (4)'!B44+'ASC (5)'!B44+'ASC (6)'!B44+'ASC (7)'!B44+'ASC (8)'!B44+'ASC (9)'!B44+'ASC (10)'!B44+'ASC (11)'!B44+'ASC (12)'!B44+'ASC (13)'!B44+'ASC (14)'!B44+'ASC (15)'!B44+'ASC (16)'!B44+'ASC (17)'!B44+'ASC (18)'!B44+'ASC (19)'!B44+'ASC (20)'!B44+'ASC (21)'!B44+'ASC (22)'!B44+'ASC (23)'!B44+'ASC (24)'!B44+'ASC (25)'!B44+'ASC (26)'!B44+'ASC (27)'!B44+'ASC (28)'!B44+'ASC (29)'!B44+'ASC (30)'!B44+'ASC (31)'!B44+'ASC (32)'!B44+'ASC (33)'!B44+'ASC (34)'!B44+'ASC (35)'!B44+'ASC (36)'!B44+'ASC (37)'!B44+'ASC (38)'!B44+'ASC (39)'!B44+'ASC (40)'!B44+'ASC (41)'!B44+'ASC (42)'!B44+'ASC (43)'!B44+'ASC (44)'!B44+'ASC (45)'!B44+'ASC (46)'!B44+'ASC (47)'!B44+'ASC (48)'!B44+'ASC (49)'!B44+'ASC (50)'!B44+'ASC (51)'!B44+'ASC (50)'!B44+'ASC (52)'!B44+'ASC (53)'!B44+'ASC (54)'!B44+'ASC (55)'!B44+'ASC (56)'!B44+'ASC (57)'!B44+'ASC (58)'!B44+'ASC (59)'!B44+'ASC (60)'!B44+'ASC (61)'!B44+'ASC (62)'!B44+'ASC (63)'!B44+'ASC (64)'!B44+'ASC (65)'!B44+'ASC (66)'!B44+'ASC (67)'!B44+'ASC (68)'!B44+'ASC (69)'!B44+'ASC (70)'!B44),"")))</f>
        <v>0</v>
      </c>
      <c r="C41" s="425">
        <f>IF($F$21="__ASC",(ASC!C44+'ASC (2)'!C44+'ASC (3)'!C44+'ASC (4)'!C44+'ASC (5)'!C44+'ASC (6)'!C44+'ASC (7)'!C44+'ASC (8)'!C44+'ASC (9)'!C44+'ASC (10)'!C44+'ASC (11)'!C44+'ASC (12)'!C44+'ASC (13)'!C44+'ASC (14)'!C44+'ASC (15)'!C44+'ASC (16)'!C44+'ASC (17)'!C44+'ASC (18)'!C44+'ASC (19)'!C44+'ASC (20)'!C44+'ASC (21)'!C44+'ASC (22)'!C44+'ASC (23)'!C44+'ASC (24)'!C44+'ASC (25)'!C44+'ASC (26)'!C44+'ASC (27)'!C44+'ASC (28)'!C44+'ASC (29)'!C44+'ASC (30)'!C44+'ASC (31)'!C44+'ASC (32)'!C44+'ASC (33)'!C44+'ASC (34)'!C44+'ASC (35)'!C44+'ASC (36)'!C44+'ASC (37)'!C44+'ASC (38)'!C44+'ASC (39)'!C44+'ASC (40)'!C44+'ASC (41)'!C44+'ASC (42)'!C44+'ASC (43)'!C44+'ASC (44)'!C44+'ASC (45)'!C44+'ASC (46)'!C44+'ASC (47)'!C44+'ASC (48)'!C44+'ASC (49)'!C44+'ASC (50)'!C44+'ASC (51)'!C44+'ASC (50)'!C44+'ASC (52)'!C44+'ASC (53)'!C44+'ASC (54)'!C44+'ASC (55)'!C44+'ASC (56)'!C44+'ASC (57)'!C44+'ASC (58)'!C44+'ASC (59)'!C44+'ASC (60)'!C44+'ASC (61)'!C44+'ASC (62)'!C44+'ASC (63)'!C44+'ASC (64)'!C44+'ASC (65)'!C44+'ASC (66)'!C44+'ASC (67)'!C44+'ASC (68)'!C44+'ASC (69)'!C44+'ASC (70)'!C44),IF('SYNTHESE DISTRICT'!$F$21="__FS",(FS!C42+'FS (2)'!C42+'FS (3)'!C42+'FS (4)'!C42+'FS (5)'!C42+'FS (6)'!C42+'FS (7)'!C42+'FS (8)'!C42+'FS (9)'!C42+'FS (10)'!C42+'FS (11)'!C42+'FS (12)'!C42+'FS (13)'!C42+'FS (14)'!C42+'FS (15)'!C42+'FS (16)'!C42+'FS (17)'!C42+'FS (18)'!C42+'FS (19)'!C42+'FS (20)'!C42+'FS (21)'!C42+'FS (22)'!C42+'FS (23)'!C42+'FS (24)'!C42+'FS (25)'!C42+'FS (26)'!C42+'FS (27)'!C42+'FS (28)'!C42+'FS (29)'!C42+'FS (30)'!C42+'FS (31)'!C42+'FS (32)'!C42+'FS (33)'!C42+'FS (34)'!C42+'FS (35)'!C42+'FS (36)'!C42+'FS (37)'!C42+'FS (38)'!C42+'FS (39)'!C42+'FS (40)'!C42+'FS (41)'!C42+'FS (42)'!C42+'FS (43)'!C42+'FS (44)'!C42+'FS (45)'!C42+'FS (46)'!C42+'FS (47)'!C42+'FS (48)'!C42+'FS (49)'!C42+'FS (50)'!C42+'FS (51)'!C42+'FS (52)'!C42+'FS (53)'!C42+'FS (54)'!C42+'FS (55)'!C42+'FS (56)'!C42+'FS (57)'!C42+'FS (58)'!C42+'FS (59)'!C42+'FS (60)'!C42+'FS (61)'!C42+'FS (62)'!C42+'FS (63)'!C42+'FS (64)'!C42+'FS (65)'!C42+'FS (66)'!C42+'FS (67)'!C42+'FS (68)'!C42+'FS (69)'!C42+'FS (70)'!C42),IF('SYNTHESE DISTRICT'!$F$21="ASC+FS",(FS!C42+'FS (2)'!C42+'FS (3)'!C42+'FS (4)'!C42+'FS (5)'!C42+'FS (6)'!C42+'FS (7)'!C42+'FS (8)'!C42+'FS (9)'!C42+'FS (10)'!C42+'FS (11)'!C42+'FS (12)'!C42+'FS (13)'!C42+'FS (14)'!C42+'FS (15)'!C42+'FS (16)'!C42+'FS (17)'!C42+'FS (18)'!C42+'FS (19)'!C42+'FS (20)'!C42+'FS (21)'!C42+'FS (22)'!C42+'FS (23)'!C42+'FS (24)'!C42+'FS (25)'!C42+'FS (26)'!C42+'FS (27)'!C42+'FS (28)'!C42+'FS (29)'!C42+'FS (30)'!C42+'FS (31)'!C42+'FS (32)'!C42+'FS (33)'!C42+'FS (34)'!C42+'FS (35)'!C42+'FS (36)'!C42+'FS (37)'!C42+'FS (38)'!C42+'FS (39)'!C42+'FS (40)'!C42+'FS (41)'!C42+'FS (42)'!C42+'FS (43)'!C42+'FS (44)'!C42+'FS (45)'!C42+'FS (46)'!C42+'FS (47)'!C42+'FS (48)'!C42+'FS (49)'!C42+'FS (50)'!C42+'FS (51)'!C42+'FS (52)'!C42+'FS (53)'!C42+'FS (54)'!C42+'FS (55)'!C42+'FS (56)'!C42+'FS (57)'!C42+'FS (58)'!C42+'FS (59)'!C42+'FS (60)'!C42+'FS (61)'!C42+'FS (62)'!C42+'FS (63)'!C42+'FS (64)'!C42+'FS (65)'!C42+'FS (66)'!C42+'FS (67)'!C42+'FS (68)'!C42+'FS (69)'!C42+'FS (70)'!C42+ ASC!C44+'ASC (2)'!C44+'ASC (3)'!C44+'ASC (4)'!C44+'ASC (5)'!C44+'ASC (6)'!C44+'ASC (7)'!C44+'ASC (8)'!C44+'ASC (9)'!C44+'ASC (10)'!C44+'ASC (11)'!C44+'ASC (12)'!C44+'ASC (13)'!C44+'ASC (14)'!C44+'ASC (15)'!C44+'ASC (16)'!C44+'ASC (17)'!C44+'ASC (18)'!C44+'ASC (19)'!C44+'ASC (20)'!C44+'ASC (21)'!C44+'ASC (22)'!C44+'ASC (23)'!C44+'ASC (24)'!C44+'ASC (25)'!C44+'ASC (26)'!C44+'ASC (27)'!C44+'ASC (28)'!C44+'ASC (29)'!C44+'ASC (30)'!C44+'ASC (31)'!C44+'ASC (32)'!C44+'ASC (33)'!C44+'ASC (34)'!C44+'ASC (35)'!C44+'ASC (36)'!C44+'ASC (37)'!C44+'ASC (38)'!C44+'ASC (39)'!C44+'ASC (40)'!C44+'ASC (41)'!C44+'ASC (42)'!C44+'ASC (43)'!C44+'ASC (44)'!C44+'ASC (45)'!C44+'ASC (46)'!C44+'ASC (47)'!C44+'ASC (48)'!C44+'ASC (49)'!C44+'ASC (50)'!C44+'ASC (51)'!C44+'ASC (50)'!C44+'ASC (52)'!C44+'ASC (53)'!C44+'ASC (54)'!C44+'ASC (55)'!C44+'ASC (56)'!C44+'ASC (57)'!C44+'ASC (58)'!C44+'ASC (59)'!C44+'ASC (60)'!C44+'ASC (61)'!C44+'ASC (62)'!C44+'ASC (63)'!C44+'ASC (64)'!C44+'ASC (65)'!C44+'ASC (66)'!C44+'ASC (67)'!C44+'ASC (68)'!C44+'ASC (69)'!C44+'ASC (70)'!C44),"")))</f>
        <v>0</v>
      </c>
      <c r="D41" s="403">
        <f t="shared" si="0"/>
        <v>0</v>
      </c>
      <c r="E41" s="425">
        <f>IF($F$21="__ASC",(ASC!E44+'ASC (2)'!E44+'ASC (3)'!E44+'ASC (4)'!E44+'ASC (5)'!E44+'ASC (6)'!E44+'ASC (7)'!E44+'ASC (8)'!E44+'ASC (9)'!E44+'ASC (10)'!E44+'ASC (11)'!E44+'ASC (12)'!E44+'ASC (13)'!E44+'ASC (14)'!E44+'ASC (15)'!E44+'ASC (16)'!E44+'ASC (17)'!E44+'ASC (18)'!E44+'ASC (19)'!E44+'ASC (20)'!E44+'ASC (21)'!E44+'ASC (22)'!E44+'ASC (23)'!E44+'ASC (24)'!E44+'ASC (25)'!E44+'ASC (26)'!E44+'ASC (27)'!E44+'ASC (28)'!E44+'ASC (29)'!E44+'ASC (30)'!E44+'ASC (31)'!E44+'ASC (32)'!E44+'ASC (33)'!E44+'ASC (34)'!E44+'ASC (35)'!E44+'ASC (36)'!E44+'ASC (37)'!E44+'ASC (38)'!E44+'ASC (39)'!E44+'ASC (40)'!E44+'ASC (41)'!E44+'ASC (42)'!E44+'ASC (43)'!E44+'ASC (44)'!E44+'ASC (45)'!E44+'ASC (46)'!E44+'ASC (47)'!E44+'ASC (48)'!E44+'ASC (49)'!E44+'ASC (50)'!E44+'ASC (51)'!E44+'ASC (50)'!E44+'ASC (52)'!E44+'ASC (53)'!E44+'ASC (54)'!E44+'ASC (55)'!E44+'ASC (56)'!E44+'ASC (57)'!E44+'ASC (58)'!E44+'ASC (59)'!E44+'ASC (60)'!E44+'ASC (61)'!E44+'ASC (62)'!E44+'ASC (63)'!E44+'ASC (64)'!E44+'ASC (65)'!E44+'ASC (66)'!E44+'ASC (67)'!E44+'ASC (68)'!E44+'ASC (69)'!E44+'ASC (70)'!E44),IF('SYNTHESE DISTRICT'!$F$21="__FS",(FS!E42+'FS (2)'!E42+'FS (3)'!E42+'FS (4)'!E42+'FS (5)'!E42+'FS (6)'!E42+'FS (7)'!E42+'FS (8)'!E42+'FS (9)'!E42+'FS (10)'!E42+'FS (11)'!E42+'FS (12)'!E42+'FS (13)'!E42+'FS (14)'!E42+'FS (15)'!E42+'FS (16)'!E42+'FS (17)'!E42+'FS (18)'!E42+'FS (19)'!E42+'FS (20)'!E42+'FS (21)'!E42+'FS (22)'!E42+'FS (23)'!E42+'FS (24)'!E42+'FS (25)'!E42+'FS (26)'!E42+'FS (27)'!E42+'FS (28)'!E42+'FS (29)'!E42+'FS (30)'!E42+'FS (31)'!E42+'FS (32)'!E42+'FS (33)'!E42+'FS (34)'!E42+'FS (35)'!E42+'FS (36)'!E42+'FS (37)'!E42+'FS (38)'!E42+'FS (39)'!E42+'FS (40)'!E42+'FS (41)'!E42+'FS (42)'!E42+'FS (43)'!E42+'FS (44)'!E42+'FS (45)'!E42+'FS (46)'!E42+'FS (47)'!E42+'FS (48)'!E42+'FS (49)'!E42+'FS (50)'!E42+'FS (51)'!E42+'FS (52)'!E42+'FS (53)'!E42+'FS (54)'!E42+'FS (55)'!E42+'FS (56)'!E42+'FS (57)'!E42+'FS (58)'!E42+'FS (59)'!E42+'FS (60)'!E42+'FS (61)'!E42+'FS (62)'!E42+'FS (63)'!E42+'FS (64)'!E42+'FS (65)'!E42+'FS (66)'!E42+'FS (67)'!E42+'FS (68)'!E42+'FS (69)'!E42+'FS (70)'!E42),IF('SYNTHESE DISTRICT'!$F$21="ASC+FS",(FS!E42+'FS (2)'!E42+'FS (3)'!E42+'FS (4)'!E42+'FS (5)'!E42+'FS (6)'!E42+'FS (7)'!E42+'FS (8)'!E42+'FS (9)'!E42+'FS (10)'!E42+'FS (11)'!E42+'FS (12)'!E42+'FS (13)'!E42+'FS (14)'!E42+'FS (15)'!E42+'FS (16)'!E42+'FS (17)'!E42+'FS (18)'!E42+'FS (19)'!E42+'FS (20)'!E42+'FS (21)'!E42+'FS (22)'!E42+'FS (23)'!E42+'FS (24)'!E42+'FS (25)'!E42+'FS (26)'!E42+'FS (27)'!E42+'FS (28)'!E42+'FS (29)'!E42+'FS (30)'!E42+'FS (31)'!E42+'FS (32)'!E42+'FS (33)'!E42+'FS (34)'!E42+'FS (35)'!E42+'FS (36)'!E42+'FS (37)'!E42+'FS (38)'!E42+'FS (39)'!E42+'FS (40)'!E42+'FS (41)'!E42+'FS (42)'!E42+'FS (43)'!E42+'FS (44)'!E42+'FS (45)'!E42+'FS (46)'!E42+'FS (47)'!E42+'FS (48)'!E42+'FS (49)'!E42+'FS (50)'!E42+'FS (51)'!E42+'FS (52)'!E42+'FS (53)'!E42+'FS (54)'!E42+'FS (55)'!E42+'FS (56)'!E42+'FS (57)'!E42+'FS (58)'!E42+'FS (59)'!E42+'FS (60)'!E42+'FS (61)'!E42+'FS (62)'!E42+'FS (63)'!E42+'FS (64)'!E42+'FS (65)'!E42+'FS (66)'!E42+'FS (67)'!E42+'FS (68)'!E42+'FS (69)'!E42+'FS (70)'!E42+ ASC!E44+'ASC (2)'!E44+'ASC (3)'!E44+'ASC (4)'!E44+'ASC (5)'!E44+'ASC (6)'!E44+'ASC (7)'!E44+'ASC (8)'!E44+'ASC (9)'!E44+'ASC (10)'!E44+'ASC (11)'!E44+'ASC (12)'!E44+'ASC (13)'!E44+'ASC (14)'!E44+'ASC (15)'!E44+'ASC (16)'!E44+'ASC (17)'!E44+'ASC (18)'!E44+'ASC (19)'!E44+'ASC (20)'!E44+'ASC (21)'!E44+'ASC (22)'!E44+'ASC (23)'!E44+'ASC (24)'!E44+'ASC (25)'!E44+'ASC (26)'!E44+'ASC (27)'!E44+'ASC (28)'!E44+'ASC (29)'!E44+'ASC (30)'!E44+'ASC (31)'!E44+'ASC (32)'!E44+'ASC (33)'!E44+'ASC (34)'!E44+'ASC (35)'!E44+'ASC (36)'!E44+'ASC (37)'!E44+'ASC (38)'!E44+'ASC (39)'!E44+'ASC (40)'!E44+'ASC (41)'!E44+'ASC (42)'!E44+'ASC (43)'!E44+'ASC (44)'!E44+'ASC (45)'!E44+'ASC (46)'!E44+'ASC (47)'!E44+'ASC (48)'!E44+'ASC (49)'!E44+'ASC (50)'!E44+'ASC (51)'!E44+'ASC (50)'!E44+'ASC (52)'!E44+'ASC (53)'!E44+'ASC (54)'!E44+'ASC (55)'!E44+'ASC (56)'!E44+'ASC (57)'!E44+'ASC (58)'!E44+'ASC (59)'!E44+'ASC (60)'!E44+'ASC (61)'!E44+'ASC (62)'!E44+'ASC (63)'!E44+'ASC (64)'!E44+'ASC (65)'!E44+'ASC (66)'!E44+'ASC (67)'!E44+'ASC (68)'!E44+'ASC (69)'!E44+'ASC (70)'!E44),"")))</f>
        <v>0</v>
      </c>
      <c r="F41" s="425">
        <f>IF($F$21="__ASC",(ASC!F44+'ASC (2)'!F44+'ASC (3)'!F44+'ASC (4)'!F44+'ASC (5)'!F44+'ASC (6)'!F44+'ASC (7)'!F44+'ASC (8)'!F44+'ASC (9)'!F44+'ASC (10)'!F44+'ASC (11)'!F44+'ASC (12)'!F44+'ASC (13)'!F44+'ASC (14)'!F44+'ASC (15)'!F44+'ASC (16)'!F44+'ASC (17)'!F44+'ASC (18)'!F44+'ASC (19)'!F44+'ASC (20)'!F44+'ASC (21)'!F44+'ASC (22)'!F44+'ASC (23)'!F44+'ASC (24)'!F44+'ASC (25)'!F44+'ASC (26)'!F44+'ASC (27)'!F44+'ASC (28)'!F44+'ASC (29)'!F44+'ASC (30)'!F44+'ASC (31)'!F44+'ASC (32)'!F44+'ASC (33)'!F44+'ASC (34)'!F44+'ASC (35)'!F44+'ASC (36)'!F44+'ASC (37)'!F44+'ASC (38)'!F44+'ASC (39)'!F44+'ASC (40)'!F44+'ASC (41)'!F44+'ASC (42)'!F44+'ASC (43)'!F44+'ASC (44)'!F44+'ASC (45)'!F44+'ASC (46)'!F44+'ASC (47)'!F44+'ASC (48)'!F44+'ASC (49)'!F44+'ASC (50)'!F44+'ASC (51)'!F44+'ASC (50)'!F44+'ASC (52)'!F44+'ASC (53)'!F44+'ASC (54)'!F44+'ASC (55)'!F44+'ASC (56)'!F44+'ASC (57)'!F44+'ASC (58)'!F44+'ASC (59)'!F44+'ASC (60)'!F44+'ASC (61)'!F44+'ASC (62)'!F44+'ASC (63)'!F44+'ASC (64)'!F44+'ASC (65)'!F44+'ASC (66)'!F44+'ASC (67)'!F44+'ASC (68)'!F44+'ASC (69)'!F44+'ASC (70)'!F44),IF('SYNTHESE DISTRICT'!$F$21="__FS",(FS!F42+'FS (2)'!F42+'FS (3)'!F42+'FS (4)'!F42+'FS (5)'!F42+'FS (6)'!F42+'FS (7)'!F42+'FS (8)'!F42+'FS (9)'!F42+'FS (10)'!F42+'FS (11)'!F42+'FS (12)'!F42+'FS (13)'!F42+'FS (14)'!F42+'FS (15)'!F42+'FS (16)'!F42+'FS (17)'!F42+'FS (18)'!F42+'FS (19)'!F42+'FS (20)'!F42+'FS (21)'!F42+'FS (22)'!F42+'FS (23)'!F42+'FS (24)'!F42+'FS (25)'!F42+'FS (26)'!F42+'FS (27)'!F42+'FS (28)'!F42+'FS (29)'!F42+'FS (30)'!F42+'FS (31)'!F42+'FS (32)'!F42+'FS (33)'!F42+'FS (34)'!F42+'FS (35)'!F42+'FS (36)'!F42+'FS (37)'!F42+'FS (38)'!F42+'FS (39)'!F42+'FS (40)'!F42+'FS (41)'!F42+'FS (42)'!F42+'FS (43)'!F42+'FS (44)'!F42+'FS (45)'!F42+'FS (46)'!F42+'FS (47)'!F42+'FS (48)'!F42+'FS (49)'!F42+'FS (50)'!F42+'FS (51)'!F42+'FS (52)'!F42+'FS (53)'!F42+'FS (54)'!F42+'FS (55)'!F42+'FS (56)'!F42+'FS (57)'!F42+'FS (58)'!F42+'FS (59)'!F42+'FS (60)'!F42+'FS (61)'!F42+'FS (62)'!F42+'FS (63)'!F42+'FS (64)'!F42+'FS (65)'!F42+'FS (66)'!F42+'FS (67)'!F42+'FS (68)'!F42+'FS (69)'!F42+'FS (70)'!F42),IF('SYNTHESE DISTRICT'!$F$21="ASC+FS",(FS!F42+'FS (2)'!F42+'FS (3)'!F42+'FS (4)'!F42+'FS (5)'!F42+'FS (6)'!F42+'FS (7)'!F42+'FS (8)'!F42+'FS (9)'!F42+'FS (10)'!F42+'FS (11)'!F42+'FS (12)'!F42+'FS (13)'!F42+'FS (14)'!F42+'FS (15)'!F42+'FS (16)'!F42+'FS (17)'!F42+'FS (18)'!F42+'FS (19)'!F42+'FS (20)'!F42+'FS (21)'!F42+'FS (22)'!F42+'FS (23)'!F42+'FS (24)'!F42+'FS (25)'!F42+'FS (26)'!F42+'FS (27)'!F42+'FS (28)'!F42+'FS (29)'!F42+'FS (30)'!F42+'FS (31)'!F42+'FS (32)'!F42+'FS (33)'!F42+'FS (34)'!F42+'FS (35)'!F42+'FS (36)'!F42+'FS (37)'!F42+'FS (38)'!F42+'FS (39)'!F42+'FS (40)'!F42+'FS (41)'!F42+'FS (42)'!F42+'FS (43)'!F42+'FS (44)'!F42+'FS (45)'!F42+'FS (46)'!F42+'FS (47)'!F42+'FS (48)'!F42+'FS (49)'!F42+'FS (50)'!F42+'FS (51)'!F42+'FS (52)'!F42+'FS (53)'!F42+'FS (54)'!F42+'FS (55)'!F42+'FS (56)'!F42+'FS (57)'!F42+'FS (58)'!F42+'FS (59)'!F42+'FS (60)'!F42+'FS (61)'!F42+'FS (62)'!F42+'FS (63)'!F42+'FS (64)'!F42+'FS (65)'!F42+'FS (66)'!F42+'FS (67)'!F42+'FS (68)'!F42+'FS (69)'!F42+'FS (70)'!F42+ ASC!F44+'ASC (2)'!F44+'ASC (3)'!F44+'ASC (4)'!F44+'ASC (5)'!F44+'ASC (6)'!F44+'ASC (7)'!F44+'ASC (8)'!F44+'ASC (9)'!F44+'ASC (10)'!F44+'ASC (11)'!F44+'ASC (12)'!F44+'ASC (13)'!F44+'ASC (14)'!F44+'ASC (15)'!F44+'ASC (16)'!F44+'ASC (17)'!F44+'ASC (18)'!F44+'ASC (19)'!F44+'ASC (20)'!F44+'ASC (21)'!F44+'ASC (22)'!F44+'ASC (23)'!F44+'ASC (24)'!F44+'ASC (25)'!F44+'ASC (26)'!F44+'ASC (27)'!F44+'ASC (28)'!F44+'ASC (29)'!F44+'ASC (30)'!F44+'ASC (31)'!F44+'ASC (32)'!F44+'ASC (33)'!F44+'ASC (34)'!F44+'ASC (35)'!F44+'ASC (36)'!F44+'ASC (37)'!F44+'ASC (38)'!F44+'ASC (39)'!F44+'ASC (40)'!F44+'ASC (41)'!F44+'ASC (42)'!F44+'ASC (43)'!F44+'ASC (44)'!F44+'ASC (45)'!F44+'ASC (46)'!F44+'ASC (47)'!F44+'ASC (48)'!F44+'ASC (49)'!F44+'ASC (50)'!F44+'ASC (51)'!F44+'ASC (50)'!F44+'ASC (52)'!F44+'ASC (53)'!F44+'ASC (54)'!F44+'ASC (55)'!F44+'ASC (56)'!F44+'ASC (57)'!F44+'ASC (58)'!F44+'ASC (59)'!F44+'ASC (60)'!F44+'ASC (61)'!F44+'ASC (62)'!F44+'ASC (63)'!F44+'ASC (64)'!F44+'ASC (65)'!F44+'ASC (66)'!F44+'ASC (67)'!F44+'ASC (68)'!F44+'ASC (69)'!F44+'ASC (70)'!F44),"")))</f>
        <v>0</v>
      </c>
      <c r="G41" s="425">
        <f>IF($F$21="__ASC",(ASC!G44+'ASC (2)'!G44+'ASC (3)'!G44+'ASC (4)'!G44+'ASC (5)'!G44+'ASC (6)'!G44+'ASC (7)'!G44+'ASC (8)'!G44+'ASC (9)'!G44+'ASC (10)'!G44+'ASC (11)'!G44+'ASC (12)'!G44+'ASC (13)'!G44+'ASC (14)'!G44+'ASC (15)'!G44+'ASC (16)'!G44+'ASC (17)'!G44+'ASC (18)'!G44+'ASC (19)'!G44+'ASC (20)'!G44+'ASC (21)'!G44+'ASC (22)'!G44+'ASC (23)'!G44+'ASC (24)'!G44+'ASC (25)'!G44+'ASC (26)'!G44+'ASC (27)'!G44+'ASC (28)'!G44+'ASC (29)'!G44+'ASC (30)'!G44+'ASC (31)'!G44+'ASC (32)'!G44+'ASC (33)'!G44+'ASC (34)'!G44+'ASC (35)'!G44+'ASC (36)'!G44+'ASC (37)'!G44+'ASC (38)'!G44+'ASC (39)'!G44+'ASC (40)'!G44+'ASC (41)'!G44+'ASC (42)'!G44+'ASC (43)'!G44+'ASC (44)'!G44+'ASC (45)'!G44+'ASC (46)'!G44+'ASC (47)'!G44+'ASC (48)'!G44+'ASC (49)'!G44+'ASC (50)'!G44+'ASC (51)'!G44+'ASC (50)'!G44+'ASC (52)'!G44+'ASC (53)'!G44+'ASC (54)'!G44+'ASC (55)'!G44+'ASC (56)'!G44+'ASC (57)'!G44+'ASC (58)'!G44+'ASC (59)'!G44+'ASC (60)'!G44+'ASC (61)'!G44+'ASC (62)'!G44+'ASC (63)'!G44+'ASC (64)'!G44+'ASC (65)'!G44+'ASC (66)'!G44+'ASC (67)'!G44+'ASC (68)'!G44+'ASC (69)'!G44+'ASC (70)'!G44),IF('SYNTHESE DISTRICT'!$F$21="__FS",(FS!G42+'FS (2)'!G42+'FS (3)'!G42+'FS (4)'!G42+'FS (5)'!G42+'FS (6)'!G42+'FS (7)'!G42+'FS (8)'!G42+'FS (9)'!G42+'FS (10)'!G42+'FS (11)'!G42+'FS (12)'!G42+'FS (13)'!G42+'FS (14)'!G42+'FS (15)'!G42+'FS (16)'!G42+'FS (17)'!G42+'FS (18)'!G42+'FS (19)'!G42+'FS (20)'!G42+'FS (21)'!G42+'FS (22)'!G42+'FS (23)'!G42+'FS (24)'!G42+'FS (25)'!G42+'FS (26)'!G42+'FS (27)'!G42+'FS (28)'!G42+'FS (29)'!G42+'FS (30)'!G42+'FS (31)'!G42+'FS (32)'!G42+'FS (33)'!G42+'FS (34)'!G42+'FS (35)'!G42+'FS (36)'!G42+'FS (37)'!G42+'FS (38)'!G42+'FS (39)'!G42+'FS (40)'!G42+'FS (41)'!G42+'FS (42)'!G42+'FS (43)'!G42+'FS (44)'!G42+'FS (45)'!G42+'FS (46)'!G42+'FS (47)'!G42+'FS (48)'!G42+'FS (49)'!G42+'FS (50)'!G42+'FS (51)'!G42+'FS (52)'!G42+'FS (53)'!G42+'FS (54)'!G42+'FS (55)'!G42+'FS (56)'!G42+'FS (57)'!G42+'FS (58)'!G42+'FS (59)'!G42+'FS (60)'!G42+'FS (61)'!G42+'FS (62)'!G42+'FS (63)'!G42+'FS (64)'!G42+'FS (65)'!G42+'FS (66)'!G42+'FS (67)'!G42+'FS (68)'!G42+'FS (69)'!G42+'FS (70)'!G42),IF('SYNTHESE DISTRICT'!$F$21="ASC+FS",(FS!G42+'FS (2)'!G42+'FS (3)'!G42+'FS (4)'!G42+'FS (5)'!G42+'FS (6)'!G42+'FS (7)'!G42+'FS (8)'!G42+'FS (9)'!G42+'FS (10)'!G42+'FS (11)'!G42+'FS (12)'!G42+'FS (13)'!G42+'FS (14)'!G42+'FS (15)'!G42+'FS (16)'!G42+'FS (17)'!G42+'FS (18)'!G42+'FS (19)'!G42+'FS (20)'!G42+'FS (21)'!G42+'FS (22)'!G42+'FS (23)'!G42+'FS (24)'!G42+'FS (25)'!G42+'FS (26)'!G42+'FS (27)'!G42+'FS (28)'!G42+'FS (29)'!G42+'FS (30)'!G42+'FS (31)'!G42+'FS (32)'!G42+'FS (33)'!G42+'FS (34)'!G42+'FS (35)'!G42+'FS (36)'!G42+'FS (37)'!G42+'FS (38)'!G42+'FS (39)'!G42+'FS (40)'!G42+'FS (41)'!G42+'FS (42)'!G42+'FS (43)'!G42+'FS (44)'!G42+'FS (45)'!G42+'FS (46)'!G42+'FS (47)'!G42+'FS (48)'!G42+'FS (49)'!G42+'FS (50)'!G42+'FS (51)'!G42+'FS (52)'!G42+'FS (53)'!G42+'FS (54)'!G42+'FS (55)'!G42+'FS (56)'!G42+'FS (57)'!G42+'FS (58)'!G42+'FS (59)'!G42+'FS (60)'!G42+'FS (61)'!G42+'FS (62)'!G42+'FS (63)'!G42+'FS (64)'!G42+'FS (65)'!G42+'FS (66)'!G42+'FS (67)'!G42+'FS (68)'!G42+'FS (69)'!G42+'FS (70)'!G42+ ASC!G44+'ASC (2)'!G44+'ASC (3)'!G44+'ASC (4)'!G44+'ASC (5)'!G44+'ASC (6)'!G44+'ASC (7)'!G44+'ASC (8)'!G44+'ASC (9)'!G44+'ASC (10)'!G44+'ASC (11)'!G44+'ASC (12)'!G44+'ASC (13)'!G44+'ASC (14)'!G44+'ASC (15)'!G44+'ASC (16)'!G44+'ASC (17)'!G44+'ASC (18)'!G44+'ASC (19)'!G44+'ASC (20)'!G44+'ASC (21)'!G44+'ASC (22)'!G44+'ASC (23)'!G44+'ASC (24)'!G44+'ASC (25)'!G44+'ASC (26)'!G44+'ASC (27)'!G44+'ASC (28)'!G44+'ASC (29)'!G44+'ASC (30)'!G44+'ASC (31)'!G44+'ASC (32)'!G44+'ASC (33)'!G44+'ASC (34)'!G44+'ASC (35)'!G44+'ASC (36)'!G44+'ASC (37)'!G44+'ASC (38)'!G44+'ASC (39)'!G44+'ASC (40)'!G44+'ASC (41)'!G44+'ASC (42)'!G44+'ASC (43)'!G44+'ASC (44)'!G44+'ASC (45)'!G44+'ASC (46)'!G44+'ASC (47)'!G44+'ASC (48)'!G44+'ASC (49)'!G44+'ASC (50)'!G44+'ASC (51)'!G44+'ASC (50)'!G44+'ASC (52)'!G44+'ASC (53)'!G44+'ASC (54)'!G44+'ASC (55)'!G44+'ASC (56)'!G44+'ASC (57)'!G44+'ASC (58)'!G44+'ASC (59)'!G44+'ASC (60)'!G44+'ASC (61)'!G44+'ASC (62)'!G44+'ASC (63)'!G44+'ASC (64)'!G44+'ASC (65)'!G44+'ASC (66)'!G44+'ASC (67)'!G44+'ASC (68)'!G44+'ASC (69)'!G44+'ASC (70)'!G44),"")))</f>
        <v>0</v>
      </c>
      <c r="H41" s="425">
        <f>IF($F$21="__ASC",(ASC!H44+'ASC (2)'!H44+'ASC (3)'!H44+'ASC (4)'!H44+'ASC (5)'!H44+'ASC (6)'!H44+'ASC (7)'!H44+'ASC (8)'!H44+'ASC (9)'!H44+'ASC (10)'!H44+'ASC (11)'!H44+'ASC (12)'!H44+'ASC (13)'!H44+'ASC (14)'!H44+'ASC (15)'!H44+'ASC (16)'!H44+'ASC (17)'!H44+'ASC (18)'!H44+'ASC (19)'!H44+'ASC (20)'!H44+'ASC (21)'!H44+'ASC (22)'!H44+'ASC (23)'!H44+'ASC (24)'!H44+'ASC (25)'!H44+'ASC (26)'!H44+'ASC (27)'!H44+'ASC (28)'!H44+'ASC (29)'!H44+'ASC (30)'!H44+'ASC (31)'!H44+'ASC (32)'!H44+'ASC (33)'!H44+'ASC (34)'!H44+'ASC (35)'!H44+'ASC (36)'!H44+'ASC (37)'!H44+'ASC (38)'!H44+'ASC (39)'!H44+'ASC (40)'!H44+'ASC (41)'!H44+'ASC (42)'!H44+'ASC (43)'!H44+'ASC (44)'!H44+'ASC (45)'!H44+'ASC (46)'!H44+'ASC (47)'!H44+'ASC (48)'!H44+'ASC (49)'!H44+'ASC (50)'!H44+'ASC (51)'!H44+'ASC (50)'!H44+'ASC (52)'!H44+'ASC (53)'!H44+'ASC (54)'!H44+'ASC (55)'!H44+'ASC (56)'!H44+'ASC (57)'!H44+'ASC (58)'!H44+'ASC (59)'!H44+'ASC (60)'!H44+'ASC (61)'!H44+'ASC (62)'!H44+'ASC (63)'!H44+'ASC (64)'!H44+'ASC (65)'!H44+'ASC (66)'!H44+'ASC (67)'!H44+'ASC (68)'!H44+'ASC (69)'!H44+'ASC (70)'!H44),IF('SYNTHESE DISTRICT'!$F$21="__FS",(FS!H42+'FS (2)'!H42+'FS (3)'!H42+'FS (4)'!H42+'FS (5)'!H42+'FS (6)'!H42+'FS (7)'!H42+'FS (8)'!H42+'FS (9)'!H42+'FS (10)'!H42+'FS (11)'!H42+'FS (12)'!H42+'FS (13)'!H42+'FS (14)'!H42+'FS (15)'!H42+'FS (16)'!H42+'FS (17)'!H42+'FS (18)'!H42+'FS (19)'!H42+'FS (20)'!H42+'FS (21)'!H42+'FS (22)'!H42+'FS (23)'!H42+'FS (24)'!H42+'FS (25)'!H42+'FS (26)'!H42+'FS (27)'!H42+'FS (28)'!H42+'FS (29)'!H42+'FS (30)'!H42+'FS (31)'!H42+'FS (32)'!H42+'FS (33)'!H42+'FS (34)'!H42+'FS (35)'!H42+'FS (36)'!H42+'FS (37)'!H42+'FS (38)'!H42+'FS (39)'!H42+'FS (40)'!H42+'FS (41)'!H42+'FS (42)'!H42+'FS (43)'!H42+'FS (44)'!H42+'FS (45)'!H42+'FS (46)'!H42+'FS (47)'!H42+'FS (48)'!H42+'FS (49)'!H42+'FS (50)'!H42+'FS (51)'!H42+'FS (52)'!H42+'FS (53)'!H42+'FS (54)'!H42+'FS (55)'!H42+'FS (56)'!H42+'FS (57)'!H42+'FS (58)'!H42+'FS (59)'!H42+'FS (60)'!H42+'FS (61)'!H42+'FS (62)'!H42+'FS (63)'!H42+'FS (64)'!H42+'FS (65)'!H42+'FS (66)'!H42+'FS (67)'!H42+'FS (68)'!H42+'FS (69)'!H42+'FS (70)'!H42),IF('SYNTHESE DISTRICT'!$F$21="ASC+FS",(FS!H42+'FS (2)'!H42+'FS (3)'!H42+'FS (4)'!H42+'FS (5)'!H42+'FS (6)'!H42+'FS (7)'!H42+'FS (8)'!H42+'FS (9)'!H42+'FS (10)'!H42+'FS (11)'!H42+'FS (12)'!H42+'FS (13)'!H42+'FS (14)'!H42+'FS (15)'!H42+'FS (16)'!H42+'FS (17)'!H42+'FS (18)'!H42+'FS (19)'!H42+'FS (20)'!H42+'FS (21)'!H42+'FS (22)'!H42+'FS (23)'!H42+'FS (24)'!H42+'FS (25)'!H42+'FS (26)'!H42+'FS (27)'!H42+'FS (28)'!H42+'FS (29)'!H42+'FS (30)'!H42+'FS (31)'!H42+'FS (32)'!H42+'FS (33)'!H42+'FS (34)'!H42+'FS (35)'!H42+'FS (36)'!H42+'FS (37)'!H42+'FS (38)'!H42+'FS (39)'!H42+'FS (40)'!H42+'FS (41)'!H42+'FS (42)'!H42+'FS (43)'!H42+'FS (44)'!H42+'FS (45)'!H42+'FS (46)'!H42+'FS (47)'!H42+'FS (48)'!H42+'FS (49)'!H42+'FS (50)'!H42+'FS (51)'!H42+'FS (52)'!H42+'FS (53)'!H42+'FS (54)'!H42+'FS (55)'!H42+'FS (56)'!H42+'FS (57)'!H42+'FS (58)'!H42+'FS (59)'!H42+'FS (60)'!H42+'FS (61)'!H42+'FS (62)'!H42+'FS (63)'!H42+'FS (64)'!H42+'FS (65)'!H42+'FS (66)'!H42+'FS (67)'!H42+'FS (68)'!H42+'FS (69)'!H42+'FS (70)'!H42+ ASC!H44+'ASC (2)'!H44+'ASC (3)'!H44+'ASC (4)'!H44+'ASC (5)'!H44+'ASC (6)'!H44+'ASC (7)'!H44+'ASC (8)'!H44+'ASC (9)'!H44+'ASC (10)'!H44+'ASC (11)'!H44+'ASC (12)'!H44+'ASC (13)'!H44+'ASC (14)'!H44+'ASC (15)'!H44+'ASC (16)'!H44+'ASC (17)'!H44+'ASC (18)'!H44+'ASC (19)'!H44+'ASC (20)'!H44+'ASC (21)'!H44+'ASC (22)'!H44+'ASC (23)'!H44+'ASC (24)'!H44+'ASC (25)'!H44+'ASC (26)'!H44+'ASC (27)'!H44+'ASC (28)'!H44+'ASC (29)'!H44+'ASC (30)'!H44+'ASC (31)'!H44+'ASC (32)'!H44+'ASC (33)'!H44+'ASC (34)'!H44+'ASC (35)'!H44+'ASC (36)'!H44+'ASC (37)'!H44+'ASC (38)'!H44+'ASC (39)'!H44+'ASC (40)'!H44+'ASC (41)'!H44+'ASC (42)'!H44+'ASC (43)'!H44+'ASC (44)'!H44+'ASC (45)'!H44+'ASC (46)'!H44+'ASC (47)'!H44+'ASC (48)'!H44+'ASC (49)'!H44+'ASC (50)'!H44+'ASC (51)'!H44+'ASC (50)'!H44+'ASC (52)'!H44+'ASC (53)'!H44+'ASC (54)'!H44+'ASC (55)'!H44+'ASC (56)'!H44+'ASC (57)'!H44+'ASC (58)'!H44+'ASC (59)'!H44+'ASC (60)'!H44+'ASC (61)'!H44+'ASC (62)'!H44+'ASC (63)'!H44+'ASC (64)'!H44+'ASC (65)'!H44+'ASC (66)'!H44+'ASC (67)'!H44+'ASC (68)'!H44+'ASC (69)'!H44+'ASC (70)'!H44),"")))</f>
        <v>0</v>
      </c>
      <c r="I41" s="425">
        <f>IF($F$21="__ASC",(ASC!I44+'ASC (2)'!I44+'ASC (3)'!I44+'ASC (4)'!I44+'ASC (5)'!I44+'ASC (6)'!I44+'ASC (7)'!I44+'ASC (8)'!I44+'ASC (9)'!I44+'ASC (10)'!I44+'ASC (11)'!I44+'ASC (12)'!I44+'ASC (13)'!I44+'ASC (14)'!I44+'ASC (15)'!I44+'ASC (16)'!I44+'ASC (17)'!I44+'ASC (18)'!I44+'ASC (19)'!I44+'ASC (20)'!I44+'ASC (21)'!I44+'ASC (22)'!I44+'ASC (23)'!I44+'ASC (24)'!I44+'ASC (25)'!I44+'ASC (26)'!I44+'ASC (27)'!I44+'ASC (28)'!I44+'ASC (29)'!I44+'ASC (30)'!I44+'ASC (31)'!I44+'ASC (32)'!I44+'ASC (33)'!I44+'ASC (34)'!I44+'ASC (35)'!I44+'ASC (36)'!I44+'ASC (37)'!I44+'ASC (38)'!I44+'ASC (39)'!I44+'ASC (40)'!I44+'ASC (41)'!I44+'ASC (42)'!I44+'ASC (43)'!I44+'ASC (44)'!I44+'ASC (45)'!I44+'ASC (46)'!I44+'ASC (47)'!I44+'ASC (48)'!I44+'ASC (49)'!I44+'ASC (50)'!I44+'ASC (51)'!I44+'ASC (50)'!I44+'ASC (52)'!I44+'ASC (53)'!I44+'ASC (54)'!I44+'ASC (55)'!I44+'ASC (56)'!I44+'ASC (57)'!I44+'ASC (58)'!I44+'ASC (59)'!I44+'ASC (60)'!I44+'ASC (61)'!I44+'ASC (62)'!I44+'ASC (63)'!I44+'ASC (64)'!I44+'ASC (65)'!I44+'ASC (66)'!I44+'ASC (67)'!I44+'ASC (68)'!I44+'ASC (69)'!I44+'ASC (70)'!I44),IF('SYNTHESE DISTRICT'!$F$21="__FS",(FS!I42+'FS (2)'!I42+'FS (3)'!I42+'FS (4)'!I42+'FS (5)'!I42+'FS (6)'!I42+'FS (7)'!I42+'FS (8)'!I42+'FS (9)'!I42+'FS (10)'!I42+'FS (11)'!I42+'FS (12)'!I42+'FS (13)'!I42+'FS (14)'!I42+'FS (15)'!I42+'FS (16)'!I42+'FS (17)'!I42+'FS (18)'!I42+'FS (19)'!I42+'FS (20)'!I42+'FS (21)'!I42+'FS (22)'!I42+'FS (23)'!I42+'FS (24)'!I42+'FS (25)'!I42+'FS (26)'!I42+'FS (27)'!I42+'FS (28)'!I42+'FS (29)'!I42+'FS (30)'!I42+'FS (31)'!I42+'FS (32)'!I42+'FS (33)'!I42+'FS (34)'!I42+'FS (35)'!I42+'FS (36)'!I42+'FS (37)'!I42+'FS (38)'!I42+'FS (39)'!I42+'FS (40)'!I42+'FS (41)'!I42+'FS (42)'!I42+'FS (43)'!I42+'FS (44)'!I42+'FS (45)'!I42+'FS (46)'!I42+'FS (47)'!I42+'FS (48)'!I42+'FS (49)'!I42+'FS (50)'!I42+'FS (51)'!I42+'FS (52)'!I42+'FS (53)'!I42+'FS (54)'!I42+'FS (55)'!I42+'FS (56)'!I42+'FS (57)'!I42+'FS (58)'!I42+'FS (59)'!I42+'FS (60)'!I42+'FS (61)'!I42+'FS (62)'!I42+'FS (63)'!I42+'FS (64)'!I42+'FS (65)'!I42+'FS (66)'!I42+'FS (67)'!I42+'FS (68)'!I42+'FS (69)'!I42+'FS (70)'!I42),IF('SYNTHESE DISTRICT'!$F$21="ASC+FS",(FS!I42+'FS (2)'!I42+'FS (3)'!I42+'FS (4)'!I42+'FS (5)'!I42+'FS (6)'!I42+'FS (7)'!I42+'FS (8)'!I42+'FS (9)'!I42+'FS (10)'!I42+'FS (11)'!I42+'FS (12)'!I42+'FS (13)'!I42+'FS (14)'!I42+'FS (15)'!I42+'FS (16)'!I42+'FS (17)'!I42+'FS (18)'!I42+'FS (19)'!I42+'FS (20)'!I42+'FS (21)'!I42+'FS (22)'!I42+'FS (23)'!I42+'FS (24)'!I42+'FS (25)'!I42+'FS (26)'!I42+'FS (27)'!I42+'FS (28)'!I42+'FS (29)'!I42+'FS (30)'!I42+'FS (31)'!I42+'FS (32)'!I42+'FS (33)'!I42+'FS (34)'!I42+'FS (35)'!I42+'FS (36)'!I42+'FS (37)'!I42+'FS (38)'!I42+'FS (39)'!I42+'FS (40)'!I42+'FS (41)'!I42+'FS (42)'!I42+'FS (43)'!I42+'FS (44)'!I42+'FS (45)'!I42+'FS (46)'!I42+'FS (47)'!I42+'FS (48)'!I42+'FS (49)'!I42+'FS (50)'!I42+'FS (51)'!I42+'FS (52)'!I42+'FS (53)'!I42+'FS (54)'!I42+'FS (55)'!I42+'FS (56)'!I42+'FS (57)'!I42+'FS (58)'!I42+'FS (59)'!I42+'FS (60)'!I42+'FS (61)'!I42+'FS (62)'!I42+'FS (63)'!I42+'FS (64)'!I42+'FS (65)'!I42+'FS (66)'!I42+'FS (67)'!I42+'FS (68)'!I42+'FS (69)'!I42+'FS (70)'!I42+ ASC!I44+'ASC (2)'!I44+'ASC (3)'!I44+'ASC (4)'!I44+'ASC (5)'!I44+'ASC (6)'!I44+'ASC (7)'!I44+'ASC (8)'!I44+'ASC (9)'!I44+'ASC (10)'!I44+'ASC (11)'!I44+'ASC (12)'!I44+'ASC (13)'!I44+'ASC (14)'!I44+'ASC (15)'!I44+'ASC (16)'!I44+'ASC (17)'!I44+'ASC (18)'!I44+'ASC (19)'!I44+'ASC (20)'!I44+'ASC (21)'!I44+'ASC (22)'!I44+'ASC (23)'!I44+'ASC (24)'!I44+'ASC (25)'!I44+'ASC (26)'!I44+'ASC (27)'!I44+'ASC (28)'!I44+'ASC (29)'!I44+'ASC (30)'!I44+'ASC (31)'!I44+'ASC (32)'!I44+'ASC (33)'!I44+'ASC (34)'!I44+'ASC (35)'!I44+'ASC (36)'!I44+'ASC (37)'!I44+'ASC (38)'!I44+'ASC (39)'!I44+'ASC (40)'!I44+'ASC (41)'!I44+'ASC (42)'!I44+'ASC (43)'!I44+'ASC (44)'!I44+'ASC (45)'!I44+'ASC (46)'!I44+'ASC (47)'!I44+'ASC (48)'!I44+'ASC (49)'!I44+'ASC (50)'!I44+'ASC (51)'!I44+'ASC (50)'!I44+'ASC (52)'!I44+'ASC (53)'!I44+'ASC (54)'!I44+'ASC (55)'!I44+'ASC (56)'!I44+'ASC (57)'!I44+'ASC (58)'!I44+'ASC (59)'!I44+'ASC (60)'!I44+'ASC (61)'!I44+'ASC (62)'!I44+'ASC (63)'!I44+'ASC (64)'!I44+'ASC (65)'!I44+'ASC (66)'!I44+'ASC (67)'!I44+'ASC (68)'!I44+'ASC (69)'!I44+'ASC (70)'!I44),"")))</f>
        <v>0</v>
      </c>
      <c r="J41" s="402" t="e">
        <f t="shared" si="6"/>
        <v>#VALUE!</v>
      </c>
      <c r="K41" s="425">
        <f>IF($F$21="__ASC",(ASC!K44+'ASC (2)'!K44+'ASC (3)'!K44+'ASC (4)'!K44+'ASC (5)'!K44+'ASC (6)'!K44+'ASC (7)'!K44+'ASC (8)'!K44+'ASC (9)'!K44+'ASC (10)'!K44+'ASC (11)'!K44+'ASC (12)'!K44+'ASC (13)'!K44+'ASC (14)'!K44+'ASC (15)'!K44+'ASC (16)'!K44+'ASC (17)'!K44+'ASC (18)'!K44+'ASC (19)'!K44+'ASC (20)'!K44+'ASC (21)'!K44+'ASC (22)'!K44+'ASC (23)'!K44+'ASC (24)'!K44+'ASC (25)'!K44+'ASC (26)'!K44+'ASC (27)'!K44+'ASC (28)'!K44+'ASC (29)'!K44+'ASC (30)'!K44+'ASC (31)'!K44+'ASC (32)'!K44+'ASC (33)'!K44+'ASC (34)'!K44+'ASC (35)'!K44+'ASC (36)'!K44+'ASC (37)'!K44+'ASC (38)'!K44+'ASC (39)'!K44+'ASC (40)'!K44+'ASC (41)'!K44+'ASC (42)'!K44+'ASC (43)'!K44+'ASC (44)'!K44+'ASC (45)'!K44+'ASC (46)'!K44+'ASC (47)'!K44+'ASC (48)'!K44+'ASC (49)'!K44+'ASC (50)'!K44+'ASC (51)'!K44+'ASC (50)'!K44+'ASC (52)'!K44+'ASC (53)'!K44+'ASC (54)'!K44+'ASC (55)'!K44+'ASC (56)'!K44+'ASC (57)'!K44+'ASC (58)'!K44+'ASC (59)'!K44+'ASC (60)'!K44+'ASC (61)'!K44+'ASC (62)'!K44+'ASC (63)'!K44+'ASC (64)'!K44+'ASC (65)'!K44+'ASC (66)'!K44+'ASC (67)'!K44+'ASC (68)'!K44+'ASC (69)'!K44+'ASC (70)'!K44),IF('SYNTHESE DISTRICT'!$F$21="__FS",(FS!K42+'FS (2)'!K42+'FS (3)'!K42+'FS (4)'!K42+'FS (5)'!K42+'FS (6)'!K42+'FS (7)'!K42+'FS (8)'!K42+'FS (9)'!K42+'FS (10)'!K42+'FS (11)'!K42+'FS (12)'!K42+'FS (13)'!K42+'FS (14)'!K42+'FS (15)'!K42+'FS (16)'!K42+'FS (17)'!K42+'FS (18)'!K42+'FS (19)'!K42+'FS (20)'!K42+'FS (21)'!K42+'FS (22)'!K42+'FS (23)'!K42+'FS (24)'!K42+'FS (25)'!K42+'FS (26)'!K42+'FS (27)'!K42+'FS (28)'!K42+'FS (29)'!K42+'FS (30)'!K42+'FS (31)'!K42+'FS (32)'!K42+'FS (33)'!K42+'FS (34)'!K42+'FS (35)'!K42+'FS (36)'!K42+'FS (37)'!K42+'FS (38)'!K42+'FS (39)'!K42+'FS (40)'!K42+'FS (41)'!K42+'FS (42)'!K42+'FS (43)'!K42+'FS (44)'!K42+'FS (45)'!K42+'FS (46)'!K42+'FS (47)'!K42+'FS (48)'!K42+'FS (49)'!K42+'FS (50)'!K42+'FS (51)'!K42+'FS (52)'!K42+'FS (53)'!K42+'FS (54)'!K42+'FS (55)'!K42+'FS (56)'!K42+'FS (57)'!K42+'FS (58)'!K42+'FS (59)'!K42+'FS (60)'!K42+'FS (61)'!K42+'FS (62)'!K42+'FS (63)'!K42+'FS (64)'!K42+'FS (65)'!K42+'FS (66)'!K42+'FS (67)'!K42+'FS (68)'!K42+'FS (69)'!K42+'FS (70)'!K42),IF('SYNTHESE DISTRICT'!$F$21="ASC+FS",(FS!K42+'FS (2)'!K42+'FS (3)'!K42+'FS (4)'!K42+'FS (5)'!K42+'FS (6)'!K42+'FS (7)'!K42+'FS (8)'!K42+'FS (9)'!K42+'FS (10)'!K42+'FS (11)'!K42+'FS (12)'!K42+'FS (13)'!K42+'FS (14)'!K42+'FS (15)'!K42+'FS (16)'!K42+'FS (17)'!K42+'FS (18)'!K42+'FS (19)'!K42+'FS (20)'!K42+'FS (21)'!K42+'FS (22)'!K42+'FS (23)'!K42+'FS (24)'!K42+'FS (25)'!K42+'FS (26)'!K42+'FS (27)'!K42+'FS (28)'!K42+'FS (29)'!K42+'FS (30)'!K42+'FS (31)'!K42+'FS (32)'!K42+'FS (33)'!K42+'FS (34)'!K42+'FS (35)'!K42+'FS (36)'!K42+'FS (37)'!K42+'FS (38)'!K42+'FS (39)'!K42+'FS (40)'!K42+'FS (41)'!K42+'FS (42)'!K42+'FS (43)'!K42+'FS (44)'!K42+'FS (45)'!K42+'FS (46)'!K42+'FS (47)'!K42+'FS (48)'!K42+'FS (49)'!K42+'FS (50)'!K42+'FS (51)'!K42+'FS (52)'!K42+'FS (53)'!K42+'FS (54)'!K42+'FS (55)'!K42+'FS (56)'!K42+'FS (57)'!K42+'FS (58)'!K42+'FS (59)'!K42+'FS (60)'!K42+'FS (61)'!K42+'FS (62)'!K42+'FS (63)'!K42+'FS (64)'!K42+'FS (65)'!K42+'FS (66)'!K42+'FS (67)'!K42+'FS (68)'!K42+'FS (69)'!K42+'FS (70)'!K42+ ASC!K44+'ASC (2)'!K44+'ASC (3)'!K44+'ASC (4)'!K44+'ASC (5)'!K44+'ASC (6)'!K44+'ASC (7)'!K44+'ASC (8)'!K44+'ASC (9)'!K44+'ASC (10)'!K44+'ASC (11)'!K44+'ASC (12)'!K44+'ASC (13)'!K44+'ASC (14)'!K44+'ASC (15)'!K44+'ASC (16)'!K44+'ASC (17)'!K44+'ASC (18)'!K44+'ASC (19)'!K44+'ASC (20)'!K44+'ASC (21)'!K44+'ASC (22)'!K44+'ASC (23)'!K44+'ASC (24)'!K44+'ASC (25)'!K44+'ASC (26)'!K44+'ASC (27)'!K44+'ASC (28)'!K44+'ASC (29)'!K44+'ASC (30)'!K44+'ASC (31)'!K44+'ASC (32)'!K44+'ASC (33)'!K44+'ASC (34)'!K44+'ASC (35)'!K44+'ASC (36)'!K44+'ASC (37)'!K44+'ASC (38)'!K44+'ASC (39)'!K44+'ASC (40)'!K44+'ASC (41)'!K44+'ASC (42)'!K44+'ASC (43)'!K44+'ASC (44)'!K44+'ASC (45)'!K44+'ASC (46)'!K44+'ASC (47)'!K44+'ASC (48)'!K44+'ASC (49)'!K44+'ASC (50)'!K44+'ASC (51)'!K44+'ASC (50)'!K44+'ASC (52)'!K44+'ASC (53)'!K44+'ASC (54)'!K44+'ASC (55)'!K44+'ASC (56)'!K44+'ASC (57)'!K44+'ASC (58)'!K44+'ASC (59)'!K44+'ASC (60)'!K44+'ASC (61)'!K44+'ASC (62)'!K44+'ASC (63)'!K44+'ASC (64)'!K44+'ASC (65)'!K44+'ASC (66)'!K44+'ASC (67)'!K44+'ASC (68)'!K44+'ASC (69)'!K44+'ASC (70)'!K44),"")))</f>
        <v>0</v>
      </c>
      <c r="L41" s="314" t="e">
        <f t="shared" si="2"/>
        <v>#VALUE!</v>
      </c>
      <c r="M41" s="314" t="e">
        <f t="shared" si="3"/>
        <v>#VALUE!</v>
      </c>
      <c r="N41" s="314" t="e">
        <f t="shared" si="4"/>
        <v>#VALUE!</v>
      </c>
      <c r="O41" s="425">
        <f>IF($F$21="__ASC",(ASC!O44+'ASC (2)'!O44+'ASC (3)'!O44+'ASC (4)'!O44+'ASC (5)'!O44+'ASC (6)'!O44+'ASC (7)'!O44+'ASC (8)'!O44+'ASC (9)'!O44+'ASC (10)'!O44+'ASC (11)'!O44+'ASC (12)'!O44+'ASC (13)'!O44+'ASC (14)'!O44+'ASC (15)'!O44+'ASC (16)'!O44+'ASC (17)'!O44+'ASC (18)'!O44+'ASC (19)'!O44+'ASC (20)'!O44+'ASC (21)'!O44+'ASC (22)'!O44+'ASC (23)'!O44+'ASC (24)'!O44+'ASC (25)'!O44+'ASC (26)'!O44+'ASC (27)'!O44+'ASC (28)'!O44+'ASC (29)'!O44+'ASC (30)'!O44+'ASC (31)'!O44+'ASC (32)'!O44+'ASC (33)'!O44+'ASC (34)'!O44+'ASC (35)'!O44+'ASC (36)'!O44+'ASC (37)'!O44+'ASC (38)'!O44+'ASC (39)'!O44+'ASC (40)'!O44+'ASC (41)'!O44+'ASC (42)'!O44+'ASC (43)'!O44+'ASC (44)'!O44+'ASC (45)'!O44+'ASC (46)'!O44+'ASC (47)'!O44+'ASC (48)'!O44+'ASC (49)'!O44+'ASC (50)'!O44+'ASC (51)'!O44+'ASC (50)'!O44+'ASC (52)'!O44+'ASC (53)'!O44+'ASC (54)'!O44+'ASC (55)'!O44+'ASC (56)'!O44+'ASC (57)'!O44+'ASC (58)'!O44+'ASC (59)'!O44+'ASC (60)'!O44+'ASC (61)'!O44+'ASC (62)'!O44+'ASC (63)'!O44+'ASC (64)'!O44+'ASC (65)'!O44+'ASC (66)'!O44+'ASC (67)'!O44+'ASC (68)'!O44+'ASC (69)'!O44+'ASC (70)'!O44),IF('SYNTHESE DISTRICT'!$F$21="__FS",(FS!O42+'FS (2)'!O42+'FS (3)'!O42+'FS (4)'!O42+'FS (5)'!O42+'FS (6)'!O42+'FS (7)'!O42+'FS (8)'!O42+'FS (9)'!O42+'FS (10)'!O42+'FS (11)'!O42+'FS (12)'!O42+'FS (13)'!O42+'FS (14)'!O42+'FS (15)'!O42+'FS (16)'!O42+'FS (17)'!O42+'FS (18)'!O42+'FS (19)'!O42+'FS (20)'!O42+'FS (21)'!O42+'FS (22)'!O42+'FS (23)'!O42+'FS (24)'!O42+'FS (25)'!O42+'FS (26)'!O42+'FS (27)'!O42+'FS (28)'!O42+'FS (29)'!O42+'FS (30)'!O42+'FS (31)'!O42+'FS (32)'!O42+'FS (33)'!O42+'FS (34)'!O42+'FS (35)'!O42+'FS (36)'!O42+'FS (37)'!O42+'FS (38)'!O42+'FS (39)'!O42+'FS (40)'!O42+'FS (41)'!O42+'FS (42)'!O42+'FS (43)'!O42+'FS (44)'!O42+'FS (45)'!O42+'FS (46)'!O42+'FS (47)'!O42+'FS (48)'!O42+'FS (49)'!O42+'FS (50)'!O42+'FS (51)'!O42+'FS (52)'!O42+'FS (53)'!O42+'FS (54)'!O42+'FS (55)'!O42+'FS (56)'!O42+'FS (57)'!O42+'FS (58)'!O42+'FS (59)'!O42+'FS (60)'!O42+'FS (61)'!O42+'FS (62)'!O42+'FS (63)'!O42+'FS (64)'!O42+'FS (65)'!O42+'FS (66)'!O42+'FS (67)'!O42+'FS (68)'!O42+'FS (69)'!O42+'FS (70)'!O42),IF('SYNTHESE DISTRICT'!$F$21="ASC+FS",(FS!O42+'FS (2)'!O42+'FS (3)'!O42+'FS (4)'!O42+'FS (5)'!O42+'FS (6)'!O42+'FS (7)'!O42+'FS (8)'!O42+'FS (9)'!O42+'FS (10)'!O42+'FS (11)'!O42+'FS (12)'!O42+'FS (13)'!O42+'FS (14)'!O42+'FS (15)'!O42+'FS (16)'!O42+'FS (17)'!O42+'FS (18)'!O42+'FS (19)'!O42+'FS (20)'!O42+'FS (21)'!O42+'FS (22)'!O42+'FS (23)'!O42+'FS (24)'!O42+'FS (25)'!O42+'FS (26)'!O42+'FS (27)'!O42+'FS (28)'!O42+'FS (29)'!O42+'FS (30)'!O42+'FS (31)'!O42+'FS (32)'!O42+'FS (33)'!O42+'FS (34)'!O42+'FS (35)'!O42+'FS (36)'!O42+'FS (37)'!O42+'FS (38)'!O42+'FS (39)'!O42+'FS (40)'!O42+'FS (41)'!O42+'FS (42)'!O42+'FS (43)'!O42+'FS (44)'!O42+'FS (45)'!O42+'FS (46)'!O42+'FS (47)'!O42+'FS (48)'!O42+'FS (49)'!O42+'FS (50)'!O42+'FS (51)'!O42+'FS (52)'!O42+'FS (53)'!O42+'FS (54)'!O42+'FS (55)'!O42+'FS (56)'!O42+'FS (57)'!O42+'FS (58)'!O42+'FS (59)'!O42+'FS (60)'!O42+'FS (61)'!O42+'FS (62)'!O42+'FS (63)'!O42+'FS (64)'!O42+'FS (65)'!O42+'FS (66)'!O42+'FS (67)'!O42+'FS (68)'!O42+'FS (69)'!O42+'FS (70)'!O42+ ASC!O44+'ASC (2)'!O44+'ASC (3)'!O44+'ASC (4)'!O44+'ASC (5)'!O44+'ASC (6)'!O44+'ASC (7)'!O44+'ASC (8)'!O44+'ASC (9)'!O44+'ASC (10)'!O44+'ASC (11)'!O44+'ASC (12)'!O44+'ASC (13)'!O44+'ASC (14)'!O44+'ASC (15)'!O44+'ASC (16)'!O44+'ASC (17)'!O44+'ASC (18)'!O44+'ASC (19)'!O44+'ASC (20)'!O44+'ASC (21)'!O44+'ASC (22)'!O44+'ASC (23)'!O44+'ASC (24)'!O44+'ASC (25)'!O44+'ASC (26)'!O44+'ASC (27)'!O44+'ASC (28)'!O44+'ASC (29)'!O44+'ASC (30)'!O44+'ASC (31)'!O44+'ASC (32)'!O44+'ASC (33)'!O44+'ASC (34)'!O44+'ASC (35)'!O44+'ASC (36)'!O44+'ASC (37)'!O44+'ASC (38)'!O44+'ASC (39)'!O44+'ASC (40)'!O44+'ASC (41)'!O44+'ASC (42)'!O44+'ASC (43)'!O44+'ASC (44)'!O44+'ASC (45)'!O44+'ASC (46)'!O44+'ASC (47)'!O44+'ASC (48)'!O44+'ASC (49)'!O44+'ASC (50)'!O44+'ASC (51)'!O44+'ASC (50)'!O44+'ASC (52)'!O44+'ASC (53)'!O44+'ASC (54)'!O44+'ASC (55)'!O44+'ASC (56)'!O44+'ASC (57)'!O44+'ASC (58)'!O44+'ASC (59)'!O44+'ASC (60)'!O44+'ASC (61)'!O44+'ASC (62)'!O44+'ASC (63)'!O44+'ASC (64)'!O44+'ASC (65)'!O44+'ASC (66)'!O44+'ASC (67)'!O44+'ASC (68)'!O44+'ASC (69)'!O44+'ASC (70)'!O44),"")))</f>
        <v>0</v>
      </c>
      <c r="P41" s="217"/>
      <c r="R41" s="152" t="e">
        <f t="shared" si="5"/>
        <v>#VALUE!</v>
      </c>
      <c r="T41" s="424">
        <f>IF('SYNTHESE DISTRICT'!$F$21="__ASC",(ASC!J44+'ASC (2)'!J44+'ASC (3)'!J44+'ASC (4)'!J44+'ASC (5)'!J44+'ASC (6)'!J44+'ASC (7)'!J44+'ASC (8)'!J44+'ASC (9)'!J44+'ASC (10)'!J44+'ASC (11)'!J44+'ASC (12)'!J44+'ASC (13)'!J44+'ASC (14)'!J44+'ASC (15)'!J44+'ASC (16)'!J44+'ASC (17)'!J44+'ASC (18)'!J44+'ASC (19)'!J44+'ASC (20)'!J44+'ASC (21)'!J44+'ASC (22)'!J44+'ASC (23)'!J44+'ASC (24)'!J44+'ASC (25)'!J44+'ASC (26)'!J44+'ASC (27)'!J44+'ASC (28)'!J44+'ASC (29)'!J44+'ASC (30)'!J44+'ASC (31)'!J44+'ASC (32)'!J44+'ASC (33)'!J44+'ASC (34)'!J44+'ASC (35)'!J44+'ASC (36)'!J44+'ASC (37)'!J44+'ASC (38)'!J44+'ASC (39)'!J44+'ASC (40)'!J44+'ASC (41)'!J44+'ASC (42)'!J44+'ASC (43)'!J44+'ASC (44)'!J44+'ASC (45)'!J44+'ASC (46)'!J44+'ASC (47)'!J44+'ASC (48)'!J44+'ASC (49)'!J44+'ASC (50)'!J44+'ASC (51)'!J44+'ASC (50)'!J44+'ASC (52)'!J44+'ASC (53)'!J44+'ASC (54)'!J44+'ASC (55)'!J44+'ASC (56)'!J44+'ASC (57)'!J44+'ASC (58)'!J44+'ASC (59)'!J44+'ASC (60)'!J44+'ASC (61)'!J44+'ASC (62)'!J44+'ASC (63)'!J44+'ASC (64)'!J44+'ASC (65)'!J44+'ASC (66)'!J44+'ASC (67)'!J44+'ASC (68)'!J44+'ASC (69)'!J44+'ASC (70)'!J44),IF('SYNTHESE DISTRICT'!$F$21="__FS",('[4]FS '!J42+'FS (2)'!J42+'FS (3)'!J42+'FS (4)'!J42+'FS (5)'!J42+'FS (6)'!J42+'FS (7)'!J42+'FS (8)'!J42+'FS (9)'!J42+'FS (10)'!J42+'FS (11)'!J42+'FS (12)'!J42+'FS (13)'!J42+'FS (14)'!J42+'FS (15)'!J42+'FS (16)'!J42+'FS (17)'!J42+'FS (18)'!J42+'FS (19)'!J42+'FS (20)'!J42+'FS (21)'!J42+'FS (22)'!J42+'FS (23)'!J42+'FS (24)'!J42+'FS (25)'!J42+'FS (26)'!J42+'FS (27)'!J42+'FS (28)'!J42+'FS (29)'!J42+'FS (30)'!J42+'FS (31)'!J42+'FS (32)'!J42+'FS (33)'!J42+'FS (34)'!J42+'FS (35)'!J42+'FS (36)'!J42+'FS (37)'!J42+'FS (38)'!J42+'FS (39)'!J42+'FS (40)'!J42+'FS (41)'!J42+'FS (42)'!J42+'FS (43)'!J42+'FS (44)'!J42+'FS (45)'!J42+'FS (46)'!J42+'FS (47)'!J42+'FS (48)'!J42+'FS (49)'!J42+'FS (50)'!J42+'FS (51)'!J42+'FS (52)'!J42+'FS (53)'!J42+'FS (54)'!J42+'FS (55)'!J42+'FS (56)'!J42+'FS (57)'!J42+'FS (58)'!J42+'FS (59)'!J42+'FS (60)'!J42+'FS (61)'!J42+'FS (62)'!J42+'FS (63)'!J42+'FS (64)'!J42+'FS (65)'!J42+'FS (66)'!J42+'FS (67)'!J42+'FS (68)'!J42+'FS (69)'!J42+'FS (70)'!J42),IF('SYNTHESE DISTRICT'!$F$21="ASC+FS",('[4]FS '!J42+'FS (2)'!J42+'FS (3)'!J42+'FS (4)'!J42+'FS (5)'!J42+'FS (6)'!J42+'FS (7)'!J42+'FS (8)'!J42+'FS (9)'!J42+'FS (10)'!J42+'FS (11)'!J42+'FS (12)'!J42+'FS (13)'!J42+'FS (14)'!J42+'FS (15)'!J42+'FS (16)'!J42+'FS (17)'!J42+'FS (18)'!J42+'FS (19)'!J42+'FS (20)'!J42+'FS (21)'!J42+'FS (22)'!J42+'FS (23)'!J42+'FS (24)'!J42+'FS (25)'!J42+'FS (26)'!J42+'FS (27)'!J42+'FS (28)'!J42+'FS (29)'!J42+'FS (30)'!J42+'FS (31)'!J42+'FS (32)'!J42+'FS (33)'!J42+'FS (34)'!J42+'FS (35)'!J42+'FS (36)'!J42+'FS (37)'!J42+'FS (38)'!J42+'FS (39)'!J42+'FS (40)'!J42+'FS (41)'!J42+'FS (42)'!J42+'FS (43)'!J42+'FS (44)'!J42+'FS (45)'!J42+'FS (46)'!J42+'FS (47)'!J42+'FS (48)'!J42+'FS (49)'!J42+'FS (50)'!J42+'FS (51)'!J42+'FS (52)'!J42+'FS (53)'!J42+'FS (54)'!J42+'FS (55)'!J42+'FS (56)'!J42+'FS (57)'!J42+'FS (58)'!J42+'FS (59)'!J42+'FS (60)'!J42+'FS (61)'!J42+'FS (62)'!J42+'FS (63)'!J42+'FS (64)'!J42+'FS (65)'!J42+'FS (66)'!J42+'FS (67)'!J42+'FS (68)'!J42+'FS (69)'!J42+'FS (70)'!J42)+('[5]ASC '!J44+'ASC (2)'!J44+'ASC (3)'!J44+'ASC (4)'!J44+'ASC (5)'!J44+'ASC (6)'!J44+'ASC (7)'!J44+'ASC (8)'!J44+'ASC (9)'!J44+'ASC (10)'!J44+'ASC (11)'!J44+'ASC (12)'!J44+'ASC (13)'!J44+'ASC (14)'!J44+'ASC (15)'!J44+'ASC (16)'!J44+'ASC (17)'!J44+'ASC (18)'!J44+'ASC (19)'!J44+'ASC (20)'!J44+'ASC (21)'!J44+'ASC (22)'!J44+'ASC (23)'!J44+'ASC (24)'!J44+'ASC (25)'!J44+'ASC (26)'!J44+'ASC (27)'!J44+'ASC (28)'!J44+'ASC (29)'!J44+'ASC (30)'!J44+'ASC (31)'!J44+'ASC (32)'!J44+'ASC (33)'!J44+'ASC (34)'!J44+'ASC (35)'!J44+'ASC (36)'!J44+'ASC (37)'!J44+'ASC (38)'!J44+'ASC (39)'!J44+'ASC (40)'!J44+'ASC (41)'!J44+'ASC (42)'!J44+'ASC (43)'!J44+'ASC (44)'!J44+'ASC (45)'!J44+'ASC (46)'!J44+'ASC (47)'!J44+'ASC (48)'!J44+'ASC (49)'!J44+'ASC (50)'!J44+'ASC (51)'!J44+'ASC (50)'!J44+'ASC (52)'!J44+'ASC (53)'!J44+'ASC (54)'!J44+'ASC (55)'!J44+'ASC (56)'!J44+'ASC (57)'!J44+'ASC (58)'!J44+'ASC (59)'!J44+'ASC (60)'!J44+'ASC (61)'!J44+'ASC (62)'!J44+'ASC (63)'!J44+'ASC (64)'!J44+'ASC (65)'!J44+'ASC (66)'!J44+'ASC (67)'!J44+'ASC (68)'!J44+'ASC (69)'!J44+'ASC (70)'!J44),"")))</f>
        <v>0</v>
      </c>
    </row>
    <row r="42" spans="1:20" ht="55.5" customHeight="1" thickBot="1" x14ac:dyDescent="0.35">
      <c r="A42" s="329" t="str">
        <f>CDT!B43</f>
        <v>Artésunate Amodiaquine: (ASAQ) 6 cp (100/270 mg)</v>
      </c>
      <c r="B42" s="425">
        <f>IF($F$21="__ASC",(ASC!B45+'ASC (2)'!B45+'ASC (3)'!B45+'ASC (4)'!B45+'ASC (5)'!B45+'ASC (6)'!B45+'ASC (7)'!B45+'ASC (8)'!B45+'ASC (9)'!B45+'ASC (10)'!B45+'ASC (11)'!B45+'ASC (12)'!B45+'ASC (13)'!B45+'ASC (14)'!B45+'ASC (15)'!B45+'ASC (16)'!B45+'ASC (17)'!B45+'ASC (18)'!B45+'ASC (19)'!B45+'ASC (20)'!B45+'ASC (21)'!B45+'ASC (22)'!B45+'ASC (23)'!B45+'ASC (24)'!B45+'ASC (25)'!B45+'ASC (26)'!B45+'ASC (27)'!B45+'ASC (28)'!B45+'ASC (29)'!B45+'ASC (30)'!B45+'ASC (31)'!B45+'ASC (32)'!B45+'ASC (33)'!B45+'ASC (34)'!B45+'ASC (35)'!B45+'ASC (36)'!B45+'ASC (37)'!B45+'ASC (38)'!B45+'ASC (39)'!B45+'ASC (40)'!B45+'ASC (41)'!B45+'ASC (42)'!B45+'ASC (43)'!B45+'ASC (44)'!B45+'ASC (45)'!B45+'ASC (46)'!B45+'ASC (47)'!B45+'ASC (48)'!B45+'ASC (49)'!B45+'ASC (50)'!B45+'ASC (51)'!B45+'ASC (50)'!B45+'ASC (52)'!B45+'ASC (53)'!B45+'ASC (54)'!B45+'ASC (55)'!B45+'ASC (56)'!B45+'ASC (57)'!B45+'ASC (58)'!B45+'ASC (59)'!B45+'ASC (60)'!B45+'ASC (61)'!B45+'ASC (62)'!B45+'ASC (63)'!B45+'ASC (64)'!B45+'ASC (65)'!B45+'ASC (66)'!B45+'ASC (67)'!B45+'ASC (68)'!B45+'ASC (69)'!B45+'ASC (70)'!B45),IF('SYNTHESE DISTRICT'!$F$21="__FS",(FS!B43+'FS (2)'!B43+'FS (3)'!B43+'FS (4)'!B43+'FS (5)'!B43+'FS (6)'!B43+'FS (7)'!B43+'FS (8)'!B43+'FS (9)'!B43+'FS (10)'!B43+'FS (11)'!B43+'FS (12)'!B43+'FS (13)'!B43+'FS (14)'!B43+'FS (15)'!B43+'FS (16)'!B43+'FS (17)'!B43+'FS (18)'!B43+'FS (19)'!B43+'FS (20)'!B43+'FS (21)'!B43+'FS (22)'!B43+'FS (23)'!B43+'FS (24)'!B43+'FS (25)'!B43+'FS (26)'!B43+'FS (27)'!B43+'FS (28)'!B43+'FS (29)'!B43+'FS (30)'!B43+'FS (31)'!B43+'FS (32)'!B43+'FS (33)'!B43+'FS (34)'!B43+'FS (35)'!B43+'FS (36)'!B43+'FS (37)'!B43+'FS (38)'!B43+'FS (39)'!B43+'FS (40)'!B43+'FS (41)'!B43+'FS (42)'!B43+'FS (43)'!B43+'FS (44)'!B43+'FS (45)'!B43+'FS (46)'!B43+'FS (47)'!B43+'FS (48)'!B43+'FS (49)'!B43+'FS (50)'!B43+'FS (51)'!B43+'FS (52)'!B43+'FS (53)'!B43+'FS (54)'!B43+'FS (55)'!B43+'FS (56)'!B43+'FS (57)'!B43+'FS (58)'!B43+'FS (59)'!B43+'FS (60)'!B43+'FS (61)'!B43+'FS (62)'!B43+'FS (63)'!B43+'FS (64)'!B43+'FS (65)'!B43+'FS (66)'!B43+'FS (67)'!B43+'FS (68)'!B43+'FS (69)'!B43+'FS (70)'!B43),IF('SYNTHESE DISTRICT'!$F$21="ASC+FS",(FS!B43+'FS (2)'!B43+'FS (3)'!B43+'FS (4)'!B43+'FS (5)'!B43+'FS (6)'!B43+'FS (7)'!B43+'FS (8)'!B43+'FS (9)'!B43+'FS (10)'!B43+'FS (11)'!B43+'FS (12)'!B43+'FS (13)'!B43+'FS (14)'!B43+'FS (15)'!B43+'FS (16)'!B43+'FS (17)'!B43+'FS (18)'!B43+'FS (19)'!B43+'FS (20)'!B43+'FS (21)'!B43+'FS (22)'!B43+'FS (23)'!B43+'FS (24)'!B43+'FS (25)'!B43+'FS (26)'!B43+'FS (27)'!B43+'FS (28)'!B43+'FS (29)'!B43+'FS (30)'!B43+'FS (31)'!B43+'FS (32)'!B43+'FS (33)'!B43+'FS (34)'!B43+'FS (35)'!B43+'FS (36)'!B43+'FS (37)'!B43+'FS (38)'!B43+'FS (39)'!B43+'FS (40)'!B43+'FS (41)'!B43+'FS (42)'!B43+'FS (43)'!B43+'FS (44)'!B43+'FS (45)'!B43+'FS (46)'!B43+'FS (47)'!B43+'FS (48)'!B43+'FS (49)'!B43+'FS (50)'!B43+'FS (51)'!B43+'FS (52)'!B43+'FS (53)'!B43+'FS (54)'!B43+'FS (55)'!B43+'FS (56)'!B43+'FS (57)'!B43+'FS (58)'!B43+'FS (59)'!B43+'FS (60)'!B43+'FS (61)'!B43+'FS (62)'!B43+'FS (63)'!B43+'FS (64)'!B43+'FS (65)'!B43+'FS (66)'!B43+'FS (67)'!B43+'FS (68)'!B43+'FS (69)'!B43+'FS (70)'!B43+ ASC!B45+'ASC (2)'!B45+'ASC (3)'!B45+'ASC (4)'!B45+'ASC (5)'!B45+'ASC (6)'!B45+'ASC (7)'!B45+'ASC (8)'!B45+'ASC (9)'!B45+'ASC (10)'!B45+'ASC (11)'!B45+'ASC (12)'!B45+'ASC (13)'!B45+'ASC (14)'!B45+'ASC (15)'!B45+'ASC (16)'!B45+'ASC (17)'!B45+'ASC (18)'!B45+'ASC (19)'!B45+'ASC (20)'!B45+'ASC (21)'!B45+'ASC (22)'!B45+'ASC (23)'!B45+'ASC (24)'!B45+'ASC (25)'!B45+'ASC (26)'!B45+'ASC (27)'!B45+'ASC (28)'!B45+'ASC (29)'!B45+'ASC (30)'!B45+'ASC (31)'!B45+'ASC (32)'!B45+'ASC (33)'!B45+'ASC (34)'!B45+'ASC (35)'!B45+'ASC (36)'!B45+'ASC (37)'!B45+'ASC (38)'!B45+'ASC (39)'!B45+'ASC (40)'!B45+'ASC (41)'!B45+'ASC (42)'!B45+'ASC (43)'!B45+'ASC (44)'!B45+'ASC (45)'!B45+'ASC (46)'!B45+'ASC (47)'!B45+'ASC (48)'!B45+'ASC (49)'!B45+'ASC (50)'!B45+'ASC (51)'!B45+'ASC (50)'!B45+'ASC (52)'!B45+'ASC (53)'!B45+'ASC (54)'!B45+'ASC (55)'!B45+'ASC (56)'!B45+'ASC (57)'!B45+'ASC (58)'!B45+'ASC (59)'!B45+'ASC (60)'!B45+'ASC (61)'!B45+'ASC (62)'!B45+'ASC (63)'!B45+'ASC (64)'!B45+'ASC (65)'!B45+'ASC (66)'!B45+'ASC (67)'!B45+'ASC (68)'!B45+'ASC (69)'!B45+'ASC (70)'!B45),"")))</f>
        <v>0</v>
      </c>
      <c r="C42" s="425">
        <f>IF($F$21="__ASC",(ASC!C45+'ASC (2)'!C45+'ASC (3)'!C45+'ASC (4)'!C45+'ASC (5)'!C45+'ASC (6)'!C45+'ASC (7)'!C45+'ASC (8)'!C45+'ASC (9)'!C45+'ASC (10)'!C45+'ASC (11)'!C45+'ASC (12)'!C45+'ASC (13)'!C45+'ASC (14)'!C45+'ASC (15)'!C45+'ASC (16)'!C45+'ASC (17)'!C45+'ASC (18)'!C45+'ASC (19)'!C45+'ASC (20)'!C45+'ASC (21)'!C45+'ASC (22)'!C45+'ASC (23)'!C45+'ASC (24)'!C45+'ASC (25)'!C45+'ASC (26)'!C45+'ASC (27)'!C45+'ASC (28)'!C45+'ASC (29)'!C45+'ASC (30)'!C45+'ASC (31)'!C45+'ASC (32)'!C45+'ASC (33)'!C45+'ASC (34)'!C45+'ASC (35)'!C45+'ASC (36)'!C45+'ASC (37)'!C45+'ASC (38)'!C45+'ASC (39)'!C45+'ASC (40)'!C45+'ASC (41)'!C45+'ASC (42)'!C45+'ASC (43)'!C45+'ASC (44)'!C45+'ASC (45)'!C45+'ASC (46)'!C45+'ASC (47)'!C45+'ASC (48)'!C45+'ASC (49)'!C45+'ASC (50)'!C45+'ASC (51)'!C45+'ASC (50)'!C45+'ASC (52)'!C45+'ASC (53)'!C45+'ASC (54)'!C45+'ASC (55)'!C45+'ASC (56)'!C45+'ASC (57)'!C45+'ASC (58)'!C45+'ASC (59)'!C45+'ASC (60)'!C45+'ASC (61)'!C45+'ASC (62)'!C45+'ASC (63)'!C45+'ASC (64)'!C45+'ASC (65)'!C45+'ASC (66)'!C45+'ASC (67)'!C45+'ASC (68)'!C45+'ASC (69)'!C45+'ASC (70)'!C45),IF('SYNTHESE DISTRICT'!$F$21="__FS",(FS!C43+'FS (2)'!C43+'FS (3)'!C43+'FS (4)'!C43+'FS (5)'!C43+'FS (6)'!C43+'FS (7)'!C43+'FS (8)'!C43+'FS (9)'!C43+'FS (10)'!C43+'FS (11)'!C43+'FS (12)'!C43+'FS (13)'!C43+'FS (14)'!C43+'FS (15)'!C43+'FS (16)'!C43+'FS (17)'!C43+'FS (18)'!C43+'FS (19)'!C43+'FS (20)'!C43+'FS (21)'!C43+'FS (22)'!C43+'FS (23)'!C43+'FS (24)'!C43+'FS (25)'!C43+'FS (26)'!C43+'FS (27)'!C43+'FS (28)'!C43+'FS (29)'!C43+'FS (30)'!C43+'FS (31)'!C43+'FS (32)'!C43+'FS (33)'!C43+'FS (34)'!C43+'FS (35)'!C43+'FS (36)'!C43+'FS (37)'!C43+'FS (38)'!C43+'FS (39)'!C43+'FS (40)'!C43+'FS (41)'!C43+'FS (42)'!C43+'FS (43)'!C43+'FS (44)'!C43+'FS (45)'!C43+'FS (46)'!C43+'FS (47)'!C43+'FS (48)'!C43+'FS (49)'!C43+'FS (50)'!C43+'FS (51)'!C43+'FS (52)'!C43+'FS (53)'!C43+'FS (54)'!C43+'FS (55)'!C43+'FS (56)'!C43+'FS (57)'!C43+'FS (58)'!C43+'FS (59)'!C43+'FS (60)'!C43+'FS (61)'!C43+'FS (62)'!C43+'FS (63)'!C43+'FS (64)'!C43+'FS (65)'!C43+'FS (66)'!C43+'FS (67)'!C43+'FS (68)'!C43+'FS (69)'!C43+'FS (70)'!C43),IF('SYNTHESE DISTRICT'!$F$21="ASC+FS",(FS!C43+'FS (2)'!C43+'FS (3)'!C43+'FS (4)'!C43+'FS (5)'!C43+'FS (6)'!C43+'FS (7)'!C43+'FS (8)'!C43+'FS (9)'!C43+'FS (10)'!C43+'FS (11)'!C43+'FS (12)'!C43+'FS (13)'!C43+'FS (14)'!C43+'FS (15)'!C43+'FS (16)'!C43+'FS (17)'!C43+'FS (18)'!C43+'FS (19)'!C43+'FS (20)'!C43+'FS (21)'!C43+'FS (22)'!C43+'FS (23)'!C43+'FS (24)'!C43+'FS (25)'!C43+'FS (26)'!C43+'FS (27)'!C43+'FS (28)'!C43+'FS (29)'!C43+'FS (30)'!C43+'FS (31)'!C43+'FS (32)'!C43+'FS (33)'!C43+'FS (34)'!C43+'FS (35)'!C43+'FS (36)'!C43+'FS (37)'!C43+'FS (38)'!C43+'FS (39)'!C43+'FS (40)'!C43+'FS (41)'!C43+'FS (42)'!C43+'FS (43)'!C43+'FS (44)'!C43+'FS (45)'!C43+'FS (46)'!C43+'FS (47)'!C43+'FS (48)'!C43+'FS (49)'!C43+'FS (50)'!C43+'FS (51)'!C43+'FS (52)'!C43+'FS (53)'!C43+'FS (54)'!C43+'FS (55)'!C43+'FS (56)'!C43+'FS (57)'!C43+'FS (58)'!C43+'FS (59)'!C43+'FS (60)'!C43+'FS (61)'!C43+'FS (62)'!C43+'FS (63)'!C43+'FS (64)'!C43+'FS (65)'!C43+'FS (66)'!C43+'FS (67)'!C43+'FS (68)'!C43+'FS (69)'!C43+'FS (70)'!C43+ ASC!C45+'ASC (2)'!C45+'ASC (3)'!C45+'ASC (4)'!C45+'ASC (5)'!C45+'ASC (6)'!C45+'ASC (7)'!C45+'ASC (8)'!C45+'ASC (9)'!C45+'ASC (10)'!C45+'ASC (11)'!C45+'ASC (12)'!C45+'ASC (13)'!C45+'ASC (14)'!C45+'ASC (15)'!C45+'ASC (16)'!C45+'ASC (17)'!C45+'ASC (18)'!C45+'ASC (19)'!C45+'ASC (20)'!C45+'ASC (21)'!C45+'ASC (22)'!C45+'ASC (23)'!C45+'ASC (24)'!C45+'ASC (25)'!C45+'ASC (26)'!C45+'ASC (27)'!C45+'ASC (28)'!C45+'ASC (29)'!C45+'ASC (30)'!C45+'ASC (31)'!C45+'ASC (32)'!C45+'ASC (33)'!C45+'ASC (34)'!C45+'ASC (35)'!C45+'ASC (36)'!C45+'ASC (37)'!C45+'ASC (38)'!C45+'ASC (39)'!C45+'ASC (40)'!C45+'ASC (41)'!C45+'ASC (42)'!C45+'ASC (43)'!C45+'ASC (44)'!C45+'ASC (45)'!C45+'ASC (46)'!C45+'ASC (47)'!C45+'ASC (48)'!C45+'ASC (49)'!C45+'ASC (50)'!C45+'ASC (51)'!C45+'ASC (50)'!C45+'ASC (52)'!C45+'ASC (53)'!C45+'ASC (54)'!C45+'ASC (55)'!C45+'ASC (56)'!C45+'ASC (57)'!C45+'ASC (58)'!C45+'ASC (59)'!C45+'ASC (60)'!C45+'ASC (61)'!C45+'ASC (62)'!C45+'ASC (63)'!C45+'ASC (64)'!C45+'ASC (65)'!C45+'ASC (66)'!C45+'ASC (67)'!C45+'ASC (68)'!C45+'ASC (69)'!C45+'ASC (70)'!C45),"")))</f>
        <v>0</v>
      </c>
      <c r="D42" s="403">
        <f t="shared" si="0"/>
        <v>0</v>
      </c>
      <c r="E42" s="425">
        <f>IF($F$21="__ASC",(ASC!E45+'ASC (2)'!E45+'ASC (3)'!E45+'ASC (4)'!E45+'ASC (5)'!E45+'ASC (6)'!E45+'ASC (7)'!E45+'ASC (8)'!E45+'ASC (9)'!E45+'ASC (10)'!E45+'ASC (11)'!E45+'ASC (12)'!E45+'ASC (13)'!E45+'ASC (14)'!E45+'ASC (15)'!E45+'ASC (16)'!E45+'ASC (17)'!E45+'ASC (18)'!E45+'ASC (19)'!E45+'ASC (20)'!E45+'ASC (21)'!E45+'ASC (22)'!E45+'ASC (23)'!E45+'ASC (24)'!E45+'ASC (25)'!E45+'ASC (26)'!E45+'ASC (27)'!E45+'ASC (28)'!E45+'ASC (29)'!E45+'ASC (30)'!E45+'ASC (31)'!E45+'ASC (32)'!E45+'ASC (33)'!E45+'ASC (34)'!E45+'ASC (35)'!E45+'ASC (36)'!E45+'ASC (37)'!E45+'ASC (38)'!E45+'ASC (39)'!E45+'ASC (40)'!E45+'ASC (41)'!E45+'ASC (42)'!E45+'ASC (43)'!E45+'ASC (44)'!E45+'ASC (45)'!E45+'ASC (46)'!E45+'ASC (47)'!E45+'ASC (48)'!E45+'ASC (49)'!E45+'ASC (50)'!E45+'ASC (51)'!E45+'ASC (50)'!E45+'ASC (52)'!E45+'ASC (53)'!E45+'ASC (54)'!E45+'ASC (55)'!E45+'ASC (56)'!E45+'ASC (57)'!E45+'ASC (58)'!E45+'ASC (59)'!E45+'ASC (60)'!E45+'ASC (61)'!E45+'ASC (62)'!E45+'ASC (63)'!E45+'ASC (64)'!E45+'ASC (65)'!E45+'ASC (66)'!E45+'ASC (67)'!E45+'ASC (68)'!E45+'ASC (69)'!E45+'ASC (70)'!E45),IF('SYNTHESE DISTRICT'!$F$21="__FS",(FS!E43+'FS (2)'!E43+'FS (3)'!E43+'FS (4)'!E43+'FS (5)'!E43+'FS (6)'!E43+'FS (7)'!E43+'FS (8)'!E43+'FS (9)'!E43+'FS (10)'!E43+'FS (11)'!E43+'FS (12)'!E43+'FS (13)'!E43+'FS (14)'!E43+'FS (15)'!E43+'FS (16)'!E43+'FS (17)'!E43+'FS (18)'!E43+'FS (19)'!E43+'FS (20)'!E43+'FS (21)'!E43+'FS (22)'!E43+'FS (23)'!E43+'FS (24)'!E43+'FS (25)'!E43+'FS (26)'!E43+'FS (27)'!E43+'FS (28)'!E43+'FS (29)'!E43+'FS (30)'!E43+'FS (31)'!E43+'FS (32)'!E43+'FS (33)'!E43+'FS (34)'!E43+'FS (35)'!E43+'FS (36)'!E43+'FS (37)'!E43+'FS (38)'!E43+'FS (39)'!E43+'FS (40)'!E43+'FS (41)'!E43+'FS (42)'!E43+'FS (43)'!E43+'FS (44)'!E43+'FS (45)'!E43+'FS (46)'!E43+'FS (47)'!E43+'FS (48)'!E43+'FS (49)'!E43+'FS (50)'!E43+'FS (51)'!E43+'FS (52)'!E43+'FS (53)'!E43+'FS (54)'!E43+'FS (55)'!E43+'FS (56)'!E43+'FS (57)'!E43+'FS (58)'!E43+'FS (59)'!E43+'FS (60)'!E43+'FS (61)'!E43+'FS (62)'!E43+'FS (63)'!E43+'FS (64)'!E43+'FS (65)'!E43+'FS (66)'!E43+'FS (67)'!E43+'FS (68)'!E43+'FS (69)'!E43+'FS (70)'!E43),IF('SYNTHESE DISTRICT'!$F$21="ASC+FS",(FS!E43+'FS (2)'!E43+'FS (3)'!E43+'FS (4)'!E43+'FS (5)'!E43+'FS (6)'!E43+'FS (7)'!E43+'FS (8)'!E43+'FS (9)'!E43+'FS (10)'!E43+'FS (11)'!E43+'FS (12)'!E43+'FS (13)'!E43+'FS (14)'!E43+'FS (15)'!E43+'FS (16)'!E43+'FS (17)'!E43+'FS (18)'!E43+'FS (19)'!E43+'FS (20)'!E43+'FS (21)'!E43+'FS (22)'!E43+'FS (23)'!E43+'FS (24)'!E43+'FS (25)'!E43+'FS (26)'!E43+'FS (27)'!E43+'FS (28)'!E43+'FS (29)'!E43+'FS (30)'!E43+'FS (31)'!E43+'FS (32)'!E43+'FS (33)'!E43+'FS (34)'!E43+'FS (35)'!E43+'FS (36)'!E43+'FS (37)'!E43+'FS (38)'!E43+'FS (39)'!E43+'FS (40)'!E43+'FS (41)'!E43+'FS (42)'!E43+'FS (43)'!E43+'FS (44)'!E43+'FS (45)'!E43+'FS (46)'!E43+'FS (47)'!E43+'FS (48)'!E43+'FS (49)'!E43+'FS (50)'!E43+'FS (51)'!E43+'FS (52)'!E43+'FS (53)'!E43+'FS (54)'!E43+'FS (55)'!E43+'FS (56)'!E43+'FS (57)'!E43+'FS (58)'!E43+'FS (59)'!E43+'FS (60)'!E43+'FS (61)'!E43+'FS (62)'!E43+'FS (63)'!E43+'FS (64)'!E43+'FS (65)'!E43+'FS (66)'!E43+'FS (67)'!E43+'FS (68)'!E43+'FS (69)'!E43+'FS (70)'!E43+ ASC!E45+'ASC (2)'!E45+'ASC (3)'!E45+'ASC (4)'!E45+'ASC (5)'!E45+'ASC (6)'!E45+'ASC (7)'!E45+'ASC (8)'!E45+'ASC (9)'!E45+'ASC (10)'!E45+'ASC (11)'!E45+'ASC (12)'!E45+'ASC (13)'!E45+'ASC (14)'!E45+'ASC (15)'!E45+'ASC (16)'!E45+'ASC (17)'!E45+'ASC (18)'!E45+'ASC (19)'!E45+'ASC (20)'!E45+'ASC (21)'!E45+'ASC (22)'!E45+'ASC (23)'!E45+'ASC (24)'!E45+'ASC (25)'!E45+'ASC (26)'!E45+'ASC (27)'!E45+'ASC (28)'!E45+'ASC (29)'!E45+'ASC (30)'!E45+'ASC (31)'!E45+'ASC (32)'!E45+'ASC (33)'!E45+'ASC (34)'!E45+'ASC (35)'!E45+'ASC (36)'!E45+'ASC (37)'!E45+'ASC (38)'!E45+'ASC (39)'!E45+'ASC (40)'!E45+'ASC (41)'!E45+'ASC (42)'!E45+'ASC (43)'!E45+'ASC (44)'!E45+'ASC (45)'!E45+'ASC (46)'!E45+'ASC (47)'!E45+'ASC (48)'!E45+'ASC (49)'!E45+'ASC (50)'!E45+'ASC (51)'!E45+'ASC (50)'!E45+'ASC (52)'!E45+'ASC (53)'!E45+'ASC (54)'!E45+'ASC (55)'!E45+'ASC (56)'!E45+'ASC (57)'!E45+'ASC (58)'!E45+'ASC (59)'!E45+'ASC (60)'!E45+'ASC (61)'!E45+'ASC (62)'!E45+'ASC (63)'!E45+'ASC (64)'!E45+'ASC (65)'!E45+'ASC (66)'!E45+'ASC (67)'!E45+'ASC (68)'!E45+'ASC (69)'!E45+'ASC (70)'!E45),"")))</f>
        <v>0</v>
      </c>
      <c r="F42" s="425">
        <f>IF($F$21="__ASC",(ASC!F45+'ASC (2)'!F45+'ASC (3)'!F45+'ASC (4)'!F45+'ASC (5)'!F45+'ASC (6)'!F45+'ASC (7)'!F45+'ASC (8)'!F45+'ASC (9)'!F45+'ASC (10)'!F45+'ASC (11)'!F45+'ASC (12)'!F45+'ASC (13)'!F45+'ASC (14)'!F45+'ASC (15)'!F45+'ASC (16)'!F45+'ASC (17)'!F45+'ASC (18)'!F45+'ASC (19)'!F45+'ASC (20)'!F45+'ASC (21)'!F45+'ASC (22)'!F45+'ASC (23)'!F45+'ASC (24)'!F45+'ASC (25)'!F45+'ASC (26)'!F45+'ASC (27)'!F45+'ASC (28)'!F45+'ASC (29)'!F45+'ASC (30)'!F45+'ASC (31)'!F45+'ASC (32)'!F45+'ASC (33)'!F45+'ASC (34)'!F45+'ASC (35)'!F45+'ASC (36)'!F45+'ASC (37)'!F45+'ASC (38)'!F45+'ASC (39)'!F45+'ASC (40)'!F45+'ASC (41)'!F45+'ASC (42)'!F45+'ASC (43)'!F45+'ASC (44)'!F45+'ASC (45)'!F45+'ASC (46)'!F45+'ASC (47)'!F45+'ASC (48)'!F45+'ASC (49)'!F45+'ASC (50)'!F45+'ASC (51)'!F45+'ASC (50)'!F45+'ASC (52)'!F45+'ASC (53)'!F45+'ASC (54)'!F45+'ASC (55)'!F45+'ASC (56)'!F45+'ASC (57)'!F45+'ASC (58)'!F45+'ASC (59)'!F45+'ASC (60)'!F45+'ASC (61)'!F45+'ASC (62)'!F45+'ASC (63)'!F45+'ASC (64)'!F45+'ASC (65)'!F45+'ASC (66)'!F45+'ASC (67)'!F45+'ASC (68)'!F45+'ASC (69)'!F45+'ASC (70)'!F45),IF('SYNTHESE DISTRICT'!$F$21="__FS",(FS!F43+'FS (2)'!F43+'FS (3)'!F43+'FS (4)'!F43+'FS (5)'!F43+'FS (6)'!F43+'FS (7)'!F43+'FS (8)'!F43+'FS (9)'!F43+'FS (10)'!F43+'FS (11)'!F43+'FS (12)'!F43+'FS (13)'!F43+'FS (14)'!F43+'FS (15)'!F43+'FS (16)'!F43+'FS (17)'!F43+'FS (18)'!F43+'FS (19)'!F43+'FS (20)'!F43+'FS (21)'!F43+'FS (22)'!F43+'FS (23)'!F43+'FS (24)'!F43+'FS (25)'!F43+'FS (26)'!F43+'FS (27)'!F43+'FS (28)'!F43+'FS (29)'!F43+'FS (30)'!F43+'FS (31)'!F43+'FS (32)'!F43+'FS (33)'!F43+'FS (34)'!F43+'FS (35)'!F43+'FS (36)'!F43+'FS (37)'!F43+'FS (38)'!F43+'FS (39)'!F43+'FS (40)'!F43+'FS (41)'!F43+'FS (42)'!F43+'FS (43)'!F43+'FS (44)'!F43+'FS (45)'!F43+'FS (46)'!F43+'FS (47)'!F43+'FS (48)'!F43+'FS (49)'!F43+'FS (50)'!F43+'FS (51)'!F43+'FS (52)'!F43+'FS (53)'!F43+'FS (54)'!F43+'FS (55)'!F43+'FS (56)'!F43+'FS (57)'!F43+'FS (58)'!F43+'FS (59)'!F43+'FS (60)'!F43+'FS (61)'!F43+'FS (62)'!F43+'FS (63)'!F43+'FS (64)'!F43+'FS (65)'!F43+'FS (66)'!F43+'FS (67)'!F43+'FS (68)'!F43+'FS (69)'!F43+'FS (70)'!F43),IF('SYNTHESE DISTRICT'!$F$21="ASC+FS",(FS!F43+'FS (2)'!F43+'FS (3)'!F43+'FS (4)'!F43+'FS (5)'!F43+'FS (6)'!F43+'FS (7)'!F43+'FS (8)'!F43+'FS (9)'!F43+'FS (10)'!F43+'FS (11)'!F43+'FS (12)'!F43+'FS (13)'!F43+'FS (14)'!F43+'FS (15)'!F43+'FS (16)'!F43+'FS (17)'!F43+'FS (18)'!F43+'FS (19)'!F43+'FS (20)'!F43+'FS (21)'!F43+'FS (22)'!F43+'FS (23)'!F43+'FS (24)'!F43+'FS (25)'!F43+'FS (26)'!F43+'FS (27)'!F43+'FS (28)'!F43+'FS (29)'!F43+'FS (30)'!F43+'FS (31)'!F43+'FS (32)'!F43+'FS (33)'!F43+'FS (34)'!F43+'FS (35)'!F43+'FS (36)'!F43+'FS (37)'!F43+'FS (38)'!F43+'FS (39)'!F43+'FS (40)'!F43+'FS (41)'!F43+'FS (42)'!F43+'FS (43)'!F43+'FS (44)'!F43+'FS (45)'!F43+'FS (46)'!F43+'FS (47)'!F43+'FS (48)'!F43+'FS (49)'!F43+'FS (50)'!F43+'FS (51)'!F43+'FS (52)'!F43+'FS (53)'!F43+'FS (54)'!F43+'FS (55)'!F43+'FS (56)'!F43+'FS (57)'!F43+'FS (58)'!F43+'FS (59)'!F43+'FS (60)'!F43+'FS (61)'!F43+'FS (62)'!F43+'FS (63)'!F43+'FS (64)'!F43+'FS (65)'!F43+'FS (66)'!F43+'FS (67)'!F43+'FS (68)'!F43+'FS (69)'!F43+'FS (70)'!F43+ ASC!F45+'ASC (2)'!F45+'ASC (3)'!F45+'ASC (4)'!F45+'ASC (5)'!F45+'ASC (6)'!F45+'ASC (7)'!F45+'ASC (8)'!F45+'ASC (9)'!F45+'ASC (10)'!F45+'ASC (11)'!F45+'ASC (12)'!F45+'ASC (13)'!F45+'ASC (14)'!F45+'ASC (15)'!F45+'ASC (16)'!F45+'ASC (17)'!F45+'ASC (18)'!F45+'ASC (19)'!F45+'ASC (20)'!F45+'ASC (21)'!F45+'ASC (22)'!F45+'ASC (23)'!F45+'ASC (24)'!F45+'ASC (25)'!F45+'ASC (26)'!F45+'ASC (27)'!F45+'ASC (28)'!F45+'ASC (29)'!F45+'ASC (30)'!F45+'ASC (31)'!F45+'ASC (32)'!F45+'ASC (33)'!F45+'ASC (34)'!F45+'ASC (35)'!F45+'ASC (36)'!F45+'ASC (37)'!F45+'ASC (38)'!F45+'ASC (39)'!F45+'ASC (40)'!F45+'ASC (41)'!F45+'ASC (42)'!F45+'ASC (43)'!F45+'ASC (44)'!F45+'ASC (45)'!F45+'ASC (46)'!F45+'ASC (47)'!F45+'ASC (48)'!F45+'ASC (49)'!F45+'ASC (50)'!F45+'ASC (51)'!F45+'ASC (50)'!F45+'ASC (52)'!F45+'ASC (53)'!F45+'ASC (54)'!F45+'ASC (55)'!F45+'ASC (56)'!F45+'ASC (57)'!F45+'ASC (58)'!F45+'ASC (59)'!F45+'ASC (60)'!F45+'ASC (61)'!F45+'ASC (62)'!F45+'ASC (63)'!F45+'ASC (64)'!F45+'ASC (65)'!F45+'ASC (66)'!F45+'ASC (67)'!F45+'ASC (68)'!F45+'ASC (69)'!F45+'ASC (70)'!F45),"")))</f>
        <v>0</v>
      </c>
      <c r="G42" s="425">
        <f>IF($F$21="__ASC",(ASC!G45+'ASC (2)'!G45+'ASC (3)'!G45+'ASC (4)'!G45+'ASC (5)'!G45+'ASC (6)'!G45+'ASC (7)'!G45+'ASC (8)'!G45+'ASC (9)'!G45+'ASC (10)'!G45+'ASC (11)'!G45+'ASC (12)'!G45+'ASC (13)'!G45+'ASC (14)'!G45+'ASC (15)'!G45+'ASC (16)'!G45+'ASC (17)'!G45+'ASC (18)'!G45+'ASC (19)'!G45+'ASC (20)'!G45+'ASC (21)'!G45+'ASC (22)'!G45+'ASC (23)'!G45+'ASC (24)'!G45+'ASC (25)'!G45+'ASC (26)'!G45+'ASC (27)'!G45+'ASC (28)'!G45+'ASC (29)'!G45+'ASC (30)'!G45+'ASC (31)'!G45+'ASC (32)'!G45+'ASC (33)'!G45+'ASC (34)'!G45+'ASC (35)'!G45+'ASC (36)'!G45+'ASC (37)'!G45+'ASC (38)'!G45+'ASC (39)'!G45+'ASC (40)'!G45+'ASC (41)'!G45+'ASC (42)'!G45+'ASC (43)'!G45+'ASC (44)'!G45+'ASC (45)'!G45+'ASC (46)'!G45+'ASC (47)'!G45+'ASC (48)'!G45+'ASC (49)'!G45+'ASC (50)'!G45+'ASC (51)'!G45+'ASC (50)'!G45+'ASC (52)'!G45+'ASC (53)'!G45+'ASC (54)'!G45+'ASC (55)'!G45+'ASC (56)'!G45+'ASC (57)'!G45+'ASC (58)'!G45+'ASC (59)'!G45+'ASC (60)'!G45+'ASC (61)'!G45+'ASC (62)'!G45+'ASC (63)'!G45+'ASC (64)'!G45+'ASC (65)'!G45+'ASC (66)'!G45+'ASC (67)'!G45+'ASC (68)'!G45+'ASC (69)'!G45+'ASC (70)'!G45),IF('SYNTHESE DISTRICT'!$F$21="__FS",(FS!G43+'FS (2)'!G43+'FS (3)'!G43+'FS (4)'!G43+'FS (5)'!G43+'FS (6)'!G43+'FS (7)'!G43+'FS (8)'!G43+'FS (9)'!G43+'FS (10)'!G43+'FS (11)'!G43+'FS (12)'!G43+'FS (13)'!G43+'FS (14)'!G43+'FS (15)'!G43+'FS (16)'!G43+'FS (17)'!G43+'FS (18)'!G43+'FS (19)'!G43+'FS (20)'!G43+'FS (21)'!G43+'FS (22)'!G43+'FS (23)'!G43+'FS (24)'!G43+'FS (25)'!G43+'FS (26)'!G43+'FS (27)'!G43+'FS (28)'!G43+'FS (29)'!G43+'FS (30)'!G43+'FS (31)'!G43+'FS (32)'!G43+'FS (33)'!G43+'FS (34)'!G43+'FS (35)'!G43+'FS (36)'!G43+'FS (37)'!G43+'FS (38)'!G43+'FS (39)'!G43+'FS (40)'!G43+'FS (41)'!G43+'FS (42)'!G43+'FS (43)'!G43+'FS (44)'!G43+'FS (45)'!G43+'FS (46)'!G43+'FS (47)'!G43+'FS (48)'!G43+'FS (49)'!G43+'FS (50)'!G43+'FS (51)'!G43+'FS (52)'!G43+'FS (53)'!G43+'FS (54)'!G43+'FS (55)'!G43+'FS (56)'!G43+'FS (57)'!G43+'FS (58)'!G43+'FS (59)'!G43+'FS (60)'!G43+'FS (61)'!G43+'FS (62)'!G43+'FS (63)'!G43+'FS (64)'!G43+'FS (65)'!G43+'FS (66)'!G43+'FS (67)'!G43+'FS (68)'!G43+'FS (69)'!G43+'FS (70)'!G43),IF('SYNTHESE DISTRICT'!$F$21="ASC+FS",(FS!G43+'FS (2)'!G43+'FS (3)'!G43+'FS (4)'!G43+'FS (5)'!G43+'FS (6)'!G43+'FS (7)'!G43+'FS (8)'!G43+'FS (9)'!G43+'FS (10)'!G43+'FS (11)'!G43+'FS (12)'!G43+'FS (13)'!G43+'FS (14)'!G43+'FS (15)'!G43+'FS (16)'!G43+'FS (17)'!G43+'FS (18)'!G43+'FS (19)'!G43+'FS (20)'!G43+'FS (21)'!G43+'FS (22)'!G43+'FS (23)'!G43+'FS (24)'!G43+'FS (25)'!G43+'FS (26)'!G43+'FS (27)'!G43+'FS (28)'!G43+'FS (29)'!G43+'FS (30)'!G43+'FS (31)'!G43+'FS (32)'!G43+'FS (33)'!G43+'FS (34)'!G43+'FS (35)'!G43+'FS (36)'!G43+'FS (37)'!G43+'FS (38)'!G43+'FS (39)'!G43+'FS (40)'!G43+'FS (41)'!G43+'FS (42)'!G43+'FS (43)'!G43+'FS (44)'!G43+'FS (45)'!G43+'FS (46)'!G43+'FS (47)'!G43+'FS (48)'!G43+'FS (49)'!G43+'FS (50)'!G43+'FS (51)'!G43+'FS (52)'!G43+'FS (53)'!G43+'FS (54)'!G43+'FS (55)'!G43+'FS (56)'!G43+'FS (57)'!G43+'FS (58)'!G43+'FS (59)'!G43+'FS (60)'!G43+'FS (61)'!G43+'FS (62)'!G43+'FS (63)'!G43+'FS (64)'!G43+'FS (65)'!G43+'FS (66)'!G43+'FS (67)'!G43+'FS (68)'!G43+'FS (69)'!G43+'FS (70)'!G43+ ASC!G45+'ASC (2)'!G45+'ASC (3)'!G45+'ASC (4)'!G45+'ASC (5)'!G45+'ASC (6)'!G45+'ASC (7)'!G45+'ASC (8)'!G45+'ASC (9)'!G45+'ASC (10)'!G45+'ASC (11)'!G45+'ASC (12)'!G45+'ASC (13)'!G45+'ASC (14)'!G45+'ASC (15)'!G45+'ASC (16)'!G45+'ASC (17)'!G45+'ASC (18)'!G45+'ASC (19)'!G45+'ASC (20)'!G45+'ASC (21)'!G45+'ASC (22)'!G45+'ASC (23)'!G45+'ASC (24)'!G45+'ASC (25)'!G45+'ASC (26)'!G45+'ASC (27)'!G45+'ASC (28)'!G45+'ASC (29)'!G45+'ASC (30)'!G45+'ASC (31)'!G45+'ASC (32)'!G45+'ASC (33)'!G45+'ASC (34)'!G45+'ASC (35)'!G45+'ASC (36)'!G45+'ASC (37)'!G45+'ASC (38)'!G45+'ASC (39)'!G45+'ASC (40)'!G45+'ASC (41)'!G45+'ASC (42)'!G45+'ASC (43)'!G45+'ASC (44)'!G45+'ASC (45)'!G45+'ASC (46)'!G45+'ASC (47)'!G45+'ASC (48)'!G45+'ASC (49)'!G45+'ASC (50)'!G45+'ASC (51)'!G45+'ASC (50)'!G45+'ASC (52)'!G45+'ASC (53)'!G45+'ASC (54)'!G45+'ASC (55)'!G45+'ASC (56)'!G45+'ASC (57)'!G45+'ASC (58)'!G45+'ASC (59)'!G45+'ASC (60)'!G45+'ASC (61)'!G45+'ASC (62)'!G45+'ASC (63)'!G45+'ASC (64)'!G45+'ASC (65)'!G45+'ASC (66)'!G45+'ASC (67)'!G45+'ASC (68)'!G45+'ASC (69)'!G45+'ASC (70)'!G45),"")))</f>
        <v>0</v>
      </c>
      <c r="H42" s="425">
        <f>IF($F$21="__ASC",(ASC!H45+'ASC (2)'!H45+'ASC (3)'!H45+'ASC (4)'!H45+'ASC (5)'!H45+'ASC (6)'!H45+'ASC (7)'!H45+'ASC (8)'!H45+'ASC (9)'!H45+'ASC (10)'!H45+'ASC (11)'!H45+'ASC (12)'!H45+'ASC (13)'!H45+'ASC (14)'!H45+'ASC (15)'!H45+'ASC (16)'!H45+'ASC (17)'!H45+'ASC (18)'!H45+'ASC (19)'!H45+'ASC (20)'!H45+'ASC (21)'!H45+'ASC (22)'!H45+'ASC (23)'!H45+'ASC (24)'!H45+'ASC (25)'!H45+'ASC (26)'!H45+'ASC (27)'!H45+'ASC (28)'!H45+'ASC (29)'!H45+'ASC (30)'!H45+'ASC (31)'!H45+'ASC (32)'!H45+'ASC (33)'!H45+'ASC (34)'!H45+'ASC (35)'!H45+'ASC (36)'!H45+'ASC (37)'!H45+'ASC (38)'!H45+'ASC (39)'!H45+'ASC (40)'!H45+'ASC (41)'!H45+'ASC (42)'!H45+'ASC (43)'!H45+'ASC (44)'!H45+'ASC (45)'!H45+'ASC (46)'!H45+'ASC (47)'!H45+'ASC (48)'!H45+'ASC (49)'!H45+'ASC (50)'!H45+'ASC (51)'!H45+'ASC (50)'!H45+'ASC (52)'!H45+'ASC (53)'!H45+'ASC (54)'!H45+'ASC (55)'!H45+'ASC (56)'!H45+'ASC (57)'!H45+'ASC (58)'!H45+'ASC (59)'!H45+'ASC (60)'!H45+'ASC (61)'!H45+'ASC (62)'!H45+'ASC (63)'!H45+'ASC (64)'!H45+'ASC (65)'!H45+'ASC (66)'!H45+'ASC (67)'!H45+'ASC (68)'!H45+'ASC (69)'!H45+'ASC (70)'!H45),IF('SYNTHESE DISTRICT'!$F$21="__FS",(FS!H43+'FS (2)'!H43+'FS (3)'!H43+'FS (4)'!H43+'FS (5)'!H43+'FS (6)'!H43+'FS (7)'!H43+'FS (8)'!H43+'FS (9)'!H43+'FS (10)'!H43+'FS (11)'!H43+'FS (12)'!H43+'FS (13)'!H43+'FS (14)'!H43+'FS (15)'!H43+'FS (16)'!H43+'FS (17)'!H43+'FS (18)'!H43+'FS (19)'!H43+'FS (20)'!H43+'FS (21)'!H43+'FS (22)'!H43+'FS (23)'!H43+'FS (24)'!H43+'FS (25)'!H43+'FS (26)'!H43+'FS (27)'!H43+'FS (28)'!H43+'FS (29)'!H43+'FS (30)'!H43+'FS (31)'!H43+'FS (32)'!H43+'FS (33)'!H43+'FS (34)'!H43+'FS (35)'!H43+'FS (36)'!H43+'FS (37)'!H43+'FS (38)'!H43+'FS (39)'!H43+'FS (40)'!H43+'FS (41)'!H43+'FS (42)'!H43+'FS (43)'!H43+'FS (44)'!H43+'FS (45)'!H43+'FS (46)'!H43+'FS (47)'!H43+'FS (48)'!H43+'FS (49)'!H43+'FS (50)'!H43+'FS (51)'!H43+'FS (52)'!H43+'FS (53)'!H43+'FS (54)'!H43+'FS (55)'!H43+'FS (56)'!H43+'FS (57)'!H43+'FS (58)'!H43+'FS (59)'!H43+'FS (60)'!H43+'FS (61)'!H43+'FS (62)'!H43+'FS (63)'!H43+'FS (64)'!H43+'FS (65)'!H43+'FS (66)'!H43+'FS (67)'!H43+'FS (68)'!H43+'FS (69)'!H43+'FS (70)'!H43),IF('SYNTHESE DISTRICT'!$F$21="ASC+FS",(FS!H43+'FS (2)'!H43+'FS (3)'!H43+'FS (4)'!H43+'FS (5)'!H43+'FS (6)'!H43+'FS (7)'!H43+'FS (8)'!H43+'FS (9)'!H43+'FS (10)'!H43+'FS (11)'!H43+'FS (12)'!H43+'FS (13)'!H43+'FS (14)'!H43+'FS (15)'!H43+'FS (16)'!H43+'FS (17)'!H43+'FS (18)'!H43+'FS (19)'!H43+'FS (20)'!H43+'FS (21)'!H43+'FS (22)'!H43+'FS (23)'!H43+'FS (24)'!H43+'FS (25)'!H43+'FS (26)'!H43+'FS (27)'!H43+'FS (28)'!H43+'FS (29)'!H43+'FS (30)'!H43+'FS (31)'!H43+'FS (32)'!H43+'FS (33)'!H43+'FS (34)'!H43+'FS (35)'!H43+'FS (36)'!H43+'FS (37)'!H43+'FS (38)'!H43+'FS (39)'!H43+'FS (40)'!H43+'FS (41)'!H43+'FS (42)'!H43+'FS (43)'!H43+'FS (44)'!H43+'FS (45)'!H43+'FS (46)'!H43+'FS (47)'!H43+'FS (48)'!H43+'FS (49)'!H43+'FS (50)'!H43+'FS (51)'!H43+'FS (52)'!H43+'FS (53)'!H43+'FS (54)'!H43+'FS (55)'!H43+'FS (56)'!H43+'FS (57)'!H43+'FS (58)'!H43+'FS (59)'!H43+'FS (60)'!H43+'FS (61)'!H43+'FS (62)'!H43+'FS (63)'!H43+'FS (64)'!H43+'FS (65)'!H43+'FS (66)'!H43+'FS (67)'!H43+'FS (68)'!H43+'FS (69)'!H43+'FS (70)'!H43+ ASC!H45+'ASC (2)'!H45+'ASC (3)'!H45+'ASC (4)'!H45+'ASC (5)'!H45+'ASC (6)'!H45+'ASC (7)'!H45+'ASC (8)'!H45+'ASC (9)'!H45+'ASC (10)'!H45+'ASC (11)'!H45+'ASC (12)'!H45+'ASC (13)'!H45+'ASC (14)'!H45+'ASC (15)'!H45+'ASC (16)'!H45+'ASC (17)'!H45+'ASC (18)'!H45+'ASC (19)'!H45+'ASC (20)'!H45+'ASC (21)'!H45+'ASC (22)'!H45+'ASC (23)'!H45+'ASC (24)'!H45+'ASC (25)'!H45+'ASC (26)'!H45+'ASC (27)'!H45+'ASC (28)'!H45+'ASC (29)'!H45+'ASC (30)'!H45+'ASC (31)'!H45+'ASC (32)'!H45+'ASC (33)'!H45+'ASC (34)'!H45+'ASC (35)'!H45+'ASC (36)'!H45+'ASC (37)'!H45+'ASC (38)'!H45+'ASC (39)'!H45+'ASC (40)'!H45+'ASC (41)'!H45+'ASC (42)'!H45+'ASC (43)'!H45+'ASC (44)'!H45+'ASC (45)'!H45+'ASC (46)'!H45+'ASC (47)'!H45+'ASC (48)'!H45+'ASC (49)'!H45+'ASC (50)'!H45+'ASC (51)'!H45+'ASC (50)'!H45+'ASC (52)'!H45+'ASC (53)'!H45+'ASC (54)'!H45+'ASC (55)'!H45+'ASC (56)'!H45+'ASC (57)'!H45+'ASC (58)'!H45+'ASC (59)'!H45+'ASC (60)'!H45+'ASC (61)'!H45+'ASC (62)'!H45+'ASC (63)'!H45+'ASC (64)'!H45+'ASC (65)'!H45+'ASC (66)'!H45+'ASC (67)'!H45+'ASC (68)'!H45+'ASC (69)'!H45+'ASC (70)'!H45),"")))</f>
        <v>0</v>
      </c>
      <c r="I42" s="425">
        <f>IF($F$21="__ASC",(ASC!I45+'ASC (2)'!I45+'ASC (3)'!I45+'ASC (4)'!I45+'ASC (5)'!I45+'ASC (6)'!I45+'ASC (7)'!I45+'ASC (8)'!I45+'ASC (9)'!I45+'ASC (10)'!I45+'ASC (11)'!I45+'ASC (12)'!I45+'ASC (13)'!I45+'ASC (14)'!I45+'ASC (15)'!I45+'ASC (16)'!I45+'ASC (17)'!I45+'ASC (18)'!I45+'ASC (19)'!I45+'ASC (20)'!I45+'ASC (21)'!I45+'ASC (22)'!I45+'ASC (23)'!I45+'ASC (24)'!I45+'ASC (25)'!I45+'ASC (26)'!I45+'ASC (27)'!I45+'ASC (28)'!I45+'ASC (29)'!I45+'ASC (30)'!I45+'ASC (31)'!I45+'ASC (32)'!I45+'ASC (33)'!I45+'ASC (34)'!I45+'ASC (35)'!I45+'ASC (36)'!I45+'ASC (37)'!I45+'ASC (38)'!I45+'ASC (39)'!I45+'ASC (40)'!I45+'ASC (41)'!I45+'ASC (42)'!I45+'ASC (43)'!I45+'ASC (44)'!I45+'ASC (45)'!I45+'ASC (46)'!I45+'ASC (47)'!I45+'ASC (48)'!I45+'ASC (49)'!I45+'ASC (50)'!I45+'ASC (51)'!I45+'ASC (50)'!I45+'ASC (52)'!I45+'ASC (53)'!I45+'ASC (54)'!I45+'ASC (55)'!I45+'ASC (56)'!I45+'ASC (57)'!I45+'ASC (58)'!I45+'ASC (59)'!I45+'ASC (60)'!I45+'ASC (61)'!I45+'ASC (62)'!I45+'ASC (63)'!I45+'ASC (64)'!I45+'ASC (65)'!I45+'ASC (66)'!I45+'ASC (67)'!I45+'ASC (68)'!I45+'ASC (69)'!I45+'ASC (70)'!I45),IF('SYNTHESE DISTRICT'!$F$21="__FS",(FS!I43+'FS (2)'!I43+'FS (3)'!I43+'FS (4)'!I43+'FS (5)'!I43+'FS (6)'!I43+'FS (7)'!I43+'FS (8)'!I43+'FS (9)'!I43+'FS (10)'!I43+'FS (11)'!I43+'FS (12)'!I43+'FS (13)'!I43+'FS (14)'!I43+'FS (15)'!I43+'FS (16)'!I43+'FS (17)'!I43+'FS (18)'!I43+'FS (19)'!I43+'FS (20)'!I43+'FS (21)'!I43+'FS (22)'!I43+'FS (23)'!I43+'FS (24)'!I43+'FS (25)'!I43+'FS (26)'!I43+'FS (27)'!I43+'FS (28)'!I43+'FS (29)'!I43+'FS (30)'!I43+'FS (31)'!I43+'FS (32)'!I43+'FS (33)'!I43+'FS (34)'!I43+'FS (35)'!I43+'FS (36)'!I43+'FS (37)'!I43+'FS (38)'!I43+'FS (39)'!I43+'FS (40)'!I43+'FS (41)'!I43+'FS (42)'!I43+'FS (43)'!I43+'FS (44)'!I43+'FS (45)'!I43+'FS (46)'!I43+'FS (47)'!I43+'FS (48)'!I43+'FS (49)'!I43+'FS (50)'!I43+'FS (51)'!I43+'FS (52)'!I43+'FS (53)'!I43+'FS (54)'!I43+'FS (55)'!I43+'FS (56)'!I43+'FS (57)'!I43+'FS (58)'!I43+'FS (59)'!I43+'FS (60)'!I43+'FS (61)'!I43+'FS (62)'!I43+'FS (63)'!I43+'FS (64)'!I43+'FS (65)'!I43+'FS (66)'!I43+'FS (67)'!I43+'FS (68)'!I43+'FS (69)'!I43+'FS (70)'!I43),IF('SYNTHESE DISTRICT'!$F$21="ASC+FS",(FS!I43+'FS (2)'!I43+'FS (3)'!I43+'FS (4)'!I43+'FS (5)'!I43+'FS (6)'!I43+'FS (7)'!I43+'FS (8)'!I43+'FS (9)'!I43+'FS (10)'!I43+'FS (11)'!I43+'FS (12)'!I43+'FS (13)'!I43+'FS (14)'!I43+'FS (15)'!I43+'FS (16)'!I43+'FS (17)'!I43+'FS (18)'!I43+'FS (19)'!I43+'FS (20)'!I43+'FS (21)'!I43+'FS (22)'!I43+'FS (23)'!I43+'FS (24)'!I43+'FS (25)'!I43+'FS (26)'!I43+'FS (27)'!I43+'FS (28)'!I43+'FS (29)'!I43+'FS (30)'!I43+'FS (31)'!I43+'FS (32)'!I43+'FS (33)'!I43+'FS (34)'!I43+'FS (35)'!I43+'FS (36)'!I43+'FS (37)'!I43+'FS (38)'!I43+'FS (39)'!I43+'FS (40)'!I43+'FS (41)'!I43+'FS (42)'!I43+'FS (43)'!I43+'FS (44)'!I43+'FS (45)'!I43+'FS (46)'!I43+'FS (47)'!I43+'FS (48)'!I43+'FS (49)'!I43+'FS (50)'!I43+'FS (51)'!I43+'FS (52)'!I43+'FS (53)'!I43+'FS (54)'!I43+'FS (55)'!I43+'FS (56)'!I43+'FS (57)'!I43+'FS (58)'!I43+'FS (59)'!I43+'FS (60)'!I43+'FS (61)'!I43+'FS (62)'!I43+'FS (63)'!I43+'FS (64)'!I43+'FS (65)'!I43+'FS (66)'!I43+'FS (67)'!I43+'FS (68)'!I43+'FS (69)'!I43+'FS (70)'!I43+ ASC!I45+'ASC (2)'!I45+'ASC (3)'!I45+'ASC (4)'!I45+'ASC (5)'!I45+'ASC (6)'!I45+'ASC (7)'!I45+'ASC (8)'!I45+'ASC (9)'!I45+'ASC (10)'!I45+'ASC (11)'!I45+'ASC (12)'!I45+'ASC (13)'!I45+'ASC (14)'!I45+'ASC (15)'!I45+'ASC (16)'!I45+'ASC (17)'!I45+'ASC (18)'!I45+'ASC (19)'!I45+'ASC (20)'!I45+'ASC (21)'!I45+'ASC (22)'!I45+'ASC (23)'!I45+'ASC (24)'!I45+'ASC (25)'!I45+'ASC (26)'!I45+'ASC (27)'!I45+'ASC (28)'!I45+'ASC (29)'!I45+'ASC (30)'!I45+'ASC (31)'!I45+'ASC (32)'!I45+'ASC (33)'!I45+'ASC (34)'!I45+'ASC (35)'!I45+'ASC (36)'!I45+'ASC (37)'!I45+'ASC (38)'!I45+'ASC (39)'!I45+'ASC (40)'!I45+'ASC (41)'!I45+'ASC (42)'!I45+'ASC (43)'!I45+'ASC (44)'!I45+'ASC (45)'!I45+'ASC (46)'!I45+'ASC (47)'!I45+'ASC (48)'!I45+'ASC (49)'!I45+'ASC (50)'!I45+'ASC (51)'!I45+'ASC (50)'!I45+'ASC (52)'!I45+'ASC (53)'!I45+'ASC (54)'!I45+'ASC (55)'!I45+'ASC (56)'!I45+'ASC (57)'!I45+'ASC (58)'!I45+'ASC (59)'!I45+'ASC (60)'!I45+'ASC (61)'!I45+'ASC (62)'!I45+'ASC (63)'!I45+'ASC (64)'!I45+'ASC (65)'!I45+'ASC (66)'!I45+'ASC (67)'!I45+'ASC (68)'!I45+'ASC (69)'!I45+'ASC (70)'!I45),"")))</f>
        <v>0</v>
      </c>
      <c r="J42" s="402" t="e">
        <f t="shared" si="6"/>
        <v>#VALUE!</v>
      </c>
      <c r="K42" s="425">
        <f>IF($F$21="__ASC",(ASC!K45+'ASC (2)'!K45+'ASC (3)'!K45+'ASC (4)'!K45+'ASC (5)'!K45+'ASC (6)'!K45+'ASC (7)'!K45+'ASC (8)'!K45+'ASC (9)'!K45+'ASC (10)'!K45+'ASC (11)'!K45+'ASC (12)'!K45+'ASC (13)'!K45+'ASC (14)'!K45+'ASC (15)'!K45+'ASC (16)'!K45+'ASC (17)'!K45+'ASC (18)'!K45+'ASC (19)'!K45+'ASC (20)'!K45+'ASC (21)'!K45+'ASC (22)'!K45+'ASC (23)'!K45+'ASC (24)'!K45+'ASC (25)'!K45+'ASC (26)'!K45+'ASC (27)'!K45+'ASC (28)'!K45+'ASC (29)'!K45+'ASC (30)'!K45+'ASC (31)'!K45+'ASC (32)'!K45+'ASC (33)'!K45+'ASC (34)'!K45+'ASC (35)'!K45+'ASC (36)'!K45+'ASC (37)'!K45+'ASC (38)'!K45+'ASC (39)'!K45+'ASC (40)'!K45+'ASC (41)'!K45+'ASC (42)'!K45+'ASC (43)'!K45+'ASC (44)'!K45+'ASC (45)'!K45+'ASC (46)'!K45+'ASC (47)'!K45+'ASC (48)'!K45+'ASC (49)'!K45+'ASC (50)'!K45+'ASC (51)'!K45+'ASC (50)'!K45+'ASC (52)'!K45+'ASC (53)'!K45+'ASC (54)'!K45+'ASC (55)'!K45+'ASC (56)'!K45+'ASC (57)'!K45+'ASC (58)'!K45+'ASC (59)'!K45+'ASC (60)'!K45+'ASC (61)'!K45+'ASC (62)'!K45+'ASC (63)'!K45+'ASC (64)'!K45+'ASC (65)'!K45+'ASC (66)'!K45+'ASC (67)'!K45+'ASC (68)'!K45+'ASC (69)'!K45+'ASC (70)'!K45),IF('SYNTHESE DISTRICT'!$F$21="__FS",(FS!K43+'FS (2)'!K43+'FS (3)'!K43+'FS (4)'!K43+'FS (5)'!K43+'FS (6)'!K43+'FS (7)'!K43+'FS (8)'!K43+'FS (9)'!K43+'FS (10)'!K43+'FS (11)'!K43+'FS (12)'!K43+'FS (13)'!K43+'FS (14)'!K43+'FS (15)'!K43+'FS (16)'!K43+'FS (17)'!K43+'FS (18)'!K43+'FS (19)'!K43+'FS (20)'!K43+'FS (21)'!K43+'FS (22)'!K43+'FS (23)'!K43+'FS (24)'!K43+'FS (25)'!K43+'FS (26)'!K43+'FS (27)'!K43+'FS (28)'!K43+'FS (29)'!K43+'FS (30)'!K43+'FS (31)'!K43+'FS (32)'!K43+'FS (33)'!K43+'FS (34)'!K43+'FS (35)'!K43+'FS (36)'!K43+'FS (37)'!K43+'FS (38)'!K43+'FS (39)'!K43+'FS (40)'!K43+'FS (41)'!K43+'FS (42)'!K43+'FS (43)'!K43+'FS (44)'!K43+'FS (45)'!K43+'FS (46)'!K43+'FS (47)'!K43+'FS (48)'!K43+'FS (49)'!K43+'FS (50)'!K43+'FS (51)'!K43+'FS (52)'!K43+'FS (53)'!K43+'FS (54)'!K43+'FS (55)'!K43+'FS (56)'!K43+'FS (57)'!K43+'FS (58)'!K43+'FS (59)'!K43+'FS (60)'!K43+'FS (61)'!K43+'FS (62)'!K43+'FS (63)'!K43+'FS (64)'!K43+'FS (65)'!K43+'FS (66)'!K43+'FS (67)'!K43+'FS (68)'!K43+'FS (69)'!K43+'FS (70)'!K43),IF('SYNTHESE DISTRICT'!$F$21="ASC+FS",(FS!K43+'FS (2)'!K43+'FS (3)'!K43+'FS (4)'!K43+'FS (5)'!K43+'FS (6)'!K43+'FS (7)'!K43+'FS (8)'!K43+'FS (9)'!K43+'FS (10)'!K43+'FS (11)'!K43+'FS (12)'!K43+'FS (13)'!K43+'FS (14)'!K43+'FS (15)'!K43+'FS (16)'!K43+'FS (17)'!K43+'FS (18)'!K43+'FS (19)'!K43+'FS (20)'!K43+'FS (21)'!K43+'FS (22)'!K43+'FS (23)'!K43+'FS (24)'!K43+'FS (25)'!K43+'FS (26)'!K43+'FS (27)'!K43+'FS (28)'!K43+'FS (29)'!K43+'FS (30)'!K43+'FS (31)'!K43+'FS (32)'!K43+'FS (33)'!K43+'FS (34)'!K43+'FS (35)'!K43+'FS (36)'!K43+'FS (37)'!K43+'FS (38)'!K43+'FS (39)'!K43+'FS (40)'!K43+'FS (41)'!K43+'FS (42)'!K43+'FS (43)'!K43+'FS (44)'!K43+'FS (45)'!K43+'FS (46)'!K43+'FS (47)'!K43+'FS (48)'!K43+'FS (49)'!K43+'FS (50)'!K43+'FS (51)'!K43+'FS (52)'!K43+'FS (53)'!K43+'FS (54)'!K43+'FS (55)'!K43+'FS (56)'!K43+'FS (57)'!K43+'FS (58)'!K43+'FS (59)'!K43+'FS (60)'!K43+'FS (61)'!K43+'FS (62)'!K43+'FS (63)'!K43+'FS (64)'!K43+'FS (65)'!K43+'FS (66)'!K43+'FS (67)'!K43+'FS (68)'!K43+'FS (69)'!K43+'FS (70)'!K43+ ASC!K45+'ASC (2)'!K45+'ASC (3)'!K45+'ASC (4)'!K45+'ASC (5)'!K45+'ASC (6)'!K45+'ASC (7)'!K45+'ASC (8)'!K45+'ASC (9)'!K45+'ASC (10)'!K45+'ASC (11)'!K45+'ASC (12)'!K45+'ASC (13)'!K45+'ASC (14)'!K45+'ASC (15)'!K45+'ASC (16)'!K45+'ASC (17)'!K45+'ASC (18)'!K45+'ASC (19)'!K45+'ASC (20)'!K45+'ASC (21)'!K45+'ASC (22)'!K45+'ASC (23)'!K45+'ASC (24)'!K45+'ASC (25)'!K45+'ASC (26)'!K45+'ASC (27)'!K45+'ASC (28)'!K45+'ASC (29)'!K45+'ASC (30)'!K45+'ASC (31)'!K45+'ASC (32)'!K45+'ASC (33)'!K45+'ASC (34)'!K45+'ASC (35)'!K45+'ASC (36)'!K45+'ASC (37)'!K45+'ASC (38)'!K45+'ASC (39)'!K45+'ASC (40)'!K45+'ASC (41)'!K45+'ASC (42)'!K45+'ASC (43)'!K45+'ASC (44)'!K45+'ASC (45)'!K45+'ASC (46)'!K45+'ASC (47)'!K45+'ASC (48)'!K45+'ASC (49)'!K45+'ASC (50)'!K45+'ASC (51)'!K45+'ASC (50)'!K45+'ASC (52)'!K45+'ASC (53)'!K45+'ASC (54)'!K45+'ASC (55)'!K45+'ASC (56)'!K45+'ASC (57)'!K45+'ASC (58)'!K45+'ASC (59)'!K45+'ASC (60)'!K45+'ASC (61)'!K45+'ASC (62)'!K45+'ASC (63)'!K45+'ASC (64)'!K45+'ASC (65)'!K45+'ASC (66)'!K45+'ASC (67)'!K45+'ASC (68)'!K45+'ASC (69)'!K45+'ASC (70)'!K45),"")))</f>
        <v>0</v>
      </c>
      <c r="L42" s="314" t="e">
        <f t="shared" si="2"/>
        <v>#VALUE!</v>
      </c>
      <c r="M42" s="314" t="e">
        <f t="shared" si="3"/>
        <v>#VALUE!</v>
      </c>
      <c r="N42" s="314" t="e">
        <f t="shared" si="4"/>
        <v>#VALUE!</v>
      </c>
      <c r="O42" s="425">
        <f>IF($F$21="__ASC",(ASC!O45+'ASC (2)'!O45+'ASC (3)'!O45+'ASC (4)'!O45+'ASC (5)'!O45+'ASC (6)'!O45+'ASC (7)'!O45+'ASC (8)'!O45+'ASC (9)'!O45+'ASC (10)'!O45+'ASC (11)'!O45+'ASC (12)'!O45+'ASC (13)'!O45+'ASC (14)'!O45+'ASC (15)'!O45+'ASC (16)'!O45+'ASC (17)'!O45+'ASC (18)'!O45+'ASC (19)'!O45+'ASC (20)'!O45+'ASC (21)'!O45+'ASC (22)'!O45+'ASC (23)'!O45+'ASC (24)'!O45+'ASC (25)'!O45+'ASC (26)'!O45+'ASC (27)'!O45+'ASC (28)'!O45+'ASC (29)'!O45+'ASC (30)'!O45+'ASC (31)'!O45+'ASC (32)'!O45+'ASC (33)'!O45+'ASC (34)'!O45+'ASC (35)'!O45+'ASC (36)'!O45+'ASC (37)'!O45+'ASC (38)'!O45+'ASC (39)'!O45+'ASC (40)'!O45+'ASC (41)'!O45+'ASC (42)'!O45+'ASC (43)'!O45+'ASC (44)'!O45+'ASC (45)'!O45+'ASC (46)'!O45+'ASC (47)'!O45+'ASC (48)'!O45+'ASC (49)'!O45+'ASC (50)'!O45+'ASC (51)'!O45+'ASC (50)'!O45+'ASC (52)'!O45+'ASC (53)'!O45+'ASC (54)'!O45+'ASC (55)'!O45+'ASC (56)'!O45+'ASC (57)'!O45+'ASC (58)'!O45+'ASC (59)'!O45+'ASC (60)'!O45+'ASC (61)'!O45+'ASC (62)'!O45+'ASC (63)'!O45+'ASC (64)'!O45+'ASC (65)'!O45+'ASC (66)'!O45+'ASC (67)'!O45+'ASC (68)'!O45+'ASC (69)'!O45+'ASC (70)'!O45),IF('SYNTHESE DISTRICT'!$F$21="__FS",(FS!O43+'FS (2)'!O43+'FS (3)'!O43+'FS (4)'!O43+'FS (5)'!O43+'FS (6)'!O43+'FS (7)'!O43+'FS (8)'!O43+'FS (9)'!O43+'FS (10)'!O43+'FS (11)'!O43+'FS (12)'!O43+'FS (13)'!O43+'FS (14)'!O43+'FS (15)'!O43+'FS (16)'!O43+'FS (17)'!O43+'FS (18)'!O43+'FS (19)'!O43+'FS (20)'!O43+'FS (21)'!O43+'FS (22)'!O43+'FS (23)'!O43+'FS (24)'!O43+'FS (25)'!O43+'FS (26)'!O43+'FS (27)'!O43+'FS (28)'!O43+'FS (29)'!O43+'FS (30)'!O43+'FS (31)'!O43+'FS (32)'!O43+'FS (33)'!O43+'FS (34)'!O43+'FS (35)'!O43+'FS (36)'!O43+'FS (37)'!O43+'FS (38)'!O43+'FS (39)'!O43+'FS (40)'!O43+'FS (41)'!O43+'FS (42)'!O43+'FS (43)'!O43+'FS (44)'!O43+'FS (45)'!O43+'FS (46)'!O43+'FS (47)'!O43+'FS (48)'!O43+'FS (49)'!O43+'FS (50)'!O43+'FS (51)'!O43+'FS (52)'!O43+'FS (53)'!O43+'FS (54)'!O43+'FS (55)'!O43+'FS (56)'!O43+'FS (57)'!O43+'FS (58)'!O43+'FS (59)'!O43+'FS (60)'!O43+'FS (61)'!O43+'FS (62)'!O43+'FS (63)'!O43+'FS (64)'!O43+'FS (65)'!O43+'FS (66)'!O43+'FS (67)'!O43+'FS (68)'!O43+'FS (69)'!O43+'FS (70)'!O43),IF('SYNTHESE DISTRICT'!$F$21="ASC+FS",(FS!O43+'FS (2)'!O43+'FS (3)'!O43+'FS (4)'!O43+'FS (5)'!O43+'FS (6)'!O43+'FS (7)'!O43+'FS (8)'!O43+'FS (9)'!O43+'FS (10)'!O43+'FS (11)'!O43+'FS (12)'!O43+'FS (13)'!O43+'FS (14)'!O43+'FS (15)'!O43+'FS (16)'!O43+'FS (17)'!O43+'FS (18)'!O43+'FS (19)'!O43+'FS (20)'!O43+'FS (21)'!O43+'FS (22)'!O43+'FS (23)'!O43+'FS (24)'!O43+'FS (25)'!O43+'FS (26)'!O43+'FS (27)'!O43+'FS (28)'!O43+'FS (29)'!O43+'FS (30)'!O43+'FS (31)'!O43+'FS (32)'!O43+'FS (33)'!O43+'FS (34)'!O43+'FS (35)'!O43+'FS (36)'!O43+'FS (37)'!O43+'FS (38)'!O43+'FS (39)'!O43+'FS (40)'!O43+'FS (41)'!O43+'FS (42)'!O43+'FS (43)'!O43+'FS (44)'!O43+'FS (45)'!O43+'FS (46)'!O43+'FS (47)'!O43+'FS (48)'!O43+'FS (49)'!O43+'FS (50)'!O43+'FS (51)'!O43+'FS (52)'!O43+'FS (53)'!O43+'FS (54)'!O43+'FS (55)'!O43+'FS (56)'!O43+'FS (57)'!O43+'FS (58)'!O43+'FS (59)'!O43+'FS (60)'!O43+'FS (61)'!O43+'FS (62)'!O43+'FS (63)'!O43+'FS (64)'!O43+'FS (65)'!O43+'FS (66)'!O43+'FS (67)'!O43+'FS (68)'!O43+'FS (69)'!O43+'FS (70)'!O43+ ASC!O45+'ASC (2)'!O45+'ASC (3)'!O45+'ASC (4)'!O45+'ASC (5)'!O45+'ASC (6)'!O45+'ASC (7)'!O45+'ASC (8)'!O45+'ASC (9)'!O45+'ASC (10)'!O45+'ASC (11)'!O45+'ASC (12)'!O45+'ASC (13)'!O45+'ASC (14)'!O45+'ASC (15)'!O45+'ASC (16)'!O45+'ASC (17)'!O45+'ASC (18)'!O45+'ASC (19)'!O45+'ASC (20)'!O45+'ASC (21)'!O45+'ASC (22)'!O45+'ASC (23)'!O45+'ASC (24)'!O45+'ASC (25)'!O45+'ASC (26)'!O45+'ASC (27)'!O45+'ASC (28)'!O45+'ASC (29)'!O45+'ASC (30)'!O45+'ASC (31)'!O45+'ASC (32)'!O45+'ASC (33)'!O45+'ASC (34)'!O45+'ASC (35)'!O45+'ASC (36)'!O45+'ASC (37)'!O45+'ASC (38)'!O45+'ASC (39)'!O45+'ASC (40)'!O45+'ASC (41)'!O45+'ASC (42)'!O45+'ASC (43)'!O45+'ASC (44)'!O45+'ASC (45)'!O45+'ASC (46)'!O45+'ASC (47)'!O45+'ASC (48)'!O45+'ASC (49)'!O45+'ASC (50)'!O45+'ASC (51)'!O45+'ASC (50)'!O45+'ASC (52)'!O45+'ASC (53)'!O45+'ASC (54)'!O45+'ASC (55)'!O45+'ASC (56)'!O45+'ASC (57)'!O45+'ASC (58)'!O45+'ASC (59)'!O45+'ASC (60)'!O45+'ASC (61)'!O45+'ASC (62)'!O45+'ASC (63)'!O45+'ASC (64)'!O45+'ASC (65)'!O45+'ASC (66)'!O45+'ASC (67)'!O45+'ASC (68)'!O45+'ASC (69)'!O45+'ASC (70)'!O45),"")))</f>
        <v>0</v>
      </c>
      <c r="P42" s="217"/>
      <c r="R42" s="152" t="e">
        <f t="shared" si="5"/>
        <v>#VALUE!</v>
      </c>
      <c r="T42" s="424">
        <f>IF('SYNTHESE DISTRICT'!$F$21="__ASC",(ASC!J45+'ASC (2)'!J45+'ASC (3)'!J45+'ASC (4)'!J45+'ASC (5)'!J45+'ASC (6)'!J45+'ASC (7)'!J45+'ASC (8)'!J45+'ASC (9)'!J45+'ASC (10)'!J45+'ASC (11)'!J45+'ASC (12)'!J45+'ASC (13)'!J45+'ASC (14)'!J45+'ASC (15)'!J45+'ASC (16)'!J45+'ASC (17)'!J45+'ASC (18)'!J45+'ASC (19)'!J45+'ASC (20)'!J45+'ASC (21)'!J45+'ASC (22)'!J45+'ASC (23)'!J45+'ASC (24)'!J45+'ASC (25)'!J45+'ASC (26)'!J45+'ASC (27)'!J45+'ASC (28)'!J45+'ASC (29)'!J45+'ASC (30)'!J45+'ASC (31)'!J45+'ASC (32)'!J45+'ASC (33)'!J45+'ASC (34)'!J45+'ASC (35)'!J45+'ASC (36)'!J45+'ASC (37)'!J45+'ASC (38)'!J45+'ASC (39)'!J45+'ASC (40)'!J45+'ASC (41)'!J45+'ASC (42)'!J45+'ASC (43)'!J45+'ASC (44)'!J45+'ASC (45)'!J45+'ASC (46)'!J45+'ASC (47)'!J45+'ASC (48)'!J45+'ASC (49)'!J45+'ASC (50)'!J45+'ASC (51)'!J45+'ASC (50)'!J45+'ASC (52)'!J45+'ASC (53)'!J45+'ASC (54)'!J45+'ASC (55)'!J45+'ASC (56)'!J45+'ASC (57)'!J45+'ASC (58)'!J45+'ASC (59)'!J45+'ASC (60)'!J45+'ASC (61)'!J45+'ASC (62)'!J45+'ASC (63)'!J45+'ASC (64)'!J45+'ASC (65)'!J45+'ASC (66)'!J45+'ASC (67)'!J45+'ASC (68)'!J45+'ASC (69)'!J45+'ASC (70)'!J45),IF('SYNTHESE DISTRICT'!$F$21="__FS",('[4]FS '!J43+'FS (2)'!J43+'FS (3)'!J43+'FS (4)'!J43+'FS (5)'!J43+'FS (6)'!J43+'FS (7)'!J43+'FS (8)'!J43+'FS (9)'!J43+'FS (10)'!J43+'FS (11)'!J43+'FS (12)'!J43+'FS (13)'!J43+'FS (14)'!J43+'FS (15)'!J43+'FS (16)'!J43+'FS (17)'!J43+'FS (18)'!J43+'FS (19)'!J43+'FS (20)'!J43+'FS (21)'!J43+'FS (22)'!J43+'FS (23)'!J43+'FS (24)'!J43+'FS (25)'!J43+'FS (26)'!J43+'FS (27)'!J43+'FS (28)'!J43+'FS (29)'!J43+'FS (30)'!J43+'FS (31)'!J43+'FS (32)'!J43+'FS (33)'!J43+'FS (34)'!J43+'FS (35)'!J43+'FS (36)'!J43+'FS (37)'!J43+'FS (38)'!J43+'FS (39)'!J43+'FS (40)'!J43+'FS (41)'!J43+'FS (42)'!J43+'FS (43)'!J43+'FS (44)'!J43+'FS (45)'!J43+'FS (46)'!J43+'FS (47)'!J43+'FS (48)'!J43+'FS (49)'!J43+'FS (50)'!J43+'FS (51)'!J43+'FS (52)'!J43+'FS (53)'!J43+'FS (54)'!J43+'FS (55)'!J43+'FS (56)'!J43+'FS (57)'!J43+'FS (58)'!J43+'FS (59)'!J43+'FS (60)'!J43+'FS (61)'!J43+'FS (62)'!J43+'FS (63)'!J43+'FS (64)'!J43+'FS (65)'!J43+'FS (66)'!J43+'FS (67)'!J43+'FS (68)'!J43+'FS (69)'!J43+'FS (70)'!J43),IF('SYNTHESE DISTRICT'!$F$21="ASC+FS",('[4]FS '!J43+'FS (2)'!J43+'FS (3)'!J43+'FS (4)'!J43+'FS (5)'!J43+'FS (6)'!J43+'FS (7)'!J43+'FS (8)'!J43+'FS (9)'!J43+'FS (10)'!J43+'FS (11)'!J43+'FS (12)'!J43+'FS (13)'!J43+'FS (14)'!J43+'FS (15)'!J43+'FS (16)'!J43+'FS (17)'!J43+'FS (18)'!J43+'FS (19)'!J43+'FS (20)'!J43+'FS (21)'!J43+'FS (22)'!J43+'FS (23)'!J43+'FS (24)'!J43+'FS (25)'!J43+'FS (26)'!J43+'FS (27)'!J43+'FS (28)'!J43+'FS (29)'!J43+'FS (30)'!J43+'FS (31)'!J43+'FS (32)'!J43+'FS (33)'!J43+'FS (34)'!J43+'FS (35)'!J43+'FS (36)'!J43+'FS (37)'!J43+'FS (38)'!J43+'FS (39)'!J43+'FS (40)'!J43+'FS (41)'!J43+'FS (42)'!J43+'FS (43)'!J43+'FS (44)'!J43+'FS (45)'!J43+'FS (46)'!J43+'FS (47)'!J43+'FS (48)'!J43+'FS (49)'!J43+'FS (50)'!J43+'FS (51)'!J43+'FS (52)'!J43+'FS (53)'!J43+'FS (54)'!J43+'FS (55)'!J43+'FS (56)'!J43+'FS (57)'!J43+'FS (58)'!J43+'FS (59)'!J43+'FS (60)'!J43+'FS (61)'!J43+'FS (62)'!J43+'FS (63)'!J43+'FS (64)'!J43+'FS (65)'!J43+'FS (66)'!J43+'FS (67)'!J43+'FS (68)'!J43+'FS (69)'!J43+'FS (70)'!J43)+('[5]ASC '!J45+'ASC (2)'!J45+'ASC (3)'!J45+'ASC (4)'!J45+'ASC (5)'!J45+'ASC (6)'!J45+'ASC (7)'!J45+'ASC (8)'!J45+'ASC (9)'!J45+'ASC (10)'!J45+'ASC (11)'!J45+'ASC (12)'!J45+'ASC (13)'!J45+'ASC (14)'!J45+'ASC (15)'!J45+'ASC (16)'!J45+'ASC (17)'!J45+'ASC (18)'!J45+'ASC (19)'!J45+'ASC (20)'!J45+'ASC (21)'!J45+'ASC (22)'!J45+'ASC (23)'!J45+'ASC (24)'!J45+'ASC (25)'!J45+'ASC (26)'!J45+'ASC (27)'!J45+'ASC (28)'!J45+'ASC (29)'!J45+'ASC (30)'!J45+'ASC (31)'!J45+'ASC (32)'!J45+'ASC (33)'!J45+'ASC (34)'!J45+'ASC (35)'!J45+'ASC (36)'!J45+'ASC (37)'!J45+'ASC (38)'!J45+'ASC (39)'!J45+'ASC (40)'!J45+'ASC (41)'!J45+'ASC (42)'!J45+'ASC (43)'!J45+'ASC (44)'!J45+'ASC (45)'!J45+'ASC (46)'!J45+'ASC (47)'!J45+'ASC (48)'!J45+'ASC (49)'!J45+'ASC (50)'!J45+'ASC (51)'!J45+'ASC (50)'!J45+'ASC (52)'!J45+'ASC (53)'!J45+'ASC (54)'!J45+'ASC (55)'!J45+'ASC (56)'!J45+'ASC (57)'!J45+'ASC (58)'!J45+'ASC (59)'!J45+'ASC (60)'!J45+'ASC (61)'!J45+'ASC (62)'!J45+'ASC (63)'!J45+'ASC (64)'!J45+'ASC (65)'!J45+'ASC (66)'!J45+'ASC (67)'!J45+'ASC (68)'!J45+'ASC (69)'!J45+'ASC (70)'!J45),"")))</f>
        <v>0</v>
      </c>
    </row>
    <row r="43" spans="1:20" ht="55.5" customHeight="1" thickBot="1" x14ac:dyDescent="0.35">
      <c r="A43" s="329" t="str">
        <f>CDT!B44</f>
        <v>Artésunate - Méfloquine (AS-MF)</v>
      </c>
      <c r="B43" s="425">
        <f>IF($F$21="__ASC",(ASC!B46+'ASC (2)'!B46+'ASC (3)'!B46+'ASC (4)'!B46+'ASC (5)'!B46+'ASC (6)'!B46+'ASC (7)'!B46+'ASC (8)'!B46+'ASC (9)'!B46+'ASC (10)'!B46+'ASC (11)'!B46+'ASC (12)'!B46+'ASC (13)'!B46+'ASC (14)'!B46+'ASC (15)'!B46+'ASC (16)'!B46+'ASC (17)'!B46+'ASC (18)'!B46+'ASC (19)'!B46+'ASC (20)'!B46+'ASC (21)'!B46+'ASC (22)'!B46+'ASC (23)'!B46+'ASC (24)'!B46+'ASC (25)'!B46+'ASC (26)'!B46+'ASC (27)'!B46+'ASC (28)'!B46+'ASC (29)'!B46+'ASC (30)'!B46+'ASC (31)'!B46+'ASC (32)'!B46+'ASC (33)'!B46+'ASC (34)'!B46+'ASC (35)'!B46+'ASC (36)'!B46+'ASC (37)'!B46+'ASC (38)'!B46+'ASC (39)'!B46+'ASC (40)'!B46+'ASC (41)'!B46+'ASC (42)'!B46+'ASC (43)'!B46+'ASC (44)'!B46+'ASC (45)'!B46+'ASC (46)'!B46+'ASC (47)'!B46+'ASC (48)'!B46+'ASC (49)'!B46+'ASC (50)'!B46+'ASC (51)'!B46+'ASC (50)'!B46+'ASC (52)'!B46+'ASC (53)'!B46+'ASC (54)'!B46+'ASC (55)'!B46+'ASC (56)'!B46+'ASC (57)'!B46+'ASC (58)'!B46+'ASC (59)'!B46+'ASC (60)'!B46+'ASC (61)'!B46+'ASC (62)'!B46+'ASC (63)'!B46+'ASC (64)'!B46+'ASC (65)'!B46+'ASC (66)'!B46+'ASC (67)'!B46+'ASC (68)'!B46+'ASC (69)'!B46+'ASC (70)'!B46),IF('SYNTHESE DISTRICT'!$F$21="__FS",(FS!B44+'FS (2)'!B44+'FS (3)'!B44+'FS (4)'!B44+'FS (5)'!B44+'FS (6)'!B44+'FS (7)'!B44+'FS (8)'!B44+'FS (9)'!B44+'FS (10)'!B44+'FS (11)'!B44+'FS (12)'!B44+'FS (13)'!B44+'FS (14)'!B44+'FS (15)'!B44+'FS (16)'!B44+'FS (17)'!B44+'FS (18)'!B44+'FS (19)'!B44+'FS (20)'!B44+'FS (21)'!B44+'FS (22)'!B44+'FS (23)'!B44+'FS (24)'!B44+'FS (25)'!B44+'FS (26)'!B44+'FS (27)'!B44+'FS (28)'!B44+'FS (29)'!B44+'FS (30)'!B44+'FS (31)'!B44+'FS (32)'!B44+'FS (33)'!B44+'FS (34)'!B44+'FS (35)'!B44+'FS (36)'!B44+'FS (37)'!B44+'FS (38)'!B44+'FS (39)'!B44+'FS (40)'!B44+'FS (41)'!B44+'FS (42)'!B44+'FS (43)'!B44+'FS (44)'!B44+'FS (45)'!B44+'FS (46)'!B44+'FS (47)'!B44+'FS (48)'!B44+'FS (49)'!B44+'FS (50)'!B44+'FS (51)'!B44+'FS (52)'!B44+'FS (53)'!B44+'FS (54)'!B44+'FS (55)'!B44+'FS (56)'!B44+'FS (57)'!B44+'FS (58)'!B44+'FS (59)'!B44+'FS (60)'!B44+'FS (61)'!B44+'FS (62)'!B44+'FS (63)'!B44+'FS (64)'!B44+'FS (65)'!B44+'FS (66)'!B44+'FS (67)'!B44+'FS (68)'!B44+'FS (69)'!B44+'FS (70)'!B44),IF('SYNTHESE DISTRICT'!$F$21="ASC+FS",(FS!B44+'FS (2)'!B44+'FS (3)'!B44+'FS (4)'!B44+'FS (5)'!B44+'FS (6)'!B44+'FS (7)'!B44+'FS (8)'!B44+'FS (9)'!B44+'FS (10)'!B44+'FS (11)'!B44+'FS (12)'!B44+'FS (13)'!B44+'FS (14)'!B44+'FS (15)'!B44+'FS (16)'!B44+'FS (17)'!B44+'FS (18)'!B44+'FS (19)'!B44+'FS (20)'!B44+'FS (21)'!B44+'FS (22)'!B44+'FS (23)'!B44+'FS (24)'!B44+'FS (25)'!B44+'FS (26)'!B44+'FS (27)'!B44+'FS (28)'!B44+'FS (29)'!B44+'FS (30)'!B44+'FS (31)'!B44+'FS (32)'!B44+'FS (33)'!B44+'FS (34)'!B44+'FS (35)'!B44+'FS (36)'!B44+'FS (37)'!B44+'FS (38)'!B44+'FS (39)'!B44+'FS (40)'!B44+'FS (41)'!B44+'FS (42)'!B44+'FS (43)'!B44+'FS (44)'!B44+'FS (45)'!B44+'FS (46)'!B44+'FS (47)'!B44+'FS (48)'!B44+'FS (49)'!B44+'FS (50)'!B44+'FS (51)'!B44+'FS (52)'!B44+'FS (53)'!B44+'FS (54)'!B44+'FS (55)'!B44+'FS (56)'!B44+'FS (57)'!B44+'FS (58)'!B44+'FS (59)'!B44+'FS (60)'!B44+'FS (61)'!B44+'FS (62)'!B44+'FS (63)'!B44+'FS (64)'!B44+'FS (65)'!B44+'FS (66)'!B44+'FS (67)'!B44+'FS (68)'!B44+'FS (69)'!B44+'FS (70)'!B44+ ASC!B46+'ASC (2)'!B46+'ASC (3)'!B46+'ASC (4)'!B46+'ASC (5)'!B46+'ASC (6)'!B46+'ASC (7)'!B46+'ASC (8)'!B46+'ASC (9)'!B46+'ASC (10)'!B46+'ASC (11)'!B46+'ASC (12)'!B46+'ASC (13)'!B46+'ASC (14)'!B46+'ASC (15)'!B46+'ASC (16)'!B46+'ASC (17)'!B46+'ASC (18)'!B46+'ASC (19)'!B46+'ASC (20)'!B46+'ASC (21)'!B46+'ASC (22)'!B46+'ASC (23)'!B46+'ASC (24)'!B46+'ASC (25)'!B46+'ASC (26)'!B46+'ASC (27)'!B46+'ASC (28)'!B46+'ASC (29)'!B46+'ASC (30)'!B46+'ASC (31)'!B46+'ASC (32)'!B46+'ASC (33)'!B46+'ASC (34)'!B46+'ASC (35)'!B46+'ASC (36)'!B46+'ASC (37)'!B46+'ASC (38)'!B46+'ASC (39)'!B46+'ASC (40)'!B46+'ASC (41)'!B46+'ASC (42)'!B46+'ASC (43)'!B46+'ASC (44)'!B46+'ASC (45)'!B46+'ASC (46)'!B46+'ASC (47)'!B46+'ASC (48)'!B46+'ASC (49)'!B46+'ASC (50)'!B46+'ASC (51)'!B46+'ASC (50)'!B46+'ASC (52)'!B46+'ASC (53)'!B46+'ASC (54)'!B46+'ASC (55)'!B46+'ASC (56)'!B46+'ASC (57)'!B46+'ASC (58)'!B46+'ASC (59)'!B46+'ASC (60)'!B46+'ASC (61)'!B46+'ASC (62)'!B46+'ASC (63)'!B46+'ASC (64)'!B46+'ASC (65)'!B46+'ASC (66)'!B46+'ASC (67)'!B46+'ASC (68)'!B46+'ASC (69)'!B46+'ASC (70)'!B46),"")))</f>
        <v>0</v>
      </c>
      <c r="C43" s="425">
        <f>IF($F$21="__ASC",(ASC!C46+'ASC (2)'!C46+'ASC (3)'!C46+'ASC (4)'!C46+'ASC (5)'!C46+'ASC (6)'!C46+'ASC (7)'!C46+'ASC (8)'!C46+'ASC (9)'!C46+'ASC (10)'!C46+'ASC (11)'!C46+'ASC (12)'!C46+'ASC (13)'!C46+'ASC (14)'!C46+'ASC (15)'!C46+'ASC (16)'!C46+'ASC (17)'!C46+'ASC (18)'!C46+'ASC (19)'!C46+'ASC (20)'!C46+'ASC (21)'!C46+'ASC (22)'!C46+'ASC (23)'!C46+'ASC (24)'!C46+'ASC (25)'!C46+'ASC (26)'!C46+'ASC (27)'!C46+'ASC (28)'!C46+'ASC (29)'!C46+'ASC (30)'!C46+'ASC (31)'!C46+'ASC (32)'!C46+'ASC (33)'!C46+'ASC (34)'!C46+'ASC (35)'!C46+'ASC (36)'!C46+'ASC (37)'!C46+'ASC (38)'!C46+'ASC (39)'!C46+'ASC (40)'!C46+'ASC (41)'!C46+'ASC (42)'!C46+'ASC (43)'!C46+'ASC (44)'!C46+'ASC (45)'!C46+'ASC (46)'!C46+'ASC (47)'!C46+'ASC (48)'!C46+'ASC (49)'!C46+'ASC (50)'!C46+'ASC (51)'!C46+'ASC (50)'!C46+'ASC (52)'!C46+'ASC (53)'!C46+'ASC (54)'!C46+'ASC (55)'!C46+'ASC (56)'!C46+'ASC (57)'!C46+'ASC (58)'!C46+'ASC (59)'!C46+'ASC (60)'!C46+'ASC (61)'!C46+'ASC (62)'!C46+'ASC (63)'!C46+'ASC (64)'!C46+'ASC (65)'!C46+'ASC (66)'!C46+'ASC (67)'!C46+'ASC (68)'!C46+'ASC (69)'!C46+'ASC (70)'!C46),IF('SYNTHESE DISTRICT'!$F$21="__FS",(FS!C44+'FS (2)'!C44+'FS (3)'!C44+'FS (4)'!C44+'FS (5)'!C44+'FS (6)'!C44+'FS (7)'!C44+'FS (8)'!C44+'FS (9)'!C44+'FS (10)'!C44+'FS (11)'!C44+'FS (12)'!C44+'FS (13)'!C44+'FS (14)'!C44+'FS (15)'!C44+'FS (16)'!C44+'FS (17)'!C44+'FS (18)'!C44+'FS (19)'!C44+'FS (20)'!C44+'FS (21)'!C44+'FS (22)'!C44+'FS (23)'!C44+'FS (24)'!C44+'FS (25)'!C44+'FS (26)'!C44+'FS (27)'!C44+'FS (28)'!C44+'FS (29)'!C44+'FS (30)'!C44+'FS (31)'!C44+'FS (32)'!C44+'FS (33)'!C44+'FS (34)'!C44+'FS (35)'!C44+'FS (36)'!C44+'FS (37)'!C44+'FS (38)'!C44+'FS (39)'!C44+'FS (40)'!C44+'FS (41)'!C44+'FS (42)'!C44+'FS (43)'!C44+'FS (44)'!C44+'FS (45)'!C44+'FS (46)'!C44+'FS (47)'!C44+'FS (48)'!C44+'FS (49)'!C44+'FS (50)'!C44+'FS (51)'!C44+'FS (52)'!C44+'FS (53)'!C44+'FS (54)'!C44+'FS (55)'!C44+'FS (56)'!C44+'FS (57)'!C44+'FS (58)'!C44+'FS (59)'!C44+'FS (60)'!C44+'FS (61)'!C44+'FS (62)'!C44+'FS (63)'!C44+'FS (64)'!C44+'FS (65)'!C44+'FS (66)'!C44+'FS (67)'!C44+'FS (68)'!C44+'FS (69)'!C44+'FS (70)'!C44),IF('SYNTHESE DISTRICT'!$F$21="ASC+FS",(FS!C44+'FS (2)'!C44+'FS (3)'!C44+'FS (4)'!C44+'FS (5)'!C44+'FS (6)'!C44+'FS (7)'!C44+'FS (8)'!C44+'FS (9)'!C44+'FS (10)'!C44+'FS (11)'!C44+'FS (12)'!C44+'FS (13)'!C44+'FS (14)'!C44+'FS (15)'!C44+'FS (16)'!C44+'FS (17)'!C44+'FS (18)'!C44+'FS (19)'!C44+'FS (20)'!C44+'FS (21)'!C44+'FS (22)'!C44+'FS (23)'!C44+'FS (24)'!C44+'FS (25)'!C44+'FS (26)'!C44+'FS (27)'!C44+'FS (28)'!C44+'FS (29)'!C44+'FS (30)'!C44+'FS (31)'!C44+'FS (32)'!C44+'FS (33)'!C44+'FS (34)'!C44+'FS (35)'!C44+'FS (36)'!C44+'FS (37)'!C44+'FS (38)'!C44+'FS (39)'!C44+'FS (40)'!C44+'FS (41)'!C44+'FS (42)'!C44+'FS (43)'!C44+'FS (44)'!C44+'FS (45)'!C44+'FS (46)'!C44+'FS (47)'!C44+'FS (48)'!C44+'FS (49)'!C44+'FS (50)'!C44+'FS (51)'!C44+'FS (52)'!C44+'FS (53)'!C44+'FS (54)'!C44+'FS (55)'!C44+'FS (56)'!C44+'FS (57)'!C44+'FS (58)'!C44+'FS (59)'!C44+'FS (60)'!C44+'FS (61)'!C44+'FS (62)'!C44+'FS (63)'!C44+'FS (64)'!C44+'FS (65)'!C44+'FS (66)'!C44+'FS (67)'!C44+'FS (68)'!C44+'FS (69)'!C44+'FS (70)'!C44+ ASC!C46+'ASC (2)'!C46+'ASC (3)'!C46+'ASC (4)'!C46+'ASC (5)'!C46+'ASC (6)'!C46+'ASC (7)'!C46+'ASC (8)'!C46+'ASC (9)'!C46+'ASC (10)'!C46+'ASC (11)'!C46+'ASC (12)'!C46+'ASC (13)'!C46+'ASC (14)'!C46+'ASC (15)'!C46+'ASC (16)'!C46+'ASC (17)'!C46+'ASC (18)'!C46+'ASC (19)'!C46+'ASC (20)'!C46+'ASC (21)'!C46+'ASC (22)'!C46+'ASC (23)'!C46+'ASC (24)'!C46+'ASC (25)'!C46+'ASC (26)'!C46+'ASC (27)'!C46+'ASC (28)'!C46+'ASC (29)'!C46+'ASC (30)'!C46+'ASC (31)'!C46+'ASC (32)'!C46+'ASC (33)'!C46+'ASC (34)'!C46+'ASC (35)'!C46+'ASC (36)'!C46+'ASC (37)'!C46+'ASC (38)'!C46+'ASC (39)'!C46+'ASC (40)'!C46+'ASC (41)'!C46+'ASC (42)'!C46+'ASC (43)'!C46+'ASC (44)'!C46+'ASC (45)'!C46+'ASC (46)'!C46+'ASC (47)'!C46+'ASC (48)'!C46+'ASC (49)'!C46+'ASC (50)'!C46+'ASC (51)'!C46+'ASC (50)'!C46+'ASC (52)'!C46+'ASC (53)'!C46+'ASC (54)'!C46+'ASC (55)'!C46+'ASC (56)'!C46+'ASC (57)'!C46+'ASC (58)'!C46+'ASC (59)'!C46+'ASC (60)'!C46+'ASC (61)'!C46+'ASC (62)'!C46+'ASC (63)'!C46+'ASC (64)'!C46+'ASC (65)'!C46+'ASC (66)'!C46+'ASC (67)'!C46+'ASC (68)'!C46+'ASC (69)'!C46+'ASC (70)'!C46),"")))</f>
        <v>0</v>
      </c>
      <c r="D43" s="403">
        <f t="shared" si="0"/>
        <v>0</v>
      </c>
      <c r="E43" s="425">
        <f>IF($F$21="__ASC",(ASC!E46+'ASC (2)'!E46+'ASC (3)'!E46+'ASC (4)'!E46+'ASC (5)'!E46+'ASC (6)'!E46+'ASC (7)'!E46+'ASC (8)'!E46+'ASC (9)'!E46+'ASC (10)'!E46+'ASC (11)'!E46+'ASC (12)'!E46+'ASC (13)'!E46+'ASC (14)'!E46+'ASC (15)'!E46+'ASC (16)'!E46+'ASC (17)'!E46+'ASC (18)'!E46+'ASC (19)'!E46+'ASC (20)'!E46+'ASC (21)'!E46+'ASC (22)'!E46+'ASC (23)'!E46+'ASC (24)'!E46+'ASC (25)'!E46+'ASC (26)'!E46+'ASC (27)'!E46+'ASC (28)'!E46+'ASC (29)'!E46+'ASC (30)'!E46+'ASC (31)'!E46+'ASC (32)'!E46+'ASC (33)'!E46+'ASC (34)'!E46+'ASC (35)'!E46+'ASC (36)'!E46+'ASC (37)'!E46+'ASC (38)'!E46+'ASC (39)'!E46+'ASC (40)'!E46+'ASC (41)'!E46+'ASC (42)'!E46+'ASC (43)'!E46+'ASC (44)'!E46+'ASC (45)'!E46+'ASC (46)'!E46+'ASC (47)'!E46+'ASC (48)'!E46+'ASC (49)'!E46+'ASC (50)'!E46+'ASC (51)'!E46+'ASC (50)'!E46+'ASC (52)'!E46+'ASC (53)'!E46+'ASC (54)'!E46+'ASC (55)'!E46+'ASC (56)'!E46+'ASC (57)'!E46+'ASC (58)'!E46+'ASC (59)'!E46+'ASC (60)'!E46+'ASC (61)'!E46+'ASC (62)'!E46+'ASC (63)'!E46+'ASC (64)'!E46+'ASC (65)'!E46+'ASC (66)'!E46+'ASC (67)'!E46+'ASC (68)'!E46+'ASC (69)'!E46+'ASC (70)'!E46),IF('SYNTHESE DISTRICT'!$F$21="__FS",(FS!E44+'FS (2)'!E44+'FS (3)'!E44+'FS (4)'!E44+'FS (5)'!E44+'FS (6)'!E44+'FS (7)'!E44+'FS (8)'!E44+'FS (9)'!E44+'FS (10)'!E44+'FS (11)'!E44+'FS (12)'!E44+'FS (13)'!E44+'FS (14)'!E44+'FS (15)'!E44+'FS (16)'!E44+'FS (17)'!E44+'FS (18)'!E44+'FS (19)'!E44+'FS (20)'!E44+'FS (21)'!E44+'FS (22)'!E44+'FS (23)'!E44+'FS (24)'!E44+'FS (25)'!E44+'FS (26)'!E44+'FS (27)'!E44+'FS (28)'!E44+'FS (29)'!E44+'FS (30)'!E44+'FS (31)'!E44+'FS (32)'!E44+'FS (33)'!E44+'FS (34)'!E44+'FS (35)'!E44+'FS (36)'!E44+'FS (37)'!E44+'FS (38)'!E44+'FS (39)'!E44+'FS (40)'!E44+'FS (41)'!E44+'FS (42)'!E44+'FS (43)'!E44+'FS (44)'!E44+'FS (45)'!E44+'FS (46)'!E44+'FS (47)'!E44+'FS (48)'!E44+'FS (49)'!E44+'FS (50)'!E44+'FS (51)'!E44+'FS (52)'!E44+'FS (53)'!E44+'FS (54)'!E44+'FS (55)'!E44+'FS (56)'!E44+'FS (57)'!E44+'FS (58)'!E44+'FS (59)'!E44+'FS (60)'!E44+'FS (61)'!E44+'FS (62)'!E44+'FS (63)'!E44+'FS (64)'!E44+'FS (65)'!E44+'FS (66)'!E44+'FS (67)'!E44+'FS (68)'!E44+'FS (69)'!E44+'FS (70)'!E44),IF('SYNTHESE DISTRICT'!$F$21="ASC+FS",(FS!E44+'FS (2)'!E44+'FS (3)'!E44+'FS (4)'!E44+'FS (5)'!E44+'FS (6)'!E44+'FS (7)'!E44+'FS (8)'!E44+'FS (9)'!E44+'FS (10)'!E44+'FS (11)'!E44+'FS (12)'!E44+'FS (13)'!E44+'FS (14)'!E44+'FS (15)'!E44+'FS (16)'!E44+'FS (17)'!E44+'FS (18)'!E44+'FS (19)'!E44+'FS (20)'!E44+'FS (21)'!E44+'FS (22)'!E44+'FS (23)'!E44+'FS (24)'!E44+'FS (25)'!E44+'FS (26)'!E44+'FS (27)'!E44+'FS (28)'!E44+'FS (29)'!E44+'FS (30)'!E44+'FS (31)'!E44+'FS (32)'!E44+'FS (33)'!E44+'FS (34)'!E44+'FS (35)'!E44+'FS (36)'!E44+'FS (37)'!E44+'FS (38)'!E44+'FS (39)'!E44+'FS (40)'!E44+'FS (41)'!E44+'FS (42)'!E44+'FS (43)'!E44+'FS (44)'!E44+'FS (45)'!E44+'FS (46)'!E44+'FS (47)'!E44+'FS (48)'!E44+'FS (49)'!E44+'FS (50)'!E44+'FS (51)'!E44+'FS (52)'!E44+'FS (53)'!E44+'FS (54)'!E44+'FS (55)'!E44+'FS (56)'!E44+'FS (57)'!E44+'FS (58)'!E44+'FS (59)'!E44+'FS (60)'!E44+'FS (61)'!E44+'FS (62)'!E44+'FS (63)'!E44+'FS (64)'!E44+'FS (65)'!E44+'FS (66)'!E44+'FS (67)'!E44+'FS (68)'!E44+'FS (69)'!E44+'FS (70)'!E44+ ASC!E46+'ASC (2)'!E46+'ASC (3)'!E46+'ASC (4)'!E46+'ASC (5)'!E46+'ASC (6)'!E46+'ASC (7)'!E46+'ASC (8)'!E46+'ASC (9)'!E46+'ASC (10)'!E46+'ASC (11)'!E46+'ASC (12)'!E46+'ASC (13)'!E46+'ASC (14)'!E46+'ASC (15)'!E46+'ASC (16)'!E46+'ASC (17)'!E46+'ASC (18)'!E46+'ASC (19)'!E46+'ASC (20)'!E46+'ASC (21)'!E46+'ASC (22)'!E46+'ASC (23)'!E46+'ASC (24)'!E46+'ASC (25)'!E46+'ASC (26)'!E46+'ASC (27)'!E46+'ASC (28)'!E46+'ASC (29)'!E46+'ASC (30)'!E46+'ASC (31)'!E46+'ASC (32)'!E46+'ASC (33)'!E46+'ASC (34)'!E46+'ASC (35)'!E46+'ASC (36)'!E46+'ASC (37)'!E46+'ASC (38)'!E46+'ASC (39)'!E46+'ASC (40)'!E46+'ASC (41)'!E46+'ASC (42)'!E46+'ASC (43)'!E46+'ASC (44)'!E46+'ASC (45)'!E46+'ASC (46)'!E46+'ASC (47)'!E46+'ASC (48)'!E46+'ASC (49)'!E46+'ASC (50)'!E46+'ASC (51)'!E46+'ASC (50)'!E46+'ASC (52)'!E46+'ASC (53)'!E46+'ASC (54)'!E46+'ASC (55)'!E46+'ASC (56)'!E46+'ASC (57)'!E46+'ASC (58)'!E46+'ASC (59)'!E46+'ASC (60)'!E46+'ASC (61)'!E46+'ASC (62)'!E46+'ASC (63)'!E46+'ASC (64)'!E46+'ASC (65)'!E46+'ASC (66)'!E46+'ASC (67)'!E46+'ASC (68)'!E46+'ASC (69)'!E46+'ASC (70)'!E46),"")))</f>
        <v>0</v>
      </c>
      <c r="F43" s="425">
        <f>IF($F$21="__ASC",(ASC!F46+'ASC (2)'!F46+'ASC (3)'!F46+'ASC (4)'!F46+'ASC (5)'!F46+'ASC (6)'!F46+'ASC (7)'!F46+'ASC (8)'!F46+'ASC (9)'!F46+'ASC (10)'!F46+'ASC (11)'!F46+'ASC (12)'!F46+'ASC (13)'!F46+'ASC (14)'!F46+'ASC (15)'!F46+'ASC (16)'!F46+'ASC (17)'!F46+'ASC (18)'!F46+'ASC (19)'!F46+'ASC (20)'!F46+'ASC (21)'!F46+'ASC (22)'!F46+'ASC (23)'!F46+'ASC (24)'!F46+'ASC (25)'!F46+'ASC (26)'!F46+'ASC (27)'!F46+'ASC (28)'!F46+'ASC (29)'!F46+'ASC (30)'!F46+'ASC (31)'!F46+'ASC (32)'!F46+'ASC (33)'!F46+'ASC (34)'!F46+'ASC (35)'!F46+'ASC (36)'!F46+'ASC (37)'!F46+'ASC (38)'!F46+'ASC (39)'!F46+'ASC (40)'!F46+'ASC (41)'!F46+'ASC (42)'!F46+'ASC (43)'!F46+'ASC (44)'!F46+'ASC (45)'!F46+'ASC (46)'!F46+'ASC (47)'!F46+'ASC (48)'!F46+'ASC (49)'!F46+'ASC (50)'!F46+'ASC (51)'!F46+'ASC (50)'!F46+'ASC (52)'!F46+'ASC (53)'!F46+'ASC (54)'!F46+'ASC (55)'!F46+'ASC (56)'!F46+'ASC (57)'!F46+'ASC (58)'!F46+'ASC (59)'!F46+'ASC (60)'!F46+'ASC (61)'!F46+'ASC (62)'!F46+'ASC (63)'!F46+'ASC (64)'!F46+'ASC (65)'!F46+'ASC (66)'!F46+'ASC (67)'!F46+'ASC (68)'!F46+'ASC (69)'!F46+'ASC (70)'!F46),IF('SYNTHESE DISTRICT'!$F$21="__FS",(FS!F44+'FS (2)'!F44+'FS (3)'!F44+'FS (4)'!F44+'FS (5)'!F44+'FS (6)'!F44+'FS (7)'!F44+'FS (8)'!F44+'FS (9)'!F44+'FS (10)'!F44+'FS (11)'!F44+'FS (12)'!F44+'FS (13)'!F44+'FS (14)'!F44+'FS (15)'!F44+'FS (16)'!F44+'FS (17)'!F44+'FS (18)'!F44+'FS (19)'!F44+'FS (20)'!F44+'FS (21)'!F44+'FS (22)'!F44+'FS (23)'!F44+'FS (24)'!F44+'FS (25)'!F44+'FS (26)'!F44+'FS (27)'!F44+'FS (28)'!F44+'FS (29)'!F44+'FS (30)'!F44+'FS (31)'!F44+'FS (32)'!F44+'FS (33)'!F44+'FS (34)'!F44+'FS (35)'!F44+'FS (36)'!F44+'FS (37)'!F44+'FS (38)'!F44+'FS (39)'!F44+'FS (40)'!F44+'FS (41)'!F44+'FS (42)'!F44+'FS (43)'!F44+'FS (44)'!F44+'FS (45)'!F44+'FS (46)'!F44+'FS (47)'!F44+'FS (48)'!F44+'FS (49)'!F44+'FS (50)'!F44+'FS (51)'!F44+'FS (52)'!F44+'FS (53)'!F44+'FS (54)'!F44+'FS (55)'!F44+'FS (56)'!F44+'FS (57)'!F44+'FS (58)'!F44+'FS (59)'!F44+'FS (60)'!F44+'FS (61)'!F44+'FS (62)'!F44+'FS (63)'!F44+'FS (64)'!F44+'FS (65)'!F44+'FS (66)'!F44+'FS (67)'!F44+'FS (68)'!F44+'FS (69)'!F44+'FS (70)'!F44),IF('SYNTHESE DISTRICT'!$F$21="ASC+FS",(FS!F44+'FS (2)'!F44+'FS (3)'!F44+'FS (4)'!F44+'FS (5)'!F44+'FS (6)'!F44+'FS (7)'!F44+'FS (8)'!F44+'FS (9)'!F44+'FS (10)'!F44+'FS (11)'!F44+'FS (12)'!F44+'FS (13)'!F44+'FS (14)'!F44+'FS (15)'!F44+'FS (16)'!F44+'FS (17)'!F44+'FS (18)'!F44+'FS (19)'!F44+'FS (20)'!F44+'FS (21)'!F44+'FS (22)'!F44+'FS (23)'!F44+'FS (24)'!F44+'FS (25)'!F44+'FS (26)'!F44+'FS (27)'!F44+'FS (28)'!F44+'FS (29)'!F44+'FS (30)'!F44+'FS (31)'!F44+'FS (32)'!F44+'FS (33)'!F44+'FS (34)'!F44+'FS (35)'!F44+'FS (36)'!F44+'FS (37)'!F44+'FS (38)'!F44+'FS (39)'!F44+'FS (40)'!F44+'FS (41)'!F44+'FS (42)'!F44+'FS (43)'!F44+'FS (44)'!F44+'FS (45)'!F44+'FS (46)'!F44+'FS (47)'!F44+'FS (48)'!F44+'FS (49)'!F44+'FS (50)'!F44+'FS (51)'!F44+'FS (52)'!F44+'FS (53)'!F44+'FS (54)'!F44+'FS (55)'!F44+'FS (56)'!F44+'FS (57)'!F44+'FS (58)'!F44+'FS (59)'!F44+'FS (60)'!F44+'FS (61)'!F44+'FS (62)'!F44+'FS (63)'!F44+'FS (64)'!F44+'FS (65)'!F44+'FS (66)'!F44+'FS (67)'!F44+'FS (68)'!F44+'FS (69)'!F44+'FS (70)'!F44+ ASC!F46+'ASC (2)'!F46+'ASC (3)'!F46+'ASC (4)'!F46+'ASC (5)'!F46+'ASC (6)'!F46+'ASC (7)'!F46+'ASC (8)'!F46+'ASC (9)'!F46+'ASC (10)'!F46+'ASC (11)'!F46+'ASC (12)'!F46+'ASC (13)'!F46+'ASC (14)'!F46+'ASC (15)'!F46+'ASC (16)'!F46+'ASC (17)'!F46+'ASC (18)'!F46+'ASC (19)'!F46+'ASC (20)'!F46+'ASC (21)'!F46+'ASC (22)'!F46+'ASC (23)'!F46+'ASC (24)'!F46+'ASC (25)'!F46+'ASC (26)'!F46+'ASC (27)'!F46+'ASC (28)'!F46+'ASC (29)'!F46+'ASC (30)'!F46+'ASC (31)'!F46+'ASC (32)'!F46+'ASC (33)'!F46+'ASC (34)'!F46+'ASC (35)'!F46+'ASC (36)'!F46+'ASC (37)'!F46+'ASC (38)'!F46+'ASC (39)'!F46+'ASC (40)'!F46+'ASC (41)'!F46+'ASC (42)'!F46+'ASC (43)'!F46+'ASC (44)'!F46+'ASC (45)'!F46+'ASC (46)'!F46+'ASC (47)'!F46+'ASC (48)'!F46+'ASC (49)'!F46+'ASC (50)'!F46+'ASC (51)'!F46+'ASC (50)'!F46+'ASC (52)'!F46+'ASC (53)'!F46+'ASC (54)'!F46+'ASC (55)'!F46+'ASC (56)'!F46+'ASC (57)'!F46+'ASC (58)'!F46+'ASC (59)'!F46+'ASC (60)'!F46+'ASC (61)'!F46+'ASC (62)'!F46+'ASC (63)'!F46+'ASC (64)'!F46+'ASC (65)'!F46+'ASC (66)'!F46+'ASC (67)'!F46+'ASC (68)'!F46+'ASC (69)'!F46+'ASC (70)'!F46),"")))</f>
        <v>0</v>
      </c>
      <c r="G43" s="425">
        <f>IF($F$21="__ASC",(ASC!G46+'ASC (2)'!G46+'ASC (3)'!G46+'ASC (4)'!G46+'ASC (5)'!G46+'ASC (6)'!G46+'ASC (7)'!G46+'ASC (8)'!G46+'ASC (9)'!G46+'ASC (10)'!G46+'ASC (11)'!G46+'ASC (12)'!G46+'ASC (13)'!G46+'ASC (14)'!G46+'ASC (15)'!G46+'ASC (16)'!G46+'ASC (17)'!G46+'ASC (18)'!G46+'ASC (19)'!G46+'ASC (20)'!G46+'ASC (21)'!G46+'ASC (22)'!G46+'ASC (23)'!G46+'ASC (24)'!G46+'ASC (25)'!G46+'ASC (26)'!G46+'ASC (27)'!G46+'ASC (28)'!G46+'ASC (29)'!G46+'ASC (30)'!G46+'ASC (31)'!G46+'ASC (32)'!G46+'ASC (33)'!G46+'ASC (34)'!G46+'ASC (35)'!G46+'ASC (36)'!G46+'ASC (37)'!G46+'ASC (38)'!G46+'ASC (39)'!G46+'ASC (40)'!G46+'ASC (41)'!G46+'ASC (42)'!G46+'ASC (43)'!G46+'ASC (44)'!G46+'ASC (45)'!G46+'ASC (46)'!G46+'ASC (47)'!G46+'ASC (48)'!G46+'ASC (49)'!G46+'ASC (50)'!G46+'ASC (51)'!G46+'ASC (50)'!G46+'ASC (52)'!G46+'ASC (53)'!G46+'ASC (54)'!G46+'ASC (55)'!G46+'ASC (56)'!G46+'ASC (57)'!G46+'ASC (58)'!G46+'ASC (59)'!G46+'ASC (60)'!G46+'ASC (61)'!G46+'ASC (62)'!G46+'ASC (63)'!G46+'ASC (64)'!G46+'ASC (65)'!G46+'ASC (66)'!G46+'ASC (67)'!G46+'ASC (68)'!G46+'ASC (69)'!G46+'ASC (70)'!G46),IF('SYNTHESE DISTRICT'!$F$21="__FS",(FS!G44+'FS (2)'!G44+'FS (3)'!G44+'FS (4)'!G44+'FS (5)'!G44+'FS (6)'!G44+'FS (7)'!G44+'FS (8)'!G44+'FS (9)'!G44+'FS (10)'!G44+'FS (11)'!G44+'FS (12)'!G44+'FS (13)'!G44+'FS (14)'!G44+'FS (15)'!G44+'FS (16)'!G44+'FS (17)'!G44+'FS (18)'!G44+'FS (19)'!G44+'FS (20)'!G44+'FS (21)'!G44+'FS (22)'!G44+'FS (23)'!G44+'FS (24)'!G44+'FS (25)'!G44+'FS (26)'!G44+'FS (27)'!G44+'FS (28)'!G44+'FS (29)'!G44+'FS (30)'!G44+'FS (31)'!G44+'FS (32)'!G44+'FS (33)'!G44+'FS (34)'!G44+'FS (35)'!G44+'FS (36)'!G44+'FS (37)'!G44+'FS (38)'!G44+'FS (39)'!G44+'FS (40)'!G44+'FS (41)'!G44+'FS (42)'!G44+'FS (43)'!G44+'FS (44)'!G44+'FS (45)'!G44+'FS (46)'!G44+'FS (47)'!G44+'FS (48)'!G44+'FS (49)'!G44+'FS (50)'!G44+'FS (51)'!G44+'FS (52)'!G44+'FS (53)'!G44+'FS (54)'!G44+'FS (55)'!G44+'FS (56)'!G44+'FS (57)'!G44+'FS (58)'!G44+'FS (59)'!G44+'FS (60)'!G44+'FS (61)'!G44+'FS (62)'!G44+'FS (63)'!G44+'FS (64)'!G44+'FS (65)'!G44+'FS (66)'!G44+'FS (67)'!G44+'FS (68)'!G44+'FS (69)'!G44+'FS (70)'!G44),IF('SYNTHESE DISTRICT'!$F$21="ASC+FS",(FS!G44+'FS (2)'!G44+'FS (3)'!G44+'FS (4)'!G44+'FS (5)'!G44+'FS (6)'!G44+'FS (7)'!G44+'FS (8)'!G44+'FS (9)'!G44+'FS (10)'!G44+'FS (11)'!G44+'FS (12)'!G44+'FS (13)'!G44+'FS (14)'!G44+'FS (15)'!G44+'FS (16)'!G44+'FS (17)'!G44+'FS (18)'!G44+'FS (19)'!G44+'FS (20)'!G44+'FS (21)'!G44+'FS (22)'!G44+'FS (23)'!G44+'FS (24)'!G44+'FS (25)'!G44+'FS (26)'!G44+'FS (27)'!G44+'FS (28)'!G44+'FS (29)'!G44+'FS (30)'!G44+'FS (31)'!G44+'FS (32)'!G44+'FS (33)'!G44+'FS (34)'!G44+'FS (35)'!G44+'FS (36)'!G44+'FS (37)'!G44+'FS (38)'!G44+'FS (39)'!G44+'FS (40)'!G44+'FS (41)'!G44+'FS (42)'!G44+'FS (43)'!G44+'FS (44)'!G44+'FS (45)'!G44+'FS (46)'!G44+'FS (47)'!G44+'FS (48)'!G44+'FS (49)'!G44+'FS (50)'!G44+'FS (51)'!G44+'FS (52)'!G44+'FS (53)'!G44+'FS (54)'!G44+'FS (55)'!G44+'FS (56)'!G44+'FS (57)'!G44+'FS (58)'!G44+'FS (59)'!G44+'FS (60)'!G44+'FS (61)'!G44+'FS (62)'!G44+'FS (63)'!G44+'FS (64)'!G44+'FS (65)'!G44+'FS (66)'!G44+'FS (67)'!G44+'FS (68)'!G44+'FS (69)'!G44+'FS (70)'!G44+ ASC!G46+'ASC (2)'!G46+'ASC (3)'!G46+'ASC (4)'!G46+'ASC (5)'!G46+'ASC (6)'!G46+'ASC (7)'!G46+'ASC (8)'!G46+'ASC (9)'!G46+'ASC (10)'!G46+'ASC (11)'!G46+'ASC (12)'!G46+'ASC (13)'!G46+'ASC (14)'!G46+'ASC (15)'!G46+'ASC (16)'!G46+'ASC (17)'!G46+'ASC (18)'!G46+'ASC (19)'!G46+'ASC (20)'!G46+'ASC (21)'!G46+'ASC (22)'!G46+'ASC (23)'!G46+'ASC (24)'!G46+'ASC (25)'!G46+'ASC (26)'!G46+'ASC (27)'!G46+'ASC (28)'!G46+'ASC (29)'!G46+'ASC (30)'!G46+'ASC (31)'!G46+'ASC (32)'!G46+'ASC (33)'!G46+'ASC (34)'!G46+'ASC (35)'!G46+'ASC (36)'!G46+'ASC (37)'!G46+'ASC (38)'!G46+'ASC (39)'!G46+'ASC (40)'!G46+'ASC (41)'!G46+'ASC (42)'!G46+'ASC (43)'!G46+'ASC (44)'!G46+'ASC (45)'!G46+'ASC (46)'!G46+'ASC (47)'!G46+'ASC (48)'!G46+'ASC (49)'!G46+'ASC (50)'!G46+'ASC (51)'!G46+'ASC (50)'!G46+'ASC (52)'!G46+'ASC (53)'!G46+'ASC (54)'!G46+'ASC (55)'!G46+'ASC (56)'!G46+'ASC (57)'!G46+'ASC (58)'!G46+'ASC (59)'!G46+'ASC (60)'!G46+'ASC (61)'!G46+'ASC (62)'!G46+'ASC (63)'!G46+'ASC (64)'!G46+'ASC (65)'!G46+'ASC (66)'!G46+'ASC (67)'!G46+'ASC (68)'!G46+'ASC (69)'!G46+'ASC (70)'!G46),"")))</f>
        <v>0</v>
      </c>
      <c r="H43" s="425">
        <f>IF($F$21="__ASC",(ASC!H46+'ASC (2)'!H46+'ASC (3)'!H46+'ASC (4)'!H46+'ASC (5)'!H46+'ASC (6)'!H46+'ASC (7)'!H46+'ASC (8)'!H46+'ASC (9)'!H46+'ASC (10)'!H46+'ASC (11)'!H46+'ASC (12)'!H46+'ASC (13)'!H46+'ASC (14)'!H46+'ASC (15)'!H46+'ASC (16)'!H46+'ASC (17)'!H46+'ASC (18)'!H46+'ASC (19)'!H46+'ASC (20)'!H46+'ASC (21)'!H46+'ASC (22)'!H46+'ASC (23)'!H46+'ASC (24)'!H46+'ASC (25)'!H46+'ASC (26)'!H46+'ASC (27)'!H46+'ASC (28)'!H46+'ASC (29)'!H46+'ASC (30)'!H46+'ASC (31)'!H46+'ASC (32)'!H46+'ASC (33)'!H46+'ASC (34)'!H46+'ASC (35)'!H46+'ASC (36)'!H46+'ASC (37)'!H46+'ASC (38)'!H46+'ASC (39)'!H46+'ASC (40)'!H46+'ASC (41)'!H46+'ASC (42)'!H46+'ASC (43)'!H46+'ASC (44)'!H46+'ASC (45)'!H46+'ASC (46)'!H46+'ASC (47)'!H46+'ASC (48)'!H46+'ASC (49)'!H46+'ASC (50)'!H46+'ASC (51)'!H46+'ASC (50)'!H46+'ASC (52)'!H46+'ASC (53)'!H46+'ASC (54)'!H46+'ASC (55)'!H46+'ASC (56)'!H46+'ASC (57)'!H46+'ASC (58)'!H46+'ASC (59)'!H46+'ASC (60)'!H46+'ASC (61)'!H46+'ASC (62)'!H46+'ASC (63)'!H46+'ASC (64)'!H46+'ASC (65)'!H46+'ASC (66)'!H46+'ASC (67)'!H46+'ASC (68)'!H46+'ASC (69)'!H46+'ASC (70)'!H46),IF('SYNTHESE DISTRICT'!$F$21="__FS",(FS!H44+'FS (2)'!H44+'FS (3)'!H44+'FS (4)'!H44+'FS (5)'!H44+'FS (6)'!H44+'FS (7)'!H44+'FS (8)'!H44+'FS (9)'!H44+'FS (10)'!H44+'FS (11)'!H44+'FS (12)'!H44+'FS (13)'!H44+'FS (14)'!H44+'FS (15)'!H44+'FS (16)'!H44+'FS (17)'!H44+'FS (18)'!H44+'FS (19)'!H44+'FS (20)'!H44+'FS (21)'!H44+'FS (22)'!H44+'FS (23)'!H44+'FS (24)'!H44+'FS (25)'!H44+'FS (26)'!H44+'FS (27)'!H44+'FS (28)'!H44+'FS (29)'!H44+'FS (30)'!H44+'FS (31)'!H44+'FS (32)'!H44+'FS (33)'!H44+'FS (34)'!H44+'FS (35)'!H44+'FS (36)'!H44+'FS (37)'!H44+'FS (38)'!H44+'FS (39)'!H44+'FS (40)'!H44+'FS (41)'!H44+'FS (42)'!H44+'FS (43)'!H44+'FS (44)'!H44+'FS (45)'!H44+'FS (46)'!H44+'FS (47)'!H44+'FS (48)'!H44+'FS (49)'!H44+'FS (50)'!H44+'FS (51)'!H44+'FS (52)'!H44+'FS (53)'!H44+'FS (54)'!H44+'FS (55)'!H44+'FS (56)'!H44+'FS (57)'!H44+'FS (58)'!H44+'FS (59)'!H44+'FS (60)'!H44+'FS (61)'!H44+'FS (62)'!H44+'FS (63)'!H44+'FS (64)'!H44+'FS (65)'!H44+'FS (66)'!H44+'FS (67)'!H44+'FS (68)'!H44+'FS (69)'!H44+'FS (70)'!H44),IF('SYNTHESE DISTRICT'!$F$21="ASC+FS",(FS!H44+'FS (2)'!H44+'FS (3)'!H44+'FS (4)'!H44+'FS (5)'!H44+'FS (6)'!H44+'FS (7)'!H44+'FS (8)'!H44+'FS (9)'!H44+'FS (10)'!H44+'FS (11)'!H44+'FS (12)'!H44+'FS (13)'!H44+'FS (14)'!H44+'FS (15)'!H44+'FS (16)'!H44+'FS (17)'!H44+'FS (18)'!H44+'FS (19)'!H44+'FS (20)'!H44+'FS (21)'!H44+'FS (22)'!H44+'FS (23)'!H44+'FS (24)'!H44+'FS (25)'!H44+'FS (26)'!H44+'FS (27)'!H44+'FS (28)'!H44+'FS (29)'!H44+'FS (30)'!H44+'FS (31)'!H44+'FS (32)'!H44+'FS (33)'!H44+'FS (34)'!H44+'FS (35)'!H44+'FS (36)'!H44+'FS (37)'!H44+'FS (38)'!H44+'FS (39)'!H44+'FS (40)'!H44+'FS (41)'!H44+'FS (42)'!H44+'FS (43)'!H44+'FS (44)'!H44+'FS (45)'!H44+'FS (46)'!H44+'FS (47)'!H44+'FS (48)'!H44+'FS (49)'!H44+'FS (50)'!H44+'FS (51)'!H44+'FS (52)'!H44+'FS (53)'!H44+'FS (54)'!H44+'FS (55)'!H44+'FS (56)'!H44+'FS (57)'!H44+'FS (58)'!H44+'FS (59)'!H44+'FS (60)'!H44+'FS (61)'!H44+'FS (62)'!H44+'FS (63)'!H44+'FS (64)'!H44+'FS (65)'!H44+'FS (66)'!H44+'FS (67)'!H44+'FS (68)'!H44+'FS (69)'!H44+'FS (70)'!H44+ ASC!H46+'ASC (2)'!H46+'ASC (3)'!H46+'ASC (4)'!H46+'ASC (5)'!H46+'ASC (6)'!H46+'ASC (7)'!H46+'ASC (8)'!H46+'ASC (9)'!H46+'ASC (10)'!H46+'ASC (11)'!H46+'ASC (12)'!H46+'ASC (13)'!H46+'ASC (14)'!H46+'ASC (15)'!H46+'ASC (16)'!H46+'ASC (17)'!H46+'ASC (18)'!H46+'ASC (19)'!H46+'ASC (20)'!H46+'ASC (21)'!H46+'ASC (22)'!H46+'ASC (23)'!H46+'ASC (24)'!H46+'ASC (25)'!H46+'ASC (26)'!H46+'ASC (27)'!H46+'ASC (28)'!H46+'ASC (29)'!H46+'ASC (30)'!H46+'ASC (31)'!H46+'ASC (32)'!H46+'ASC (33)'!H46+'ASC (34)'!H46+'ASC (35)'!H46+'ASC (36)'!H46+'ASC (37)'!H46+'ASC (38)'!H46+'ASC (39)'!H46+'ASC (40)'!H46+'ASC (41)'!H46+'ASC (42)'!H46+'ASC (43)'!H46+'ASC (44)'!H46+'ASC (45)'!H46+'ASC (46)'!H46+'ASC (47)'!H46+'ASC (48)'!H46+'ASC (49)'!H46+'ASC (50)'!H46+'ASC (51)'!H46+'ASC (50)'!H46+'ASC (52)'!H46+'ASC (53)'!H46+'ASC (54)'!H46+'ASC (55)'!H46+'ASC (56)'!H46+'ASC (57)'!H46+'ASC (58)'!H46+'ASC (59)'!H46+'ASC (60)'!H46+'ASC (61)'!H46+'ASC (62)'!H46+'ASC (63)'!H46+'ASC (64)'!H46+'ASC (65)'!H46+'ASC (66)'!H46+'ASC (67)'!H46+'ASC (68)'!H46+'ASC (69)'!H46+'ASC (70)'!H46),"")))</f>
        <v>0</v>
      </c>
      <c r="I43" s="425">
        <f>IF($F$21="__ASC",(ASC!I46+'ASC (2)'!I46+'ASC (3)'!I46+'ASC (4)'!I46+'ASC (5)'!I46+'ASC (6)'!I46+'ASC (7)'!I46+'ASC (8)'!I46+'ASC (9)'!I46+'ASC (10)'!I46+'ASC (11)'!I46+'ASC (12)'!I46+'ASC (13)'!I46+'ASC (14)'!I46+'ASC (15)'!I46+'ASC (16)'!I46+'ASC (17)'!I46+'ASC (18)'!I46+'ASC (19)'!I46+'ASC (20)'!I46+'ASC (21)'!I46+'ASC (22)'!I46+'ASC (23)'!I46+'ASC (24)'!I46+'ASC (25)'!I46+'ASC (26)'!I46+'ASC (27)'!I46+'ASC (28)'!I46+'ASC (29)'!I46+'ASC (30)'!I46+'ASC (31)'!I46+'ASC (32)'!I46+'ASC (33)'!I46+'ASC (34)'!I46+'ASC (35)'!I46+'ASC (36)'!I46+'ASC (37)'!I46+'ASC (38)'!I46+'ASC (39)'!I46+'ASC (40)'!I46+'ASC (41)'!I46+'ASC (42)'!I46+'ASC (43)'!I46+'ASC (44)'!I46+'ASC (45)'!I46+'ASC (46)'!I46+'ASC (47)'!I46+'ASC (48)'!I46+'ASC (49)'!I46+'ASC (50)'!I46+'ASC (51)'!I46+'ASC (50)'!I46+'ASC (52)'!I46+'ASC (53)'!I46+'ASC (54)'!I46+'ASC (55)'!I46+'ASC (56)'!I46+'ASC (57)'!I46+'ASC (58)'!I46+'ASC (59)'!I46+'ASC (60)'!I46+'ASC (61)'!I46+'ASC (62)'!I46+'ASC (63)'!I46+'ASC (64)'!I46+'ASC (65)'!I46+'ASC (66)'!I46+'ASC (67)'!I46+'ASC (68)'!I46+'ASC (69)'!I46+'ASC (70)'!I46),IF('SYNTHESE DISTRICT'!$F$21="__FS",(FS!I44+'FS (2)'!I44+'FS (3)'!I44+'FS (4)'!I44+'FS (5)'!I44+'FS (6)'!I44+'FS (7)'!I44+'FS (8)'!I44+'FS (9)'!I44+'FS (10)'!I44+'FS (11)'!I44+'FS (12)'!I44+'FS (13)'!I44+'FS (14)'!I44+'FS (15)'!I44+'FS (16)'!I44+'FS (17)'!I44+'FS (18)'!I44+'FS (19)'!I44+'FS (20)'!I44+'FS (21)'!I44+'FS (22)'!I44+'FS (23)'!I44+'FS (24)'!I44+'FS (25)'!I44+'FS (26)'!I44+'FS (27)'!I44+'FS (28)'!I44+'FS (29)'!I44+'FS (30)'!I44+'FS (31)'!I44+'FS (32)'!I44+'FS (33)'!I44+'FS (34)'!I44+'FS (35)'!I44+'FS (36)'!I44+'FS (37)'!I44+'FS (38)'!I44+'FS (39)'!I44+'FS (40)'!I44+'FS (41)'!I44+'FS (42)'!I44+'FS (43)'!I44+'FS (44)'!I44+'FS (45)'!I44+'FS (46)'!I44+'FS (47)'!I44+'FS (48)'!I44+'FS (49)'!I44+'FS (50)'!I44+'FS (51)'!I44+'FS (52)'!I44+'FS (53)'!I44+'FS (54)'!I44+'FS (55)'!I44+'FS (56)'!I44+'FS (57)'!I44+'FS (58)'!I44+'FS (59)'!I44+'FS (60)'!I44+'FS (61)'!I44+'FS (62)'!I44+'FS (63)'!I44+'FS (64)'!I44+'FS (65)'!I44+'FS (66)'!I44+'FS (67)'!I44+'FS (68)'!I44+'FS (69)'!I44+'FS (70)'!I44),IF('SYNTHESE DISTRICT'!$F$21="ASC+FS",(FS!I44+'FS (2)'!I44+'FS (3)'!I44+'FS (4)'!I44+'FS (5)'!I44+'FS (6)'!I44+'FS (7)'!I44+'FS (8)'!I44+'FS (9)'!I44+'FS (10)'!I44+'FS (11)'!I44+'FS (12)'!I44+'FS (13)'!I44+'FS (14)'!I44+'FS (15)'!I44+'FS (16)'!I44+'FS (17)'!I44+'FS (18)'!I44+'FS (19)'!I44+'FS (20)'!I44+'FS (21)'!I44+'FS (22)'!I44+'FS (23)'!I44+'FS (24)'!I44+'FS (25)'!I44+'FS (26)'!I44+'FS (27)'!I44+'FS (28)'!I44+'FS (29)'!I44+'FS (30)'!I44+'FS (31)'!I44+'FS (32)'!I44+'FS (33)'!I44+'FS (34)'!I44+'FS (35)'!I44+'FS (36)'!I44+'FS (37)'!I44+'FS (38)'!I44+'FS (39)'!I44+'FS (40)'!I44+'FS (41)'!I44+'FS (42)'!I44+'FS (43)'!I44+'FS (44)'!I44+'FS (45)'!I44+'FS (46)'!I44+'FS (47)'!I44+'FS (48)'!I44+'FS (49)'!I44+'FS (50)'!I44+'FS (51)'!I44+'FS (52)'!I44+'FS (53)'!I44+'FS (54)'!I44+'FS (55)'!I44+'FS (56)'!I44+'FS (57)'!I44+'FS (58)'!I44+'FS (59)'!I44+'FS (60)'!I44+'FS (61)'!I44+'FS (62)'!I44+'FS (63)'!I44+'FS (64)'!I44+'FS (65)'!I44+'FS (66)'!I44+'FS (67)'!I44+'FS (68)'!I44+'FS (69)'!I44+'FS (70)'!I44+ ASC!I46+'ASC (2)'!I46+'ASC (3)'!I46+'ASC (4)'!I46+'ASC (5)'!I46+'ASC (6)'!I46+'ASC (7)'!I46+'ASC (8)'!I46+'ASC (9)'!I46+'ASC (10)'!I46+'ASC (11)'!I46+'ASC (12)'!I46+'ASC (13)'!I46+'ASC (14)'!I46+'ASC (15)'!I46+'ASC (16)'!I46+'ASC (17)'!I46+'ASC (18)'!I46+'ASC (19)'!I46+'ASC (20)'!I46+'ASC (21)'!I46+'ASC (22)'!I46+'ASC (23)'!I46+'ASC (24)'!I46+'ASC (25)'!I46+'ASC (26)'!I46+'ASC (27)'!I46+'ASC (28)'!I46+'ASC (29)'!I46+'ASC (30)'!I46+'ASC (31)'!I46+'ASC (32)'!I46+'ASC (33)'!I46+'ASC (34)'!I46+'ASC (35)'!I46+'ASC (36)'!I46+'ASC (37)'!I46+'ASC (38)'!I46+'ASC (39)'!I46+'ASC (40)'!I46+'ASC (41)'!I46+'ASC (42)'!I46+'ASC (43)'!I46+'ASC (44)'!I46+'ASC (45)'!I46+'ASC (46)'!I46+'ASC (47)'!I46+'ASC (48)'!I46+'ASC (49)'!I46+'ASC (50)'!I46+'ASC (51)'!I46+'ASC (50)'!I46+'ASC (52)'!I46+'ASC (53)'!I46+'ASC (54)'!I46+'ASC (55)'!I46+'ASC (56)'!I46+'ASC (57)'!I46+'ASC (58)'!I46+'ASC (59)'!I46+'ASC (60)'!I46+'ASC (61)'!I46+'ASC (62)'!I46+'ASC (63)'!I46+'ASC (64)'!I46+'ASC (65)'!I46+'ASC (66)'!I46+'ASC (67)'!I46+'ASC (68)'!I46+'ASC (69)'!I46+'ASC (70)'!I46),"")))</f>
        <v>0</v>
      </c>
      <c r="J43" s="402" t="e">
        <f t="shared" si="6"/>
        <v>#VALUE!</v>
      </c>
      <c r="K43" s="425">
        <f>IF($F$21="__ASC",(ASC!K46+'ASC (2)'!K46+'ASC (3)'!K46+'ASC (4)'!K46+'ASC (5)'!K46+'ASC (6)'!K46+'ASC (7)'!K46+'ASC (8)'!K46+'ASC (9)'!K46+'ASC (10)'!K46+'ASC (11)'!K46+'ASC (12)'!K46+'ASC (13)'!K46+'ASC (14)'!K46+'ASC (15)'!K46+'ASC (16)'!K46+'ASC (17)'!K46+'ASC (18)'!K46+'ASC (19)'!K46+'ASC (20)'!K46+'ASC (21)'!K46+'ASC (22)'!K46+'ASC (23)'!K46+'ASC (24)'!K46+'ASC (25)'!K46+'ASC (26)'!K46+'ASC (27)'!K46+'ASC (28)'!K46+'ASC (29)'!K46+'ASC (30)'!K46+'ASC (31)'!K46+'ASC (32)'!K46+'ASC (33)'!K46+'ASC (34)'!K46+'ASC (35)'!K46+'ASC (36)'!K46+'ASC (37)'!K46+'ASC (38)'!K46+'ASC (39)'!K46+'ASC (40)'!K46+'ASC (41)'!K46+'ASC (42)'!K46+'ASC (43)'!K46+'ASC (44)'!K46+'ASC (45)'!K46+'ASC (46)'!K46+'ASC (47)'!K46+'ASC (48)'!K46+'ASC (49)'!K46+'ASC (50)'!K46+'ASC (51)'!K46+'ASC (50)'!K46+'ASC (52)'!K46+'ASC (53)'!K46+'ASC (54)'!K46+'ASC (55)'!K46+'ASC (56)'!K46+'ASC (57)'!K46+'ASC (58)'!K46+'ASC (59)'!K46+'ASC (60)'!K46+'ASC (61)'!K46+'ASC (62)'!K46+'ASC (63)'!K46+'ASC (64)'!K46+'ASC (65)'!K46+'ASC (66)'!K46+'ASC (67)'!K46+'ASC (68)'!K46+'ASC (69)'!K46+'ASC (70)'!K46),IF('SYNTHESE DISTRICT'!$F$21="__FS",(FS!K44+'FS (2)'!K44+'FS (3)'!K44+'FS (4)'!K44+'FS (5)'!K44+'FS (6)'!K44+'FS (7)'!K44+'FS (8)'!K44+'FS (9)'!K44+'FS (10)'!K44+'FS (11)'!K44+'FS (12)'!K44+'FS (13)'!K44+'FS (14)'!K44+'FS (15)'!K44+'FS (16)'!K44+'FS (17)'!K44+'FS (18)'!K44+'FS (19)'!K44+'FS (20)'!K44+'FS (21)'!K44+'FS (22)'!K44+'FS (23)'!K44+'FS (24)'!K44+'FS (25)'!K44+'FS (26)'!K44+'FS (27)'!K44+'FS (28)'!K44+'FS (29)'!K44+'FS (30)'!K44+'FS (31)'!K44+'FS (32)'!K44+'FS (33)'!K44+'FS (34)'!K44+'FS (35)'!K44+'FS (36)'!K44+'FS (37)'!K44+'FS (38)'!K44+'FS (39)'!K44+'FS (40)'!K44+'FS (41)'!K44+'FS (42)'!K44+'FS (43)'!K44+'FS (44)'!K44+'FS (45)'!K44+'FS (46)'!K44+'FS (47)'!K44+'FS (48)'!K44+'FS (49)'!K44+'FS (50)'!K44+'FS (51)'!K44+'FS (52)'!K44+'FS (53)'!K44+'FS (54)'!K44+'FS (55)'!K44+'FS (56)'!K44+'FS (57)'!K44+'FS (58)'!K44+'FS (59)'!K44+'FS (60)'!K44+'FS (61)'!K44+'FS (62)'!K44+'FS (63)'!K44+'FS (64)'!K44+'FS (65)'!K44+'FS (66)'!K44+'FS (67)'!K44+'FS (68)'!K44+'FS (69)'!K44+'FS (70)'!K44),IF('SYNTHESE DISTRICT'!$F$21="ASC+FS",(FS!K44+'FS (2)'!K44+'FS (3)'!K44+'FS (4)'!K44+'FS (5)'!K44+'FS (6)'!K44+'FS (7)'!K44+'FS (8)'!K44+'FS (9)'!K44+'FS (10)'!K44+'FS (11)'!K44+'FS (12)'!K44+'FS (13)'!K44+'FS (14)'!K44+'FS (15)'!K44+'FS (16)'!K44+'FS (17)'!K44+'FS (18)'!K44+'FS (19)'!K44+'FS (20)'!K44+'FS (21)'!K44+'FS (22)'!K44+'FS (23)'!K44+'FS (24)'!K44+'FS (25)'!K44+'FS (26)'!K44+'FS (27)'!K44+'FS (28)'!K44+'FS (29)'!K44+'FS (30)'!K44+'FS (31)'!K44+'FS (32)'!K44+'FS (33)'!K44+'FS (34)'!K44+'FS (35)'!K44+'FS (36)'!K44+'FS (37)'!K44+'FS (38)'!K44+'FS (39)'!K44+'FS (40)'!K44+'FS (41)'!K44+'FS (42)'!K44+'FS (43)'!K44+'FS (44)'!K44+'FS (45)'!K44+'FS (46)'!K44+'FS (47)'!K44+'FS (48)'!K44+'FS (49)'!K44+'FS (50)'!K44+'FS (51)'!K44+'FS (52)'!K44+'FS (53)'!K44+'FS (54)'!K44+'FS (55)'!K44+'FS (56)'!K44+'FS (57)'!K44+'FS (58)'!K44+'FS (59)'!K44+'FS (60)'!K44+'FS (61)'!K44+'FS (62)'!K44+'FS (63)'!K44+'FS (64)'!K44+'FS (65)'!K44+'FS (66)'!K44+'FS (67)'!K44+'FS (68)'!K44+'FS (69)'!K44+'FS (70)'!K44+ ASC!K46+'ASC (2)'!K46+'ASC (3)'!K46+'ASC (4)'!K46+'ASC (5)'!K46+'ASC (6)'!K46+'ASC (7)'!K46+'ASC (8)'!K46+'ASC (9)'!K46+'ASC (10)'!K46+'ASC (11)'!K46+'ASC (12)'!K46+'ASC (13)'!K46+'ASC (14)'!K46+'ASC (15)'!K46+'ASC (16)'!K46+'ASC (17)'!K46+'ASC (18)'!K46+'ASC (19)'!K46+'ASC (20)'!K46+'ASC (21)'!K46+'ASC (22)'!K46+'ASC (23)'!K46+'ASC (24)'!K46+'ASC (25)'!K46+'ASC (26)'!K46+'ASC (27)'!K46+'ASC (28)'!K46+'ASC (29)'!K46+'ASC (30)'!K46+'ASC (31)'!K46+'ASC (32)'!K46+'ASC (33)'!K46+'ASC (34)'!K46+'ASC (35)'!K46+'ASC (36)'!K46+'ASC (37)'!K46+'ASC (38)'!K46+'ASC (39)'!K46+'ASC (40)'!K46+'ASC (41)'!K46+'ASC (42)'!K46+'ASC (43)'!K46+'ASC (44)'!K46+'ASC (45)'!K46+'ASC (46)'!K46+'ASC (47)'!K46+'ASC (48)'!K46+'ASC (49)'!K46+'ASC (50)'!K46+'ASC (51)'!K46+'ASC (50)'!K46+'ASC (52)'!K46+'ASC (53)'!K46+'ASC (54)'!K46+'ASC (55)'!K46+'ASC (56)'!K46+'ASC (57)'!K46+'ASC (58)'!K46+'ASC (59)'!K46+'ASC (60)'!K46+'ASC (61)'!K46+'ASC (62)'!K46+'ASC (63)'!K46+'ASC (64)'!K46+'ASC (65)'!K46+'ASC (66)'!K46+'ASC (67)'!K46+'ASC (68)'!K46+'ASC (69)'!K46+'ASC (70)'!K46),"")))</f>
        <v>0</v>
      </c>
      <c r="L43" s="314" t="e">
        <f t="shared" si="2"/>
        <v>#VALUE!</v>
      </c>
      <c r="M43" s="314" t="e">
        <f t="shared" si="3"/>
        <v>#VALUE!</v>
      </c>
      <c r="N43" s="314" t="e">
        <f t="shared" si="4"/>
        <v>#VALUE!</v>
      </c>
      <c r="O43" s="425">
        <f>IF($F$21="__ASC",(ASC!O46+'ASC (2)'!O46+'ASC (3)'!O46+'ASC (4)'!O46+'ASC (5)'!O46+'ASC (6)'!O46+'ASC (7)'!O46+'ASC (8)'!O46+'ASC (9)'!O46+'ASC (10)'!O46+'ASC (11)'!O46+'ASC (12)'!O46+'ASC (13)'!O46+'ASC (14)'!O46+'ASC (15)'!O46+'ASC (16)'!O46+'ASC (17)'!O46+'ASC (18)'!O46+'ASC (19)'!O46+'ASC (20)'!O46+'ASC (21)'!O46+'ASC (22)'!O46+'ASC (23)'!O46+'ASC (24)'!O46+'ASC (25)'!O46+'ASC (26)'!O46+'ASC (27)'!O46+'ASC (28)'!O46+'ASC (29)'!O46+'ASC (30)'!O46+'ASC (31)'!O46+'ASC (32)'!O46+'ASC (33)'!O46+'ASC (34)'!O46+'ASC (35)'!O46+'ASC (36)'!O46+'ASC (37)'!O46+'ASC (38)'!O46+'ASC (39)'!O46+'ASC (40)'!O46+'ASC (41)'!O46+'ASC (42)'!O46+'ASC (43)'!O46+'ASC (44)'!O46+'ASC (45)'!O46+'ASC (46)'!O46+'ASC (47)'!O46+'ASC (48)'!O46+'ASC (49)'!O46+'ASC (50)'!O46+'ASC (51)'!O46+'ASC (50)'!O46+'ASC (52)'!O46+'ASC (53)'!O46+'ASC (54)'!O46+'ASC (55)'!O46+'ASC (56)'!O46+'ASC (57)'!O46+'ASC (58)'!O46+'ASC (59)'!O46+'ASC (60)'!O46+'ASC (61)'!O46+'ASC (62)'!O46+'ASC (63)'!O46+'ASC (64)'!O46+'ASC (65)'!O46+'ASC (66)'!O46+'ASC (67)'!O46+'ASC (68)'!O46+'ASC (69)'!O46+'ASC (70)'!O46),IF('SYNTHESE DISTRICT'!$F$21="__FS",(FS!O44+'FS (2)'!O44+'FS (3)'!O44+'FS (4)'!O44+'FS (5)'!O44+'FS (6)'!O44+'FS (7)'!O44+'FS (8)'!O44+'FS (9)'!O44+'FS (10)'!O44+'FS (11)'!O44+'FS (12)'!O44+'FS (13)'!O44+'FS (14)'!O44+'FS (15)'!O44+'FS (16)'!O44+'FS (17)'!O44+'FS (18)'!O44+'FS (19)'!O44+'FS (20)'!O44+'FS (21)'!O44+'FS (22)'!O44+'FS (23)'!O44+'FS (24)'!O44+'FS (25)'!O44+'FS (26)'!O44+'FS (27)'!O44+'FS (28)'!O44+'FS (29)'!O44+'FS (30)'!O44+'FS (31)'!O44+'FS (32)'!O44+'FS (33)'!O44+'FS (34)'!O44+'FS (35)'!O44+'FS (36)'!O44+'FS (37)'!O44+'FS (38)'!O44+'FS (39)'!O44+'FS (40)'!O44+'FS (41)'!O44+'FS (42)'!O44+'FS (43)'!O44+'FS (44)'!O44+'FS (45)'!O44+'FS (46)'!O44+'FS (47)'!O44+'FS (48)'!O44+'FS (49)'!O44+'FS (50)'!O44+'FS (51)'!O44+'FS (52)'!O44+'FS (53)'!O44+'FS (54)'!O44+'FS (55)'!O44+'FS (56)'!O44+'FS (57)'!O44+'FS (58)'!O44+'FS (59)'!O44+'FS (60)'!O44+'FS (61)'!O44+'FS (62)'!O44+'FS (63)'!O44+'FS (64)'!O44+'FS (65)'!O44+'FS (66)'!O44+'FS (67)'!O44+'FS (68)'!O44+'FS (69)'!O44+'FS (70)'!O44),IF('SYNTHESE DISTRICT'!$F$21="ASC+FS",(FS!O44+'FS (2)'!O44+'FS (3)'!O44+'FS (4)'!O44+'FS (5)'!O44+'FS (6)'!O44+'FS (7)'!O44+'FS (8)'!O44+'FS (9)'!O44+'FS (10)'!O44+'FS (11)'!O44+'FS (12)'!O44+'FS (13)'!O44+'FS (14)'!O44+'FS (15)'!O44+'FS (16)'!O44+'FS (17)'!O44+'FS (18)'!O44+'FS (19)'!O44+'FS (20)'!O44+'FS (21)'!O44+'FS (22)'!O44+'FS (23)'!O44+'FS (24)'!O44+'FS (25)'!O44+'FS (26)'!O44+'FS (27)'!O44+'FS (28)'!O44+'FS (29)'!O44+'FS (30)'!O44+'FS (31)'!O44+'FS (32)'!O44+'FS (33)'!O44+'FS (34)'!O44+'FS (35)'!O44+'FS (36)'!O44+'FS (37)'!O44+'FS (38)'!O44+'FS (39)'!O44+'FS (40)'!O44+'FS (41)'!O44+'FS (42)'!O44+'FS (43)'!O44+'FS (44)'!O44+'FS (45)'!O44+'FS (46)'!O44+'FS (47)'!O44+'FS (48)'!O44+'FS (49)'!O44+'FS (50)'!O44+'FS (51)'!O44+'FS (52)'!O44+'FS (53)'!O44+'FS (54)'!O44+'FS (55)'!O44+'FS (56)'!O44+'FS (57)'!O44+'FS (58)'!O44+'FS (59)'!O44+'FS (60)'!O44+'FS (61)'!O44+'FS (62)'!O44+'FS (63)'!O44+'FS (64)'!O44+'FS (65)'!O44+'FS (66)'!O44+'FS (67)'!O44+'FS (68)'!O44+'FS (69)'!O44+'FS (70)'!O44+ ASC!O46+'ASC (2)'!O46+'ASC (3)'!O46+'ASC (4)'!O46+'ASC (5)'!O46+'ASC (6)'!O46+'ASC (7)'!O46+'ASC (8)'!O46+'ASC (9)'!O46+'ASC (10)'!O46+'ASC (11)'!O46+'ASC (12)'!O46+'ASC (13)'!O46+'ASC (14)'!O46+'ASC (15)'!O46+'ASC (16)'!O46+'ASC (17)'!O46+'ASC (18)'!O46+'ASC (19)'!O46+'ASC (20)'!O46+'ASC (21)'!O46+'ASC (22)'!O46+'ASC (23)'!O46+'ASC (24)'!O46+'ASC (25)'!O46+'ASC (26)'!O46+'ASC (27)'!O46+'ASC (28)'!O46+'ASC (29)'!O46+'ASC (30)'!O46+'ASC (31)'!O46+'ASC (32)'!O46+'ASC (33)'!O46+'ASC (34)'!O46+'ASC (35)'!O46+'ASC (36)'!O46+'ASC (37)'!O46+'ASC (38)'!O46+'ASC (39)'!O46+'ASC (40)'!O46+'ASC (41)'!O46+'ASC (42)'!O46+'ASC (43)'!O46+'ASC (44)'!O46+'ASC (45)'!O46+'ASC (46)'!O46+'ASC (47)'!O46+'ASC (48)'!O46+'ASC (49)'!O46+'ASC (50)'!O46+'ASC (51)'!O46+'ASC (50)'!O46+'ASC (52)'!O46+'ASC (53)'!O46+'ASC (54)'!O46+'ASC (55)'!O46+'ASC (56)'!O46+'ASC (57)'!O46+'ASC (58)'!O46+'ASC (59)'!O46+'ASC (60)'!O46+'ASC (61)'!O46+'ASC (62)'!O46+'ASC (63)'!O46+'ASC (64)'!O46+'ASC (65)'!O46+'ASC (66)'!O46+'ASC (67)'!O46+'ASC (68)'!O46+'ASC (69)'!O46+'ASC (70)'!O46),"")))</f>
        <v>0</v>
      </c>
      <c r="P43" s="217"/>
      <c r="R43" s="152" t="e">
        <f t="shared" si="5"/>
        <v>#VALUE!</v>
      </c>
      <c r="T43" s="424">
        <f>IF('SYNTHESE DISTRICT'!$F$21="__ASC",(ASC!J46+'ASC (2)'!J46+'ASC (3)'!J46+'ASC (4)'!J46+'ASC (5)'!J46+'ASC (6)'!J46+'ASC (7)'!J46+'ASC (8)'!J46+'ASC (9)'!J46+'ASC (10)'!J46+'ASC (11)'!J46+'ASC (12)'!J46+'ASC (13)'!J46+'ASC (14)'!J46+'ASC (15)'!J46+'ASC (16)'!J46+'ASC (17)'!J46+'ASC (18)'!J46+'ASC (19)'!J46+'ASC (20)'!J46+'ASC (21)'!J46+'ASC (22)'!J46+'ASC (23)'!J46+'ASC (24)'!J46+'ASC (25)'!J46+'ASC (26)'!J46+'ASC (27)'!J46+'ASC (28)'!J46+'ASC (29)'!J46+'ASC (30)'!J46+'ASC (31)'!J46+'ASC (32)'!J46+'ASC (33)'!J46+'ASC (34)'!J46+'ASC (35)'!J46+'ASC (36)'!J46+'ASC (37)'!J46+'ASC (38)'!J46+'ASC (39)'!J46+'ASC (40)'!J46+'ASC (41)'!J46+'ASC (42)'!J46+'ASC (43)'!J46+'ASC (44)'!J46+'ASC (45)'!J46+'ASC (46)'!J46+'ASC (47)'!J46+'ASC (48)'!J46+'ASC (49)'!J46+'ASC (50)'!J46+'ASC (51)'!J46+'ASC (50)'!J46+'ASC (52)'!J46+'ASC (53)'!J46+'ASC (54)'!J46+'ASC (55)'!J46+'ASC (56)'!J46+'ASC (57)'!J46+'ASC (58)'!J46+'ASC (59)'!J46+'ASC (60)'!J46+'ASC (61)'!J46+'ASC (62)'!J46+'ASC (63)'!J46+'ASC (64)'!J46+'ASC (65)'!J46+'ASC (66)'!J46+'ASC (67)'!J46+'ASC (68)'!J46+'ASC (69)'!J46+'ASC (70)'!J46),IF('SYNTHESE DISTRICT'!$F$21="__FS",('[4]FS '!J44+'FS (2)'!J44+'FS (3)'!J44+'FS (4)'!J44+'FS (5)'!J44+'FS (6)'!J44+'FS (7)'!J44+'FS (8)'!J44+'FS (9)'!J44+'FS (10)'!J44+'FS (11)'!J44+'FS (12)'!J44+'FS (13)'!J44+'FS (14)'!J44+'FS (15)'!J44+'FS (16)'!J44+'FS (17)'!J44+'FS (18)'!J44+'FS (19)'!J44+'FS (20)'!J44+'FS (21)'!J44+'FS (22)'!J44+'FS (23)'!J44+'FS (24)'!J44+'FS (25)'!J44+'FS (26)'!J44+'FS (27)'!J44+'FS (28)'!J44+'FS (29)'!J44+'FS (30)'!J44+'FS (31)'!J44+'FS (32)'!J44+'FS (33)'!J44+'FS (34)'!J44+'FS (35)'!J44+'FS (36)'!J44+'FS (37)'!J44+'FS (38)'!J44+'FS (39)'!J44+'FS (40)'!J44+'FS (41)'!J44+'FS (42)'!J44+'FS (43)'!J44+'FS (44)'!J44+'FS (45)'!J44+'FS (46)'!J44+'FS (47)'!J44+'FS (48)'!J44+'FS (49)'!J44+'FS (50)'!J44+'FS (51)'!J44+'FS (52)'!J44+'FS (53)'!J44+'FS (54)'!J44+'FS (55)'!J44+'FS (56)'!J44+'FS (57)'!J44+'FS (58)'!J44+'FS (59)'!J44+'FS (60)'!J44+'FS (61)'!J44+'FS (62)'!J44+'FS (63)'!J44+'FS (64)'!J44+'FS (65)'!J44+'FS (66)'!J44+'FS (67)'!J44+'FS (68)'!J44+'FS (69)'!J44+'FS (70)'!J44),IF('SYNTHESE DISTRICT'!$F$21="ASC+FS",('[4]FS '!J44+'FS (2)'!J44+'FS (3)'!J44+'FS (4)'!J44+'FS (5)'!J44+'FS (6)'!J44+'FS (7)'!J44+'FS (8)'!J44+'FS (9)'!J44+'FS (10)'!J44+'FS (11)'!J44+'FS (12)'!J44+'FS (13)'!J44+'FS (14)'!J44+'FS (15)'!J44+'FS (16)'!J44+'FS (17)'!J44+'FS (18)'!J44+'FS (19)'!J44+'FS (20)'!J44+'FS (21)'!J44+'FS (22)'!J44+'FS (23)'!J44+'FS (24)'!J44+'FS (25)'!J44+'FS (26)'!J44+'FS (27)'!J44+'FS (28)'!J44+'FS (29)'!J44+'FS (30)'!J44+'FS (31)'!J44+'FS (32)'!J44+'FS (33)'!J44+'FS (34)'!J44+'FS (35)'!J44+'FS (36)'!J44+'FS (37)'!J44+'FS (38)'!J44+'FS (39)'!J44+'FS (40)'!J44+'FS (41)'!J44+'FS (42)'!J44+'FS (43)'!J44+'FS (44)'!J44+'FS (45)'!J44+'FS (46)'!J44+'FS (47)'!J44+'FS (48)'!J44+'FS (49)'!J44+'FS (50)'!J44+'FS (51)'!J44+'FS (52)'!J44+'FS (53)'!J44+'FS (54)'!J44+'FS (55)'!J44+'FS (56)'!J44+'FS (57)'!J44+'FS (58)'!J44+'FS (59)'!J44+'FS (60)'!J44+'FS (61)'!J44+'FS (62)'!J44+'FS (63)'!J44+'FS (64)'!J44+'FS (65)'!J44+'FS (66)'!J44+'FS (67)'!J44+'FS (68)'!J44+'FS (69)'!J44+'FS (70)'!J44)+('[5]ASC '!J46+'ASC (2)'!J46+'ASC (3)'!J46+'ASC (4)'!J46+'ASC (5)'!J46+'ASC (6)'!J46+'ASC (7)'!J46+'ASC (8)'!J46+'ASC (9)'!J46+'ASC (10)'!J46+'ASC (11)'!J46+'ASC (12)'!J46+'ASC (13)'!J46+'ASC (14)'!J46+'ASC (15)'!J46+'ASC (16)'!J46+'ASC (17)'!J46+'ASC (18)'!J46+'ASC (19)'!J46+'ASC (20)'!J46+'ASC (21)'!J46+'ASC (22)'!J46+'ASC (23)'!J46+'ASC (24)'!J46+'ASC (25)'!J46+'ASC (26)'!J46+'ASC (27)'!J46+'ASC (28)'!J46+'ASC (29)'!J46+'ASC (30)'!J46+'ASC (31)'!J46+'ASC (32)'!J46+'ASC (33)'!J46+'ASC (34)'!J46+'ASC (35)'!J46+'ASC (36)'!J46+'ASC (37)'!J46+'ASC (38)'!J46+'ASC (39)'!J46+'ASC (40)'!J46+'ASC (41)'!J46+'ASC (42)'!J46+'ASC (43)'!J46+'ASC (44)'!J46+'ASC (45)'!J46+'ASC (46)'!J46+'ASC (47)'!J46+'ASC (48)'!J46+'ASC (49)'!J46+'ASC (50)'!J46+'ASC (51)'!J46+'ASC (50)'!J46+'ASC (52)'!J46+'ASC (53)'!J46+'ASC (54)'!J46+'ASC (55)'!J46+'ASC (56)'!J46+'ASC (57)'!J46+'ASC (58)'!J46+'ASC (59)'!J46+'ASC (60)'!J46+'ASC (61)'!J46+'ASC (62)'!J46+'ASC (63)'!J46+'ASC (64)'!J46+'ASC (65)'!J46+'ASC (66)'!J46+'ASC (67)'!J46+'ASC (68)'!J46+'ASC (69)'!J46+'ASC (70)'!J46),"")))</f>
        <v>0</v>
      </c>
    </row>
    <row r="44" spans="1:20" ht="55.5" customHeight="1" thickBot="1" x14ac:dyDescent="0.35">
      <c r="A44" s="329" t="str">
        <f>CDT!B45</f>
        <v>Quinine comprimé 300mg</v>
      </c>
      <c r="B44" s="425">
        <f>IF($F$21="__ASC",(ASC!B47+'ASC (2)'!B47+'ASC (3)'!B47+'ASC (4)'!B47+'ASC (5)'!B47+'ASC (6)'!B47+'ASC (7)'!B47+'ASC (8)'!B47+'ASC (9)'!B47+'ASC (10)'!B47+'ASC (11)'!B47+'ASC (12)'!B47+'ASC (13)'!B47+'ASC (14)'!B47+'ASC (15)'!B47+'ASC (16)'!B47+'ASC (17)'!B47+'ASC (18)'!B47+'ASC (19)'!B47+'ASC (20)'!B47+'ASC (21)'!B47+'ASC (22)'!B47+'ASC (23)'!B47+'ASC (24)'!B47+'ASC (25)'!B47+'ASC (26)'!B47+'ASC (27)'!B47+'ASC (28)'!B47+'ASC (29)'!B47+'ASC (30)'!B47+'ASC (31)'!B47+'ASC (32)'!B47+'ASC (33)'!B47+'ASC (34)'!B47+'ASC (35)'!B47+'ASC (36)'!B47+'ASC (37)'!B47+'ASC (38)'!B47+'ASC (39)'!B47+'ASC (40)'!B47+'ASC (41)'!B47+'ASC (42)'!B47+'ASC (43)'!B47+'ASC (44)'!B47+'ASC (45)'!B47+'ASC (46)'!B47+'ASC (47)'!B47+'ASC (48)'!B47+'ASC (49)'!B47+'ASC (50)'!B47+'ASC (51)'!B47+'ASC (50)'!B47+'ASC (52)'!B47+'ASC (53)'!B47+'ASC (54)'!B47+'ASC (55)'!B47+'ASC (56)'!B47+'ASC (57)'!B47+'ASC (58)'!B47+'ASC (59)'!B47+'ASC (60)'!B47+'ASC (61)'!B47+'ASC (62)'!B47+'ASC (63)'!B47+'ASC (64)'!B47+'ASC (65)'!B47+'ASC (66)'!B47+'ASC (67)'!B47+'ASC (68)'!B47+'ASC (69)'!B47+'ASC (70)'!B47),IF('SYNTHESE DISTRICT'!$F$21="__FS",(FS!B45+'FS (2)'!B45+'FS (3)'!B45+'FS (4)'!B45+'FS (5)'!B45+'FS (6)'!B45+'FS (7)'!B45+'FS (8)'!B45+'FS (9)'!B45+'FS (10)'!B45+'FS (11)'!B45+'FS (12)'!B45+'FS (13)'!B45+'FS (14)'!B45+'FS (15)'!B45+'FS (16)'!B45+'FS (17)'!B45+'FS (18)'!B45+'FS (19)'!B45+'FS (20)'!B45+'FS (21)'!B45+'FS (22)'!B45+'FS (23)'!B45+'FS (24)'!B45+'FS (25)'!B45+'FS (26)'!B45+'FS (27)'!B45+'FS (28)'!B45+'FS (29)'!B45+'FS (30)'!B45+'FS (31)'!B45+'FS (32)'!B45+'FS (33)'!B45+'FS (34)'!B45+'FS (35)'!B45+'FS (36)'!B45+'FS (37)'!B45+'FS (38)'!B45+'FS (39)'!B45+'FS (40)'!B45+'FS (41)'!B45+'FS (42)'!B45+'FS (43)'!B45+'FS (44)'!B45+'FS (45)'!B45+'FS (46)'!B45+'FS (47)'!B45+'FS (48)'!B45+'FS (49)'!B45+'FS (50)'!B45+'FS (51)'!B45+'FS (52)'!B45+'FS (53)'!B45+'FS (54)'!B45+'FS (55)'!B45+'FS (56)'!B45+'FS (57)'!B45+'FS (58)'!B45+'FS (59)'!B45+'FS (60)'!B45+'FS (61)'!B45+'FS (62)'!B45+'FS (63)'!B45+'FS (64)'!B45+'FS (65)'!B45+'FS (66)'!B45+'FS (67)'!B45+'FS (68)'!B45+'FS (69)'!B45+'FS (70)'!B45),IF('SYNTHESE DISTRICT'!$F$21="ASC+FS",(FS!B45+'FS (2)'!B45+'FS (3)'!B45+'FS (4)'!B45+'FS (5)'!B45+'FS (6)'!B45+'FS (7)'!B45+'FS (8)'!B45+'FS (9)'!B45+'FS (10)'!B45+'FS (11)'!B45+'FS (12)'!B45+'FS (13)'!B45+'FS (14)'!B45+'FS (15)'!B45+'FS (16)'!B45+'FS (17)'!B45+'FS (18)'!B45+'FS (19)'!B45+'FS (20)'!B45+'FS (21)'!B45+'FS (22)'!B45+'FS (23)'!B45+'FS (24)'!B45+'FS (25)'!B45+'FS (26)'!B45+'FS (27)'!B45+'FS (28)'!B45+'FS (29)'!B45+'FS (30)'!B45+'FS (31)'!B45+'FS (32)'!B45+'FS (33)'!B45+'FS (34)'!B45+'FS (35)'!B45+'FS (36)'!B45+'FS (37)'!B45+'FS (38)'!B45+'FS (39)'!B45+'FS (40)'!B45+'FS (41)'!B45+'FS (42)'!B45+'FS (43)'!B45+'FS (44)'!B45+'FS (45)'!B45+'FS (46)'!B45+'FS (47)'!B45+'FS (48)'!B45+'FS (49)'!B45+'FS (50)'!B45+'FS (51)'!B45+'FS (52)'!B45+'FS (53)'!B45+'FS (54)'!B45+'FS (55)'!B45+'FS (56)'!B45+'FS (57)'!B45+'FS (58)'!B45+'FS (59)'!B45+'FS (60)'!B45+'FS (61)'!B45+'FS (62)'!B45+'FS (63)'!B45+'FS (64)'!B45+'FS (65)'!B45+'FS (66)'!B45+'FS (67)'!B45+'FS (68)'!B45+'FS (69)'!B45+'FS (70)'!B45+ ASC!B47+'ASC (2)'!B47+'ASC (3)'!B47+'ASC (4)'!B47+'ASC (5)'!B47+'ASC (6)'!B47+'ASC (7)'!B47+'ASC (8)'!B47+'ASC (9)'!B47+'ASC (10)'!B47+'ASC (11)'!B47+'ASC (12)'!B47+'ASC (13)'!B47+'ASC (14)'!B47+'ASC (15)'!B47+'ASC (16)'!B47+'ASC (17)'!B47+'ASC (18)'!B47+'ASC (19)'!B47+'ASC (20)'!B47+'ASC (21)'!B47+'ASC (22)'!B47+'ASC (23)'!B47+'ASC (24)'!B47+'ASC (25)'!B47+'ASC (26)'!B47+'ASC (27)'!B47+'ASC (28)'!B47+'ASC (29)'!B47+'ASC (30)'!B47+'ASC (31)'!B47+'ASC (32)'!B47+'ASC (33)'!B47+'ASC (34)'!B47+'ASC (35)'!B47+'ASC (36)'!B47+'ASC (37)'!B47+'ASC (38)'!B47+'ASC (39)'!B47+'ASC (40)'!B47+'ASC (41)'!B47+'ASC (42)'!B47+'ASC (43)'!B47+'ASC (44)'!B47+'ASC (45)'!B47+'ASC (46)'!B47+'ASC (47)'!B47+'ASC (48)'!B47+'ASC (49)'!B47+'ASC (50)'!B47+'ASC (51)'!B47+'ASC (50)'!B47+'ASC (52)'!B47+'ASC (53)'!B47+'ASC (54)'!B47+'ASC (55)'!B47+'ASC (56)'!B47+'ASC (57)'!B47+'ASC (58)'!B47+'ASC (59)'!B47+'ASC (60)'!B47+'ASC (61)'!B47+'ASC (62)'!B47+'ASC (63)'!B47+'ASC (64)'!B47+'ASC (65)'!B47+'ASC (66)'!B47+'ASC (67)'!B47+'ASC (68)'!B47+'ASC (69)'!B47+'ASC (70)'!B47),"")))</f>
        <v>0</v>
      </c>
      <c r="C44" s="425">
        <f>IF($F$21="__ASC",(ASC!C47+'ASC (2)'!C47+'ASC (3)'!C47+'ASC (4)'!C47+'ASC (5)'!C47+'ASC (6)'!C47+'ASC (7)'!C47+'ASC (8)'!C47+'ASC (9)'!C47+'ASC (10)'!C47+'ASC (11)'!C47+'ASC (12)'!C47+'ASC (13)'!C47+'ASC (14)'!C47+'ASC (15)'!C47+'ASC (16)'!C47+'ASC (17)'!C47+'ASC (18)'!C47+'ASC (19)'!C47+'ASC (20)'!C47+'ASC (21)'!C47+'ASC (22)'!C47+'ASC (23)'!C47+'ASC (24)'!C47+'ASC (25)'!C47+'ASC (26)'!C47+'ASC (27)'!C47+'ASC (28)'!C47+'ASC (29)'!C47+'ASC (30)'!C47+'ASC (31)'!C47+'ASC (32)'!C47+'ASC (33)'!C47+'ASC (34)'!C47+'ASC (35)'!C47+'ASC (36)'!C47+'ASC (37)'!C47+'ASC (38)'!C47+'ASC (39)'!C47+'ASC (40)'!C47+'ASC (41)'!C47+'ASC (42)'!C47+'ASC (43)'!C47+'ASC (44)'!C47+'ASC (45)'!C47+'ASC (46)'!C47+'ASC (47)'!C47+'ASC (48)'!C47+'ASC (49)'!C47+'ASC (50)'!C47+'ASC (51)'!C47+'ASC (50)'!C47+'ASC (52)'!C47+'ASC (53)'!C47+'ASC (54)'!C47+'ASC (55)'!C47+'ASC (56)'!C47+'ASC (57)'!C47+'ASC (58)'!C47+'ASC (59)'!C47+'ASC (60)'!C47+'ASC (61)'!C47+'ASC (62)'!C47+'ASC (63)'!C47+'ASC (64)'!C47+'ASC (65)'!C47+'ASC (66)'!C47+'ASC (67)'!C47+'ASC (68)'!C47+'ASC (69)'!C47+'ASC (70)'!C47),IF('SYNTHESE DISTRICT'!$F$21="__FS",(FS!C45+'FS (2)'!C45+'FS (3)'!C45+'FS (4)'!C45+'FS (5)'!C45+'FS (6)'!C45+'FS (7)'!C45+'FS (8)'!C45+'FS (9)'!C45+'FS (10)'!C45+'FS (11)'!C45+'FS (12)'!C45+'FS (13)'!C45+'FS (14)'!C45+'FS (15)'!C45+'FS (16)'!C45+'FS (17)'!C45+'FS (18)'!C45+'FS (19)'!C45+'FS (20)'!C45+'FS (21)'!C45+'FS (22)'!C45+'FS (23)'!C45+'FS (24)'!C45+'FS (25)'!C45+'FS (26)'!C45+'FS (27)'!C45+'FS (28)'!C45+'FS (29)'!C45+'FS (30)'!C45+'FS (31)'!C45+'FS (32)'!C45+'FS (33)'!C45+'FS (34)'!C45+'FS (35)'!C45+'FS (36)'!C45+'FS (37)'!C45+'FS (38)'!C45+'FS (39)'!C45+'FS (40)'!C45+'FS (41)'!C45+'FS (42)'!C45+'FS (43)'!C45+'FS (44)'!C45+'FS (45)'!C45+'FS (46)'!C45+'FS (47)'!C45+'FS (48)'!C45+'FS (49)'!C45+'FS (50)'!C45+'FS (51)'!C45+'FS (52)'!C45+'FS (53)'!C45+'FS (54)'!C45+'FS (55)'!C45+'FS (56)'!C45+'FS (57)'!C45+'FS (58)'!C45+'FS (59)'!C45+'FS (60)'!C45+'FS (61)'!C45+'FS (62)'!C45+'FS (63)'!C45+'FS (64)'!C45+'FS (65)'!C45+'FS (66)'!C45+'FS (67)'!C45+'FS (68)'!C45+'FS (69)'!C45+'FS (70)'!C45),IF('SYNTHESE DISTRICT'!$F$21="ASC+FS",(FS!C45+'FS (2)'!C45+'FS (3)'!C45+'FS (4)'!C45+'FS (5)'!C45+'FS (6)'!C45+'FS (7)'!C45+'FS (8)'!C45+'FS (9)'!C45+'FS (10)'!C45+'FS (11)'!C45+'FS (12)'!C45+'FS (13)'!C45+'FS (14)'!C45+'FS (15)'!C45+'FS (16)'!C45+'FS (17)'!C45+'FS (18)'!C45+'FS (19)'!C45+'FS (20)'!C45+'FS (21)'!C45+'FS (22)'!C45+'FS (23)'!C45+'FS (24)'!C45+'FS (25)'!C45+'FS (26)'!C45+'FS (27)'!C45+'FS (28)'!C45+'FS (29)'!C45+'FS (30)'!C45+'FS (31)'!C45+'FS (32)'!C45+'FS (33)'!C45+'FS (34)'!C45+'FS (35)'!C45+'FS (36)'!C45+'FS (37)'!C45+'FS (38)'!C45+'FS (39)'!C45+'FS (40)'!C45+'FS (41)'!C45+'FS (42)'!C45+'FS (43)'!C45+'FS (44)'!C45+'FS (45)'!C45+'FS (46)'!C45+'FS (47)'!C45+'FS (48)'!C45+'FS (49)'!C45+'FS (50)'!C45+'FS (51)'!C45+'FS (52)'!C45+'FS (53)'!C45+'FS (54)'!C45+'FS (55)'!C45+'FS (56)'!C45+'FS (57)'!C45+'FS (58)'!C45+'FS (59)'!C45+'FS (60)'!C45+'FS (61)'!C45+'FS (62)'!C45+'FS (63)'!C45+'FS (64)'!C45+'FS (65)'!C45+'FS (66)'!C45+'FS (67)'!C45+'FS (68)'!C45+'FS (69)'!C45+'FS (70)'!C45+ ASC!C47+'ASC (2)'!C47+'ASC (3)'!C47+'ASC (4)'!C47+'ASC (5)'!C47+'ASC (6)'!C47+'ASC (7)'!C47+'ASC (8)'!C47+'ASC (9)'!C47+'ASC (10)'!C47+'ASC (11)'!C47+'ASC (12)'!C47+'ASC (13)'!C47+'ASC (14)'!C47+'ASC (15)'!C47+'ASC (16)'!C47+'ASC (17)'!C47+'ASC (18)'!C47+'ASC (19)'!C47+'ASC (20)'!C47+'ASC (21)'!C47+'ASC (22)'!C47+'ASC (23)'!C47+'ASC (24)'!C47+'ASC (25)'!C47+'ASC (26)'!C47+'ASC (27)'!C47+'ASC (28)'!C47+'ASC (29)'!C47+'ASC (30)'!C47+'ASC (31)'!C47+'ASC (32)'!C47+'ASC (33)'!C47+'ASC (34)'!C47+'ASC (35)'!C47+'ASC (36)'!C47+'ASC (37)'!C47+'ASC (38)'!C47+'ASC (39)'!C47+'ASC (40)'!C47+'ASC (41)'!C47+'ASC (42)'!C47+'ASC (43)'!C47+'ASC (44)'!C47+'ASC (45)'!C47+'ASC (46)'!C47+'ASC (47)'!C47+'ASC (48)'!C47+'ASC (49)'!C47+'ASC (50)'!C47+'ASC (51)'!C47+'ASC (50)'!C47+'ASC (52)'!C47+'ASC (53)'!C47+'ASC (54)'!C47+'ASC (55)'!C47+'ASC (56)'!C47+'ASC (57)'!C47+'ASC (58)'!C47+'ASC (59)'!C47+'ASC (60)'!C47+'ASC (61)'!C47+'ASC (62)'!C47+'ASC (63)'!C47+'ASC (64)'!C47+'ASC (65)'!C47+'ASC (66)'!C47+'ASC (67)'!C47+'ASC (68)'!C47+'ASC (69)'!C47+'ASC (70)'!C47),"")))</f>
        <v>0</v>
      </c>
      <c r="D44" s="403">
        <f t="shared" si="0"/>
        <v>0</v>
      </c>
      <c r="E44" s="425">
        <f>IF($F$21="__ASC",(ASC!E47+'ASC (2)'!E47+'ASC (3)'!E47+'ASC (4)'!E47+'ASC (5)'!E47+'ASC (6)'!E47+'ASC (7)'!E47+'ASC (8)'!E47+'ASC (9)'!E47+'ASC (10)'!E47+'ASC (11)'!E47+'ASC (12)'!E47+'ASC (13)'!E47+'ASC (14)'!E47+'ASC (15)'!E47+'ASC (16)'!E47+'ASC (17)'!E47+'ASC (18)'!E47+'ASC (19)'!E47+'ASC (20)'!E47+'ASC (21)'!E47+'ASC (22)'!E47+'ASC (23)'!E47+'ASC (24)'!E47+'ASC (25)'!E47+'ASC (26)'!E47+'ASC (27)'!E47+'ASC (28)'!E47+'ASC (29)'!E47+'ASC (30)'!E47+'ASC (31)'!E47+'ASC (32)'!E47+'ASC (33)'!E47+'ASC (34)'!E47+'ASC (35)'!E47+'ASC (36)'!E47+'ASC (37)'!E47+'ASC (38)'!E47+'ASC (39)'!E47+'ASC (40)'!E47+'ASC (41)'!E47+'ASC (42)'!E47+'ASC (43)'!E47+'ASC (44)'!E47+'ASC (45)'!E47+'ASC (46)'!E47+'ASC (47)'!E47+'ASC (48)'!E47+'ASC (49)'!E47+'ASC (50)'!E47+'ASC (51)'!E47+'ASC (50)'!E47+'ASC (52)'!E47+'ASC (53)'!E47+'ASC (54)'!E47+'ASC (55)'!E47+'ASC (56)'!E47+'ASC (57)'!E47+'ASC (58)'!E47+'ASC (59)'!E47+'ASC (60)'!E47+'ASC (61)'!E47+'ASC (62)'!E47+'ASC (63)'!E47+'ASC (64)'!E47+'ASC (65)'!E47+'ASC (66)'!E47+'ASC (67)'!E47+'ASC (68)'!E47+'ASC (69)'!E47+'ASC (70)'!E47),IF('SYNTHESE DISTRICT'!$F$21="__FS",(FS!E45+'FS (2)'!E45+'FS (3)'!E45+'FS (4)'!E45+'FS (5)'!E45+'FS (6)'!E45+'FS (7)'!E45+'FS (8)'!E45+'FS (9)'!E45+'FS (10)'!E45+'FS (11)'!E45+'FS (12)'!E45+'FS (13)'!E45+'FS (14)'!E45+'FS (15)'!E45+'FS (16)'!E45+'FS (17)'!E45+'FS (18)'!E45+'FS (19)'!E45+'FS (20)'!E45+'FS (21)'!E45+'FS (22)'!E45+'FS (23)'!E45+'FS (24)'!E45+'FS (25)'!E45+'FS (26)'!E45+'FS (27)'!E45+'FS (28)'!E45+'FS (29)'!E45+'FS (30)'!E45+'FS (31)'!E45+'FS (32)'!E45+'FS (33)'!E45+'FS (34)'!E45+'FS (35)'!E45+'FS (36)'!E45+'FS (37)'!E45+'FS (38)'!E45+'FS (39)'!E45+'FS (40)'!E45+'FS (41)'!E45+'FS (42)'!E45+'FS (43)'!E45+'FS (44)'!E45+'FS (45)'!E45+'FS (46)'!E45+'FS (47)'!E45+'FS (48)'!E45+'FS (49)'!E45+'FS (50)'!E45+'FS (51)'!E45+'FS (52)'!E45+'FS (53)'!E45+'FS (54)'!E45+'FS (55)'!E45+'FS (56)'!E45+'FS (57)'!E45+'FS (58)'!E45+'FS (59)'!E45+'FS (60)'!E45+'FS (61)'!E45+'FS (62)'!E45+'FS (63)'!E45+'FS (64)'!E45+'FS (65)'!E45+'FS (66)'!E45+'FS (67)'!E45+'FS (68)'!E45+'FS (69)'!E45+'FS (70)'!E45),IF('SYNTHESE DISTRICT'!$F$21="ASC+FS",(FS!E45+'FS (2)'!E45+'FS (3)'!E45+'FS (4)'!E45+'FS (5)'!E45+'FS (6)'!E45+'FS (7)'!E45+'FS (8)'!E45+'FS (9)'!E45+'FS (10)'!E45+'FS (11)'!E45+'FS (12)'!E45+'FS (13)'!E45+'FS (14)'!E45+'FS (15)'!E45+'FS (16)'!E45+'FS (17)'!E45+'FS (18)'!E45+'FS (19)'!E45+'FS (20)'!E45+'FS (21)'!E45+'FS (22)'!E45+'FS (23)'!E45+'FS (24)'!E45+'FS (25)'!E45+'FS (26)'!E45+'FS (27)'!E45+'FS (28)'!E45+'FS (29)'!E45+'FS (30)'!E45+'FS (31)'!E45+'FS (32)'!E45+'FS (33)'!E45+'FS (34)'!E45+'FS (35)'!E45+'FS (36)'!E45+'FS (37)'!E45+'FS (38)'!E45+'FS (39)'!E45+'FS (40)'!E45+'FS (41)'!E45+'FS (42)'!E45+'FS (43)'!E45+'FS (44)'!E45+'FS (45)'!E45+'FS (46)'!E45+'FS (47)'!E45+'FS (48)'!E45+'FS (49)'!E45+'FS (50)'!E45+'FS (51)'!E45+'FS (52)'!E45+'FS (53)'!E45+'FS (54)'!E45+'FS (55)'!E45+'FS (56)'!E45+'FS (57)'!E45+'FS (58)'!E45+'FS (59)'!E45+'FS (60)'!E45+'FS (61)'!E45+'FS (62)'!E45+'FS (63)'!E45+'FS (64)'!E45+'FS (65)'!E45+'FS (66)'!E45+'FS (67)'!E45+'FS (68)'!E45+'FS (69)'!E45+'FS (70)'!E45+ ASC!E47+'ASC (2)'!E47+'ASC (3)'!E47+'ASC (4)'!E47+'ASC (5)'!E47+'ASC (6)'!E47+'ASC (7)'!E47+'ASC (8)'!E47+'ASC (9)'!E47+'ASC (10)'!E47+'ASC (11)'!E47+'ASC (12)'!E47+'ASC (13)'!E47+'ASC (14)'!E47+'ASC (15)'!E47+'ASC (16)'!E47+'ASC (17)'!E47+'ASC (18)'!E47+'ASC (19)'!E47+'ASC (20)'!E47+'ASC (21)'!E47+'ASC (22)'!E47+'ASC (23)'!E47+'ASC (24)'!E47+'ASC (25)'!E47+'ASC (26)'!E47+'ASC (27)'!E47+'ASC (28)'!E47+'ASC (29)'!E47+'ASC (30)'!E47+'ASC (31)'!E47+'ASC (32)'!E47+'ASC (33)'!E47+'ASC (34)'!E47+'ASC (35)'!E47+'ASC (36)'!E47+'ASC (37)'!E47+'ASC (38)'!E47+'ASC (39)'!E47+'ASC (40)'!E47+'ASC (41)'!E47+'ASC (42)'!E47+'ASC (43)'!E47+'ASC (44)'!E47+'ASC (45)'!E47+'ASC (46)'!E47+'ASC (47)'!E47+'ASC (48)'!E47+'ASC (49)'!E47+'ASC (50)'!E47+'ASC (51)'!E47+'ASC (50)'!E47+'ASC (52)'!E47+'ASC (53)'!E47+'ASC (54)'!E47+'ASC (55)'!E47+'ASC (56)'!E47+'ASC (57)'!E47+'ASC (58)'!E47+'ASC (59)'!E47+'ASC (60)'!E47+'ASC (61)'!E47+'ASC (62)'!E47+'ASC (63)'!E47+'ASC (64)'!E47+'ASC (65)'!E47+'ASC (66)'!E47+'ASC (67)'!E47+'ASC (68)'!E47+'ASC (69)'!E47+'ASC (70)'!E47),"")))</f>
        <v>0</v>
      </c>
      <c r="F44" s="425">
        <f>IF($F$21="__ASC",(ASC!F47+'ASC (2)'!F47+'ASC (3)'!F47+'ASC (4)'!F47+'ASC (5)'!F47+'ASC (6)'!F47+'ASC (7)'!F47+'ASC (8)'!F47+'ASC (9)'!F47+'ASC (10)'!F47+'ASC (11)'!F47+'ASC (12)'!F47+'ASC (13)'!F47+'ASC (14)'!F47+'ASC (15)'!F47+'ASC (16)'!F47+'ASC (17)'!F47+'ASC (18)'!F47+'ASC (19)'!F47+'ASC (20)'!F47+'ASC (21)'!F47+'ASC (22)'!F47+'ASC (23)'!F47+'ASC (24)'!F47+'ASC (25)'!F47+'ASC (26)'!F47+'ASC (27)'!F47+'ASC (28)'!F47+'ASC (29)'!F47+'ASC (30)'!F47+'ASC (31)'!F47+'ASC (32)'!F47+'ASC (33)'!F47+'ASC (34)'!F47+'ASC (35)'!F47+'ASC (36)'!F47+'ASC (37)'!F47+'ASC (38)'!F47+'ASC (39)'!F47+'ASC (40)'!F47+'ASC (41)'!F47+'ASC (42)'!F47+'ASC (43)'!F47+'ASC (44)'!F47+'ASC (45)'!F47+'ASC (46)'!F47+'ASC (47)'!F47+'ASC (48)'!F47+'ASC (49)'!F47+'ASC (50)'!F47+'ASC (51)'!F47+'ASC (50)'!F47+'ASC (52)'!F47+'ASC (53)'!F47+'ASC (54)'!F47+'ASC (55)'!F47+'ASC (56)'!F47+'ASC (57)'!F47+'ASC (58)'!F47+'ASC (59)'!F47+'ASC (60)'!F47+'ASC (61)'!F47+'ASC (62)'!F47+'ASC (63)'!F47+'ASC (64)'!F47+'ASC (65)'!F47+'ASC (66)'!F47+'ASC (67)'!F47+'ASC (68)'!F47+'ASC (69)'!F47+'ASC (70)'!F47),IF('SYNTHESE DISTRICT'!$F$21="__FS",(FS!F45+'FS (2)'!F45+'FS (3)'!F45+'FS (4)'!F45+'FS (5)'!F45+'FS (6)'!F45+'FS (7)'!F45+'FS (8)'!F45+'FS (9)'!F45+'FS (10)'!F45+'FS (11)'!F45+'FS (12)'!F45+'FS (13)'!F45+'FS (14)'!F45+'FS (15)'!F45+'FS (16)'!F45+'FS (17)'!F45+'FS (18)'!F45+'FS (19)'!F45+'FS (20)'!F45+'FS (21)'!F45+'FS (22)'!F45+'FS (23)'!F45+'FS (24)'!F45+'FS (25)'!F45+'FS (26)'!F45+'FS (27)'!F45+'FS (28)'!F45+'FS (29)'!F45+'FS (30)'!F45+'FS (31)'!F45+'FS (32)'!F45+'FS (33)'!F45+'FS (34)'!F45+'FS (35)'!F45+'FS (36)'!F45+'FS (37)'!F45+'FS (38)'!F45+'FS (39)'!F45+'FS (40)'!F45+'FS (41)'!F45+'FS (42)'!F45+'FS (43)'!F45+'FS (44)'!F45+'FS (45)'!F45+'FS (46)'!F45+'FS (47)'!F45+'FS (48)'!F45+'FS (49)'!F45+'FS (50)'!F45+'FS (51)'!F45+'FS (52)'!F45+'FS (53)'!F45+'FS (54)'!F45+'FS (55)'!F45+'FS (56)'!F45+'FS (57)'!F45+'FS (58)'!F45+'FS (59)'!F45+'FS (60)'!F45+'FS (61)'!F45+'FS (62)'!F45+'FS (63)'!F45+'FS (64)'!F45+'FS (65)'!F45+'FS (66)'!F45+'FS (67)'!F45+'FS (68)'!F45+'FS (69)'!F45+'FS (70)'!F45),IF('SYNTHESE DISTRICT'!$F$21="ASC+FS",(FS!F45+'FS (2)'!F45+'FS (3)'!F45+'FS (4)'!F45+'FS (5)'!F45+'FS (6)'!F45+'FS (7)'!F45+'FS (8)'!F45+'FS (9)'!F45+'FS (10)'!F45+'FS (11)'!F45+'FS (12)'!F45+'FS (13)'!F45+'FS (14)'!F45+'FS (15)'!F45+'FS (16)'!F45+'FS (17)'!F45+'FS (18)'!F45+'FS (19)'!F45+'FS (20)'!F45+'FS (21)'!F45+'FS (22)'!F45+'FS (23)'!F45+'FS (24)'!F45+'FS (25)'!F45+'FS (26)'!F45+'FS (27)'!F45+'FS (28)'!F45+'FS (29)'!F45+'FS (30)'!F45+'FS (31)'!F45+'FS (32)'!F45+'FS (33)'!F45+'FS (34)'!F45+'FS (35)'!F45+'FS (36)'!F45+'FS (37)'!F45+'FS (38)'!F45+'FS (39)'!F45+'FS (40)'!F45+'FS (41)'!F45+'FS (42)'!F45+'FS (43)'!F45+'FS (44)'!F45+'FS (45)'!F45+'FS (46)'!F45+'FS (47)'!F45+'FS (48)'!F45+'FS (49)'!F45+'FS (50)'!F45+'FS (51)'!F45+'FS (52)'!F45+'FS (53)'!F45+'FS (54)'!F45+'FS (55)'!F45+'FS (56)'!F45+'FS (57)'!F45+'FS (58)'!F45+'FS (59)'!F45+'FS (60)'!F45+'FS (61)'!F45+'FS (62)'!F45+'FS (63)'!F45+'FS (64)'!F45+'FS (65)'!F45+'FS (66)'!F45+'FS (67)'!F45+'FS (68)'!F45+'FS (69)'!F45+'FS (70)'!F45+ ASC!F47+'ASC (2)'!F47+'ASC (3)'!F47+'ASC (4)'!F47+'ASC (5)'!F47+'ASC (6)'!F47+'ASC (7)'!F47+'ASC (8)'!F47+'ASC (9)'!F47+'ASC (10)'!F47+'ASC (11)'!F47+'ASC (12)'!F47+'ASC (13)'!F47+'ASC (14)'!F47+'ASC (15)'!F47+'ASC (16)'!F47+'ASC (17)'!F47+'ASC (18)'!F47+'ASC (19)'!F47+'ASC (20)'!F47+'ASC (21)'!F47+'ASC (22)'!F47+'ASC (23)'!F47+'ASC (24)'!F47+'ASC (25)'!F47+'ASC (26)'!F47+'ASC (27)'!F47+'ASC (28)'!F47+'ASC (29)'!F47+'ASC (30)'!F47+'ASC (31)'!F47+'ASC (32)'!F47+'ASC (33)'!F47+'ASC (34)'!F47+'ASC (35)'!F47+'ASC (36)'!F47+'ASC (37)'!F47+'ASC (38)'!F47+'ASC (39)'!F47+'ASC (40)'!F47+'ASC (41)'!F47+'ASC (42)'!F47+'ASC (43)'!F47+'ASC (44)'!F47+'ASC (45)'!F47+'ASC (46)'!F47+'ASC (47)'!F47+'ASC (48)'!F47+'ASC (49)'!F47+'ASC (50)'!F47+'ASC (51)'!F47+'ASC (50)'!F47+'ASC (52)'!F47+'ASC (53)'!F47+'ASC (54)'!F47+'ASC (55)'!F47+'ASC (56)'!F47+'ASC (57)'!F47+'ASC (58)'!F47+'ASC (59)'!F47+'ASC (60)'!F47+'ASC (61)'!F47+'ASC (62)'!F47+'ASC (63)'!F47+'ASC (64)'!F47+'ASC (65)'!F47+'ASC (66)'!F47+'ASC (67)'!F47+'ASC (68)'!F47+'ASC (69)'!F47+'ASC (70)'!F47),"")))</f>
        <v>0</v>
      </c>
      <c r="G44" s="425">
        <f>IF($F$21="__ASC",(ASC!G47+'ASC (2)'!G47+'ASC (3)'!G47+'ASC (4)'!G47+'ASC (5)'!G47+'ASC (6)'!G47+'ASC (7)'!G47+'ASC (8)'!G47+'ASC (9)'!G47+'ASC (10)'!G47+'ASC (11)'!G47+'ASC (12)'!G47+'ASC (13)'!G47+'ASC (14)'!G47+'ASC (15)'!G47+'ASC (16)'!G47+'ASC (17)'!G47+'ASC (18)'!G47+'ASC (19)'!G47+'ASC (20)'!G47+'ASC (21)'!G47+'ASC (22)'!G47+'ASC (23)'!G47+'ASC (24)'!G47+'ASC (25)'!G47+'ASC (26)'!G47+'ASC (27)'!G47+'ASC (28)'!G47+'ASC (29)'!G47+'ASC (30)'!G47+'ASC (31)'!G47+'ASC (32)'!G47+'ASC (33)'!G47+'ASC (34)'!G47+'ASC (35)'!G47+'ASC (36)'!G47+'ASC (37)'!G47+'ASC (38)'!G47+'ASC (39)'!G47+'ASC (40)'!G47+'ASC (41)'!G47+'ASC (42)'!G47+'ASC (43)'!G47+'ASC (44)'!G47+'ASC (45)'!G47+'ASC (46)'!G47+'ASC (47)'!G47+'ASC (48)'!G47+'ASC (49)'!G47+'ASC (50)'!G47+'ASC (51)'!G47+'ASC (50)'!G47+'ASC (52)'!G47+'ASC (53)'!G47+'ASC (54)'!G47+'ASC (55)'!G47+'ASC (56)'!G47+'ASC (57)'!G47+'ASC (58)'!G47+'ASC (59)'!G47+'ASC (60)'!G47+'ASC (61)'!G47+'ASC (62)'!G47+'ASC (63)'!G47+'ASC (64)'!G47+'ASC (65)'!G47+'ASC (66)'!G47+'ASC (67)'!G47+'ASC (68)'!G47+'ASC (69)'!G47+'ASC (70)'!G47),IF('SYNTHESE DISTRICT'!$F$21="__FS",(FS!G45+'FS (2)'!G45+'FS (3)'!G45+'FS (4)'!G45+'FS (5)'!G45+'FS (6)'!G45+'FS (7)'!G45+'FS (8)'!G45+'FS (9)'!G45+'FS (10)'!G45+'FS (11)'!G45+'FS (12)'!G45+'FS (13)'!G45+'FS (14)'!G45+'FS (15)'!G45+'FS (16)'!G45+'FS (17)'!G45+'FS (18)'!G45+'FS (19)'!G45+'FS (20)'!G45+'FS (21)'!G45+'FS (22)'!G45+'FS (23)'!G45+'FS (24)'!G45+'FS (25)'!G45+'FS (26)'!G45+'FS (27)'!G45+'FS (28)'!G45+'FS (29)'!G45+'FS (30)'!G45+'FS (31)'!G45+'FS (32)'!G45+'FS (33)'!G45+'FS (34)'!G45+'FS (35)'!G45+'FS (36)'!G45+'FS (37)'!G45+'FS (38)'!G45+'FS (39)'!G45+'FS (40)'!G45+'FS (41)'!G45+'FS (42)'!G45+'FS (43)'!G45+'FS (44)'!G45+'FS (45)'!G45+'FS (46)'!G45+'FS (47)'!G45+'FS (48)'!G45+'FS (49)'!G45+'FS (50)'!G45+'FS (51)'!G45+'FS (52)'!G45+'FS (53)'!G45+'FS (54)'!G45+'FS (55)'!G45+'FS (56)'!G45+'FS (57)'!G45+'FS (58)'!G45+'FS (59)'!G45+'FS (60)'!G45+'FS (61)'!G45+'FS (62)'!G45+'FS (63)'!G45+'FS (64)'!G45+'FS (65)'!G45+'FS (66)'!G45+'FS (67)'!G45+'FS (68)'!G45+'FS (69)'!G45+'FS (70)'!G45),IF('SYNTHESE DISTRICT'!$F$21="ASC+FS",(FS!G45+'FS (2)'!G45+'FS (3)'!G45+'FS (4)'!G45+'FS (5)'!G45+'FS (6)'!G45+'FS (7)'!G45+'FS (8)'!G45+'FS (9)'!G45+'FS (10)'!G45+'FS (11)'!G45+'FS (12)'!G45+'FS (13)'!G45+'FS (14)'!G45+'FS (15)'!G45+'FS (16)'!G45+'FS (17)'!G45+'FS (18)'!G45+'FS (19)'!G45+'FS (20)'!G45+'FS (21)'!G45+'FS (22)'!G45+'FS (23)'!G45+'FS (24)'!G45+'FS (25)'!G45+'FS (26)'!G45+'FS (27)'!G45+'FS (28)'!G45+'FS (29)'!G45+'FS (30)'!G45+'FS (31)'!G45+'FS (32)'!G45+'FS (33)'!G45+'FS (34)'!G45+'FS (35)'!G45+'FS (36)'!G45+'FS (37)'!G45+'FS (38)'!G45+'FS (39)'!G45+'FS (40)'!G45+'FS (41)'!G45+'FS (42)'!G45+'FS (43)'!G45+'FS (44)'!G45+'FS (45)'!G45+'FS (46)'!G45+'FS (47)'!G45+'FS (48)'!G45+'FS (49)'!G45+'FS (50)'!G45+'FS (51)'!G45+'FS (52)'!G45+'FS (53)'!G45+'FS (54)'!G45+'FS (55)'!G45+'FS (56)'!G45+'FS (57)'!G45+'FS (58)'!G45+'FS (59)'!G45+'FS (60)'!G45+'FS (61)'!G45+'FS (62)'!G45+'FS (63)'!G45+'FS (64)'!G45+'FS (65)'!G45+'FS (66)'!G45+'FS (67)'!G45+'FS (68)'!G45+'FS (69)'!G45+'FS (70)'!G45+ ASC!G47+'ASC (2)'!G47+'ASC (3)'!G47+'ASC (4)'!G47+'ASC (5)'!G47+'ASC (6)'!G47+'ASC (7)'!G47+'ASC (8)'!G47+'ASC (9)'!G47+'ASC (10)'!G47+'ASC (11)'!G47+'ASC (12)'!G47+'ASC (13)'!G47+'ASC (14)'!G47+'ASC (15)'!G47+'ASC (16)'!G47+'ASC (17)'!G47+'ASC (18)'!G47+'ASC (19)'!G47+'ASC (20)'!G47+'ASC (21)'!G47+'ASC (22)'!G47+'ASC (23)'!G47+'ASC (24)'!G47+'ASC (25)'!G47+'ASC (26)'!G47+'ASC (27)'!G47+'ASC (28)'!G47+'ASC (29)'!G47+'ASC (30)'!G47+'ASC (31)'!G47+'ASC (32)'!G47+'ASC (33)'!G47+'ASC (34)'!G47+'ASC (35)'!G47+'ASC (36)'!G47+'ASC (37)'!G47+'ASC (38)'!G47+'ASC (39)'!G47+'ASC (40)'!G47+'ASC (41)'!G47+'ASC (42)'!G47+'ASC (43)'!G47+'ASC (44)'!G47+'ASC (45)'!G47+'ASC (46)'!G47+'ASC (47)'!G47+'ASC (48)'!G47+'ASC (49)'!G47+'ASC (50)'!G47+'ASC (51)'!G47+'ASC (50)'!G47+'ASC (52)'!G47+'ASC (53)'!G47+'ASC (54)'!G47+'ASC (55)'!G47+'ASC (56)'!G47+'ASC (57)'!G47+'ASC (58)'!G47+'ASC (59)'!G47+'ASC (60)'!G47+'ASC (61)'!G47+'ASC (62)'!G47+'ASC (63)'!G47+'ASC (64)'!G47+'ASC (65)'!G47+'ASC (66)'!G47+'ASC (67)'!G47+'ASC (68)'!G47+'ASC (69)'!G47+'ASC (70)'!G47),"")))</f>
        <v>0</v>
      </c>
      <c r="H44" s="425">
        <f>IF($F$21="__ASC",(ASC!H47+'ASC (2)'!H47+'ASC (3)'!H47+'ASC (4)'!H47+'ASC (5)'!H47+'ASC (6)'!H47+'ASC (7)'!H47+'ASC (8)'!H47+'ASC (9)'!H47+'ASC (10)'!H47+'ASC (11)'!H47+'ASC (12)'!H47+'ASC (13)'!H47+'ASC (14)'!H47+'ASC (15)'!H47+'ASC (16)'!H47+'ASC (17)'!H47+'ASC (18)'!H47+'ASC (19)'!H47+'ASC (20)'!H47+'ASC (21)'!H47+'ASC (22)'!H47+'ASC (23)'!H47+'ASC (24)'!H47+'ASC (25)'!H47+'ASC (26)'!H47+'ASC (27)'!H47+'ASC (28)'!H47+'ASC (29)'!H47+'ASC (30)'!H47+'ASC (31)'!H47+'ASC (32)'!H47+'ASC (33)'!H47+'ASC (34)'!H47+'ASC (35)'!H47+'ASC (36)'!H47+'ASC (37)'!H47+'ASC (38)'!H47+'ASC (39)'!H47+'ASC (40)'!H47+'ASC (41)'!H47+'ASC (42)'!H47+'ASC (43)'!H47+'ASC (44)'!H47+'ASC (45)'!H47+'ASC (46)'!H47+'ASC (47)'!H47+'ASC (48)'!H47+'ASC (49)'!H47+'ASC (50)'!H47+'ASC (51)'!H47+'ASC (50)'!H47+'ASC (52)'!H47+'ASC (53)'!H47+'ASC (54)'!H47+'ASC (55)'!H47+'ASC (56)'!H47+'ASC (57)'!H47+'ASC (58)'!H47+'ASC (59)'!H47+'ASC (60)'!H47+'ASC (61)'!H47+'ASC (62)'!H47+'ASC (63)'!H47+'ASC (64)'!H47+'ASC (65)'!H47+'ASC (66)'!H47+'ASC (67)'!H47+'ASC (68)'!H47+'ASC (69)'!H47+'ASC (70)'!H47),IF('SYNTHESE DISTRICT'!$F$21="__FS",(FS!H45+'FS (2)'!H45+'FS (3)'!H45+'FS (4)'!H45+'FS (5)'!H45+'FS (6)'!H45+'FS (7)'!H45+'FS (8)'!H45+'FS (9)'!H45+'FS (10)'!H45+'FS (11)'!H45+'FS (12)'!H45+'FS (13)'!H45+'FS (14)'!H45+'FS (15)'!H45+'FS (16)'!H45+'FS (17)'!H45+'FS (18)'!H45+'FS (19)'!H45+'FS (20)'!H45+'FS (21)'!H45+'FS (22)'!H45+'FS (23)'!H45+'FS (24)'!H45+'FS (25)'!H45+'FS (26)'!H45+'FS (27)'!H45+'FS (28)'!H45+'FS (29)'!H45+'FS (30)'!H45+'FS (31)'!H45+'FS (32)'!H45+'FS (33)'!H45+'FS (34)'!H45+'FS (35)'!H45+'FS (36)'!H45+'FS (37)'!H45+'FS (38)'!H45+'FS (39)'!H45+'FS (40)'!H45+'FS (41)'!H45+'FS (42)'!H45+'FS (43)'!H45+'FS (44)'!H45+'FS (45)'!H45+'FS (46)'!H45+'FS (47)'!H45+'FS (48)'!H45+'FS (49)'!H45+'FS (50)'!H45+'FS (51)'!H45+'FS (52)'!H45+'FS (53)'!H45+'FS (54)'!H45+'FS (55)'!H45+'FS (56)'!H45+'FS (57)'!H45+'FS (58)'!H45+'FS (59)'!H45+'FS (60)'!H45+'FS (61)'!H45+'FS (62)'!H45+'FS (63)'!H45+'FS (64)'!H45+'FS (65)'!H45+'FS (66)'!H45+'FS (67)'!H45+'FS (68)'!H45+'FS (69)'!H45+'FS (70)'!H45),IF('SYNTHESE DISTRICT'!$F$21="ASC+FS",(FS!H45+'FS (2)'!H45+'FS (3)'!H45+'FS (4)'!H45+'FS (5)'!H45+'FS (6)'!H45+'FS (7)'!H45+'FS (8)'!H45+'FS (9)'!H45+'FS (10)'!H45+'FS (11)'!H45+'FS (12)'!H45+'FS (13)'!H45+'FS (14)'!H45+'FS (15)'!H45+'FS (16)'!H45+'FS (17)'!H45+'FS (18)'!H45+'FS (19)'!H45+'FS (20)'!H45+'FS (21)'!H45+'FS (22)'!H45+'FS (23)'!H45+'FS (24)'!H45+'FS (25)'!H45+'FS (26)'!H45+'FS (27)'!H45+'FS (28)'!H45+'FS (29)'!H45+'FS (30)'!H45+'FS (31)'!H45+'FS (32)'!H45+'FS (33)'!H45+'FS (34)'!H45+'FS (35)'!H45+'FS (36)'!H45+'FS (37)'!H45+'FS (38)'!H45+'FS (39)'!H45+'FS (40)'!H45+'FS (41)'!H45+'FS (42)'!H45+'FS (43)'!H45+'FS (44)'!H45+'FS (45)'!H45+'FS (46)'!H45+'FS (47)'!H45+'FS (48)'!H45+'FS (49)'!H45+'FS (50)'!H45+'FS (51)'!H45+'FS (52)'!H45+'FS (53)'!H45+'FS (54)'!H45+'FS (55)'!H45+'FS (56)'!H45+'FS (57)'!H45+'FS (58)'!H45+'FS (59)'!H45+'FS (60)'!H45+'FS (61)'!H45+'FS (62)'!H45+'FS (63)'!H45+'FS (64)'!H45+'FS (65)'!H45+'FS (66)'!H45+'FS (67)'!H45+'FS (68)'!H45+'FS (69)'!H45+'FS (70)'!H45+ ASC!H47+'ASC (2)'!H47+'ASC (3)'!H47+'ASC (4)'!H47+'ASC (5)'!H47+'ASC (6)'!H47+'ASC (7)'!H47+'ASC (8)'!H47+'ASC (9)'!H47+'ASC (10)'!H47+'ASC (11)'!H47+'ASC (12)'!H47+'ASC (13)'!H47+'ASC (14)'!H47+'ASC (15)'!H47+'ASC (16)'!H47+'ASC (17)'!H47+'ASC (18)'!H47+'ASC (19)'!H47+'ASC (20)'!H47+'ASC (21)'!H47+'ASC (22)'!H47+'ASC (23)'!H47+'ASC (24)'!H47+'ASC (25)'!H47+'ASC (26)'!H47+'ASC (27)'!H47+'ASC (28)'!H47+'ASC (29)'!H47+'ASC (30)'!H47+'ASC (31)'!H47+'ASC (32)'!H47+'ASC (33)'!H47+'ASC (34)'!H47+'ASC (35)'!H47+'ASC (36)'!H47+'ASC (37)'!H47+'ASC (38)'!H47+'ASC (39)'!H47+'ASC (40)'!H47+'ASC (41)'!H47+'ASC (42)'!H47+'ASC (43)'!H47+'ASC (44)'!H47+'ASC (45)'!H47+'ASC (46)'!H47+'ASC (47)'!H47+'ASC (48)'!H47+'ASC (49)'!H47+'ASC (50)'!H47+'ASC (51)'!H47+'ASC (50)'!H47+'ASC (52)'!H47+'ASC (53)'!H47+'ASC (54)'!H47+'ASC (55)'!H47+'ASC (56)'!H47+'ASC (57)'!H47+'ASC (58)'!H47+'ASC (59)'!H47+'ASC (60)'!H47+'ASC (61)'!H47+'ASC (62)'!H47+'ASC (63)'!H47+'ASC (64)'!H47+'ASC (65)'!H47+'ASC (66)'!H47+'ASC (67)'!H47+'ASC (68)'!H47+'ASC (69)'!H47+'ASC (70)'!H47),"")))</f>
        <v>0</v>
      </c>
      <c r="I44" s="425">
        <f>IF($F$21="__ASC",(ASC!I47+'ASC (2)'!I47+'ASC (3)'!I47+'ASC (4)'!I47+'ASC (5)'!I47+'ASC (6)'!I47+'ASC (7)'!I47+'ASC (8)'!I47+'ASC (9)'!I47+'ASC (10)'!I47+'ASC (11)'!I47+'ASC (12)'!I47+'ASC (13)'!I47+'ASC (14)'!I47+'ASC (15)'!I47+'ASC (16)'!I47+'ASC (17)'!I47+'ASC (18)'!I47+'ASC (19)'!I47+'ASC (20)'!I47+'ASC (21)'!I47+'ASC (22)'!I47+'ASC (23)'!I47+'ASC (24)'!I47+'ASC (25)'!I47+'ASC (26)'!I47+'ASC (27)'!I47+'ASC (28)'!I47+'ASC (29)'!I47+'ASC (30)'!I47+'ASC (31)'!I47+'ASC (32)'!I47+'ASC (33)'!I47+'ASC (34)'!I47+'ASC (35)'!I47+'ASC (36)'!I47+'ASC (37)'!I47+'ASC (38)'!I47+'ASC (39)'!I47+'ASC (40)'!I47+'ASC (41)'!I47+'ASC (42)'!I47+'ASC (43)'!I47+'ASC (44)'!I47+'ASC (45)'!I47+'ASC (46)'!I47+'ASC (47)'!I47+'ASC (48)'!I47+'ASC (49)'!I47+'ASC (50)'!I47+'ASC (51)'!I47+'ASC (50)'!I47+'ASC (52)'!I47+'ASC (53)'!I47+'ASC (54)'!I47+'ASC (55)'!I47+'ASC (56)'!I47+'ASC (57)'!I47+'ASC (58)'!I47+'ASC (59)'!I47+'ASC (60)'!I47+'ASC (61)'!I47+'ASC (62)'!I47+'ASC (63)'!I47+'ASC (64)'!I47+'ASC (65)'!I47+'ASC (66)'!I47+'ASC (67)'!I47+'ASC (68)'!I47+'ASC (69)'!I47+'ASC (70)'!I47),IF('SYNTHESE DISTRICT'!$F$21="__FS",(FS!I45+'FS (2)'!I45+'FS (3)'!I45+'FS (4)'!I45+'FS (5)'!I45+'FS (6)'!I45+'FS (7)'!I45+'FS (8)'!I45+'FS (9)'!I45+'FS (10)'!I45+'FS (11)'!I45+'FS (12)'!I45+'FS (13)'!I45+'FS (14)'!I45+'FS (15)'!I45+'FS (16)'!I45+'FS (17)'!I45+'FS (18)'!I45+'FS (19)'!I45+'FS (20)'!I45+'FS (21)'!I45+'FS (22)'!I45+'FS (23)'!I45+'FS (24)'!I45+'FS (25)'!I45+'FS (26)'!I45+'FS (27)'!I45+'FS (28)'!I45+'FS (29)'!I45+'FS (30)'!I45+'FS (31)'!I45+'FS (32)'!I45+'FS (33)'!I45+'FS (34)'!I45+'FS (35)'!I45+'FS (36)'!I45+'FS (37)'!I45+'FS (38)'!I45+'FS (39)'!I45+'FS (40)'!I45+'FS (41)'!I45+'FS (42)'!I45+'FS (43)'!I45+'FS (44)'!I45+'FS (45)'!I45+'FS (46)'!I45+'FS (47)'!I45+'FS (48)'!I45+'FS (49)'!I45+'FS (50)'!I45+'FS (51)'!I45+'FS (52)'!I45+'FS (53)'!I45+'FS (54)'!I45+'FS (55)'!I45+'FS (56)'!I45+'FS (57)'!I45+'FS (58)'!I45+'FS (59)'!I45+'FS (60)'!I45+'FS (61)'!I45+'FS (62)'!I45+'FS (63)'!I45+'FS (64)'!I45+'FS (65)'!I45+'FS (66)'!I45+'FS (67)'!I45+'FS (68)'!I45+'FS (69)'!I45+'FS (70)'!I45),IF('SYNTHESE DISTRICT'!$F$21="ASC+FS",(FS!I45+'FS (2)'!I45+'FS (3)'!I45+'FS (4)'!I45+'FS (5)'!I45+'FS (6)'!I45+'FS (7)'!I45+'FS (8)'!I45+'FS (9)'!I45+'FS (10)'!I45+'FS (11)'!I45+'FS (12)'!I45+'FS (13)'!I45+'FS (14)'!I45+'FS (15)'!I45+'FS (16)'!I45+'FS (17)'!I45+'FS (18)'!I45+'FS (19)'!I45+'FS (20)'!I45+'FS (21)'!I45+'FS (22)'!I45+'FS (23)'!I45+'FS (24)'!I45+'FS (25)'!I45+'FS (26)'!I45+'FS (27)'!I45+'FS (28)'!I45+'FS (29)'!I45+'FS (30)'!I45+'FS (31)'!I45+'FS (32)'!I45+'FS (33)'!I45+'FS (34)'!I45+'FS (35)'!I45+'FS (36)'!I45+'FS (37)'!I45+'FS (38)'!I45+'FS (39)'!I45+'FS (40)'!I45+'FS (41)'!I45+'FS (42)'!I45+'FS (43)'!I45+'FS (44)'!I45+'FS (45)'!I45+'FS (46)'!I45+'FS (47)'!I45+'FS (48)'!I45+'FS (49)'!I45+'FS (50)'!I45+'FS (51)'!I45+'FS (52)'!I45+'FS (53)'!I45+'FS (54)'!I45+'FS (55)'!I45+'FS (56)'!I45+'FS (57)'!I45+'FS (58)'!I45+'FS (59)'!I45+'FS (60)'!I45+'FS (61)'!I45+'FS (62)'!I45+'FS (63)'!I45+'FS (64)'!I45+'FS (65)'!I45+'FS (66)'!I45+'FS (67)'!I45+'FS (68)'!I45+'FS (69)'!I45+'FS (70)'!I45+ ASC!I47+'ASC (2)'!I47+'ASC (3)'!I47+'ASC (4)'!I47+'ASC (5)'!I47+'ASC (6)'!I47+'ASC (7)'!I47+'ASC (8)'!I47+'ASC (9)'!I47+'ASC (10)'!I47+'ASC (11)'!I47+'ASC (12)'!I47+'ASC (13)'!I47+'ASC (14)'!I47+'ASC (15)'!I47+'ASC (16)'!I47+'ASC (17)'!I47+'ASC (18)'!I47+'ASC (19)'!I47+'ASC (20)'!I47+'ASC (21)'!I47+'ASC (22)'!I47+'ASC (23)'!I47+'ASC (24)'!I47+'ASC (25)'!I47+'ASC (26)'!I47+'ASC (27)'!I47+'ASC (28)'!I47+'ASC (29)'!I47+'ASC (30)'!I47+'ASC (31)'!I47+'ASC (32)'!I47+'ASC (33)'!I47+'ASC (34)'!I47+'ASC (35)'!I47+'ASC (36)'!I47+'ASC (37)'!I47+'ASC (38)'!I47+'ASC (39)'!I47+'ASC (40)'!I47+'ASC (41)'!I47+'ASC (42)'!I47+'ASC (43)'!I47+'ASC (44)'!I47+'ASC (45)'!I47+'ASC (46)'!I47+'ASC (47)'!I47+'ASC (48)'!I47+'ASC (49)'!I47+'ASC (50)'!I47+'ASC (51)'!I47+'ASC (50)'!I47+'ASC (52)'!I47+'ASC (53)'!I47+'ASC (54)'!I47+'ASC (55)'!I47+'ASC (56)'!I47+'ASC (57)'!I47+'ASC (58)'!I47+'ASC (59)'!I47+'ASC (60)'!I47+'ASC (61)'!I47+'ASC (62)'!I47+'ASC (63)'!I47+'ASC (64)'!I47+'ASC (65)'!I47+'ASC (66)'!I47+'ASC (67)'!I47+'ASC (68)'!I47+'ASC (69)'!I47+'ASC (70)'!I47),"")))</f>
        <v>0</v>
      </c>
      <c r="J44" s="402" t="e">
        <f t="shared" si="6"/>
        <v>#VALUE!</v>
      </c>
      <c r="K44" s="425">
        <f>IF($F$21="__ASC",(ASC!K47+'ASC (2)'!K47+'ASC (3)'!K47+'ASC (4)'!K47+'ASC (5)'!K47+'ASC (6)'!K47+'ASC (7)'!K47+'ASC (8)'!K47+'ASC (9)'!K47+'ASC (10)'!K47+'ASC (11)'!K47+'ASC (12)'!K47+'ASC (13)'!K47+'ASC (14)'!K47+'ASC (15)'!K47+'ASC (16)'!K47+'ASC (17)'!K47+'ASC (18)'!K47+'ASC (19)'!K47+'ASC (20)'!K47+'ASC (21)'!K47+'ASC (22)'!K47+'ASC (23)'!K47+'ASC (24)'!K47+'ASC (25)'!K47+'ASC (26)'!K47+'ASC (27)'!K47+'ASC (28)'!K47+'ASC (29)'!K47+'ASC (30)'!K47+'ASC (31)'!K47+'ASC (32)'!K47+'ASC (33)'!K47+'ASC (34)'!K47+'ASC (35)'!K47+'ASC (36)'!K47+'ASC (37)'!K47+'ASC (38)'!K47+'ASC (39)'!K47+'ASC (40)'!K47+'ASC (41)'!K47+'ASC (42)'!K47+'ASC (43)'!K47+'ASC (44)'!K47+'ASC (45)'!K47+'ASC (46)'!K47+'ASC (47)'!K47+'ASC (48)'!K47+'ASC (49)'!K47+'ASC (50)'!K47+'ASC (51)'!K47+'ASC (50)'!K47+'ASC (52)'!K47+'ASC (53)'!K47+'ASC (54)'!K47+'ASC (55)'!K47+'ASC (56)'!K47+'ASC (57)'!K47+'ASC (58)'!K47+'ASC (59)'!K47+'ASC (60)'!K47+'ASC (61)'!K47+'ASC (62)'!K47+'ASC (63)'!K47+'ASC (64)'!K47+'ASC (65)'!K47+'ASC (66)'!K47+'ASC (67)'!K47+'ASC (68)'!K47+'ASC (69)'!K47+'ASC (70)'!K47),IF('SYNTHESE DISTRICT'!$F$21="__FS",(FS!K45+'FS (2)'!K45+'FS (3)'!K45+'FS (4)'!K45+'FS (5)'!K45+'FS (6)'!K45+'FS (7)'!K45+'FS (8)'!K45+'FS (9)'!K45+'FS (10)'!K45+'FS (11)'!K45+'FS (12)'!K45+'FS (13)'!K45+'FS (14)'!K45+'FS (15)'!K45+'FS (16)'!K45+'FS (17)'!K45+'FS (18)'!K45+'FS (19)'!K45+'FS (20)'!K45+'FS (21)'!K45+'FS (22)'!K45+'FS (23)'!K45+'FS (24)'!K45+'FS (25)'!K45+'FS (26)'!K45+'FS (27)'!K45+'FS (28)'!K45+'FS (29)'!K45+'FS (30)'!K45+'FS (31)'!K45+'FS (32)'!K45+'FS (33)'!K45+'FS (34)'!K45+'FS (35)'!K45+'FS (36)'!K45+'FS (37)'!K45+'FS (38)'!K45+'FS (39)'!K45+'FS (40)'!K45+'FS (41)'!K45+'FS (42)'!K45+'FS (43)'!K45+'FS (44)'!K45+'FS (45)'!K45+'FS (46)'!K45+'FS (47)'!K45+'FS (48)'!K45+'FS (49)'!K45+'FS (50)'!K45+'FS (51)'!K45+'FS (52)'!K45+'FS (53)'!K45+'FS (54)'!K45+'FS (55)'!K45+'FS (56)'!K45+'FS (57)'!K45+'FS (58)'!K45+'FS (59)'!K45+'FS (60)'!K45+'FS (61)'!K45+'FS (62)'!K45+'FS (63)'!K45+'FS (64)'!K45+'FS (65)'!K45+'FS (66)'!K45+'FS (67)'!K45+'FS (68)'!K45+'FS (69)'!K45+'FS (70)'!K45),IF('SYNTHESE DISTRICT'!$F$21="ASC+FS",(FS!K45+'FS (2)'!K45+'FS (3)'!K45+'FS (4)'!K45+'FS (5)'!K45+'FS (6)'!K45+'FS (7)'!K45+'FS (8)'!K45+'FS (9)'!K45+'FS (10)'!K45+'FS (11)'!K45+'FS (12)'!K45+'FS (13)'!K45+'FS (14)'!K45+'FS (15)'!K45+'FS (16)'!K45+'FS (17)'!K45+'FS (18)'!K45+'FS (19)'!K45+'FS (20)'!K45+'FS (21)'!K45+'FS (22)'!K45+'FS (23)'!K45+'FS (24)'!K45+'FS (25)'!K45+'FS (26)'!K45+'FS (27)'!K45+'FS (28)'!K45+'FS (29)'!K45+'FS (30)'!K45+'FS (31)'!K45+'FS (32)'!K45+'FS (33)'!K45+'FS (34)'!K45+'FS (35)'!K45+'FS (36)'!K45+'FS (37)'!K45+'FS (38)'!K45+'FS (39)'!K45+'FS (40)'!K45+'FS (41)'!K45+'FS (42)'!K45+'FS (43)'!K45+'FS (44)'!K45+'FS (45)'!K45+'FS (46)'!K45+'FS (47)'!K45+'FS (48)'!K45+'FS (49)'!K45+'FS (50)'!K45+'FS (51)'!K45+'FS (52)'!K45+'FS (53)'!K45+'FS (54)'!K45+'FS (55)'!K45+'FS (56)'!K45+'FS (57)'!K45+'FS (58)'!K45+'FS (59)'!K45+'FS (60)'!K45+'FS (61)'!K45+'FS (62)'!K45+'FS (63)'!K45+'FS (64)'!K45+'FS (65)'!K45+'FS (66)'!K45+'FS (67)'!K45+'FS (68)'!K45+'FS (69)'!K45+'FS (70)'!K45+ ASC!K47+'ASC (2)'!K47+'ASC (3)'!K47+'ASC (4)'!K47+'ASC (5)'!K47+'ASC (6)'!K47+'ASC (7)'!K47+'ASC (8)'!K47+'ASC (9)'!K47+'ASC (10)'!K47+'ASC (11)'!K47+'ASC (12)'!K47+'ASC (13)'!K47+'ASC (14)'!K47+'ASC (15)'!K47+'ASC (16)'!K47+'ASC (17)'!K47+'ASC (18)'!K47+'ASC (19)'!K47+'ASC (20)'!K47+'ASC (21)'!K47+'ASC (22)'!K47+'ASC (23)'!K47+'ASC (24)'!K47+'ASC (25)'!K47+'ASC (26)'!K47+'ASC (27)'!K47+'ASC (28)'!K47+'ASC (29)'!K47+'ASC (30)'!K47+'ASC (31)'!K47+'ASC (32)'!K47+'ASC (33)'!K47+'ASC (34)'!K47+'ASC (35)'!K47+'ASC (36)'!K47+'ASC (37)'!K47+'ASC (38)'!K47+'ASC (39)'!K47+'ASC (40)'!K47+'ASC (41)'!K47+'ASC (42)'!K47+'ASC (43)'!K47+'ASC (44)'!K47+'ASC (45)'!K47+'ASC (46)'!K47+'ASC (47)'!K47+'ASC (48)'!K47+'ASC (49)'!K47+'ASC (50)'!K47+'ASC (51)'!K47+'ASC (50)'!K47+'ASC (52)'!K47+'ASC (53)'!K47+'ASC (54)'!K47+'ASC (55)'!K47+'ASC (56)'!K47+'ASC (57)'!K47+'ASC (58)'!K47+'ASC (59)'!K47+'ASC (60)'!K47+'ASC (61)'!K47+'ASC (62)'!K47+'ASC (63)'!K47+'ASC (64)'!K47+'ASC (65)'!K47+'ASC (66)'!K47+'ASC (67)'!K47+'ASC (68)'!K47+'ASC (69)'!K47+'ASC (70)'!K47),"")))</f>
        <v>0</v>
      </c>
      <c r="L44" s="314" t="e">
        <f t="shared" si="2"/>
        <v>#VALUE!</v>
      </c>
      <c r="M44" s="314" t="e">
        <f t="shared" si="3"/>
        <v>#VALUE!</v>
      </c>
      <c r="N44" s="314" t="e">
        <f t="shared" si="4"/>
        <v>#VALUE!</v>
      </c>
      <c r="O44" s="425">
        <f>IF($F$21="__ASC",(ASC!O47+'ASC (2)'!O47+'ASC (3)'!O47+'ASC (4)'!O47+'ASC (5)'!O47+'ASC (6)'!O47+'ASC (7)'!O47+'ASC (8)'!O47+'ASC (9)'!O47+'ASC (10)'!O47+'ASC (11)'!O47+'ASC (12)'!O47+'ASC (13)'!O47+'ASC (14)'!O47+'ASC (15)'!O47+'ASC (16)'!O47+'ASC (17)'!O47+'ASC (18)'!O47+'ASC (19)'!O47+'ASC (20)'!O47+'ASC (21)'!O47+'ASC (22)'!O47+'ASC (23)'!O47+'ASC (24)'!O47+'ASC (25)'!O47+'ASC (26)'!O47+'ASC (27)'!O47+'ASC (28)'!O47+'ASC (29)'!O47+'ASC (30)'!O47+'ASC (31)'!O47+'ASC (32)'!O47+'ASC (33)'!O47+'ASC (34)'!O47+'ASC (35)'!O47+'ASC (36)'!O47+'ASC (37)'!O47+'ASC (38)'!O47+'ASC (39)'!O47+'ASC (40)'!O47+'ASC (41)'!O47+'ASC (42)'!O47+'ASC (43)'!O47+'ASC (44)'!O47+'ASC (45)'!O47+'ASC (46)'!O47+'ASC (47)'!O47+'ASC (48)'!O47+'ASC (49)'!O47+'ASC (50)'!O47+'ASC (51)'!O47+'ASC (50)'!O47+'ASC (52)'!O47+'ASC (53)'!O47+'ASC (54)'!O47+'ASC (55)'!O47+'ASC (56)'!O47+'ASC (57)'!O47+'ASC (58)'!O47+'ASC (59)'!O47+'ASC (60)'!O47+'ASC (61)'!O47+'ASC (62)'!O47+'ASC (63)'!O47+'ASC (64)'!O47+'ASC (65)'!O47+'ASC (66)'!O47+'ASC (67)'!O47+'ASC (68)'!O47+'ASC (69)'!O47+'ASC (70)'!O47),IF('SYNTHESE DISTRICT'!$F$21="__FS",(FS!O45+'FS (2)'!O45+'FS (3)'!O45+'FS (4)'!O45+'FS (5)'!O45+'FS (6)'!O45+'FS (7)'!O45+'FS (8)'!O45+'FS (9)'!O45+'FS (10)'!O45+'FS (11)'!O45+'FS (12)'!O45+'FS (13)'!O45+'FS (14)'!O45+'FS (15)'!O45+'FS (16)'!O45+'FS (17)'!O45+'FS (18)'!O45+'FS (19)'!O45+'FS (20)'!O45+'FS (21)'!O45+'FS (22)'!O45+'FS (23)'!O45+'FS (24)'!O45+'FS (25)'!O45+'FS (26)'!O45+'FS (27)'!O45+'FS (28)'!O45+'FS (29)'!O45+'FS (30)'!O45+'FS (31)'!O45+'FS (32)'!O45+'FS (33)'!O45+'FS (34)'!O45+'FS (35)'!O45+'FS (36)'!O45+'FS (37)'!O45+'FS (38)'!O45+'FS (39)'!O45+'FS (40)'!O45+'FS (41)'!O45+'FS (42)'!O45+'FS (43)'!O45+'FS (44)'!O45+'FS (45)'!O45+'FS (46)'!O45+'FS (47)'!O45+'FS (48)'!O45+'FS (49)'!O45+'FS (50)'!O45+'FS (51)'!O45+'FS (52)'!O45+'FS (53)'!O45+'FS (54)'!O45+'FS (55)'!O45+'FS (56)'!O45+'FS (57)'!O45+'FS (58)'!O45+'FS (59)'!O45+'FS (60)'!O45+'FS (61)'!O45+'FS (62)'!O45+'FS (63)'!O45+'FS (64)'!O45+'FS (65)'!O45+'FS (66)'!O45+'FS (67)'!O45+'FS (68)'!O45+'FS (69)'!O45+'FS (70)'!O45),IF('SYNTHESE DISTRICT'!$F$21="ASC+FS",(FS!O45+'FS (2)'!O45+'FS (3)'!O45+'FS (4)'!O45+'FS (5)'!O45+'FS (6)'!O45+'FS (7)'!O45+'FS (8)'!O45+'FS (9)'!O45+'FS (10)'!O45+'FS (11)'!O45+'FS (12)'!O45+'FS (13)'!O45+'FS (14)'!O45+'FS (15)'!O45+'FS (16)'!O45+'FS (17)'!O45+'FS (18)'!O45+'FS (19)'!O45+'FS (20)'!O45+'FS (21)'!O45+'FS (22)'!O45+'FS (23)'!O45+'FS (24)'!O45+'FS (25)'!O45+'FS (26)'!O45+'FS (27)'!O45+'FS (28)'!O45+'FS (29)'!O45+'FS (30)'!O45+'FS (31)'!O45+'FS (32)'!O45+'FS (33)'!O45+'FS (34)'!O45+'FS (35)'!O45+'FS (36)'!O45+'FS (37)'!O45+'FS (38)'!O45+'FS (39)'!O45+'FS (40)'!O45+'FS (41)'!O45+'FS (42)'!O45+'FS (43)'!O45+'FS (44)'!O45+'FS (45)'!O45+'FS (46)'!O45+'FS (47)'!O45+'FS (48)'!O45+'FS (49)'!O45+'FS (50)'!O45+'FS (51)'!O45+'FS (52)'!O45+'FS (53)'!O45+'FS (54)'!O45+'FS (55)'!O45+'FS (56)'!O45+'FS (57)'!O45+'FS (58)'!O45+'FS (59)'!O45+'FS (60)'!O45+'FS (61)'!O45+'FS (62)'!O45+'FS (63)'!O45+'FS (64)'!O45+'FS (65)'!O45+'FS (66)'!O45+'FS (67)'!O45+'FS (68)'!O45+'FS (69)'!O45+'FS (70)'!O45+ ASC!O47+'ASC (2)'!O47+'ASC (3)'!O47+'ASC (4)'!O47+'ASC (5)'!O47+'ASC (6)'!O47+'ASC (7)'!O47+'ASC (8)'!O47+'ASC (9)'!O47+'ASC (10)'!O47+'ASC (11)'!O47+'ASC (12)'!O47+'ASC (13)'!O47+'ASC (14)'!O47+'ASC (15)'!O47+'ASC (16)'!O47+'ASC (17)'!O47+'ASC (18)'!O47+'ASC (19)'!O47+'ASC (20)'!O47+'ASC (21)'!O47+'ASC (22)'!O47+'ASC (23)'!O47+'ASC (24)'!O47+'ASC (25)'!O47+'ASC (26)'!O47+'ASC (27)'!O47+'ASC (28)'!O47+'ASC (29)'!O47+'ASC (30)'!O47+'ASC (31)'!O47+'ASC (32)'!O47+'ASC (33)'!O47+'ASC (34)'!O47+'ASC (35)'!O47+'ASC (36)'!O47+'ASC (37)'!O47+'ASC (38)'!O47+'ASC (39)'!O47+'ASC (40)'!O47+'ASC (41)'!O47+'ASC (42)'!O47+'ASC (43)'!O47+'ASC (44)'!O47+'ASC (45)'!O47+'ASC (46)'!O47+'ASC (47)'!O47+'ASC (48)'!O47+'ASC (49)'!O47+'ASC (50)'!O47+'ASC (51)'!O47+'ASC (50)'!O47+'ASC (52)'!O47+'ASC (53)'!O47+'ASC (54)'!O47+'ASC (55)'!O47+'ASC (56)'!O47+'ASC (57)'!O47+'ASC (58)'!O47+'ASC (59)'!O47+'ASC (60)'!O47+'ASC (61)'!O47+'ASC (62)'!O47+'ASC (63)'!O47+'ASC (64)'!O47+'ASC (65)'!O47+'ASC (66)'!O47+'ASC (67)'!O47+'ASC (68)'!O47+'ASC (69)'!O47+'ASC (70)'!O47),"")))</f>
        <v>0</v>
      </c>
      <c r="P44" s="217"/>
      <c r="R44" s="152" t="e">
        <f t="shared" si="5"/>
        <v>#VALUE!</v>
      </c>
      <c r="T44" s="424">
        <f>IF('SYNTHESE DISTRICT'!$F$21="__ASC",(ASC!J47+'ASC (2)'!J47+'ASC (3)'!J47+'ASC (4)'!J47+'ASC (5)'!J47+'ASC (6)'!J47+'ASC (7)'!J47+'ASC (8)'!J47+'ASC (9)'!J47+'ASC (10)'!J47+'ASC (11)'!J47+'ASC (12)'!J47+'ASC (13)'!J47+'ASC (14)'!J47+'ASC (15)'!J47+'ASC (16)'!J47+'ASC (17)'!J47+'ASC (18)'!J47+'ASC (19)'!J47+'ASC (20)'!J47+'ASC (21)'!J47+'ASC (22)'!J47+'ASC (23)'!J47+'ASC (24)'!J47+'ASC (25)'!J47+'ASC (26)'!J47+'ASC (27)'!J47+'ASC (28)'!J47+'ASC (29)'!J47+'ASC (30)'!J47+'ASC (31)'!J47+'ASC (32)'!J47+'ASC (33)'!J47+'ASC (34)'!J47+'ASC (35)'!J47+'ASC (36)'!J47+'ASC (37)'!J47+'ASC (38)'!J47+'ASC (39)'!J47+'ASC (40)'!J47+'ASC (41)'!J47+'ASC (42)'!J47+'ASC (43)'!J47+'ASC (44)'!J47+'ASC (45)'!J47+'ASC (46)'!J47+'ASC (47)'!J47+'ASC (48)'!J47+'ASC (49)'!J47+'ASC (50)'!J47+'ASC (51)'!J47+'ASC (50)'!J47+'ASC (52)'!J47+'ASC (53)'!J47+'ASC (54)'!J47+'ASC (55)'!J47+'ASC (56)'!J47+'ASC (57)'!J47+'ASC (58)'!J47+'ASC (59)'!J47+'ASC (60)'!J47+'ASC (61)'!J47+'ASC (62)'!J47+'ASC (63)'!J47+'ASC (64)'!J47+'ASC (65)'!J47+'ASC (66)'!J47+'ASC (67)'!J47+'ASC (68)'!J47+'ASC (69)'!J47+'ASC (70)'!J47),IF('SYNTHESE DISTRICT'!$F$21="__FS",('[4]FS '!J45+'FS (2)'!J45+'FS (3)'!J45+'FS (4)'!J45+'FS (5)'!J45+'FS (6)'!J45+'FS (7)'!J45+'FS (8)'!J45+'FS (9)'!J45+'FS (10)'!J45+'FS (11)'!J45+'FS (12)'!J45+'FS (13)'!J45+'FS (14)'!J45+'FS (15)'!J45+'FS (16)'!J45+'FS (17)'!J45+'FS (18)'!J45+'FS (19)'!J45+'FS (20)'!J45+'FS (21)'!J45+'FS (22)'!J45+'FS (23)'!J45+'FS (24)'!J45+'FS (25)'!J45+'FS (26)'!J45+'FS (27)'!J45+'FS (28)'!J45+'FS (29)'!J45+'FS (30)'!J45+'FS (31)'!J45+'FS (32)'!J45+'FS (33)'!J45+'FS (34)'!J45+'FS (35)'!J45+'FS (36)'!J45+'FS (37)'!J45+'FS (38)'!J45+'FS (39)'!J45+'FS (40)'!J45+'FS (41)'!J45+'FS (42)'!J45+'FS (43)'!J45+'FS (44)'!J45+'FS (45)'!J45+'FS (46)'!J45+'FS (47)'!J45+'FS (48)'!J45+'FS (49)'!J45+'FS (50)'!J45+'FS (51)'!J45+'FS (52)'!J45+'FS (53)'!J45+'FS (54)'!J45+'FS (55)'!J45+'FS (56)'!J45+'FS (57)'!J45+'FS (58)'!J45+'FS (59)'!J45+'FS (60)'!J45+'FS (61)'!J45+'FS (62)'!J45+'FS (63)'!J45+'FS (64)'!J45+'FS (65)'!J45+'FS (66)'!J45+'FS (67)'!J45+'FS (68)'!J45+'FS (69)'!J45+'FS (70)'!J45),IF('SYNTHESE DISTRICT'!$F$21="ASC+FS",('[4]FS '!J45+'FS (2)'!J45+'FS (3)'!J45+'FS (4)'!J45+'FS (5)'!J45+'FS (6)'!J45+'FS (7)'!J45+'FS (8)'!J45+'FS (9)'!J45+'FS (10)'!J45+'FS (11)'!J45+'FS (12)'!J45+'FS (13)'!J45+'FS (14)'!J45+'FS (15)'!J45+'FS (16)'!J45+'FS (17)'!J45+'FS (18)'!J45+'FS (19)'!J45+'FS (20)'!J45+'FS (21)'!J45+'FS (22)'!J45+'FS (23)'!J45+'FS (24)'!J45+'FS (25)'!J45+'FS (26)'!J45+'FS (27)'!J45+'FS (28)'!J45+'FS (29)'!J45+'FS (30)'!J45+'FS (31)'!J45+'FS (32)'!J45+'FS (33)'!J45+'FS (34)'!J45+'FS (35)'!J45+'FS (36)'!J45+'FS (37)'!J45+'FS (38)'!J45+'FS (39)'!J45+'FS (40)'!J45+'FS (41)'!J45+'FS (42)'!J45+'FS (43)'!J45+'FS (44)'!J45+'FS (45)'!J45+'FS (46)'!J45+'FS (47)'!J45+'FS (48)'!J45+'FS (49)'!J45+'FS (50)'!J45+'FS (51)'!J45+'FS (52)'!J45+'FS (53)'!J45+'FS (54)'!J45+'FS (55)'!J45+'FS (56)'!J45+'FS (57)'!J45+'FS (58)'!J45+'FS (59)'!J45+'FS (60)'!J45+'FS (61)'!J45+'FS (62)'!J45+'FS (63)'!J45+'FS (64)'!J45+'FS (65)'!J45+'FS (66)'!J45+'FS (67)'!J45+'FS (68)'!J45+'FS (69)'!J45+'FS (70)'!J45)+('[5]ASC '!J47+'ASC (2)'!J47+'ASC (3)'!J47+'ASC (4)'!J47+'ASC (5)'!J47+'ASC (6)'!J47+'ASC (7)'!J47+'ASC (8)'!J47+'ASC (9)'!J47+'ASC (10)'!J47+'ASC (11)'!J47+'ASC (12)'!J47+'ASC (13)'!J47+'ASC (14)'!J47+'ASC (15)'!J47+'ASC (16)'!J47+'ASC (17)'!J47+'ASC (18)'!J47+'ASC (19)'!J47+'ASC (20)'!J47+'ASC (21)'!J47+'ASC (22)'!J47+'ASC (23)'!J47+'ASC (24)'!J47+'ASC (25)'!J47+'ASC (26)'!J47+'ASC (27)'!J47+'ASC (28)'!J47+'ASC (29)'!J47+'ASC (30)'!J47+'ASC (31)'!J47+'ASC (32)'!J47+'ASC (33)'!J47+'ASC (34)'!J47+'ASC (35)'!J47+'ASC (36)'!J47+'ASC (37)'!J47+'ASC (38)'!J47+'ASC (39)'!J47+'ASC (40)'!J47+'ASC (41)'!J47+'ASC (42)'!J47+'ASC (43)'!J47+'ASC (44)'!J47+'ASC (45)'!J47+'ASC (46)'!J47+'ASC (47)'!J47+'ASC (48)'!J47+'ASC (49)'!J47+'ASC (50)'!J47+'ASC (51)'!J47+'ASC (50)'!J47+'ASC (52)'!J47+'ASC (53)'!J47+'ASC (54)'!J47+'ASC (55)'!J47+'ASC (56)'!J47+'ASC (57)'!J47+'ASC (58)'!J47+'ASC (59)'!J47+'ASC (60)'!J47+'ASC (61)'!J47+'ASC (62)'!J47+'ASC (63)'!J47+'ASC (64)'!J47+'ASC (65)'!J47+'ASC (66)'!J47+'ASC (67)'!J47+'ASC (68)'!J47+'ASC (69)'!J47+'ASC (70)'!J47),"")))</f>
        <v>0</v>
      </c>
    </row>
    <row r="45" spans="1:20" ht="55.5" customHeight="1" thickBot="1" x14ac:dyDescent="0.35">
      <c r="A45" s="329" t="str">
        <f>CDT!B46</f>
        <v>Quinine injectable 300 mg</v>
      </c>
      <c r="B45" s="425">
        <f>IF($F$21="__ASC",(ASC!B48+'ASC (2)'!B48+'ASC (3)'!B48+'ASC (4)'!B48+'ASC (5)'!B48+'ASC (6)'!B48+'ASC (7)'!B48+'ASC (8)'!B48+'ASC (9)'!B48+'ASC (10)'!B48+'ASC (11)'!B48+'ASC (12)'!B48+'ASC (13)'!B48+'ASC (14)'!B48+'ASC (15)'!B48+'ASC (16)'!B48+'ASC (17)'!B48+'ASC (18)'!B48+'ASC (19)'!B48+'ASC (20)'!B48+'ASC (21)'!B48+'ASC (22)'!B48+'ASC (23)'!B48+'ASC (24)'!B48+'ASC (25)'!B48+'ASC (26)'!B48+'ASC (27)'!B48+'ASC (28)'!B48+'ASC (29)'!B48+'ASC (30)'!B48+'ASC (31)'!B48+'ASC (32)'!B48+'ASC (33)'!B48+'ASC (34)'!B48+'ASC (35)'!B48+'ASC (36)'!B48+'ASC (37)'!B48+'ASC (38)'!B48+'ASC (39)'!B48+'ASC (40)'!B48+'ASC (41)'!B48+'ASC (42)'!B48+'ASC (43)'!B48+'ASC (44)'!B48+'ASC (45)'!B48+'ASC (46)'!B48+'ASC (47)'!B48+'ASC (48)'!B48+'ASC (49)'!B48+'ASC (50)'!B48+'ASC (51)'!B48+'ASC (50)'!B48+'ASC (52)'!B48+'ASC (53)'!B48+'ASC (54)'!B48+'ASC (55)'!B48+'ASC (56)'!B48+'ASC (57)'!B48+'ASC (58)'!B48+'ASC (59)'!B48+'ASC (60)'!B48+'ASC (61)'!B48+'ASC (62)'!B48+'ASC (63)'!B48+'ASC (64)'!B48+'ASC (65)'!B48+'ASC (66)'!B48+'ASC (67)'!B48+'ASC (68)'!B48+'ASC (69)'!B48+'ASC (70)'!B48),IF('SYNTHESE DISTRICT'!$F$21="__FS",(FS!B46+'FS (2)'!B46+'FS (3)'!B46+'FS (4)'!B46+'FS (5)'!B46+'FS (6)'!B46+'FS (7)'!B46+'FS (8)'!B46+'FS (9)'!B46+'FS (10)'!B46+'FS (11)'!B46+'FS (12)'!B46+'FS (13)'!B46+'FS (14)'!B46+'FS (15)'!B46+'FS (16)'!B46+'FS (17)'!B46+'FS (18)'!B46+'FS (19)'!B46+'FS (20)'!B46+'FS (21)'!B46+'FS (22)'!B46+'FS (23)'!B46+'FS (24)'!B46+'FS (25)'!B46+'FS (26)'!B46+'FS (27)'!B46+'FS (28)'!B46+'FS (29)'!B46+'FS (30)'!B46+'FS (31)'!B46+'FS (32)'!B46+'FS (33)'!B46+'FS (34)'!B46+'FS (35)'!B46+'FS (36)'!B46+'FS (37)'!B46+'FS (38)'!B46+'FS (39)'!B46+'FS (40)'!B46+'FS (41)'!B46+'FS (42)'!B46+'FS (43)'!B46+'FS (44)'!B46+'FS (45)'!B46+'FS (46)'!B46+'FS (47)'!B46+'FS (48)'!B46+'FS (49)'!B46+'FS (50)'!B46+'FS (51)'!B46+'FS (52)'!B46+'FS (53)'!B46+'FS (54)'!B46+'FS (55)'!B46+'FS (56)'!B46+'FS (57)'!B46+'FS (58)'!B46+'FS (59)'!B46+'FS (60)'!B46+'FS (61)'!B46+'FS (62)'!B46+'FS (63)'!B46+'FS (64)'!B46+'FS (65)'!B46+'FS (66)'!B46+'FS (67)'!B46+'FS (68)'!B46+'FS (69)'!B46+'FS (70)'!B46),IF('SYNTHESE DISTRICT'!$F$21="ASC+FS",(FS!B46+'FS (2)'!B46+'FS (3)'!B46+'FS (4)'!B46+'FS (5)'!B46+'FS (6)'!B46+'FS (7)'!B46+'FS (8)'!B46+'FS (9)'!B46+'FS (10)'!B46+'FS (11)'!B46+'FS (12)'!B46+'FS (13)'!B46+'FS (14)'!B46+'FS (15)'!B46+'FS (16)'!B46+'FS (17)'!B46+'FS (18)'!B46+'FS (19)'!B46+'FS (20)'!B46+'FS (21)'!B46+'FS (22)'!B46+'FS (23)'!B46+'FS (24)'!B46+'FS (25)'!B46+'FS (26)'!B46+'FS (27)'!B46+'FS (28)'!B46+'FS (29)'!B46+'FS (30)'!B46+'FS (31)'!B46+'FS (32)'!B46+'FS (33)'!B46+'FS (34)'!B46+'FS (35)'!B46+'FS (36)'!B46+'FS (37)'!B46+'FS (38)'!B46+'FS (39)'!B46+'FS (40)'!B46+'FS (41)'!B46+'FS (42)'!B46+'FS (43)'!B46+'FS (44)'!B46+'FS (45)'!B46+'FS (46)'!B46+'FS (47)'!B46+'FS (48)'!B46+'FS (49)'!B46+'FS (50)'!B46+'FS (51)'!B46+'FS (52)'!B46+'FS (53)'!B46+'FS (54)'!B46+'FS (55)'!B46+'FS (56)'!B46+'FS (57)'!B46+'FS (58)'!B46+'FS (59)'!B46+'FS (60)'!B46+'FS (61)'!B46+'FS (62)'!B46+'FS (63)'!B46+'FS (64)'!B46+'FS (65)'!B46+'FS (66)'!B46+'FS (67)'!B46+'FS (68)'!B46+'FS (69)'!B46+'FS (70)'!B46+ ASC!B48+'ASC (2)'!B48+'ASC (3)'!B48+'ASC (4)'!B48+'ASC (5)'!B48+'ASC (6)'!B48+'ASC (7)'!B48+'ASC (8)'!B48+'ASC (9)'!B48+'ASC (10)'!B48+'ASC (11)'!B48+'ASC (12)'!B48+'ASC (13)'!B48+'ASC (14)'!B48+'ASC (15)'!B48+'ASC (16)'!B48+'ASC (17)'!B48+'ASC (18)'!B48+'ASC (19)'!B48+'ASC (20)'!B48+'ASC (21)'!B48+'ASC (22)'!B48+'ASC (23)'!B48+'ASC (24)'!B48+'ASC (25)'!B48+'ASC (26)'!B48+'ASC (27)'!B48+'ASC (28)'!B48+'ASC (29)'!B48+'ASC (30)'!B48+'ASC (31)'!B48+'ASC (32)'!B48+'ASC (33)'!B48+'ASC (34)'!B48+'ASC (35)'!B48+'ASC (36)'!B48+'ASC (37)'!B48+'ASC (38)'!B48+'ASC (39)'!B48+'ASC (40)'!B48+'ASC (41)'!B48+'ASC (42)'!B48+'ASC (43)'!B48+'ASC (44)'!B48+'ASC (45)'!B48+'ASC (46)'!B48+'ASC (47)'!B48+'ASC (48)'!B48+'ASC (49)'!B48+'ASC (50)'!B48+'ASC (51)'!B48+'ASC (50)'!B48+'ASC (52)'!B48+'ASC (53)'!B48+'ASC (54)'!B48+'ASC (55)'!B48+'ASC (56)'!B48+'ASC (57)'!B48+'ASC (58)'!B48+'ASC (59)'!B48+'ASC (60)'!B48+'ASC (61)'!B48+'ASC (62)'!B48+'ASC (63)'!B48+'ASC (64)'!B48+'ASC (65)'!B48+'ASC (66)'!B48+'ASC (67)'!B48+'ASC (68)'!B48+'ASC (69)'!B48+'ASC (70)'!B48),"")))</f>
        <v>0</v>
      </c>
      <c r="C45" s="425">
        <f>IF($F$21="__ASC",(ASC!C48+'ASC (2)'!C48+'ASC (3)'!C48+'ASC (4)'!C48+'ASC (5)'!C48+'ASC (6)'!C48+'ASC (7)'!C48+'ASC (8)'!C48+'ASC (9)'!C48+'ASC (10)'!C48+'ASC (11)'!C48+'ASC (12)'!C48+'ASC (13)'!C48+'ASC (14)'!C48+'ASC (15)'!C48+'ASC (16)'!C48+'ASC (17)'!C48+'ASC (18)'!C48+'ASC (19)'!C48+'ASC (20)'!C48+'ASC (21)'!C48+'ASC (22)'!C48+'ASC (23)'!C48+'ASC (24)'!C48+'ASC (25)'!C48+'ASC (26)'!C48+'ASC (27)'!C48+'ASC (28)'!C48+'ASC (29)'!C48+'ASC (30)'!C48+'ASC (31)'!C48+'ASC (32)'!C48+'ASC (33)'!C48+'ASC (34)'!C48+'ASC (35)'!C48+'ASC (36)'!C48+'ASC (37)'!C48+'ASC (38)'!C48+'ASC (39)'!C48+'ASC (40)'!C48+'ASC (41)'!C48+'ASC (42)'!C48+'ASC (43)'!C48+'ASC (44)'!C48+'ASC (45)'!C48+'ASC (46)'!C48+'ASC (47)'!C48+'ASC (48)'!C48+'ASC (49)'!C48+'ASC (50)'!C48+'ASC (51)'!C48+'ASC (50)'!C48+'ASC (52)'!C48+'ASC (53)'!C48+'ASC (54)'!C48+'ASC (55)'!C48+'ASC (56)'!C48+'ASC (57)'!C48+'ASC (58)'!C48+'ASC (59)'!C48+'ASC (60)'!C48+'ASC (61)'!C48+'ASC (62)'!C48+'ASC (63)'!C48+'ASC (64)'!C48+'ASC (65)'!C48+'ASC (66)'!C48+'ASC (67)'!C48+'ASC (68)'!C48+'ASC (69)'!C48+'ASC (70)'!C48),IF('SYNTHESE DISTRICT'!$F$21="__FS",(FS!C46+'FS (2)'!C46+'FS (3)'!C46+'FS (4)'!C46+'FS (5)'!C46+'FS (6)'!C46+'FS (7)'!C46+'FS (8)'!C46+'FS (9)'!C46+'FS (10)'!C46+'FS (11)'!C46+'FS (12)'!C46+'FS (13)'!C46+'FS (14)'!C46+'FS (15)'!C46+'FS (16)'!C46+'FS (17)'!C46+'FS (18)'!C46+'FS (19)'!C46+'FS (20)'!C46+'FS (21)'!C46+'FS (22)'!C46+'FS (23)'!C46+'FS (24)'!C46+'FS (25)'!C46+'FS (26)'!C46+'FS (27)'!C46+'FS (28)'!C46+'FS (29)'!C46+'FS (30)'!C46+'FS (31)'!C46+'FS (32)'!C46+'FS (33)'!C46+'FS (34)'!C46+'FS (35)'!C46+'FS (36)'!C46+'FS (37)'!C46+'FS (38)'!C46+'FS (39)'!C46+'FS (40)'!C46+'FS (41)'!C46+'FS (42)'!C46+'FS (43)'!C46+'FS (44)'!C46+'FS (45)'!C46+'FS (46)'!C46+'FS (47)'!C46+'FS (48)'!C46+'FS (49)'!C46+'FS (50)'!C46+'FS (51)'!C46+'FS (52)'!C46+'FS (53)'!C46+'FS (54)'!C46+'FS (55)'!C46+'FS (56)'!C46+'FS (57)'!C46+'FS (58)'!C46+'FS (59)'!C46+'FS (60)'!C46+'FS (61)'!C46+'FS (62)'!C46+'FS (63)'!C46+'FS (64)'!C46+'FS (65)'!C46+'FS (66)'!C46+'FS (67)'!C46+'FS (68)'!C46+'FS (69)'!C46+'FS (70)'!C46),IF('SYNTHESE DISTRICT'!$F$21="ASC+FS",(FS!C46+'FS (2)'!C46+'FS (3)'!C46+'FS (4)'!C46+'FS (5)'!C46+'FS (6)'!C46+'FS (7)'!C46+'FS (8)'!C46+'FS (9)'!C46+'FS (10)'!C46+'FS (11)'!C46+'FS (12)'!C46+'FS (13)'!C46+'FS (14)'!C46+'FS (15)'!C46+'FS (16)'!C46+'FS (17)'!C46+'FS (18)'!C46+'FS (19)'!C46+'FS (20)'!C46+'FS (21)'!C46+'FS (22)'!C46+'FS (23)'!C46+'FS (24)'!C46+'FS (25)'!C46+'FS (26)'!C46+'FS (27)'!C46+'FS (28)'!C46+'FS (29)'!C46+'FS (30)'!C46+'FS (31)'!C46+'FS (32)'!C46+'FS (33)'!C46+'FS (34)'!C46+'FS (35)'!C46+'FS (36)'!C46+'FS (37)'!C46+'FS (38)'!C46+'FS (39)'!C46+'FS (40)'!C46+'FS (41)'!C46+'FS (42)'!C46+'FS (43)'!C46+'FS (44)'!C46+'FS (45)'!C46+'FS (46)'!C46+'FS (47)'!C46+'FS (48)'!C46+'FS (49)'!C46+'FS (50)'!C46+'FS (51)'!C46+'FS (52)'!C46+'FS (53)'!C46+'FS (54)'!C46+'FS (55)'!C46+'FS (56)'!C46+'FS (57)'!C46+'FS (58)'!C46+'FS (59)'!C46+'FS (60)'!C46+'FS (61)'!C46+'FS (62)'!C46+'FS (63)'!C46+'FS (64)'!C46+'FS (65)'!C46+'FS (66)'!C46+'FS (67)'!C46+'FS (68)'!C46+'FS (69)'!C46+'FS (70)'!C46+ ASC!C48+'ASC (2)'!C48+'ASC (3)'!C48+'ASC (4)'!C48+'ASC (5)'!C48+'ASC (6)'!C48+'ASC (7)'!C48+'ASC (8)'!C48+'ASC (9)'!C48+'ASC (10)'!C48+'ASC (11)'!C48+'ASC (12)'!C48+'ASC (13)'!C48+'ASC (14)'!C48+'ASC (15)'!C48+'ASC (16)'!C48+'ASC (17)'!C48+'ASC (18)'!C48+'ASC (19)'!C48+'ASC (20)'!C48+'ASC (21)'!C48+'ASC (22)'!C48+'ASC (23)'!C48+'ASC (24)'!C48+'ASC (25)'!C48+'ASC (26)'!C48+'ASC (27)'!C48+'ASC (28)'!C48+'ASC (29)'!C48+'ASC (30)'!C48+'ASC (31)'!C48+'ASC (32)'!C48+'ASC (33)'!C48+'ASC (34)'!C48+'ASC (35)'!C48+'ASC (36)'!C48+'ASC (37)'!C48+'ASC (38)'!C48+'ASC (39)'!C48+'ASC (40)'!C48+'ASC (41)'!C48+'ASC (42)'!C48+'ASC (43)'!C48+'ASC (44)'!C48+'ASC (45)'!C48+'ASC (46)'!C48+'ASC (47)'!C48+'ASC (48)'!C48+'ASC (49)'!C48+'ASC (50)'!C48+'ASC (51)'!C48+'ASC (50)'!C48+'ASC (52)'!C48+'ASC (53)'!C48+'ASC (54)'!C48+'ASC (55)'!C48+'ASC (56)'!C48+'ASC (57)'!C48+'ASC (58)'!C48+'ASC (59)'!C48+'ASC (60)'!C48+'ASC (61)'!C48+'ASC (62)'!C48+'ASC (63)'!C48+'ASC (64)'!C48+'ASC (65)'!C48+'ASC (66)'!C48+'ASC (67)'!C48+'ASC (68)'!C48+'ASC (69)'!C48+'ASC (70)'!C48),"")))</f>
        <v>0</v>
      </c>
      <c r="D45" s="403">
        <f t="shared" si="0"/>
        <v>0</v>
      </c>
      <c r="E45" s="425">
        <f>IF($F$21="__ASC",(ASC!E48+'ASC (2)'!E48+'ASC (3)'!E48+'ASC (4)'!E48+'ASC (5)'!E48+'ASC (6)'!E48+'ASC (7)'!E48+'ASC (8)'!E48+'ASC (9)'!E48+'ASC (10)'!E48+'ASC (11)'!E48+'ASC (12)'!E48+'ASC (13)'!E48+'ASC (14)'!E48+'ASC (15)'!E48+'ASC (16)'!E48+'ASC (17)'!E48+'ASC (18)'!E48+'ASC (19)'!E48+'ASC (20)'!E48+'ASC (21)'!E48+'ASC (22)'!E48+'ASC (23)'!E48+'ASC (24)'!E48+'ASC (25)'!E48+'ASC (26)'!E48+'ASC (27)'!E48+'ASC (28)'!E48+'ASC (29)'!E48+'ASC (30)'!E48+'ASC (31)'!E48+'ASC (32)'!E48+'ASC (33)'!E48+'ASC (34)'!E48+'ASC (35)'!E48+'ASC (36)'!E48+'ASC (37)'!E48+'ASC (38)'!E48+'ASC (39)'!E48+'ASC (40)'!E48+'ASC (41)'!E48+'ASC (42)'!E48+'ASC (43)'!E48+'ASC (44)'!E48+'ASC (45)'!E48+'ASC (46)'!E48+'ASC (47)'!E48+'ASC (48)'!E48+'ASC (49)'!E48+'ASC (50)'!E48+'ASC (51)'!E48+'ASC (50)'!E48+'ASC (52)'!E48+'ASC (53)'!E48+'ASC (54)'!E48+'ASC (55)'!E48+'ASC (56)'!E48+'ASC (57)'!E48+'ASC (58)'!E48+'ASC (59)'!E48+'ASC (60)'!E48+'ASC (61)'!E48+'ASC (62)'!E48+'ASC (63)'!E48+'ASC (64)'!E48+'ASC (65)'!E48+'ASC (66)'!E48+'ASC (67)'!E48+'ASC (68)'!E48+'ASC (69)'!E48+'ASC (70)'!E48),IF('SYNTHESE DISTRICT'!$F$21="__FS",(FS!E46+'FS (2)'!E46+'FS (3)'!E46+'FS (4)'!E46+'FS (5)'!E46+'FS (6)'!E46+'FS (7)'!E46+'FS (8)'!E46+'FS (9)'!E46+'FS (10)'!E46+'FS (11)'!E46+'FS (12)'!E46+'FS (13)'!E46+'FS (14)'!E46+'FS (15)'!E46+'FS (16)'!E46+'FS (17)'!E46+'FS (18)'!E46+'FS (19)'!E46+'FS (20)'!E46+'FS (21)'!E46+'FS (22)'!E46+'FS (23)'!E46+'FS (24)'!E46+'FS (25)'!E46+'FS (26)'!E46+'FS (27)'!E46+'FS (28)'!E46+'FS (29)'!E46+'FS (30)'!E46+'FS (31)'!E46+'FS (32)'!E46+'FS (33)'!E46+'FS (34)'!E46+'FS (35)'!E46+'FS (36)'!E46+'FS (37)'!E46+'FS (38)'!E46+'FS (39)'!E46+'FS (40)'!E46+'FS (41)'!E46+'FS (42)'!E46+'FS (43)'!E46+'FS (44)'!E46+'FS (45)'!E46+'FS (46)'!E46+'FS (47)'!E46+'FS (48)'!E46+'FS (49)'!E46+'FS (50)'!E46+'FS (51)'!E46+'FS (52)'!E46+'FS (53)'!E46+'FS (54)'!E46+'FS (55)'!E46+'FS (56)'!E46+'FS (57)'!E46+'FS (58)'!E46+'FS (59)'!E46+'FS (60)'!E46+'FS (61)'!E46+'FS (62)'!E46+'FS (63)'!E46+'FS (64)'!E46+'FS (65)'!E46+'FS (66)'!E46+'FS (67)'!E46+'FS (68)'!E46+'FS (69)'!E46+'FS (70)'!E46),IF('SYNTHESE DISTRICT'!$F$21="ASC+FS",(FS!E46+'FS (2)'!E46+'FS (3)'!E46+'FS (4)'!E46+'FS (5)'!E46+'FS (6)'!E46+'FS (7)'!E46+'FS (8)'!E46+'FS (9)'!E46+'FS (10)'!E46+'FS (11)'!E46+'FS (12)'!E46+'FS (13)'!E46+'FS (14)'!E46+'FS (15)'!E46+'FS (16)'!E46+'FS (17)'!E46+'FS (18)'!E46+'FS (19)'!E46+'FS (20)'!E46+'FS (21)'!E46+'FS (22)'!E46+'FS (23)'!E46+'FS (24)'!E46+'FS (25)'!E46+'FS (26)'!E46+'FS (27)'!E46+'FS (28)'!E46+'FS (29)'!E46+'FS (30)'!E46+'FS (31)'!E46+'FS (32)'!E46+'FS (33)'!E46+'FS (34)'!E46+'FS (35)'!E46+'FS (36)'!E46+'FS (37)'!E46+'FS (38)'!E46+'FS (39)'!E46+'FS (40)'!E46+'FS (41)'!E46+'FS (42)'!E46+'FS (43)'!E46+'FS (44)'!E46+'FS (45)'!E46+'FS (46)'!E46+'FS (47)'!E46+'FS (48)'!E46+'FS (49)'!E46+'FS (50)'!E46+'FS (51)'!E46+'FS (52)'!E46+'FS (53)'!E46+'FS (54)'!E46+'FS (55)'!E46+'FS (56)'!E46+'FS (57)'!E46+'FS (58)'!E46+'FS (59)'!E46+'FS (60)'!E46+'FS (61)'!E46+'FS (62)'!E46+'FS (63)'!E46+'FS (64)'!E46+'FS (65)'!E46+'FS (66)'!E46+'FS (67)'!E46+'FS (68)'!E46+'FS (69)'!E46+'FS (70)'!E46+ ASC!E48+'ASC (2)'!E48+'ASC (3)'!E48+'ASC (4)'!E48+'ASC (5)'!E48+'ASC (6)'!E48+'ASC (7)'!E48+'ASC (8)'!E48+'ASC (9)'!E48+'ASC (10)'!E48+'ASC (11)'!E48+'ASC (12)'!E48+'ASC (13)'!E48+'ASC (14)'!E48+'ASC (15)'!E48+'ASC (16)'!E48+'ASC (17)'!E48+'ASC (18)'!E48+'ASC (19)'!E48+'ASC (20)'!E48+'ASC (21)'!E48+'ASC (22)'!E48+'ASC (23)'!E48+'ASC (24)'!E48+'ASC (25)'!E48+'ASC (26)'!E48+'ASC (27)'!E48+'ASC (28)'!E48+'ASC (29)'!E48+'ASC (30)'!E48+'ASC (31)'!E48+'ASC (32)'!E48+'ASC (33)'!E48+'ASC (34)'!E48+'ASC (35)'!E48+'ASC (36)'!E48+'ASC (37)'!E48+'ASC (38)'!E48+'ASC (39)'!E48+'ASC (40)'!E48+'ASC (41)'!E48+'ASC (42)'!E48+'ASC (43)'!E48+'ASC (44)'!E48+'ASC (45)'!E48+'ASC (46)'!E48+'ASC (47)'!E48+'ASC (48)'!E48+'ASC (49)'!E48+'ASC (50)'!E48+'ASC (51)'!E48+'ASC (50)'!E48+'ASC (52)'!E48+'ASC (53)'!E48+'ASC (54)'!E48+'ASC (55)'!E48+'ASC (56)'!E48+'ASC (57)'!E48+'ASC (58)'!E48+'ASC (59)'!E48+'ASC (60)'!E48+'ASC (61)'!E48+'ASC (62)'!E48+'ASC (63)'!E48+'ASC (64)'!E48+'ASC (65)'!E48+'ASC (66)'!E48+'ASC (67)'!E48+'ASC (68)'!E48+'ASC (69)'!E48+'ASC (70)'!E48),"")))</f>
        <v>0</v>
      </c>
      <c r="F45" s="425">
        <f>IF($F$21="__ASC",(ASC!F48+'ASC (2)'!F48+'ASC (3)'!F48+'ASC (4)'!F48+'ASC (5)'!F48+'ASC (6)'!F48+'ASC (7)'!F48+'ASC (8)'!F48+'ASC (9)'!F48+'ASC (10)'!F48+'ASC (11)'!F48+'ASC (12)'!F48+'ASC (13)'!F48+'ASC (14)'!F48+'ASC (15)'!F48+'ASC (16)'!F48+'ASC (17)'!F48+'ASC (18)'!F48+'ASC (19)'!F48+'ASC (20)'!F48+'ASC (21)'!F48+'ASC (22)'!F48+'ASC (23)'!F48+'ASC (24)'!F48+'ASC (25)'!F48+'ASC (26)'!F48+'ASC (27)'!F48+'ASC (28)'!F48+'ASC (29)'!F48+'ASC (30)'!F48+'ASC (31)'!F48+'ASC (32)'!F48+'ASC (33)'!F48+'ASC (34)'!F48+'ASC (35)'!F48+'ASC (36)'!F48+'ASC (37)'!F48+'ASC (38)'!F48+'ASC (39)'!F48+'ASC (40)'!F48+'ASC (41)'!F48+'ASC (42)'!F48+'ASC (43)'!F48+'ASC (44)'!F48+'ASC (45)'!F48+'ASC (46)'!F48+'ASC (47)'!F48+'ASC (48)'!F48+'ASC (49)'!F48+'ASC (50)'!F48+'ASC (51)'!F48+'ASC (50)'!F48+'ASC (52)'!F48+'ASC (53)'!F48+'ASC (54)'!F48+'ASC (55)'!F48+'ASC (56)'!F48+'ASC (57)'!F48+'ASC (58)'!F48+'ASC (59)'!F48+'ASC (60)'!F48+'ASC (61)'!F48+'ASC (62)'!F48+'ASC (63)'!F48+'ASC (64)'!F48+'ASC (65)'!F48+'ASC (66)'!F48+'ASC (67)'!F48+'ASC (68)'!F48+'ASC (69)'!F48+'ASC (70)'!F48),IF('SYNTHESE DISTRICT'!$F$21="__FS",(FS!F46+'FS (2)'!F46+'FS (3)'!F46+'FS (4)'!F46+'FS (5)'!F46+'FS (6)'!F46+'FS (7)'!F46+'FS (8)'!F46+'FS (9)'!F46+'FS (10)'!F46+'FS (11)'!F46+'FS (12)'!F46+'FS (13)'!F46+'FS (14)'!F46+'FS (15)'!F46+'FS (16)'!F46+'FS (17)'!F46+'FS (18)'!F46+'FS (19)'!F46+'FS (20)'!F46+'FS (21)'!F46+'FS (22)'!F46+'FS (23)'!F46+'FS (24)'!F46+'FS (25)'!F46+'FS (26)'!F46+'FS (27)'!F46+'FS (28)'!F46+'FS (29)'!F46+'FS (30)'!F46+'FS (31)'!F46+'FS (32)'!F46+'FS (33)'!F46+'FS (34)'!F46+'FS (35)'!F46+'FS (36)'!F46+'FS (37)'!F46+'FS (38)'!F46+'FS (39)'!F46+'FS (40)'!F46+'FS (41)'!F46+'FS (42)'!F46+'FS (43)'!F46+'FS (44)'!F46+'FS (45)'!F46+'FS (46)'!F46+'FS (47)'!F46+'FS (48)'!F46+'FS (49)'!F46+'FS (50)'!F46+'FS (51)'!F46+'FS (52)'!F46+'FS (53)'!F46+'FS (54)'!F46+'FS (55)'!F46+'FS (56)'!F46+'FS (57)'!F46+'FS (58)'!F46+'FS (59)'!F46+'FS (60)'!F46+'FS (61)'!F46+'FS (62)'!F46+'FS (63)'!F46+'FS (64)'!F46+'FS (65)'!F46+'FS (66)'!F46+'FS (67)'!F46+'FS (68)'!F46+'FS (69)'!F46+'FS (70)'!F46),IF('SYNTHESE DISTRICT'!$F$21="ASC+FS",(FS!F46+'FS (2)'!F46+'FS (3)'!F46+'FS (4)'!F46+'FS (5)'!F46+'FS (6)'!F46+'FS (7)'!F46+'FS (8)'!F46+'FS (9)'!F46+'FS (10)'!F46+'FS (11)'!F46+'FS (12)'!F46+'FS (13)'!F46+'FS (14)'!F46+'FS (15)'!F46+'FS (16)'!F46+'FS (17)'!F46+'FS (18)'!F46+'FS (19)'!F46+'FS (20)'!F46+'FS (21)'!F46+'FS (22)'!F46+'FS (23)'!F46+'FS (24)'!F46+'FS (25)'!F46+'FS (26)'!F46+'FS (27)'!F46+'FS (28)'!F46+'FS (29)'!F46+'FS (30)'!F46+'FS (31)'!F46+'FS (32)'!F46+'FS (33)'!F46+'FS (34)'!F46+'FS (35)'!F46+'FS (36)'!F46+'FS (37)'!F46+'FS (38)'!F46+'FS (39)'!F46+'FS (40)'!F46+'FS (41)'!F46+'FS (42)'!F46+'FS (43)'!F46+'FS (44)'!F46+'FS (45)'!F46+'FS (46)'!F46+'FS (47)'!F46+'FS (48)'!F46+'FS (49)'!F46+'FS (50)'!F46+'FS (51)'!F46+'FS (52)'!F46+'FS (53)'!F46+'FS (54)'!F46+'FS (55)'!F46+'FS (56)'!F46+'FS (57)'!F46+'FS (58)'!F46+'FS (59)'!F46+'FS (60)'!F46+'FS (61)'!F46+'FS (62)'!F46+'FS (63)'!F46+'FS (64)'!F46+'FS (65)'!F46+'FS (66)'!F46+'FS (67)'!F46+'FS (68)'!F46+'FS (69)'!F46+'FS (70)'!F46+ ASC!F48+'ASC (2)'!F48+'ASC (3)'!F48+'ASC (4)'!F48+'ASC (5)'!F48+'ASC (6)'!F48+'ASC (7)'!F48+'ASC (8)'!F48+'ASC (9)'!F48+'ASC (10)'!F48+'ASC (11)'!F48+'ASC (12)'!F48+'ASC (13)'!F48+'ASC (14)'!F48+'ASC (15)'!F48+'ASC (16)'!F48+'ASC (17)'!F48+'ASC (18)'!F48+'ASC (19)'!F48+'ASC (20)'!F48+'ASC (21)'!F48+'ASC (22)'!F48+'ASC (23)'!F48+'ASC (24)'!F48+'ASC (25)'!F48+'ASC (26)'!F48+'ASC (27)'!F48+'ASC (28)'!F48+'ASC (29)'!F48+'ASC (30)'!F48+'ASC (31)'!F48+'ASC (32)'!F48+'ASC (33)'!F48+'ASC (34)'!F48+'ASC (35)'!F48+'ASC (36)'!F48+'ASC (37)'!F48+'ASC (38)'!F48+'ASC (39)'!F48+'ASC (40)'!F48+'ASC (41)'!F48+'ASC (42)'!F48+'ASC (43)'!F48+'ASC (44)'!F48+'ASC (45)'!F48+'ASC (46)'!F48+'ASC (47)'!F48+'ASC (48)'!F48+'ASC (49)'!F48+'ASC (50)'!F48+'ASC (51)'!F48+'ASC (50)'!F48+'ASC (52)'!F48+'ASC (53)'!F48+'ASC (54)'!F48+'ASC (55)'!F48+'ASC (56)'!F48+'ASC (57)'!F48+'ASC (58)'!F48+'ASC (59)'!F48+'ASC (60)'!F48+'ASC (61)'!F48+'ASC (62)'!F48+'ASC (63)'!F48+'ASC (64)'!F48+'ASC (65)'!F48+'ASC (66)'!F48+'ASC (67)'!F48+'ASC (68)'!F48+'ASC (69)'!F48+'ASC (70)'!F48),"")))</f>
        <v>0</v>
      </c>
      <c r="G45" s="425">
        <f>IF($F$21="__ASC",(ASC!G48+'ASC (2)'!G48+'ASC (3)'!G48+'ASC (4)'!G48+'ASC (5)'!G48+'ASC (6)'!G48+'ASC (7)'!G48+'ASC (8)'!G48+'ASC (9)'!G48+'ASC (10)'!G48+'ASC (11)'!G48+'ASC (12)'!G48+'ASC (13)'!G48+'ASC (14)'!G48+'ASC (15)'!G48+'ASC (16)'!G48+'ASC (17)'!G48+'ASC (18)'!G48+'ASC (19)'!G48+'ASC (20)'!G48+'ASC (21)'!G48+'ASC (22)'!G48+'ASC (23)'!G48+'ASC (24)'!G48+'ASC (25)'!G48+'ASC (26)'!G48+'ASC (27)'!G48+'ASC (28)'!G48+'ASC (29)'!G48+'ASC (30)'!G48+'ASC (31)'!G48+'ASC (32)'!G48+'ASC (33)'!G48+'ASC (34)'!G48+'ASC (35)'!G48+'ASC (36)'!G48+'ASC (37)'!G48+'ASC (38)'!G48+'ASC (39)'!G48+'ASC (40)'!G48+'ASC (41)'!G48+'ASC (42)'!G48+'ASC (43)'!G48+'ASC (44)'!G48+'ASC (45)'!G48+'ASC (46)'!G48+'ASC (47)'!G48+'ASC (48)'!G48+'ASC (49)'!G48+'ASC (50)'!G48+'ASC (51)'!G48+'ASC (50)'!G48+'ASC (52)'!G48+'ASC (53)'!G48+'ASC (54)'!G48+'ASC (55)'!G48+'ASC (56)'!G48+'ASC (57)'!G48+'ASC (58)'!G48+'ASC (59)'!G48+'ASC (60)'!G48+'ASC (61)'!G48+'ASC (62)'!G48+'ASC (63)'!G48+'ASC (64)'!G48+'ASC (65)'!G48+'ASC (66)'!G48+'ASC (67)'!G48+'ASC (68)'!G48+'ASC (69)'!G48+'ASC (70)'!G48),IF('SYNTHESE DISTRICT'!$F$21="__FS",(FS!G46+'FS (2)'!G46+'FS (3)'!G46+'FS (4)'!G46+'FS (5)'!G46+'FS (6)'!G46+'FS (7)'!G46+'FS (8)'!G46+'FS (9)'!G46+'FS (10)'!G46+'FS (11)'!G46+'FS (12)'!G46+'FS (13)'!G46+'FS (14)'!G46+'FS (15)'!G46+'FS (16)'!G46+'FS (17)'!G46+'FS (18)'!G46+'FS (19)'!G46+'FS (20)'!G46+'FS (21)'!G46+'FS (22)'!G46+'FS (23)'!G46+'FS (24)'!G46+'FS (25)'!G46+'FS (26)'!G46+'FS (27)'!G46+'FS (28)'!G46+'FS (29)'!G46+'FS (30)'!G46+'FS (31)'!G46+'FS (32)'!G46+'FS (33)'!G46+'FS (34)'!G46+'FS (35)'!G46+'FS (36)'!G46+'FS (37)'!G46+'FS (38)'!G46+'FS (39)'!G46+'FS (40)'!G46+'FS (41)'!G46+'FS (42)'!G46+'FS (43)'!G46+'FS (44)'!G46+'FS (45)'!G46+'FS (46)'!G46+'FS (47)'!G46+'FS (48)'!G46+'FS (49)'!G46+'FS (50)'!G46+'FS (51)'!G46+'FS (52)'!G46+'FS (53)'!G46+'FS (54)'!G46+'FS (55)'!G46+'FS (56)'!G46+'FS (57)'!G46+'FS (58)'!G46+'FS (59)'!G46+'FS (60)'!G46+'FS (61)'!G46+'FS (62)'!G46+'FS (63)'!G46+'FS (64)'!G46+'FS (65)'!G46+'FS (66)'!G46+'FS (67)'!G46+'FS (68)'!G46+'FS (69)'!G46+'FS (70)'!G46),IF('SYNTHESE DISTRICT'!$F$21="ASC+FS",(FS!G46+'FS (2)'!G46+'FS (3)'!G46+'FS (4)'!G46+'FS (5)'!G46+'FS (6)'!G46+'FS (7)'!G46+'FS (8)'!G46+'FS (9)'!G46+'FS (10)'!G46+'FS (11)'!G46+'FS (12)'!G46+'FS (13)'!G46+'FS (14)'!G46+'FS (15)'!G46+'FS (16)'!G46+'FS (17)'!G46+'FS (18)'!G46+'FS (19)'!G46+'FS (20)'!G46+'FS (21)'!G46+'FS (22)'!G46+'FS (23)'!G46+'FS (24)'!G46+'FS (25)'!G46+'FS (26)'!G46+'FS (27)'!G46+'FS (28)'!G46+'FS (29)'!G46+'FS (30)'!G46+'FS (31)'!G46+'FS (32)'!G46+'FS (33)'!G46+'FS (34)'!G46+'FS (35)'!G46+'FS (36)'!G46+'FS (37)'!G46+'FS (38)'!G46+'FS (39)'!G46+'FS (40)'!G46+'FS (41)'!G46+'FS (42)'!G46+'FS (43)'!G46+'FS (44)'!G46+'FS (45)'!G46+'FS (46)'!G46+'FS (47)'!G46+'FS (48)'!G46+'FS (49)'!G46+'FS (50)'!G46+'FS (51)'!G46+'FS (52)'!G46+'FS (53)'!G46+'FS (54)'!G46+'FS (55)'!G46+'FS (56)'!G46+'FS (57)'!G46+'FS (58)'!G46+'FS (59)'!G46+'FS (60)'!G46+'FS (61)'!G46+'FS (62)'!G46+'FS (63)'!G46+'FS (64)'!G46+'FS (65)'!G46+'FS (66)'!G46+'FS (67)'!G46+'FS (68)'!G46+'FS (69)'!G46+'FS (70)'!G46+ ASC!G48+'ASC (2)'!G48+'ASC (3)'!G48+'ASC (4)'!G48+'ASC (5)'!G48+'ASC (6)'!G48+'ASC (7)'!G48+'ASC (8)'!G48+'ASC (9)'!G48+'ASC (10)'!G48+'ASC (11)'!G48+'ASC (12)'!G48+'ASC (13)'!G48+'ASC (14)'!G48+'ASC (15)'!G48+'ASC (16)'!G48+'ASC (17)'!G48+'ASC (18)'!G48+'ASC (19)'!G48+'ASC (20)'!G48+'ASC (21)'!G48+'ASC (22)'!G48+'ASC (23)'!G48+'ASC (24)'!G48+'ASC (25)'!G48+'ASC (26)'!G48+'ASC (27)'!G48+'ASC (28)'!G48+'ASC (29)'!G48+'ASC (30)'!G48+'ASC (31)'!G48+'ASC (32)'!G48+'ASC (33)'!G48+'ASC (34)'!G48+'ASC (35)'!G48+'ASC (36)'!G48+'ASC (37)'!G48+'ASC (38)'!G48+'ASC (39)'!G48+'ASC (40)'!G48+'ASC (41)'!G48+'ASC (42)'!G48+'ASC (43)'!G48+'ASC (44)'!G48+'ASC (45)'!G48+'ASC (46)'!G48+'ASC (47)'!G48+'ASC (48)'!G48+'ASC (49)'!G48+'ASC (50)'!G48+'ASC (51)'!G48+'ASC (50)'!G48+'ASC (52)'!G48+'ASC (53)'!G48+'ASC (54)'!G48+'ASC (55)'!G48+'ASC (56)'!G48+'ASC (57)'!G48+'ASC (58)'!G48+'ASC (59)'!G48+'ASC (60)'!G48+'ASC (61)'!G48+'ASC (62)'!G48+'ASC (63)'!G48+'ASC (64)'!G48+'ASC (65)'!G48+'ASC (66)'!G48+'ASC (67)'!G48+'ASC (68)'!G48+'ASC (69)'!G48+'ASC (70)'!G48),"")))</f>
        <v>0</v>
      </c>
      <c r="H45" s="425">
        <f>IF($F$21="__ASC",(ASC!H48+'ASC (2)'!H48+'ASC (3)'!H48+'ASC (4)'!H48+'ASC (5)'!H48+'ASC (6)'!H48+'ASC (7)'!H48+'ASC (8)'!H48+'ASC (9)'!H48+'ASC (10)'!H48+'ASC (11)'!H48+'ASC (12)'!H48+'ASC (13)'!H48+'ASC (14)'!H48+'ASC (15)'!H48+'ASC (16)'!H48+'ASC (17)'!H48+'ASC (18)'!H48+'ASC (19)'!H48+'ASC (20)'!H48+'ASC (21)'!H48+'ASC (22)'!H48+'ASC (23)'!H48+'ASC (24)'!H48+'ASC (25)'!H48+'ASC (26)'!H48+'ASC (27)'!H48+'ASC (28)'!H48+'ASC (29)'!H48+'ASC (30)'!H48+'ASC (31)'!H48+'ASC (32)'!H48+'ASC (33)'!H48+'ASC (34)'!H48+'ASC (35)'!H48+'ASC (36)'!H48+'ASC (37)'!H48+'ASC (38)'!H48+'ASC (39)'!H48+'ASC (40)'!H48+'ASC (41)'!H48+'ASC (42)'!H48+'ASC (43)'!H48+'ASC (44)'!H48+'ASC (45)'!H48+'ASC (46)'!H48+'ASC (47)'!H48+'ASC (48)'!H48+'ASC (49)'!H48+'ASC (50)'!H48+'ASC (51)'!H48+'ASC (50)'!H48+'ASC (52)'!H48+'ASC (53)'!H48+'ASC (54)'!H48+'ASC (55)'!H48+'ASC (56)'!H48+'ASC (57)'!H48+'ASC (58)'!H48+'ASC (59)'!H48+'ASC (60)'!H48+'ASC (61)'!H48+'ASC (62)'!H48+'ASC (63)'!H48+'ASC (64)'!H48+'ASC (65)'!H48+'ASC (66)'!H48+'ASC (67)'!H48+'ASC (68)'!H48+'ASC (69)'!H48+'ASC (70)'!H48),IF('SYNTHESE DISTRICT'!$F$21="__FS",(FS!H46+'FS (2)'!H46+'FS (3)'!H46+'FS (4)'!H46+'FS (5)'!H46+'FS (6)'!H46+'FS (7)'!H46+'FS (8)'!H46+'FS (9)'!H46+'FS (10)'!H46+'FS (11)'!H46+'FS (12)'!H46+'FS (13)'!H46+'FS (14)'!H46+'FS (15)'!H46+'FS (16)'!H46+'FS (17)'!H46+'FS (18)'!H46+'FS (19)'!H46+'FS (20)'!H46+'FS (21)'!H46+'FS (22)'!H46+'FS (23)'!H46+'FS (24)'!H46+'FS (25)'!H46+'FS (26)'!H46+'FS (27)'!H46+'FS (28)'!H46+'FS (29)'!H46+'FS (30)'!H46+'FS (31)'!H46+'FS (32)'!H46+'FS (33)'!H46+'FS (34)'!H46+'FS (35)'!H46+'FS (36)'!H46+'FS (37)'!H46+'FS (38)'!H46+'FS (39)'!H46+'FS (40)'!H46+'FS (41)'!H46+'FS (42)'!H46+'FS (43)'!H46+'FS (44)'!H46+'FS (45)'!H46+'FS (46)'!H46+'FS (47)'!H46+'FS (48)'!H46+'FS (49)'!H46+'FS (50)'!H46+'FS (51)'!H46+'FS (52)'!H46+'FS (53)'!H46+'FS (54)'!H46+'FS (55)'!H46+'FS (56)'!H46+'FS (57)'!H46+'FS (58)'!H46+'FS (59)'!H46+'FS (60)'!H46+'FS (61)'!H46+'FS (62)'!H46+'FS (63)'!H46+'FS (64)'!H46+'FS (65)'!H46+'FS (66)'!H46+'FS (67)'!H46+'FS (68)'!H46+'FS (69)'!H46+'FS (70)'!H46),IF('SYNTHESE DISTRICT'!$F$21="ASC+FS",(FS!H46+'FS (2)'!H46+'FS (3)'!H46+'FS (4)'!H46+'FS (5)'!H46+'FS (6)'!H46+'FS (7)'!H46+'FS (8)'!H46+'FS (9)'!H46+'FS (10)'!H46+'FS (11)'!H46+'FS (12)'!H46+'FS (13)'!H46+'FS (14)'!H46+'FS (15)'!H46+'FS (16)'!H46+'FS (17)'!H46+'FS (18)'!H46+'FS (19)'!H46+'FS (20)'!H46+'FS (21)'!H46+'FS (22)'!H46+'FS (23)'!H46+'FS (24)'!H46+'FS (25)'!H46+'FS (26)'!H46+'FS (27)'!H46+'FS (28)'!H46+'FS (29)'!H46+'FS (30)'!H46+'FS (31)'!H46+'FS (32)'!H46+'FS (33)'!H46+'FS (34)'!H46+'FS (35)'!H46+'FS (36)'!H46+'FS (37)'!H46+'FS (38)'!H46+'FS (39)'!H46+'FS (40)'!H46+'FS (41)'!H46+'FS (42)'!H46+'FS (43)'!H46+'FS (44)'!H46+'FS (45)'!H46+'FS (46)'!H46+'FS (47)'!H46+'FS (48)'!H46+'FS (49)'!H46+'FS (50)'!H46+'FS (51)'!H46+'FS (52)'!H46+'FS (53)'!H46+'FS (54)'!H46+'FS (55)'!H46+'FS (56)'!H46+'FS (57)'!H46+'FS (58)'!H46+'FS (59)'!H46+'FS (60)'!H46+'FS (61)'!H46+'FS (62)'!H46+'FS (63)'!H46+'FS (64)'!H46+'FS (65)'!H46+'FS (66)'!H46+'FS (67)'!H46+'FS (68)'!H46+'FS (69)'!H46+'FS (70)'!H46+ ASC!H48+'ASC (2)'!H48+'ASC (3)'!H48+'ASC (4)'!H48+'ASC (5)'!H48+'ASC (6)'!H48+'ASC (7)'!H48+'ASC (8)'!H48+'ASC (9)'!H48+'ASC (10)'!H48+'ASC (11)'!H48+'ASC (12)'!H48+'ASC (13)'!H48+'ASC (14)'!H48+'ASC (15)'!H48+'ASC (16)'!H48+'ASC (17)'!H48+'ASC (18)'!H48+'ASC (19)'!H48+'ASC (20)'!H48+'ASC (21)'!H48+'ASC (22)'!H48+'ASC (23)'!H48+'ASC (24)'!H48+'ASC (25)'!H48+'ASC (26)'!H48+'ASC (27)'!H48+'ASC (28)'!H48+'ASC (29)'!H48+'ASC (30)'!H48+'ASC (31)'!H48+'ASC (32)'!H48+'ASC (33)'!H48+'ASC (34)'!H48+'ASC (35)'!H48+'ASC (36)'!H48+'ASC (37)'!H48+'ASC (38)'!H48+'ASC (39)'!H48+'ASC (40)'!H48+'ASC (41)'!H48+'ASC (42)'!H48+'ASC (43)'!H48+'ASC (44)'!H48+'ASC (45)'!H48+'ASC (46)'!H48+'ASC (47)'!H48+'ASC (48)'!H48+'ASC (49)'!H48+'ASC (50)'!H48+'ASC (51)'!H48+'ASC (50)'!H48+'ASC (52)'!H48+'ASC (53)'!H48+'ASC (54)'!H48+'ASC (55)'!H48+'ASC (56)'!H48+'ASC (57)'!H48+'ASC (58)'!H48+'ASC (59)'!H48+'ASC (60)'!H48+'ASC (61)'!H48+'ASC (62)'!H48+'ASC (63)'!H48+'ASC (64)'!H48+'ASC (65)'!H48+'ASC (66)'!H48+'ASC (67)'!H48+'ASC (68)'!H48+'ASC (69)'!H48+'ASC (70)'!H48),"")))</f>
        <v>0</v>
      </c>
      <c r="I45" s="425">
        <f>IF($F$21="__ASC",(ASC!I48+'ASC (2)'!I48+'ASC (3)'!I48+'ASC (4)'!I48+'ASC (5)'!I48+'ASC (6)'!I48+'ASC (7)'!I48+'ASC (8)'!I48+'ASC (9)'!I48+'ASC (10)'!I48+'ASC (11)'!I48+'ASC (12)'!I48+'ASC (13)'!I48+'ASC (14)'!I48+'ASC (15)'!I48+'ASC (16)'!I48+'ASC (17)'!I48+'ASC (18)'!I48+'ASC (19)'!I48+'ASC (20)'!I48+'ASC (21)'!I48+'ASC (22)'!I48+'ASC (23)'!I48+'ASC (24)'!I48+'ASC (25)'!I48+'ASC (26)'!I48+'ASC (27)'!I48+'ASC (28)'!I48+'ASC (29)'!I48+'ASC (30)'!I48+'ASC (31)'!I48+'ASC (32)'!I48+'ASC (33)'!I48+'ASC (34)'!I48+'ASC (35)'!I48+'ASC (36)'!I48+'ASC (37)'!I48+'ASC (38)'!I48+'ASC (39)'!I48+'ASC (40)'!I48+'ASC (41)'!I48+'ASC (42)'!I48+'ASC (43)'!I48+'ASC (44)'!I48+'ASC (45)'!I48+'ASC (46)'!I48+'ASC (47)'!I48+'ASC (48)'!I48+'ASC (49)'!I48+'ASC (50)'!I48+'ASC (51)'!I48+'ASC (50)'!I48+'ASC (52)'!I48+'ASC (53)'!I48+'ASC (54)'!I48+'ASC (55)'!I48+'ASC (56)'!I48+'ASC (57)'!I48+'ASC (58)'!I48+'ASC (59)'!I48+'ASC (60)'!I48+'ASC (61)'!I48+'ASC (62)'!I48+'ASC (63)'!I48+'ASC (64)'!I48+'ASC (65)'!I48+'ASC (66)'!I48+'ASC (67)'!I48+'ASC (68)'!I48+'ASC (69)'!I48+'ASC (70)'!I48),IF('SYNTHESE DISTRICT'!$F$21="__FS",(FS!I46+'FS (2)'!I46+'FS (3)'!I46+'FS (4)'!I46+'FS (5)'!I46+'FS (6)'!I46+'FS (7)'!I46+'FS (8)'!I46+'FS (9)'!I46+'FS (10)'!I46+'FS (11)'!I46+'FS (12)'!I46+'FS (13)'!I46+'FS (14)'!I46+'FS (15)'!I46+'FS (16)'!I46+'FS (17)'!I46+'FS (18)'!I46+'FS (19)'!I46+'FS (20)'!I46+'FS (21)'!I46+'FS (22)'!I46+'FS (23)'!I46+'FS (24)'!I46+'FS (25)'!I46+'FS (26)'!I46+'FS (27)'!I46+'FS (28)'!I46+'FS (29)'!I46+'FS (30)'!I46+'FS (31)'!I46+'FS (32)'!I46+'FS (33)'!I46+'FS (34)'!I46+'FS (35)'!I46+'FS (36)'!I46+'FS (37)'!I46+'FS (38)'!I46+'FS (39)'!I46+'FS (40)'!I46+'FS (41)'!I46+'FS (42)'!I46+'FS (43)'!I46+'FS (44)'!I46+'FS (45)'!I46+'FS (46)'!I46+'FS (47)'!I46+'FS (48)'!I46+'FS (49)'!I46+'FS (50)'!I46+'FS (51)'!I46+'FS (52)'!I46+'FS (53)'!I46+'FS (54)'!I46+'FS (55)'!I46+'FS (56)'!I46+'FS (57)'!I46+'FS (58)'!I46+'FS (59)'!I46+'FS (60)'!I46+'FS (61)'!I46+'FS (62)'!I46+'FS (63)'!I46+'FS (64)'!I46+'FS (65)'!I46+'FS (66)'!I46+'FS (67)'!I46+'FS (68)'!I46+'FS (69)'!I46+'FS (70)'!I46),IF('SYNTHESE DISTRICT'!$F$21="ASC+FS",(FS!I46+'FS (2)'!I46+'FS (3)'!I46+'FS (4)'!I46+'FS (5)'!I46+'FS (6)'!I46+'FS (7)'!I46+'FS (8)'!I46+'FS (9)'!I46+'FS (10)'!I46+'FS (11)'!I46+'FS (12)'!I46+'FS (13)'!I46+'FS (14)'!I46+'FS (15)'!I46+'FS (16)'!I46+'FS (17)'!I46+'FS (18)'!I46+'FS (19)'!I46+'FS (20)'!I46+'FS (21)'!I46+'FS (22)'!I46+'FS (23)'!I46+'FS (24)'!I46+'FS (25)'!I46+'FS (26)'!I46+'FS (27)'!I46+'FS (28)'!I46+'FS (29)'!I46+'FS (30)'!I46+'FS (31)'!I46+'FS (32)'!I46+'FS (33)'!I46+'FS (34)'!I46+'FS (35)'!I46+'FS (36)'!I46+'FS (37)'!I46+'FS (38)'!I46+'FS (39)'!I46+'FS (40)'!I46+'FS (41)'!I46+'FS (42)'!I46+'FS (43)'!I46+'FS (44)'!I46+'FS (45)'!I46+'FS (46)'!I46+'FS (47)'!I46+'FS (48)'!I46+'FS (49)'!I46+'FS (50)'!I46+'FS (51)'!I46+'FS (52)'!I46+'FS (53)'!I46+'FS (54)'!I46+'FS (55)'!I46+'FS (56)'!I46+'FS (57)'!I46+'FS (58)'!I46+'FS (59)'!I46+'FS (60)'!I46+'FS (61)'!I46+'FS (62)'!I46+'FS (63)'!I46+'FS (64)'!I46+'FS (65)'!I46+'FS (66)'!I46+'FS (67)'!I46+'FS (68)'!I46+'FS (69)'!I46+'FS (70)'!I46+ ASC!I48+'ASC (2)'!I48+'ASC (3)'!I48+'ASC (4)'!I48+'ASC (5)'!I48+'ASC (6)'!I48+'ASC (7)'!I48+'ASC (8)'!I48+'ASC (9)'!I48+'ASC (10)'!I48+'ASC (11)'!I48+'ASC (12)'!I48+'ASC (13)'!I48+'ASC (14)'!I48+'ASC (15)'!I48+'ASC (16)'!I48+'ASC (17)'!I48+'ASC (18)'!I48+'ASC (19)'!I48+'ASC (20)'!I48+'ASC (21)'!I48+'ASC (22)'!I48+'ASC (23)'!I48+'ASC (24)'!I48+'ASC (25)'!I48+'ASC (26)'!I48+'ASC (27)'!I48+'ASC (28)'!I48+'ASC (29)'!I48+'ASC (30)'!I48+'ASC (31)'!I48+'ASC (32)'!I48+'ASC (33)'!I48+'ASC (34)'!I48+'ASC (35)'!I48+'ASC (36)'!I48+'ASC (37)'!I48+'ASC (38)'!I48+'ASC (39)'!I48+'ASC (40)'!I48+'ASC (41)'!I48+'ASC (42)'!I48+'ASC (43)'!I48+'ASC (44)'!I48+'ASC (45)'!I48+'ASC (46)'!I48+'ASC (47)'!I48+'ASC (48)'!I48+'ASC (49)'!I48+'ASC (50)'!I48+'ASC (51)'!I48+'ASC (50)'!I48+'ASC (52)'!I48+'ASC (53)'!I48+'ASC (54)'!I48+'ASC (55)'!I48+'ASC (56)'!I48+'ASC (57)'!I48+'ASC (58)'!I48+'ASC (59)'!I48+'ASC (60)'!I48+'ASC (61)'!I48+'ASC (62)'!I48+'ASC (63)'!I48+'ASC (64)'!I48+'ASC (65)'!I48+'ASC (66)'!I48+'ASC (67)'!I48+'ASC (68)'!I48+'ASC (69)'!I48+'ASC (70)'!I48),"")))</f>
        <v>0</v>
      </c>
      <c r="J45" s="402" t="e">
        <f t="shared" si="6"/>
        <v>#VALUE!</v>
      </c>
      <c r="K45" s="425">
        <f>IF($F$21="__ASC",(ASC!K48+'ASC (2)'!K48+'ASC (3)'!K48+'ASC (4)'!K48+'ASC (5)'!K48+'ASC (6)'!K48+'ASC (7)'!K48+'ASC (8)'!K48+'ASC (9)'!K48+'ASC (10)'!K48+'ASC (11)'!K48+'ASC (12)'!K48+'ASC (13)'!K48+'ASC (14)'!K48+'ASC (15)'!K48+'ASC (16)'!K48+'ASC (17)'!K48+'ASC (18)'!K48+'ASC (19)'!K48+'ASC (20)'!K48+'ASC (21)'!K48+'ASC (22)'!K48+'ASC (23)'!K48+'ASC (24)'!K48+'ASC (25)'!K48+'ASC (26)'!K48+'ASC (27)'!K48+'ASC (28)'!K48+'ASC (29)'!K48+'ASC (30)'!K48+'ASC (31)'!K48+'ASC (32)'!K48+'ASC (33)'!K48+'ASC (34)'!K48+'ASC (35)'!K48+'ASC (36)'!K48+'ASC (37)'!K48+'ASC (38)'!K48+'ASC (39)'!K48+'ASC (40)'!K48+'ASC (41)'!K48+'ASC (42)'!K48+'ASC (43)'!K48+'ASC (44)'!K48+'ASC (45)'!K48+'ASC (46)'!K48+'ASC (47)'!K48+'ASC (48)'!K48+'ASC (49)'!K48+'ASC (50)'!K48+'ASC (51)'!K48+'ASC (50)'!K48+'ASC (52)'!K48+'ASC (53)'!K48+'ASC (54)'!K48+'ASC (55)'!K48+'ASC (56)'!K48+'ASC (57)'!K48+'ASC (58)'!K48+'ASC (59)'!K48+'ASC (60)'!K48+'ASC (61)'!K48+'ASC (62)'!K48+'ASC (63)'!K48+'ASC (64)'!K48+'ASC (65)'!K48+'ASC (66)'!K48+'ASC (67)'!K48+'ASC (68)'!K48+'ASC (69)'!K48+'ASC (70)'!K48),IF('SYNTHESE DISTRICT'!$F$21="__FS",(FS!K46+'FS (2)'!K46+'FS (3)'!K46+'FS (4)'!K46+'FS (5)'!K46+'FS (6)'!K46+'FS (7)'!K46+'FS (8)'!K46+'FS (9)'!K46+'FS (10)'!K46+'FS (11)'!K46+'FS (12)'!K46+'FS (13)'!K46+'FS (14)'!K46+'FS (15)'!K46+'FS (16)'!K46+'FS (17)'!K46+'FS (18)'!K46+'FS (19)'!K46+'FS (20)'!K46+'FS (21)'!K46+'FS (22)'!K46+'FS (23)'!K46+'FS (24)'!K46+'FS (25)'!K46+'FS (26)'!K46+'FS (27)'!K46+'FS (28)'!K46+'FS (29)'!K46+'FS (30)'!K46+'FS (31)'!K46+'FS (32)'!K46+'FS (33)'!K46+'FS (34)'!K46+'FS (35)'!K46+'FS (36)'!K46+'FS (37)'!K46+'FS (38)'!K46+'FS (39)'!K46+'FS (40)'!K46+'FS (41)'!K46+'FS (42)'!K46+'FS (43)'!K46+'FS (44)'!K46+'FS (45)'!K46+'FS (46)'!K46+'FS (47)'!K46+'FS (48)'!K46+'FS (49)'!K46+'FS (50)'!K46+'FS (51)'!K46+'FS (52)'!K46+'FS (53)'!K46+'FS (54)'!K46+'FS (55)'!K46+'FS (56)'!K46+'FS (57)'!K46+'FS (58)'!K46+'FS (59)'!K46+'FS (60)'!K46+'FS (61)'!K46+'FS (62)'!K46+'FS (63)'!K46+'FS (64)'!K46+'FS (65)'!K46+'FS (66)'!K46+'FS (67)'!K46+'FS (68)'!K46+'FS (69)'!K46+'FS (70)'!K46),IF('SYNTHESE DISTRICT'!$F$21="ASC+FS",(FS!K46+'FS (2)'!K46+'FS (3)'!K46+'FS (4)'!K46+'FS (5)'!K46+'FS (6)'!K46+'FS (7)'!K46+'FS (8)'!K46+'FS (9)'!K46+'FS (10)'!K46+'FS (11)'!K46+'FS (12)'!K46+'FS (13)'!K46+'FS (14)'!K46+'FS (15)'!K46+'FS (16)'!K46+'FS (17)'!K46+'FS (18)'!K46+'FS (19)'!K46+'FS (20)'!K46+'FS (21)'!K46+'FS (22)'!K46+'FS (23)'!K46+'FS (24)'!K46+'FS (25)'!K46+'FS (26)'!K46+'FS (27)'!K46+'FS (28)'!K46+'FS (29)'!K46+'FS (30)'!K46+'FS (31)'!K46+'FS (32)'!K46+'FS (33)'!K46+'FS (34)'!K46+'FS (35)'!K46+'FS (36)'!K46+'FS (37)'!K46+'FS (38)'!K46+'FS (39)'!K46+'FS (40)'!K46+'FS (41)'!K46+'FS (42)'!K46+'FS (43)'!K46+'FS (44)'!K46+'FS (45)'!K46+'FS (46)'!K46+'FS (47)'!K46+'FS (48)'!K46+'FS (49)'!K46+'FS (50)'!K46+'FS (51)'!K46+'FS (52)'!K46+'FS (53)'!K46+'FS (54)'!K46+'FS (55)'!K46+'FS (56)'!K46+'FS (57)'!K46+'FS (58)'!K46+'FS (59)'!K46+'FS (60)'!K46+'FS (61)'!K46+'FS (62)'!K46+'FS (63)'!K46+'FS (64)'!K46+'FS (65)'!K46+'FS (66)'!K46+'FS (67)'!K46+'FS (68)'!K46+'FS (69)'!K46+'FS (70)'!K46+ ASC!K48+'ASC (2)'!K48+'ASC (3)'!K48+'ASC (4)'!K48+'ASC (5)'!K48+'ASC (6)'!K48+'ASC (7)'!K48+'ASC (8)'!K48+'ASC (9)'!K48+'ASC (10)'!K48+'ASC (11)'!K48+'ASC (12)'!K48+'ASC (13)'!K48+'ASC (14)'!K48+'ASC (15)'!K48+'ASC (16)'!K48+'ASC (17)'!K48+'ASC (18)'!K48+'ASC (19)'!K48+'ASC (20)'!K48+'ASC (21)'!K48+'ASC (22)'!K48+'ASC (23)'!K48+'ASC (24)'!K48+'ASC (25)'!K48+'ASC (26)'!K48+'ASC (27)'!K48+'ASC (28)'!K48+'ASC (29)'!K48+'ASC (30)'!K48+'ASC (31)'!K48+'ASC (32)'!K48+'ASC (33)'!K48+'ASC (34)'!K48+'ASC (35)'!K48+'ASC (36)'!K48+'ASC (37)'!K48+'ASC (38)'!K48+'ASC (39)'!K48+'ASC (40)'!K48+'ASC (41)'!K48+'ASC (42)'!K48+'ASC (43)'!K48+'ASC (44)'!K48+'ASC (45)'!K48+'ASC (46)'!K48+'ASC (47)'!K48+'ASC (48)'!K48+'ASC (49)'!K48+'ASC (50)'!K48+'ASC (51)'!K48+'ASC (50)'!K48+'ASC (52)'!K48+'ASC (53)'!K48+'ASC (54)'!K48+'ASC (55)'!K48+'ASC (56)'!K48+'ASC (57)'!K48+'ASC (58)'!K48+'ASC (59)'!K48+'ASC (60)'!K48+'ASC (61)'!K48+'ASC (62)'!K48+'ASC (63)'!K48+'ASC (64)'!K48+'ASC (65)'!K48+'ASC (66)'!K48+'ASC (67)'!K48+'ASC (68)'!K48+'ASC (69)'!K48+'ASC (70)'!K48),"")))</f>
        <v>0</v>
      </c>
      <c r="L45" s="314" t="e">
        <f t="shared" si="2"/>
        <v>#VALUE!</v>
      </c>
      <c r="M45" s="314" t="e">
        <f t="shared" si="3"/>
        <v>#VALUE!</v>
      </c>
      <c r="N45" s="314" t="e">
        <f t="shared" si="4"/>
        <v>#VALUE!</v>
      </c>
      <c r="O45" s="425">
        <f>IF($F$21="__ASC",(ASC!O48+'ASC (2)'!O48+'ASC (3)'!O48+'ASC (4)'!O48+'ASC (5)'!O48+'ASC (6)'!O48+'ASC (7)'!O48+'ASC (8)'!O48+'ASC (9)'!O48+'ASC (10)'!O48+'ASC (11)'!O48+'ASC (12)'!O48+'ASC (13)'!O48+'ASC (14)'!O48+'ASC (15)'!O48+'ASC (16)'!O48+'ASC (17)'!O48+'ASC (18)'!O48+'ASC (19)'!O48+'ASC (20)'!O48+'ASC (21)'!O48+'ASC (22)'!O48+'ASC (23)'!O48+'ASC (24)'!O48+'ASC (25)'!O48+'ASC (26)'!O48+'ASC (27)'!O48+'ASC (28)'!O48+'ASC (29)'!O48+'ASC (30)'!O48+'ASC (31)'!O48+'ASC (32)'!O48+'ASC (33)'!O48+'ASC (34)'!O48+'ASC (35)'!O48+'ASC (36)'!O48+'ASC (37)'!O48+'ASC (38)'!O48+'ASC (39)'!O48+'ASC (40)'!O48+'ASC (41)'!O48+'ASC (42)'!O48+'ASC (43)'!O48+'ASC (44)'!O48+'ASC (45)'!O48+'ASC (46)'!O48+'ASC (47)'!O48+'ASC (48)'!O48+'ASC (49)'!O48+'ASC (50)'!O48+'ASC (51)'!O48+'ASC (50)'!O48+'ASC (52)'!O48+'ASC (53)'!O48+'ASC (54)'!O48+'ASC (55)'!O48+'ASC (56)'!O48+'ASC (57)'!O48+'ASC (58)'!O48+'ASC (59)'!O48+'ASC (60)'!O48+'ASC (61)'!O48+'ASC (62)'!O48+'ASC (63)'!O48+'ASC (64)'!O48+'ASC (65)'!O48+'ASC (66)'!O48+'ASC (67)'!O48+'ASC (68)'!O48+'ASC (69)'!O48+'ASC (70)'!O48),IF('SYNTHESE DISTRICT'!$F$21="__FS",(FS!O46+'FS (2)'!O46+'FS (3)'!O46+'FS (4)'!O46+'FS (5)'!O46+'FS (6)'!O46+'FS (7)'!O46+'FS (8)'!O46+'FS (9)'!O46+'FS (10)'!O46+'FS (11)'!O46+'FS (12)'!O46+'FS (13)'!O46+'FS (14)'!O46+'FS (15)'!O46+'FS (16)'!O46+'FS (17)'!O46+'FS (18)'!O46+'FS (19)'!O46+'FS (20)'!O46+'FS (21)'!O46+'FS (22)'!O46+'FS (23)'!O46+'FS (24)'!O46+'FS (25)'!O46+'FS (26)'!O46+'FS (27)'!O46+'FS (28)'!O46+'FS (29)'!O46+'FS (30)'!O46+'FS (31)'!O46+'FS (32)'!O46+'FS (33)'!O46+'FS (34)'!O46+'FS (35)'!O46+'FS (36)'!O46+'FS (37)'!O46+'FS (38)'!O46+'FS (39)'!O46+'FS (40)'!O46+'FS (41)'!O46+'FS (42)'!O46+'FS (43)'!O46+'FS (44)'!O46+'FS (45)'!O46+'FS (46)'!O46+'FS (47)'!O46+'FS (48)'!O46+'FS (49)'!O46+'FS (50)'!O46+'FS (51)'!O46+'FS (52)'!O46+'FS (53)'!O46+'FS (54)'!O46+'FS (55)'!O46+'FS (56)'!O46+'FS (57)'!O46+'FS (58)'!O46+'FS (59)'!O46+'FS (60)'!O46+'FS (61)'!O46+'FS (62)'!O46+'FS (63)'!O46+'FS (64)'!O46+'FS (65)'!O46+'FS (66)'!O46+'FS (67)'!O46+'FS (68)'!O46+'FS (69)'!O46+'FS (70)'!O46),IF('SYNTHESE DISTRICT'!$F$21="ASC+FS",(FS!O46+'FS (2)'!O46+'FS (3)'!O46+'FS (4)'!O46+'FS (5)'!O46+'FS (6)'!O46+'FS (7)'!O46+'FS (8)'!O46+'FS (9)'!O46+'FS (10)'!O46+'FS (11)'!O46+'FS (12)'!O46+'FS (13)'!O46+'FS (14)'!O46+'FS (15)'!O46+'FS (16)'!O46+'FS (17)'!O46+'FS (18)'!O46+'FS (19)'!O46+'FS (20)'!O46+'FS (21)'!O46+'FS (22)'!O46+'FS (23)'!O46+'FS (24)'!O46+'FS (25)'!O46+'FS (26)'!O46+'FS (27)'!O46+'FS (28)'!O46+'FS (29)'!O46+'FS (30)'!O46+'FS (31)'!O46+'FS (32)'!O46+'FS (33)'!O46+'FS (34)'!O46+'FS (35)'!O46+'FS (36)'!O46+'FS (37)'!O46+'FS (38)'!O46+'FS (39)'!O46+'FS (40)'!O46+'FS (41)'!O46+'FS (42)'!O46+'FS (43)'!O46+'FS (44)'!O46+'FS (45)'!O46+'FS (46)'!O46+'FS (47)'!O46+'FS (48)'!O46+'FS (49)'!O46+'FS (50)'!O46+'FS (51)'!O46+'FS (52)'!O46+'FS (53)'!O46+'FS (54)'!O46+'FS (55)'!O46+'FS (56)'!O46+'FS (57)'!O46+'FS (58)'!O46+'FS (59)'!O46+'FS (60)'!O46+'FS (61)'!O46+'FS (62)'!O46+'FS (63)'!O46+'FS (64)'!O46+'FS (65)'!O46+'FS (66)'!O46+'FS (67)'!O46+'FS (68)'!O46+'FS (69)'!O46+'FS (70)'!O46+ ASC!O48+'ASC (2)'!O48+'ASC (3)'!O48+'ASC (4)'!O48+'ASC (5)'!O48+'ASC (6)'!O48+'ASC (7)'!O48+'ASC (8)'!O48+'ASC (9)'!O48+'ASC (10)'!O48+'ASC (11)'!O48+'ASC (12)'!O48+'ASC (13)'!O48+'ASC (14)'!O48+'ASC (15)'!O48+'ASC (16)'!O48+'ASC (17)'!O48+'ASC (18)'!O48+'ASC (19)'!O48+'ASC (20)'!O48+'ASC (21)'!O48+'ASC (22)'!O48+'ASC (23)'!O48+'ASC (24)'!O48+'ASC (25)'!O48+'ASC (26)'!O48+'ASC (27)'!O48+'ASC (28)'!O48+'ASC (29)'!O48+'ASC (30)'!O48+'ASC (31)'!O48+'ASC (32)'!O48+'ASC (33)'!O48+'ASC (34)'!O48+'ASC (35)'!O48+'ASC (36)'!O48+'ASC (37)'!O48+'ASC (38)'!O48+'ASC (39)'!O48+'ASC (40)'!O48+'ASC (41)'!O48+'ASC (42)'!O48+'ASC (43)'!O48+'ASC (44)'!O48+'ASC (45)'!O48+'ASC (46)'!O48+'ASC (47)'!O48+'ASC (48)'!O48+'ASC (49)'!O48+'ASC (50)'!O48+'ASC (51)'!O48+'ASC (50)'!O48+'ASC (52)'!O48+'ASC (53)'!O48+'ASC (54)'!O48+'ASC (55)'!O48+'ASC (56)'!O48+'ASC (57)'!O48+'ASC (58)'!O48+'ASC (59)'!O48+'ASC (60)'!O48+'ASC (61)'!O48+'ASC (62)'!O48+'ASC (63)'!O48+'ASC (64)'!O48+'ASC (65)'!O48+'ASC (66)'!O48+'ASC (67)'!O48+'ASC (68)'!O48+'ASC (69)'!O48+'ASC (70)'!O48),"")))</f>
        <v>0</v>
      </c>
      <c r="P45" s="217"/>
      <c r="R45" s="152" t="e">
        <f t="shared" si="5"/>
        <v>#VALUE!</v>
      </c>
      <c r="T45" s="424">
        <f>IF('SYNTHESE DISTRICT'!$F$21="__ASC",(ASC!J48+'ASC (2)'!J48+'ASC (3)'!J48+'ASC (4)'!J48+'ASC (5)'!J48+'ASC (6)'!J48+'ASC (7)'!J48+'ASC (8)'!J48+'ASC (9)'!J48+'ASC (10)'!J48+'ASC (11)'!J48+'ASC (12)'!J48+'ASC (13)'!J48+'ASC (14)'!J48+'ASC (15)'!J48+'ASC (16)'!J48+'ASC (17)'!J48+'ASC (18)'!J48+'ASC (19)'!J48+'ASC (20)'!J48+'ASC (21)'!J48+'ASC (22)'!J48+'ASC (23)'!J48+'ASC (24)'!J48+'ASC (25)'!J48+'ASC (26)'!J48+'ASC (27)'!J48+'ASC (28)'!J48+'ASC (29)'!J48+'ASC (30)'!J48+'ASC (31)'!J48+'ASC (32)'!J48+'ASC (33)'!J48+'ASC (34)'!J48+'ASC (35)'!J48+'ASC (36)'!J48+'ASC (37)'!J48+'ASC (38)'!J48+'ASC (39)'!J48+'ASC (40)'!J48+'ASC (41)'!J48+'ASC (42)'!J48+'ASC (43)'!J48+'ASC (44)'!J48+'ASC (45)'!J48+'ASC (46)'!J48+'ASC (47)'!J48+'ASC (48)'!J48+'ASC (49)'!J48+'ASC (50)'!J48+'ASC (51)'!J48+'ASC (50)'!J48+'ASC (52)'!J48+'ASC (53)'!J48+'ASC (54)'!J48+'ASC (55)'!J48+'ASC (56)'!J48+'ASC (57)'!J48+'ASC (58)'!J48+'ASC (59)'!J48+'ASC (60)'!J48+'ASC (61)'!J48+'ASC (62)'!J48+'ASC (63)'!J48+'ASC (64)'!J48+'ASC (65)'!J48+'ASC (66)'!J48+'ASC (67)'!J48+'ASC (68)'!J48+'ASC (69)'!J48+'ASC (70)'!J48),IF('SYNTHESE DISTRICT'!$F$21="__FS",('[4]FS '!J46+'FS (2)'!J46+'FS (3)'!J46+'FS (4)'!J46+'FS (5)'!J46+'FS (6)'!J46+'FS (7)'!J46+'FS (8)'!J46+'FS (9)'!J46+'FS (10)'!J46+'FS (11)'!J46+'FS (12)'!J46+'FS (13)'!J46+'FS (14)'!J46+'FS (15)'!J46+'FS (16)'!J46+'FS (17)'!J46+'FS (18)'!J46+'FS (19)'!J46+'FS (20)'!J46+'FS (21)'!J46+'FS (22)'!J46+'FS (23)'!J46+'FS (24)'!J46+'FS (25)'!J46+'FS (26)'!J46+'FS (27)'!J46+'FS (28)'!J46+'FS (29)'!J46+'FS (30)'!J46+'FS (31)'!J46+'FS (32)'!J46+'FS (33)'!J46+'FS (34)'!J46+'FS (35)'!J46+'FS (36)'!J46+'FS (37)'!J46+'FS (38)'!J46+'FS (39)'!J46+'FS (40)'!J46+'FS (41)'!J46+'FS (42)'!J46+'FS (43)'!J46+'FS (44)'!J46+'FS (45)'!J46+'FS (46)'!J46+'FS (47)'!J46+'FS (48)'!J46+'FS (49)'!J46+'FS (50)'!J46+'FS (51)'!J46+'FS (52)'!J46+'FS (53)'!J46+'FS (54)'!J46+'FS (55)'!J46+'FS (56)'!J46+'FS (57)'!J46+'FS (58)'!J46+'FS (59)'!J46+'FS (60)'!J46+'FS (61)'!J46+'FS (62)'!J46+'FS (63)'!J46+'FS (64)'!J46+'FS (65)'!J46+'FS (66)'!J46+'FS (67)'!J46+'FS (68)'!J46+'FS (69)'!J46+'FS (70)'!J46),IF('SYNTHESE DISTRICT'!$F$21="ASC+FS",('[4]FS '!J46+'FS (2)'!J46+'FS (3)'!J46+'FS (4)'!J46+'FS (5)'!J46+'FS (6)'!J46+'FS (7)'!J46+'FS (8)'!J46+'FS (9)'!J46+'FS (10)'!J46+'FS (11)'!J46+'FS (12)'!J46+'FS (13)'!J46+'FS (14)'!J46+'FS (15)'!J46+'FS (16)'!J46+'FS (17)'!J46+'FS (18)'!J46+'FS (19)'!J46+'FS (20)'!J46+'FS (21)'!J46+'FS (22)'!J46+'FS (23)'!J46+'FS (24)'!J46+'FS (25)'!J46+'FS (26)'!J46+'FS (27)'!J46+'FS (28)'!J46+'FS (29)'!J46+'FS (30)'!J46+'FS (31)'!J46+'FS (32)'!J46+'FS (33)'!J46+'FS (34)'!J46+'FS (35)'!J46+'FS (36)'!J46+'FS (37)'!J46+'FS (38)'!J46+'FS (39)'!J46+'FS (40)'!J46+'FS (41)'!J46+'FS (42)'!J46+'FS (43)'!J46+'FS (44)'!J46+'FS (45)'!J46+'FS (46)'!J46+'FS (47)'!J46+'FS (48)'!J46+'FS (49)'!J46+'FS (50)'!J46+'FS (51)'!J46+'FS (52)'!J46+'FS (53)'!J46+'FS (54)'!J46+'FS (55)'!J46+'FS (56)'!J46+'FS (57)'!J46+'FS (58)'!J46+'FS (59)'!J46+'FS (60)'!J46+'FS (61)'!J46+'FS (62)'!J46+'FS (63)'!J46+'FS (64)'!J46+'FS (65)'!J46+'FS (66)'!J46+'FS (67)'!J46+'FS (68)'!J46+'FS (69)'!J46+'FS (70)'!J46)+('[5]ASC '!J48+'ASC (2)'!J48+'ASC (3)'!J48+'ASC (4)'!J48+'ASC (5)'!J48+'ASC (6)'!J48+'ASC (7)'!J48+'ASC (8)'!J48+'ASC (9)'!J48+'ASC (10)'!J48+'ASC (11)'!J48+'ASC (12)'!J48+'ASC (13)'!J48+'ASC (14)'!J48+'ASC (15)'!J48+'ASC (16)'!J48+'ASC (17)'!J48+'ASC (18)'!J48+'ASC (19)'!J48+'ASC (20)'!J48+'ASC (21)'!J48+'ASC (22)'!J48+'ASC (23)'!J48+'ASC (24)'!J48+'ASC (25)'!J48+'ASC (26)'!J48+'ASC (27)'!J48+'ASC (28)'!J48+'ASC (29)'!J48+'ASC (30)'!J48+'ASC (31)'!J48+'ASC (32)'!J48+'ASC (33)'!J48+'ASC (34)'!J48+'ASC (35)'!J48+'ASC (36)'!J48+'ASC (37)'!J48+'ASC (38)'!J48+'ASC (39)'!J48+'ASC (40)'!J48+'ASC (41)'!J48+'ASC (42)'!J48+'ASC (43)'!J48+'ASC (44)'!J48+'ASC (45)'!J48+'ASC (46)'!J48+'ASC (47)'!J48+'ASC (48)'!J48+'ASC (49)'!J48+'ASC (50)'!J48+'ASC (51)'!J48+'ASC (50)'!J48+'ASC (52)'!J48+'ASC (53)'!J48+'ASC (54)'!J48+'ASC (55)'!J48+'ASC (56)'!J48+'ASC (57)'!J48+'ASC (58)'!J48+'ASC (59)'!J48+'ASC (60)'!J48+'ASC (61)'!J48+'ASC (62)'!J48+'ASC (63)'!J48+'ASC (64)'!J48+'ASC (65)'!J48+'ASC (66)'!J48+'ASC (67)'!J48+'ASC (68)'!J48+'ASC (69)'!J48+'ASC (70)'!J48),"")))</f>
        <v>0</v>
      </c>
    </row>
    <row r="46" spans="1:20" ht="55.5" customHeight="1" thickBot="1" x14ac:dyDescent="0.35">
      <c r="A46" s="329" t="str">
        <f>CDT!B47</f>
        <v>Quinine injectable 600 mg</v>
      </c>
      <c r="B46" s="425">
        <f>IF($F$21="__ASC",(ASC!B49+'ASC (2)'!B49+'ASC (3)'!B49+'ASC (4)'!B49+'ASC (5)'!B49+'ASC (6)'!B49+'ASC (7)'!B49+'ASC (8)'!B49+'ASC (9)'!B49+'ASC (10)'!B49+'ASC (11)'!B49+'ASC (12)'!B49+'ASC (13)'!B49+'ASC (14)'!B49+'ASC (15)'!B49+'ASC (16)'!B49+'ASC (17)'!B49+'ASC (18)'!B49+'ASC (19)'!B49+'ASC (20)'!B49+'ASC (21)'!B49+'ASC (22)'!B49+'ASC (23)'!B49+'ASC (24)'!B49+'ASC (25)'!B49+'ASC (26)'!B49+'ASC (27)'!B49+'ASC (28)'!B49+'ASC (29)'!B49+'ASC (30)'!B49+'ASC (31)'!B49+'ASC (32)'!B49+'ASC (33)'!B49+'ASC (34)'!B49+'ASC (35)'!B49+'ASC (36)'!B49+'ASC (37)'!B49+'ASC (38)'!B49+'ASC (39)'!B49+'ASC (40)'!B49+'ASC (41)'!B49+'ASC (42)'!B49+'ASC (43)'!B49+'ASC (44)'!B49+'ASC (45)'!B49+'ASC (46)'!B49+'ASC (47)'!B49+'ASC (48)'!B49+'ASC (49)'!B49+'ASC (50)'!B49+'ASC (51)'!B49+'ASC (50)'!B49+'ASC (52)'!B49+'ASC (53)'!B49+'ASC (54)'!B49+'ASC (55)'!B49+'ASC (56)'!B49+'ASC (57)'!B49+'ASC (58)'!B49+'ASC (59)'!B49+'ASC (60)'!B49+'ASC (61)'!B49+'ASC (62)'!B49+'ASC (63)'!B49+'ASC (64)'!B49+'ASC (65)'!B49+'ASC (66)'!B49+'ASC (67)'!B49+'ASC (68)'!B49+'ASC (69)'!B49+'ASC (70)'!B49),IF('SYNTHESE DISTRICT'!$F$21="__FS",(FS!B47+'FS (2)'!B47+'FS (3)'!B47+'FS (4)'!B47+'FS (5)'!B47+'FS (6)'!B47+'FS (7)'!B47+'FS (8)'!B47+'FS (9)'!B47+'FS (10)'!B47+'FS (11)'!B47+'FS (12)'!B47+'FS (13)'!B47+'FS (14)'!B47+'FS (15)'!B47+'FS (16)'!B47+'FS (17)'!B47+'FS (18)'!B47+'FS (19)'!B47+'FS (20)'!B47+'FS (21)'!B47+'FS (22)'!B47+'FS (23)'!B47+'FS (24)'!B47+'FS (25)'!B47+'FS (26)'!B47+'FS (27)'!B47+'FS (28)'!B47+'FS (29)'!B47+'FS (30)'!B47+'FS (31)'!B47+'FS (32)'!B47+'FS (33)'!B47+'FS (34)'!B47+'FS (35)'!B47+'FS (36)'!B47+'FS (37)'!B47+'FS (38)'!B47+'FS (39)'!B47+'FS (40)'!B47+'FS (41)'!B47+'FS (42)'!B47+'FS (43)'!B47+'FS (44)'!B47+'FS (45)'!B47+'FS (46)'!B47+'FS (47)'!B47+'FS (48)'!B47+'FS (49)'!B47+'FS (50)'!B47+'FS (51)'!B47+'FS (52)'!B47+'FS (53)'!B47+'FS (54)'!B47+'FS (55)'!B47+'FS (56)'!B47+'FS (57)'!B47+'FS (58)'!B47+'FS (59)'!B47+'FS (60)'!B47+'FS (61)'!B47+'FS (62)'!B47+'FS (63)'!B47+'FS (64)'!B47+'FS (65)'!B47+'FS (66)'!B47+'FS (67)'!B47+'FS (68)'!B47+'FS (69)'!B47+'FS (70)'!B47),IF('SYNTHESE DISTRICT'!$F$21="ASC+FS",(FS!B47+'FS (2)'!B47+'FS (3)'!B47+'FS (4)'!B47+'FS (5)'!B47+'FS (6)'!B47+'FS (7)'!B47+'FS (8)'!B47+'FS (9)'!B47+'FS (10)'!B47+'FS (11)'!B47+'FS (12)'!B47+'FS (13)'!B47+'FS (14)'!B47+'FS (15)'!B47+'FS (16)'!B47+'FS (17)'!B47+'FS (18)'!B47+'FS (19)'!B47+'FS (20)'!B47+'FS (21)'!B47+'FS (22)'!B47+'FS (23)'!B47+'FS (24)'!B47+'FS (25)'!B47+'FS (26)'!B47+'FS (27)'!B47+'FS (28)'!B47+'FS (29)'!B47+'FS (30)'!B47+'FS (31)'!B47+'FS (32)'!B47+'FS (33)'!B47+'FS (34)'!B47+'FS (35)'!B47+'FS (36)'!B47+'FS (37)'!B47+'FS (38)'!B47+'FS (39)'!B47+'FS (40)'!B47+'FS (41)'!B47+'FS (42)'!B47+'FS (43)'!B47+'FS (44)'!B47+'FS (45)'!B47+'FS (46)'!B47+'FS (47)'!B47+'FS (48)'!B47+'FS (49)'!B47+'FS (50)'!B47+'FS (51)'!B47+'FS (52)'!B47+'FS (53)'!B47+'FS (54)'!B47+'FS (55)'!B47+'FS (56)'!B47+'FS (57)'!B47+'FS (58)'!B47+'FS (59)'!B47+'FS (60)'!B47+'FS (61)'!B47+'FS (62)'!B47+'FS (63)'!B47+'FS (64)'!B47+'FS (65)'!B47+'FS (66)'!B47+'FS (67)'!B47+'FS (68)'!B47+'FS (69)'!B47+'FS (70)'!B47+ ASC!B49+'ASC (2)'!B49+'ASC (3)'!B49+'ASC (4)'!B49+'ASC (5)'!B49+'ASC (6)'!B49+'ASC (7)'!B49+'ASC (8)'!B49+'ASC (9)'!B49+'ASC (10)'!B49+'ASC (11)'!B49+'ASC (12)'!B49+'ASC (13)'!B49+'ASC (14)'!B49+'ASC (15)'!B49+'ASC (16)'!B49+'ASC (17)'!B49+'ASC (18)'!B49+'ASC (19)'!B49+'ASC (20)'!B49+'ASC (21)'!B49+'ASC (22)'!B49+'ASC (23)'!B49+'ASC (24)'!B49+'ASC (25)'!B49+'ASC (26)'!B49+'ASC (27)'!B49+'ASC (28)'!B49+'ASC (29)'!B49+'ASC (30)'!B49+'ASC (31)'!B49+'ASC (32)'!B49+'ASC (33)'!B49+'ASC (34)'!B49+'ASC (35)'!B49+'ASC (36)'!B49+'ASC (37)'!B49+'ASC (38)'!B49+'ASC (39)'!B49+'ASC (40)'!B49+'ASC (41)'!B49+'ASC (42)'!B49+'ASC (43)'!B49+'ASC (44)'!B49+'ASC (45)'!B49+'ASC (46)'!B49+'ASC (47)'!B49+'ASC (48)'!B49+'ASC (49)'!B49+'ASC (50)'!B49+'ASC (51)'!B49+'ASC (50)'!B49+'ASC (52)'!B49+'ASC (53)'!B49+'ASC (54)'!B49+'ASC (55)'!B49+'ASC (56)'!B49+'ASC (57)'!B49+'ASC (58)'!B49+'ASC (59)'!B49+'ASC (60)'!B49+'ASC (61)'!B49+'ASC (62)'!B49+'ASC (63)'!B49+'ASC (64)'!B49+'ASC (65)'!B49+'ASC (66)'!B49+'ASC (67)'!B49+'ASC (68)'!B49+'ASC (69)'!B49+'ASC (70)'!B49),"")))</f>
        <v>0</v>
      </c>
      <c r="C46" s="425">
        <f>IF($F$21="__ASC",(ASC!C49+'ASC (2)'!C49+'ASC (3)'!C49+'ASC (4)'!C49+'ASC (5)'!C49+'ASC (6)'!C49+'ASC (7)'!C49+'ASC (8)'!C49+'ASC (9)'!C49+'ASC (10)'!C49+'ASC (11)'!C49+'ASC (12)'!C49+'ASC (13)'!C49+'ASC (14)'!C49+'ASC (15)'!C49+'ASC (16)'!C49+'ASC (17)'!C49+'ASC (18)'!C49+'ASC (19)'!C49+'ASC (20)'!C49+'ASC (21)'!C49+'ASC (22)'!C49+'ASC (23)'!C49+'ASC (24)'!C49+'ASC (25)'!C49+'ASC (26)'!C49+'ASC (27)'!C49+'ASC (28)'!C49+'ASC (29)'!C49+'ASC (30)'!C49+'ASC (31)'!C49+'ASC (32)'!C49+'ASC (33)'!C49+'ASC (34)'!C49+'ASC (35)'!C49+'ASC (36)'!C49+'ASC (37)'!C49+'ASC (38)'!C49+'ASC (39)'!C49+'ASC (40)'!C49+'ASC (41)'!C49+'ASC (42)'!C49+'ASC (43)'!C49+'ASC (44)'!C49+'ASC (45)'!C49+'ASC (46)'!C49+'ASC (47)'!C49+'ASC (48)'!C49+'ASC (49)'!C49+'ASC (50)'!C49+'ASC (51)'!C49+'ASC (50)'!C49+'ASC (52)'!C49+'ASC (53)'!C49+'ASC (54)'!C49+'ASC (55)'!C49+'ASC (56)'!C49+'ASC (57)'!C49+'ASC (58)'!C49+'ASC (59)'!C49+'ASC (60)'!C49+'ASC (61)'!C49+'ASC (62)'!C49+'ASC (63)'!C49+'ASC (64)'!C49+'ASC (65)'!C49+'ASC (66)'!C49+'ASC (67)'!C49+'ASC (68)'!C49+'ASC (69)'!C49+'ASC (70)'!C49),IF('SYNTHESE DISTRICT'!$F$21="__FS",(FS!C47+'FS (2)'!C47+'FS (3)'!C47+'FS (4)'!C47+'FS (5)'!C47+'FS (6)'!C47+'FS (7)'!C47+'FS (8)'!C47+'FS (9)'!C47+'FS (10)'!C47+'FS (11)'!C47+'FS (12)'!C47+'FS (13)'!C47+'FS (14)'!C47+'FS (15)'!C47+'FS (16)'!C47+'FS (17)'!C47+'FS (18)'!C47+'FS (19)'!C47+'FS (20)'!C47+'FS (21)'!C47+'FS (22)'!C47+'FS (23)'!C47+'FS (24)'!C47+'FS (25)'!C47+'FS (26)'!C47+'FS (27)'!C47+'FS (28)'!C47+'FS (29)'!C47+'FS (30)'!C47+'FS (31)'!C47+'FS (32)'!C47+'FS (33)'!C47+'FS (34)'!C47+'FS (35)'!C47+'FS (36)'!C47+'FS (37)'!C47+'FS (38)'!C47+'FS (39)'!C47+'FS (40)'!C47+'FS (41)'!C47+'FS (42)'!C47+'FS (43)'!C47+'FS (44)'!C47+'FS (45)'!C47+'FS (46)'!C47+'FS (47)'!C47+'FS (48)'!C47+'FS (49)'!C47+'FS (50)'!C47+'FS (51)'!C47+'FS (52)'!C47+'FS (53)'!C47+'FS (54)'!C47+'FS (55)'!C47+'FS (56)'!C47+'FS (57)'!C47+'FS (58)'!C47+'FS (59)'!C47+'FS (60)'!C47+'FS (61)'!C47+'FS (62)'!C47+'FS (63)'!C47+'FS (64)'!C47+'FS (65)'!C47+'FS (66)'!C47+'FS (67)'!C47+'FS (68)'!C47+'FS (69)'!C47+'FS (70)'!C47),IF('SYNTHESE DISTRICT'!$F$21="ASC+FS",(FS!C47+'FS (2)'!C47+'FS (3)'!C47+'FS (4)'!C47+'FS (5)'!C47+'FS (6)'!C47+'FS (7)'!C47+'FS (8)'!C47+'FS (9)'!C47+'FS (10)'!C47+'FS (11)'!C47+'FS (12)'!C47+'FS (13)'!C47+'FS (14)'!C47+'FS (15)'!C47+'FS (16)'!C47+'FS (17)'!C47+'FS (18)'!C47+'FS (19)'!C47+'FS (20)'!C47+'FS (21)'!C47+'FS (22)'!C47+'FS (23)'!C47+'FS (24)'!C47+'FS (25)'!C47+'FS (26)'!C47+'FS (27)'!C47+'FS (28)'!C47+'FS (29)'!C47+'FS (30)'!C47+'FS (31)'!C47+'FS (32)'!C47+'FS (33)'!C47+'FS (34)'!C47+'FS (35)'!C47+'FS (36)'!C47+'FS (37)'!C47+'FS (38)'!C47+'FS (39)'!C47+'FS (40)'!C47+'FS (41)'!C47+'FS (42)'!C47+'FS (43)'!C47+'FS (44)'!C47+'FS (45)'!C47+'FS (46)'!C47+'FS (47)'!C47+'FS (48)'!C47+'FS (49)'!C47+'FS (50)'!C47+'FS (51)'!C47+'FS (52)'!C47+'FS (53)'!C47+'FS (54)'!C47+'FS (55)'!C47+'FS (56)'!C47+'FS (57)'!C47+'FS (58)'!C47+'FS (59)'!C47+'FS (60)'!C47+'FS (61)'!C47+'FS (62)'!C47+'FS (63)'!C47+'FS (64)'!C47+'FS (65)'!C47+'FS (66)'!C47+'FS (67)'!C47+'FS (68)'!C47+'FS (69)'!C47+'FS (70)'!C47+ ASC!C49+'ASC (2)'!C49+'ASC (3)'!C49+'ASC (4)'!C49+'ASC (5)'!C49+'ASC (6)'!C49+'ASC (7)'!C49+'ASC (8)'!C49+'ASC (9)'!C49+'ASC (10)'!C49+'ASC (11)'!C49+'ASC (12)'!C49+'ASC (13)'!C49+'ASC (14)'!C49+'ASC (15)'!C49+'ASC (16)'!C49+'ASC (17)'!C49+'ASC (18)'!C49+'ASC (19)'!C49+'ASC (20)'!C49+'ASC (21)'!C49+'ASC (22)'!C49+'ASC (23)'!C49+'ASC (24)'!C49+'ASC (25)'!C49+'ASC (26)'!C49+'ASC (27)'!C49+'ASC (28)'!C49+'ASC (29)'!C49+'ASC (30)'!C49+'ASC (31)'!C49+'ASC (32)'!C49+'ASC (33)'!C49+'ASC (34)'!C49+'ASC (35)'!C49+'ASC (36)'!C49+'ASC (37)'!C49+'ASC (38)'!C49+'ASC (39)'!C49+'ASC (40)'!C49+'ASC (41)'!C49+'ASC (42)'!C49+'ASC (43)'!C49+'ASC (44)'!C49+'ASC (45)'!C49+'ASC (46)'!C49+'ASC (47)'!C49+'ASC (48)'!C49+'ASC (49)'!C49+'ASC (50)'!C49+'ASC (51)'!C49+'ASC (50)'!C49+'ASC (52)'!C49+'ASC (53)'!C49+'ASC (54)'!C49+'ASC (55)'!C49+'ASC (56)'!C49+'ASC (57)'!C49+'ASC (58)'!C49+'ASC (59)'!C49+'ASC (60)'!C49+'ASC (61)'!C49+'ASC (62)'!C49+'ASC (63)'!C49+'ASC (64)'!C49+'ASC (65)'!C49+'ASC (66)'!C49+'ASC (67)'!C49+'ASC (68)'!C49+'ASC (69)'!C49+'ASC (70)'!C49),"")))</f>
        <v>0</v>
      </c>
      <c r="D46" s="403">
        <f t="shared" si="0"/>
        <v>0</v>
      </c>
      <c r="E46" s="425">
        <f>IF($F$21="__ASC",(ASC!E49+'ASC (2)'!E49+'ASC (3)'!E49+'ASC (4)'!E49+'ASC (5)'!E49+'ASC (6)'!E49+'ASC (7)'!E49+'ASC (8)'!E49+'ASC (9)'!E49+'ASC (10)'!E49+'ASC (11)'!E49+'ASC (12)'!E49+'ASC (13)'!E49+'ASC (14)'!E49+'ASC (15)'!E49+'ASC (16)'!E49+'ASC (17)'!E49+'ASC (18)'!E49+'ASC (19)'!E49+'ASC (20)'!E49+'ASC (21)'!E49+'ASC (22)'!E49+'ASC (23)'!E49+'ASC (24)'!E49+'ASC (25)'!E49+'ASC (26)'!E49+'ASC (27)'!E49+'ASC (28)'!E49+'ASC (29)'!E49+'ASC (30)'!E49+'ASC (31)'!E49+'ASC (32)'!E49+'ASC (33)'!E49+'ASC (34)'!E49+'ASC (35)'!E49+'ASC (36)'!E49+'ASC (37)'!E49+'ASC (38)'!E49+'ASC (39)'!E49+'ASC (40)'!E49+'ASC (41)'!E49+'ASC (42)'!E49+'ASC (43)'!E49+'ASC (44)'!E49+'ASC (45)'!E49+'ASC (46)'!E49+'ASC (47)'!E49+'ASC (48)'!E49+'ASC (49)'!E49+'ASC (50)'!E49+'ASC (51)'!E49+'ASC (50)'!E49+'ASC (52)'!E49+'ASC (53)'!E49+'ASC (54)'!E49+'ASC (55)'!E49+'ASC (56)'!E49+'ASC (57)'!E49+'ASC (58)'!E49+'ASC (59)'!E49+'ASC (60)'!E49+'ASC (61)'!E49+'ASC (62)'!E49+'ASC (63)'!E49+'ASC (64)'!E49+'ASC (65)'!E49+'ASC (66)'!E49+'ASC (67)'!E49+'ASC (68)'!E49+'ASC (69)'!E49+'ASC (70)'!E49),IF('SYNTHESE DISTRICT'!$F$21="__FS",(FS!E47+'FS (2)'!E47+'FS (3)'!E47+'FS (4)'!E47+'FS (5)'!E47+'FS (6)'!E47+'FS (7)'!E47+'FS (8)'!E47+'FS (9)'!E47+'FS (10)'!E47+'FS (11)'!E47+'FS (12)'!E47+'FS (13)'!E47+'FS (14)'!E47+'FS (15)'!E47+'FS (16)'!E47+'FS (17)'!E47+'FS (18)'!E47+'FS (19)'!E47+'FS (20)'!E47+'FS (21)'!E47+'FS (22)'!E47+'FS (23)'!E47+'FS (24)'!E47+'FS (25)'!E47+'FS (26)'!E47+'FS (27)'!E47+'FS (28)'!E47+'FS (29)'!E47+'FS (30)'!E47+'FS (31)'!E47+'FS (32)'!E47+'FS (33)'!E47+'FS (34)'!E47+'FS (35)'!E47+'FS (36)'!E47+'FS (37)'!E47+'FS (38)'!E47+'FS (39)'!E47+'FS (40)'!E47+'FS (41)'!E47+'FS (42)'!E47+'FS (43)'!E47+'FS (44)'!E47+'FS (45)'!E47+'FS (46)'!E47+'FS (47)'!E47+'FS (48)'!E47+'FS (49)'!E47+'FS (50)'!E47+'FS (51)'!E47+'FS (52)'!E47+'FS (53)'!E47+'FS (54)'!E47+'FS (55)'!E47+'FS (56)'!E47+'FS (57)'!E47+'FS (58)'!E47+'FS (59)'!E47+'FS (60)'!E47+'FS (61)'!E47+'FS (62)'!E47+'FS (63)'!E47+'FS (64)'!E47+'FS (65)'!E47+'FS (66)'!E47+'FS (67)'!E47+'FS (68)'!E47+'FS (69)'!E47+'FS (70)'!E47),IF('SYNTHESE DISTRICT'!$F$21="ASC+FS",(FS!E47+'FS (2)'!E47+'FS (3)'!E47+'FS (4)'!E47+'FS (5)'!E47+'FS (6)'!E47+'FS (7)'!E47+'FS (8)'!E47+'FS (9)'!E47+'FS (10)'!E47+'FS (11)'!E47+'FS (12)'!E47+'FS (13)'!E47+'FS (14)'!E47+'FS (15)'!E47+'FS (16)'!E47+'FS (17)'!E47+'FS (18)'!E47+'FS (19)'!E47+'FS (20)'!E47+'FS (21)'!E47+'FS (22)'!E47+'FS (23)'!E47+'FS (24)'!E47+'FS (25)'!E47+'FS (26)'!E47+'FS (27)'!E47+'FS (28)'!E47+'FS (29)'!E47+'FS (30)'!E47+'FS (31)'!E47+'FS (32)'!E47+'FS (33)'!E47+'FS (34)'!E47+'FS (35)'!E47+'FS (36)'!E47+'FS (37)'!E47+'FS (38)'!E47+'FS (39)'!E47+'FS (40)'!E47+'FS (41)'!E47+'FS (42)'!E47+'FS (43)'!E47+'FS (44)'!E47+'FS (45)'!E47+'FS (46)'!E47+'FS (47)'!E47+'FS (48)'!E47+'FS (49)'!E47+'FS (50)'!E47+'FS (51)'!E47+'FS (52)'!E47+'FS (53)'!E47+'FS (54)'!E47+'FS (55)'!E47+'FS (56)'!E47+'FS (57)'!E47+'FS (58)'!E47+'FS (59)'!E47+'FS (60)'!E47+'FS (61)'!E47+'FS (62)'!E47+'FS (63)'!E47+'FS (64)'!E47+'FS (65)'!E47+'FS (66)'!E47+'FS (67)'!E47+'FS (68)'!E47+'FS (69)'!E47+'FS (70)'!E47+ ASC!E49+'ASC (2)'!E49+'ASC (3)'!E49+'ASC (4)'!E49+'ASC (5)'!E49+'ASC (6)'!E49+'ASC (7)'!E49+'ASC (8)'!E49+'ASC (9)'!E49+'ASC (10)'!E49+'ASC (11)'!E49+'ASC (12)'!E49+'ASC (13)'!E49+'ASC (14)'!E49+'ASC (15)'!E49+'ASC (16)'!E49+'ASC (17)'!E49+'ASC (18)'!E49+'ASC (19)'!E49+'ASC (20)'!E49+'ASC (21)'!E49+'ASC (22)'!E49+'ASC (23)'!E49+'ASC (24)'!E49+'ASC (25)'!E49+'ASC (26)'!E49+'ASC (27)'!E49+'ASC (28)'!E49+'ASC (29)'!E49+'ASC (30)'!E49+'ASC (31)'!E49+'ASC (32)'!E49+'ASC (33)'!E49+'ASC (34)'!E49+'ASC (35)'!E49+'ASC (36)'!E49+'ASC (37)'!E49+'ASC (38)'!E49+'ASC (39)'!E49+'ASC (40)'!E49+'ASC (41)'!E49+'ASC (42)'!E49+'ASC (43)'!E49+'ASC (44)'!E49+'ASC (45)'!E49+'ASC (46)'!E49+'ASC (47)'!E49+'ASC (48)'!E49+'ASC (49)'!E49+'ASC (50)'!E49+'ASC (51)'!E49+'ASC (50)'!E49+'ASC (52)'!E49+'ASC (53)'!E49+'ASC (54)'!E49+'ASC (55)'!E49+'ASC (56)'!E49+'ASC (57)'!E49+'ASC (58)'!E49+'ASC (59)'!E49+'ASC (60)'!E49+'ASC (61)'!E49+'ASC (62)'!E49+'ASC (63)'!E49+'ASC (64)'!E49+'ASC (65)'!E49+'ASC (66)'!E49+'ASC (67)'!E49+'ASC (68)'!E49+'ASC (69)'!E49+'ASC (70)'!E49),"")))</f>
        <v>0</v>
      </c>
      <c r="F46" s="425">
        <f>IF($F$21="__ASC",(ASC!F49+'ASC (2)'!F49+'ASC (3)'!F49+'ASC (4)'!F49+'ASC (5)'!F49+'ASC (6)'!F49+'ASC (7)'!F49+'ASC (8)'!F49+'ASC (9)'!F49+'ASC (10)'!F49+'ASC (11)'!F49+'ASC (12)'!F49+'ASC (13)'!F49+'ASC (14)'!F49+'ASC (15)'!F49+'ASC (16)'!F49+'ASC (17)'!F49+'ASC (18)'!F49+'ASC (19)'!F49+'ASC (20)'!F49+'ASC (21)'!F49+'ASC (22)'!F49+'ASC (23)'!F49+'ASC (24)'!F49+'ASC (25)'!F49+'ASC (26)'!F49+'ASC (27)'!F49+'ASC (28)'!F49+'ASC (29)'!F49+'ASC (30)'!F49+'ASC (31)'!F49+'ASC (32)'!F49+'ASC (33)'!F49+'ASC (34)'!F49+'ASC (35)'!F49+'ASC (36)'!F49+'ASC (37)'!F49+'ASC (38)'!F49+'ASC (39)'!F49+'ASC (40)'!F49+'ASC (41)'!F49+'ASC (42)'!F49+'ASC (43)'!F49+'ASC (44)'!F49+'ASC (45)'!F49+'ASC (46)'!F49+'ASC (47)'!F49+'ASC (48)'!F49+'ASC (49)'!F49+'ASC (50)'!F49+'ASC (51)'!F49+'ASC (50)'!F49+'ASC (52)'!F49+'ASC (53)'!F49+'ASC (54)'!F49+'ASC (55)'!F49+'ASC (56)'!F49+'ASC (57)'!F49+'ASC (58)'!F49+'ASC (59)'!F49+'ASC (60)'!F49+'ASC (61)'!F49+'ASC (62)'!F49+'ASC (63)'!F49+'ASC (64)'!F49+'ASC (65)'!F49+'ASC (66)'!F49+'ASC (67)'!F49+'ASC (68)'!F49+'ASC (69)'!F49+'ASC (70)'!F49),IF('SYNTHESE DISTRICT'!$F$21="__FS",(FS!F47+'FS (2)'!F47+'FS (3)'!F47+'FS (4)'!F47+'FS (5)'!F47+'FS (6)'!F47+'FS (7)'!F47+'FS (8)'!F47+'FS (9)'!F47+'FS (10)'!F47+'FS (11)'!F47+'FS (12)'!F47+'FS (13)'!F47+'FS (14)'!F47+'FS (15)'!F47+'FS (16)'!F47+'FS (17)'!F47+'FS (18)'!F47+'FS (19)'!F47+'FS (20)'!F47+'FS (21)'!F47+'FS (22)'!F47+'FS (23)'!F47+'FS (24)'!F47+'FS (25)'!F47+'FS (26)'!F47+'FS (27)'!F47+'FS (28)'!F47+'FS (29)'!F47+'FS (30)'!F47+'FS (31)'!F47+'FS (32)'!F47+'FS (33)'!F47+'FS (34)'!F47+'FS (35)'!F47+'FS (36)'!F47+'FS (37)'!F47+'FS (38)'!F47+'FS (39)'!F47+'FS (40)'!F47+'FS (41)'!F47+'FS (42)'!F47+'FS (43)'!F47+'FS (44)'!F47+'FS (45)'!F47+'FS (46)'!F47+'FS (47)'!F47+'FS (48)'!F47+'FS (49)'!F47+'FS (50)'!F47+'FS (51)'!F47+'FS (52)'!F47+'FS (53)'!F47+'FS (54)'!F47+'FS (55)'!F47+'FS (56)'!F47+'FS (57)'!F47+'FS (58)'!F47+'FS (59)'!F47+'FS (60)'!F47+'FS (61)'!F47+'FS (62)'!F47+'FS (63)'!F47+'FS (64)'!F47+'FS (65)'!F47+'FS (66)'!F47+'FS (67)'!F47+'FS (68)'!F47+'FS (69)'!F47+'FS (70)'!F47),IF('SYNTHESE DISTRICT'!$F$21="ASC+FS",(FS!F47+'FS (2)'!F47+'FS (3)'!F47+'FS (4)'!F47+'FS (5)'!F47+'FS (6)'!F47+'FS (7)'!F47+'FS (8)'!F47+'FS (9)'!F47+'FS (10)'!F47+'FS (11)'!F47+'FS (12)'!F47+'FS (13)'!F47+'FS (14)'!F47+'FS (15)'!F47+'FS (16)'!F47+'FS (17)'!F47+'FS (18)'!F47+'FS (19)'!F47+'FS (20)'!F47+'FS (21)'!F47+'FS (22)'!F47+'FS (23)'!F47+'FS (24)'!F47+'FS (25)'!F47+'FS (26)'!F47+'FS (27)'!F47+'FS (28)'!F47+'FS (29)'!F47+'FS (30)'!F47+'FS (31)'!F47+'FS (32)'!F47+'FS (33)'!F47+'FS (34)'!F47+'FS (35)'!F47+'FS (36)'!F47+'FS (37)'!F47+'FS (38)'!F47+'FS (39)'!F47+'FS (40)'!F47+'FS (41)'!F47+'FS (42)'!F47+'FS (43)'!F47+'FS (44)'!F47+'FS (45)'!F47+'FS (46)'!F47+'FS (47)'!F47+'FS (48)'!F47+'FS (49)'!F47+'FS (50)'!F47+'FS (51)'!F47+'FS (52)'!F47+'FS (53)'!F47+'FS (54)'!F47+'FS (55)'!F47+'FS (56)'!F47+'FS (57)'!F47+'FS (58)'!F47+'FS (59)'!F47+'FS (60)'!F47+'FS (61)'!F47+'FS (62)'!F47+'FS (63)'!F47+'FS (64)'!F47+'FS (65)'!F47+'FS (66)'!F47+'FS (67)'!F47+'FS (68)'!F47+'FS (69)'!F47+'FS (70)'!F47+ ASC!F49+'ASC (2)'!F49+'ASC (3)'!F49+'ASC (4)'!F49+'ASC (5)'!F49+'ASC (6)'!F49+'ASC (7)'!F49+'ASC (8)'!F49+'ASC (9)'!F49+'ASC (10)'!F49+'ASC (11)'!F49+'ASC (12)'!F49+'ASC (13)'!F49+'ASC (14)'!F49+'ASC (15)'!F49+'ASC (16)'!F49+'ASC (17)'!F49+'ASC (18)'!F49+'ASC (19)'!F49+'ASC (20)'!F49+'ASC (21)'!F49+'ASC (22)'!F49+'ASC (23)'!F49+'ASC (24)'!F49+'ASC (25)'!F49+'ASC (26)'!F49+'ASC (27)'!F49+'ASC (28)'!F49+'ASC (29)'!F49+'ASC (30)'!F49+'ASC (31)'!F49+'ASC (32)'!F49+'ASC (33)'!F49+'ASC (34)'!F49+'ASC (35)'!F49+'ASC (36)'!F49+'ASC (37)'!F49+'ASC (38)'!F49+'ASC (39)'!F49+'ASC (40)'!F49+'ASC (41)'!F49+'ASC (42)'!F49+'ASC (43)'!F49+'ASC (44)'!F49+'ASC (45)'!F49+'ASC (46)'!F49+'ASC (47)'!F49+'ASC (48)'!F49+'ASC (49)'!F49+'ASC (50)'!F49+'ASC (51)'!F49+'ASC (50)'!F49+'ASC (52)'!F49+'ASC (53)'!F49+'ASC (54)'!F49+'ASC (55)'!F49+'ASC (56)'!F49+'ASC (57)'!F49+'ASC (58)'!F49+'ASC (59)'!F49+'ASC (60)'!F49+'ASC (61)'!F49+'ASC (62)'!F49+'ASC (63)'!F49+'ASC (64)'!F49+'ASC (65)'!F49+'ASC (66)'!F49+'ASC (67)'!F49+'ASC (68)'!F49+'ASC (69)'!F49+'ASC (70)'!F49),"")))</f>
        <v>0</v>
      </c>
      <c r="G46" s="425">
        <f>IF($F$21="__ASC",(ASC!G49+'ASC (2)'!G49+'ASC (3)'!G49+'ASC (4)'!G49+'ASC (5)'!G49+'ASC (6)'!G49+'ASC (7)'!G49+'ASC (8)'!G49+'ASC (9)'!G49+'ASC (10)'!G49+'ASC (11)'!G49+'ASC (12)'!G49+'ASC (13)'!G49+'ASC (14)'!G49+'ASC (15)'!G49+'ASC (16)'!G49+'ASC (17)'!G49+'ASC (18)'!G49+'ASC (19)'!G49+'ASC (20)'!G49+'ASC (21)'!G49+'ASC (22)'!G49+'ASC (23)'!G49+'ASC (24)'!G49+'ASC (25)'!G49+'ASC (26)'!G49+'ASC (27)'!G49+'ASC (28)'!G49+'ASC (29)'!G49+'ASC (30)'!G49+'ASC (31)'!G49+'ASC (32)'!G49+'ASC (33)'!G49+'ASC (34)'!G49+'ASC (35)'!G49+'ASC (36)'!G49+'ASC (37)'!G49+'ASC (38)'!G49+'ASC (39)'!G49+'ASC (40)'!G49+'ASC (41)'!G49+'ASC (42)'!G49+'ASC (43)'!G49+'ASC (44)'!G49+'ASC (45)'!G49+'ASC (46)'!G49+'ASC (47)'!G49+'ASC (48)'!G49+'ASC (49)'!G49+'ASC (50)'!G49+'ASC (51)'!G49+'ASC (50)'!G49+'ASC (52)'!G49+'ASC (53)'!G49+'ASC (54)'!G49+'ASC (55)'!G49+'ASC (56)'!G49+'ASC (57)'!G49+'ASC (58)'!G49+'ASC (59)'!G49+'ASC (60)'!G49+'ASC (61)'!G49+'ASC (62)'!G49+'ASC (63)'!G49+'ASC (64)'!G49+'ASC (65)'!G49+'ASC (66)'!G49+'ASC (67)'!G49+'ASC (68)'!G49+'ASC (69)'!G49+'ASC (70)'!G49),IF('SYNTHESE DISTRICT'!$F$21="__FS",(FS!G47+'FS (2)'!G47+'FS (3)'!G47+'FS (4)'!G47+'FS (5)'!G47+'FS (6)'!G47+'FS (7)'!G47+'FS (8)'!G47+'FS (9)'!G47+'FS (10)'!G47+'FS (11)'!G47+'FS (12)'!G47+'FS (13)'!G47+'FS (14)'!G47+'FS (15)'!G47+'FS (16)'!G47+'FS (17)'!G47+'FS (18)'!G47+'FS (19)'!G47+'FS (20)'!G47+'FS (21)'!G47+'FS (22)'!G47+'FS (23)'!G47+'FS (24)'!G47+'FS (25)'!G47+'FS (26)'!G47+'FS (27)'!G47+'FS (28)'!G47+'FS (29)'!G47+'FS (30)'!G47+'FS (31)'!G47+'FS (32)'!G47+'FS (33)'!G47+'FS (34)'!G47+'FS (35)'!G47+'FS (36)'!G47+'FS (37)'!G47+'FS (38)'!G47+'FS (39)'!G47+'FS (40)'!G47+'FS (41)'!G47+'FS (42)'!G47+'FS (43)'!G47+'FS (44)'!G47+'FS (45)'!G47+'FS (46)'!G47+'FS (47)'!G47+'FS (48)'!G47+'FS (49)'!G47+'FS (50)'!G47+'FS (51)'!G47+'FS (52)'!G47+'FS (53)'!G47+'FS (54)'!G47+'FS (55)'!G47+'FS (56)'!G47+'FS (57)'!G47+'FS (58)'!G47+'FS (59)'!G47+'FS (60)'!G47+'FS (61)'!G47+'FS (62)'!G47+'FS (63)'!G47+'FS (64)'!G47+'FS (65)'!G47+'FS (66)'!G47+'FS (67)'!G47+'FS (68)'!G47+'FS (69)'!G47+'FS (70)'!G47),IF('SYNTHESE DISTRICT'!$F$21="ASC+FS",(FS!G47+'FS (2)'!G47+'FS (3)'!G47+'FS (4)'!G47+'FS (5)'!G47+'FS (6)'!G47+'FS (7)'!G47+'FS (8)'!G47+'FS (9)'!G47+'FS (10)'!G47+'FS (11)'!G47+'FS (12)'!G47+'FS (13)'!G47+'FS (14)'!G47+'FS (15)'!G47+'FS (16)'!G47+'FS (17)'!G47+'FS (18)'!G47+'FS (19)'!G47+'FS (20)'!G47+'FS (21)'!G47+'FS (22)'!G47+'FS (23)'!G47+'FS (24)'!G47+'FS (25)'!G47+'FS (26)'!G47+'FS (27)'!G47+'FS (28)'!G47+'FS (29)'!G47+'FS (30)'!G47+'FS (31)'!G47+'FS (32)'!G47+'FS (33)'!G47+'FS (34)'!G47+'FS (35)'!G47+'FS (36)'!G47+'FS (37)'!G47+'FS (38)'!G47+'FS (39)'!G47+'FS (40)'!G47+'FS (41)'!G47+'FS (42)'!G47+'FS (43)'!G47+'FS (44)'!G47+'FS (45)'!G47+'FS (46)'!G47+'FS (47)'!G47+'FS (48)'!G47+'FS (49)'!G47+'FS (50)'!G47+'FS (51)'!G47+'FS (52)'!G47+'FS (53)'!G47+'FS (54)'!G47+'FS (55)'!G47+'FS (56)'!G47+'FS (57)'!G47+'FS (58)'!G47+'FS (59)'!G47+'FS (60)'!G47+'FS (61)'!G47+'FS (62)'!G47+'FS (63)'!G47+'FS (64)'!G47+'FS (65)'!G47+'FS (66)'!G47+'FS (67)'!G47+'FS (68)'!G47+'FS (69)'!G47+'FS (70)'!G47+ ASC!G49+'ASC (2)'!G49+'ASC (3)'!G49+'ASC (4)'!G49+'ASC (5)'!G49+'ASC (6)'!G49+'ASC (7)'!G49+'ASC (8)'!G49+'ASC (9)'!G49+'ASC (10)'!G49+'ASC (11)'!G49+'ASC (12)'!G49+'ASC (13)'!G49+'ASC (14)'!G49+'ASC (15)'!G49+'ASC (16)'!G49+'ASC (17)'!G49+'ASC (18)'!G49+'ASC (19)'!G49+'ASC (20)'!G49+'ASC (21)'!G49+'ASC (22)'!G49+'ASC (23)'!G49+'ASC (24)'!G49+'ASC (25)'!G49+'ASC (26)'!G49+'ASC (27)'!G49+'ASC (28)'!G49+'ASC (29)'!G49+'ASC (30)'!G49+'ASC (31)'!G49+'ASC (32)'!G49+'ASC (33)'!G49+'ASC (34)'!G49+'ASC (35)'!G49+'ASC (36)'!G49+'ASC (37)'!G49+'ASC (38)'!G49+'ASC (39)'!G49+'ASC (40)'!G49+'ASC (41)'!G49+'ASC (42)'!G49+'ASC (43)'!G49+'ASC (44)'!G49+'ASC (45)'!G49+'ASC (46)'!G49+'ASC (47)'!G49+'ASC (48)'!G49+'ASC (49)'!G49+'ASC (50)'!G49+'ASC (51)'!G49+'ASC (50)'!G49+'ASC (52)'!G49+'ASC (53)'!G49+'ASC (54)'!G49+'ASC (55)'!G49+'ASC (56)'!G49+'ASC (57)'!G49+'ASC (58)'!G49+'ASC (59)'!G49+'ASC (60)'!G49+'ASC (61)'!G49+'ASC (62)'!G49+'ASC (63)'!G49+'ASC (64)'!G49+'ASC (65)'!G49+'ASC (66)'!G49+'ASC (67)'!G49+'ASC (68)'!G49+'ASC (69)'!G49+'ASC (70)'!G49),"")))</f>
        <v>0</v>
      </c>
      <c r="H46" s="425">
        <f>IF($F$21="__ASC",(ASC!H49+'ASC (2)'!H49+'ASC (3)'!H49+'ASC (4)'!H49+'ASC (5)'!H49+'ASC (6)'!H49+'ASC (7)'!H49+'ASC (8)'!H49+'ASC (9)'!H49+'ASC (10)'!H49+'ASC (11)'!H49+'ASC (12)'!H49+'ASC (13)'!H49+'ASC (14)'!H49+'ASC (15)'!H49+'ASC (16)'!H49+'ASC (17)'!H49+'ASC (18)'!H49+'ASC (19)'!H49+'ASC (20)'!H49+'ASC (21)'!H49+'ASC (22)'!H49+'ASC (23)'!H49+'ASC (24)'!H49+'ASC (25)'!H49+'ASC (26)'!H49+'ASC (27)'!H49+'ASC (28)'!H49+'ASC (29)'!H49+'ASC (30)'!H49+'ASC (31)'!H49+'ASC (32)'!H49+'ASC (33)'!H49+'ASC (34)'!H49+'ASC (35)'!H49+'ASC (36)'!H49+'ASC (37)'!H49+'ASC (38)'!H49+'ASC (39)'!H49+'ASC (40)'!H49+'ASC (41)'!H49+'ASC (42)'!H49+'ASC (43)'!H49+'ASC (44)'!H49+'ASC (45)'!H49+'ASC (46)'!H49+'ASC (47)'!H49+'ASC (48)'!H49+'ASC (49)'!H49+'ASC (50)'!H49+'ASC (51)'!H49+'ASC (50)'!H49+'ASC (52)'!H49+'ASC (53)'!H49+'ASC (54)'!H49+'ASC (55)'!H49+'ASC (56)'!H49+'ASC (57)'!H49+'ASC (58)'!H49+'ASC (59)'!H49+'ASC (60)'!H49+'ASC (61)'!H49+'ASC (62)'!H49+'ASC (63)'!H49+'ASC (64)'!H49+'ASC (65)'!H49+'ASC (66)'!H49+'ASC (67)'!H49+'ASC (68)'!H49+'ASC (69)'!H49+'ASC (70)'!H49),IF('SYNTHESE DISTRICT'!$F$21="__FS",(FS!H47+'FS (2)'!H47+'FS (3)'!H47+'FS (4)'!H47+'FS (5)'!H47+'FS (6)'!H47+'FS (7)'!H47+'FS (8)'!H47+'FS (9)'!H47+'FS (10)'!H47+'FS (11)'!H47+'FS (12)'!H47+'FS (13)'!H47+'FS (14)'!H47+'FS (15)'!H47+'FS (16)'!H47+'FS (17)'!H47+'FS (18)'!H47+'FS (19)'!H47+'FS (20)'!H47+'FS (21)'!H47+'FS (22)'!H47+'FS (23)'!H47+'FS (24)'!H47+'FS (25)'!H47+'FS (26)'!H47+'FS (27)'!H47+'FS (28)'!H47+'FS (29)'!H47+'FS (30)'!H47+'FS (31)'!H47+'FS (32)'!H47+'FS (33)'!H47+'FS (34)'!H47+'FS (35)'!H47+'FS (36)'!H47+'FS (37)'!H47+'FS (38)'!H47+'FS (39)'!H47+'FS (40)'!H47+'FS (41)'!H47+'FS (42)'!H47+'FS (43)'!H47+'FS (44)'!H47+'FS (45)'!H47+'FS (46)'!H47+'FS (47)'!H47+'FS (48)'!H47+'FS (49)'!H47+'FS (50)'!H47+'FS (51)'!H47+'FS (52)'!H47+'FS (53)'!H47+'FS (54)'!H47+'FS (55)'!H47+'FS (56)'!H47+'FS (57)'!H47+'FS (58)'!H47+'FS (59)'!H47+'FS (60)'!H47+'FS (61)'!H47+'FS (62)'!H47+'FS (63)'!H47+'FS (64)'!H47+'FS (65)'!H47+'FS (66)'!H47+'FS (67)'!H47+'FS (68)'!H47+'FS (69)'!H47+'FS (70)'!H47),IF('SYNTHESE DISTRICT'!$F$21="ASC+FS",(FS!H47+'FS (2)'!H47+'FS (3)'!H47+'FS (4)'!H47+'FS (5)'!H47+'FS (6)'!H47+'FS (7)'!H47+'FS (8)'!H47+'FS (9)'!H47+'FS (10)'!H47+'FS (11)'!H47+'FS (12)'!H47+'FS (13)'!H47+'FS (14)'!H47+'FS (15)'!H47+'FS (16)'!H47+'FS (17)'!H47+'FS (18)'!H47+'FS (19)'!H47+'FS (20)'!H47+'FS (21)'!H47+'FS (22)'!H47+'FS (23)'!H47+'FS (24)'!H47+'FS (25)'!H47+'FS (26)'!H47+'FS (27)'!H47+'FS (28)'!H47+'FS (29)'!H47+'FS (30)'!H47+'FS (31)'!H47+'FS (32)'!H47+'FS (33)'!H47+'FS (34)'!H47+'FS (35)'!H47+'FS (36)'!H47+'FS (37)'!H47+'FS (38)'!H47+'FS (39)'!H47+'FS (40)'!H47+'FS (41)'!H47+'FS (42)'!H47+'FS (43)'!H47+'FS (44)'!H47+'FS (45)'!H47+'FS (46)'!H47+'FS (47)'!H47+'FS (48)'!H47+'FS (49)'!H47+'FS (50)'!H47+'FS (51)'!H47+'FS (52)'!H47+'FS (53)'!H47+'FS (54)'!H47+'FS (55)'!H47+'FS (56)'!H47+'FS (57)'!H47+'FS (58)'!H47+'FS (59)'!H47+'FS (60)'!H47+'FS (61)'!H47+'FS (62)'!H47+'FS (63)'!H47+'FS (64)'!H47+'FS (65)'!H47+'FS (66)'!H47+'FS (67)'!H47+'FS (68)'!H47+'FS (69)'!H47+'FS (70)'!H47+ ASC!H49+'ASC (2)'!H49+'ASC (3)'!H49+'ASC (4)'!H49+'ASC (5)'!H49+'ASC (6)'!H49+'ASC (7)'!H49+'ASC (8)'!H49+'ASC (9)'!H49+'ASC (10)'!H49+'ASC (11)'!H49+'ASC (12)'!H49+'ASC (13)'!H49+'ASC (14)'!H49+'ASC (15)'!H49+'ASC (16)'!H49+'ASC (17)'!H49+'ASC (18)'!H49+'ASC (19)'!H49+'ASC (20)'!H49+'ASC (21)'!H49+'ASC (22)'!H49+'ASC (23)'!H49+'ASC (24)'!H49+'ASC (25)'!H49+'ASC (26)'!H49+'ASC (27)'!H49+'ASC (28)'!H49+'ASC (29)'!H49+'ASC (30)'!H49+'ASC (31)'!H49+'ASC (32)'!H49+'ASC (33)'!H49+'ASC (34)'!H49+'ASC (35)'!H49+'ASC (36)'!H49+'ASC (37)'!H49+'ASC (38)'!H49+'ASC (39)'!H49+'ASC (40)'!H49+'ASC (41)'!H49+'ASC (42)'!H49+'ASC (43)'!H49+'ASC (44)'!H49+'ASC (45)'!H49+'ASC (46)'!H49+'ASC (47)'!H49+'ASC (48)'!H49+'ASC (49)'!H49+'ASC (50)'!H49+'ASC (51)'!H49+'ASC (50)'!H49+'ASC (52)'!H49+'ASC (53)'!H49+'ASC (54)'!H49+'ASC (55)'!H49+'ASC (56)'!H49+'ASC (57)'!H49+'ASC (58)'!H49+'ASC (59)'!H49+'ASC (60)'!H49+'ASC (61)'!H49+'ASC (62)'!H49+'ASC (63)'!H49+'ASC (64)'!H49+'ASC (65)'!H49+'ASC (66)'!H49+'ASC (67)'!H49+'ASC (68)'!H49+'ASC (69)'!H49+'ASC (70)'!H49),"")))</f>
        <v>0</v>
      </c>
      <c r="I46" s="425">
        <f>IF($F$21="__ASC",(ASC!I49+'ASC (2)'!I49+'ASC (3)'!I49+'ASC (4)'!I49+'ASC (5)'!I49+'ASC (6)'!I49+'ASC (7)'!I49+'ASC (8)'!I49+'ASC (9)'!I49+'ASC (10)'!I49+'ASC (11)'!I49+'ASC (12)'!I49+'ASC (13)'!I49+'ASC (14)'!I49+'ASC (15)'!I49+'ASC (16)'!I49+'ASC (17)'!I49+'ASC (18)'!I49+'ASC (19)'!I49+'ASC (20)'!I49+'ASC (21)'!I49+'ASC (22)'!I49+'ASC (23)'!I49+'ASC (24)'!I49+'ASC (25)'!I49+'ASC (26)'!I49+'ASC (27)'!I49+'ASC (28)'!I49+'ASC (29)'!I49+'ASC (30)'!I49+'ASC (31)'!I49+'ASC (32)'!I49+'ASC (33)'!I49+'ASC (34)'!I49+'ASC (35)'!I49+'ASC (36)'!I49+'ASC (37)'!I49+'ASC (38)'!I49+'ASC (39)'!I49+'ASC (40)'!I49+'ASC (41)'!I49+'ASC (42)'!I49+'ASC (43)'!I49+'ASC (44)'!I49+'ASC (45)'!I49+'ASC (46)'!I49+'ASC (47)'!I49+'ASC (48)'!I49+'ASC (49)'!I49+'ASC (50)'!I49+'ASC (51)'!I49+'ASC (50)'!I49+'ASC (52)'!I49+'ASC (53)'!I49+'ASC (54)'!I49+'ASC (55)'!I49+'ASC (56)'!I49+'ASC (57)'!I49+'ASC (58)'!I49+'ASC (59)'!I49+'ASC (60)'!I49+'ASC (61)'!I49+'ASC (62)'!I49+'ASC (63)'!I49+'ASC (64)'!I49+'ASC (65)'!I49+'ASC (66)'!I49+'ASC (67)'!I49+'ASC (68)'!I49+'ASC (69)'!I49+'ASC (70)'!I49),IF('SYNTHESE DISTRICT'!$F$21="__FS",(FS!I47+'FS (2)'!I47+'FS (3)'!I47+'FS (4)'!I47+'FS (5)'!I47+'FS (6)'!I47+'FS (7)'!I47+'FS (8)'!I47+'FS (9)'!I47+'FS (10)'!I47+'FS (11)'!I47+'FS (12)'!I47+'FS (13)'!I47+'FS (14)'!I47+'FS (15)'!I47+'FS (16)'!I47+'FS (17)'!I47+'FS (18)'!I47+'FS (19)'!I47+'FS (20)'!I47+'FS (21)'!I47+'FS (22)'!I47+'FS (23)'!I47+'FS (24)'!I47+'FS (25)'!I47+'FS (26)'!I47+'FS (27)'!I47+'FS (28)'!I47+'FS (29)'!I47+'FS (30)'!I47+'FS (31)'!I47+'FS (32)'!I47+'FS (33)'!I47+'FS (34)'!I47+'FS (35)'!I47+'FS (36)'!I47+'FS (37)'!I47+'FS (38)'!I47+'FS (39)'!I47+'FS (40)'!I47+'FS (41)'!I47+'FS (42)'!I47+'FS (43)'!I47+'FS (44)'!I47+'FS (45)'!I47+'FS (46)'!I47+'FS (47)'!I47+'FS (48)'!I47+'FS (49)'!I47+'FS (50)'!I47+'FS (51)'!I47+'FS (52)'!I47+'FS (53)'!I47+'FS (54)'!I47+'FS (55)'!I47+'FS (56)'!I47+'FS (57)'!I47+'FS (58)'!I47+'FS (59)'!I47+'FS (60)'!I47+'FS (61)'!I47+'FS (62)'!I47+'FS (63)'!I47+'FS (64)'!I47+'FS (65)'!I47+'FS (66)'!I47+'FS (67)'!I47+'FS (68)'!I47+'FS (69)'!I47+'FS (70)'!I47),IF('SYNTHESE DISTRICT'!$F$21="ASC+FS",(FS!I47+'FS (2)'!I47+'FS (3)'!I47+'FS (4)'!I47+'FS (5)'!I47+'FS (6)'!I47+'FS (7)'!I47+'FS (8)'!I47+'FS (9)'!I47+'FS (10)'!I47+'FS (11)'!I47+'FS (12)'!I47+'FS (13)'!I47+'FS (14)'!I47+'FS (15)'!I47+'FS (16)'!I47+'FS (17)'!I47+'FS (18)'!I47+'FS (19)'!I47+'FS (20)'!I47+'FS (21)'!I47+'FS (22)'!I47+'FS (23)'!I47+'FS (24)'!I47+'FS (25)'!I47+'FS (26)'!I47+'FS (27)'!I47+'FS (28)'!I47+'FS (29)'!I47+'FS (30)'!I47+'FS (31)'!I47+'FS (32)'!I47+'FS (33)'!I47+'FS (34)'!I47+'FS (35)'!I47+'FS (36)'!I47+'FS (37)'!I47+'FS (38)'!I47+'FS (39)'!I47+'FS (40)'!I47+'FS (41)'!I47+'FS (42)'!I47+'FS (43)'!I47+'FS (44)'!I47+'FS (45)'!I47+'FS (46)'!I47+'FS (47)'!I47+'FS (48)'!I47+'FS (49)'!I47+'FS (50)'!I47+'FS (51)'!I47+'FS (52)'!I47+'FS (53)'!I47+'FS (54)'!I47+'FS (55)'!I47+'FS (56)'!I47+'FS (57)'!I47+'FS (58)'!I47+'FS (59)'!I47+'FS (60)'!I47+'FS (61)'!I47+'FS (62)'!I47+'FS (63)'!I47+'FS (64)'!I47+'FS (65)'!I47+'FS (66)'!I47+'FS (67)'!I47+'FS (68)'!I47+'FS (69)'!I47+'FS (70)'!I47+ ASC!I49+'ASC (2)'!I49+'ASC (3)'!I49+'ASC (4)'!I49+'ASC (5)'!I49+'ASC (6)'!I49+'ASC (7)'!I49+'ASC (8)'!I49+'ASC (9)'!I49+'ASC (10)'!I49+'ASC (11)'!I49+'ASC (12)'!I49+'ASC (13)'!I49+'ASC (14)'!I49+'ASC (15)'!I49+'ASC (16)'!I49+'ASC (17)'!I49+'ASC (18)'!I49+'ASC (19)'!I49+'ASC (20)'!I49+'ASC (21)'!I49+'ASC (22)'!I49+'ASC (23)'!I49+'ASC (24)'!I49+'ASC (25)'!I49+'ASC (26)'!I49+'ASC (27)'!I49+'ASC (28)'!I49+'ASC (29)'!I49+'ASC (30)'!I49+'ASC (31)'!I49+'ASC (32)'!I49+'ASC (33)'!I49+'ASC (34)'!I49+'ASC (35)'!I49+'ASC (36)'!I49+'ASC (37)'!I49+'ASC (38)'!I49+'ASC (39)'!I49+'ASC (40)'!I49+'ASC (41)'!I49+'ASC (42)'!I49+'ASC (43)'!I49+'ASC (44)'!I49+'ASC (45)'!I49+'ASC (46)'!I49+'ASC (47)'!I49+'ASC (48)'!I49+'ASC (49)'!I49+'ASC (50)'!I49+'ASC (51)'!I49+'ASC (50)'!I49+'ASC (52)'!I49+'ASC (53)'!I49+'ASC (54)'!I49+'ASC (55)'!I49+'ASC (56)'!I49+'ASC (57)'!I49+'ASC (58)'!I49+'ASC (59)'!I49+'ASC (60)'!I49+'ASC (61)'!I49+'ASC (62)'!I49+'ASC (63)'!I49+'ASC (64)'!I49+'ASC (65)'!I49+'ASC (66)'!I49+'ASC (67)'!I49+'ASC (68)'!I49+'ASC (69)'!I49+'ASC (70)'!I49),"")))</f>
        <v>0</v>
      </c>
      <c r="J46" s="402" t="e">
        <f t="shared" si="6"/>
        <v>#VALUE!</v>
      </c>
      <c r="K46" s="425">
        <f>IF($F$21="__ASC",(ASC!K49+'ASC (2)'!K49+'ASC (3)'!K49+'ASC (4)'!K49+'ASC (5)'!K49+'ASC (6)'!K49+'ASC (7)'!K49+'ASC (8)'!K49+'ASC (9)'!K49+'ASC (10)'!K49+'ASC (11)'!K49+'ASC (12)'!K49+'ASC (13)'!K49+'ASC (14)'!K49+'ASC (15)'!K49+'ASC (16)'!K49+'ASC (17)'!K49+'ASC (18)'!K49+'ASC (19)'!K49+'ASC (20)'!K49+'ASC (21)'!K49+'ASC (22)'!K49+'ASC (23)'!K49+'ASC (24)'!K49+'ASC (25)'!K49+'ASC (26)'!K49+'ASC (27)'!K49+'ASC (28)'!K49+'ASC (29)'!K49+'ASC (30)'!K49+'ASC (31)'!K49+'ASC (32)'!K49+'ASC (33)'!K49+'ASC (34)'!K49+'ASC (35)'!K49+'ASC (36)'!K49+'ASC (37)'!K49+'ASC (38)'!K49+'ASC (39)'!K49+'ASC (40)'!K49+'ASC (41)'!K49+'ASC (42)'!K49+'ASC (43)'!K49+'ASC (44)'!K49+'ASC (45)'!K49+'ASC (46)'!K49+'ASC (47)'!K49+'ASC (48)'!K49+'ASC (49)'!K49+'ASC (50)'!K49+'ASC (51)'!K49+'ASC (50)'!K49+'ASC (52)'!K49+'ASC (53)'!K49+'ASC (54)'!K49+'ASC (55)'!K49+'ASC (56)'!K49+'ASC (57)'!K49+'ASC (58)'!K49+'ASC (59)'!K49+'ASC (60)'!K49+'ASC (61)'!K49+'ASC (62)'!K49+'ASC (63)'!K49+'ASC (64)'!K49+'ASC (65)'!K49+'ASC (66)'!K49+'ASC (67)'!K49+'ASC (68)'!K49+'ASC (69)'!K49+'ASC (70)'!K49),IF('SYNTHESE DISTRICT'!$F$21="__FS",(FS!K47+'FS (2)'!K47+'FS (3)'!K47+'FS (4)'!K47+'FS (5)'!K47+'FS (6)'!K47+'FS (7)'!K47+'FS (8)'!K47+'FS (9)'!K47+'FS (10)'!K47+'FS (11)'!K47+'FS (12)'!K47+'FS (13)'!K47+'FS (14)'!K47+'FS (15)'!K47+'FS (16)'!K47+'FS (17)'!K47+'FS (18)'!K47+'FS (19)'!K47+'FS (20)'!K47+'FS (21)'!K47+'FS (22)'!K47+'FS (23)'!K47+'FS (24)'!K47+'FS (25)'!K47+'FS (26)'!K47+'FS (27)'!K47+'FS (28)'!K47+'FS (29)'!K47+'FS (30)'!K47+'FS (31)'!K47+'FS (32)'!K47+'FS (33)'!K47+'FS (34)'!K47+'FS (35)'!K47+'FS (36)'!K47+'FS (37)'!K47+'FS (38)'!K47+'FS (39)'!K47+'FS (40)'!K47+'FS (41)'!K47+'FS (42)'!K47+'FS (43)'!K47+'FS (44)'!K47+'FS (45)'!K47+'FS (46)'!K47+'FS (47)'!K47+'FS (48)'!K47+'FS (49)'!K47+'FS (50)'!K47+'FS (51)'!K47+'FS (52)'!K47+'FS (53)'!K47+'FS (54)'!K47+'FS (55)'!K47+'FS (56)'!K47+'FS (57)'!K47+'FS (58)'!K47+'FS (59)'!K47+'FS (60)'!K47+'FS (61)'!K47+'FS (62)'!K47+'FS (63)'!K47+'FS (64)'!K47+'FS (65)'!K47+'FS (66)'!K47+'FS (67)'!K47+'FS (68)'!K47+'FS (69)'!K47+'FS (70)'!K47),IF('SYNTHESE DISTRICT'!$F$21="ASC+FS",(FS!K47+'FS (2)'!K47+'FS (3)'!K47+'FS (4)'!K47+'FS (5)'!K47+'FS (6)'!K47+'FS (7)'!K47+'FS (8)'!K47+'FS (9)'!K47+'FS (10)'!K47+'FS (11)'!K47+'FS (12)'!K47+'FS (13)'!K47+'FS (14)'!K47+'FS (15)'!K47+'FS (16)'!K47+'FS (17)'!K47+'FS (18)'!K47+'FS (19)'!K47+'FS (20)'!K47+'FS (21)'!K47+'FS (22)'!K47+'FS (23)'!K47+'FS (24)'!K47+'FS (25)'!K47+'FS (26)'!K47+'FS (27)'!K47+'FS (28)'!K47+'FS (29)'!K47+'FS (30)'!K47+'FS (31)'!K47+'FS (32)'!K47+'FS (33)'!K47+'FS (34)'!K47+'FS (35)'!K47+'FS (36)'!K47+'FS (37)'!K47+'FS (38)'!K47+'FS (39)'!K47+'FS (40)'!K47+'FS (41)'!K47+'FS (42)'!K47+'FS (43)'!K47+'FS (44)'!K47+'FS (45)'!K47+'FS (46)'!K47+'FS (47)'!K47+'FS (48)'!K47+'FS (49)'!K47+'FS (50)'!K47+'FS (51)'!K47+'FS (52)'!K47+'FS (53)'!K47+'FS (54)'!K47+'FS (55)'!K47+'FS (56)'!K47+'FS (57)'!K47+'FS (58)'!K47+'FS (59)'!K47+'FS (60)'!K47+'FS (61)'!K47+'FS (62)'!K47+'FS (63)'!K47+'FS (64)'!K47+'FS (65)'!K47+'FS (66)'!K47+'FS (67)'!K47+'FS (68)'!K47+'FS (69)'!K47+'FS (70)'!K47+ ASC!K49+'ASC (2)'!K49+'ASC (3)'!K49+'ASC (4)'!K49+'ASC (5)'!K49+'ASC (6)'!K49+'ASC (7)'!K49+'ASC (8)'!K49+'ASC (9)'!K49+'ASC (10)'!K49+'ASC (11)'!K49+'ASC (12)'!K49+'ASC (13)'!K49+'ASC (14)'!K49+'ASC (15)'!K49+'ASC (16)'!K49+'ASC (17)'!K49+'ASC (18)'!K49+'ASC (19)'!K49+'ASC (20)'!K49+'ASC (21)'!K49+'ASC (22)'!K49+'ASC (23)'!K49+'ASC (24)'!K49+'ASC (25)'!K49+'ASC (26)'!K49+'ASC (27)'!K49+'ASC (28)'!K49+'ASC (29)'!K49+'ASC (30)'!K49+'ASC (31)'!K49+'ASC (32)'!K49+'ASC (33)'!K49+'ASC (34)'!K49+'ASC (35)'!K49+'ASC (36)'!K49+'ASC (37)'!K49+'ASC (38)'!K49+'ASC (39)'!K49+'ASC (40)'!K49+'ASC (41)'!K49+'ASC (42)'!K49+'ASC (43)'!K49+'ASC (44)'!K49+'ASC (45)'!K49+'ASC (46)'!K49+'ASC (47)'!K49+'ASC (48)'!K49+'ASC (49)'!K49+'ASC (50)'!K49+'ASC (51)'!K49+'ASC (50)'!K49+'ASC (52)'!K49+'ASC (53)'!K49+'ASC (54)'!K49+'ASC (55)'!K49+'ASC (56)'!K49+'ASC (57)'!K49+'ASC (58)'!K49+'ASC (59)'!K49+'ASC (60)'!K49+'ASC (61)'!K49+'ASC (62)'!K49+'ASC (63)'!K49+'ASC (64)'!K49+'ASC (65)'!K49+'ASC (66)'!K49+'ASC (67)'!K49+'ASC (68)'!K49+'ASC (69)'!K49+'ASC (70)'!K49),"")))</f>
        <v>0</v>
      </c>
      <c r="L46" s="314" t="e">
        <f t="shared" si="2"/>
        <v>#VALUE!</v>
      </c>
      <c r="M46" s="314" t="e">
        <f t="shared" si="3"/>
        <v>#VALUE!</v>
      </c>
      <c r="N46" s="314" t="e">
        <f t="shared" si="4"/>
        <v>#VALUE!</v>
      </c>
      <c r="O46" s="425">
        <f>IF($F$21="__ASC",(ASC!O49+'ASC (2)'!O49+'ASC (3)'!O49+'ASC (4)'!O49+'ASC (5)'!O49+'ASC (6)'!O49+'ASC (7)'!O49+'ASC (8)'!O49+'ASC (9)'!O49+'ASC (10)'!O49+'ASC (11)'!O49+'ASC (12)'!O49+'ASC (13)'!O49+'ASC (14)'!O49+'ASC (15)'!O49+'ASC (16)'!O49+'ASC (17)'!O49+'ASC (18)'!O49+'ASC (19)'!O49+'ASC (20)'!O49+'ASC (21)'!O49+'ASC (22)'!O49+'ASC (23)'!O49+'ASC (24)'!O49+'ASC (25)'!O49+'ASC (26)'!O49+'ASC (27)'!O49+'ASC (28)'!O49+'ASC (29)'!O49+'ASC (30)'!O49+'ASC (31)'!O49+'ASC (32)'!O49+'ASC (33)'!O49+'ASC (34)'!O49+'ASC (35)'!O49+'ASC (36)'!O49+'ASC (37)'!O49+'ASC (38)'!O49+'ASC (39)'!O49+'ASC (40)'!O49+'ASC (41)'!O49+'ASC (42)'!O49+'ASC (43)'!O49+'ASC (44)'!O49+'ASC (45)'!O49+'ASC (46)'!O49+'ASC (47)'!O49+'ASC (48)'!O49+'ASC (49)'!O49+'ASC (50)'!O49+'ASC (51)'!O49+'ASC (50)'!O49+'ASC (52)'!O49+'ASC (53)'!O49+'ASC (54)'!O49+'ASC (55)'!O49+'ASC (56)'!O49+'ASC (57)'!O49+'ASC (58)'!O49+'ASC (59)'!O49+'ASC (60)'!O49+'ASC (61)'!O49+'ASC (62)'!O49+'ASC (63)'!O49+'ASC (64)'!O49+'ASC (65)'!O49+'ASC (66)'!O49+'ASC (67)'!O49+'ASC (68)'!O49+'ASC (69)'!O49+'ASC (70)'!O49),IF('SYNTHESE DISTRICT'!$F$21="__FS",(FS!O47+'FS (2)'!O47+'FS (3)'!O47+'FS (4)'!O47+'FS (5)'!O47+'FS (6)'!O47+'FS (7)'!O47+'FS (8)'!O47+'FS (9)'!O47+'FS (10)'!O47+'FS (11)'!O47+'FS (12)'!O47+'FS (13)'!O47+'FS (14)'!O47+'FS (15)'!O47+'FS (16)'!O47+'FS (17)'!O47+'FS (18)'!O47+'FS (19)'!O47+'FS (20)'!O47+'FS (21)'!O47+'FS (22)'!O47+'FS (23)'!O47+'FS (24)'!O47+'FS (25)'!O47+'FS (26)'!O47+'FS (27)'!O47+'FS (28)'!O47+'FS (29)'!O47+'FS (30)'!O47+'FS (31)'!O47+'FS (32)'!O47+'FS (33)'!O47+'FS (34)'!O47+'FS (35)'!O47+'FS (36)'!O47+'FS (37)'!O47+'FS (38)'!O47+'FS (39)'!O47+'FS (40)'!O47+'FS (41)'!O47+'FS (42)'!O47+'FS (43)'!O47+'FS (44)'!O47+'FS (45)'!O47+'FS (46)'!O47+'FS (47)'!O47+'FS (48)'!O47+'FS (49)'!O47+'FS (50)'!O47+'FS (51)'!O47+'FS (52)'!O47+'FS (53)'!O47+'FS (54)'!O47+'FS (55)'!O47+'FS (56)'!O47+'FS (57)'!O47+'FS (58)'!O47+'FS (59)'!O47+'FS (60)'!O47+'FS (61)'!O47+'FS (62)'!O47+'FS (63)'!O47+'FS (64)'!O47+'FS (65)'!O47+'FS (66)'!O47+'FS (67)'!O47+'FS (68)'!O47+'FS (69)'!O47+'FS (70)'!O47),IF('SYNTHESE DISTRICT'!$F$21="ASC+FS",(FS!O47+'FS (2)'!O47+'FS (3)'!O47+'FS (4)'!O47+'FS (5)'!O47+'FS (6)'!O47+'FS (7)'!O47+'FS (8)'!O47+'FS (9)'!O47+'FS (10)'!O47+'FS (11)'!O47+'FS (12)'!O47+'FS (13)'!O47+'FS (14)'!O47+'FS (15)'!O47+'FS (16)'!O47+'FS (17)'!O47+'FS (18)'!O47+'FS (19)'!O47+'FS (20)'!O47+'FS (21)'!O47+'FS (22)'!O47+'FS (23)'!O47+'FS (24)'!O47+'FS (25)'!O47+'FS (26)'!O47+'FS (27)'!O47+'FS (28)'!O47+'FS (29)'!O47+'FS (30)'!O47+'FS (31)'!O47+'FS (32)'!O47+'FS (33)'!O47+'FS (34)'!O47+'FS (35)'!O47+'FS (36)'!O47+'FS (37)'!O47+'FS (38)'!O47+'FS (39)'!O47+'FS (40)'!O47+'FS (41)'!O47+'FS (42)'!O47+'FS (43)'!O47+'FS (44)'!O47+'FS (45)'!O47+'FS (46)'!O47+'FS (47)'!O47+'FS (48)'!O47+'FS (49)'!O47+'FS (50)'!O47+'FS (51)'!O47+'FS (52)'!O47+'FS (53)'!O47+'FS (54)'!O47+'FS (55)'!O47+'FS (56)'!O47+'FS (57)'!O47+'FS (58)'!O47+'FS (59)'!O47+'FS (60)'!O47+'FS (61)'!O47+'FS (62)'!O47+'FS (63)'!O47+'FS (64)'!O47+'FS (65)'!O47+'FS (66)'!O47+'FS (67)'!O47+'FS (68)'!O47+'FS (69)'!O47+'FS (70)'!O47+ ASC!O49+'ASC (2)'!O49+'ASC (3)'!O49+'ASC (4)'!O49+'ASC (5)'!O49+'ASC (6)'!O49+'ASC (7)'!O49+'ASC (8)'!O49+'ASC (9)'!O49+'ASC (10)'!O49+'ASC (11)'!O49+'ASC (12)'!O49+'ASC (13)'!O49+'ASC (14)'!O49+'ASC (15)'!O49+'ASC (16)'!O49+'ASC (17)'!O49+'ASC (18)'!O49+'ASC (19)'!O49+'ASC (20)'!O49+'ASC (21)'!O49+'ASC (22)'!O49+'ASC (23)'!O49+'ASC (24)'!O49+'ASC (25)'!O49+'ASC (26)'!O49+'ASC (27)'!O49+'ASC (28)'!O49+'ASC (29)'!O49+'ASC (30)'!O49+'ASC (31)'!O49+'ASC (32)'!O49+'ASC (33)'!O49+'ASC (34)'!O49+'ASC (35)'!O49+'ASC (36)'!O49+'ASC (37)'!O49+'ASC (38)'!O49+'ASC (39)'!O49+'ASC (40)'!O49+'ASC (41)'!O49+'ASC (42)'!O49+'ASC (43)'!O49+'ASC (44)'!O49+'ASC (45)'!O49+'ASC (46)'!O49+'ASC (47)'!O49+'ASC (48)'!O49+'ASC (49)'!O49+'ASC (50)'!O49+'ASC (51)'!O49+'ASC (50)'!O49+'ASC (52)'!O49+'ASC (53)'!O49+'ASC (54)'!O49+'ASC (55)'!O49+'ASC (56)'!O49+'ASC (57)'!O49+'ASC (58)'!O49+'ASC (59)'!O49+'ASC (60)'!O49+'ASC (61)'!O49+'ASC (62)'!O49+'ASC (63)'!O49+'ASC (64)'!O49+'ASC (65)'!O49+'ASC (66)'!O49+'ASC (67)'!O49+'ASC (68)'!O49+'ASC (69)'!O49+'ASC (70)'!O49),"")))</f>
        <v>0</v>
      </c>
      <c r="P46" s="217"/>
      <c r="R46" s="152" t="e">
        <f t="shared" si="5"/>
        <v>#VALUE!</v>
      </c>
      <c r="T46" s="424">
        <f>IF('SYNTHESE DISTRICT'!$F$21="__ASC",(ASC!J49+'ASC (2)'!J49+'ASC (3)'!J49+'ASC (4)'!J49+'ASC (5)'!J49+'ASC (6)'!J49+'ASC (7)'!J49+'ASC (8)'!J49+'ASC (9)'!J49+'ASC (10)'!J49+'ASC (11)'!J49+'ASC (12)'!J49+'ASC (13)'!J49+'ASC (14)'!J49+'ASC (15)'!J49+'ASC (16)'!J49+'ASC (17)'!J49+'ASC (18)'!J49+'ASC (19)'!J49+'ASC (20)'!J49+'ASC (21)'!J49+'ASC (22)'!J49+'ASC (23)'!J49+'ASC (24)'!J49+'ASC (25)'!J49+'ASC (26)'!J49+'ASC (27)'!J49+'ASC (28)'!J49+'ASC (29)'!J49+'ASC (30)'!J49+'ASC (31)'!J49+'ASC (32)'!J49+'ASC (33)'!J49+'ASC (34)'!J49+'ASC (35)'!J49+'ASC (36)'!J49+'ASC (37)'!J49+'ASC (38)'!J49+'ASC (39)'!J49+'ASC (40)'!J49+'ASC (41)'!J49+'ASC (42)'!J49+'ASC (43)'!J49+'ASC (44)'!J49+'ASC (45)'!J49+'ASC (46)'!J49+'ASC (47)'!J49+'ASC (48)'!J49+'ASC (49)'!J49+'ASC (50)'!J49+'ASC (51)'!J49+'ASC (50)'!J49+'ASC (52)'!J49+'ASC (53)'!J49+'ASC (54)'!J49+'ASC (55)'!J49+'ASC (56)'!J49+'ASC (57)'!J49+'ASC (58)'!J49+'ASC (59)'!J49+'ASC (60)'!J49+'ASC (61)'!J49+'ASC (62)'!J49+'ASC (63)'!J49+'ASC (64)'!J49+'ASC (65)'!J49+'ASC (66)'!J49+'ASC (67)'!J49+'ASC (68)'!J49+'ASC (69)'!J49+'ASC (70)'!J49),IF('SYNTHESE DISTRICT'!$F$21="__FS",('[4]FS '!J47+'FS (2)'!J47+'FS (3)'!J47+'FS (4)'!J47+'FS (5)'!J47+'FS (6)'!J47+'FS (7)'!J47+'FS (8)'!J47+'FS (9)'!J47+'FS (10)'!J47+'FS (11)'!J47+'FS (12)'!J47+'FS (13)'!J47+'FS (14)'!J47+'FS (15)'!J47+'FS (16)'!J47+'FS (17)'!J47+'FS (18)'!J47+'FS (19)'!J47+'FS (20)'!J47+'FS (21)'!J47+'FS (22)'!J47+'FS (23)'!J47+'FS (24)'!J47+'FS (25)'!J47+'FS (26)'!J47+'FS (27)'!J47+'FS (28)'!J47+'FS (29)'!J47+'FS (30)'!J47+'FS (31)'!J47+'FS (32)'!J47+'FS (33)'!J47+'FS (34)'!J47+'FS (35)'!J47+'FS (36)'!J47+'FS (37)'!J47+'FS (38)'!J47+'FS (39)'!J47+'FS (40)'!J47+'FS (41)'!J47+'FS (42)'!J47+'FS (43)'!J47+'FS (44)'!J47+'FS (45)'!J47+'FS (46)'!J47+'FS (47)'!J47+'FS (48)'!J47+'FS (49)'!J47+'FS (50)'!J47+'FS (51)'!J47+'FS (52)'!J47+'FS (53)'!J47+'FS (54)'!J47+'FS (55)'!J47+'FS (56)'!J47+'FS (57)'!J47+'FS (58)'!J47+'FS (59)'!J47+'FS (60)'!J47+'FS (61)'!J47+'FS (62)'!J47+'FS (63)'!J47+'FS (64)'!J47+'FS (65)'!J47+'FS (66)'!J47+'FS (67)'!J47+'FS (68)'!J47+'FS (69)'!J47+'FS (70)'!J47),IF('SYNTHESE DISTRICT'!$F$21="ASC+FS",('[4]FS '!J47+'FS (2)'!J47+'FS (3)'!J47+'FS (4)'!J47+'FS (5)'!J47+'FS (6)'!J47+'FS (7)'!J47+'FS (8)'!J47+'FS (9)'!J47+'FS (10)'!J47+'FS (11)'!J47+'FS (12)'!J47+'FS (13)'!J47+'FS (14)'!J47+'FS (15)'!J47+'FS (16)'!J47+'FS (17)'!J47+'FS (18)'!J47+'FS (19)'!J47+'FS (20)'!J47+'FS (21)'!J47+'FS (22)'!J47+'FS (23)'!J47+'FS (24)'!J47+'FS (25)'!J47+'FS (26)'!J47+'FS (27)'!J47+'FS (28)'!J47+'FS (29)'!J47+'FS (30)'!J47+'FS (31)'!J47+'FS (32)'!J47+'FS (33)'!J47+'FS (34)'!J47+'FS (35)'!J47+'FS (36)'!J47+'FS (37)'!J47+'FS (38)'!J47+'FS (39)'!J47+'FS (40)'!J47+'FS (41)'!J47+'FS (42)'!J47+'FS (43)'!J47+'FS (44)'!J47+'FS (45)'!J47+'FS (46)'!J47+'FS (47)'!J47+'FS (48)'!J47+'FS (49)'!J47+'FS (50)'!J47+'FS (51)'!J47+'FS (52)'!J47+'FS (53)'!J47+'FS (54)'!J47+'FS (55)'!J47+'FS (56)'!J47+'FS (57)'!J47+'FS (58)'!J47+'FS (59)'!J47+'FS (60)'!J47+'FS (61)'!J47+'FS (62)'!J47+'FS (63)'!J47+'FS (64)'!J47+'FS (65)'!J47+'FS (66)'!J47+'FS (67)'!J47+'FS (68)'!J47+'FS (69)'!J47+'FS (70)'!J47)+('[5]ASC '!J49+'ASC (2)'!J49+'ASC (3)'!J49+'ASC (4)'!J49+'ASC (5)'!J49+'ASC (6)'!J49+'ASC (7)'!J49+'ASC (8)'!J49+'ASC (9)'!J49+'ASC (10)'!J49+'ASC (11)'!J49+'ASC (12)'!J49+'ASC (13)'!J49+'ASC (14)'!J49+'ASC (15)'!J49+'ASC (16)'!J49+'ASC (17)'!J49+'ASC (18)'!J49+'ASC (19)'!J49+'ASC (20)'!J49+'ASC (21)'!J49+'ASC (22)'!J49+'ASC (23)'!J49+'ASC (24)'!J49+'ASC (25)'!J49+'ASC (26)'!J49+'ASC (27)'!J49+'ASC (28)'!J49+'ASC (29)'!J49+'ASC (30)'!J49+'ASC (31)'!J49+'ASC (32)'!J49+'ASC (33)'!J49+'ASC (34)'!J49+'ASC (35)'!J49+'ASC (36)'!J49+'ASC (37)'!J49+'ASC (38)'!J49+'ASC (39)'!J49+'ASC (40)'!J49+'ASC (41)'!J49+'ASC (42)'!J49+'ASC (43)'!J49+'ASC (44)'!J49+'ASC (45)'!J49+'ASC (46)'!J49+'ASC (47)'!J49+'ASC (48)'!J49+'ASC (49)'!J49+'ASC (50)'!J49+'ASC (51)'!J49+'ASC (50)'!J49+'ASC (52)'!J49+'ASC (53)'!J49+'ASC (54)'!J49+'ASC (55)'!J49+'ASC (56)'!J49+'ASC (57)'!J49+'ASC (58)'!J49+'ASC (59)'!J49+'ASC (60)'!J49+'ASC (61)'!J49+'ASC (62)'!J49+'ASC (63)'!J49+'ASC (64)'!J49+'ASC (65)'!J49+'ASC (66)'!J49+'ASC (67)'!J49+'ASC (68)'!J49+'ASC (69)'!J49+'ASC (70)'!J49),"")))</f>
        <v>0</v>
      </c>
    </row>
    <row r="47" spans="1:20" ht="55.5" customHeight="1" thickBot="1" x14ac:dyDescent="0.35">
      <c r="A47" s="329" t="str">
        <f>CDT!B48</f>
        <v>Quinine injectable 600 mg</v>
      </c>
      <c r="B47" s="425">
        <f>IF($F$21="__ASC",(ASC!B50+'ASC (2)'!B50+'ASC (3)'!B50+'ASC (4)'!B50+'ASC (5)'!B50+'ASC (6)'!B50+'ASC (7)'!B50+'ASC (8)'!B50+'ASC (9)'!B50+'ASC (10)'!B50+'ASC (11)'!B50+'ASC (12)'!B50+'ASC (13)'!B50+'ASC (14)'!B50+'ASC (15)'!B50+'ASC (16)'!B50+'ASC (17)'!B50+'ASC (18)'!B50+'ASC (19)'!B50+'ASC (20)'!B50+'ASC (21)'!B50+'ASC (22)'!B50+'ASC (23)'!B50+'ASC (24)'!B50+'ASC (25)'!B50+'ASC (26)'!B50+'ASC (27)'!B50+'ASC (28)'!B50+'ASC (29)'!B50+'ASC (30)'!B50+'ASC (31)'!B50+'ASC (32)'!B50+'ASC (33)'!B50+'ASC (34)'!B50+'ASC (35)'!B50+'ASC (36)'!B50+'ASC (37)'!B50+'ASC (38)'!B50+'ASC (39)'!B50+'ASC (40)'!B50+'ASC (41)'!B50+'ASC (42)'!B50+'ASC (43)'!B50+'ASC (44)'!B50+'ASC (45)'!B50+'ASC (46)'!B50+'ASC (47)'!B50+'ASC (48)'!B50+'ASC (49)'!B50+'ASC (50)'!B50+'ASC (51)'!B50+'ASC (50)'!B50+'ASC (52)'!B50+'ASC (53)'!B50+'ASC (54)'!B50+'ASC (55)'!B50+'ASC (56)'!B50+'ASC (57)'!B50+'ASC (58)'!B50+'ASC (59)'!B50+'ASC (60)'!B50+'ASC (61)'!B50+'ASC (62)'!B50+'ASC (63)'!B50+'ASC (64)'!B50+'ASC (65)'!B50+'ASC (66)'!B50+'ASC (67)'!B50+'ASC (68)'!B50+'ASC (69)'!B50+'ASC (70)'!B50),IF('SYNTHESE DISTRICT'!$F$21="__FS",(FS!B48+'FS (2)'!B48+'FS (3)'!B48+'FS (4)'!B48+'FS (5)'!B48+'FS (6)'!B48+'FS (7)'!B48+'FS (8)'!B48+'FS (9)'!B48+'FS (10)'!B48+'FS (11)'!B48+'FS (12)'!B48+'FS (13)'!B48+'FS (14)'!B48+'FS (15)'!B48+'FS (16)'!B48+'FS (17)'!B48+'FS (18)'!B48+'FS (19)'!B48+'FS (20)'!B48+'FS (21)'!B48+'FS (22)'!B48+'FS (23)'!B48+'FS (24)'!B48+'FS (25)'!B48+'FS (26)'!B48+'FS (27)'!B48+'FS (28)'!B48+'FS (29)'!B48+'FS (30)'!B48+'FS (31)'!B48+'FS (32)'!B48+'FS (33)'!B48+'FS (34)'!B48+'FS (35)'!B48+'FS (36)'!B48+'FS (37)'!B48+'FS (38)'!B48+'FS (39)'!B48+'FS (40)'!B48+'FS (41)'!B48+'FS (42)'!B48+'FS (43)'!B48+'FS (44)'!B48+'FS (45)'!B48+'FS (46)'!B48+'FS (47)'!B48+'FS (48)'!B48+'FS (49)'!B48+'FS (50)'!B48+'FS (51)'!B48+'FS (52)'!B48+'FS (53)'!B48+'FS (54)'!B48+'FS (55)'!B48+'FS (56)'!B48+'FS (57)'!B48+'FS (58)'!B48+'FS (59)'!B48+'FS (60)'!B48+'FS (61)'!B48+'FS (62)'!B48+'FS (63)'!B48+'FS (64)'!B48+'FS (65)'!B48+'FS (66)'!B48+'FS (67)'!B48+'FS (68)'!B48+'FS (69)'!B48+'FS (70)'!B48),IF('SYNTHESE DISTRICT'!$F$21="ASC+FS",(FS!B48+'FS (2)'!B48+'FS (3)'!B48+'FS (4)'!B48+'FS (5)'!B48+'FS (6)'!B48+'FS (7)'!B48+'FS (8)'!B48+'FS (9)'!B48+'FS (10)'!B48+'FS (11)'!B48+'FS (12)'!B48+'FS (13)'!B48+'FS (14)'!B48+'FS (15)'!B48+'FS (16)'!B48+'FS (17)'!B48+'FS (18)'!B48+'FS (19)'!B48+'FS (20)'!B48+'FS (21)'!B48+'FS (22)'!B48+'FS (23)'!B48+'FS (24)'!B48+'FS (25)'!B48+'FS (26)'!B48+'FS (27)'!B48+'FS (28)'!B48+'FS (29)'!B48+'FS (30)'!B48+'FS (31)'!B48+'FS (32)'!B48+'FS (33)'!B48+'FS (34)'!B48+'FS (35)'!B48+'FS (36)'!B48+'FS (37)'!B48+'FS (38)'!B48+'FS (39)'!B48+'FS (40)'!B48+'FS (41)'!B48+'FS (42)'!B48+'FS (43)'!B48+'FS (44)'!B48+'FS (45)'!B48+'FS (46)'!B48+'FS (47)'!B48+'FS (48)'!B48+'FS (49)'!B48+'FS (50)'!B48+'FS (51)'!B48+'FS (52)'!B48+'FS (53)'!B48+'FS (54)'!B48+'FS (55)'!B48+'FS (56)'!B48+'FS (57)'!B48+'FS (58)'!B48+'FS (59)'!B48+'FS (60)'!B48+'FS (61)'!B48+'FS (62)'!B48+'FS (63)'!B48+'FS (64)'!B48+'FS (65)'!B48+'FS (66)'!B48+'FS (67)'!B48+'FS (68)'!B48+'FS (69)'!B48+'FS (70)'!B48+ ASC!B50+'ASC (2)'!B50+'ASC (3)'!B50+'ASC (4)'!B50+'ASC (5)'!B50+'ASC (6)'!B50+'ASC (7)'!B50+'ASC (8)'!B50+'ASC (9)'!B50+'ASC (10)'!B50+'ASC (11)'!B50+'ASC (12)'!B50+'ASC (13)'!B50+'ASC (14)'!B50+'ASC (15)'!B50+'ASC (16)'!B50+'ASC (17)'!B50+'ASC (18)'!B50+'ASC (19)'!B50+'ASC (20)'!B50+'ASC (21)'!B50+'ASC (22)'!B50+'ASC (23)'!B50+'ASC (24)'!B50+'ASC (25)'!B50+'ASC (26)'!B50+'ASC (27)'!B50+'ASC (28)'!B50+'ASC (29)'!B50+'ASC (30)'!B50+'ASC (31)'!B50+'ASC (32)'!B50+'ASC (33)'!B50+'ASC (34)'!B50+'ASC (35)'!B50+'ASC (36)'!B50+'ASC (37)'!B50+'ASC (38)'!B50+'ASC (39)'!B50+'ASC (40)'!B50+'ASC (41)'!B50+'ASC (42)'!B50+'ASC (43)'!B50+'ASC (44)'!B50+'ASC (45)'!B50+'ASC (46)'!B50+'ASC (47)'!B50+'ASC (48)'!B50+'ASC (49)'!B50+'ASC (50)'!B50+'ASC (51)'!B50+'ASC (50)'!B50+'ASC (52)'!B50+'ASC (53)'!B50+'ASC (54)'!B50+'ASC (55)'!B50+'ASC (56)'!B50+'ASC (57)'!B50+'ASC (58)'!B50+'ASC (59)'!B50+'ASC (60)'!B50+'ASC (61)'!B50+'ASC (62)'!B50+'ASC (63)'!B50+'ASC (64)'!B50+'ASC (65)'!B50+'ASC (66)'!B50+'ASC (67)'!B50+'ASC (68)'!B50+'ASC (69)'!B50+'ASC (70)'!B50),"")))</f>
        <v>0</v>
      </c>
      <c r="C47" s="425">
        <f>IF($F$21="__ASC",(ASC!C50+'ASC (2)'!C50+'ASC (3)'!C50+'ASC (4)'!C50+'ASC (5)'!C50+'ASC (6)'!C50+'ASC (7)'!C50+'ASC (8)'!C50+'ASC (9)'!C50+'ASC (10)'!C50+'ASC (11)'!C50+'ASC (12)'!C50+'ASC (13)'!C50+'ASC (14)'!C50+'ASC (15)'!C50+'ASC (16)'!C50+'ASC (17)'!C50+'ASC (18)'!C50+'ASC (19)'!C50+'ASC (20)'!C50+'ASC (21)'!C50+'ASC (22)'!C50+'ASC (23)'!C50+'ASC (24)'!C50+'ASC (25)'!C50+'ASC (26)'!C50+'ASC (27)'!C50+'ASC (28)'!C50+'ASC (29)'!C50+'ASC (30)'!C50+'ASC (31)'!C50+'ASC (32)'!C50+'ASC (33)'!C50+'ASC (34)'!C50+'ASC (35)'!C50+'ASC (36)'!C50+'ASC (37)'!C50+'ASC (38)'!C50+'ASC (39)'!C50+'ASC (40)'!C50+'ASC (41)'!C50+'ASC (42)'!C50+'ASC (43)'!C50+'ASC (44)'!C50+'ASC (45)'!C50+'ASC (46)'!C50+'ASC (47)'!C50+'ASC (48)'!C50+'ASC (49)'!C50+'ASC (50)'!C50+'ASC (51)'!C50+'ASC (50)'!C50+'ASC (52)'!C50+'ASC (53)'!C50+'ASC (54)'!C50+'ASC (55)'!C50+'ASC (56)'!C50+'ASC (57)'!C50+'ASC (58)'!C50+'ASC (59)'!C50+'ASC (60)'!C50+'ASC (61)'!C50+'ASC (62)'!C50+'ASC (63)'!C50+'ASC (64)'!C50+'ASC (65)'!C50+'ASC (66)'!C50+'ASC (67)'!C50+'ASC (68)'!C50+'ASC (69)'!C50+'ASC (70)'!C50),IF('SYNTHESE DISTRICT'!$F$21="__FS",(FS!C48+'FS (2)'!C48+'FS (3)'!C48+'FS (4)'!C48+'FS (5)'!C48+'FS (6)'!C48+'FS (7)'!C48+'FS (8)'!C48+'FS (9)'!C48+'FS (10)'!C48+'FS (11)'!C48+'FS (12)'!C48+'FS (13)'!C48+'FS (14)'!C48+'FS (15)'!C48+'FS (16)'!C48+'FS (17)'!C48+'FS (18)'!C48+'FS (19)'!C48+'FS (20)'!C48+'FS (21)'!C48+'FS (22)'!C48+'FS (23)'!C48+'FS (24)'!C48+'FS (25)'!C48+'FS (26)'!C48+'FS (27)'!C48+'FS (28)'!C48+'FS (29)'!C48+'FS (30)'!C48+'FS (31)'!C48+'FS (32)'!C48+'FS (33)'!C48+'FS (34)'!C48+'FS (35)'!C48+'FS (36)'!C48+'FS (37)'!C48+'FS (38)'!C48+'FS (39)'!C48+'FS (40)'!C48+'FS (41)'!C48+'FS (42)'!C48+'FS (43)'!C48+'FS (44)'!C48+'FS (45)'!C48+'FS (46)'!C48+'FS (47)'!C48+'FS (48)'!C48+'FS (49)'!C48+'FS (50)'!C48+'FS (51)'!C48+'FS (52)'!C48+'FS (53)'!C48+'FS (54)'!C48+'FS (55)'!C48+'FS (56)'!C48+'FS (57)'!C48+'FS (58)'!C48+'FS (59)'!C48+'FS (60)'!C48+'FS (61)'!C48+'FS (62)'!C48+'FS (63)'!C48+'FS (64)'!C48+'FS (65)'!C48+'FS (66)'!C48+'FS (67)'!C48+'FS (68)'!C48+'FS (69)'!C48+'FS (70)'!C48),IF('SYNTHESE DISTRICT'!$F$21="ASC+FS",(FS!C48+'FS (2)'!C48+'FS (3)'!C48+'FS (4)'!C48+'FS (5)'!C48+'FS (6)'!C48+'FS (7)'!C48+'FS (8)'!C48+'FS (9)'!C48+'FS (10)'!C48+'FS (11)'!C48+'FS (12)'!C48+'FS (13)'!C48+'FS (14)'!C48+'FS (15)'!C48+'FS (16)'!C48+'FS (17)'!C48+'FS (18)'!C48+'FS (19)'!C48+'FS (20)'!C48+'FS (21)'!C48+'FS (22)'!C48+'FS (23)'!C48+'FS (24)'!C48+'FS (25)'!C48+'FS (26)'!C48+'FS (27)'!C48+'FS (28)'!C48+'FS (29)'!C48+'FS (30)'!C48+'FS (31)'!C48+'FS (32)'!C48+'FS (33)'!C48+'FS (34)'!C48+'FS (35)'!C48+'FS (36)'!C48+'FS (37)'!C48+'FS (38)'!C48+'FS (39)'!C48+'FS (40)'!C48+'FS (41)'!C48+'FS (42)'!C48+'FS (43)'!C48+'FS (44)'!C48+'FS (45)'!C48+'FS (46)'!C48+'FS (47)'!C48+'FS (48)'!C48+'FS (49)'!C48+'FS (50)'!C48+'FS (51)'!C48+'FS (52)'!C48+'FS (53)'!C48+'FS (54)'!C48+'FS (55)'!C48+'FS (56)'!C48+'FS (57)'!C48+'FS (58)'!C48+'FS (59)'!C48+'FS (60)'!C48+'FS (61)'!C48+'FS (62)'!C48+'FS (63)'!C48+'FS (64)'!C48+'FS (65)'!C48+'FS (66)'!C48+'FS (67)'!C48+'FS (68)'!C48+'FS (69)'!C48+'FS (70)'!C48+ ASC!C50+'ASC (2)'!C50+'ASC (3)'!C50+'ASC (4)'!C50+'ASC (5)'!C50+'ASC (6)'!C50+'ASC (7)'!C50+'ASC (8)'!C50+'ASC (9)'!C50+'ASC (10)'!C50+'ASC (11)'!C50+'ASC (12)'!C50+'ASC (13)'!C50+'ASC (14)'!C50+'ASC (15)'!C50+'ASC (16)'!C50+'ASC (17)'!C50+'ASC (18)'!C50+'ASC (19)'!C50+'ASC (20)'!C50+'ASC (21)'!C50+'ASC (22)'!C50+'ASC (23)'!C50+'ASC (24)'!C50+'ASC (25)'!C50+'ASC (26)'!C50+'ASC (27)'!C50+'ASC (28)'!C50+'ASC (29)'!C50+'ASC (30)'!C50+'ASC (31)'!C50+'ASC (32)'!C50+'ASC (33)'!C50+'ASC (34)'!C50+'ASC (35)'!C50+'ASC (36)'!C50+'ASC (37)'!C50+'ASC (38)'!C50+'ASC (39)'!C50+'ASC (40)'!C50+'ASC (41)'!C50+'ASC (42)'!C50+'ASC (43)'!C50+'ASC (44)'!C50+'ASC (45)'!C50+'ASC (46)'!C50+'ASC (47)'!C50+'ASC (48)'!C50+'ASC (49)'!C50+'ASC (50)'!C50+'ASC (51)'!C50+'ASC (50)'!C50+'ASC (52)'!C50+'ASC (53)'!C50+'ASC (54)'!C50+'ASC (55)'!C50+'ASC (56)'!C50+'ASC (57)'!C50+'ASC (58)'!C50+'ASC (59)'!C50+'ASC (60)'!C50+'ASC (61)'!C50+'ASC (62)'!C50+'ASC (63)'!C50+'ASC (64)'!C50+'ASC (65)'!C50+'ASC (66)'!C50+'ASC (67)'!C50+'ASC (68)'!C50+'ASC (69)'!C50+'ASC (70)'!C50),"")))</f>
        <v>0</v>
      </c>
      <c r="D47" s="404">
        <f t="shared" si="0"/>
        <v>0</v>
      </c>
      <c r="E47" s="425">
        <f>IF($F$21="__ASC",(ASC!E50+'ASC (2)'!E50+'ASC (3)'!E50+'ASC (4)'!E50+'ASC (5)'!E50+'ASC (6)'!E50+'ASC (7)'!E50+'ASC (8)'!E50+'ASC (9)'!E50+'ASC (10)'!E50+'ASC (11)'!E50+'ASC (12)'!E50+'ASC (13)'!E50+'ASC (14)'!E50+'ASC (15)'!E50+'ASC (16)'!E50+'ASC (17)'!E50+'ASC (18)'!E50+'ASC (19)'!E50+'ASC (20)'!E50+'ASC (21)'!E50+'ASC (22)'!E50+'ASC (23)'!E50+'ASC (24)'!E50+'ASC (25)'!E50+'ASC (26)'!E50+'ASC (27)'!E50+'ASC (28)'!E50+'ASC (29)'!E50+'ASC (30)'!E50+'ASC (31)'!E50+'ASC (32)'!E50+'ASC (33)'!E50+'ASC (34)'!E50+'ASC (35)'!E50+'ASC (36)'!E50+'ASC (37)'!E50+'ASC (38)'!E50+'ASC (39)'!E50+'ASC (40)'!E50+'ASC (41)'!E50+'ASC (42)'!E50+'ASC (43)'!E50+'ASC (44)'!E50+'ASC (45)'!E50+'ASC (46)'!E50+'ASC (47)'!E50+'ASC (48)'!E50+'ASC (49)'!E50+'ASC (50)'!E50+'ASC (51)'!E50+'ASC (50)'!E50+'ASC (52)'!E50+'ASC (53)'!E50+'ASC (54)'!E50+'ASC (55)'!E50+'ASC (56)'!E50+'ASC (57)'!E50+'ASC (58)'!E50+'ASC (59)'!E50+'ASC (60)'!E50+'ASC (61)'!E50+'ASC (62)'!E50+'ASC (63)'!E50+'ASC (64)'!E50+'ASC (65)'!E50+'ASC (66)'!E50+'ASC (67)'!E50+'ASC (68)'!E50+'ASC (69)'!E50+'ASC (70)'!E50),IF('SYNTHESE DISTRICT'!$F$21="__FS",(FS!E48+'FS (2)'!E48+'FS (3)'!E48+'FS (4)'!E48+'FS (5)'!E48+'FS (6)'!E48+'FS (7)'!E48+'FS (8)'!E48+'FS (9)'!E48+'FS (10)'!E48+'FS (11)'!E48+'FS (12)'!E48+'FS (13)'!E48+'FS (14)'!E48+'FS (15)'!E48+'FS (16)'!E48+'FS (17)'!E48+'FS (18)'!E48+'FS (19)'!E48+'FS (20)'!E48+'FS (21)'!E48+'FS (22)'!E48+'FS (23)'!E48+'FS (24)'!E48+'FS (25)'!E48+'FS (26)'!E48+'FS (27)'!E48+'FS (28)'!E48+'FS (29)'!E48+'FS (30)'!E48+'FS (31)'!E48+'FS (32)'!E48+'FS (33)'!E48+'FS (34)'!E48+'FS (35)'!E48+'FS (36)'!E48+'FS (37)'!E48+'FS (38)'!E48+'FS (39)'!E48+'FS (40)'!E48+'FS (41)'!E48+'FS (42)'!E48+'FS (43)'!E48+'FS (44)'!E48+'FS (45)'!E48+'FS (46)'!E48+'FS (47)'!E48+'FS (48)'!E48+'FS (49)'!E48+'FS (50)'!E48+'FS (51)'!E48+'FS (52)'!E48+'FS (53)'!E48+'FS (54)'!E48+'FS (55)'!E48+'FS (56)'!E48+'FS (57)'!E48+'FS (58)'!E48+'FS (59)'!E48+'FS (60)'!E48+'FS (61)'!E48+'FS (62)'!E48+'FS (63)'!E48+'FS (64)'!E48+'FS (65)'!E48+'FS (66)'!E48+'FS (67)'!E48+'FS (68)'!E48+'FS (69)'!E48+'FS (70)'!E48),IF('SYNTHESE DISTRICT'!$F$21="ASC+FS",(FS!E48+'FS (2)'!E48+'FS (3)'!E48+'FS (4)'!E48+'FS (5)'!E48+'FS (6)'!E48+'FS (7)'!E48+'FS (8)'!E48+'FS (9)'!E48+'FS (10)'!E48+'FS (11)'!E48+'FS (12)'!E48+'FS (13)'!E48+'FS (14)'!E48+'FS (15)'!E48+'FS (16)'!E48+'FS (17)'!E48+'FS (18)'!E48+'FS (19)'!E48+'FS (20)'!E48+'FS (21)'!E48+'FS (22)'!E48+'FS (23)'!E48+'FS (24)'!E48+'FS (25)'!E48+'FS (26)'!E48+'FS (27)'!E48+'FS (28)'!E48+'FS (29)'!E48+'FS (30)'!E48+'FS (31)'!E48+'FS (32)'!E48+'FS (33)'!E48+'FS (34)'!E48+'FS (35)'!E48+'FS (36)'!E48+'FS (37)'!E48+'FS (38)'!E48+'FS (39)'!E48+'FS (40)'!E48+'FS (41)'!E48+'FS (42)'!E48+'FS (43)'!E48+'FS (44)'!E48+'FS (45)'!E48+'FS (46)'!E48+'FS (47)'!E48+'FS (48)'!E48+'FS (49)'!E48+'FS (50)'!E48+'FS (51)'!E48+'FS (52)'!E48+'FS (53)'!E48+'FS (54)'!E48+'FS (55)'!E48+'FS (56)'!E48+'FS (57)'!E48+'FS (58)'!E48+'FS (59)'!E48+'FS (60)'!E48+'FS (61)'!E48+'FS (62)'!E48+'FS (63)'!E48+'FS (64)'!E48+'FS (65)'!E48+'FS (66)'!E48+'FS (67)'!E48+'FS (68)'!E48+'FS (69)'!E48+'FS (70)'!E48+ ASC!E50+'ASC (2)'!E50+'ASC (3)'!E50+'ASC (4)'!E50+'ASC (5)'!E50+'ASC (6)'!E50+'ASC (7)'!E50+'ASC (8)'!E50+'ASC (9)'!E50+'ASC (10)'!E50+'ASC (11)'!E50+'ASC (12)'!E50+'ASC (13)'!E50+'ASC (14)'!E50+'ASC (15)'!E50+'ASC (16)'!E50+'ASC (17)'!E50+'ASC (18)'!E50+'ASC (19)'!E50+'ASC (20)'!E50+'ASC (21)'!E50+'ASC (22)'!E50+'ASC (23)'!E50+'ASC (24)'!E50+'ASC (25)'!E50+'ASC (26)'!E50+'ASC (27)'!E50+'ASC (28)'!E50+'ASC (29)'!E50+'ASC (30)'!E50+'ASC (31)'!E50+'ASC (32)'!E50+'ASC (33)'!E50+'ASC (34)'!E50+'ASC (35)'!E50+'ASC (36)'!E50+'ASC (37)'!E50+'ASC (38)'!E50+'ASC (39)'!E50+'ASC (40)'!E50+'ASC (41)'!E50+'ASC (42)'!E50+'ASC (43)'!E50+'ASC (44)'!E50+'ASC (45)'!E50+'ASC (46)'!E50+'ASC (47)'!E50+'ASC (48)'!E50+'ASC (49)'!E50+'ASC (50)'!E50+'ASC (51)'!E50+'ASC (50)'!E50+'ASC (52)'!E50+'ASC (53)'!E50+'ASC (54)'!E50+'ASC (55)'!E50+'ASC (56)'!E50+'ASC (57)'!E50+'ASC (58)'!E50+'ASC (59)'!E50+'ASC (60)'!E50+'ASC (61)'!E50+'ASC (62)'!E50+'ASC (63)'!E50+'ASC (64)'!E50+'ASC (65)'!E50+'ASC (66)'!E50+'ASC (67)'!E50+'ASC (68)'!E50+'ASC (69)'!E50+'ASC (70)'!E50),"")))</f>
        <v>0</v>
      </c>
      <c r="F47" s="425">
        <f>IF($F$21="__ASC",(ASC!F50+'ASC (2)'!F50+'ASC (3)'!F50+'ASC (4)'!F50+'ASC (5)'!F50+'ASC (6)'!F50+'ASC (7)'!F50+'ASC (8)'!F50+'ASC (9)'!F50+'ASC (10)'!F50+'ASC (11)'!F50+'ASC (12)'!F50+'ASC (13)'!F50+'ASC (14)'!F50+'ASC (15)'!F50+'ASC (16)'!F50+'ASC (17)'!F50+'ASC (18)'!F50+'ASC (19)'!F50+'ASC (20)'!F50+'ASC (21)'!F50+'ASC (22)'!F50+'ASC (23)'!F50+'ASC (24)'!F50+'ASC (25)'!F50+'ASC (26)'!F50+'ASC (27)'!F50+'ASC (28)'!F50+'ASC (29)'!F50+'ASC (30)'!F50+'ASC (31)'!F50+'ASC (32)'!F50+'ASC (33)'!F50+'ASC (34)'!F50+'ASC (35)'!F50+'ASC (36)'!F50+'ASC (37)'!F50+'ASC (38)'!F50+'ASC (39)'!F50+'ASC (40)'!F50+'ASC (41)'!F50+'ASC (42)'!F50+'ASC (43)'!F50+'ASC (44)'!F50+'ASC (45)'!F50+'ASC (46)'!F50+'ASC (47)'!F50+'ASC (48)'!F50+'ASC (49)'!F50+'ASC (50)'!F50+'ASC (51)'!F50+'ASC (50)'!F50+'ASC (52)'!F50+'ASC (53)'!F50+'ASC (54)'!F50+'ASC (55)'!F50+'ASC (56)'!F50+'ASC (57)'!F50+'ASC (58)'!F50+'ASC (59)'!F50+'ASC (60)'!F50+'ASC (61)'!F50+'ASC (62)'!F50+'ASC (63)'!F50+'ASC (64)'!F50+'ASC (65)'!F50+'ASC (66)'!F50+'ASC (67)'!F50+'ASC (68)'!F50+'ASC (69)'!F50+'ASC (70)'!F50),IF('SYNTHESE DISTRICT'!$F$21="__FS",(FS!F48+'FS (2)'!F48+'FS (3)'!F48+'FS (4)'!F48+'FS (5)'!F48+'FS (6)'!F48+'FS (7)'!F48+'FS (8)'!F48+'FS (9)'!F48+'FS (10)'!F48+'FS (11)'!F48+'FS (12)'!F48+'FS (13)'!F48+'FS (14)'!F48+'FS (15)'!F48+'FS (16)'!F48+'FS (17)'!F48+'FS (18)'!F48+'FS (19)'!F48+'FS (20)'!F48+'FS (21)'!F48+'FS (22)'!F48+'FS (23)'!F48+'FS (24)'!F48+'FS (25)'!F48+'FS (26)'!F48+'FS (27)'!F48+'FS (28)'!F48+'FS (29)'!F48+'FS (30)'!F48+'FS (31)'!F48+'FS (32)'!F48+'FS (33)'!F48+'FS (34)'!F48+'FS (35)'!F48+'FS (36)'!F48+'FS (37)'!F48+'FS (38)'!F48+'FS (39)'!F48+'FS (40)'!F48+'FS (41)'!F48+'FS (42)'!F48+'FS (43)'!F48+'FS (44)'!F48+'FS (45)'!F48+'FS (46)'!F48+'FS (47)'!F48+'FS (48)'!F48+'FS (49)'!F48+'FS (50)'!F48+'FS (51)'!F48+'FS (52)'!F48+'FS (53)'!F48+'FS (54)'!F48+'FS (55)'!F48+'FS (56)'!F48+'FS (57)'!F48+'FS (58)'!F48+'FS (59)'!F48+'FS (60)'!F48+'FS (61)'!F48+'FS (62)'!F48+'FS (63)'!F48+'FS (64)'!F48+'FS (65)'!F48+'FS (66)'!F48+'FS (67)'!F48+'FS (68)'!F48+'FS (69)'!F48+'FS (70)'!F48),IF('SYNTHESE DISTRICT'!$F$21="ASC+FS",(FS!F48+'FS (2)'!F48+'FS (3)'!F48+'FS (4)'!F48+'FS (5)'!F48+'FS (6)'!F48+'FS (7)'!F48+'FS (8)'!F48+'FS (9)'!F48+'FS (10)'!F48+'FS (11)'!F48+'FS (12)'!F48+'FS (13)'!F48+'FS (14)'!F48+'FS (15)'!F48+'FS (16)'!F48+'FS (17)'!F48+'FS (18)'!F48+'FS (19)'!F48+'FS (20)'!F48+'FS (21)'!F48+'FS (22)'!F48+'FS (23)'!F48+'FS (24)'!F48+'FS (25)'!F48+'FS (26)'!F48+'FS (27)'!F48+'FS (28)'!F48+'FS (29)'!F48+'FS (30)'!F48+'FS (31)'!F48+'FS (32)'!F48+'FS (33)'!F48+'FS (34)'!F48+'FS (35)'!F48+'FS (36)'!F48+'FS (37)'!F48+'FS (38)'!F48+'FS (39)'!F48+'FS (40)'!F48+'FS (41)'!F48+'FS (42)'!F48+'FS (43)'!F48+'FS (44)'!F48+'FS (45)'!F48+'FS (46)'!F48+'FS (47)'!F48+'FS (48)'!F48+'FS (49)'!F48+'FS (50)'!F48+'FS (51)'!F48+'FS (52)'!F48+'FS (53)'!F48+'FS (54)'!F48+'FS (55)'!F48+'FS (56)'!F48+'FS (57)'!F48+'FS (58)'!F48+'FS (59)'!F48+'FS (60)'!F48+'FS (61)'!F48+'FS (62)'!F48+'FS (63)'!F48+'FS (64)'!F48+'FS (65)'!F48+'FS (66)'!F48+'FS (67)'!F48+'FS (68)'!F48+'FS (69)'!F48+'FS (70)'!F48+ ASC!F50+'ASC (2)'!F50+'ASC (3)'!F50+'ASC (4)'!F50+'ASC (5)'!F50+'ASC (6)'!F50+'ASC (7)'!F50+'ASC (8)'!F50+'ASC (9)'!F50+'ASC (10)'!F50+'ASC (11)'!F50+'ASC (12)'!F50+'ASC (13)'!F50+'ASC (14)'!F50+'ASC (15)'!F50+'ASC (16)'!F50+'ASC (17)'!F50+'ASC (18)'!F50+'ASC (19)'!F50+'ASC (20)'!F50+'ASC (21)'!F50+'ASC (22)'!F50+'ASC (23)'!F50+'ASC (24)'!F50+'ASC (25)'!F50+'ASC (26)'!F50+'ASC (27)'!F50+'ASC (28)'!F50+'ASC (29)'!F50+'ASC (30)'!F50+'ASC (31)'!F50+'ASC (32)'!F50+'ASC (33)'!F50+'ASC (34)'!F50+'ASC (35)'!F50+'ASC (36)'!F50+'ASC (37)'!F50+'ASC (38)'!F50+'ASC (39)'!F50+'ASC (40)'!F50+'ASC (41)'!F50+'ASC (42)'!F50+'ASC (43)'!F50+'ASC (44)'!F50+'ASC (45)'!F50+'ASC (46)'!F50+'ASC (47)'!F50+'ASC (48)'!F50+'ASC (49)'!F50+'ASC (50)'!F50+'ASC (51)'!F50+'ASC (50)'!F50+'ASC (52)'!F50+'ASC (53)'!F50+'ASC (54)'!F50+'ASC (55)'!F50+'ASC (56)'!F50+'ASC (57)'!F50+'ASC (58)'!F50+'ASC (59)'!F50+'ASC (60)'!F50+'ASC (61)'!F50+'ASC (62)'!F50+'ASC (63)'!F50+'ASC (64)'!F50+'ASC (65)'!F50+'ASC (66)'!F50+'ASC (67)'!F50+'ASC (68)'!F50+'ASC (69)'!F50+'ASC (70)'!F50),"")))</f>
        <v>0</v>
      </c>
      <c r="G47" s="425">
        <f>IF($F$21="__ASC",(ASC!G50+'ASC (2)'!G50+'ASC (3)'!G50+'ASC (4)'!G50+'ASC (5)'!G50+'ASC (6)'!G50+'ASC (7)'!G50+'ASC (8)'!G50+'ASC (9)'!G50+'ASC (10)'!G50+'ASC (11)'!G50+'ASC (12)'!G50+'ASC (13)'!G50+'ASC (14)'!G50+'ASC (15)'!G50+'ASC (16)'!G50+'ASC (17)'!G50+'ASC (18)'!G50+'ASC (19)'!G50+'ASC (20)'!G50+'ASC (21)'!G50+'ASC (22)'!G50+'ASC (23)'!G50+'ASC (24)'!G50+'ASC (25)'!G50+'ASC (26)'!G50+'ASC (27)'!G50+'ASC (28)'!G50+'ASC (29)'!G50+'ASC (30)'!G50+'ASC (31)'!G50+'ASC (32)'!G50+'ASC (33)'!G50+'ASC (34)'!G50+'ASC (35)'!G50+'ASC (36)'!G50+'ASC (37)'!G50+'ASC (38)'!G50+'ASC (39)'!G50+'ASC (40)'!G50+'ASC (41)'!G50+'ASC (42)'!G50+'ASC (43)'!G50+'ASC (44)'!G50+'ASC (45)'!G50+'ASC (46)'!G50+'ASC (47)'!G50+'ASC (48)'!G50+'ASC (49)'!G50+'ASC (50)'!G50+'ASC (51)'!G50+'ASC (50)'!G50+'ASC (52)'!G50+'ASC (53)'!G50+'ASC (54)'!G50+'ASC (55)'!G50+'ASC (56)'!G50+'ASC (57)'!G50+'ASC (58)'!G50+'ASC (59)'!G50+'ASC (60)'!G50+'ASC (61)'!G50+'ASC (62)'!G50+'ASC (63)'!G50+'ASC (64)'!G50+'ASC (65)'!G50+'ASC (66)'!G50+'ASC (67)'!G50+'ASC (68)'!G50+'ASC (69)'!G50+'ASC (70)'!G50),IF('SYNTHESE DISTRICT'!$F$21="__FS",(FS!G48+'FS (2)'!G48+'FS (3)'!G48+'FS (4)'!G48+'FS (5)'!G48+'FS (6)'!G48+'FS (7)'!G48+'FS (8)'!G48+'FS (9)'!G48+'FS (10)'!G48+'FS (11)'!G48+'FS (12)'!G48+'FS (13)'!G48+'FS (14)'!G48+'FS (15)'!G48+'FS (16)'!G48+'FS (17)'!G48+'FS (18)'!G48+'FS (19)'!G48+'FS (20)'!G48+'FS (21)'!G48+'FS (22)'!G48+'FS (23)'!G48+'FS (24)'!G48+'FS (25)'!G48+'FS (26)'!G48+'FS (27)'!G48+'FS (28)'!G48+'FS (29)'!G48+'FS (30)'!G48+'FS (31)'!G48+'FS (32)'!G48+'FS (33)'!G48+'FS (34)'!G48+'FS (35)'!G48+'FS (36)'!G48+'FS (37)'!G48+'FS (38)'!G48+'FS (39)'!G48+'FS (40)'!G48+'FS (41)'!G48+'FS (42)'!G48+'FS (43)'!G48+'FS (44)'!G48+'FS (45)'!G48+'FS (46)'!G48+'FS (47)'!G48+'FS (48)'!G48+'FS (49)'!G48+'FS (50)'!G48+'FS (51)'!G48+'FS (52)'!G48+'FS (53)'!G48+'FS (54)'!G48+'FS (55)'!G48+'FS (56)'!G48+'FS (57)'!G48+'FS (58)'!G48+'FS (59)'!G48+'FS (60)'!G48+'FS (61)'!G48+'FS (62)'!G48+'FS (63)'!G48+'FS (64)'!G48+'FS (65)'!G48+'FS (66)'!G48+'FS (67)'!G48+'FS (68)'!G48+'FS (69)'!G48+'FS (70)'!G48),IF('SYNTHESE DISTRICT'!$F$21="ASC+FS",(FS!G48+'FS (2)'!G48+'FS (3)'!G48+'FS (4)'!G48+'FS (5)'!G48+'FS (6)'!G48+'FS (7)'!G48+'FS (8)'!G48+'FS (9)'!G48+'FS (10)'!G48+'FS (11)'!G48+'FS (12)'!G48+'FS (13)'!G48+'FS (14)'!G48+'FS (15)'!G48+'FS (16)'!G48+'FS (17)'!G48+'FS (18)'!G48+'FS (19)'!G48+'FS (20)'!G48+'FS (21)'!G48+'FS (22)'!G48+'FS (23)'!G48+'FS (24)'!G48+'FS (25)'!G48+'FS (26)'!G48+'FS (27)'!G48+'FS (28)'!G48+'FS (29)'!G48+'FS (30)'!G48+'FS (31)'!G48+'FS (32)'!G48+'FS (33)'!G48+'FS (34)'!G48+'FS (35)'!G48+'FS (36)'!G48+'FS (37)'!G48+'FS (38)'!G48+'FS (39)'!G48+'FS (40)'!G48+'FS (41)'!G48+'FS (42)'!G48+'FS (43)'!G48+'FS (44)'!G48+'FS (45)'!G48+'FS (46)'!G48+'FS (47)'!G48+'FS (48)'!G48+'FS (49)'!G48+'FS (50)'!G48+'FS (51)'!G48+'FS (52)'!G48+'FS (53)'!G48+'FS (54)'!G48+'FS (55)'!G48+'FS (56)'!G48+'FS (57)'!G48+'FS (58)'!G48+'FS (59)'!G48+'FS (60)'!G48+'FS (61)'!G48+'FS (62)'!G48+'FS (63)'!G48+'FS (64)'!G48+'FS (65)'!G48+'FS (66)'!G48+'FS (67)'!G48+'FS (68)'!G48+'FS (69)'!G48+'FS (70)'!G48+ ASC!G50+'ASC (2)'!G50+'ASC (3)'!G50+'ASC (4)'!G50+'ASC (5)'!G50+'ASC (6)'!G50+'ASC (7)'!G50+'ASC (8)'!G50+'ASC (9)'!G50+'ASC (10)'!G50+'ASC (11)'!G50+'ASC (12)'!G50+'ASC (13)'!G50+'ASC (14)'!G50+'ASC (15)'!G50+'ASC (16)'!G50+'ASC (17)'!G50+'ASC (18)'!G50+'ASC (19)'!G50+'ASC (20)'!G50+'ASC (21)'!G50+'ASC (22)'!G50+'ASC (23)'!G50+'ASC (24)'!G50+'ASC (25)'!G50+'ASC (26)'!G50+'ASC (27)'!G50+'ASC (28)'!G50+'ASC (29)'!G50+'ASC (30)'!G50+'ASC (31)'!G50+'ASC (32)'!G50+'ASC (33)'!G50+'ASC (34)'!G50+'ASC (35)'!G50+'ASC (36)'!G50+'ASC (37)'!G50+'ASC (38)'!G50+'ASC (39)'!G50+'ASC (40)'!G50+'ASC (41)'!G50+'ASC (42)'!G50+'ASC (43)'!G50+'ASC (44)'!G50+'ASC (45)'!G50+'ASC (46)'!G50+'ASC (47)'!G50+'ASC (48)'!G50+'ASC (49)'!G50+'ASC (50)'!G50+'ASC (51)'!G50+'ASC (50)'!G50+'ASC (52)'!G50+'ASC (53)'!G50+'ASC (54)'!G50+'ASC (55)'!G50+'ASC (56)'!G50+'ASC (57)'!G50+'ASC (58)'!G50+'ASC (59)'!G50+'ASC (60)'!G50+'ASC (61)'!G50+'ASC (62)'!G50+'ASC (63)'!G50+'ASC (64)'!G50+'ASC (65)'!G50+'ASC (66)'!G50+'ASC (67)'!G50+'ASC (68)'!G50+'ASC (69)'!G50+'ASC (70)'!G50),"")))</f>
        <v>0</v>
      </c>
      <c r="H47" s="425">
        <f>IF($F$21="__ASC",(ASC!H50+'ASC (2)'!H50+'ASC (3)'!H50+'ASC (4)'!H50+'ASC (5)'!H50+'ASC (6)'!H50+'ASC (7)'!H50+'ASC (8)'!H50+'ASC (9)'!H50+'ASC (10)'!H50+'ASC (11)'!H50+'ASC (12)'!H50+'ASC (13)'!H50+'ASC (14)'!H50+'ASC (15)'!H50+'ASC (16)'!H50+'ASC (17)'!H50+'ASC (18)'!H50+'ASC (19)'!H50+'ASC (20)'!H50+'ASC (21)'!H50+'ASC (22)'!H50+'ASC (23)'!H50+'ASC (24)'!H50+'ASC (25)'!H50+'ASC (26)'!H50+'ASC (27)'!H50+'ASC (28)'!H50+'ASC (29)'!H50+'ASC (30)'!H50+'ASC (31)'!H50+'ASC (32)'!H50+'ASC (33)'!H50+'ASC (34)'!H50+'ASC (35)'!H50+'ASC (36)'!H50+'ASC (37)'!H50+'ASC (38)'!H50+'ASC (39)'!H50+'ASC (40)'!H50+'ASC (41)'!H50+'ASC (42)'!H50+'ASC (43)'!H50+'ASC (44)'!H50+'ASC (45)'!H50+'ASC (46)'!H50+'ASC (47)'!H50+'ASC (48)'!H50+'ASC (49)'!H50+'ASC (50)'!H50+'ASC (51)'!H50+'ASC (50)'!H50+'ASC (52)'!H50+'ASC (53)'!H50+'ASC (54)'!H50+'ASC (55)'!H50+'ASC (56)'!H50+'ASC (57)'!H50+'ASC (58)'!H50+'ASC (59)'!H50+'ASC (60)'!H50+'ASC (61)'!H50+'ASC (62)'!H50+'ASC (63)'!H50+'ASC (64)'!H50+'ASC (65)'!H50+'ASC (66)'!H50+'ASC (67)'!H50+'ASC (68)'!H50+'ASC (69)'!H50+'ASC (70)'!H50),IF('SYNTHESE DISTRICT'!$F$21="__FS",(FS!H48+'FS (2)'!H48+'FS (3)'!H48+'FS (4)'!H48+'FS (5)'!H48+'FS (6)'!H48+'FS (7)'!H48+'FS (8)'!H48+'FS (9)'!H48+'FS (10)'!H48+'FS (11)'!H48+'FS (12)'!H48+'FS (13)'!H48+'FS (14)'!H48+'FS (15)'!H48+'FS (16)'!H48+'FS (17)'!H48+'FS (18)'!H48+'FS (19)'!H48+'FS (20)'!H48+'FS (21)'!H48+'FS (22)'!H48+'FS (23)'!H48+'FS (24)'!H48+'FS (25)'!H48+'FS (26)'!H48+'FS (27)'!H48+'FS (28)'!H48+'FS (29)'!H48+'FS (30)'!H48+'FS (31)'!H48+'FS (32)'!H48+'FS (33)'!H48+'FS (34)'!H48+'FS (35)'!H48+'FS (36)'!H48+'FS (37)'!H48+'FS (38)'!H48+'FS (39)'!H48+'FS (40)'!H48+'FS (41)'!H48+'FS (42)'!H48+'FS (43)'!H48+'FS (44)'!H48+'FS (45)'!H48+'FS (46)'!H48+'FS (47)'!H48+'FS (48)'!H48+'FS (49)'!H48+'FS (50)'!H48+'FS (51)'!H48+'FS (52)'!H48+'FS (53)'!H48+'FS (54)'!H48+'FS (55)'!H48+'FS (56)'!H48+'FS (57)'!H48+'FS (58)'!H48+'FS (59)'!H48+'FS (60)'!H48+'FS (61)'!H48+'FS (62)'!H48+'FS (63)'!H48+'FS (64)'!H48+'FS (65)'!H48+'FS (66)'!H48+'FS (67)'!H48+'FS (68)'!H48+'FS (69)'!H48+'FS (70)'!H48),IF('SYNTHESE DISTRICT'!$F$21="ASC+FS",(FS!H48+'FS (2)'!H48+'FS (3)'!H48+'FS (4)'!H48+'FS (5)'!H48+'FS (6)'!H48+'FS (7)'!H48+'FS (8)'!H48+'FS (9)'!H48+'FS (10)'!H48+'FS (11)'!H48+'FS (12)'!H48+'FS (13)'!H48+'FS (14)'!H48+'FS (15)'!H48+'FS (16)'!H48+'FS (17)'!H48+'FS (18)'!H48+'FS (19)'!H48+'FS (20)'!H48+'FS (21)'!H48+'FS (22)'!H48+'FS (23)'!H48+'FS (24)'!H48+'FS (25)'!H48+'FS (26)'!H48+'FS (27)'!H48+'FS (28)'!H48+'FS (29)'!H48+'FS (30)'!H48+'FS (31)'!H48+'FS (32)'!H48+'FS (33)'!H48+'FS (34)'!H48+'FS (35)'!H48+'FS (36)'!H48+'FS (37)'!H48+'FS (38)'!H48+'FS (39)'!H48+'FS (40)'!H48+'FS (41)'!H48+'FS (42)'!H48+'FS (43)'!H48+'FS (44)'!H48+'FS (45)'!H48+'FS (46)'!H48+'FS (47)'!H48+'FS (48)'!H48+'FS (49)'!H48+'FS (50)'!H48+'FS (51)'!H48+'FS (52)'!H48+'FS (53)'!H48+'FS (54)'!H48+'FS (55)'!H48+'FS (56)'!H48+'FS (57)'!H48+'FS (58)'!H48+'FS (59)'!H48+'FS (60)'!H48+'FS (61)'!H48+'FS (62)'!H48+'FS (63)'!H48+'FS (64)'!H48+'FS (65)'!H48+'FS (66)'!H48+'FS (67)'!H48+'FS (68)'!H48+'FS (69)'!H48+'FS (70)'!H48+ ASC!H50+'ASC (2)'!H50+'ASC (3)'!H50+'ASC (4)'!H50+'ASC (5)'!H50+'ASC (6)'!H50+'ASC (7)'!H50+'ASC (8)'!H50+'ASC (9)'!H50+'ASC (10)'!H50+'ASC (11)'!H50+'ASC (12)'!H50+'ASC (13)'!H50+'ASC (14)'!H50+'ASC (15)'!H50+'ASC (16)'!H50+'ASC (17)'!H50+'ASC (18)'!H50+'ASC (19)'!H50+'ASC (20)'!H50+'ASC (21)'!H50+'ASC (22)'!H50+'ASC (23)'!H50+'ASC (24)'!H50+'ASC (25)'!H50+'ASC (26)'!H50+'ASC (27)'!H50+'ASC (28)'!H50+'ASC (29)'!H50+'ASC (30)'!H50+'ASC (31)'!H50+'ASC (32)'!H50+'ASC (33)'!H50+'ASC (34)'!H50+'ASC (35)'!H50+'ASC (36)'!H50+'ASC (37)'!H50+'ASC (38)'!H50+'ASC (39)'!H50+'ASC (40)'!H50+'ASC (41)'!H50+'ASC (42)'!H50+'ASC (43)'!H50+'ASC (44)'!H50+'ASC (45)'!H50+'ASC (46)'!H50+'ASC (47)'!H50+'ASC (48)'!H50+'ASC (49)'!H50+'ASC (50)'!H50+'ASC (51)'!H50+'ASC (50)'!H50+'ASC (52)'!H50+'ASC (53)'!H50+'ASC (54)'!H50+'ASC (55)'!H50+'ASC (56)'!H50+'ASC (57)'!H50+'ASC (58)'!H50+'ASC (59)'!H50+'ASC (60)'!H50+'ASC (61)'!H50+'ASC (62)'!H50+'ASC (63)'!H50+'ASC (64)'!H50+'ASC (65)'!H50+'ASC (66)'!H50+'ASC (67)'!H50+'ASC (68)'!H50+'ASC (69)'!H50+'ASC (70)'!H50),"")))</f>
        <v>0</v>
      </c>
      <c r="I47" s="425">
        <f>IF($F$21="__ASC",(ASC!I50+'ASC (2)'!I50+'ASC (3)'!I50+'ASC (4)'!I50+'ASC (5)'!I50+'ASC (6)'!I50+'ASC (7)'!I50+'ASC (8)'!I50+'ASC (9)'!I50+'ASC (10)'!I50+'ASC (11)'!I50+'ASC (12)'!I50+'ASC (13)'!I50+'ASC (14)'!I50+'ASC (15)'!I50+'ASC (16)'!I50+'ASC (17)'!I50+'ASC (18)'!I50+'ASC (19)'!I50+'ASC (20)'!I50+'ASC (21)'!I50+'ASC (22)'!I50+'ASC (23)'!I50+'ASC (24)'!I50+'ASC (25)'!I50+'ASC (26)'!I50+'ASC (27)'!I50+'ASC (28)'!I50+'ASC (29)'!I50+'ASC (30)'!I50+'ASC (31)'!I50+'ASC (32)'!I50+'ASC (33)'!I50+'ASC (34)'!I50+'ASC (35)'!I50+'ASC (36)'!I50+'ASC (37)'!I50+'ASC (38)'!I50+'ASC (39)'!I50+'ASC (40)'!I50+'ASC (41)'!I50+'ASC (42)'!I50+'ASC (43)'!I50+'ASC (44)'!I50+'ASC (45)'!I50+'ASC (46)'!I50+'ASC (47)'!I50+'ASC (48)'!I50+'ASC (49)'!I50+'ASC (50)'!I50+'ASC (51)'!I50+'ASC (50)'!I50+'ASC (52)'!I50+'ASC (53)'!I50+'ASC (54)'!I50+'ASC (55)'!I50+'ASC (56)'!I50+'ASC (57)'!I50+'ASC (58)'!I50+'ASC (59)'!I50+'ASC (60)'!I50+'ASC (61)'!I50+'ASC (62)'!I50+'ASC (63)'!I50+'ASC (64)'!I50+'ASC (65)'!I50+'ASC (66)'!I50+'ASC (67)'!I50+'ASC (68)'!I50+'ASC (69)'!I50+'ASC (70)'!I50),IF('SYNTHESE DISTRICT'!$F$21="__FS",(FS!I48+'FS (2)'!I48+'FS (3)'!I48+'FS (4)'!I48+'FS (5)'!I48+'FS (6)'!I48+'FS (7)'!I48+'FS (8)'!I48+'FS (9)'!I48+'FS (10)'!I48+'FS (11)'!I48+'FS (12)'!I48+'FS (13)'!I48+'FS (14)'!I48+'FS (15)'!I48+'FS (16)'!I48+'FS (17)'!I48+'FS (18)'!I48+'FS (19)'!I48+'FS (20)'!I48+'FS (21)'!I48+'FS (22)'!I48+'FS (23)'!I48+'FS (24)'!I48+'FS (25)'!I48+'FS (26)'!I48+'FS (27)'!I48+'FS (28)'!I48+'FS (29)'!I48+'FS (30)'!I48+'FS (31)'!I48+'FS (32)'!I48+'FS (33)'!I48+'FS (34)'!I48+'FS (35)'!I48+'FS (36)'!I48+'FS (37)'!I48+'FS (38)'!I48+'FS (39)'!I48+'FS (40)'!I48+'FS (41)'!I48+'FS (42)'!I48+'FS (43)'!I48+'FS (44)'!I48+'FS (45)'!I48+'FS (46)'!I48+'FS (47)'!I48+'FS (48)'!I48+'FS (49)'!I48+'FS (50)'!I48+'FS (51)'!I48+'FS (52)'!I48+'FS (53)'!I48+'FS (54)'!I48+'FS (55)'!I48+'FS (56)'!I48+'FS (57)'!I48+'FS (58)'!I48+'FS (59)'!I48+'FS (60)'!I48+'FS (61)'!I48+'FS (62)'!I48+'FS (63)'!I48+'FS (64)'!I48+'FS (65)'!I48+'FS (66)'!I48+'FS (67)'!I48+'FS (68)'!I48+'FS (69)'!I48+'FS (70)'!I48),IF('SYNTHESE DISTRICT'!$F$21="ASC+FS",(FS!I48+'FS (2)'!I48+'FS (3)'!I48+'FS (4)'!I48+'FS (5)'!I48+'FS (6)'!I48+'FS (7)'!I48+'FS (8)'!I48+'FS (9)'!I48+'FS (10)'!I48+'FS (11)'!I48+'FS (12)'!I48+'FS (13)'!I48+'FS (14)'!I48+'FS (15)'!I48+'FS (16)'!I48+'FS (17)'!I48+'FS (18)'!I48+'FS (19)'!I48+'FS (20)'!I48+'FS (21)'!I48+'FS (22)'!I48+'FS (23)'!I48+'FS (24)'!I48+'FS (25)'!I48+'FS (26)'!I48+'FS (27)'!I48+'FS (28)'!I48+'FS (29)'!I48+'FS (30)'!I48+'FS (31)'!I48+'FS (32)'!I48+'FS (33)'!I48+'FS (34)'!I48+'FS (35)'!I48+'FS (36)'!I48+'FS (37)'!I48+'FS (38)'!I48+'FS (39)'!I48+'FS (40)'!I48+'FS (41)'!I48+'FS (42)'!I48+'FS (43)'!I48+'FS (44)'!I48+'FS (45)'!I48+'FS (46)'!I48+'FS (47)'!I48+'FS (48)'!I48+'FS (49)'!I48+'FS (50)'!I48+'FS (51)'!I48+'FS (52)'!I48+'FS (53)'!I48+'FS (54)'!I48+'FS (55)'!I48+'FS (56)'!I48+'FS (57)'!I48+'FS (58)'!I48+'FS (59)'!I48+'FS (60)'!I48+'FS (61)'!I48+'FS (62)'!I48+'FS (63)'!I48+'FS (64)'!I48+'FS (65)'!I48+'FS (66)'!I48+'FS (67)'!I48+'FS (68)'!I48+'FS (69)'!I48+'FS (70)'!I48+ ASC!I50+'ASC (2)'!I50+'ASC (3)'!I50+'ASC (4)'!I50+'ASC (5)'!I50+'ASC (6)'!I50+'ASC (7)'!I50+'ASC (8)'!I50+'ASC (9)'!I50+'ASC (10)'!I50+'ASC (11)'!I50+'ASC (12)'!I50+'ASC (13)'!I50+'ASC (14)'!I50+'ASC (15)'!I50+'ASC (16)'!I50+'ASC (17)'!I50+'ASC (18)'!I50+'ASC (19)'!I50+'ASC (20)'!I50+'ASC (21)'!I50+'ASC (22)'!I50+'ASC (23)'!I50+'ASC (24)'!I50+'ASC (25)'!I50+'ASC (26)'!I50+'ASC (27)'!I50+'ASC (28)'!I50+'ASC (29)'!I50+'ASC (30)'!I50+'ASC (31)'!I50+'ASC (32)'!I50+'ASC (33)'!I50+'ASC (34)'!I50+'ASC (35)'!I50+'ASC (36)'!I50+'ASC (37)'!I50+'ASC (38)'!I50+'ASC (39)'!I50+'ASC (40)'!I50+'ASC (41)'!I50+'ASC (42)'!I50+'ASC (43)'!I50+'ASC (44)'!I50+'ASC (45)'!I50+'ASC (46)'!I50+'ASC (47)'!I50+'ASC (48)'!I50+'ASC (49)'!I50+'ASC (50)'!I50+'ASC (51)'!I50+'ASC (50)'!I50+'ASC (52)'!I50+'ASC (53)'!I50+'ASC (54)'!I50+'ASC (55)'!I50+'ASC (56)'!I50+'ASC (57)'!I50+'ASC (58)'!I50+'ASC (59)'!I50+'ASC (60)'!I50+'ASC (61)'!I50+'ASC (62)'!I50+'ASC (63)'!I50+'ASC (64)'!I50+'ASC (65)'!I50+'ASC (66)'!I50+'ASC (67)'!I50+'ASC (68)'!I50+'ASC (69)'!I50+'ASC (70)'!I50),"")))</f>
        <v>0</v>
      </c>
      <c r="J47" s="402" t="e">
        <f t="shared" si="6"/>
        <v>#VALUE!</v>
      </c>
      <c r="K47" s="425">
        <f>IF($F$21="__ASC",(ASC!K50+'ASC (2)'!K50+'ASC (3)'!K50+'ASC (4)'!K50+'ASC (5)'!K50+'ASC (6)'!K50+'ASC (7)'!K50+'ASC (8)'!K50+'ASC (9)'!K50+'ASC (10)'!K50+'ASC (11)'!K50+'ASC (12)'!K50+'ASC (13)'!K50+'ASC (14)'!K50+'ASC (15)'!K50+'ASC (16)'!K50+'ASC (17)'!K50+'ASC (18)'!K50+'ASC (19)'!K50+'ASC (20)'!K50+'ASC (21)'!K50+'ASC (22)'!K50+'ASC (23)'!K50+'ASC (24)'!K50+'ASC (25)'!K50+'ASC (26)'!K50+'ASC (27)'!K50+'ASC (28)'!K50+'ASC (29)'!K50+'ASC (30)'!K50+'ASC (31)'!K50+'ASC (32)'!K50+'ASC (33)'!K50+'ASC (34)'!K50+'ASC (35)'!K50+'ASC (36)'!K50+'ASC (37)'!K50+'ASC (38)'!K50+'ASC (39)'!K50+'ASC (40)'!K50+'ASC (41)'!K50+'ASC (42)'!K50+'ASC (43)'!K50+'ASC (44)'!K50+'ASC (45)'!K50+'ASC (46)'!K50+'ASC (47)'!K50+'ASC (48)'!K50+'ASC (49)'!K50+'ASC (50)'!K50+'ASC (51)'!K50+'ASC (50)'!K50+'ASC (52)'!K50+'ASC (53)'!K50+'ASC (54)'!K50+'ASC (55)'!K50+'ASC (56)'!K50+'ASC (57)'!K50+'ASC (58)'!K50+'ASC (59)'!K50+'ASC (60)'!K50+'ASC (61)'!K50+'ASC (62)'!K50+'ASC (63)'!K50+'ASC (64)'!K50+'ASC (65)'!K50+'ASC (66)'!K50+'ASC (67)'!K50+'ASC (68)'!K50+'ASC (69)'!K50+'ASC (70)'!K50),IF('SYNTHESE DISTRICT'!$F$21="__FS",(FS!K48+'FS (2)'!K48+'FS (3)'!K48+'FS (4)'!K48+'FS (5)'!K48+'FS (6)'!K48+'FS (7)'!K48+'FS (8)'!K48+'FS (9)'!K48+'FS (10)'!K48+'FS (11)'!K48+'FS (12)'!K48+'FS (13)'!K48+'FS (14)'!K48+'FS (15)'!K48+'FS (16)'!K48+'FS (17)'!K48+'FS (18)'!K48+'FS (19)'!K48+'FS (20)'!K48+'FS (21)'!K48+'FS (22)'!K48+'FS (23)'!K48+'FS (24)'!K48+'FS (25)'!K48+'FS (26)'!K48+'FS (27)'!K48+'FS (28)'!K48+'FS (29)'!K48+'FS (30)'!K48+'FS (31)'!K48+'FS (32)'!K48+'FS (33)'!K48+'FS (34)'!K48+'FS (35)'!K48+'FS (36)'!K48+'FS (37)'!K48+'FS (38)'!K48+'FS (39)'!K48+'FS (40)'!K48+'FS (41)'!K48+'FS (42)'!K48+'FS (43)'!K48+'FS (44)'!K48+'FS (45)'!K48+'FS (46)'!K48+'FS (47)'!K48+'FS (48)'!K48+'FS (49)'!K48+'FS (50)'!K48+'FS (51)'!K48+'FS (52)'!K48+'FS (53)'!K48+'FS (54)'!K48+'FS (55)'!K48+'FS (56)'!K48+'FS (57)'!K48+'FS (58)'!K48+'FS (59)'!K48+'FS (60)'!K48+'FS (61)'!K48+'FS (62)'!K48+'FS (63)'!K48+'FS (64)'!K48+'FS (65)'!K48+'FS (66)'!K48+'FS (67)'!K48+'FS (68)'!K48+'FS (69)'!K48+'FS (70)'!K48),IF('SYNTHESE DISTRICT'!$F$21="ASC+FS",(FS!K48+'FS (2)'!K48+'FS (3)'!K48+'FS (4)'!K48+'FS (5)'!K48+'FS (6)'!K48+'FS (7)'!K48+'FS (8)'!K48+'FS (9)'!K48+'FS (10)'!K48+'FS (11)'!K48+'FS (12)'!K48+'FS (13)'!K48+'FS (14)'!K48+'FS (15)'!K48+'FS (16)'!K48+'FS (17)'!K48+'FS (18)'!K48+'FS (19)'!K48+'FS (20)'!K48+'FS (21)'!K48+'FS (22)'!K48+'FS (23)'!K48+'FS (24)'!K48+'FS (25)'!K48+'FS (26)'!K48+'FS (27)'!K48+'FS (28)'!K48+'FS (29)'!K48+'FS (30)'!K48+'FS (31)'!K48+'FS (32)'!K48+'FS (33)'!K48+'FS (34)'!K48+'FS (35)'!K48+'FS (36)'!K48+'FS (37)'!K48+'FS (38)'!K48+'FS (39)'!K48+'FS (40)'!K48+'FS (41)'!K48+'FS (42)'!K48+'FS (43)'!K48+'FS (44)'!K48+'FS (45)'!K48+'FS (46)'!K48+'FS (47)'!K48+'FS (48)'!K48+'FS (49)'!K48+'FS (50)'!K48+'FS (51)'!K48+'FS (52)'!K48+'FS (53)'!K48+'FS (54)'!K48+'FS (55)'!K48+'FS (56)'!K48+'FS (57)'!K48+'FS (58)'!K48+'FS (59)'!K48+'FS (60)'!K48+'FS (61)'!K48+'FS (62)'!K48+'FS (63)'!K48+'FS (64)'!K48+'FS (65)'!K48+'FS (66)'!K48+'FS (67)'!K48+'FS (68)'!K48+'FS (69)'!K48+'FS (70)'!K48+ ASC!K50+'ASC (2)'!K50+'ASC (3)'!K50+'ASC (4)'!K50+'ASC (5)'!K50+'ASC (6)'!K50+'ASC (7)'!K50+'ASC (8)'!K50+'ASC (9)'!K50+'ASC (10)'!K50+'ASC (11)'!K50+'ASC (12)'!K50+'ASC (13)'!K50+'ASC (14)'!K50+'ASC (15)'!K50+'ASC (16)'!K50+'ASC (17)'!K50+'ASC (18)'!K50+'ASC (19)'!K50+'ASC (20)'!K50+'ASC (21)'!K50+'ASC (22)'!K50+'ASC (23)'!K50+'ASC (24)'!K50+'ASC (25)'!K50+'ASC (26)'!K50+'ASC (27)'!K50+'ASC (28)'!K50+'ASC (29)'!K50+'ASC (30)'!K50+'ASC (31)'!K50+'ASC (32)'!K50+'ASC (33)'!K50+'ASC (34)'!K50+'ASC (35)'!K50+'ASC (36)'!K50+'ASC (37)'!K50+'ASC (38)'!K50+'ASC (39)'!K50+'ASC (40)'!K50+'ASC (41)'!K50+'ASC (42)'!K50+'ASC (43)'!K50+'ASC (44)'!K50+'ASC (45)'!K50+'ASC (46)'!K50+'ASC (47)'!K50+'ASC (48)'!K50+'ASC (49)'!K50+'ASC (50)'!K50+'ASC (51)'!K50+'ASC (50)'!K50+'ASC (52)'!K50+'ASC (53)'!K50+'ASC (54)'!K50+'ASC (55)'!K50+'ASC (56)'!K50+'ASC (57)'!K50+'ASC (58)'!K50+'ASC (59)'!K50+'ASC (60)'!K50+'ASC (61)'!K50+'ASC (62)'!K50+'ASC (63)'!K50+'ASC (64)'!K50+'ASC (65)'!K50+'ASC (66)'!K50+'ASC (67)'!K50+'ASC (68)'!K50+'ASC (69)'!K50+'ASC (70)'!K50),"")))</f>
        <v>0</v>
      </c>
      <c r="L47" s="323" t="e">
        <f t="shared" si="2"/>
        <v>#VALUE!</v>
      </c>
      <c r="M47" s="314" t="e">
        <f t="shared" si="3"/>
        <v>#VALUE!</v>
      </c>
      <c r="N47" s="323" t="e">
        <f t="shared" si="4"/>
        <v>#VALUE!</v>
      </c>
      <c r="O47" s="425">
        <f>IF($F$21="__ASC",(ASC!O50+'ASC (2)'!O50+'ASC (3)'!O50+'ASC (4)'!O50+'ASC (5)'!O50+'ASC (6)'!O50+'ASC (7)'!O50+'ASC (8)'!O50+'ASC (9)'!O50+'ASC (10)'!O50+'ASC (11)'!O50+'ASC (12)'!O50+'ASC (13)'!O50+'ASC (14)'!O50+'ASC (15)'!O50+'ASC (16)'!O50+'ASC (17)'!O50+'ASC (18)'!O50+'ASC (19)'!O50+'ASC (20)'!O50+'ASC (21)'!O50+'ASC (22)'!O50+'ASC (23)'!O50+'ASC (24)'!O50+'ASC (25)'!O50+'ASC (26)'!O50+'ASC (27)'!O50+'ASC (28)'!O50+'ASC (29)'!O50+'ASC (30)'!O50+'ASC (31)'!O50+'ASC (32)'!O50+'ASC (33)'!O50+'ASC (34)'!O50+'ASC (35)'!O50+'ASC (36)'!O50+'ASC (37)'!O50+'ASC (38)'!O50+'ASC (39)'!O50+'ASC (40)'!O50+'ASC (41)'!O50+'ASC (42)'!O50+'ASC (43)'!O50+'ASC (44)'!O50+'ASC (45)'!O50+'ASC (46)'!O50+'ASC (47)'!O50+'ASC (48)'!O50+'ASC (49)'!O50+'ASC (50)'!O50+'ASC (51)'!O50+'ASC (50)'!O50+'ASC (52)'!O50+'ASC (53)'!O50+'ASC (54)'!O50+'ASC (55)'!O50+'ASC (56)'!O50+'ASC (57)'!O50+'ASC (58)'!O50+'ASC (59)'!O50+'ASC (60)'!O50+'ASC (61)'!O50+'ASC (62)'!O50+'ASC (63)'!O50+'ASC (64)'!O50+'ASC (65)'!O50+'ASC (66)'!O50+'ASC (67)'!O50+'ASC (68)'!O50+'ASC (69)'!O50+'ASC (70)'!O50),IF('SYNTHESE DISTRICT'!$F$21="__FS",(FS!O48+'FS (2)'!O48+'FS (3)'!O48+'FS (4)'!O48+'FS (5)'!O48+'FS (6)'!O48+'FS (7)'!O48+'FS (8)'!O48+'FS (9)'!O48+'FS (10)'!O48+'FS (11)'!O48+'FS (12)'!O48+'FS (13)'!O48+'FS (14)'!O48+'FS (15)'!O48+'FS (16)'!O48+'FS (17)'!O48+'FS (18)'!O48+'FS (19)'!O48+'FS (20)'!O48+'FS (21)'!O48+'FS (22)'!O48+'FS (23)'!O48+'FS (24)'!O48+'FS (25)'!O48+'FS (26)'!O48+'FS (27)'!O48+'FS (28)'!O48+'FS (29)'!O48+'FS (30)'!O48+'FS (31)'!O48+'FS (32)'!O48+'FS (33)'!O48+'FS (34)'!O48+'FS (35)'!O48+'FS (36)'!O48+'FS (37)'!O48+'FS (38)'!O48+'FS (39)'!O48+'FS (40)'!O48+'FS (41)'!O48+'FS (42)'!O48+'FS (43)'!O48+'FS (44)'!O48+'FS (45)'!O48+'FS (46)'!O48+'FS (47)'!O48+'FS (48)'!O48+'FS (49)'!O48+'FS (50)'!O48+'FS (51)'!O48+'FS (52)'!O48+'FS (53)'!O48+'FS (54)'!O48+'FS (55)'!O48+'FS (56)'!O48+'FS (57)'!O48+'FS (58)'!O48+'FS (59)'!O48+'FS (60)'!O48+'FS (61)'!O48+'FS (62)'!O48+'FS (63)'!O48+'FS (64)'!O48+'FS (65)'!O48+'FS (66)'!O48+'FS (67)'!O48+'FS (68)'!O48+'FS (69)'!O48+'FS (70)'!O48),IF('SYNTHESE DISTRICT'!$F$21="ASC+FS",(FS!O48+'FS (2)'!O48+'FS (3)'!O48+'FS (4)'!O48+'FS (5)'!O48+'FS (6)'!O48+'FS (7)'!O48+'FS (8)'!O48+'FS (9)'!O48+'FS (10)'!O48+'FS (11)'!O48+'FS (12)'!O48+'FS (13)'!O48+'FS (14)'!O48+'FS (15)'!O48+'FS (16)'!O48+'FS (17)'!O48+'FS (18)'!O48+'FS (19)'!O48+'FS (20)'!O48+'FS (21)'!O48+'FS (22)'!O48+'FS (23)'!O48+'FS (24)'!O48+'FS (25)'!O48+'FS (26)'!O48+'FS (27)'!O48+'FS (28)'!O48+'FS (29)'!O48+'FS (30)'!O48+'FS (31)'!O48+'FS (32)'!O48+'FS (33)'!O48+'FS (34)'!O48+'FS (35)'!O48+'FS (36)'!O48+'FS (37)'!O48+'FS (38)'!O48+'FS (39)'!O48+'FS (40)'!O48+'FS (41)'!O48+'FS (42)'!O48+'FS (43)'!O48+'FS (44)'!O48+'FS (45)'!O48+'FS (46)'!O48+'FS (47)'!O48+'FS (48)'!O48+'FS (49)'!O48+'FS (50)'!O48+'FS (51)'!O48+'FS (52)'!O48+'FS (53)'!O48+'FS (54)'!O48+'FS (55)'!O48+'FS (56)'!O48+'FS (57)'!O48+'FS (58)'!O48+'FS (59)'!O48+'FS (60)'!O48+'FS (61)'!O48+'FS (62)'!O48+'FS (63)'!O48+'FS (64)'!O48+'FS (65)'!O48+'FS (66)'!O48+'FS (67)'!O48+'FS (68)'!O48+'FS (69)'!O48+'FS (70)'!O48+ ASC!O50+'ASC (2)'!O50+'ASC (3)'!O50+'ASC (4)'!O50+'ASC (5)'!O50+'ASC (6)'!O50+'ASC (7)'!O50+'ASC (8)'!O50+'ASC (9)'!O50+'ASC (10)'!O50+'ASC (11)'!O50+'ASC (12)'!O50+'ASC (13)'!O50+'ASC (14)'!O50+'ASC (15)'!O50+'ASC (16)'!O50+'ASC (17)'!O50+'ASC (18)'!O50+'ASC (19)'!O50+'ASC (20)'!O50+'ASC (21)'!O50+'ASC (22)'!O50+'ASC (23)'!O50+'ASC (24)'!O50+'ASC (25)'!O50+'ASC (26)'!O50+'ASC (27)'!O50+'ASC (28)'!O50+'ASC (29)'!O50+'ASC (30)'!O50+'ASC (31)'!O50+'ASC (32)'!O50+'ASC (33)'!O50+'ASC (34)'!O50+'ASC (35)'!O50+'ASC (36)'!O50+'ASC (37)'!O50+'ASC (38)'!O50+'ASC (39)'!O50+'ASC (40)'!O50+'ASC (41)'!O50+'ASC (42)'!O50+'ASC (43)'!O50+'ASC (44)'!O50+'ASC (45)'!O50+'ASC (46)'!O50+'ASC (47)'!O50+'ASC (48)'!O50+'ASC (49)'!O50+'ASC (50)'!O50+'ASC (51)'!O50+'ASC (50)'!O50+'ASC (52)'!O50+'ASC (53)'!O50+'ASC (54)'!O50+'ASC (55)'!O50+'ASC (56)'!O50+'ASC (57)'!O50+'ASC (58)'!O50+'ASC (59)'!O50+'ASC (60)'!O50+'ASC (61)'!O50+'ASC (62)'!O50+'ASC (63)'!O50+'ASC (64)'!O50+'ASC (65)'!O50+'ASC (66)'!O50+'ASC (67)'!O50+'ASC (68)'!O50+'ASC (69)'!O50+'ASC (70)'!O50),"")))</f>
        <v>0</v>
      </c>
      <c r="P47" s="324"/>
      <c r="R47" s="152" t="e">
        <f t="shared" si="5"/>
        <v>#VALUE!</v>
      </c>
      <c r="T47" s="424">
        <f>IF('SYNTHESE DISTRICT'!$F$21="__ASC",(ASC!J50+'ASC (2)'!J50+'ASC (3)'!J50+'ASC (4)'!J50+'ASC (5)'!J50+'ASC (6)'!J50+'ASC (7)'!J50+'ASC (8)'!J50+'ASC (9)'!J50+'ASC (10)'!J50+'ASC (11)'!J50+'ASC (12)'!J50+'ASC (13)'!J50+'ASC (14)'!J50+'ASC (15)'!J50+'ASC (16)'!J50+'ASC (17)'!J50+'ASC (18)'!J50+'ASC (19)'!J50+'ASC (20)'!J50+'ASC (21)'!J50+'ASC (22)'!J50+'ASC (23)'!J50+'ASC (24)'!J50+'ASC (25)'!J50+'ASC (26)'!J50+'ASC (27)'!J50+'ASC (28)'!J50+'ASC (29)'!J50+'ASC (30)'!J50+'ASC (31)'!J50+'ASC (32)'!J50+'ASC (33)'!J50+'ASC (34)'!J50+'ASC (35)'!J50+'ASC (36)'!J50+'ASC (37)'!J50+'ASC (38)'!J50+'ASC (39)'!J50+'ASC (40)'!J50+'ASC (41)'!J50+'ASC (42)'!J50+'ASC (43)'!J50+'ASC (44)'!J50+'ASC (45)'!J50+'ASC (46)'!J50+'ASC (47)'!J50+'ASC (48)'!J50+'ASC (49)'!J50+'ASC (50)'!J50+'ASC (51)'!J50+'ASC (50)'!J50+'ASC (52)'!J50+'ASC (53)'!J50+'ASC (54)'!J50+'ASC (55)'!J50+'ASC (56)'!J50+'ASC (57)'!J50+'ASC (58)'!J50+'ASC (59)'!J50+'ASC (60)'!J50+'ASC (61)'!J50+'ASC (62)'!J50+'ASC (63)'!J50+'ASC (64)'!J50+'ASC (65)'!J50+'ASC (66)'!J50+'ASC (67)'!J50+'ASC (68)'!J50+'ASC (69)'!J50+'ASC (70)'!J50),IF('SYNTHESE DISTRICT'!$F$21="__FS",('[4]FS '!J48+'FS (2)'!J48+'FS (3)'!J48+'FS (4)'!J48+'FS (5)'!J48+'FS (6)'!J48+'FS (7)'!J48+'FS (8)'!J48+'FS (9)'!J48+'FS (10)'!J48+'FS (11)'!J48+'FS (12)'!J48+'FS (13)'!J48+'FS (14)'!J48+'FS (15)'!J48+'FS (16)'!J48+'FS (17)'!J48+'FS (18)'!J48+'FS (19)'!J48+'FS (20)'!J48+'FS (21)'!J48+'FS (22)'!J48+'FS (23)'!J48+'FS (24)'!J48+'FS (25)'!J48+'FS (26)'!J48+'FS (27)'!J48+'FS (28)'!J48+'FS (29)'!J48+'FS (30)'!J48+'FS (31)'!J48+'FS (32)'!J48+'FS (33)'!J48+'FS (34)'!J48+'FS (35)'!J48+'FS (36)'!J48+'FS (37)'!J48+'FS (38)'!J48+'FS (39)'!J48+'FS (40)'!J48+'FS (41)'!J48+'FS (42)'!J48+'FS (43)'!J48+'FS (44)'!J48+'FS (45)'!J48+'FS (46)'!J48+'FS (47)'!J48+'FS (48)'!J48+'FS (49)'!J48+'FS (50)'!J48+'FS (51)'!J48+'FS (52)'!J48+'FS (53)'!J48+'FS (54)'!J48+'FS (55)'!J48+'FS (56)'!J48+'FS (57)'!J48+'FS (58)'!J48+'FS (59)'!J48+'FS (60)'!J48+'FS (61)'!J48+'FS (62)'!J48+'FS (63)'!J48+'FS (64)'!J48+'FS (65)'!J48+'FS (66)'!J48+'FS (67)'!J48+'FS (68)'!J48+'FS (69)'!J48+'FS (70)'!J48),IF('SYNTHESE DISTRICT'!$F$21="ASC+FS",('[4]FS '!J48+'FS (2)'!J48+'FS (3)'!J48+'FS (4)'!J48+'FS (5)'!J48+'FS (6)'!J48+'FS (7)'!J48+'FS (8)'!J48+'FS (9)'!J48+'FS (10)'!J48+'FS (11)'!J48+'FS (12)'!J48+'FS (13)'!J48+'FS (14)'!J48+'FS (15)'!J48+'FS (16)'!J48+'FS (17)'!J48+'FS (18)'!J48+'FS (19)'!J48+'FS (20)'!J48+'FS (21)'!J48+'FS (22)'!J48+'FS (23)'!J48+'FS (24)'!J48+'FS (25)'!J48+'FS (26)'!J48+'FS (27)'!J48+'FS (28)'!J48+'FS (29)'!J48+'FS (30)'!J48+'FS (31)'!J48+'FS (32)'!J48+'FS (33)'!J48+'FS (34)'!J48+'FS (35)'!J48+'FS (36)'!J48+'FS (37)'!J48+'FS (38)'!J48+'FS (39)'!J48+'FS (40)'!J48+'FS (41)'!J48+'FS (42)'!J48+'FS (43)'!J48+'FS (44)'!J48+'FS (45)'!J48+'FS (46)'!J48+'FS (47)'!J48+'FS (48)'!J48+'FS (49)'!J48+'FS (50)'!J48+'FS (51)'!J48+'FS (52)'!J48+'FS (53)'!J48+'FS (54)'!J48+'FS (55)'!J48+'FS (56)'!J48+'FS (57)'!J48+'FS (58)'!J48+'FS (59)'!J48+'FS (60)'!J48+'FS (61)'!J48+'FS (62)'!J48+'FS (63)'!J48+'FS (64)'!J48+'FS (65)'!J48+'FS (66)'!J48+'FS (67)'!J48+'FS (68)'!J48+'FS (69)'!J48+'FS (70)'!J48)+('[5]ASC '!J50+'ASC (2)'!J50+'ASC (3)'!J50+'ASC (4)'!J50+'ASC (5)'!J50+'ASC (6)'!J50+'ASC (7)'!J50+'ASC (8)'!J50+'ASC (9)'!J50+'ASC (10)'!J50+'ASC (11)'!J50+'ASC (12)'!J50+'ASC (13)'!J50+'ASC (14)'!J50+'ASC (15)'!J50+'ASC (16)'!J50+'ASC (17)'!J50+'ASC (18)'!J50+'ASC (19)'!J50+'ASC (20)'!J50+'ASC (21)'!J50+'ASC (22)'!J50+'ASC (23)'!J50+'ASC (24)'!J50+'ASC (25)'!J50+'ASC (26)'!J50+'ASC (27)'!J50+'ASC (28)'!J50+'ASC (29)'!J50+'ASC (30)'!J50+'ASC (31)'!J50+'ASC (32)'!J50+'ASC (33)'!J50+'ASC (34)'!J50+'ASC (35)'!J50+'ASC (36)'!J50+'ASC (37)'!J50+'ASC (38)'!J50+'ASC (39)'!J50+'ASC (40)'!J50+'ASC (41)'!J50+'ASC (42)'!J50+'ASC (43)'!J50+'ASC (44)'!J50+'ASC (45)'!J50+'ASC (46)'!J50+'ASC (47)'!J50+'ASC (48)'!J50+'ASC (49)'!J50+'ASC (50)'!J50+'ASC (51)'!J50+'ASC (50)'!J50+'ASC (52)'!J50+'ASC (53)'!J50+'ASC (54)'!J50+'ASC (55)'!J50+'ASC (56)'!J50+'ASC (57)'!J50+'ASC (58)'!J50+'ASC (59)'!J50+'ASC (60)'!J50+'ASC (61)'!J50+'ASC (62)'!J50+'ASC (63)'!J50+'ASC (64)'!J50+'ASC (65)'!J50+'ASC (66)'!J50+'ASC (67)'!J50+'ASC (68)'!J50+'ASC (69)'!J50+'ASC (70)'!J50),"")))</f>
        <v>0</v>
      </c>
    </row>
    <row r="48" spans="1:20" ht="55.5" customHeight="1" thickBot="1" x14ac:dyDescent="0.35">
      <c r="A48" s="329" t="str">
        <f>CDT!B49</f>
        <v>Artéméther injectable 100 mg</v>
      </c>
      <c r="B48" s="425">
        <f>IF($F$21="__ASC",(ASC!B51+'ASC (2)'!B51+'ASC (3)'!B51+'ASC (4)'!B51+'ASC (5)'!B51+'ASC (6)'!B51+'ASC (7)'!B51+'ASC (8)'!B51+'ASC (9)'!B51+'ASC (10)'!B51+'ASC (11)'!B51+'ASC (12)'!B51+'ASC (13)'!B51+'ASC (14)'!B51+'ASC (15)'!B51+'ASC (16)'!B51+'ASC (17)'!B51+'ASC (18)'!B51+'ASC (19)'!B51+'ASC (20)'!B51+'ASC (21)'!B51+'ASC (22)'!B51+'ASC (23)'!B51+'ASC (24)'!B51+'ASC (25)'!B51+'ASC (26)'!B51+'ASC (27)'!B51+'ASC (28)'!B51+'ASC (29)'!B51+'ASC (30)'!B51+'ASC (31)'!B51+'ASC (32)'!B51+'ASC (33)'!B51+'ASC (34)'!B51+'ASC (35)'!B51+'ASC (36)'!B51+'ASC (37)'!B51+'ASC (38)'!B51+'ASC (39)'!B51+'ASC (40)'!B51+'ASC (41)'!B51+'ASC (42)'!B51+'ASC (43)'!B51+'ASC (44)'!B51+'ASC (45)'!B51+'ASC (46)'!B51+'ASC (47)'!B51+'ASC (48)'!B51+'ASC (49)'!B51+'ASC (50)'!B51+'ASC (51)'!B51+'ASC (50)'!B51+'ASC (52)'!B51+'ASC (53)'!B51+'ASC (54)'!B51+'ASC (55)'!B51+'ASC (56)'!B51+'ASC (57)'!B51+'ASC (58)'!B51+'ASC (59)'!B51+'ASC (60)'!B51+'ASC (61)'!B51+'ASC (62)'!B51+'ASC (63)'!B51+'ASC (64)'!B51+'ASC (65)'!B51+'ASC (66)'!B51+'ASC (67)'!B51+'ASC (68)'!B51+'ASC (69)'!B51+'ASC (70)'!B51),IF('SYNTHESE DISTRICT'!$F$21="__FS",(FS!B49+'FS (2)'!B49+'FS (3)'!B49+'FS (4)'!B49+'FS (5)'!B49+'FS (6)'!B49+'FS (7)'!B49+'FS (8)'!B49+'FS (9)'!B49+'FS (10)'!B49+'FS (11)'!B49+'FS (12)'!B49+'FS (13)'!B49+'FS (14)'!B49+'FS (15)'!B49+'FS (16)'!B49+'FS (17)'!B49+'FS (18)'!B49+'FS (19)'!B49+'FS (20)'!B49+'FS (21)'!B49+'FS (22)'!B49+'FS (23)'!B49+'FS (24)'!B49+'FS (25)'!B49+'FS (26)'!B49+'FS (27)'!B49+'FS (28)'!B49+'FS (29)'!B49+'FS (30)'!B49+'FS (31)'!B49+'FS (32)'!B49+'FS (33)'!B49+'FS (34)'!B49+'FS (35)'!B49+'FS (36)'!B49+'FS (37)'!B49+'FS (38)'!B49+'FS (39)'!B49+'FS (40)'!B49+'FS (41)'!B49+'FS (42)'!B49+'FS (43)'!B49+'FS (44)'!B49+'FS (45)'!B49+'FS (46)'!B49+'FS (47)'!B49+'FS (48)'!B49+'FS (49)'!B49+'FS (50)'!B49+'FS (51)'!B49+'FS (52)'!B49+'FS (53)'!B49+'FS (54)'!B49+'FS (55)'!B49+'FS (56)'!B49+'FS (57)'!B49+'FS (58)'!B49+'FS (59)'!B49+'FS (60)'!B49+'FS (61)'!B49+'FS (62)'!B49+'FS (63)'!B49+'FS (64)'!B49+'FS (65)'!B49+'FS (66)'!B49+'FS (67)'!B49+'FS (68)'!B49+'FS (69)'!B49+'FS (70)'!B49),IF('SYNTHESE DISTRICT'!$F$21="ASC+FS",(FS!B49+'FS (2)'!B49+'FS (3)'!B49+'FS (4)'!B49+'FS (5)'!B49+'FS (6)'!B49+'FS (7)'!B49+'FS (8)'!B49+'FS (9)'!B49+'FS (10)'!B49+'FS (11)'!B49+'FS (12)'!B49+'FS (13)'!B49+'FS (14)'!B49+'FS (15)'!B49+'FS (16)'!B49+'FS (17)'!B49+'FS (18)'!B49+'FS (19)'!B49+'FS (20)'!B49+'FS (21)'!B49+'FS (22)'!B49+'FS (23)'!B49+'FS (24)'!B49+'FS (25)'!B49+'FS (26)'!B49+'FS (27)'!B49+'FS (28)'!B49+'FS (29)'!B49+'FS (30)'!B49+'FS (31)'!B49+'FS (32)'!B49+'FS (33)'!B49+'FS (34)'!B49+'FS (35)'!B49+'FS (36)'!B49+'FS (37)'!B49+'FS (38)'!B49+'FS (39)'!B49+'FS (40)'!B49+'FS (41)'!B49+'FS (42)'!B49+'FS (43)'!B49+'FS (44)'!B49+'FS (45)'!B49+'FS (46)'!B49+'FS (47)'!B49+'FS (48)'!B49+'FS (49)'!B49+'FS (50)'!B49+'FS (51)'!B49+'FS (52)'!B49+'FS (53)'!B49+'FS (54)'!B49+'FS (55)'!B49+'FS (56)'!B49+'FS (57)'!B49+'FS (58)'!B49+'FS (59)'!B49+'FS (60)'!B49+'FS (61)'!B49+'FS (62)'!B49+'FS (63)'!B49+'FS (64)'!B49+'FS (65)'!B49+'FS (66)'!B49+'FS (67)'!B49+'FS (68)'!B49+'FS (69)'!B49+'FS (70)'!B49+ ASC!B51+'ASC (2)'!B51+'ASC (3)'!B51+'ASC (4)'!B51+'ASC (5)'!B51+'ASC (6)'!B51+'ASC (7)'!B51+'ASC (8)'!B51+'ASC (9)'!B51+'ASC (10)'!B51+'ASC (11)'!B51+'ASC (12)'!B51+'ASC (13)'!B51+'ASC (14)'!B51+'ASC (15)'!B51+'ASC (16)'!B51+'ASC (17)'!B51+'ASC (18)'!B51+'ASC (19)'!B51+'ASC (20)'!B51+'ASC (21)'!B51+'ASC (22)'!B51+'ASC (23)'!B51+'ASC (24)'!B51+'ASC (25)'!B51+'ASC (26)'!B51+'ASC (27)'!B51+'ASC (28)'!B51+'ASC (29)'!B51+'ASC (30)'!B51+'ASC (31)'!B51+'ASC (32)'!B51+'ASC (33)'!B51+'ASC (34)'!B51+'ASC (35)'!B51+'ASC (36)'!B51+'ASC (37)'!B51+'ASC (38)'!B51+'ASC (39)'!B51+'ASC (40)'!B51+'ASC (41)'!B51+'ASC (42)'!B51+'ASC (43)'!B51+'ASC (44)'!B51+'ASC (45)'!B51+'ASC (46)'!B51+'ASC (47)'!B51+'ASC (48)'!B51+'ASC (49)'!B51+'ASC (50)'!B51+'ASC (51)'!B51+'ASC (50)'!B51+'ASC (52)'!B51+'ASC (53)'!B51+'ASC (54)'!B51+'ASC (55)'!B51+'ASC (56)'!B51+'ASC (57)'!B51+'ASC (58)'!B51+'ASC (59)'!B51+'ASC (60)'!B51+'ASC (61)'!B51+'ASC (62)'!B51+'ASC (63)'!B51+'ASC (64)'!B51+'ASC (65)'!B51+'ASC (66)'!B51+'ASC (67)'!B51+'ASC (68)'!B51+'ASC (69)'!B51+'ASC (70)'!B51),"")))</f>
        <v>0</v>
      </c>
      <c r="C48" s="425">
        <f>IF($F$21="__ASC",(ASC!C51+'ASC (2)'!C51+'ASC (3)'!C51+'ASC (4)'!C51+'ASC (5)'!C51+'ASC (6)'!C51+'ASC (7)'!C51+'ASC (8)'!C51+'ASC (9)'!C51+'ASC (10)'!C51+'ASC (11)'!C51+'ASC (12)'!C51+'ASC (13)'!C51+'ASC (14)'!C51+'ASC (15)'!C51+'ASC (16)'!C51+'ASC (17)'!C51+'ASC (18)'!C51+'ASC (19)'!C51+'ASC (20)'!C51+'ASC (21)'!C51+'ASC (22)'!C51+'ASC (23)'!C51+'ASC (24)'!C51+'ASC (25)'!C51+'ASC (26)'!C51+'ASC (27)'!C51+'ASC (28)'!C51+'ASC (29)'!C51+'ASC (30)'!C51+'ASC (31)'!C51+'ASC (32)'!C51+'ASC (33)'!C51+'ASC (34)'!C51+'ASC (35)'!C51+'ASC (36)'!C51+'ASC (37)'!C51+'ASC (38)'!C51+'ASC (39)'!C51+'ASC (40)'!C51+'ASC (41)'!C51+'ASC (42)'!C51+'ASC (43)'!C51+'ASC (44)'!C51+'ASC (45)'!C51+'ASC (46)'!C51+'ASC (47)'!C51+'ASC (48)'!C51+'ASC (49)'!C51+'ASC (50)'!C51+'ASC (51)'!C51+'ASC (50)'!C51+'ASC (52)'!C51+'ASC (53)'!C51+'ASC (54)'!C51+'ASC (55)'!C51+'ASC (56)'!C51+'ASC (57)'!C51+'ASC (58)'!C51+'ASC (59)'!C51+'ASC (60)'!C51+'ASC (61)'!C51+'ASC (62)'!C51+'ASC (63)'!C51+'ASC (64)'!C51+'ASC (65)'!C51+'ASC (66)'!C51+'ASC (67)'!C51+'ASC (68)'!C51+'ASC (69)'!C51+'ASC (70)'!C51),IF('SYNTHESE DISTRICT'!$F$21="__FS",(FS!C49+'FS (2)'!C49+'FS (3)'!C49+'FS (4)'!C49+'FS (5)'!C49+'FS (6)'!C49+'FS (7)'!C49+'FS (8)'!C49+'FS (9)'!C49+'FS (10)'!C49+'FS (11)'!C49+'FS (12)'!C49+'FS (13)'!C49+'FS (14)'!C49+'FS (15)'!C49+'FS (16)'!C49+'FS (17)'!C49+'FS (18)'!C49+'FS (19)'!C49+'FS (20)'!C49+'FS (21)'!C49+'FS (22)'!C49+'FS (23)'!C49+'FS (24)'!C49+'FS (25)'!C49+'FS (26)'!C49+'FS (27)'!C49+'FS (28)'!C49+'FS (29)'!C49+'FS (30)'!C49+'FS (31)'!C49+'FS (32)'!C49+'FS (33)'!C49+'FS (34)'!C49+'FS (35)'!C49+'FS (36)'!C49+'FS (37)'!C49+'FS (38)'!C49+'FS (39)'!C49+'FS (40)'!C49+'FS (41)'!C49+'FS (42)'!C49+'FS (43)'!C49+'FS (44)'!C49+'FS (45)'!C49+'FS (46)'!C49+'FS (47)'!C49+'FS (48)'!C49+'FS (49)'!C49+'FS (50)'!C49+'FS (51)'!C49+'FS (52)'!C49+'FS (53)'!C49+'FS (54)'!C49+'FS (55)'!C49+'FS (56)'!C49+'FS (57)'!C49+'FS (58)'!C49+'FS (59)'!C49+'FS (60)'!C49+'FS (61)'!C49+'FS (62)'!C49+'FS (63)'!C49+'FS (64)'!C49+'FS (65)'!C49+'FS (66)'!C49+'FS (67)'!C49+'FS (68)'!C49+'FS (69)'!C49+'FS (70)'!C49),IF('SYNTHESE DISTRICT'!$F$21="ASC+FS",(FS!C49+'FS (2)'!C49+'FS (3)'!C49+'FS (4)'!C49+'FS (5)'!C49+'FS (6)'!C49+'FS (7)'!C49+'FS (8)'!C49+'FS (9)'!C49+'FS (10)'!C49+'FS (11)'!C49+'FS (12)'!C49+'FS (13)'!C49+'FS (14)'!C49+'FS (15)'!C49+'FS (16)'!C49+'FS (17)'!C49+'FS (18)'!C49+'FS (19)'!C49+'FS (20)'!C49+'FS (21)'!C49+'FS (22)'!C49+'FS (23)'!C49+'FS (24)'!C49+'FS (25)'!C49+'FS (26)'!C49+'FS (27)'!C49+'FS (28)'!C49+'FS (29)'!C49+'FS (30)'!C49+'FS (31)'!C49+'FS (32)'!C49+'FS (33)'!C49+'FS (34)'!C49+'FS (35)'!C49+'FS (36)'!C49+'FS (37)'!C49+'FS (38)'!C49+'FS (39)'!C49+'FS (40)'!C49+'FS (41)'!C49+'FS (42)'!C49+'FS (43)'!C49+'FS (44)'!C49+'FS (45)'!C49+'FS (46)'!C49+'FS (47)'!C49+'FS (48)'!C49+'FS (49)'!C49+'FS (50)'!C49+'FS (51)'!C49+'FS (52)'!C49+'FS (53)'!C49+'FS (54)'!C49+'FS (55)'!C49+'FS (56)'!C49+'FS (57)'!C49+'FS (58)'!C49+'FS (59)'!C49+'FS (60)'!C49+'FS (61)'!C49+'FS (62)'!C49+'FS (63)'!C49+'FS (64)'!C49+'FS (65)'!C49+'FS (66)'!C49+'FS (67)'!C49+'FS (68)'!C49+'FS (69)'!C49+'FS (70)'!C49+ ASC!C51+'ASC (2)'!C51+'ASC (3)'!C51+'ASC (4)'!C51+'ASC (5)'!C51+'ASC (6)'!C51+'ASC (7)'!C51+'ASC (8)'!C51+'ASC (9)'!C51+'ASC (10)'!C51+'ASC (11)'!C51+'ASC (12)'!C51+'ASC (13)'!C51+'ASC (14)'!C51+'ASC (15)'!C51+'ASC (16)'!C51+'ASC (17)'!C51+'ASC (18)'!C51+'ASC (19)'!C51+'ASC (20)'!C51+'ASC (21)'!C51+'ASC (22)'!C51+'ASC (23)'!C51+'ASC (24)'!C51+'ASC (25)'!C51+'ASC (26)'!C51+'ASC (27)'!C51+'ASC (28)'!C51+'ASC (29)'!C51+'ASC (30)'!C51+'ASC (31)'!C51+'ASC (32)'!C51+'ASC (33)'!C51+'ASC (34)'!C51+'ASC (35)'!C51+'ASC (36)'!C51+'ASC (37)'!C51+'ASC (38)'!C51+'ASC (39)'!C51+'ASC (40)'!C51+'ASC (41)'!C51+'ASC (42)'!C51+'ASC (43)'!C51+'ASC (44)'!C51+'ASC (45)'!C51+'ASC (46)'!C51+'ASC (47)'!C51+'ASC (48)'!C51+'ASC (49)'!C51+'ASC (50)'!C51+'ASC (51)'!C51+'ASC (50)'!C51+'ASC (52)'!C51+'ASC (53)'!C51+'ASC (54)'!C51+'ASC (55)'!C51+'ASC (56)'!C51+'ASC (57)'!C51+'ASC (58)'!C51+'ASC (59)'!C51+'ASC (60)'!C51+'ASC (61)'!C51+'ASC (62)'!C51+'ASC (63)'!C51+'ASC (64)'!C51+'ASC (65)'!C51+'ASC (66)'!C51+'ASC (67)'!C51+'ASC (68)'!C51+'ASC (69)'!C51+'ASC (70)'!C51),"")))</f>
        <v>0</v>
      </c>
      <c r="D48" s="405">
        <f t="shared" ref="D48" si="7">IF(B48&lt;&gt;"",B48+C48,"")</f>
        <v>0</v>
      </c>
      <c r="E48" s="425">
        <f>IF($F$21="__ASC",(ASC!E51+'ASC (2)'!E51+'ASC (3)'!E51+'ASC (4)'!E51+'ASC (5)'!E51+'ASC (6)'!E51+'ASC (7)'!E51+'ASC (8)'!E51+'ASC (9)'!E51+'ASC (10)'!E51+'ASC (11)'!E51+'ASC (12)'!E51+'ASC (13)'!E51+'ASC (14)'!E51+'ASC (15)'!E51+'ASC (16)'!E51+'ASC (17)'!E51+'ASC (18)'!E51+'ASC (19)'!E51+'ASC (20)'!E51+'ASC (21)'!E51+'ASC (22)'!E51+'ASC (23)'!E51+'ASC (24)'!E51+'ASC (25)'!E51+'ASC (26)'!E51+'ASC (27)'!E51+'ASC (28)'!E51+'ASC (29)'!E51+'ASC (30)'!E51+'ASC (31)'!E51+'ASC (32)'!E51+'ASC (33)'!E51+'ASC (34)'!E51+'ASC (35)'!E51+'ASC (36)'!E51+'ASC (37)'!E51+'ASC (38)'!E51+'ASC (39)'!E51+'ASC (40)'!E51+'ASC (41)'!E51+'ASC (42)'!E51+'ASC (43)'!E51+'ASC (44)'!E51+'ASC (45)'!E51+'ASC (46)'!E51+'ASC (47)'!E51+'ASC (48)'!E51+'ASC (49)'!E51+'ASC (50)'!E51+'ASC (51)'!E51+'ASC (50)'!E51+'ASC (52)'!E51+'ASC (53)'!E51+'ASC (54)'!E51+'ASC (55)'!E51+'ASC (56)'!E51+'ASC (57)'!E51+'ASC (58)'!E51+'ASC (59)'!E51+'ASC (60)'!E51+'ASC (61)'!E51+'ASC (62)'!E51+'ASC (63)'!E51+'ASC (64)'!E51+'ASC (65)'!E51+'ASC (66)'!E51+'ASC (67)'!E51+'ASC (68)'!E51+'ASC (69)'!E51+'ASC (70)'!E51),IF('SYNTHESE DISTRICT'!$F$21="__FS",(FS!E49+'FS (2)'!E49+'FS (3)'!E49+'FS (4)'!E49+'FS (5)'!E49+'FS (6)'!E49+'FS (7)'!E49+'FS (8)'!E49+'FS (9)'!E49+'FS (10)'!E49+'FS (11)'!E49+'FS (12)'!E49+'FS (13)'!E49+'FS (14)'!E49+'FS (15)'!E49+'FS (16)'!E49+'FS (17)'!E49+'FS (18)'!E49+'FS (19)'!E49+'FS (20)'!E49+'FS (21)'!E49+'FS (22)'!E49+'FS (23)'!E49+'FS (24)'!E49+'FS (25)'!E49+'FS (26)'!E49+'FS (27)'!E49+'FS (28)'!E49+'FS (29)'!E49+'FS (30)'!E49+'FS (31)'!E49+'FS (32)'!E49+'FS (33)'!E49+'FS (34)'!E49+'FS (35)'!E49+'FS (36)'!E49+'FS (37)'!E49+'FS (38)'!E49+'FS (39)'!E49+'FS (40)'!E49+'FS (41)'!E49+'FS (42)'!E49+'FS (43)'!E49+'FS (44)'!E49+'FS (45)'!E49+'FS (46)'!E49+'FS (47)'!E49+'FS (48)'!E49+'FS (49)'!E49+'FS (50)'!E49+'FS (51)'!E49+'FS (52)'!E49+'FS (53)'!E49+'FS (54)'!E49+'FS (55)'!E49+'FS (56)'!E49+'FS (57)'!E49+'FS (58)'!E49+'FS (59)'!E49+'FS (60)'!E49+'FS (61)'!E49+'FS (62)'!E49+'FS (63)'!E49+'FS (64)'!E49+'FS (65)'!E49+'FS (66)'!E49+'FS (67)'!E49+'FS (68)'!E49+'FS (69)'!E49+'FS (70)'!E49),IF('SYNTHESE DISTRICT'!$F$21="ASC+FS",(FS!E49+'FS (2)'!E49+'FS (3)'!E49+'FS (4)'!E49+'FS (5)'!E49+'FS (6)'!E49+'FS (7)'!E49+'FS (8)'!E49+'FS (9)'!E49+'FS (10)'!E49+'FS (11)'!E49+'FS (12)'!E49+'FS (13)'!E49+'FS (14)'!E49+'FS (15)'!E49+'FS (16)'!E49+'FS (17)'!E49+'FS (18)'!E49+'FS (19)'!E49+'FS (20)'!E49+'FS (21)'!E49+'FS (22)'!E49+'FS (23)'!E49+'FS (24)'!E49+'FS (25)'!E49+'FS (26)'!E49+'FS (27)'!E49+'FS (28)'!E49+'FS (29)'!E49+'FS (30)'!E49+'FS (31)'!E49+'FS (32)'!E49+'FS (33)'!E49+'FS (34)'!E49+'FS (35)'!E49+'FS (36)'!E49+'FS (37)'!E49+'FS (38)'!E49+'FS (39)'!E49+'FS (40)'!E49+'FS (41)'!E49+'FS (42)'!E49+'FS (43)'!E49+'FS (44)'!E49+'FS (45)'!E49+'FS (46)'!E49+'FS (47)'!E49+'FS (48)'!E49+'FS (49)'!E49+'FS (50)'!E49+'FS (51)'!E49+'FS (52)'!E49+'FS (53)'!E49+'FS (54)'!E49+'FS (55)'!E49+'FS (56)'!E49+'FS (57)'!E49+'FS (58)'!E49+'FS (59)'!E49+'FS (60)'!E49+'FS (61)'!E49+'FS (62)'!E49+'FS (63)'!E49+'FS (64)'!E49+'FS (65)'!E49+'FS (66)'!E49+'FS (67)'!E49+'FS (68)'!E49+'FS (69)'!E49+'FS (70)'!E49+ ASC!E51+'ASC (2)'!E51+'ASC (3)'!E51+'ASC (4)'!E51+'ASC (5)'!E51+'ASC (6)'!E51+'ASC (7)'!E51+'ASC (8)'!E51+'ASC (9)'!E51+'ASC (10)'!E51+'ASC (11)'!E51+'ASC (12)'!E51+'ASC (13)'!E51+'ASC (14)'!E51+'ASC (15)'!E51+'ASC (16)'!E51+'ASC (17)'!E51+'ASC (18)'!E51+'ASC (19)'!E51+'ASC (20)'!E51+'ASC (21)'!E51+'ASC (22)'!E51+'ASC (23)'!E51+'ASC (24)'!E51+'ASC (25)'!E51+'ASC (26)'!E51+'ASC (27)'!E51+'ASC (28)'!E51+'ASC (29)'!E51+'ASC (30)'!E51+'ASC (31)'!E51+'ASC (32)'!E51+'ASC (33)'!E51+'ASC (34)'!E51+'ASC (35)'!E51+'ASC (36)'!E51+'ASC (37)'!E51+'ASC (38)'!E51+'ASC (39)'!E51+'ASC (40)'!E51+'ASC (41)'!E51+'ASC (42)'!E51+'ASC (43)'!E51+'ASC (44)'!E51+'ASC (45)'!E51+'ASC (46)'!E51+'ASC (47)'!E51+'ASC (48)'!E51+'ASC (49)'!E51+'ASC (50)'!E51+'ASC (51)'!E51+'ASC (50)'!E51+'ASC (52)'!E51+'ASC (53)'!E51+'ASC (54)'!E51+'ASC (55)'!E51+'ASC (56)'!E51+'ASC (57)'!E51+'ASC (58)'!E51+'ASC (59)'!E51+'ASC (60)'!E51+'ASC (61)'!E51+'ASC (62)'!E51+'ASC (63)'!E51+'ASC (64)'!E51+'ASC (65)'!E51+'ASC (66)'!E51+'ASC (67)'!E51+'ASC (68)'!E51+'ASC (69)'!E51+'ASC (70)'!E51),"")))</f>
        <v>0</v>
      </c>
      <c r="F48" s="425">
        <f>IF($F$21="__ASC",(ASC!F51+'ASC (2)'!F51+'ASC (3)'!F51+'ASC (4)'!F51+'ASC (5)'!F51+'ASC (6)'!F51+'ASC (7)'!F51+'ASC (8)'!F51+'ASC (9)'!F51+'ASC (10)'!F51+'ASC (11)'!F51+'ASC (12)'!F51+'ASC (13)'!F51+'ASC (14)'!F51+'ASC (15)'!F51+'ASC (16)'!F51+'ASC (17)'!F51+'ASC (18)'!F51+'ASC (19)'!F51+'ASC (20)'!F51+'ASC (21)'!F51+'ASC (22)'!F51+'ASC (23)'!F51+'ASC (24)'!F51+'ASC (25)'!F51+'ASC (26)'!F51+'ASC (27)'!F51+'ASC (28)'!F51+'ASC (29)'!F51+'ASC (30)'!F51+'ASC (31)'!F51+'ASC (32)'!F51+'ASC (33)'!F51+'ASC (34)'!F51+'ASC (35)'!F51+'ASC (36)'!F51+'ASC (37)'!F51+'ASC (38)'!F51+'ASC (39)'!F51+'ASC (40)'!F51+'ASC (41)'!F51+'ASC (42)'!F51+'ASC (43)'!F51+'ASC (44)'!F51+'ASC (45)'!F51+'ASC (46)'!F51+'ASC (47)'!F51+'ASC (48)'!F51+'ASC (49)'!F51+'ASC (50)'!F51+'ASC (51)'!F51+'ASC (50)'!F51+'ASC (52)'!F51+'ASC (53)'!F51+'ASC (54)'!F51+'ASC (55)'!F51+'ASC (56)'!F51+'ASC (57)'!F51+'ASC (58)'!F51+'ASC (59)'!F51+'ASC (60)'!F51+'ASC (61)'!F51+'ASC (62)'!F51+'ASC (63)'!F51+'ASC (64)'!F51+'ASC (65)'!F51+'ASC (66)'!F51+'ASC (67)'!F51+'ASC (68)'!F51+'ASC (69)'!F51+'ASC (70)'!F51),IF('SYNTHESE DISTRICT'!$F$21="__FS",(FS!F49+'FS (2)'!F49+'FS (3)'!F49+'FS (4)'!F49+'FS (5)'!F49+'FS (6)'!F49+'FS (7)'!F49+'FS (8)'!F49+'FS (9)'!F49+'FS (10)'!F49+'FS (11)'!F49+'FS (12)'!F49+'FS (13)'!F49+'FS (14)'!F49+'FS (15)'!F49+'FS (16)'!F49+'FS (17)'!F49+'FS (18)'!F49+'FS (19)'!F49+'FS (20)'!F49+'FS (21)'!F49+'FS (22)'!F49+'FS (23)'!F49+'FS (24)'!F49+'FS (25)'!F49+'FS (26)'!F49+'FS (27)'!F49+'FS (28)'!F49+'FS (29)'!F49+'FS (30)'!F49+'FS (31)'!F49+'FS (32)'!F49+'FS (33)'!F49+'FS (34)'!F49+'FS (35)'!F49+'FS (36)'!F49+'FS (37)'!F49+'FS (38)'!F49+'FS (39)'!F49+'FS (40)'!F49+'FS (41)'!F49+'FS (42)'!F49+'FS (43)'!F49+'FS (44)'!F49+'FS (45)'!F49+'FS (46)'!F49+'FS (47)'!F49+'FS (48)'!F49+'FS (49)'!F49+'FS (50)'!F49+'FS (51)'!F49+'FS (52)'!F49+'FS (53)'!F49+'FS (54)'!F49+'FS (55)'!F49+'FS (56)'!F49+'FS (57)'!F49+'FS (58)'!F49+'FS (59)'!F49+'FS (60)'!F49+'FS (61)'!F49+'FS (62)'!F49+'FS (63)'!F49+'FS (64)'!F49+'FS (65)'!F49+'FS (66)'!F49+'FS (67)'!F49+'FS (68)'!F49+'FS (69)'!F49+'FS (70)'!F49),IF('SYNTHESE DISTRICT'!$F$21="ASC+FS",(FS!F49+'FS (2)'!F49+'FS (3)'!F49+'FS (4)'!F49+'FS (5)'!F49+'FS (6)'!F49+'FS (7)'!F49+'FS (8)'!F49+'FS (9)'!F49+'FS (10)'!F49+'FS (11)'!F49+'FS (12)'!F49+'FS (13)'!F49+'FS (14)'!F49+'FS (15)'!F49+'FS (16)'!F49+'FS (17)'!F49+'FS (18)'!F49+'FS (19)'!F49+'FS (20)'!F49+'FS (21)'!F49+'FS (22)'!F49+'FS (23)'!F49+'FS (24)'!F49+'FS (25)'!F49+'FS (26)'!F49+'FS (27)'!F49+'FS (28)'!F49+'FS (29)'!F49+'FS (30)'!F49+'FS (31)'!F49+'FS (32)'!F49+'FS (33)'!F49+'FS (34)'!F49+'FS (35)'!F49+'FS (36)'!F49+'FS (37)'!F49+'FS (38)'!F49+'FS (39)'!F49+'FS (40)'!F49+'FS (41)'!F49+'FS (42)'!F49+'FS (43)'!F49+'FS (44)'!F49+'FS (45)'!F49+'FS (46)'!F49+'FS (47)'!F49+'FS (48)'!F49+'FS (49)'!F49+'FS (50)'!F49+'FS (51)'!F49+'FS (52)'!F49+'FS (53)'!F49+'FS (54)'!F49+'FS (55)'!F49+'FS (56)'!F49+'FS (57)'!F49+'FS (58)'!F49+'FS (59)'!F49+'FS (60)'!F49+'FS (61)'!F49+'FS (62)'!F49+'FS (63)'!F49+'FS (64)'!F49+'FS (65)'!F49+'FS (66)'!F49+'FS (67)'!F49+'FS (68)'!F49+'FS (69)'!F49+'FS (70)'!F49+ ASC!F51+'ASC (2)'!F51+'ASC (3)'!F51+'ASC (4)'!F51+'ASC (5)'!F51+'ASC (6)'!F51+'ASC (7)'!F51+'ASC (8)'!F51+'ASC (9)'!F51+'ASC (10)'!F51+'ASC (11)'!F51+'ASC (12)'!F51+'ASC (13)'!F51+'ASC (14)'!F51+'ASC (15)'!F51+'ASC (16)'!F51+'ASC (17)'!F51+'ASC (18)'!F51+'ASC (19)'!F51+'ASC (20)'!F51+'ASC (21)'!F51+'ASC (22)'!F51+'ASC (23)'!F51+'ASC (24)'!F51+'ASC (25)'!F51+'ASC (26)'!F51+'ASC (27)'!F51+'ASC (28)'!F51+'ASC (29)'!F51+'ASC (30)'!F51+'ASC (31)'!F51+'ASC (32)'!F51+'ASC (33)'!F51+'ASC (34)'!F51+'ASC (35)'!F51+'ASC (36)'!F51+'ASC (37)'!F51+'ASC (38)'!F51+'ASC (39)'!F51+'ASC (40)'!F51+'ASC (41)'!F51+'ASC (42)'!F51+'ASC (43)'!F51+'ASC (44)'!F51+'ASC (45)'!F51+'ASC (46)'!F51+'ASC (47)'!F51+'ASC (48)'!F51+'ASC (49)'!F51+'ASC (50)'!F51+'ASC (51)'!F51+'ASC (50)'!F51+'ASC (52)'!F51+'ASC (53)'!F51+'ASC (54)'!F51+'ASC (55)'!F51+'ASC (56)'!F51+'ASC (57)'!F51+'ASC (58)'!F51+'ASC (59)'!F51+'ASC (60)'!F51+'ASC (61)'!F51+'ASC (62)'!F51+'ASC (63)'!F51+'ASC (64)'!F51+'ASC (65)'!F51+'ASC (66)'!F51+'ASC (67)'!F51+'ASC (68)'!F51+'ASC (69)'!F51+'ASC (70)'!F51),"")))</f>
        <v>0</v>
      </c>
      <c r="G48" s="425">
        <f>IF($F$21="__ASC",(ASC!G51+'ASC (2)'!G51+'ASC (3)'!G51+'ASC (4)'!G51+'ASC (5)'!G51+'ASC (6)'!G51+'ASC (7)'!G51+'ASC (8)'!G51+'ASC (9)'!G51+'ASC (10)'!G51+'ASC (11)'!G51+'ASC (12)'!G51+'ASC (13)'!G51+'ASC (14)'!G51+'ASC (15)'!G51+'ASC (16)'!G51+'ASC (17)'!G51+'ASC (18)'!G51+'ASC (19)'!G51+'ASC (20)'!G51+'ASC (21)'!G51+'ASC (22)'!G51+'ASC (23)'!G51+'ASC (24)'!G51+'ASC (25)'!G51+'ASC (26)'!G51+'ASC (27)'!G51+'ASC (28)'!G51+'ASC (29)'!G51+'ASC (30)'!G51+'ASC (31)'!G51+'ASC (32)'!G51+'ASC (33)'!G51+'ASC (34)'!G51+'ASC (35)'!G51+'ASC (36)'!G51+'ASC (37)'!G51+'ASC (38)'!G51+'ASC (39)'!G51+'ASC (40)'!G51+'ASC (41)'!G51+'ASC (42)'!G51+'ASC (43)'!G51+'ASC (44)'!G51+'ASC (45)'!G51+'ASC (46)'!G51+'ASC (47)'!G51+'ASC (48)'!G51+'ASC (49)'!G51+'ASC (50)'!G51+'ASC (51)'!G51+'ASC (50)'!G51+'ASC (52)'!G51+'ASC (53)'!G51+'ASC (54)'!G51+'ASC (55)'!G51+'ASC (56)'!G51+'ASC (57)'!G51+'ASC (58)'!G51+'ASC (59)'!G51+'ASC (60)'!G51+'ASC (61)'!G51+'ASC (62)'!G51+'ASC (63)'!G51+'ASC (64)'!G51+'ASC (65)'!G51+'ASC (66)'!G51+'ASC (67)'!G51+'ASC (68)'!G51+'ASC (69)'!G51+'ASC (70)'!G51),IF('SYNTHESE DISTRICT'!$F$21="__FS",(FS!G49+'FS (2)'!G49+'FS (3)'!G49+'FS (4)'!G49+'FS (5)'!G49+'FS (6)'!G49+'FS (7)'!G49+'FS (8)'!G49+'FS (9)'!G49+'FS (10)'!G49+'FS (11)'!G49+'FS (12)'!G49+'FS (13)'!G49+'FS (14)'!G49+'FS (15)'!G49+'FS (16)'!G49+'FS (17)'!G49+'FS (18)'!G49+'FS (19)'!G49+'FS (20)'!G49+'FS (21)'!G49+'FS (22)'!G49+'FS (23)'!G49+'FS (24)'!G49+'FS (25)'!G49+'FS (26)'!G49+'FS (27)'!G49+'FS (28)'!G49+'FS (29)'!G49+'FS (30)'!G49+'FS (31)'!G49+'FS (32)'!G49+'FS (33)'!G49+'FS (34)'!G49+'FS (35)'!G49+'FS (36)'!G49+'FS (37)'!G49+'FS (38)'!G49+'FS (39)'!G49+'FS (40)'!G49+'FS (41)'!G49+'FS (42)'!G49+'FS (43)'!G49+'FS (44)'!G49+'FS (45)'!G49+'FS (46)'!G49+'FS (47)'!G49+'FS (48)'!G49+'FS (49)'!G49+'FS (50)'!G49+'FS (51)'!G49+'FS (52)'!G49+'FS (53)'!G49+'FS (54)'!G49+'FS (55)'!G49+'FS (56)'!G49+'FS (57)'!G49+'FS (58)'!G49+'FS (59)'!G49+'FS (60)'!G49+'FS (61)'!G49+'FS (62)'!G49+'FS (63)'!G49+'FS (64)'!G49+'FS (65)'!G49+'FS (66)'!G49+'FS (67)'!G49+'FS (68)'!G49+'FS (69)'!G49+'FS (70)'!G49),IF('SYNTHESE DISTRICT'!$F$21="ASC+FS",(FS!G49+'FS (2)'!G49+'FS (3)'!G49+'FS (4)'!G49+'FS (5)'!G49+'FS (6)'!G49+'FS (7)'!G49+'FS (8)'!G49+'FS (9)'!G49+'FS (10)'!G49+'FS (11)'!G49+'FS (12)'!G49+'FS (13)'!G49+'FS (14)'!G49+'FS (15)'!G49+'FS (16)'!G49+'FS (17)'!G49+'FS (18)'!G49+'FS (19)'!G49+'FS (20)'!G49+'FS (21)'!G49+'FS (22)'!G49+'FS (23)'!G49+'FS (24)'!G49+'FS (25)'!G49+'FS (26)'!G49+'FS (27)'!G49+'FS (28)'!G49+'FS (29)'!G49+'FS (30)'!G49+'FS (31)'!G49+'FS (32)'!G49+'FS (33)'!G49+'FS (34)'!G49+'FS (35)'!G49+'FS (36)'!G49+'FS (37)'!G49+'FS (38)'!G49+'FS (39)'!G49+'FS (40)'!G49+'FS (41)'!G49+'FS (42)'!G49+'FS (43)'!G49+'FS (44)'!G49+'FS (45)'!G49+'FS (46)'!G49+'FS (47)'!G49+'FS (48)'!G49+'FS (49)'!G49+'FS (50)'!G49+'FS (51)'!G49+'FS (52)'!G49+'FS (53)'!G49+'FS (54)'!G49+'FS (55)'!G49+'FS (56)'!G49+'FS (57)'!G49+'FS (58)'!G49+'FS (59)'!G49+'FS (60)'!G49+'FS (61)'!G49+'FS (62)'!G49+'FS (63)'!G49+'FS (64)'!G49+'FS (65)'!G49+'FS (66)'!G49+'FS (67)'!G49+'FS (68)'!G49+'FS (69)'!G49+'FS (70)'!G49+ ASC!G51+'ASC (2)'!G51+'ASC (3)'!G51+'ASC (4)'!G51+'ASC (5)'!G51+'ASC (6)'!G51+'ASC (7)'!G51+'ASC (8)'!G51+'ASC (9)'!G51+'ASC (10)'!G51+'ASC (11)'!G51+'ASC (12)'!G51+'ASC (13)'!G51+'ASC (14)'!G51+'ASC (15)'!G51+'ASC (16)'!G51+'ASC (17)'!G51+'ASC (18)'!G51+'ASC (19)'!G51+'ASC (20)'!G51+'ASC (21)'!G51+'ASC (22)'!G51+'ASC (23)'!G51+'ASC (24)'!G51+'ASC (25)'!G51+'ASC (26)'!G51+'ASC (27)'!G51+'ASC (28)'!G51+'ASC (29)'!G51+'ASC (30)'!G51+'ASC (31)'!G51+'ASC (32)'!G51+'ASC (33)'!G51+'ASC (34)'!G51+'ASC (35)'!G51+'ASC (36)'!G51+'ASC (37)'!G51+'ASC (38)'!G51+'ASC (39)'!G51+'ASC (40)'!G51+'ASC (41)'!G51+'ASC (42)'!G51+'ASC (43)'!G51+'ASC (44)'!G51+'ASC (45)'!G51+'ASC (46)'!G51+'ASC (47)'!G51+'ASC (48)'!G51+'ASC (49)'!G51+'ASC (50)'!G51+'ASC (51)'!G51+'ASC (50)'!G51+'ASC (52)'!G51+'ASC (53)'!G51+'ASC (54)'!G51+'ASC (55)'!G51+'ASC (56)'!G51+'ASC (57)'!G51+'ASC (58)'!G51+'ASC (59)'!G51+'ASC (60)'!G51+'ASC (61)'!G51+'ASC (62)'!G51+'ASC (63)'!G51+'ASC (64)'!G51+'ASC (65)'!G51+'ASC (66)'!G51+'ASC (67)'!G51+'ASC (68)'!G51+'ASC (69)'!G51+'ASC (70)'!G51),"")))</f>
        <v>0</v>
      </c>
      <c r="H48" s="425">
        <f>IF($F$21="__ASC",(ASC!H51+'ASC (2)'!H51+'ASC (3)'!H51+'ASC (4)'!H51+'ASC (5)'!H51+'ASC (6)'!H51+'ASC (7)'!H51+'ASC (8)'!H51+'ASC (9)'!H51+'ASC (10)'!H51+'ASC (11)'!H51+'ASC (12)'!H51+'ASC (13)'!H51+'ASC (14)'!H51+'ASC (15)'!H51+'ASC (16)'!H51+'ASC (17)'!H51+'ASC (18)'!H51+'ASC (19)'!H51+'ASC (20)'!H51+'ASC (21)'!H51+'ASC (22)'!H51+'ASC (23)'!H51+'ASC (24)'!H51+'ASC (25)'!H51+'ASC (26)'!H51+'ASC (27)'!H51+'ASC (28)'!H51+'ASC (29)'!H51+'ASC (30)'!H51+'ASC (31)'!H51+'ASC (32)'!H51+'ASC (33)'!H51+'ASC (34)'!H51+'ASC (35)'!H51+'ASC (36)'!H51+'ASC (37)'!H51+'ASC (38)'!H51+'ASC (39)'!H51+'ASC (40)'!H51+'ASC (41)'!H51+'ASC (42)'!H51+'ASC (43)'!H51+'ASC (44)'!H51+'ASC (45)'!H51+'ASC (46)'!H51+'ASC (47)'!H51+'ASC (48)'!H51+'ASC (49)'!H51+'ASC (50)'!H51+'ASC (51)'!H51+'ASC (50)'!H51+'ASC (52)'!H51+'ASC (53)'!H51+'ASC (54)'!H51+'ASC (55)'!H51+'ASC (56)'!H51+'ASC (57)'!H51+'ASC (58)'!H51+'ASC (59)'!H51+'ASC (60)'!H51+'ASC (61)'!H51+'ASC (62)'!H51+'ASC (63)'!H51+'ASC (64)'!H51+'ASC (65)'!H51+'ASC (66)'!H51+'ASC (67)'!H51+'ASC (68)'!H51+'ASC (69)'!H51+'ASC (70)'!H51),IF('SYNTHESE DISTRICT'!$F$21="__FS",(FS!H49+'FS (2)'!H49+'FS (3)'!H49+'FS (4)'!H49+'FS (5)'!H49+'FS (6)'!H49+'FS (7)'!H49+'FS (8)'!H49+'FS (9)'!H49+'FS (10)'!H49+'FS (11)'!H49+'FS (12)'!H49+'FS (13)'!H49+'FS (14)'!H49+'FS (15)'!H49+'FS (16)'!H49+'FS (17)'!H49+'FS (18)'!H49+'FS (19)'!H49+'FS (20)'!H49+'FS (21)'!H49+'FS (22)'!H49+'FS (23)'!H49+'FS (24)'!H49+'FS (25)'!H49+'FS (26)'!H49+'FS (27)'!H49+'FS (28)'!H49+'FS (29)'!H49+'FS (30)'!H49+'FS (31)'!H49+'FS (32)'!H49+'FS (33)'!H49+'FS (34)'!H49+'FS (35)'!H49+'FS (36)'!H49+'FS (37)'!H49+'FS (38)'!H49+'FS (39)'!H49+'FS (40)'!H49+'FS (41)'!H49+'FS (42)'!H49+'FS (43)'!H49+'FS (44)'!H49+'FS (45)'!H49+'FS (46)'!H49+'FS (47)'!H49+'FS (48)'!H49+'FS (49)'!H49+'FS (50)'!H49+'FS (51)'!H49+'FS (52)'!H49+'FS (53)'!H49+'FS (54)'!H49+'FS (55)'!H49+'FS (56)'!H49+'FS (57)'!H49+'FS (58)'!H49+'FS (59)'!H49+'FS (60)'!H49+'FS (61)'!H49+'FS (62)'!H49+'FS (63)'!H49+'FS (64)'!H49+'FS (65)'!H49+'FS (66)'!H49+'FS (67)'!H49+'FS (68)'!H49+'FS (69)'!H49+'FS (70)'!H49),IF('SYNTHESE DISTRICT'!$F$21="ASC+FS",(FS!H49+'FS (2)'!H49+'FS (3)'!H49+'FS (4)'!H49+'FS (5)'!H49+'FS (6)'!H49+'FS (7)'!H49+'FS (8)'!H49+'FS (9)'!H49+'FS (10)'!H49+'FS (11)'!H49+'FS (12)'!H49+'FS (13)'!H49+'FS (14)'!H49+'FS (15)'!H49+'FS (16)'!H49+'FS (17)'!H49+'FS (18)'!H49+'FS (19)'!H49+'FS (20)'!H49+'FS (21)'!H49+'FS (22)'!H49+'FS (23)'!H49+'FS (24)'!H49+'FS (25)'!H49+'FS (26)'!H49+'FS (27)'!H49+'FS (28)'!H49+'FS (29)'!H49+'FS (30)'!H49+'FS (31)'!H49+'FS (32)'!H49+'FS (33)'!H49+'FS (34)'!H49+'FS (35)'!H49+'FS (36)'!H49+'FS (37)'!H49+'FS (38)'!H49+'FS (39)'!H49+'FS (40)'!H49+'FS (41)'!H49+'FS (42)'!H49+'FS (43)'!H49+'FS (44)'!H49+'FS (45)'!H49+'FS (46)'!H49+'FS (47)'!H49+'FS (48)'!H49+'FS (49)'!H49+'FS (50)'!H49+'FS (51)'!H49+'FS (52)'!H49+'FS (53)'!H49+'FS (54)'!H49+'FS (55)'!H49+'FS (56)'!H49+'FS (57)'!H49+'FS (58)'!H49+'FS (59)'!H49+'FS (60)'!H49+'FS (61)'!H49+'FS (62)'!H49+'FS (63)'!H49+'FS (64)'!H49+'FS (65)'!H49+'FS (66)'!H49+'FS (67)'!H49+'FS (68)'!H49+'FS (69)'!H49+'FS (70)'!H49+ ASC!H51+'ASC (2)'!H51+'ASC (3)'!H51+'ASC (4)'!H51+'ASC (5)'!H51+'ASC (6)'!H51+'ASC (7)'!H51+'ASC (8)'!H51+'ASC (9)'!H51+'ASC (10)'!H51+'ASC (11)'!H51+'ASC (12)'!H51+'ASC (13)'!H51+'ASC (14)'!H51+'ASC (15)'!H51+'ASC (16)'!H51+'ASC (17)'!H51+'ASC (18)'!H51+'ASC (19)'!H51+'ASC (20)'!H51+'ASC (21)'!H51+'ASC (22)'!H51+'ASC (23)'!H51+'ASC (24)'!H51+'ASC (25)'!H51+'ASC (26)'!H51+'ASC (27)'!H51+'ASC (28)'!H51+'ASC (29)'!H51+'ASC (30)'!H51+'ASC (31)'!H51+'ASC (32)'!H51+'ASC (33)'!H51+'ASC (34)'!H51+'ASC (35)'!H51+'ASC (36)'!H51+'ASC (37)'!H51+'ASC (38)'!H51+'ASC (39)'!H51+'ASC (40)'!H51+'ASC (41)'!H51+'ASC (42)'!H51+'ASC (43)'!H51+'ASC (44)'!H51+'ASC (45)'!H51+'ASC (46)'!H51+'ASC (47)'!H51+'ASC (48)'!H51+'ASC (49)'!H51+'ASC (50)'!H51+'ASC (51)'!H51+'ASC (50)'!H51+'ASC (52)'!H51+'ASC (53)'!H51+'ASC (54)'!H51+'ASC (55)'!H51+'ASC (56)'!H51+'ASC (57)'!H51+'ASC (58)'!H51+'ASC (59)'!H51+'ASC (60)'!H51+'ASC (61)'!H51+'ASC (62)'!H51+'ASC (63)'!H51+'ASC (64)'!H51+'ASC (65)'!H51+'ASC (66)'!H51+'ASC (67)'!H51+'ASC (68)'!H51+'ASC (69)'!H51+'ASC (70)'!H51),"")))</f>
        <v>0</v>
      </c>
      <c r="I48" s="425">
        <f>IF($F$21="__ASC",(ASC!I51+'ASC (2)'!I51+'ASC (3)'!I51+'ASC (4)'!I51+'ASC (5)'!I51+'ASC (6)'!I51+'ASC (7)'!I51+'ASC (8)'!I51+'ASC (9)'!I51+'ASC (10)'!I51+'ASC (11)'!I51+'ASC (12)'!I51+'ASC (13)'!I51+'ASC (14)'!I51+'ASC (15)'!I51+'ASC (16)'!I51+'ASC (17)'!I51+'ASC (18)'!I51+'ASC (19)'!I51+'ASC (20)'!I51+'ASC (21)'!I51+'ASC (22)'!I51+'ASC (23)'!I51+'ASC (24)'!I51+'ASC (25)'!I51+'ASC (26)'!I51+'ASC (27)'!I51+'ASC (28)'!I51+'ASC (29)'!I51+'ASC (30)'!I51+'ASC (31)'!I51+'ASC (32)'!I51+'ASC (33)'!I51+'ASC (34)'!I51+'ASC (35)'!I51+'ASC (36)'!I51+'ASC (37)'!I51+'ASC (38)'!I51+'ASC (39)'!I51+'ASC (40)'!I51+'ASC (41)'!I51+'ASC (42)'!I51+'ASC (43)'!I51+'ASC (44)'!I51+'ASC (45)'!I51+'ASC (46)'!I51+'ASC (47)'!I51+'ASC (48)'!I51+'ASC (49)'!I51+'ASC (50)'!I51+'ASC (51)'!I51+'ASC (50)'!I51+'ASC (52)'!I51+'ASC (53)'!I51+'ASC (54)'!I51+'ASC (55)'!I51+'ASC (56)'!I51+'ASC (57)'!I51+'ASC (58)'!I51+'ASC (59)'!I51+'ASC (60)'!I51+'ASC (61)'!I51+'ASC (62)'!I51+'ASC (63)'!I51+'ASC (64)'!I51+'ASC (65)'!I51+'ASC (66)'!I51+'ASC (67)'!I51+'ASC (68)'!I51+'ASC (69)'!I51+'ASC (70)'!I51),IF('SYNTHESE DISTRICT'!$F$21="__FS",(FS!I49+'FS (2)'!I49+'FS (3)'!I49+'FS (4)'!I49+'FS (5)'!I49+'FS (6)'!I49+'FS (7)'!I49+'FS (8)'!I49+'FS (9)'!I49+'FS (10)'!I49+'FS (11)'!I49+'FS (12)'!I49+'FS (13)'!I49+'FS (14)'!I49+'FS (15)'!I49+'FS (16)'!I49+'FS (17)'!I49+'FS (18)'!I49+'FS (19)'!I49+'FS (20)'!I49+'FS (21)'!I49+'FS (22)'!I49+'FS (23)'!I49+'FS (24)'!I49+'FS (25)'!I49+'FS (26)'!I49+'FS (27)'!I49+'FS (28)'!I49+'FS (29)'!I49+'FS (30)'!I49+'FS (31)'!I49+'FS (32)'!I49+'FS (33)'!I49+'FS (34)'!I49+'FS (35)'!I49+'FS (36)'!I49+'FS (37)'!I49+'FS (38)'!I49+'FS (39)'!I49+'FS (40)'!I49+'FS (41)'!I49+'FS (42)'!I49+'FS (43)'!I49+'FS (44)'!I49+'FS (45)'!I49+'FS (46)'!I49+'FS (47)'!I49+'FS (48)'!I49+'FS (49)'!I49+'FS (50)'!I49+'FS (51)'!I49+'FS (52)'!I49+'FS (53)'!I49+'FS (54)'!I49+'FS (55)'!I49+'FS (56)'!I49+'FS (57)'!I49+'FS (58)'!I49+'FS (59)'!I49+'FS (60)'!I49+'FS (61)'!I49+'FS (62)'!I49+'FS (63)'!I49+'FS (64)'!I49+'FS (65)'!I49+'FS (66)'!I49+'FS (67)'!I49+'FS (68)'!I49+'FS (69)'!I49+'FS (70)'!I49),IF('SYNTHESE DISTRICT'!$F$21="ASC+FS",(FS!I49+'FS (2)'!I49+'FS (3)'!I49+'FS (4)'!I49+'FS (5)'!I49+'FS (6)'!I49+'FS (7)'!I49+'FS (8)'!I49+'FS (9)'!I49+'FS (10)'!I49+'FS (11)'!I49+'FS (12)'!I49+'FS (13)'!I49+'FS (14)'!I49+'FS (15)'!I49+'FS (16)'!I49+'FS (17)'!I49+'FS (18)'!I49+'FS (19)'!I49+'FS (20)'!I49+'FS (21)'!I49+'FS (22)'!I49+'FS (23)'!I49+'FS (24)'!I49+'FS (25)'!I49+'FS (26)'!I49+'FS (27)'!I49+'FS (28)'!I49+'FS (29)'!I49+'FS (30)'!I49+'FS (31)'!I49+'FS (32)'!I49+'FS (33)'!I49+'FS (34)'!I49+'FS (35)'!I49+'FS (36)'!I49+'FS (37)'!I49+'FS (38)'!I49+'FS (39)'!I49+'FS (40)'!I49+'FS (41)'!I49+'FS (42)'!I49+'FS (43)'!I49+'FS (44)'!I49+'FS (45)'!I49+'FS (46)'!I49+'FS (47)'!I49+'FS (48)'!I49+'FS (49)'!I49+'FS (50)'!I49+'FS (51)'!I49+'FS (52)'!I49+'FS (53)'!I49+'FS (54)'!I49+'FS (55)'!I49+'FS (56)'!I49+'FS (57)'!I49+'FS (58)'!I49+'FS (59)'!I49+'FS (60)'!I49+'FS (61)'!I49+'FS (62)'!I49+'FS (63)'!I49+'FS (64)'!I49+'FS (65)'!I49+'FS (66)'!I49+'FS (67)'!I49+'FS (68)'!I49+'FS (69)'!I49+'FS (70)'!I49+ ASC!I51+'ASC (2)'!I51+'ASC (3)'!I51+'ASC (4)'!I51+'ASC (5)'!I51+'ASC (6)'!I51+'ASC (7)'!I51+'ASC (8)'!I51+'ASC (9)'!I51+'ASC (10)'!I51+'ASC (11)'!I51+'ASC (12)'!I51+'ASC (13)'!I51+'ASC (14)'!I51+'ASC (15)'!I51+'ASC (16)'!I51+'ASC (17)'!I51+'ASC (18)'!I51+'ASC (19)'!I51+'ASC (20)'!I51+'ASC (21)'!I51+'ASC (22)'!I51+'ASC (23)'!I51+'ASC (24)'!I51+'ASC (25)'!I51+'ASC (26)'!I51+'ASC (27)'!I51+'ASC (28)'!I51+'ASC (29)'!I51+'ASC (30)'!I51+'ASC (31)'!I51+'ASC (32)'!I51+'ASC (33)'!I51+'ASC (34)'!I51+'ASC (35)'!I51+'ASC (36)'!I51+'ASC (37)'!I51+'ASC (38)'!I51+'ASC (39)'!I51+'ASC (40)'!I51+'ASC (41)'!I51+'ASC (42)'!I51+'ASC (43)'!I51+'ASC (44)'!I51+'ASC (45)'!I51+'ASC (46)'!I51+'ASC (47)'!I51+'ASC (48)'!I51+'ASC (49)'!I51+'ASC (50)'!I51+'ASC (51)'!I51+'ASC (50)'!I51+'ASC (52)'!I51+'ASC (53)'!I51+'ASC (54)'!I51+'ASC (55)'!I51+'ASC (56)'!I51+'ASC (57)'!I51+'ASC (58)'!I51+'ASC (59)'!I51+'ASC (60)'!I51+'ASC (61)'!I51+'ASC (62)'!I51+'ASC (63)'!I51+'ASC (64)'!I51+'ASC (65)'!I51+'ASC (66)'!I51+'ASC (67)'!I51+'ASC (68)'!I51+'ASC (69)'!I51+'ASC (70)'!I51),"")))</f>
        <v>0</v>
      </c>
      <c r="J48" s="402" t="e">
        <f t="shared" si="6"/>
        <v>#VALUE!</v>
      </c>
      <c r="K48" s="425">
        <f>IF($F$21="__ASC",(ASC!K51+'ASC (2)'!K51+'ASC (3)'!K51+'ASC (4)'!K51+'ASC (5)'!K51+'ASC (6)'!K51+'ASC (7)'!K51+'ASC (8)'!K51+'ASC (9)'!K51+'ASC (10)'!K51+'ASC (11)'!K51+'ASC (12)'!K51+'ASC (13)'!K51+'ASC (14)'!K51+'ASC (15)'!K51+'ASC (16)'!K51+'ASC (17)'!K51+'ASC (18)'!K51+'ASC (19)'!K51+'ASC (20)'!K51+'ASC (21)'!K51+'ASC (22)'!K51+'ASC (23)'!K51+'ASC (24)'!K51+'ASC (25)'!K51+'ASC (26)'!K51+'ASC (27)'!K51+'ASC (28)'!K51+'ASC (29)'!K51+'ASC (30)'!K51+'ASC (31)'!K51+'ASC (32)'!K51+'ASC (33)'!K51+'ASC (34)'!K51+'ASC (35)'!K51+'ASC (36)'!K51+'ASC (37)'!K51+'ASC (38)'!K51+'ASC (39)'!K51+'ASC (40)'!K51+'ASC (41)'!K51+'ASC (42)'!K51+'ASC (43)'!K51+'ASC (44)'!K51+'ASC (45)'!K51+'ASC (46)'!K51+'ASC (47)'!K51+'ASC (48)'!K51+'ASC (49)'!K51+'ASC (50)'!K51+'ASC (51)'!K51+'ASC (50)'!K51+'ASC (52)'!K51+'ASC (53)'!K51+'ASC (54)'!K51+'ASC (55)'!K51+'ASC (56)'!K51+'ASC (57)'!K51+'ASC (58)'!K51+'ASC (59)'!K51+'ASC (60)'!K51+'ASC (61)'!K51+'ASC (62)'!K51+'ASC (63)'!K51+'ASC (64)'!K51+'ASC (65)'!K51+'ASC (66)'!K51+'ASC (67)'!K51+'ASC (68)'!K51+'ASC (69)'!K51+'ASC (70)'!K51),IF('SYNTHESE DISTRICT'!$F$21="__FS",(FS!K49+'FS (2)'!K49+'FS (3)'!K49+'FS (4)'!K49+'FS (5)'!K49+'FS (6)'!K49+'FS (7)'!K49+'FS (8)'!K49+'FS (9)'!K49+'FS (10)'!K49+'FS (11)'!K49+'FS (12)'!K49+'FS (13)'!K49+'FS (14)'!K49+'FS (15)'!K49+'FS (16)'!K49+'FS (17)'!K49+'FS (18)'!K49+'FS (19)'!K49+'FS (20)'!K49+'FS (21)'!K49+'FS (22)'!K49+'FS (23)'!K49+'FS (24)'!K49+'FS (25)'!K49+'FS (26)'!K49+'FS (27)'!K49+'FS (28)'!K49+'FS (29)'!K49+'FS (30)'!K49+'FS (31)'!K49+'FS (32)'!K49+'FS (33)'!K49+'FS (34)'!K49+'FS (35)'!K49+'FS (36)'!K49+'FS (37)'!K49+'FS (38)'!K49+'FS (39)'!K49+'FS (40)'!K49+'FS (41)'!K49+'FS (42)'!K49+'FS (43)'!K49+'FS (44)'!K49+'FS (45)'!K49+'FS (46)'!K49+'FS (47)'!K49+'FS (48)'!K49+'FS (49)'!K49+'FS (50)'!K49+'FS (51)'!K49+'FS (52)'!K49+'FS (53)'!K49+'FS (54)'!K49+'FS (55)'!K49+'FS (56)'!K49+'FS (57)'!K49+'FS (58)'!K49+'FS (59)'!K49+'FS (60)'!K49+'FS (61)'!K49+'FS (62)'!K49+'FS (63)'!K49+'FS (64)'!K49+'FS (65)'!K49+'FS (66)'!K49+'FS (67)'!K49+'FS (68)'!K49+'FS (69)'!K49+'FS (70)'!K49),IF('SYNTHESE DISTRICT'!$F$21="ASC+FS",(FS!K49+'FS (2)'!K49+'FS (3)'!K49+'FS (4)'!K49+'FS (5)'!K49+'FS (6)'!K49+'FS (7)'!K49+'FS (8)'!K49+'FS (9)'!K49+'FS (10)'!K49+'FS (11)'!K49+'FS (12)'!K49+'FS (13)'!K49+'FS (14)'!K49+'FS (15)'!K49+'FS (16)'!K49+'FS (17)'!K49+'FS (18)'!K49+'FS (19)'!K49+'FS (20)'!K49+'FS (21)'!K49+'FS (22)'!K49+'FS (23)'!K49+'FS (24)'!K49+'FS (25)'!K49+'FS (26)'!K49+'FS (27)'!K49+'FS (28)'!K49+'FS (29)'!K49+'FS (30)'!K49+'FS (31)'!K49+'FS (32)'!K49+'FS (33)'!K49+'FS (34)'!K49+'FS (35)'!K49+'FS (36)'!K49+'FS (37)'!K49+'FS (38)'!K49+'FS (39)'!K49+'FS (40)'!K49+'FS (41)'!K49+'FS (42)'!K49+'FS (43)'!K49+'FS (44)'!K49+'FS (45)'!K49+'FS (46)'!K49+'FS (47)'!K49+'FS (48)'!K49+'FS (49)'!K49+'FS (50)'!K49+'FS (51)'!K49+'FS (52)'!K49+'FS (53)'!K49+'FS (54)'!K49+'FS (55)'!K49+'FS (56)'!K49+'FS (57)'!K49+'FS (58)'!K49+'FS (59)'!K49+'FS (60)'!K49+'FS (61)'!K49+'FS (62)'!K49+'FS (63)'!K49+'FS (64)'!K49+'FS (65)'!K49+'FS (66)'!K49+'FS (67)'!K49+'FS (68)'!K49+'FS (69)'!K49+'FS (70)'!K49+ ASC!K51+'ASC (2)'!K51+'ASC (3)'!K51+'ASC (4)'!K51+'ASC (5)'!K51+'ASC (6)'!K51+'ASC (7)'!K51+'ASC (8)'!K51+'ASC (9)'!K51+'ASC (10)'!K51+'ASC (11)'!K51+'ASC (12)'!K51+'ASC (13)'!K51+'ASC (14)'!K51+'ASC (15)'!K51+'ASC (16)'!K51+'ASC (17)'!K51+'ASC (18)'!K51+'ASC (19)'!K51+'ASC (20)'!K51+'ASC (21)'!K51+'ASC (22)'!K51+'ASC (23)'!K51+'ASC (24)'!K51+'ASC (25)'!K51+'ASC (26)'!K51+'ASC (27)'!K51+'ASC (28)'!K51+'ASC (29)'!K51+'ASC (30)'!K51+'ASC (31)'!K51+'ASC (32)'!K51+'ASC (33)'!K51+'ASC (34)'!K51+'ASC (35)'!K51+'ASC (36)'!K51+'ASC (37)'!K51+'ASC (38)'!K51+'ASC (39)'!K51+'ASC (40)'!K51+'ASC (41)'!K51+'ASC (42)'!K51+'ASC (43)'!K51+'ASC (44)'!K51+'ASC (45)'!K51+'ASC (46)'!K51+'ASC (47)'!K51+'ASC (48)'!K51+'ASC (49)'!K51+'ASC (50)'!K51+'ASC (51)'!K51+'ASC (50)'!K51+'ASC (52)'!K51+'ASC (53)'!K51+'ASC (54)'!K51+'ASC (55)'!K51+'ASC (56)'!K51+'ASC (57)'!K51+'ASC (58)'!K51+'ASC (59)'!K51+'ASC (60)'!K51+'ASC (61)'!K51+'ASC (62)'!K51+'ASC (63)'!K51+'ASC (64)'!K51+'ASC (65)'!K51+'ASC (66)'!K51+'ASC (67)'!K51+'ASC (68)'!K51+'ASC (69)'!K51+'ASC (70)'!K51),"")))</f>
        <v>0</v>
      </c>
      <c r="L48" s="314" t="e">
        <f t="shared" ref="L48" si="8">IF(B48&lt;&gt;"",IF(J48=0,E48,((E48*90)/(90-J48))),"0")</f>
        <v>#VALUE!</v>
      </c>
      <c r="M48" s="314" t="e">
        <f t="shared" si="3"/>
        <v>#VALUE!</v>
      </c>
      <c r="N48" s="314" t="e">
        <f t="shared" ref="N48" si="9">IF(B48&lt;&gt;"",IF(J48=0,((E48+L48)-K48),((M48*6)-K48)),"0")</f>
        <v>#VALUE!</v>
      </c>
      <c r="O48" s="425">
        <f>IF($F$21="__ASC",(ASC!O51+'ASC (2)'!O51+'ASC (3)'!O51+'ASC (4)'!O51+'ASC (5)'!O51+'ASC (6)'!O51+'ASC (7)'!O51+'ASC (8)'!O51+'ASC (9)'!O51+'ASC (10)'!O51+'ASC (11)'!O51+'ASC (12)'!O51+'ASC (13)'!O51+'ASC (14)'!O51+'ASC (15)'!O51+'ASC (16)'!O51+'ASC (17)'!O51+'ASC (18)'!O51+'ASC (19)'!O51+'ASC (20)'!O51+'ASC (21)'!O51+'ASC (22)'!O51+'ASC (23)'!O51+'ASC (24)'!O51+'ASC (25)'!O51+'ASC (26)'!O51+'ASC (27)'!O51+'ASC (28)'!O51+'ASC (29)'!O51+'ASC (30)'!O51+'ASC (31)'!O51+'ASC (32)'!O51+'ASC (33)'!O51+'ASC (34)'!O51+'ASC (35)'!O51+'ASC (36)'!O51+'ASC (37)'!O51+'ASC (38)'!O51+'ASC (39)'!O51+'ASC (40)'!O51+'ASC (41)'!O51+'ASC (42)'!O51+'ASC (43)'!O51+'ASC (44)'!O51+'ASC (45)'!O51+'ASC (46)'!O51+'ASC (47)'!O51+'ASC (48)'!O51+'ASC (49)'!O51+'ASC (50)'!O51+'ASC (51)'!O51+'ASC (50)'!O51+'ASC (52)'!O51+'ASC (53)'!O51+'ASC (54)'!O51+'ASC (55)'!O51+'ASC (56)'!O51+'ASC (57)'!O51+'ASC (58)'!O51+'ASC (59)'!O51+'ASC (60)'!O51+'ASC (61)'!O51+'ASC (62)'!O51+'ASC (63)'!O51+'ASC (64)'!O51+'ASC (65)'!O51+'ASC (66)'!O51+'ASC (67)'!O51+'ASC (68)'!O51+'ASC (69)'!O51+'ASC (70)'!O51),IF('SYNTHESE DISTRICT'!$F$21="__FS",(FS!O49+'FS (2)'!O49+'FS (3)'!O49+'FS (4)'!O49+'FS (5)'!O49+'FS (6)'!O49+'FS (7)'!O49+'FS (8)'!O49+'FS (9)'!O49+'FS (10)'!O49+'FS (11)'!O49+'FS (12)'!O49+'FS (13)'!O49+'FS (14)'!O49+'FS (15)'!O49+'FS (16)'!O49+'FS (17)'!O49+'FS (18)'!O49+'FS (19)'!O49+'FS (20)'!O49+'FS (21)'!O49+'FS (22)'!O49+'FS (23)'!O49+'FS (24)'!O49+'FS (25)'!O49+'FS (26)'!O49+'FS (27)'!O49+'FS (28)'!O49+'FS (29)'!O49+'FS (30)'!O49+'FS (31)'!O49+'FS (32)'!O49+'FS (33)'!O49+'FS (34)'!O49+'FS (35)'!O49+'FS (36)'!O49+'FS (37)'!O49+'FS (38)'!O49+'FS (39)'!O49+'FS (40)'!O49+'FS (41)'!O49+'FS (42)'!O49+'FS (43)'!O49+'FS (44)'!O49+'FS (45)'!O49+'FS (46)'!O49+'FS (47)'!O49+'FS (48)'!O49+'FS (49)'!O49+'FS (50)'!O49+'FS (51)'!O49+'FS (52)'!O49+'FS (53)'!O49+'FS (54)'!O49+'FS (55)'!O49+'FS (56)'!O49+'FS (57)'!O49+'FS (58)'!O49+'FS (59)'!O49+'FS (60)'!O49+'FS (61)'!O49+'FS (62)'!O49+'FS (63)'!O49+'FS (64)'!O49+'FS (65)'!O49+'FS (66)'!O49+'FS (67)'!O49+'FS (68)'!O49+'FS (69)'!O49+'FS (70)'!O49),IF('SYNTHESE DISTRICT'!$F$21="ASC+FS",(FS!O49+'FS (2)'!O49+'FS (3)'!O49+'FS (4)'!O49+'FS (5)'!O49+'FS (6)'!O49+'FS (7)'!O49+'FS (8)'!O49+'FS (9)'!O49+'FS (10)'!O49+'FS (11)'!O49+'FS (12)'!O49+'FS (13)'!O49+'FS (14)'!O49+'FS (15)'!O49+'FS (16)'!O49+'FS (17)'!O49+'FS (18)'!O49+'FS (19)'!O49+'FS (20)'!O49+'FS (21)'!O49+'FS (22)'!O49+'FS (23)'!O49+'FS (24)'!O49+'FS (25)'!O49+'FS (26)'!O49+'FS (27)'!O49+'FS (28)'!O49+'FS (29)'!O49+'FS (30)'!O49+'FS (31)'!O49+'FS (32)'!O49+'FS (33)'!O49+'FS (34)'!O49+'FS (35)'!O49+'FS (36)'!O49+'FS (37)'!O49+'FS (38)'!O49+'FS (39)'!O49+'FS (40)'!O49+'FS (41)'!O49+'FS (42)'!O49+'FS (43)'!O49+'FS (44)'!O49+'FS (45)'!O49+'FS (46)'!O49+'FS (47)'!O49+'FS (48)'!O49+'FS (49)'!O49+'FS (50)'!O49+'FS (51)'!O49+'FS (52)'!O49+'FS (53)'!O49+'FS (54)'!O49+'FS (55)'!O49+'FS (56)'!O49+'FS (57)'!O49+'FS (58)'!O49+'FS (59)'!O49+'FS (60)'!O49+'FS (61)'!O49+'FS (62)'!O49+'FS (63)'!O49+'FS (64)'!O49+'FS (65)'!O49+'FS (66)'!O49+'FS (67)'!O49+'FS (68)'!O49+'FS (69)'!O49+'FS (70)'!O49+ ASC!O51+'ASC (2)'!O51+'ASC (3)'!O51+'ASC (4)'!O51+'ASC (5)'!O51+'ASC (6)'!O51+'ASC (7)'!O51+'ASC (8)'!O51+'ASC (9)'!O51+'ASC (10)'!O51+'ASC (11)'!O51+'ASC (12)'!O51+'ASC (13)'!O51+'ASC (14)'!O51+'ASC (15)'!O51+'ASC (16)'!O51+'ASC (17)'!O51+'ASC (18)'!O51+'ASC (19)'!O51+'ASC (20)'!O51+'ASC (21)'!O51+'ASC (22)'!O51+'ASC (23)'!O51+'ASC (24)'!O51+'ASC (25)'!O51+'ASC (26)'!O51+'ASC (27)'!O51+'ASC (28)'!O51+'ASC (29)'!O51+'ASC (30)'!O51+'ASC (31)'!O51+'ASC (32)'!O51+'ASC (33)'!O51+'ASC (34)'!O51+'ASC (35)'!O51+'ASC (36)'!O51+'ASC (37)'!O51+'ASC (38)'!O51+'ASC (39)'!O51+'ASC (40)'!O51+'ASC (41)'!O51+'ASC (42)'!O51+'ASC (43)'!O51+'ASC (44)'!O51+'ASC (45)'!O51+'ASC (46)'!O51+'ASC (47)'!O51+'ASC (48)'!O51+'ASC (49)'!O51+'ASC (50)'!O51+'ASC (51)'!O51+'ASC (50)'!O51+'ASC (52)'!O51+'ASC (53)'!O51+'ASC (54)'!O51+'ASC (55)'!O51+'ASC (56)'!O51+'ASC (57)'!O51+'ASC (58)'!O51+'ASC (59)'!O51+'ASC (60)'!O51+'ASC (61)'!O51+'ASC (62)'!O51+'ASC (63)'!O51+'ASC (64)'!O51+'ASC (65)'!O51+'ASC (66)'!O51+'ASC (67)'!O51+'ASC (68)'!O51+'ASC (69)'!O51+'ASC (70)'!O51),"")))</f>
        <v>0</v>
      </c>
      <c r="P48" s="325"/>
      <c r="R48" s="152" t="e">
        <f t="shared" si="5"/>
        <v>#VALUE!</v>
      </c>
      <c r="T48" s="424">
        <f>IF('SYNTHESE DISTRICT'!$F$21="__ASC",(ASC!J51+'ASC (2)'!J51+'ASC (3)'!J51+'ASC (4)'!J51+'ASC (5)'!J51+'ASC (6)'!J51+'ASC (7)'!J51+'ASC (8)'!J51+'ASC (9)'!J51+'ASC (10)'!J51+'ASC (11)'!J51+'ASC (12)'!J51+'ASC (13)'!J51+'ASC (14)'!J51+'ASC (15)'!J51+'ASC (16)'!J51+'ASC (17)'!J51+'ASC (18)'!J51+'ASC (19)'!J51+'ASC (20)'!J51+'ASC (21)'!J51+'ASC (22)'!J51+'ASC (23)'!J51+'ASC (24)'!J51+'ASC (25)'!J51+'ASC (26)'!J51+'ASC (27)'!J51+'ASC (28)'!J51+'ASC (29)'!J51+'ASC (30)'!J51+'ASC (31)'!J51+'ASC (32)'!J51+'ASC (33)'!J51+'ASC (34)'!J51+'ASC (35)'!J51+'ASC (36)'!J51+'ASC (37)'!J51+'ASC (38)'!J51+'ASC (39)'!J51+'ASC (40)'!J51+'ASC (41)'!J51+'ASC (42)'!J51+'ASC (43)'!J51+'ASC (44)'!J51+'ASC (45)'!J51+'ASC (46)'!J51+'ASC (47)'!J51+'ASC (48)'!J51+'ASC (49)'!J51+'ASC (50)'!J51+'ASC (51)'!J51+'ASC (50)'!J51+'ASC (52)'!J51+'ASC (53)'!J51+'ASC (54)'!J51+'ASC (55)'!J51+'ASC (56)'!J51+'ASC (57)'!J51+'ASC (58)'!J51+'ASC (59)'!J51+'ASC (60)'!J51+'ASC (61)'!J51+'ASC (62)'!J51+'ASC (63)'!J51+'ASC (64)'!J51+'ASC (65)'!J51+'ASC (66)'!J51+'ASC (67)'!J51+'ASC (68)'!J51+'ASC (69)'!J51+'ASC (70)'!J51),IF('SYNTHESE DISTRICT'!$F$21="__FS",('[4]FS '!J49+'FS (2)'!J49+'FS (3)'!J49+'FS (4)'!J49+'FS (5)'!J49+'FS (6)'!J49+'FS (7)'!J49+'FS (8)'!J49+'FS (9)'!J49+'FS (10)'!J49+'FS (11)'!J49+'FS (12)'!J49+'FS (13)'!J49+'FS (14)'!J49+'FS (15)'!J49+'FS (16)'!J49+'FS (17)'!J49+'FS (18)'!J49+'FS (19)'!J49+'FS (20)'!J49+'FS (21)'!J49+'FS (22)'!J49+'FS (23)'!J49+'FS (24)'!J49+'FS (25)'!J49+'FS (26)'!J49+'FS (27)'!J49+'FS (28)'!J49+'FS (29)'!J49+'FS (30)'!J49+'FS (31)'!J49+'FS (32)'!J49+'FS (33)'!J49+'FS (34)'!J49+'FS (35)'!J49+'FS (36)'!J49+'FS (37)'!J49+'FS (38)'!J49+'FS (39)'!J49+'FS (40)'!J49+'FS (41)'!J49+'FS (42)'!J49+'FS (43)'!J49+'FS (44)'!J49+'FS (45)'!J49+'FS (46)'!J49+'FS (47)'!J49+'FS (48)'!J49+'FS (49)'!J49+'FS (50)'!J49+'FS (51)'!J49+'FS (52)'!J49+'FS (53)'!J49+'FS (54)'!J49+'FS (55)'!J49+'FS (56)'!J49+'FS (57)'!J49+'FS (58)'!J49+'FS (59)'!J49+'FS (60)'!J49+'FS (61)'!J49+'FS (62)'!J49+'FS (63)'!J49+'FS (64)'!J49+'FS (65)'!J49+'FS (66)'!J49+'FS (67)'!J49+'FS (68)'!J49+'FS (69)'!J49+'FS (70)'!J49),IF('SYNTHESE DISTRICT'!$F$21="ASC+FS",('[4]FS '!J49+'FS (2)'!J49+'FS (3)'!J49+'FS (4)'!J49+'FS (5)'!J49+'FS (6)'!J49+'FS (7)'!J49+'FS (8)'!J49+'FS (9)'!J49+'FS (10)'!J49+'FS (11)'!J49+'FS (12)'!J49+'FS (13)'!J49+'FS (14)'!J49+'FS (15)'!J49+'FS (16)'!J49+'FS (17)'!J49+'FS (18)'!J49+'FS (19)'!J49+'FS (20)'!J49+'FS (21)'!J49+'FS (22)'!J49+'FS (23)'!J49+'FS (24)'!J49+'FS (25)'!J49+'FS (26)'!J49+'FS (27)'!J49+'FS (28)'!J49+'FS (29)'!J49+'FS (30)'!J49+'FS (31)'!J49+'FS (32)'!J49+'FS (33)'!J49+'FS (34)'!J49+'FS (35)'!J49+'FS (36)'!J49+'FS (37)'!J49+'FS (38)'!J49+'FS (39)'!J49+'FS (40)'!J49+'FS (41)'!J49+'FS (42)'!J49+'FS (43)'!J49+'FS (44)'!J49+'FS (45)'!J49+'FS (46)'!J49+'FS (47)'!J49+'FS (48)'!J49+'FS (49)'!J49+'FS (50)'!J49+'FS (51)'!J49+'FS (52)'!J49+'FS (53)'!J49+'FS (54)'!J49+'FS (55)'!J49+'FS (56)'!J49+'FS (57)'!J49+'FS (58)'!J49+'FS (59)'!J49+'FS (60)'!J49+'FS (61)'!J49+'FS (62)'!J49+'FS (63)'!J49+'FS (64)'!J49+'FS (65)'!J49+'FS (66)'!J49+'FS (67)'!J49+'FS (68)'!J49+'FS (69)'!J49+'FS (70)'!J49)+('[5]ASC '!J51+'ASC (2)'!J51+'ASC (3)'!J51+'ASC (4)'!J51+'ASC (5)'!J51+'ASC (6)'!J51+'ASC (7)'!J51+'ASC (8)'!J51+'ASC (9)'!J51+'ASC (10)'!J51+'ASC (11)'!J51+'ASC (12)'!J51+'ASC (13)'!J51+'ASC (14)'!J51+'ASC (15)'!J51+'ASC (16)'!J51+'ASC (17)'!J51+'ASC (18)'!J51+'ASC (19)'!J51+'ASC (20)'!J51+'ASC (21)'!J51+'ASC (22)'!J51+'ASC (23)'!J51+'ASC (24)'!J51+'ASC (25)'!J51+'ASC (26)'!J51+'ASC (27)'!J51+'ASC (28)'!J51+'ASC (29)'!J51+'ASC (30)'!J51+'ASC (31)'!J51+'ASC (32)'!J51+'ASC (33)'!J51+'ASC (34)'!J51+'ASC (35)'!J51+'ASC (36)'!J51+'ASC (37)'!J51+'ASC (38)'!J51+'ASC (39)'!J51+'ASC (40)'!J51+'ASC (41)'!J51+'ASC (42)'!J51+'ASC (43)'!J51+'ASC (44)'!J51+'ASC (45)'!J51+'ASC (46)'!J51+'ASC (47)'!J51+'ASC (48)'!J51+'ASC (49)'!J51+'ASC (50)'!J51+'ASC (51)'!J51+'ASC (50)'!J51+'ASC (52)'!J51+'ASC (53)'!J51+'ASC (54)'!J51+'ASC (55)'!J51+'ASC (56)'!J51+'ASC (57)'!J51+'ASC (58)'!J51+'ASC (59)'!J51+'ASC (60)'!J51+'ASC (61)'!J51+'ASC (62)'!J51+'ASC (63)'!J51+'ASC (64)'!J51+'ASC (65)'!J51+'ASC (66)'!J51+'ASC (67)'!J51+'ASC (68)'!J51+'ASC (69)'!J51+'ASC (70)'!J51),"")))</f>
        <v>0</v>
      </c>
    </row>
    <row r="49" spans="1:20" s="166" customFormat="1" ht="34.5" customHeight="1" x14ac:dyDescent="0.5">
      <c r="A49" s="477" t="s">
        <v>262</v>
      </c>
      <c r="B49" s="477"/>
      <c r="C49" s="477"/>
      <c r="D49" s="477"/>
      <c r="E49" s="164"/>
      <c r="F49" s="164"/>
      <c r="G49" s="169" t="s">
        <v>387</v>
      </c>
      <c r="H49" s="164"/>
      <c r="I49" s="164"/>
      <c r="J49" s="164"/>
      <c r="K49" s="164"/>
      <c r="N49" s="168"/>
      <c r="P49" s="164"/>
      <c r="R49" s="3"/>
      <c r="T49" s="3"/>
    </row>
    <row r="50" spans="1:20" x14ac:dyDescent="0.3">
      <c r="R50" s="3"/>
    </row>
    <row r="51" spans="1:20" x14ac:dyDescent="0.3">
      <c r="R51" s="3"/>
    </row>
    <row r="52" spans="1:20" x14ac:dyDescent="0.3">
      <c r="R52" s="3"/>
    </row>
    <row r="53" spans="1:20" ht="28.8" x14ac:dyDescent="0.3">
      <c r="A53" s="169"/>
      <c r="B53" s="169" t="s">
        <v>388</v>
      </c>
      <c r="K53" s="167" t="s">
        <v>261</v>
      </c>
      <c r="O53" s="173"/>
      <c r="R53" s="3"/>
    </row>
    <row r="54" spans="1:20" x14ac:dyDescent="0.3">
      <c r="R54" s="3"/>
    </row>
    <row r="55" spans="1:20" s="170" customFormat="1" ht="16.5" customHeight="1" x14ac:dyDescent="0.55000000000000004">
      <c r="E55" s="171"/>
      <c r="F55" s="171"/>
      <c r="H55" s="172"/>
      <c r="I55" s="172"/>
      <c r="J55" s="172"/>
      <c r="K55" s="172"/>
      <c r="R55" s="3"/>
    </row>
  </sheetData>
  <mergeCells count="11">
    <mergeCell ref="A11:P11"/>
    <mergeCell ref="H17:J17"/>
    <mergeCell ref="B15:D15"/>
    <mergeCell ref="B13:D13"/>
    <mergeCell ref="H15:J15"/>
    <mergeCell ref="A23:A24"/>
    <mergeCell ref="A49:D49"/>
    <mergeCell ref="B17:E17"/>
    <mergeCell ref="B19:E19"/>
    <mergeCell ref="F21:I21"/>
    <mergeCell ref="B21:E21"/>
  </mergeCells>
  <conditionalFormatting sqref="J49 J55">
    <cfRule type="cellIs" dxfId="4765" priority="7" operator="greaterThan">
      <formula>90</formula>
    </cfRule>
  </conditionalFormatting>
  <conditionalFormatting sqref="K55">
    <cfRule type="expression" dxfId="4764" priority="57">
      <formula>K55&lt;#REF!</formula>
    </cfRule>
    <cfRule type="expression" dxfId="4763" priority="58">
      <formula>K55&gt;#REF!</formula>
    </cfRule>
  </conditionalFormatting>
  <conditionalFormatting sqref="K49">
    <cfRule type="expression" dxfId="4762" priority="59">
      <formula>K49&lt;#REF!</formula>
    </cfRule>
    <cfRule type="expression" dxfId="4761" priority="60">
      <formula>K49&gt;#REF!</formula>
    </cfRule>
  </conditionalFormatting>
  <dataValidations count="6">
    <dataValidation errorStyle="information" allowBlank="1" showInputMessage="1" showErrorMessage="1" errorTitle="Instruction" error="Saisissez le Texte en MAJUSCULE_x000a_Exemple: CMS AGOE_x000a_Merci" promptTitle="Instruction" prompt="Saisissez le Texte en MAJUSCULE_x000a_Exemple: CMS AGOE_x000a_Merci" sqref="N19"/>
    <dataValidation type="date" errorStyle="warning" allowBlank="1" showInputMessage="1" showErrorMessage="1" promptTitle="Instruction" sqref="M13:N13">
      <formula1>42370</formula1>
      <formula2>43830</formula2>
    </dataValidation>
    <dataValidation errorStyle="information" allowBlank="1" showInputMessage="1" showErrorMessage="1" errorTitle="Instruction" promptTitle="Instruction" sqref="F19:M20 C20:E20"/>
    <dataValidation type="whole" operator="lessThanOrEqual" allowBlank="1" showInputMessage="1" showErrorMessage="1" promptTitle="instruction" prompt="La valeur de la cellule ne peut pas être supérieure à la quantité Totale inscrite dans la colonne D._x000a_Merci de vérifier." sqref="E49">
      <formula1>D49</formula1>
    </dataValidation>
    <dataValidation type="whole" allowBlank="1" showInputMessage="1" showErrorMessage="1" prompt="La valeur ne peut pas être supérieure à 89_x000a_Si tel est le cas déteminer la quantité à commander directement à la colonne M._x000a_merci" sqref="J55 J49">
      <formula1>0</formula1>
      <formula2>89</formula2>
    </dataValidation>
    <dataValidation type="list" allowBlank="1" showInputMessage="1" showErrorMessage="1" sqref="F21:I21">
      <formula1>typerappport</formula1>
    </dataValidation>
  </dataValidations>
  <pageMargins left="0.25" right="0.25" top="0.38" bottom="0.46" header="0.3" footer="0.3"/>
  <pageSetup paperSize="9" scale="36" orientation="portrait" r:id="rId1"/>
  <headerFooter alignWithMargins="0">
    <oddFooter>&amp;C&amp;"Arial,Gras"PNLP TOGO</oddFooter>
  </headerFooter>
  <drawing r:id="rId2"/>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Feuil5">
    <tabColor rgb="FF00B050"/>
  </sheetPr>
  <dimension ref="A1:AA54"/>
  <sheetViews>
    <sheetView showGridLines="0" tabSelected="1" view="pageBreakPreview" topLeftCell="A11" zoomScale="85" zoomScaleNormal="125" zoomScaleSheetLayoutView="85" workbookViewId="0">
      <pane xSplit="1" ySplit="15" topLeftCell="B45" activePane="bottomRight" state="frozen"/>
      <selection activeCell="D19" sqref="D19:N19"/>
      <selection pane="topRight" activeCell="D19" sqref="D19:N19"/>
      <selection pane="bottomLeft" activeCell="D19" sqref="D19:N19"/>
      <selection pane="bottomRight" activeCell="L24" sqref="L24"/>
    </sheetView>
  </sheetViews>
  <sheetFormatPr baseColWidth="10" defaultColWidth="7.33203125" defaultRowHeight="13.8" x14ac:dyDescent="0.3"/>
  <cols>
    <col min="1" max="1" width="53.44140625" style="3" customWidth="1"/>
    <col min="2" max="10" width="8.109375" style="3" customWidth="1"/>
    <col min="11" max="11" width="9.88671875" style="3" customWidth="1"/>
    <col min="12" max="12" width="8.88671875" style="3" customWidth="1"/>
    <col min="13" max="13" width="8.44140625" style="3" customWidth="1"/>
    <col min="14" max="14" width="9.44140625" style="3" customWidth="1"/>
    <col min="15" max="15" width="9.5546875" style="39" customWidth="1"/>
    <col min="16" max="16" width="16.44140625" style="3" customWidth="1"/>
    <col min="17" max="17" width="2.109375" style="62" customWidth="1"/>
    <col min="18" max="18" width="7.33203125" style="306" hidden="1" customWidth="1"/>
    <col min="19" max="19" width="7.44140625" style="77" customWidth="1"/>
    <col min="20" max="20" width="10.5546875" style="77" customWidth="1"/>
    <col min="21" max="21" width="7.44140625" style="77" bestFit="1" customWidth="1"/>
    <col min="22" max="22" width="7.88671875" style="78" bestFit="1" customWidth="1"/>
    <col min="23" max="23" width="33.33203125" style="77" customWidth="1"/>
    <col min="24" max="16384" width="7.33203125" style="3"/>
  </cols>
  <sheetData>
    <row r="1" spans="1:23" ht="17.25" customHeight="1" x14ac:dyDescent="0.3">
      <c r="A1" s="549" t="s">
        <v>452</v>
      </c>
      <c r="B1" s="549"/>
      <c r="C1" s="2"/>
      <c r="D1" s="2"/>
      <c r="E1"/>
      <c r="F1"/>
      <c r="G1"/>
      <c r="H1"/>
      <c r="I1"/>
      <c r="J1"/>
      <c r="N1" s="4" t="s">
        <v>1</v>
      </c>
      <c r="O1" s="5"/>
      <c r="S1" s="69"/>
      <c r="T1" s="69"/>
      <c r="U1" s="69"/>
      <c r="V1" s="70"/>
      <c r="W1" s="69"/>
    </row>
    <row r="2" spans="1:23" ht="13.5" customHeight="1" x14ac:dyDescent="0.3">
      <c r="A2" s="1" t="s">
        <v>453</v>
      </c>
      <c r="B2" s="1"/>
      <c r="C2" s="2"/>
      <c r="D2" s="2"/>
      <c r="E2"/>
      <c r="F2"/>
      <c r="G2"/>
      <c r="H2"/>
      <c r="I2"/>
      <c r="J2"/>
      <c r="M2" s="4"/>
      <c r="N2" s="4" t="s">
        <v>3</v>
      </c>
      <c r="O2" s="5"/>
      <c r="S2" s="69"/>
      <c r="T2" s="69"/>
      <c r="U2" s="69"/>
      <c r="V2" s="70"/>
      <c r="W2" s="69"/>
    </row>
    <row r="3" spans="1:23" ht="15.6" x14ac:dyDescent="0.3">
      <c r="A3" s="549" t="s">
        <v>454</v>
      </c>
      <c r="B3" s="549"/>
      <c r="C3" s="2"/>
      <c r="D3" s="2"/>
      <c r="E3"/>
      <c r="F3"/>
      <c r="G3"/>
      <c r="H3"/>
      <c r="I3"/>
      <c r="J3"/>
      <c r="K3" s="5"/>
      <c r="L3" s="5"/>
      <c r="M3" s="5"/>
      <c r="N3" s="5"/>
      <c r="O3" s="5"/>
      <c r="S3" s="69"/>
      <c r="T3" s="69"/>
      <c r="U3" s="69"/>
      <c r="V3" s="70"/>
      <c r="W3" s="69"/>
    </row>
    <row r="4" spans="1:23" ht="33.6" customHeight="1" x14ac:dyDescent="0.3">
      <c r="A4" s="547" t="s">
        <v>455</v>
      </c>
      <c r="B4" s="548"/>
      <c r="C4" s="7"/>
      <c r="D4" s="7"/>
      <c r="E4" s="8"/>
      <c r="F4" s="8"/>
      <c r="G4" s="8"/>
      <c r="H4" s="8"/>
      <c r="I4" s="8"/>
      <c r="J4" s="8"/>
      <c r="K4" s="9"/>
      <c r="L4" s="9"/>
      <c r="M4" s="9"/>
      <c r="N4" s="9"/>
      <c r="O4" s="38"/>
      <c r="S4" s="69"/>
      <c r="T4" s="69"/>
      <c r="U4" s="69"/>
      <c r="V4" s="70"/>
      <c r="W4" s="69"/>
    </row>
    <row r="5" spans="1:23" x14ac:dyDescent="0.3">
      <c r="B5" s="9"/>
      <c r="C5" s="9"/>
      <c r="D5" s="9"/>
      <c r="E5" s="9"/>
      <c r="F5" s="9"/>
      <c r="G5" s="9"/>
      <c r="H5" s="9"/>
      <c r="I5" s="9"/>
      <c r="J5" s="9"/>
      <c r="K5" s="9"/>
      <c r="L5" s="9"/>
      <c r="M5" s="9"/>
      <c r="N5" s="9"/>
      <c r="O5" s="38"/>
      <c r="S5" s="69"/>
      <c r="T5" s="69"/>
      <c r="U5" s="69"/>
      <c r="V5" s="70"/>
      <c r="W5" s="69"/>
    </row>
    <row r="6" spans="1:23" ht="15.6" x14ac:dyDescent="0.3">
      <c r="A6" s="6" t="s">
        <v>232</v>
      </c>
      <c r="B6" s="9"/>
      <c r="C6" s="9"/>
      <c r="D6" s="9"/>
      <c r="E6" s="9"/>
      <c r="F6" s="9"/>
      <c r="G6" s="9"/>
      <c r="H6" s="9"/>
      <c r="I6" s="9"/>
      <c r="J6" s="9"/>
      <c r="K6" s="9"/>
      <c r="L6" s="9"/>
      <c r="M6" s="9"/>
      <c r="N6" s="9"/>
      <c r="O6" s="38"/>
      <c r="S6" s="69"/>
      <c r="T6" s="69"/>
      <c r="U6" s="69"/>
      <c r="V6" s="70"/>
      <c r="W6" s="69"/>
    </row>
    <row r="7" spans="1:23" x14ac:dyDescent="0.3">
      <c r="A7" s="10"/>
      <c r="B7" s="9"/>
      <c r="C7" s="9"/>
      <c r="D7" s="9"/>
      <c r="E7" s="9"/>
      <c r="F7" s="9"/>
      <c r="G7" s="9"/>
      <c r="H7" s="9"/>
      <c r="I7" s="9"/>
      <c r="J7" s="9"/>
      <c r="K7" s="9"/>
      <c r="L7" s="9"/>
      <c r="M7" s="9"/>
      <c r="N7" s="9"/>
      <c r="O7" s="38"/>
      <c r="S7" s="69"/>
      <c r="T7" s="69"/>
      <c r="U7" s="69"/>
      <c r="V7" s="70"/>
      <c r="W7" s="69"/>
    </row>
    <row r="8" spans="1:23" x14ac:dyDescent="0.3">
      <c r="A8" s="10"/>
      <c r="B8" s="9"/>
      <c r="C8" s="9"/>
      <c r="D8" s="9"/>
      <c r="E8" s="9"/>
      <c r="F8" s="9"/>
      <c r="G8" s="9"/>
      <c r="H8" s="9"/>
      <c r="I8" s="9"/>
      <c r="J8" s="9"/>
      <c r="K8" s="9"/>
      <c r="L8" s="9"/>
      <c r="M8" s="9"/>
      <c r="N8" s="9"/>
      <c r="O8" s="38"/>
      <c r="S8" s="69"/>
      <c r="T8" s="69"/>
      <c r="U8" s="69"/>
      <c r="V8" s="70"/>
      <c r="W8" s="69"/>
    </row>
    <row r="9" spans="1:23" x14ac:dyDescent="0.3">
      <c r="A9" s="10"/>
      <c r="B9" s="9"/>
      <c r="C9" s="9"/>
      <c r="D9" s="9"/>
      <c r="E9" s="9"/>
      <c r="F9" s="9"/>
      <c r="G9" s="9"/>
      <c r="H9" s="9"/>
      <c r="I9" s="9"/>
      <c r="J9" s="9"/>
      <c r="K9" s="9"/>
      <c r="L9" s="9"/>
      <c r="M9" s="9"/>
      <c r="N9" s="9"/>
      <c r="O9" s="38"/>
      <c r="S9" s="69"/>
      <c r="T9" s="69"/>
      <c r="U9" s="69"/>
      <c r="V9" s="70"/>
      <c r="W9" s="69"/>
    </row>
    <row r="10" spans="1:23" x14ac:dyDescent="0.3">
      <c r="S10" s="69"/>
      <c r="T10" s="69"/>
      <c r="U10" s="69"/>
      <c r="V10" s="70"/>
      <c r="W10" s="69"/>
    </row>
    <row r="11" spans="1:23" ht="19.5" customHeight="1" x14ac:dyDescent="0.3">
      <c r="A11" s="555" t="s">
        <v>263</v>
      </c>
      <c r="B11" s="555"/>
      <c r="C11" s="555"/>
      <c r="D11" s="555"/>
      <c r="E11" s="555"/>
      <c r="F11" s="555"/>
      <c r="G11" s="555"/>
      <c r="H11" s="555"/>
      <c r="I11" s="555"/>
      <c r="J11" s="555"/>
      <c r="K11" s="555"/>
      <c r="L11" s="555"/>
      <c r="M11" s="555"/>
      <c r="N11" s="555"/>
      <c r="O11" s="555"/>
      <c r="P11" s="40"/>
      <c r="S11" s="69"/>
      <c r="T11" s="69"/>
      <c r="U11" s="69"/>
      <c r="V11" s="70"/>
      <c r="W11" s="69"/>
    </row>
    <row r="12" spans="1:23" ht="1.5" customHeight="1" thickBot="1" x14ac:dyDescent="0.35">
      <c r="A12" s="11"/>
      <c r="B12" s="11"/>
      <c r="C12" s="11"/>
      <c r="D12" s="11"/>
      <c r="E12" s="11"/>
      <c r="F12" s="11"/>
      <c r="G12" s="11"/>
      <c r="H12" s="11"/>
      <c r="I12" s="11"/>
      <c r="J12" s="11"/>
      <c r="K12" s="11"/>
      <c r="L12" s="11"/>
      <c r="M12" s="11"/>
      <c r="N12" s="11"/>
      <c r="O12" s="11"/>
      <c r="S12" s="69"/>
      <c r="T12" s="69"/>
      <c r="U12" s="69"/>
      <c r="V12" s="70"/>
      <c r="W12" s="69"/>
    </row>
    <row r="13" spans="1:23" s="42" customFormat="1" ht="20.25" hidden="1" customHeight="1" thickBot="1" x14ac:dyDescent="0.35">
      <c r="A13" s="434" t="s">
        <v>5</v>
      </c>
      <c r="B13" s="556">
        <f>'Info District'!G11</f>
        <v>2025</v>
      </c>
      <c r="C13" s="557"/>
      <c r="E13" s="550"/>
      <c r="F13" s="550"/>
      <c r="G13" s="550"/>
      <c r="H13" s="550"/>
      <c r="I13" s="550"/>
      <c r="J13" s="554"/>
      <c r="Q13" s="63"/>
      <c r="R13" s="307"/>
      <c r="S13" s="71"/>
      <c r="T13" s="71"/>
      <c r="U13" s="71"/>
      <c r="V13" s="72"/>
      <c r="W13" s="71"/>
    </row>
    <row r="14" spans="1:23" s="42" customFormat="1" ht="7.5" hidden="1" customHeight="1" thickBot="1" x14ac:dyDescent="0.35">
      <c r="A14" s="434"/>
      <c r="B14" s="13"/>
      <c r="C14" s="13"/>
      <c r="D14" s="13"/>
      <c r="O14" s="15"/>
      <c r="Q14" s="63"/>
      <c r="R14" s="307"/>
      <c r="S14" s="71"/>
      <c r="T14" s="71"/>
      <c r="U14" s="71"/>
      <c r="V14" s="72"/>
      <c r="W14" s="71"/>
    </row>
    <row r="15" spans="1:23" s="42" customFormat="1" ht="16.5" hidden="1" customHeight="1" thickBot="1" x14ac:dyDescent="0.35">
      <c r="A15" s="434" t="s">
        <v>7</v>
      </c>
      <c r="B15" s="558" t="str">
        <f>'Info District'!G12</f>
        <v>PLATEAUX</v>
      </c>
      <c r="C15" s="559"/>
      <c r="D15" s="550" t="s">
        <v>8</v>
      </c>
      <c r="E15" s="550"/>
      <c r="F15" s="550"/>
      <c r="G15" s="551" t="str">
        <f>'Info District'!G13</f>
        <v>Agou</v>
      </c>
      <c r="H15" s="552"/>
      <c r="I15" s="553"/>
      <c r="L15" s="11"/>
      <c r="M15" s="11"/>
      <c r="N15" s="11"/>
      <c r="O15" s="11"/>
      <c r="P15" s="11"/>
      <c r="Q15" s="63"/>
      <c r="R15" s="307"/>
      <c r="S15" s="71"/>
      <c r="T15" s="71"/>
      <c r="U15" s="71"/>
      <c r="V15" s="73"/>
      <c r="W15" s="71"/>
    </row>
    <row r="16" spans="1:23" s="42" customFormat="1" ht="3.75" hidden="1" customHeight="1" thickBot="1" x14ac:dyDescent="0.35">
      <c r="A16" s="139"/>
      <c r="B16" s="15"/>
      <c r="C16" s="15"/>
      <c r="D16" s="15"/>
      <c r="E16" s="15"/>
      <c r="K16" s="15"/>
      <c r="L16" s="15"/>
      <c r="M16" s="15"/>
      <c r="O16" s="15"/>
      <c r="Q16" s="63"/>
      <c r="R16" s="307"/>
      <c r="S16" s="71"/>
      <c r="T16" s="71"/>
      <c r="U16" s="71"/>
      <c r="V16" s="72"/>
      <c r="W16" s="71"/>
    </row>
    <row r="17" spans="1:27" s="42" customFormat="1" ht="18" hidden="1" customHeight="1" thickBot="1" x14ac:dyDescent="0.35">
      <c r="A17" s="434" t="s">
        <v>9</v>
      </c>
      <c r="B17" s="556" t="str">
        <f>'Info District'!G17</f>
        <v>Avril à Juin 2025</v>
      </c>
      <c r="C17" s="560"/>
      <c r="D17" s="560"/>
      <c r="E17" s="557"/>
      <c r="G17" s="550" t="s">
        <v>11</v>
      </c>
      <c r="H17" s="550"/>
      <c r="I17" s="550"/>
      <c r="J17" s="550"/>
      <c r="K17" s="554"/>
      <c r="L17" s="551" t="str">
        <f>'Info District'!G18</f>
        <v>Juillet à Septembre 2025</v>
      </c>
      <c r="M17" s="552"/>
      <c r="N17" s="552"/>
      <c r="O17" s="552"/>
      <c r="P17" s="553"/>
      <c r="Q17" s="63"/>
      <c r="R17" s="307"/>
      <c r="S17" s="71"/>
      <c r="T17" s="71"/>
      <c r="U17" s="71"/>
      <c r="V17" s="72"/>
      <c r="W17" s="71"/>
    </row>
    <row r="18" spans="1:27" s="9" customFormat="1" ht="2.25" hidden="1" customHeight="1" thickBot="1" x14ac:dyDescent="0.3">
      <c r="B18" s="43"/>
      <c r="C18" s="43"/>
      <c r="D18" s="43"/>
      <c r="E18" s="44"/>
      <c r="F18" s="43"/>
      <c r="G18" s="45"/>
      <c r="H18" s="45"/>
      <c r="I18" s="45"/>
      <c r="J18" s="45"/>
      <c r="K18" s="45"/>
      <c r="L18" s="45"/>
      <c r="M18" s="45"/>
      <c r="O18" s="38"/>
      <c r="Q18" s="64"/>
      <c r="R18" s="308"/>
      <c r="S18" s="74"/>
      <c r="T18" s="74"/>
      <c r="U18" s="74"/>
      <c r="V18" s="75"/>
      <c r="W18" s="74"/>
    </row>
    <row r="19" spans="1:27" s="9" customFormat="1" ht="21" customHeight="1" thickBot="1" x14ac:dyDescent="0.35">
      <c r="A19" s="532" t="s">
        <v>12</v>
      </c>
      <c r="B19" s="532"/>
      <c r="C19" s="533"/>
      <c r="D19" s="538"/>
      <c r="E19" s="539"/>
      <c r="F19" s="539"/>
      <c r="G19" s="539"/>
      <c r="H19" s="539"/>
      <c r="I19" s="539"/>
      <c r="J19" s="539"/>
      <c r="K19" s="539"/>
      <c r="L19" s="539"/>
      <c r="M19" s="539"/>
      <c r="N19" s="540"/>
      <c r="O19" s="11"/>
      <c r="P19" s="241" t="str">
        <f>'Info District'!H17</f>
        <v>T2</v>
      </c>
      <c r="Q19" s="65"/>
      <c r="R19" s="309"/>
      <c r="S19" s="535" t="s">
        <v>96</v>
      </c>
      <c r="T19" s="536"/>
      <c r="U19" s="536"/>
      <c r="V19" s="536"/>
      <c r="W19" s="537"/>
    </row>
    <row r="20" spans="1:27" s="9" customFormat="1" ht="4.5" customHeight="1" thickBot="1" x14ac:dyDescent="0.35">
      <c r="A20" s="12"/>
      <c r="B20" s="12"/>
      <c r="C20" s="12"/>
      <c r="D20" s="12"/>
      <c r="E20" s="12"/>
      <c r="F20" s="12"/>
      <c r="G20" s="13"/>
      <c r="H20" s="13"/>
      <c r="I20" s="13"/>
      <c r="J20" s="13"/>
      <c r="K20" s="13"/>
      <c r="L20" s="14"/>
      <c r="M20" s="14"/>
      <c r="N20" s="14"/>
      <c r="O20" s="14"/>
      <c r="Q20" s="64"/>
      <c r="R20" s="308"/>
      <c r="S20" s="146"/>
      <c r="T20" s="74"/>
      <c r="U20" s="74"/>
      <c r="V20" s="76"/>
      <c r="W20" s="147"/>
    </row>
    <row r="21" spans="1:27" s="9" customFormat="1" ht="32.25" customHeight="1" thickBot="1" x14ac:dyDescent="0.35">
      <c r="A21" s="532" t="s">
        <v>240</v>
      </c>
      <c r="B21" s="532"/>
      <c r="C21" s="533"/>
      <c r="D21" s="543" t="s">
        <v>264</v>
      </c>
      <c r="E21" s="544"/>
      <c r="F21" s="545"/>
      <c r="G21" s="534" t="s">
        <v>6</v>
      </c>
      <c r="H21" s="534"/>
      <c r="I21" s="534"/>
      <c r="J21" s="534"/>
      <c r="K21" s="534"/>
      <c r="L21" s="546"/>
      <c r="M21" s="539"/>
      <c r="N21" s="539"/>
      <c r="O21" s="539"/>
      <c r="P21" s="540"/>
      <c r="Q21" s="64"/>
      <c r="R21" s="308"/>
      <c r="S21" s="146"/>
      <c r="T21" s="74"/>
      <c r="U21" s="74"/>
      <c r="V21" s="76"/>
      <c r="W21" s="147"/>
    </row>
    <row r="22" spans="1:27" s="9" customFormat="1" ht="6" customHeight="1" x14ac:dyDescent="0.3">
      <c r="A22" s="12"/>
      <c r="B22" s="12"/>
      <c r="C22" s="12"/>
      <c r="D22" s="12"/>
      <c r="E22" s="12"/>
      <c r="F22" s="12"/>
      <c r="G22" s="534"/>
      <c r="H22" s="534"/>
      <c r="I22" s="534"/>
      <c r="J22" s="534"/>
      <c r="K22" s="534"/>
      <c r="L22" s="14"/>
      <c r="M22" s="14"/>
      <c r="N22" s="14"/>
      <c r="O22" s="14"/>
      <c r="Q22" s="64"/>
      <c r="R22" s="308"/>
      <c r="S22" s="146"/>
      <c r="T22" s="74"/>
      <c r="U22" s="74"/>
      <c r="V22" s="76"/>
      <c r="W22" s="147"/>
    </row>
    <row r="23" spans="1:27" s="9" customFormat="1" ht="3.75" customHeight="1" thickBot="1" x14ac:dyDescent="0.35">
      <c r="A23" s="12"/>
      <c r="B23" s="12"/>
      <c r="C23" s="12"/>
      <c r="D23" s="12"/>
      <c r="E23" s="12"/>
      <c r="F23" s="12"/>
      <c r="G23" s="13"/>
      <c r="H23" s="13"/>
      <c r="I23" s="13"/>
      <c r="J23" s="13"/>
      <c r="K23" s="13"/>
      <c r="L23" s="14"/>
      <c r="M23" s="14"/>
      <c r="N23" s="14"/>
      <c r="O23" s="14"/>
      <c r="Q23" s="64"/>
      <c r="R23" s="308"/>
      <c r="S23" s="146"/>
      <c r="T23" s="74"/>
      <c r="U23" s="74"/>
      <c r="V23" s="76"/>
      <c r="W23" s="147"/>
    </row>
    <row r="24" spans="1:27" ht="76.5" customHeight="1" thickBot="1" x14ac:dyDescent="0.35">
      <c r="A24" s="541" t="s">
        <v>13</v>
      </c>
      <c r="B24" s="16" t="s">
        <v>14</v>
      </c>
      <c r="C24" s="108" t="s">
        <v>15</v>
      </c>
      <c r="D24" s="118" t="s">
        <v>16</v>
      </c>
      <c r="E24" s="117" t="s">
        <v>17</v>
      </c>
      <c r="F24" s="351" t="s">
        <v>18</v>
      </c>
      <c r="G24" s="16" t="s">
        <v>233</v>
      </c>
      <c r="H24" s="16" t="s">
        <v>234</v>
      </c>
      <c r="I24" s="16" t="s">
        <v>19</v>
      </c>
      <c r="J24" s="16" t="s">
        <v>20</v>
      </c>
      <c r="K24" s="108" t="s">
        <v>21</v>
      </c>
      <c r="L24" s="136" t="s">
        <v>22</v>
      </c>
      <c r="M24" s="137" t="s">
        <v>236</v>
      </c>
      <c r="N24" s="138" t="s">
        <v>23</v>
      </c>
      <c r="O24" s="109" t="s">
        <v>39</v>
      </c>
      <c r="P24" s="16" t="s">
        <v>40</v>
      </c>
      <c r="S24" s="148" t="s">
        <v>237</v>
      </c>
      <c r="T24" s="140" t="s">
        <v>93</v>
      </c>
      <c r="U24" s="140" t="s">
        <v>239</v>
      </c>
      <c r="V24" s="140" t="s">
        <v>238</v>
      </c>
      <c r="W24" s="149" t="s">
        <v>97</v>
      </c>
    </row>
    <row r="25" spans="1:27" s="47" customFormat="1" ht="31.2" customHeight="1" x14ac:dyDescent="0.3">
      <c r="A25" s="542"/>
      <c r="B25" s="46" t="s">
        <v>24</v>
      </c>
      <c r="C25" s="46" t="s">
        <v>25</v>
      </c>
      <c r="D25" s="112" t="s">
        <v>26</v>
      </c>
      <c r="E25" s="46" t="s">
        <v>27</v>
      </c>
      <c r="F25" s="46"/>
      <c r="G25" s="46" t="s">
        <v>28</v>
      </c>
      <c r="H25" s="46"/>
      <c r="I25" s="46" t="s">
        <v>29</v>
      </c>
      <c r="J25" s="46"/>
      <c r="K25" s="131" t="s">
        <v>235</v>
      </c>
      <c r="L25" s="133"/>
      <c r="M25" s="134"/>
      <c r="N25" s="135"/>
      <c r="O25" s="132" t="s">
        <v>30</v>
      </c>
      <c r="P25" s="46"/>
      <c r="Q25" s="66"/>
      <c r="R25" s="310"/>
      <c r="S25" s="150"/>
      <c r="T25" s="67" t="s">
        <v>94</v>
      </c>
      <c r="U25" s="67" t="s">
        <v>95</v>
      </c>
      <c r="V25" s="94"/>
      <c r="W25" s="151" t="str">
        <f>IF(J26&lt;=0,"",IF(J26=90,$X$26))</f>
        <v/>
      </c>
      <c r="X25" s="37" t="s">
        <v>98</v>
      </c>
    </row>
    <row r="26" spans="1:27" ht="31.2" customHeight="1" x14ac:dyDescent="0.3">
      <c r="A26" s="322" t="str">
        <f>CDT!B26</f>
        <v>Artéméther-Luméfantrine 6cp (AL)</v>
      </c>
      <c r="B26" s="247"/>
      <c r="C26" s="248"/>
      <c r="D26" s="302" t="str">
        <f>IF(B26&lt;&gt;"",B26+C26,"")</f>
        <v/>
      </c>
      <c r="E26" s="249"/>
      <c r="F26" s="247"/>
      <c r="G26" s="247"/>
      <c r="H26" s="247"/>
      <c r="I26" s="247"/>
      <c r="J26" s="247"/>
      <c r="K26" s="248"/>
      <c r="L26" s="431" t="str">
        <f>IF(B26&lt;&gt;"",IF(J26=0,E26,((E26*90)/(90-J26))),"0")</f>
        <v>0</v>
      </c>
      <c r="M26" s="428" t="str">
        <f>IF(B26&lt;&gt;"",((E26/S26)*30),"0")</f>
        <v>0</v>
      </c>
      <c r="N26" s="250" t="str">
        <f>IF(B26&lt;&gt;"",IF(J26=0,((E26+L26)-K26),((M26*6)-K26)),"0")</f>
        <v>0</v>
      </c>
      <c r="O26" s="251"/>
      <c r="P26" s="313"/>
      <c r="R26" s="312">
        <f>+L26+N26</f>
        <v>0</v>
      </c>
      <c r="S26" s="152">
        <f>(90-J26)</f>
        <v>90</v>
      </c>
      <c r="T26" s="68" t="e">
        <f t="shared" ref="T26:T47" si="0">D26-(E26+G26+I26+H26)</f>
        <v>#VALUE!</v>
      </c>
      <c r="U26" s="68" t="e">
        <f>K26-T26</f>
        <v>#VALUE!</v>
      </c>
      <c r="V26" s="95">
        <v>6</v>
      </c>
      <c r="W26" s="153" t="e">
        <f t="shared" ref="W26:W50" si="1">IF(U26=0,"",$X$25)</f>
        <v>#VALUE!</v>
      </c>
      <c r="X26" s="37" t="s">
        <v>203</v>
      </c>
      <c r="Y26" s="107">
        <f>+O26</f>
        <v>0</v>
      </c>
    </row>
    <row r="27" spans="1:27" ht="31.2" customHeight="1" x14ac:dyDescent="0.3">
      <c r="A27" s="322" t="str">
        <f>CDT!B27</f>
        <v>Artéméther-Luméfantrine 12cp (AL)</v>
      </c>
      <c r="B27" s="247"/>
      <c r="C27" s="248"/>
      <c r="D27" s="302" t="str">
        <f t="shared" ref="D27" si="2">IF(B27&lt;&gt;"",B27+C27,"")</f>
        <v/>
      </c>
      <c r="E27" s="249"/>
      <c r="F27" s="247"/>
      <c r="G27" s="247"/>
      <c r="H27" s="247"/>
      <c r="I27" s="247"/>
      <c r="J27" s="247"/>
      <c r="K27" s="248"/>
      <c r="L27" s="431" t="str">
        <f t="shared" ref="L27:L49" si="3">IF(B27&lt;&gt;"",IF(J27=0,E27,((E27*90)/(90-J27))),"0")</f>
        <v>0</v>
      </c>
      <c r="M27" s="428" t="str">
        <f t="shared" ref="M27:M49" si="4">IF(B27&lt;&gt;"",((E27/S27)*30),"0")</f>
        <v>0</v>
      </c>
      <c r="N27" s="250" t="str">
        <f t="shared" ref="N27:N49" si="5">IF(B27&lt;&gt;"",IF(J27=0,((E27+L27)-K27),((M27*6)-K27)),"0")</f>
        <v>0</v>
      </c>
      <c r="O27" s="251"/>
      <c r="P27" s="247"/>
      <c r="R27" s="312">
        <f t="shared" ref="R27:R49" si="6">+L27+N27</f>
        <v>0</v>
      </c>
      <c r="S27" s="152">
        <f t="shared" ref="S27:S49" si="7">(90-J27)</f>
        <v>90</v>
      </c>
      <c r="T27" s="68" t="e">
        <f t="shared" si="0"/>
        <v>#VALUE!</v>
      </c>
      <c r="U27" s="68" t="e">
        <f t="shared" ref="U27:U49" si="8">K27-T27</f>
        <v>#VALUE!</v>
      </c>
      <c r="V27" s="95">
        <v>12</v>
      </c>
      <c r="W27" s="153" t="e">
        <f t="shared" si="1"/>
        <v>#VALUE!</v>
      </c>
      <c r="Y27" s="107">
        <f t="shared" ref="Y27:Y48" si="9">+O27</f>
        <v>0</v>
      </c>
    </row>
    <row r="28" spans="1:27" ht="31.2" customHeight="1" x14ac:dyDescent="0.3">
      <c r="A28" s="322" t="str">
        <f>CDT!B28</f>
        <v>Artéméther-Luméfantrine 18cp (AL)</v>
      </c>
      <c r="B28" s="247"/>
      <c r="C28" s="248"/>
      <c r="D28" s="302" t="str">
        <f>IF(B28&lt;&gt;"",B28+C28,"")</f>
        <v/>
      </c>
      <c r="E28" s="249"/>
      <c r="F28" s="247"/>
      <c r="G28" s="247"/>
      <c r="H28" s="247"/>
      <c r="I28" s="247"/>
      <c r="J28" s="247"/>
      <c r="K28" s="248"/>
      <c r="L28" s="431" t="str">
        <f t="shared" si="3"/>
        <v>0</v>
      </c>
      <c r="M28" s="428" t="str">
        <f t="shared" si="4"/>
        <v>0</v>
      </c>
      <c r="N28" s="250" t="str">
        <f t="shared" si="5"/>
        <v>0</v>
      </c>
      <c r="O28" s="251"/>
      <c r="P28" s="247"/>
      <c r="R28" s="312">
        <f t="shared" si="6"/>
        <v>0</v>
      </c>
      <c r="S28" s="152">
        <f t="shared" si="7"/>
        <v>90</v>
      </c>
      <c r="T28" s="68" t="e">
        <f t="shared" si="0"/>
        <v>#VALUE!</v>
      </c>
      <c r="U28" s="68" t="e">
        <f t="shared" si="8"/>
        <v>#VALUE!</v>
      </c>
      <c r="V28" s="95">
        <v>18</v>
      </c>
      <c r="W28" s="153" t="e">
        <f t="shared" si="1"/>
        <v>#VALUE!</v>
      </c>
      <c r="Y28" s="107">
        <f t="shared" si="9"/>
        <v>0</v>
      </c>
    </row>
    <row r="29" spans="1:27" ht="31.2" customHeight="1" x14ac:dyDescent="0.3">
      <c r="A29" s="322" t="str">
        <f>CDT!B29</f>
        <v>Artéméther-Luméfantrine 24cp (AL)</v>
      </c>
      <c r="B29" s="247"/>
      <c r="C29" s="248"/>
      <c r="D29" s="302" t="str">
        <f>IF(B29&lt;&gt;"",B29+C29,"")</f>
        <v/>
      </c>
      <c r="E29" s="249"/>
      <c r="F29" s="247"/>
      <c r="G29" s="247"/>
      <c r="H29" s="247"/>
      <c r="I29" s="247"/>
      <c r="J29" s="247"/>
      <c r="K29" s="248"/>
      <c r="L29" s="431" t="str">
        <f t="shared" si="3"/>
        <v>0</v>
      </c>
      <c r="M29" s="428" t="str">
        <f t="shared" si="4"/>
        <v>0</v>
      </c>
      <c r="N29" s="250" t="str">
        <f t="shared" si="5"/>
        <v>0</v>
      </c>
      <c r="O29" s="251"/>
      <c r="P29" s="247"/>
      <c r="R29" s="312">
        <f t="shared" si="6"/>
        <v>0</v>
      </c>
      <c r="S29" s="152">
        <f t="shared" si="7"/>
        <v>90</v>
      </c>
      <c r="T29" s="68" t="e">
        <f t="shared" si="0"/>
        <v>#VALUE!</v>
      </c>
      <c r="U29" s="68" t="e">
        <f t="shared" si="8"/>
        <v>#VALUE!</v>
      </c>
      <c r="V29" s="95">
        <v>24</v>
      </c>
      <c r="W29" s="153" t="e">
        <f t="shared" si="1"/>
        <v>#VALUE!</v>
      </c>
      <c r="Y29" s="107">
        <f t="shared" si="9"/>
        <v>0</v>
      </c>
    </row>
    <row r="30" spans="1:27" ht="31.2" customHeight="1" x14ac:dyDescent="0.3">
      <c r="A30" s="322" t="str">
        <f>CDT!B30</f>
        <v>Artéméther injectable 40 mg</v>
      </c>
      <c r="B30" s="247"/>
      <c r="C30" s="248"/>
      <c r="D30" s="302" t="str">
        <f t="shared" ref="D30:D49" si="10">IF(B30&lt;&gt;"",B30+C30,"")</f>
        <v/>
      </c>
      <c r="E30" s="249"/>
      <c r="F30" s="247"/>
      <c r="G30" s="247"/>
      <c r="H30" s="247"/>
      <c r="I30" s="247"/>
      <c r="J30" s="247"/>
      <c r="K30" s="248"/>
      <c r="L30" s="431" t="str">
        <f t="shared" si="3"/>
        <v>0</v>
      </c>
      <c r="M30" s="428" t="str">
        <f t="shared" si="4"/>
        <v>0</v>
      </c>
      <c r="N30" s="250" t="str">
        <f t="shared" si="5"/>
        <v>0</v>
      </c>
      <c r="O30" s="251"/>
      <c r="P30" s="247"/>
      <c r="R30" s="312">
        <f t="shared" si="6"/>
        <v>0</v>
      </c>
      <c r="S30" s="152">
        <f t="shared" si="7"/>
        <v>90</v>
      </c>
      <c r="T30" s="68" t="e">
        <f t="shared" si="0"/>
        <v>#VALUE!</v>
      </c>
      <c r="U30" s="68" t="e">
        <f t="shared" si="8"/>
        <v>#VALUE!</v>
      </c>
      <c r="V30" s="95">
        <v>1</v>
      </c>
      <c r="W30" s="153" t="e">
        <f t="shared" si="1"/>
        <v>#VALUE!</v>
      </c>
      <c r="Y30" s="107">
        <f t="shared" si="9"/>
        <v>0</v>
      </c>
    </row>
    <row r="31" spans="1:27" ht="34.5" customHeight="1" x14ac:dyDescent="0.3">
      <c r="A31" s="322" t="str">
        <f>CDT!B31</f>
        <v>Artéméther injectable 80 mg</v>
      </c>
      <c r="B31" s="247"/>
      <c r="C31" s="248"/>
      <c r="D31" s="302" t="str">
        <f t="shared" si="10"/>
        <v/>
      </c>
      <c r="E31" s="249"/>
      <c r="F31" s="247"/>
      <c r="G31" s="247"/>
      <c r="H31" s="247"/>
      <c r="I31" s="247"/>
      <c r="J31" s="247"/>
      <c r="K31" s="248"/>
      <c r="L31" s="431" t="str">
        <f t="shared" si="3"/>
        <v>0</v>
      </c>
      <c r="M31" s="428" t="str">
        <f t="shared" si="4"/>
        <v>0</v>
      </c>
      <c r="N31" s="250" t="str">
        <f t="shared" si="5"/>
        <v>0</v>
      </c>
      <c r="O31" s="251"/>
      <c r="P31" s="247"/>
      <c r="R31" s="312">
        <f t="shared" si="6"/>
        <v>0</v>
      </c>
      <c r="S31" s="152">
        <f t="shared" si="7"/>
        <v>90</v>
      </c>
      <c r="T31" s="68" t="e">
        <f t="shared" si="0"/>
        <v>#VALUE!</v>
      </c>
      <c r="U31" s="68" t="e">
        <f t="shared" si="8"/>
        <v>#VALUE!</v>
      </c>
      <c r="V31" s="95">
        <v>1</v>
      </c>
      <c r="W31" s="153" t="e">
        <f t="shared" si="1"/>
        <v>#VALUE!</v>
      </c>
      <c r="Y31" s="107">
        <f t="shared" si="9"/>
        <v>0</v>
      </c>
    </row>
    <row r="32" spans="1:27" ht="34.5" customHeight="1" x14ac:dyDescent="0.3">
      <c r="A32" s="435" t="str">
        <f>CDT!B32</f>
        <v>Artésunate injectable 60 mg</v>
      </c>
      <c r="B32" s="247"/>
      <c r="C32" s="248"/>
      <c r="D32" s="302" t="str">
        <f t="shared" si="10"/>
        <v/>
      </c>
      <c r="E32" s="249"/>
      <c r="F32" s="247"/>
      <c r="G32" s="247"/>
      <c r="H32" s="247"/>
      <c r="I32" s="247"/>
      <c r="J32" s="247"/>
      <c r="K32" s="248"/>
      <c r="L32" s="438" t="str">
        <f t="shared" si="3"/>
        <v>0</v>
      </c>
      <c r="M32" s="314" t="str">
        <f>IF(B32&lt;&gt;"",((E32/S32:S32)*30),"0")</f>
        <v>0</v>
      </c>
      <c r="N32" s="432" t="str">
        <f>IF(B32&lt;&gt;"",IF(J32=0,AA32,IF(J32&gt;0,((M32/30)*J32)+AA32)),"0")</f>
        <v>0</v>
      </c>
      <c r="O32" s="433"/>
      <c r="P32" s="247"/>
      <c r="R32" s="312">
        <f t="shared" si="6"/>
        <v>0</v>
      </c>
      <c r="S32" s="429">
        <f t="shared" si="7"/>
        <v>90</v>
      </c>
      <c r="T32" s="436" t="e">
        <f>D32-(E32+G32+I32+H32)</f>
        <v>#VALUE!</v>
      </c>
      <c r="U32" s="436" t="e">
        <f t="shared" si="8"/>
        <v>#VALUE!</v>
      </c>
      <c r="V32" s="430">
        <v>1</v>
      </c>
      <c r="W32" s="437" t="e">
        <f t="shared" si="1"/>
        <v>#VALUE!</v>
      </c>
      <c r="Y32" s="107">
        <f t="shared" si="9"/>
        <v>0</v>
      </c>
      <c r="AA32" s="3">
        <f>((F32*10)+L32-K32)</f>
        <v>0</v>
      </c>
    </row>
    <row r="33" spans="1:25" ht="34.5" customHeight="1" x14ac:dyDescent="0.3">
      <c r="A33" s="322" t="str">
        <f>CDT!B33</f>
        <v xml:space="preserve"> Sulfadoxine Pyriméthamine:  (SP)</v>
      </c>
      <c r="B33" s="247"/>
      <c r="C33" s="248"/>
      <c r="D33" s="302" t="str">
        <f t="shared" si="10"/>
        <v/>
      </c>
      <c r="E33" s="249"/>
      <c r="F33" s="247"/>
      <c r="G33" s="247"/>
      <c r="H33" s="247"/>
      <c r="I33" s="247"/>
      <c r="J33" s="247"/>
      <c r="K33" s="248"/>
      <c r="L33" s="431" t="str">
        <f t="shared" si="3"/>
        <v>0</v>
      </c>
      <c r="M33" s="428" t="str">
        <f t="shared" si="4"/>
        <v>0</v>
      </c>
      <c r="N33" s="250" t="str">
        <f t="shared" si="5"/>
        <v>0</v>
      </c>
      <c r="O33" s="251"/>
      <c r="P33" s="247"/>
      <c r="R33" s="312">
        <f t="shared" si="6"/>
        <v>0</v>
      </c>
      <c r="S33" s="152">
        <f t="shared" si="7"/>
        <v>90</v>
      </c>
      <c r="T33" s="68" t="e">
        <f t="shared" si="0"/>
        <v>#VALUE!</v>
      </c>
      <c r="U33" s="68" t="e">
        <f t="shared" si="8"/>
        <v>#VALUE!</v>
      </c>
      <c r="V33" s="95">
        <v>3</v>
      </c>
      <c r="W33" s="153" t="e">
        <f t="shared" si="1"/>
        <v>#VALUE!</v>
      </c>
      <c r="Y33" s="107">
        <f t="shared" si="9"/>
        <v>0</v>
      </c>
    </row>
    <row r="34" spans="1:25" ht="34.5" customHeight="1" x14ac:dyDescent="0.3">
      <c r="A34" s="322" t="str">
        <f>CDT!B34</f>
        <v>Test de Diagnostic Rapide  : (TDR)</v>
      </c>
      <c r="B34" s="247"/>
      <c r="C34" s="248"/>
      <c r="D34" s="302" t="str">
        <f t="shared" si="10"/>
        <v/>
      </c>
      <c r="E34" s="247"/>
      <c r="F34" s="248"/>
      <c r="G34" s="247"/>
      <c r="H34" s="247"/>
      <c r="I34" s="247"/>
      <c r="J34" s="247"/>
      <c r="K34" s="248"/>
      <c r="L34" s="431" t="str">
        <f t="shared" si="3"/>
        <v>0</v>
      </c>
      <c r="M34" s="428" t="str">
        <f t="shared" si="4"/>
        <v>0</v>
      </c>
      <c r="N34" s="250" t="str">
        <f t="shared" si="5"/>
        <v>0</v>
      </c>
      <c r="O34" s="251"/>
      <c r="P34" s="247"/>
      <c r="R34" s="312">
        <f t="shared" si="6"/>
        <v>0</v>
      </c>
      <c r="S34" s="152">
        <f t="shared" si="7"/>
        <v>90</v>
      </c>
      <c r="T34" s="68" t="e">
        <f t="shared" si="0"/>
        <v>#VALUE!</v>
      </c>
      <c r="U34" s="68" t="e">
        <f t="shared" si="8"/>
        <v>#VALUE!</v>
      </c>
      <c r="V34" s="95">
        <v>1</v>
      </c>
      <c r="W34" s="153" t="e">
        <f>IF(U34=0,"",$X$25)</f>
        <v>#VALUE!</v>
      </c>
      <c r="Y34" s="107">
        <f t="shared" si="9"/>
        <v>0</v>
      </c>
    </row>
    <row r="35" spans="1:25" ht="34.5" customHeight="1" x14ac:dyDescent="0.3">
      <c r="A35" s="322" t="str">
        <f>CDT!B35</f>
        <v>Moustiquaire à Imprégnation Durable: (MID)</v>
      </c>
      <c r="B35" s="247"/>
      <c r="C35" s="248"/>
      <c r="D35" s="302" t="str">
        <f t="shared" si="10"/>
        <v/>
      </c>
      <c r="E35" s="247"/>
      <c r="F35" s="248"/>
      <c r="G35" s="247"/>
      <c r="H35" s="247"/>
      <c r="I35" s="247"/>
      <c r="J35" s="247"/>
      <c r="K35" s="248"/>
      <c r="L35" s="431" t="str">
        <f t="shared" si="3"/>
        <v>0</v>
      </c>
      <c r="M35" s="428" t="str">
        <f t="shared" si="4"/>
        <v>0</v>
      </c>
      <c r="N35" s="250" t="str">
        <f t="shared" si="5"/>
        <v>0</v>
      </c>
      <c r="O35" s="251"/>
      <c r="P35" s="247"/>
      <c r="R35" s="312">
        <f t="shared" si="6"/>
        <v>0</v>
      </c>
      <c r="S35" s="152">
        <f t="shared" si="7"/>
        <v>90</v>
      </c>
      <c r="T35" s="68" t="e">
        <f t="shared" si="0"/>
        <v>#VALUE!</v>
      </c>
      <c r="U35" s="68" t="e">
        <f t="shared" si="8"/>
        <v>#VALUE!</v>
      </c>
      <c r="V35" s="95">
        <v>1</v>
      </c>
      <c r="W35" s="153" t="e">
        <f t="shared" si="1"/>
        <v>#VALUE!</v>
      </c>
      <c r="Y35" s="107">
        <f t="shared" si="9"/>
        <v>0</v>
      </c>
    </row>
    <row r="36" spans="1:25" ht="34.5" customHeight="1" x14ac:dyDescent="0.3">
      <c r="A36" s="322" t="str">
        <f>CDT!B36</f>
        <v>Dihydroartéminisine Pipéraquine– Plaq / 3 comp 
( DHA-PPQ)  20/160 mg</v>
      </c>
      <c r="B36" s="247"/>
      <c r="C36" s="248"/>
      <c r="D36" s="302" t="str">
        <f t="shared" si="10"/>
        <v/>
      </c>
      <c r="E36" s="249"/>
      <c r="F36" s="247"/>
      <c r="G36" s="247"/>
      <c r="H36" s="247"/>
      <c r="I36" s="247"/>
      <c r="J36" s="247"/>
      <c r="K36" s="248"/>
      <c r="L36" s="431" t="str">
        <f t="shared" si="3"/>
        <v>0</v>
      </c>
      <c r="M36" s="428" t="str">
        <f t="shared" si="4"/>
        <v>0</v>
      </c>
      <c r="N36" s="250" t="str">
        <f t="shared" si="5"/>
        <v>0</v>
      </c>
      <c r="O36" s="251"/>
      <c r="P36" s="247"/>
      <c r="R36" s="312">
        <f t="shared" si="6"/>
        <v>0</v>
      </c>
      <c r="S36" s="152">
        <f t="shared" si="7"/>
        <v>90</v>
      </c>
      <c r="T36" s="68" t="e">
        <f t="shared" si="0"/>
        <v>#VALUE!</v>
      </c>
      <c r="U36" s="68" t="e">
        <f t="shared" si="8"/>
        <v>#VALUE!</v>
      </c>
      <c r="V36" s="95">
        <v>3</v>
      </c>
      <c r="W36" s="153" t="e">
        <f t="shared" si="1"/>
        <v>#VALUE!</v>
      </c>
      <c r="Y36" s="107">
        <f t="shared" si="9"/>
        <v>0</v>
      </c>
    </row>
    <row r="37" spans="1:25" ht="34.5" customHeight="1" x14ac:dyDescent="0.3">
      <c r="A37" s="322" t="str">
        <f>CDT!B37</f>
        <v>Dihydroartéminisine Pipéraquine– Plaq / 3 comp 
( DHA-PPQ)  40/320 mg</v>
      </c>
      <c r="B37" s="247"/>
      <c r="C37" s="248"/>
      <c r="D37" s="302" t="str">
        <f t="shared" si="10"/>
        <v/>
      </c>
      <c r="E37" s="249"/>
      <c r="F37" s="247"/>
      <c r="G37" s="247"/>
      <c r="H37" s="247"/>
      <c r="I37" s="247"/>
      <c r="J37" s="247"/>
      <c r="K37" s="248"/>
      <c r="L37" s="431" t="str">
        <f t="shared" si="3"/>
        <v>0</v>
      </c>
      <c r="M37" s="428" t="str">
        <f t="shared" si="4"/>
        <v>0</v>
      </c>
      <c r="N37" s="250" t="str">
        <f t="shared" si="5"/>
        <v>0</v>
      </c>
      <c r="O37" s="251"/>
      <c r="P37" s="247"/>
      <c r="R37" s="312">
        <f t="shared" si="6"/>
        <v>0</v>
      </c>
      <c r="S37" s="152">
        <f t="shared" si="7"/>
        <v>90</v>
      </c>
      <c r="T37" s="68" t="e">
        <f t="shared" si="0"/>
        <v>#VALUE!</v>
      </c>
      <c r="U37" s="68" t="e">
        <f t="shared" si="8"/>
        <v>#VALUE!</v>
      </c>
      <c r="V37" s="95">
        <v>3</v>
      </c>
      <c r="W37" s="153" t="e">
        <f t="shared" si="1"/>
        <v>#VALUE!</v>
      </c>
      <c r="Y37" s="107">
        <f t="shared" si="9"/>
        <v>0</v>
      </c>
    </row>
    <row r="38" spans="1:25" ht="34.5" customHeight="1" x14ac:dyDescent="0.3">
      <c r="A38" s="322" t="str">
        <f>CDT!B38</f>
        <v>Dihydroartéminisine Pipéraquine– Plaq / 6 comp 
( DHA-PPQ)  40/320 mg</v>
      </c>
      <c r="B38" s="247"/>
      <c r="C38" s="248"/>
      <c r="D38" s="302" t="str">
        <f t="shared" si="10"/>
        <v/>
      </c>
      <c r="E38" s="249"/>
      <c r="F38" s="247"/>
      <c r="G38" s="247"/>
      <c r="H38" s="247"/>
      <c r="I38" s="247"/>
      <c r="J38" s="247"/>
      <c r="K38" s="248"/>
      <c r="L38" s="431" t="str">
        <f t="shared" si="3"/>
        <v>0</v>
      </c>
      <c r="M38" s="428" t="str">
        <f t="shared" si="4"/>
        <v>0</v>
      </c>
      <c r="N38" s="250" t="str">
        <f t="shared" si="5"/>
        <v>0</v>
      </c>
      <c r="O38" s="251"/>
      <c r="P38" s="247"/>
      <c r="R38" s="312">
        <f t="shared" si="6"/>
        <v>0</v>
      </c>
      <c r="S38" s="152">
        <f t="shared" si="7"/>
        <v>90</v>
      </c>
      <c r="T38" s="68" t="e">
        <f t="shared" si="0"/>
        <v>#VALUE!</v>
      </c>
      <c r="U38" s="68" t="e">
        <f t="shared" si="8"/>
        <v>#VALUE!</v>
      </c>
      <c r="V38" s="95">
        <v>3</v>
      </c>
      <c r="W38" s="153" t="e">
        <f t="shared" si="1"/>
        <v>#VALUE!</v>
      </c>
      <c r="Y38" s="107">
        <f t="shared" si="9"/>
        <v>0</v>
      </c>
    </row>
    <row r="39" spans="1:25" ht="34.5" customHeight="1" x14ac:dyDescent="0.3">
      <c r="A39" s="322" t="str">
        <f>CDT!B39</f>
        <v>Dihydroartemisinine/pipéraquine – Plaq / 9 comp 
( DHA-PPQ) 40/320 mg</v>
      </c>
      <c r="B39" s="247"/>
      <c r="C39" s="248"/>
      <c r="D39" s="302" t="str">
        <f t="shared" si="10"/>
        <v/>
      </c>
      <c r="E39" s="249"/>
      <c r="F39" s="247"/>
      <c r="G39" s="247"/>
      <c r="H39" s="247"/>
      <c r="I39" s="247"/>
      <c r="J39" s="247"/>
      <c r="K39" s="248"/>
      <c r="L39" s="431" t="str">
        <f t="shared" si="3"/>
        <v>0</v>
      </c>
      <c r="M39" s="428" t="str">
        <f t="shared" si="4"/>
        <v>0</v>
      </c>
      <c r="N39" s="250" t="str">
        <f t="shared" si="5"/>
        <v>0</v>
      </c>
      <c r="O39" s="251"/>
      <c r="P39" s="247"/>
      <c r="R39" s="312">
        <f t="shared" si="6"/>
        <v>0</v>
      </c>
      <c r="S39" s="152">
        <f t="shared" si="7"/>
        <v>90</v>
      </c>
      <c r="T39" s="68" t="e">
        <f t="shared" si="0"/>
        <v>#VALUE!</v>
      </c>
      <c r="U39" s="68" t="e">
        <f t="shared" si="8"/>
        <v>#VALUE!</v>
      </c>
      <c r="V39" s="95">
        <v>3</v>
      </c>
      <c r="W39" s="153" t="e">
        <f t="shared" si="1"/>
        <v>#VALUE!</v>
      </c>
      <c r="Y39" s="107">
        <f t="shared" si="9"/>
        <v>0</v>
      </c>
    </row>
    <row r="40" spans="1:25" ht="34.5" customHeight="1" x14ac:dyDescent="0.3">
      <c r="A40" s="322" t="str">
        <f>CDT!B40</f>
        <v>Artésunate Amodiaquine: (ASAQ) : 3 cp (25/67,5 mg)</v>
      </c>
      <c r="B40" s="247"/>
      <c r="C40" s="248"/>
      <c r="D40" s="302" t="str">
        <f t="shared" si="10"/>
        <v/>
      </c>
      <c r="E40" s="249"/>
      <c r="F40" s="247"/>
      <c r="G40" s="247"/>
      <c r="H40" s="247"/>
      <c r="I40" s="247"/>
      <c r="J40" s="247"/>
      <c r="K40" s="248"/>
      <c r="L40" s="431" t="str">
        <f t="shared" si="3"/>
        <v>0</v>
      </c>
      <c r="M40" s="428" t="str">
        <f t="shared" si="4"/>
        <v>0</v>
      </c>
      <c r="N40" s="250" t="str">
        <f t="shared" si="5"/>
        <v>0</v>
      </c>
      <c r="O40" s="251"/>
      <c r="P40" s="247"/>
      <c r="R40" s="312">
        <f t="shared" si="6"/>
        <v>0</v>
      </c>
      <c r="S40" s="152">
        <f t="shared" si="7"/>
        <v>90</v>
      </c>
      <c r="T40" s="68" t="e">
        <f t="shared" si="0"/>
        <v>#VALUE!</v>
      </c>
      <c r="U40" s="68" t="e">
        <f t="shared" si="8"/>
        <v>#VALUE!</v>
      </c>
      <c r="V40" s="95">
        <v>1</v>
      </c>
      <c r="W40" s="153" t="e">
        <f t="shared" si="1"/>
        <v>#VALUE!</v>
      </c>
      <c r="Y40" s="107">
        <f t="shared" si="9"/>
        <v>0</v>
      </c>
    </row>
    <row r="41" spans="1:25" ht="34.5" customHeight="1" x14ac:dyDescent="0.3">
      <c r="A41" s="322" t="str">
        <f>CDT!B41</f>
        <v>Artésunate Amodiaquine: (ASAQ) 3 cp (50/135 mg)</v>
      </c>
      <c r="B41" s="247"/>
      <c r="C41" s="248"/>
      <c r="D41" s="302" t="str">
        <f t="shared" si="10"/>
        <v/>
      </c>
      <c r="E41" s="249"/>
      <c r="F41" s="247"/>
      <c r="G41" s="247"/>
      <c r="H41" s="247"/>
      <c r="I41" s="247"/>
      <c r="J41" s="247"/>
      <c r="K41" s="248"/>
      <c r="L41" s="431" t="str">
        <f t="shared" si="3"/>
        <v>0</v>
      </c>
      <c r="M41" s="428" t="str">
        <f t="shared" si="4"/>
        <v>0</v>
      </c>
      <c r="N41" s="250" t="str">
        <f t="shared" si="5"/>
        <v>0</v>
      </c>
      <c r="O41" s="251"/>
      <c r="P41" s="247"/>
      <c r="R41" s="312">
        <f t="shared" si="6"/>
        <v>0</v>
      </c>
      <c r="S41" s="152">
        <f t="shared" si="7"/>
        <v>90</v>
      </c>
      <c r="T41" s="68" t="e">
        <f t="shared" si="0"/>
        <v>#VALUE!</v>
      </c>
      <c r="U41" s="68" t="e">
        <f t="shared" si="8"/>
        <v>#VALUE!</v>
      </c>
      <c r="V41" s="95">
        <v>1</v>
      </c>
      <c r="W41" s="153" t="e">
        <f t="shared" si="1"/>
        <v>#VALUE!</v>
      </c>
      <c r="Y41" s="107">
        <f t="shared" si="9"/>
        <v>0</v>
      </c>
    </row>
    <row r="42" spans="1:25" ht="34.5" customHeight="1" x14ac:dyDescent="0.3">
      <c r="A42" s="322" t="str">
        <f>CDT!B42</f>
        <v>Artésunate Amodiaquine: (ASAQ) 3 cp (100/270 mg)</v>
      </c>
      <c r="B42" s="247"/>
      <c r="C42" s="248"/>
      <c r="D42" s="302" t="str">
        <f t="shared" si="10"/>
        <v/>
      </c>
      <c r="E42" s="249"/>
      <c r="F42" s="247"/>
      <c r="G42" s="247"/>
      <c r="H42" s="247"/>
      <c r="I42" s="247"/>
      <c r="J42" s="247"/>
      <c r="K42" s="248"/>
      <c r="L42" s="431" t="str">
        <f t="shared" si="3"/>
        <v>0</v>
      </c>
      <c r="M42" s="428" t="str">
        <f t="shared" si="4"/>
        <v>0</v>
      </c>
      <c r="N42" s="250" t="str">
        <f t="shared" si="5"/>
        <v>0</v>
      </c>
      <c r="O42" s="251"/>
      <c r="P42" s="247"/>
      <c r="R42" s="312">
        <f t="shared" si="6"/>
        <v>0</v>
      </c>
      <c r="S42" s="152">
        <f t="shared" si="7"/>
        <v>90</v>
      </c>
      <c r="T42" s="68" t="e">
        <f t="shared" si="0"/>
        <v>#VALUE!</v>
      </c>
      <c r="U42" s="68" t="e">
        <f t="shared" si="8"/>
        <v>#VALUE!</v>
      </c>
      <c r="V42" s="95">
        <v>1</v>
      </c>
      <c r="W42" s="153" t="e">
        <f t="shared" si="1"/>
        <v>#VALUE!</v>
      </c>
      <c r="Y42" s="107">
        <f t="shared" si="9"/>
        <v>0</v>
      </c>
    </row>
    <row r="43" spans="1:25" ht="34.5" customHeight="1" x14ac:dyDescent="0.3">
      <c r="A43" s="322" t="str">
        <f>CDT!B43</f>
        <v>Artésunate Amodiaquine: (ASAQ) 6 cp (100/270 mg)</v>
      </c>
      <c r="B43" s="247"/>
      <c r="C43" s="248"/>
      <c r="D43" s="302" t="str">
        <f t="shared" si="10"/>
        <v/>
      </c>
      <c r="E43" s="249"/>
      <c r="F43" s="247"/>
      <c r="G43" s="247"/>
      <c r="H43" s="247"/>
      <c r="I43" s="247"/>
      <c r="J43" s="247"/>
      <c r="K43" s="248"/>
      <c r="L43" s="431" t="str">
        <f t="shared" si="3"/>
        <v>0</v>
      </c>
      <c r="M43" s="428" t="str">
        <f t="shared" si="4"/>
        <v>0</v>
      </c>
      <c r="N43" s="250" t="str">
        <f t="shared" si="5"/>
        <v>0</v>
      </c>
      <c r="O43" s="251"/>
      <c r="P43" s="247"/>
      <c r="R43" s="312">
        <f t="shared" si="6"/>
        <v>0</v>
      </c>
      <c r="S43" s="152">
        <f t="shared" si="7"/>
        <v>90</v>
      </c>
      <c r="T43" s="68" t="e">
        <f t="shared" si="0"/>
        <v>#VALUE!</v>
      </c>
      <c r="U43" s="68" t="e">
        <f t="shared" si="8"/>
        <v>#VALUE!</v>
      </c>
      <c r="V43" s="95">
        <v>1</v>
      </c>
      <c r="W43" s="153" t="e">
        <f t="shared" si="1"/>
        <v>#VALUE!</v>
      </c>
      <c r="Y43" s="107">
        <f t="shared" si="9"/>
        <v>0</v>
      </c>
    </row>
    <row r="44" spans="1:25" ht="34.5" customHeight="1" x14ac:dyDescent="0.3">
      <c r="A44" s="322" t="str">
        <f>CDT!B44</f>
        <v>Artésunate - Méfloquine (AS-MF)</v>
      </c>
      <c r="B44" s="247"/>
      <c r="C44" s="248"/>
      <c r="D44" s="302" t="str">
        <f t="shared" si="10"/>
        <v/>
      </c>
      <c r="E44" s="249"/>
      <c r="F44" s="247"/>
      <c r="G44" s="247"/>
      <c r="H44" s="247"/>
      <c r="I44" s="247"/>
      <c r="J44" s="247"/>
      <c r="K44" s="248"/>
      <c r="L44" s="431" t="str">
        <f t="shared" si="3"/>
        <v>0</v>
      </c>
      <c r="M44" s="428" t="str">
        <f t="shared" si="4"/>
        <v>0</v>
      </c>
      <c r="N44" s="250" t="str">
        <f t="shared" si="5"/>
        <v>0</v>
      </c>
      <c r="O44" s="251"/>
      <c r="P44" s="247"/>
      <c r="R44" s="312">
        <f t="shared" si="6"/>
        <v>0</v>
      </c>
      <c r="S44" s="152">
        <f t="shared" si="7"/>
        <v>90</v>
      </c>
      <c r="T44" s="68" t="e">
        <f t="shared" si="0"/>
        <v>#VALUE!</v>
      </c>
      <c r="U44" s="68" t="e">
        <f t="shared" si="8"/>
        <v>#VALUE!</v>
      </c>
      <c r="V44" s="95">
        <v>1</v>
      </c>
      <c r="W44" s="153" t="e">
        <f t="shared" si="1"/>
        <v>#VALUE!</v>
      </c>
      <c r="Y44" s="107">
        <f t="shared" si="9"/>
        <v>0</v>
      </c>
    </row>
    <row r="45" spans="1:25" ht="34.5" customHeight="1" x14ac:dyDescent="0.3">
      <c r="A45" s="322" t="str">
        <f>CDT!B45</f>
        <v>Quinine comprimé 300mg</v>
      </c>
      <c r="B45" s="247"/>
      <c r="C45" s="248"/>
      <c r="D45" s="302" t="str">
        <f t="shared" si="10"/>
        <v/>
      </c>
      <c r="E45" s="249"/>
      <c r="F45" s="247"/>
      <c r="G45" s="247"/>
      <c r="H45" s="247"/>
      <c r="I45" s="247"/>
      <c r="J45" s="247"/>
      <c r="K45" s="248"/>
      <c r="L45" s="431" t="str">
        <f t="shared" si="3"/>
        <v>0</v>
      </c>
      <c r="M45" s="428" t="str">
        <f t="shared" si="4"/>
        <v>0</v>
      </c>
      <c r="N45" s="250" t="str">
        <f t="shared" si="5"/>
        <v>0</v>
      </c>
      <c r="O45" s="251"/>
      <c r="P45" s="247"/>
      <c r="R45" s="312">
        <f t="shared" si="6"/>
        <v>0</v>
      </c>
      <c r="S45" s="152">
        <f t="shared" si="7"/>
        <v>90</v>
      </c>
      <c r="T45" s="68" t="e">
        <f t="shared" si="0"/>
        <v>#VALUE!</v>
      </c>
      <c r="U45" s="68" t="e">
        <f t="shared" si="8"/>
        <v>#VALUE!</v>
      </c>
      <c r="V45" s="95">
        <v>1</v>
      </c>
      <c r="W45" s="153" t="e">
        <f t="shared" si="1"/>
        <v>#VALUE!</v>
      </c>
      <c r="Y45" s="107">
        <f t="shared" si="9"/>
        <v>0</v>
      </c>
    </row>
    <row r="46" spans="1:25" ht="34.5" customHeight="1" x14ac:dyDescent="0.3">
      <c r="A46" s="322" t="str">
        <f>CDT!B46</f>
        <v>Quinine injectable 300 mg</v>
      </c>
      <c r="B46" s="247"/>
      <c r="C46" s="248"/>
      <c r="D46" s="302" t="str">
        <f t="shared" si="10"/>
        <v/>
      </c>
      <c r="E46" s="249"/>
      <c r="F46" s="247"/>
      <c r="G46" s="247"/>
      <c r="H46" s="247"/>
      <c r="I46" s="247"/>
      <c r="J46" s="247"/>
      <c r="K46" s="248"/>
      <c r="L46" s="431" t="str">
        <f t="shared" si="3"/>
        <v>0</v>
      </c>
      <c r="M46" s="428" t="str">
        <f t="shared" si="4"/>
        <v>0</v>
      </c>
      <c r="N46" s="250" t="str">
        <f t="shared" si="5"/>
        <v>0</v>
      </c>
      <c r="O46" s="251"/>
      <c r="P46" s="247"/>
      <c r="R46" s="312">
        <f t="shared" si="6"/>
        <v>0</v>
      </c>
      <c r="S46" s="152">
        <f t="shared" si="7"/>
        <v>90</v>
      </c>
      <c r="T46" s="68" t="e">
        <f t="shared" si="0"/>
        <v>#VALUE!</v>
      </c>
      <c r="U46" s="68" t="e">
        <f t="shared" si="8"/>
        <v>#VALUE!</v>
      </c>
      <c r="V46" s="95">
        <v>1</v>
      </c>
      <c r="W46" s="153" t="e">
        <f t="shared" si="1"/>
        <v>#VALUE!</v>
      </c>
      <c r="Y46" s="107">
        <f t="shared" si="9"/>
        <v>0</v>
      </c>
    </row>
    <row r="47" spans="1:25" ht="34.5" customHeight="1" x14ac:dyDescent="0.3">
      <c r="A47" s="322" t="str">
        <f>CDT!B47</f>
        <v>Quinine injectable 600 mg</v>
      </c>
      <c r="B47" s="247"/>
      <c r="C47" s="248"/>
      <c r="D47" s="302" t="str">
        <f t="shared" si="10"/>
        <v/>
      </c>
      <c r="E47" s="249"/>
      <c r="F47" s="247"/>
      <c r="G47" s="247"/>
      <c r="H47" s="247"/>
      <c r="I47" s="247"/>
      <c r="J47" s="247"/>
      <c r="K47" s="248"/>
      <c r="L47" s="431" t="str">
        <f t="shared" si="3"/>
        <v>0</v>
      </c>
      <c r="M47" s="428" t="str">
        <f t="shared" si="4"/>
        <v>0</v>
      </c>
      <c r="N47" s="250" t="str">
        <f t="shared" si="5"/>
        <v>0</v>
      </c>
      <c r="O47" s="251"/>
      <c r="P47" s="247"/>
      <c r="R47" s="312">
        <f t="shared" si="6"/>
        <v>0</v>
      </c>
      <c r="S47" s="152">
        <f t="shared" si="7"/>
        <v>90</v>
      </c>
      <c r="T47" s="68" t="e">
        <f t="shared" si="0"/>
        <v>#VALUE!</v>
      </c>
      <c r="U47" s="68" t="e">
        <f t="shared" si="8"/>
        <v>#VALUE!</v>
      </c>
      <c r="V47" s="95">
        <v>1</v>
      </c>
      <c r="W47" s="153" t="e">
        <f t="shared" si="1"/>
        <v>#VALUE!</v>
      </c>
      <c r="Y47" s="107">
        <f t="shared" si="9"/>
        <v>0</v>
      </c>
    </row>
    <row r="48" spans="1:25" ht="34.5" customHeight="1" thickBot="1" x14ac:dyDescent="0.35">
      <c r="A48" s="322" t="str">
        <f>CDT!B48</f>
        <v>Quinine injectable 600 mg</v>
      </c>
      <c r="B48" s="247"/>
      <c r="C48" s="248"/>
      <c r="D48" s="303" t="str">
        <f t="shared" si="10"/>
        <v/>
      </c>
      <c r="E48" s="249"/>
      <c r="F48" s="247"/>
      <c r="G48" s="247"/>
      <c r="H48" s="247"/>
      <c r="I48" s="247"/>
      <c r="J48" s="247"/>
      <c r="K48" s="248"/>
      <c r="L48" s="431" t="str">
        <f t="shared" si="3"/>
        <v>0</v>
      </c>
      <c r="M48" s="428" t="str">
        <f t="shared" si="4"/>
        <v>0</v>
      </c>
      <c r="N48" s="250" t="str">
        <f t="shared" si="5"/>
        <v>0</v>
      </c>
      <c r="O48" s="251"/>
      <c r="P48" s="247"/>
      <c r="R48" s="312">
        <f t="shared" si="6"/>
        <v>0</v>
      </c>
      <c r="S48" s="152">
        <f t="shared" si="7"/>
        <v>90</v>
      </c>
      <c r="T48" s="68" t="e">
        <f>D48-(E48+G48+I48+H48)</f>
        <v>#VALUE!</v>
      </c>
      <c r="U48" s="68" t="e">
        <f t="shared" si="8"/>
        <v>#VALUE!</v>
      </c>
      <c r="V48" s="95">
        <v>1</v>
      </c>
      <c r="W48" s="153" t="e">
        <f t="shared" si="1"/>
        <v>#VALUE!</v>
      </c>
      <c r="Y48" s="107">
        <f t="shared" si="9"/>
        <v>0</v>
      </c>
    </row>
    <row r="49" spans="1:23" ht="34.5" customHeight="1" thickBot="1" x14ac:dyDescent="0.35">
      <c r="A49" s="322" t="str">
        <f>CDT!B49</f>
        <v>Artéméther injectable 100 mg</v>
      </c>
      <c r="B49" s="247"/>
      <c r="C49" s="248"/>
      <c r="D49" s="303" t="str">
        <f t="shared" si="10"/>
        <v/>
      </c>
      <c r="E49" s="249"/>
      <c r="F49" s="247"/>
      <c r="G49" s="247"/>
      <c r="H49" s="247"/>
      <c r="I49" s="247"/>
      <c r="J49" s="247"/>
      <c r="K49" s="248"/>
      <c r="L49" s="431" t="str">
        <f t="shared" si="3"/>
        <v>0</v>
      </c>
      <c r="M49" s="428" t="str">
        <f t="shared" si="4"/>
        <v>0</v>
      </c>
      <c r="N49" s="250" t="str">
        <f t="shared" si="5"/>
        <v>0</v>
      </c>
      <c r="O49" s="251"/>
      <c r="P49" s="247"/>
      <c r="R49" s="312">
        <f t="shared" si="6"/>
        <v>0</v>
      </c>
      <c r="S49" s="152">
        <f t="shared" si="7"/>
        <v>90</v>
      </c>
      <c r="T49" s="68" t="e">
        <f>D49-(E49+G49+I49+H49)</f>
        <v>#VALUE!</v>
      </c>
      <c r="U49" s="68" t="e">
        <f t="shared" si="8"/>
        <v>#VALUE!</v>
      </c>
      <c r="V49" s="95">
        <v>1</v>
      </c>
      <c r="W49" s="153" t="e">
        <f t="shared" si="1"/>
        <v>#VALUE!</v>
      </c>
    </row>
    <row r="50" spans="1:23" ht="34.5" hidden="1" customHeight="1" x14ac:dyDescent="0.3">
      <c r="A50" s="17"/>
      <c r="B50" s="79"/>
      <c r="C50" s="79"/>
      <c r="D50" s="53"/>
      <c r="E50" s="79"/>
      <c r="F50" s="79"/>
      <c r="G50" s="79"/>
      <c r="H50" s="79"/>
      <c r="I50" s="79"/>
      <c r="J50" s="79"/>
      <c r="K50" s="79"/>
      <c r="L50" s="54"/>
      <c r="M50" s="58" t="str">
        <f t="shared" ref="M50" si="11">IF(B50&lt;&gt;"",((E50/S50)*30),"")</f>
        <v/>
      </c>
      <c r="N50" s="55"/>
      <c r="O50" s="80"/>
      <c r="P50" s="79"/>
      <c r="S50" s="152"/>
      <c r="T50" s="68"/>
      <c r="U50" s="68"/>
      <c r="V50" s="95"/>
      <c r="W50" s="153" t="str">
        <f t="shared" si="1"/>
        <v/>
      </c>
    </row>
    <row r="51" spans="1:23" s="235" customFormat="1" ht="16.5" customHeight="1" x14ac:dyDescent="0.35">
      <c r="A51" s="531" t="s">
        <v>290</v>
      </c>
      <c r="B51" s="531"/>
      <c r="C51" s="531"/>
      <c r="D51" s="531"/>
      <c r="E51" s="531"/>
      <c r="F51" s="531"/>
      <c r="H51" s="233"/>
      <c r="I51" s="233" t="s">
        <v>300</v>
      </c>
      <c r="J51" s="234"/>
      <c r="K51" s="232"/>
      <c r="L51" s="232"/>
      <c r="M51" s="232"/>
      <c r="N51" s="232"/>
      <c r="O51" s="232"/>
      <c r="Q51" s="236"/>
      <c r="R51" s="311"/>
      <c r="S51" s="237"/>
      <c r="T51" s="238"/>
      <c r="U51" s="238"/>
      <c r="V51" s="239"/>
      <c r="W51" s="240"/>
    </row>
    <row r="52" spans="1:23" ht="29.25" customHeight="1" x14ac:dyDescent="0.3">
      <c r="A52" s="18"/>
      <c r="B52" s="18"/>
      <c r="C52" s="18"/>
      <c r="D52" s="18"/>
      <c r="E52" s="18"/>
      <c r="F52" s="18"/>
      <c r="G52" s="18"/>
      <c r="H52" s="18"/>
      <c r="I52" s="18"/>
      <c r="J52" s="18"/>
      <c r="K52" s="18"/>
      <c r="L52" s="18"/>
      <c r="M52" s="18"/>
      <c r="N52" s="18"/>
      <c r="O52" s="18"/>
      <c r="S52" s="154"/>
      <c r="T52" s="69"/>
      <c r="U52" s="69"/>
      <c r="V52" s="70"/>
      <c r="W52" s="155"/>
    </row>
    <row r="53" spans="1:23" ht="15.6" x14ac:dyDescent="0.3">
      <c r="B53" s="18"/>
      <c r="C53" s="18"/>
      <c r="D53" s="18"/>
      <c r="E53" s="18"/>
      <c r="F53" s="18"/>
      <c r="I53" s="18"/>
      <c r="J53" s="18"/>
      <c r="K53" s="18"/>
      <c r="L53" s="18"/>
      <c r="M53" s="18"/>
      <c r="N53" s="18"/>
      <c r="O53" s="18"/>
      <c r="S53" s="154"/>
      <c r="T53" s="69"/>
      <c r="U53" s="69"/>
      <c r="V53" s="70"/>
      <c r="W53" s="155"/>
    </row>
    <row r="54" spans="1:23" s="235" customFormat="1" ht="18.600000000000001" thickBot="1" x14ac:dyDescent="0.4">
      <c r="A54" s="233" t="s">
        <v>289</v>
      </c>
      <c r="H54" s="233"/>
      <c r="I54" s="233" t="s">
        <v>301</v>
      </c>
      <c r="O54" s="232"/>
      <c r="Q54" s="236"/>
      <c r="R54" s="311"/>
      <c r="S54" s="243"/>
      <c r="T54" s="244"/>
      <c r="U54" s="244"/>
      <c r="V54" s="245"/>
      <c r="W54" s="246"/>
    </row>
  </sheetData>
  <mergeCells count="21">
    <mergeCell ref="A4:B4"/>
    <mergeCell ref="A1:B1"/>
    <mergeCell ref="A3:B3"/>
    <mergeCell ref="D15:F15"/>
    <mergeCell ref="L17:P17"/>
    <mergeCell ref="E13:J13"/>
    <mergeCell ref="A11:O11"/>
    <mergeCell ref="B13:C13"/>
    <mergeCell ref="B15:C15"/>
    <mergeCell ref="G15:I15"/>
    <mergeCell ref="G17:K17"/>
    <mergeCell ref="B17:E17"/>
    <mergeCell ref="A51:F51"/>
    <mergeCell ref="A19:C19"/>
    <mergeCell ref="A21:C21"/>
    <mergeCell ref="G21:K22"/>
    <mergeCell ref="S19:W19"/>
    <mergeCell ref="D19:N19"/>
    <mergeCell ref="A24:A25"/>
    <mergeCell ref="D21:F21"/>
    <mergeCell ref="L21:P21"/>
  </mergeCells>
  <conditionalFormatting sqref="U26">
    <cfRule type="cellIs" dxfId="4760" priority="39" operator="greaterThan">
      <formula>0</formula>
    </cfRule>
    <cfRule type="cellIs" dxfId="4759" priority="40" operator="greaterThan">
      <formula>0</formula>
    </cfRule>
    <cfRule type="cellIs" dxfId="4758" priority="41" operator="lessThan">
      <formula>0</formula>
    </cfRule>
    <cfRule type="cellIs" dxfId="4757" priority="42" operator="notEqual">
      <formula>0</formula>
    </cfRule>
  </conditionalFormatting>
  <conditionalFormatting sqref="U27:U29">
    <cfRule type="cellIs" dxfId="4756" priority="35" operator="greaterThan">
      <formula>0</formula>
    </cfRule>
    <cfRule type="cellIs" dxfId="4755" priority="36" operator="greaterThan">
      <formula>0</formula>
    </cfRule>
    <cfRule type="cellIs" dxfId="4754" priority="37" operator="lessThan">
      <formula>0</formula>
    </cfRule>
    <cfRule type="cellIs" dxfId="4753" priority="38" operator="notEqual">
      <formula>0</formula>
    </cfRule>
  </conditionalFormatting>
  <conditionalFormatting sqref="U30:U31 U33:U47">
    <cfRule type="cellIs" dxfId="4752" priority="31" operator="greaterThan">
      <formula>0</formula>
    </cfRule>
    <cfRule type="cellIs" dxfId="4751" priority="32" operator="greaterThan">
      <formula>0</formula>
    </cfRule>
    <cfRule type="cellIs" dxfId="4750" priority="33" operator="lessThan">
      <formula>0</formula>
    </cfRule>
    <cfRule type="cellIs" dxfId="4749" priority="34" operator="notEqual">
      <formula>0</formula>
    </cfRule>
  </conditionalFormatting>
  <conditionalFormatting sqref="U48:U50">
    <cfRule type="cellIs" dxfId="4748" priority="27" operator="greaterThan">
      <formula>0</formula>
    </cfRule>
    <cfRule type="cellIs" dxfId="4747" priority="28" operator="greaterThan">
      <formula>0</formula>
    </cfRule>
    <cfRule type="cellIs" dxfId="4746" priority="29" operator="lessThan">
      <formula>0</formula>
    </cfRule>
    <cfRule type="cellIs" dxfId="4745" priority="30" operator="notEqual">
      <formula>0</formula>
    </cfRule>
  </conditionalFormatting>
  <conditionalFormatting sqref="K50">
    <cfRule type="expression" dxfId="4744" priority="25">
      <formula>K50&lt;T50</formula>
    </cfRule>
    <cfRule type="expression" dxfId="4743" priority="26">
      <formula>K50&gt;T50</formula>
    </cfRule>
  </conditionalFormatting>
  <conditionalFormatting sqref="J37:J47">
    <cfRule type="cellIs" dxfId="4742" priority="24" operator="greaterThan">
      <formula>90</formula>
    </cfRule>
  </conditionalFormatting>
  <conditionalFormatting sqref="J48:J50">
    <cfRule type="cellIs" dxfId="4741" priority="23" operator="greaterThan">
      <formula>90</formula>
    </cfRule>
  </conditionalFormatting>
  <conditionalFormatting sqref="K36:K47">
    <cfRule type="expression" dxfId="4740" priority="21">
      <formula>K36&lt;T36</formula>
    </cfRule>
    <cfRule type="expression" dxfId="4739" priority="22">
      <formula>K36&gt;T36</formula>
    </cfRule>
  </conditionalFormatting>
  <conditionalFormatting sqref="J27:J31 J33">
    <cfRule type="cellIs" dxfId="4738" priority="20" operator="greaterThan">
      <formula>90</formula>
    </cfRule>
  </conditionalFormatting>
  <conditionalFormatting sqref="J36">
    <cfRule type="cellIs" dxfId="4737" priority="19" operator="greaterThan">
      <formula>90</formula>
    </cfRule>
  </conditionalFormatting>
  <conditionalFormatting sqref="K48:K49">
    <cfRule type="expression" dxfId="4736" priority="17">
      <formula>K48&lt;T48</formula>
    </cfRule>
    <cfRule type="expression" dxfId="4735" priority="18">
      <formula>K48&gt;T48</formula>
    </cfRule>
  </conditionalFormatting>
  <conditionalFormatting sqref="K27:K31 K33">
    <cfRule type="expression" dxfId="4734" priority="15">
      <formula>K27&lt;T27</formula>
    </cfRule>
    <cfRule type="expression" dxfId="4733" priority="16">
      <formula>K27&gt;T27</formula>
    </cfRule>
  </conditionalFormatting>
  <conditionalFormatting sqref="J26">
    <cfRule type="cellIs" dxfId="4732" priority="14" operator="greaterThan">
      <formula>90</formula>
    </cfRule>
  </conditionalFormatting>
  <conditionalFormatting sqref="K26">
    <cfRule type="expression" dxfId="4731" priority="12">
      <formula>K26&lt;T26</formula>
    </cfRule>
    <cfRule type="expression" dxfId="4730" priority="13">
      <formula>K26&gt;T26</formula>
    </cfRule>
  </conditionalFormatting>
  <conditionalFormatting sqref="U32">
    <cfRule type="cellIs" dxfId="4729" priority="8" operator="greaterThan">
      <formula>0</formula>
    </cfRule>
    <cfRule type="cellIs" dxfId="4728" priority="9" operator="greaterThan">
      <formula>0</formula>
    </cfRule>
    <cfRule type="cellIs" dxfId="4727" priority="10" operator="lessThan">
      <formula>0</formula>
    </cfRule>
    <cfRule type="cellIs" dxfId="4726" priority="11" operator="notEqual">
      <formula>0</formula>
    </cfRule>
  </conditionalFormatting>
  <conditionalFormatting sqref="K34">
    <cfRule type="expression" dxfId="4725" priority="6">
      <formula>K34&lt;T34</formula>
    </cfRule>
    <cfRule type="expression" dxfId="4724" priority="7">
      <formula>K34&gt;T34</formula>
    </cfRule>
  </conditionalFormatting>
  <conditionalFormatting sqref="K35">
    <cfRule type="expression" dxfId="4723" priority="4">
      <formula>K35&lt;T35</formula>
    </cfRule>
    <cfRule type="expression" dxfId="4722" priority="5">
      <formula>K35&gt;T35</formula>
    </cfRule>
  </conditionalFormatting>
  <conditionalFormatting sqref="J32">
    <cfRule type="cellIs" dxfId="4721" priority="3" operator="greaterThan">
      <formula>90</formula>
    </cfRule>
  </conditionalFormatting>
  <conditionalFormatting sqref="K32">
    <cfRule type="expression" dxfId="4720" priority="1">
      <formula>K32&lt;T32</formula>
    </cfRule>
    <cfRule type="expression" dxfId="4719" priority="2">
      <formula>K32&gt;T32</formula>
    </cfRule>
  </conditionalFormatting>
  <dataValidations count="7">
    <dataValidation type="date" errorStyle="warning" allowBlank="1" showInputMessage="1" showErrorMessage="1" promptTitle="Instruction" prompt="SVP Saisissez la date sous le format:_x000a_00/00/0000. exemple 15/09/2016,_x000a_Merci_x000a_" sqref="L21:P21">
      <formula1>42370</formula1>
      <formula2>44926</formula2>
    </dataValidation>
    <dataValidation errorStyle="information" allowBlank="1" showInputMessage="1" showErrorMessage="1" errorTitle="Instruction" error="Saisissez le Texte en MAJUSCULE_x000a_Exemple: CMS AGOE_x000a_Merci" promptTitle="Instruction" prompt="Saisissez le Texte en MAJUSCULE_x000a_Exemple: CMS AGOE_x000a_Merci" sqref="D19:N19"/>
    <dataValidation type="whole" allowBlank="1" showInputMessage="1" showErrorMessage="1" prompt="La valeur ne peut pas être supérieure à 89_x000a_Si tel est le cas déteminer la quantité à commander directement à la colonne M._x000a_merci" sqref="J27:J50">
      <formula1>0</formula1>
      <formula2>89</formula2>
    </dataValidation>
    <dataValidation type="whole" operator="lessThanOrEqual" allowBlank="1" showInputMessage="1" showErrorMessage="1" promptTitle="instruction" prompt="La valeur de la cellule ne peut pas être supérieure à la quantité Totale inscrite dans la colonne D._x000a_Merci de vérifier." sqref="E26:E50">
      <formula1>D26</formula1>
    </dataValidation>
    <dataValidation type="list" allowBlank="1" showInputMessage="1" showErrorMessage="1" sqref="D21:F21">
      <formula1>typerapport2</formula1>
    </dataValidation>
    <dataValidation type="whole" allowBlank="1" showInputMessage="1" showErrorMessage="1" prompt="La valeur ne peut pas être supérieure à 89_x000a_Si tel est le cas déteminer la quantité à commander directement à la colonne O_x000a_merci" sqref="J26">
      <formula1>0</formula1>
      <formula2>89</formula2>
    </dataValidation>
    <dataValidation type="whole" allowBlank="1" showInputMessage="1" showErrorMessage="1" prompt="La quantité accordée par le point Focal ne peut être supérieure à la somme du CMMa et la quantité commandée pour le trimestre._x000a_Merci de revoir la quantité dans la colonne O." sqref="O26:O49">
      <formula1>0</formula1>
      <formula2>+M26+N26</formula2>
    </dataValidation>
  </dataValidations>
  <pageMargins left="0.21" right="0.23622047244094491" top="0.74803149606299213" bottom="0.74803149606299213" header="0.31496062992125984" footer="0.31496062992125984"/>
  <pageSetup paperSize="9" scale="40" orientation="portrait" r:id="rId1"/>
  <headerFooter alignWithMargins="0">
    <oddFooter>&amp;C&amp;"Arial,Gras"PNLS /IST, Avenue des Armées, -05 BP 424 Lomé –Togo ; Tel 22 20 94 39 Fax : 22 20 94 36    Site Web : www.pnls.tg</oddFooter>
  </headerFooter>
  <drawing r:id="rId2"/>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Feuil8">
    <tabColor rgb="FFFF0000"/>
  </sheetPr>
  <dimension ref="A1:W56"/>
  <sheetViews>
    <sheetView showGridLines="0" view="pageBreakPreview" topLeftCell="A21" zoomScale="67" zoomScaleNormal="70" zoomScaleSheetLayoutView="67" zoomScalePageLayoutView="50" workbookViewId="0">
      <selection activeCell="C28" sqref="C28"/>
    </sheetView>
  </sheetViews>
  <sheetFormatPr baseColWidth="10" defaultColWidth="7.33203125" defaultRowHeight="13.8" x14ac:dyDescent="0.3"/>
  <cols>
    <col min="1" max="1" width="51.5546875" style="3" customWidth="1"/>
    <col min="2" max="14" width="11.5546875" style="3" customWidth="1"/>
    <col min="15" max="15" width="11.6640625" style="39" customWidth="1"/>
    <col min="16" max="16" width="17.5546875" style="3" customWidth="1"/>
    <col min="17" max="17" width="2.109375" style="62" customWidth="1"/>
    <col min="18" max="18" width="4.88671875" style="77" customWidth="1"/>
    <col min="19" max="20" width="7.44140625" style="77" bestFit="1" customWidth="1"/>
    <col min="21" max="21" width="7.88671875" style="78" bestFit="1" customWidth="1"/>
    <col min="22" max="22" width="33.33203125" style="77" customWidth="1"/>
    <col min="23" max="16384" width="7.33203125" style="3"/>
  </cols>
  <sheetData>
    <row r="1" spans="1:23" ht="17.25" customHeight="1" x14ac:dyDescent="0.3">
      <c r="A1" s="549" t="s">
        <v>452</v>
      </c>
      <c r="B1" s="549"/>
      <c r="C1" s="2"/>
      <c r="D1" s="2"/>
      <c r="E1"/>
      <c r="F1"/>
      <c r="G1"/>
      <c r="H1"/>
      <c r="I1"/>
      <c r="J1"/>
      <c r="N1" s="4" t="s">
        <v>1</v>
      </c>
      <c r="O1" s="5"/>
      <c r="R1" s="306"/>
      <c r="S1" s="69"/>
      <c r="T1" s="69"/>
      <c r="U1" s="69"/>
      <c r="V1" s="70"/>
      <c r="W1" s="69"/>
    </row>
    <row r="2" spans="1:23" ht="13.5" customHeight="1" x14ac:dyDescent="0.3">
      <c r="A2" s="1" t="s">
        <v>453</v>
      </c>
      <c r="B2" s="1"/>
      <c r="C2" s="2"/>
      <c r="D2" s="2"/>
      <c r="E2"/>
      <c r="F2"/>
      <c r="G2"/>
      <c r="H2"/>
      <c r="I2"/>
      <c r="J2"/>
      <c r="M2" s="4"/>
      <c r="N2" s="4" t="s">
        <v>3</v>
      </c>
      <c r="O2" s="5"/>
      <c r="R2" s="306"/>
      <c r="S2" s="69"/>
      <c r="T2" s="69"/>
      <c r="U2" s="69"/>
      <c r="V2" s="70"/>
      <c r="W2" s="69"/>
    </row>
    <row r="3" spans="1:23" ht="15.6" x14ac:dyDescent="0.3">
      <c r="A3" s="549" t="s">
        <v>454</v>
      </c>
      <c r="B3" s="549"/>
      <c r="C3" s="2"/>
      <c r="D3" s="2"/>
      <c r="E3"/>
      <c r="F3"/>
      <c r="G3"/>
      <c r="H3"/>
      <c r="I3"/>
      <c r="J3"/>
      <c r="K3" s="5"/>
      <c r="L3" s="5"/>
      <c r="M3" s="5"/>
      <c r="N3" s="5"/>
      <c r="O3" s="5"/>
      <c r="R3" s="306"/>
      <c r="S3" s="69"/>
      <c r="T3" s="69"/>
      <c r="U3" s="69"/>
      <c r="V3" s="70"/>
      <c r="W3" s="69"/>
    </row>
    <row r="4" spans="1:23" ht="33.6" customHeight="1" x14ac:dyDescent="0.3">
      <c r="A4" s="547" t="s">
        <v>455</v>
      </c>
      <c r="B4" s="548"/>
      <c r="C4" s="7"/>
      <c r="D4" s="7"/>
      <c r="E4" s="8"/>
      <c r="F4" s="8"/>
      <c r="G4" s="8"/>
      <c r="H4" s="8"/>
      <c r="I4" s="8"/>
      <c r="J4" s="8"/>
      <c r="K4" s="9"/>
      <c r="L4" s="9"/>
      <c r="M4" s="9"/>
      <c r="N4" s="9"/>
      <c r="O4" s="38"/>
      <c r="R4" s="306"/>
      <c r="S4" s="69"/>
      <c r="T4" s="69"/>
      <c r="U4" s="69"/>
      <c r="V4" s="70"/>
      <c r="W4" s="69"/>
    </row>
    <row r="5" spans="1:23" x14ac:dyDescent="0.3">
      <c r="B5" s="9"/>
      <c r="C5" s="9"/>
      <c r="D5" s="9"/>
      <c r="E5" s="9"/>
      <c r="F5" s="9"/>
      <c r="G5" s="9"/>
      <c r="H5" s="9"/>
      <c r="I5" s="9"/>
      <c r="J5" s="9"/>
      <c r="K5" s="9"/>
      <c r="L5" s="9"/>
      <c r="M5" s="9"/>
      <c r="N5" s="9"/>
      <c r="O5" s="38"/>
      <c r="R5" s="306"/>
      <c r="S5" s="69"/>
      <c r="T5" s="69"/>
      <c r="U5" s="69"/>
      <c r="V5" s="70"/>
      <c r="W5" s="69"/>
    </row>
    <row r="6" spans="1:23" ht="15.6" x14ac:dyDescent="0.3">
      <c r="A6" s="6" t="s">
        <v>232</v>
      </c>
      <c r="B6" s="9"/>
      <c r="C6" s="9"/>
      <c r="D6" s="9"/>
      <c r="E6" s="9"/>
      <c r="F6" s="9"/>
      <c r="G6" s="9"/>
      <c r="H6" s="9"/>
      <c r="I6" s="9"/>
      <c r="J6" s="9"/>
      <c r="K6" s="9"/>
      <c r="L6" s="9"/>
      <c r="M6" s="9"/>
      <c r="N6" s="9"/>
      <c r="O6" s="38"/>
      <c r="R6" s="306"/>
      <c r="S6" s="69"/>
      <c r="T6" s="69"/>
      <c r="U6" s="69"/>
      <c r="V6" s="70"/>
      <c r="W6" s="69"/>
    </row>
    <row r="7" spans="1:23" x14ac:dyDescent="0.3">
      <c r="A7" s="10"/>
      <c r="B7" s="9"/>
      <c r="C7" s="9"/>
      <c r="D7" s="9"/>
      <c r="E7" s="9"/>
      <c r="F7" s="9"/>
      <c r="G7" s="9"/>
      <c r="H7" s="9"/>
      <c r="I7" s="9"/>
      <c r="J7" s="9"/>
      <c r="K7" s="9"/>
      <c r="L7" s="9"/>
      <c r="M7" s="9"/>
      <c r="N7" s="9"/>
      <c r="O7" s="38"/>
      <c r="R7" s="69"/>
      <c r="S7" s="69"/>
      <c r="T7" s="69"/>
      <c r="U7" s="70"/>
      <c r="V7" s="69"/>
    </row>
    <row r="8" spans="1:23" x14ac:dyDescent="0.3">
      <c r="A8" s="10"/>
      <c r="B8" s="9"/>
      <c r="C8" s="9"/>
      <c r="D8" s="9"/>
      <c r="E8" s="9"/>
      <c r="F8" s="9"/>
      <c r="G8" s="9"/>
      <c r="H8" s="9"/>
      <c r="I8" s="9"/>
      <c r="J8" s="9"/>
      <c r="K8" s="9"/>
      <c r="L8" s="9"/>
      <c r="M8" s="9"/>
      <c r="N8" s="9"/>
      <c r="O8" s="38"/>
      <c r="R8" s="69"/>
      <c r="S8" s="69"/>
      <c r="T8" s="69"/>
      <c r="U8" s="70"/>
      <c r="V8" s="69"/>
    </row>
    <row r="9" spans="1:23" ht="17.25" customHeight="1" x14ac:dyDescent="0.3">
      <c r="A9" s="10"/>
      <c r="B9" s="9"/>
      <c r="C9" s="9"/>
      <c r="D9" s="9"/>
      <c r="E9" s="9"/>
      <c r="F9" s="9"/>
      <c r="G9" s="9"/>
      <c r="H9" s="9"/>
      <c r="I9" s="9"/>
      <c r="J9" s="9"/>
      <c r="K9" s="9"/>
      <c r="L9" s="9"/>
      <c r="M9" s="9"/>
      <c r="N9" s="9"/>
      <c r="O9" s="38"/>
      <c r="R9" s="69"/>
      <c r="S9" s="69"/>
      <c r="T9" s="69"/>
      <c r="U9" s="70"/>
      <c r="V9" s="69"/>
    </row>
    <row r="10" spans="1:23" ht="0.75" customHeight="1" x14ac:dyDescent="0.3">
      <c r="R10" s="69"/>
      <c r="S10" s="69"/>
      <c r="T10" s="69"/>
      <c r="U10" s="70"/>
      <c r="V10" s="69"/>
    </row>
    <row r="11" spans="1:23" ht="21" customHeight="1" x14ac:dyDescent="0.3">
      <c r="A11" s="555" t="s">
        <v>263</v>
      </c>
      <c r="B11" s="555"/>
      <c r="C11" s="555"/>
      <c r="D11" s="555"/>
      <c r="E11" s="555"/>
      <c r="F11" s="555"/>
      <c r="G11" s="555"/>
      <c r="H11" s="555"/>
      <c r="I11" s="555"/>
      <c r="J11" s="555"/>
      <c r="K11" s="555"/>
      <c r="L11" s="555"/>
      <c r="M11" s="555"/>
      <c r="N11" s="555"/>
      <c r="O11" s="555"/>
      <c r="P11" s="40"/>
      <c r="R11" s="69"/>
      <c r="S11" s="69"/>
      <c r="T11" s="69"/>
      <c r="U11" s="70"/>
      <c r="V11" s="69"/>
    </row>
    <row r="12" spans="1:23" ht="3.75" customHeight="1" x14ac:dyDescent="0.3">
      <c r="A12" s="11"/>
      <c r="B12" s="11"/>
      <c r="C12" s="11"/>
      <c r="D12" s="11"/>
      <c r="E12" s="11"/>
      <c r="F12" s="11"/>
      <c r="G12" s="11"/>
      <c r="H12" s="11"/>
      <c r="I12" s="11"/>
      <c r="J12" s="11"/>
      <c r="K12" s="11"/>
      <c r="L12" s="11"/>
      <c r="M12" s="11"/>
      <c r="N12" s="11"/>
      <c r="O12" s="11"/>
      <c r="R12" s="69"/>
      <c r="S12" s="69"/>
      <c r="T12" s="69"/>
      <c r="U12" s="70"/>
      <c r="V12" s="69"/>
    </row>
    <row r="13" spans="1:23" s="42" customFormat="1" ht="20.25" hidden="1" customHeight="1" thickBot="1" x14ac:dyDescent="0.35">
      <c r="A13" s="434" t="s">
        <v>5</v>
      </c>
      <c r="B13" s="556">
        <f>'Info District'!G11</f>
        <v>2025</v>
      </c>
      <c r="C13" s="557"/>
      <c r="E13" s="550"/>
      <c r="F13" s="550"/>
      <c r="G13" s="550"/>
      <c r="H13" s="550"/>
      <c r="I13" s="550"/>
      <c r="J13" s="554"/>
      <c r="Q13" s="63"/>
      <c r="R13" s="71"/>
      <c r="S13" s="71"/>
      <c r="T13" s="71"/>
      <c r="U13" s="72"/>
      <c r="V13" s="71"/>
    </row>
    <row r="14" spans="1:23" s="42" customFormat="1" ht="7.5" hidden="1" customHeight="1" thickBot="1" x14ac:dyDescent="0.35">
      <c r="A14" s="434"/>
      <c r="B14" s="13"/>
      <c r="C14" s="13"/>
      <c r="D14" s="13"/>
      <c r="O14" s="15"/>
      <c r="Q14" s="63"/>
      <c r="R14" s="71"/>
      <c r="S14" s="71"/>
      <c r="T14" s="71"/>
      <c r="U14" s="72"/>
      <c r="V14" s="71"/>
    </row>
    <row r="15" spans="1:23" s="42" customFormat="1" ht="16.5" hidden="1" customHeight="1" thickBot="1" x14ac:dyDescent="0.35">
      <c r="A15" s="434" t="s">
        <v>7</v>
      </c>
      <c r="B15" s="558" t="str">
        <f>'Info District'!G12</f>
        <v>PLATEAUX</v>
      </c>
      <c r="C15" s="559"/>
      <c r="D15" s="550" t="s">
        <v>8</v>
      </c>
      <c r="E15" s="550"/>
      <c r="F15" s="550"/>
      <c r="G15" s="551" t="str">
        <f>'Info District'!G13</f>
        <v>Agou</v>
      </c>
      <c r="H15" s="552"/>
      <c r="I15" s="553"/>
      <c r="L15" s="11"/>
      <c r="M15" s="11"/>
      <c r="N15" s="11"/>
      <c r="O15" s="11"/>
      <c r="P15" s="11"/>
      <c r="Q15" s="63"/>
      <c r="R15" s="71"/>
      <c r="S15" s="71"/>
      <c r="T15" s="71"/>
      <c r="U15" s="73"/>
      <c r="V15" s="71"/>
    </row>
    <row r="16" spans="1:23" s="42" customFormat="1" ht="3.75" hidden="1" customHeight="1" thickBot="1" x14ac:dyDescent="0.35">
      <c r="A16" s="139"/>
      <c r="B16" s="15"/>
      <c r="C16" s="15"/>
      <c r="D16" s="15"/>
      <c r="E16" s="15"/>
      <c r="K16" s="15"/>
      <c r="L16" s="15"/>
      <c r="M16" s="15"/>
      <c r="O16" s="15"/>
      <c r="Q16" s="63"/>
      <c r="R16" s="71"/>
      <c r="S16" s="71"/>
      <c r="T16" s="71"/>
      <c r="U16" s="72"/>
      <c r="V16" s="71"/>
    </row>
    <row r="17" spans="1:23" s="42" customFormat="1" ht="18" hidden="1" customHeight="1" thickBot="1" x14ac:dyDescent="0.35">
      <c r="A17" s="434" t="s">
        <v>9</v>
      </c>
      <c r="B17" s="556" t="str">
        <f>'Info District'!G17</f>
        <v>Avril à Juin 2025</v>
      </c>
      <c r="C17" s="560"/>
      <c r="D17" s="560"/>
      <c r="E17" s="557"/>
      <c r="G17" s="550" t="s">
        <v>11</v>
      </c>
      <c r="H17" s="550"/>
      <c r="I17" s="550"/>
      <c r="J17" s="550"/>
      <c r="K17" s="554"/>
      <c r="L17" s="551" t="str">
        <f>'Info District'!G18</f>
        <v>Juillet à Septembre 2025</v>
      </c>
      <c r="M17" s="552"/>
      <c r="N17" s="552"/>
      <c r="O17" s="552"/>
      <c r="P17" s="553"/>
      <c r="Q17" s="63"/>
      <c r="R17" s="71"/>
      <c r="S17" s="71"/>
      <c r="T17" s="71"/>
      <c r="U17" s="72"/>
      <c r="V17" s="71"/>
    </row>
    <row r="18" spans="1:23" s="9" customFormat="1" ht="6" customHeight="1" thickBot="1" x14ac:dyDescent="0.3">
      <c r="B18" s="43"/>
      <c r="C18" s="43"/>
      <c r="D18" s="43"/>
      <c r="E18" s="44"/>
      <c r="F18" s="43"/>
      <c r="G18" s="45"/>
      <c r="H18" s="45"/>
      <c r="I18" s="45"/>
      <c r="J18" s="45"/>
      <c r="K18" s="45"/>
      <c r="L18" s="45"/>
      <c r="M18" s="45"/>
      <c r="O18" s="38"/>
      <c r="Q18" s="64"/>
      <c r="R18" s="74"/>
      <c r="S18" s="74"/>
      <c r="T18" s="74"/>
      <c r="U18" s="75"/>
      <c r="V18" s="74"/>
    </row>
    <row r="19" spans="1:23" s="9" customFormat="1" ht="31.5" customHeight="1" thickBot="1" x14ac:dyDescent="0.35">
      <c r="A19" s="532" t="s">
        <v>12</v>
      </c>
      <c r="B19" s="532"/>
      <c r="C19" s="533"/>
      <c r="D19" s="575"/>
      <c r="E19" s="576"/>
      <c r="F19" s="576"/>
      <c r="G19" s="576"/>
      <c r="H19" s="576"/>
      <c r="I19" s="576"/>
      <c r="J19" s="576"/>
      <c r="K19" s="576"/>
      <c r="L19" s="576"/>
      <c r="M19" s="576"/>
      <c r="N19" s="577"/>
      <c r="O19" s="11"/>
      <c r="P19" s="464" t="str">
        <f>'Info District'!H17</f>
        <v>T2</v>
      </c>
      <c r="Q19" s="65"/>
      <c r="R19" s="535" t="s">
        <v>96</v>
      </c>
      <c r="S19" s="536"/>
      <c r="T19" s="536"/>
      <c r="U19" s="536"/>
      <c r="V19" s="537"/>
    </row>
    <row r="20" spans="1:23" s="9" customFormat="1" ht="8.25" customHeight="1" thickBot="1" x14ac:dyDescent="0.35">
      <c r="A20" s="12"/>
      <c r="B20" s="12"/>
      <c r="C20" s="12"/>
      <c r="D20" s="12"/>
      <c r="E20" s="12"/>
      <c r="F20" s="12"/>
      <c r="G20" s="13"/>
      <c r="H20" s="13"/>
      <c r="I20" s="13"/>
      <c r="J20" s="13"/>
      <c r="K20" s="13"/>
      <c r="L20" s="14"/>
      <c r="M20" s="14"/>
      <c r="N20" s="14"/>
      <c r="O20" s="14"/>
      <c r="Q20" s="64"/>
      <c r="R20" s="146"/>
      <c r="S20" s="74"/>
      <c r="T20" s="74"/>
      <c r="U20" s="76"/>
      <c r="V20" s="147"/>
    </row>
    <row r="21" spans="1:23" s="9" customFormat="1" ht="30.75" customHeight="1" thickBot="1" x14ac:dyDescent="0.35">
      <c r="A21" s="564" t="s">
        <v>6</v>
      </c>
      <c r="B21" s="564"/>
      <c r="C21" s="564"/>
      <c r="D21" s="565"/>
      <c r="E21" s="566"/>
      <c r="F21" s="566"/>
      <c r="G21" s="566"/>
      <c r="H21" s="567"/>
      <c r="I21" s="12"/>
      <c r="K21" s="230" t="s">
        <v>338</v>
      </c>
      <c r="O21" s="571"/>
      <c r="P21" s="572"/>
      <c r="Q21" s="64"/>
      <c r="R21" s="146"/>
      <c r="S21" s="74"/>
      <c r="T21" s="74"/>
      <c r="U21" s="76"/>
      <c r="V21" s="147"/>
    </row>
    <row r="22" spans="1:23" s="9" customFormat="1" ht="9" customHeight="1" thickBot="1" x14ac:dyDescent="0.35">
      <c r="A22" s="12"/>
      <c r="B22" s="12"/>
      <c r="C22" s="12"/>
      <c r="D22" s="12"/>
      <c r="E22" s="12"/>
      <c r="F22" s="12"/>
      <c r="G22" s="13"/>
      <c r="H22" s="13"/>
      <c r="I22" s="13"/>
      <c r="J22" s="13"/>
      <c r="K22" s="13"/>
      <c r="L22" s="14"/>
      <c r="M22" s="14"/>
      <c r="N22" s="14"/>
      <c r="O22" s="14"/>
      <c r="Q22" s="64"/>
      <c r="R22" s="146"/>
      <c r="S22" s="74"/>
      <c r="T22" s="74"/>
      <c r="U22" s="76"/>
      <c r="V22" s="147"/>
    </row>
    <row r="23" spans="1:23" s="9" customFormat="1" ht="30" customHeight="1" thickBot="1" x14ac:dyDescent="0.35">
      <c r="A23" s="532" t="s">
        <v>240</v>
      </c>
      <c r="B23" s="532"/>
      <c r="C23" s="533"/>
      <c r="D23" s="568" t="s">
        <v>265</v>
      </c>
      <c r="E23" s="569"/>
      <c r="F23" s="570"/>
      <c r="H23" s="229"/>
      <c r="I23" s="573" t="s">
        <v>337</v>
      </c>
      <c r="J23" s="573"/>
      <c r="K23" s="573"/>
      <c r="L23" s="573"/>
      <c r="M23" s="573"/>
      <c r="N23" s="574"/>
      <c r="O23" s="562"/>
      <c r="P23" s="563"/>
      <c r="Q23" s="64"/>
      <c r="R23" s="146"/>
      <c r="S23" s="74"/>
      <c r="T23" s="74"/>
      <c r="U23" s="76"/>
      <c r="V23" s="147"/>
    </row>
    <row r="24" spans="1:23" s="9" customFormat="1" ht="6" customHeight="1" x14ac:dyDescent="0.3">
      <c r="A24" s="12"/>
      <c r="B24" s="12"/>
      <c r="C24" s="12"/>
      <c r="D24" s="12"/>
      <c r="E24" s="12"/>
      <c r="F24" s="12"/>
      <c r="G24" s="13"/>
      <c r="H24" s="15"/>
      <c r="I24" s="15"/>
      <c r="J24" s="15"/>
      <c r="K24" s="13"/>
      <c r="L24" s="14"/>
      <c r="M24" s="14"/>
      <c r="N24" s="14"/>
      <c r="O24" s="14"/>
      <c r="Q24" s="64"/>
      <c r="R24" s="146"/>
      <c r="S24" s="74"/>
      <c r="T24" s="74"/>
      <c r="U24" s="76"/>
      <c r="V24" s="147"/>
    </row>
    <row r="25" spans="1:23" s="9" customFormat="1" ht="4.5" customHeight="1" thickBot="1" x14ac:dyDescent="0.35">
      <c r="A25" s="12"/>
      <c r="B25" s="12"/>
      <c r="C25" s="12"/>
      <c r="D25" s="12"/>
      <c r="E25" s="12"/>
      <c r="F25" s="12"/>
      <c r="G25" s="13"/>
      <c r="H25" s="13"/>
      <c r="I25" s="13"/>
      <c r="J25" s="13"/>
      <c r="K25" s="13"/>
      <c r="L25" s="14"/>
      <c r="M25" s="14"/>
      <c r="N25" s="14"/>
      <c r="O25" s="14"/>
      <c r="Q25" s="64"/>
      <c r="R25" s="146"/>
      <c r="S25" s="74"/>
      <c r="T25" s="74"/>
      <c r="U25" s="76"/>
      <c r="V25" s="147"/>
    </row>
    <row r="26" spans="1:23" ht="76.5" customHeight="1" thickBot="1" x14ac:dyDescent="0.35">
      <c r="A26" s="541" t="s">
        <v>13</v>
      </c>
      <c r="B26" s="16" t="s">
        <v>14</v>
      </c>
      <c r="C26" s="108" t="s">
        <v>15</v>
      </c>
      <c r="D26" s="118" t="s">
        <v>16</v>
      </c>
      <c r="E26" s="117" t="s">
        <v>17</v>
      </c>
      <c r="F26" s="16" t="s">
        <v>18</v>
      </c>
      <c r="G26" s="16" t="s">
        <v>233</v>
      </c>
      <c r="H26" s="16" t="s">
        <v>234</v>
      </c>
      <c r="I26" s="16" t="s">
        <v>19</v>
      </c>
      <c r="J26" s="16" t="s">
        <v>20</v>
      </c>
      <c r="K26" s="108" t="s">
        <v>21</v>
      </c>
      <c r="L26" s="136" t="s">
        <v>22</v>
      </c>
      <c r="M26" s="137" t="s">
        <v>236</v>
      </c>
      <c r="N26" s="138" t="s">
        <v>23</v>
      </c>
      <c r="O26" s="109" t="s">
        <v>39</v>
      </c>
      <c r="P26" s="16" t="s">
        <v>40</v>
      </c>
      <c r="R26" s="148" t="s">
        <v>237</v>
      </c>
      <c r="S26" s="140" t="s">
        <v>93</v>
      </c>
      <c r="T26" s="140" t="s">
        <v>239</v>
      </c>
      <c r="U26" s="140" t="s">
        <v>238</v>
      </c>
      <c r="V26" s="149" t="s">
        <v>97</v>
      </c>
    </row>
    <row r="27" spans="1:23" s="47" customFormat="1" ht="21.75" customHeight="1" thickBot="1" x14ac:dyDescent="0.35">
      <c r="A27" s="542"/>
      <c r="B27" s="46" t="s">
        <v>24</v>
      </c>
      <c r="C27" s="46" t="s">
        <v>25</v>
      </c>
      <c r="D27" s="112" t="s">
        <v>26</v>
      </c>
      <c r="E27" s="46" t="s">
        <v>27</v>
      </c>
      <c r="F27" s="46"/>
      <c r="G27" s="46" t="s">
        <v>28</v>
      </c>
      <c r="H27" s="46"/>
      <c r="I27" s="46" t="s">
        <v>29</v>
      </c>
      <c r="J27" s="46"/>
      <c r="K27" s="131" t="s">
        <v>235</v>
      </c>
      <c r="L27" s="133"/>
      <c r="M27" s="134"/>
      <c r="N27" s="135"/>
      <c r="O27" s="132" t="s">
        <v>30</v>
      </c>
      <c r="P27" s="46"/>
      <c r="Q27" s="66"/>
      <c r="R27" s="150"/>
      <c r="S27" s="67" t="s">
        <v>94</v>
      </c>
      <c r="T27" s="67" t="s">
        <v>95</v>
      </c>
      <c r="U27" s="94"/>
      <c r="V27" s="151" t="str">
        <f>IF(J28&lt;=0,"",IF(J28=90,$W$28))</f>
        <v/>
      </c>
      <c r="W27" s="37" t="s">
        <v>98</v>
      </c>
    </row>
    <row r="28" spans="1:23" ht="49.5" customHeight="1" x14ac:dyDescent="0.3">
      <c r="A28" s="231" t="str">
        <f>CDT!B26</f>
        <v>Artéméther-Luméfantrine 6cp (AL)</v>
      </c>
      <c r="B28" s="79"/>
      <c r="C28" s="110"/>
      <c r="D28" s="120" t="str">
        <f>IF(B28&lt;&gt;"",B28+C28,"")</f>
        <v/>
      </c>
      <c r="E28" s="119"/>
      <c r="F28" s="79"/>
      <c r="G28" s="79"/>
      <c r="H28" s="79"/>
      <c r="I28" s="79"/>
      <c r="J28" s="79"/>
      <c r="K28" s="110"/>
      <c r="L28" s="431" t="str">
        <f>IF(B28&lt;&gt;"",IF(J28=0,E28,((E28*90)/(90-J28))),"0")</f>
        <v>0</v>
      </c>
      <c r="M28" s="428" t="str">
        <f>IF(B28&lt;&gt;"",((E28/R28)*30),"0")</f>
        <v>0</v>
      </c>
      <c r="N28" s="250" t="str">
        <f>IF(B28&lt;&gt;"",IF(J28=0,((E28+L28)-K28),((M28*6)-K28)),"0")</f>
        <v>0</v>
      </c>
      <c r="O28" s="251"/>
      <c r="P28" s="81"/>
      <c r="R28" s="152">
        <f>(90-J28)</f>
        <v>90</v>
      </c>
      <c r="S28" s="68" t="e">
        <f>D28-(E28+G28+I28+H28)</f>
        <v>#VALUE!</v>
      </c>
      <c r="T28" s="68" t="e">
        <f>K28-S28</f>
        <v>#VALUE!</v>
      </c>
      <c r="U28" s="95">
        <v>6</v>
      </c>
      <c r="V28" s="153" t="e">
        <f t="shared" ref="V28:V52" si="0">IF(T28=0,"",$W$27)</f>
        <v>#VALUE!</v>
      </c>
      <c r="W28" s="37" t="s">
        <v>203</v>
      </c>
    </row>
    <row r="29" spans="1:23" ht="45" customHeight="1" x14ac:dyDescent="0.3">
      <c r="A29" s="231" t="str">
        <f>CDT!B27</f>
        <v>Artéméther-Luméfantrine 12cp (AL)</v>
      </c>
      <c r="B29" s="79"/>
      <c r="C29" s="110"/>
      <c r="D29" s="121" t="str">
        <f t="shared" ref="D29:D36" si="1">IF(B29&lt;&gt;"",B29+C29,"")</f>
        <v/>
      </c>
      <c r="E29" s="119"/>
      <c r="F29" s="79"/>
      <c r="G29" s="79"/>
      <c r="H29" s="79"/>
      <c r="I29" s="79"/>
      <c r="J29" s="79"/>
      <c r="K29" s="110"/>
      <c r="L29" s="431" t="str">
        <f t="shared" ref="L29:L36" si="2">IF(B29&lt;&gt;"",IF(J29=0,E29,((E29*90)/(90-J29))),"0")</f>
        <v>0</v>
      </c>
      <c r="M29" s="428" t="str">
        <f t="shared" ref="M29:M36" si="3">IF(B29&lt;&gt;"",((E29/R29)*30),"0")</f>
        <v>0</v>
      </c>
      <c r="N29" s="250" t="str">
        <f t="shared" ref="N29:N36" si="4">IF(B29&lt;&gt;"",IF(J29=0,((E29+L29)-K29),((M29*6)-K29)),"0")</f>
        <v>0</v>
      </c>
      <c r="O29" s="251"/>
      <c r="P29" s="81"/>
      <c r="R29" s="152">
        <f t="shared" ref="R29:R50" si="5">(90-J29)</f>
        <v>90</v>
      </c>
      <c r="S29" s="68" t="e">
        <f t="shared" ref="S29:S49" si="6">D29-(E29+G29+I29+H29)</f>
        <v>#VALUE!</v>
      </c>
      <c r="T29" s="68" t="e">
        <f t="shared" ref="T29:T50" si="7">K29-S29</f>
        <v>#VALUE!</v>
      </c>
      <c r="U29" s="95">
        <v>12</v>
      </c>
      <c r="V29" s="153" t="e">
        <f t="shared" si="0"/>
        <v>#VALUE!</v>
      </c>
    </row>
    <row r="30" spans="1:23" ht="49.5" customHeight="1" x14ac:dyDescent="0.3">
      <c r="A30" s="231" t="str">
        <f>CDT!B28</f>
        <v>Artéméther-Luméfantrine 18cp (AL)</v>
      </c>
      <c r="B30" s="79"/>
      <c r="C30" s="110"/>
      <c r="D30" s="121" t="str">
        <f t="shared" si="1"/>
        <v/>
      </c>
      <c r="E30" s="119"/>
      <c r="F30" s="79"/>
      <c r="G30" s="79"/>
      <c r="H30" s="79"/>
      <c r="I30" s="79"/>
      <c r="J30" s="79"/>
      <c r="K30" s="110"/>
      <c r="L30" s="431" t="str">
        <f t="shared" si="2"/>
        <v>0</v>
      </c>
      <c r="M30" s="428" t="str">
        <f t="shared" si="3"/>
        <v>0</v>
      </c>
      <c r="N30" s="250" t="str">
        <f t="shared" si="4"/>
        <v>0</v>
      </c>
      <c r="O30" s="251"/>
      <c r="P30" s="81"/>
      <c r="R30" s="152">
        <f t="shared" si="5"/>
        <v>90</v>
      </c>
      <c r="S30" s="68" t="e">
        <f t="shared" si="6"/>
        <v>#VALUE!</v>
      </c>
      <c r="T30" s="68" t="e">
        <f t="shared" si="7"/>
        <v>#VALUE!</v>
      </c>
      <c r="U30" s="95">
        <v>18</v>
      </c>
      <c r="V30" s="153" t="e">
        <f t="shared" si="0"/>
        <v>#VALUE!</v>
      </c>
    </row>
    <row r="31" spans="1:23" ht="49.5" customHeight="1" x14ac:dyDescent="0.3">
      <c r="A31" s="231" t="str">
        <f>CDT!B29</f>
        <v>Artéméther-Luméfantrine 24cp (AL)</v>
      </c>
      <c r="B31" s="79"/>
      <c r="C31" s="110"/>
      <c r="D31" s="121" t="str">
        <f t="shared" si="1"/>
        <v/>
      </c>
      <c r="E31" s="119"/>
      <c r="F31" s="79"/>
      <c r="G31" s="79"/>
      <c r="H31" s="79"/>
      <c r="I31" s="79"/>
      <c r="J31" s="79"/>
      <c r="K31" s="110"/>
      <c r="L31" s="431" t="str">
        <f t="shared" si="2"/>
        <v>0</v>
      </c>
      <c r="M31" s="428" t="str">
        <f t="shared" si="3"/>
        <v>0</v>
      </c>
      <c r="N31" s="250" t="str">
        <f t="shared" si="4"/>
        <v>0</v>
      </c>
      <c r="O31" s="251"/>
      <c r="P31" s="81"/>
      <c r="R31" s="152">
        <f t="shared" si="5"/>
        <v>90</v>
      </c>
      <c r="S31" s="68" t="e">
        <f t="shared" si="6"/>
        <v>#VALUE!</v>
      </c>
      <c r="T31" s="68" t="e">
        <f t="shared" si="7"/>
        <v>#VALUE!</v>
      </c>
      <c r="U31" s="95">
        <v>24</v>
      </c>
      <c r="V31" s="153" t="e">
        <f t="shared" si="0"/>
        <v>#VALUE!</v>
      </c>
    </row>
    <row r="32" spans="1:23" ht="50.25" hidden="1" customHeight="1" x14ac:dyDescent="0.3">
      <c r="A32" s="17" t="str">
        <f>CDT!B30</f>
        <v>Artéméther injectable 40 mg</v>
      </c>
      <c r="B32" s="79"/>
      <c r="C32" s="110"/>
      <c r="D32" s="121" t="str">
        <f t="shared" si="1"/>
        <v/>
      </c>
      <c r="E32" s="119"/>
      <c r="F32" s="79"/>
      <c r="G32" s="79"/>
      <c r="H32" s="79"/>
      <c r="I32" s="79"/>
      <c r="J32" s="79"/>
      <c r="K32" s="110"/>
      <c r="L32" s="431" t="str">
        <f t="shared" si="2"/>
        <v>0</v>
      </c>
      <c r="M32" s="428" t="str">
        <f t="shared" si="3"/>
        <v>0</v>
      </c>
      <c r="N32" s="250" t="str">
        <f t="shared" si="4"/>
        <v>0</v>
      </c>
      <c r="O32" s="251"/>
      <c r="P32" s="79"/>
      <c r="R32" s="152">
        <f t="shared" si="5"/>
        <v>90</v>
      </c>
      <c r="S32" s="68" t="e">
        <f t="shared" si="6"/>
        <v>#VALUE!</v>
      </c>
      <c r="T32" s="68" t="e">
        <f t="shared" si="7"/>
        <v>#VALUE!</v>
      </c>
      <c r="U32" s="95">
        <v>1</v>
      </c>
      <c r="V32" s="153" t="e">
        <f t="shared" si="0"/>
        <v>#VALUE!</v>
      </c>
    </row>
    <row r="33" spans="1:22" ht="50.25" hidden="1" customHeight="1" x14ac:dyDescent="0.3">
      <c r="A33" s="17" t="str">
        <f>CDT!B31</f>
        <v>Artéméther injectable 80 mg</v>
      </c>
      <c r="B33" s="79"/>
      <c r="C33" s="110"/>
      <c r="D33" s="121" t="str">
        <f t="shared" si="1"/>
        <v/>
      </c>
      <c r="E33" s="119"/>
      <c r="F33" s="79"/>
      <c r="G33" s="79"/>
      <c r="H33" s="79"/>
      <c r="I33" s="79"/>
      <c r="J33" s="79"/>
      <c r="K33" s="110"/>
      <c r="L33" s="431" t="str">
        <f t="shared" si="2"/>
        <v>0</v>
      </c>
      <c r="M33" s="428" t="str">
        <f t="shared" si="3"/>
        <v>0</v>
      </c>
      <c r="N33" s="250" t="str">
        <f t="shared" si="4"/>
        <v>0</v>
      </c>
      <c r="O33" s="251"/>
      <c r="P33" s="79"/>
      <c r="R33" s="152">
        <f t="shared" si="5"/>
        <v>90</v>
      </c>
      <c r="S33" s="68" t="e">
        <f t="shared" si="6"/>
        <v>#VALUE!</v>
      </c>
      <c r="T33" s="68" t="e">
        <f t="shared" si="7"/>
        <v>#VALUE!</v>
      </c>
      <c r="U33" s="95">
        <v>1</v>
      </c>
      <c r="V33" s="153" t="e">
        <f t="shared" si="0"/>
        <v>#VALUE!</v>
      </c>
    </row>
    <row r="34" spans="1:22" ht="50.25" hidden="1" customHeight="1" x14ac:dyDescent="0.3">
      <c r="A34" s="17" t="str">
        <f>CDT!B32</f>
        <v>Artésunate injectable 60 mg</v>
      </c>
      <c r="B34" s="79"/>
      <c r="C34" s="110"/>
      <c r="D34" s="121" t="str">
        <f t="shared" si="1"/>
        <v/>
      </c>
      <c r="E34" s="119"/>
      <c r="F34" s="79"/>
      <c r="G34" s="79"/>
      <c r="H34" s="79"/>
      <c r="I34" s="79"/>
      <c r="J34" s="79"/>
      <c r="K34" s="110"/>
      <c r="L34" s="431" t="str">
        <f t="shared" si="2"/>
        <v>0</v>
      </c>
      <c r="M34" s="428" t="str">
        <f t="shared" si="3"/>
        <v>0</v>
      </c>
      <c r="N34" s="250" t="str">
        <f t="shared" si="4"/>
        <v>0</v>
      </c>
      <c r="O34" s="251"/>
      <c r="P34" s="79"/>
      <c r="R34" s="152">
        <f t="shared" si="5"/>
        <v>90</v>
      </c>
      <c r="S34" s="68" t="e">
        <f t="shared" si="6"/>
        <v>#VALUE!</v>
      </c>
      <c r="T34" s="68" t="e">
        <f t="shared" si="7"/>
        <v>#VALUE!</v>
      </c>
      <c r="U34" s="95">
        <v>1</v>
      </c>
      <c r="V34" s="153" t="e">
        <f t="shared" si="0"/>
        <v>#VALUE!</v>
      </c>
    </row>
    <row r="35" spans="1:22" ht="50.25" hidden="1" customHeight="1" x14ac:dyDescent="0.3">
      <c r="A35" s="17" t="str">
        <f>CDT!B33</f>
        <v xml:space="preserve"> Sulfadoxine Pyriméthamine:  (SP)</v>
      </c>
      <c r="B35" s="79"/>
      <c r="C35" s="110"/>
      <c r="D35" s="121" t="str">
        <f t="shared" si="1"/>
        <v/>
      </c>
      <c r="E35" s="119"/>
      <c r="F35" s="79"/>
      <c r="G35" s="79"/>
      <c r="H35" s="79"/>
      <c r="I35" s="79"/>
      <c r="J35" s="79"/>
      <c r="K35" s="110"/>
      <c r="L35" s="431" t="str">
        <f t="shared" si="2"/>
        <v>0</v>
      </c>
      <c r="M35" s="428" t="str">
        <f t="shared" si="3"/>
        <v>0</v>
      </c>
      <c r="N35" s="250" t="str">
        <f t="shared" si="4"/>
        <v>0</v>
      </c>
      <c r="O35" s="251"/>
      <c r="P35" s="79"/>
      <c r="R35" s="152">
        <f t="shared" si="5"/>
        <v>90</v>
      </c>
      <c r="S35" s="68" t="e">
        <f t="shared" si="6"/>
        <v>#VALUE!</v>
      </c>
      <c r="T35" s="68" t="e">
        <f t="shared" si="7"/>
        <v>#VALUE!</v>
      </c>
      <c r="U35" s="95">
        <v>3</v>
      </c>
      <c r="V35" s="153" t="e">
        <f t="shared" si="0"/>
        <v>#VALUE!</v>
      </c>
    </row>
    <row r="36" spans="1:22" ht="45.75" customHeight="1" thickBot="1" x14ac:dyDescent="0.35">
      <c r="A36" s="231" t="str">
        <f>CDT!B34</f>
        <v>Test de Diagnostic Rapide  : (TDR)</v>
      </c>
      <c r="B36" s="79"/>
      <c r="C36" s="110"/>
      <c r="D36" s="305" t="str">
        <f t="shared" si="1"/>
        <v/>
      </c>
      <c r="E36" s="119"/>
      <c r="F36" s="79"/>
      <c r="G36" s="79"/>
      <c r="H36" s="79"/>
      <c r="I36" s="79"/>
      <c r="J36" s="79"/>
      <c r="K36" s="110"/>
      <c r="L36" s="431" t="str">
        <f t="shared" si="2"/>
        <v>0</v>
      </c>
      <c r="M36" s="428" t="str">
        <f t="shared" si="3"/>
        <v>0</v>
      </c>
      <c r="N36" s="250" t="str">
        <f t="shared" si="4"/>
        <v>0</v>
      </c>
      <c r="O36" s="251"/>
      <c r="P36" s="79"/>
      <c r="R36" s="152">
        <f t="shared" si="5"/>
        <v>90</v>
      </c>
      <c r="S36" s="68" t="e">
        <f t="shared" si="6"/>
        <v>#VALUE!</v>
      </c>
      <c r="T36" s="68" t="e">
        <f t="shared" si="7"/>
        <v>#VALUE!</v>
      </c>
      <c r="U36" s="95">
        <v>1</v>
      </c>
      <c r="V36" s="153" t="e">
        <f t="shared" si="0"/>
        <v>#VALUE!</v>
      </c>
    </row>
    <row r="37" spans="1:22" ht="34.5" hidden="1" customHeight="1" x14ac:dyDescent="0.3">
      <c r="A37" s="17" t="str">
        <f>CDT!B35</f>
        <v>Moustiquaire à Imprégnation Durable: (MID)</v>
      </c>
      <c r="B37" s="79"/>
      <c r="C37" s="110"/>
      <c r="D37" s="304">
        <f t="shared" ref="D37:D50" si="8">B37+C37</f>
        <v>0</v>
      </c>
      <c r="E37" s="119"/>
      <c r="F37" s="79"/>
      <c r="G37" s="79"/>
      <c r="H37" s="79"/>
      <c r="I37" s="79"/>
      <c r="J37" s="79"/>
      <c r="K37" s="110"/>
      <c r="L37" s="113">
        <f t="shared" ref="L37:L50" si="9">IF(J37=0,E37,((D37*90)/(90-J37)))</f>
        <v>0</v>
      </c>
      <c r="M37" s="55">
        <f t="shared" ref="M37:M50" si="10">(E37/R37)*30</f>
        <v>0</v>
      </c>
      <c r="N37" s="114">
        <f t="shared" ref="N37:N49" si="11">IF(J37=0,((E37+L37)-K37),((L37*2)-K37))</f>
        <v>0</v>
      </c>
      <c r="O37" s="111" t="str">
        <f t="shared" ref="O37:O50" si="12">IF(N37=0,"0",N37)</f>
        <v>0</v>
      </c>
      <c r="P37" s="79"/>
      <c r="R37" s="152">
        <f t="shared" si="5"/>
        <v>90</v>
      </c>
      <c r="S37" s="68">
        <f t="shared" si="6"/>
        <v>0</v>
      </c>
      <c r="T37" s="68">
        <f t="shared" si="7"/>
        <v>0</v>
      </c>
      <c r="U37" s="95">
        <v>1</v>
      </c>
      <c r="V37" s="153" t="str">
        <f t="shared" si="0"/>
        <v/>
      </c>
    </row>
    <row r="38" spans="1:22" ht="34.5" hidden="1" customHeight="1" x14ac:dyDescent="0.3">
      <c r="A38" s="17" t="str">
        <f>CDT!B40</f>
        <v>Artésunate Amodiaquine: (ASAQ) : 3 cp (25/67,5 mg)</v>
      </c>
      <c r="B38" s="79"/>
      <c r="C38" s="110"/>
      <c r="D38" s="121">
        <f t="shared" si="8"/>
        <v>0</v>
      </c>
      <c r="E38" s="119"/>
      <c r="F38" s="79"/>
      <c r="G38" s="79"/>
      <c r="H38" s="79"/>
      <c r="I38" s="79"/>
      <c r="J38" s="79"/>
      <c r="K38" s="110"/>
      <c r="L38" s="113">
        <f t="shared" si="9"/>
        <v>0</v>
      </c>
      <c r="M38" s="55">
        <f t="shared" si="10"/>
        <v>0</v>
      </c>
      <c r="N38" s="114">
        <f t="shared" si="11"/>
        <v>0</v>
      </c>
      <c r="O38" s="111" t="str">
        <f t="shared" si="12"/>
        <v>0</v>
      </c>
      <c r="P38" s="79"/>
      <c r="R38" s="152">
        <f t="shared" si="5"/>
        <v>90</v>
      </c>
      <c r="S38" s="68">
        <f t="shared" si="6"/>
        <v>0</v>
      </c>
      <c r="T38" s="68">
        <f t="shared" si="7"/>
        <v>0</v>
      </c>
      <c r="U38" s="95">
        <v>3</v>
      </c>
      <c r="V38" s="153" t="str">
        <f t="shared" si="0"/>
        <v/>
      </c>
    </row>
    <row r="39" spans="1:22" ht="34.5" hidden="1" customHeight="1" x14ac:dyDescent="0.3">
      <c r="A39" s="17" t="str">
        <f>CDT!B41</f>
        <v>Artésunate Amodiaquine: (ASAQ) 3 cp (50/135 mg)</v>
      </c>
      <c r="B39" s="79"/>
      <c r="C39" s="110"/>
      <c r="D39" s="121">
        <f t="shared" si="8"/>
        <v>0</v>
      </c>
      <c r="E39" s="119"/>
      <c r="F39" s="79"/>
      <c r="G39" s="79"/>
      <c r="H39" s="79"/>
      <c r="I39" s="79"/>
      <c r="J39" s="79"/>
      <c r="K39" s="110"/>
      <c r="L39" s="113">
        <f t="shared" si="9"/>
        <v>0</v>
      </c>
      <c r="M39" s="55">
        <f t="shared" si="10"/>
        <v>0</v>
      </c>
      <c r="N39" s="114">
        <f t="shared" si="11"/>
        <v>0</v>
      </c>
      <c r="O39" s="111" t="str">
        <f t="shared" si="12"/>
        <v>0</v>
      </c>
      <c r="P39" s="79"/>
      <c r="R39" s="152">
        <f t="shared" si="5"/>
        <v>90</v>
      </c>
      <c r="S39" s="68">
        <f t="shared" si="6"/>
        <v>0</v>
      </c>
      <c r="T39" s="68">
        <f t="shared" si="7"/>
        <v>0</v>
      </c>
      <c r="U39" s="95">
        <v>3</v>
      </c>
      <c r="V39" s="153" t="str">
        <f t="shared" si="0"/>
        <v/>
      </c>
    </row>
    <row r="40" spans="1:22" ht="34.5" hidden="1" customHeight="1" x14ac:dyDescent="0.3">
      <c r="A40" s="17" t="str">
        <f>CDT!B42</f>
        <v>Artésunate Amodiaquine: (ASAQ) 3 cp (100/270 mg)</v>
      </c>
      <c r="B40" s="79"/>
      <c r="C40" s="110"/>
      <c r="D40" s="121">
        <f t="shared" si="8"/>
        <v>0</v>
      </c>
      <c r="E40" s="119"/>
      <c r="F40" s="79"/>
      <c r="G40" s="79"/>
      <c r="H40" s="79"/>
      <c r="I40" s="79"/>
      <c r="J40" s="79"/>
      <c r="K40" s="110"/>
      <c r="L40" s="113">
        <f t="shared" si="9"/>
        <v>0</v>
      </c>
      <c r="M40" s="55">
        <f t="shared" si="10"/>
        <v>0</v>
      </c>
      <c r="N40" s="114">
        <f t="shared" si="11"/>
        <v>0</v>
      </c>
      <c r="O40" s="111" t="str">
        <f t="shared" si="12"/>
        <v>0</v>
      </c>
      <c r="P40" s="79"/>
      <c r="R40" s="152">
        <f t="shared" si="5"/>
        <v>90</v>
      </c>
      <c r="S40" s="68">
        <f t="shared" si="6"/>
        <v>0</v>
      </c>
      <c r="T40" s="68">
        <f t="shared" si="7"/>
        <v>0</v>
      </c>
      <c r="U40" s="95">
        <v>3</v>
      </c>
      <c r="V40" s="153" t="str">
        <f t="shared" si="0"/>
        <v/>
      </c>
    </row>
    <row r="41" spans="1:22" ht="34.5" hidden="1" customHeight="1" x14ac:dyDescent="0.3">
      <c r="A41" s="17" t="str">
        <f>CDT!B43</f>
        <v>Artésunate Amodiaquine: (ASAQ) 6 cp (100/270 mg)</v>
      </c>
      <c r="B41" s="79"/>
      <c r="C41" s="110"/>
      <c r="D41" s="121">
        <f t="shared" si="8"/>
        <v>0</v>
      </c>
      <c r="E41" s="119"/>
      <c r="F41" s="79"/>
      <c r="G41" s="79"/>
      <c r="H41" s="79"/>
      <c r="I41" s="79"/>
      <c r="J41" s="79"/>
      <c r="K41" s="110"/>
      <c r="L41" s="113">
        <f t="shared" si="9"/>
        <v>0</v>
      </c>
      <c r="M41" s="55">
        <f t="shared" si="10"/>
        <v>0</v>
      </c>
      <c r="N41" s="114">
        <f t="shared" si="11"/>
        <v>0</v>
      </c>
      <c r="O41" s="111" t="str">
        <f t="shared" si="12"/>
        <v>0</v>
      </c>
      <c r="P41" s="79"/>
      <c r="R41" s="152">
        <f t="shared" si="5"/>
        <v>90</v>
      </c>
      <c r="S41" s="68">
        <f t="shared" si="6"/>
        <v>0</v>
      </c>
      <c r="T41" s="68">
        <f t="shared" si="7"/>
        <v>0</v>
      </c>
      <c r="U41" s="95">
        <v>3</v>
      </c>
      <c r="V41" s="153" t="str">
        <f t="shared" si="0"/>
        <v/>
      </c>
    </row>
    <row r="42" spans="1:22" ht="34.5" hidden="1" customHeight="1" x14ac:dyDescent="0.3">
      <c r="A42" s="17" t="str">
        <f>CDT!B36</f>
        <v>Dihydroartéminisine Pipéraquine– Plaq / 3 comp 
( DHA-PPQ)  20/160 mg</v>
      </c>
      <c r="B42" s="79"/>
      <c r="C42" s="110"/>
      <c r="D42" s="121">
        <f t="shared" si="8"/>
        <v>0</v>
      </c>
      <c r="E42" s="119"/>
      <c r="F42" s="79"/>
      <c r="G42" s="79"/>
      <c r="H42" s="79"/>
      <c r="I42" s="79"/>
      <c r="J42" s="79"/>
      <c r="K42" s="110"/>
      <c r="L42" s="113">
        <f t="shared" si="9"/>
        <v>0</v>
      </c>
      <c r="M42" s="55">
        <f t="shared" si="10"/>
        <v>0</v>
      </c>
      <c r="N42" s="114">
        <f t="shared" si="11"/>
        <v>0</v>
      </c>
      <c r="O42" s="111" t="str">
        <f t="shared" si="12"/>
        <v>0</v>
      </c>
      <c r="P42" s="79"/>
      <c r="R42" s="152">
        <f t="shared" si="5"/>
        <v>90</v>
      </c>
      <c r="S42" s="68">
        <f t="shared" si="6"/>
        <v>0</v>
      </c>
      <c r="T42" s="68">
        <f t="shared" si="7"/>
        <v>0</v>
      </c>
      <c r="U42" s="95">
        <v>1</v>
      </c>
      <c r="V42" s="153" t="str">
        <f t="shared" si="0"/>
        <v/>
      </c>
    </row>
    <row r="43" spans="1:22" ht="34.5" hidden="1" customHeight="1" x14ac:dyDescent="0.3">
      <c r="A43" s="17" t="str">
        <f>CDT!B37</f>
        <v>Dihydroartéminisine Pipéraquine– Plaq / 3 comp 
( DHA-PPQ)  40/320 mg</v>
      </c>
      <c r="B43" s="79"/>
      <c r="C43" s="110"/>
      <c r="D43" s="121">
        <f t="shared" si="8"/>
        <v>0</v>
      </c>
      <c r="E43" s="119"/>
      <c r="F43" s="79"/>
      <c r="G43" s="79"/>
      <c r="H43" s="79"/>
      <c r="I43" s="79"/>
      <c r="J43" s="79"/>
      <c r="K43" s="110"/>
      <c r="L43" s="113">
        <f t="shared" si="9"/>
        <v>0</v>
      </c>
      <c r="M43" s="55">
        <f t="shared" si="10"/>
        <v>0</v>
      </c>
      <c r="N43" s="114">
        <f t="shared" si="11"/>
        <v>0</v>
      </c>
      <c r="O43" s="111" t="str">
        <f t="shared" si="12"/>
        <v>0</v>
      </c>
      <c r="P43" s="79"/>
      <c r="R43" s="152">
        <f t="shared" si="5"/>
        <v>90</v>
      </c>
      <c r="S43" s="68">
        <f t="shared" si="6"/>
        <v>0</v>
      </c>
      <c r="T43" s="68">
        <f t="shared" si="7"/>
        <v>0</v>
      </c>
      <c r="U43" s="95">
        <v>1</v>
      </c>
      <c r="V43" s="153" t="str">
        <f t="shared" si="0"/>
        <v/>
      </c>
    </row>
    <row r="44" spans="1:22" ht="34.5" hidden="1" customHeight="1" x14ac:dyDescent="0.3">
      <c r="A44" s="17" t="str">
        <f>CDT!B38</f>
        <v>Dihydroartéminisine Pipéraquine– Plaq / 6 comp 
( DHA-PPQ)  40/320 mg</v>
      </c>
      <c r="B44" s="79"/>
      <c r="C44" s="110"/>
      <c r="D44" s="121">
        <f t="shared" si="8"/>
        <v>0</v>
      </c>
      <c r="E44" s="119"/>
      <c r="F44" s="79"/>
      <c r="G44" s="79"/>
      <c r="H44" s="79"/>
      <c r="I44" s="79"/>
      <c r="J44" s="79"/>
      <c r="K44" s="110"/>
      <c r="L44" s="113">
        <f t="shared" si="9"/>
        <v>0</v>
      </c>
      <c r="M44" s="55">
        <f t="shared" si="10"/>
        <v>0</v>
      </c>
      <c r="N44" s="114">
        <f t="shared" si="11"/>
        <v>0</v>
      </c>
      <c r="O44" s="111" t="str">
        <f t="shared" si="12"/>
        <v>0</v>
      </c>
      <c r="P44" s="79"/>
      <c r="R44" s="152">
        <f t="shared" si="5"/>
        <v>90</v>
      </c>
      <c r="S44" s="68">
        <f t="shared" si="6"/>
        <v>0</v>
      </c>
      <c r="T44" s="68">
        <f t="shared" si="7"/>
        <v>0</v>
      </c>
      <c r="U44" s="95">
        <v>1</v>
      </c>
      <c r="V44" s="153" t="str">
        <f t="shared" si="0"/>
        <v/>
      </c>
    </row>
    <row r="45" spans="1:22" ht="34.5" hidden="1" customHeight="1" x14ac:dyDescent="0.3">
      <c r="A45" s="17" t="str">
        <f>CDT!B44</f>
        <v>Artésunate - Méfloquine (AS-MF)</v>
      </c>
      <c r="B45" s="79"/>
      <c r="C45" s="110"/>
      <c r="D45" s="121">
        <f t="shared" si="8"/>
        <v>0</v>
      </c>
      <c r="E45" s="119"/>
      <c r="F45" s="79"/>
      <c r="G45" s="79"/>
      <c r="H45" s="79"/>
      <c r="I45" s="79"/>
      <c r="J45" s="79"/>
      <c r="K45" s="110"/>
      <c r="L45" s="113">
        <f t="shared" si="9"/>
        <v>0</v>
      </c>
      <c r="M45" s="55">
        <f t="shared" si="10"/>
        <v>0</v>
      </c>
      <c r="N45" s="114">
        <f t="shared" si="11"/>
        <v>0</v>
      </c>
      <c r="O45" s="111" t="str">
        <f t="shared" si="12"/>
        <v>0</v>
      </c>
      <c r="P45" s="79"/>
      <c r="R45" s="152">
        <f t="shared" si="5"/>
        <v>90</v>
      </c>
      <c r="S45" s="68">
        <f t="shared" si="6"/>
        <v>0</v>
      </c>
      <c r="T45" s="68">
        <f t="shared" si="7"/>
        <v>0</v>
      </c>
      <c r="U45" s="95">
        <v>1</v>
      </c>
      <c r="V45" s="153" t="str">
        <f t="shared" si="0"/>
        <v/>
      </c>
    </row>
    <row r="46" spans="1:22" ht="34.5" hidden="1" customHeight="1" x14ac:dyDescent="0.3">
      <c r="A46" s="17" t="str">
        <f>CDT!B45</f>
        <v>Quinine comprimé 300mg</v>
      </c>
      <c r="B46" s="79"/>
      <c r="C46" s="110"/>
      <c r="D46" s="121">
        <f t="shared" si="8"/>
        <v>0</v>
      </c>
      <c r="E46" s="119"/>
      <c r="F46" s="79"/>
      <c r="G46" s="79"/>
      <c r="H46" s="79"/>
      <c r="I46" s="79"/>
      <c r="J46" s="79"/>
      <c r="K46" s="110"/>
      <c r="L46" s="113">
        <f t="shared" si="9"/>
        <v>0</v>
      </c>
      <c r="M46" s="55">
        <f t="shared" si="10"/>
        <v>0</v>
      </c>
      <c r="N46" s="114">
        <f t="shared" si="11"/>
        <v>0</v>
      </c>
      <c r="O46" s="111" t="str">
        <f t="shared" si="12"/>
        <v>0</v>
      </c>
      <c r="P46" s="79"/>
      <c r="R46" s="152">
        <f t="shared" si="5"/>
        <v>90</v>
      </c>
      <c r="S46" s="68">
        <f t="shared" si="6"/>
        <v>0</v>
      </c>
      <c r="T46" s="68">
        <f t="shared" si="7"/>
        <v>0</v>
      </c>
      <c r="U46" s="95">
        <v>1</v>
      </c>
      <c r="V46" s="153" t="str">
        <f t="shared" si="0"/>
        <v/>
      </c>
    </row>
    <row r="47" spans="1:22" ht="34.5" hidden="1" customHeight="1" x14ac:dyDescent="0.3">
      <c r="A47" s="17" t="str">
        <f>CDT!B46</f>
        <v>Quinine injectable 300 mg</v>
      </c>
      <c r="B47" s="79"/>
      <c r="C47" s="110"/>
      <c r="D47" s="121">
        <f t="shared" si="8"/>
        <v>0</v>
      </c>
      <c r="E47" s="119"/>
      <c r="F47" s="79"/>
      <c r="G47" s="79"/>
      <c r="H47" s="79"/>
      <c r="I47" s="79"/>
      <c r="J47" s="79"/>
      <c r="K47" s="110"/>
      <c r="L47" s="113">
        <f t="shared" si="9"/>
        <v>0</v>
      </c>
      <c r="M47" s="55">
        <f t="shared" si="10"/>
        <v>0</v>
      </c>
      <c r="N47" s="114">
        <f t="shared" si="11"/>
        <v>0</v>
      </c>
      <c r="O47" s="111" t="str">
        <f t="shared" si="12"/>
        <v>0</v>
      </c>
      <c r="P47" s="79"/>
      <c r="R47" s="152">
        <f t="shared" si="5"/>
        <v>90</v>
      </c>
      <c r="S47" s="68">
        <f t="shared" si="6"/>
        <v>0</v>
      </c>
      <c r="T47" s="68">
        <f t="shared" si="7"/>
        <v>0</v>
      </c>
      <c r="U47" s="95">
        <v>1</v>
      </c>
      <c r="V47" s="153" t="str">
        <f t="shared" si="0"/>
        <v/>
      </c>
    </row>
    <row r="48" spans="1:22" ht="34.5" hidden="1" customHeight="1" x14ac:dyDescent="0.3">
      <c r="A48" s="17" t="str">
        <f>CDT!B47</f>
        <v>Quinine injectable 600 mg</v>
      </c>
      <c r="B48" s="79"/>
      <c r="C48" s="110"/>
      <c r="D48" s="121">
        <f t="shared" si="8"/>
        <v>0</v>
      </c>
      <c r="E48" s="119"/>
      <c r="F48" s="79"/>
      <c r="G48" s="79"/>
      <c r="H48" s="79"/>
      <c r="I48" s="79"/>
      <c r="J48" s="79"/>
      <c r="K48" s="110"/>
      <c r="L48" s="113">
        <f t="shared" si="9"/>
        <v>0</v>
      </c>
      <c r="M48" s="55">
        <f t="shared" si="10"/>
        <v>0</v>
      </c>
      <c r="N48" s="114">
        <f t="shared" si="11"/>
        <v>0</v>
      </c>
      <c r="O48" s="111" t="str">
        <f t="shared" si="12"/>
        <v>0</v>
      </c>
      <c r="P48" s="79"/>
      <c r="R48" s="152">
        <f t="shared" si="5"/>
        <v>90</v>
      </c>
      <c r="S48" s="68">
        <f t="shared" si="6"/>
        <v>0</v>
      </c>
      <c r="T48" s="68">
        <f t="shared" si="7"/>
        <v>0</v>
      </c>
      <c r="U48" s="95">
        <v>1</v>
      </c>
      <c r="V48" s="153" t="str">
        <f t="shared" si="0"/>
        <v/>
      </c>
    </row>
    <row r="49" spans="1:22" ht="34.5" hidden="1" customHeight="1" x14ac:dyDescent="0.3">
      <c r="A49" s="17" t="str">
        <f>CDT!B48</f>
        <v>Quinine injectable 600 mg</v>
      </c>
      <c r="B49" s="79"/>
      <c r="C49" s="110"/>
      <c r="D49" s="121">
        <f t="shared" si="8"/>
        <v>0</v>
      </c>
      <c r="E49" s="119"/>
      <c r="F49" s="79"/>
      <c r="G49" s="79"/>
      <c r="H49" s="79"/>
      <c r="I49" s="79"/>
      <c r="J49" s="79"/>
      <c r="K49" s="110"/>
      <c r="L49" s="113">
        <f t="shared" si="9"/>
        <v>0</v>
      </c>
      <c r="M49" s="55">
        <f t="shared" si="10"/>
        <v>0</v>
      </c>
      <c r="N49" s="114">
        <f t="shared" si="11"/>
        <v>0</v>
      </c>
      <c r="O49" s="111" t="str">
        <f t="shared" si="12"/>
        <v>0</v>
      </c>
      <c r="P49" s="79"/>
      <c r="R49" s="152">
        <f t="shared" si="5"/>
        <v>90</v>
      </c>
      <c r="S49" s="68">
        <f t="shared" si="6"/>
        <v>0</v>
      </c>
      <c r="T49" s="68">
        <f t="shared" si="7"/>
        <v>0</v>
      </c>
      <c r="U49" s="95">
        <v>1</v>
      </c>
      <c r="V49" s="153" t="str">
        <f t="shared" si="0"/>
        <v/>
      </c>
    </row>
    <row r="50" spans="1:22" ht="34.5" hidden="1" customHeight="1" thickBot="1" x14ac:dyDescent="0.35">
      <c r="A50" s="17" t="str">
        <f>CDT!B49</f>
        <v>Artéméther injectable 100 mg</v>
      </c>
      <c r="B50" s="79"/>
      <c r="C50" s="110"/>
      <c r="D50" s="122">
        <f t="shared" si="8"/>
        <v>0</v>
      </c>
      <c r="E50" s="119"/>
      <c r="F50" s="79"/>
      <c r="G50" s="79"/>
      <c r="H50" s="79"/>
      <c r="I50" s="79"/>
      <c r="J50" s="79"/>
      <c r="K50" s="110"/>
      <c r="L50" s="115">
        <f t="shared" si="9"/>
        <v>0</v>
      </c>
      <c r="M50" s="130">
        <f t="shared" si="10"/>
        <v>0</v>
      </c>
      <c r="N50" s="116">
        <f>IF(J50=0,((E50+L50)-K50),((L50*2)-K50))</f>
        <v>0</v>
      </c>
      <c r="O50" s="111" t="str">
        <f t="shared" si="12"/>
        <v>0</v>
      </c>
      <c r="P50" s="79"/>
      <c r="R50" s="152">
        <f t="shared" si="5"/>
        <v>90</v>
      </c>
      <c r="S50" s="68">
        <f>D50-(E50+G50+I50+H50)</f>
        <v>0</v>
      </c>
      <c r="T50" s="68">
        <f t="shared" si="7"/>
        <v>0</v>
      </c>
      <c r="U50" s="95">
        <v>1</v>
      </c>
      <c r="V50" s="153" t="str">
        <f t="shared" si="0"/>
        <v/>
      </c>
    </row>
    <row r="51" spans="1:22" ht="34.5" hidden="1" customHeight="1" x14ac:dyDescent="0.3">
      <c r="A51" s="17"/>
      <c r="B51" s="79"/>
      <c r="C51" s="79"/>
      <c r="D51" s="56"/>
      <c r="E51" s="79"/>
      <c r="F51" s="79"/>
      <c r="G51" s="79"/>
      <c r="H51" s="79"/>
      <c r="I51" s="79"/>
      <c r="J51" s="79"/>
      <c r="K51" s="79"/>
      <c r="L51" s="57"/>
      <c r="M51" s="57"/>
      <c r="N51" s="58"/>
      <c r="O51" s="80"/>
      <c r="P51" s="79"/>
      <c r="R51" s="152"/>
      <c r="S51" s="68"/>
      <c r="T51" s="68"/>
      <c r="U51" s="95"/>
      <c r="V51" s="153" t="str">
        <f t="shared" si="0"/>
        <v/>
      </c>
    </row>
    <row r="52" spans="1:22" ht="34.5" hidden="1" customHeight="1" x14ac:dyDescent="0.3">
      <c r="A52" s="17"/>
      <c r="B52" s="79"/>
      <c r="C52" s="79"/>
      <c r="D52" s="53"/>
      <c r="E52" s="79"/>
      <c r="F52" s="79"/>
      <c r="G52" s="79"/>
      <c r="H52" s="79"/>
      <c r="I52" s="79"/>
      <c r="J52" s="79"/>
      <c r="K52" s="79"/>
      <c r="L52" s="54"/>
      <c r="M52" s="54"/>
      <c r="N52" s="55"/>
      <c r="O52" s="80"/>
      <c r="P52" s="79"/>
      <c r="R52" s="152"/>
      <c r="S52" s="68"/>
      <c r="T52" s="68"/>
      <c r="U52" s="95"/>
      <c r="V52" s="153" t="str">
        <f t="shared" si="0"/>
        <v/>
      </c>
    </row>
    <row r="53" spans="1:22" s="235" customFormat="1" ht="16.5" customHeight="1" x14ac:dyDescent="0.35">
      <c r="A53" s="494" t="s">
        <v>290</v>
      </c>
      <c r="B53" s="494"/>
      <c r="C53" s="494"/>
      <c r="D53" s="494"/>
      <c r="E53" s="232"/>
      <c r="F53" s="232"/>
      <c r="G53" s="233" t="s">
        <v>298</v>
      </c>
      <c r="H53" s="233"/>
      <c r="I53" s="232"/>
      <c r="J53" s="234"/>
      <c r="K53" s="232"/>
      <c r="L53" s="232"/>
      <c r="M53" s="232"/>
      <c r="N53" s="232"/>
      <c r="O53" s="232"/>
      <c r="Q53" s="236"/>
      <c r="R53" s="237"/>
      <c r="S53" s="238"/>
      <c r="T53" s="238"/>
      <c r="U53" s="239"/>
      <c r="V53" s="240"/>
    </row>
    <row r="54" spans="1:22" ht="34.5" customHeight="1" x14ac:dyDescent="0.3">
      <c r="A54" s="18"/>
      <c r="B54" s="18"/>
      <c r="C54" s="18"/>
      <c r="D54" s="18"/>
      <c r="E54" s="18"/>
      <c r="F54" s="18"/>
      <c r="G54" s="18"/>
      <c r="H54" s="18"/>
      <c r="I54" s="18"/>
      <c r="J54" s="18"/>
      <c r="K54" s="18"/>
      <c r="L54" s="18"/>
      <c r="M54" s="18"/>
      <c r="N54" s="18"/>
      <c r="O54" s="18"/>
      <c r="R54" s="154"/>
      <c r="S54" s="69"/>
      <c r="T54" s="69"/>
      <c r="U54" s="70"/>
      <c r="V54" s="155"/>
    </row>
    <row r="55" spans="1:22" ht="35.25" customHeight="1" x14ac:dyDescent="0.3">
      <c r="B55" s="18"/>
      <c r="C55" s="18"/>
      <c r="D55" s="18"/>
      <c r="E55" s="18"/>
      <c r="F55" s="18"/>
      <c r="I55" s="18"/>
      <c r="J55" s="18"/>
      <c r="K55" s="18"/>
      <c r="L55" s="18"/>
      <c r="M55" s="18"/>
      <c r="N55" s="18"/>
      <c r="O55" s="18"/>
      <c r="R55" s="154"/>
      <c r="S55" s="69"/>
      <c r="T55" s="69"/>
      <c r="U55" s="70"/>
      <c r="V55" s="155"/>
    </row>
    <row r="56" spans="1:22" s="235" customFormat="1" ht="16.5" customHeight="1" x14ac:dyDescent="0.35">
      <c r="A56" s="494" t="s">
        <v>289</v>
      </c>
      <c r="B56" s="494"/>
      <c r="C56" s="494"/>
      <c r="D56" s="494"/>
      <c r="E56" s="232"/>
      <c r="F56" s="232"/>
      <c r="G56" s="561" t="s">
        <v>299</v>
      </c>
      <c r="H56" s="561"/>
      <c r="I56" s="561"/>
      <c r="J56" s="561"/>
      <c r="K56" s="561"/>
      <c r="L56" s="561"/>
      <c r="M56" s="561"/>
      <c r="N56" s="561"/>
      <c r="O56" s="561"/>
      <c r="Q56" s="236"/>
      <c r="R56" s="237"/>
      <c r="S56" s="238"/>
      <c r="T56" s="238"/>
      <c r="U56" s="239"/>
      <c r="V56" s="240"/>
    </row>
  </sheetData>
  <mergeCells count="26">
    <mergeCell ref="A1:B1"/>
    <mergeCell ref="A3:B3"/>
    <mergeCell ref="A4:B4"/>
    <mergeCell ref="L17:P17"/>
    <mergeCell ref="D19:N19"/>
    <mergeCell ref="R19:V19"/>
    <mergeCell ref="A11:O11"/>
    <mergeCell ref="B13:C13"/>
    <mergeCell ref="E13:J13"/>
    <mergeCell ref="B15:C15"/>
    <mergeCell ref="D15:F15"/>
    <mergeCell ref="G15:I15"/>
    <mergeCell ref="B17:E17"/>
    <mergeCell ref="G17:K17"/>
    <mergeCell ref="A56:D56"/>
    <mergeCell ref="G56:O56"/>
    <mergeCell ref="O23:P23"/>
    <mergeCell ref="A19:C19"/>
    <mergeCell ref="A21:C21"/>
    <mergeCell ref="A23:C23"/>
    <mergeCell ref="D21:H21"/>
    <mergeCell ref="D23:F23"/>
    <mergeCell ref="A26:A27"/>
    <mergeCell ref="A53:D53"/>
    <mergeCell ref="O21:P21"/>
    <mergeCell ref="I23:N23"/>
  </mergeCells>
  <conditionalFormatting sqref="T28">
    <cfRule type="cellIs" dxfId="4718" priority="23" operator="greaterThan">
      <formula>0</formula>
    </cfRule>
    <cfRule type="cellIs" dxfId="4717" priority="24" operator="greaterThan">
      <formula>0</formula>
    </cfRule>
    <cfRule type="cellIs" dxfId="4716" priority="25" operator="lessThan">
      <formula>0</formula>
    </cfRule>
    <cfRule type="cellIs" dxfId="4715" priority="26" operator="notEqual">
      <formula>0</formula>
    </cfRule>
  </conditionalFormatting>
  <conditionalFormatting sqref="T29:T31">
    <cfRule type="cellIs" dxfId="4714" priority="19" operator="greaterThan">
      <formula>0</formula>
    </cfRule>
    <cfRule type="cellIs" dxfId="4713" priority="20" operator="greaterThan">
      <formula>0</formula>
    </cfRule>
    <cfRule type="cellIs" dxfId="4712" priority="21" operator="lessThan">
      <formula>0</formula>
    </cfRule>
    <cfRule type="cellIs" dxfId="4711" priority="22" operator="notEqual">
      <formula>0</formula>
    </cfRule>
  </conditionalFormatting>
  <conditionalFormatting sqref="T32:T49">
    <cfRule type="cellIs" dxfId="4710" priority="15" operator="greaterThan">
      <formula>0</formula>
    </cfRule>
    <cfRule type="cellIs" dxfId="4709" priority="16" operator="greaterThan">
      <formula>0</formula>
    </cfRule>
    <cfRule type="cellIs" dxfId="4708" priority="17" operator="lessThan">
      <formula>0</formula>
    </cfRule>
    <cfRule type="cellIs" dxfId="4707" priority="18" operator="notEqual">
      <formula>0</formula>
    </cfRule>
  </conditionalFormatting>
  <conditionalFormatting sqref="T50:T52">
    <cfRule type="cellIs" dxfId="4706" priority="11" operator="greaterThan">
      <formula>0</formula>
    </cfRule>
    <cfRule type="cellIs" dxfId="4705" priority="12" operator="greaterThan">
      <formula>0</formula>
    </cfRule>
    <cfRule type="cellIs" dxfId="4704" priority="13" operator="lessThan">
      <formula>0</formula>
    </cfRule>
    <cfRule type="cellIs" dxfId="4703" priority="14" operator="notEqual">
      <formula>0</formula>
    </cfRule>
  </conditionalFormatting>
  <conditionalFormatting sqref="K28 K50:K52">
    <cfRule type="expression" dxfId="4702" priority="9">
      <formula>K28&lt;S28</formula>
    </cfRule>
    <cfRule type="expression" dxfId="4701" priority="10">
      <formula>K28&gt;S28</formula>
    </cfRule>
  </conditionalFormatting>
  <conditionalFormatting sqref="J28">
    <cfRule type="cellIs" dxfId="4700" priority="8" operator="greaterThan">
      <formula>90</formula>
    </cfRule>
  </conditionalFormatting>
  <conditionalFormatting sqref="J37:J49">
    <cfRule type="cellIs" dxfId="4699" priority="7" operator="greaterThan">
      <formula>90</formula>
    </cfRule>
  </conditionalFormatting>
  <conditionalFormatting sqref="J50:J52">
    <cfRule type="cellIs" dxfId="4698" priority="6" operator="greaterThan">
      <formula>90</formula>
    </cfRule>
  </conditionalFormatting>
  <conditionalFormatting sqref="K37:K49">
    <cfRule type="expression" dxfId="4697" priority="4">
      <formula>K37&lt;S37</formula>
    </cfRule>
    <cfRule type="expression" dxfId="4696" priority="5">
      <formula>K37&gt;S37</formula>
    </cfRule>
  </conditionalFormatting>
  <conditionalFormatting sqref="K29:K36">
    <cfRule type="expression" dxfId="4695" priority="2">
      <formula>K29&lt;S29</formula>
    </cfRule>
    <cfRule type="expression" dxfId="4694" priority="3">
      <formula>K29&gt;S29</formula>
    </cfRule>
  </conditionalFormatting>
  <conditionalFormatting sqref="J29:J36">
    <cfRule type="cellIs" dxfId="4693" priority="1" operator="greaterThan">
      <formula>90</formula>
    </cfRule>
  </conditionalFormatting>
  <dataValidations xWindow="1080" yWindow="587" count="9">
    <dataValidation type="whole" operator="lessThanOrEqual" allowBlank="1" showInputMessage="1" showErrorMessage="1" promptTitle="instruction" prompt="La valeur de la cellule ne peut pas être supérieure à la quantité Totale inscrite dans la colonne D._x000a_Merci de vérifier." sqref="E28:E52">
      <formula1>D28</formula1>
    </dataValidation>
    <dataValidation type="whole" allowBlank="1" showInputMessage="1" showErrorMessage="1" prompt="La valeur ne peut pas être supérieure à 89_x000a_Si tel est le cas déteminer la quantité à commander directement à la colonne M._x000a_merci" sqref="J28:J52">
      <formula1>0</formula1>
      <formula2>89</formula2>
    </dataValidation>
    <dataValidation errorStyle="information" allowBlank="1" showInputMessage="1" showErrorMessage="1" errorTitle="Instruction" error="Saisissez le Texte en MAJUSCULE_x000a_Exemple: CMS AGOE_x000a_Merci" promptTitle="Instruction" prompt="Saisissez le Texte en MAJUSCULE_x000a_Exemple: CMS AGOE_x000a_Merci" sqref="D19:N19"/>
    <dataValidation type="date" errorStyle="warning" allowBlank="1" showInputMessage="1" showErrorMessage="1" promptTitle="Instruction" prompt="SVP Saisissez la date sous le format:_x000a_00/00/0000. exemple 15/09/2016,_x000a_Merci_x000a_" sqref="D21:H21">
      <formula1>42370</formula1>
      <formula2>44926</formula2>
    </dataValidation>
    <dataValidation allowBlank="1" showInputMessage="1" showErrorMessage="1" prompt="SVP Saisissez le Nom du site et la date de dépôt de la commande en premier. Merci" sqref="B28:B36"/>
    <dataValidation errorStyle="information" allowBlank="1" showInputMessage="1" showErrorMessage="1" error="Vérifiez SVP l'inventaire physique,_x000a__x000a_MERI" sqref="K28:K36"/>
    <dataValidation type="list" allowBlank="1" showInputMessage="1" showErrorMessage="1" sqref="D23:F23">
      <formula1>typerapport2</formula1>
    </dataValidation>
    <dataValidation type="whole" allowBlank="1" showInputMessage="1" showErrorMessage="1" prompt="SVP _x000a_Veuillez inscrire le nombre d'ACS dans l'air sanitaire._x000a_Merci" sqref="O23:P23">
      <formula1>0</formula1>
      <formula2>500</formula2>
    </dataValidation>
    <dataValidation type="whole" allowBlank="1" showInputMessage="1" showErrorMessage="1" prompt="La quantité accordée par le point Focal ne peut être supérieure à la somme du CMMa et la quantité commandée pour le trimestre._x000a_Merci de revoir la quantité dans la colonne O._x000a_" sqref="O28:O36">
      <formula1>0</formula1>
      <formula2>+M28+N28</formula2>
    </dataValidation>
  </dataValidations>
  <pageMargins left="0.21" right="0.23622047244094491" top="0.74803149606299213" bottom="0.74803149606299213" header="0.31496062992125984" footer="0.31496062992125984"/>
  <pageSetup paperSize="9" scale="40" orientation="landscape" r:id="rId1"/>
  <headerFooter alignWithMargins="0">
    <oddFooter>&amp;C&amp;"Arial,Gras"PNLS /IST, Avenue des Armées, -05 BP 424 Lomé –Togo ; Tel 22 20 94 39 Fax : 22 20 94 36    Site Web : www.pnls.tg</oddFooter>
  </headerFooter>
  <drawing r:id="rId2"/>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rgb="FF00B050"/>
  </sheetPr>
  <dimension ref="A1:AA54"/>
  <sheetViews>
    <sheetView showGridLines="0" view="pageBreakPreview" topLeftCell="A11" zoomScale="80" zoomScaleNormal="125" zoomScaleSheetLayoutView="80" workbookViewId="0">
      <pane xSplit="1" ySplit="15" topLeftCell="B26" activePane="bottomRight" state="frozen"/>
      <selection activeCell="D19" sqref="D19:N19"/>
      <selection pane="topRight" activeCell="D19" sqref="D19:N19"/>
      <selection pane="bottomLeft" activeCell="D19" sqref="D19:N19"/>
      <selection pane="bottomRight" activeCell="P27" sqref="P27"/>
    </sheetView>
  </sheetViews>
  <sheetFormatPr baseColWidth="10" defaultColWidth="7.33203125" defaultRowHeight="13.8" x14ac:dyDescent="0.3"/>
  <cols>
    <col min="1" max="1" width="53.44140625" style="3" customWidth="1"/>
    <col min="2" max="10" width="8.109375" style="3" customWidth="1"/>
    <col min="11" max="11" width="9.88671875" style="3" customWidth="1"/>
    <col min="12" max="12" width="8.88671875" style="3" customWidth="1"/>
    <col min="13" max="13" width="8.44140625" style="3" customWidth="1"/>
    <col min="14" max="14" width="9.44140625" style="3" customWidth="1"/>
    <col min="15" max="15" width="9.5546875" style="39" customWidth="1"/>
    <col min="16" max="16" width="16.44140625" style="3" customWidth="1"/>
    <col min="17" max="17" width="2.109375" style="62" customWidth="1"/>
    <col min="18" max="18" width="7.33203125" style="306" hidden="1" customWidth="1"/>
    <col min="19" max="19" width="7.44140625" style="77" customWidth="1"/>
    <col min="20" max="20" width="10.5546875" style="77" customWidth="1"/>
    <col min="21" max="21" width="7.44140625" style="77" bestFit="1" customWidth="1"/>
    <col min="22" max="22" width="7.88671875" style="78" bestFit="1" customWidth="1"/>
    <col min="23" max="23" width="33.33203125" style="77" customWidth="1"/>
    <col min="24" max="16384" width="7.33203125" style="3"/>
  </cols>
  <sheetData>
    <row r="1" spans="1:23" ht="17.25" customHeight="1" x14ac:dyDescent="0.3">
      <c r="A1" s="549" t="s">
        <v>452</v>
      </c>
      <c r="B1" s="549"/>
      <c r="C1" s="2"/>
      <c r="D1" s="2"/>
      <c r="E1"/>
      <c r="F1"/>
      <c r="G1"/>
      <c r="H1"/>
      <c r="I1"/>
      <c r="J1"/>
      <c r="N1" s="4" t="s">
        <v>1</v>
      </c>
      <c r="O1" s="5"/>
      <c r="S1" s="69"/>
      <c r="T1" s="69"/>
      <c r="U1" s="69"/>
      <c r="V1" s="70"/>
      <c r="W1" s="69"/>
    </row>
    <row r="2" spans="1:23" ht="13.5" customHeight="1" x14ac:dyDescent="0.3">
      <c r="A2" s="1" t="s">
        <v>453</v>
      </c>
      <c r="B2" s="1"/>
      <c r="C2" s="2"/>
      <c r="D2" s="2"/>
      <c r="E2"/>
      <c r="F2"/>
      <c r="G2"/>
      <c r="H2"/>
      <c r="I2"/>
      <c r="J2"/>
      <c r="M2" s="4"/>
      <c r="N2" s="4" t="s">
        <v>3</v>
      </c>
      <c r="O2" s="5"/>
      <c r="S2" s="69"/>
      <c r="T2" s="69"/>
      <c r="U2" s="69"/>
      <c r="V2" s="70"/>
      <c r="W2" s="69"/>
    </row>
    <row r="3" spans="1:23" ht="15.6" x14ac:dyDescent="0.3">
      <c r="A3" s="549" t="s">
        <v>454</v>
      </c>
      <c r="B3" s="549"/>
      <c r="C3" s="2"/>
      <c r="D3" s="2"/>
      <c r="E3"/>
      <c r="F3"/>
      <c r="G3"/>
      <c r="H3"/>
      <c r="I3"/>
      <c r="J3"/>
      <c r="K3" s="5"/>
      <c r="L3" s="5"/>
      <c r="M3" s="5"/>
      <c r="N3" s="5"/>
      <c r="O3" s="5"/>
      <c r="S3" s="69"/>
      <c r="T3" s="69"/>
      <c r="U3" s="69"/>
      <c r="V3" s="70"/>
      <c r="W3" s="69"/>
    </row>
    <row r="4" spans="1:23" ht="33.6" customHeight="1" x14ac:dyDescent="0.3">
      <c r="A4" s="547" t="s">
        <v>455</v>
      </c>
      <c r="B4" s="548"/>
      <c r="C4" s="7"/>
      <c r="D4" s="7"/>
      <c r="E4" s="8"/>
      <c r="F4" s="8"/>
      <c r="G4" s="8"/>
      <c r="H4" s="8"/>
      <c r="I4" s="8"/>
      <c r="J4" s="8"/>
      <c r="K4" s="9"/>
      <c r="L4" s="9"/>
      <c r="M4" s="9"/>
      <c r="N4" s="9"/>
      <c r="O4" s="38"/>
      <c r="S4" s="69"/>
      <c r="T4" s="69"/>
      <c r="U4" s="69"/>
      <c r="V4" s="70"/>
      <c r="W4" s="69"/>
    </row>
    <row r="5" spans="1:23" x14ac:dyDescent="0.3">
      <c r="B5" s="9"/>
      <c r="C5" s="9"/>
      <c r="D5" s="9"/>
      <c r="E5" s="9"/>
      <c r="F5" s="9"/>
      <c r="G5" s="9"/>
      <c r="H5" s="9"/>
      <c r="I5" s="9"/>
      <c r="J5" s="9"/>
      <c r="K5" s="9"/>
      <c r="L5" s="9"/>
      <c r="M5" s="9"/>
      <c r="N5" s="9"/>
      <c r="O5" s="38"/>
      <c r="S5" s="69"/>
      <c r="T5" s="69"/>
      <c r="U5" s="69"/>
      <c r="V5" s="70"/>
      <c r="W5" s="69"/>
    </row>
    <row r="6" spans="1:23" ht="15.6" x14ac:dyDescent="0.3">
      <c r="A6" s="6" t="s">
        <v>232</v>
      </c>
      <c r="B6" s="9"/>
      <c r="C6" s="9"/>
      <c r="D6" s="9"/>
      <c r="E6" s="9"/>
      <c r="F6" s="9"/>
      <c r="G6" s="9"/>
      <c r="H6" s="9"/>
      <c r="I6" s="9"/>
      <c r="J6" s="9"/>
      <c r="K6" s="9"/>
      <c r="L6" s="9"/>
      <c r="M6" s="9"/>
      <c r="N6" s="9"/>
      <c r="O6" s="38"/>
      <c r="S6" s="69"/>
      <c r="T6" s="69"/>
      <c r="U6" s="69"/>
      <c r="V6" s="70"/>
      <c r="W6" s="69"/>
    </row>
    <row r="7" spans="1:23" x14ac:dyDescent="0.3">
      <c r="A7" s="10"/>
      <c r="B7" s="9"/>
      <c r="C7" s="9"/>
      <c r="D7" s="9"/>
      <c r="E7" s="9"/>
      <c r="F7" s="9"/>
      <c r="G7" s="9"/>
      <c r="H7" s="9"/>
      <c r="I7" s="9"/>
      <c r="J7" s="9"/>
      <c r="K7" s="9"/>
      <c r="L7" s="9"/>
      <c r="M7" s="9"/>
      <c r="N7" s="9"/>
      <c r="O7" s="38"/>
      <c r="S7" s="69"/>
      <c r="T7" s="69"/>
      <c r="U7" s="69"/>
      <c r="V7" s="70"/>
      <c r="W7" s="69"/>
    </row>
    <row r="8" spans="1:23" x14ac:dyDescent="0.3">
      <c r="A8" s="10"/>
      <c r="B8" s="9"/>
      <c r="C8" s="9"/>
      <c r="D8" s="9"/>
      <c r="E8" s="9"/>
      <c r="F8" s="9"/>
      <c r="G8" s="9"/>
      <c r="H8" s="9"/>
      <c r="I8" s="9"/>
      <c r="J8" s="9"/>
      <c r="K8" s="9"/>
      <c r="L8" s="9"/>
      <c r="M8" s="9"/>
      <c r="N8" s="9"/>
      <c r="O8" s="38"/>
      <c r="S8" s="69"/>
      <c r="T8" s="69"/>
      <c r="U8" s="69"/>
      <c r="V8" s="70"/>
      <c r="W8" s="69"/>
    </row>
    <row r="9" spans="1:23" x14ac:dyDescent="0.3">
      <c r="A9" s="10"/>
      <c r="B9" s="9"/>
      <c r="C9" s="9"/>
      <c r="D9" s="9"/>
      <c r="E9" s="9"/>
      <c r="F9" s="9"/>
      <c r="G9" s="9"/>
      <c r="H9" s="9"/>
      <c r="I9" s="9"/>
      <c r="J9" s="9"/>
      <c r="K9" s="9"/>
      <c r="L9" s="9"/>
      <c r="M9" s="9"/>
      <c r="N9" s="9"/>
      <c r="O9" s="38"/>
      <c r="S9" s="69"/>
      <c r="T9" s="69"/>
      <c r="U9" s="69"/>
      <c r="V9" s="70"/>
      <c r="W9" s="69"/>
    </row>
    <row r="10" spans="1:23" x14ac:dyDescent="0.3">
      <c r="S10" s="69"/>
      <c r="T10" s="69"/>
      <c r="U10" s="69"/>
      <c r="V10" s="70"/>
      <c r="W10" s="69"/>
    </row>
    <row r="11" spans="1:23" ht="19.5" customHeight="1" x14ac:dyDescent="0.3">
      <c r="A11" s="555" t="s">
        <v>263</v>
      </c>
      <c r="B11" s="555"/>
      <c r="C11" s="555"/>
      <c r="D11" s="555"/>
      <c r="E11" s="555"/>
      <c r="F11" s="555"/>
      <c r="G11" s="555"/>
      <c r="H11" s="555"/>
      <c r="I11" s="555"/>
      <c r="J11" s="555"/>
      <c r="K11" s="555"/>
      <c r="L11" s="555"/>
      <c r="M11" s="555"/>
      <c r="N11" s="555"/>
      <c r="O11" s="555"/>
      <c r="P11" s="40"/>
      <c r="S11" s="69"/>
      <c r="T11" s="69"/>
      <c r="U11" s="69"/>
      <c r="V11" s="70"/>
      <c r="W11" s="69"/>
    </row>
    <row r="12" spans="1:23" ht="1.5" customHeight="1" thickBot="1" x14ac:dyDescent="0.35">
      <c r="A12" s="11"/>
      <c r="B12" s="11"/>
      <c r="C12" s="11"/>
      <c r="D12" s="11"/>
      <c r="E12" s="11"/>
      <c r="F12" s="11"/>
      <c r="G12" s="11"/>
      <c r="H12" s="11"/>
      <c r="I12" s="11"/>
      <c r="J12" s="11"/>
      <c r="K12" s="11"/>
      <c r="L12" s="11"/>
      <c r="M12" s="11"/>
      <c r="N12" s="11"/>
      <c r="O12" s="11"/>
      <c r="S12" s="69"/>
      <c r="T12" s="69"/>
      <c r="U12" s="69"/>
      <c r="V12" s="70"/>
      <c r="W12" s="69"/>
    </row>
    <row r="13" spans="1:23" s="42" customFormat="1" ht="20.25" hidden="1" customHeight="1" thickBot="1" x14ac:dyDescent="0.35">
      <c r="A13" s="434" t="s">
        <v>5</v>
      </c>
      <c r="B13" s="556">
        <f>'Info District'!G11</f>
        <v>2025</v>
      </c>
      <c r="C13" s="557"/>
      <c r="E13" s="550"/>
      <c r="F13" s="550"/>
      <c r="G13" s="550"/>
      <c r="H13" s="550"/>
      <c r="I13" s="550"/>
      <c r="J13" s="554"/>
      <c r="Q13" s="63"/>
      <c r="R13" s="307"/>
      <c r="S13" s="71"/>
      <c r="T13" s="71"/>
      <c r="U13" s="71"/>
      <c r="V13" s="72"/>
      <c r="W13" s="71"/>
    </row>
    <row r="14" spans="1:23" s="42" customFormat="1" ht="7.5" hidden="1" customHeight="1" thickBot="1" x14ac:dyDescent="0.35">
      <c r="A14" s="434"/>
      <c r="B14" s="13"/>
      <c r="C14" s="13"/>
      <c r="D14" s="13"/>
      <c r="O14" s="15"/>
      <c r="Q14" s="63"/>
      <c r="R14" s="307"/>
      <c r="S14" s="71"/>
      <c r="T14" s="71"/>
      <c r="U14" s="71"/>
      <c r="V14" s="72"/>
      <c r="W14" s="71"/>
    </row>
    <row r="15" spans="1:23" s="42" customFormat="1" ht="16.5" hidden="1" customHeight="1" thickBot="1" x14ac:dyDescent="0.35">
      <c r="A15" s="434" t="s">
        <v>7</v>
      </c>
      <c r="B15" s="558" t="str">
        <f>'Info District'!G12</f>
        <v>PLATEAUX</v>
      </c>
      <c r="C15" s="559"/>
      <c r="D15" s="550" t="s">
        <v>8</v>
      </c>
      <c r="E15" s="550"/>
      <c r="F15" s="550"/>
      <c r="G15" s="551" t="str">
        <f>'Info District'!G13</f>
        <v>Agou</v>
      </c>
      <c r="H15" s="552"/>
      <c r="I15" s="553"/>
      <c r="L15" s="11"/>
      <c r="M15" s="11"/>
      <c r="N15" s="11"/>
      <c r="O15" s="11"/>
      <c r="P15" s="11"/>
      <c r="Q15" s="63"/>
      <c r="R15" s="307"/>
      <c r="S15" s="71"/>
      <c r="T15" s="71"/>
      <c r="U15" s="71"/>
      <c r="V15" s="73"/>
      <c r="W15" s="71"/>
    </row>
    <row r="16" spans="1:23" s="42" customFormat="1" ht="3.75" hidden="1" customHeight="1" thickBot="1" x14ac:dyDescent="0.35">
      <c r="A16" s="139"/>
      <c r="B16" s="15"/>
      <c r="C16" s="15"/>
      <c r="D16" s="15"/>
      <c r="E16" s="15"/>
      <c r="K16" s="15"/>
      <c r="L16" s="15"/>
      <c r="M16" s="15"/>
      <c r="O16" s="15"/>
      <c r="Q16" s="63"/>
      <c r="R16" s="307"/>
      <c r="S16" s="71"/>
      <c r="T16" s="71"/>
      <c r="U16" s="71"/>
      <c r="V16" s="72"/>
      <c r="W16" s="71"/>
    </row>
    <row r="17" spans="1:27" s="42" customFormat="1" ht="18" hidden="1" customHeight="1" thickBot="1" x14ac:dyDescent="0.35">
      <c r="A17" s="434" t="s">
        <v>9</v>
      </c>
      <c r="B17" s="556" t="str">
        <f>'Info District'!G17</f>
        <v>Avril à Juin 2025</v>
      </c>
      <c r="C17" s="560"/>
      <c r="D17" s="560"/>
      <c r="E17" s="557"/>
      <c r="G17" s="550" t="s">
        <v>11</v>
      </c>
      <c r="H17" s="550"/>
      <c r="I17" s="550"/>
      <c r="J17" s="550"/>
      <c r="K17" s="554"/>
      <c r="L17" s="551" t="str">
        <f>'Info District'!G18</f>
        <v>Juillet à Septembre 2025</v>
      </c>
      <c r="M17" s="552"/>
      <c r="N17" s="552"/>
      <c r="O17" s="552"/>
      <c r="P17" s="553"/>
      <c r="Q17" s="63"/>
      <c r="R17" s="307"/>
      <c r="S17" s="71"/>
      <c r="T17" s="71"/>
      <c r="U17" s="71"/>
      <c r="V17" s="72"/>
      <c r="W17" s="71"/>
    </row>
    <row r="18" spans="1:27" s="9" customFormat="1" ht="2.25" hidden="1" customHeight="1" thickBot="1" x14ac:dyDescent="0.3">
      <c r="B18" s="43"/>
      <c r="C18" s="43"/>
      <c r="D18" s="43"/>
      <c r="E18" s="44"/>
      <c r="F18" s="43"/>
      <c r="G18" s="45"/>
      <c r="H18" s="45"/>
      <c r="I18" s="45"/>
      <c r="J18" s="45"/>
      <c r="K18" s="45"/>
      <c r="L18" s="45"/>
      <c r="M18" s="45"/>
      <c r="O18" s="38"/>
      <c r="Q18" s="64"/>
      <c r="R18" s="308"/>
      <c r="S18" s="74"/>
      <c r="T18" s="74"/>
      <c r="U18" s="74"/>
      <c r="V18" s="75"/>
      <c r="W18" s="74"/>
    </row>
    <row r="19" spans="1:27" s="9" customFormat="1" ht="21" customHeight="1" thickBot="1" x14ac:dyDescent="0.35">
      <c r="A19" s="532" t="s">
        <v>12</v>
      </c>
      <c r="B19" s="532"/>
      <c r="C19" s="533"/>
      <c r="D19" s="538"/>
      <c r="E19" s="539"/>
      <c r="F19" s="539"/>
      <c r="G19" s="539"/>
      <c r="H19" s="539"/>
      <c r="I19" s="539"/>
      <c r="J19" s="539"/>
      <c r="K19" s="539"/>
      <c r="L19" s="539"/>
      <c r="M19" s="539"/>
      <c r="N19" s="540"/>
      <c r="O19" s="11"/>
      <c r="P19" s="241" t="str">
        <f>'Info District'!H17</f>
        <v>T2</v>
      </c>
      <c r="Q19" s="65"/>
      <c r="R19" s="309"/>
      <c r="S19" s="535" t="s">
        <v>96</v>
      </c>
      <c r="T19" s="536"/>
      <c r="U19" s="536"/>
      <c r="V19" s="536"/>
      <c r="W19" s="537"/>
    </row>
    <row r="20" spans="1:27" s="9" customFormat="1" ht="4.5" customHeight="1" thickBot="1" x14ac:dyDescent="0.35">
      <c r="A20" s="12"/>
      <c r="B20" s="12"/>
      <c r="C20" s="12"/>
      <c r="D20" s="12"/>
      <c r="E20" s="12"/>
      <c r="F20" s="12"/>
      <c r="G20" s="13"/>
      <c r="H20" s="13"/>
      <c r="I20" s="13"/>
      <c r="J20" s="13"/>
      <c r="K20" s="13"/>
      <c r="L20" s="14"/>
      <c r="M20" s="14"/>
      <c r="N20" s="14"/>
      <c r="O20" s="14"/>
      <c r="Q20" s="64"/>
      <c r="R20" s="308"/>
      <c r="S20" s="146"/>
      <c r="T20" s="74"/>
      <c r="U20" s="74"/>
      <c r="V20" s="76"/>
      <c r="W20" s="147"/>
    </row>
    <row r="21" spans="1:27" s="9" customFormat="1" ht="32.25" customHeight="1" thickBot="1" x14ac:dyDescent="0.35">
      <c r="A21" s="532" t="s">
        <v>240</v>
      </c>
      <c r="B21" s="532"/>
      <c r="C21" s="533"/>
      <c r="D21" s="543" t="s">
        <v>264</v>
      </c>
      <c r="E21" s="544"/>
      <c r="F21" s="545"/>
      <c r="G21" s="534" t="s">
        <v>6</v>
      </c>
      <c r="H21" s="534"/>
      <c r="I21" s="534"/>
      <c r="J21" s="534"/>
      <c r="K21" s="534"/>
      <c r="L21" s="546"/>
      <c r="M21" s="539"/>
      <c r="N21" s="539"/>
      <c r="O21" s="539"/>
      <c r="P21" s="540"/>
      <c r="Q21" s="64"/>
      <c r="R21" s="308"/>
      <c r="S21" s="146"/>
      <c r="T21" s="74"/>
      <c r="U21" s="74"/>
      <c r="V21" s="76"/>
      <c r="W21" s="147"/>
    </row>
    <row r="22" spans="1:27" s="9" customFormat="1" ht="6" customHeight="1" x14ac:dyDescent="0.3">
      <c r="A22" s="12"/>
      <c r="B22" s="12"/>
      <c r="C22" s="12"/>
      <c r="D22" s="12"/>
      <c r="E22" s="12"/>
      <c r="F22" s="12"/>
      <c r="G22" s="534"/>
      <c r="H22" s="534"/>
      <c r="I22" s="534"/>
      <c r="J22" s="534"/>
      <c r="K22" s="534"/>
      <c r="L22" s="14"/>
      <c r="M22" s="14"/>
      <c r="N22" s="14"/>
      <c r="O22" s="14"/>
      <c r="Q22" s="64"/>
      <c r="R22" s="308"/>
      <c r="S22" s="146"/>
      <c r="T22" s="74"/>
      <c r="U22" s="74"/>
      <c r="V22" s="76"/>
      <c r="W22" s="147"/>
    </row>
    <row r="23" spans="1:27" s="9" customFormat="1" ht="3.75" customHeight="1" thickBot="1" x14ac:dyDescent="0.35">
      <c r="A23" s="12"/>
      <c r="B23" s="12"/>
      <c r="C23" s="12"/>
      <c r="D23" s="12"/>
      <c r="E23" s="12"/>
      <c r="F23" s="12"/>
      <c r="G23" s="13"/>
      <c r="H23" s="13"/>
      <c r="I23" s="13"/>
      <c r="J23" s="13"/>
      <c r="K23" s="13"/>
      <c r="L23" s="14"/>
      <c r="M23" s="14"/>
      <c r="N23" s="14"/>
      <c r="O23" s="14"/>
      <c r="Q23" s="64"/>
      <c r="R23" s="308"/>
      <c r="S23" s="146"/>
      <c r="T23" s="74"/>
      <c r="U23" s="74"/>
      <c r="V23" s="76"/>
      <c r="W23" s="147"/>
    </row>
    <row r="24" spans="1:27" ht="76.5" customHeight="1" thickBot="1" x14ac:dyDescent="0.35">
      <c r="A24" s="541" t="s">
        <v>13</v>
      </c>
      <c r="B24" s="16" t="s">
        <v>14</v>
      </c>
      <c r="C24" s="108" t="s">
        <v>15</v>
      </c>
      <c r="D24" s="118" t="s">
        <v>16</v>
      </c>
      <c r="E24" s="117" t="s">
        <v>17</v>
      </c>
      <c r="F24" s="351" t="s">
        <v>18</v>
      </c>
      <c r="G24" s="16" t="s">
        <v>233</v>
      </c>
      <c r="H24" s="16" t="s">
        <v>234</v>
      </c>
      <c r="I24" s="16" t="s">
        <v>19</v>
      </c>
      <c r="J24" s="16" t="s">
        <v>20</v>
      </c>
      <c r="K24" s="108" t="s">
        <v>21</v>
      </c>
      <c r="L24" s="136" t="s">
        <v>22</v>
      </c>
      <c r="M24" s="137" t="s">
        <v>236</v>
      </c>
      <c r="N24" s="138" t="s">
        <v>23</v>
      </c>
      <c r="O24" s="109" t="s">
        <v>39</v>
      </c>
      <c r="P24" s="16" t="s">
        <v>40</v>
      </c>
      <c r="S24" s="148" t="s">
        <v>237</v>
      </c>
      <c r="T24" s="140" t="s">
        <v>93</v>
      </c>
      <c r="U24" s="140" t="s">
        <v>239</v>
      </c>
      <c r="V24" s="140" t="s">
        <v>238</v>
      </c>
      <c r="W24" s="149" t="s">
        <v>97</v>
      </c>
    </row>
    <row r="25" spans="1:27" s="47" customFormat="1" ht="31.2" customHeight="1" x14ac:dyDescent="0.3">
      <c r="A25" s="542"/>
      <c r="B25" s="46" t="s">
        <v>24</v>
      </c>
      <c r="C25" s="46" t="s">
        <v>25</v>
      </c>
      <c r="D25" s="112" t="s">
        <v>26</v>
      </c>
      <c r="E25" s="46" t="s">
        <v>27</v>
      </c>
      <c r="F25" s="46"/>
      <c r="G25" s="46" t="s">
        <v>28</v>
      </c>
      <c r="H25" s="46"/>
      <c r="I25" s="46" t="s">
        <v>29</v>
      </c>
      <c r="J25" s="46"/>
      <c r="K25" s="131" t="s">
        <v>235</v>
      </c>
      <c r="L25" s="133"/>
      <c r="M25" s="134"/>
      <c r="N25" s="135"/>
      <c r="O25" s="132" t="s">
        <v>30</v>
      </c>
      <c r="P25" s="46"/>
      <c r="Q25" s="66"/>
      <c r="R25" s="310"/>
      <c r="S25" s="150"/>
      <c r="T25" s="67" t="s">
        <v>94</v>
      </c>
      <c r="U25" s="67" t="s">
        <v>95</v>
      </c>
      <c r="V25" s="94"/>
      <c r="W25" s="151" t="str">
        <f>IF(J26&lt;=0,"",IF(J26=90,$X$26))</f>
        <v/>
      </c>
      <c r="X25" s="37" t="s">
        <v>98</v>
      </c>
    </row>
    <row r="26" spans="1:27" ht="31.2" customHeight="1" x14ac:dyDescent="0.3">
      <c r="A26" s="322" t="str">
        <f>CDT!B26</f>
        <v>Artéméther-Luméfantrine 6cp (AL)</v>
      </c>
      <c r="B26" s="247"/>
      <c r="C26" s="248"/>
      <c r="D26" s="302" t="str">
        <f>IF(B26&lt;&gt;"",B26+C26,"")</f>
        <v/>
      </c>
      <c r="E26" s="249"/>
      <c r="F26" s="247"/>
      <c r="G26" s="247"/>
      <c r="H26" s="247"/>
      <c r="I26" s="247"/>
      <c r="J26" s="247"/>
      <c r="K26" s="248"/>
      <c r="L26" s="431" t="str">
        <f>IF(B26&lt;&gt;"",IF(J26=0,E26,((E26*90)/(90-J26))),"0")</f>
        <v>0</v>
      </c>
      <c r="M26" s="428" t="str">
        <f>IF(B26&lt;&gt;"",((E26/S26)*30),"0")</f>
        <v>0</v>
      </c>
      <c r="N26" s="250" t="str">
        <f>IF(B26&lt;&gt;"",IF(J26=0,((E26+L26)-K26),((M26*6)-K26)),"0")</f>
        <v>0</v>
      </c>
      <c r="O26" s="251"/>
      <c r="P26" s="313"/>
      <c r="R26" s="312">
        <f>+L26+N26</f>
        <v>0</v>
      </c>
      <c r="S26" s="152">
        <f>(90-J26)</f>
        <v>90</v>
      </c>
      <c r="T26" s="68" t="e">
        <f t="shared" ref="T26:T47" si="0">D26-(E26+G26+I26+H26)</f>
        <v>#VALUE!</v>
      </c>
      <c r="U26" s="68" t="e">
        <f>K26-T26</f>
        <v>#VALUE!</v>
      </c>
      <c r="V26" s="95">
        <v>6</v>
      </c>
      <c r="W26" s="153" t="e">
        <f t="shared" ref="W26:W50" si="1">IF(U26=0,"",$X$25)</f>
        <v>#VALUE!</v>
      </c>
      <c r="X26" s="37" t="s">
        <v>203</v>
      </c>
      <c r="Y26" s="107">
        <f>+O26</f>
        <v>0</v>
      </c>
    </row>
    <row r="27" spans="1:27" ht="31.2" customHeight="1" x14ac:dyDescent="0.3">
      <c r="A27" s="322" t="str">
        <f>CDT!B27</f>
        <v>Artéméther-Luméfantrine 12cp (AL)</v>
      </c>
      <c r="B27" s="247"/>
      <c r="C27" s="248"/>
      <c r="D27" s="302" t="str">
        <f t="shared" ref="D27" si="2">IF(B27&lt;&gt;"",B27+C27,"")</f>
        <v/>
      </c>
      <c r="E27" s="249"/>
      <c r="F27" s="247"/>
      <c r="G27" s="247"/>
      <c r="H27" s="247"/>
      <c r="I27" s="247"/>
      <c r="J27" s="247"/>
      <c r="K27" s="248"/>
      <c r="L27" s="431" t="str">
        <f t="shared" ref="L27:L49" si="3">IF(B27&lt;&gt;"",IF(J27=0,E27,((E27*90)/(90-J27))),"0")</f>
        <v>0</v>
      </c>
      <c r="M27" s="428" t="str">
        <f t="shared" ref="M27:M49" si="4">IF(B27&lt;&gt;"",((E27/S27)*30),"0")</f>
        <v>0</v>
      </c>
      <c r="N27" s="250" t="str">
        <f t="shared" ref="N27:N49" si="5">IF(B27&lt;&gt;"",IF(J27=0,((E27+L27)-K27),((M27*6)-K27)),"0")</f>
        <v>0</v>
      </c>
      <c r="O27" s="251"/>
      <c r="P27" s="247"/>
      <c r="R27" s="312">
        <f t="shared" ref="R27:R49" si="6">+L27+N27</f>
        <v>0</v>
      </c>
      <c r="S27" s="152">
        <f t="shared" ref="S27:S49" si="7">(90-J27)</f>
        <v>90</v>
      </c>
      <c r="T27" s="68" t="e">
        <f t="shared" si="0"/>
        <v>#VALUE!</v>
      </c>
      <c r="U27" s="68" t="e">
        <f t="shared" ref="U27:U49" si="8">K27-T27</f>
        <v>#VALUE!</v>
      </c>
      <c r="V27" s="95">
        <v>12</v>
      </c>
      <c r="W27" s="153" t="e">
        <f t="shared" si="1"/>
        <v>#VALUE!</v>
      </c>
      <c r="Y27" s="107">
        <f t="shared" ref="Y27:Y48" si="9">+O27</f>
        <v>0</v>
      </c>
    </row>
    <row r="28" spans="1:27" ht="31.2" customHeight="1" x14ac:dyDescent="0.3">
      <c r="A28" s="322" t="str">
        <f>CDT!B28</f>
        <v>Artéméther-Luméfantrine 18cp (AL)</v>
      </c>
      <c r="B28" s="247"/>
      <c r="C28" s="248"/>
      <c r="D28" s="302" t="str">
        <f>IF(B28&lt;&gt;"",B28+C28,"")</f>
        <v/>
      </c>
      <c r="E28" s="249"/>
      <c r="F28" s="247"/>
      <c r="G28" s="247"/>
      <c r="H28" s="247"/>
      <c r="I28" s="247"/>
      <c r="J28" s="247"/>
      <c r="K28" s="248"/>
      <c r="L28" s="431" t="str">
        <f t="shared" si="3"/>
        <v>0</v>
      </c>
      <c r="M28" s="428" t="str">
        <f t="shared" si="4"/>
        <v>0</v>
      </c>
      <c r="N28" s="250" t="str">
        <f t="shared" si="5"/>
        <v>0</v>
      </c>
      <c r="O28" s="251"/>
      <c r="P28" s="247"/>
      <c r="R28" s="312">
        <f t="shared" si="6"/>
        <v>0</v>
      </c>
      <c r="S28" s="152">
        <f t="shared" si="7"/>
        <v>90</v>
      </c>
      <c r="T28" s="68" t="e">
        <f t="shared" si="0"/>
        <v>#VALUE!</v>
      </c>
      <c r="U28" s="68" t="e">
        <f t="shared" si="8"/>
        <v>#VALUE!</v>
      </c>
      <c r="V28" s="95">
        <v>18</v>
      </c>
      <c r="W28" s="153" t="e">
        <f t="shared" si="1"/>
        <v>#VALUE!</v>
      </c>
      <c r="Y28" s="107">
        <f t="shared" si="9"/>
        <v>0</v>
      </c>
    </row>
    <row r="29" spans="1:27" ht="31.2" customHeight="1" x14ac:dyDescent="0.3">
      <c r="A29" s="322" t="str">
        <f>CDT!B29</f>
        <v>Artéméther-Luméfantrine 24cp (AL)</v>
      </c>
      <c r="B29" s="247"/>
      <c r="C29" s="248"/>
      <c r="D29" s="302" t="str">
        <f>IF(B29&lt;&gt;"",B29+C29,"")</f>
        <v/>
      </c>
      <c r="E29" s="249"/>
      <c r="F29" s="247"/>
      <c r="G29" s="247"/>
      <c r="H29" s="247"/>
      <c r="I29" s="247"/>
      <c r="J29" s="247"/>
      <c r="K29" s="248"/>
      <c r="L29" s="431" t="str">
        <f t="shared" si="3"/>
        <v>0</v>
      </c>
      <c r="M29" s="428" t="str">
        <f t="shared" si="4"/>
        <v>0</v>
      </c>
      <c r="N29" s="250" t="str">
        <f t="shared" si="5"/>
        <v>0</v>
      </c>
      <c r="O29" s="251"/>
      <c r="P29" s="247"/>
      <c r="R29" s="312">
        <f t="shared" si="6"/>
        <v>0</v>
      </c>
      <c r="S29" s="152">
        <f t="shared" si="7"/>
        <v>90</v>
      </c>
      <c r="T29" s="68" t="e">
        <f t="shared" si="0"/>
        <v>#VALUE!</v>
      </c>
      <c r="U29" s="68" t="e">
        <f t="shared" si="8"/>
        <v>#VALUE!</v>
      </c>
      <c r="V29" s="95">
        <v>24</v>
      </c>
      <c r="W29" s="153" t="e">
        <f t="shared" si="1"/>
        <v>#VALUE!</v>
      </c>
      <c r="Y29" s="107">
        <f t="shared" si="9"/>
        <v>0</v>
      </c>
    </row>
    <row r="30" spans="1:27" ht="31.2" customHeight="1" x14ac:dyDescent="0.3">
      <c r="A30" s="322" t="str">
        <f>CDT!B30</f>
        <v>Artéméther injectable 40 mg</v>
      </c>
      <c r="B30" s="247"/>
      <c r="C30" s="248"/>
      <c r="D30" s="302" t="str">
        <f t="shared" ref="D30:D49" si="10">IF(B30&lt;&gt;"",B30+C30,"")</f>
        <v/>
      </c>
      <c r="E30" s="249"/>
      <c r="F30" s="247"/>
      <c r="G30" s="247"/>
      <c r="H30" s="247"/>
      <c r="I30" s="247"/>
      <c r="J30" s="247"/>
      <c r="K30" s="248"/>
      <c r="L30" s="431" t="str">
        <f t="shared" si="3"/>
        <v>0</v>
      </c>
      <c r="M30" s="428" t="str">
        <f t="shared" si="4"/>
        <v>0</v>
      </c>
      <c r="N30" s="250" t="str">
        <f t="shared" si="5"/>
        <v>0</v>
      </c>
      <c r="O30" s="251"/>
      <c r="P30" s="247"/>
      <c r="R30" s="312">
        <f t="shared" si="6"/>
        <v>0</v>
      </c>
      <c r="S30" s="152">
        <f t="shared" si="7"/>
        <v>90</v>
      </c>
      <c r="T30" s="68" t="e">
        <f t="shared" si="0"/>
        <v>#VALUE!</v>
      </c>
      <c r="U30" s="68" t="e">
        <f t="shared" si="8"/>
        <v>#VALUE!</v>
      </c>
      <c r="V30" s="95">
        <v>1</v>
      </c>
      <c r="W30" s="153" t="e">
        <f t="shared" si="1"/>
        <v>#VALUE!</v>
      </c>
      <c r="Y30" s="107">
        <f t="shared" si="9"/>
        <v>0</v>
      </c>
    </row>
    <row r="31" spans="1:27" ht="34.5" customHeight="1" x14ac:dyDescent="0.3">
      <c r="A31" s="322" t="str">
        <f>CDT!B31</f>
        <v>Artéméther injectable 80 mg</v>
      </c>
      <c r="B31" s="247"/>
      <c r="C31" s="248"/>
      <c r="D31" s="302" t="str">
        <f t="shared" si="10"/>
        <v/>
      </c>
      <c r="E31" s="249"/>
      <c r="F31" s="247"/>
      <c r="G31" s="247"/>
      <c r="H31" s="247"/>
      <c r="I31" s="247"/>
      <c r="J31" s="247"/>
      <c r="K31" s="248"/>
      <c r="L31" s="431" t="str">
        <f t="shared" si="3"/>
        <v>0</v>
      </c>
      <c r="M31" s="428" t="str">
        <f t="shared" si="4"/>
        <v>0</v>
      </c>
      <c r="N31" s="250" t="str">
        <f t="shared" si="5"/>
        <v>0</v>
      </c>
      <c r="O31" s="251"/>
      <c r="P31" s="247"/>
      <c r="R31" s="312">
        <f t="shared" si="6"/>
        <v>0</v>
      </c>
      <c r="S31" s="152">
        <f t="shared" si="7"/>
        <v>90</v>
      </c>
      <c r="T31" s="68" t="e">
        <f t="shared" si="0"/>
        <v>#VALUE!</v>
      </c>
      <c r="U31" s="68" t="e">
        <f t="shared" si="8"/>
        <v>#VALUE!</v>
      </c>
      <c r="V31" s="95">
        <v>1</v>
      </c>
      <c r="W31" s="153" t="e">
        <f t="shared" si="1"/>
        <v>#VALUE!</v>
      </c>
      <c r="Y31" s="107">
        <f t="shared" si="9"/>
        <v>0</v>
      </c>
    </row>
    <row r="32" spans="1:27" ht="34.5" customHeight="1" x14ac:dyDescent="0.3">
      <c r="A32" s="435" t="str">
        <f>CDT!B32</f>
        <v>Artésunate injectable 60 mg</v>
      </c>
      <c r="B32" s="247"/>
      <c r="C32" s="248"/>
      <c r="D32" s="302" t="str">
        <f t="shared" si="10"/>
        <v/>
      </c>
      <c r="E32" s="249"/>
      <c r="F32" s="247"/>
      <c r="G32" s="247"/>
      <c r="H32" s="247"/>
      <c r="I32" s="247"/>
      <c r="J32" s="247"/>
      <c r="K32" s="248"/>
      <c r="L32" s="438" t="str">
        <f t="shared" si="3"/>
        <v>0</v>
      </c>
      <c r="M32" s="314" t="str">
        <f>IF(B32&lt;&gt;"",((E32/S32:S32)*30),"0")</f>
        <v>0</v>
      </c>
      <c r="N32" s="432" t="str">
        <f>IF(B32&lt;&gt;"",IF(J32=0,AA32,IF(J32&gt;0,((M32/30)*J32)+AA32)),"0")</f>
        <v>0</v>
      </c>
      <c r="O32" s="433"/>
      <c r="P32" s="247"/>
      <c r="R32" s="312">
        <f t="shared" si="6"/>
        <v>0</v>
      </c>
      <c r="S32" s="429">
        <f t="shared" si="7"/>
        <v>90</v>
      </c>
      <c r="T32" s="436" t="e">
        <f>D32-(E32+G32+I32+H32)</f>
        <v>#VALUE!</v>
      </c>
      <c r="U32" s="436" t="e">
        <f t="shared" si="8"/>
        <v>#VALUE!</v>
      </c>
      <c r="V32" s="430">
        <v>1</v>
      </c>
      <c r="W32" s="437" t="e">
        <f t="shared" si="1"/>
        <v>#VALUE!</v>
      </c>
      <c r="Y32" s="107">
        <f t="shared" si="9"/>
        <v>0</v>
      </c>
      <c r="AA32" s="3">
        <f>((F32*10)+L32-K32)</f>
        <v>0</v>
      </c>
    </row>
    <row r="33" spans="1:25" ht="34.5" customHeight="1" x14ac:dyDescent="0.3">
      <c r="A33" s="322" t="str">
        <f>CDT!B33</f>
        <v xml:space="preserve"> Sulfadoxine Pyriméthamine:  (SP)</v>
      </c>
      <c r="B33" s="247"/>
      <c r="C33" s="248"/>
      <c r="D33" s="302" t="str">
        <f t="shared" si="10"/>
        <v/>
      </c>
      <c r="E33" s="249"/>
      <c r="F33" s="247"/>
      <c r="G33" s="247"/>
      <c r="H33" s="247"/>
      <c r="I33" s="247"/>
      <c r="J33" s="247"/>
      <c r="K33" s="248"/>
      <c r="L33" s="431" t="str">
        <f t="shared" si="3"/>
        <v>0</v>
      </c>
      <c r="M33" s="428" t="str">
        <f t="shared" si="4"/>
        <v>0</v>
      </c>
      <c r="N33" s="250" t="str">
        <f t="shared" si="5"/>
        <v>0</v>
      </c>
      <c r="O33" s="251"/>
      <c r="P33" s="247"/>
      <c r="R33" s="312">
        <f t="shared" si="6"/>
        <v>0</v>
      </c>
      <c r="S33" s="152">
        <f t="shared" si="7"/>
        <v>90</v>
      </c>
      <c r="T33" s="68" t="e">
        <f t="shared" si="0"/>
        <v>#VALUE!</v>
      </c>
      <c r="U33" s="68" t="e">
        <f t="shared" si="8"/>
        <v>#VALUE!</v>
      </c>
      <c r="V33" s="95">
        <v>3</v>
      </c>
      <c r="W33" s="153" t="e">
        <f t="shared" si="1"/>
        <v>#VALUE!</v>
      </c>
      <c r="Y33" s="107">
        <f t="shared" si="9"/>
        <v>0</v>
      </c>
    </row>
    <row r="34" spans="1:25" ht="34.5" customHeight="1" x14ac:dyDescent="0.3">
      <c r="A34" s="322" t="str">
        <f>CDT!B34</f>
        <v>Test de Diagnostic Rapide  : (TDR)</v>
      </c>
      <c r="B34" s="247"/>
      <c r="C34" s="248"/>
      <c r="D34" s="302" t="str">
        <f t="shared" si="10"/>
        <v/>
      </c>
      <c r="E34" s="247"/>
      <c r="F34" s="248"/>
      <c r="G34" s="247"/>
      <c r="H34" s="247"/>
      <c r="I34" s="247"/>
      <c r="J34" s="247"/>
      <c r="K34" s="248"/>
      <c r="L34" s="431" t="str">
        <f t="shared" si="3"/>
        <v>0</v>
      </c>
      <c r="M34" s="428" t="str">
        <f t="shared" si="4"/>
        <v>0</v>
      </c>
      <c r="N34" s="250" t="str">
        <f t="shared" si="5"/>
        <v>0</v>
      </c>
      <c r="O34" s="251"/>
      <c r="P34" s="247"/>
      <c r="R34" s="312">
        <f t="shared" si="6"/>
        <v>0</v>
      </c>
      <c r="S34" s="152">
        <f t="shared" si="7"/>
        <v>90</v>
      </c>
      <c r="T34" s="68" t="e">
        <f t="shared" si="0"/>
        <v>#VALUE!</v>
      </c>
      <c r="U34" s="68" t="e">
        <f t="shared" si="8"/>
        <v>#VALUE!</v>
      </c>
      <c r="V34" s="95">
        <v>1</v>
      </c>
      <c r="W34" s="153" t="e">
        <f>IF(U34=0,"",$X$25)</f>
        <v>#VALUE!</v>
      </c>
      <c r="Y34" s="107">
        <f t="shared" si="9"/>
        <v>0</v>
      </c>
    </row>
    <row r="35" spans="1:25" ht="34.5" customHeight="1" x14ac:dyDescent="0.3">
      <c r="A35" s="322" t="str">
        <f>CDT!B35</f>
        <v>Moustiquaire à Imprégnation Durable: (MID)</v>
      </c>
      <c r="B35" s="247"/>
      <c r="C35" s="248"/>
      <c r="D35" s="302" t="str">
        <f t="shared" si="10"/>
        <v/>
      </c>
      <c r="E35" s="247"/>
      <c r="F35" s="248"/>
      <c r="G35" s="247"/>
      <c r="H35" s="247"/>
      <c r="I35" s="247"/>
      <c r="J35" s="247"/>
      <c r="K35" s="248"/>
      <c r="L35" s="431" t="str">
        <f t="shared" si="3"/>
        <v>0</v>
      </c>
      <c r="M35" s="428" t="str">
        <f t="shared" si="4"/>
        <v>0</v>
      </c>
      <c r="N35" s="250" t="str">
        <f t="shared" si="5"/>
        <v>0</v>
      </c>
      <c r="O35" s="251"/>
      <c r="P35" s="247"/>
      <c r="R35" s="312">
        <f t="shared" si="6"/>
        <v>0</v>
      </c>
      <c r="S35" s="152">
        <f t="shared" si="7"/>
        <v>90</v>
      </c>
      <c r="T35" s="68" t="e">
        <f t="shared" si="0"/>
        <v>#VALUE!</v>
      </c>
      <c r="U35" s="68" t="e">
        <f t="shared" si="8"/>
        <v>#VALUE!</v>
      </c>
      <c r="V35" s="95">
        <v>1</v>
      </c>
      <c r="W35" s="153" t="e">
        <f t="shared" si="1"/>
        <v>#VALUE!</v>
      </c>
      <c r="Y35" s="107">
        <f t="shared" si="9"/>
        <v>0</v>
      </c>
    </row>
    <row r="36" spans="1:25" ht="34.5" customHeight="1" x14ac:dyDescent="0.3">
      <c r="A36" s="322" t="str">
        <f>CDT!B36</f>
        <v>Dihydroartéminisine Pipéraquine– Plaq / 3 comp 
( DHA-PPQ)  20/160 mg</v>
      </c>
      <c r="B36" s="247"/>
      <c r="C36" s="248"/>
      <c r="D36" s="302" t="str">
        <f t="shared" si="10"/>
        <v/>
      </c>
      <c r="E36" s="249"/>
      <c r="F36" s="247"/>
      <c r="G36" s="247"/>
      <c r="H36" s="247"/>
      <c r="I36" s="247"/>
      <c r="J36" s="247"/>
      <c r="K36" s="248"/>
      <c r="L36" s="431" t="str">
        <f t="shared" si="3"/>
        <v>0</v>
      </c>
      <c r="M36" s="428" t="str">
        <f t="shared" si="4"/>
        <v>0</v>
      </c>
      <c r="N36" s="250" t="str">
        <f t="shared" si="5"/>
        <v>0</v>
      </c>
      <c r="O36" s="251"/>
      <c r="P36" s="247"/>
      <c r="R36" s="312">
        <f t="shared" si="6"/>
        <v>0</v>
      </c>
      <c r="S36" s="152">
        <f t="shared" si="7"/>
        <v>90</v>
      </c>
      <c r="T36" s="68" t="e">
        <f t="shared" si="0"/>
        <v>#VALUE!</v>
      </c>
      <c r="U36" s="68" t="e">
        <f t="shared" si="8"/>
        <v>#VALUE!</v>
      </c>
      <c r="V36" s="95">
        <v>3</v>
      </c>
      <c r="W36" s="153" t="e">
        <f t="shared" si="1"/>
        <v>#VALUE!</v>
      </c>
      <c r="Y36" s="107">
        <f t="shared" si="9"/>
        <v>0</v>
      </c>
    </row>
    <row r="37" spans="1:25" ht="34.5" customHeight="1" x14ac:dyDescent="0.3">
      <c r="A37" s="322" t="str">
        <f>CDT!B37</f>
        <v>Dihydroartéminisine Pipéraquine– Plaq / 3 comp 
( DHA-PPQ)  40/320 mg</v>
      </c>
      <c r="B37" s="247"/>
      <c r="C37" s="248"/>
      <c r="D37" s="302" t="str">
        <f t="shared" si="10"/>
        <v/>
      </c>
      <c r="E37" s="249"/>
      <c r="F37" s="247"/>
      <c r="G37" s="247"/>
      <c r="H37" s="247"/>
      <c r="I37" s="247"/>
      <c r="J37" s="247"/>
      <c r="K37" s="248"/>
      <c r="L37" s="431" t="str">
        <f t="shared" si="3"/>
        <v>0</v>
      </c>
      <c r="M37" s="428" t="str">
        <f t="shared" si="4"/>
        <v>0</v>
      </c>
      <c r="N37" s="250" t="str">
        <f t="shared" si="5"/>
        <v>0</v>
      </c>
      <c r="O37" s="251"/>
      <c r="P37" s="247"/>
      <c r="R37" s="312">
        <f t="shared" si="6"/>
        <v>0</v>
      </c>
      <c r="S37" s="152">
        <f t="shared" si="7"/>
        <v>90</v>
      </c>
      <c r="T37" s="68" t="e">
        <f t="shared" si="0"/>
        <v>#VALUE!</v>
      </c>
      <c r="U37" s="68" t="e">
        <f t="shared" si="8"/>
        <v>#VALUE!</v>
      </c>
      <c r="V37" s="95">
        <v>3</v>
      </c>
      <c r="W37" s="153" t="e">
        <f t="shared" si="1"/>
        <v>#VALUE!</v>
      </c>
      <c r="Y37" s="107">
        <f t="shared" si="9"/>
        <v>0</v>
      </c>
    </row>
    <row r="38" spans="1:25" ht="34.5" customHeight="1" x14ac:dyDescent="0.3">
      <c r="A38" s="322" t="str">
        <f>CDT!B38</f>
        <v>Dihydroartéminisine Pipéraquine– Plaq / 6 comp 
( DHA-PPQ)  40/320 mg</v>
      </c>
      <c r="B38" s="247"/>
      <c r="C38" s="248"/>
      <c r="D38" s="302" t="str">
        <f t="shared" si="10"/>
        <v/>
      </c>
      <c r="E38" s="249"/>
      <c r="F38" s="247"/>
      <c r="G38" s="247"/>
      <c r="H38" s="247"/>
      <c r="I38" s="247"/>
      <c r="J38" s="247"/>
      <c r="K38" s="248"/>
      <c r="L38" s="431" t="str">
        <f t="shared" si="3"/>
        <v>0</v>
      </c>
      <c r="M38" s="428" t="str">
        <f t="shared" si="4"/>
        <v>0</v>
      </c>
      <c r="N38" s="250" t="str">
        <f t="shared" si="5"/>
        <v>0</v>
      </c>
      <c r="O38" s="251"/>
      <c r="P38" s="247"/>
      <c r="R38" s="312">
        <f t="shared" si="6"/>
        <v>0</v>
      </c>
      <c r="S38" s="152">
        <f t="shared" si="7"/>
        <v>90</v>
      </c>
      <c r="T38" s="68" t="e">
        <f t="shared" si="0"/>
        <v>#VALUE!</v>
      </c>
      <c r="U38" s="68" t="e">
        <f t="shared" si="8"/>
        <v>#VALUE!</v>
      </c>
      <c r="V38" s="95">
        <v>3</v>
      </c>
      <c r="W38" s="153" t="e">
        <f t="shared" si="1"/>
        <v>#VALUE!</v>
      </c>
      <c r="Y38" s="107">
        <f t="shared" si="9"/>
        <v>0</v>
      </c>
    </row>
    <row r="39" spans="1:25" ht="34.5" customHeight="1" x14ac:dyDescent="0.3">
      <c r="A39" s="322" t="str">
        <f>CDT!B39</f>
        <v>Dihydroartemisinine/pipéraquine – Plaq / 9 comp 
( DHA-PPQ) 40/320 mg</v>
      </c>
      <c r="B39" s="247"/>
      <c r="C39" s="248"/>
      <c r="D39" s="302" t="str">
        <f t="shared" si="10"/>
        <v/>
      </c>
      <c r="E39" s="249"/>
      <c r="F39" s="247"/>
      <c r="G39" s="247"/>
      <c r="H39" s="247"/>
      <c r="I39" s="247"/>
      <c r="J39" s="247"/>
      <c r="K39" s="248"/>
      <c r="L39" s="431" t="str">
        <f t="shared" si="3"/>
        <v>0</v>
      </c>
      <c r="M39" s="428" t="str">
        <f t="shared" si="4"/>
        <v>0</v>
      </c>
      <c r="N39" s="250" t="str">
        <f t="shared" si="5"/>
        <v>0</v>
      </c>
      <c r="O39" s="251"/>
      <c r="P39" s="247"/>
      <c r="R39" s="312">
        <f t="shared" si="6"/>
        <v>0</v>
      </c>
      <c r="S39" s="152">
        <f t="shared" si="7"/>
        <v>90</v>
      </c>
      <c r="T39" s="68" t="e">
        <f t="shared" si="0"/>
        <v>#VALUE!</v>
      </c>
      <c r="U39" s="68" t="e">
        <f t="shared" si="8"/>
        <v>#VALUE!</v>
      </c>
      <c r="V39" s="95">
        <v>3</v>
      </c>
      <c r="W39" s="153" t="e">
        <f t="shared" si="1"/>
        <v>#VALUE!</v>
      </c>
      <c r="Y39" s="107">
        <f t="shared" si="9"/>
        <v>0</v>
      </c>
    </row>
    <row r="40" spans="1:25" ht="34.5" customHeight="1" x14ac:dyDescent="0.3">
      <c r="A40" s="322" t="str">
        <f>CDT!B40</f>
        <v>Artésunate Amodiaquine: (ASAQ) : 3 cp (25/67,5 mg)</v>
      </c>
      <c r="B40" s="247"/>
      <c r="C40" s="248"/>
      <c r="D40" s="302" t="str">
        <f t="shared" si="10"/>
        <v/>
      </c>
      <c r="E40" s="249"/>
      <c r="F40" s="247"/>
      <c r="G40" s="247"/>
      <c r="H40" s="247"/>
      <c r="I40" s="247"/>
      <c r="J40" s="247"/>
      <c r="K40" s="248"/>
      <c r="L40" s="431" t="str">
        <f t="shared" si="3"/>
        <v>0</v>
      </c>
      <c r="M40" s="428" t="str">
        <f t="shared" si="4"/>
        <v>0</v>
      </c>
      <c r="N40" s="250" t="str">
        <f t="shared" si="5"/>
        <v>0</v>
      </c>
      <c r="O40" s="251"/>
      <c r="P40" s="247"/>
      <c r="R40" s="312">
        <f t="shared" si="6"/>
        <v>0</v>
      </c>
      <c r="S40" s="152">
        <f t="shared" si="7"/>
        <v>90</v>
      </c>
      <c r="T40" s="68" t="e">
        <f t="shared" si="0"/>
        <v>#VALUE!</v>
      </c>
      <c r="U40" s="68" t="e">
        <f t="shared" si="8"/>
        <v>#VALUE!</v>
      </c>
      <c r="V40" s="95">
        <v>1</v>
      </c>
      <c r="W40" s="153" t="e">
        <f t="shared" si="1"/>
        <v>#VALUE!</v>
      </c>
      <c r="Y40" s="107">
        <f t="shared" si="9"/>
        <v>0</v>
      </c>
    </row>
    <row r="41" spans="1:25" ht="34.5" customHeight="1" x14ac:dyDescent="0.3">
      <c r="A41" s="322" t="str">
        <f>CDT!B41</f>
        <v>Artésunate Amodiaquine: (ASAQ) 3 cp (50/135 mg)</v>
      </c>
      <c r="B41" s="247"/>
      <c r="C41" s="248"/>
      <c r="D41" s="302" t="str">
        <f t="shared" si="10"/>
        <v/>
      </c>
      <c r="E41" s="249"/>
      <c r="F41" s="247"/>
      <c r="G41" s="247"/>
      <c r="H41" s="247"/>
      <c r="I41" s="247"/>
      <c r="J41" s="247"/>
      <c r="K41" s="248"/>
      <c r="L41" s="431" t="str">
        <f t="shared" si="3"/>
        <v>0</v>
      </c>
      <c r="M41" s="428" t="str">
        <f t="shared" si="4"/>
        <v>0</v>
      </c>
      <c r="N41" s="250" t="str">
        <f t="shared" si="5"/>
        <v>0</v>
      </c>
      <c r="O41" s="251"/>
      <c r="P41" s="247"/>
      <c r="R41" s="312">
        <f t="shared" si="6"/>
        <v>0</v>
      </c>
      <c r="S41" s="152">
        <f t="shared" si="7"/>
        <v>90</v>
      </c>
      <c r="T41" s="68" t="e">
        <f t="shared" si="0"/>
        <v>#VALUE!</v>
      </c>
      <c r="U41" s="68" t="e">
        <f t="shared" si="8"/>
        <v>#VALUE!</v>
      </c>
      <c r="V41" s="95">
        <v>1</v>
      </c>
      <c r="W41" s="153" t="e">
        <f t="shared" si="1"/>
        <v>#VALUE!</v>
      </c>
      <c r="Y41" s="107">
        <f t="shared" si="9"/>
        <v>0</v>
      </c>
    </row>
    <row r="42" spans="1:25" ht="34.5" customHeight="1" x14ac:dyDescent="0.3">
      <c r="A42" s="322" t="str">
        <f>CDT!B42</f>
        <v>Artésunate Amodiaquine: (ASAQ) 3 cp (100/270 mg)</v>
      </c>
      <c r="B42" s="247"/>
      <c r="C42" s="248"/>
      <c r="D42" s="302" t="str">
        <f t="shared" si="10"/>
        <v/>
      </c>
      <c r="E42" s="249"/>
      <c r="F42" s="247"/>
      <c r="G42" s="247"/>
      <c r="H42" s="247"/>
      <c r="I42" s="247"/>
      <c r="J42" s="247"/>
      <c r="K42" s="248"/>
      <c r="L42" s="431" t="str">
        <f t="shared" si="3"/>
        <v>0</v>
      </c>
      <c r="M42" s="428" t="str">
        <f t="shared" si="4"/>
        <v>0</v>
      </c>
      <c r="N42" s="250" t="str">
        <f t="shared" si="5"/>
        <v>0</v>
      </c>
      <c r="O42" s="251"/>
      <c r="P42" s="247"/>
      <c r="R42" s="312">
        <f t="shared" si="6"/>
        <v>0</v>
      </c>
      <c r="S42" s="152">
        <f t="shared" si="7"/>
        <v>90</v>
      </c>
      <c r="T42" s="68" t="e">
        <f t="shared" si="0"/>
        <v>#VALUE!</v>
      </c>
      <c r="U42" s="68" t="e">
        <f t="shared" si="8"/>
        <v>#VALUE!</v>
      </c>
      <c r="V42" s="95">
        <v>1</v>
      </c>
      <c r="W42" s="153" t="e">
        <f t="shared" si="1"/>
        <v>#VALUE!</v>
      </c>
      <c r="Y42" s="107">
        <f t="shared" si="9"/>
        <v>0</v>
      </c>
    </row>
    <row r="43" spans="1:25" ht="34.5" customHeight="1" x14ac:dyDescent="0.3">
      <c r="A43" s="322" t="str">
        <f>CDT!B43</f>
        <v>Artésunate Amodiaquine: (ASAQ) 6 cp (100/270 mg)</v>
      </c>
      <c r="B43" s="247"/>
      <c r="C43" s="248"/>
      <c r="D43" s="302" t="str">
        <f t="shared" si="10"/>
        <v/>
      </c>
      <c r="E43" s="249"/>
      <c r="F43" s="247"/>
      <c r="G43" s="247"/>
      <c r="H43" s="247"/>
      <c r="I43" s="247"/>
      <c r="J43" s="247"/>
      <c r="K43" s="248"/>
      <c r="L43" s="431" t="str">
        <f t="shared" si="3"/>
        <v>0</v>
      </c>
      <c r="M43" s="428" t="str">
        <f t="shared" si="4"/>
        <v>0</v>
      </c>
      <c r="N43" s="250" t="str">
        <f t="shared" si="5"/>
        <v>0</v>
      </c>
      <c r="O43" s="251"/>
      <c r="P43" s="247"/>
      <c r="R43" s="312">
        <f t="shared" si="6"/>
        <v>0</v>
      </c>
      <c r="S43" s="152">
        <f t="shared" si="7"/>
        <v>90</v>
      </c>
      <c r="T43" s="68" t="e">
        <f t="shared" si="0"/>
        <v>#VALUE!</v>
      </c>
      <c r="U43" s="68" t="e">
        <f t="shared" si="8"/>
        <v>#VALUE!</v>
      </c>
      <c r="V43" s="95">
        <v>1</v>
      </c>
      <c r="W43" s="153" t="e">
        <f t="shared" si="1"/>
        <v>#VALUE!</v>
      </c>
      <c r="Y43" s="107">
        <f t="shared" si="9"/>
        <v>0</v>
      </c>
    </row>
    <row r="44" spans="1:25" ht="34.5" customHeight="1" x14ac:dyDescent="0.3">
      <c r="A44" s="322" t="str">
        <f>CDT!B44</f>
        <v>Artésunate - Méfloquine (AS-MF)</v>
      </c>
      <c r="B44" s="247"/>
      <c r="C44" s="248"/>
      <c r="D44" s="302" t="str">
        <f t="shared" si="10"/>
        <v/>
      </c>
      <c r="E44" s="249"/>
      <c r="F44" s="247"/>
      <c r="G44" s="247"/>
      <c r="H44" s="247"/>
      <c r="I44" s="247"/>
      <c r="J44" s="247"/>
      <c r="K44" s="248"/>
      <c r="L44" s="431" t="str">
        <f t="shared" si="3"/>
        <v>0</v>
      </c>
      <c r="M44" s="428" t="str">
        <f t="shared" si="4"/>
        <v>0</v>
      </c>
      <c r="N44" s="250" t="str">
        <f t="shared" si="5"/>
        <v>0</v>
      </c>
      <c r="O44" s="251"/>
      <c r="P44" s="247"/>
      <c r="R44" s="312">
        <f t="shared" si="6"/>
        <v>0</v>
      </c>
      <c r="S44" s="152">
        <f t="shared" si="7"/>
        <v>90</v>
      </c>
      <c r="T44" s="68" t="e">
        <f t="shared" si="0"/>
        <v>#VALUE!</v>
      </c>
      <c r="U44" s="68" t="e">
        <f t="shared" si="8"/>
        <v>#VALUE!</v>
      </c>
      <c r="V44" s="95">
        <v>1</v>
      </c>
      <c r="W44" s="153" t="e">
        <f t="shared" si="1"/>
        <v>#VALUE!</v>
      </c>
      <c r="Y44" s="107">
        <f t="shared" si="9"/>
        <v>0</v>
      </c>
    </row>
    <row r="45" spans="1:25" ht="34.5" customHeight="1" x14ac:dyDescent="0.3">
      <c r="A45" s="322" t="str">
        <f>CDT!B45</f>
        <v>Quinine comprimé 300mg</v>
      </c>
      <c r="B45" s="247"/>
      <c r="C45" s="248"/>
      <c r="D45" s="302" t="str">
        <f t="shared" si="10"/>
        <v/>
      </c>
      <c r="E45" s="249"/>
      <c r="F45" s="247"/>
      <c r="G45" s="247"/>
      <c r="H45" s="247"/>
      <c r="I45" s="247"/>
      <c r="J45" s="247"/>
      <c r="K45" s="248"/>
      <c r="L45" s="431" t="str">
        <f t="shared" si="3"/>
        <v>0</v>
      </c>
      <c r="M45" s="428" t="str">
        <f t="shared" si="4"/>
        <v>0</v>
      </c>
      <c r="N45" s="250" t="str">
        <f t="shared" si="5"/>
        <v>0</v>
      </c>
      <c r="O45" s="251"/>
      <c r="P45" s="247"/>
      <c r="R45" s="312">
        <f t="shared" si="6"/>
        <v>0</v>
      </c>
      <c r="S45" s="152">
        <f t="shared" si="7"/>
        <v>90</v>
      </c>
      <c r="T45" s="68" t="e">
        <f t="shared" si="0"/>
        <v>#VALUE!</v>
      </c>
      <c r="U45" s="68" t="e">
        <f t="shared" si="8"/>
        <v>#VALUE!</v>
      </c>
      <c r="V45" s="95">
        <v>1</v>
      </c>
      <c r="W45" s="153" t="e">
        <f t="shared" si="1"/>
        <v>#VALUE!</v>
      </c>
      <c r="Y45" s="107">
        <f t="shared" si="9"/>
        <v>0</v>
      </c>
    </row>
    <row r="46" spans="1:25" ht="34.5" customHeight="1" x14ac:dyDescent="0.3">
      <c r="A46" s="322" t="str">
        <f>CDT!B46</f>
        <v>Quinine injectable 300 mg</v>
      </c>
      <c r="B46" s="247"/>
      <c r="C46" s="248"/>
      <c r="D46" s="302" t="str">
        <f t="shared" si="10"/>
        <v/>
      </c>
      <c r="E46" s="249"/>
      <c r="F46" s="247"/>
      <c r="G46" s="247"/>
      <c r="H46" s="247"/>
      <c r="I46" s="247"/>
      <c r="J46" s="247"/>
      <c r="K46" s="248"/>
      <c r="L46" s="431" t="str">
        <f t="shared" si="3"/>
        <v>0</v>
      </c>
      <c r="M46" s="428" t="str">
        <f t="shared" si="4"/>
        <v>0</v>
      </c>
      <c r="N46" s="250" t="str">
        <f t="shared" si="5"/>
        <v>0</v>
      </c>
      <c r="O46" s="251"/>
      <c r="P46" s="247"/>
      <c r="R46" s="312">
        <f t="shared" si="6"/>
        <v>0</v>
      </c>
      <c r="S46" s="152">
        <f t="shared" si="7"/>
        <v>90</v>
      </c>
      <c r="T46" s="68" t="e">
        <f t="shared" si="0"/>
        <v>#VALUE!</v>
      </c>
      <c r="U46" s="68" t="e">
        <f t="shared" si="8"/>
        <v>#VALUE!</v>
      </c>
      <c r="V46" s="95">
        <v>1</v>
      </c>
      <c r="W46" s="153" t="e">
        <f t="shared" si="1"/>
        <v>#VALUE!</v>
      </c>
      <c r="Y46" s="107">
        <f t="shared" si="9"/>
        <v>0</v>
      </c>
    </row>
    <row r="47" spans="1:25" ht="34.5" customHeight="1" x14ac:dyDescent="0.3">
      <c r="A47" s="322" t="str">
        <f>CDT!B47</f>
        <v>Quinine injectable 600 mg</v>
      </c>
      <c r="B47" s="247"/>
      <c r="C47" s="248"/>
      <c r="D47" s="302" t="str">
        <f t="shared" si="10"/>
        <v/>
      </c>
      <c r="E47" s="249"/>
      <c r="F47" s="247"/>
      <c r="G47" s="247"/>
      <c r="H47" s="247"/>
      <c r="I47" s="247"/>
      <c r="J47" s="247"/>
      <c r="K47" s="248"/>
      <c r="L47" s="431" t="str">
        <f t="shared" si="3"/>
        <v>0</v>
      </c>
      <c r="M47" s="428" t="str">
        <f t="shared" si="4"/>
        <v>0</v>
      </c>
      <c r="N47" s="250" t="str">
        <f t="shared" si="5"/>
        <v>0</v>
      </c>
      <c r="O47" s="251"/>
      <c r="P47" s="247"/>
      <c r="R47" s="312">
        <f t="shared" si="6"/>
        <v>0</v>
      </c>
      <c r="S47" s="152">
        <f t="shared" si="7"/>
        <v>90</v>
      </c>
      <c r="T47" s="68" t="e">
        <f t="shared" si="0"/>
        <v>#VALUE!</v>
      </c>
      <c r="U47" s="68" t="e">
        <f t="shared" si="8"/>
        <v>#VALUE!</v>
      </c>
      <c r="V47" s="95">
        <v>1</v>
      </c>
      <c r="W47" s="153" t="e">
        <f t="shared" si="1"/>
        <v>#VALUE!</v>
      </c>
      <c r="Y47" s="107">
        <f t="shared" si="9"/>
        <v>0</v>
      </c>
    </row>
    <row r="48" spans="1:25" ht="34.5" customHeight="1" thickBot="1" x14ac:dyDescent="0.35">
      <c r="A48" s="322" t="str">
        <f>CDT!B48</f>
        <v>Quinine injectable 600 mg</v>
      </c>
      <c r="B48" s="247"/>
      <c r="C48" s="248"/>
      <c r="D48" s="303" t="str">
        <f t="shared" si="10"/>
        <v/>
      </c>
      <c r="E48" s="249"/>
      <c r="F48" s="247"/>
      <c r="G48" s="247"/>
      <c r="H48" s="247"/>
      <c r="I48" s="247"/>
      <c r="J48" s="247"/>
      <c r="K48" s="248"/>
      <c r="L48" s="431" t="str">
        <f t="shared" si="3"/>
        <v>0</v>
      </c>
      <c r="M48" s="428" t="str">
        <f t="shared" si="4"/>
        <v>0</v>
      </c>
      <c r="N48" s="250" t="str">
        <f t="shared" si="5"/>
        <v>0</v>
      </c>
      <c r="O48" s="251"/>
      <c r="P48" s="247"/>
      <c r="R48" s="312">
        <f t="shared" si="6"/>
        <v>0</v>
      </c>
      <c r="S48" s="152">
        <f t="shared" si="7"/>
        <v>90</v>
      </c>
      <c r="T48" s="68" t="e">
        <f>D48-(E48+G48+I48+H48)</f>
        <v>#VALUE!</v>
      </c>
      <c r="U48" s="68" t="e">
        <f t="shared" si="8"/>
        <v>#VALUE!</v>
      </c>
      <c r="V48" s="95">
        <v>1</v>
      </c>
      <c r="W48" s="153" t="e">
        <f t="shared" si="1"/>
        <v>#VALUE!</v>
      </c>
      <c r="Y48" s="107">
        <f t="shared" si="9"/>
        <v>0</v>
      </c>
    </row>
    <row r="49" spans="1:23" ht="34.5" customHeight="1" thickBot="1" x14ac:dyDescent="0.35">
      <c r="A49" s="322" t="str">
        <f>CDT!B49</f>
        <v>Artéméther injectable 100 mg</v>
      </c>
      <c r="B49" s="247"/>
      <c r="C49" s="248"/>
      <c r="D49" s="303" t="str">
        <f t="shared" si="10"/>
        <v/>
      </c>
      <c r="E49" s="249"/>
      <c r="F49" s="247"/>
      <c r="G49" s="247"/>
      <c r="H49" s="247"/>
      <c r="I49" s="247"/>
      <c r="J49" s="247"/>
      <c r="K49" s="248"/>
      <c r="L49" s="431" t="str">
        <f t="shared" si="3"/>
        <v>0</v>
      </c>
      <c r="M49" s="428" t="str">
        <f t="shared" si="4"/>
        <v>0</v>
      </c>
      <c r="N49" s="250" t="str">
        <f t="shared" si="5"/>
        <v>0</v>
      </c>
      <c r="O49" s="251"/>
      <c r="P49" s="247"/>
      <c r="R49" s="312">
        <f t="shared" si="6"/>
        <v>0</v>
      </c>
      <c r="S49" s="152">
        <f t="shared" si="7"/>
        <v>90</v>
      </c>
      <c r="T49" s="68" t="e">
        <f>D49-(E49+G49+I49+H49)</f>
        <v>#VALUE!</v>
      </c>
      <c r="U49" s="68" t="e">
        <f t="shared" si="8"/>
        <v>#VALUE!</v>
      </c>
      <c r="V49" s="95">
        <v>1</v>
      </c>
      <c r="W49" s="153" t="e">
        <f t="shared" si="1"/>
        <v>#VALUE!</v>
      </c>
    </row>
    <row r="50" spans="1:23" ht="34.5" hidden="1" customHeight="1" x14ac:dyDescent="0.3">
      <c r="A50" s="17"/>
      <c r="B50" s="79"/>
      <c r="C50" s="79"/>
      <c r="D50" s="53"/>
      <c r="E50" s="79"/>
      <c r="F50" s="79"/>
      <c r="G50" s="79"/>
      <c r="H50" s="79"/>
      <c r="I50" s="79"/>
      <c r="J50" s="79"/>
      <c r="K50" s="79"/>
      <c r="L50" s="54"/>
      <c r="M50" s="58" t="str">
        <f t="shared" ref="M50" si="11">IF(B50&lt;&gt;"",((E50/S50)*30),"")</f>
        <v/>
      </c>
      <c r="N50" s="55"/>
      <c r="O50" s="80"/>
      <c r="P50" s="79"/>
      <c r="S50" s="152"/>
      <c r="T50" s="68"/>
      <c r="U50" s="68"/>
      <c r="V50" s="95"/>
      <c r="W50" s="153" t="str">
        <f t="shared" si="1"/>
        <v/>
      </c>
    </row>
    <row r="51" spans="1:23" s="235" customFormat="1" ht="16.5" customHeight="1" x14ac:dyDescent="0.35">
      <c r="A51" s="531" t="s">
        <v>290</v>
      </c>
      <c r="B51" s="531"/>
      <c r="C51" s="531"/>
      <c r="D51" s="531"/>
      <c r="E51" s="531"/>
      <c r="F51" s="531"/>
      <c r="H51" s="233"/>
      <c r="I51" s="233" t="s">
        <v>300</v>
      </c>
      <c r="J51" s="234"/>
      <c r="K51" s="232"/>
      <c r="L51" s="232"/>
      <c r="M51" s="232"/>
      <c r="N51" s="232"/>
      <c r="O51" s="232"/>
      <c r="Q51" s="236"/>
      <c r="R51" s="311"/>
      <c r="S51" s="237"/>
      <c r="T51" s="238"/>
      <c r="U51" s="238"/>
      <c r="V51" s="239"/>
      <c r="W51" s="240"/>
    </row>
    <row r="52" spans="1:23" ht="29.25" customHeight="1" x14ac:dyDescent="0.3">
      <c r="A52" s="18"/>
      <c r="B52" s="18"/>
      <c r="C52" s="18"/>
      <c r="D52" s="18"/>
      <c r="E52" s="18"/>
      <c r="F52" s="18"/>
      <c r="G52" s="18"/>
      <c r="H52" s="18"/>
      <c r="I52" s="18"/>
      <c r="J52" s="18"/>
      <c r="K52" s="18"/>
      <c r="L52" s="18"/>
      <c r="M52" s="18"/>
      <c r="N52" s="18"/>
      <c r="O52" s="18"/>
      <c r="S52" s="154"/>
      <c r="T52" s="69"/>
      <c r="U52" s="69"/>
      <c r="V52" s="70"/>
      <c r="W52" s="155"/>
    </row>
    <row r="53" spans="1:23" ht="15.6" x14ac:dyDescent="0.3">
      <c r="B53" s="18"/>
      <c r="C53" s="18"/>
      <c r="D53" s="18"/>
      <c r="E53" s="18"/>
      <c r="F53" s="18"/>
      <c r="I53" s="18"/>
      <c r="J53" s="18"/>
      <c r="K53" s="18"/>
      <c r="L53" s="18"/>
      <c r="M53" s="18"/>
      <c r="N53" s="18"/>
      <c r="O53" s="18"/>
      <c r="S53" s="154"/>
      <c r="T53" s="69"/>
      <c r="U53" s="69"/>
      <c r="V53" s="70"/>
      <c r="W53" s="155"/>
    </row>
    <row r="54" spans="1:23" s="235" customFormat="1" ht="18.600000000000001" thickBot="1" x14ac:dyDescent="0.4">
      <c r="A54" s="233" t="s">
        <v>289</v>
      </c>
      <c r="H54" s="233"/>
      <c r="I54" s="233" t="s">
        <v>301</v>
      </c>
      <c r="O54" s="232"/>
      <c r="Q54" s="236"/>
      <c r="R54" s="311"/>
      <c r="S54" s="243"/>
      <c r="T54" s="244"/>
      <c r="U54" s="244"/>
      <c r="V54" s="245"/>
      <c r="W54" s="246"/>
    </row>
  </sheetData>
  <mergeCells count="21">
    <mergeCell ref="A24:A25"/>
    <mergeCell ref="A51:F51"/>
    <mergeCell ref="A19:C19"/>
    <mergeCell ref="D19:N19"/>
    <mergeCell ref="S19:W19"/>
    <mergeCell ref="A21:C21"/>
    <mergeCell ref="D21:F21"/>
    <mergeCell ref="G21:K22"/>
    <mergeCell ref="L21:P21"/>
    <mergeCell ref="L17:P17"/>
    <mergeCell ref="A1:B1"/>
    <mergeCell ref="A3:B3"/>
    <mergeCell ref="A4:B4"/>
    <mergeCell ref="A11:O11"/>
    <mergeCell ref="B13:C13"/>
    <mergeCell ref="E13:J13"/>
    <mergeCell ref="B15:C15"/>
    <mergeCell ref="D15:F15"/>
    <mergeCell ref="G15:I15"/>
    <mergeCell ref="B17:E17"/>
    <mergeCell ref="G17:K17"/>
  </mergeCells>
  <conditionalFormatting sqref="U26">
    <cfRule type="cellIs" dxfId="4692" priority="39" operator="greaterThan">
      <formula>0</formula>
    </cfRule>
    <cfRule type="cellIs" dxfId="4691" priority="40" operator="greaterThan">
      <formula>0</formula>
    </cfRule>
    <cfRule type="cellIs" dxfId="4690" priority="41" operator="lessThan">
      <formula>0</formula>
    </cfRule>
    <cfRule type="cellIs" dxfId="4689" priority="42" operator="notEqual">
      <formula>0</formula>
    </cfRule>
  </conditionalFormatting>
  <conditionalFormatting sqref="U27:U29">
    <cfRule type="cellIs" dxfId="4688" priority="35" operator="greaterThan">
      <formula>0</formula>
    </cfRule>
    <cfRule type="cellIs" dxfId="4687" priority="36" operator="greaterThan">
      <formula>0</formula>
    </cfRule>
    <cfRule type="cellIs" dxfId="4686" priority="37" operator="lessThan">
      <formula>0</formula>
    </cfRule>
    <cfRule type="cellIs" dxfId="4685" priority="38" operator="notEqual">
      <formula>0</formula>
    </cfRule>
  </conditionalFormatting>
  <conditionalFormatting sqref="U30:U31 U33:U47">
    <cfRule type="cellIs" dxfId="4684" priority="31" operator="greaterThan">
      <formula>0</formula>
    </cfRule>
    <cfRule type="cellIs" dxfId="4683" priority="32" operator="greaterThan">
      <formula>0</formula>
    </cfRule>
    <cfRule type="cellIs" dxfId="4682" priority="33" operator="lessThan">
      <formula>0</formula>
    </cfRule>
    <cfRule type="cellIs" dxfId="4681" priority="34" operator="notEqual">
      <formula>0</formula>
    </cfRule>
  </conditionalFormatting>
  <conditionalFormatting sqref="U48:U50">
    <cfRule type="cellIs" dxfId="4680" priority="27" operator="greaterThan">
      <formula>0</formula>
    </cfRule>
    <cfRule type="cellIs" dxfId="4679" priority="28" operator="greaterThan">
      <formula>0</formula>
    </cfRule>
    <cfRule type="cellIs" dxfId="4678" priority="29" operator="lessThan">
      <formula>0</formula>
    </cfRule>
    <cfRule type="cellIs" dxfId="4677" priority="30" operator="notEqual">
      <formula>0</formula>
    </cfRule>
  </conditionalFormatting>
  <conditionalFormatting sqref="K50">
    <cfRule type="expression" dxfId="4676" priority="25">
      <formula>K50&lt;T50</formula>
    </cfRule>
    <cfRule type="expression" dxfId="4675" priority="26">
      <formula>K50&gt;T50</formula>
    </cfRule>
  </conditionalFormatting>
  <conditionalFormatting sqref="J37:J47">
    <cfRule type="cellIs" dxfId="4674" priority="24" operator="greaterThan">
      <formula>90</formula>
    </cfRule>
  </conditionalFormatting>
  <conditionalFormatting sqref="J48:J50">
    <cfRule type="cellIs" dxfId="4673" priority="23" operator="greaterThan">
      <formula>90</formula>
    </cfRule>
  </conditionalFormatting>
  <conditionalFormatting sqref="K36:K47">
    <cfRule type="expression" dxfId="4672" priority="21">
      <formula>K36&lt;T36</formula>
    </cfRule>
    <cfRule type="expression" dxfId="4671" priority="22">
      <formula>K36&gt;T36</formula>
    </cfRule>
  </conditionalFormatting>
  <conditionalFormatting sqref="J27:J31 J33">
    <cfRule type="cellIs" dxfId="4670" priority="20" operator="greaterThan">
      <formula>90</formula>
    </cfRule>
  </conditionalFormatting>
  <conditionalFormatting sqref="J36">
    <cfRule type="cellIs" dxfId="4669" priority="19" operator="greaterThan">
      <formula>90</formula>
    </cfRule>
  </conditionalFormatting>
  <conditionalFormatting sqref="K48:K49">
    <cfRule type="expression" dxfId="4668" priority="17">
      <formula>K48&lt;T48</formula>
    </cfRule>
    <cfRule type="expression" dxfId="4667" priority="18">
      <formula>K48&gt;T48</formula>
    </cfRule>
  </conditionalFormatting>
  <conditionalFormatting sqref="K27:K31 K33">
    <cfRule type="expression" dxfId="4666" priority="15">
      <formula>K27&lt;T27</formula>
    </cfRule>
    <cfRule type="expression" dxfId="4665" priority="16">
      <formula>K27&gt;T27</formula>
    </cfRule>
  </conditionalFormatting>
  <conditionalFormatting sqref="J26">
    <cfRule type="cellIs" dxfId="4664" priority="14" operator="greaterThan">
      <formula>90</formula>
    </cfRule>
  </conditionalFormatting>
  <conditionalFormatting sqref="K26">
    <cfRule type="expression" dxfId="4663" priority="12">
      <formula>K26&lt;T26</formula>
    </cfRule>
    <cfRule type="expression" dxfId="4662" priority="13">
      <formula>K26&gt;T26</formula>
    </cfRule>
  </conditionalFormatting>
  <conditionalFormatting sqref="U32">
    <cfRule type="cellIs" dxfId="4661" priority="8" operator="greaterThan">
      <formula>0</formula>
    </cfRule>
    <cfRule type="cellIs" dxfId="4660" priority="9" operator="greaterThan">
      <formula>0</formula>
    </cfRule>
    <cfRule type="cellIs" dxfId="4659" priority="10" operator="lessThan">
      <formula>0</formula>
    </cfRule>
    <cfRule type="cellIs" dxfId="4658" priority="11" operator="notEqual">
      <formula>0</formula>
    </cfRule>
  </conditionalFormatting>
  <conditionalFormatting sqref="K34">
    <cfRule type="expression" dxfId="4657" priority="6">
      <formula>K34&lt;T34</formula>
    </cfRule>
    <cfRule type="expression" dxfId="4656" priority="7">
      <formula>K34&gt;T34</formula>
    </cfRule>
  </conditionalFormatting>
  <conditionalFormatting sqref="K35">
    <cfRule type="expression" dxfId="4655" priority="4">
      <formula>K35&lt;T35</formula>
    </cfRule>
    <cfRule type="expression" dxfId="4654" priority="5">
      <formula>K35&gt;T35</formula>
    </cfRule>
  </conditionalFormatting>
  <conditionalFormatting sqref="J32">
    <cfRule type="cellIs" dxfId="4653" priority="3" operator="greaterThan">
      <formula>90</formula>
    </cfRule>
  </conditionalFormatting>
  <conditionalFormatting sqref="K32">
    <cfRule type="expression" dxfId="4652" priority="1">
      <formula>K32&lt;T32</formula>
    </cfRule>
    <cfRule type="expression" dxfId="4651" priority="2">
      <formula>K32&gt;T32</formula>
    </cfRule>
  </conditionalFormatting>
  <dataValidations count="7">
    <dataValidation type="whole" allowBlank="1" showInputMessage="1" showErrorMessage="1" prompt="La quantité accordée par le point Focal ne peut être supérieure à la somme du CMMa et la quantité commandée pour le trimestre._x000a_Merci de revoir la quantité dans la colonne O." sqref="O26:O49">
      <formula1>0</formula1>
      <formula2>+M26+N26</formula2>
    </dataValidation>
    <dataValidation type="whole" allowBlank="1" showInputMessage="1" showErrorMessage="1" prompt="La valeur ne peut pas être supérieure à 89_x000a_Si tel est le cas déteminer la quantité à commander directement à la colonne O_x000a_merci" sqref="J26">
      <formula1>0</formula1>
      <formula2>89</formula2>
    </dataValidation>
    <dataValidation type="list" allowBlank="1" showInputMessage="1" showErrorMessage="1" sqref="D21:F21">
      <formula1>typerapport2</formula1>
    </dataValidation>
    <dataValidation type="whole" operator="lessThanOrEqual" allowBlank="1" showInputMessage="1" showErrorMessage="1" promptTitle="instruction" prompt="La valeur de la cellule ne peut pas être supérieure à la quantité Totale inscrite dans la colonne D._x000a_Merci de vérifier." sqref="E26:E50">
      <formula1>D26</formula1>
    </dataValidation>
    <dataValidation type="whole" allowBlank="1" showInputMessage="1" showErrorMessage="1" prompt="La valeur ne peut pas être supérieure à 89_x000a_Si tel est le cas déteminer la quantité à commander directement à la colonne M._x000a_merci" sqref="J27:J50">
      <formula1>0</formula1>
      <formula2>89</formula2>
    </dataValidation>
    <dataValidation errorStyle="information" allowBlank="1" showInputMessage="1" showErrorMessage="1" errorTitle="Instruction" error="Saisissez le Texte en MAJUSCULE_x000a_Exemple: CMS AGOE_x000a_Merci" promptTitle="Instruction" prompt="Saisissez le Texte en MAJUSCULE_x000a_Exemple: CMS AGOE_x000a_Merci" sqref="D19:N19"/>
    <dataValidation type="date" errorStyle="warning" allowBlank="1" showInputMessage="1" showErrorMessage="1" promptTitle="Instruction" prompt="SVP Saisissez la date sous le format:_x000a_00/00/0000. exemple 15/09/2016,_x000a_Merci_x000a_" sqref="L21:P21">
      <formula1>42370</formula1>
      <formula2>44926</formula2>
    </dataValidation>
  </dataValidations>
  <pageMargins left="0.21" right="0.23622047244094491" top="0.74803149606299213" bottom="0.74803149606299213" header="0.31496062992125984" footer="0.31496062992125984"/>
  <pageSetup paperSize="9" scale="40" orientation="portrait" r:id="rId1"/>
  <headerFooter alignWithMargins="0">
    <oddFooter>&amp;C&amp;"Arial,Gras"PNLS /IST, Avenue des Armées, -05 BP 424 Lomé –Togo ; Tel 22 20 94 39 Fax : 22 20 94 36    Site Web : www.pnls.tg</oddFooter>
  </headerFooter>
  <drawing r:id="rId2"/>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rgb="FFFF0000"/>
  </sheetPr>
  <dimension ref="A1:W56"/>
  <sheetViews>
    <sheetView showGridLines="0" view="pageBreakPreview" zoomScale="70" zoomScaleNormal="70" zoomScaleSheetLayoutView="70" zoomScalePageLayoutView="50" workbookViewId="0">
      <selection activeCell="D19" sqref="D19:N19"/>
    </sheetView>
  </sheetViews>
  <sheetFormatPr baseColWidth="10" defaultColWidth="7.33203125" defaultRowHeight="13.8" x14ac:dyDescent="0.3"/>
  <cols>
    <col min="1" max="1" width="51.5546875" style="3" customWidth="1"/>
    <col min="2" max="14" width="11.5546875" style="3" customWidth="1"/>
    <col min="15" max="15" width="11.6640625" style="39" customWidth="1"/>
    <col min="16" max="16" width="17.5546875" style="3" customWidth="1"/>
    <col min="17" max="17" width="2.109375" style="62" customWidth="1"/>
    <col min="18" max="18" width="4.88671875" style="77" customWidth="1"/>
    <col min="19" max="20" width="7.44140625" style="77" bestFit="1" customWidth="1"/>
    <col min="21" max="21" width="7.88671875" style="78" bestFit="1" customWidth="1"/>
    <col min="22" max="22" width="33.33203125" style="77" customWidth="1"/>
    <col min="23" max="16384" width="7.33203125" style="3"/>
  </cols>
  <sheetData>
    <row r="1" spans="1:23" ht="17.25" customHeight="1" x14ac:dyDescent="0.3">
      <c r="A1" s="549" t="s">
        <v>452</v>
      </c>
      <c r="B1" s="549"/>
      <c r="C1" s="2"/>
      <c r="D1" s="2"/>
      <c r="E1"/>
      <c r="F1"/>
      <c r="G1"/>
      <c r="H1"/>
      <c r="I1"/>
      <c r="J1"/>
      <c r="N1" s="4" t="s">
        <v>1</v>
      </c>
      <c r="O1" s="5"/>
      <c r="R1" s="306"/>
      <c r="S1" s="69"/>
      <c r="T1" s="69"/>
      <c r="U1" s="69"/>
      <c r="V1" s="70"/>
      <c r="W1" s="69"/>
    </row>
    <row r="2" spans="1:23" ht="13.5" customHeight="1" x14ac:dyDescent="0.3">
      <c r="A2" s="1" t="s">
        <v>453</v>
      </c>
      <c r="B2" s="1"/>
      <c r="C2" s="2"/>
      <c r="D2" s="2"/>
      <c r="E2"/>
      <c r="F2"/>
      <c r="G2"/>
      <c r="H2"/>
      <c r="I2"/>
      <c r="J2"/>
      <c r="M2" s="4"/>
      <c r="N2" s="4" t="s">
        <v>3</v>
      </c>
      <c r="O2" s="5"/>
      <c r="R2" s="306"/>
      <c r="S2" s="69"/>
      <c r="T2" s="69"/>
      <c r="U2" s="69"/>
      <c r="V2" s="70"/>
      <c r="W2" s="69"/>
    </row>
    <row r="3" spans="1:23" ht="15.6" x14ac:dyDescent="0.3">
      <c r="A3" s="549" t="s">
        <v>454</v>
      </c>
      <c r="B3" s="549"/>
      <c r="C3" s="2"/>
      <c r="D3" s="2"/>
      <c r="E3"/>
      <c r="F3"/>
      <c r="G3"/>
      <c r="H3"/>
      <c r="I3"/>
      <c r="J3"/>
      <c r="K3" s="5"/>
      <c r="L3" s="5"/>
      <c r="M3" s="5"/>
      <c r="N3" s="5"/>
      <c r="O3" s="5"/>
      <c r="R3" s="306"/>
      <c r="S3" s="69"/>
      <c r="T3" s="69"/>
      <c r="U3" s="69"/>
      <c r="V3" s="70"/>
      <c r="W3" s="69"/>
    </row>
    <row r="4" spans="1:23" ht="33.6" customHeight="1" x14ac:dyDescent="0.3">
      <c r="A4" s="547" t="s">
        <v>455</v>
      </c>
      <c r="B4" s="548"/>
      <c r="C4" s="7"/>
      <c r="D4" s="7"/>
      <c r="E4" s="8"/>
      <c r="F4" s="8"/>
      <c r="G4" s="8"/>
      <c r="H4" s="8"/>
      <c r="I4" s="8"/>
      <c r="J4" s="8"/>
      <c r="K4" s="9"/>
      <c r="L4" s="9"/>
      <c r="M4" s="9"/>
      <c r="N4" s="9"/>
      <c r="O4" s="38"/>
      <c r="R4" s="306"/>
      <c r="S4" s="69"/>
      <c r="T4" s="69"/>
      <c r="U4" s="69"/>
      <c r="V4" s="70"/>
      <c r="W4" s="69"/>
    </row>
    <row r="5" spans="1:23" x14ac:dyDescent="0.3">
      <c r="B5" s="9"/>
      <c r="C5" s="9"/>
      <c r="D5" s="9"/>
      <c r="E5" s="9"/>
      <c r="F5" s="9"/>
      <c r="G5" s="9"/>
      <c r="H5" s="9"/>
      <c r="I5" s="9"/>
      <c r="J5" s="9"/>
      <c r="K5" s="9"/>
      <c r="L5" s="9"/>
      <c r="M5" s="9"/>
      <c r="N5" s="9"/>
      <c r="O5" s="38"/>
      <c r="R5" s="306"/>
      <c r="S5" s="69"/>
      <c r="T5" s="69"/>
      <c r="U5" s="69"/>
      <c r="V5" s="70"/>
      <c r="W5" s="69"/>
    </row>
    <row r="6" spans="1:23" ht="15.6" x14ac:dyDescent="0.3">
      <c r="A6" s="6" t="s">
        <v>232</v>
      </c>
      <c r="B6" s="9"/>
      <c r="C6" s="9"/>
      <c r="D6" s="9"/>
      <c r="E6" s="9"/>
      <c r="F6" s="9"/>
      <c r="G6" s="9"/>
      <c r="H6" s="9"/>
      <c r="I6" s="9"/>
      <c r="J6" s="9"/>
      <c r="K6" s="9"/>
      <c r="L6" s="9"/>
      <c r="M6" s="9"/>
      <c r="N6" s="9"/>
      <c r="O6" s="38"/>
      <c r="R6" s="306"/>
      <c r="S6" s="69"/>
      <c r="T6" s="69"/>
      <c r="U6" s="69"/>
      <c r="V6" s="70"/>
      <c r="W6" s="69"/>
    </row>
    <row r="7" spans="1:23" x14ac:dyDescent="0.3">
      <c r="A7" s="10"/>
      <c r="B7" s="9"/>
      <c r="C7" s="9"/>
      <c r="D7" s="9"/>
      <c r="E7" s="9"/>
      <c r="F7" s="9"/>
      <c r="G7" s="9"/>
      <c r="H7" s="9"/>
      <c r="I7" s="9"/>
      <c r="J7" s="9"/>
      <c r="K7" s="9"/>
      <c r="L7" s="9"/>
      <c r="M7" s="9"/>
      <c r="N7" s="9"/>
      <c r="O7" s="38"/>
      <c r="R7" s="69"/>
      <c r="S7" s="69"/>
      <c r="T7" s="69"/>
      <c r="U7" s="70"/>
      <c r="V7" s="69"/>
    </row>
    <row r="8" spans="1:23" x14ac:dyDescent="0.3">
      <c r="A8" s="10"/>
      <c r="B8" s="9"/>
      <c r="C8" s="9"/>
      <c r="D8" s="9"/>
      <c r="E8" s="9"/>
      <c r="F8" s="9"/>
      <c r="G8" s="9"/>
      <c r="H8" s="9"/>
      <c r="I8" s="9"/>
      <c r="J8" s="9"/>
      <c r="K8" s="9"/>
      <c r="L8" s="9"/>
      <c r="M8" s="9"/>
      <c r="N8" s="9"/>
      <c r="O8" s="38"/>
      <c r="R8" s="69"/>
      <c r="S8" s="69"/>
      <c r="T8" s="69"/>
      <c r="U8" s="70"/>
      <c r="V8" s="69"/>
    </row>
    <row r="9" spans="1:23" ht="17.25" customHeight="1" x14ac:dyDescent="0.3">
      <c r="A9" s="10"/>
      <c r="B9" s="9"/>
      <c r="C9" s="9"/>
      <c r="D9" s="9"/>
      <c r="E9" s="9"/>
      <c r="F9" s="9"/>
      <c r="G9" s="9"/>
      <c r="H9" s="9"/>
      <c r="I9" s="9"/>
      <c r="J9" s="9"/>
      <c r="K9" s="9"/>
      <c r="L9" s="9"/>
      <c r="M9" s="9"/>
      <c r="N9" s="9"/>
      <c r="O9" s="38"/>
      <c r="R9" s="69"/>
      <c r="S9" s="69"/>
      <c r="T9" s="69"/>
      <c r="U9" s="70"/>
      <c r="V9" s="69"/>
    </row>
    <row r="10" spans="1:23" ht="0.75" customHeight="1" x14ac:dyDescent="0.3">
      <c r="R10" s="69"/>
      <c r="S10" s="69"/>
      <c r="T10" s="69"/>
      <c r="U10" s="70"/>
      <c r="V10" s="69"/>
    </row>
    <row r="11" spans="1:23" ht="21" customHeight="1" x14ac:dyDescent="0.3">
      <c r="A11" s="555" t="s">
        <v>263</v>
      </c>
      <c r="B11" s="555"/>
      <c r="C11" s="555"/>
      <c r="D11" s="555"/>
      <c r="E11" s="555"/>
      <c r="F11" s="555"/>
      <c r="G11" s="555"/>
      <c r="H11" s="555"/>
      <c r="I11" s="555"/>
      <c r="J11" s="555"/>
      <c r="K11" s="555"/>
      <c r="L11" s="555"/>
      <c r="M11" s="555"/>
      <c r="N11" s="555"/>
      <c r="O11" s="555"/>
      <c r="P11" s="40"/>
      <c r="R11" s="69"/>
      <c r="S11" s="69"/>
      <c r="T11" s="69"/>
      <c r="U11" s="70"/>
      <c r="V11" s="69"/>
    </row>
    <row r="12" spans="1:23" ht="3.75" customHeight="1" x14ac:dyDescent="0.3">
      <c r="A12" s="11"/>
      <c r="B12" s="11"/>
      <c r="C12" s="11"/>
      <c r="D12" s="11"/>
      <c r="E12" s="11"/>
      <c r="F12" s="11"/>
      <c r="G12" s="11"/>
      <c r="H12" s="11"/>
      <c r="I12" s="11"/>
      <c r="J12" s="11"/>
      <c r="K12" s="11"/>
      <c r="L12" s="11"/>
      <c r="M12" s="11"/>
      <c r="N12" s="11"/>
      <c r="O12" s="11"/>
      <c r="R12" s="69"/>
      <c r="S12" s="69"/>
      <c r="T12" s="69"/>
      <c r="U12" s="70"/>
      <c r="V12" s="69"/>
    </row>
    <row r="13" spans="1:23" s="42" customFormat="1" ht="20.25" hidden="1" customHeight="1" thickBot="1" x14ac:dyDescent="0.35">
      <c r="A13" s="434" t="s">
        <v>5</v>
      </c>
      <c r="B13" s="556">
        <f>'Info District'!G11</f>
        <v>2025</v>
      </c>
      <c r="C13" s="557"/>
      <c r="E13" s="550"/>
      <c r="F13" s="550"/>
      <c r="G13" s="550"/>
      <c r="H13" s="550"/>
      <c r="I13" s="550"/>
      <c r="J13" s="554"/>
      <c r="Q13" s="63"/>
      <c r="R13" s="71"/>
      <c r="S13" s="71"/>
      <c r="T13" s="71"/>
      <c r="U13" s="72"/>
      <c r="V13" s="71"/>
    </row>
    <row r="14" spans="1:23" s="42" customFormat="1" ht="7.5" hidden="1" customHeight="1" thickBot="1" x14ac:dyDescent="0.35">
      <c r="A14" s="434"/>
      <c r="B14" s="13"/>
      <c r="C14" s="13"/>
      <c r="D14" s="13"/>
      <c r="O14" s="15"/>
      <c r="Q14" s="63"/>
      <c r="R14" s="71"/>
      <c r="S14" s="71"/>
      <c r="T14" s="71"/>
      <c r="U14" s="72"/>
      <c r="V14" s="71"/>
    </row>
    <row r="15" spans="1:23" s="42" customFormat="1" ht="16.5" hidden="1" customHeight="1" thickBot="1" x14ac:dyDescent="0.35">
      <c r="A15" s="434" t="s">
        <v>7</v>
      </c>
      <c r="B15" s="558" t="str">
        <f>'Info District'!G12</f>
        <v>PLATEAUX</v>
      </c>
      <c r="C15" s="559"/>
      <c r="D15" s="550" t="s">
        <v>8</v>
      </c>
      <c r="E15" s="550"/>
      <c r="F15" s="550"/>
      <c r="G15" s="551" t="str">
        <f>'Info District'!G13</f>
        <v>Agou</v>
      </c>
      <c r="H15" s="552"/>
      <c r="I15" s="553"/>
      <c r="L15" s="11"/>
      <c r="M15" s="11"/>
      <c r="N15" s="11"/>
      <c r="O15" s="11"/>
      <c r="P15" s="11"/>
      <c r="Q15" s="63"/>
      <c r="R15" s="71"/>
      <c r="S15" s="71"/>
      <c r="T15" s="71"/>
      <c r="U15" s="73"/>
      <c r="V15" s="71"/>
    </row>
    <row r="16" spans="1:23" s="42" customFormat="1" ht="3.75" hidden="1" customHeight="1" thickBot="1" x14ac:dyDescent="0.35">
      <c r="A16" s="139"/>
      <c r="B16" s="15"/>
      <c r="C16" s="15"/>
      <c r="D16" s="15"/>
      <c r="E16" s="15"/>
      <c r="K16" s="15"/>
      <c r="L16" s="15"/>
      <c r="M16" s="15"/>
      <c r="O16" s="15"/>
      <c r="Q16" s="63"/>
      <c r="R16" s="71"/>
      <c r="S16" s="71"/>
      <c r="T16" s="71"/>
      <c r="U16" s="72"/>
      <c r="V16" s="71"/>
    </row>
    <row r="17" spans="1:23" s="42" customFormat="1" ht="18" hidden="1" customHeight="1" thickBot="1" x14ac:dyDescent="0.35">
      <c r="A17" s="434" t="s">
        <v>9</v>
      </c>
      <c r="B17" s="556" t="str">
        <f>'Info District'!G17</f>
        <v>Avril à Juin 2025</v>
      </c>
      <c r="C17" s="560"/>
      <c r="D17" s="560"/>
      <c r="E17" s="557"/>
      <c r="G17" s="550" t="s">
        <v>11</v>
      </c>
      <c r="H17" s="550"/>
      <c r="I17" s="550"/>
      <c r="J17" s="550"/>
      <c r="K17" s="554"/>
      <c r="L17" s="551" t="str">
        <f>'Info District'!G18</f>
        <v>Juillet à Septembre 2025</v>
      </c>
      <c r="M17" s="552"/>
      <c r="N17" s="552"/>
      <c r="O17" s="552"/>
      <c r="P17" s="553"/>
      <c r="Q17" s="63"/>
      <c r="R17" s="71"/>
      <c r="S17" s="71"/>
      <c r="T17" s="71"/>
      <c r="U17" s="72"/>
      <c r="V17" s="71"/>
    </row>
    <row r="18" spans="1:23" s="9" customFormat="1" ht="6" customHeight="1" thickBot="1" x14ac:dyDescent="0.3">
      <c r="B18" s="43"/>
      <c r="C18" s="43"/>
      <c r="D18" s="43"/>
      <c r="E18" s="44"/>
      <c r="F18" s="43"/>
      <c r="G18" s="45"/>
      <c r="H18" s="45"/>
      <c r="I18" s="45"/>
      <c r="J18" s="45"/>
      <c r="K18" s="45"/>
      <c r="L18" s="45"/>
      <c r="M18" s="45"/>
      <c r="O18" s="38"/>
      <c r="Q18" s="64"/>
      <c r="R18" s="74"/>
      <c r="S18" s="74"/>
      <c r="T18" s="74"/>
      <c r="U18" s="75"/>
      <c r="V18" s="74"/>
    </row>
    <row r="19" spans="1:23" s="9" customFormat="1" ht="31.5" customHeight="1" thickBot="1" x14ac:dyDescent="0.35">
      <c r="A19" s="532" t="s">
        <v>12</v>
      </c>
      <c r="B19" s="532"/>
      <c r="C19" s="533"/>
      <c r="D19" s="575"/>
      <c r="E19" s="576"/>
      <c r="F19" s="576"/>
      <c r="G19" s="576"/>
      <c r="H19" s="576"/>
      <c r="I19" s="576"/>
      <c r="J19" s="576"/>
      <c r="K19" s="576"/>
      <c r="L19" s="576"/>
      <c r="M19" s="576"/>
      <c r="N19" s="577"/>
      <c r="O19" s="11"/>
      <c r="P19" s="464" t="str">
        <f>'Info District'!H17</f>
        <v>T2</v>
      </c>
      <c r="Q19" s="65"/>
      <c r="R19" s="535" t="s">
        <v>96</v>
      </c>
      <c r="S19" s="536"/>
      <c r="T19" s="536"/>
      <c r="U19" s="536"/>
      <c r="V19" s="537"/>
    </row>
    <row r="20" spans="1:23" s="9" customFormat="1" ht="8.25" customHeight="1" thickBot="1" x14ac:dyDescent="0.35">
      <c r="A20" s="12"/>
      <c r="B20" s="12"/>
      <c r="C20" s="12"/>
      <c r="D20" s="12"/>
      <c r="E20" s="12"/>
      <c r="F20" s="12"/>
      <c r="G20" s="13"/>
      <c r="H20" s="13"/>
      <c r="I20" s="13"/>
      <c r="J20" s="13"/>
      <c r="K20" s="13"/>
      <c r="L20" s="14"/>
      <c r="M20" s="14"/>
      <c r="N20" s="14"/>
      <c r="O20" s="14"/>
      <c r="Q20" s="64"/>
      <c r="R20" s="146"/>
      <c r="S20" s="74"/>
      <c r="T20" s="74"/>
      <c r="U20" s="76"/>
      <c r="V20" s="147"/>
    </row>
    <row r="21" spans="1:23" s="9" customFormat="1" ht="30.75" customHeight="1" thickBot="1" x14ac:dyDescent="0.35">
      <c r="A21" s="564" t="s">
        <v>6</v>
      </c>
      <c r="B21" s="564"/>
      <c r="C21" s="564"/>
      <c r="D21" s="565"/>
      <c r="E21" s="566"/>
      <c r="F21" s="566"/>
      <c r="G21" s="566"/>
      <c r="H21" s="567"/>
      <c r="I21" s="12"/>
      <c r="K21" s="230" t="s">
        <v>338</v>
      </c>
      <c r="O21" s="571"/>
      <c r="P21" s="572"/>
      <c r="Q21" s="64"/>
      <c r="R21" s="146"/>
      <c r="S21" s="74"/>
      <c r="T21" s="74"/>
      <c r="U21" s="76"/>
      <c r="V21" s="147"/>
    </row>
    <row r="22" spans="1:23" s="9" customFormat="1" ht="9" customHeight="1" thickBot="1" x14ac:dyDescent="0.35">
      <c r="A22" s="12"/>
      <c r="B22" s="12"/>
      <c r="C22" s="12"/>
      <c r="D22" s="12"/>
      <c r="E22" s="12"/>
      <c r="F22" s="12"/>
      <c r="G22" s="13"/>
      <c r="H22" s="13"/>
      <c r="I22" s="13"/>
      <c r="J22" s="13"/>
      <c r="K22" s="13"/>
      <c r="L22" s="14"/>
      <c r="M22" s="14"/>
      <c r="N22" s="14"/>
      <c r="O22" s="14"/>
      <c r="Q22" s="64"/>
      <c r="R22" s="146"/>
      <c r="S22" s="74"/>
      <c r="T22" s="74"/>
      <c r="U22" s="76"/>
      <c r="V22" s="147"/>
    </row>
    <row r="23" spans="1:23" s="9" customFormat="1" ht="30" customHeight="1" thickBot="1" x14ac:dyDescent="0.35">
      <c r="A23" s="532" t="s">
        <v>240</v>
      </c>
      <c r="B23" s="532"/>
      <c r="C23" s="533"/>
      <c r="D23" s="568" t="s">
        <v>265</v>
      </c>
      <c r="E23" s="569"/>
      <c r="F23" s="570"/>
      <c r="H23" s="229"/>
      <c r="I23" s="573" t="s">
        <v>337</v>
      </c>
      <c r="J23" s="573"/>
      <c r="K23" s="573"/>
      <c r="L23" s="573"/>
      <c r="M23" s="573"/>
      <c r="N23" s="574"/>
      <c r="O23" s="562"/>
      <c r="P23" s="563"/>
      <c r="Q23" s="64"/>
      <c r="R23" s="146"/>
      <c r="S23" s="74"/>
      <c r="T23" s="74"/>
      <c r="U23" s="76"/>
      <c r="V23" s="147"/>
    </row>
    <row r="24" spans="1:23" s="9" customFormat="1" ht="6" customHeight="1" x14ac:dyDescent="0.3">
      <c r="A24" s="12"/>
      <c r="B24" s="12"/>
      <c r="C24" s="12"/>
      <c r="D24" s="12"/>
      <c r="E24" s="12"/>
      <c r="F24" s="12"/>
      <c r="G24" s="13"/>
      <c r="H24" s="15"/>
      <c r="I24" s="15"/>
      <c r="J24" s="15"/>
      <c r="K24" s="13"/>
      <c r="L24" s="14"/>
      <c r="M24" s="14"/>
      <c r="N24" s="14"/>
      <c r="O24" s="14"/>
      <c r="Q24" s="64"/>
      <c r="R24" s="146"/>
      <c r="S24" s="74"/>
      <c r="T24" s="74"/>
      <c r="U24" s="76"/>
      <c r="V24" s="147"/>
    </row>
    <row r="25" spans="1:23" s="9" customFormat="1" ht="4.5" customHeight="1" thickBot="1" x14ac:dyDescent="0.35">
      <c r="A25" s="12"/>
      <c r="B25" s="12"/>
      <c r="C25" s="12"/>
      <c r="D25" s="12"/>
      <c r="E25" s="12"/>
      <c r="F25" s="12"/>
      <c r="G25" s="13"/>
      <c r="H25" s="13"/>
      <c r="I25" s="13"/>
      <c r="J25" s="13"/>
      <c r="K25" s="13"/>
      <c r="L25" s="14"/>
      <c r="M25" s="14"/>
      <c r="N25" s="14"/>
      <c r="O25" s="14"/>
      <c r="Q25" s="64"/>
      <c r="R25" s="146"/>
      <c r="S25" s="74"/>
      <c r="T25" s="74"/>
      <c r="U25" s="76"/>
      <c r="V25" s="147"/>
    </row>
    <row r="26" spans="1:23" ht="76.5" customHeight="1" thickBot="1" x14ac:dyDescent="0.35">
      <c r="A26" s="541" t="s">
        <v>13</v>
      </c>
      <c r="B26" s="16" t="s">
        <v>14</v>
      </c>
      <c r="C26" s="108" t="s">
        <v>15</v>
      </c>
      <c r="D26" s="118" t="s">
        <v>16</v>
      </c>
      <c r="E26" s="117" t="s">
        <v>17</v>
      </c>
      <c r="F26" s="16" t="s">
        <v>18</v>
      </c>
      <c r="G26" s="16" t="s">
        <v>233</v>
      </c>
      <c r="H26" s="16" t="s">
        <v>234</v>
      </c>
      <c r="I26" s="16" t="s">
        <v>19</v>
      </c>
      <c r="J26" s="16" t="s">
        <v>20</v>
      </c>
      <c r="K26" s="108" t="s">
        <v>21</v>
      </c>
      <c r="L26" s="136" t="s">
        <v>22</v>
      </c>
      <c r="M26" s="137" t="s">
        <v>236</v>
      </c>
      <c r="N26" s="138" t="s">
        <v>23</v>
      </c>
      <c r="O26" s="109" t="s">
        <v>39</v>
      </c>
      <c r="P26" s="16" t="s">
        <v>40</v>
      </c>
      <c r="R26" s="148" t="s">
        <v>237</v>
      </c>
      <c r="S26" s="140" t="s">
        <v>93</v>
      </c>
      <c r="T26" s="140" t="s">
        <v>239</v>
      </c>
      <c r="U26" s="140" t="s">
        <v>238</v>
      </c>
      <c r="V26" s="149" t="s">
        <v>97</v>
      </c>
    </row>
    <row r="27" spans="1:23" s="47" customFormat="1" ht="21.75" customHeight="1" thickBot="1" x14ac:dyDescent="0.35">
      <c r="A27" s="542"/>
      <c r="B27" s="46" t="s">
        <v>24</v>
      </c>
      <c r="C27" s="46" t="s">
        <v>25</v>
      </c>
      <c r="D27" s="112" t="s">
        <v>26</v>
      </c>
      <c r="E27" s="46" t="s">
        <v>27</v>
      </c>
      <c r="F27" s="46"/>
      <c r="G27" s="46" t="s">
        <v>28</v>
      </c>
      <c r="H27" s="46"/>
      <c r="I27" s="46" t="s">
        <v>29</v>
      </c>
      <c r="J27" s="46"/>
      <c r="K27" s="131" t="s">
        <v>235</v>
      </c>
      <c r="L27" s="133"/>
      <c r="M27" s="134"/>
      <c r="N27" s="135"/>
      <c r="O27" s="132" t="s">
        <v>30</v>
      </c>
      <c r="P27" s="46"/>
      <c r="Q27" s="66"/>
      <c r="R27" s="150"/>
      <c r="S27" s="67" t="s">
        <v>94</v>
      </c>
      <c r="T27" s="67" t="s">
        <v>95</v>
      </c>
      <c r="U27" s="94"/>
      <c r="V27" s="151" t="str">
        <f>IF(J28&lt;=0,"",IF(J28=90,$W$28))</f>
        <v/>
      </c>
      <c r="W27" s="37" t="s">
        <v>98</v>
      </c>
    </row>
    <row r="28" spans="1:23" ht="49.5" customHeight="1" x14ac:dyDescent="0.3">
      <c r="A28" s="231" t="str">
        <f>CDT!B26</f>
        <v>Artéméther-Luméfantrine 6cp (AL)</v>
      </c>
      <c r="B28" s="79"/>
      <c r="C28" s="110"/>
      <c r="D28" s="120" t="str">
        <f>IF(B28&lt;&gt;"",B28+C28,"")</f>
        <v/>
      </c>
      <c r="E28" s="119"/>
      <c r="F28" s="79"/>
      <c r="G28" s="79"/>
      <c r="H28" s="79"/>
      <c r="I28" s="79"/>
      <c r="J28" s="79"/>
      <c r="K28" s="110"/>
      <c r="L28" s="431" t="str">
        <f>IF(B28&lt;&gt;"",IF(J28=0,E28,((E28*90)/(90-J28))),"0")</f>
        <v>0</v>
      </c>
      <c r="M28" s="428" t="str">
        <f>IF(B28&lt;&gt;"",((E28/R28)*30),"0")</f>
        <v>0</v>
      </c>
      <c r="N28" s="250" t="str">
        <f>IF(B28&lt;&gt;"",IF(J28=0,((E28+L28)-K28),((M28*6)-K28)),"0")</f>
        <v>0</v>
      </c>
      <c r="O28" s="251"/>
      <c r="P28" s="81"/>
      <c r="R28" s="152">
        <f>(90-J28)</f>
        <v>90</v>
      </c>
      <c r="S28" s="68" t="e">
        <f>D28-(E28+G28+I28+H28)</f>
        <v>#VALUE!</v>
      </c>
      <c r="T28" s="68" t="e">
        <f>K28-S28</f>
        <v>#VALUE!</v>
      </c>
      <c r="U28" s="95">
        <v>6</v>
      </c>
      <c r="V28" s="153" t="e">
        <f t="shared" ref="V28:V52" si="0">IF(T28=0,"",$W$27)</f>
        <v>#VALUE!</v>
      </c>
      <c r="W28" s="37" t="s">
        <v>203</v>
      </c>
    </row>
    <row r="29" spans="1:23" ht="45" customHeight="1" x14ac:dyDescent="0.3">
      <c r="A29" s="231" t="str">
        <f>CDT!B27</f>
        <v>Artéméther-Luméfantrine 12cp (AL)</v>
      </c>
      <c r="B29" s="79"/>
      <c r="C29" s="110"/>
      <c r="D29" s="121" t="str">
        <f t="shared" ref="D29:D36" si="1">IF(B29&lt;&gt;"",B29+C29,"")</f>
        <v/>
      </c>
      <c r="E29" s="119"/>
      <c r="F29" s="79"/>
      <c r="G29" s="79"/>
      <c r="H29" s="79"/>
      <c r="I29" s="79"/>
      <c r="J29" s="79"/>
      <c r="K29" s="110"/>
      <c r="L29" s="431" t="str">
        <f t="shared" ref="L29:L36" si="2">IF(B29&lt;&gt;"",IF(J29=0,E29,((E29*90)/(90-J29))),"0")</f>
        <v>0</v>
      </c>
      <c r="M29" s="428" t="str">
        <f t="shared" ref="M29:M36" si="3">IF(B29&lt;&gt;"",((E29/R29)*30),"0")</f>
        <v>0</v>
      </c>
      <c r="N29" s="250" t="str">
        <f t="shared" ref="N29:N36" si="4">IF(B29&lt;&gt;"",IF(J29=0,((E29+L29)-K29),((M29*6)-K29)),"0")</f>
        <v>0</v>
      </c>
      <c r="O29" s="251"/>
      <c r="P29" s="81"/>
      <c r="R29" s="152">
        <f t="shared" ref="R29:R50" si="5">(90-J29)</f>
        <v>90</v>
      </c>
      <c r="S29" s="68" t="e">
        <f t="shared" ref="S29:S49" si="6">D29-(E29+G29+I29+H29)</f>
        <v>#VALUE!</v>
      </c>
      <c r="T29" s="68" t="e">
        <f t="shared" ref="T29:T50" si="7">K29-S29</f>
        <v>#VALUE!</v>
      </c>
      <c r="U29" s="95">
        <v>12</v>
      </c>
      <c r="V29" s="153" t="e">
        <f t="shared" si="0"/>
        <v>#VALUE!</v>
      </c>
    </row>
    <row r="30" spans="1:23" ht="49.5" customHeight="1" x14ac:dyDescent="0.3">
      <c r="A30" s="231" t="str">
        <f>CDT!B28</f>
        <v>Artéméther-Luméfantrine 18cp (AL)</v>
      </c>
      <c r="B30" s="79"/>
      <c r="C30" s="110"/>
      <c r="D30" s="121" t="str">
        <f t="shared" si="1"/>
        <v/>
      </c>
      <c r="E30" s="119"/>
      <c r="F30" s="79"/>
      <c r="G30" s="79"/>
      <c r="H30" s="79"/>
      <c r="I30" s="79"/>
      <c r="J30" s="79"/>
      <c r="K30" s="110"/>
      <c r="L30" s="431" t="str">
        <f t="shared" si="2"/>
        <v>0</v>
      </c>
      <c r="M30" s="428" t="str">
        <f t="shared" si="3"/>
        <v>0</v>
      </c>
      <c r="N30" s="250" t="str">
        <f t="shared" si="4"/>
        <v>0</v>
      </c>
      <c r="O30" s="251"/>
      <c r="P30" s="81"/>
      <c r="R30" s="152">
        <f t="shared" si="5"/>
        <v>90</v>
      </c>
      <c r="S30" s="68" t="e">
        <f t="shared" si="6"/>
        <v>#VALUE!</v>
      </c>
      <c r="T30" s="68" t="e">
        <f t="shared" si="7"/>
        <v>#VALUE!</v>
      </c>
      <c r="U30" s="95">
        <v>18</v>
      </c>
      <c r="V30" s="153" t="e">
        <f t="shared" si="0"/>
        <v>#VALUE!</v>
      </c>
    </row>
    <row r="31" spans="1:23" ht="49.5" customHeight="1" x14ac:dyDescent="0.3">
      <c r="A31" s="231" t="str">
        <f>CDT!B29</f>
        <v>Artéméther-Luméfantrine 24cp (AL)</v>
      </c>
      <c r="B31" s="79"/>
      <c r="C31" s="110"/>
      <c r="D31" s="121" t="str">
        <f t="shared" si="1"/>
        <v/>
      </c>
      <c r="E31" s="119"/>
      <c r="F31" s="79"/>
      <c r="G31" s="79"/>
      <c r="H31" s="79"/>
      <c r="I31" s="79"/>
      <c r="J31" s="79"/>
      <c r="K31" s="110"/>
      <c r="L31" s="431" t="str">
        <f t="shared" si="2"/>
        <v>0</v>
      </c>
      <c r="M31" s="428" t="str">
        <f t="shared" si="3"/>
        <v>0</v>
      </c>
      <c r="N31" s="250" t="str">
        <f t="shared" si="4"/>
        <v>0</v>
      </c>
      <c r="O31" s="251"/>
      <c r="P31" s="81"/>
      <c r="R31" s="152">
        <f t="shared" si="5"/>
        <v>90</v>
      </c>
      <c r="S31" s="68" t="e">
        <f t="shared" si="6"/>
        <v>#VALUE!</v>
      </c>
      <c r="T31" s="68" t="e">
        <f t="shared" si="7"/>
        <v>#VALUE!</v>
      </c>
      <c r="U31" s="95">
        <v>24</v>
      </c>
      <c r="V31" s="153" t="e">
        <f t="shared" si="0"/>
        <v>#VALUE!</v>
      </c>
    </row>
    <row r="32" spans="1:23" ht="50.25" hidden="1" customHeight="1" x14ac:dyDescent="0.3">
      <c r="A32" s="17" t="str">
        <f>CDT!B30</f>
        <v>Artéméther injectable 40 mg</v>
      </c>
      <c r="B32" s="79"/>
      <c r="C32" s="110"/>
      <c r="D32" s="121" t="str">
        <f t="shared" si="1"/>
        <v/>
      </c>
      <c r="E32" s="119"/>
      <c r="F32" s="79"/>
      <c r="G32" s="79"/>
      <c r="H32" s="79"/>
      <c r="I32" s="79"/>
      <c r="J32" s="79"/>
      <c r="K32" s="110"/>
      <c r="L32" s="431" t="str">
        <f t="shared" si="2"/>
        <v>0</v>
      </c>
      <c r="M32" s="428" t="str">
        <f t="shared" si="3"/>
        <v>0</v>
      </c>
      <c r="N32" s="250" t="str">
        <f t="shared" si="4"/>
        <v>0</v>
      </c>
      <c r="O32" s="251"/>
      <c r="P32" s="79"/>
      <c r="R32" s="152">
        <f t="shared" si="5"/>
        <v>90</v>
      </c>
      <c r="S32" s="68" t="e">
        <f t="shared" si="6"/>
        <v>#VALUE!</v>
      </c>
      <c r="T32" s="68" t="e">
        <f t="shared" si="7"/>
        <v>#VALUE!</v>
      </c>
      <c r="U32" s="95">
        <v>1</v>
      </c>
      <c r="V32" s="153" t="e">
        <f t="shared" si="0"/>
        <v>#VALUE!</v>
      </c>
    </row>
    <row r="33" spans="1:22" ht="50.25" hidden="1" customHeight="1" x14ac:dyDescent="0.3">
      <c r="A33" s="17" t="str">
        <f>CDT!B31</f>
        <v>Artéméther injectable 80 mg</v>
      </c>
      <c r="B33" s="79"/>
      <c r="C33" s="110"/>
      <c r="D33" s="121" t="str">
        <f t="shared" si="1"/>
        <v/>
      </c>
      <c r="E33" s="119"/>
      <c r="F33" s="79"/>
      <c r="G33" s="79"/>
      <c r="H33" s="79"/>
      <c r="I33" s="79"/>
      <c r="J33" s="79"/>
      <c r="K33" s="110"/>
      <c r="L33" s="431" t="str">
        <f t="shared" si="2"/>
        <v>0</v>
      </c>
      <c r="M33" s="428" t="str">
        <f t="shared" si="3"/>
        <v>0</v>
      </c>
      <c r="N33" s="250" t="str">
        <f t="shared" si="4"/>
        <v>0</v>
      </c>
      <c r="O33" s="251"/>
      <c r="P33" s="79"/>
      <c r="R33" s="152">
        <f t="shared" si="5"/>
        <v>90</v>
      </c>
      <c r="S33" s="68" t="e">
        <f t="shared" si="6"/>
        <v>#VALUE!</v>
      </c>
      <c r="T33" s="68" t="e">
        <f t="shared" si="7"/>
        <v>#VALUE!</v>
      </c>
      <c r="U33" s="95">
        <v>1</v>
      </c>
      <c r="V33" s="153" t="e">
        <f t="shared" si="0"/>
        <v>#VALUE!</v>
      </c>
    </row>
    <row r="34" spans="1:22" ht="50.25" hidden="1" customHeight="1" x14ac:dyDescent="0.3">
      <c r="A34" s="17" t="str">
        <f>CDT!B32</f>
        <v>Artésunate injectable 60 mg</v>
      </c>
      <c r="B34" s="79"/>
      <c r="C34" s="110"/>
      <c r="D34" s="121" t="str">
        <f t="shared" si="1"/>
        <v/>
      </c>
      <c r="E34" s="119"/>
      <c r="F34" s="79"/>
      <c r="G34" s="79"/>
      <c r="H34" s="79"/>
      <c r="I34" s="79"/>
      <c r="J34" s="79"/>
      <c r="K34" s="110"/>
      <c r="L34" s="431" t="str">
        <f t="shared" si="2"/>
        <v>0</v>
      </c>
      <c r="M34" s="428" t="str">
        <f t="shared" si="3"/>
        <v>0</v>
      </c>
      <c r="N34" s="250" t="str">
        <f t="shared" si="4"/>
        <v>0</v>
      </c>
      <c r="O34" s="251"/>
      <c r="P34" s="79"/>
      <c r="R34" s="152">
        <f t="shared" si="5"/>
        <v>90</v>
      </c>
      <c r="S34" s="68" t="e">
        <f t="shared" si="6"/>
        <v>#VALUE!</v>
      </c>
      <c r="T34" s="68" t="e">
        <f t="shared" si="7"/>
        <v>#VALUE!</v>
      </c>
      <c r="U34" s="95">
        <v>1</v>
      </c>
      <c r="V34" s="153" t="e">
        <f t="shared" si="0"/>
        <v>#VALUE!</v>
      </c>
    </row>
    <row r="35" spans="1:22" ht="50.25" hidden="1" customHeight="1" x14ac:dyDescent="0.3">
      <c r="A35" s="17" t="str">
        <f>CDT!B33</f>
        <v xml:space="preserve"> Sulfadoxine Pyriméthamine:  (SP)</v>
      </c>
      <c r="B35" s="79"/>
      <c r="C35" s="110"/>
      <c r="D35" s="121" t="str">
        <f t="shared" si="1"/>
        <v/>
      </c>
      <c r="E35" s="119"/>
      <c r="F35" s="79"/>
      <c r="G35" s="79"/>
      <c r="H35" s="79"/>
      <c r="I35" s="79"/>
      <c r="J35" s="79"/>
      <c r="K35" s="110"/>
      <c r="L35" s="431" t="str">
        <f t="shared" si="2"/>
        <v>0</v>
      </c>
      <c r="M35" s="428" t="str">
        <f t="shared" si="3"/>
        <v>0</v>
      </c>
      <c r="N35" s="250" t="str">
        <f t="shared" si="4"/>
        <v>0</v>
      </c>
      <c r="O35" s="251"/>
      <c r="P35" s="79"/>
      <c r="R35" s="152">
        <f t="shared" si="5"/>
        <v>90</v>
      </c>
      <c r="S35" s="68" t="e">
        <f t="shared" si="6"/>
        <v>#VALUE!</v>
      </c>
      <c r="T35" s="68" t="e">
        <f t="shared" si="7"/>
        <v>#VALUE!</v>
      </c>
      <c r="U35" s="95">
        <v>3</v>
      </c>
      <c r="V35" s="153" t="e">
        <f t="shared" si="0"/>
        <v>#VALUE!</v>
      </c>
    </row>
    <row r="36" spans="1:22" ht="45.75" customHeight="1" thickBot="1" x14ac:dyDescent="0.35">
      <c r="A36" s="231" t="str">
        <f>CDT!B34</f>
        <v>Test de Diagnostic Rapide  : (TDR)</v>
      </c>
      <c r="B36" s="79"/>
      <c r="C36" s="110"/>
      <c r="D36" s="305" t="str">
        <f t="shared" si="1"/>
        <v/>
      </c>
      <c r="E36" s="119"/>
      <c r="F36" s="79"/>
      <c r="G36" s="79"/>
      <c r="H36" s="79"/>
      <c r="I36" s="79"/>
      <c r="J36" s="79"/>
      <c r="K36" s="110"/>
      <c r="L36" s="431" t="str">
        <f t="shared" si="2"/>
        <v>0</v>
      </c>
      <c r="M36" s="428" t="str">
        <f t="shared" si="3"/>
        <v>0</v>
      </c>
      <c r="N36" s="250" t="str">
        <f t="shared" si="4"/>
        <v>0</v>
      </c>
      <c r="O36" s="251"/>
      <c r="P36" s="79"/>
      <c r="R36" s="152">
        <f t="shared" si="5"/>
        <v>90</v>
      </c>
      <c r="S36" s="68" t="e">
        <f t="shared" si="6"/>
        <v>#VALUE!</v>
      </c>
      <c r="T36" s="68" t="e">
        <f t="shared" si="7"/>
        <v>#VALUE!</v>
      </c>
      <c r="U36" s="95">
        <v>1</v>
      </c>
      <c r="V36" s="153" t="e">
        <f t="shared" si="0"/>
        <v>#VALUE!</v>
      </c>
    </row>
    <row r="37" spans="1:22" ht="34.5" hidden="1" customHeight="1" x14ac:dyDescent="0.3">
      <c r="A37" s="17" t="str">
        <f>CDT!B35</f>
        <v>Moustiquaire à Imprégnation Durable: (MID)</v>
      </c>
      <c r="B37" s="79"/>
      <c r="C37" s="110"/>
      <c r="D37" s="304">
        <f t="shared" ref="D37:D50" si="8">B37+C37</f>
        <v>0</v>
      </c>
      <c r="E37" s="119"/>
      <c r="F37" s="79"/>
      <c r="G37" s="79"/>
      <c r="H37" s="79"/>
      <c r="I37" s="79"/>
      <c r="J37" s="79"/>
      <c r="K37" s="110"/>
      <c r="L37" s="113">
        <f t="shared" ref="L37:L50" si="9">IF(J37=0,E37,((D37*90)/(90-J37)))</f>
        <v>0</v>
      </c>
      <c r="M37" s="55">
        <f t="shared" ref="M37:M50" si="10">(E37/R37)*30</f>
        <v>0</v>
      </c>
      <c r="N37" s="114">
        <f t="shared" ref="N37:N49" si="11">IF(J37=0,((E37+L37)-K37),((L37*2)-K37))</f>
        <v>0</v>
      </c>
      <c r="O37" s="111" t="str">
        <f t="shared" ref="O37:O50" si="12">IF(N37=0,"0",N37)</f>
        <v>0</v>
      </c>
      <c r="P37" s="79"/>
      <c r="R37" s="152">
        <f t="shared" si="5"/>
        <v>90</v>
      </c>
      <c r="S37" s="68">
        <f t="shared" si="6"/>
        <v>0</v>
      </c>
      <c r="T37" s="68">
        <f t="shared" si="7"/>
        <v>0</v>
      </c>
      <c r="U37" s="95">
        <v>1</v>
      </c>
      <c r="V37" s="153" t="str">
        <f t="shared" si="0"/>
        <v/>
      </c>
    </row>
    <row r="38" spans="1:22" ht="34.5" hidden="1" customHeight="1" x14ac:dyDescent="0.3">
      <c r="A38" s="17" t="str">
        <f>CDT!B40</f>
        <v>Artésunate Amodiaquine: (ASAQ) : 3 cp (25/67,5 mg)</v>
      </c>
      <c r="B38" s="79"/>
      <c r="C38" s="110"/>
      <c r="D38" s="121">
        <f t="shared" si="8"/>
        <v>0</v>
      </c>
      <c r="E38" s="119"/>
      <c r="F38" s="79"/>
      <c r="G38" s="79"/>
      <c r="H38" s="79"/>
      <c r="I38" s="79"/>
      <c r="J38" s="79"/>
      <c r="K38" s="110"/>
      <c r="L38" s="113">
        <f t="shared" si="9"/>
        <v>0</v>
      </c>
      <c r="M38" s="55">
        <f t="shared" si="10"/>
        <v>0</v>
      </c>
      <c r="N38" s="114">
        <f t="shared" si="11"/>
        <v>0</v>
      </c>
      <c r="O38" s="111" t="str">
        <f t="shared" si="12"/>
        <v>0</v>
      </c>
      <c r="P38" s="79"/>
      <c r="R38" s="152">
        <f t="shared" si="5"/>
        <v>90</v>
      </c>
      <c r="S38" s="68">
        <f t="shared" si="6"/>
        <v>0</v>
      </c>
      <c r="T38" s="68">
        <f t="shared" si="7"/>
        <v>0</v>
      </c>
      <c r="U38" s="95">
        <v>3</v>
      </c>
      <c r="V38" s="153" t="str">
        <f t="shared" si="0"/>
        <v/>
      </c>
    </row>
    <row r="39" spans="1:22" ht="34.5" hidden="1" customHeight="1" x14ac:dyDescent="0.3">
      <c r="A39" s="17" t="str">
        <f>CDT!B41</f>
        <v>Artésunate Amodiaquine: (ASAQ) 3 cp (50/135 mg)</v>
      </c>
      <c r="B39" s="79"/>
      <c r="C39" s="110"/>
      <c r="D39" s="121">
        <f t="shared" si="8"/>
        <v>0</v>
      </c>
      <c r="E39" s="119"/>
      <c r="F39" s="79"/>
      <c r="G39" s="79"/>
      <c r="H39" s="79"/>
      <c r="I39" s="79"/>
      <c r="J39" s="79"/>
      <c r="K39" s="110"/>
      <c r="L39" s="113">
        <f t="shared" si="9"/>
        <v>0</v>
      </c>
      <c r="M39" s="55">
        <f t="shared" si="10"/>
        <v>0</v>
      </c>
      <c r="N39" s="114">
        <f t="shared" si="11"/>
        <v>0</v>
      </c>
      <c r="O39" s="111" t="str">
        <f t="shared" si="12"/>
        <v>0</v>
      </c>
      <c r="P39" s="79"/>
      <c r="R39" s="152">
        <f t="shared" si="5"/>
        <v>90</v>
      </c>
      <c r="S39" s="68">
        <f t="shared" si="6"/>
        <v>0</v>
      </c>
      <c r="T39" s="68">
        <f t="shared" si="7"/>
        <v>0</v>
      </c>
      <c r="U39" s="95">
        <v>3</v>
      </c>
      <c r="V39" s="153" t="str">
        <f t="shared" si="0"/>
        <v/>
      </c>
    </row>
    <row r="40" spans="1:22" ht="34.5" hidden="1" customHeight="1" x14ac:dyDescent="0.3">
      <c r="A40" s="17" t="str">
        <f>CDT!B42</f>
        <v>Artésunate Amodiaquine: (ASAQ) 3 cp (100/270 mg)</v>
      </c>
      <c r="B40" s="79"/>
      <c r="C40" s="110"/>
      <c r="D40" s="121">
        <f t="shared" si="8"/>
        <v>0</v>
      </c>
      <c r="E40" s="119"/>
      <c r="F40" s="79"/>
      <c r="G40" s="79"/>
      <c r="H40" s="79"/>
      <c r="I40" s="79"/>
      <c r="J40" s="79"/>
      <c r="K40" s="110"/>
      <c r="L40" s="113">
        <f t="shared" si="9"/>
        <v>0</v>
      </c>
      <c r="M40" s="55">
        <f t="shared" si="10"/>
        <v>0</v>
      </c>
      <c r="N40" s="114">
        <f t="shared" si="11"/>
        <v>0</v>
      </c>
      <c r="O40" s="111" t="str">
        <f t="shared" si="12"/>
        <v>0</v>
      </c>
      <c r="P40" s="79"/>
      <c r="R40" s="152">
        <f t="shared" si="5"/>
        <v>90</v>
      </c>
      <c r="S40" s="68">
        <f t="shared" si="6"/>
        <v>0</v>
      </c>
      <c r="T40" s="68">
        <f t="shared" si="7"/>
        <v>0</v>
      </c>
      <c r="U40" s="95">
        <v>3</v>
      </c>
      <c r="V40" s="153" t="str">
        <f t="shared" si="0"/>
        <v/>
      </c>
    </row>
    <row r="41" spans="1:22" ht="34.5" hidden="1" customHeight="1" x14ac:dyDescent="0.3">
      <c r="A41" s="17" t="str">
        <f>CDT!B43</f>
        <v>Artésunate Amodiaquine: (ASAQ) 6 cp (100/270 mg)</v>
      </c>
      <c r="B41" s="79"/>
      <c r="C41" s="110"/>
      <c r="D41" s="121">
        <f t="shared" si="8"/>
        <v>0</v>
      </c>
      <c r="E41" s="119"/>
      <c r="F41" s="79"/>
      <c r="G41" s="79"/>
      <c r="H41" s="79"/>
      <c r="I41" s="79"/>
      <c r="J41" s="79"/>
      <c r="K41" s="110"/>
      <c r="L41" s="113">
        <f t="shared" si="9"/>
        <v>0</v>
      </c>
      <c r="M41" s="55">
        <f t="shared" si="10"/>
        <v>0</v>
      </c>
      <c r="N41" s="114">
        <f t="shared" si="11"/>
        <v>0</v>
      </c>
      <c r="O41" s="111" t="str">
        <f t="shared" si="12"/>
        <v>0</v>
      </c>
      <c r="P41" s="79"/>
      <c r="R41" s="152">
        <f t="shared" si="5"/>
        <v>90</v>
      </c>
      <c r="S41" s="68">
        <f t="shared" si="6"/>
        <v>0</v>
      </c>
      <c r="T41" s="68">
        <f t="shared" si="7"/>
        <v>0</v>
      </c>
      <c r="U41" s="95">
        <v>3</v>
      </c>
      <c r="V41" s="153" t="str">
        <f t="shared" si="0"/>
        <v/>
      </c>
    </row>
    <row r="42" spans="1:22" ht="34.5" hidden="1" customHeight="1" x14ac:dyDescent="0.3">
      <c r="A42" s="17" t="str">
        <f>CDT!B36</f>
        <v>Dihydroartéminisine Pipéraquine– Plaq / 3 comp 
( DHA-PPQ)  20/160 mg</v>
      </c>
      <c r="B42" s="79"/>
      <c r="C42" s="110"/>
      <c r="D42" s="121">
        <f t="shared" si="8"/>
        <v>0</v>
      </c>
      <c r="E42" s="119"/>
      <c r="F42" s="79"/>
      <c r="G42" s="79"/>
      <c r="H42" s="79"/>
      <c r="I42" s="79"/>
      <c r="J42" s="79"/>
      <c r="K42" s="110"/>
      <c r="L42" s="113">
        <f t="shared" si="9"/>
        <v>0</v>
      </c>
      <c r="M42" s="55">
        <f t="shared" si="10"/>
        <v>0</v>
      </c>
      <c r="N42" s="114">
        <f t="shared" si="11"/>
        <v>0</v>
      </c>
      <c r="O42" s="111" t="str">
        <f t="shared" si="12"/>
        <v>0</v>
      </c>
      <c r="P42" s="79"/>
      <c r="R42" s="152">
        <f t="shared" si="5"/>
        <v>90</v>
      </c>
      <c r="S42" s="68">
        <f t="shared" si="6"/>
        <v>0</v>
      </c>
      <c r="T42" s="68">
        <f t="shared" si="7"/>
        <v>0</v>
      </c>
      <c r="U42" s="95">
        <v>1</v>
      </c>
      <c r="V42" s="153" t="str">
        <f t="shared" si="0"/>
        <v/>
      </c>
    </row>
    <row r="43" spans="1:22" ht="34.5" hidden="1" customHeight="1" x14ac:dyDescent="0.3">
      <c r="A43" s="17" t="str">
        <f>CDT!B37</f>
        <v>Dihydroartéminisine Pipéraquine– Plaq / 3 comp 
( DHA-PPQ)  40/320 mg</v>
      </c>
      <c r="B43" s="79"/>
      <c r="C43" s="110"/>
      <c r="D43" s="121">
        <f t="shared" si="8"/>
        <v>0</v>
      </c>
      <c r="E43" s="119"/>
      <c r="F43" s="79"/>
      <c r="G43" s="79"/>
      <c r="H43" s="79"/>
      <c r="I43" s="79"/>
      <c r="J43" s="79"/>
      <c r="K43" s="110"/>
      <c r="L43" s="113">
        <f t="shared" si="9"/>
        <v>0</v>
      </c>
      <c r="M43" s="55">
        <f t="shared" si="10"/>
        <v>0</v>
      </c>
      <c r="N43" s="114">
        <f t="shared" si="11"/>
        <v>0</v>
      </c>
      <c r="O43" s="111" t="str">
        <f t="shared" si="12"/>
        <v>0</v>
      </c>
      <c r="P43" s="79"/>
      <c r="R43" s="152">
        <f t="shared" si="5"/>
        <v>90</v>
      </c>
      <c r="S43" s="68">
        <f t="shared" si="6"/>
        <v>0</v>
      </c>
      <c r="T43" s="68">
        <f t="shared" si="7"/>
        <v>0</v>
      </c>
      <c r="U43" s="95">
        <v>1</v>
      </c>
      <c r="V43" s="153" t="str">
        <f t="shared" si="0"/>
        <v/>
      </c>
    </row>
    <row r="44" spans="1:22" ht="34.5" hidden="1" customHeight="1" x14ac:dyDescent="0.3">
      <c r="A44" s="17" t="str">
        <f>CDT!B38</f>
        <v>Dihydroartéminisine Pipéraquine– Plaq / 6 comp 
( DHA-PPQ)  40/320 mg</v>
      </c>
      <c r="B44" s="79"/>
      <c r="C44" s="110"/>
      <c r="D44" s="121">
        <f t="shared" si="8"/>
        <v>0</v>
      </c>
      <c r="E44" s="119"/>
      <c r="F44" s="79"/>
      <c r="G44" s="79"/>
      <c r="H44" s="79"/>
      <c r="I44" s="79"/>
      <c r="J44" s="79"/>
      <c r="K44" s="110"/>
      <c r="L44" s="113">
        <f t="shared" si="9"/>
        <v>0</v>
      </c>
      <c r="M44" s="55">
        <f t="shared" si="10"/>
        <v>0</v>
      </c>
      <c r="N44" s="114">
        <f t="shared" si="11"/>
        <v>0</v>
      </c>
      <c r="O44" s="111" t="str">
        <f t="shared" si="12"/>
        <v>0</v>
      </c>
      <c r="P44" s="79"/>
      <c r="R44" s="152">
        <f t="shared" si="5"/>
        <v>90</v>
      </c>
      <c r="S44" s="68">
        <f t="shared" si="6"/>
        <v>0</v>
      </c>
      <c r="T44" s="68">
        <f t="shared" si="7"/>
        <v>0</v>
      </c>
      <c r="U44" s="95">
        <v>1</v>
      </c>
      <c r="V44" s="153" t="str">
        <f t="shared" si="0"/>
        <v/>
      </c>
    </row>
    <row r="45" spans="1:22" ht="34.5" hidden="1" customHeight="1" x14ac:dyDescent="0.3">
      <c r="A45" s="17" t="str">
        <f>CDT!B44</f>
        <v>Artésunate - Méfloquine (AS-MF)</v>
      </c>
      <c r="B45" s="79"/>
      <c r="C45" s="110"/>
      <c r="D45" s="121">
        <f t="shared" si="8"/>
        <v>0</v>
      </c>
      <c r="E45" s="119"/>
      <c r="F45" s="79"/>
      <c r="G45" s="79"/>
      <c r="H45" s="79"/>
      <c r="I45" s="79"/>
      <c r="J45" s="79"/>
      <c r="K45" s="110"/>
      <c r="L45" s="113">
        <f t="shared" si="9"/>
        <v>0</v>
      </c>
      <c r="M45" s="55">
        <f t="shared" si="10"/>
        <v>0</v>
      </c>
      <c r="N45" s="114">
        <f t="shared" si="11"/>
        <v>0</v>
      </c>
      <c r="O45" s="111" t="str">
        <f t="shared" si="12"/>
        <v>0</v>
      </c>
      <c r="P45" s="79"/>
      <c r="R45" s="152">
        <f t="shared" si="5"/>
        <v>90</v>
      </c>
      <c r="S45" s="68">
        <f t="shared" si="6"/>
        <v>0</v>
      </c>
      <c r="T45" s="68">
        <f t="shared" si="7"/>
        <v>0</v>
      </c>
      <c r="U45" s="95">
        <v>1</v>
      </c>
      <c r="V45" s="153" t="str">
        <f t="shared" si="0"/>
        <v/>
      </c>
    </row>
    <row r="46" spans="1:22" ht="34.5" hidden="1" customHeight="1" x14ac:dyDescent="0.3">
      <c r="A46" s="17" t="str">
        <f>CDT!B45</f>
        <v>Quinine comprimé 300mg</v>
      </c>
      <c r="B46" s="79"/>
      <c r="C46" s="110"/>
      <c r="D46" s="121">
        <f t="shared" si="8"/>
        <v>0</v>
      </c>
      <c r="E46" s="119"/>
      <c r="F46" s="79"/>
      <c r="G46" s="79"/>
      <c r="H46" s="79"/>
      <c r="I46" s="79"/>
      <c r="J46" s="79"/>
      <c r="K46" s="110"/>
      <c r="L46" s="113">
        <f t="shared" si="9"/>
        <v>0</v>
      </c>
      <c r="M46" s="55">
        <f t="shared" si="10"/>
        <v>0</v>
      </c>
      <c r="N46" s="114">
        <f t="shared" si="11"/>
        <v>0</v>
      </c>
      <c r="O46" s="111" t="str">
        <f t="shared" si="12"/>
        <v>0</v>
      </c>
      <c r="P46" s="79"/>
      <c r="R46" s="152">
        <f t="shared" si="5"/>
        <v>90</v>
      </c>
      <c r="S46" s="68">
        <f t="shared" si="6"/>
        <v>0</v>
      </c>
      <c r="T46" s="68">
        <f t="shared" si="7"/>
        <v>0</v>
      </c>
      <c r="U46" s="95">
        <v>1</v>
      </c>
      <c r="V46" s="153" t="str">
        <f t="shared" si="0"/>
        <v/>
      </c>
    </row>
    <row r="47" spans="1:22" ht="34.5" hidden="1" customHeight="1" x14ac:dyDescent="0.3">
      <c r="A47" s="17" t="str">
        <f>CDT!B46</f>
        <v>Quinine injectable 300 mg</v>
      </c>
      <c r="B47" s="79"/>
      <c r="C47" s="110"/>
      <c r="D47" s="121">
        <f t="shared" si="8"/>
        <v>0</v>
      </c>
      <c r="E47" s="119"/>
      <c r="F47" s="79"/>
      <c r="G47" s="79"/>
      <c r="H47" s="79"/>
      <c r="I47" s="79"/>
      <c r="J47" s="79"/>
      <c r="K47" s="110"/>
      <c r="L47" s="113">
        <f t="shared" si="9"/>
        <v>0</v>
      </c>
      <c r="M47" s="55">
        <f t="shared" si="10"/>
        <v>0</v>
      </c>
      <c r="N47" s="114">
        <f t="shared" si="11"/>
        <v>0</v>
      </c>
      <c r="O47" s="111" t="str">
        <f t="shared" si="12"/>
        <v>0</v>
      </c>
      <c r="P47" s="79"/>
      <c r="R47" s="152">
        <f t="shared" si="5"/>
        <v>90</v>
      </c>
      <c r="S47" s="68">
        <f t="shared" si="6"/>
        <v>0</v>
      </c>
      <c r="T47" s="68">
        <f t="shared" si="7"/>
        <v>0</v>
      </c>
      <c r="U47" s="95">
        <v>1</v>
      </c>
      <c r="V47" s="153" t="str">
        <f t="shared" si="0"/>
        <v/>
      </c>
    </row>
    <row r="48" spans="1:22" ht="34.5" hidden="1" customHeight="1" x14ac:dyDescent="0.3">
      <c r="A48" s="17" t="str">
        <f>CDT!B47</f>
        <v>Quinine injectable 600 mg</v>
      </c>
      <c r="B48" s="79"/>
      <c r="C48" s="110"/>
      <c r="D48" s="121">
        <f t="shared" si="8"/>
        <v>0</v>
      </c>
      <c r="E48" s="119"/>
      <c r="F48" s="79"/>
      <c r="G48" s="79"/>
      <c r="H48" s="79"/>
      <c r="I48" s="79"/>
      <c r="J48" s="79"/>
      <c r="K48" s="110"/>
      <c r="L48" s="113">
        <f t="shared" si="9"/>
        <v>0</v>
      </c>
      <c r="M48" s="55">
        <f t="shared" si="10"/>
        <v>0</v>
      </c>
      <c r="N48" s="114">
        <f t="shared" si="11"/>
        <v>0</v>
      </c>
      <c r="O48" s="111" t="str">
        <f t="shared" si="12"/>
        <v>0</v>
      </c>
      <c r="P48" s="79"/>
      <c r="R48" s="152">
        <f t="shared" si="5"/>
        <v>90</v>
      </c>
      <c r="S48" s="68">
        <f t="shared" si="6"/>
        <v>0</v>
      </c>
      <c r="T48" s="68">
        <f t="shared" si="7"/>
        <v>0</v>
      </c>
      <c r="U48" s="95">
        <v>1</v>
      </c>
      <c r="V48" s="153" t="str">
        <f t="shared" si="0"/>
        <v/>
      </c>
    </row>
    <row r="49" spans="1:22" ht="34.5" hidden="1" customHeight="1" x14ac:dyDescent="0.3">
      <c r="A49" s="17" t="str">
        <f>CDT!B48</f>
        <v>Quinine injectable 600 mg</v>
      </c>
      <c r="B49" s="79"/>
      <c r="C49" s="110"/>
      <c r="D49" s="121">
        <f t="shared" si="8"/>
        <v>0</v>
      </c>
      <c r="E49" s="119"/>
      <c r="F49" s="79"/>
      <c r="G49" s="79"/>
      <c r="H49" s="79"/>
      <c r="I49" s="79"/>
      <c r="J49" s="79"/>
      <c r="K49" s="110"/>
      <c r="L49" s="113">
        <f t="shared" si="9"/>
        <v>0</v>
      </c>
      <c r="M49" s="55">
        <f t="shared" si="10"/>
        <v>0</v>
      </c>
      <c r="N49" s="114">
        <f t="shared" si="11"/>
        <v>0</v>
      </c>
      <c r="O49" s="111" t="str">
        <f t="shared" si="12"/>
        <v>0</v>
      </c>
      <c r="P49" s="79"/>
      <c r="R49" s="152">
        <f t="shared" si="5"/>
        <v>90</v>
      </c>
      <c r="S49" s="68">
        <f t="shared" si="6"/>
        <v>0</v>
      </c>
      <c r="T49" s="68">
        <f t="shared" si="7"/>
        <v>0</v>
      </c>
      <c r="U49" s="95">
        <v>1</v>
      </c>
      <c r="V49" s="153" t="str">
        <f t="shared" si="0"/>
        <v/>
      </c>
    </row>
    <row r="50" spans="1:22" ht="34.5" hidden="1" customHeight="1" thickBot="1" x14ac:dyDescent="0.35">
      <c r="A50" s="17" t="str">
        <f>CDT!B49</f>
        <v>Artéméther injectable 100 mg</v>
      </c>
      <c r="B50" s="79"/>
      <c r="C50" s="110"/>
      <c r="D50" s="122">
        <f t="shared" si="8"/>
        <v>0</v>
      </c>
      <c r="E50" s="119"/>
      <c r="F50" s="79"/>
      <c r="G50" s="79"/>
      <c r="H50" s="79"/>
      <c r="I50" s="79"/>
      <c r="J50" s="79"/>
      <c r="K50" s="110"/>
      <c r="L50" s="115">
        <f t="shared" si="9"/>
        <v>0</v>
      </c>
      <c r="M50" s="130">
        <f t="shared" si="10"/>
        <v>0</v>
      </c>
      <c r="N50" s="116">
        <f>IF(J50=0,((E50+L50)-K50),((L50*2)-K50))</f>
        <v>0</v>
      </c>
      <c r="O50" s="111" t="str">
        <f t="shared" si="12"/>
        <v>0</v>
      </c>
      <c r="P50" s="79"/>
      <c r="R50" s="152">
        <f t="shared" si="5"/>
        <v>90</v>
      </c>
      <c r="S50" s="68">
        <f>D50-(E50+G50+I50+H50)</f>
        <v>0</v>
      </c>
      <c r="T50" s="68">
        <f t="shared" si="7"/>
        <v>0</v>
      </c>
      <c r="U50" s="95">
        <v>1</v>
      </c>
      <c r="V50" s="153" t="str">
        <f t="shared" si="0"/>
        <v/>
      </c>
    </row>
    <row r="51" spans="1:22" ht="34.5" hidden="1" customHeight="1" x14ac:dyDescent="0.3">
      <c r="A51" s="17"/>
      <c r="B51" s="79"/>
      <c r="C51" s="79"/>
      <c r="D51" s="56"/>
      <c r="E51" s="79"/>
      <c r="F51" s="79"/>
      <c r="G51" s="79"/>
      <c r="H51" s="79"/>
      <c r="I51" s="79"/>
      <c r="J51" s="79"/>
      <c r="K51" s="79"/>
      <c r="L51" s="57"/>
      <c r="M51" s="57"/>
      <c r="N51" s="58"/>
      <c r="O51" s="80"/>
      <c r="P51" s="79"/>
      <c r="R51" s="152"/>
      <c r="S51" s="68"/>
      <c r="T51" s="68"/>
      <c r="U51" s="95"/>
      <c r="V51" s="153" t="str">
        <f t="shared" si="0"/>
        <v/>
      </c>
    </row>
    <row r="52" spans="1:22" ht="34.5" hidden="1" customHeight="1" x14ac:dyDescent="0.3">
      <c r="A52" s="17"/>
      <c r="B52" s="79"/>
      <c r="C52" s="79"/>
      <c r="D52" s="53"/>
      <c r="E52" s="79"/>
      <c r="F52" s="79"/>
      <c r="G52" s="79"/>
      <c r="H52" s="79"/>
      <c r="I52" s="79"/>
      <c r="J52" s="79"/>
      <c r="K52" s="79"/>
      <c r="L52" s="54"/>
      <c r="M52" s="54"/>
      <c r="N52" s="55"/>
      <c r="O52" s="80"/>
      <c r="P52" s="79"/>
      <c r="R52" s="152"/>
      <c r="S52" s="68"/>
      <c r="T52" s="68"/>
      <c r="U52" s="95"/>
      <c r="V52" s="153" t="str">
        <f t="shared" si="0"/>
        <v/>
      </c>
    </row>
    <row r="53" spans="1:22" s="235" customFormat="1" ht="16.5" customHeight="1" x14ac:dyDescent="0.35">
      <c r="A53" s="494" t="s">
        <v>290</v>
      </c>
      <c r="B53" s="494"/>
      <c r="C53" s="494"/>
      <c r="D53" s="494"/>
      <c r="E53" s="232"/>
      <c r="F53" s="232"/>
      <c r="G53" s="233" t="s">
        <v>298</v>
      </c>
      <c r="H53" s="233"/>
      <c r="I53" s="232"/>
      <c r="J53" s="234"/>
      <c r="K53" s="232"/>
      <c r="L53" s="232"/>
      <c r="M53" s="232"/>
      <c r="N53" s="232"/>
      <c r="O53" s="232"/>
      <c r="Q53" s="236"/>
      <c r="R53" s="237"/>
      <c r="S53" s="238"/>
      <c r="T53" s="238"/>
      <c r="U53" s="239"/>
      <c r="V53" s="240"/>
    </row>
    <row r="54" spans="1:22" ht="34.5" customHeight="1" x14ac:dyDescent="0.3">
      <c r="A54" s="18"/>
      <c r="B54" s="18"/>
      <c r="C54" s="18"/>
      <c r="D54" s="18"/>
      <c r="E54" s="18"/>
      <c r="F54" s="18"/>
      <c r="G54" s="18"/>
      <c r="H54" s="18"/>
      <c r="I54" s="18"/>
      <c r="J54" s="18"/>
      <c r="K54" s="18"/>
      <c r="L54" s="18"/>
      <c r="M54" s="18"/>
      <c r="N54" s="18"/>
      <c r="O54" s="18"/>
      <c r="R54" s="154"/>
      <c r="S54" s="69"/>
      <c r="T54" s="69"/>
      <c r="U54" s="70"/>
      <c r="V54" s="155"/>
    </row>
    <row r="55" spans="1:22" ht="35.25" customHeight="1" x14ac:dyDescent="0.3">
      <c r="B55" s="18"/>
      <c r="C55" s="18"/>
      <c r="D55" s="18"/>
      <c r="E55" s="18"/>
      <c r="F55" s="18"/>
      <c r="I55" s="18"/>
      <c r="J55" s="18"/>
      <c r="K55" s="18"/>
      <c r="L55" s="18"/>
      <c r="M55" s="18"/>
      <c r="N55" s="18"/>
      <c r="O55" s="18"/>
      <c r="R55" s="154"/>
      <c r="S55" s="69"/>
      <c r="T55" s="69"/>
      <c r="U55" s="70"/>
      <c r="V55" s="155"/>
    </row>
    <row r="56" spans="1:22" s="235" customFormat="1" ht="16.5" customHeight="1" x14ac:dyDescent="0.35">
      <c r="A56" s="494" t="s">
        <v>289</v>
      </c>
      <c r="B56" s="494"/>
      <c r="C56" s="494"/>
      <c r="D56" s="494"/>
      <c r="E56" s="232"/>
      <c r="F56" s="232"/>
      <c r="G56" s="561" t="s">
        <v>299</v>
      </c>
      <c r="H56" s="561"/>
      <c r="I56" s="561"/>
      <c r="J56" s="561"/>
      <c r="K56" s="561"/>
      <c r="L56" s="561"/>
      <c r="M56" s="561"/>
      <c r="N56" s="561"/>
      <c r="O56" s="561"/>
      <c r="Q56" s="236"/>
      <c r="R56" s="237"/>
      <c r="S56" s="238"/>
      <c r="T56" s="238"/>
      <c r="U56" s="239"/>
      <c r="V56" s="240"/>
    </row>
  </sheetData>
  <mergeCells count="26">
    <mergeCell ref="A56:D56"/>
    <mergeCell ref="G56:O56"/>
    <mergeCell ref="A23:C23"/>
    <mergeCell ref="D23:F23"/>
    <mergeCell ref="I23:N23"/>
    <mergeCell ref="O23:P23"/>
    <mergeCell ref="A26:A27"/>
    <mergeCell ref="A53:D53"/>
    <mergeCell ref="A19:C19"/>
    <mergeCell ref="D19:N19"/>
    <mergeCell ref="R19:V19"/>
    <mergeCell ref="A21:C21"/>
    <mergeCell ref="D21:H21"/>
    <mergeCell ref="O21:P21"/>
    <mergeCell ref="L17:P17"/>
    <mergeCell ref="A1:B1"/>
    <mergeCell ref="A3:B3"/>
    <mergeCell ref="A4:B4"/>
    <mergeCell ref="A11:O11"/>
    <mergeCell ref="B13:C13"/>
    <mergeCell ref="E13:J13"/>
    <mergeCell ref="B15:C15"/>
    <mergeCell ref="D15:F15"/>
    <mergeCell ref="G15:I15"/>
    <mergeCell ref="B17:E17"/>
    <mergeCell ref="G17:K17"/>
  </mergeCells>
  <conditionalFormatting sqref="T28">
    <cfRule type="cellIs" dxfId="4650" priority="23" operator="greaterThan">
      <formula>0</formula>
    </cfRule>
    <cfRule type="cellIs" dxfId="4649" priority="24" operator="greaterThan">
      <formula>0</formula>
    </cfRule>
    <cfRule type="cellIs" dxfId="4648" priority="25" operator="lessThan">
      <formula>0</formula>
    </cfRule>
    <cfRule type="cellIs" dxfId="4647" priority="26" operator="notEqual">
      <formula>0</formula>
    </cfRule>
  </conditionalFormatting>
  <conditionalFormatting sqref="T29:T31">
    <cfRule type="cellIs" dxfId="4646" priority="19" operator="greaterThan">
      <formula>0</formula>
    </cfRule>
    <cfRule type="cellIs" dxfId="4645" priority="20" operator="greaterThan">
      <formula>0</formula>
    </cfRule>
    <cfRule type="cellIs" dxfId="4644" priority="21" operator="lessThan">
      <formula>0</formula>
    </cfRule>
    <cfRule type="cellIs" dxfId="4643" priority="22" operator="notEqual">
      <formula>0</formula>
    </cfRule>
  </conditionalFormatting>
  <conditionalFormatting sqref="T32:T49">
    <cfRule type="cellIs" dxfId="4642" priority="15" operator="greaterThan">
      <formula>0</formula>
    </cfRule>
    <cfRule type="cellIs" dxfId="4641" priority="16" operator="greaterThan">
      <formula>0</formula>
    </cfRule>
    <cfRule type="cellIs" dxfId="4640" priority="17" operator="lessThan">
      <formula>0</formula>
    </cfRule>
    <cfRule type="cellIs" dxfId="4639" priority="18" operator="notEqual">
      <formula>0</formula>
    </cfRule>
  </conditionalFormatting>
  <conditionalFormatting sqref="T50:T52">
    <cfRule type="cellIs" dxfId="4638" priority="11" operator="greaterThan">
      <formula>0</formula>
    </cfRule>
    <cfRule type="cellIs" dxfId="4637" priority="12" operator="greaterThan">
      <formula>0</formula>
    </cfRule>
    <cfRule type="cellIs" dxfId="4636" priority="13" operator="lessThan">
      <formula>0</formula>
    </cfRule>
    <cfRule type="cellIs" dxfId="4635" priority="14" operator="notEqual">
      <formula>0</formula>
    </cfRule>
  </conditionalFormatting>
  <conditionalFormatting sqref="K28 K50:K52">
    <cfRule type="expression" dxfId="4634" priority="9">
      <formula>K28&lt;S28</formula>
    </cfRule>
    <cfRule type="expression" dxfId="4633" priority="10">
      <formula>K28&gt;S28</formula>
    </cfRule>
  </conditionalFormatting>
  <conditionalFormatting sqref="J28">
    <cfRule type="cellIs" dxfId="4632" priority="8" operator="greaterThan">
      <formula>90</formula>
    </cfRule>
  </conditionalFormatting>
  <conditionalFormatting sqref="J37:J49">
    <cfRule type="cellIs" dxfId="4631" priority="7" operator="greaterThan">
      <formula>90</formula>
    </cfRule>
  </conditionalFormatting>
  <conditionalFormatting sqref="J50:J52">
    <cfRule type="cellIs" dxfId="4630" priority="6" operator="greaterThan">
      <formula>90</formula>
    </cfRule>
  </conditionalFormatting>
  <conditionalFormatting sqref="K37:K49">
    <cfRule type="expression" dxfId="4629" priority="4">
      <formula>K37&lt;S37</formula>
    </cfRule>
    <cfRule type="expression" dxfId="4628" priority="5">
      <formula>K37&gt;S37</formula>
    </cfRule>
  </conditionalFormatting>
  <conditionalFormatting sqref="K29:K36">
    <cfRule type="expression" dxfId="4627" priority="2">
      <formula>K29&lt;S29</formula>
    </cfRule>
    <cfRule type="expression" dxfId="4626" priority="3">
      <formula>K29&gt;S29</formula>
    </cfRule>
  </conditionalFormatting>
  <conditionalFormatting sqref="J29:J36">
    <cfRule type="cellIs" dxfId="4625" priority="1" operator="greaterThan">
      <formula>90</formula>
    </cfRule>
  </conditionalFormatting>
  <dataValidations count="9">
    <dataValidation type="whole" allowBlank="1" showInputMessage="1" showErrorMessage="1" prompt="La quantité accordée par le point Focal ne peut être supérieure à la somme du CMMa et la quantité commandée pour le trimestre._x000a_Merci de revoir la quantité dans la colonne O._x000a_" sqref="O28:O36">
      <formula1>0</formula1>
      <formula2>+M28+N28</formula2>
    </dataValidation>
    <dataValidation type="whole" allowBlank="1" showInputMessage="1" showErrorMessage="1" prompt="SVP _x000a_Veuillez inscrire le nombre d'ACS dans l'air sanitaire._x000a_Merci" sqref="O23:P23">
      <formula1>0</formula1>
      <formula2>500</formula2>
    </dataValidation>
    <dataValidation type="list" allowBlank="1" showInputMessage="1" showErrorMessage="1" sqref="D23:F23">
      <formula1>typerapport2</formula1>
    </dataValidation>
    <dataValidation errorStyle="information" allowBlank="1" showInputMessage="1" showErrorMessage="1" error="Vérifiez SVP l'inventaire physique,_x000a__x000a_MERI" sqref="K28:K36"/>
    <dataValidation allowBlank="1" showInputMessage="1" showErrorMessage="1" prompt="SVP Saisissez le Nom du site et la date de dépôt de la commande en premier. Merci" sqref="B28:B36"/>
    <dataValidation type="date" errorStyle="warning" allowBlank="1" showInputMessage="1" showErrorMessage="1" promptTitle="Instruction" prompt="SVP Saisissez la date sous le format:_x000a_00/00/0000. exemple 15/09/2016,_x000a_Merci_x000a_" sqref="D21:H21">
      <formula1>42370</formula1>
      <formula2>44926</formula2>
    </dataValidation>
    <dataValidation errorStyle="information" allowBlank="1" showInputMessage="1" showErrorMessage="1" errorTitle="Instruction" error="Saisissez le Texte en MAJUSCULE_x000a_Exemple: CMS AGOE_x000a_Merci" promptTitle="Instruction" prompt="Saisissez le Texte en MAJUSCULE_x000a_Exemple: CMS AGOE_x000a_Merci" sqref="D19:N19"/>
    <dataValidation type="whole" allowBlank="1" showInputMessage="1" showErrorMessage="1" prompt="La valeur ne peut pas être supérieure à 89_x000a_Si tel est le cas déteminer la quantité à commander directement à la colonne M._x000a_merci" sqref="J28:J52">
      <formula1>0</formula1>
      <formula2>89</formula2>
    </dataValidation>
    <dataValidation type="whole" operator="lessThanOrEqual" allowBlank="1" showInputMessage="1" showErrorMessage="1" promptTitle="instruction" prompt="La valeur de la cellule ne peut pas être supérieure à la quantité Totale inscrite dans la colonne D._x000a_Merci de vérifier." sqref="E28:E52">
      <formula1>D28</formula1>
    </dataValidation>
  </dataValidations>
  <pageMargins left="0.21" right="0.23622047244094491" top="0.74803149606299213" bottom="0.74803149606299213" header="0.31496062992125984" footer="0.31496062992125984"/>
  <pageSetup paperSize="9" scale="40" orientation="landscape" r:id="rId1"/>
  <headerFooter alignWithMargins="0">
    <oddFooter>&amp;C&amp;"Arial,Gras"PNLS /IST, Avenue des Armées, -05 BP 424 Lomé –Togo ; Tel 22 20 94 39 Fax : 22 20 94 36    Site Web : www.pnls.tg</oddFooter>
  </headerFooter>
  <drawing r:id="rId2"/>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rgb="FF00B050"/>
  </sheetPr>
  <dimension ref="A1:AA54"/>
  <sheetViews>
    <sheetView showGridLines="0" view="pageBreakPreview" topLeftCell="A11" zoomScale="80" zoomScaleNormal="125" zoomScaleSheetLayoutView="80" workbookViewId="0">
      <pane xSplit="1" ySplit="15" topLeftCell="B26" activePane="bottomRight" state="frozen"/>
      <selection activeCell="A32" sqref="A32:XFD32"/>
      <selection pane="topRight" activeCell="A32" sqref="A32:XFD32"/>
      <selection pane="bottomLeft" activeCell="A32" sqref="A32:XFD32"/>
      <selection pane="bottomRight" activeCell="G26" sqref="G26"/>
    </sheetView>
  </sheetViews>
  <sheetFormatPr baseColWidth="10" defaultColWidth="7.33203125" defaultRowHeight="13.8" x14ac:dyDescent="0.3"/>
  <cols>
    <col min="1" max="1" width="53.44140625" style="3" customWidth="1"/>
    <col min="2" max="10" width="8.109375" style="3" customWidth="1"/>
    <col min="11" max="11" width="9.88671875" style="3" customWidth="1"/>
    <col min="12" max="12" width="8.88671875" style="3" customWidth="1"/>
    <col min="13" max="13" width="8.44140625" style="3" customWidth="1"/>
    <col min="14" max="14" width="9.44140625" style="3" customWidth="1"/>
    <col min="15" max="15" width="9.5546875" style="39" customWidth="1"/>
    <col min="16" max="16" width="16.44140625" style="3" customWidth="1"/>
    <col min="17" max="17" width="2.109375" style="62" customWidth="1"/>
    <col min="18" max="18" width="7.33203125" style="306" hidden="1" customWidth="1"/>
    <col min="19" max="19" width="7.44140625" style="77" customWidth="1"/>
    <col min="20" max="20" width="10.5546875" style="77" customWidth="1"/>
    <col min="21" max="21" width="7.44140625" style="77" bestFit="1" customWidth="1"/>
    <col min="22" max="22" width="7.88671875" style="78" bestFit="1" customWidth="1"/>
    <col min="23" max="23" width="33.33203125" style="77" customWidth="1"/>
    <col min="24" max="16384" width="7.33203125" style="3"/>
  </cols>
  <sheetData>
    <row r="1" spans="1:23" ht="17.25" customHeight="1" x14ac:dyDescent="0.3">
      <c r="A1" s="549" t="s">
        <v>452</v>
      </c>
      <c r="B1" s="549"/>
      <c r="C1" s="2"/>
      <c r="D1" s="2"/>
      <c r="E1"/>
      <c r="F1"/>
      <c r="G1"/>
      <c r="H1"/>
      <c r="I1"/>
      <c r="J1"/>
      <c r="N1" s="4" t="s">
        <v>1</v>
      </c>
      <c r="O1" s="5"/>
      <c r="S1" s="69"/>
      <c r="T1" s="69"/>
      <c r="U1" s="69"/>
      <c r="V1" s="70"/>
      <c r="W1" s="69"/>
    </row>
    <row r="2" spans="1:23" ht="13.5" customHeight="1" x14ac:dyDescent="0.3">
      <c r="A2" s="1" t="s">
        <v>453</v>
      </c>
      <c r="B2" s="1"/>
      <c r="C2" s="2"/>
      <c r="D2" s="2"/>
      <c r="E2"/>
      <c r="F2"/>
      <c r="G2"/>
      <c r="H2"/>
      <c r="I2"/>
      <c r="J2"/>
      <c r="M2" s="4"/>
      <c r="N2" s="4" t="s">
        <v>3</v>
      </c>
      <c r="O2" s="5"/>
      <c r="S2" s="69"/>
      <c r="T2" s="69"/>
      <c r="U2" s="69"/>
      <c r="V2" s="70"/>
      <c r="W2" s="69"/>
    </row>
    <row r="3" spans="1:23" ht="15.6" x14ac:dyDescent="0.3">
      <c r="A3" s="549" t="s">
        <v>454</v>
      </c>
      <c r="B3" s="549"/>
      <c r="C3" s="2"/>
      <c r="D3" s="2"/>
      <c r="E3"/>
      <c r="F3"/>
      <c r="G3"/>
      <c r="H3"/>
      <c r="I3"/>
      <c r="J3"/>
      <c r="K3" s="5"/>
      <c r="L3" s="5"/>
      <c r="M3" s="5"/>
      <c r="N3" s="5"/>
      <c r="O3" s="5"/>
      <c r="S3" s="69"/>
      <c r="T3" s="69"/>
      <c r="U3" s="69"/>
      <c r="V3" s="70"/>
      <c r="W3" s="69"/>
    </row>
    <row r="4" spans="1:23" ht="33.6" customHeight="1" x14ac:dyDescent="0.3">
      <c r="A4" s="547" t="s">
        <v>455</v>
      </c>
      <c r="B4" s="548"/>
      <c r="C4" s="7"/>
      <c r="D4" s="7"/>
      <c r="E4" s="8"/>
      <c r="F4" s="8"/>
      <c r="G4" s="8"/>
      <c r="H4" s="8"/>
      <c r="I4" s="8"/>
      <c r="J4" s="8"/>
      <c r="K4" s="9"/>
      <c r="L4" s="9"/>
      <c r="M4" s="9"/>
      <c r="N4" s="9"/>
      <c r="O4" s="38"/>
      <c r="S4" s="69"/>
      <c r="T4" s="69"/>
      <c r="U4" s="69"/>
      <c r="V4" s="70"/>
      <c r="W4" s="69"/>
    </row>
    <row r="5" spans="1:23" x14ac:dyDescent="0.3">
      <c r="B5" s="9"/>
      <c r="C5" s="9"/>
      <c r="D5" s="9"/>
      <c r="E5" s="9"/>
      <c r="F5" s="9"/>
      <c r="G5" s="9"/>
      <c r="H5" s="9"/>
      <c r="I5" s="9"/>
      <c r="J5" s="9"/>
      <c r="K5" s="9"/>
      <c r="L5" s="9"/>
      <c r="M5" s="9"/>
      <c r="N5" s="9"/>
      <c r="O5" s="38"/>
      <c r="S5" s="69"/>
      <c r="T5" s="69"/>
      <c r="U5" s="69"/>
      <c r="V5" s="70"/>
      <c r="W5" s="69"/>
    </row>
    <row r="6" spans="1:23" ht="15.6" x14ac:dyDescent="0.3">
      <c r="A6" s="6" t="s">
        <v>232</v>
      </c>
      <c r="B6" s="9"/>
      <c r="C6" s="9"/>
      <c r="D6" s="9"/>
      <c r="E6" s="9"/>
      <c r="F6" s="9"/>
      <c r="G6" s="9"/>
      <c r="H6" s="9"/>
      <c r="I6" s="9"/>
      <c r="J6" s="9"/>
      <c r="K6" s="9"/>
      <c r="L6" s="9"/>
      <c r="M6" s="9"/>
      <c r="N6" s="9"/>
      <c r="O6" s="38"/>
      <c r="S6" s="69"/>
      <c r="T6" s="69"/>
      <c r="U6" s="69"/>
      <c r="V6" s="70"/>
      <c r="W6" s="69"/>
    </row>
    <row r="7" spans="1:23" x14ac:dyDescent="0.3">
      <c r="A7" s="10"/>
      <c r="B7" s="9"/>
      <c r="C7" s="9"/>
      <c r="D7" s="9"/>
      <c r="E7" s="9"/>
      <c r="F7" s="9"/>
      <c r="G7" s="9"/>
      <c r="H7" s="9"/>
      <c r="I7" s="9"/>
      <c r="J7" s="9"/>
      <c r="K7" s="9"/>
      <c r="L7" s="9"/>
      <c r="M7" s="9"/>
      <c r="N7" s="9"/>
      <c r="O7" s="38"/>
      <c r="S7" s="69"/>
      <c r="T7" s="69"/>
      <c r="U7" s="69"/>
      <c r="V7" s="70"/>
      <c r="W7" s="69"/>
    </row>
    <row r="8" spans="1:23" x14ac:dyDescent="0.3">
      <c r="A8" s="10"/>
      <c r="B8" s="9"/>
      <c r="C8" s="9"/>
      <c r="D8" s="9"/>
      <c r="E8" s="9"/>
      <c r="F8" s="9"/>
      <c r="G8" s="9"/>
      <c r="H8" s="9"/>
      <c r="I8" s="9"/>
      <c r="J8" s="9"/>
      <c r="K8" s="9"/>
      <c r="L8" s="9"/>
      <c r="M8" s="9"/>
      <c r="N8" s="9"/>
      <c r="O8" s="38"/>
      <c r="S8" s="69"/>
      <c r="T8" s="69"/>
      <c r="U8" s="69"/>
      <c r="V8" s="70"/>
      <c r="W8" s="69"/>
    </row>
    <row r="9" spans="1:23" x14ac:dyDescent="0.3">
      <c r="A9" s="10"/>
      <c r="B9" s="9"/>
      <c r="C9" s="9"/>
      <c r="D9" s="9"/>
      <c r="E9" s="9"/>
      <c r="F9" s="9"/>
      <c r="G9" s="9"/>
      <c r="H9" s="9"/>
      <c r="I9" s="9"/>
      <c r="J9" s="9"/>
      <c r="K9" s="9"/>
      <c r="L9" s="9"/>
      <c r="M9" s="9"/>
      <c r="N9" s="9"/>
      <c r="O9" s="38"/>
      <c r="S9" s="69"/>
      <c r="T9" s="69"/>
      <c r="U9" s="69"/>
      <c r="V9" s="70"/>
      <c r="W9" s="69"/>
    </row>
    <row r="10" spans="1:23" x14ac:dyDescent="0.3">
      <c r="S10" s="69"/>
      <c r="T10" s="69"/>
      <c r="U10" s="69"/>
      <c r="V10" s="70"/>
      <c r="W10" s="69"/>
    </row>
    <row r="11" spans="1:23" ht="19.5" customHeight="1" x14ac:dyDescent="0.3">
      <c r="A11" s="555" t="s">
        <v>263</v>
      </c>
      <c r="B11" s="555"/>
      <c r="C11" s="555"/>
      <c r="D11" s="555"/>
      <c r="E11" s="555"/>
      <c r="F11" s="555"/>
      <c r="G11" s="555"/>
      <c r="H11" s="555"/>
      <c r="I11" s="555"/>
      <c r="J11" s="555"/>
      <c r="K11" s="555"/>
      <c r="L11" s="555"/>
      <c r="M11" s="555"/>
      <c r="N11" s="555"/>
      <c r="O11" s="555"/>
      <c r="P11" s="40"/>
      <c r="S11" s="69"/>
      <c r="T11" s="69"/>
      <c r="U11" s="69"/>
      <c r="V11" s="70"/>
      <c r="W11" s="69"/>
    </row>
    <row r="12" spans="1:23" ht="1.5" customHeight="1" thickBot="1" x14ac:dyDescent="0.35">
      <c r="A12" s="11"/>
      <c r="B12" s="11"/>
      <c r="C12" s="11"/>
      <c r="D12" s="11"/>
      <c r="E12" s="11"/>
      <c r="F12" s="11"/>
      <c r="G12" s="11"/>
      <c r="H12" s="11"/>
      <c r="I12" s="11"/>
      <c r="J12" s="11"/>
      <c r="K12" s="11"/>
      <c r="L12" s="11"/>
      <c r="M12" s="11"/>
      <c r="N12" s="11"/>
      <c r="O12" s="11"/>
      <c r="S12" s="69"/>
      <c r="T12" s="69"/>
      <c r="U12" s="69"/>
      <c r="V12" s="70"/>
      <c r="W12" s="69"/>
    </row>
    <row r="13" spans="1:23" s="42" customFormat="1" ht="20.25" hidden="1" customHeight="1" thickBot="1" x14ac:dyDescent="0.35">
      <c r="A13" s="434" t="s">
        <v>5</v>
      </c>
      <c r="B13" s="556">
        <f>'Info District'!G11</f>
        <v>2025</v>
      </c>
      <c r="C13" s="557"/>
      <c r="E13" s="550"/>
      <c r="F13" s="550"/>
      <c r="G13" s="550"/>
      <c r="H13" s="550"/>
      <c r="I13" s="550"/>
      <c r="J13" s="554"/>
      <c r="Q13" s="63"/>
      <c r="R13" s="307"/>
      <c r="S13" s="71"/>
      <c r="T13" s="71"/>
      <c r="U13" s="71"/>
      <c r="V13" s="72"/>
      <c r="W13" s="71"/>
    </row>
    <row r="14" spans="1:23" s="42" customFormat="1" ht="7.5" hidden="1" customHeight="1" thickBot="1" x14ac:dyDescent="0.35">
      <c r="A14" s="434"/>
      <c r="B14" s="13"/>
      <c r="C14" s="13"/>
      <c r="D14" s="13"/>
      <c r="O14" s="15"/>
      <c r="Q14" s="63"/>
      <c r="R14" s="307"/>
      <c r="S14" s="71"/>
      <c r="T14" s="71"/>
      <c r="U14" s="71"/>
      <c r="V14" s="72"/>
      <c r="W14" s="71"/>
    </row>
    <row r="15" spans="1:23" s="42" customFormat="1" ht="16.5" hidden="1" customHeight="1" thickBot="1" x14ac:dyDescent="0.35">
      <c r="A15" s="434" t="s">
        <v>7</v>
      </c>
      <c r="B15" s="558" t="str">
        <f>'Info District'!G12</f>
        <v>PLATEAUX</v>
      </c>
      <c r="C15" s="559"/>
      <c r="D15" s="550" t="s">
        <v>8</v>
      </c>
      <c r="E15" s="550"/>
      <c r="F15" s="550"/>
      <c r="G15" s="551" t="str">
        <f>'Info District'!G13</f>
        <v>Agou</v>
      </c>
      <c r="H15" s="552"/>
      <c r="I15" s="553"/>
      <c r="L15" s="11"/>
      <c r="M15" s="11"/>
      <c r="N15" s="11"/>
      <c r="O15" s="11"/>
      <c r="P15" s="11"/>
      <c r="Q15" s="63"/>
      <c r="R15" s="307"/>
      <c r="S15" s="71"/>
      <c r="T15" s="71"/>
      <c r="U15" s="71"/>
      <c r="V15" s="73"/>
      <c r="W15" s="71"/>
    </row>
    <row r="16" spans="1:23" s="42" customFormat="1" ht="3.75" hidden="1" customHeight="1" thickBot="1" x14ac:dyDescent="0.35">
      <c r="A16" s="139"/>
      <c r="B16" s="15"/>
      <c r="C16" s="15"/>
      <c r="D16" s="15"/>
      <c r="E16" s="15"/>
      <c r="K16" s="15"/>
      <c r="L16" s="15"/>
      <c r="M16" s="15"/>
      <c r="O16" s="15"/>
      <c r="Q16" s="63"/>
      <c r="R16" s="307"/>
      <c r="S16" s="71"/>
      <c r="T16" s="71"/>
      <c r="U16" s="71"/>
      <c r="V16" s="72"/>
      <c r="W16" s="71"/>
    </row>
    <row r="17" spans="1:27" s="42" customFormat="1" ht="18" hidden="1" customHeight="1" thickBot="1" x14ac:dyDescent="0.35">
      <c r="A17" s="434" t="s">
        <v>9</v>
      </c>
      <c r="B17" s="556" t="str">
        <f>'Info District'!G17</f>
        <v>Avril à Juin 2025</v>
      </c>
      <c r="C17" s="560"/>
      <c r="D17" s="560"/>
      <c r="E17" s="557"/>
      <c r="G17" s="550" t="s">
        <v>11</v>
      </c>
      <c r="H17" s="550"/>
      <c r="I17" s="550"/>
      <c r="J17" s="550"/>
      <c r="K17" s="554"/>
      <c r="L17" s="551" t="str">
        <f>'Info District'!G18</f>
        <v>Juillet à Septembre 2025</v>
      </c>
      <c r="M17" s="552"/>
      <c r="N17" s="552"/>
      <c r="O17" s="552"/>
      <c r="P17" s="553"/>
      <c r="Q17" s="63"/>
      <c r="R17" s="307"/>
      <c r="S17" s="71"/>
      <c r="T17" s="71"/>
      <c r="U17" s="71"/>
      <c r="V17" s="72"/>
      <c r="W17" s="71"/>
    </row>
    <row r="18" spans="1:27" s="9" customFormat="1" ht="2.25" hidden="1" customHeight="1" thickBot="1" x14ac:dyDescent="0.3">
      <c r="B18" s="43"/>
      <c r="C18" s="43"/>
      <c r="D18" s="43"/>
      <c r="E18" s="44"/>
      <c r="F18" s="43"/>
      <c r="G18" s="45"/>
      <c r="H18" s="45"/>
      <c r="I18" s="45"/>
      <c r="J18" s="45"/>
      <c r="K18" s="45"/>
      <c r="L18" s="45"/>
      <c r="M18" s="45"/>
      <c r="O18" s="38"/>
      <c r="Q18" s="64"/>
      <c r="R18" s="308"/>
      <c r="S18" s="74"/>
      <c r="T18" s="74"/>
      <c r="U18" s="74"/>
      <c r="V18" s="75"/>
      <c r="W18" s="74"/>
    </row>
    <row r="19" spans="1:27" s="9" customFormat="1" ht="21" customHeight="1" thickBot="1" x14ac:dyDescent="0.35">
      <c r="A19" s="532" t="s">
        <v>12</v>
      </c>
      <c r="B19" s="532"/>
      <c r="C19" s="533"/>
      <c r="D19" s="538"/>
      <c r="E19" s="539"/>
      <c r="F19" s="539"/>
      <c r="G19" s="539"/>
      <c r="H19" s="539"/>
      <c r="I19" s="539"/>
      <c r="J19" s="539"/>
      <c r="K19" s="539"/>
      <c r="L19" s="539"/>
      <c r="M19" s="539"/>
      <c r="N19" s="540"/>
      <c r="O19" s="11"/>
      <c r="P19" s="241" t="str">
        <f>'Info District'!H17</f>
        <v>T2</v>
      </c>
      <c r="Q19" s="65"/>
      <c r="R19" s="309"/>
      <c r="S19" s="535" t="s">
        <v>96</v>
      </c>
      <c r="T19" s="536"/>
      <c r="U19" s="536"/>
      <c r="V19" s="536"/>
      <c r="W19" s="537"/>
    </row>
    <row r="20" spans="1:27" s="9" customFormat="1" ht="4.5" customHeight="1" thickBot="1" x14ac:dyDescent="0.35">
      <c r="A20" s="12"/>
      <c r="B20" s="12"/>
      <c r="C20" s="12"/>
      <c r="D20" s="12"/>
      <c r="E20" s="12"/>
      <c r="F20" s="12"/>
      <c r="G20" s="13"/>
      <c r="H20" s="13"/>
      <c r="I20" s="13"/>
      <c r="J20" s="13"/>
      <c r="K20" s="13"/>
      <c r="L20" s="14"/>
      <c r="M20" s="14"/>
      <c r="N20" s="14"/>
      <c r="O20" s="14"/>
      <c r="Q20" s="64"/>
      <c r="R20" s="308"/>
      <c r="S20" s="146"/>
      <c r="T20" s="74"/>
      <c r="U20" s="74"/>
      <c r="V20" s="76"/>
      <c r="W20" s="147"/>
    </row>
    <row r="21" spans="1:27" s="9" customFormat="1" ht="32.25" customHeight="1" thickBot="1" x14ac:dyDescent="0.35">
      <c r="A21" s="532" t="s">
        <v>240</v>
      </c>
      <c r="B21" s="532"/>
      <c r="C21" s="533"/>
      <c r="D21" s="543" t="s">
        <v>264</v>
      </c>
      <c r="E21" s="544"/>
      <c r="F21" s="545"/>
      <c r="G21" s="534" t="s">
        <v>6</v>
      </c>
      <c r="H21" s="534"/>
      <c r="I21" s="534"/>
      <c r="J21" s="534"/>
      <c r="K21" s="534"/>
      <c r="L21" s="546"/>
      <c r="M21" s="539"/>
      <c r="N21" s="539"/>
      <c r="O21" s="539"/>
      <c r="P21" s="540"/>
      <c r="Q21" s="64"/>
      <c r="R21" s="308"/>
      <c r="S21" s="146"/>
      <c r="T21" s="74"/>
      <c r="U21" s="74"/>
      <c r="V21" s="76"/>
      <c r="W21" s="147"/>
    </row>
    <row r="22" spans="1:27" s="9" customFormat="1" ht="6" customHeight="1" x14ac:dyDescent="0.3">
      <c r="A22" s="12"/>
      <c r="B22" s="12"/>
      <c r="C22" s="12"/>
      <c r="D22" s="12"/>
      <c r="E22" s="12"/>
      <c r="F22" s="12"/>
      <c r="G22" s="534"/>
      <c r="H22" s="534"/>
      <c r="I22" s="534"/>
      <c r="J22" s="534"/>
      <c r="K22" s="534"/>
      <c r="L22" s="14"/>
      <c r="M22" s="14"/>
      <c r="N22" s="14"/>
      <c r="O22" s="14"/>
      <c r="Q22" s="64"/>
      <c r="R22" s="308"/>
      <c r="S22" s="146"/>
      <c r="T22" s="74"/>
      <c r="U22" s="74"/>
      <c r="V22" s="76"/>
      <c r="W22" s="147"/>
    </row>
    <row r="23" spans="1:27" s="9" customFormat="1" ht="3.75" customHeight="1" thickBot="1" x14ac:dyDescent="0.35">
      <c r="A23" s="12"/>
      <c r="B23" s="12"/>
      <c r="C23" s="12"/>
      <c r="D23" s="12"/>
      <c r="E23" s="12"/>
      <c r="F23" s="12"/>
      <c r="G23" s="13"/>
      <c r="H23" s="13"/>
      <c r="I23" s="13"/>
      <c r="J23" s="13"/>
      <c r="K23" s="13"/>
      <c r="L23" s="14"/>
      <c r="M23" s="14"/>
      <c r="N23" s="14"/>
      <c r="O23" s="14"/>
      <c r="Q23" s="64"/>
      <c r="R23" s="308"/>
      <c r="S23" s="146"/>
      <c r="T23" s="74"/>
      <c r="U23" s="74"/>
      <c r="V23" s="76"/>
      <c r="W23" s="147"/>
    </row>
    <row r="24" spans="1:27" ht="76.5" customHeight="1" thickBot="1" x14ac:dyDescent="0.35">
      <c r="A24" s="541" t="s">
        <v>13</v>
      </c>
      <c r="B24" s="16" t="s">
        <v>14</v>
      </c>
      <c r="C24" s="108" t="s">
        <v>15</v>
      </c>
      <c r="D24" s="118" t="s">
        <v>16</v>
      </c>
      <c r="E24" s="117" t="s">
        <v>17</v>
      </c>
      <c r="F24" s="351" t="s">
        <v>18</v>
      </c>
      <c r="G24" s="16" t="s">
        <v>233</v>
      </c>
      <c r="H24" s="16" t="s">
        <v>234</v>
      </c>
      <c r="I24" s="16" t="s">
        <v>19</v>
      </c>
      <c r="J24" s="16" t="s">
        <v>20</v>
      </c>
      <c r="K24" s="108" t="s">
        <v>21</v>
      </c>
      <c r="L24" s="136" t="s">
        <v>22</v>
      </c>
      <c r="M24" s="137" t="s">
        <v>236</v>
      </c>
      <c r="N24" s="138" t="s">
        <v>23</v>
      </c>
      <c r="O24" s="109" t="s">
        <v>39</v>
      </c>
      <c r="P24" s="16" t="s">
        <v>40</v>
      </c>
      <c r="S24" s="148" t="s">
        <v>237</v>
      </c>
      <c r="T24" s="140" t="s">
        <v>93</v>
      </c>
      <c r="U24" s="140" t="s">
        <v>239</v>
      </c>
      <c r="V24" s="140" t="s">
        <v>238</v>
      </c>
      <c r="W24" s="149" t="s">
        <v>97</v>
      </c>
    </row>
    <row r="25" spans="1:27" s="47" customFormat="1" ht="31.2" customHeight="1" x14ac:dyDescent="0.3">
      <c r="A25" s="542"/>
      <c r="B25" s="46" t="s">
        <v>24</v>
      </c>
      <c r="C25" s="46" t="s">
        <v>25</v>
      </c>
      <c r="D25" s="112" t="s">
        <v>26</v>
      </c>
      <c r="E25" s="46" t="s">
        <v>27</v>
      </c>
      <c r="F25" s="46"/>
      <c r="G25" s="46" t="s">
        <v>28</v>
      </c>
      <c r="H25" s="46"/>
      <c r="I25" s="46" t="s">
        <v>29</v>
      </c>
      <c r="J25" s="46"/>
      <c r="K25" s="131" t="s">
        <v>235</v>
      </c>
      <c r="L25" s="133"/>
      <c r="M25" s="134"/>
      <c r="N25" s="135"/>
      <c r="O25" s="132" t="s">
        <v>30</v>
      </c>
      <c r="P25" s="46"/>
      <c r="Q25" s="66"/>
      <c r="R25" s="310"/>
      <c r="S25" s="150"/>
      <c r="T25" s="67" t="s">
        <v>94</v>
      </c>
      <c r="U25" s="67" t="s">
        <v>95</v>
      </c>
      <c r="V25" s="94"/>
      <c r="W25" s="151" t="str">
        <f>IF(J26&lt;=0,"",IF(J26=90,$X$26))</f>
        <v/>
      </c>
      <c r="X25" s="37" t="s">
        <v>98</v>
      </c>
    </row>
    <row r="26" spans="1:27" ht="31.2" customHeight="1" x14ac:dyDescent="0.3">
      <c r="A26" s="322" t="str">
        <f>CDT!B26</f>
        <v>Artéméther-Luméfantrine 6cp (AL)</v>
      </c>
      <c r="B26" s="247"/>
      <c r="C26" s="248"/>
      <c r="D26" s="302" t="str">
        <f>IF(B26&lt;&gt;"",B26+C26,"")</f>
        <v/>
      </c>
      <c r="E26" s="249"/>
      <c r="F26" s="247"/>
      <c r="G26" s="247"/>
      <c r="H26" s="247"/>
      <c r="I26" s="247"/>
      <c r="J26" s="247"/>
      <c r="K26" s="248"/>
      <c r="L26" s="431" t="str">
        <f>IF(B26&lt;&gt;"",IF(J26=0,E26,((E26*90)/(90-J26))),"0")</f>
        <v>0</v>
      </c>
      <c r="M26" s="428" t="str">
        <f>IF(B26&lt;&gt;"",((E26/S26)*30),"0")</f>
        <v>0</v>
      </c>
      <c r="N26" s="250" t="str">
        <f>IF(B26&lt;&gt;"",IF(J26=0,((E26+L26)-K26),((M26*6)-K26)),"0")</f>
        <v>0</v>
      </c>
      <c r="O26" s="251"/>
      <c r="P26" s="313"/>
      <c r="R26" s="312">
        <f>+L26+N26</f>
        <v>0</v>
      </c>
      <c r="S26" s="152">
        <f>(90-J26)</f>
        <v>90</v>
      </c>
      <c r="T26" s="68" t="e">
        <f t="shared" ref="T26:T47" si="0">D26-(E26+G26+I26+H26)</f>
        <v>#VALUE!</v>
      </c>
      <c r="U26" s="68" t="e">
        <f>K26-T26</f>
        <v>#VALUE!</v>
      </c>
      <c r="V26" s="95">
        <v>6</v>
      </c>
      <c r="W26" s="153" t="e">
        <f t="shared" ref="W26:W50" si="1">IF(U26=0,"",$X$25)</f>
        <v>#VALUE!</v>
      </c>
      <c r="X26" s="37" t="s">
        <v>203</v>
      </c>
      <c r="Y26" s="107">
        <f>+O26</f>
        <v>0</v>
      </c>
    </row>
    <row r="27" spans="1:27" ht="31.2" customHeight="1" x14ac:dyDescent="0.3">
      <c r="A27" s="322" t="str">
        <f>CDT!B27</f>
        <v>Artéméther-Luméfantrine 12cp (AL)</v>
      </c>
      <c r="B27" s="247"/>
      <c r="C27" s="248"/>
      <c r="D27" s="302" t="str">
        <f t="shared" ref="D27" si="2">IF(B27&lt;&gt;"",B27+C27,"")</f>
        <v/>
      </c>
      <c r="E27" s="249"/>
      <c r="F27" s="247"/>
      <c r="G27" s="247"/>
      <c r="H27" s="247"/>
      <c r="I27" s="247"/>
      <c r="J27" s="247"/>
      <c r="K27" s="248"/>
      <c r="L27" s="431" t="str">
        <f t="shared" ref="L27:L49" si="3">IF(B27&lt;&gt;"",IF(J27=0,E27,((E27*90)/(90-J27))),"0")</f>
        <v>0</v>
      </c>
      <c r="M27" s="428" t="str">
        <f t="shared" ref="M27:M49" si="4">IF(B27&lt;&gt;"",((E27/S27)*30),"0")</f>
        <v>0</v>
      </c>
      <c r="N27" s="250" t="str">
        <f t="shared" ref="N27:N49" si="5">IF(B27&lt;&gt;"",IF(J27=0,((E27+L27)-K27),((M27*6)-K27)),"0")</f>
        <v>0</v>
      </c>
      <c r="O27" s="251"/>
      <c r="P27" s="247"/>
      <c r="R27" s="312">
        <f t="shared" ref="R27:R49" si="6">+L27+N27</f>
        <v>0</v>
      </c>
      <c r="S27" s="152">
        <f t="shared" ref="S27:S49" si="7">(90-J27)</f>
        <v>90</v>
      </c>
      <c r="T27" s="68" t="e">
        <f t="shared" si="0"/>
        <v>#VALUE!</v>
      </c>
      <c r="U27" s="68" t="e">
        <f t="shared" ref="U27:U49" si="8">K27-T27</f>
        <v>#VALUE!</v>
      </c>
      <c r="V27" s="95">
        <v>12</v>
      </c>
      <c r="W27" s="153" t="e">
        <f t="shared" si="1"/>
        <v>#VALUE!</v>
      </c>
      <c r="Y27" s="107">
        <f t="shared" ref="Y27:Y48" si="9">+O27</f>
        <v>0</v>
      </c>
    </row>
    <row r="28" spans="1:27" ht="31.2" customHeight="1" x14ac:dyDescent="0.3">
      <c r="A28" s="322" t="str">
        <f>CDT!B28</f>
        <v>Artéméther-Luméfantrine 18cp (AL)</v>
      </c>
      <c r="B28" s="247"/>
      <c r="C28" s="248"/>
      <c r="D28" s="302" t="str">
        <f>IF(B28&lt;&gt;"",B28+C28,"")</f>
        <v/>
      </c>
      <c r="E28" s="249"/>
      <c r="F28" s="247"/>
      <c r="G28" s="247"/>
      <c r="H28" s="247"/>
      <c r="I28" s="247"/>
      <c r="J28" s="247"/>
      <c r="K28" s="248"/>
      <c r="L28" s="431" t="str">
        <f t="shared" si="3"/>
        <v>0</v>
      </c>
      <c r="M28" s="428" t="str">
        <f t="shared" si="4"/>
        <v>0</v>
      </c>
      <c r="N28" s="250" t="str">
        <f t="shared" si="5"/>
        <v>0</v>
      </c>
      <c r="O28" s="251"/>
      <c r="P28" s="247"/>
      <c r="R28" s="312">
        <f t="shared" si="6"/>
        <v>0</v>
      </c>
      <c r="S28" s="152">
        <f t="shared" si="7"/>
        <v>90</v>
      </c>
      <c r="T28" s="68" t="e">
        <f t="shared" si="0"/>
        <v>#VALUE!</v>
      </c>
      <c r="U28" s="68" t="e">
        <f t="shared" si="8"/>
        <v>#VALUE!</v>
      </c>
      <c r="V28" s="95">
        <v>18</v>
      </c>
      <c r="W28" s="153" t="e">
        <f t="shared" si="1"/>
        <v>#VALUE!</v>
      </c>
      <c r="Y28" s="107">
        <f t="shared" si="9"/>
        <v>0</v>
      </c>
    </row>
    <row r="29" spans="1:27" ht="31.2" customHeight="1" x14ac:dyDescent="0.3">
      <c r="A29" s="322" t="str">
        <f>CDT!B29</f>
        <v>Artéméther-Luméfantrine 24cp (AL)</v>
      </c>
      <c r="B29" s="247"/>
      <c r="C29" s="248"/>
      <c r="D29" s="302" t="str">
        <f>IF(B29&lt;&gt;"",B29+C29,"")</f>
        <v/>
      </c>
      <c r="E29" s="249"/>
      <c r="F29" s="247"/>
      <c r="G29" s="247"/>
      <c r="H29" s="247"/>
      <c r="I29" s="247"/>
      <c r="J29" s="247"/>
      <c r="K29" s="248"/>
      <c r="L29" s="431" t="str">
        <f t="shared" si="3"/>
        <v>0</v>
      </c>
      <c r="M29" s="428" t="str">
        <f t="shared" si="4"/>
        <v>0</v>
      </c>
      <c r="N29" s="250" t="str">
        <f t="shared" si="5"/>
        <v>0</v>
      </c>
      <c r="O29" s="251"/>
      <c r="P29" s="247"/>
      <c r="R29" s="312">
        <f t="shared" si="6"/>
        <v>0</v>
      </c>
      <c r="S29" s="152">
        <f t="shared" si="7"/>
        <v>90</v>
      </c>
      <c r="T29" s="68" t="e">
        <f t="shared" si="0"/>
        <v>#VALUE!</v>
      </c>
      <c r="U29" s="68" t="e">
        <f t="shared" si="8"/>
        <v>#VALUE!</v>
      </c>
      <c r="V29" s="95">
        <v>24</v>
      </c>
      <c r="W29" s="153" t="e">
        <f t="shared" si="1"/>
        <v>#VALUE!</v>
      </c>
      <c r="Y29" s="107">
        <f t="shared" si="9"/>
        <v>0</v>
      </c>
    </row>
    <row r="30" spans="1:27" ht="31.2" customHeight="1" x14ac:dyDescent="0.3">
      <c r="A30" s="322" t="str">
        <f>CDT!B30</f>
        <v>Artéméther injectable 40 mg</v>
      </c>
      <c r="B30" s="247"/>
      <c r="C30" s="248"/>
      <c r="D30" s="302" t="str">
        <f t="shared" ref="D30:D49" si="10">IF(B30&lt;&gt;"",B30+C30,"")</f>
        <v/>
      </c>
      <c r="E30" s="249"/>
      <c r="F30" s="247"/>
      <c r="G30" s="247"/>
      <c r="H30" s="247"/>
      <c r="I30" s="247"/>
      <c r="J30" s="247"/>
      <c r="K30" s="248"/>
      <c r="L30" s="431" t="str">
        <f t="shared" si="3"/>
        <v>0</v>
      </c>
      <c r="M30" s="428" t="str">
        <f t="shared" si="4"/>
        <v>0</v>
      </c>
      <c r="N30" s="250" t="str">
        <f t="shared" si="5"/>
        <v>0</v>
      </c>
      <c r="O30" s="251"/>
      <c r="P30" s="247"/>
      <c r="R30" s="312">
        <f t="shared" si="6"/>
        <v>0</v>
      </c>
      <c r="S30" s="152">
        <f t="shared" si="7"/>
        <v>90</v>
      </c>
      <c r="T30" s="68" t="e">
        <f t="shared" si="0"/>
        <v>#VALUE!</v>
      </c>
      <c r="U30" s="68" t="e">
        <f t="shared" si="8"/>
        <v>#VALUE!</v>
      </c>
      <c r="V30" s="95">
        <v>1</v>
      </c>
      <c r="W30" s="153" t="e">
        <f t="shared" si="1"/>
        <v>#VALUE!</v>
      </c>
      <c r="Y30" s="107">
        <f t="shared" si="9"/>
        <v>0</v>
      </c>
    </row>
    <row r="31" spans="1:27" ht="34.5" customHeight="1" x14ac:dyDescent="0.3">
      <c r="A31" s="322" t="str">
        <f>CDT!B31</f>
        <v>Artéméther injectable 80 mg</v>
      </c>
      <c r="B31" s="247"/>
      <c r="C31" s="248"/>
      <c r="D31" s="302" t="str">
        <f t="shared" si="10"/>
        <v/>
      </c>
      <c r="E31" s="249"/>
      <c r="F31" s="247"/>
      <c r="G31" s="247"/>
      <c r="H31" s="247"/>
      <c r="I31" s="247"/>
      <c r="J31" s="247"/>
      <c r="K31" s="248"/>
      <c r="L31" s="431" t="str">
        <f t="shared" si="3"/>
        <v>0</v>
      </c>
      <c r="M31" s="428" t="str">
        <f t="shared" si="4"/>
        <v>0</v>
      </c>
      <c r="N31" s="250" t="str">
        <f t="shared" si="5"/>
        <v>0</v>
      </c>
      <c r="O31" s="251"/>
      <c r="P31" s="247"/>
      <c r="R31" s="312">
        <f t="shared" si="6"/>
        <v>0</v>
      </c>
      <c r="S31" s="152">
        <f t="shared" si="7"/>
        <v>90</v>
      </c>
      <c r="T31" s="68" t="e">
        <f t="shared" si="0"/>
        <v>#VALUE!</v>
      </c>
      <c r="U31" s="68" t="e">
        <f t="shared" si="8"/>
        <v>#VALUE!</v>
      </c>
      <c r="V31" s="95">
        <v>1</v>
      </c>
      <c r="W31" s="153" t="e">
        <f t="shared" si="1"/>
        <v>#VALUE!</v>
      </c>
      <c r="Y31" s="107">
        <f t="shared" si="9"/>
        <v>0</v>
      </c>
    </row>
    <row r="32" spans="1:27" ht="34.5" customHeight="1" x14ac:dyDescent="0.3">
      <c r="A32" s="435" t="str">
        <f>CDT!B32</f>
        <v>Artésunate injectable 60 mg</v>
      </c>
      <c r="B32" s="247"/>
      <c r="C32" s="248"/>
      <c r="D32" s="302" t="str">
        <f t="shared" si="10"/>
        <v/>
      </c>
      <c r="E32" s="249"/>
      <c r="F32" s="247"/>
      <c r="G32" s="247"/>
      <c r="H32" s="247"/>
      <c r="I32" s="247"/>
      <c r="J32" s="247"/>
      <c r="K32" s="248"/>
      <c r="L32" s="438" t="str">
        <f t="shared" si="3"/>
        <v>0</v>
      </c>
      <c r="M32" s="314" t="str">
        <f>IF(B32&lt;&gt;"",((E32/S32:S32)*30),"0")</f>
        <v>0</v>
      </c>
      <c r="N32" s="432" t="str">
        <f>IF(B32&lt;&gt;"",IF(J32=0,AA32,IF(J32&gt;0,((M32/30)*J32)+AA32)),"0")</f>
        <v>0</v>
      </c>
      <c r="O32" s="433"/>
      <c r="P32" s="247"/>
      <c r="R32" s="312">
        <f t="shared" si="6"/>
        <v>0</v>
      </c>
      <c r="S32" s="429">
        <f t="shared" si="7"/>
        <v>90</v>
      </c>
      <c r="T32" s="436" t="e">
        <f>D32-(E32+G32+I32+H32)</f>
        <v>#VALUE!</v>
      </c>
      <c r="U32" s="436" t="e">
        <f t="shared" si="8"/>
        <v>#VALUE!</v>
      </c>
      <c r="V32" s="430">
        <v>1</v>
      </c>
      <c r="W32" s="437" t="e">
        <f t="shared" si="1"/>
        <v>#VALUE!</v>
      </c>
      <c r="Y32" s="107">
        <f t="shared" si="9"/>
        <v>0</v>
      </c>
      <c r="AA32" s="3">
        <f>((F32*10)+L32-K32)</f>
        <v>0</v>
      </c>
    </row>
    <row r="33" spans="1:25" ht="34.5" customHeight="1" x14ac:dyDescent="0.3">
      <c r="A33" s="322" t="str">
        <f>CDT!B33</f>
        <v xml:space="preserve"> Sulfadoxine Pyriméthamine:  (SP)</v>
      </c>
      <c r="B33" s="247"/>
      <c r="C33" s="248"/>
      <c r="D33" s="302" t="str">
        <f t="shared" si="10"/>
        <v/>
      </c>
      <c r="E33" s="249"/>
      <c r="F33" s="247"/>
      <c r="G33" s="247"/>
      <c r="H33" s="247"/>
      <c r="I33" s="247"/>
      <c r="J33" s="247"/>
      <c r="K33" s="248"/>
      <c r="L33" s="431" t="str">
        <f t="shared" si="3"/>
        <v>0</v>
      </c>
      <c r="M33" s="428" t="str">
        <f t="shared" si="4"/>
        <v>0</v>
      </c>
      <c r="N33" s="250" t="str">
        <f t="shared" si="5"/>
        <v>0</v>
      </c>
      <c r="O33" s="251"/>
      <c r="P33" s="247"/>
      <c r="R33" s="312">
        <f t="shared" si="6"/>
        <v>0</v>
      </c>
      <c r="S33" s="152">
        <f t="shared" si="7"/>
        <v>90</v>
      </c>
      <c r="T33" s="68" t="e">
        <f t="shared" si="0"/>
        <v>#VALUE!</v>
      </c>
      <c r="U33" s="68" t="e">
        <f t="shared" si="8"/>
        <v>#VALUE!</v>
      </c>
      <c r="V33" s="95">
        <v>3</v>
      </c>
      <c r="W33" s="153" t="e">
        <f t="shared" si="1"/>
        <v>#VALUE!</v>
      </c>
      <c r="Y33" s="107">
        <f t="shared" si="9"/>
        <v>0</v>
      </c>
    </row>
    <row r="34" spans="1:25" ht="34.5" customHeight="1" x14ac:dyDescent="0.3">
      <c r="A34" s="322" t="str">
        <f>CDT!B34</f>
        <v>Test de Diagnostic Rapide  : (TDR)</v>
      </c>
      <c r="B34" s="247"/>
      <c r="C34" s="248"/>
      <c r="D34" s="302" t="str">
        <f t="shared" si="10"/>
        <v/>
      </c>
      <c r="E34" s="247"/>
      <c r="F34" s="248"/>
      <c r="G34" s="247"/>
      <c r="H34" s="247"/>
      <c r="I34" s="247"/>
      <c r="J34" s="247"/>
      <c r="K34" s="248"/>
      <c r="L34" s="431" t="str">
        <f t="shared" si="3"/>
        <v>0</v>
      </c>
      <c r="M34" s="428" t="str">
        <f t="shared" si="4"/>
        <v>0</v>
      </c>
      <c r="N34" s="250" t="str">
        <f t="shared" si="5"/>
        <v>0</v>
      </c>
      <c r="O34" s="251"/>
      <c r="P34" s="247"/>
      <c r="R34" s="312">
        <f t="shared" si="6"/>
        <v>0</v>
      </c>
      <c r="S34" s="152">
        <f t="shared" si="7"/>
        <v>90</v>
      </c>
      <c r="T34" s="68" t="e">
        <f t="shared" si="0"/>
        <v>#VALUE!</v>
      </c>
      <c r="U34" s="68" t="e">
        <f t="shared" si="8"/>
        <v>#VALUE!</v>
      </c>
      <c r="V34" s="95">
        <v>1</v>
      </c>
      <c r="W34" s="153" t="e">
        <f>IF(U34=0,"",$X$25)</f>
        <v>#VALUE!</v>
      </c>
      <c r="Y34" s="107">
        <f t="shared" si="9"/>
        <v>0</v>
      </c>
    </row>
    <row r="35" spans="1:25" ht="34.5" customHeight="1" x14ac:dyDescent="0.3">
      <c r="A35" s="322" t="str">
        <f>CDT!B35</f>
        <v>Moustiquaire à Imprégnation Durable: (MID)</v>
      </c>
      <c r="B35" s="247"/>
      <c r="C35" s="248"/>
      <c r="D35" s="302" t="str">
        <f t="shared" si="10"/>
        <v/>
      </c>
      <c r="E35" s="247"/>
      <c r="F35" s="248"/>
      <c r="G35" s="247"/>
      <c r="H35" s="247"/>
      <c r="I35" s="247"/>
      <c r="J35" s="247"/>
      <c r="K35" s="248"/>
      <c r="L35" s="431" t="str">
        <f t="shared" si="3"/>
        <v>0</v>
      </c>
      <c r="M35" s="428" t="str">
        <f t="shared" si="4"/>
        <v>0</v>
      </c>
      <c r="N35" s="250" t="str">
        <f t="shared" si="5"/>
        <v>0</v>
      </c>
      <c r="O35" s="251"/>
      <c r="P35" s="247"/>
      <c r="R35" s="312">
        <f t="shared" si="6"/>
        <v>0</v>
      </c>
      <c r="S35" s="152">
        <f t="shared" si="7"/>
        <v>90</v>
      </c>
      <c r="T35" s="68" t="e">
        <f t="shared" si="0"/>
        <v>#VALUE!</v>
      </c>
      <c r="U35" s="68" t="e">
        <f t="shared" si="8"/>
        <v>#VALUE!</v>
      </c>
      <c r="V35" s="95">
        <v>1</v>
      </c>
      <c r="W35" s="153" t="e">
        <f t="shared" si="1"/>
        <v>#VALUE!</v>
      </c>
      <c r="Y35" s="107">
        <f t="shared" si="9"/>
        <v>0</v>
      </c>
    </row>
    <row r="36" spans="1:25" ht="34.5" customHeight="1" x14ac:dyDescent="0.3">
      <c r="A36" s="322" t="str">
        <f>CDT!B36</f>
        <v>Dihydroartéminisine Pipéraquine– Plaq / 3 comp 
( DHA-PPQ)  20/160 mg</v>
      </c>
      <c r="B36" s="247"/>
      <c r="C36" s="248"/>
      <c r="D36" s="302" t="str">
        <f t="shared" si="10"/>
        <v/>
      </c>
      <c r="E36" s="249"/>
      <c r="F36" s="247"/>
      <c r="G36" s="247"/>
      <c r="H36" s="247"/>
      <c r="I36" s="247"/>
      <c r="J36" s="247"/>
      <c r="K36" s="248"/>
      <c r="L36" s="431" t="str">
        <f t="shared" si="3"/>
        <v>0</v>
      </c>
      <c r="M36" s="428" t="str">
        <f t="shared" si="4"/>
        <v>0</v>
      </c>
      <c r="N36" s="250" t="str">
        <f t="shared" si="5"/>
        <v>0</v>
      </c>
      <c r="O36" s="251"/>
      <c r="P36" s="247"/>
      <c r="R36" s="312">
        <f t="shared" si="6"/>
        <v>0</v>
      </c>
      <c r="S36" s="152">
        <f t="shared" si="7"/>
        <v>90</v>
      </c>
      <c r="T36" s="68" t="e">
        <f t="shared" si="0"/>
        <v>#VALUE!</v>
      </c>
      <c r="U36" s="68" t="e">
        <f t="shared" si="8"/>
        <v>#VALUE!</v>
      </c>
      <c r="V36" s="95">
        <v>3</v>
      </c>
      <c r="W36" s="153" t="e">
        <f t="shared" si="1"/>
        <v>#VALUE!</v>
      </c>
      <c r="Y36" s="107">
        <f t="shared" si="9"/>
        <v>0</v>
      </c>
    </row>
    <row r="37" spans="1:25" ht="34.5" customHeight="1" x14ac:dyDescent="0.3">
      <c r="A37" s="322" t="str">
        <f>CDT!B37</f>
        <v>Dihydroartéminisine Pipéraquine– Plaq / 3 comp 
( DHA-PPQ)  40/320 mg</v>
      </c>
      <c r="B37" s="247"/>
      <c r="C37" s="248"/>
      <c r="D37" s="302" t="str">
        <f t="shared" si="10"/>
        <v/>
      </c>
      <c r="E37" s="249"/>
      <c r="F37" s="247"/>
      <c r="G37" s="247"/>
      <c r="H37" s="247"/>
      <c r="I37" s="247"/>
      <c r="J37" s="247"/>
      <c r="K37" s="248"/>
      <c r="L37" s="431" t="str">
        <f t="shared" si="3"/>
        <v>0</v>
      </c>
      <c r="M37" s="428" t="str">
        <f t="shared" si="4"/>
        <v>0</v>
      </c>
      <c r="N37" s="250" t="str">
        <f t="shared" si="5"/>
        <v>0</v>
      </c>
      <c r="O37" s="251"/>
      <c r="P37" s="247"/>
      <c r="R37" s="312">
        <f t="shared" si="6"/>
        <v>0</v>
      </c>
      <c r="S37" s="152">
        <f t="shared" si="7"/>
        <v>90</v>
      </c>
      <c r="T37" s="68" t="e">
        <f t="shared" si="0"/>
        <v>#VALUE!</v>
      </c>
      <c r="U37" s="68" t="e">
        <f t="shared" si="8"/>
        <v>#VALUE!</v>
      </c>
      <c r="V37" s="95">
        <v>3</v>
      </c>
      <c r="W37" s="153" t="e">
        <f t="shared" si="1"/>
        <v>#VALUE!</v>
      </c>
      <c r="Y37" s="107">
        <f t="shared" si="9"/>
        <v>0</v>
      </c>
    </row>
    <row r="38" spans="1:25" ht="34.5" customHeight="1" x14ac:dyDescent="0.3">
      <c r="A38" s="322" t="str">
        <f>CDT!B38</f>
        <v>Dihydroartéminisine Pipéraquine– Plaq / 6 comp 
( DHA-PPQ)  40/320 mg</v>
      </c>
      <c r="B38" s="247"/>
      <c r="C38" s="248"/>
      <c r="D38" s="302" t="str">
        <f t="shared" si="10"/>
        <v/>
      </c>
      <c r="E38" s="249"/>
      <c r="F38" s="247"/>
      <c r="G38" s="247"/>
      <c r="H38" s="247"/>
      <c r="I38" s="247"/>
      <c r="J38" s="247"/>
      <c r="K38" s="248"/>
      <c r="L38" s="431" t="str">
        <f t="shared" si="3"/>
        <v>0</v>
      </c>
      <c r="M38" s="428" t="str">
        <f t="shared" si="4"/>
        <v>0</v>
      </c>
      <c r="N38" s="250" t="str">
        <f t="shared" si="5"/>
        <v>0</v>
      </c>
      <c r="O38" s="251"/>
      <c r="P38" s="247"/>
      <c r="R38" s="312">
        <f t="shared" si="6"/>
        <v>0</v>
      </c>
      <c r="S38" s="152">
        <f t="shared" si="7"/>
        <v>90</v>
      </c>
      <c r="T38" s="68" t="e">
        <f t="shared" si="0"/>
        <v>#VALUE!</v>
      </c>
      <c r="U38" s="68" t="e">
        <f t="shared" si="8"/>
        <v>#VALUE!</v>
      </c>
      <c r="V38" s="95">
        <v>3</v>
      </c>
      <c r="W38" s="153" t="e">
        <f t="shared" si="1"/>
        <v>#VALUE!</v>
      </c>
      <c r="Y38" s="107">
        <f t="shared" si="9"/>
        <v>0</v>
      </c>
    </row>
    <row r="39" spans="1:25" ht="34.5" customHeight="1" x14ac:dyDescent="0.3">
      <c r="A39" s="322" t="str">
        <f>CDT!B39</f>
        <v>Dihydroartemisinine/pipéraquine – Plaq / 9 comp 
( DHA-PPQ) 40/320 mg</v>
      </c>
      <c r="B39" s="247"/>
      <c r="C39" s="248"/>
      <c r="D39" s="302" t="str">
        <f t="shared" si="10"/>
        <v/>
      </c>
      <c r="E39" s="249"/>
      <c r="F39" s="247"/>
      <c r="G39" s="247"/>
      <c r="H39" s="247"/>
      <c r="I39" s="247"/>
      <c r="J39" s="247"/>
      <c r="K39" s="248"/>
      <c r="L39" s="431" t="str">
        <f t="shared" si="3"/>
        <v>0</v>
      </c>
      <c r="M39" s="428" t="str">
        <f t="shared" si="4"/>
        <v>0</v>
      </c>
      <c r="N39" s="250" t="str">
        <f t="shared" si="5"/>
        <v>0</v>
      </c>
      <c r="O39" s="251"/>
      <c r="P39" s="247"/>
      <c r="R39" s="312">
        <f t="shared" si="6"/>
        <v>0</v>
      </c>
      <c r="S39" s="152">
        <f t="shared" si="7"/>
        <v>90</v>
      </c>
      <c r="T39" s="68" t="e">
        <f t="shared" si="0"/>
        <v>#VALUE!</v>
      </c>
      <c r="U39" s="68" t="e">
        <f t="shared" si="8"/>
        <v>#VALUE!</v>
      </c>
      <c r="V39" s="95">
        <v>3</v>
      </c>
      <c r="W39" s="153" t="e">
        <f t="shared" si="1"/>
        <v>#VALUE!</v>
      </c>
      <c r="Y39" s="107">
        <f t="shared" si="9"/>
        <v>0</v>
      </c>
    </row>
    <row r="40" spans="1:25" ht="34.5" customHeight="1" x14ac:dyDescent="0.3">
      <c r="A40" s="322" t="str">
        <f>CDT!B40</f>
        <v>Artésunate Amodiaquine: (ASAQ) : 3 cp (25/67,5 mg)</v>
      </c>
      <c r="B40" s="247"/>
      <c r="C40" s="248"/>
      <c r="D40" s="302" t="str">
        <f t="shared" si="10"/>
        <v/>
      </c>
      <c r="E40" s="249"/>
      <c r="F40" s="247"/>
      <c r="G40" s="247"/>
      <c r="H40" s="247"/>
      <c r="I40" s="247"/>
      <c r="J40" s="247"/>
      <c r="K40" s="248"/>
      <c r="L40" s="431" t="str">
        <f t="shared" si="3"/>
        <v>0</v>
      </c>
      <c r="M40" s="428" t="str">
        <f t="shared" si="4"/>
        <v>0</v>
      </c>
      <c r="N40" s="250" t="str">
        <f t="shared" si="5"/>
        <v>0</v>
      </c>
      <c r="O40" s="251"/>
      <c r="P40" s="247"/>
      <c r="R40" s="312">
        <f t="shared" si="6"/>
        <v>0</v>
      </c>
      <c r="S40" s="152">
        <f t="shared" si="7"/>
        <v>90</v>
      </c>
      <c r="T40" s="68" t="e">
        <f t="shared" si="0"/>
        <v>#VALUE!</v>
      </c>
      <c r="U40" s="68" t="e">
        <f t="shared" si="8"/>
        <v>#VALUE!</v>
      </c>
      <c r="V40" s="95">
        <v>1</v>
      </c>
      <c r="W40" s="153" t="e">
        <f t="shared" si="1"/>
        <v>#VALUE!</v>
      </c>
      <c r="Y40" s="107">
        <f t="shared" si="9"/>
        <v>0</v>
      </c>
    </row>
    <row r="41" spans="1:25" ht="34.5" customHeight="1" x14ac:dyDescent="0.3">
      <c r="A41" s="322" t="str">
        <f>CDT!B41</f>
        <v>Artésunate Amodiaquine: (ASAQ) 3 cp (50/135 mg)</v>
      </c>
      <c r="B41" s="247"/>
      <c r="C41" s="248"/>
      <c r="D41" s="302" t="str">
        <f t="shared" si="10"/>
        <v/>
      </c>
      <c r="E41" s="249"/>
      <c r="F41" s="247"/>
      <c r="G41" s="247"/>
      <c r="H41" s="247"/>
      <c r="I41" s="247"/>
      <c r="J41" s="247"/>
      <c r="K41" s="248"/>
      <c r="L41" s="431" t="str">
        <f t="shared" si="3"/>
        <v>0</v>
      </c>
      <c r="M41" s="428" t="str">
        <f t="shared" si="4"/>
        <v>0</v>
      </c>
      <c r="N41" s="250" t="str">
        <f t="shared" si="5"/>
        <v>0</v>
      </c>
      <c r="O41" s="251"/>
      <c r="P41" s="247"/>
      <c r="R41" s="312">
        <f t="shared" si="6"/>
        <v>0</v>
      </c>
      <c r="S41" s="152">
        <f t="shared" si="7"/>
        <v>90</v>
      </c>
      <c r="T41" s="68" t="e">
        <f t="shared" si="0"/>
        <v>#VALUE!</v>
      </c>
      <c r="U41" s="68" t="e">
        <f t="shared" si="8"/>
        <v>#VALUE!</v>
      </c>
      <c r="V41" s="95">
        <v>1</v>
      </c>
      <c r="W41" s="153" t="e">
        <f t="shared" si="1"/>
        <v>#VALUE!</v>
      </c>
      <c r="Y41" s="107">
        <f t="shared" si="9"/>
        <v>0</v>
      </c>
    </row>
    <row r="42" spans="1:25" ht="34.5" customHeight="1" x14ac:dyDescent="0.3">
      <c r="A42" s="322" t="str">
        <f>CDT!B42</f>
        <v>Artésunate Amodiaquine: (ASAQ) 3 cp (100/270 mg)</v>
      </c>
      <c r="B42" s="247"/>
      <c r="C42" s="248"/>
      <c r="D42" s="302" t="str">
        <f t="shared" si="10"/>
        <v/>
      </c>
      <c r="E42" s="249"/>
      <c r="F42" s="247"/>
      <c r="G42" s="247"/>
      <c r="H42" s="247"/>
      <c r="I42" s="247"/>
      <c r="J42" s="247"/>
      <c r="K42" s="248"/>
      <c r="L42" s="431" t="str">
        <f t="shared" si="3"/>
        <v>0</v>
      </c>
      <c r="M42" s="428" t="str">
        <f t="shared" si="4"/>
        <v>0</v>
      </c>
      <c r="N42" s="250" t="str">
        <f t="shared" si="5"/>
        <v>0</v>
      </c>
      <c r="O42" s="251"/>
      <c r="P42" s="247"/>
      <c r="R42" s="312">
        <f t="shared" si="6"/>
        <v>0</v>
      </c>
      <c r="S42" s="152">
        <f t="shared" si="7"/>
        <v>90</v>
      </c>
      <c r="T42" s="68" t="e">
        <f t="shared" si="0"/>
        <v>#VALUE!</v>
      </c>
      <c r="U42" s="68" t="e">
        <f t="shared" si="8"/>
        <v>#VALUE!</v>
      </c>
      <c r="V42" s="95">
        <v>1</v>
      </c>
      <c r="W42" s="153" t="e">
        <f t="shared" si="1"/>
        <v>#VALUE!</v>
      </c>
      <c r="Y42" s="107">
        <f t="shared" si="9"/>
        <v>0</v>
      </c>
    </row>
    <row r="43" spans="1:25" ht="34.5" customHeight="1" x14ac:dyDescent="0.3">
      <c r="A43" s="322" t="str">
        <f>CDT!B43</f>
        <v>Artésunate Amodiaquine: (ASAQ) 6 cp (100/270 mg)</v>
      </c>
      <c r="B43" s="247"/>
      <c r="C43" s="248"/>
      <c r="D43" s="302" t="str">
        <f t="shared" si="10"/>
        <v/>
      </c>
      <c r="E43" s="249"/>
      <c r="F43" s="247"/>
      <c r="G43" s="247"/>
      <c r="H43" s="247"/>
      <c r="I43" s="247"/>
      <c r="J43" s="247"/>
      <c r="K43" s="248"/>
      <c r="L43" s="431" t="str">
        <f t="shared" si="3"/>
        <v>0</v>
      </c>
      <c r="M43" s="428" t="str">
        <f t="shared" si="4"/>
        <v>0</v>
      </c>
      <c r="N43" s="250" t="str">
        <f t="shared" si="5"/>
        <v>0</v>
      </c>
      <c r="O43" s="251"/>
      <c r="P43" s="247"/>
      <c r="R43" s="312">
        <f t="shared" si="6"/>
        <v>0</v>
      </c>
      <c r="S43" s="152">
        <f t="shared" si="7"/>
        <v>90</v>
      </c>
      <c r="T43" s="68" t="e">
        <f t="shared" si="0"/>
        <v>#VALUE!</v>
      </c>
      <c r="U43" s="68" t="e">
        <f t="shared" si="8"/>
        <v>#VALUE!</v>
      </c>
      <c r="V43" s="95">
        <v>1</v>
      </c>
      <c r="W43" s="153" t="e">
        <f t="shared" si="1"/>
        <v>#VALUE!</v>
      </c>
      <c r="Y43" s="107">
        <f t="shared" si="9"/>
        <v>0</v>
      </c>
    </row>
    <row r="44" spans="1:25" ht="34.5" customHeight="1" x14ac:dyDescent="0.3">
      <c r="A44" s="322" t="str">
        <f>CDT!B44</f>
        <v>Artésunate - Méfloquine (AS-MF)</v>
      </c>
      <c r="B44" s="247"/>
      <c r="C44" s="248"/>
      <c r="D44" s="302" t="str">
        <f t="shared" si="10"/>
        <v/>
      </c>
      <c r="E44" s="249"/>
      <c r="F44" s="247"/>
      <c r="G44" s="247"/>
      <c r="H44" s="247"/>
      <c r="I44" s="247"/>
      <c r="J44" s="247"/>
      <c r="K44" s="248"/>
      <c r="L44" s="431" t="str">
        <f t="shared" si="3"/>
        <v>0</v>
      </c>
      <c r="M44" s="428" t="str">
        <f t="shared" si="4"/>
        <v>0</v>
      </c>
      <c r="N44" s="250" t="str">
        <f t="shared" si="5"/>
        <v>0</v>
      </c>
      <c r="O44" s="251"/>
      <c r="P44" s="247"/>
      <c r="R44" s="312">
        <f t="shared" si="6"/>
        <v>0</v>
      </c>
      <c r="S44" s="152">
        <f t="shared" si="7"/>
        <v>90</v>
      </c>
      <c r="T44" s="68" t="e">
        <f t="shared" si="0"/>
        <v>#VALUE!</v>
      </c>
      <c r="U44" s="68" t="e">
        <f t="shared" si="8"/>
        <v>#VALUE!</v>
      </c>
      <c r="V44" s="95">
        <v>1</v>
      </c>
      <c r="W44" s="153" t="e">
        <f t="shared" si="1"/>
        <v>#VALUE!</v>
      </c>
      <c r="Y44" s="107">
        <f t="shared" si="9"/>
        <v>0</v>
      </c>
    </row>
    <row r="45" spans="1:25" ht="34.5" customHeight="1" x14ac:dyDescent="0.3">
      <c r="A45" s="322" t="str">
        <f>CDT!B45</f>
        <v>Quinine comprimé 300mg</v>
      </c>
      <c r="B45" s="247"/>
      <c r="C45" s="248"/>
      <c r="D45" s="302" t="str">
        <f t="shared" si="10"/>
        <v/>
      </c>
      <c r="E45" s="249"/>
      <c r="F45" s="247"/>
      <c r="G45" s="247"/>
      <c r="H45" s="247"/>
      <c r="I45" s="247"/>
      <c r="J45" s="247"/>
      <c r="K45" s="248"/>
      <c r="L45" s="431" t="str">
        <f t="shared" si="3"/>
        <v>0</v>
      </c>
      <c r="M45" s="428" t="str">
        <f t="shared" si="4"/>
        <v>0</v>
      </c>
      <c r="N45" s="250" t="str">
        <f t="shared" si="5"/>
        <v>0</v>
      </c>
      <c r="O45" s="251"/>
      <c r="P45" s="247"/>
      <c r="R45" s="312">
        <f t="shared" si="6"/>
        <v>0</v>
      </c>
      <c r="S45" s="152">
        <f t="shared" si="7"/>
        <v>90</v>
      </c>
      <c r="T45" s="68" t="e">
        <f t="shared" si="0"/>
        <v>#VALUE!</v>
      </c>
      <c r="U45" s="68" t="e">
        <f t="shared" si="8"/>
        <v>#VALUE!</v>
      </c>
      <c r="V45" s="95">
        <v>1</v>
      </c>
      <c r="W45" s="153" t="e">
        <f t="shared" si="1"/>
        <v>#VALUE!</v>
      </c>
      <c r="Y45" s="107">
        <f t="shared" si="9"/>
        <v>0</v>
      </c>
    </row>
    <row r="46" spans="1:25" ht="34.5" customHeight="1" x14ac:dyDescent="0.3">
      <c r="A46" s="322" t="str">
        <f>CDT!B46</f>
        <v>Quinine injectable 300 mg</v>
      </c>
      <c r="B46" s="247"/>
      <c r="C46" s="248"/>
      <c r="D46" s="302" t="str">
        <f t="shared" si="10"/>
        <v/>
      </c>
      <c r="E46" s="249"/>
      <c r="F46" s="247"/>
      <c r="G46" s="247"/>
      <c r="H46" s="247"/>
      <c r="I46" s="247"/>
      <c r="J46" s="247"/>
      <c r="K46" s="248"/>
      <c r="L46" s="431" t="str">
        <f t="shared" si="3"/>
        <v>0</v>
      </c>
      <c r="M46" s="428" t="str">
        <f t="shared" si="4"/>
        <v>0</v>
      </c>
      <c r="N46" s="250" t="str">
        <f t="shared" si="5"/>
        <v>0</v>
      </c>
      <c r="O46" s="251"/>
      <c r="P46" s="247"/>
      <c r="R46" s="312">
        <f t="shared" si="6"/>
        <v>0</v>
      </c>
      <c r="S46" s="152">
        <f t="shared" si="7"/>
        <v>90</v>
      </c>
      <c r="T46" s="68" t="e">
        <f t="shared" si="0"/>
        <v>#VALUE!</v>
      </c>
      <c r="U46" s="68" t="e">
        <f t="shared" si="8"/>
        <v>#VALUE!</v>
      </c>
      <c r="V46" s="95">
        <v>1</v>
      </c>
      <c r="W46" s="153" t="e">
        <f t="shared" si="1"/>
        <v>#VALUE!</v>
      </c>
      <c r="Y46" s="107">
        <f t="shared" si="9"/>
        <v>0</v>
      </c>
    </row>
    <row r="47" spans="1:25" ht="34.5" customHeight="1" x14ac:dyDescent="0.3">
      <c r="A47" s="322" t="str">
        <f>CDT!B47</f>
        <v>Quinine injectable 600 mg</v>
      </c>
      <c r="B47" s="247"/>
      <c r="C47" s="248"/>
      <c r="D47" s="302" t="str">
        <f t="shared" si="10"/>
        <v/>
      </c>
      <c r="E47" s="249"/>
      <c r="F47" s="247"/>
      <c r="G47" s="247"/>
      <c r="H47" s="247"/>
      <c r="I47" s="247"/>
      <c r="J47" s="247"/>
      <c r="K47" s="248"/>
      <c r="L47" s="431" t="str">
        <f t="shared" si="3"/>
        <v>0</v>
      </c>
      <c r="M47" s="428" t="str">
        <f t="shared" si="4"/>
        <v>0</v>
      </c>
      <c r="N47" s="250" t="str">
        <f t="shared" si="5"/>
        <v>0</v>
      </c>
      <c r="O47" s="251"/>
      <c r="P47" s="247"/>
      <c r="R47" s="312">
        <f t="shared" si="6"/>
        <v>0</v>
      </c>
      <c r="S47" s="152">
        <f t="shared" si="7"/>
        <v>90</v>
      </c>
      <c r="T47" s="68" t="e">
        <f t="shared" si="0"/>
        <v>#VALUE!</v>
      </c>
      <c r="U47" s="68" t="e">
        <f t="shared" si="8"/>
        <v>#VALUE!</v>
      </c>
      <c r="V47" s="95">
        <v>1</v>
      </c>
      <c r="W47" s="153" t="e">
        <f t="shared" si="1"/>
        <v>#VALUE!</v>
      </c>
      <c r="Y47" s="107">
        <f t="shared" si="9"/>
        <v>0</v>
      </c>
    </row>
    <row r="48" spans="1:25" ht="34.5" customHeight="1" thickBot="1" x14ac:dyDescent="0.35">
      <c r="A48" s="322" t="str">
        <f>CDT!B48</f>
        <v>Quinine injectable 600 mg</v>
      </c>
      <c r="B48" s="247"/>
      <c r="C48" s="248"/>
      <c r="D48" s="303" t="str">
        <f t="shared" si="10"/>
        <v/>
      </c>
      <c r="E48" s="249"/>
      <c r="F48" s="247"/>
      <c r="G48" s="247"/>
      <c r="H48" s="247"/>
      <c r="I48" s="247"/>
      <c r="J48" s="247"/>
      <c r="K48" s="248"/>
      <c r="L48" s="431" t="str">
        <f t="shared" si="3"/>
        <v>0</v>
      </c>
      <c r="M48" s="428" t="str">
        <f t="shared" si="4"/>
        <v>0</v>
      </c>
      <c r="N48" s="250" t="str">
        <f t="shared" si="5"/>
        <v>0</v>
      </c>
      <c r="O48" s="251"/>
      <c r="P48" s="247"/>
      <c r="R48" s="312">
        <f t="shared" si="6"/>
        <v>0</v>
      </c>
      <c r="S48" s="152">
        <f t="shared" si="7"/>
        <v>90</v>
      </c>
      <c r="T48" s="68" t="e">
        <f>D48-(E48+G48+I48+H48)</f>
        <v>#VALUE!</v>
      </c>
      <c r="U48" s="68" t="e">
        <f t="shared" si="8"/>
        <v>#VALUE!</v>
      </c>
      <c r="V48" s="95">
        <v>1</v>
      </c>
      <c r="W48" s="153" t="e">
        <f t="shared" si="1"/>
        <v>#VALUE!</v>
      </c>
      <c r="Y48" s="107">
        <f t="shared" si="9"/>
        <v>0</v>
      </c>
    </row>
    <row r="49" spans="1:23" ht="34.5" customHeight="1" thickBot="1" x14ac:dyDescent="0.35">
      <c r="A49" s="322" t="str">
        <f>CDT!B49</f>
        <v>Artéméther injectable 100 mg</v>
      </c>
      <c r="B49" s="247"/>
      <c r="C49" s="248"/>
      <c r="D49" s="303" t="str">
        <f t="shared" si="10"/>
        <v/>
      </c>
      <c r="E49" s="249"/>
      <c r="F49" s="247"/>
      <c r="G49" s="247"/>
      <c r="H49" s="247"/>
      <c r="I49" s="247"/>
      <c r="J49" s="247"/>
      <c r="K49" s="248"/>
      <c r="L49" s="431" t="str">
        <f t="shared" si="3"/>
        <v>0</v>
      </c>
      <c r="M49" s="428" t="str">
        <f t="shared" si="4"/>
        <v>0</v>
      </c>
      <c r="N49" s="250" t="str">
        <f t="shared" si="5"/>
        <v>0</v>
      </c>
      <c r="O49" s="251"/>
      <c r="P49" s="247"/>
      <c r="R49" s="312">
        <f t="shared" si="6"/>
        <v>0</v>
      </c>
      <c r="S49" s="152">
        <f t="shared" si="7"/>
        <v>90</v>
      </c>
      <c r="T49" s="68" t="e">
        <f>D49-(E49+G49+I49+H49)</f>
        <v>#VALUE!</v>
      </c>
      <c r="U49" s="68" t="e">
        <f t="shared" si="8"/>
        <v>#VALUE!</v>
      </c>
      <c r="V49" s="95">
        <v>1</v>
      </c>
      <c r="W49" s="153" t="e">
        <f t="shared" si="1"/>
        <v>#VALUE!</v>
      </c>
    </row>
    <row r="50" spans="1:23" ht="34.5" hidden="1" customHeight="1" x14ac:dyDescent="0.3">
      <c r="A50" s="17"/>
      <c r="B50" s="79"/>
      <c r="C50" s="79"/>
      <c r="D50" s="53"/>
      <c r="E50" s="79"/>
      <c r="F50" s="79"/>
      <c r="G50" s="79"/>
      <c r="H50" s="79"/>
      <c r="I50" s="79"/>
      <c r="J50" s="79"/>
      <c r="K50" s="79"/>
      <c r="L50" s="54"/>
      <c r="M50" s="58" t="str">
        <f t="shared" ref="M50" si="11">IF(B50&lt;&gt;"",((E50/S50)*30),"")</f>
        <v/>
      </c>
      <c r="N50" s="55"/>
      <c r="O50" s="80"/>
      <c r="P50" s="79"/>
      <c r="S50" s="152"/>
      <c r="T50" s="68"/>
      <c r="U50" s="68"/>
      <c r="V50" s="95"/>
      <c r="W50" s="153" t="str">
        <f t="shared" si="1"/>
        <v/>
      </c>
    </row>
    <row r="51" spans="1:23" s="235" customFormat="1" ht="16.5" customHeight="1" x14ac:dyDescent="0.35">
      <c r="A51" s="531" t="s">
        <v>290</v>
      </c>
      <c r="B51" s="531"/>
      <c r="C51" s="531"/>
      <c r="D51" s="531"/>
      <c r="E51" s="531"/>
      <c r="F51" s="531"/>
      <c r="H51" s="233"/>
      <c r="I51" s="233" t="s">
        <v>300</v>
      </c>
      <c r="J51" s="234"/>
      <c r="K51" s="232"/>
      <c r="L51" s="232"/>
      <c r="M51" s="232"/>
      <c r="N51" s="232"/>
      <c r="O51" s="232"/>
      <c r="Q51" s="236"/>
      <c r="R51" s="311"/>
      <c r="S51" s="237"/>
      <c r="T51" s="238"/>
      <c r="U51" s="238"/>
      <c r="V51" s="239"/>
      <c r="W51" s="240"/>
    </row>
    <row r="52" spans="1:23" ht="29.25" customHeight="1" x14ac:dyDescent="0.3">
      <c r="A52" s="18"/>
      <c r="B52" s="18"/>
      <c r="C52" s="18"/>
      <c r="D52" s="18"/>
      <c r="E52" s="18"/>
      <c r="F52" s="18"/>
      <c r="G52" s="18"/>
      <c r="H52" s="18"/>
      <c r="I52" s="18"/>
      <c r="J52" s="18"/>
      <c r="K52" s="18"/>
      <c r="L52" s="18"/>
      <c r="M52" s="18"/>
      <c r="N52" s="18"/>
      <c r="O52" s="18"/>
      <c r="S52" s="154"/>
      <c r="T52" s="69"/>
      <c r="U52" s="69"/>
      <c r="V52" s="70"/>
      <c r="W52" s="155"/>
    </row>
    <row r="53" spans="1:23" ht="15.6" x14ac:dyDescent="0.3">
      <c r="B53" s="18"/>
      <c r="C53" s="18"/>
      <c r="D53" s="18"/>
      <c r="E53" s="18"/>
      <c r="F53" s="18"/>
      <c r="I53" s="18"/>
      <c r="J53" s="18"/>
      <c r="K53" s="18"/>
      <c r="L53" s="18"/>
      <c r="M53" s="18"/>
      <c r="N53" s="18"/>
      <c r="O53" s="18"/>
      <c r="S53" s="154"/>
      <c r="T53" s="69"/>
      <c r="U53" s="69"/>
      <c r="V53" s="70"/>
      <c r="W53" s="155"/>
    </row>
    <row r="54" spans="1:23" s="235" customFormat="1" ht="18.600000000000001" thickBot="1" x14ac:dyDescent="0.4">
      <c r="A54" s="233" t="s">
        <v>289</v>
      </c>
      <c r="H54" s="233"/>
      <c r="I54" s="233" t="s">
        <v>301</v>
      </c>
      <c r="O54" s="232"/>
      <c r="Q54" s="236"/>
      <c r="R54" s="311"/>
      <c r="S54" s="243"/>
      <c r="T54" s="244"/>
      <c r="U54" s="244"/>
      <c r="V54" s="245"/>
      <c r="W54" s="246"/>
    </row>
  </sheetData>
  <mergeCells count="21">
    <mergeCell ref="A24:A25"/>
    <mergeCell ref="A51:F51"/>
    <mergeCell ref="A19:C19"/>
    <mergeCell ref="D19:N19"/>
    <mergeCell ref="S19:W19"/>
    <mergeCell ref="A21:C21"/>
    <mergeCell ref="D21:F21"/>
    <mergeCell ref="G21:K22"/>
    <mergeCell ref="L21:P21"/>
    <mergeCell ref="L17:P17"/>
    <mergeCell ref="A1:B1"/>
    <mergeCell ref="A3:B3"/>
    <mergeCell ref="A4:B4"/>
    <mergeCell ref="A11:O11"/>
    <mergeCell ref="B13:C13"/>
    <mergeCell ref="E13:J13"/>
    <mergeCell ref="B15:C15"/>
    <mergeCell ref="D15:F15"/>
    <mergeCell ref="G15:I15"/>
    <mergeCell ref="B17:E17"/>
    <mergeCell ref="G17:K17"/>
  </mergeCells>
  <conditionalFormatting sqref="U26">
    <cfRule type="cellIs" dxfId="4624" priority="39" operator="greaterThan">
      <formula>0</formula>
    </cfRule>
    <cfRule type="cellIs" dxfId="4623" priority="40" operator="greaterThan">
      <formula>0</formula>
    </cfRule>
    <cfRule type="cellIs" dxfId="4622" priority="41" operator="lessThan">
      <formula>0</formula>
    </cfRule>
    <cfRule type="cellIs" dxfId="4621" priority="42" operator="notEqual">
      <formula>0</formula>
    </cfRule>
  </conditionalFormatting>
  <conditionalFormatting sqref="U27:U29">
    <cfRule type="cellIs" dxfId="4620" priority="35" operator="greaterThan">
      <formula>0</formula>
    </cfRule>
    <cfRule type="cellIs" dxfId="4619" priority="36" operator="greaterThan">
      <formula>0</formula>
    </cfRule>
    <cfRule type="cellIs" dxfId="4618" priority="37" operator="lessThan">
      <formula>0</formula>
    </cfRule>
    <cfRule type="cellIs" dxfId="4617" priority="38" operator="notEqual">
      <formula>0</formula>
    </cfRule>
  </conditionalFormatting>
  <conditionalFormatting sqref="U30:U31 U33:U47">
    <cfRule type="cellIs" dxfId="4616" priority="31" operator="greaterThan">
      <formula>0</formula>
    </cfRule>
    <cfRule type="cellIs" dxfId="4615" priority="32" operator="greaterThan">
      <formula>0</formula>
    </cfRule>
    <cfRule type="cellIs" dxfId="4614" priority="33" operator="lessThan">
      <formula>0</formula>
    </cfRule>
    <cfRule type="cellIs" dxfId="4613" priority="34" operator="notEqual">
      <formula>0</formula>
    </cfRule>
  </conditionalFormatting>
  <conditionalFormatting sqref="U48:U50">
    <cfRule type="cellIs" dxfId="4612" priority="27" operator="greaterThan">
      <formula>0</formula>
    </cfRule>
    <cfRule type="cellIs" dxfId="4611" priority="28" operator="greaterThan">
      <formula>0</formula>
    </cfRule>
    <cfRule type="cellIs" dxfId="4610" priority="29" operator="lessThan">
      <formula>0</formula>
    </cfRule>
    <cfRule type="cellIs" dxfId="4609" priority="30" operator="notEqual">
      <formula>0</formula>
    </cfRule>
  </conditionalFormatting>
  <conditionalFormatting sqref="K50">
    <cfRule type="expression" dxfId="4608" priority="25">
      <formula>K50&lt;T50</formula>
    </cfRule>
    <cfRule type="expression" dxfId="4607" priority="26">
      <formula>K50&gt;T50</formula>
    </cfRule>
  </conditionalFormatting>
  <conditionalFormatting sqref="J37:J47">
    <cfRule type="cellIs" dxfId="4606" priority="24" operator="greaterThan">
      <formula>90</formula>
    </cfRule>
  </conditionalFormatting>
  <conditionalFormatting sqref="J48:J50">
    <cfRule type="cellIs" dxfId="4605" priority="23" operator="greaterThan">
      <formula>90</formula>
    </cfRule>
  </conditionalFormatting>
  <conditionalFormatting sqref="K36:K47">
    <cfRule type="expression" dxfId="4604" priority="21">
      <formula>K36&lt;T36</formula>
    </cfRule>
    <cfRule type="expression" dxfId="4603" priority="22">
      <formula>K36&gt;T36</formula>
    </cfRule>
  </conditionalFormatting>
  <conditionalFormatting sqref="J27:J31 J33">
    <cfRule type="cellIs" dxfId="4602" priority="20" operator="greaterThan">
      <formula>90</formula>
    </cfRule>
  </conditionalFormatting>
  <conditionalFormatting sqref="J36">
    <cfRule type="cellIs" dxfId="4601" priority="19" operator="greaterThan">
      <formula>90</formula>
    </cfRule>
  </conditionalFormatting>
  <conditionalFormatting sqref="K48:K49">
    <cfRule type="expression" dxfId="4600" priority="17">
      <formula>K48&lt;T48</formula>
    </cfRule>
    <cfRule type="expression" dxfId="4599" priority="18">
      <formula>K48&gt;T48</formula>
    </cfRule>
  </conditionalFormatting>
  <conditionalFormatting sqref="K27:K31 K33">
    <cfRule type="expression" dxfId="4598" priority="15">
      <formula>K27&lt;T27</formula>
    </cfRule>
    <cfRule type="expression" dxfId="4597" priority="16">
      <formula>K27&gt;T27</formula>
    </cfRule>
  </conditionalFormatting>
  <conditionalFormatting sqref="J26">
    <cfRule type="cellIs" dxfId="4596" priority="14" operator="greaterThan">
      <formula>90</formula>
    </cfRule>
  </conditionalFormatting>
  <conditionalFormatting sqref="K26">
    <cfRule type="expression" dxfId="4595" priority="12">
      <formula>K26&lt;T26</formula>
    </cfRule>
    <cfRule type="expression" dxfId="4594" priority="13">
      <formula>K26&gt;T26</formula>
    </cfRule>
  </conditionalFormatting>
  <conditionalFormatting sqref="U32">
    <cfRule type="cellIs" dxfId="4593" priority="8" operator="greaterThan">
      <formula>0</formula>
    </cfRule>
    <cfRule type="cellIs" dxfId="4592" priority="9" operator="greaterThan">
      <formula>0</formula>
    </cfRule>
    <cfRule type="cellIs" dxfId="4591" priority="10" operator="lessThan">
      <formula>0</formula>
    </cfRule>
    <cfRule type="cellIs" dxfId="4590" priority="11" operator="notEqual">
      <formula>0</formula>
    </cfRule>
  </conditionalFormatting>
  <conditionalFormatting sqref="K34">
    <cfRule type="expression" dxfId="4589" priority="6">
      <formula>K34&lt;T34</formula>
    </cfRule>
    <cfRule type="expression" dxfId="4588" priority="7">
      <formula>K34&gt;T34</formula>
    </cfRule>
  </conditionalFormatting>
  <conditionalFormatting sqref="K35">
    <cfRule type="expression" dxfId="4587" priority="4">
      <formula>K35&lt;T35</formula>
    </cfRule>
    <cfRule type="expression" dxfId="4586" priority="5">
      <formula>K35&gt;T35</formula>
    </cfRule>
  </conditionalFormatting>
  <conditionalFormatting sqref="J32">
    <cfRule type="cellIs" dxfId="4585" priority="3" operator="greaterThan">
      <formula>90</formula>
    </cfRule>
  </conditionalFormatting>
  <conditionalFormatting sqref="K32">
    <cfRule type="expression" dxfId="4584" priority="1">
      <formula>K32&lt;T32</formula>
    </cfRule>
    <cfRule type="expression" dxfId="4583" priority="2">
      <formula>K32&gt;T32</formula>
    </cfRule>
  </conditionalFormatting>
  <dataValidations count="7">
    <dataValidation type="whole" allowBlank="1" showInputMessage="1" showErrorMessage="1" prompt="La quantité accordée par le point Focal ne peut être supérieure à la somme du CMMa et la quantité commandée pour le trimestre._x000a_Merci de revoir la quantité dans la colonne O." sqref="O26:O49">
      <formula1>0</formula1>
      <formula2>+M26+N26</formula2>
    </dataValidation>
    <dataValidation type="whole" allowBlank="1" showInputMessage="1" showErrorMessage="1" prompt="La valeur ne peut pas être supérieure à 89_x000a_Si tel est le cas déteminer la quantité à commander directement à la colonne O_x000a_merci" sqref="J26">
      <formula1>0</formula1>
      <formula2>89</formula2>
    </dataValidation>
    <dataValidation type="list" allowBlank="1" showInputMessage="1" showErrorMessage="1" sqref="D21:F21">
      <formula1>typerapport2</formula1>
    </dataValidation>
    <dataValidation type="whole" operator="lessThanOrEqual" allowBlank="1" showInputMessage="1" showErrorMessage="1" promptTitle="instruction" prompt="La valeur de la cellule ne peut pas être supérieure à la quantité Totale inscrite dans la colonne D._x000a_Merci de vérifier." sqref="E26:E50">
      <formula1>D26</formula1>
    </dataValidation>
    <dataValidation type="whole" allowBlank="1" showInputMessage="1" showErrorMessage="1" prompt="La valeur ne peut pas être supérieure à 89_x000a_Si tel est le cas déteminer la quantité à commander directement à la colonne M._x000a_merci" sqref="J27:J50">
      <formula1>0</formula1>
      <formula2>89</formula2>
    </dataValidation>
    <dataValidation errorStyle="information" allowBlank="1" showInputMessage="1" showErrorMessage="1" errorTitle="Instruction" error="Saisissez le Texte en MAJUSCULE_x000a_Exemple: CMS AGOE_x000a_Merci" promptTitle="Instruction" prompt="Saisissez le Texte en MAJUSCULE_x000a_Exemple: CMS AGOE_x000a_Merci" sqref="D19:N19"/>
    <dataValidation type="date" errorStyle="warning" allowBlank="1" showInputMessage="1" showErrorMessage="1" promptTitle="Instruction" prompt="SVP Saisissez la date sous le format:_x000a_00/00/0000. exemple 15/09/2016,_x000a_Merci_x000a_" sqref="L21:P21">
      <formula1>42370</formula1>
      <formula2>44926</formula2>
    </dataValidation>
  </dataValidations>
  <pageMargins left="0.21" right="0.23622047244094491" top="0.74803149606299213" bottom="0.74803149606299213" header="0.31496062992125984" footer="0.31496062992125984"/>
  <pageSetup paperSize="9" scale="40" orientation="portrait" r:id="rId1"/>
  <headerFooter alignWithMargins="0">
    <oddFooter>&amp;C&amp;"Arial,Gras"PNLS /IST, Avenue des Armées, -05 BP 424 Lomé –Togo ; Tel 22 20 94 39 Fax : 22 20 94 36    Site Web : www.pnls.tg</oddFooter>
  </headerFooter>
  <drawing r:id="rId2"/>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rgb="FFFF0000"/>
  </sheetPr>
  <dimension ref="A1:W56"/>
  <sheetViews>
    <sheetView showGridLines="0" view="pageBreakPreview" zoomScale="70" zoomScaleNormal="70" zoomScaleSheetLayoutView="70" zoomScalePageLayoutView="50" workbookViewId="0">
      <selection activeCell="D19" sqref="D19:N19"/>
    </sheetView>
  </sheetViews>
  <sheetFormatPr baseColWidth="10" defaultColWidth="7.33203125" defaultRowHeight="13.8" x14ac:dyDescent="0.3"/>
  <cols>
    <col min="1" max="1" width="51.5546875" style="3" customWidth="1"/>
    <col min="2" max="14" width="11.5546875" style="3" customWidth="1"/>
    <col min="15" max="15" width="11.6640625" style="39" customWidth="1"/>
    <col min="16" max="16" width="17.5546875" style="3" customWidth="1"/>
    <col min="17" max="17" width="2.109375" style="62" customWidth="1"/>
    <col min="18" max="18" width="4.88671875" style="77" customWidth="1"/>
    <col min="19" max="20" width="7.44140625" style="77" bestFit="1" customWidth="1"/>
    <col min="21" max="21" width="7.88671875" style="78" bestFit="1" customWidth="1"/>
    <col min="22" max="22" width="33.33203125" style="77" customWidth="1"/>
    <col min="23" max="16384" width="7.33203125" style="3"/>
  </cols>
  <sheetData>
    <row r="1" spans="1:23" ht="17.25" customHeight="1" x14ac:dyDescent="0.3">
      <c r="A1" s="549" t="s">
        <v>452</v>
      </c>
      <c r="B1" s="549"/>
      <c r="C1" s="2"/>
      <c r="D1" s="2"/>
      <c r="E1"/>
      <c r="F1"/>
      <c r="G1"/>
      <c r="H1"/>
      <c r="I1"/>
      <c r="J1"/>
      <c r="N1" s="4" t="s">
        <v>1</v>
      </c>
      <c r="O1" s="5"/>
      <c r="R1" s="306"/>
      <c r="S1" s="69"/>
      <c r="T1" s="69"/>
      <c r="U1" s="69"/>
      <c r="V1" s="70"/>
      <c r="W1" s="69"/>
    </row>
    <row r="2" spans="1:23" ht="13.5" customHeight="1" x14ac:dyDescent="0.3">
      <c r="A2" s="1" t="s">
        <v>453</v>
      </c>
      <c r="B2" s="1"/>
      <c r="C2" s="2"/>
      <c r="D2" s="2"/>
      <c r="E2"/>
      <c r="F2"/>
      <c r="G2"/>
      <c r="H2"/>
      <c r="I2"/>
      <c r="J2"/>
      <c r="M2" s="4"/>
      <c r="N2" s="4" t="s">
        <v>3</v>
      </c>
      <c r="O2" s="5"/>
      <c r="R2" s="306"/>
      <c r="S2" s="69"/>
      <c r="T2" s="69"/>
      <c r="U2" s="69"/>
      <c r="V2" s="70"/>
      <c r="W2" s="69"/>
    </row>
    <row r="3" spans="1:23" ht="15.6" x14ac:dyDescent="0.3">
      <c r="A3" s="549" t="s">
        <v>454</v>
      </c>
      <c r="B3" s="549"/>
      <c r="C3" s="2"/>
      <c r="D3" s="2"/>
      <c r="E3"/>
      <c r="F3"/>
      <c r="G3"/>
      <c r="H3"/>
      <c r="I3"/>
      <c r="J3"/>
      <c r="K3" s="5"/>
      <c r="L3" s="5"/>
      <c r="M3" s="5"/>
      <c r="N3" s="5"/>
      <c r="O3" s="5"/>
      <c r="R3" s="306"/>
      <c r="S3" s="69"/>
      <c r="T3" s="69"/>
      <c r="U3" s="69"/>
      <c r="V3" s="70"/>
      <c r="W3" s="69"/>
    </row>
    <row r="4" spans="1:23" ht="33.6" customHeight="1" x14ac:dyDescent="0.3">
      <c r="A4" s="547" t="s">
        <v>455</v>
      </c>
      <c r="B4" s="548"/>
      <c r="C4" s="7"/>
      <c r="D4" s="7"/>
      <c r="E4" s="8"/>
      <c r="F4" s="8"/>
      <c r="G4" s="8"/>
      <c r="H4" s="8"/>
      <c r="I4" s="8"/>
      <c r="J4" s="8"/>
      <c r="K4" s="9"/>
      <c r="L4" s="9"/>
      <c r="M4" s="9"/>
      <c r="N4" s="9"/>
      <c r="O4" s="38"/>
      <c r="R4" s="306"/>
      <c r="S4" s="69"/>
      <c r="T4" s="69"/>
      <c r="U4" s="69"/>
      <c r="V4" s="70"/>
      <c r="W4" s="69"/>
    </row>
    <row r="5" spans="1:23" x14ac:dyDescent="0.3">
      <c r="B5" s="9"/>
      <c r="C5" s="9"/>
      <c r="D5" s="9"/>
      <c r="E5" s="9"/>
      <c r="F5" s="9"/>
      <c r="G5" s="9"/>
      <c r="H5" s="9"/>
      <c r="I5" s="9"/>
      <c r="J5" s="9"/>
      <c r="K5" s="9"/>
      <c r="L5" s="9"/>
      <c r="M5" s="9"/>
      <c r="N5" s="9"/>
      <c r="O5" s="38"/>
      <c r="R5" s="306"/>
      <c r="S5" s="69"/>
      <c r="T5" s="69"/>
      <c r="U5" s="69"/>
      <c r="V5" s="70"/>
      <c r="W5" s="69"/>
    </row>
    <row r="6" spans="1:23" ht="15.6" x14ac:dyDescent="0.3">
      <c r="A6" s="6" t="s">
        <v>232</v>
      </c>
      <c r="B6" s="9"/>
      <c r="C6" s="9"/>
      <c r="D6" s="9"/>
      <c r="E6" s="9"/>
      <c r="F6" s="9"/>
      <c r="G6" s="9"/>
      <c r="H6" s="9"/>
      <c r="I6" s="9"/>
      <c r="J6" s="9"/>
      <c r="K6" s="9"/>
      <c r="L6" s="9"/>
      <c r="M6" s="9"/>
      <c r="N6" s="9"/>
      <c r="O6" s="38"/>
      <c r="R6" s="306"/>
      <c r="S6" s="69"/>
      <c r="T6" s="69"/>
      <c r="U6" s="69"/>
      <c r="V6" s="70"/>
      <c r="W6" s="69"/>
    </row>
    <row r="7" spans="1:23" x14ac:dyDescent="0.3">
      <c r="A7" s="10"/>
      <c r="B7" s="9"/>
      <c r="C7" s="9"/>
      <c r="D7" s="9"/>
      <c r="E7" s="9"/>
      <c r="F7" s="9"/>
      <c r="G7" s="9"/>
      <c r="H7" s="9"/>
      <c r="I7" s="9"/>
      <c r="J7" s="9"/>
      <c r="K7" s="9"/>
      <c r="L7" s="9"/>
      <c r="M7" s="9"/>
      <c r="N7" s="9"/>
      <c r="O7" s="38"/>
      <c r="R7" s="69"/>
      <c r="S7" s="69"/>
      <c r="T7" s="69"/>
      <c r="U7" s="70"/>
      <c r="V7" s="69"/>
    </row>
    <row r="8" spans="1:23" x14ac:dyDescent="0.3">
      <c r="A8" s="10"/>
      <c r="B8" s="9"/>
      <c r="C8" s="9"/>
      <c r="D8" s="9"/>
      <c r="E8" s="9"/>
      <c r="F8" s="9"/>
      <c r="G8" s="9"/>
      <c r="H8" s="9"/>
      <c r="I8" s="9"/>
      <c r="J8" s="9"/>
      <c r="K8" s="9"/>
      <c r="L8" s="9"/>
      <c r="M8" s="9"/>
      <c r="N8" s="9"/>
      <c r="O8" s="38"/>
      <c r="R8" s="69"/>
      <c r="S8" s="69"/>
      <c r="T8" s="69"/>
      <c r="U8" s="70"/>
      <c r="V8" s="69"/>
    </row>
    <row r="9" spans="1:23" ht="17.25" customHeight="1" x14ac:dyDescent="0.3">
      <c r="A9" s="10"/>
      <c r="B9" s="9"/>
      <c r="C9" s="9"/>
      <c r="D9" s="9"/>
      <c r="E9" s="9"/>
      <c r="F9" s="9"/>
      <c r="G9" s="9"/>
      <c r="H9" s="9"/>
      <c r="I9" s="9"/>
      <c r="J9" s="9"/>
      <c r="K9" s="9"/>
      <c r="L9" s="9"/>
      <c r="M9" s="9"/>
      <c r="N9" s="9"/>
      <c r="O9" s="38"/>
      <c r="R9" s="69"/>
      <c r="S9" s="69"/>
      <c r="T9" s="69"/>
      <c r="U9" s="70"/>
      <c r="V9" s="69"/>
    </row>
    <row r="10" spans="1:23" ht="0.75" customHeight="1" x14ac:dyDescent="0.3">
      <c r="R10" s="69"/>
      <c r="S10" s="69"/>
      <c r="T10" s="69"/>
      <c r="U10" s="70"/>
      <c r="V10" s="69"/>
    </row>
    <row r="11" spans="1:23" ht="21" customHeight="1" x14ac:dyDescent="0.3">
      <c r="A11" s="555" t="s">
        <v>263</v>
      </c>
      <c r="B11" s="555"/>
      <c r="C11" s="555"/>
      <c r="D11" s="555"/>
      <c r="E11" s="555"/>
      <c r="F11" s="555"/>
      <c r="G11" s="555"/>
      <c r="H11" s="555"/>
      <c r="I11" s="555"/>
      <c r="J11" s="555"/>
      <c r="K11" s="555"/>
      <c r="L11" s="555"/>
      <c r="M11" s="555"/>
      <c r="N11" s="555"/>
      <c r="O11" s="555"/>
      <c r="P11" s="40"/>
      <c r="R11" s="69"/>
      <c r="S11" s="69"/>
      <c r="T11" s="69"/>
      <c r="U11" s="70"/>
      <c r="V11" s="69"/>
    </row>
    <row r="12" spans="1:23" ht="3.75" customHeight="1" x14ac:dyDescent="0.3">
      <c r="A12" s="11"/>
      <c r="B12" s="11"/>
      <c r="C12" s="11"/>
      <c r="D12" s="11"/>
      <c r="E12" s="11"/>
      <c r="F12" s="11"/>
      <c r="G12" s="11"/>
      <c r="H12" s="11"/>
      <c r="I12" s="11"/>
      <c r="J12" s="11"/>
      <c r="K12" s="11"/>
      <c r="L12" s="11"/>
      <c r="M12" s="11"/>
      <c r="N12" s="11"/>
      <c r="O12" s="11"/>
      <c r="R12" s="69"/>
      <c r="S12" s="69"/>
      <c r="T12" s="69"/>
      <c r="U12" s="70"/>
      <c r="V12" s="69"/>
    </row>
    <row r="13" spans="1:23" s="42" customFormat="1" ht="20.25" hidden="1" customHeight="1" thickBot="1" x14ac:dyDescent="0.35">
      <c r="A13" s="434" t="s">
        <v>5</v>
      </c>
      <c r="B13" s="556">
        <f>'Info District'!G11</f>
        <v>2025</v>
      </c>
      <c r="C13" s="557"/>
      <c r="E13" s="550"/>
      <c r="F13" s="550"/>
      <c r="G13" s="550"/>
      <c r="H13" s="550"/>
      <c r="I13" s="550"/>
      <c r="J13" s="554"/>
      <c r="Q13" s="63"/>
      <c r="R13" s="71"/>
      <c r="S13" s="71"/>
      <c r="T13" s="71"/>
      <c r="U13" s="72"/>
      <c r="V13" s="71"/>
    </row>
    <row r="14" spans="1:23" s="42" customFormat="1" ht="7.5" hidden="1" customHeight="1" thickBot="1" x14ac:dyDescent="0.35">
      <c r="A14" s="434"/>
      <c r="B14" s="13"/>
      <c r="C14" s="13"/>
      <c r="D14" s="13"/>
      <c r="O14" s="15"/>
      <c r="Q14" s="63"/>
      <c r="R14" s="71"/>
      <c r="S14" s="71"/>
      <c r="T14" s="71"/>
      <c r="U14" s="72"/>
      <c r="V14" s="71"/>
    </row>
    <row r="15" spans="1:23" s="42" customFormat="1" ht="16.5" hidden="1" customHeight="1" thickBot="1" x14ac:dyDescent="0.35">
      <c r="A15" s="434" t="s">
        <v>7</v>
      </c>
      <c r="B15" s="558" t="str">
        <f>'Info District'!G12</f>
        <v>PLATEAUX</v>
      </c>
      <c r="C15" s="559"/>
      <c r="D15" s="550" t="s">
        <v>8</v>
      </c>
      <c r="E15" s="550"/>
      <c r="F15" s="550"/>
      <c r="G15" s="551" t="str">
        <f>'Info District'!G13</f>
        <v>Agou</v>
      </c>
      <c r="H15" s="552"/>
      <c r="I15" s="553"/>
      <c r="L15" s="11"/>
      <c r="M15" s="11"/>
      <c r="N15" s="11"/>
      <c r="O15" s="11"/>
      <c r="P15" s="11"/>
      <c r="Q15" s="63"/>
      <c r="R15" s="71"/>
      <c r="S15" s="71"/>
      <c r="T15" s="71"/>
      <c r="U15" s="73"/>
      <c r="V15" s="71"/>
    </row>
    <row r="16" spans="1:23" s="42" customFormat="1" ht="3.75" hidden="1" customHeight="1" thickBot="1" x14ac:dyDescent="0.35">
      <c r="A16" s="139"/>
      <c r="B16" s="15"/>
      <c r="C16" s="15"/>
      <c r="D16" s="15"/>
      <c r="E16" s="15"/>
      <c r="K16" s="15"/>
      <c r="L16" s="15"/>
      <c r="M16" s="15"/>
      <c r="O16" s="15"/>
      <c r="Q16" s="63"/>
      <c r="R16" s="71"/>
      <c r="S16" s="71"/>
      <c r="T16" s="71"/>
      <c r="U16" s="72"/>
      <c r="V16" s="71"/>
    </row>
    <row r="17" spans="1:23" s="42" customFormat="1" ht="18" hidden="1" customHeight="1" thickBot="1" x14ac:dyDescent="0.35">
      <c r="A17" s="434" t="s">
        <v>9</v>
      </c>
      <c r="B17" s="556" t="str">
        <f>'Info District'!G17</f>
        <v>Avril à Juin 2025</v>
      </c>
      <c r="C17" s="560"/>
      <c r="D17" s="560"/>
      <c r="E17" s="557"/>
      <c r="G17" s="550" t="s">
        <v>11</v>
      </c>
      <c r="H17" s="550"/>
      <c r="I17" s="550"/>
      <c r="J17" s="550"/>
      <c r="K17" s="554"/>
      <c r="L17" s="551" t="str">
        <f>'Info District'!G18</f>
        <v>Juillet à Septembre 2025</v>
      </c>
      <c r="M17" s="552"/>
      <c r="N17" s="552"/>
      <c r="O17" s="552"/>
      <c r="P17" s="553"/>
      <c r="Q17" s="63"/>
      <c r="R17" s="71"/>
      <c r="S17" s="71"/>
      <c r="T17" s="71"/>
      <c r="U17" s="72"/>
      <c r="V17" s="71"/>
    </row>
    <row r="18" spans="1:23" s="9" customFormat="1" ht="6" customHeight="1" thickBot="1" x14ac:dyDescent="0.3">
      <c r="B18" s="43"/>
      <c r="C18" s="43"/>
      <c r="D18" s="43"/>
      <c r="E18" s="44"/>
      <c r="F18" s="43"/>
      <c r="G18" s="45"/>
      <c r="H18" s="45"/>
      <c r="I18" s="45"/>
      <c r="J18" s="45"/>
      <c r="K18" s="45"/>
      <c r="L18" s="45"/>
      <c r="M18" s="45"/>
      <c r="O18" s="38"/>
      <c r="Q18" s="64"/>
      <c r="R18" s="74"/>
      <c r="S18" s="74"/>
      <c r="T18" s="74"/>
      <c r="U18" s="75"/>
      <c r="V18" s="74"/>
    </row>
    <row r="19" spans="1:23" s="9" customFormat="1" ht="31.5" customHeight="1" thickBot="1" x14ac:dyDescent="0.35">
      <c r="A19" s="532" t="s">
        <v>12</v>
      </c>
      <c r="B19" s="532"/>
      <c r="C19" s="533"/>
      <c r="D19" s="575"/>
      <c r="E19" s="576"/>
      <c r="F19" s="576"/>
      <c r="G19" s="576"/>
      <c r="H19" s="576"/>
      <c r="I19" s="576"/>
      <c r="J19" s="576"/>
      <c r="K19" s="576"/>
      <c r="L19" s="576"/>
      <c r="M19" s="576"/>
      <c r="N19" s="577"/>
      <c r="O19" s="11"/>
      <c r="P19" s="464" t="str">
        <f>'Info District'!H17</f>
        <v>T2</v>
      </c>
      <c r="Q19" s="65"/>
      <c r="R19" s="535" t="s">
        <v>96</v>
      </c>
      <c r="S19" s="536"/>
      <c r="T19" s="536"/>
      <c r="U19" s="536"/>
      <c r="V19" s="537"/>
    </row>
    <row r="20" spans="1:23" s="9" customFormat="1" ht="8.25" customHeight="1" thickBot="1" x14ac:dyDescent="0.35">
      <c r="A20" s="12"/>
      <c r="B20" s="12"/>
      <c r="C20" s="12"/>
      <c r="D20" s="12"/>
      <c r="E20" s="12"/>
      <c r="F20" s="12"/>
      <c r="G20" s="13"/>
      <c r="H20" s="13"/>
      <c r="I20" s="13"/>
      <c r="J20" s="13"/>
      <c r="K20" s="13"/>
      <c r="L20" s="14"/>
      <c r="M20" s="14"/>
      <c r="N20" s="14"/>
      <c r="O20" s="14"/>
      <c r="Q20" s="64"/>
      <c r="R20" s="146"/>
      <c r="S20" s="74"/>
      <c r="T20" s="74"/>
      <c r="U20" s="76"/>
      <c r="V20" s="147"/>
    </row>
    <row r="21" spans="1:23" s="9" customFormat="1" ht="30.75" customHeight="1" thickBot="1" x14ac:dyDescent="0.35">
      <c r="A21" s="564" t="s">
        <v>6</v>
      </c>
      <c r="B21" s="564"/>
      <c r="C21" s="564"/>
      <c r="D21" s="565"/>
      <c r="E21" s="566"/>
      <c r="F21" s="566"/>
      <c r="G21" s="566"/>
      <c r="H21" s="567"/>
      <c r="I21" s="12"/>
      <c r="K21" s="230" t="s">
        <v>338</v>
      </c>
      <c r="O21" s="571"/>
      <c r="P21" s="572"/>
      <c r="Q21" s="64"/>
      <c r="R21" s="146"/>
      <c r="S21" s="74"/>
      <c r="T21" s="74"/>
      <c r="U21" s="76"/>
      <c r="V21" s="147"/>
    </row>
    <row r="22" spans="1:23" s="9" customFormat="1" ht="9" customHeight="1" thickBot="1" x14ac:dyDescent="0.35">
      <c r="A22" s="12"/>
      <c r="B22" s="12"/>
      <c r="C22" s="12"/>
      <c r="D22" s="12"/>
      <c r="E22" s="12"/>
      <c r="F22" s="12"/>
      <c r="G22" s="13"/>
      <c r="H22" s="13"/>
      <c r="I22" s="13"/>
      <c r="J22" s="13"/>
      <c r="K22" s="13"/>
      <c r="L22" s="14"/>
      <c r="M22" s="14"/>
      <c r="N22" s="14"/>
      <c r="O22" s="14"/>
      <c r="Q22" s="64"/>
      <c r="R22" s="146"/>
      <c r="S22" s="74"/>
      <c r="T22" s="74"/>
      <c r="U22" s="76"/>
      <c r="V22" s="147"/>
    </row>
    <row r="23" spans="1:23" s="9" customFormat="1" ht="30" customHeight="1" thickBot="1" x14ac:dyDescent="0.35">
      <c r="A23" s="532" t="s">
        <v>240</v>
      </c>
      <c r="B23" s="532"/>
      <c r="C23" s="533"/>
      <c r="D23" s="568" t="s">
        <v>265</v>
      </c>
      <c r="E23" s="569"/>
      <c r="F23" s="570"/>
      <c r="H23" s="229"/>
      <c r="I23" s="573" t="s">
        <v>337</v>
      </c>
      <c r="J23" s="573"/>
      <c r="K23" s="573"/>
      <c r="L23" s="573"/>
      <c r="M23" s="573"/>
      <c r="N23" s="574"/>
      <c r="O23" s="562"/>
      <c r="P23" s="563"/>
      <c r="Q23" s="64"/>
      <c r="R23" s="146"/>
      <c r="S23" s="74"/>
      <c r="T23" s="74"/>
      <c r="U23" s="76"/>
      <c r="V23" s="147"/>
    </row>
    <row r="24" spans="1:23" s="9" customFormat="1" ht="6" customHeight="1" x14ac:dyDescent="0.3">
      <c r="A24" s="12"/>
      <c r="B24" s="12"/>
      <c r="C24" s="12"/>
      <c r="D24" s="12"/>
      <c r="E24" s="12"/>
      <c r="F24" s="12"/>
      <c r="G24" s="13"/>
      <c r="H24" s="15"/>
      <c r="I24" s="15"/>
      <c r="J24" s="15"/>
      <c r="K24" s="13"/>
      <c r="L24" s="14"/>
      <c r="M24" s="14"/>
      <c r="N24" s="14"/>
      <c r="O24" s="14"/>
      <c r="Q24" s="64"/>
      <c r="R24" s="146"/>
      <c r="S24" s="74"/>
      <c r="T24" s="74"/>
      <c r="U24" s="76"/>
      <c r="V24" s="147"/>
    </row>
    <row r="25" spans="1:23" s="9" customFormat="1" ht="4.5" customHeight="1" thickBot="1" x14ac:dyDescent="0.35">
      <c r="A25" s="12"/>
      <c r="B25" s="12"/>
      <c r="C25" s="12"/>
      <c r="D25" s="12"/>
      <c r="E25" s="12"/>
      <c r="F25" s="12"/>
      <c r="G25" s="13"/>
      <c r="H25" s="13"/>
      <c r="I25" s="13"/>
      <c r="J25" s="13"/>
      <c r="K25" s="13"/>
      <c r="L25" s="14"/>
      <c r="M25" s="14"/>
      <c r="N25" s="14"/>
      <c r="O25" s="14"/>
      <c r="Q25" s="64"/>
      <c r="R25" s="146"/>
      <c r="S25" s="74"/>
      <c r="T25" s="74"/>
      <c r="U25" s="76"/>
      <c r="V25" s="147"/>
    </row>
    <row r="26" spans="1:23" ht="76.5" customHeight="1" thickBot="1" x14ac:dyDescent="0.35">
      <c r="A26" s="541" t="s">
        <v>13</v>
      </c>
      <c r="B26" s="16" t="s">
        <v>14</v>
      </c>
      <c r="C26" s="108" t="s">
        <v>15</v>
      </c>
      <c r="D26" s="118" t="s">
        <v>16</v>
      </c>
      <c r="E26" s="117" t="s">
        <v>17</v>
      </c>
      <c r="F26" s="16" t="s">
        <v>18</v>
      </c>
      <c r="G26" s="16" t="s">
        <v>233</v>
      </c>
      <c r="H26" s="16" t="s">
        <v>234</v>
      </c>
      <c r="I26" s="16" t="s">
        <v>19</v>
      </c>
      <c r="J26" s="16" t="s">
        <v>20</v>
      </c>
      <c r="K26" s="108" t="s">
        <v>21</v>
      </c>
      <c r="L26" s="136" t="s">
        <v>22</v>
      </c>
      <c r="M26" s="137" t="s">
        <v>236</v>
      </c>
      <c r="N26" s="138" t="s">
        <v>23</v>
      </c>
      <c r="O26" s="109" t="s">
        <v>39</v>
      </c>
      <c r="P26" s="16" t="s">
        <v>40</v>
      </c>
      <c r="R26" s="148" t="s">
        <v>237</v>
      </c>
      <c r="S26" s="140" t="s">
        <v>93</v>
      </c>
      <c r="T26" s="140" t="s">
        <v>239</v>
      </c>
      <c r="U26" s="140" t="s">
        <v>238</v>
      </c>
      <c r="V26" s="149" t="s">
        <v>97</v>
      </c>
    </row>
    <row r="27" spans="1:23" s="47" customFormat="1" ht="21.75" customHeight="1" thickBot="1" x14ac:dyDescent="0.35">
      <c r="A27" s="542"/>
      <c r="B27" s="46" t="s">
        <v>24</v>
      </c>
      <c r="C27" s="46" t="s">
        <v>25</v>
      </c>
      <c r="D27" s="112" t="s">
        <v>26</v>
      </c>
      <c r="E27" s="46" t="s">
        <v>27</v>
      </c>
      <c r="F27" s="46"/>
      <c r="G27" s="46" t="s">
        <v>28</v>
      </c>
      <c r="H27" s="46"/>
      <c r="I27" s="46" t="s">
        <v>29</v>
      </c>
      <c r="J27" s="46"/>
      <c r="K27" s="131" t="s">
        <v>235</v>
      </c>
      <c r="L27" s="133"/>
      <c r="M27" s="134"/>
      <c r="N27" s="135"/>
      <c r="O27" s="132" t="s">
        <v>30</v>
      </c>
      <c r="P27" s="46"/>
      <c r="Q27" s="66"/>
      <c r="R27" s="150"/>
      <c r="S27" s="67" t="s">
        <v>94</v>
      </c>
      <c r="T27" s="67" t="s">
        <v>95</v>
      </c>
      <c r="U27" s="94"/>
      <c r="V27" s="151" t="str">
        <f>IF(J28&lt;=0,"",IF(J28=90,$W$28))</f>
        <v/>
      </c>
      <c r="W27" s="37" t="s">
        <v>98</v>
      </c>
    </row>
    <row r="28" spans="1:23" ht="49.5" customHeight="1" x14ac:dyDescent="0.3">
      <c r="A28" s="231" t="str">
        <f>CDT!B26</f>
        <v>Artéméther-Luméfantrine 6cp (AL)</v>
      </c>
      <c r="B28" s="79"/>
      <c r="C28" s="110"/>
      <c r="D28" s="120" t="str">
        <f>IF(B28&lt;&gt;"",B28+C28,"")</f>
        <v/>
      </c>
      <c r="E28" s="119"/>
      <c r="F28" s="79"/>
      <c r="G28" s="79"/>
      <c r="H28" s="79"/>
      <c r="I28" s="79"/>
      <c r="J28" s="79"/>
      <c r="K28" s="110"/>
      <c r="L28" s="431" t="str">
        <f>IF(B28&lt;&gt;"",IF(J28=0,E28,((E28*90)/(90-J28))),"0")</f>
        <v>0</v>
      </c>
      <c r="M28" s="428" t="str">
        <f>IF(B28&lt;&gt;"",((E28/R28)*30),"0")</f>
        <v>0</v>
      </c>
      <c r="N28" s="250" t="str">
        <f>IF(B28&lt;&gt;"",IF(J28=0,((E28+L28)-K28),((M28*6)-K28)),"0")</f>
        <v>0</v>
      </c>
      <c r="O28" s="251"/>
      <c r="P28" s="81"/>
      <c r="R28" s="152">
        <f>(90-J28)</f>
        <v>90</v>
      </c>
      <c r="S28" s="68" t="e">
        <f>D28-(E28+G28+I28+H28)</f>
        <v>#VALUE!</v>
      </c>
      <c r="T28" s="68" t="e">
        <f>K28-S28</f>
        <v>#VALUE!</v>
      </c>
      <c r="U28" s="95">
        <v>6</v>
      </c>
      <c r="V28" s="153" t="e">
        <f t="shared" ref="V28:V52" si="0">IF(T28=0,"",$W$27)</f>
        <v>#VALUE!</v>
      </c>
      <c r="W28" s="37" t="s">
        <v>203</v>
      </c>
    </row>
    <row r="29" spans="1:23" ht="45" customHeight="1" x14ac:dyDescent="0.3">
      <c r="A29" s="231" t="str">
        <f>CDT!B27</f>
        <v>Artéméther-Luméfantrine 12cp (AL)</v>
      </c>
      <c r="B29" s="79"/>
      <c r="C29" s="110"/>
      <c r="D29" s="121" t="str">
        <f t="shared" ref="D29:D36" si="1">IF(B29&lt;&gt;"",B29+C29,"")</f>
        <v/>
      </c>
      <c r="E29" s="119"/>
      <c r="F29" s="79"/>
      <c r="G29" s="79"/>
      <c r="H29" s="79"/>
      <c r="I29" s="79"/>
      <c r="J29" s="79"/>
      <c r="K29" s="110"/>
      <c r="L29" s="431" t="str">
        <f t="shared" ref="L29:L36" si="2">IF(B29&lt;&gt;"",IF(J29=0,E29,((E29*90)/(90-J29))),"0")</f>
        <v>0</v>
      </c>
      <c r="M29" s="428" t="str">
        <f t="shared" ref="M29:M36" si="3">IF(B29&lt;&gt;"",((E29/R29)*30),"0")</f>
        <v>0</v>
      </c>
      <c r="N29" s="250" t="str">
        <f t="shared" ref="N29:N36" si="4">IF(B29&lt;&gt;"",IF(J29=0,((E29+L29)-K29),((M29*6)-K29)),"0")</f>
        <v>0</v>
      </c>
      <c r="O29" s="251"/>
      <c r="P29" s="81"/>
      <c r="R29" s="152">
        <f t="shared" ref="R29:R50" si="5">(90-J29)</f>
        <v>90</v>
      </c>
      <c r="S29" s="68" t="e">
        <f t="shared" ref="S29:S49" si="6">D29-(E29+G29+I29+H29)</f>
        <v>#VALUE!</v>
      </c>
      <c r="T29" s="68" t="e">
        <f t="shared" ref="T29:T50" si="7">K29-S29</f>
        <v>#VALUE!</v>
      </c>
      <c r="U29" s="95">
        <v>12</v>
      </c>
      <c r="V29" s="153" t="e">
        <f t="shared" si="0"/>
        <v>#VALUE!</v>
      </c>
    </row>
    <row r="30" spans="1:23" ht="49.5" customHeight="1" x14ac:dyDescent="0.3">
      <c r="A30" s="231" t="str">
        <f>CDT!B28</f>
        <v>Artéméther-Luméfantrine 18cp (AL)</v>
      </c>
      <c r="B30" s="79"/>
      <c r="C30" s="110"/>
      <c r="D30" s="121" t="str">
        <f t="shared" si="1"/>
        <v/>
      </c>
      <c r="E30" s="119"/>
      <c r="F30" s="79"/>
      <c r="G30" s="79"/>
      <c r="H30" s="79"/>
      <c r="I30" s="79"/>
      <c r="J30" s="79"/>
      <c r="K30" s="110"/>
      <c r="L30" s="431" t="str">
        <f t="shared" si="2"/>
        <v>0</v>
      </c>
      <c r="M30" s="428" t="str">
        <f t="shared" si="3"/>
        <v>0</v>
      </c>
      <c r="N30" s="250" t="str">
        <f t="shared" si="4"/>
        <v>0</v>
      </c>
      <c r="O30" s="251"/>
      <c r="P30" s="81"/>
      <c r="R30" s="152">
        <f t="shared" si="5"/>
        <v>90</v>
      </c>
      <c r="S30" s="68" t="e">
        <f t="shared" si="6"/>
        <v>#VALUE!</v>
      </c>
      <c r="T30" s="68" t="e">
        <f t="shared" si="7"/>
        <v>#VALUE!</v>
      </c>
      <c r="U30" s="95">
        <v>18</v>
      </c>
      <c r="V30" s="153" t="e">
        <f t="shared" si="0"/>
        <v>#VALUE!</v>
      </c>
    </row>
    <row r="31" spans="1:23" ht="49.5" customHeight="1" x14ac:dyDescent="0.3">
      <c r="A31" s="231" t="str">
        <f>CDT!B29</f>
        <v>Artéméther-Luméfantrine 24cp (AL)</v>
      </c>
      <c r="B31" s="79"/>
      <c r="C31" s="110"/>
      <c r="D31" s="121" t="str">
        <f t="shared" si="1"/>
        <v/>
      </c>
      <c r="E31" s="119"/>
      <c r="F31" s="79"/>
      <c r="G31" s="79"/>
      <c r="H31" s="79"/>
      <c r="I31" s="79"/>
      <c r="J31" s="79"/>
      <c r="K31" s="110"/>
      <c r="L31" s="431" t="str">
        <f t="shared" si="2"/>
        <v>0</v>
      </c>
      <c r="M31" s="428" t="str">
        <f t="shared" si="3"/>
        <v>0</v>
      </c>
      <c r="N31" s="250" t="str">
        <f t="shared" si="4"/>
        <v>0</v>
      </c>
      <c r="O31" s="251"/>
      <c r="P31" s="81"/>
      <c r="R31" s="152">
        <f t="shared" si="5"/>
        <v>90</v>
      </c>
      <c r="S31" s="68" t="e">
        <f t="shared" si="6"/>
        <v>#VALUE!</v>
      </c>
      <c r="T31" s="68" t="e">
        <f t="shared" si="7"/>
        <v>#VALUE!</v>
      </c>
      <c r="U31" s="95">
        <v>24</v>
      </c>
      <c r="V31" s="153" t="e">
        <f t="shared" si="0"/>
        <v>#VALUE!</v>
      </c>
    </row>
    <row r="32" spans="1:23" ht="50.25" hidden="1" customHeight="1" x14ac:dyDescent="0.3">
      <c r="A32" s="17" t="str">
        <f>CDT!B30</f>
        <v>Artéméther injectable 40 mg</v>
      </c>
      <c r="B32" s="79"/>
      <c r="C32" s="110"/>
      <c r="D32" s="121" t="str">
        <f t="shared" si="1"/>
        <v/>
      </c>
      <c r="E32" s="119"/>
      <c r="F32" s="79"/>
      <c r="G32" s="79"/>
      <c r="H32" s="79"/>
      <c r="I32" s="79"/>
      <c r="J32" s="79"/>
      <c r="K32" s="110"/>
      <c r="L32" s="431" t="str">
        <f t="shared" si="2"/>
        <v>0</v>
      </c>
      <c r="M32" s="428" t="str">
        <f t="shared" si="3"/>
        <v>0</v>
      </c>
      <c r="N32" s="250" t="str">
        <f t="shared" si="4"/>
        <v>0</v>
      </c>
      <c r="O32" s="251"/>
      <c r="P32" s="79"/>
      <c r="R32" s="152">
        <f t="shared" si="5"/>
        <v>90</v>
      </c>
      <c r="S32" s="68" t="e">
        <f t="shared" si="6"/>
        <v>#VALUE!</v>
      </c>
      <c r="T32" s="68" t="e">
        <f t="shared" si="7"/>
        <v>#VALUE!</v>
      </c>
      <c r="U32" s="95">
        <v>1</v>
      </c>
      <c r="V32" s="153" t="e">
        <f t="shared" si="0"/>
        <v>#VALUE!</v>
      </c>
    </row>
    <row r="33" spans="1:22" ht="50.25" hidden="1" customHeight="1" x14ac:dyDescent="0.3">
      <c r="A33" s="17" t="str">
        <f>CDT!B31</f>
        <v>Artéméther injectable 80 mg</v>
      </c>
      <c r="B33" s="79"/>
      <c r="C33" s="110"/>
      <c r="D33" s="121" t="str">
        <f t="shared" si="1"/>
        <v/>
      </c>
      <c r="E33" s="119"/>
      <c r="F33" s="79"/>
      <c r="G33" s="79"/>
      <c r="H33" s="79"/>
      <c r="I33" s="79"/>
      <c r="J33" s="79"/>
      <c r="K33" s="110"/>
      <c r="L33" s="431" t="str">
        <f t="shared" si="2"/>
        <v>0</v>
      </c>
      <c r="M33" s="428" t="str">
        <f t="shared" si="3"/>
        <v>0</v>
      </c>
      <c r="N33" s="250" t="str">
        <f t="shared" si="4"/>
        <v>0</v>
      </c>
      <c r="O33" s="251"/>
      <c r="P33" s="79"/>
      <c r="R33" s="152">
        <f t="shared" si="5"/>
        <v>90</v>
      </c>
      <c r="S33" s="68" t="e">
        <f t="shared" si="6"/>
        <v>#VALUE!</v>
      </c>
      <c r="T33" s="68" t="e">
        <f t="shared" si="7"/>
        <v>#VALUE!</v>
      </c>
      <c r="U33" s="95">
        <v>1</v>
      </c>
      <c r="V33" s="153" t="e">
        <f t="shared" si="0"/>
        <v>#VALUE!</v>
      </c>
    </row>
    <row r="34" spans="1:22" ht="50.25" hidden="1" customHeight="1" x14ac:dyDescent="0.3">
      <c r="A34" s="17" t="str">
        <f>CDT!B32</f>
        <v>Artésunate injectable 60 mg</v>
      </c>
      <c r="B34" s="79"/>
      <c r="C34" s="110"/>
      <c r="D34" s="121" t="str">
        <f t="shared" si="1"/>
        <v/>
      </c>
      <c r="E34" s="119"/>
      <c r="F34" s="79"/>
      <c r="G34" s="79"/>
      <c r="H34" s="79"/>
      <c r="I34" s="79"/>
      <c r="J34" s="79"/>
      <c r="K34" s="110"/>
      <c r="L34" s="431" t="str">
        <f t="shared" si="2"/>
        <v>0</v>
      </c>
      <c r="M34" s="428" t="str">
        <f t="shared" si="3"/>
        <v>0</v>
      </c>
      <c r="N34" s="250" t="str">
        <f t="shared" si="4"/>
        <v>0</v>
      </c>
      <c r="O34" s="251"/>
      <c r="P34" s="79"/>
      <c r="R34" s="152">
        <f t="shared" si="5"/>
        <v>90</v>
      </c>
      <c r="S34" s="68" t="e">
        <f t="shared" si="6"/>
        <v>#VALUE!</v>
      </c>
      <c r="T34" s="68" t="e">
        <f t="shared" si="7"/>
        <v>#VALUE!</v>
      </c>
      <c r="U34" s="95">
        <v>1</v>
      </c>
      <c r="V34" s="153" t="e">
        <f t="shared" si="0"/>
        <v>#VALUE!</v>
      </c>
    </row>
    <row r="35" spans="1:22" ht="50.25" hidden="1" customHeight="1" x14ac:dyDescent="0.3">
      <c r="A35" s="17" t="str">
        <f>CDT!B33</f>
        <v xml:space="preserve"> Sulfadoxine Pyriméthamine:  (SP)</v>
      </c>
      <c r="B35" s="79"/>
      <c r="C35" s="110"/>
      <c r="D35" s="121" t="str">
        <f t="shared" si="1"/>
        <v/>
      </c>
      <c r="E35" s="119"/>
      <c r="F35" s="79"/>
      <c r="G35" s="79"/>
      <c r="H35" s="79"/>
      <c r="I35" s="79"/>
      <c r="J35" s="79"/>
      <c r="K35" s="110"/>
      <c r="L35" s="431" t="str">
        <f t="shared" si="2"/>
        <v>0</v>
      </c>
      <c r="M35" s="428" t="str">
        <f t="shared" si="3"/>
        <v>0</v>
      </c>
      <c r="N35" s="250" t="str">
        <f t="shared" si="4"/>
        <v>0</v>
      </c>
      <c r="O35" s="251"/>
      <c r="P35" s="79"/>
      <c r="R35" s="152">
        <f t="shared" si="5"/>
        <v>90</v>
      </c>
      <c r="S35" s="68" t="e">
        <f t="shared" si="6"/>
        <v>#VALUE!</v>
      </c>
      <c r="T35" s="68" t="e">
        <f t="shared" si="7"/>
        <v>#VALUE!</v>
      </c>
      <c r="U35" s="95">
        <v>3</v>
      </c>
      <c r="V35" s="153" t="e">
        <f t="shared" si="0"/>
        <v>#VALUE!</v>
      </c>
    </row>
    <row r="36" spans="1:22" ht="45.75" customHeight="1" thickBot="1" x14ac:dyDescent="0.35">
      <c r="A36" s="231" t="str">
        <f>CDT!B34</f>
        <v>Test de Diagnostic Rapide  : (TDR)</v>
      </c>
      <c r="B36" s="79"/>
      <c r="C36" s="110"/>
      <c r="D36" s="305" t="str">
        <f t="shared" si="1"/>
        <v/>
      </c>
      <c r="E36" s="119"/>
      <c r="F36" s="79"/>
      <c r="G36" s="79"/>
      <c r="H36" s="79"/>
      <c r="I36" s="79"/>
      <c r="J36" s="79"/>
      <c r="K36" s="110"/>
      <c r="L36" s="431" t="str">
        <f t="shared" si="2"/>
        <v>0</v>
      </c>
      <c r="M36" s="428" t="str">
        <f t="shared" si="3"/>
        <v>0</v>
      </c>
      <c r="N36" s="250" t="str">
        <f t="shared" si="4"/>
        <v>0</v>
      </c>
      <c r="O36" s="251"/>
      <c r="P36" s="79"/>
      <c r="R36" s="152">
        <f t="shared" si="5"/>
        <v>90</v>
      </c>
      <c r="S36" s="68" t="e">
        <f t="shared" si="6"/>
        <v>#VALUE!</v>
      </c>
      <c r="T36" s="68" t="e">
        <f t="shared" si="7"/>
        <v>#VALUE!</v>
      </c>
      <c r="U36" s="95">
        <v>1</v>
      </c>
      <c r="V36" s="153" t="e">
        <f t="shared" si="0"/>
        <v>#VALUE!</v>
      </c>
    </row>
    <row r="37" spans="1:22" ht="34.5" hidden="1" customHeight="1" x14ac:dyDescent="0.3">
      <c r="A37" s="17" t="str">
        <f>CDT!B35</f>
        <v>Moustiquaire à Imprégnation Durable: (MID)</v>
      </c>
      <c r="B37" s="79"/>
      <c r="C37" s="110"/>
      <c r="D37" s="304">
        <f t="shared" ref="D37:D50" si="8">B37+C37</f>
        <v>0</v>
      </c>
      <c r="E37" s="119"/>
      <c r="F37" s="79"/>
      <c r="G37" s="79"/>
      <c r="H37" s="79"/>
      <c r="I37" s="79"/>
      <c r="J37" s="79"/>
      <c r="K37" s="110"/>
      <c r="L37" s="113">
        <f t="shared" ref="L37:L50" si="9">IF(J37=0,E37,((D37*90)/(90-J37)))</f>
        <v>0</v>
      </c>
      <c r="M37" s="55">
        <f t="shared" ref="M37:M50" si="10">(E37/R37)*30</f>
        <v>0</v>
      </c>
      <c r="N37" s="114">
        <f t="shared" ref="N37:N49" si="11">IF(J37=0,((E37+L37)-K37),((L37*2)-K37))</f>
        <v>0</v>
      </c>
      <c r="O37" s="111" t="str">
        <f t="shared" ref="O37:O50" si="12">IF(N37=0,"0",N37)</f>
        <v>0</v>
      </c>
      <c r="P37" s="79"/>
      <c r="R37" s="152">
        <f t="shared" si="5"/>
        <v>90</v>
      </c>
      <c r="S37" s="68">
        <f t="shared" si="6"/>
        <v>0</v>
      </c>
      <c r="T37" s="68">
        <f t="shared" si="7"/>
        <v>0</v>
      </c>
      <c r="U37" s="95">
        <v>1</v>
      </c>
      <c r="V37" s="153" t="str">
        <f t="shared" si="0"/>
        <v/>
      </c>
    </row>
    <row r="38" spans="1:22" ht="34.5" hidden="1" customHeight="1" x14ac:dyDescent="0.3">
      <c r="A38" s="17" t="str">
        <f>CDT!B40</f>
        <v>Artésunate Amodiaquine: (ASAQ) : 3 cp (25/67,5 mg)</v>
      </c>
      <c r="B38" s="79"/>
      <c r="C38" s="110"/>
      <c r="D38" s="121">
        <f t="shared" si="8"/>
        <v>0</v>
      </c>
      <c r="E38" s="119"/>
      <c r="F38" s="79"/>
      <c r="G38" s="79"/>
      <c r="H38" s="79"/>
      <c r="I38" s="79"/>
      <c r="J38" s="79"/>
      <c r="K38" s="110"/>
      <c r="L38" s="113">
        <f t="shared" si="9"/>
        <v>0</v>
      </c>
      <c r="M38" s="55">
        <f t="shared" si="10"/>
        <v>0</v>
      </c>
      <c r="N38" s="114">
        <f t="shared" si="11"/>
        <v>0</v>
      </c>
      <c r="O38" s="111" t="str">
        <f t="shared" si="12"/>
        <v>0</v>
      </c>
      <c r="P38" s="79"/>
      <c r="R38" s="152">
        <f t="shared" si="5"/>
        <v>90</v>
      </c>
      <c r="S38" s="68">
        <f t="shared" si="6"/>
        <v>0</v>
      </c>
      <c r="T38" s="68">
        <f t="shared" si="7"/>
        <v>0</v>
      </c>
      <c r="U38" s="95">
        <v>3</v>
      </c>
      <c r="V38" s="153" t="str">
        <f t="shared" si="0"/>
        <v/>
      </c>
    </row>
    <row r="39" spans="1:22" ht="34.5" hidden="1" customHeight="1" x14ac:dyDescent="0.3">
      <c r="A39" s="17" t="str">
        <f>CDT!B41</f>
        <v>Artésunate Amodiaquine: (ASAQ) 3 cp (50/135 mg)</v>
      </c>
      <c r="B39" s="79"/>
      <c r="C39" s="110"/>
      <c r="D39" s="121">
        <f t="shared" si="8"/>
        <v>0</v>
      </c>
      <c r="E39" s="119"/>
      <c r="F39" s="79"/>
      <c r="G39" s="79"/>
      <c r="H39" s="79"/>
      <c r="I39" s="79"/>
      <c r="J39" s="79"/>
      <c r="K39" s="110"/>
      <c r="L39" s="113">
        <f t="shared" si="9"/>
        <v>0</v>
      </c>
      <c r="M39" s="55">
        <f t="shared" si="10"/>
        <v>0</v>
      </c>
      <c r="N39" s="114">
        <f t="shared" si="11"/>
        <v>0</v>
      </c>
      <c r="O39" s="111" t="str">
        <f t="shared" si="12"/>
        <v>0</v>
      </c>
      <c r="P39" s="79"/>
      <c r="R39" s="152">
        <f t="shared" si="5"/>
        <v>90</v>
      </c>
      <c r="S39" s="68">
        <f t="shared" si="6"/>
        <v>0</v>
      </c>
      <c r="T39" s="68">
        <f t="shared" si="7"/>
        <v>0</v>
      </c>
      <c r="U39" s="95">
        <v>3</v>
      </c>
      <c r="V39" s="153" t="str">
        <f t="shared" si="0"/>
        <v/>
      </c>
    </row>
    <row r="40" spans="1:22" ht="34.5" hidden="1" customHeight="1" x14ac:dyDescent="0.3">
      <c r="A40" s="17" t="str">
        <f>CDT!B42</f>
        <v>Artésunate Amodiaquine: (ASAQ) 3 cp (100/270 mg)</v>
      </c>
      <c r="B40" s="79"/>
      <c r="C40" s="110"/>
      <c r="D40" s="121">
        <f t="shared" si="8"/>
        <v>0</v>
      </c>
      <c r="E40" s="119"/>
      <c r="F40" s="79"/>
      <c r="G40" s="79"/>
      <c r="H40" s="79"/>
      <c r="I40" s="79"/>
      <c r="J40" s="79"/>
      <c r="K40" s="110"/>
      <c r="L40" s="113">
        <f t="shared" si="9"/>
        <v>0</v>
      </c>
      <c r="M40" s="55">
        <f t="shared" si="10"/>
        <v>0</v>
      </c>
      <c r="N40" s="114">
        <f t="shared" si="11"/>
        <v>0</v>
      </c>
      <c r="O40" s="111" t="str">
        <f t="shared" si="12"/>
        <v>0</v>
      </c>
      <c r="P40" s="79"/>
      <c r="R40" s="152">
        <f t="shared" si="5"/>
        <v>90</v>
      </c>
      <c r="S40" s="68">
        <f t="shared" si="6"/>
        <v>0</v>
      </c>
      <c r="T40" s="68">
        <f t="shared" si="7"/>
        <v>0</v>
      </c>
      <c r="U40" s="95">
        <v>3</v>
      </c>
      <c r="V40" s="153" t="str">
        <f t="shared" si="0"/>
        <v/>
      </c>
    </row>
    <row r="41" spans="1:22" ht="34.5" hidden="1" customHeight="1" x14ac:dyDescent="0.3">
      <c r="A41" s="17" t="str">
        <f>CDT!B43</f>
        <v>Artésunate Amodiaquine: (ASAQ) 6 cp (100/270 mg)</v>
      </c>
      <c r="B41" s="79"/>
      <c r="C41" s="110"/>
      <c r="D41" s="121">
        <f t="shared" si="8"/>
        <v>0</v>
      </c>
      <c r="E41" s="119"/>
      <c r="F41" s="79"/>
      <c r="G41" s="79"/>
      <c r="H41" s="79"/>
      <c r="I41" s="79"/>
      <c r="J41" s="79"/>
      <c r="K41" s="110"/>
      <c r="L41" s="113">
        <f t="shared" si="9"/>
        <v>0</v>
      </c>
      <c r="M41" s="55">
        <f t="shared" si="10"/>
        <v>0</v>
      </c>
      <c r="N41" s="114">
        <f t="shared" si="11"/>
        <v>0</v>
      </c>
      <c r="O41" s="111" t="str">
        <f t="shared" si="12"/>
        <v>0</v>
      </c>
      <c r="P41" s="79"/>
      <c r="R41" s="152">
        <f t="shared" si="5"/>
        <v>90</v>
      </c>
      <c r="S41" s="68">
        <f t="shared" si="6"/>
        <v>0</v>
      </c>
      <c r="T41" s="68">
        <f t="shared" si="7"/>
        <v>0</v>
      </c>
      <c r="U41" s="95">
        <v>3</v>
      </c>
      <c r="V41" s="153" t="str">
        <f t="shared" si="0"/>
        <v/>
      </c>
    </row>
    <row r="42" spans="1:22" ht="34.5" hidden="1" customHeight="1" x14ac:dyDescent="0.3">
      <c r="A42" s="17" t="str">
        <f>CDT!B36</f>
        <v>Dihydroartéminisine Pipéraquine– Plaq / 3 comp 
( DHA-PPQ)  20/160 mg</v>
      </c>
      <c r="B42" s="79"/>
      <c r="C42" s="110"/>
      <c r="D42" s="121">
        <f t="shared" si="8"/>
        <v>0</v>
      </c>
      <c r="E42" s="119"/>
      <c r="F42" s="79"/>
      <c r="G42" s="79"/>
      <c r="H42" s="79"/>
      <c r="I42" s="79"/>
      <c r="J42" s="79"/>
      <c r="K42" s="110"/>
      <c r="L42" s="113">
        <f t="shared" si="9"/>
        <v>0</v>
      </c>
      <c r="M42" s="55">
        <f t="shared" si="10"/>
        <v>0</v>
      </c>
      <c r="N42" s="114">
        <f t="shared" si="11"/>
        <v>0</v>
      </c>
      <c r="O42" s="111" t="str">
        <f t="shared" si="12"/>
        <v>0</v>
      </c>
      <c r="P42" s="79"/>
      <c r="R42" s="152">
        <f t="shared" si="5"/>
        <v>90</v>
      </c>
      <c r="S42" s="68">
        <f t="shared" si="6"/>
        <v>0</v>
      </c>
      <c r="T42" s="68">
        <f t="shared" si="7"/>
        <v>0</v>
      </c>
      <c r="U42" s="95">
        <v>1</v>
      </c>
      <c r="V42" s="153" t="str">
        <f t="shared" si="0"/>
        <v/>
      </c>
    </row>
    <row r="43" spans="1:22" ht="34.5" hidden="1" customHeight="1" x14ac:dyDescent="0.3">
      <c r="A43" s="17" t="str">
        <f>CDT!B37</f>
        <v>Dihydroartéminisine Pipéraquine– Plaq / 3 comp 
( DHA-PPQ)  40/320 mg</v>
      </c>
      <c r="B43" s="79"/>
      <c r="C43" s="110"/>
      <c r="D43" s="121">
        <f t="shared" si="8"/>
        <v>0</v>
      </c>
      <c r="E43" s="119"/>
      <c r="F43" s="79"/>
      <c r="G43" s="79"/>
      <c r="H43" s="79"/>
      <c r="I43" s="79"/>
      <c r="J43" s="79"/>
      <c r="K43" s="110"/>
      <c r="L43" s="113">
        <f t="shared" si="9"/>
        <v>0</v>
      </c>
      <c r="M43" s="55">
        <f t="shared" si="10"/>
        <v>0</v>
      </c>
      <c r="N43" s="114">
        <f t="shared" si="11"/>
        <v>0</v>
      </c>
      <c r="O43" s="111" t="str">
        <f t="shared" si="12"/>
        <v>0</v>
      </c>
      <c r="P43" s="79"/>
      <c r="R43" s="152">
        <f t="shared" si="5"/>
        <v>90</v>
      </c>
      <c r="S43" s="68">
        <f t="shared" si="6"/>
        <v>0</v>
      </c>
      <c r="T43" s="68">
        <f t="shared" si="7"/>
        <v>0</v>
      </c>
      <c r="U43" s="95">
        <v>1</v>
      </c>
      <c r="V43" s="153" t="str">
        <f t="shared" si="0"/>
        <v/>
      </c>
    </row>
    <row r="44" spans="1:22" ht="34.5" hidden="1" customHeight="1" x14ac:dyDescent="0.3">
      <c r="A44" s="17" t="str">
        <f>CDT!B38</f>
        <v>Dihydroartéminisine Pipéraquine– Plaq / 6 comp 
( DHA-PPQ)  40/320 mg</v>
      </c>
      <c r="B44" s="79"/>
      <c r="C44" s="110"/>
      <c r="D44" s="121">
        <f t="shared" si="8"/>
        <v>0</v>
      </c>
      <c r="E44" s="119"/>
      <c r="F44" s="79"/>
      <c r="G44" s="79"/>
      <c r="H44" s="79"/>
      <c r="I44" s="79"/>
      <c r="J44" s="79"/>
      <c r="K44" s="110"/>
      <c r="L44" s="113">
        <f t="shared" si="9"/>
        <v>0</v>
      </c>
      <c r="M44" s="55">
        <f t="shared" si="10"/>
        <v>0</v>
      </c>
      <c r="N44" s="114">
        <f t="shared" si="11"/>
        <v>0</v>
      </c>
      <c r="O44" s="111" t="str">
        <f t="shared" si="12"/>
        <v>0</v>
      </c>
      <c r="P44" s="79"/>
      <c r="R44" s="152">
        <f t="shared" si="5"/>
        <v>90</v>
      </c>
      <c r="S44" s="68">
        <f t="shared" si="6"/>
        <v>0</v>
      </c>
      <c r="T44" s="68">
        <f t="shared" si="7"/>
        <v>0</v>
      </c>
      <c r="U44" s="95">
        <v>1</v>
      </c>
      <c r="V44" s="153" t="str">
        <f t="shared" si="0"/>
        <v/>
      </c>
    </row>
    <row r="45" spans="1:22" ht="34.5" hidden="1" customHeight="1" x14ac:dyDescent="0.3">
      <c r="A45" s="17" t="str">
        <f>CDT!B44</f>
        <v>Artésunate - Méfloquine (AS-MF)</v>
      </c>
      <c r="B45" s="79"/>
      <c r="C45" s="110"/>
      <c r="D45" s="121">
        <f t="shared" si="8"/>
        <v>0</v>
      </c>
      <c r="E45" s="119"/>
      <c r="F45" s="79"/>
      <c r="G45" s="79"/>
      <c r="H45" s="79"/>
      <c r="I45" s="79"/>
      <c r="J45" s="79"/>
      <c r="K45" s="110"/>
      <c r="L45" s="113">
        <f t="shared" si="9"/>
        <v>0</v>
      </c>
      <c r="M45" s="55">
        <f t="shared" si="10"/>
        <v>0</v>
      </c>
      <c r="N45" s="114">
        <f t="shared" si="11"/>
        <v>0</v>
      </c>
      <c r="O45" s="111" t="str">
        <f t="shared" si="12"/>
        <v>0</v>
      </c>
      <c r="P45" s="79"/>
      <c r="R45" s="152">
        <f t="shared" si="5"/>
        <v>90</v>
      </c>
      <c r="S45" s="68">
        <f t="shared" si="6"/>
        <v>0</v>
      </c>
      <c r="T45" s="68">
        <f t="shared" si="7"/>
        <v>0</v>
      </c>
      <c r="U45" s="95">
        <v>1</v>
      </c>
      <c r="V45" s="153" t="str">
        <f t="shared" si="0"/>
        <v/>
      </c>
    </row>
    <row r="46" spans="1:22" ht="34.5" hidden="1" customHeight="1" x14ac:dyDescent="0.3">
      <c r="A46" s="17" t="str">
        <f>CDT!B45</f>
        <v>Quinine comprimé 300mg</v>
      </c>
      <c r="B46" s="79"/>
      <c r="C46" s="110"/>
      <c r="D46" s="121">
        <f t="shared" si="8"/>
        <v>0</v>
      </c>
      <c r="E46" s="119"/>
      <c r="F46" s="79"/>
      <c r="G46" s="79"/>
      <c r="H46" s="79"/>
      <c r="I46" s="79"/>
      <c r="J46" s="79"/>
      <c r="K46" s="110"/>
      <c r="L46" s="113">
        <f t="shared" si="9"/>
        <v>0</v>
      </c>
      <c r="M46" s="55">
        <f t="shared" si="10"/>
        <v>0</v>
      </c>
      <c r="N46" s="114">
        <f t="shared" si="11"/>
        <v>0</v>
      </c>
      <c r="O46" s="111" t="str">
        <f t="shared" si="12"/>
        <v>0</v>
      </c>
      <c r="P46" s="79"/>
      <c r="R46" s="152">
        <f t="shared" si="5"/>
        <v>90</v>
      </c>
      <c r="S46" s="68">
        <f t="shared" si="6"/>
        <v>0</v>
      </c>
      <c r="T46" s="68">
        <f t="shared" si="7"/>
        <v>0</v>
      </c>
      <c r="U46" s="95">
        <v>1</v>
      </c>
      <c r="V46" s="153" t="str">
        <f t="shared" si="0"/>
        <v/>
      </c>
    </row>
    <row r="47" spans="1:22" ht="34.5" hidden="1" customHeight="1" x14ac:dyDescent="0.3">
      <c r="A47" s="17" t="str">
        <f>CDT!B46</f>
        <v>Quinine injectable 300 mg</v>
      </c>
      <c r="B47" s="79"/>
      <c r="C47" s="110"/>
      <c r="D47" s="121">
        <f t="shared" si="8"/>
        <v>0</v>
      </c>
      <c r="E47" s="119"/>
      <c r="F47" s="79"/>
      <c r="G47" s="79"/>
      <c r="H47" s="79"/>
      <c r="I47" s="79"/>
      <c r="J47" s="79"/>
      <c r="K47" s="110"/>
      <c r="L47" s="113">
        <f t="shared" si="9"/>
        <v>0</v>
      </c>
      <c r="M47" s="55">
        <f t="shared" si="10"/>
        <v>0</v>
      </c>
      <c r="N47" s="114">
        <f t="shared" si="11"/>
        <v>0</v>
      </c>
      <c r="O47" s="111" t="str">
        <f t="shared" si="12"/>
        <v>0</v>
      </c>
      <c r="P47" s="79"/>
      <c r="R47" s="152">
        <f t="shared" si="5"/>
        <v>90</v>
      </c>
      <c r="S47" s="68">
        <f t="shared" si="6"/>
        <v>0</v>
      </c>
      <c r="T47" s="68">
        <f t="shared" si="7"/>
        <v>0</v>
      </c>
      <c r="U47" s="95">
        <v>1</v>
      </c>
      <c r="V47" s="153" t="str">
        <f t="shared" si="0"/>
        <v/>
      </c>
    </row>
    <row r="48" spans="1:22" ht="34.5" hidden="1" customHeight="1" x14ac:dyDescent="0.3">
      <c r="A48" s="17" t="str">
        <f>CDT!B47</f>
        <v>Quinine injectable 600 mg</v>
      </c>
      <c r="B48" s="79"/>
      <c r="C48" s="110"/>
      <c r="D48" s="121">
        <f t="shared" si="8"/>
        <v>0</v>
      </c>
      <c r="E48" s="119"/>
      <c r="F48" s="79"/>
      <c r="G48" s="79"/>
      <c r="H48" s="79"/>
      <c r="I48" s="79"/>
      <c r="J48" s="79"/>
      <c r="K48" s="110"/>
      <c r="L48" s="113">
        <f t="shared" si="9"/>
        <v>0</v>
      </c>
      <c r="M48" s="55">
        <f t="shared" si="10"/>
        <v>0</v>
      </c>
      <c r="N48" s="114">
        <f t="shared" si="11"/>
        <v>0</v>
      </c>
      <c r="O48" s="111" t="str">
        <f t="shared" si="12"/>
        <v>0</v>
      </c>
      <c r="P48" s="79"/>
      <c r="R48" s="152">
        <f t="shared" si="5"/>
        <v>90</v>
      </c>
      <c r="S48" s="68">
        <f t="shared" si="6"/>
        <v>0</v>
      </c>
      <c r="T48" s="68">
        <f t="shared" si="7"/>
        <v>0</v>
      </c>
      <c r="U48" s="95">
        <v>1</v>
      </c>
      <c r="V48" s="153" t="str">
        <f t="shared" si="0"/>
        <v/>
      </c>
    </row>
    <row r="49" spans="1:22" ht="34.5" hidden="1" customHeight="1" x14ac:dyDescent="0.3">
      <c r="A49" s="17" t="str">
        <f>CDT!B48</f>
        <v>Quinine injectable 600 mg</v>
      </c>
      <c r="B49" s="79"/>
      <c r="C49" s="110"/>
      <c r="D49" s="121">
        <f t="shared" si="8"/>
        <v>0</v>
      </c>
      <c r="E49" s="119"/>
      <c r="F49" s="79"/>
      <c r="G49" s="79"/>
      <c r="H49" s="79"/>
      <c r="I49" s="79"/>
      <c r="J49" s="79"/>
      <c r="K49" s="110"/>
      <c r="L49" s="113">
        <f t="shared" si="9"/>
        <v>0</v>
      </c>
      <c r="M49" s="55">
        <f t="shared" si="10"/>
        <v>0</v>
      </c>
      <c r="N49" s="114">
        <f t="shared" si="11"/>
        <v>0</v>
      </c>
      <c r="O49" s="111" t="str">
        <f t="shared" si="12"/>
        <v>0</v>
      </c>
      <c r="P49" s="79"/>
      <c r="R49" s="152">
        <f t="shared" si="5"/>
        <v>90</v>
      </c>
      <c r="S49" s="68">
        <f t="shared" si="6"/>
        <v>0</v>
      </c>
      <c r="T49" s="68">
        <f t="shared" si="7"/>
        <v>0</v>
      </c>
      <c r="U49" s="95">
        <v>1</v>
      </c>
      <c r="V49" s="153" t="str">
        <f t="shared" si="0"/>
        <v/>
      </c>
    </row>
    <row r="50" spans="1:22" ht="34.5" hidden="1" customHeight="1" thickBot="1" x14ac:dyDescent="0.35">
      <c r="A50" s="17" t="str">
        <f>CDT!B49</f>
        <v>Artéméther injectable 100 mg</v>
      </c>
      <c r="B50" s="79"/>
      <c r="C50" s="110"/>
      <c r="D50" s="122">
        <f t="shared" si="8"/>
        <v>0</v>
      </c>
      <c r="E50" s="119"/>
      <c r="F50" s="79"/>
      <c r="G50" s="79"/>
      <c r="H50" s="79"/>
      <c r="I50" s="79"/>
      <c r="J50" s="79"/>
      <c r="K50" s="110"/>
      <c r="L50" s="115">
        <f t="shared" si="9"/>
        <v>0</v>
      </c>
      <c r="M50" s="130">
        <f t="shared" si="10"/>
        <v>0</v>
      </c>
      <c r="N50" s="116">
        <f>IF(J50=0,((E50+L50)-K50),((L50*2)-K50))</f>
        <v>0</v>
      </c>
      <c r="O50" s="111" t="str">
        <f t="shared" si="12"/>
        <v>0</v>
      </c>
      <c r="P50" s="79"/>
      <c r="R50" s="152">
        <f t="shared" si="5"/>
        <v>90</v>
      </c>
      <c r="S50" s="68">
        <f>D50-(E50+G50+I50+H50)</f>
        <v>0</v>
      </c>
      <c r="T50" s="68">
        <f t="shared" si="7"/>
        <v>0</v>
      </c>
      <c r="U50" s="95">
        <v>1</v>
      </c>
      <c r="V50" s="153" t="str">
        <f t="shared" si="0"/>
        <v/>
      </c>
    </row>
    <row r="51" spans="1:22" ht="34.5" hidden="1" customHeight="1" x14ac:dyDescent="0.3">
      <c r="A51" s="17"/>
      <c r="B51" s="79"/>
      <c r="C51" s="79"/>
      <c r="D51" s="56"/>
      <c r="E51" s="79"/>
      <c r="F51" s="79"/>
      <c r="G51" s="79"/>
      <c r="H51" s="79"/>
      <c r="I51" s="79"/>
      <c r="J51" s="79"/>
      <c r="K51" s="79"/>
      <c r="L51" s="57"/>
      <c r="M51" s="57"/>
      <c r="N51" s="58"/>
      <c r="O51" s="80"/>
      <c r="P51" s="79"/>
      <c r="R51" s="152"/>
      <c r="S51" s="68"/>
      <c r="T51" s="68"/>
      <c r="U51" s="95"/>
      <c r="V51" s="153" t="str">
        <f t="shared" si="0"/>
        <v/>
      </c>
    </row>
    <row r="52" spans="1:22" ht="34.5" hidden="1" customHeight="1" x14ac:dyDescent="0.3">
      <c r="A52" s="17"/>
      <c r="B52" s="79"/>
      <c r="C52" s="79"/>
      <c r="D52" s="53"/>
      <c r="E52" s="79"/>
      <c r="F52" s="79"/>
      <c r="G52" s="79"/>
      <c r="H52" s="79"/>
      <c r="I52" s="79"/>
      <c r="J52" s="79"/>
      <c r="K52" s="79"/>
      <c r="L52" s="54"/>
      <c r="M52" s="54"/>
      <c r="N52" s="55"/>
      <c r="O52" s="80"/>
      <c r="P52" s="79"/>
      <c r="R52" s="152"/>
      <c r="S52" s="68"/>
      <c r="T52" s="68"/>
      <c r="U52" s="95"/>
      <c r="V52" s="153" t="str">
        <f t="shared" si="0"/>
        <v/>
      </c>
    </row>
    <row r="53" spans="1:22" s="235" customFormat="1" ht="16.5" customHeight="1" x14ac:dyDescent="0.35">
      <c r="A53" s="494" t="s">
        <v>290</v>
      </c>
      <c r="B53" s="494"/>
      <c r="C53" s="494"/>
      <c r="D53" s="494"/>
      <c r="E53" s="232"/>
      <c r="F53" s="232"/>
      <c r="G53" s="233" t="s">
        <v>298</v>
      </c>
      <c r="H53" s="233"/>
      <c r="I53" s="232"/>
      <c r="J53" s="234"/>
      <c r="K53" s="232"/>
      <c r="L53" s="232"/>
      <c r="M53" s="232"/>
      <c r="N53" s="232"/>
      <c r="O53" s="232"/>
      <c r="Q53" s="236"/>
      <c r="R53" s="237"/>
      <c r="S53" s="238"/>
      <c r="T53" s="238"/>
      <c r="U53" s="239"/>
      <c r="V53" s="240"/>
    </row>
    <row r="54" spans="1:22" ht="34.5" customHeight="1" x14ac:dyDescent="0.3">
      <c r="A54" s="18"/>
      <c r="B54" s="18"/>
      <c r="C54" s="18"/>
      <c r="D54" s="18"/>
      <c r="E54" s="18"/>
      <c r="F54" s="18"/>
      <c r="G54" s="18"/>
      <c r="H54" s="18"/>
      <c r="I54" s="18"/>
      <c r="J54" s="18"/>
      <c r="K54" s="18"/>
      <c r="L54" s="18"/>
      <c r="M54" s="18"/>
      <c r="N54" s="18"/>
      <c r="O54" s="18"/>
      <c r="R54" s="154"/>
      <c r="S54" s="69"/>
      <c r="T54" s="69"/>
      <c r="U54" s="70"/>
      <c r="V54" s="155"/>
    </row>
    <row r="55" spans="1:22" ht="35.25" customHeight="1" x14ac:dyDescent="0.3">
      <c r="B55" s="18"/>
      <c r="C55" s="18"/>
      <c r="D55" s="18"/>
      <c r="E55" s="18"/>
      <c r="F55" s="18"/>
      <c r="I55" s="18"/>
      <c r="J55" s="18"/>
      <c r="K55" s="18"/>
      <c r="L55" s="18"/>
      <c r="M55" s="18"/>
      <c r="N55" s="18"/>
      <c r="O55" s="18"/>
      <c r="R55" s="154"/>
      <c r="S55" s="69"/>
      <c r="T55" s="69"/>
      <c r="U55" s="70"/>
      <c r="V55" s="155"/>
    </row>
    <row r="56" spans="1:22" s="235" customFormat="1" ht="16.5" customHeight="1" x14ac:dyDescent="0.35">
      <c r="A56" s="494" t="s">
        <v>289</v>
      </c>
      <c r="B56" s="494"/>
      <c r="C56" s="494"/>
      <c r="D56" s="494"/>
      <c r="E56" s="232"/>
      <c r="F56" s="232"/>
      <c r="G56" s="561" t="s">
        <v>299</v>
      </c>
      <c r="H56" s="561"/>
      <c r="I56" s="561"/>
      <c r="J56" s="561"/>
      <c r="K56" s="561"/>
      <c r="L56" s="561"/>
      <c r="M56" s="561"/>
      <c r="N56" s="561"/>
      <c r="O56" s="561"/>
      <c r="Q56" s="236"/>
      <c r="R56" s="237"/>
      <c r="S56" s="238"/>
      <c r="T56" s="238"/>
      <c r="U56" s="239"/>
      <c r="V56" s="240"/>
    </row>
  </sheetData>
  <mergeCells count="26">
    <mergeCell ref="A56:D56"/>
    <mergeCell ref="G56:O56"/>
    <mergeCell ref="A23:C23"/>
    <mergeCell ref="D23:F23"/>
    <mergeCell ref="I23:N23"/>
    <mergeCell ref="O23:P23"/>
    <mergeCell ref="A26:A27"/>
    <mergeCell ref="A53:D53"/>
    <mergeCell ref="A19:C19"/>
    <mergeCell ref="D19:N19"/>
    <mergeCell ref="R19:V19"/>
    <mergeCell ref="A21:C21"/>
    <mergeCell ref="D21:H21"/>
    <mergeCell ref="O21:P21"/>
    <mergeCell ref="L17:P17"/>
    <mergeCell ref="A1:B1"/>
    <mergeCell ref="A3:B3"/>
    <mergeCell ref="A4:B4"/>
    <mergeCell ref="A11:O11"/>
    <mergeCell ref="B13:C13"/>
    <mergeCell ref="E13:J13"/>
    <mergeCell ref="B15:C15"/>
    <mergeCell ref="D15:F15"/>
    <mergeCell ref="G15:I15"/>
    <mergeCell ref="B17:E17"/>
    <mergeCell ref="G17:K17"/>
  </mergeCells>
  <conditionalFormatting sqref="T28">
    <cfRule type="cellIs" dxfId="4582" priority="23" operator="greaterThan">
      <formula>0</formula>
    </cfRule>
    <cfRule type="cellIs" dxfId="4581" priority="24" operator="greaterThan">
      <formula>0</formula>
    </cfRule>
    <cfRule type="cellIs" dxfId="4580" priority="25" operator="lessThan">
      <formula>0</formula>
    </cfRule>
    <cfRule type="cellIs" dxfId="4579" priority="26" operator="notEqual">
      <formula>0</formula>
    </cfRule>
  </conditionalFormatting>
  <conditionalFormatting sqref="T29:T31">
    <cfRule type="cellIs" dxfId="4578" priority="19" operator="greaterThan">
      <formula>0</formula>
    </cfRule>
    <cfRule type="cellIs" dxfId="4577" priority="20" operator="greaterThan">
      <formula>0</formula>
    </cfRule>
    <cfRule type="cellIs" dxfId="4576" priority="21" operator="lessThan">
      <formula>0</formula>
    </cfRule>
    <cfRule type="cellIs" dxfId="4575" priority="22" operator="notEqual">
      <formula>0</formula>
    </cfRule>
  </conditionalFormatting>
  <conditionalFormatting sqref="T32:T49">
    <cfRule type="cellIs" dxfId="4574" priority="15" operator="greaterThan">
      <formula>0</formula>
    </cfRule>
    <cfRule type="cellIs" dxfId="4573" priority="16" operator="greaterThan">
      <formula>0</formula>
    </cfRule>
    <cfRule type="cellIs" dxfId="4572" priority="17" operator="lessThan">
      <formula>0</formula>
    </cfRule>
    <cfRule type="cellIs" dxfId="4571" priority="18" operator="notEqual">
      <formula>0</formula>
    </cfRule>
  </conditionalFormatting>
  <conditionalFormatting sqref="T50:T52">
    <cfRule type="cellIs" dxfId="4570" priority="11" operator="greaterThan">
      <formula>0</formula>
    </cfRule>
    <cfRule type="cellIs" dxfId="4569" priority="12" operator="greaterThan">
      <formula>0</formula>
    </cfRule>
    <cfRule type="cellIs" dxfId="4568" priority="13" operator="lessThan">
      <formula>0</formula>
    </cfRule>
    <cfRule type="cellIs" dxfId="4567" priority="14" operator="notEqual">
      <formula>0</formula>
    </cfRule>
  </conditionalFormatting>
  <conditionalFormatting sqref="K28 K50:K52">
    <cfRule type="expression" dxfId="4566" priority="9">
      <formula>K28&lt;S28</formula>
    </cfRule>
    <cfRule type="expression" dxfId="4565" priority="10">
      <formula>K28&gt;S28</formula>
    </cfRule>
  </conditionalFormatting>
  <conditionalFormatting sqref="J28">
    <cfRule type="cellIs" dxfId="4564" priority="8" operator="greaterThan">
      <formula>90</formula>
    </cfRule>
  </conditionalFormatting>
  <conditionalFormatting sqref="J37:J49">
    <cfRule type="cellIs" dxfId="4563" priority="7" operator="greaterThan">
      <formula>90</formula>
    </cfRule>
  </conditionalFormatting>
  <conditionalFormatting sqref="J50:J52">
    <cfRule type="cellIs" dxfId="4562" priority="6" operator="greaterThan">
      <formula>90</formula>
    </cfRule>
  </conditionalFormatting>
  <conditionalFormatting sqref="K37:K49">
    <cfRule type="expression" dxfId="4561" priority="4">
      <formula>K37&lt;S37</formula>
    </cfRule>
    <cfRule type="expression" dxfId="4560" priority="5">
      <formula>K37&gt;S37</formula>
    </cfRule>
  </conditionalFormatting>
  <conditionalFormatting sqref="K29:K36">
    <cfRule type="expression" dxfId="4559" priority="2">
      <formula>K29&lt;S29</formula>
    </cfRule>
    <cfRule type="expression" dxfId="4558" priority="3">
      <formula>K29&gt;S29</formula>
    </cfRule>
  </conditionalFormatting>
  <conditionalFormatting sqref="J29:J36">
    <cfRule type="cellIs" dxfId="4557" priority="1" operator="greaterThan">
      <formula>90</formula>
    </cfRule>
  </conditionalFormatting>
  <dataValidations count="9">
    <dataValidation type="whole" allowBlank="1" showInputMessage="1" showErrorMessage="1" prompt="La quantité accordée par le point Focal ne peut être supérieure à la somme du CMMa et la quantité commandée pour le trimestre._x000a_Merci de revoir la quantité dans la colonne O._x000a_" sqref="O28:O36">
      <formula1>0</formula1>
      <formula2>+M28+N28</formula2>
    </dataValidation>
    <dataValidation type="whole" allowBlank="1" showInputMessage="1" showErrorMessage="1" prompt="SVP _x000a_Veuillez inscrire le nombre d'ACS dans l'air sanitaire._x000a_Merci" sqref="O23:P23">
      <formula1>0</formula1>
      <formula2>500</formula2>
    </dataValidation>
    <dataValidation type="list" allowBlank="1" showInputMessage="1" showErrorMessage="1" sqref="D23:F23">
      <formula1>typerapport2</formula1>
    </dataValidation>
    <dataValidation errorStyle="information" allowBlank="1" showInputMessage="1" showErrorMessage="1" error="Vérifiez SVP l'inventaire physique,_x000a__x000a_MERI" sqref="K28:K36"/>
    <dataValidation allowBlank="1" showInputMessage="1" showErrorMessage="1" prompt="SVP Saisissez le Nom du site et la date de dépôt de la commande en premier. Merci" sqref="B28:B36"/>
    <dataValidation type="date" errorStyle="warning" allowBlank="1" showInputMessage="1" showErrorMessage="1" promptTitle="Instruction" prompt="SVP Saisissez la date sous le format:_x000a_00/00/0000. exemple 15/09/2016,_x000a_Merci_x000a_" sqref="D21:H21">
      <formula1>42370</formula1>
      <formula2>44926</formula2>
    </dataValidation>
    <dataValidation errorStyle="information" allowBlank="1" showInputMessage="1" showErrorMessage="1" errorTitle="Instruction" error="Saisissez le Texte en MAJUSCULE_x000a_Exemple: CMS AGOE_x000a_Merci" promptTitle="Instruction" prompt="Saisissez le Texte en MAJUSCULE_x000a_Exemple: CMS AGOE_x000a_Merci" sqref="D19:N19"/>
    <dataValidation type="whole" allowBlank="1" showInputMessage="1" showErrorMessage="1" prompt="La valeur ne peut pas être supérieure à 89_x000a_Si tel est le cas déteminer la quantité à commander directement à la colonne M._x000a_merci" sqref="J28:J52">
      <formula1>0</formula1>
      <formula2>89</formula2>
    </dataValidation>
    <dataValidation type="whole" operator="lessThanOrEqual" allowBlank="1" showInputMessage="1" showErrorMessage="1" promptTitle="instruction" prompt="La valeur de la cellule ne peut pas être supérieure à la quantité Totale inscrite dans la colonne D._x000a_Merci de vérifier." sqref="E28:E52">
      <formula1>D28</formula1>
    </dataValidation>
  </dataValidations>
  <pageMargins left="0.21" right="0.23622047244094491" top="0.74803149606299213" bottom="0.74803149606299213" header="0.31496062992125984" footer="0.31496062992125984"/>
  <pageSetup paperSize="9" scale="40" orientation="landscape" r:id="rId1"/>
  <headerFooter alignWithMargins="0">
    <oddFooter>&amp;C&amp;"Arial,Gras"PNLS /IST, Avenue des Armées, -05 BP 424 Lomé –Togo ; Tel 22 20 94 39 Fax : 22 20 94 36    Site Web : www.pnls.tg</oddFooter>
  </headerFooter>
  <drawing r:id="rId2"/>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rgb="FF00B050"/>
  </sheetPr>
  <dimension ref="A1:AA54"/>
  <sheetViews>
    <sheetView showGridLines="0" view="pageBreakPreview" topLeftCell="A11" zoomScale="80" zoomScaleNormal="125" zoomScaleSheetLayoutView="80" workbookViewId="0">
      <pane xSplit="1" ySplit="15" topLeftCell="B26" activePane="bottomRight" state="frozen"/>
      <selection activeCell="A32" sqref="A32:XFD32"/>
      <selection pane="topRight" activeCell="A32" sqref="A32:XFD32"/>
      <selection pane="bottomLeft" activeCell="A32" sqref="A32:XFD32"/>
      <selection pane="bottomRight" activeCell="D19" sqref="D19:N19"/>
    </sheetView>
  </sheetViews>
  <sheetFormatPr baseColWidth="10" defaultColWidth="7.33203125" defaultRowHeight="13.8" x14ac:dyDescent="0.3"/>
  <cols>
    <col min="1" max="1" width="53.44140625" style="3" customWidth="1"/>
    <col min="2" max="10" width="8.109375" style="3" customWidth="1"/>
    <col min="11" max="11" width="9.88671875" style="3" customWidth="1"/>
    <col min="12" max="12" width="8.88671875" style="3" customWidth="1"/>
    <col min="13" max="13" width="8.44140625" style="3" customWidth="1"/>
    <col min="14" max="14" width="9.44140625" style="3" customWidth="1"/>
    <col min="15" max="15" width="9.5546875" style="39" customWidth="1"/>
    <col min="16" max="16" width="16.44140625" style="3" customWidth="1"/>
    <col min="17" max="17" width="2.109375" style="62" customWidth="1"/>
    <col min="18" max="18" width="7.33203125" style="306" hidden="1" customWidth="1"/>
    <col min="19" max="19" width="7.44140625" style="77" customWidth="1"/>
    <col min="20" max="20" width="10.5546875" style="77" customWidth="1"/>
    <col min="21" max="21" width="7.44140625" style="77" bestFit="1" customWidth="1"/>
    <col min="22" max="22" width="7.88671875" style="78" bestFit="1" customWidth="1"/>
    <col min="23" max="23" width="33.33203125" style="77" customWidth="1"/>
    <col min="24" max="16384" width="7.33203125" style="3"/>
  </cols>
  <sheetData>
    <row r="1" spans="1:23" ht="17.25" customHeight="1" x14ac:dyDescent="0.3">
      <c r="A1" s="549" t="s">
        <v>452</v>
      </c>
      <c r="B1" s="549"/>
      <c r="C1" s="2"/>
      <c r="D1" s="2"/>
      <c r="E1"/>
      <c r="F1"/>
      <c r="G1"/>
      <c r="H1"/>
      <c r="I1"/>
      <c r="J1"/>
      <c r="N1" s="4" t="s">
        <v>1</v>
      </c>
      <c r="O1" s="5"/>
      <c r="S1" s="69"/>
      <c r="T1" s="69"/>
      <c r="U1" s="69"/>
      <c r="V1" s="70"/>
      <c r="W1" s="69"/>
    </row>
    <row r="2" spans="1:23" ht="13.5" customHeight="1" x14ac:dyDescent="0.3">
      <c r="A2" s="1" t="s">
        <v>453</v>
      </c>
      <c r="B2" s="1"/>
      <c r="C2" s="2"/>
      <c r="D2" s="2"/>
      <c r="E2"/>
      <c r="F2"/>
      <c r="G2"/>
      <c r="H2"/>
      <c r="I2"/>
      <c r="J2"/>
      <c r="M2" s="4"/>
      <c r="N2" s="4" t="s">
        <v>3</v>
      </c>
      <c r="O2" s="5"/>
      <c r="S2" s="69"/>
      <c r="T2" s="69"/>
      <c r="U2" s="69"/>
      <c r="V2" s="70"/>
      <c r="W2" s="69"/>
    </row>
    <row r="3" spans="1:23" ht="15.6" x14ac:dyDescent="0.3">
      <c r="A3" s="549" t="s">
        <v>454</v>
      </c>
      <c r="B3" s="549"/>
      <c r="C3" s="2"/>
      <c r="D3" s="2"/>
      <c r="E3"/>
      <c r="F3"/>
      <c r="G3"/>
      <c r="H3"/>
      <c r="I3"/>
      <c r="J3"/>
      <c r="K3" s="5"/>
      <c r="L3" s="5"/>
      <c r="M3" s="5"/>
      <c r="N3" s="5"/>
      <c r="O3" s="5"/>
      <c r="S3" s="69"/>
      <c r="T3" s="69"/>
      <c r="U3" s="69"/>
      <c r="V3" s="70"/>
      <c r="W3" s="69"/>
    </row>
    <row r="4" spans="1:23" ht="33.6" customHeight="1" x14ac:dyDescent="0.3">
      <c r="A4" s="547" t="s">
        <v>455</v>
      </c>
      <c r="B4" s="548"/>
      <c r="C4" s="7"/>
      <c r="D4" s="7"/>
      <c r="E4" s="8"/>
      <c r="F4" s="8"/>
      <c r="G4" s="8"/>
      <c r="H4" s="8"/>
      <c r="I4" s="8"/>
      <c r="J4" s="8"/>
      <c r="K4" s="9"/>
      <c r="L4" s="9"/>
      <c r="M4" s="9"/>
      <c r="N4" s="9"/>
      <c r="O4" s="38"/>
      <c r="S4" s="69"/>
      <c r="T4" s="69"/>
      <c r="U4" s="69"/>
      <c r="V4" s="70"/>
      <c r="W4" s="69"/>
    </row>
    <row r="5" spans="1:23" x14ac:dyDescent="0.3">
      <c r="B5" s="9"/>
      <c r="C5" s="9"/>
      <c r="D5" s="9"/>
      <c r="E5" s="9"/>
      <c r="F5" s="9"/>
      <c r="G5" s="9"/>
      <c r="H5" s="9"/>
      <c r="I5" s="9"/>
      <c r="J5" s="9"/>
      <c r="K5" s="9"/>
      <c r="L5" s="9"/>
      <c r="M5" s="9"/>
      <c r="N5" s="9"/>
      <c r="O5" s="38"/>
      <c r="S5" s="69"/>
      <c r="T5" s="69"/>
      <c r="U5" s="69"/>
      <c r="V5" s="70"/>
      <c r="W5" s="69"/>
    </row>
    <row r="6" spans="1:23" ht="15.6" x14ac:dyDescent="0.3">
      <c r="A6" s="6" t="s">
        <v>232</v>
      </c>
      <c r="B6" s="9"/>
      <c r="C6" s="9"/>
      <c r="D6" s="9"/>
      <c r="E6" s="9"/>
      <c r="F6" s="9"/>
      <c r="G6" s="9"/>
      <c r="H6" s="9"/>
      <c r="I6" s="9"/>
      <c r="J6" s="9"/>
      <c r="K6" s="9"/>
      <c r="L6" s="9"/>
      <c r="M6" s="9"/>
      <c r="N6" s="9"/>
      <c r="O6" s="38"/>
      <c r="S6" s="69"/>
      <c r="T6" s="69"/>
      <c r="U6" s="69"/>
      <c r="V6" s="70"/>
      <c r="W6" s="69"/>
    </row>
    <row r="7" spans="1:23" x14ac:dyDescent="0.3">
      <c r="A7" s="10"/>
      <c r="B7" s="9"/>
      <c r="C7" s="9"/>
      <c r="D7" s="9"/>
      <c r="E7" s="9"/>
      <c r="F7" s="9"/>
      <c r="G7" s="9"/>
      <c r="H7" s="9"/>
      <c r="I7" s="9"/>
      <c r="J7" s="9"/>
      <c r="K7" s="9"/>
      <c r="L7" s="9"/>
      <c r="M7" s="9"/>
      <c r="N7" s="9"/>
      <c r="O7" s="38"/>
      <c r="S7" s="69"/>
      <c r="T7" s="69"/>
      <c r="U7" s="69"/>
      <c r="V7" s="70"/>
      <c r="W7" s="69"/>
    </row>
    <row r="8" spans="1:23" x14ac:dyDescent="0.3">
      <c r="A8" s="10"/>
      <c r="B8" s="9"/>
      <c r="C8" s="9"/>
      <c r="D8" s="9"/>
      <c r="E8" s="9"/>
      <c r="F8" s="9"/>
      <c r="G8" s="9"/>
      <c r="H8" s="9"/>
      <c r="I8" s="9"/>
      <c r="J8" s="9"/>
      <c r="K8" s="9"/>
      <c r="L8" s="9"/>
      <c r="M8" s="9"/>
      <c r="N8" s="9"/>
      <c r="O8" s="38"/>
      <c r="S8" s="69"/>
      <c r="T8" s="69"/>
      <c r="U8" s="69"/>
      <c r="V8" s="70"/>
      <c r="W8" s="69"/>
    </row>
    <row r="9" spans="1:23" x14ac:dyDescent="0.3">
      <c r="A9" s="10"/>
      <c r="B9" s="9"/>
      <c r="C9" s="9"/>
      <c r="D9" s="9"/>
      <c r="E9" s="9"/>
      <c r="F9" s="9"/>
      <c r="G9" s="9"/>
      <c r="H9" s="9"/>
      <c r="I9" s="9"/>
      <c r="J9" s="9"/>
      <c r="K9" s="9"/>
      <c r="L9" s="9"/>
      <c r="M9" s="9"/>
      <c r="N9" s="9"/>
      <c r="O9" s="38"/>
      <c r="S9" s="69"/>
      <c r="T9" s="69"/>
      <c r="U9" s="69"/>
      <c r="V9" s="70"/>
      <c r="W9" s="69"/>
    </row>
    <row r="10" spans="1:23" x14ac:dyDescent="0.3">
      <c r="S10" s="69"/>
      <c r="T10" s="69"/>
      <c r="U10" s="69"/>
      <c r="V10" s="70"/>
      <c r="W10" s="69"/>
    </row>
    <row r="11" spans="1:23" ht="19.5" customHeight="1" x14ac:dyDescent="0.3">
      <c r="A11" s="555" t="s">
        <v>263</v>
      </c>
      <c r="B11" s="555"/>
      <c r="C11" s="555"/>
      <c r="D11" s="555"/>
      <c r="E11" s="555"/>
      <c r="F11" s="555"/>
      <c r="G11" s="555"/>
      <c r="H11" s="555"/>
      <c r="I11" s="555"/>
      <c r="J11" s="555"/>
      <c r="K11" s="555"/>
      <c r="L11" s="555"/>
      <c r="M11" s="555"/>
      <c r="N11" s="555"/>
      <c r="O11" s="555"/>
      <c r="P11" s="40"/>
      <c r="S11" s="69"/>
      <c r="T11" s="69"/>
      <c r="U11" s="69"/>
      <c r="V11" s="70"/>
      <c r="W11" s="69"/>
    </row>
    <row r="12" spans="1:23" ht="1.5" customHeight="1" thickBot="1" x14ac:dyDescent="0.35">
      <c r="A12" s="11"/>
      <c r="B12" s="11"/>
      <c r="C12" s="11"/>
      <c r="D12" s="11"/>
      <c r="E12" s="11"/>
      <c r="F12" s="11"/>
      <c r="G12" s="11"/>
      <c r="H12" s="11"/>
      <c r="I12" s="11"/>
      <c r="J12" s="11"/>
      <c r="K12" s="11"/>
      <c r="L12" s="11"/>
      <c r="M12" s="11"/>
      <c r="N12" s="11"/>
      <c r="O12" s="11"/>
      <c r="S12" s="69"/>
      <c r="T12" s="69"/>
      <c r="U12" s="69"/>
      <c r="V12" s="70"/>
      <c r="W12" s="69"/>
    </row>
    <row r="13" spans="1:23" s="42" customFormat="1" ht="20.25" hidden="1" customHeight="1" thickBot="1" x14ac:dyDescent="0.35">
      <c r="A13" s="434" t="s">
        <v>5</v>
      </c>
      <c r="B13" s="556">
        <f>'Info District'!G11</f>
        <v>2025</v>
      </c>
      <c r="C13" s="557"/>
      <c r="E13" s="550"/>
      <c r="F13" s="550"/>
      <c r="G13" s="550"/>
      <c r="H13" s="550"/>
      <c r="I13" s="550"/>
      <c r="J13" s="554"/>
      <c r="Q13" s="63"/>
      <c r="R13" s="307"/>
      <c r="S13" s="71"/>
      <c r="T13" s="71"/>
      <c r="U13" s="71"/>
      <c r="V13" s="72"/>
      <c r="W13" s="71"/>
    </row>
    <row r="14" spans="1:23" s="42" customFormat="1" ht="7.5" hidden="1" customHeight="1" thickBot="1" x14ac:dyDescent="0.35">
      <c r="A14" s="434"/>
      <c r="B14" s="13"/>
      <c r="C14" s="13"/>
      <c r="D14" s="13"/>
      <c r="O14" s="15"/>
      <c r="Q14" s="63"/>
      <c r="R14" s="307"/>
      <c r="S14" s="71"/>
      <c r="T14" s="71"/>
      <c r="U14" s="71"/>
      <c r="V14" s="72"/>
      <c r="W14" s="71"/>
    </row>
    <row r="15" spans="1:23" s="42" customFormat="1" ht="16.5" hidden="1" customHeight="1" thickBot="1" x14ac:dyDescent="0.35">
      <c r="A15" s="434" t="s">
        <v>7</v>
      </c>
      <c r="B15" s="558" t="str">
        <f>'Info District'!G12</f>
        <v>PLATEAUX</v>
      </c>
      <c r="C15" s="559"/>
      <c r="D15" s="550" t="s">
        <v>8</v>
      </c>
      <c r="E15" s="550"/>
      <c r="F15" s="550"/>
      <c r="G15" s="551" t="str">
        <f>'Info District'!G13</f>
        <v>Agou</v>
      </c>
      <c r="H15" s="552"/>
      <c r="I15" s="553"/>
      <c r="L15" s="11"/>
      <c r="M15" s="11"/>
      <c r="N15" s="11"/>
      <c r="O15" s="11"/>
      <c r="P15" s="11"/>
      <c r="Q15" s="63"/>
      <c r="R15" s="307"/>
      <c r="S15" s="71"/>
      <c r="T15" s="71"/>
      <c r="U15" s="71"/>
      <c r="V15" s="73"/>
      <c r="W15" s="71"/>
    </row>
    <row r="16" spans="1:23" s="42" customFormat="1" ht="3.75" hidden="1" customHeight="1" thickBot="1" x14ac:dyDescent="0.35">
      <c r="A16" s="139"/>
      <c r="B16" s="15"/>
      <c r="C16" s="15"/>
      <c r="D16" s="15"/>
      <c r="E16" s="15"/>
      <c r="K16" s="15"/>
      <c r="L16" s="15"/>
      <c r="M16" s="15"/>
      <c r="O16" s="15"/>
      <c r="Q16" s="63"/>
      <c r="R16" s="307"/>
      <c r="S16" s="71"/>
      <c r="T16" s="71"/>
      <c r="U16" s="71"/>
      <c r="V16" s="72"/>
      <c r="W16" s="71"/>
    </row>
    <row r="17" spans="1:27" s="42" customFormat="1" ht="18" hidden="1" customHeight="1" thickBot="1" x14ac:dyDescent="0.35">
      <c r="A17" s="434" t="s">
        <v>9</v>
      </c>
      <c r="B17" s="556" t="str">
        <f>'Info District'!G17</f>
        <v>Avril à Juin 2025</v>
      </c>
      <c r="C17" s="560"/>
      <c r="D17" s="560"/>
      <c r="E17" s="557"/>
      <c r="G17" s="550" t="s">
        <v>11</v>
      </c>
      <c r="H17" s="550"/>
      <c r="I17" s="550"/>
      <c r="J17" s="550"/>
      <c r="K17" s="554"/>
      <c r="L17" s="551" t="str">
        <f>'Info District'!G18</f>
        <v>Juillet à Septembre 2025</v>
      </c>
      <c r="M17" s="552"/>
      <c r="N17" s="552"/>
      <c r="O17" s="552"/>
      <c r="P17" s="553"/>
      <c r="Q17" s="63"/>
      <c r="R17" s="307"/>
      <c r="S17" s="71"/>
      <c r="T17" s="71"/>
      <c r="U17" s="71"/>
      <c r="V17" s="72"/>
      <c r="W17" s="71"/>
    </row>
    <row r="18" spans="1:27" s="9" customFormat="1" ht="2.25" hidden="1" customHeight="1" thickBot="1" x14ac:dyDescent="0.3">
      <c r="B18" s="43"/>
      <c r="C18" s="43"/>
      <c r="D18" s="43"/>
      <c r="E18" s="44"/>
      <c r="F18" s="43"/>
      <c r="G18" s="45"/>
      <c r="H18" s="45"/>
      <c r="I18" s="45"/>
      <c r="J18" s="45"/>
      <c r="K18" s="45"/>
      <c r="L18" s="45"/>
      <c r="M18" s="45"/>
      <c r="O18" s="38"/>
      <c r="Q18" s="64"/>
      <c r="R18" s="308"/>
      <c r="S18" s="74"/>
      <c r="T18" s="74"/>
      <c r="U18" s="74"/>
      <c r="V18" s="75"/>
      <c r="W18" s="74"/>
    </row>
    <row r="19" spans="1:27" s="9" customFormat="1" ht="21" customHeight="1" thickBot="1" x14ac:dyDescent="0.35">
      <c r="A19" s="532" t="s">
        <v>12</v>
      </c>
      <c r="B19" s="532"/>
      <c r="C19" s="533"/>
      <c r="D19" s="538"/>
      <c r="E19" s="539"/>
      <c r="F19" s="539"/>
      <c r="G19" s="539"/>
      <c r="H19" s="539"/>
      <c r="I19" s="539"/>
      <c r="J19" s="539"/>
      <c r="K19" s="539"/>
      <c r="L19" s="539"/>
      <c r="M19" s="539"/>
      <c r="N19" s="540"/>
      <c r="O19" s="11"/>
      <c r="P19" s="241" t="str">
        <f>'Info District'!H17</f>
        <v>T2</v>
      </c>
      <c r="Q19" s="65"/>
      <c r="R19" s="309"/>
      <c r="S19" s="535" t="s">
        <v>96</v>
      </c>
      <c r="T19" s="536"/>
      <c r="U19" s="536"/>
      <c r="V19" s="536"/>
      <c r="W19" s="537"/>
    </row>
    <row r="20" spans="1:27" s="9" customFormat="1" ht="4.5" customHeight="1" thickBot="1" x14ac:dyDescent="0.35">
      <c r="A20" s="12"/>
      <c r="B20" s="12"/>
      <c r="C20" s="12"/>
      <c r="D20" s="12"/>
      <c r="E20" s="12"/>
      <c r="F20" s="12"/>
      <c r="G20" s="13"/>
      <c r="H20" s="13"/>
      <c r="I20" s="13"/>
      <c r="J20" s="13"/>
      <c r="K20" s="13"/>
      <c r="L20" s="14"/>
      <c r="M20" s="14"/>
      <c r="N20" s="14"/>
      <c r="O20" s="14"/>
      <c r="Q20" s="64"/>
      <c r="R20" s="308"/>
      <c r="S20" s="146"/>
      <c r="T20" s="74"/>
      <c r="U20" s="74"/>
      <c r="V20" s="76"/>
      <c r="W20" s="147"/>
    </row>
    <row r="21" spans="1:27" s="9" customFormat="1" ht="32.25" customHeight="1" thickBot="1" x14ac:dyDescent="0.35">
      <c r="A21" s="532" t="s">
        <v>240</v>
      </c>
      <c r="B21" s="532"/>
      <c r="C21" s="533"/>
      <c r="D21" s="543" t="s">
        <v>264</v>
      </c>
      <c r="E21" s="544"/>
      <c r="F21" s="545"/>
      <c r="G21" s="534" t="s">
        <v>6</v>
      </c>
      <c r="H21" s="534"/>
      <c r="I21" s="534"/>
      <c r="J21" s="534"/>
      <c r="K21" s="534"/>
      <c r="L21" s="546"/>
      <c r="M21" s="539"/>
      <c r="N21" s="539"/>
      <c r="O21" s="539"/>
      <c r="P21" s="540"/>
      <c r="Q21" s="64"/>
      <c r="R21" s="308"/>
      <c r="S21" s="146"/>
      <c r="T21" s="74"/>
      <c r="U21" s="74"/>
      <c r="V21" s="76"/>
      <c r="W21" s="147"/>
    </row>
    <row r="22" spans="1:27" s="9" customFormat="1" ht="6" customHeight="1" x14ac:dyDescent="0.3">
      <c r="A22" s="12"/>
      <c r="B22" s="12"/>
      <c r="C22" s="12"/>
      <c r="D22" s="12"/>
      <c r="E22" s="12"/>
      <c r="F22" s="12"/>
      <c r="G22" s="534"/>
      <c r="H22" s="534"/>
      <c r="I22" s="534"/>
      <c r="J22" s="534"/>
      <c r="K22" s="534"/>
      <c r="L22" s="14"/>
      <c r="M22" s="14"/>
      <c r="N22" s="14"/>
      <c r="O22" s="14"/>
      <c r="Q22" s="64"/>
      <c r="R22" s="308"/>
      <c r="S22" s="146"/>
      <c r="T22" s="74"/>
      <c r="U22" s="74"/>
      <c r="V22" s="76"/>
      <c r="W22" s="147"/>
    </row>
    <row r="23" spans="1:27" s="9" customFormat="1" ht="3.75" customHeight="1" thickBot="1" x14ac:dyDescent="0.35">
      <c r="A23" s="12"/>
      <c r="B23" s="12"/>
      <c r="C23" s="12"/>
      <c r="D23" s="12"/>
      <c r="E23" s="12"/>
      <c r="F23" s="12"/>
      <c r="G23" s="13"/>
      <c r="H23" s="13"/>
      <c r="I23" s="13"/>
      <c r="J23" s="13"/>
      <c r="K23" s="13"/>
      <c r="L23" s="14"/>
      <c r="M23" s="14"/>
      <c r="N23" s="14"/>
      <c r="O23" s="14"/>
      <c r="Q23" s="64"/>
      <c r="R23" s="308"/>
      <c r="S23" s="146"/>
      <c r="T23" s="74"/>
      <c r="U23" s="74"/>
      <c r="V23" s="76"/>
      <c r="W23" s="147"/>
    </row>
    <row r="24" spans="1:27" ht="76.5" customHeight="1" thickBot="1" x14ac:dyDescent="0.35">
      <c r="A24" s="541" t="s">
        <v>13</v>
      </c>
      <c r="B24" s="16" t="s">
        <v>14</v>
      </c>
      <c r="C24" s="108" t="s">
        <v>15</v>
      </c>
      <c r="D24" s="118" t="s">
        <v>16</v>
      </c>
      <c r="E24" s="117" t="s">
        <v>17</v>
      </c>
      <c r="F24" s="351" t="s">
        <v>18</v>
      </c>
      <c r="G24" s="16" t="s">
        <v>233</v>
      </c>
      <c r="H24" s="16" t="s">
        <v>234</v>
      </c>
      <c r="I24" s="16" t="s">
        <v>19</v>
      </c>
      <c r="J24" s="16" t="s">
        <v>20</v>
      </c>
      <c r="K24" s="108" t="s">
        <v>21</v>
      </c>
      <c r="L24" s="136" t="s">
        <v>22</v>
      </c>
      <c r="M24" s="137" t="s">
        <v>236</v>
      </c>
      <c r="N24" s="138" t="s">
        <v>23</v>
      </c>
      <c r="O24" s="109" t="s">
        <v>39</v>
      </c>
      <c r="P24" s="16" t="s">
        <v>40</v>
      </c>
      <c r="S24" s="148" t="s">
        <v>237</v>
      </c>
      <c r="T24" s="140" t="s">
        <v>93</v>
      </c>
      <c r="U24" s="140" t="s">
        <v>239</v>
      </c>
      <c r="V24" s="140" t="s">
        <v>238</v>
      </c>
      <c r="W24" s="149" t="s">
        <v>97</v>
      </c>
    </row>
    <row r="25" spans="1:27" s="47" customFormat="1" ht="31.2" customHeight="1" x14ac:dyDescent="0.3">
      <c r="A25" s="542"/>
      <c r="B25" s="46" t="s">
        <v>24</v>
      </c>
      <c r="C25" s="46" t="s">
        <v>25</v>
      </c>
      <c r="D25" s="112" t="s">
        <v>26</v>
      </c>
      <c r="E25" s="46" t="s">
        <v>27</v>
      </c>
      <c r="F25" s="46"/>
      <c r="G25" s="46" t="s">
        <v>28</v>
      </c>
      <c r="H25" s="46"/>
      <c r="I25" s="46" t="s">
        <v>29</v>
      </c>
      <c r="J25" s="46"/>
      <c r="K25" s="131" t="s">
        <v>235</v>
      </c>
      <c r="L25" s="133"/>
      <c r="M25" s="134"/>
      <c r="N25" s="135"/>
      <c r="O25" s="132" t="s">
        <v>30</v>
      </c>
      <c r="P25" s="46"/>
      <c r="Q25" s="66"/>
      <c r="R25" s="310"/>
      <c r="S25" s="150"/>
      <c r="T25" s="67" t="s">
        <v>94</v>
      </c>
      <c r="U25" s="67" t="s">
        <v>95</v>
      </c>
      <c r="V25" s="94"/>
      <c r="W25" s="151" t="str">
        <f>IF(J26&lt;=0,"",IF(J26=90,$X$26))</f>
        <v/>
      </c>
      <c r="X25" s="37" t="s">
        <v>98</v>
      </c>
    </row>
    <row r="26" spans="1:27" ht="31.2" customHeight="1" x14ac:dyDescent="0.3">
      <c r="A26" s="322" t="str">
        <f>CDT!B26</f>
        <v>Artéméther-Luméfantrine 6cp (AL)</v>
      </c>
      <c r="B26" s="247"/>
      <c r="C26" s="248"/>
      <c r="D26" s="302" t="str">
        <f>IF(B26&lt;&gt;"",B26+C26,"")</f>
        <v/>
      </c>
      <c r="E26" s="249"/>
      <c r="F26" s="247"/>
      <c r="G26" s="247"/>
      <c r="H26" s="247"/>
      <c r="I26" s="247"/>
      <c r="J26" s="247"/>
      <c r="K26" s="248"/>
      <c r="L26" s="431" t="str">
        <f>IF(B26&lt;&gt;"",IF(J26=0,E26,((E26*90)/(90-J26))),"0")</f>
        <v>0</v>
      </c>
      <c r="M26" s="428" t="str">
        <f>IF(B26&lt;&gt;"",((E26/S26)*30),"0")</f>
        <v>0</v>
      </c>
      <c r="N26" s="250" t="str">
        <f>IF(B26&lt;&gt;"",IF(J26=0,((E26+L26)-K26),((M26*6)-K26)),"0")</f>
        <v>0</v>
      </c>
      <c r="O26" s="251"/>
      <c r="P26" s="313"/>
      <c r="R26" s="312">
        <f>+L26+N26</f>
        <v>0</v>
      </c>
      <c r="S26" s="152">
        <f>(90-J26)</f>
        <v>90</v>
      </c>
      <c r="T26" s="68" t="e">
        <f t="shared" ref="T26:T47" si="0">D26-(E26+G26+I26+H26)</f>
        <v>#VALUE!</v>
      </c>
      <c r="U26" s="68" t="e">
        <f>K26-T26</f>
        <v>#VALUE!</v>
      </c>
      <c r="V26" s="95">
        <v>6</v>
      </c>
      <c r="W26" s="153" t="e">
        <f t="shared" ref="W26:W50" si="1">IF(U26=0,"",$X$25)</f>
        <v>#VALUE!</v>
      </c>
      <c r="X26" s="37" t="s">
        <v>203</v>
      </c>
      <c r="Y26" s="107">
        <f>+O26</f>
        <v>0</v>
      </c>
    </row>
    <row r="27" spans="1:27" ht="31.2" customHeight="1" x14ac:dyDescent="0.3">
      <c r="A27" s="322" t="str">
        <f>CDT!B27</f>
        <v>Artéméther-Luméfantrine 12cp (AL)</v>
      </c>
      <c r="B27" s="247"/>
      <c r="C27" s="248"/>
      <c r="D27" s="302" t="str">
        <f t="shared" ref="D27" si="2">IF(B27&lt;&gt;"",B27+C27,"")</f>
        <v/>
      </c>
      <c r="E27" s="249"/>
      <c r="F27" s="247"/>
      <c r="G27" s="247"/>
      <c r="H27" s="247"/>
      <c r="I27" s="247"/>
      <c r="J27" s="247"/>
      <c r="K27" s="248"/>
      <c r="L27" s="431" t="str">
        <f t="shared" ref="L27:L49" si="3">IF(B27&lt;&gt;"",IF(J27=0,E27,((E27*90)/(90-J27))),"0")</f>
        <v>0</v>
      </c>
      <c r="M27" s="428" t="str">
        <f t="shared" ref="M27:M49" si="4">IF(B27&lt;&gt;"",((E27/S27)*30),"0")</f>
        <v>0</v>
      </c>
      <c r="N27" s="250" t="str">
        <f t="shared" ref="N27:N49" si="5">IF(B27&lt;&gt;"",IF(J27=0,((E27+L27)-K27),((M27*6)-K27)),"0")</f>
        <v>0</v>
      </c>
      <c r="O27" s="251"/>
      <c r="P27" s="247"/>
      <c r="R27" s="312">
        <f t="shared" ref="R27:R49" si="6">+L27+N27</f>
        <v>0</v>
      </c>
      <c r="S27" s="152">
        <f t="shared" ref="S27:S49" si="7">(90-J27)</f>
        <v>90</v>
      </c>
      <c r="T27" s="68" t="e">
        <f t="shared" si="0"/>
        <v>#VALUE!</v>
      </c>
      <c r="U27" s="68" t="e">
        <f t="shared" ref="U27:U49" si="8">K27-T27</f>
        <v>#VALUE!</v>
      </c>
      <c r="V27" s="95">
        <v>12</v>
      </c>
      <c r="W27" s="153" t="e">
        <f t="shared" si="1"/>
        <v>#VALUE!</v>
      </c>
      <c r="Y27" s="107">
        <f t="shared" ref="Y27:Y48" si="9">+O27</f>
        <v>0</v>
      </c>
    </row>
    <row r="28" spans="1:27" ht="31.2" customHeight="1" x14ac:dyDescent="0.3">
      <c r="A28" s="322" t="str">
        <f>CDT!B28</f>
        <v>Artéméther-Luméfantrine 18cp (AL)</v>
      </c>
      <c r="B28" s="247"/>
      <c r="C28" s="248"/>
      <c r="D28" s="302" t="str">
        <f>IF(B28&lt;&gt;"",B28+C28,"")</f>
        <v/>
      </c>
      <c r="E28" s="249"/>
      <c r="F28" s="247"/>
      <c r="G28" s="247"/>
      <c r="H28" s="247"/>
      <c r="I28" s="247"/>
      <c r="J28" s="247"/>
      <c r="K28" s="248"/>
      <c r="L28" s="431" t="str">
        <f t="shared" si="3"/>
        <v>0</v>
      </c>
      <c r="M28" s="428" t="str">
        <f t="shared" si="4"/>
        <v>0</v>
      </c>
      <c r="N28" s="250" t="str">
        <f t="shared" si="5"/>
        <v>0</v>
      </c>
      <c r="O28" s="251"/>
      <c r="P28" s="247"/>
      <c r="R28" s="312">
        <f t="shared" si="6"/>
        <v>0</v>
      </c>
      <c r="S28" s="152">
        <f t="shared" si="7"/>
        <v>90</v>
      </c>
      <c r="T28" s="68" t="e">
        <f t="shared" si="0"/>
        <v>#VALUE!</v>
      </c>
      <c r="U28" s="68" t="e">
        <f t="shared" si="8"/>
        <v>#VALUE!</v>
      </c>
      <c r="V28" s="95">
        <v>18</v>
      </c>
      <c r="W28" s="153" t="e">
        <f t="shared" si="1"/>
        <v>#VALUE!</v>
      </c>
      <c r="Y28" s="107">
        <f t="shared" si="9"/>
        <v>0</v>
      </c>
    </row>
    <row r="29" spans="1:27" ht="31.2" customHeight="1" x14ac:dyDescent="0.3">
      <c r="A29" s="322" t="str">
        <f>CDT!B29</f>
        <v>Artéméther-Luméfantrine 24cp (AL)</v>
      </c>
      <c r="B29" s="247"/>
      <c r="C29" s="248"/>
      <c r="D29" s="302" t="str">
        <f>IF(B29&lt;&gt;"",B29+C29,"")</f>
        <v/>
      </c>
      <c r="E29" s="249"/>
      <c r="F29" s="247"/>
      <c r="G29" s="247"/>
      <c r="H29" s="247"/>
      <c r="I29" s="247"/>
      <c r="J29" s="247"/>
      <c r="K29" s="248"/>
      <c r="L29" s="431" t="str">
        <f t="shared" si="3"/>
        <v>0</v>
      </c>
      <c r="M29" s="428" t="str">
        <f t="shared" si="4"/>
        <v>0</v>
      </c>
      <c r="N29" s="250" t="str">
        <f t="shared" si="5"/>
        <v>0</v>
      </c>
      <c r="O29" s="251"/>
      <c r="P29" s="247"/>
      <c r="R29" s="312">
        <f t="shared" si="6"/>
        <v>0</v>
      </c>
      <c r="S29" s="152">
        <f t="shared" si="7"/>
        <v>90</v>
      </c>
      <c r="T29" s="68" t="e">
        <f t="shared" si="0"/>
        <v>#VALUE!</v>
      </c>
      <c r="U29" s="68" t="e">
        <f t="shared" si="8"/>
        <v>#VALUE!</v>
      </c>
      <c r="V29" s="95">
        <v>24</v>
      </c>
      <c r="W29" s="153" t="e">
        <f t="shared" si="1"/>
        <v>#VALUE!</v>
      </c>
      <c r="Y29" s="107">
        <f t="shared" si="9"/>
        <v>0</v>
      </c>
    </row>
    <row r="30" spans="1:27" ht="31.2" customHeight="1" x14ac:dyDescent="0.3">
      <c r="A30" s="322" t="str">
        <f>CDT!B30</f>
        <v>Artéméther injectable 40 mg</v>
      </c>
      <c r="B30" s="247"/>
      <c r="C30" s="248"/>
      <c r="D30" s="302" t="str">
        <f t="shared" ref="D30:D49" si="10">IF(B30&lt;&gt;"",B30+C30,"")</f>
        <v/>
      </c>
      <c r="E30" s="249"/>
      <c r="F30" s="247"/>
      <c r="G30" s="247"/>
      <c r="H30" s="247"/>
      <c r="I30" s="247"/>
      <c r="J30" s="247"/>
      <c r="K30" s="248"/>
      <c r="L30" s="431" t="str">
        <f t="shared" si="3"/>
        <v>0</v>
      </c>
      <c r="M30" s="428" t="str">
        <f t="shared" si="4"/>
        <v>0</v>
      </c>
      <c r="N30" s="250" t="str">
        <f t="shared" si="5"/>
        <v>0</v>
      </c>
      <c r="O30" s="251"/>
      <c r="P30" s="247"/>
      <c r="R30" s="312">
        <f t="shared" si="6"/>
        <v>0</v>
      </c>
      <c r="S30" s="152">
        <f t="shared" si="7"/>
        <v>90</v>
      </c>
      <c r="T30" s="68" t="e">
        <f t="shared" si="0"/>
        <v>#VALUE!</v>
      </c>
      <c r="U30" s="68" t="e">
        <f t="shared" si="8"/>
        <v>#VALUE!</v>
      </c>
      <c r="V30" s="95">
        <v>1</v>
      </c>
      <c r="W30" s="153" t="e">
        <f t="shared" si="1"/>
        <v>#VALUE!</v>
      </c>
      <c r="Y30" s="107">
        <f t="shared" si="9"/>
        <v>0</v>
      </c>
    </row>
    <row r="31" spans="1:27" ht="34.5" customHeight="1" x14ac:dyDescent="0.3">
      <c r="A31" s="322" t="str">
        <f>CDT!B31</f>
        <v>Artéméther injectable 80 mg</v>
      </c>
      <c r="B31" s="247"/>
      <c r="C31" s="248"/>
      <c r="D31" s="302" t="str">
        <f t="shared" si="10"/>
        <v/>
      </c>
      <c r="E31" s="249"/>
      <c r="F31" s="247"/>
      <c r="G31" s="247"/>
      <c r="H31" s="247"/>
      <c r="I31" s="247"/>
      <c r="J31" s="247"/>
      <c r="K31" s="248"/>
      <c r="L31" s="431" t="str">
        <f t="shared" si="3"/>
        <v>0</v>
      </c>
      <c r="M31" s="428" t="str">
        <f t="shared" si="4"/>
        <v>0</v>
      </c>
      <c r="N31" s="250" t="str">
        <f t="shared" si="5"/>
        <v>0</v>
      </c>
      <c r="O31" s="251"/>
      <c r="P31" s="247"/>
      <c r="R31" s="312">
        <f t="shared" si="6"/>
        <v>0</v>
      </c>
      <c r="S31" s="152">
        <f t="shared" si="7"/>
        <v>90</v>
      </c>
      <c r="T31" s="68" t="e">
        <f t="shared" si="0"/>
        <v>#VALUE!</v>
      </c>
      <c r="U31" s="68" t="e">
        <f t="shared" si="8"/>
        <v>#VALUE!</v>
      </c>
      <c r="V31" s="95">
        <v>1</v>
      </c>
      <c r="W31" s="153" t="e">
        <f t="shared" si="1"/>
        <v>#VALUE!</v>
      </c>
      <c r="Y31" s="107">
        <f t="shared" si="9"/>
        <v>0</v>
      </c>
    </row>
    <row r="32" spans="1:27" ht="34.5" customHeight="1" x14ac:dyDescent="0.3">
      <c r="A32" s="435" t="str">
        <f>CDT!B32</f>
        <v>Artésunate injectable 60 mg</v>
      </c>
      <c r="B32" s="247"/>
      <c r="C32" s="248"/>
      <c r="D32" s="302" t="str">
        <f t="shared" si="10"/>
        <v/>
      </c>
      <c r="E32" s="249"/>
      <c r="F32" s="247"/>
      <c r="G32" s="247"/>
      <c r="H32" s="247"/>
      <c r="I32" s="247"/>
      <c r="J32" s="247"/>
      <c r="K32" s="248"/>
      <c r="L32" s="438" t="str">
        <f t="shared" si="3"/>
        <v>0</v>
      </c>
      <c r="M32" s="314" t="str">
        <f>IF(B32&lt;&gt;"",((E32/S32:S32)*30),"0")</f>
        <v>0</v>
      </c>
      <c r="N32" s="432" t="str">
        <f>IF(B32&lt;&gt;"",IF(J32=0,AA32,IF(J32&gt;0,((M32/30)*J32)+AA32)),"0")</f>
        <v>0</v>
      </c>
      <c r="O32" s="433"/>
      <c r="P32" s="247"/>
      <c r="R32" s="312">
        <f t="shared" si="6"/>
        <v>0</v>
      </c>
      <c r="S32" s="429">
        <f t="shared" si="7"/>
        <v>90</v>
      </c>
      <c r="T32" s="436" t="e">
        <f>D32-(E32+G32+I32+H32)</f>
        <v>#VALUE!</v>
      </c>
      <c r="U32" s="436" t="e">
        <f t="shared" si="8"/>
        <v>#VALUE!</v>
      </c>
      <c r="V32" s="430">
        <v>1</v>
      </c>
      <c r="W32" s="437" t="e">
        <f t="shared" si="1"/>
        <v>#VALUE!</v>
      </c>
      <c r="Y32" s="107">
        <f t="shared" si="9"/>
        <v>0</v>
      </c>
      <c r="AA32" s="3">
        <f>((F32*10)+L32-K32)</f>
        <v>0</v>
      </c>
    </row>
    <row r="33" spans="1:25" ht="34.5" customHeight="1" x14ac:dyDescent="0.3">
      <c r="A33" s="322" t="str">
        <f>CDT!B33</f>
        <v xml:space="preserve"> Sulfadoxine Pyriméthamine:  (SP)</v>
      </c>
      <c r="B33" s="247"/>
      <c r="C33" s="248"/>
      <c r="D33" s="302" t="str">
        <f t="shared" si="10"/>
        <v/>
      </c>
      <c r="E33" s="249"/>
      <c r="F33" s="247"/>
      <c r="G33" s="247"/>
      <c r="H33" s="247"/>
      <c r="I33" s="247"/>
      <c r="J33" s="247"/>
      <c r="K33" s="248"/>
      <c r="L33" s="431" t="str">
        <f t="shared" si="3"/>
        <v>0</v>
      </c>
      <c r="M33" s="428" t="str">
        <f t="shared" si="4"/>
        <v>0</v>
      </c>
      <c r="N33" s="250" t="str">
        <f t="shared" si="5"/>
        <v>0</v>
      </c>
      <c r="O33" s="251"/>
      <c r="P33" s="247"/>
      <c r="R33" s="312">
        <f t="shared" si="6"/>
        <v>0</v>
      </c>
      <c r="S33" s="152">
        <f t="shared" si="7"/>
        <v>90</v>
      </c>
      <c r="T33" s="68" t="e">
        <f t="shared" si="0"/>
        <v>#VALUE!</v>
      </c>
      <c r="U33" s="68" t="e">
        <f t="shared" si="8"/>
        <v>#VALUE!</v>
      </c>
      <c r="V33" s="95">
        <v>3</v>
      </c>
      <c r="W33" s="153" t="e">
        <f t="shared" si="1"/>
        <v>#VALUE!</v>
      </c>
      <c r="Y33" s="107">
        <f t="shared" si="9"/>
        <v>0</v>
      </c>
    </row>
    <row r="34" spans="1:25" ht="34.5" customHeight="1" x14ac:dyDescent="0.3">
      <c r="A34" s="322" t="str">
        <f>CDT!B34</f>
        <v>Test de Diagnostic Rapide  : (TDR)</v>
      </c>
      <c r="B34" s="247"/>
      <c r="C34" s="248"/>
      <c r="D34" s="302" t="str">
        <f t="shared" si="10"/>
        <v/>
      </c>
      <c r="E34" s="247"/>
      <c r="F34" s="248"/>
      <c r="G34" s="247"/>
      <c r="H34" s="247"/>
      <c r="I34" s="247"/>
      <c r="J34" s="247"/>
      <c r="K34" s="248"/>
      <c r="L34" s="431" t="str">
        <f t="shared" si="3"/>
        <v>0</v>
      </c>
      <c r="M34" s="428" t="str">
        <f t="shared" si="4"/>
        <v>0</v>
      </c>
      <c r="N34" s="250" t="str">
        <f t="shared" si="5"/>
        <v>0</v>
      </c>
      <c r="O34" s="251"/>
      <c r="P34" s="247"/>
      <c r="R34" s="312">
        <f t="shared" si="6"/>
        <v>0</v>
      </c>
      <c r="S34" s="152">
        <f t="shared" si="7"/>
        <v>90</v>
      </c>
      <c r="T34" s="68" t="e">
        <f t="shared" si="0"/>
        <v>#VALUE!</v>
      </c>
      <c r="U34" s="68" t="e">
        <f t="shared" si="8"/>
        <v>#VALUE!</v>
      </c>
      <c r="V34" s="95">
        <v>1</v>
      </c>
      <c r="W34" s="153" t="e">
        <f>IF(U34=0,"",$X$25)</f>
        <v>#VALUE!</v>
      </c>
      <c r="Y34" s="107">
        <f t="shared" si="9"/>
        <v>0</v>
      </c>
    </row>
    <row r="35" spans="1:25" ht="34.5" customHeight="1" x14ac:dyDescent="0.3">
      <c r="A35" s="322" t="str">
        <f>CDT!B35</f>
        <v>Moustiquaire à Imprégnation Durable: (MID)</v>
      </c>
      <c r="B35" s="247"/>
      <c r="C35" s="248"/>
      <c r="D35" s="302" t="str">
        <f t="shared" si="10"/>
        <v/>
      </c>
      <c r="E35" s="247"/>
      <c r="F35" s="248"/>
      <c r="G35" s="247"/>
      <c r="H35" s="247"/>
      <c r="I35" s="247"/>
      <c r="J35" s="247"/>
      <c r="K35" s="248"/>
      <c r="L35" s="431" t="str">
        <f t="shared" si="3"/>
        <v>0</v>
      </c>
      <c r="M35" s="428" t="str">
        <f t="shared" si="4"/>
        <v>0</v>
      </c>
      <c r="N35" s="250" t="str">
        <f t="shared" si="5"/>
        <v>0</v>
      </c>
      <c r="O35" s="251"/>
      <c r="P35" s="247"/>
      <c r="R35" s="312">
        <f t="shared" si="6"/>
        <v>0</v>
      </c>
      <c r="S35" s="152">
        <f t="shared" si="7"/>
        <v>90</v>
      </c>
      <c r="T35" s="68" t="e">
        <f t="shared" si="0"/>
        <v>#VALUE!</v>
      </c>
      <c r="U35" s="68" t="e">
        <f t="shared" si="8"/>
        <v>#VALUE!</v>
      </c>
      <c r="V35" s="95">
        <v>1</v>
      </c>
      <c r="W35" s="153" t="e">
        <f t="shared" si="1"/>
        <v>#VALUE!</v>
      </c>
      <c r="Y35" s="107">
        <f t="shared" si="9"/>
        <v>0</v>
      </c>
    </row>
    <row r="36" spans="1:25" ht="34.5" customHeight="1" x14ac:dyDescent="0.3">
      <c r="A36" s="322" t="str">
        <f>CDT!B36</f>
        <v>Dihydroartéminisine Pipéraquine– Plaq / 3 comp 
( DHA-PPQ)  20/160 mg</v>
      </c>
      <c r="B36" s="247"/>
      <c r="C36" s="248"/>
      <c r="D36" s="302" t="str">
        <f t="shared" si="10"/>
        <v/>
      </c>
      <c r="E36" s="249"/>
      <c r="F36" s="247"/>
      <c r="G36" s="247"/>
      <c r="H36" s="247"/>
      <c r="I36" s="247"/>
      <c r="J36" s="247"/>
      <c r="K36" s="248"/>
      <c r="L36" s="431" t="str">
        <f t="shared" si="3"/>
        <v>0</v>
      </c>
      <c r="M36" s="428" t="str">
        <f t="shared" si="4"/>
        <v>0</v>
      </c>
      <c r="N36" s="250" t="str">
        <f t="shared" si="5"/>
        <v>0</v>
      </c>
      <c r="O36" s="251"/>
      <c r="P36" s="247"/>
      <c r="R36" s="312">
        <f t="shared" si="6"/>
        <v>0</v>
      </c>
      <c r="S36" s="152">
        <f t="shared" si="7"/>
        <v>90</v>
      </c>
      <c r="T36" s="68" t="e">
        <f t="shared" si="0"/>
        <v>#VALUE!</v>
      </c>
      <c r="U36" s="68" t="e">
        <f t="shared" si="8"/>
        <v>#VALUE!</v>
      </c>
      <c r="V36" s="95">
        <v>3</v>
      </c>
      <c r="W36" s="153" t="e">
        <f t="shared" si="1"/>
        <v>#VALUE!</v>
      </c>
      <c r="Y36" s="107">
        <f t="shared" si="9"/>
        <v>0</v>
      </c>
    </row>
    <row r="37" spans="1:25" ht="34.5" customHeight="1" x14ac:dyDescent="0.3">
      <c r="A37" s="322" t="str">
        <f>CDT!B37</f>
        <v>Dihydroartéminisine Pipéraquine– Plaq / 3 comp 
( DHA-PPQ)  40/320 mg</v>
      </c>
      <c r="B37" s="247"/>
      <c r="C37" s="248"/>
      <c r="D37" s="302" t="str">
        <f t="shared" si="10"/>
        <v/>
      </c>
      <c r="E37" s="249"/>
      <c r="F37" s="247"/>
      <c r="G37" s="247"/>
      <c r="H37" s="247"/>
      <c r="I37" s="247"/>
      <c r="J37" s="247"/>
      <c r="K37" s="248"/>
      <c r="L37" s="431" t="str">
        <f t="shared" si="3"/>
        <v>0</v>
      </c>
      <c r="M37" s="428" t="str">
        <f t="shared" si="4"/>
        <v>0</v>
      </c>
      <c r="N37" s="250" t="str">
        <f t="shared" si="5"/>
        <v>0</v>
      </c>
      <c r="O37" s="251"/>
      <c r="P37" s="247"/>
      <c r="R37" s="312">
        <f t="shared" si="6"/>
        <v>0</v>
      </c>
      <c r="S37" s="152">
        <f t="shared" si="7"/>
        <v>90</v>
      </c>
      <c r="T37" s="68" t="e">
        <f t="shared" si="0"/>
        <v>#VALUE!</v>
      </c>
      <c r="U37" s="68" t="e">
        <f t="shared" si="8"/>
        <v>#VALUE!</v>
      </c>
      <c r="V37" s="95">
        <v>3</v>
      </c>
      <c r="W37" s="153" t="e">
        <f t="shared" si="1"/>
        <v>#VALUE!</v>
      </c>
      <c r="Y37" s="107">
        <f t="shared" si="9"/>
        <v>0</v>
      </c>
    </row>
    <row r="38" spans="1:25" ht="34.5" customHeight="1" x14ac:dyDescent="0.3">
      <c r="A38" s="322" t="str">
        <f>CDT!B38</f>
        <v>Dihydroartéminisine Pipéraquine– Plaq / 6 comp 
( DHA-PPQ)  40/320 mg</v>
      </c>
      <c r="B38" s="247"/>
      <c r="C38" s="248"/>
      <c r="D38" s="302" t="str">
        <f t="shared" si="10"/>
        <v/>
      </c>
      <c r="E38" s="249"/>
      <c r="F38" s="247"/>
      <c r="G38" s="247"/>
      <c r="H38" s="247"/>
      <c r="I38" s="247"/>
      <c r="J38" s="247"/>
      <c r="K38" s="248"/>
      <c r="L38" s="431" t="str">
        <f t="shared" si="3"/>
        <v>0</v>
      </c>
      <c r="M38" s="428" t="str">
        <f t="shared" si="4"/>
        <v>0</v>
      </c>
      <c r="N38" s="250" t="str">
        <f t="shared" si="5"/>
        <v>0</v>
      </c>
      <c r="O38" s="251"/>
      <c r="P38" s="247"/>
      <c r="R38" s="312">
        <f t="shared" si="6"/>
        <v>0</v>
      </c>
      <c r="S38" s="152">
        <f t="shared" si="7"/>
        <v>90</v>
      </c>
      <c r="T38" s="68" t="e">
        <f t="shared" si="0"/>
        <v>#VALUE!</v>
      </c>
      <c r="U38" s="68" t="e">
        <f t="shared" si="8"/>
        <v>#VALUE!</v>
      </c>
      <c r="V38" s="95">
        <v>3</v>
      </c>
      <c r="W38" s="153" t="e">
        <f t="shared" si="1"/>
        <v>#VALUE!</v>
      </c>
      <c r="Y38" s="107">
        <f t="shared" si="9"/>
        <v>0</v>
      </c>
    </row>
    <row r="39" spans="1:25" ht="34.5" customHeight="1" x14ac:dyDescent="0.3">
      <c r="A39" s="322" t="str">
        <f>CDT!B39</f>
        <v>Dihydroartemisinine/pipéraquine – Plaq / 9 comp 
( DHA-PPQ) 40/320 mg</v>
      </c>
      <c r="B39" s="247"/>
      <c r="C39" s="248"/>
      <c r="D39" s="302" t="str">
        <f t="shared" si="10"/>
        <v/>
      </c>
      <c r="E39" s="249"/>
      <c r="F39" s="247"/>
      <c r="G39" s="247"/>
      <c r="H39" s="247"/>
      <c r="I39" s="247"/>
      <c r="J39" s="247"/>
      <c r="K39" s="248"/>
      <c r="L39" s="431" t="str">
        <f t="shared" si="3"/>
        <v>0</v>
      </c>
      <c r="M39" s="428" t="str">
        <f t="shared" si="4"/>
        <v>0</v>
      </c>
      <c r="N39" s="250" t="str">
        <f t="shared" si="5"/>
        <v>0</v>
      </c>
      <c r="O39" s="251"/>
      <c r="P39" s="247"/>
      <c r="R39" s="312">
        <f t="shared" si="6"/>
        <v>0</v>
      </c>
      <c r="S39" s="152">
        <f t="shared" si="7"/>
        <v>90</v>
      </c>
      <c r="T39" s="68" t="e">
        <f t="shared" si="0"/>
        <v>#VALUE!</v>
      </c>
      <c r="U39" s="68" t="e">
        <f t="shared" si="8"/>
        <v>#VALUE!</v>
      </c>
      <c r="V39" s="95">
        <v>3</v>
      </c>
      <c r="W39" s="153" t="e">
        <f t="shared" si="1"/>
        <v>#VALUE!</v>
      </c>
      <c r="Y39" s="107">
        <f t="shared" si="9"/>
        <v>0</v>
      </c>
    </row>
    <row r="40" spans="1:25" ht="34.5" customHeight="1" x14ac:dyDescent="0.3">
      <c r="A40" s="322" t="str">
        <f>CDT!B40</f>
        <v>Artésunate Amodiaquine: (ASAQ) : 3 cp (25/67,5 mg)</v>
      </c>
      <c r="B40" s="247"/>
      <c r="C40" s="248"/>
      <c r="D40" s="302" t="str">
        <f t="shared" si="10"/>
        <v/>
      </c>
      <c r="E40" s="249"/>
      <c r="F40" s="247"/>
      <c r="G40" s="247"/>
      <c r="H40" s="247"/>
      <c r="I40" s="247"/>
      <c r="J40" s="247"/>
      <c r="K40" s="248"/>
      <c r="L40" s="431" t="str">
        <f t="shared" si="3"/>
        <v>0</v>
      </c>
      <c r="M40" s="428" t="str">
        <f t="shared" si="4"/>
        <v>0</v>
      </c>
      <c r="N40" s="250" t="str">
        <f t="shared" si="5"/>
        <v>0</v>
      </c>
      <c r="O40" s="251"/>
      <c r="P40" s="247"/>
      <c r="R40" s="312">
        <f t="shared" si="6"/>
        <v>0</v>
      </c>
      <c r="S40" s="152">
        <f t="shared" si="7"/>
        <v>90</v>
      </c>
      <c r="T40" s="68" t="e">
        <f t="shared" si="0"/>
        <v>#VALUE!</v>
      </c>
      <c r="U40" s="68" t="e">
        <f t="shared" si="8"/>
        <v>#VALUE!</v>
      </c>
      <c r="V40" s="95">
        <v>1</v>
      </c>
      <c r="W40" s="153" t="e">
        <f t="shared" si="1"/>
        <v>#VALUE!</v>
      </c>
      <c r="Y40" s="107">
        <f t="shared" si="9"/>
        <v>0</v>
      </c>
    </row>
    <row r="41" spans="1:25" ht="34.5" customHeight="1" x14ac:dyDescent="0.3">
      <c r="A41" s="322" t="str">
        <f>CDT!B41</f>
        <v>Artésunate Amodiaquine: (ASAQ) 3 cp (50/135 mg)</v>
      </c>
      <c r="B41" s="247"/>
      <c r="C41" s="248"/>
      <c r="D41" s="302" t="str">
        <f t="shared" si="10"/>
        <v/>
      </c>
      <c r="E41" s="249"/>
      <c r="F41" s="247"/>
      <c r="G41" s="247"/>
      <c r="H41" s="247"/>
      <c r="I41" s="247"/>
      <c r="J41" s="247"/>
      <c r="K41" s="248"/>
      <c r="L41" s="431" t="str">
        <f t="shared" si="3"/>
        <v>0</v>
      </c>
      <c r="M41" s="428" t="str">
        <f t="shared" si="4"/>
        <v>0</v>
      </c>
      <c r="N41" s="250" t="str">
        <f t="shared" si="5"/>
        <v>0</v>
      </c>
      <c r="O41" s="251"/>
      <c r="P41" s="247"/>
      <c r="R41" s="312">
        <f t="shared" si="6"/>
        <v>0</v>
      </c>
      <c r="S41" s="152">
        <f t="shared" si="7"/>
        <v>90</v>
      </c>
      <c r="T41" s="68" t="e">
        <f t="shared" si="0"/>
        <v>#VALUE!</v>
      </c>
      <c r="U41" s="68" t="e">
        <f t="shared" si="8"/>
        <v>#VALUE!</v>
      </c>
      <c r="V41" s="95">
        <v>1</v>
      </c>
      <c r="W41" s="153" t="e">
        <f t="shared" si="1"/>
        <v>#VALUE!</v>
      </c>
      <c r="Y41" s="107">
        <f t="shared" si="9"/>
        <v>0</v>
      </c>
    </row>
    <row r="42" spans="1:25" ht="34.5" customHeight="1" x14ac:dyDescent="0.3">
      <c r="A42" s="322" t="str">
        <f>CDT!B42</f>
        <v>Artésunate Amodiaquine: (ASAQ) 3 cp (100/270 mg)</v>
      </c>
      <c r="B42" s="247"/>
      <c r="C42" s="248"/>
      <c r="D42" s="302" t="str">
        <f t="shared" si="10"/>
        <v/>
      </c>
      <c r="E42" s="249"/>
      <c r="F42" s="247"/>
      <c r="G42" s="247"/>
      <c r="H42" s="247"/>
      <c r="I42" s="247"/>
      <c r="J42" s="247"/>
      <c r="K42" s="248"/>
      <c r="L42" s="431" t="str">
        <f t="shared" si="3"/>
        <v>0</v>
      </c>
      <c r="M42" s="428" t="str">
        <f t="shared" si="4"/>
        <v>0</v>
      </c>
      <c r="N42" s="250" t="str">
        <f t="shared" si="5"/>
        <v>0</v>
      </c>
      <c r="O42" s="251"/>
      <c r="P42" s="247"/>
      <c r="R42" s="312">
        <f t="shared" si="6"/>
        <v>0</v>
      </c>
      <c r="S42" s="152">
        <f t="shared" si="7"/>
        <v>90</v>
      </c>
      <c r="T42" s="68" t="e">
        <f t="shared" si="0"/>
        <v>#VALUE!</v>
      </c>
      <c r="U42" s="68" t="e">
        <f t="shared" si="8"/>
        <v>#VALUE!</v>
      </c>
      <c r="V42" s="95">
        <v>1</v>
      </c>
      <c r="W42" s="153" t="e">
        <f t="shared" si="1"/>
        <v>#VALUE!</v>
      </c>
      <c r="Y42" s="107">
        <f t="shared" si="9"/>
        <v>0</v>
      </c>
    </row>
    <row r="43" spans="1:25" ht="34.5" customHeight="1" x14ac:dyDescent="0.3">
      <c r="A43" s="322" t="str">
        <f>CDT!B43</f>
        <v>Artésunate Amodiaquine: (ASAQ) 6 cp (100/270 mg)</v>
      </c>
      <c r="B43" s="247"/>
      <c r="C43" s="248"/>
      <c r="D43" s="302" t="str">
        <f t="shared" si="10"/>
        <v/>
      </c>
      <c r="E43" s="249"/>
      <c r="F43" s="247"/>
      <c r="G43" s="247"/>
      <c r="H43" s="247"/>
      <c r="I43" s="247"/>
      <c r="J43" s="247"/>
      <c r="K43" s="248"/>
      <c r="L43" s="431" t="str">
        <f t="shared" si="3"/>
        <v>0</v>
      </c>
      <c r="M43" s="428" t="str">
        <f t="shared" si="4"/>
        <v>0</v>
      </c>
      <c r="N43" s="250" t="str">
        <f t="shared" si="5"/>
        <v>0</v>
      </c>
      <c r="O43" s="251"/>
      <c r="P43" s="247"/>
      <c r="R43" s="312">
        <f t="shared" si="6"/>
        <v>0</v>
      </c>
      <c r="S43" s="152">
        <f t="shared" si="7"/>
        <v>90</v>
      </c>
      <c r="T43" s="68" t="e">
        <f t="shared" si="0"/>
        <v>#VALUE!</v>
      </c>
      <c r="U43" s="68" t="e">
        <f t="shared" si="8"/>
        <v>#VALUE!</v>
      </c>
      <c r="V43" s="95">
        <v>1</v>
      </c>
      <c r="W43" s="153" t="e">
        <f t="shared" si="1"/>
        <v>#VALUE!</v>
      </c>
      <c r="Y43" s="107">
        <f t="shared" si="9"/>
        <v>0</v>
      </c>
    </row>
    <row r="44" spans="1:25" ht="34.5" customHeight="1" x14ac:dyDescent="0.3">
      <c r="A44" s="322" t="str">
        <f>CDT!B44</f>
        <v>Artésunate - Méfloquine (AS-MF)</v>
      </c>
      <c r="B44" s="247"/>
      <c r="C44" s="248"/>
      <c r="D44" s="302" t="str">
        <f t="shared" si="10"/>
        <v/>
      </c>
      <c r="E44" s="249"/>
      <c r="F44" s="247"/>
      <c r="G44" s="247"/>
      <c r="H44" s="247"/>
      <c r="I44" s="247"/>
      <c r="J44" s="247"/>
      <c r="K44" s="248"/>
      <c r="L44" s="431" t="str">
        <f t="shared" si="3"/>
        <v>0</v>
      </c>
      <c r="M44" s="428" t="str">
        <f t="shared" si="4"/>
        <v>0</v>
      </c>
      <c r="N44" s="250" t="str">
        <f t="shared" si="5"/>
        <v>0</v>
      </c>
      <c r="O44" s="251"/>
      <c r="P44" s="247"/>
      <c r="R44" s="312">
        <f t="shared" si="6"/>
        <v>0</v>
      </c>
      <c r="S44" s="152">
        <f t="shared" si="7"/>
        <v>90</v>
      </c>
      <c r="T44" s="68" t="e">
        <f t="shared" si="0"/>
        <v>#VALUE!</v>
      </c>
      <c r="U44" s="68" t="e">
        <f t="shared" si="8"/>
        <v>#VALUE!</v>
      </c>
      <c r="V44" s="95">
        <v>1</v>
      </c>
      <c r="W44" s="153" t="e">
        <f t="shared" si="1"/>
        <v>#VALUE!</v>
      </c>
      <c r="Y44" s="107">
        <f t="shared" si="9"/>
        <v>0</v>
      </c>
    </row>
    <row r="45" spans="1:25" ht="34.5" customHeight="1" x14ac:dyDescent="0.3">
      <c r="A45" s="322" t="str">
        <f>CDT!B45</f>
        <v>Quinine comprimé 300mg</v>
      </c>
      <c r="B45" s="247"/>
      <c r="C45" s="248"/>
      <c r="D45" s="302" t="str">
        <f t="shared" si="10"/>
        <v/>
      </c>
      <c r="E45" s="249"/>
      <c r="F45" s="247"/>
      <c r="G45" s="247"/>
      <c r="H45" s="247"/>
      <c r="I45" s="247"/>
      <c r="J45" s="247"/>
      <c r="K45" s="248"/>
      <c r="L45" s="431" t="str">
        <f t="shared" si="3"/>
        <v>0</v>
      </c>
      <c r="M45" s="428" t="str">
        <f t="shared" si="4"/>
        <v>0</v>
      </c>
      <c r="N45" s="250" t="str">
        <f t="shared" si="5"/>
        <v>0</v>
      </c>
      <c r="O45" s="251"/>
      <c r="P45" s="247"/>
      <c r="R45" s="312">
        <f t="shared" si="6"/>
        <v>0</v>
      </c>
      <c r="S45" s="152">
        <f t="shared" si="7"/>
        <v>90</v>
      </c>
      <c r="T45" s="68" t="e">
        <f t="shared" si="0"/>
        <v>#VALUE!</v>
      </c>
      <c r="U45" s="68" t="e">
        <f t="shared" si="8"/>
        <v>#VALUE!</v>
      </c>
      <c r="V45" s="95">
        <v>1</v>
      </c>
      <c r="W45" s="153" t="e">
        <f t="shared" si="1"/>
        <v>#VALUE!</v>
      </c>
      <c r="Y45" s="107">
        <f t="shared" si="9"/>
        <v>0</v>
      </c>
    </row>
    <row r="46" spans="1:25" ht="34.5" customHeight="1" x14ac:dyDescent="0.3">
      <c r="A46" s="322" t="str">
        <f>CDT!B46</f>
        <v>Quinine injectable 300 mg</v>
      </c>
      <c r="B46" s="247"/>
      <c r="C46" s="248"/>
      <c r="D46" s="302" t="str">
        <f t="shared" si="10"/>
        <v/>
      </c>
      <c r="E46" s="249"/>
      <c r="F46" s="247"/>
      <c r="G46" s="247"/>
      <c r="H46" s="247"/>
      <c r="I46" s="247"/>
      <c r="J46" s="247"/>
      <c r="K46" s="248"/>
      <c r="L46" s="431" t="str">
        <f t="shared" si="3"/>
        <v>0</v>
      </c>
      <c r="M46" s="428" t="str">
        <f t="shared" si="4"/>
        <v>0</v>
      </c>
      <c r="N46" s="250" t="str">
        <f t="shared" si="5"/>
        <v>0</v>
      </c>
      <c r="O46" s="251"/>
      <c r="P46" s="247"/>
      <c r="R46" s="312">
        <f t="shared" si="6"/>
        <v>0</v>
      </c>
      <c r="S46" s="152">
        <f t="shared" si="7"/>
        <v>90</v>
      </c>
      <c r="T46" s="68" t="e">
        <f t="shared" si="0"/>
        <v>#VALUE!</v>
      </c>
      <c r="U46" s="68" t="e">
        <f t="shared" si="8"/>
        <v>#VALUE!</v>
      </c>
      <c r="V46" s="95">
        <v>1</v>
      </c>
      <c r="W46" s="153" t="e">
        <f t="shared" si="1"/>
        <v>#VALUE!</v>
      </c>
      <c r="Y46" s="107">
        <f t="shared" si="9"/>
        <v>0</v>
      </c>
    </row>
    <row r="47" spans="1:25" ht="34.5" customHeight="1" x14ac:dyDescent="0.3">
      <c r="A47" s="322" t="str">
        <f>CDT!B47</f>
        <v>Quinine injectable 600 mg</v>
      </c>
      <c r="B47" s="247"/>
      <c r="C47" s="248"/>
      <c r="D47" s="302" t="str">
        <f t="shared" si="10"/>
        <v/>
      </c>
      <c r="E47" s="249"/>
      <c r="F47" s="247"/>
      <c r="G47" s="247"/>
      <c r="H47" s="247"/>
      <c r="I47" s="247"/>
      <c r="J47" s="247"/>
      <c r="K47" s="248"/>
      <c r="L47" s="431" t="str">
        <f t="shared" si="3"/>
        <v>0</v>
      </c>
      <c r="M47" s="428" t="str">
        <f t="shared" si="4"/>
        <v>0</v>
      </c>
      <c r="N47" s="250" t="str">
        <f t="shared" si="5"/>
        <v>0</v>
      </c>
      <c r="O47" s="251"/>
      <c r="P47" s="247"/>
      <c r="R47" s="312">
        <f t="shared" si="6"/>
        <v>0</v>
      </c>
      <c r="S47" s="152">
        <f t="shared" si="7"/>
        <v>90</v>
      </c>
      <c r="T47" s="68" t="e">
        <f t="shared" si="0"/>
        <v>#VALUE!</v>
      </c>
      <c r="U47" s="68" t="e">
        <f t="shared" si="8"/>
        <v>#VALUE!</v>
      </c>
      <c r="V47" s="95">
        <v>1</v>
      </c>
      <c r="W47" s="153" t="e">
        <f t="shared" si="1"/>
        <v>#VALUE!</v>
      </c>
      <c r="Y47" s="107">
        <f t="shared" si="9"/>
        <v>0</v>
      </c>
    </row>
    <row r="48" spans="1:25" ht="34.5" customHeight="1" thickBot="1" x14ac:dyDescent="0.35">
      <c r="A48" s="322" t="str">
        <f>CDT!B48</f>
        <v>Quinine injectable 600 mg</v>
      </c>
      <c r="B48" s="247"/>
      <c r="C48" s="248"/>
      <c r="D48" s="303" t="str">
        <f t="shared" si="10"/>
        <v/>
      </c>
      <c r="E48" s="249"/>
      <c r="F48" s="247"/>
      <c r="G48" s="247"/>
      <c r="H48" s="247"/>
      <c r="I48" s="247"/>
      <c r="J48" s="247"/>
      <c r="K48" s="248"/>
      <c r="L48" s="431" t="str">
        <f t="shared" si="3"/>
        <v>0</v>
      </c>
      <c r="M48" s="428" t="str">
        <f t="shared" si="4"/>
        <v>0</v>
      </c>
      <c r="N48" s="250" t="str">
        <f t="shared" si="5"/>
        <v>0</v>
      </c>
      <c r="O48" s="251"/>
      <c r="P48" s="247"/>
      <c r="R48" s="312">
        <f t="shared" si="6"/>
        <v>0</v>
      </c>
      <c r="S48" s="152">
        <f t="shared" si="7"/>
        <v>90</v>
      </c>
      <c r="T48" s="68" t="e">
        <f>D48-(E48+G48+I48+H48)</f>
        <v>#VALUE!</v>
      </c>
      <c r="U48" s="68" t="e">
        <f t="shared" si="8"/>
        <v>#VALUE!</v>
      </c>
      <c r="V48" s="95">
        <v>1</v>
      </c>
      <c r="W48" s="153" t="e">
        <f t="shared" si="1"/>
        <v>#VALUE!</v>
      </c>
      <c r="Y48" s="107">
        <f t="shared" si="9"/>
        <v>0</v>
      </c>
    </row>
    <row r="49" spans="1:23" ht="34.5" customHeight="1" thickBot="1" x14ac:dyDescent="0.35">
      <c r="A49" s="322" t="str">
        <f>CDT!B49</f>
        <v>Artéméther injectable 100 mg</v>
      </c>
      <c r="B49" s="247"/>
      <c r="C49" s="248"/>
      <c r="D49" s="303" t="str">
        <f t="shared" si="10"/>
        <v/>
      </c>
      <c r="E49" s="249"/>
      <c r="F49" s="247"/>
      <c r="G49" s="247"/>
      <c r="H49" s="247"/>
      <c r="I49" s="247"/>
      <c r="J49" s="247"/>
      <c r="K49" s="248"/>
      <c r="L49" s="431" t="str">
        <f t="shared" si="3"/>
        <v>0</v>
      </c>
      <c r="M49" s="428" t="str">
        <f t="shared" si="4"/>
        <v>0</v>
      </c>
      <c r="N49" s="250" t="str">
        <f t="shared" si="5"/>
        <v>0</v>
      </c>
      <c r="O49" s="251"/>
      <c r="P49" s="247"/>
      <c r="R49" s="312">
        <f t="shared" si="6"/>
        <v>0</v>
      </c>
      <c r="S49" s="152">
        <f t="shared" si="7"/>
        <v>90</v>
      </c>
      <c r="T49" s="68" t="e">
        <f>D49-(E49+G49+I49+H49)</f>
        <v>#VALUE!</v>
      </c>
      <c r="U49" s="68" t="e">
        <f t="shared" si="8"/>
        <v>#VALUE!</v>
      </c>
      <c r="V49" s="95">
        <v>1</v>
      </c>
      <c r="W49" s="153" t="e">
        <f t="shared" si="1"/>
        <v>#VALUE!</v>
      </c>
    </row>
    <row r="50" spans="1:23" ht="34.5" hidden="1" customHeight="1" x14ac:dyDescent="0.3">
      <c r="A50" s="17"/>
      <c r="B50" s="79"/>
      <c r="C50" s="79"/>
      <c r="D50" s="53"/>
      <c r="E50" s="79"/>
      <c r="F50" s="79"/>
      <c r="G50" s="79"/>
      <c r="H50" s="79"/>
      <c r="I50" s="79"/>
      <c r="J50" s="79"/>
      <c r="K50" s="79"/>
      <c r="L50" s="54"/>
      <c r="M50" s="58" t="str">
        <f t="shared" ref="M50" si="11">IF(B50&lt;&gt;"",((E50/S50)*30),"")</f>
        <v/>
      </c>
      <c r="N50" s="55"/>
      <c r="O50" s="80"/>
      <c r="P50" s="79"/>
      <c r="S50" s="152"/>
      <c r="T50" s="68"/>
      <c r="U50" s="68"/>
      <c r="V50" s="95"/>
      <c r="W50" s="153" t="str">
        <f t="shared" si="1"/>
        <v/>
      </c>
    </row>
    <row r="51" spans="1:23" s="235" customFormat="1" ht="16.5" customHeight="1" x14ac:dyDescent="0.35">
      <c r="A51" s="531" t="s">
        <v>290</v>
      </c>
      <c r="B51" s="531"/>
      <c r="C51" s="531"/>
      <c r="D51" s="531"/>
      <c r="E51" s="531"/>
      <c r="F51" s="531"/>
      <c r="H51" s="233"/>
      <c r="I51" s="233" t="s">
        <v>300</v>
      </c>
      <c r="J51" s="234"/>
      <c r="K51" s="232"/>
      <c r="L51" s="232"/>
      <c r="M51" s="232"/>
      <c r="N51" s="232"/>
      <c r="O51" s="232"/>
      <c r="Q51" s="236"/>
      <c r="R51" s="311"/>
      <c r="S51" s="237"/>
      <c r="T51" s="238"/>
      <c r="U51" s="238"/>
      <c r="V51" s="239"/>
      <c r="W51" s="240"/>
    </row>
    <row r="52" spans="1:23" ht="29.25" customHeight="1" x14ac:dyDescent="0.3">
      <c r="A52" s="18"/>
      <c r="B52" s="18"/>
      <c r="C52" s="18"/>
      <c r="D52" s="18"/>
      <c r="E52" s="18"/>
      <c r="F52" s="18"/>
      <c r="G52" s="18"/>
      <c r="H52" s="18"/>
      <c r="I52" s="18"/>
      <c r="J52" s="18"/>
      <c r="K52" s="18"/>
      <c r="L52" s="18"/>
      <c r="M52" s="18"/>
      <c r="N52" s="18"/>
      <c r="O52" s="18"/>
      <c r="S52" s="154"/>
      <c r="T52" s="69"/>
      <c r="U52" s="69"/>
      <c r="V52" s="70"/>
      <c r="W52" s="155"/>
    </row>
    <row r="53" spans="1:23" ht="15.6" x14ac:dyDescent="0.3">
      <c r="B53" s="18"/>
      <c r="C53" s="18"/>
      <c r="D53" s="18"/>
      <c r="E53" s="18"/>
      <c r="F53" s="18"/>
      <c r="I53" s="18"/>
      <c r="J53" s="18"/>
      <c r="K53" s="18"/>
      <c r="L53" s="18"/>
      <c r="M53" s="18"/>
      <c r="N53" s="18"/>
      <c r="O53" s="18"/>
      <c r="S53" s="154"/>
      <c r="T53" s="69"/>
      <c r="U53" s="69"/>
      <c r="V53" s="70"/>
      <c r="W53" s="155"/>
    </row>
    <row r="54" spans="1:23" s="235" customFormat="1" ht="18.600000000000001" thickBot="1" x14ac:dyDescent="0.4">
      <c r="A54" s="233" t="s">
        <v>289</v>
      </c>
      <c r="H54" s="233"/>
      <c r="I54" s="233" t="s">
        <v>301</v>
      </c>
      <c r="O54" s="232"/>
      <c r="Q54" s="236"/>
      <c r="R54" s="311"/>
      <c r="S54" s="243"/>
      <c r="T54" s="244"/>
      <c r="U54" s="244"/>
      <c r="V54" s="245"/>
      <c r="W54" s="246"/>
    </row>
  </sheetData>
  <mergeCells count="21">
    <mergeCell ref="A24:A25"/>
    <mergeCell ref="A51:F51"/>
    <mergeCell ref="A19:C19"/>
    <mergeCell ref="D19:N19"/>
    <mergeCell ref="S19:W19"/>
    <mergeCell ref="A21:C21"/>
    <mergeCell ref="D21:F21"/>
    <mergeCell ref="G21:K22"/>
    <mergeCell ref="L21:P21"/>
    <mergeCell ref="L17:P17"/>
    <mergeCell ref="A1:B1"/>
    <mergeCell ref="A3:B3"/>
    <mergeCell ref="A4:B4"/>
    <mergeCell ref="A11:O11"/>
    <mergeCell ref="B13:C13"/>
    <mergeCell ref="E13:J13"/>
    <mergeCell ref="B15:C15"/>
    <mergeCell ref="D15:F15"/>
    <mergeCell ref="G15:I15"/>
    <mergeCell ref="B17:E17"/>
    <mergeCell ref="G17:K17"/>
  </mergeCells>
  <conditionalFormatting sqref="U26">
    <cfRule type="cellIs" dxfId="4556" priority="39" operator="greaterThan">
      <formula>0</formula>
    </cfRule>
    <cfRule type="cellIs" dxfId="4555" priority="40" operator="greaterThan">
      <formula>0</formula>
    </cfRule>
    <cfRule type="cellIs" dxfId="4554" priority="41" operator="lessThan">
      <formula>0</formula>
    </cfRule>
    <cfRule type="cellIs" dxfId="4553" priority="42" operator="notEqual">
      <formula>0</formula>
    </cfRule>
  </conditionalFormatting>
  <conditionalFormatting sqref="U27:U29">
    <cfRule type="cellIs" dxfId="4552" priority="35" operator="greaterThan">
      <formula>0</formula>
    </cfRule>
    <cfRule type="cellIs" dxfId="4551" priority="36" operator="greaterThan">
      <formula>0</formula>
    </cfRule>
    <cfRule type="cellIs" dxfId="4550" priority="37" operator="lessThan">
      <formula>0</formula>
    </cfRule>
    <cfRule type="cellIs" dxfId="4549" priority="38" operator="notEqual">
      <formula>0</formula>
    </cfRule>
  </conditionalFormatting>
  <conditionalFormatting sqref="U30:U31 U33:U47">
    <cfRule type="cellIs" dxfId="4548" priority="31" operator="greaterThan">
      <formula>0</formula>
    </cfRule>
    <cfRule type="cellIs" dxfId="4547" priority="32" operator="greaterThan">
      <formula>0</formula>
    </cfRule>
    <cfRule type="cellIs" dxfId="4546" priority="33" operator="lessThan">
      <formula>0</formula>
    </cfRule>
    <cfRule type="cellIs" dxfId="4545" priority="34" operator="notEqual">
      <formula>0</formula>
    </cfRule>
  </conditionalFormatting>
  <conditionalFormatting sqref="U48:U50">
    <cfRule type="cellIs" dxfId="4544" priority="27" operator="greaterThan">
      <formula>0</formula>
    </cfRule>
    <cfRule type="cellIs" dxfId="4543" priority="28" operator="greaterThan">
      <formula>0</formula>
    </cfRule>
    <cfRule type="cellIs" dxfId="4542" priority="29" operator="lessThan">
      <formula>0</formula>
    </cfRule>
    <cfRule type="cellIs" dxfId="4541" priority="30" operator="notEqual">
      <formula>0</formula>
    </cfRule>
  </conditionalFormatting>
  <conditionalFormatting sqref="K50">
    <cfRule type="expression" dxfId="4540" priority="25">
      <formula>K50&lt;T50</formula>
    </cfRule>
    <cfRule type="expression" dxfId="4539" priority="26">
      <formula>K50&gt;T50</formula>
    </cfRule>
  </conditionalFormatting>
  <conditionalFormatting sqref="J37:J47">
    <cfRule type="cellIs" dxfId="4538" priority="24" operator="greaterThan">
      <formula>90</formula>
    </cfRule>
  </conditionalFormatting>
  <conditionalFormatting sqref="J48:J50">
    <cfRule type="cellIs" dxfId="4537" priority="23" operator="greaterThan">
      <formula>90</formula>
    </cfRule>
  </conditionalFormatting>
  <conditionalFormatting sqref="K36:K47">
    <cfRule type="expression" dxfId="4536" priority="21">
      <formula>K36&lt;T36</formula>
    </cfRule>
    <cfRule type="expression" dxfId="4535" priority="22">
      <formula>K36&gt;T36</formula>
    </cfRule>
  </conditionalFormatting>
  <conditionalFormatting sqref="J27:J31 J33">
    <cfRule type="cellIs" dxfId="4534" priority="20" operator="greaterThan">
      <formula>90</formula>
    </cfRule>
  </conditionalFormatting>
  <conditionalFormatting sqref="J36">
    <cfRule type="cellIs" dxfId="4533" priority="19" operator="greaterThan">
      <formula>90</formula>
    </cfRule>
  </conditionalFormatting>
  <conditionalFormatting sqref="K48:K49">
    <cfRule type="expression" dxfId="4532" priority="17">
      <formula>K48&lt;T48</formula>
    </cfRule>
    <cfRule type="expression" dxfId="4531" priority="18">
      <formula>K48&gt;T48</formula>
    </cfRule>
  </conditionalFormatting>
  <conditionalFormatting sqref="K27:K31 K33">
    <cfRule type="expression" dxfId="4530" priority="15">
      <formula>K27&lt;T27</formula>
    </cfRule>
    <cfRule type="expression" dxfId="4529" priority="16">
      <formula>K27&gt;T27</formula>
    </cfRule>
  </conditionalFormatting>
  <conditionalFormatting sqref="J26">
    <cfRule type="cellIs" dxfId="4528" priority="14" operator="greaterThan">
      <formula>90</formula>
    </cfRule>
  </conditionalFormatting>
  <conditionalFormatting sqref="K26">
    <cfRule type="expression" dxfId="4527" priority="12">
      <formula>K26&lt;T26</formula>
    </cfRule>
    <cfRule type="expression" dxfId="4526" priority="13">
      <formula>K26&gt;T26</formula>
    </cfRule>
  </conditionalFormatting>
  <conditionalFormatting sqref="U32">
    <cfRule type="cellIs" dxfId="4525" priority="8" operator="greaterThan">
      <formula>0</formula>
    </cfRule>
    <cfRule type="cellIs" dxfId="4524" priority="9" operator="greaterThan">
      <formula>0</formula>
    </cfRule>
    <cfRule type="cellIs" dxfId="4523" priority="10" operator="lessThan">
      <formula>0</formula>
    </cfRule>
    <cfRule type="cellIs" dxfId="4522" priority="11" operator="notEqual">
      <formula>0</formula>
    </cfRule>
  </conditionalFormatting>
  <conditionalFormatting sqref="K34">
    <cfRule type="expression" dxfId="4521" priority="6">
      <formula>K34&lt;T34</formula>
    </cfRule>
    <cfRule type="expression" dxfId="4520" priority="7">
      <formula>K34&gt;T34</formula>
    </cfRule>
  </conditionalFormatting>
  <conditionalFormatting sqref="K35">
    <cfRule type="expression" dxfId="4519" priority="4">
      <formula>K35&lt;T35</formula>
    </cfRule>
    <cfRule type="expression" dxfId="4518" priority="5">
      <formula>K35&gt;T35</formula>
    </cfRule>
  </conditionalFormatting>
  <conditionalFormatting sqref="J32">
    <cfRule type="cellIs" dxfId="4517" priority="3" operator="greaterThan">
      <formula>90</formula>
    </cfRule>
  </conditionalFormatting>
  <conditionalFormatting sqref="K32">
    <cfRule type="expression" dxfId="4516" priority="1">
      <formula>K32&lt;T32</formula>
    </cfRule>
    <cfRule type="expression" dxfId="4515" priority="2">
      <formula>K32&gt;T32</formula>
    </cfRule>
  </conditionalFormatting>
  <dataValidations count="7">
    <dataValidation type="date" errorStyle="warning" allowBlank="1" showInputMessage="1" showErrorMessage="1" promptTitle="Instruction" prompt="SVP Saisissez la date sous le format:_x000a_00/00/0000. exemple 15/09/2016,_x000a_Merci_x000a_" sqref="L21:P21">
      <formula1>42370</formula1>
      <formula2>44926</formula2>
    </dataValidation>
    <dataValidation errorStyle="information" allowBlank="1" showInputMessage="1" showErrorMessage="1" errorTitle="Instruction" error="Saisissez le Texte en MAJUSCULE_x000a_Exemple: CMS AGOE_x000a_Merci" promptTitle="Instruction" prompt="Saisissez le Texte en MAJUSCULE_x000a_Exemple: CMS AGOE_x000a_Merci" sqref="D19:N19"/>
    <dataValidation type="whole" allowBlank="1" showInputMessage="1" showErrorMessage="1" prompt="La valeur ne peut pas être supérieure à 89_x000a_Si tel est le cas déteminer la quantité à commander directement à la colonne M._x000a_merci" sqref="J27:J50">
      <formula1>0</formula1>
      <formula2>89</formula2>
    </dataValidation>
    <dataValidation type="whole" operator="lessThanOrEqual" allowBlank="1" showInputMessage="1" showErrorMessage="1" promptTitle="instruction" prompt="La valeur de la cellule ne peut pas être supérieure à la quantité Totale inscrite dans la colonne D._x000a_Merci de vérifier." sqref="E26:E50">
      <formula1>D26</formula1>
    </dataValidation>
    <dataValidation type="list" allowBlank="1" showInputMessage="1" showErrorMessage="1" sqref="D21:F21">
      <formula1>typerapport2</formula1>
    </dataValidation>
    <dataValidation type="whole" allowBlank="1" showInputMessage="1" showErrorMessage="1" prompt="La valeur ne peut pas être supérieure à 89_x000a_Si tel est le cas déteminer la quantité à commander directement à la colonne O_x000a_merci" sqref="J26">
      <formula1>0</formula1>
      <formula2>89</formula2>
    </dataValidation>
    <dataValidation type="whole" allowBlank="1" showInputMessage="1" showErrorMessage="1" prompt="La quantité accordée par le point Focal ne peut être supérieure à la somme du CMMa et la quantité commandée pour le trimestre._x000a_Merci de revoir la quantité dans la colonne O." sqref="O26:O49">
      <formula1>0</formula1>
      <formula2>+M26+N26</formula2>
    </dataValidation>
  </dataValidations>
  <pageMargins left="0.21" right="0.23622047244094491" top="0.74803149606299213" bottom="0.74803149606299213" header="0.31496062992125984" footer="0.31496062992125984"/>
  <pageSetup paperSize="9" scale="40" orientation="portrait" r:id="rId1"/>
  <headerFooter alignWithMargins="0">
    <oddFooter>&amp;C&amp;"Arial,Gras"PNLS /IST, Avenue des Armées, -05 BP 424 Lomé –Togo ; Tel 22 20 94 39 Fax : 22 20 94 36    Site Web : www.pnls.tg</oddFooter>
  </headerFooter>
  <drawing r:id="rId2"/>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rgb="FFFF0000"/>
  </sheetPr>
  <dimension ref="A1:W56"/>
  <sheetViews>
    <sheetView showGridLines="0" view="pageBreakPreview" zoomScale="61" zoomScaleNormal="70" zoomScaleSheetLayoutView="61" zoomScalePageLayoutView="50" workbookViewId="0">
      <selection activeCell="D19" sqref="D19:N19"/>
    </sheetView>
  </sheetViews>
  <sheetFormatPr baseColWidth="10" defaultColWidth="7.33203125" defaultRowHeight="13.8" x14ac:dyDescent="0.3"/>
  <cols>
    <col min="1" max="1" width="51.5546875" style="3" customWidth="1"/>
    <col min="2" max="14" width="11.5546875" style="3" customWidth="1"/>
    <col min="15" max="15" width="11.6640625" style="39" customWidth="1"/>
    <col min="16" max="16" width="17.5546875" style="3" customWidth="1"/>
    <col min="17" max="17" width="2.109375" style="62" customWidth="1"/>
    <col min="18" max="18" width="4.88671875" style="77" customWidth="1"/>
    <col min="19" max="20" width="7.44140625" style="77" bestFit="1" customWidth="1"/>
    <col min="21" max="21" width="7.88671875" style="78" bestFit="1" customWidth="1"/>
    <col min="22" max="22" width="33.33203125" style="77" customWidth="1"/>
    <col min="23" max="16384" width="7.33203125" style="3"/>
  </cols>
  <sheetData>
    <row r="1" spans="1:23" ht="17.25" customHeight="1" x14ac:dyDescent="0.3">
      <c r="A1" s="549" t="s">
        <v>452</v>
      </c>
      <c r="B1" s="549"/>
      <c r="C1" s="2"/>
      <c r="D1" s="2"/>
      <c r="E1"/>
      <c r="F1"/>
      <c r="G1"/>
      <c r="H1"/>
      <c r="I1"/>
      <c r="J1"/>
      <c r="N1" s="4" t="s">
        <v>1</v>
      </c>
      <c r="O1" s="5"/>
      <c r="R1" s="306"/>
      <c r="S1" s="69"/>
      <c r="T1" s="69"/>
      <c r="U1" s="69"/>
      <c r="V1" s="70"/>
      <c r="W1" s="69"/>
    </row>
    <row r="2" spans="1:23" ht="13.5" customHeight="1" x14ac:dyDescent="0.3">
      <c r="A2" s="1" t="s">
        <v>453</v>
      </c>
      <c r="B2" s="1"/>
      <c r="C2" s="2"/>
      <c r="D2" s="2"/>
      <c r="E2"/>
      <c r="F2"/>
      <c r="G2"/>
      <c r="H2"/>
      <c r="I2"/>
      <c r="J2"/>
      <c r="M2" s="4"/>
      <c r="N2" s="4" t="s">
        <v>3</v>
      </c>
      <c r="O2" s="5"/>
      <c r="R2" s="306"/>
      <c r="S2" s="69"/>
      <c r="T2" s="69"/>
      <c r="U2" s="69"/>
      <c r="V2" s="70"/>
      <c r="W2" s="69"/>
    </row>
    <row r="3" spans="1:23" ht="15.6" x14ac:dyDescent="0.3">
      <c r="A3" s="549" t="s">
        <v>454</v>
      </c>
      <c r="B3" s="549"/>
      <c r="C3" s="2"/>
      <c r="D3" s="2"/>
      <c r="E3"/>
      <c r="F3"/>
      <c r="G3"/>
      <c r="H3"/>
      <c r="I3"/>
      <c r="J3"/>
      <c r="K3" s="5"/>
      <c r="L3" s="5"/>
      <c r="M3" s="5"/>
      <c r="N3" s="5"/>
      <c r="O3" s="5"/>
      <c r="R3" s="306"/>
      <c r="S3" s="69"/>
      <c r="T3" s="69"/>
      <c r="U3" s="69"/>
      <c r="V3" s="70"/>
      <c r="W3" s="69"/>
    </row>
    <row r="4" spans="1:23" ht="33.6" customHeight="1" x14ac:dyDescent="0.3">
      <c r="A4" s="547" t="s">
        <v>455</v>
      </c>
      <c r="B4" s="548"/>
      <c r="C4" s="7"/>
      <c r="D4" s="7"/>
      <c r="E4" s="8"/>
      <c r="F4" s="8"/>
      <c r="G4" s="8"/>
      <c r="H4" s="8"/>
      <c r="I4" s="8"/>
      <c r="J4" s="8"/>
      <c r="K4" s="9"/>
      <c r="L4" s="9"/>
      <c r="M4" s="9"/>
      <c r="N4" s="9"/>
      <c r="O4" s="38"/>
      <c r="R4" s="306"/>
      <c r="S4" s="69"/>
      <c r="T4" s="69"/>
      <c r="U4" s="69"/>
      <c r="V4" s="70"/>
      <c r="W4" s="69"/>
    </row>
    <row r="5" spans="1:23" x14ac:dyDescent="0.3">
      <c r="B5" s="9"/>
      <c r="C5" s="9"/>
      <c r="D5" s="9"/>
      <c r="E5" s="9"/>
      <c r="F5" s="9"/>
      <c r="G5" s="9"/>
      <c r="H5" s="9"/>
      <c r="I5" s="9"/>
      <c r="J5" s="9"/>
      <c r="K5" s="9"/>
      <c r="L5" s="9"/>
      <c r="M5" s="9"/>
      <c r="N5" s="9"/>
      <c r="O5" s="38"/>
      <c r="R5" s="306"/>
      <c r="S5" s="69"/>
      <c r="T5" s="69"/>
      <c r="U5" s="69"/>
      <c r="V5" s="70"/>
      <c r="W5" s="69"/>
    </row>
    <row r="6" spans="1:23" ht="15.6" x14ac:dyDescent="0.3">
      <c r="A6" s="6" t="s">
        <v>232</v>
      </c>
      <c r="B6" s="9"/>
      <c r="C6" s="9"/>
      <c r="D6" s="9"/>
      <c r="E6" s="9"/>
      <c r="F6" s="9"/>
      <c r="G6" s="9"/>
      <c r="H6" s="9"/>
      <c r="I6" s="9"/>
      <c r="J6" s="9"/>
      <c r="K6" s="9"/>
      <c r="L6" s="9"/>
      <c r="M6" s="9"/>
      <c r="N6" s="9"/>
      <c r="O6" s="38"/>
      <c r="R6" s="306"/>
      <c r="S6" s="69"/>
      <c r="T6" s="69"/>
      <c r="U6" s="69"/>
      <c r="V6" s="70"/>
      <c r="W6" s="69"/>
    </row>
    <row r="7" spans="1:23" x14ac:dyDescent="0.3">
      <c r="A7" s="10"/>
      <c r="B7" s="9"/>
      <c r="C7" s="9"/>
      <c r="D7" s="9"/>
      <c r="E7" s="9"/>
      <c r="F7" s="9"/>
      <c r="G7" s="9"/>
      <c r="H7" s="9"/>
      <c r="I7" s="9"/>
      <c r="J7" s="9"/>
      <c r="K7" s="9"/>
      <c r="L7" s="9"/>
      <c r="M7" s="9"/>
      <c r="N7" s="9"/>
      <c r="O7" s="38"/>
      <c r="R7" s="69"/>
      <c r="S7" s="69"/>
      <c r="T7" s="69"/>
      <c r="U7" s="70"/>
      <c r="V7" s="69"/>
    </row>
    <row r="8" spans="1:23" x14ac:dyDescent="0.3">
      <c r="A8" s="10"/>
      <c r="B8" s="9"/>
      <c r="C8" s="9"/>
      <c r="D8" s="9"/>
      <c r="E8" s="9"/>
      <c r="F8" s="9"/>
      <c r="G8" s="9"/>
      <c r="H8" s="9"/>
      <c r="I8" s="9"/>
      <c r="J8" s="9"/>
      <c r="K8" s="9"/>
      <c r="L8" s="9"/>
      <c r="M8" s="9"/>
      <c r="N8" s="9"/>
      <c r="O8" s="38"/>
      <c r="R8" s="69"/>
      <c r="S8" s="69"/>
      <c r="T8" s="69"/>
      <c r="U8" s="70"/>
      <c r="V8" s="69"/>
    </row>
    <row r="9" spans="1:23" ht="17.25" customHeight="1" x14ac:dyDescent="0.3">
      <c r="A9" s="10"/>
      <c r="B9" s="9"/>
      <c r="C9" s="9"/>
      <c r="D9" s="9"/>
      <c r="E9" s="9"/>
      <c r="F9" s="9"/>
      <c r="G9" s="9"/>
      <c r="H9" s="9"/>
      <c r="I9" s="9"/>
      <c r="J9" s="9"/>
      <c r="K9" s="9"/>
      <c r="L9" s="9"/>
      <c r="M9" s="9"/>
      <c r="N9" s="9"/>
      <c r="O9" s="38"/>
      <c r="R9" s="69"/>
      <c r="S9" s="69"/>
      <c r="T9" s="69"/>
      <c r="U9" s="70"/>
      <c r="V9" s="69"/>
    </row>
    <row r="10" spans="1:23" ht="0.75" customHeight="1" x14ac:dyDescent="0.3">
      <c r="R10" s="69"/>
      <c r="S10" s="69"/>
      <c r="T10" s="69"/>
      <c r="U10" s="70"/>
      <c r="V10" s="69"/>
    </row>
    <row r="11" spans="1:23" ht="21" customHeight="1" x14ac:dyDescent="0.3">
      <c r="A11" s="555" t="s">
        <v>263</v>
      </c>
      <c r="B11" s="555"/>
      <c r="C11" s="555"/>
      <c r="D11" s="555"/>
      <c r="E11" s="555"/>
      <c r="F11" s="555"/>
      <c r="G11" s="555"/>
      <c r="H11" s="555"/>
      <c r="I11" s="555"/>
      <c r="J11" s="555"/>
      <c r="K11" s="555"/>
      <c r="L11" s="555"/>
      <c r="M11" s="555"/>
      <c r="N11" s="555"/>
      <c r="O11" s="555"/>
      <c r="P11" s="40"/>
      <c r="R11" s="69"/>
      <c r="S11" s="69"/>
      <c r="T11" s="69"/>
      <c r="U11" s="70"/>
      <c r="V11" s="69"/>
    </row>
    <row r="12" spans="1:23" ht="3.75" customHeight="1" x14ac:dyDescent="0.3">
      <c r="A12" s="11"/>
      <c r="B12" s="11"/>
      <c r="C12" s="11"/>
      <c r="D12" s="11"/>
      <c r="E12" s="11"/>
      <c r="F12" s="11"/>
      <c r="G12" s="11"/>
      <c r="H12" s="11"/>
      <c r="I12" s="11"/>
      <c r="J12" s="11"/>
      <c r="K12" s="11"/>
      <c r="L12" s="11"/>
      <c r="M12" s="11"/>
      <c r="N12" s="11"/>
      <c r="O12" s="11"/>
      <c r="R12" s="69"/>
      <c r="S12" s="69"/>
      <c r="T12" s="69"/>
      <c r="U12" s="70"/>
      <c r="V12" s="69"/>
    </row>
    <row r="13" spans="1:23" s="42" customFormat="1" ht="20.25" hidden="1" customHeight="1" thickBot="1" x14ac:dyDescent="0.35">
      <c r="A13" s="434" t="s">
        <v>5</v>
      </c>
      <c r="B13" s="556">
        <f>'Info District'!G11</f>
        <v>2025</v>
      </c>
      <c r="C13" s="557"/>
      <c r="E13" s="550"/>
      <c r="F13" s="550"/>
      <c r="G13" s="550"/>
      <c r="H13" s="550"/>
      <c r="I13" s="550"/>
      <c r="J13" s="554"/>
      <c r="Q13" s="63"/>
      <c r="R13" s="71"/>
      <c r="S13" s="71"/>
      <c r="T13" s="71"/>
      <c r="U13" s="72"/>
      <c r="V13" s="71"/>
    </row>
    <row r="14" spans="1:23" s="42" customFormat="1" ht="7.5" hidden="1" customHeight="1" thickBot="1" x14ac:dyDescent="0.35">
      <c r="A14" s="434"/>
      <c r="B14" s="13"/>
      <c r="C14" s="13"/>
      <c r="D14" s="13"/>
      <c r="O14" s="15"/>
      <c r="Q14" s="63"/>
      <c r="R14" s="71"/>
      <c r="S14" s="71"/>
      <c r="T14" s="71"/>
      <c r="U14" s="72"/>
      <c r="V14" s="71"/>
    </row>
    <row r="15" spans="1:23" s="42" customFormat="1" ht="16.5" hidden="1" customHeight="1" thickBot="1" x14ac:dyDescent="0.35">
      <c r="A15" s="434" t="s">
        <v>7</v>
      </c>
      <c r="B15" s="558" t="str">
        <f>'Info District'!G12</f>
        <v>PLATEAUX</v>
      </c>
      <c r="C15" s="559"/>
      <c r="D15" s="550" t="s">
        <v>8</v>
      </c>
      <c r="E15" s="550"/>
      <c r="F15" s="550"/>
      <c r="G15" s="551" t="str">
        <f>'Info District'!G13</f>
        <v>Agou</v>
      </c>
      <c r="H15" s="552"/>
      <c r="I15" s="553"/>
      <c r="L15" s="11"/>
      <c r="M15" s="11"/>
      <c r="N15" s="11"/>
      <c r="O15" s="11"/>
      <c r="P15" s="11"/>
      <c r="Q15" s="63"/>
      <c r="R15" s="71"/>
      <c r="S15" s="71"/>
      <c r="T15" s="71"/>
      <c r="U15" s="73"/>
      <c r="V15" s="71"/>
    </row>
    <row r="16" spans="1:23" s="42" customFormat="1" ht="3.75" hidden="1" customHeight="1" thickBot="1" x14ac:dyDescent="0.35">
      <c r="A16" s="139"/>
      <c r="B16" s="15"/>
      <c r="C16" s="15"/>
      <c r="D16" s="15"/>
      <c r="E16" s="15"/>
      <c r="K16" s="15"/>
      <c r="L16" s="15"/>
      <c r="M16" s="15"/>
      <c r="O16" s="15"/>
      <c r="Q16" s="63"/>
      <c r="R16" s="71"/>
      <c r="S16" s="71"/>
      <c r="T16" s="71"/>
      <c r="U16" s="72"/>
      <c r="V16" s="71"/>
    </row>
    <row r="17" spans="1:23" s="42" customFormat="1" ht="18" hidden="1" customHeight="1" thickBot="1" x14ac:dyDescent="0.35">
      <c r="A17" s="434" t="s">
        <v>9</v>
      </c>
      <c r="B17" s="556" t="str">
        <f>'Info District'!G17</f>
        <v>Avril à Juin 2025</v>
      </c>
      <c r="C17" s="560"/>
      <c r="D17" s="560"/>
      <c r="E17" s="557"/>
      <c r="G17" s="550" t="s">
        <v>11</v>
      </c>
      <c r="H17" s="550"/>
      <c r="I17" s="550"/>
      <c r="J17" s="550"/>
      <c r="K17" s="554"/>
      <c r="L17" s="551" t="str">
        <f>'Info District'!G18</f>
        <v>Juillet à Septembre 2025</v>
      </c>
      <c r="M17" s="552"/>
      <c r="N17" s="552"/>
      <c r="O17" s="552"/>
      <c r="P17" s="553"/>
      <c r="Q17" s="63"/>
      <c r="R17" s="71"/>
      <c r="S17" s="71"/>
      <c r="T17" s="71"/>
      <c r="U17" s="72"/>
      <c r="V17" s="71"/>
    </row>
    <row r="18" spans="1:23" s="9" customFormat="1" ht="6" customHeight="1" thickBot="1" x14ac:dyDescent="0.3">
      <c r="B18" s="43"/>
      <c r="C18" s="43"/>
      <c r="D18" s="43"/>
      <c r="E18" s="44"/>
      <c r="F18" s="43"/>
      <c r="G18" s="45"/>
      <c r="H18" s="45"/>
      <c r="I18" s="45"/>
      <c r="J18" s="45"/>
      <c r="K18" s="45"/>
      <c r="L18" s="45"/>
      <c r="M18" s="45"/>
      <c r="O18" s="38"/>
      <c r="Q18" s="64"/>
      <c r="R18" s="74"/>
      <c r="S18" s="74"/>
      <c r="T18" s="74"/>
      <c r="U18" s="75"/>
      <c r="V18" s="74"/>
    </row>
    <row r="19" spans="1:23" s="9" customFormat="1" ht="31.5" customHeight="1" thickBot="1" x14ac:dyDescent="0.35">
      <c r="A19" s="532" t="s">
        <v>12</v>
      </c>
      <c r="B19" s="532"/>
      <c r="C19" s="533"/>
      <c r="D19" s="575"/>
      <c r="E19" s="576"/>
      <c r="F19" s="576"/>
      <c r="G19" s="576"/>
      <c r="H19" s="576"/>
      <c r="I19" s="576"/>
      <c r="J19" s="576"/>
      <c r="K19" s="576"/>
      <c r="L19" s="576"/>
      <c r="M19" s="576"/>
      <c r="N19" s="577"/>
      <c r="O19" s="11"/>
      <c r="P19" s="464" t="str">
        <f>'Info District'!H17</f>
        <v>T2</v>
      </c>
      <c r="Q19" s="65"/>
      <c r="R19" s="535" t="s">
        <v>96</v>
      </c>
      <c r="S19" s="536"/>
      <c r="T19" s="536"/>
      <c r="U19" s="536"/>
      <c r="V19" s="537"/>
    </row>
    <row r="20" spans="1:23" s="9" customFormat="1" ht="8.25" customHeight="1" thickBot="1" x14ac:dyDescent="0.35">
      <c r="A20" s="12"/>
      <c r="B20" s="12"/>
      <c r="C20" s="12"/>
      <c r="D20" s="12"/>
      <c r="E20" s="12"/>
      <c r="F20" s="12"/>
      <c r="G20" s="13"/>
      <c r="H20" s="13"/>
      <c r="I20" s="13"/>
      <c r="J20" s="13"/>
      <c r="K20" s="13"/>
      <c r="L20" s="14"/>
      <c r="M20" s="14"/>
      <c r="N20" s="14"/>
      <c r="O20" s="14"/>
      <c r="Q20" s="64"/>
      <c r="R20" s="146"/>
      <c r="S20" s="74"/>
      <c r="T20" s="74"/>
      <c r="U20" s="76"/>
      <c r="V20" s="147"/>
    </row>
    <row r="21" spans="1:23" s="9" customFormat="1" ht="30.75" customHeight="1" thickBot="1" x14ac:dyDescent="0.35">
      <c r="A21" s="564" t="s">
        <v>6</v>
      </c>
      <c r="B21" s="564"/>
      <c r="C21" s="564"/>
      <c r="D21" s="565"/>
      <c r="E21" s="566"/>
      <c r="F21" s="566"/>
      <c r="G21" s="566"/>
      <c r="H21" s="567"/>
      <c r="I21" s="12"/>
      <c r="K21" s="230" t="s">
        <v>338</v>
      </c>
      <c r="O21" s="571"/>
      <c r="P21" s="572"/>
      <c r="Q21" s="64"/>
      <c r="R21" s="146"/>
      <c r="S21" s="74"/>
      <c r="T21" s="74"/>
      <c r="U21" s="76"/>
      <c r="V21" s="147"/>
    </row>
    <row r="22" spans="1:23" s="9" customFormat="1" ht="9" customHeight="1" thickBot="1" x14ac:dyDescent="0.35">
      <c r="A22" s="12"/>
      <c r="B22" s="12"/>
      <c r="C22" s="12"/>
      <c r="D22" s="12"/>
      <c r="E22" s="12"/>
      <c r="F22" s="12"/>
      <c r="G22" s="13"/>
      <c r="H22" s="13"/>
      <c r="I22" s="13"/>
      <c r="J22" s="13"/>
      <c r="K22" s="13"/>
      <c r="L22" s="14"/>
      <c r="M22" s="14"/>
      <c r="N22" s="14"/>
      <c r="O22" s="14"/>
      <c r="Q22" s="64"/>
      <c r="R22" s="146"/>
      <c r="S22" s="74"/>
      <c r="T22" s="74"/>
      <c r="U22" s="76"/>
      <c r="V22" s="147"/>
    </row>
    <row r="23" spans="1:23" s="9" customFormat="1" ht="30" customHeight="1" thickBot="1" x14ac:dyDescent="0.35">
      <c r="A23" s="532" t="s">
        <v>240</v>
      </c>
      <c r="B23" s="532"/>
      <c r="C23" s="533"/>
      <c r="D23" s="568" t="s">
        <v>265</v>
      </c>
      <c r="E23" s="569"/>
      <c r="F23" s="570"/>
      <c r="H23" s="229"/>
      <c r="I23" s="573" t="s">
        <v>337</v>
      </c>
      <c r="J23" s="573"/>
      <c r="K23" s="573"/>
      <c r="L23" s="573"/>
      <c r="M23" s="573"/>
      <c r="N23" s="574"/>
      <c r="O23" s="562"/>
      <c r="P23" s="563"/>
      <c r="Q23" s="64"/>
      <c r="R23" s="146"/>
      <c r="S23" s="74"/>
      <c r="T23" s="74"/>
      <c r="U23" s="76"/>
      <c r="V23" s="147"/>
    </row>
    <row r="24" spans="1:23" s="9" customFormat="1" ht="6" customHeight="1" x14ac:dyDescent="0.3">
      <c r="A24" s="12"/>
      <c r="B24" s="12"/>
      <c r="C24" s="12"/>
      <c r="D24" s="12"/>
      <c r="E24" s="12"/>
      <c r="F24" s="12"/>
      <c r="G24" s="13"/>
      <c r="H24" s="15"/>
      <c r="I24" s="15"/>
      <c r="J24" s="15"/>
      <c r="K24" s="13"/>
      <c r="L24" s="14"/>
      <c r="M24" s="14"/>
      <c r="N24" s="14"/>
      <c r="O24" s="14"/>
      <c r="Q24" s="64"/>
      <c r="R24" s="146"/>
      <c r="S24" s="74"/>
      <c r="T24" s="74"/>
      <c r="U24" s="76"/>
      <c r="V24" s="147"/>
    </row>
    <row r="25" spans="1:23" s="9" customFormat="1" ht="4.5" customHeight="1" thickBot="1" x14ac:dyDescent="0.35">
      <c r="A25" s="12"/>
      <c r="B25" s="12"/>
      <c r="C25" s="12"/>
      <c r="D25" s="12"/>
      <c r="E25" s="12"/>
      <c r="F25" s="12"/>
      <c r="G25" s="13"/>
      <c r="H25" s="13"/>
      <c r="I25" s="13"/>
      <c r="J25" s="13"/>
      <c r="K25" s="13"/>
      <c r="L25" s="14"/>
      <c r="M25" s="14"/>
      <c r="N25" s="14"/>
      <c r="O25" s="14"/>
      <c r="Q25" s="64"/>
      <c r="R25" s="146"/>
      <c r="S25" s="74"/>
      <c r="T25" s="74"/>
      <c r="U25" s="76"/>
      <c r="V25" s="147"/>
    </row>
    <row r="26" spans="1:23" ht="76.5" customHeight="1" thickBot="1" x14ac:dyDescent="0.35">
      <c r="A26" s="541" t="s">
        <v>13</v>
      </c>
      <c r="B26" s="16" t="s">
        <v>14</v>
      </c>
      <c r="C26" s="108" t="s">
        <v>15</v>
      </c>
      <c r="D26" s="118" t="s">
        <v>16</v>
      </c>
      <c r="E26" s="117" t="s">
        <v>17</v>
      </c>
      <c r="F26" s="16" t="s">
        <v>18</v>
      </c>
      <c r="G26" s="16" t="s">
        <v>233</v>
      </c>
      <c r="H26" s="16" t="s">
        <v>234</v>
      </c>
      <c r="I26" s="16" t="s">
        <v>19</v>
      </c>
      <c r="J26" s="16" t="s">
        <v>20</v>
      </c>
      <c r="K26" s="108" t="s">
        <v>21</v>
      </c>
      <c r="L26" s="136" t="s">
        <v>22</v>
      </c>
      <c r="M26" s="137" t="s">
        <v>236</v>
      </c>
      <c r="N26" s="138" t="s">
        <v>23</v>
      </c>
      <c r="O26" s="109" t="s">
        <v>39</v>
      </c>
      <c r="P26" s="16" t="s">
        <v>40</v>
      </c>
      <c r="R26" s="148" t="s">
        <v>237</v>
      </c>
      <c r="S26" s="140" t="s">
        <v>93</v>
      </c>
      <c r="T26" s="140" t="s">
        <v>239</v>
      </c>
      <c r="U26" s="140" t="s">
        <v>238</v>
      </c>
      <c r="V26" s="149" t="s">
        <v>97</v>
      </c>
    </row>
    <row r="27" spans="1:23" s="47" customFormat="1" ht="21.75" customHeight="1" thickBot="1" x14ac:dyDescent="0.35">
      <c r="A27" s="542"/>
      <c r="B27" s="46" t="s">
        <v>24</v>
      </c>
      <c r="C27" s="46" t="s">
        <v>25</v>
      </c>
      <c r="D27" s="112" t="s">
        <v>26</v>
      </c>
      <c r="E27" s="46" t="s">
        <v>27</v>
      </c>
      <c r="F27" s="46"/>
      <c r="G27" s="46" t="s">
        <v>28</v>
      </c>
      <c r="H27" s="46"/>
      <c r="I27" s="46" t="s">
        <v>29</v>
      </c>
      <c r="J27" s="46"/>
      <c r="K27" s="131" t="s">
        <v>235</v>
      </c>
      <c r="L27" s="133"/>
      <c r="M27" s="134"/>
      <c r="N27" s="135"/>
      <c r="O27" s="132" t="s">
        <v>30</v>
      </c>
      <c r="P27" s="46"/>
      <c r="Q27" s="66"/>
      <c r="R27" s="150"/>
      <c r="S27" s="67" t="s">
        <v>94</v>
      </c>
      <c r="T27" s="67" t="s">
        <v>95</v>
      </c>
      <c r="U27" s="94"/>
      <c r="V27" s="151" t="str">
        <f>IF(J28&lt;=0,"",IF(J28=90,$W$28))</f>
        <v/>
      </c>
      <c r="W27" s="37" t="s">
        <v>98</v>
      </c>
    </row>
    <row r="28" spans="1:23" ht="49.5" customHeight="1" x14ac:dyDescent="0.3">
      <c r="A28" s="231" t="str">
        <f>CDT!B26</f>
        <v>Artéméther-Luméfantrine 6cp (AL)</v>
      </c>
      <c r="B28" s="79"/>
      <c r="C28" s="110"/>
      <c r="D28" s="120" t="str">
        <f>IF(B28&lt;&gt;"",B28+C28,"")</f>
        <v/>
      </c>
      <c r="E28" s="119"/>
      <c r="F28" s="79"/>
      <c r="G28" s="79"/>
      <c r="H28" s="79"/>
      <c r="I28" s="79"/>
      <c r="J28" s="79"/>
      <c r="K28" s="110"/>
      <c r="L28" s="431" t="str">
        <f>IF(B28&lt;&gt;"",IF(J28=0,E28,((E28*90)/(90-J28))),"0")</f>
        <v>0</v>
      </c>
      <c r="M28" s="428" t="str">
        <f>IF(B28&lt;&gt;"",((E28/R28)*30),"0")</f>
        <v>0</v>
      </c>
      <c r="N28" s="250" t="str">
        <f>IF(B28&lt;&gt;"",IF(J28=0,((E28+L28)-K28),((M28*6)-K28)),"0")</f>
        <v>0</v>
      </c>
      <c r="O28" s="251"/>
      <c r="P28" s="81"/>
      <c r="R28" s="152">
        <f>(90-J28)</f>
        <v>90</v>
      </c>
      <c r="S28" s="68" t="e">
        <f>D28-(E28+G28+I28+H28)</f>
        <v>#VALUE!</v>
      </c>
      <c r="T28" s="68" t="e">
        <f>K28-S28</f>
        <v>#VALUE!</v>
      </c>
      <c r="U28" s="95">
        <v>6</v>
      </c>
      <c r="V28" s="153" t="e">
        <f t="shared" ref="V28:V52" si="0">IF(T28=0,"",$W$27)</f>
        <v>#VALUE!</v>
      </c>
      <c r="W28" s="37" t="s">
        <v>203</v>
      </c>
    </row>
    <row r="29" spans="1:23" ht="45" customHeight="1" x14ac:dyDescent="0.3">
      <c r="A29" s="231" t="str">
        <f>CDT!B27</f>
        <v>Artéméther-Luméfantrine 12cp (AL)</v>
      </c>
      <c r="B29" s="79"/>
      <c r="C29" s="110"/>
      <c r="D29" s="121" t="str">
        <f t="shared" ref="D29:D36" si="1">IF(B29&lt;&gt;"",B29+C29,"")</f>
        <v/>
      </c>
      <c r="E29" s="119"/>
      <c r="F29" s="79"/>
      <c r="G29" s="79"/>
      <c r="H29" s="79"/>
      <c r="I29" s="79"/>
      <c r="J29" s="79"/>
      <c r="K29" s="110"/>
      <c r="L29" s="431" t="str">
        <f t="shared" ref="L29:L36" si="2">IF(B29&lt;&gt;"",IF(J29=0,E29,((E29*90)/(90-J29))),"0")</f>
        <v>0</v>
      </c>
      <c r="M29" s="428" t="str">
        <f t="shared" ref="M29:M36" si="3">IF(B29&lt;&gt;"",((E29/R29)*30),"0")</f>
        <v>0</v>
      </c>
      <c r="N29" s="250" t="str">
        <f t="shared" ref="N29:N36" si="4">IF(B29&lt;&gt;"",IF(J29=0,((E29+L29)-K29),((M29*6)-K29)),"0")</f>
        <v>0</v>
      </c>
      <c r="O29" s="251"/>
      <c r="P29" s="81"/>
      <c r="R29" s="152">
        <f t="shared" ref="R29:R50" si="5">(90-J29)</f>
        <v>90</v>
      </c>
      <c r="S29" s="68" t="e">
        <f t="shared" ref="S29:S49" si="6">D29-(E29+G29+I29+H29)</f>
        <v>#VALUE!</v>
      </c>
      <c r="T29" s="68" t="e">
        <f t="shared" ref="T29:T50" si="7">K29-S29</f>
        <v>#VALUE!</v>
      </c>
      <c r="U29" s="95">
        <v>12</v>
      </c>
      <c r="V29" s="153" t="e">
        <f t="shared" si="0"/>
        <v>#VALUE!</v>
      </c>
    </row>
    <row r="30" spans="1:23" ht="49.5" customHeight="1" x14ac:dyDescent="0.3">
      <c r="A30" s="231" t="str">
        <f>CDT!B28</f>
        <v>Artéméther-Luméfantrine 18cp (AL)</v>
      </c>
      <c r="B30" s="79"/>
      <c r="C30" s="110"/>
      <c r="D30" s="121" t="str">
        <f t="shared" si="1"/>
        <v/>
      </c>
      <c r="E30" s="119"/>
      <c r="F30" s="79"/>
      <c r="G30" s="79"/>
      <c r="H30" s="79"/>
      <c r="I30" s="79"/>
      <c r="J30" s="79"/>
      <c r="K30" s="110"/>
      <c r="L30" s="431" t="str">
        <f t="shared" si="2"/>
        <v>0</v>
      </c>
      <c r="M30" s="428" t="str">
        <f t="shared" si="3"/>
        <v>0</v>
      </c>
      <c r="N30" s="250" t="str">
        <f t="shared" si="4"/>
        <v>0</v>
      </c>
      <c r="O30" s="251"/>
      <c r="P30" s="81"/>
      <c r="R30" s="152">
        <f t="shared" si="5"/>
        <v>90</v>
      </c>
      <c r="S30" s="68" t="e">
        <f t="shared" si="6"/>
        <v>#VALUE!</v>
      </c>
      <c r="T30" s="68" t="e">
        <f t="shared" si="7"/>
        <v>#VALUE!</v>
      </c>
      <c r="U30" s="95">
        <v>18</v>
      </c>
      <c r="V30" s="153" t="e">
        <f t="shared" si="0"/>
        <v>#VALUE!</v>
      </c>
    </row>
    <row r="31" spans="1:23" ht="49.5" customHeight="1" x14ac:dyDescent="0.3">
      <c r="A31" s="231" t="str">
        <f>CDT!B29</f>
        <v>Artéméther-Luméfantrine 24cp (AL)</v>
      </c>
      <c r="B31" s="79"/>
      <c r="C31" s="110"/>
      <c r="D31" s="121" t="str">
        <f t="shared" si="1"/>
        <v/>
      </c>
      <c r="E31" s="119"/>
      <c r="F31" s="79"/>
      <c r="G31" s="79"/>
      <c r="H31" s="79"/>
      <c r="I31" s="79"/>
      <c r="J31" s="79"/>
      <c r="K31" s="110"/>
      <c r="L31" s="431" t="str">
        <f t="shared" si="2"/>
        <v>0</v>
      </c>
      <c r="M31" s="428" t="str">
        <f t="shared" si="3"/>
        <v>0</v>
      </c>
      <c r="N31" s="250" t="str">
        <f t="shared" si="4"/>
        <v>0</v>
      </c>
      <c r="O31" s="251"/>
      <c r="P31" s="81"/>
      <c r="R31" s="152">
        <f t="shared" si="5"/>
        <v>90</v>
      </c>
      <c r="S31" s="68" t="e">
        <f t="shared" si="6"/>
        <v>#VALUE!</v>
      </c>
      <c r="T31" s="68" t="e">
        <f t="shared" si="7"/>
        <v>#VALUE!</v>
      </c>
      <c r="U31" s="95">
        <v>24</v>
      </c>
      <c r="V31" s="153" t="e">
        <f t="shared" si="0"/>
        <v>#VALUE!</v>
      </c>
    </row>
    <row r="32" spans="1:23" ht="50.25" hidden="1" customHeight="1" x14ac:dyDescent="0.3">
      <c r="A32" s="17" t="str">
        <f>CDT!B30</f>
        <v>Artéméther injectable 40 mg</v>
      </c>
      <c r="B32" s="79"/>
      <c r="C32" s="110"/>
      <c r="D32" s="121" t="str">
        <f t="shared" si="1"/>
        <v/>
      </c>
      <c r="E32" s="119"/>
      <c r="F32" s="79"/>
      <c r="G32" s="79"/>
      <c r="H32" s="79"/>
      <c r="I32" s="79"/>
      <c r="J32" s="79"/>
      <c r="K32" s="110"/>
      <c r="L32" s="431" t="str">
        <f t="shared" si="2"/>
        <v>0</v>
      </c>
      <c r="M32" s="428" t="str">
        <f t="shared" si="3"/>
        <v>0</v>
      </c>
      <c r="N32" s="250" t="str">
        <f t="shared" si="4"/>
        <v>0</v>
      </c>
      <c r="O32" s="251"/>
      <c r="P32" s="79"/>
      <c r="R32" s="152">
        <f t="shared" si="5"/>
        <v>90</v>
      </c>
      <c r="S32" s="68" t="e">
        <f t="shared" si="6"/>
        <v>#VALUE!</v>
      </c>
      <c r="T32" s="68" t="e">
        <f t="shared" si="7"/>
        <v>#VALUE!</v>
      </c>
      <c r="U32" s="95">
        <v>1</v>
      </c>
      <c r="V32" s="153" t="e">
        <f t="shared" si="0"/>
        <v>#VALUE!</v>
      </c>
    </row>
    <row r="33" spans="1:22" ht="50.25" hidden="1" customHeight="1" x14ac:dyDescent="0.3">
      <c r="A33" s="17" t="str">
        <f>CDT!B31</f>
        <v>Artéméther injectable 80 mg</v>
      </c>
      <c r="B33" s="79"/>
      <c r="C33" s="110"/>
      <c r="D33" s="121" t="str">
        <f t="shared" si="1"/>
        <v/>
      </c>
      <c r="E33" s="119"/>
      <c r="F33" s="79"/>
      <c r="G33" s="79"/>
      <c r="H33" s="79"/>
      <c r="I33" s="79"/>
      <c r="J33" s="79"/>
      <c r="K33" s="110"/>
      <c r="L33" s="431" t="str">
        <f t="shared" si="2"/>
        <v>0</v>
      </c>
      <c r="M33" s="428" t="str">
        <f t="shared" si="3"/>
        <v>0</v>
      </c>
      <c r="N33" s="250" t="str">
        <f t="shared" si="4"/>
        <v>0</v>
      </c>
      <c r="O33" s="251"/>
      <c r="P33" s="79"/>
      <c r="R33" s="152">
        <f t="shared" si="5"/>
        <v>90</v>
      </c>
      <c r="S33" s="68" t="e">
        <f t="shared" si="6"/>
        <v>#VALUE!</v>
      </c>
      <c r="T33" s="68" t="e">
        <f t="shared" si="7"/>
        <v>#VALUE!</v>
      </c>
      <c r="U33" s="95">
        <v>1</v>
      </c>
      <c r="V33" s="153" t="e">
        <f t="shared" si="0"/>
        <v>#VALUE!</v>
      </c>
    </row>
    <row r="34" spans="1:22" ht="50.25" hidden="1" customHeight="1" x14ac:dyDescent="0.3">
      <c r="A34" s="17" t="str">
        <f>CDT!B32</f>
        <v>Artésunate injectable 60 mg</v>
      </c>
      <c r="B34" s="79"/>
      <c r="C34" s="110"/>
      <c r="D34" s="121" t="str">
        <f t="shared" si="1"/>
        <v/>
      </c>
      <c r="E34" s="119"/>
      <c r="F34" s="79"/>
      <c r="G34" s="79"/>
      <c r="H34" s="79"/>
      <c r="I34" s="79"/>
      <c r="J34" s="79"/>
      <c r="K34" s="110"/>
      <c r="L34" s="431" t="str">
        <f t="shared" si="2"/>
        <v>0</v>
      </c>
      <c r="M34" s="428" t="str">
        <f t="shared" si="3"/>
        <v>0</v>
      </c>
      <c r="N34" s="250" t="str">
        <f t="shared" si="4"/>
        <v>0</v>
      </c>
      <c r="O34" s="251"/>
      <c r="P34" s="79"/>
      <c r="R34" s="152">
        <f t="shared" si="5"/>
        <v>90</v>
      </c>
      <c r="S34" s="68" t="e">
        <f t="shared" si="6"/>
        <v>#VALUE!</v>
      </c>
      <c r="T34" s="68" t="e">
        <f t="shared" si="7"/>
        <v>#VALUE!</v>
      </c>
      <c r="U34" s="95">
        <v>1</v>
      </c>
      <c r="V34" s="153" t="e">
        <f t="shared" si="0"/>
        <v>#VALUE!</v>
      </c>
    </row>
    <row r="35" spans="1:22" ht="50.25" hidden="1" customHeight="1" x14ac:dyDescent="0.3">
      <c r="A35" s="17" t="str">
        <f>CDT!B33</f>
        <v xml:space="preserve"> Sulfadoxine Pyriméthamine:  (SP)</v>
      </c>
      <c r="B35" s="79"/>
      <c r="C35" s="110"/>
      <c r="D35" s="121" t="str">
        <f t="shared" si="1"/>
        <v/>
      </c>
      <c r="E35" s="119"/>
      <c r="F35" s="79"/>
      <c r="G35" s="79"/>
      <c r="H35" s="79"/>
      <c r="I35" s="79"/>
      <c r="J35" s="79"/>
      <c r="K35" s="110"/>
      <c r="L35" s="431" t="str">
        <f t="shared" si="2"/>
        <v>0</v>
      </c>
      <c r="M35" s="428" t="str">
        <f t="shared" si="3"/>
        <v>0</v>
      </c>
      <c r="N35" s="250" t="str">
        <f t="shared" si="4"/>
        <v>0</v>
      </c>
      <c r="O35" s="251"/>
      <c r="P35" s="79"/>
      <c r="R35" s="152">
        <f t="shared" si="5"/>
        <v>90</v>
      </c>
      <c r="S35" s="68" t="e">
        <f t="shared" si="6"/>
        <v>#VALUE!</v>
      </c>
      <c r="T35" s="68" t="e">
        <f t="shared" si="7"/>
        <v>#VALUE!</v>
      </c>
      <c r="U35" s="95">
        <v>3</v>
      </c>
      <c r="V35" s="153" t="e">
        <f t="shared" si="0"/>
        <v>#VALUE!</v>
      </c>
    </row>
    <row r="36" spans="1:22" ht="45.75" customHeight="1" thickBot="1" x14ac:dyDescent="0.35">
      <c r="A36" s="231" t="str">
        <f>CDT!B34</f>
        <v>Test de Diagnostic Rapide  : (TDR)</v>
      </c>
      <c r="B36" s="79"/>
      <c r="C36" s="110"/>
      <c r="D36" s="305" t="str">
        <f t="shared" si="1"/>
        <v/>
      </c>
      <c r="E36" s="119"/>
      <c r="F36" s="79"/>
      <c r="G36" s="79"/>
      <c r="H36" s="79"/>
      <c r="I36" s="79"/>
      <c r="J36" s="79"/>
      <c r="K36" s="110"/>
      <c r="L36" s="431" t="str">
        <f t="shared" si="2"/>
        <v>0</v>
      </c>
      <c r="M36" s="428" t="str">
        <f t="shared" si="3"/>
        <v>0</v>
      </c>
      <c r="N36" s="250" t="str">
        <f t="shared" si="4"/>
        <v>0</v>
      </c>
      <c r="O36" s="251"/>
      <c r="P36" s="79"/>
      <c r="R36" s="152">
        <f t="shared" si="5"/>
        <v>90</v>
      </c>
      <c r="S36" s="68" t="e">
        <f t="shared" si="6"/>
        <v>#VALUE!</v>
      </c>
      <c r="T36" s="68" t="e">
        <f t="shared" si="7"/>
        <v>#VALUE!</v>
      </c>
      <c r="U36" s="95">
        <v>1</v>
      </c>
      <c r="V36" s="153" t="e">
        <f t="shared" si="0"/>
        <v>#VALUE!</v>
      </c>
    </row>
    <row r="37" spans="1:22" ht="34.5" hidden="1" customHeight="1" x14ac:dyDescent="0.3">
      <c r="A37" s="17" t="str">
        <f>CDT!B35</f>
        <v>Moustiquaire à Imprégnation Durable: (MID)</v>
      </c>
      <c r="B37" s="79"/>
      <c r="C37" s="110"/>
      <c r="D37" s="304">
        <f t="shared" ref="D37:D50" si="8">B37+C37</f>
        <v>0</v>
      </c>
      <c r="E37" s="119"/>
      <c r="F37" s="79"/>
      <c r="G37" s="79"/>
      <c r="H37" s="79"/>
      <c r="I37" s="79"/>
      <c r="J37" s="79"/>
      <c r="K37" s="110"/>
      <c r="L37" s="113">
        <f t="shared" ref="L37:L50" si="9">IF(J37=0,E37,((D37*90)/(90-J37)))</f>
        <v>0</v>
      </c>
      <c r="M37" s="55">
        <f t="shared" ref="M37:M50" si="10">(E37/R37)*30</f>
        <v>0</v>
      </c>
      <c r="N37" s="114">
        <f t="shared" ref="N37:N49" si="11">IF(J37=0,((E37+L37)-K37),((L37*2)-K37))</f>
        <v>0</v>
      </c>
      <c r="O37" s="111" t="str">
        <f t="shared" ref="O37:O50" si="12">IF(N37=0,"0",N37)</f>
        <v>0</v>
      </c>
      <c r="P37" s="79"/>
      <c r="R37" s="152">
        <f t="shared" si="5"/>
        <v>90</v>
      </c>
      <c r="S37" s="68">
        <f t="shared" si="6"/>
        <v>0</v>
      </c>
      <c r="T37" s="68">
        <f t="shared" si="7"/>
        <v>0</v>
      </c>
      <c r="U37" s="95">
        <v>1</v>
      </c>
      <c r="V37" s="153" t="str">
        <f t="shared" si="0"/>
        <v/>
      </c>
    </row>
    <row r="38" spans="1:22" ht="34.5" hidden="1" customHeight="1" x14ac:dyDescent="0.3">
      <c r="A38" s="17" t="str">
        <f>CDT!B40</f>
        <v>Artésunate Amodiaquine: (ASAQ) : 3 cp (25/67,5 mg)</v>
      </c>
      <c r="B38" s="79"/>
      <c r="C38" s="110"/>
      <c r="D38" s="121">
        <f t="shared" si="8"/>
        <v>0</v>
      </c>
      <c r="E38" s="119"/>
      <c r="F38" s="79"/>
      <c r="G38" s="79"/>
      <c r="H38" s="79"/>
      <c r="I38" s="79"/>
      <c r="J38" s="79"/>
      <c r="K38" s="110"/>
      <c r="L38" s="113">
        <f t="shared" si="9"/>
        <v>0</v>
      </c>
      <c r="M38" s="55">
        <f t="shared" si="10"/>
        <v>0</v>
      </c>
      <c r="N38" s="114">
        <f t="shared" si="11"/>
        <v>0</v>
      </c>
      <c r="O38" s="111" t="str">
        <f t="shared" si="12"/>
        <v>0</v>
      </c>
      <c r="P38" s="79"/>
      <c r="R38" s="152">
        <f t="shared" si="5"/>
        <v>90</v>
      </c>
      <c r="S38" s="68">
        <f t="shared" si="6"/>
        <v>0</v>
      </c>
      <c r="T38" s="68">
        <f t="shared" si="7"/>
        <v>0</v>
      </c>
      <c r="U38" s="95">
        <v>3</v>
      </c>
      <c r="V38" s="153" t="str">
        <f t="shared" si="0"/>
        <v/>
      </c>
    </row>
    <row r="39" spans="1:22" ht="34.5" hidden="1" customHeight="1" x14ac:dyDescent="0.3">
      <c r="A39" s="17" t="str">
        <f>CDT!B41</f>
        <v>Artésunate Amodiaquine: (ASAQ) 3 cp (50/135 mg)</v>
      </c>
      <c r="B39" s="79"/>
      <c r="C39" s="110"/>
      <c r="D39" s="121">
        <f t="shared" si="8"/>
        <v>0</v>
      </c>
      <c r="E39" s="119"/>
      <c r="F39" s="79"/>
      <c r="G39" s="79"/>
      <c r="H39" s="79"/>
      <c r="I39" s="79"/>
      <c r="J39" s="79"/>
      <c r="K39" s="110"/>
      <c r="L39" s="113">
        <f t="shared" si="9"/>
        <v>0</v>
      </c>
      <c r="M39" s="55">
        <f t="shared" si="10"/>
        <v>0</v>
      </c>
      <c r="N39" s="114">
        <f t="shared" si="11"/>
        <v>0</v>
      </c>
      <c r="O39" s="111" t="str">
        <f t="shared" si="12"/>
        <v>0</v>
      </c>
      <c r="P39" s="79"/>
      <c r="R39" s="152">
        <f t="shared" si="5"/>
        <v>90</v>
      </c>
      <c r="S39" s="68">
        <f t="shared" si="6"/>
        <v>0</v>
      </c>
      <c r="T39" s="68">
        <f t="shared" si="7"/>
        <v>0</v>
      </c>
      <c r="U39" s="95">
        <v>3</v>
      </c>
      <c r="V39" s="153" t="str">
        <f t="shared" si="0"/>
        <v/>
      </c>
    </row>
    <row r="40" spans="1:22" ht="34.5" hidden="1" customHeight="1" x14ac:dyDescent="0.3">
      <c r="A40" s="17" t="str">
        <f>CDT!B42</f>
        <v>Artésunate Amodiaquine: (ASAQ) 3 cp (100/270 mg)</v>
      </c>
      <c r="B40" s="79"/>
      <c r="C40" s="110"/>
      <c r="D40" s="121">
        <f t="shared" si="8"/>
        <v>0</v>
      </c>
      <c r="E40" s="119"/>
      <c r="F40" s="79"/>
      <c r="G40" s="79"/>
      <c r="H40" s="79"/>
      <c r="I40" s="79"/>
      <c r="J40" s="79"/>
      <c r="K40" s="110"/>
      <c r="L40" s="113">
        <f t="shared" si="9"/>
        <v>0</v>
      </c>
      <c r="M40" s="55">
        <f t="shared" si="10"/>
        <v>0</v>
      </c>
      <c r="N40" s="114">
        <f t="shared" si="11"/>
        <v>0</v>
      </c>
      <c r="O40" s="111" t="str">
        <f t="shared" si="12"/>
        <v>0</v>
      </c>
      <c r="P40" s="79"/>
      <c r="R40" s="152">
        <f t="shared" si="5"/>
        <v>90</v>
      </c>
      <c r="S40" s="68">
        <f t="shared" si="6"/>
        <v>0</v>
      </c>
      <c r="T40" s="68">
        <f t="shared" si="7"/>
        <v>0</v>
      </c>
      <c r="U40" s="95">
        <v>3</v>
      </c>
      <c r="V40" s="153" t="str">
        <f t="shared" si="0"/>
        <v/>
      </c>
    </row>
    <row r="41" spans="1:22" ht="34.5" hidden="1" customHeight="1" x14ac:dyDescent="0.3">
      <c r="A41" s="17" t="str">
        <f>CDT!B43</f>
        <v>Artésunate Amodiaquine: (ASAQ) 6 cp (100/270 mg)</v>
      </c>
      <c r="B41" s="79"/>
      <c r="C41" s="110"/>
      <c r="D41" s="121">
        <f t="shared" si="8"/>
        <v>0</v>
      </c>
      <c r="E41" s="119"/>
      <c r="F41" s="79"/>
      <c r="G41" s="79"/>
      <c r="H41" s="79"/>
      <c r="I41" s="79"/>
      <c r="J41" s="79"/>
      <c r="K41" s="110"/>
      <c r="L41" s="113">
        <f t="shared" si="9"/>
        <v>0</v>
      </c>
      <c r="M41" s="55">
        <f t="shared" si="10"/>
        <v>0</v>
      </c>
      <c r="N41" s="114">
        <f t="shared" si="11"/>
        <v>0</v>
      </c>
      <c r="O41" s="111" t="str">
        <f t="shared" si="12"/>
        <v>0</v>
      </c>
      <c r="P41" s="79"/>
      <c r="R41" s="152">
        <f t="shared" si="5"/>
        <v>90</v>
      </c>
      <c r="S41" s="68">
        <f t="shared" si="6"/>
        <v>0</v>
      </c>
      <c r="T41" s="68">
        <f t="shared" si="7"/>
        <v>0</v>
      </c>
      <c r="U41" s="95">
        <v>3</v>
      </c>
      <c r="V41" s="153" t="str">
        <f t="shared" si="0"/>
        <v/>
      </c>
    </row>
    <row r="42" spans="1:22" ht="34.5" hidden="1" customHeight="1" x14ac:dyDescent="0.3">
      <c r="A42" s="17" t="str">
        <f>CDT!B36</f>
        <v>Dihydroartéminisine Pipéraquine– Plaq / 3 comp 
( DHA-PPQ)  20/160 mg</v>
      </c>
      <c r="B42" s="79"/>
      <c r="C42" s="110"/>
      <c r="D42" s="121">
        <f t="shared" si="8"/>
        <v>0</v>
      </c>
      <c r="E42" s="119"/>
      <c r="F42" s="79"/>
      <c r="G42" s="79"/>
      <c r="H42" s="79"/>
      <c r="I42" s="79"/>
      <c r="J42" s="79"/>
      <c r="K42" s="110"/>
      <c r="L42" s="113">
        <f t="shared" si="9"/>
        <v>0</v>
      </c>
      <c r="M42" s="55">
        <f t="shared" si="10"/>
        <v>0</v>
      </c>
      <c r="N42" s="114">
        <f t="shared" si="11"/>
        <v>0</v>
      </c>
      <c r="O42" s="111" t="str">
        <f t="shared" si="12"/>
        <v>0</v>
      </c>
      <c r="P42" s="79"/>
      <c r="R42" s="152">
        <f t="shared" si="5"/>
        <v>90</v>
      </c>
      <c r="S42" s="68">
        <f t="shared" si="6"/>
        <v>0</v>
      </c>
      <c r="T42" s="68">
        <f t="shared" si="7"/>
        <v>0</v>
      </c>
      <c r="U42" s="95">
        <v>1</v>
      </c>
      <c r="V42" s="153" t="str">
        <f t="shared" si="0"/>
        <v/>
      </c>
    </row>
    <row r="43" spans="1:22" ht="34.5" hidden="1" customHeight="1" x14ac:dyDescent="0.3">
      <c r="A43" s="17" t="str">
        <f>CDT!B37</f>
        <v>Dihydroartéminisine Pipéraquine– Plaq / 3 comp 
( DHA-PPQ)  40/320 mg</v>
      </c>
      <c r="B43" s="79"/>
      <c r="C43" s="110"/>
      <c r="D43" s="121">
        <f t="shared" si="8"/>
        <v>0</v>
      </c>
      <c r="E43" s="119"/>
      <c r="F43" s="79"/>
      <c r="G43" s="79"/>
      <c r="H43" s="79"/>
      <c r="I43" s="79"/>
      <c r="J43" s="79"/>
      <c r="K43" s="110"/>
      <c r="L43" s="113">
        <f t="shared" si="9"/>
        <v>0</v>
      </c>
      <c r="M43" s="55">
        <f t="shared" si="10"/>
        <v>0</v>
      </c>
      <c r="N43" s="114">
        <f t="shared" si="11"/>
        <v>0</v>
      </c>
      <c r="O43" s="111" t="str">
        <f t="shared" si="12"/>
        <v>0</v>
      </c>
      <c r="P43" s="79"/>
      <c r="R43" s="152">
        <f t="shared" si="5"/>
        <v>90</v>
      </c>
      <c r="S43" s="68">
        <f t="shared" si="6"/>
        <v>0</v>
      </c>
      <c r="T43" s="68">
        <f t="shared" si="7"/>
        <v>0</v>
      </c>
      <c r="U43" s="95">
        <v>1</v>
      </c>
      <c r="V43" s="153" t="str">
        <f t="shared" si="0"/>
        <v/>
      </c>
    </row>
    <row r="44" spans="1:22" ht="34.5" hidden="1" customHeight="1" x14ac:dyDescent="0.3">
      <c r="A44" s="17" t="str">
        <f>CDT!B38</f>
        <v>Dihydroartéminisine Pipéraquine– Plaq / 6 comp 
( DHA-PPQ)  40/320 mg</v>
      </c>
      <c r="B44" s="79"/>
      <c r="C44" s="110"/>
      <c r="D44" s="121">
        <f t="shared" si="8"/>
        <v>0</v>
      </c>
      <c r="E44" s="119"/>
      <c r="F44" s="79"/>
      <c r="G44" s="79"/>
      <c r="H44" s="79"/>
      <c r="I44" s="79"/>
      <c r="J44" s="79"/>
      <c r="K44" s="110"/>
      <c r="L44" s="113">
        <f t="shared" si="9"/>
        <v>0</v>
      </c>
      <c r="M44" s="55">
        <f t="shared" si="10"/>
        <v>0</v>
      </c>
      <c r="N44" s="114">
        <f t="shared" si="11"/>
        <v>0</v>
      </c>
      <c r="O44" s="111" t="str">
        <f t="shared" si="12"/>
        <v>0</v>
      </c>
      <c r="P44" s="79"/>
      <c r="R44" s="152">
        <f t="shared" si="5"/>
        <v>90</v>
      </c>
      <c r="S44" s="68">
        <f t="shared" si="6"/>
        <v>0</v>
      </c>
      <c r="T44" s="68">
        <f t="shared" si="7"/>
        <v>0</v>
      </c>
      <c r="U44" s="95">
        <v>1</v>
      </c>
      <c r="V44" s="153" t="str">
        <f t="shared" si="0"/>
        <v/>
      </c>
    </row>
    <row r="45" spans="1:22" ht="34.5" hidden="1" customHeight="1" x14ac:dyDescent="0.3">
      <c r="A45" s="17" t="str">
        <f>CDT!B44</f>
        <v>Artésunate - Méfloquine (AS-MF)</v>
      </c>
      <c r="B45" s="79"/>
      <c r="C45" s="110"/>
      <c r="D45" s="121">
        <f t="shared" si="8"/>
        <v>0</v>
      </c>
      <c r="E45" s="119"/>
      <c r="F45" s="79"/>
      <c r="G45" s="79"/>
      <c r="H45" s="79"/>
      <c r="I45" s="79"/>
      <c r="J45" s="79"/>
      <c r="K45" s="110"/>
      <c r="L45" s="113">
        <f t="shared" si="9"/>
        <v>0</v>
      </c>
      <c r="M45" s="55">
        <f t="shared" si="10"/>
        <v>0</v>
      </c>
      <c r="N45" s="114">
        <f t="shared" si="11"/>
        <v>0</v>
      </c>
      <c r="O45" s="111" t="str">
        <f t="shared" si="12"/>
        <v>0</v>
      </c>
      <c r="P45" s="79"/>
      <c r="R45" s="152">
        <f t="shared" si="5"/>
        <v>90</v>
      </c>
      <c r="S45" s="68">
        <f t="shared" si="6"/>
        <v>0</v>
      </c>
      <c r="T45" s="68">
        <f t="shared" si="7"/>
        <v>0</v>
      </c>
      <c r="U45" s="95">
        <v>1</v>
      </c>
      <c r="V45" s="153" t="str">
        <f t="shared" si="0"/>
        <v/>
      </c>
    </row>
    <row r="46" spans="1:22" ht="34.5" hidden="1" customHeight="1" x14ac:dyDescent="0.3">
      <c r="A46" s="17" t="str">
        <f>CDT!B45</f>
        <v>Quinine comprimé 300mg</v>
      </c>
      <c r="B46" s="79"/>
      <c r="C46" s="110"/>
      <c r="D46" s="121">
        <f t="shared" si="8"/>
        <v>0</v>
      </c>
      <c r="E46" s="119"/>
      <c r="F46" s="79"/>
      <c r="G46" s="79"/>
      <c r="H46" s="79"/>
      <c r="I46" s="79"/>
      <c r="J46" s="79"/>
      <c r="K46" s="110"/>
      <c r="L46" s="113">
        <f t="shared" si="9"/>
        <v>0</v>
      </c>
      <c r="M46" s="55">
        <f t="shared" si="10"/>
        <v>0</v>
      </c>
      <c r="N46" s="114">
        <f t="shared" si="11"/>
        <v>0</v>
      </c>
      <c r="O46" s="111" t="str">
        <f t="shared" si="12"/>
        <v>0</v>
      </c>
      <c r="P46" s="79"/>
      <c r="R46" s="152">
        <f t="shared" si="5"/>
        <v>90</v>
      </c>
      <c r="S46" s="68">
        <f t="shared" si="6"/>
        <v>0</v>
      </c>
      <c r="T46" s="68">
        <f t="shared" si="7"/>
        <v>0</v>
      </c>
      <c r="U46" s="95">
        <v>1</v>
      </c>
      <c r="V46" s="153" t="str">
        <f t="shared" si="0"/>
        <v/>
      </c>
    </row>
    <row r="47" spans="1:22" ht="34.5" hidden="1" customHeight="1" x14ac:dyDescent="0.3">
      <c r="A47" s="17" t="str">
        <f>CDT!B46</f>
        <v>Quinine injectable 300 mg</v>
      </c>
      <c r="B47" s="79"/>
      <c r="C47" s="110"/>
      <c r="D47" s="121">
        <f t="shared" si="8"/>
        <v>0</v>
      </c>
      <c r="E47" s="119"/>
      <c r="F47" s="79"/>
      <c r="G47" s="79"/>
      <c r="H47" s="79"/>
      <c r="I47" s="79"/>
      <c r="J47" s="79"/>
      <c r="K47" s="110"/>
      <c r="L47" s="113">
        <f t="shared" si="9"/>
        <v>0</v>
      </c>
      <c r="M47" s="55">
        <f t="shared" si="10"/>
        <v>0</v>
      </c>
      <c r="N47" s="114">
        <f t="shared" si="11"/>
        <v>0</v>
      </c>
      <c r="O47" s="111" t="str">
        <f t="shared" si="12"/>
        <v>0</v>
      </c>
      <c r="P47" s="79"/>
      <c r="R47" s="152">
        <f t="shared" si="5"/>
        <v>90</v>
      </c>
      <c r="S47" s="68">
        <f t="shared" si="6"/>
        <v>0</v>
      </c>
      <c r="T47" s="68">
        <f t="shared" si="7"/>
        <v>0</v>
      </c>
      <c r="U47" s="95">
        <v>1</v>
      </c>
      <c r="V47" s="153" t="str">
        <f t="shared" si="0"/>
        <v/>
      </c>
    </row>
    <row r="48" spans="1:22" ht="34.5" hidden="1" customHeight="1" x14ac:dyDescent="0.3">
      <c r="A48" s="17" t="str">
        <f>CDT!B47</f>
        <v>Quinine injectable 600 mg</v>
      </c>
      <c r="B48" s="79"/>
      <c r="C48" s="110"/>
      <c r="D48" s="121">
        <f t="shared" si="8"/>
        <v>0</v>
      </c>
      <c r="E48" s="119"/>
      <c r="F48" s="79"/>
      <c r="G48" s="79"/>
      <c r="H48" s="79"/>
      <c r="I48" s="79"/>
      <c r="J48" s="79"/>
      <c r="K48" s="110"/>
      <c r="L48" s="113">
        <f t="shared" si="9"/>
        <v>0</v>
      </c>
      <c r="M48" s="55">
        <f t="shared" si="10"/>
        <v>0</v>
      </c>
      <c r="N48" s="114">
        <f t="shared" si="11"/>
        <v>0</v>
      </c>
      <c r="O48" s="111" t="str">
        <f t="shared" si="12"/>
        <v>0</v>
      </c>
      <c r="P48" s="79"/>
      <c r="R48" s="152">
        <f t="shared" si="5"/>
        <v>90</v>
      </c>
      <c r="S48" s="68">
        <f t="shared" si="6"/>
        <v>0</v>
      </c>
      <c r="T48" s="68">
        <f t="shared" si="7"/>
        <v>0</v>
      </c>
      <c r="U48" s="95">
        <v>1</v>
      </c>
      <c r="V48" s="153" t="str">
        <f t="shared" si="0"/>
        <v/>
      </c>
    </row>
    <row r="49" spans="1:22" ht="34.5" hidden="1" customHeight="1" x14ac:dyDescent="0.3">
      <c r="A49" s="17" t="str">
        <f>CDT!B48</f>
        <v>Quinine injectable 600 mg</v>
      </c>
      <c r="B49" s="79"/>
      <c r="C49" s="110"/>
      <c r="D49" s="121">
        <f t="shared" si="8"/>
        <v>0</v>
      </c>
      <c r="E49" s="119"/>
      <c r="F49" s="79"/>
      <c r="G49" s="79"/>
      <c r="H49" s="79"/>
      <c r="I49" s="79"/>
      <c r="J49" s="79"/>
      <c r="K49" s="110"/>
      <c r="L49" s="113">
        <f t="shared" si="9"/>
        <v>0</v>
      </c>
      <c r="M49" s="55">
        <f t="shared" si="10"/>
        <v>0</v>
      </c>
      <c r="N49" s="114">
        <f t="shared" si="11"/>
        <v>0</v>
      </c>
      <c r="O49" s="111" t="str">
        <f t="shared" si="12"/>
        <v>0</v>
      </c>
      <c r="P49" s="79"/>
      <c r="R49" s="152">
        <f t="shared" si="5"/>
        <v>90</v>
      </c>
      <c r="S49" s="68">
        <f t="shared" si="6"/>
        <v>0</v>
      </c>
      <c r="T49" s="68">
        <f t="shared" si="7"/>
        <v>0</v>
      </c>
      <c r="U49" s="95">
        <v>1</v>
      </c>
      <c r="V49" s="153" t="str">
        <f t="shared" si="0"/>
        <v/>
      </c>
    </row>
    <row r="50" spans="1:22" ht="34.5" hidden="1" customHeight="1" thickBot="1" x14ac:dyDescent="0.35">
      <c r="A50" s="17" t="str">
        <f>CDT!B49</f>
        <v>Artéméther injectable 100 mg</v>
      </c>
      <c r="B50" s="79"/>
      <c r="C50" s="110"/>
      <c r="D50" s="122">
        <f t="shared" si="8"/>
        <v>0</v>
      </c>
      <c r="E50" s="119"/>
      <c r="F50" s="79"/>
      <c r="G50" s="79"/>
      <c r="H50" s="79"/>
      <c r="I50" s="79"/>
      <c r="J50" s="79"/>
      <c r="K50" s="110"/>
      <c r="L50" s="115">
        <f t="shared" si="9"/>
        <v>0</v>
      </c>
      <c r="M50" s="130">
        <f t="shared" si="10"/>
        <v>0</v>
      </c>
      <c r="N50" s="116">
        <f>IF(J50=0,((E50+L50)-K50),((L50*2)-K50))</f>
        <v>0</v>
      </c>
      <c r="O50" s="111" t="str">
        <f t="shared" si="12"/>
        <v>0</v>
      </c>
      <c r="P50" s="79"/>
      <c r="R50" s="152">
        <f t="shared" si="5"/>
        <v>90</v>
      </c>
      <c r="S50" s="68">
        <f>D50-(E50+G50+I50+H50)</f>
        <v>0</v>
      </c>
      <c r="T50" s="68">
        <f t="shared" si="7"/>
        <v>0</v>
      </c>
      <c r="U50" s="95">
        <v>1</v>
      </c>
      <c r="V50" s="153" t="str">
        <f t="shared" si="0"/>
        <v/>
      </c>
    </row>
    <row r="51" spans="1:22" ht="34.5" hidden="1" customHeight="1" x14ac:dyDescent="0.3">
      <c r="A51" s="17"/>
      <c r="B51" s="79"/>
      <c r="C51" s="79"/>
      <c r="D51" s="56"/>
      <c r="E51" s="79"/>
      <c r="F51" s="79"/>
      <c r="G51" s="79"/>
      <c r="H51" s="79"/>
      <c r="I51" s="79"/>
      <c r="J51" s="79"/>
      <c r="K51" s="79"/>
      <c r="L51" s="57"/>
      <c r="M51" s="57"/>
      <c r="N51" s="58"/>
      <c r="O51" s="80"/>
      <c r="P51" s="79"/>
      <c r="R51" s="152"/>
      <c r="S51" s="68"/>
      <c r="T51" s="68"/>
      <c r="U51" s="95"/>
      <c r="V51" s="153" t="str">
        <f t="shared" si="0"/>
        <v/>
      </c>
    </row>
    <row r="52" spans="1:22" ht="34.5" hidden="1" customHeight="1" x14ac:dyDescent="0.3">
      <c r="A52" s="17"/>
      <c r="B52" s="79"/>
      <c r="C52" s="79"/>
      <c r="D52" s="53"/>
      <c r="E52" s="79"/>
      <c r="F52" s="79"/>
      <c r="G52" s="79"/>
      <c r="H52" s="79"/>
      <c r="I52" s="79"/>
      <c r="J52" s="79"/>
      <c r="K52" s="79"/>
      <c r="L52" s="54"/>
      <c r="M52" s="54"/>
      <c r="N52" s="55"/>
      <c r="O52" s="80"/>
      <c r="P52" s="79"/>
      <c r="R52" s="152"/>
      <c r="S52" s="68"/>
      <c r="T52" s="68"/>
      <c r="U52" s="95"/>
      <c r="V52" s="153" t="str">
        <f t="shared" si="0"/>
        <v/>
      </c>
    </row>
    <row r="53" spans="1:22" s="235" customFormat="1" ht="16.5" customHeight="1" x14ac:dyDescent="0.35">
      <c r="A53" s="494" t="s">
        <v>290</v>
      </c>
      <c r="B53" s="494"/>
      <c r="C53" s="494"/>
      <c r="D53" s="494"/>
      <c r="E53" s="232"/>
      <c r="F53" s="232"/>
      <c r="G53" s="233" t="s">
        <v>298</v>
      </c>
      <c r="H53" s="233"/>
      <c r="I53" s="232"/>
      <c r="J53" s="234"/>
      <c r="K53" s="232"/>
      <c r="L53" s="232"/>
      <c r="M53" s="232"/>
      <c r="N53" s="232"/>
      <c r="O53" s="232"/>
      <c r="Q53" s="236"/>
      <c r="R53" s="237"/>
      <c r="S53" s="238"/>
      <c r="T53" s="238"/>
      <c r="U53" s="239"/>
      <c r="V53" s="240"/>
    </row>
    <row r="54" spans="1:22" ht="34.5" customHeight="1" x14ac:dyDescent="0.3">
      <c r="A54" s="18"/>
      <c r="B54" s="18"/>
      <c r="C54" s="18"/>
      <c r="D54" s="18"/>
      <c r="E54" s="18"/>
      <c r="F54" s="18"/>
      <c r="G54" s="18"/>
      <c r="H54" s="18"/>
      <c r="I54" s="18"/>
      <c r="J54" s="18"/>
      <c r="K54" s="18"/>
      <c r="L54" s="18"/>
      <c r="M54" s="18"/>
      <c r="N54" s="18"/>
      <c r="O54" s="18"/>
      <c r="R54" s="154"/>
      <c r="S54" s="69"/>
      <c r="T54" s="69"/>
      <c r="U54" s="70"/>
      <c r="V54" s="155"/>
    </row>
    <row r="55" spans="1:22" ht="35.25" customHeight="1" x14ac:dyDescent="0.3">
      <c r="B55" s="18"/>
      <c r="C55" s="18"/>
      <c r="D55" s="18"/>
      <c r="E55" s="18"/>
      <c r="F55" s="18"/>
      <c r="I55" s="18"/>
      <c r="J55" s="18"/>
      <c r="K55" s="18"/>
      <c r="L55" s="18"/>
      <c r="M55" s="18"/>
      <c r="N55" s="18"/>
      <c r="O55" s="18"/>
      <c r="R55" s="154"/>
      <c r="S55" s="69"/>
      <c r="T55" s="69"/>
      <c r="U55" s="70"/>
      <c r="V55" s="155"/>
    </row>
    <row r="56" spans="1:22" s="235" customFormat="1" ht="16.5" customHeight="1" x14ac:dyDescent="0.35">
      <c r="A56" s="494" t="s">
        <v>289</v>
      </c>
      <c r="B56" s="494"/>
      <c r="C56" s="494"/>
      <c r="D56" s="494"/>
      <c r="E56" s="232"/>
      <c r="F56" s="232"/>
      <c r="G56" s="561" t="s">
        <v>299</v>
      </c>
      <c r="H56" s="561"/>
      <c r="I56" s="561"/>
      <c r="J56" s="561"/>
      <c r="K56" s="561"/>
      <c r="L56" s="561"/>
      <c r="M56" s="561"/>
      <c r="N56" s="561"/>
      <c r="O56" s="561"/>
      <c r="Q56" s="236"/>
      <c r="R56" s="237"/>
      <c r="S56" s="238"/>
      <c r="T56" s="238"/>
      <c r="U56" s="239"/>
      <c r="V56" s="240"/>
    </row>
  </sheetData>
  <mergeCells count="26">
    <mergeCell ref="A56:D56"/>
    <mergeCell ref="G56:O56"/>
    <mergeCell ref="A23:C23"/>
    <mergeCell ref="D23:F23"/>
    <mergeCell ref="I23:N23"/>
    <mergeCell ref="O23:P23"/>
    <mergeCell ref="A26:A27"/>
    <mergeCell ref="A53:D53"/>
    <mergeCell ref="A19:C19"/>
    <mergeCell ref="D19:N19"/>
    <mergeCell ref="R19:V19"/>
    <mergeCell ref="A21:C21"/>
    <mergeCell ref="D21:H21"/>
    <mergeCell ref="O21:P21"/>
    <mergeCell ref="L17:P17"/>
    <mergeCell ref="A1:B1"/>
    <mergeCell ref="A3:B3"/>
    <mergeCell ref="A4:B4"/>
    <mergeCell ref="A11:O11"/>
    <mergeCell ref="B13:C13"/>
    <mergeCell ref="E13:J13"/>
    <mergeCell ref="B15:C15"/>
    <mergeCell ref="D15:F15"/>
    <mergeCell ref="G15:I15"/>
    <mergeCell ref="B17:E17"/>
    <mergeCell ref="G17:K17"/>
  </mergeCells>
  <conditionalFormatting sqref="T28">
    <cfRule type="cellIs" dxfId="4514" priority="23" operator="greaterThan">
      <formula>0</formula>
    </cfRule>
    <cfRule type="cellIs" dxfId="4513" priority="24" operator="greaterThan">
      <formula>0</formula>
    </cfRule>
    <cfRule type="cellIs" dxfId="4512" priority="25" operator="lessThan">
      <formula>0</formula>
    </cfRule>
    <cfRule type="cellIs" dxfId="4511" priority="26" operator="notEqual">
      <formula>0</formula>
    </cfRule>
  </conditionalFormatting>
  <conditionalFormatting sqref="T29:T31">
    <cfRule type="cellIs" dxfId="4510" priority="19" operator="greaterThan">
      <formula>0</formula>
    </cfRule>
    <cfRule type="cellIs" dxfId="4509" priority="20" operator="greaterThan">
      <formula>0</formula>
    </cfRule>
    <cfRule type="cellIs" dxfId="4508" priority="21" operator="lessThan">
      <formula>0</formula>
    </cfRule>
    <cfRule type="cellIs" dxfId="4507" priority="22" operator="notEqual">
      <formula>0</formula>
    </cfRule>
  </conditionalFormatting>
  <conditionalFormatting sqref="T32:T49">
    <cfRule type="cellIs" dxfId="4506" priority="15" operator="greaterThan">
      <formula>0</formula>
    </cfRule>
    <cfRule type="cellIs" dxfId="4505" priority="16" operator="greaterThan">
      <formula>0</formula>
    </cfRule>
    <cfRule type="cellIs" dxfId="4504" priority="17" operator="lessThan">
      <formula>0</formula>
    </cfRule>
    <cfRule type="cellIs" dxfId="4503" priority="18" operator="notEqual">
      <formula>0</formula>
    </cfRule>
  </conditionalFormatting>
  <conditionalFormatting sqref="T50:T52">
    <cfRule type="cellIs" dxfId="4502" priority="11" operator="greaterThan">
      <formula>0</formula>
    </cfRule>
    <cfRule type="cellIs" dxfId="4501" priority="12" operator="greaterThan">
      <formula>0</formula>
    </cfRule>
    <cfRule type="cellIs" dxfId="4500" priority="13" operator="lessThan">
      <formula>0</formula>
    </cfRule>
    <cfRule type="cellIs" dxfId="4499" priority="14" operator="notEqual">
      <formula>0</formula>
    </cfRule>
  </conditionalFormatting>
  <conditionalFormatting sqref="K28 K50:K52">
    <cfRule type="expression" dxfId="4498" priority="9">
      <formula>K28&lt;S28</formula>
    </cfRule>
    <cfRule type="expression" dxfId="4497" priority="10">
      <formula>K28&gt;S28</formula>
    </cfRule>
  </conditionalFormatting>
  <conditionalFormatting sqref="J28">
    <cfRule type="cellIs" dxfId="4496" priority="8" operator="greaterThan">
      <formula>90</formula>
    </cfRule>
  </conditionalFormatting>
  <conditionalFormatting sqref="J37:J49">
    <cfRule type="cellIs" dxfId="4495" priority="7" operator="greaterThan">
      <formula>90</formula>
    </cfRule>
  </conditionalFormatting>
  <conditionalFormatting sqref="J50:J52">
    <cfRule type="cellIs" dxfId="4494" priority="6" operator="greaterThan">
      <formula>90</formula>
    </cfRule>
  </conditionalFormatting>
  <conditionalFormatting sqref="K37:K49">
    <cfRule type="expression" dxfId="4493" priority="4">
      <formula>K37&lt;S37</formula>
    </cfRule>
    <cfRule type="expression" dxfId="4492" priority="5">
      <formula>K37&gt;S37</formula>
    </cfRule>
  </conditionalFormatting>
  <conditionalFormatting sqref="K29:K36">
    <cfRule type="expression" dxfId="4491" priority="2">
      <formula>K29&lt;S29</formula>
    </cfRule>
    <cfRule type="expression" dxfId="4490" priority="3">
      <formula>K29&gt;S29</formula>
    </cfRule>
  </conditionalFormatting>
  <conditionalFormatting sqref="J29:J36">
    <cfRule type="cellIs" dxfId="4489" priority="1" operator="greaterThan">
      <formula>90</formula>
    </cfRule>
  </conditionalFormatting>
  <dataValidations count="9">
    <dataValidation type="whole" operator="lessThanOrEqual" allowBlank="1" showInputMessage="1" showErrorMessage="1" promptTitle="instruction" prompt="La valeur de la cellule ne peut pas être supérieure à la quantité Totale inscrite dans la colonne D._x000a_Merci de vérifier." sqref="E28:E52">
      <formula1>D28</formula1>
    </dataValidation>
    <dataValidation type="whole" allowBlank="1" showInputMessage="1" showErrorMessage="1" prompt="La valeur ne peut pas être supérieure à 89_x000a_Si tel est le cas déteminer la quantité à commander directement à la colonne M._x000a_merci" sqref="J28:J52">
      <formula1>0</formula1>
      <formula2>89</formula2>
    </dataValidation>
    <dataValidation errorStyle="information" allowBlank="1" showInputMessage="1" showErrorMessage="1" errorTitle="Instruction" error="Saisissez le Texte en MAJUSCULE_x000a_Exemple: CMS AGOE_x000a_Merci" promptTitle="Instruction" prompt="Saisissez le Texte en MAJUSCULE_x000a_Exemple: CMS AGOE_x000a_Merci" sqref="D19:N19"/>
    <dataValidation type="date" errorStyle="warning" allowBlank="1" showInputMessage="1" showErrorMessage="1" promptTitle="Instruction" prompt="SVP Saisissez la date sous le format:_x000a_00/00/0000. exemple 15/09/2016,_x000a_Merci_x000a_" sqref="D21:H21">
      <formula1>42370</formula1>
      <formula2>44926</formula2>
    </dataValidation>
    <dataValidation allowBlank="1" showInputMessage="1" showErrorMessage="1" prompt="SVP Saisissez le Nom du site et la date de dépôt de la commande en premier. Merci" sqref="B28:B36"/>
    <dataValidation errorStyle="information" allowBlank="1" showInputMessage="1" showErrorMessage="1" error="Vérifiez SVP l'inventaire physique,_x000a__x000a_MERI" sqref="K28:K36"/>
    <dataValidation type="list" allowBlank="1" showInputMessage="1" showErrorMessage="1" sqref="D23:F23">
      <formula1>typerapport2</formula1>
    </dataValidation>
    <dataValidation type="whole" allowBlank="1" showInputMessage="1" showErrorMessage="1" prompt="SVP _x000a_Veuillez inscrire le nombre d'ACS dans l'air sanitaire._x000a_Merci" sqref="O23:P23">
      <formula1>0</formula1>
      <formula2>500</formula2>
    </dataValidation>
    <dataValidation type="whole" allowBlank="1" showInputMessage="1" showErrorMessage="1" prompt="La quantité accordée par le point Focal ne peut être supérieure à la somme du CMMa et la quantité commandée pour le trimestre._x000a_Merci de revoir la quantité dans la colonne O._x000a_" sqref="O28:O36">
      <formula1>0</formula1>
      <formula2>+M28+N28</formula2>
    </dataValidation>
  </dataValidations>
  <pageMargins left="0.21" right="0.23622047244094491" top="0.74803149606299213" bottom="0.74803149606299213" header="0.31496062992125984" footer="0.31496062992125984"/>
  <pageSetup paperSize="9" scale="40" orientation="landscape" r:id="rId1"/>
  <headerFooter alignWithMargins="0">
    <oddFooter>&amp;C&amp;"Arial,Gras"PNLS /IST, Avenue des Armées, -05 BP 424 Lomé –Togo ; Tel 22 20 94 39 Fax : 22 20 94 36    Site Web : www.pnls.tg</oddFooter>
  </headerFooter>
  <drawing r:id="rId2"/>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rgb="FF00B050"/>
  </sheetPr>
  <dimension ref="A1:AA54"/>
  <sheetViews>
    <sheetView showGridLines="0" view="pageBreakPreview" topLeftCell="A11" zoomScale="80" zoomScaleNormal="125" zoomScaleSheetLayoutView="80" workbookViewId="0">
      <pane xSplit="1" ySplit="15" topLeftCell="B26" activePane="bottomRight" state="frozen"/>
      <selection activeCell="A32" sqref="A32:XFD32"/>
      <selection pane="topRight" activeCell="A32" sqref="A32:XFD32"/>
      <selection pane="bottomLeft" activeCell="A32" sqref="A32:XFD32"/>
      <selection pane="bottomRight" activeCell="E26" sqref="E26"/>
    </sheetView>
  </sheetViews>
  <sheetFormatPr baseColWidth="10" defaultColWidth="7.33203125" defaultRowHeight="13.8" x14ac:dyDescent="0.3"/>
  <cols>
    <col min="1" max="1" width="53.44140625" style="3" customWidth="1"/>
    <col min="2" max="10" width="8.109375" style="3" customWidth="1"/>
    <col min="11" max="11" width="9.88671875" style="3" customWidth="1"/>
    <col min="12" max="12" width="8.88671875" style="3" customWidth="1"/>
    <col min="13" max="13" width="8.44140625" style="3" customWidth="1"/>
    <col min="14" max="14" width="9.44140625" style="3" customWidth="1"/>
    <col min="15" max="15" width="9.5546875" style="39" customWidth="1"/>
    <col min="16" max="16" width="16.44140625" style="3" customWidth="1"/>
    <col min="17" max="17" width="2.109375" style="62" customWidth="1"/>
    <col min="18" max="18" width="7.33203125" style="306" hidden="1" customWidth="1"/>
    <col min="19" max="19" width="7.44140625" style="77" customWidth="1"/>
    <col min="20" max="20" width="10.5546875" style="77" customWidth="1"/>
    <col min="21" max="21" width="7.44140625" style="77" bestFit="1" customWidth="1"/>
    <col min="22" max="22" width="7.88671875" style="78" bestFit="1" customWidth="1"/>
    <col min="23" max="23" width="33.33203125" style="77" customWidth="1"/>
    <col min="24" max="16384" width="7.33203125" style="3"/>
  </cols>
  <sheetData>
    <row r="1" spans="1:23" ht="17.25" customHeight="1" x14ac:dyDescent="0.3">
      <c r="A1" s="549" t="s">
        <v>452</v>
      </c>
      <c r="B1" s="549"/>
      <c r="C1" s="2"/>
      <c r="D1" s="2"/>
      <c r="E1"/>
      <c r="F1"/>
      <c r="G1"/>
      <c r="H1"/>
      <c r="I1"/>
      <c r="J1"/>
      <c r="N1" s="4" t="s">
        <v>1</v>
      </c>
      <c r="O1" s="5"/>
      <c r="S1" s="69"/>
      <c r="T1" s="69"/>
      <c r="U1" s="69"/>
      <c r="V1" s="70"/>
      <c r="W1" s="69"/>
    </row>
    <row r="2" spans="1:23" ht="13.5" customHeight="1" x14ac:dyDescent="0.3">
      <c r="A2" s="1" t="s">
        <v>453</v>
      </c>
      <c r="B2" s="1"/>
      <c r="C2" s="2"/>
      <c r="D2" s="2"/>
      <c r="E2"/>
      <c r="F2"/>
      <c r="G2"/>
      <c r="H2"/>
      <c r="I2"/>
      <c r="J2"/>
      <c r="M2" s="4"/>
      <c r="N2" s="4" t="s">
        <v>3</v>
      </c>
      <c r="O2" s="5"/>
      <c r="S2" s="69"/>
      <c r="T2" s="69"/>
      <c r="U2" s="69"/>
      <c r="V2" s="70"/>
      <c r="W2" s="69"/>
    </row>
    <row r="3" spans="1:23" ht="15.6" x14ac:dyDescent="0.3">
      <c r="A3" s="549" t="s">
        <v>454</v>
      </c>
      <c r="B3" s="549"/>
      <c r="C3" s="2"/>
      <c r="D3" s="2"/>
      <c r="E3"/>
      <c r="F3"/>
      <c r="G3"/>
      <c r="H3"/>
      <c r="I3"/>
      <c r="J3"/>
      <c r="K3" s="5"/>
      <c r="L3" s="5"/>
      <c r="M3" s="5"/>
      <c r="N3" s="5"/>
      <c r="O3" s="5"/>
      <c r="S3" s="69"/>
      <c r="T3" s="69"/>
      <c r="U3" s="69"/>
      <c r="V3" s="70"/>
      <c r="W3" s="69"/>
    </row>
    <row r="4" spans="1:23" ht="33.6" customHeight="1" x14ac:dyDescent="0.3">
      <c r="A4" s="547" t="s">
        <v>455</v>
      </c>
      <c r="B4" s="548"/>
      <c r="C4" s="7"/>
      <c r="D4" s="7"/>
      <c r="E4" s="8"/>
      <c r="F4" s="8"/>
      <c r="G4" s="8"/>
      <c r="H4" s="8"/>
      <c r="I4" s="8"/>
      <c r="J4" s="8"/>
      <c r="K4" s="9"/>
      <c r="L4" s="9"/>
      <c r="M4" s="9"/>
      <c r="N4" s="9"/>
      <c r="O4" s="38"/>
      <c r="S4" s="69"/>
      <c r="T4" s="69"/>
      <c r="U4" s="69"/>
      <c r="V4" s="70"/>
      <c r="W4" s="69"/>
    </row>
    <row r="5" spans="1:23" x14ac:dyDescent="0.3">
      <c r="B5" s="9"/>
      <c r="C5" s="9"/>
      <c r="D5" s="9"/>
      <c r="E5" s="9"/>
      <c r="F5" s="9"/>
      <c r="G5" s="9"/>
      <c r="H5" s="9"/>
      <c r="I5" s="9"/>
      <c r="J5" s="9"/>
      <c r="K5" s="9"/>
      <c r="L5" s="9"/>
      <c r="M5" s="9"/>
      <c r="N5" s="9"/>
      <c r="O5" s="38"/>
      <c r="S5" s="69"/>
      <c r="T5" s="69"/>
      <c r="U5" s="69"/>
      <c r="V5" s="70"/>
      <c r="W5" s="69"/>
    </row>
    <row r="6" spans="1:23" ht="15.6" x14ac:dyDescent="0.3">
      <c r="A6" s="6" t="s">
        <v>232</v>
      </c>
      <c r="B6" s="9"/>
      <c r="C6" s="9"/>
      <c r="D6" s="9"/>
      <c r="E6" s="9"/>
      <c r="F6" s="9"/>
      <c r="G6" s="9"/>
      <c r="H6" s="9"/>
      <c r="I6" s="9"/>
      <c r="J6" s="9"/>
      <c r="K6" s="9"/>
      <c r="L6" s="9"/>
      <c r="M6" s="9"/>
      <c r="N6" s="9"/>
      <c r="O6" s="38"/>
      <c r="S6" s="69"/>
      <c r="T6" s="69"/>
      <c r="U6" s="69"/>
      <c r="V6" s="70"/>
      <c r="W6" s="69"/>
    </row>
    <row r="7" spans="1:23" x14ac:dyDescent="0.3">
      <c r="A7" s="10"/>
      <c r="B7" s="9"/>
      <c r="C7" s="9"/>
      <c r="D7" s="9"/>
      <c r="E7" s="9"/>
      <c r="F7" s="9"/>
      <c r="G7" s="9"/>
      <c r="H7" s="9"/>
      <c r="I7" s="9"/>
      <c r="J7" s="9"/>
      <c r="K7" s="9"/>
      <c r="L7" s="9"/>
      <c r="M7" s="9"/>
      <c r="N7" s="9"/>
      <c r="O7" s="38"/>
      <c r="S7" s="69"/>
      <c r="T7" s="69"/>
      <c r="U7" s="69"/>
      <c r="V7" s="70"/>
      <c r="W7" s="69"/>
    </row>
    <row r="8" spans="1:23" x14ac:dyDescent="0.3">
      <c r="A8" s="10"/>
      <c r="B8" s="9"/>
      <c r="C8" s="9"/>
      <c r="D8" s="9"/>
      <c r="E8" s="9"/>
      <c r="F8" s="9"/>
      <c r="G8" s="9"/>
      <c r="H8" s="9"/>
      <c r="I8" s="9"/>
      <c r="J8" s="9"/>
      <c r="K8" s="9"/>
      <c r="L8" s="9"/>
      <c r="M8" s="9"/>
      <c r="N8" s="9"/>
      <c r="O8" s="38"/>
      <c r="S8" s="69"/>
      <c r="T8" s="69"/>
      <c r="U8" s="69"/>
      <c r="V8" s="70"/>
      <c r="W8" s="69"/>
    </row>
    <row r="9" spans="1:23" x14ac:dyDescent="0.3">
      <c r="A9" s="10"/>
      <c r="B9" s="9"/>
      <c r="C9" s="9"/>
      <c r="D9" s="9"/>
      <c r="E9" s="9"/>
      <c r="F9" s="9"/>
      <c r="G9" s="9"/>
      <c r="H9" s="9"/>
      <c r="I9" s="9"/>
      <c r="J9" s="9"/>
      <c r="K9" s="9"/>
      <c r="L9" s="9"/>
      <c r="M9" s="9"/>
      <c r="N9" s="9"/>
      <c r="O9" s="38"/>
      <c r="S9" s="69"/>
      <c r="T9" s="69"/>
      <c r="U9" s="69"/>
      <c r="V9" s="70"/>
      <c r="W9" s="69"/>
    </row>
    <row r="10" spans="1:23" x14ac:dyDescent="0.3">
      <c r="S10" s="69"/>
      <c r="T10" s="69"/>
      <c r="U10" s="69"/>
      <c r="V10" s="70"/>
      <c r="W10" s="69"/>
    </row>
    <row r="11" spans="1:23" ht="19.5" customHeight="1" x14ac:dyDescent="0.3">
      <c r="A11" s="555" t="s">
        <v>263</v>
      </c>
      <c r="B11" s="555"/>
      <c r="C11" s="555"/>
      <c r="D11" s="555"/>
      <c r="E11" s="555"/>
      <c r="F11" s="555"/>
      <c r="G11" s="555"/>
      <c r="H11" s="555"/>
      <c r="I11" s="555"/>
      <c r="J11" s="555"/>
      <c r="K11" s="555"/>
      <c r="L11" s="555"/>
      <c r="M11" s="555"/>
      <c r="N11" s="555"/>
      <c r="O11" s="555"/>
      <c r="P11" s="40"/>
      <c r="S11" s="69"/>
      <c r="T11" s="69"/>
      <c r="U11" s="69"/>
      <c r="V11" s="70"/>
      <c r="W11" s="69"/>
    </row>
    <row r="12" spans="1:23" ht="1.5" customHeight="1" thickBot="1" x14ac:dyDescent="0.35">
      <c r="A12" s="11"/>
      <c r="B12" s="11"/>
      <c r="C12" s="11"/>
      <c r="D12" s="11"/>
      <c r="E12" s="11"/>
      <c r="F12" s="11"/>
      <c r="G12" s="11"/>
      <c r="H12" s="11"/>
      <c r="I12" s="11"/>
      <c r="J12" s="11"/>
      <c r="K12" s="11"/>
      <c r="L12" s="11"/>
      <c r="M12" s="11"/>
      <c r="N12" s="11"/>
      <c r="O12" s="11"/>
      <c r="S12" s="69"/>
      <c r="T12" s="69"/>
      <c r="U12" s="69"/>
      <c r="V12" s="70"/>
      <c r="W12" s="69"/>
    </row>
    <row r="13" spans="1:23" s="42" customFormat="1" ht="20.25" hidden="1" customHeight="1" thickBot="1" x14ac:dyDescent="0.35">
      <c r="A13" s="434" t="s">
        <v>5</v>
      </c>
      <c r="B13" s="556">
        <f>'Info District'!G11</f>
        <v>2025</v>
      </c>
      <c r="C13" s="557"/>
      <c r="E13" s="550"/>
      <c r="F13" s="550"/>
      <c r="G13" s="550"/>
      <c r="H13" s="550"/>
      <c r="I13" s="550"/>
      <c r="J13" s="554"/>
      <c r="Q13" s="63"/>
      <c r="R13" s="307"/>
      <c r="S13" s="71"/>
      <c r="T13" s="71"/>
      <c r="U13" s="71"/>
      <c r="V13" s="72"/>
      <c r="W13" s="71"/>
    </row>
    <row r="14" spans="1:23" s="42" customFormat="1" ht="7.5" hidden="1" customHeight="1" thickBot="1" x14ac:dyDescent="0.35">
      <c r="A14" s="434"/>
      <c r="B14" s="13"/>
      <c r="C14" s="13"/>
      <c r="D14" s="13"/>
      <c r="O14" s="15"/>
      <c r="Q14" s="63"/>
      <c r="R14" s="307"/>
      <c r="S14" s="71"/>
      <c r="T14" s="71"/>
      <c r="U14" s="71"/>
      <c r="V14" s="72"/>
      <c r="W14" s="71"/>
    </row>
    <row r="15" spans="1:23" s="42" customFormat="1" ht="16.5" hidden="1" customHeight="1" thickBot="1" x14ac:dyDescent="0.35">
      <c r="A15" s="434" t="s">
        <v>7</v>
      </c>
      <c r="B15" s="558" t="str">
        <f>'Info District'!G12</f>
        <v>PLATEAUX</v>
      </c>
      <c r="C15" s="559"/>
      <c r="D15" s="550" t="s">
        <v>8</v>
      </c>
      <c r="E15" s="550"/>
      <c r="F15" s="550"/>
      <c r="G15" s="551" t="str">
        <f>'Info District'!G13</f>
        <v>Agou</v>
      </c>
      <c r="H15" s="552"/>
      <c r="I15" s="553"/>
      <c r="L15" s="11"/>
      <c r="M15" s="11"/>
      <c r="N15" s="11"/>
      <c r="O15" s="11"/>
      <c r="P15" s="11"/>
      <c r="Q15" s="63"/>
      <c r="R15" s="307"/>
      <c r="S15" s="71"/>
      <c r="T15" s="71"/>
      <c r="U15" s="71"/>
      <c r="V15" s="73"/>
      <c r="W15" s="71"/>
    </row>
    <row r="16" spans="1:23" s="42" customFormat="1" ht="3.75" hidden="1" customHeight="1" thickBot="1" x14ac:dyDescent="0.35">
      <c r="A16" s="139"/>
      <c r="B16" s="15"/>
      <c r="C16" s="15"/>
      <c r="D16" s="15"/>
      <c r="E16" s="15"/>
      <c r="K16" s="15"/>
      <c r="L16" s="15"/>
      <c r="M16" s="15"/>
      <c r="O16" s="15"/>
      <c r="Q16" s="63"/>
      <c r="R16" s="307"/>
      <c r="S16" s="71"/>
      <c r="T16" s="71"/>
      <c r="U16" s="71"/>
      <c r="V16" s="72"/>
      <c r="W16" s="71"/>
    </row>
    <row r="17" spans="1:27" s="42" customFormat="1" ht="18" hidden="1" customHeight="1" thickBot="1" x14ac:dyDescent="0.35">
      <c r="A17" s="434" t="s">
        <v>9</v>
      </c>
      <c r="B17" s="556" t="str">
        <f>'Info District'!G17</f>
        <v>Avril à Juin 2025</v>
      </c>
      <c r="C17" s="560"/>
      <c r="D17" s="560"/>
      <c r="E17" s="557"/>
      <c r="G17" s="550" t="s">
        <v>11</v>
      </c>
      <c r="H17" s="550"/>
      <c r="I17" s="550"/>
      <c r="J17" s="550"/>
      <c r="K17" s="554"/>
      <c r="L17" s="551" t="str">
        <f>'Info District'!G18</f>
        <v>Juillet à Septembre 2025</v>
      </c>
      <c r="M17" s="552"/>
      <c r="N17" s="552"/>
      <c r="O17" s="552"/>
      <c r="P17" s="553"/>
      <c r="Q17" s="63"/>
      <c r="R17" s="307"/>
      <c r="S17" s="71"/>
      <c r="T17" s="71"/>
      <c r="U17" s="71"/>
      <c r="V17" s="72"/>
      <c r="W17" s="71"/>
    </row>
    <row r="18" spans="1:27" s="9" customFormat="1" ht="2.25" hidden="1" customHeight="1" thickBot="1" x14ac:dyDescent="0.3">
      <c r="B18" s="43"/>
      <c r="C18" s="43"/>
      <c r="D18" s="43"/>
      <c r="E18" s="44"/>
      <c r="F18" s="43"/>
      <c r="G18" s="45"/>
      <c r="H18" s="45"/>
      <c r="I18" s="45"/>
      <c r="J18" s="45"/>
      <c r="K18" s="45"/>
      <c r="L18" s="45"/>
      <c r="M18" s="45"/>
      <c r="O18" s="38"/>
      <c r="Q18" s="64"/>
      <c r="R18" s="308"/>
      <c r="S18" s="74"/>
      <c r="T18" s="74"/>
      <c r="U18" s="74"/>
      <c r="V18" s="75"/>
      <c r="W18" s="74"/>
    </row>
    <row r="19" spans="1:27" s="9" customFormat="1" ht="21" customHeight="1" thickBot="1" x14ac:dyDescent="0.35">
      <c r="A19" s="532" t="s">
        <v>12</v>
      </c>
      <c r="B19" s="532"/>
      <c r="C19" s="533"/>
      <c r="D19" s="538"/>
      <c r="E19" s="539"/>
      <c r="F19" s="539"/>
      <c r="G19" s="539"/>
      <c r="H19" s="539"/>
      <c r="I19" s="539"/>
      <c r="J19" s="539"/>
      <c r="K19" s="539"/>
      <c r="L19" s="539"/>
      <c r="M19" s="539"/>
      <c r="N19" s="540"/>
      <c r="O19" s="11"/>
      <c r="P19" s="241" t="str">
        <f>'Info District'!H17</f>
        <v>T2</v>
      </c>
      <c r="Q19" s="65"/>
      <c r="R19" s="309"/>
      <c r="S19" s="535" t="s">
        <v>96</v>
      </c>
      <c r="T19" s="536"/>
      <c r="U19" s="536"/>
      <c r="V19" s="536"/>
      <c r="W19" s="537"/>
    </row>
    <row r="20" spans="1:27" s="9" customFormat="1" ht="4.5" customHeight="1" thickBot="1" x14ac:dyDescent="0.35">
      <c r="A20" s="12"/>
      <c r="B20" s="12"/>
      <c r="C20" s="12"/>
      <c r="D20" s="12"/>
      <c r="E20" s="12"/>
      <c r="F20" s="12"/>
      <c r="G20" s="13"/>
      <c r="H20" s="13"/>
      <c r="I20" s="13"/>
      <c r="J20" s="13"/>
      <c r="K20" s="13"/>
      <c r="L20" s="14"/>
      <c r="M20" s="14"/>
      <c r="N20" s="14"/>
      <c r="O20" s="14"/>
      <c r="Q20" s="64"/>
      <c r="R20" s="308"/>
      <c r="S20" s="146"/>
      <c r="T20" s="74"/>
      <c r="U20" s="74"/>
      <c r="V20" s="76"/>
      <c r="W20" s="147"/>
    </row>
    <row r="21" spans="1:27" s="9" customFormat="1" ht="32.25" customHeight="1" thickBot="1" x14ac:dyDescent="0.35">
      <c r="A21" s="532" t="s">
        <v>240</v>
      </c>
      <c r="B21" s="532"/>
      <c r="C21" s="533"/>
      <c r="D21" s="543" t="s">
        <v>264</v>
      </c>
      <c r="E21" s="544"/>
      <c r="F21" s="545"/>
      <c r="G21" s="534" t="s">
        <v>6</v>
      </c>
      <c r="H21" s="534"/>
      <c r="I21" s="534"/>
      <c r="J21" s="534"/>
      <c r="K21" s="534"/>
      <c r="L21" s="546"/>
      <c r="M21" s="539"/>
      <c r="N21" s="539"/>
      <c r="O21" s="539"/>
      <c r="P21" s="540"/>
      <c r="Q21" s="64"/>
      <c r="R21" s="308"/>
      <c r="S21" s="146"/>
      <c r="T21" s="74"/>
      <c r="U21" s="74"/>
      <c r="V21" s="76"/>
      <c r="W21" s="147"/>
    </row>
    <row r="22" spans="1:27" s="9" customFormat="1" ht="6" customHeight="1" x14ac:dyDescent="0.3">
      <c r="A22" s="12"/>
      <c r="B22" s="12"/>
      <c r="C22" s="12"/>
      <c r="D22" s="12"/>
      <c r="E22" s="12"/>
      <c r="F22" s="12"/>
      <c r="G22" s="534"/>
      <c r="H22" s="534"/>
      <c r="I22" s="534"/>
      <c r="J22" s="534"/>
      <c r="K22" s="534"/>
      <c r="L22" s="14"/>
      <c r="M22" s="14"/>
      <c r="N22" s="14"/>
      <c r="O22" s="14"/>
      <c r="Q22" s="64"/>
      <c r="R22" s="308"/>
      <c r="S22" s="146"/>
      <c r="T22" s="74"/>
      <c r="U22" s="74"/>
      <c r="V22" s="76"/>
      <c r="W22" s="147"/>
    </row>
    <row r="23" spans="1:27" s="9" customFormat="1" ht="3.75" customHeight="1" thickBot="1" x14ac:dyDescent="0.35">
      <c r="A23" s="12"/>
      <c r="B23" s="12"/>
      <c r="C23" s="12"/>
      <c r="D23" s="12"/>
      <c r="E23" s="12"/>
      <c r="F23" s="12"/>
      <c r="G23" s="13"/>
      <c r="H23" s="13"/>
      <c r="I23" s="13"/>
      <c r="J23" s="13"/>
      <c r="K23" s="13"/>
      <c r="L23" s="14"/>
      <c r="M23" s="14"/>
      <c r="N23" s="14"/>
      <c r="O23" s="14"/>
      <c r="Q23" s="64"/>
      <c r="R23" s="308"/>
      <c r="S23" s="146"/>
      <c r="T23" s="74"/>
      <c r="U23" s="74"/>
      <c r="V23" s="76"/>
      <c r="W23" s="147"/>
    </row>
    <row r="24" spans="1:27" ht="76.5" customHeight="1" thickBot="1" x14ac:dyDescent="0.35">
      <c r="A24" s="541" t="s">
        <v>13</v>
      </c>
      <c r="B24" s="16" t="s">
        <v>14</v>
      </c>
      <c r="C24" s="108" t="s">
        <v>15</v>
      </c>
      <c r="D24" s="118" t="s">
        <v>16</v>
      </c>
      <c r="E24" s="117" t="s">
        <v>17</v>
      </c>
      <c r="F24" s="351" t="s">
        <v>18</v>
      </c>
      <c r="G24" s="16" t="s">
        <v>233</v>
      </c>
      <c r="H24" s="16" t="s">
        <v>234</v>
      </c>
      <c r="I24" s="16" t="s">
        <v>19</v>
      </c>
      <c r="J24" s="16" t="s">
        <v>20</v>
      </c>
      <c r="K24" s="108" t="s">
        <v>21</v>
      </c>
      <c r="L24" s="136" t="s">
        <v>22</v>
      </c>
      <c r="M24" s="137" t="s">
        <v>236</v>
      </c>
      <c r="N24" s="138" t="s">
        <v>23</v>
      </c>
      <c r="O24" s="109" t="s">
        <v>39</v>
      </c>
      <c r="P24" s="16" t="s">
        <v>40</v>
      </c>
      <c r="S24" s="148" t="s">
        <v>237</v>
      </c>
      <c r="T24" s="140" t="s">
        <v>93</v>
      </c>
      <c r="U24" s="140" t="s">
        <v>239</v>
      </c>
      <c r="V24" s="140" t="s">
        <v>238</v>
      </c>
      <c r="W24" s="149" t="s">
        <v>97</v>
      </c>
    </row>
    <row r="25" spans="1:27" s="47" customFormat="1" ht="31.2" customHeight="1" x14ac:dyDescent="0.3">
      <c r="A25" s="542"/>
      <c r="B25" s="46" t="s">
        <v>24</v>
      </c>
      <c r="C25" s="46" t="s">
        <v>25</v>
      </c>
      <c r="D25" s="112" t="s">
        <v>26</v>
      </c>
      <c r="E25" s="46" t="s">
        <v>27</v>
      </c>
      <c r="F25" s="46"/>
      <c r="G25" s="46" t="s">
        <v>28</v>
      </c>
      <c r="H25" s="46"/>
      <c r="I25" s="46" t="s">
        <v>29</v>
      </c>
      <c r="J25" s="46"/>
      <c r="K25" s="131" t="s">
        <v>235</v>
      </c>
      <c r="L25" s="133"/>
      <c r="M25" s="134"/>
      <c r="N25" s="135"/>
      <c r="O25" s="132" t="s">
        <v>30</v>
      </c>
      <c r="P25" s="46"/>
      <c r="Q25" s="66"/>
      <c r="R25" s="310"/>
      <c r="S25" s="150"/>
      <c r="T25" s="67" t="s">
        <v>94</v>
      </c>
      <c r="U25" s="67" t="s">
        <v>95</v>
      </c>
      <c r="V25" s="94"/>
      <c r="W25" s="151" t="str">
        <f>IF(J26&lt;=0,"",IF(J26=90,$X$26))</f>
        <v/>
      </c>
      <c r="X25" s="37" t="s">
        <v>98</v>
      </c>
    </row>
    <row r="26" spans="1:27" ht="31.2" customHeight="1" x14ac:dyDescent="0.3">
      <c r="A26" s="322" t="str">
        <f>CDT!B26</f>
        <v>Artéméther-Luméfantrine 6cp (AL)</v>
      </c>
      <c r="B26" s="247"/>
      <c r="C26" s="248"/>
      <c r="D26" s="302" t="str">
        <f>IF(B26&lt;&gt;"",B26+C26,"")</f>
        <v/>
      </c>
      <c r="E26" s="249"/>
      <c r="F26" s="247"/>
      <c r="G26" s="247"/>
      <c r="H26" s="247"/>
      <c r="I26" s="247"/>
      <c r="J26" s="247"/>
      <c r="K26" s="248"/>
      <c r="L26" s="431" t="str">
        <f>IF(B26&lt;&gt;"",IF(J26=0,E26,((E26*90)/(90-J26))),"0")</f>
        <v>0</v>
      </c>
      <c r="M26" s="428" t="str">
        <f>IF(B26&lt;&gt;"",((E26/S26)*30),"0")</f>
        <v>0</v>
      </c>
      <c r="N26" s="250" t="str">
        <f>IF(B26&lt;&gt;"",IF(J26=0,((E26+L26)-K26),((M26*6)-K26)),"0")</f>
        <v>0</v>
      </c>
      <c r="O26" s="251"/>
      <c r="P26" s="313"/>
      <c r="R26" s="312">
        <f>+L26+N26</f>
        <v>0</v>
      </c>
      <c r="S26" s="152">
        <f>(90-J26)</f>
        <v>90</v>
      </c>
      <c r="T26" s="68" t="e">
        <f t="shared" ref="T26:T47" si="0">D26-(E26+G26+I26+H26)</f>
        <v>#VALUE!</v>
      </c>
      <c r="U26" s="68" t="e">
        <f>K26-T26</f>
        <v>#VALUE!</v>
      </c>
      <c r="V26" s="95">
        <v>6</v>
      </c>
      <c r="W26" s="153" t="e">
        <f t="shared" ref="W26:W50" si="1">IF(U26=0,"",$X$25)</f>
        <v>#VALUE!</v>
      </c>
      <c r="X26" s="37" t="s">
        <v>203</v>
      </c>
      <c r="Y26" s="107">
        <f>+O26</f>
        <v>0</v>
      </c>
    </row>
    <row r="27" spans="1:27" ht="31.2" customHeight="1" x14ac:dyDescent="0.3">
      <c r="A27" s="322" t="str">
        <f>CDT!B27</f>
        <v>Artéméther-Luméfantrine 12cp (AL)</v>
      </c>
      <c r="B27" s="247"/>
      <c r="C27" s="248"/>
      <c r="D27" s="302" t="str">
        <f t="shared" ref="D27" si="2">IF(B27&lt;&gt;"",B27+C27,"")</f>
        <v/>
      </c>
      <c r="E27" s="249"/>
      <c r="F27" s="247"/>
      <c r="G27" s="247"/>
      <c r="H27" s="247"/>
      <c r="I27" s="247"/>
      <c r="J27" s="247"/>
      <c r="K27" s="248"/>
      <c r="L27" s="431" t="str">
        <f t="shared" ref="L27:L49" si="3">IF(B27&lt;&gt;"",IF(J27=0,E27,((E27*90)/(90-J27))),"0")</f>
        <v>0</v>
      </c>
      <c r="M27" s="428" t="str">
        <f t="shared" ref="M27:M49" si="4">IF(B27&lt;&gt;"",((E27/S27)*30),"0")</f>
        <v>0</v>
      </c>
      <c r="N27" s="250" t="str">
        <f t="shared" ref="N27:N49" si="5">IF(B27&lt;&gt;"",IF(J27=0,((E27+L27)-K27),((M27*6)-K27)),"0")</f>
        <v>0</v>
      </c>
      <c r="O27" s="251"/>
      <c r="P27" s="247"/>
      <c r="R27" s="312">
        <f t="shared" ref="R27:R49" si="6">+L27+N27</f>
        <v>0</v>
      </c>
      <c r="S27" s="152">
        <f t="shared" ref="S27:S49" si="7">(90-J27)</f>
        <v>90</v>
      </c>
      <c r="T27" s="68" t="e">
        <f t="shared" si="0"/>
        <v>#VALUE!</v>
      </c>
      <c r="U27" s="68" t="e">
        <f t="shared" ref="U27:U49" si="8">K27-T27</f>
        <v>#VALUE!</v>
      </c>
      <c r="V27" s="95">
        <v>12</v>
      </c>
      <c r="W27" s="153" t="e">
        <f t="shared" si="1"/>
        <v>#VALUE!</v>
      </c>
      <c r="Y27" s="107">
        <f t="shared" ref="Y27:Y48" si="9">+O27</f>
        <v>0</v>
      </c>
    </row>
    <row r="28" spans="1:27" ht="31.2" customHeight="1" x14ac:dyDescent="0.3">
      <c r="A28" s="322" t="str">
        <f>CDT!B28</f>
        <v>Artéméther-Luméfantrine 18cp (AL)</v>
      </c>
      <c r="B28" s="247"/>
      <c r="C28" s="248"/>
      <c r="D28" s="302" t="str">
        <f>IF(B28&lt;&gt;"",B28+C28,"")</f>
        <v/>
      </c>
      <c r="E28" s="249"/>
      <c r="F28" s="247"/>
      <c r="G28" s="247"/>
      <c r="H28" s="247"/>
      <c r="I28" s="247"/>
      <c r="J28" s="247"/>
      <c r="K28" s="248"/>
      <c r="L28" s="431" t="str">
        <f t="shared" si="3"/>
        <v>0</v>
      </c>
      <c r="M28" s="428" t="str">
        <f t="shared" si="4"/>
        <v>0</v>
      </c>
      <c r="N28" s="250" t="str">
        <f t="shared" si="5"/>
        <v>0</v>
      </c>
      <c r="O28" s="251"/>
      <c r="P28" s="247"/>
      <c r="R28" s="312">
        <f t="shared" si="6"/>
        <v>0</v>
      </c>
      <c r="S28" s="152">
        <f t="shared" si="7"/>
        <v>90</v>
      </c>
      <c r="T28" s="68" t="e">
        <f t="shared" si="0"/>
        <v>#VALUE!</v>
      </c>
      <c r="U28" s="68" t="e">
        <f t="shared" si="8"/>
        <v>#VALUE!</v>
      </c>
      <c r="V28" s="95">
        <v>18</v>
      </c>
      <c r="W28" s="153" t="e">
        <f t="shared" si="1"/>
        <v>#VALUE!</v>
      </c>
      <c r="Y28" s="107">
        <f t="shared" si="9"/>
        <v>0</v>
      </c>
    </row>
    <row r="29" spans="1:27" ht="31.2" customHeight="1" x14ac:dyDescent="0.3">
      <c r="A29" s="322" t="str">
        <f>CDT!B29</f>
        <v>Artéméther-Luméfantrine 24cp (AL)</v>
      </c>
      <c r="B29" s="247"/>
      <c r="C29" s="248"/>
      <c r="D29" s="302" t="str">
        <f>IF(B29&lt;&gt;"",B29+C29,"")</f>
        <v/>
      </c>
      <c r="E29" s="249"/>
      <c r="F29" s="247"/>
      <c r="G29" s="247"/>
      <c r="H29" s="247"/>
      <c r="I29" s="247"/>
      <c r="J29" s="247"/>
      <c r="K29" s="248"/>
      <c r="L29" s="431" t="str">
        <f t="shared" si="3"/>
        <v>0</v>
      </c>
      <c r="M29" s="428" t="str">
        <f t="shared" si="4"/>
        <v>0</v>
      </c>
      <c r="N29" s="250" t="str">
        <f t="shared" si="5"/>
        <v>0</v>
      </c>
      <c r="O29" s="251"/>
      <c r="P29" s="247"/>
      <c r="R29" s="312">
        <f t="shared" si="6"/>
        <v>0</v>
      </c>
      <c r="S29" s="152">
        <f t="shared" si="7"/>
        <v>90</v>
      </c>
      <c r="T29" s="68" t="e">
        <f t="shared" si="0"/>
        <v>#VALUE!</v>
      </c>
      <c r="U29" s="68" t="e">
        <f t="shared" si="8"/>
        <v>#VALUE!</v>
      </c>
      <c r="V29" s="95">
        <v>24</v>
      </c>
      <c r="W29" s="153" t="e">
        <f t="shared" si="1"/>
        <v>#VALUE!</v>
      </c>
      <c r="Y29" s="107">
        <f t="shared" si="9"/>
        <v>0</v>
      </c>
    </row>
    <row r="30" spans="1:27" ht="31.2" customHeight="1" x14ac:dyDescent="0.3">
      <c r="A30" s="322" t="str">
        <f>CDT!B30</f>
        <v>Artéméther injectable 40 mg</v>
      </c>
      <c r="B30" s="247"/>
      <c r="C30" s="248"/>
      <c r="D30" s="302" t="str">
        <f t="shared" ref="D30:D49" si="10">IF(B30&lt;&gt;"",B30+C30,"")</f>
        <v/>
      </c>
      <c r="E30" s="249"/>
      <c r="F30" s="247"/>
      <c r="G30" s="247"/>
      <c r="H30" s="247"/>
      <c r="I30" s="247"/>
      <c r="J30" s="247"/>
      <c r="K30" s="248"/>
      <c r="L30" s="431" t="str">
        <f t="shared" si="3"/>
        <v>0</v>
      </c>
      <c r="M30" s="428" t="str">
        <f t="shared" si="4"/>
        <v>0</v>
      </c>
      <c r="N30" s="250" t="str">
        <f t="shared" si="5"/>
        <v>0</v>
      </c>
      <c r="O30" s="251"/>
      <c r="P30" s="247"/>
      <c r="R30" s="312">
        <f t="shared" si="6"/>
        <v>0</v>
      </c>
      <c r="S30" s="152">
        <f t="shared" si="7"/>
        <v>90</v>
      </c>
      <c r="T30" s="68" t="e">
        <f t="shared" si="0"/>
        <v>#VALUE!</v>
      </c>
      <c r="U30" s="68" t="e">
        <f t="shared" si="8"/>
        <v>#VALUE!</v>
      </c>
      <c r="V30" s="95">
        <v>1</v>
      </c>
      <c r="W30" s="153" t="e">
        <f t="shared" si="1"/>
        <v>#VALUE!</v>
      </c>
      <c r="Y30" s="107">
        <f t="shared" si="9"/>
        <v>0</v>
      </c>
    </row>
    <row r="31" spans="1:27" ht="34.5" customHeight="1" x14ac:dyDescent="0.3">
      <c r="A31" s="322" t="str">
        <f>CDT!B31</f>
        <v>Artéméther injectable 80 mg</v>
      </c>
      <c r="B31" s="247"/>
      <c r="C31" s="248"/>
      <c r="D31" s="302" t="str">
        <f t="shared" si="10"/>
        <v/>
      </c>
      <c r="E31" s="249"/>
      <c r="F31" s="247"/>
      <c r="G31" s="247"/>
      <c r="H31" s="247"/>
      <c r="I31" s="247"/>
      <c r="J31" s="247"/>
      <c r="K31" s="248"/>
      <c r="L31" s="431" t="str">
        <f t="shared" si="3"/>
        <v>0</v>
      </c>
      <c r="M31" s="428" t="str">
        <f t="shared" si="4"/>
        <v>0</v>
      </c>
      <c r="N31" s="250" t="str">
        <f t="shared" si="5"/>
        <v>0</v>
      </c>
      <c r="O31" s="251"/>
      <c r="P31" s="247"/>
      <c r="R31" s="312">
        <f t="shared" si="6"/>
        <v>0</v>
      </c>
      <c r="S31" s="152">
        <f t="shared" si="7"/>
        <v>90</v>
      </c>
      <c r="T31" s="68" t="e">
        <f t="shared" si="0"/>
        <v>#VALUE!</v>
      </c>
      <c r="U31" s="68" t="e">
        <f t="shared" si="8"/>
        <v>#VALUE!</v>
      </c>
      <c r="V31" s="95">
        <v>1</v>
      </c>
      <c r="W31" s="153" t="e">
        <f t="shared" si="1"/>
        <v>#VALUE!</v>
      </c>
      <c r="Y31" s="107">
        <f t="shared" si="9"/>
        <v>0</v>
      </c>
    </row>
    <row r="32" spans="1:27" ht="34.5" customHeight="1" x14ac:dyDescent="0.3">
      <c r="A32" s="435" t="str">
        <f>CDT!B32</f>
        <v>Artésunate injectable 60 mg</v>
      </c>
      <c r="B32" s="247"/>
      <c r="C32" s="248"/>
      <c r="D32" s="302" t="str">
        <f t="shared" si="10"/>
        <v/>
      </c>
      <c r="E32" s="249"/>
      <c r="F32" s="247"/>
      <c r="G32" s="247"/>
      <c r="H32" s="247"/>
      <c r="I32" s="247"/>
      <c r="J32" s="247"/>
      <c r="K32" s="248"/>
      <c r="L32" s="438" t="str">
        <f t="shared" si="3"/>
        <v>0</v>
      </c>
      <c r="M32" s="314" t="str">
        <f>IF(B32&lt;&gt;"",((E32/S32:S32)*30),"0")</f>
        <v>0</v>
      </c>
      <c r="N32" s="432" t="str">
        <f>IF(B32&lt;&gt;"",IF(J32=0,AA32,IF(J32&gt;0,((M32/30)*J32)+AA32)),"0")</f>
        <v>0</v>
      </c>
      <c r="O32" s="433"/>
      <c r="P32" s="247"/>
      <c r="R32" s="312">
        <f t="shared" si="6"/>
        <v>0</v>
      </c>
      <c r="S32" s="429">
        <f t="shared" si="7"/>
        <v>90</v>
      </c>
      <c r="T32" s="436" t="e">
        <f>D32-(E32+G32+I32+H32)</f>
        <v>#VALUE!</v>
      </c>
      <c r="U32" s="436" t="e">
        <f t="shared" si="8"/>
        <v>#VALUE!</v>
      </c>
      <c r="V32" s="430">
        <v>1</v>
      </c>
      <c r="W32" s="437" t="e">
        <f t="shared" si="1"/>
        <v>#VALUE!</v>
      </c>
      <c r="Y32" s="107">
        <f t="shared" si="9"/>
        <v>0</v>
      </c>
      <c r="AA32" s="3">
        <f>((F32*10)+L32-K32)</f>
        <v>0</v>
      </c>
    </row>
    <row r="33" spans="1:25" ht="34.5" customHeight="1" x14ac:dyDescent="0.3">
      <c r="A33" s="322" t="str">
        <f>CDT!B33</f>
        <v xml:space="preserve"> Sulfadoxine Pyriméthamine:  (SP)</v>
      </c>
      <c r="B33" s="247"/>
      <c r="C33" s="248"/>
      <c r="D33" s="302" t="str">
        <f t="shared" si="10"/>
        <v/>
      </c>
      <c r="E33" s="249"/>
      <c r="F33" s="247"/>
      <c r="G33" s="247"/>
      <c r="H33" s="247"/>
      <c r="I33" s="247"/>
      <c r="J33" s="247"/>
      <c r="K33" s="248"/>
      <c r="L33" s="431" t="str">
        <f t="shared" si="3"/>
        <v>0</v>
      </c>
      <c r="M33" s="428" t="str">
        <f t="shared" si="4"/>
        <v>0</v>
      </c>
      <c r="N33" s="250" t="str">
        <f t="shared" si="5"/>
        <v>0</v>
      </c>
      <c r="O33" s="251"/>
      <c r="P33" s="247"/>
      <c r="R33" s="312">
        <f t="shared" si="6"/>
        <v>0</v>
      </c>
      <c r="S33" s="152">
        <f t="shared" si="7"/>
        <v>90</v>
      </c>
      <c r="T33" s="68" t="e">
        <f t="shared" si="0"/>
        <v>#VALUE!</v>
      </c>
      <c r="U33" s="68" t="e">
        <f t="shared" si="8"/>
        <v>#VALUE!</v>
      </c>
      <c r="V33" s="95">
        <v>3</v>
      </c>
      <c r="W33" s="153" t="e">
        <f t="shared" si="1"/>
        <v>#VALUE!</v>
      </c>
      <c r="Y33" s="107">
        <f t="shared" si="9"/>
        <v>0</v>
      </c>
    </row>
    <row r="34" spans="1:25" ht="34.5" customHeight="1" x14ac:dyDescent="0.3">
      <c r="A34" s="322" t="str">
        <f>CDT!B34</f>
        <v>Test de Diagnostic Rapide  : (TDR)</v>
      </c>
      <c r="B34" s="247"/>
      <c r="C34" s="248"/>
      <c r="D34" s="302" t="str">
        <f t="shared" si="10"/>
        <v/>
      </c>
      <c r="E34" s="247"/>
      <c r="F34" s="248"/>
      <c r="G34" s="247"/>
      <c r="H34" s="247"/>
      <c r="I34" s="247"/>
      <c r="J34" s="247"/>
      <c r="K34" s="248"/>
      <c r="L34" s="431" t="str">
        <f t="shared" si="3"/>
        <v>0</v>
      </c>
      <c r="M34" s="428" t="str">
        <f t="shared" si="4"/>
        <v>0</v>
      </c>
      <c r="N34" s="250" t="str">
        <f t="shared" si="5"/>
        <v>0</v>
      </c>
      <c r="O34" s="251"/>
      <c r="P34" s="247"/>
      <c r="R34" s="312">
        <f t="shared" si="6"/>
        <v>0</v>
      </c>
      <c r="S34" s="152">
        <f t="shared" si="7"/>
        <v>90</v>
      </c>
      <c r="T34" s="68" t="e">
        <f t="shared" si="0"/>
        <v>#VALUE!</v>
      </c>
      <c r="U34" s="68" t="e">
        <f t="shared" si="8"/>
        <v>#VALUE!</v>
      </c>
      <c r="V34" s="95">
        <v>1</v>
      </c>
      <c r="W34" s="153" t="e">
        <f>IF(U34=0,"",$X$25)</f>
        <v>#VALUE!</v>
      </c>
      <c r="Y34" s="107">
        <f t="shared" si="9"/>
        <v>0</v>
      </c>
    </row>
    <row r="35" spans="1:25" ht="34.5" customHeight="1" x14ac:dyDescent="0.3">
      <c r="A35" s="322" t="str">
        <f>CDT!B35</f>
        <v>Moustiquaire à Imprégnation Durable: (MID)</v>
      </c>
      <c r="B35" s="247"/>
      <c r="C35" s="248"/>
      <c r="D35" s="302" t="str">
        <f t="shared" si="10"/>
        <v/>
      </c>
      <c r="E35" s="247"/>
      <c r="F35" s="248"/>
      <c r="G35" s="247"/>
      <c r="H35" s="247"/>
      <c r="I35" s="247"/>
      <c r="J35" s="247"/>
      <c r="K35" s="248"/>
      <c r="L35" s="431" t="str">
        <f t="shared" si="3"/>
        <v>0</v>
      </c>
      <c r="M35" s="428" t="str">
        <f t="shared" si="4"/>
        <v>0</v>
      </c>
      <c r="N35" s="250" t="str">
        <f t="shared" si="5"/>
        <v>0</v>
      </c>
      <c r="O35" s="251"/>
      <c r="P35" s="247"/>
      <c r="R35" s="312">
        <f t="shared" si="6"/>
        <v>0</v>
      </c>
      <c r="S35" s="152">
        <f t="shared" si="7"/>
        <v>90</v>
      </c>
      <c r="T35" s="68" t="e">
        <f t="shared" si="0"/>
        <v>#VALUE!</v>
      </c>
      <c r="U35" s="68" t="e">
        <f t="shared" si="8"/>
        <v>#VALUE!</v>
      </c>
      <c r="V35" s="95">
        <v>1</v>
      </c>
      <c r="W35" s="153" t="e">
        <f t="shared" si="1"/>
        <v>#VALUE!</v>
      </c>
      <c r="Y35" s="107">
        <f t="shared" si="9"/>
        <v>0</v>
      </c>
    </row>
    <row r="36" spans="1:25" ht="34.5" customHeight="1" x14ac:dyDescent="0.3">
      <c r="A36" s="322" t="str">
        <f>CDT!B36</f>
        <v>Dihydroartéminisine Pipéraquine– Plaq / 3 comp 
( DHA-PPQ)  20/160 mg</v>
      </c>
      <c r="B36" s="247"/>
      <c r="C36" s="248"/>
      <c r="D36" s="302" t="str">
        <f t="shared" si="10"/>
        <v/>
      </c>
      <c r="E36" s="249"/>
      <c r="F36" s="247"/>
      <c r="G36" s="247"/>
      <c r="H36" s="247"/>
      <c r="I36" s="247"/>
      <c r="J36" s="247"/>
      <c r="K36" s="248"/>
      <c r="L36" s="431" t="str">
        <f t="shared" si="3"/>
        <v>0</v>
      </c>
      <c r="M36" s="428" t="str">
        <f t="shared" si="4"/>
        <v>0</v>
      </c>
      <c r="N36" s="250" t="str">
        <f t="shared" si="5"/>
        <v>0</v>
      </c>
      <c r="O36" s="251"/>
      <c r="P36" s="247"/>
      <c r="R36" s="312">
        <f t="shared" si="6"/>
        <v>0</v>
      </c>
      <c r="S36" s="152">
        <f t="shared" si="7"/>
        <v>90</v>
      </c>
      <c r="T36" s="68" t="e">
        <f t="shared" si="0"/>
        <v>#VALUE!</v>
      </c>
      <c r="U36" s="68" t="e">
        <f t="shared" si="8"/>
        <v>#VALUE!</v>
      </c>
      <c r="V36" s="95">
        <v>3</v>
      </c>
      <c r="W36" s="153" t="e">
        <f t="shared" si="1"/>
        <v>#VALUE!</v>
      </c>
      <c r="Y36" s="107">
        <f t="shared" si="9"/>
        <v>0</v>
      </c>
    </row>
    <row r="37" spans="1:25" ht="34.5" customHeight="1" x14ac:dyDescent="0.3">
      <c r="A37" s="322" t="str">
        <f>CDT!B37</f>
        <v>Dihydroartéminisine Pipéraquine– Plaq / 3 comp 
( DHA-PPQ)  40/320 mg</v>
      </c>
      <c r="B37" s="247"/>
      <c r="C37" s="248"/>
      <c r="D37" s="302" t="str">
        <f t="shared" si="10"/>
        <v/>
      </c>
      <c r="E37" s="249"/>
      <c r="F37" s="247"/>
      <c r="G37" s="247"/>
      <c r="H37" s="247"/>
      <c r="I37" s="247"/>
      <c r="J37" s="247"/>
      <c r="K37" s="248"/>
      <c r="L37" s="431" t="str">
        <f t="shared" si="3"/>
        <v>0</v>
      </c>
      <c r="M37" s="428" t="str">
        <f t="shared" si="4"/>
        <v>0</v>
      </c>
      <c r="N37" s="250" t="str">
        <f t="shared" si="5"/>
        <v>0</v>
      </c>
      <c r="O37" s="251"/>
      <c r="P37" s="247"/>
      <c r="R37" s="312">
        <f t="shared" si="6"/>
        <v>0</v>
      </c>
      <c r="S37" s="152">
        <f t="shared" si="7"/>
        <v>90</v>
      </c>
      <c r="T37" s="68" t="e">
        <f t="shared" si="0"/>
        <v>#VALUE!</v>
      </c>
      <c r="U37" s="68" t="e">
        <f t="shared" si="8"/>
        <v>#VALUE!</v>
      </c>
      <c r="V37" s="95">
        <v>3</v>
      </c>
      <c r="W37" s="153" t="e">
        <f t="shared" si="1"/>
        <v>#VALUE!</v>
      </c>
      <c r="Y37" s="107">
        <f t="shared" si="9"/>
        <v>0</v>
      </c>
    </row>
    <row r="38" spans="1:25" ht="34.5" customHeight="1" x14ac:dyDescent="0.3">
      <c r="A38" s="322" t="str">
        <f>CDT!B38</f>
        <v>Dihydroartéminisine Pipéraquine– Plaq / 6 comp 
( DHA-PPQ)  40/320 mg</v>
      </c>
      <c r="B38" s="247"/>
      <c r="C38" s="248"/>
      <c r="D38" s="302" t="str">
        <f t="shared" si="10"/>
        <v/>
      </c>
      <c r="E38" s="249"/>
      <c r="F38" s="247"/>
      <c r="G38" s="247"/>
      <c r="H38" s="247"/>
      <c r="I38" s="247"/>
      <c r="J38" s="247"/>
      <c r="K38" s="248"/>
      <c r="L38" s="431" t="str">
        <f t="shared" si="3"/>
        <v>0</v>
      </c>
      <c r="M38" s="428" t="str">
        <f t="shared" si="4"/>
        <v>0</v>
      </c>
      <c r="N38" s="250" t="str">
        <f t="shared" si="5"/>
        <v>0</v>
      </c>
      <c r="O38" s="251"/>
      <c r="P38" s="247"/>
      <c r="R38" s="312">
        <f t="shared" si="6"/>
        <v>0</v>
      </c>
      <c r="S38" s="152">
        <f t="shared" si="7"/>
        <v>90</v>
      </c>
      <c r="T38" s="68" t="e">
        <f t="shared" si="0"/>
        <v>#VALUE!</v>
      </c>
      <c r="U38" s="68" t="e">
        <f t="shared" si="8"/>
        <v>#VALUE!</v>
      </c>
      <c r="V38" s="95">
        <v>3</v>
      </c>
      <c r="W38" s="153" t="e">
        <f t="shared" si="1"/>
        <v>#VALUE!</v>
      </c>
      <c r="Y38" s="107">
        <f t="shared" si="9"/>
        <v>0</v>
      </c>
    </row>
    <row r="39" spans="1:25" ht="34.5" customHeight="1" x14ac:dyDescent="0.3">
      <c r="A39" s="322" t="str">
        <f>CDT!B39</f>
        <v>Dihydroartemisinine/pipéraquine – Plaq / 9 comp 
( DHA-PPQ) 40/320 mg</v>
      </c>
      <c r="B39" s="247"/>
      <c r="C39" s="248"/>
      <c r="D39" s="302" t="str">
        <f t="shared" si="10"/>
        <v/>
      </c>
      <c r="E39" s="249"/>
      <c r="F39" s="247"/>
      <c r="G39" s="247"/>
      <c r="H39" s="247"/>
      <c r="I39" s="247"/>
      <c r="J39" s="247"/>
      <c r="K39" s="248"/>
      <c r="L39" s="431" t="str">
        <f t="shared" si="3"/>
        <v>0</v>
      </c>
      <c r="M39" s="428" t="str">
        <f t="shared" si="4"/>
        <v>0</v>
      </c>
      <c r="N39" s="250" t="str">
        <f t="shared" si="5"/>
        <v>0</v>
      </c>
      <c r="O39" s="251"/>
      <c r="P39" s="247"/>
      <c r="R39" s="312">
        <f t="shared" si="6"/>
        <v>0</v>
      </c>
      <c r="S39" s="152">
        <f t="shared" si="7"/>
        <v>90</v>
      </c>
      <c r="T39" s="68" t="e">
        <f t="shared" si="0"/>
        <v>#VALUE!</v>
      </c>
      <c r="U39" s="68" t="e">
        <f t="shared" si="8"/>
        <v>#VALUE!</v>
      </c>
      <c r="V39" s="95">
        <v>3</v>
      </c>
      <c r="W39" s="153" t="e">
        <f t="shared" si="1"/>
        <v>#VALUE!</v>
      </c>
      <c r="Y39" s="107">
        <f t="shared" si="9"/>
        <v>0</v>
      </c>
    </row>
    <row r="40" spans="1:25" ht="34.5" customHeight="1" x14ac:dyDescent="0.3">
      <c r="A40" s="322" t="str">
        <f>CDT!B40</f>
        <v>Artésunate Amodiaquine: (ASAQ) : 3 cp (25/67,5 mg)</v>
      </c>
      <c r="B40" s="247"/>
      <c r="C40" s="248"/>
      <c r="D40" s="302" t="str">
        <f t="shared" si="10"/>
        <v/>
      </c>
      <c r="E40" s="249"/>
      <c r="F40" s="247"/>
      <c r="G40" s="247"/>
      <c r="H40" s="247"/>
      <c r="I40" s="247"/>
      <c r="J40" s="247"/>
      <c r="K40" s="248"/>
      <c r="L40" s="431" t="str">
        <f t="shared" si="3"/>
        <v>0</v>
      </c>
      <c r="M40" s="428" t="str">
        <f t="shared" si="4"/>
        <v>0</v>
      </c>
      <c r="N40" s="250" t="str">
        <f t="shared" si="5"/>
        <v>0</v>
      </c>
      <c r="O40" s="251"/>
      <c r="P40" s="247"/>
      <c r="R40" s="312">
        <f t="shared" si="6"/>
        <v>0</v>
      </c>
      <c r="S40" s="152">
        <f t="shared" si="7"/>
        <v>90</v>
      </c>
      <c r="T40" s="68" t="e">
        <f t="shared" si="0"/>
        <v>#VALUE!</v>
      </c>
      <c r="U40" s="68" t="e">
        <f t="shared" si="8"/>
        <v>#VALUE!</v>
      </c>
      <c r="V40" s="95">
        <v>1</v>
      </c>
      <c r="W40" s="153" t="e">
        <f t="shared" si="1"/>
        <v>#VALUE!</v>
      </c>
      <c r="Y40" s="107">
        <f t="shared" si="9"/>
        <v>0</v>
      </c>
    </row>
    <row r="41" spans="1:25" ht="34.5" customHeight="1" x14ac:dyDescent="0.3">
      <c r="A41" s="322" t="str">
        <f>CDT!B41</f>
        <v>Artésunate Amodiaquine: (ASAQ) 3 cp (50/135 mg)</v>
      </c>
      <c r="B41" s="247"/>
      <c r="C41" s="248"/>
      <c r="D41" s="302" t="str">
        <f t="shared" si="10"/>
        <v/>
      </c>
      <c r="E41" s="249"/>
      <c r="F41" s="247"/>
      <c r="G41" s="247"/>
      <c r="H41" s="247"/>
      <c r="I41" s="247"/>
      <c r="J41" s="247"/>
      <c r="K41" s="248"/>
      <c r="L41" s="431" t="str">
        <f t="shared" si="3"/>
        <v>0</v>
      </c>
      <c r="M41" s="428" t="str">
        <f t="shared" si="4"/>
        <v>0</v>
      </c>
      <c r="N41" s="250" t="str">
        <f t="shared" si="5"/>
        <v>0</v>
      </c>
      <c r="O41" s="251"/>
      <c r="P41" s="247"/>
      <c r="R41" s="312">
        <f t="shared" si="6"/>
        <v>0</v>
      </c>
      <c r="S41" s="152">
        <f t="shared" si="7"/>
        <v>90</v>
      </c>
      <c r="T41" s="68" t="e">
        <f t="shared" si="0"/>
        <v>#VALUE!</v>
      </c>
      <c r="U41" s="68" t="e">
        <f t="shared" si="8"/>
        <v>#VALUE!</v>
      </c>
      <c r="V41" s="95">
        <v>1</v>
      </c>
      <c r="W41" s="153" t="e">
        <f t="shared" si="1"/>
        <v>#VALUE!</v>
      </c>
      <c r="Y41" s="107">
        <f t="shared" si="9"/>
        <v>0</v>
      </c>
    </row>
    <row r="42" spans="1:25" ht="34.5" customHeight="1" x14ac:dyDescent="0.3">
      <c r="A42" s="322" t="str">
        <f>CDT!B42</f>
        <v>Artésunate Amodiaquine: (ASAQ) 3 cp (100/270 mg)</v>
      </c>
      <c r="B42" s="247"/>
      <c r="C42" s="248"/>
      <c r="D42" s="302" t="str">
        <f t="shared" si="10"/>
        <v/>
      </c>
      <c r="E42" s="249"/>
      <c r="F42" s="247"/>
      <c r="G42" s="247"/>
      <c r="H42" s="247"/>
      <c r="I42" s="247"/>
      <c r="J42" s="247"/>
      <c r="K42" s="248"/>
      <c r="L42" s="431" t="str">
        <f t="shared" si="3"/>
        <v>0</v>
      </c>
      <c r="M42" s="428" t="str">
        <f t="shared" si="4"/>
        <v>0</v>
      </c>
      <c r="N42" s="250" t="str">
        <f t="shared" si="5"/>
        <v>0</v>
      </c>
      <c r="O42" s="251"/>
      <c r="P42" s="247"/>
      <c r="R42" s="312">
        <f t="shared" si="6"/>
        <v>0</v>
      </c>
      <c r="S42" s="152">
        <f t="shared" si="7"/>
        <v>90</v>
      </c>
      <c r="T42" s="68" t="e">
        <f t="shared" si="0"/>
        <v>#VALUE!</v>
      </c>
      <c r="U42" s="68" t="e">
        <f t="shared" si="8"/>
        <v>#VALUE!</v>
      </c>
      <c r="V42" s="95">
        <v>1</v>
      </c>
      <c r="W42" s="153" t="e">
        <f t="shared" si="1"/>
        <v>#VALUE!</v>
      </c>
      <c r="Y42" s="107">
        <f t="shared" si="9"/>
        <v>0</v>
      </c>
    </row>
    <row r="43" spans="1:25" ht="34.5" customHeight="1" x14ac:dyDescent="0.3">
      <c r="A43" s="322" t="str">
        <f>CDT!B43</f>
        <v>Artésunate Amodiaquine: (ASAQ) 6 cp (100/270 mg)</v>
      </c>
      <c r="B43" s="247"/>
      <c r="C43" s="248"/>
      <c r="D43" s="302" t="str">
        <f t="shared" si="10"/>
        <v/>
      </c>
      <c r="E43" s="249"/>
      <c r="F43" s="247"/>
      <c r="G43" s="247"/>
      <c r="H43" s="247"/>
      <c r="I43" s="247"/>
      <c r="J43" s="247"/>
      <c r="K43" s="248"/>
      <c r="L43" s="431" t="str">
        <f t="shared" si="3"/>
        <v>0</v>
      </c>
      <c r="M43" s="428" t="str">
        <f t="shared" si="4"/>
        <v>0</v>
      </c>
      <c r="N43" s="250" t="str">
        <f t="shared" si="5"/>
        <v>0</v>
      </c>
      <c r="O43" s="251"/>
      <c r="P43" s="247"/>
      <c r="R43" s="312">
        <f t="shared" si="6"/>
        <v>0</v>
      </c>
      <c r="S43" s="152">
        <f t="shared" si="7"/>
        <v>90</v>
      </c>
      <c r="T43" s="68" t="e">
        <f t="shared" si="0"/>
        <v>#VALUE!</v>
      </c>
      <c r="U43" s="68" t="e">
        <f t="shared" si="8"/>
        <v>#VALUE!</v>
      </c>
      <c r="V43" s="95">
        <v>1</v>
      </c>
      <c r="W43" s="153" t="e">
        <f t="shared" si="1"/>
        <v>#VALUE!</v>
      </c>
      <c r="Y43" s="107">
        <f t="shared" si="9"/>
        <v>0</v>
      </c>
    </row>
    <row r="44" spans="1:25" ht="34.5" customHeight="1" x14ac:dyDescent="0.3">
      <c r="A44" s="322" t="str">
        <f>CDT!B44</f>
        <v>Artésunate - Méfloquine (AS-MF)</v>
      </c>
      <c r="B44" s="247"/>
      <c r="C44" s="248"/>
      <c r="D44" s="302" t="str">
        <f t="shared" si="10"/>
        <v/>
      </c>
      <c r="E44" s="249"/>
      <c r="F44" s="247"/>
      <c r="G44" s="247"/>
      <c r="H44" s="247"/>
      <c r="I44" s="247"/>
      <c r="J44" s="247"/>
      <c r="K44" s="248"/>
      <c r="L44" s="431" t="str">
        <f t="shared" si="3"/>
        <v>0</v>
      </c>
      <c r="M44" s="428" t="str">
        <f t="shared" si="4"/>
        <v>0</v>
      </c>
      <c r="N44" s="250" t="str">
        <f t="shared" si="5"/>
        <v>0</v>
      </c>
      <c r="O44" s="251"/>
      <c r="P44" s="247"/>
      <c r="R44" s="312">
        <f t="shared" si="6"/>
        <v>0</v>
      </c>
      <c r="S44" s="152">
        <f t="shared" si="7"/>
        <v>90</v>
      </c>
      <c r="T44" s="68" t="e">
        <f t="shared" si="0"/>
        <v>#VALUE!</v>
      </c>
      <c r="U44" s="68" t="e">
        <f t="shared" si="8"/>
        <v>#VALUE!</v>
      </c>
      <c r="V44" s="95">
        <v>1</v>
      </c>
      <c r="W44" s="153" t="e">
        <f t="shared" si="1"/>
        <v>#VALUE!</v>
      </c>
      <c r="Y44" s="107">
        <f t="shared" si="9"/>
        <v>0</v>
      </c>
    </row>
    <row r="45" spans="1:25" ht="34.5" customHeight="1" x14ac:dyDescent="0.3">
      <c r="A45" s="322" t="str">
        <f>CDT!B45</f>
        <v>Quinine comprimé 300mg</v>
      </c>
      <c r="B45" s="247"/>
      <c r="C45" s="248"/>
      <c r="D45" s="302" t="str">
        <f t="shared" si="10"/>
        <v/>
      </c>
      <c r="E45" s="249"/>
      <c r="F45" s="247"/>
      <c r="G45" s="247"/>
      <c r="H45" s="247"/>
      <c r="I45" s="247"/>
      <c r="J45" s="247"/>
      <c r="K45" s="248"/>
      <c r="L45" s="431" t="str">
        <f t="shared" si="3"/>
        <v>0</v>
      </c>
      <c r="M45" s="428" t="str">
        <f t="shared" si="4"/>
        <v>0</v>
      </c>
      <c r="N45" s="250" t="str">
        <f t="shared" si="5"/>
        <v>0</v>
      </c>
      <c r="O45" s="251"/>
      <c r="P45" s="247"/>
      <c r="R45" s="312">
        <f t="shared" si="6"/>
        <v>0</v>
      </c>
      <c r="S45" s="152">
        <f t="shared" si="7"/>
        <v>90</v>
      </c>
      <c r="T45" s="68" t="e">
        <f t="shared" si="0"/>
        <v>#VALUE!</v>
      </c>
      <c r="U45" s="68" t="e">
        <f t="shared" si="8"/>
        <v>#VALUE!</v>
      </c>
      <c r="V45" s="95">
        <v>1</v>
      </c>
      <c r="W45" s="153" t="e">
        <f t="shared" si="1"/>
        <v>#VALUE!</v>
      </c>
      <c r="Y45" s="107">
        <f t="shared" si="9"/>
        <v>0</v>
      </c>
    </row>
    <row r="46" spans="1:25" ht="34.5" customHeight="1" x14ac:dyDescent="0.3">
      <c r="A46" s="322" t="str">
        <f>CDT!B46</f>
        <v>Quinine injectable 300 mg</v>
      </c>
      <c r="B46" s="247"/>
      <c r="C46" s="248"/>
      <c r="D46" s="302" t="str">
        <f t="shared" si="10"/>
        <v/>
      </c>
      <c r="E46" s="249"/>
      <c r="F46" s="247"/>
      <c r="G46" s="247"/>
      <c r="H46" s="247"/>
      <c r="I46" s="247"/>
      <c r="J46" s="247"/>
      <c r="K46" s="248"/>
      <c r="L46" s="431" t="str">
        <f t="shared" si="3"/>
        <v>0</v>
      </c>
      <c r="M46" s="428" t="str">
        <f t="shared" si="4"/>
        <v>0</v>
      </c>
      <c r="N46" s="250" t="str">
        <f t="shared" si="5"/>
        <v>0</v>
      </c>
      <c r="O46" s="251"/>
      <c r="P46" s="247"/>
      <c r="R46" s="312">
        <f t="shared" si="6"/>
        <v>0</v>
      </c>
      <c r="S46" s="152">
        <f t="shared" si="7"/>
        <v>90</v>
      </c>
      <c r="T46" s="68" t="e">
        <f t="shared" si="0"/>
        <v>#VALUE!</v>
      </c>
      <c r="U46" s="68" t="e">
        <f t="shared" si="8"/>
        <v>#VALUE!</v>
      </c>
      <c r="V46" s="95">
        <v>1</v>
      </c>
      <c r="W46" s="153" t="e">
        <f t="shared" si="1"/>
        <v>#VALUE!</v>
      </c>
      <c r="Y46" s="107">
        <f t="shared" si="9"/>
        <v>0</v>
      </c>
    </row>
    <row r="47" spans="1:25" ht="34.5" customHeight="1" x14ac:dyDescent="0.3">
      <c r="A47" s="322" t="str">
        <f>CDT!B47</f>
        <v>Quinine injectable 600 mg</v>
      </c>
      <c r="B47" s="247"/>
      <c r="C47" s="248"/>
      <c r="D47" s="302" t="str">
        <f t="shared" si="10"/>
        <v/>
      </c>
      <c r="E47" s="249"/>
      <c r="F47" s="247"/>
      <c r="G47" s="247"/>
      <c r="H47" s="247"/>
      <c r="I47" s="247"/>
      <c r="J47" s="247"/>
      <c r="K47" s="248"/>
      <c r="L47" s="431" t="str">
        <f t="shared" si="3"/>
        <v>0</v>
      </c>
      <c r="M47" s="428" t="str">
        <f t="shared" si="4"/>
        <v>0</v>
      </c>
      <c r="N47" s="250" t="str">
        <f t="shared" si="5"/>
        <v>0</v>
      </c>
      <c r="O47" s="251"/>
      <c r="P47" s="247"/>
      <c r="R47" s="312">
        <f t="shared" si="6"/>
        <v>0</v>
      </c>
      <c r="S47" s="152">
        <f t="shared" si="7"/>
        <v>90</v>
      </c>
      <c r="T47" s="68" t="e">
        <f t="shared" si="0"/>
        <v>#VALUE!</v>
      </c>
      <c r="U47" s="68" t="e">
        <f t="shared" si="8"/>
        <v>#VALUE!</v>
      </c>
      <c r="V47" s="95">
        <v>1</v>
      </c>
      <c r="W47" s="153" t="e">
        <f t="shared" si="1"/>
        <v>#VALUE!</v>
      </c>
      <c r="Y47" s="107">
        <f t="shared" si="9"/>
        <v>0</v>
      </c>
    </row>
    <row r="48" spans="1:25" ht="34.5" customHeight="1" thickBot="1" x14ac:dyDescent="0.35">
      <c r="A48" s="322" t="str">
        <f>CDT!B48</f>
        <v>Quinine injectable 600 mg</v>
      </c>
      <c r="B48" s="247"/>
      <c r="C48" s="248"/>
      <c r="D48" s="303" t="str">
        <f t="shared" si="10"/>
        <v/>
      </c>
      <c r="E48" s="249"/>
      <c r="F48" s="247"/>
      <c r="G48" s="247"/>
      <c r="H48" s="247"/>
      <c r="I48" s="247"/>
      <c r="J48" s="247"/>
      <c r="K48" s="248"/>
      <c r="L48" s="431" t="str">
        <f t="shared" si="3"/>
        <v>0</v>
      </c>
      <c r="M48" s="428" t="str">
        <f t="shared" si="4"/>
        <v>0</v>
      </c>
      <c r="N48" s="250" t="str">
        <f t="shared" si="5"/>
        <v>0</v>
      </c>
      <c r="O48" s="251"/>
      <c r="P48" s="247"/>
      <c r="R48" s="312">
        <f t="shared" si="6"/>
        <v>0</v>
      </c>
      <c r="S48" s="152">
        <f t="shared" si="7"/>
        <v>90</v>
      </c>
      <c r="T48" s="68" t="e">
        <f>D48-(E48+G48+I48+H48)</f>
        <v>#VALUE!</v>
      </c>
      <c r="U48" s="68" t="e">
        <f t="shared" si="8"/>
        <v>#VALUE!</v>
      </c>
      <c r="V48" s="95">
        <v>1</v>
      </c>
      <c r="W48" s="153" t="e">
        <f t="shared" si="1"/>
        <v>#VALUE!</v>
      </c>
      <c r="Y48" s="107">
        <f t="shared" si="9"/>
        <v>0</v>
      </c>
    </row>
    <row r="49" spans="1:23" ht="34.5" customHeight="1" thickBot="1" x14ac:dyDescent="0.35">
      <c r="A49" s="322" t="str">
        <f>CDT!B49</f>
        <v>Artéméther injectable 100 mg</v>
      </c>
      <c r="B49" s="247"/>
      <c r="C49" s="248"/>
      <c r="D49" s="303" t="str">
        <f t="shared" si="10"/>
        <v/>
      </c>
      <c r="E49" s="249"/>
      <c r="F49" s="247"/>
      <c r="G49" s="247"/>
      <c r="H49" s="247"/>
      <c r="I49" s="247"/>
      <c r="J49" s="247"/>
      <c r="K49" s="248"/>
      <c r="L49" s="431" t="str">
        <f t="shared" si="3"/>
        <v>0</v>
      </c>
      <c r="M49" s="428" t="str">
        <f t="shared" si="4"/>
        <v>0</v>
      </c>
      <c r="N49" s="250" t="str">
        <f t="shared" si="5"/>
        <v>0</v>
      </c>
      <c r="O49" s="251"/>
      <c r="P49" s="247"/>
      <c r="R49" s="312">
        <f t="shared" si="6"/>
        <v>0</v>
      </c>
      <c r="S49" s="152">
        <f t="shared" si="7"/>
        <v>90</v>
      </c>
      <c r="T49" s="68" t="e">
        <f>D49-(E49+G49+I49+H49)</f>
        <v>#VALUE!</v>
      </c>
      <c r="U49" s="68" t="e">
        <f t="shared" si="8"/>
        <v>#VALUE!</v>
      </c>
      <c r="V49" s="95">
        <v>1</v>
      </c>
      <c r="W49" s="153" t="e">
        <f t="shared" si="1"/>
        <v>#VALUE!</v>
      </c>
    </row>
    <row r="50" spans="1:23" ht="34.5" hidden="1" customHeight="1" x14ac:dyDescent="0.3">
      <c r="A50" s="17"/>
      <c r="B50" s="79"/>
      <c r="C50" s="79"/>
      <c r="D50" s="53"/>
      <c r="E50" s="79"/>
      <c r="F50" s="79"/>
      <c r="G50" s="79"/>
      <c r="H50" s="79"/>
      <c r="I50" s="79"/>
      <c r="J50" s="79"/>
      <c r="K50" s="79"/>
      <c r="L50" s="54"/>
      <c r="M50" s="58" t="str">
        <f t="shared" ref="M50" si="11">IF(B50&lt;&gt;"",((E50/S50)*30),"")</f>
        <v/>
      </c>
      <c r="N50" s="55"/>
      <c r="O50" s="80"/>
      <c r="P50" s="79"/>
      <c r="S50" s="152"/>
      <c r="T50" s="68"/>
      <c r="U50" s="68"/>
      <c r="V50" s="95"/>
      <c r="W50" s="153" t="str">
        <f t="shared" si="1"/>
        <v/>
      </c>
    </row>
    <row r="51" spans="1:23" s="235" customFormat="1" ht="16.5" customHeight="1" x14ac:dyDescent="0.35">
      <c r="A51" s="531" t="s">
        <v>290</v>
      </c>
      <c r="B51" s="531"/>
      <c r="C51" s="531"/>
      <c r="D51" s="531"/>
      <c r="E51" s="531"/>
      <c r="F51" s="531"/>
      <c r="H51" s="233"/>
      <c r="I51" s="233" t="s">
        <v>300</v>
      </c>
      <c r="J51" s="234"/>
      <c r="K51" s="232"/>
      <c r="L51" s="232"/>
      <c r="M51" s="232"/>
      <c r="N51" s="232"/>
      <c r="O51" s="232"/>
      <c r="Q51" s="236"/>
      <c r="R51" s="311"/>
      <c r="S51" s="237"/>
      <c r="T51" s="238"/>
      <c r="U51" s="238"/>
      <c r="V51" s="239"/>
      <c r="W51" s="240"/>
    </row>
    <row r="52" spans="1:23" ht="29.25" customHeight="1" x14ac:dyDescent="0.3">
      <c r="A52" s="18"/>
      <c r="B52" s="18"/>
      <c r="C52" s="18"/>
      <c r="D52" s="18"/>
      <c r="E52" s="18"/>
      <c r="F52" s="18"/>
      <c r="G52" s="18"/>
      <c r="H52" s="18"/>
      <c r="I52" s="18"/>
      <c r="J52" s="18"/>
      <c r="K52" s="18"/>
      <c r="L52" s="18"/>
      <c r="M52" s="18"/>
      <c r="N52" s="18"/>
      <c r="O52" s="18"/>
      <c r="S52" s="154"/>
      <c r="T52" s="69"/>
      <c r="U52" s="69"/>
      <c r="V52" s="70"/>
      <c r="W52" s="155"/>
    </row>
    <row r="53" spans="1:23" ht="15.6" x14ac:dyDescent="0.3">
      <c r="B53" s="18"/>
      <c r="C53" s="18"/>
      <c r="D53" s="18"/>
      <c r="E53" s="18"/>
      <c r="F53" s="18"/>
      <c r="I53" s="18"/>
      <c r="J53" s="18"/>
      <c r="K53" s="18"/>
      <c r="L53" s="18"/>
      <c r="M53" s="18"/>
      <c r="N53" s="18"/>
      <c r="O53" s="18"/>
      <c r="S53" s="154"/>
      <c r="T53" s="69"/>
      <c r="U53" s="69"/>
      <c r="V53" s="70"/>
      <c r="W53" s="155"/>
    </row>
    <row r="54" spans="1:23" s="235" customFormat="1" ht="18.600000000000001" thickBot="1" x14ac:dyDescent="0.4">
      <c r="A54" s="233" t="s">
        <v>289</v>
      </c>
      <c r="H54" s="233"/>
      <c r="I54" s="233" t="s">
        <v>301</v>
      </c>
      <c r="O54" s="232"/>
      <c r="Q54" s="236"/>
      <c r="R54" s="311"/>
      <c r="S54" s="243"/>
      <c r="T54" s="244"/>
      <c r="U54" s="244"/>
      <c r="V54" s="245"/>
      <c r="W54" s="246"/>
    </row>
  </sheetData>
  <mergeCells count="21">
    <mergeCell ref="A24:A25"/>
    <mergeCell ref="A51:F51"/>
    <mergeCell ref="A19:C19"/>
    <mergeCell ref="D19:N19"/>
    <mergeCell ref="S19:W19"/>
    <mergeCell ref="A21:C21"/>
    <mergeCell ref="D21:F21"/>
    <mergeCell ref="G21:K22"/>
    <mergeCell ref="L21:P21"/>
    <mergeCell ref="L17:P17"/>
    <mergeCell ref="A1:B1"/>
    <mergeCell ref="A3:B3"/>
    <mergeCell ref="A4:B4"/>
    <mergeCell ref="A11:O11"/>
    <mergeCell ref="B13:C13"/>
    <mergeCell ref="E13:J13"/>
    <mergeCell ref="B15:C15"/>
    <mergeCell ref="D15:F15"/>
    <mergeCell ref="G15:I15"/>
    <mergeCell ref="B17:E17"/>
    <mergeCell ref="G17:K17"/>
  </mergeCells>
  <conditionalFormatting sqref="U26">
    <cfRule type="cellIs" dxfId="4488" priority="39" operator="greaterThan">
      <formula>0</formula>
    </cfRule>
    <cfRule type="cellIs" dxfId="4487" priority="40" operator="greaterThan">
      <formula>0</formula>
    </cfRule>
    <cfRule type="cellIs" dxfId="4486" priority="41" operator="lessThan">
      <formula>0</formula>
    </cfRule>
    <cfRule type="cellIs" dxfId="4485" priority="42" operator="notEqual">
      <formula>0</formula>
    </cfRule>
  </conditionalFormatting>
  <conditionalFormatting sqref="U27:U29">
    <cfRule type="cellIs" dxfId="4484" priority="35" operator="greaterThan">
      <formula>0</formula>
    </cfRule>
    <cfRule type="cellIs" dxfId="4483" priority="36" operator="greaterThan">
      <formula>0</formula>
    </cfRule>
    <cfRule type="cellIs" dxfId="4482" priority="37" operator="lessThan">
      <formula>0</formula>
    </cfRule>
    <cfRule type="cellIs" dxfId="4481" priority="38" operator="notEqual">
      <formula>0</formula>
    </cfRule>
  </conditionalFormatting>
  <conditionalFormatting sqref="U30:U31 U33:U47">
    <cfRule type="cellIs" dxfId="4480" priority="31" operator="greaterThan">
      <formula>0</formula>
    </cfRule>
    <cfRule type="cellIs" dxfId="4479" priority="32" operator="greaterThan">
      <formula>0</formula>
    </cfRule>
    <cfRule type="cellIs" dxfId="4478" priority="33" operator="lessThan">
      <formula>0</formula>
    </cfRule>
    <cfRule type="cellIs" dxfId="4477" priority="34" operator="notEqual">
      <formula>0</formula>
    </cfRule>
  </conditionalFormatting>
  <conditionalFormatting sqref="U48:U50">
    <cfRule type="cellIs" dxfId="4476" priority="27" operator="greaterThan">
      <formula>0</formula>
    </cfRule>
    <cfRule type="cellIs" dxfId="4475" priority="28" operator="greaterThan">
      <formula>0</formula>
    </cfRule>
    <cfRule type="cellIs" dxfId="4474" priority="29" operator="lessThan">
      <formula>0</formula>
    </cfRule>
    <cfRule type="cellIs" dxfId="4473" priority="30" operator="notEqual">
      <formula>0</formula>
    </cfRule>
  </conditionalFormatting>
  <conditionalFormatting sqref="K50">
    <cfRule type="expression" dxfId="4472" priority="25">
      <formula>K50&lt;T50</formula>
    </cfRule>
    <cfRule type="expression" dxfId="4471" priority="26">
      <formula>K50&gt;T50</formula>
    </cfRule>
  </conditionalFormatting>
  <conditionalFormatting sqref="J37:J47">
    <cfRule type="cellIs" dxfId="4470" priority="24" operator="greaterThan">
      <formula>90</formula>
    </cfRule>
  </conditionalFormatting>
  <conditionalFormatting sqref="J48:J50">
    <cfRule type="cellIs" dxfId="4469" priority="23" operator="greaterThan">
      <formula>90</formula>
    </cfRule>
  </conditionalFormatting>
  <conditionalFormatting sqref="K36:K47">
    <cfRule type="expression" dxfId="4468" priority="21">
      <formula>K36&lt;T36</formula>
    </cfRule>
    <cfRule type="expression" dxfId="4467" priority="22">
      <formula>K36&gt;T36</formula>
    </cfRule>
  </conditionalFormatting>
  <conditionalFormatting sqref="J27:J31 J33">
    <cfRule type="cellIs" dxfId="4466" priority="20" operator="greaterThan">
      <formula>90</formula>
    </cfRule>
  </conditionalFormatting>
  <conditionalFormatting sqref="J36">
    <cfRule type="cellIs" dxfId="4465" priority="19" operator="greaterThan">
      <formula>90</formula>
    </cfRule>
  </conditionalFormatting>
  <conditionalFormatting sqref="K48:K49">
    <cfRule type="expression" dxfId="4464" priority="17">
      <formula>K48&lt;T48</formula>
    </cfRule>
    <cfRule type="expression" dxfId="4463" priority="18">
      <formula>K48&gt;T48</formula>
    </cfRule>
  </conditionalFormatting>
  <conditionalFormatting sqref="K27:K31 K33">
    <cfRule type="expression" dxfId="4462" priority="15">
      <formula>K27&lt;T27</formula>
    </cfRule>
    <cfRule type="expression" dxfId="4461" priority="16">
      <formula>K27&gt;T27</formula>
    </cfRule>
  </conditionalFormatting>
  <conditionalFormatting sqref="J26">
    <cfRule type="cellIs" dxfId="4460" priority="14" operator="greaterThan">
      <formula>90</formula>
    </cfRule>
  </conditionalFormatting>
  <conditionalFormatting sqref="K26">
    <cfRule type="expression" dxfId="4459" priority="12">
      <formula>K26&lt;T26</formula>
    </cfRule>
    <cfRule type="expression" dxfId="4458" priority="13">
      <formula>K26&gt;T26</formula>
    </cfRule>
  </conditionalFormatting>
  <conditionalFormatting sqref="U32">
    <cfRule type="cellIs" dxfId="4457" priority="8" operator="greaterThan">
      <formula>0</formula>
    </cfRule>
    <cfRule type="cellIs" dxfId="4456" priority="9" operator="greaterThan">
      <formula>0</formula>
    </cfRule>
    <cfRule type="cellIs" dxfId="4455" priority="10" operator="lessThan">
      <formula>0</formula>
    </cfRule>
    <cfRule type="cellIs" dxfId="4454" priority="11" operator="notEqual">
      <formula>0</formula>
    </cfRule>
  </conditionalFormatting>
  <conditionalFormatting sqref="K34">
    <cfRule type="expression" dxfId="4453" priority="6">
      <formula>K34&lt;T34</formula>
    </cfRule>
    <cfRule type="expression" dxfId="4452" priority="7">
      <formula>K34&gt;T34</formula>
    </cfRule>
  </conditionalFormatting>
  <conditionalFormatting sqref="K35">
    <cfRule type="expression" dxfId="4451" priority="4">
      <formula>K35&lt;T35</formula>
    </cfRule>
    <cfRule type="expression" dxfId="4450" priority="5">
      <formula>K35&gt;T35</formula>
    </cfRule>
  </conditionalFormatting>
  <conditionalFormatting sqref="J32">
    <cfRule type="cellIs" dxfId="4449" priority="3" operator="greaterThan">
      <formula>90</formula>
    </cfRule>
  </conditionalFormatting>
  <conditionalFormatting sqref="K32">
    <cfRule type="expression" dxfId="4448" priority="1">
      <formula>K32&lt;T32</formula>
    </cfRule>
    <cfRule type="expression" dxfId="4447" priority="2">
      <formula>K32&gt;T32</formula>
    </cfRule>
  </conditionalFormatting>
  <dataValidations count="7">
    <dataValidation type="whole" allowBlank="1" showInputMessage="1" showErrorMessage="1" prompt="La quantité accordée par le point Focal ne peut être supérieure à la somme du CMMa et la quantité commandée pour le trimestre._x000a_Merci de revoir la quantité dans la colonne O." sqref="O26:O49">
      <formula1>0</formula1>
      <formula2>+M26+N26</formula2>
    </dataValidation>
    <dataValidation type="whole" allowBlank="1" showInputMessage="1" showErrorMessage="1" prompt="La valeur ne peut pas être supérieure à 89_x000a_Si tel est le cas déteminer la quantité à commander directement à la colonne O_x000a_merci" sqref="J26">
      <formula1>0</formula1>
      <formula2>89</formula2>
    </dataValidation>
    <dataValidation type="list" allowBlank="1" showInputMessage="1" showErrorMessage="1" sqref="D21:F21">
      <formula1>typerapport2</formula1>
    </dataValidation>
    <dataValidation type="whole" operator="lessThanOrEqual" allowBlank="1" showInputMessage="1" showErrorMessage="1" promptTitle="instruction" prompt="La valeur de la cellule ne peut pas être supérieure à la quantité Totale inscrite dans la colonne D._x000a_Merci de vérifier." sqref="E26:E50">
      <formula1>D26</formula1>
    </dataValidation>
    <dataValidation type="whole" allowBlank="1" showInputMessage="1" showErrorMessage="1" prompt="La valeur ne peut pas être supérieure à 89_x000a_Si tel est le cas déteminer la quantité à commander directement à la colonne M._x000a_merci" sqref="J27:J50">
      <formula1>0</formula1>
      <formula2>89</formula2>
    </dataValidation>
    <dataValidation errorStyle="information" allowBlank="1" showInputMessage="1" showErrorMessage="1" errorTitle="Instruction" error="Saisissez le Texte en MAJUSCULE_x000a_Exemple: CMS AGOE_x000a_Merci" promptTitle="Instruction" prompt="Saisissez le Texte en MAJUSCULE_x000a_Exemple: CMS AGOE_x000a_Merci" sqref="D19:N19"/>
    <dataValidation type="date" errorStyle="warning" allowBlank="1" showInputMessage="1" showErrorMessage="1" promptTitle="Instruction" prompt="SVP Saisissez la date sous le format:_x000a_00/00/0000. exemple 15/09/2016,_x000a_Merci_x000a_" sqref="L21:P21">
      <formula1>42370</formula1>
      <formula2>44926</formula2>
    </dataValidation>
  </dataValidations>
  <pageMargins left="0.21" right="0.23622047244094491" top="0.74803149606299213" bottom="0.74803149606299213" header="0.31496062992125984" footer="0.31496062992125984"/>
  <pageSetup paperSize="9" scale="40" orientation="portrait" r:id="rId1"/>
  <headerFooter alignWithMargins="0">
    <oddFooter>&amp;C&amp;"Arial,Gras"PNLS /IST, Avenue des Armées, -05 BP 424 Lomé –Togo ; Tel 22 20 94 39 Fax : 22 20 94 36    Site Web : www.pnls.tg</oddFooter>
  </headerFooter>
  <drawing r:id="rId2"/>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rgb="FFFF0000"/>
  </sheetPr>
  <dimension ref="A1:W56"/>
  <sheetViews>
    <sheetView showGridLines="0" view="pageBreakPreview" topLeftCell="A4" zoomScale="70" zoomScaleNormal="70" zoomScaleSheetLayoutView="70" zoomScalePageLayoutView="50" workbookViewId="0">
      <selection activeCell="B28" sqref="B28"/>
    </sheetView>
  </sheetViews>
  <sheetFormatPr baseColWidth="10" defaultColWidth="7.33203125" defaultRowHeight="13.8" x14ac:dyDescent="0.3"/>
  <cols>
    <col min="1" max="1" width="51.5546875" style="3" customWidth="1"/>
    <col min="2" max="14" width="11.5546875" style="3" customWidth="1"/>
    <col min="15" max="15" width="11.6640625" style="39" customWidth="1"/>
    <col min="16" max="16" width="17.5546875" style="3" customWidth="1"/>
    <col min="17" max="17" width="2.109375" style="62" customWidth="1"/>
    <col min="18" max="18" width="4.88671875" style="77" customWidth="1"/>
    <col min="19" max="20" width="7.44140625" style="77" bestFit="1" customWidth="1"/>
    <col min="21" max="21" width="7.88671875" style="78" bestFit="1" customWidth="1"/>
    <col min="22" max="22" width="33.33203125" style="77" customWidth="1"/>
    <col min="23" max="16384" width="7.33203125" style="3"/>
  </cols>
  <sheetData>
    <row r="1" spans="1:23" ht="17.25" customHeight="1" x14ac:dyDescent="0.3">
      <c r="A1" s="549" t="s">
        <v>452</v>
      </c>
      <c r="B1" s="549"/>
      <c r="C1" s="2"/>
      <c r="D1" s="2"/>
      <c r="E1"/>
      <c r="F1"/>
      <c r="G1"/>
      <c r="H1"/>
      <c r="I1"/>
      <c r="J1"/>
      <c r="N1" s="4" t="s">
        <v>1</v>
      </c>
      <c r="O1" s="5"/>
      <c r="R1" s="306"/>
      <c r="S1" s="69"/>
      <c r="T1" s="69"/>
      <c r="U1" s="69"/>
      <c r="V1" s="70"/>
      <c r="W1" s="69"/>
    </row>
    <row r="2" spans="1:23" ht="13.5" customHeight="1" x14ac:dyDescent="0.3">
      <c r="A2" s="1" t="s">
        <v>453</v>
      </c>
      <c r="B2" s="1"/>
      <c r="C2" s="2"/>
      <c r="D2" s="2"/>
      <c r="E2"/>
      <c r="F2"/>
      <c r="G2"/>
      <c r="H2"/>
      <c r="I2"/>
      <c r="J2"/>
      <c r="M2" s="4"/>
      <c r="N2" s="4" t="s">
        <v>3</v>
      </c>
      <c r="O2" s="5"/>
      <c r="R2" s="306"/>
      <c r="S2" s="69"/>
      <c r="T2" s="69"/>
      <c r="U2" s="69"/>
      <c r="V2" s="70"/>
      <c r="W2" s="69"/>
    </row>
    <row r="3" spans="1:23" ht="15.6" x14ac:dyDescent="0.3">
      <c r="A3" s="549" t="s">
        <v>454</v>
      </c>
      <c r="B3" s="549"/>
      <c r="C3" s="2"/>
      <c r="D3" s="2"/>
      <c r="E3"/>
      <c r="F3"/>
      <c r="G3"/>
      <c r="H3"/>
      <c r="I3"/>
      <c r="J3"/>
      <c r="K3" s="5"/>
      <c r="L3" s="5"/>
      <c r="M3" s="5"/>
      <c r="N3" s="5"/>
      <c r="O3" s="5"/>
      <c r="R3" s="306"/>
      <c r="S3" s="69"/>
      <c r="T3" s="69"/>
      <c r="U3" s="69"/>
      <c r="V3" s="70"/>
      <c r="W3" s="69"/>
    </row>
    <row r="4" spans="1:23" ht="33.6" customHeight="1" x14ac:dyDescent="0.3">
      <c r="A4" s="547" t="s">
        <v>455</v>
      </c>
      <c r="B4" s="548"/>
      <c r="C4" s="7"/>
      <c r="D4" s="7"/>
      <c r="E4" s="8"/>
      <c r="F4" s="8"/>
      <c r="G4" s="8"/>
      <c r="H4" s="8"/>
      <c r="I4" s="8"/>
      <c r="J4" s="8"/>
      <c r="K4" s="9"/>
      <c r="L4" s="9"/>
      <c r="M4" s="9"/>
      <c r="N4" s="9"/>
      <c r="O4" s="38"/>
      <c r="R4" s="306"/>
      <c r="S4" s="69"/>
      <c r="T4" s="69"/>
      <c r="U4" s="69"/>
      <c r="V4" s="70"/>
      <c r="W4" s="69"/>
    </row>
    <row r="5" spans="1:23" x14ac:dyDescent="0.3">
      <c r="B5" s="9"/>
      <c r="C5" s="9"/>
      <c r="D5" s="9"/>
      <c r="E5" s="9"/>
      <c r="F5" s="9"/>
      <c r="G5" s="9"/>
      <c r="H5" s="9"/>
      <c r="I5" s="9"/>
      <c r="J5" s="9"/>
      <c r="K5" s="9"/>
      <c r="L5" s="9"/>
      <c r="M5" s="9"/>
      <c r="N5" s="9"/>
      <c r="O5" s="38"/>
      <c r="R5" s="306"/>
      <c r="S5" s="69"/>
      <c r="T5" s="69"/>
      <c r="U5" s="69"/>
      <c r="V5" s="70"/>
      <c r="W5" s="69"/>
    </row>
    <row r="6" spans="1:23" ht="15.6" x14ac:dyDescent="0.3">
      <c r="A6" s="6" t="s">
        <v>232</v>
      </c>
      <c r="B6" s="9"/>
      <c r="C6" s="9"/>
      <c r="D6" s="9"/>
      <c r="E6" s="9"/>
      <c r="F6" s="9"/>
      <c r="G6" s="9"/>
      <c r="H6" s="9"/>
      <c r="I6" s="9"/>
      <c r="J6" s="9"/>
      <c r="K6" s="9"/>
      <c r="L6" s="9"/>
      <c r="M6" s="9"/>
      <c r="N6" s="9"/>
      <c r="O6" s="38"/>
      <c r="R6" s="306"/>
      <c r="S6" s="69"/>
      <c r="T6" s="69"/>
      <c r="U6" s="69"/>
      <c r="V6" s="70"/>
      <c r="W6" s="69"/>
    </row>
    <row r="7" spans="1:23" x14ac:dyDescent="0.3">
      <c r="A7" s="10"/>
      <c r="B7" s="9"/>
      <c r="C7" s="9"/>
      <c r="D7" s="9"/>
      <c r="E7" s="9"/>
      <c r="F7" s="9"/>
      <c r="G7" s="9"/>
      <c r="H7" s="9"/>
      <c r="I7" s="9"/>
      <c r="J7" s="9"/>
      <c r="K7" s="9"/>
      <c r="L7" s="9"/>
      <c r="M7" s="9"/>
      <c r="N7" s="9"/>
      <c r="O7" s="38"/>
      <c r="R7" s="69"/>
      <c r="S7" s="69"/>
      <c r="T7" s="69"/>
      <c r="U7" s="70"/>
      <c r="V7" s="69"/>
    </row>
    <row r="8" spans="1:23" x14ac:dyDescent="0.3">
      <c r="A8" s="10"/>
      <c r="B8" s="9"/>
      <c r="C8" s="9"/>
      <c r="D8" s="9"/>
      <c r="E8" s="9"/>
      <c r="F8" s="9"/>
      <c r="G8" s="9"/>
      <c r="H8" s="9"/>
      <c r="I8" s="9"/>
      <c r="J8" s="9"/>
      <c r="K8" s="9"/>
      <c r="L8" s="9"/>
      <c r="M8" s="9"/>
      <c r="N8" s="9"/>
      <c r="O8" s="38"/>
      <c r="R8" s="69"/>
      <c r="S8" s="69"/>
      <c r="T8" s="69"/>
      <c r="U8" s="70"/>
      <c r="V8" s="69"/>
    </row>
    <row r="9" spans="1:23" ht="17.25" customHeight="1" x14ac:dyDescent="0.3">
      <c r="A9" s="10"/>
      <c r="B9" s="9"/>
      <c r="C9" s="9"/>
      <c r="D9" s="9"/>
      <c r="E9" s="9"/>
      <c r="F9" s="9"/>
      <c r="G9" s="9"/>
      <c r="H9" s="9"/>
      <c r="I9" s="9"/>
      <c r="J9" s="9"/>
      <c r="K9" s="9"/>
      <c r="L9" s="9"/>
      <c r="M9" s="9"/>
      <c r="N9" s="9"/>
      <c r="O9" s="38"/>
      <c r="R9" s="69"/>
      <c r="S9" s="69"/>
      <c r="T9" s="69"/>
      <c r="U9" s="70"/>
      <c r="V9" s="69"/>
    </row>
    <row r="10" spans="1:23" ht="0.75" customHeight="1" x14ac:dyDescent="0.3">
      <c r="R10" s="69"/>
      <c r="S10" s="69"/>
      <c r="T10" s="69"/>
      <c r="U10" s="70"/>
      <c r="V10" s="69"/>
    </row>
    <row r="11" spans="1:23" ht="21" customHeight="1" x14ac:dyDescent="0.3">
      <c r="A11" s="555" t="s">
        <v>263</v>
      </c>
      <c r="B11" s="555"/>
      <c r="C11" s="555"/>
      <c r="D11" s="555"/>
      <c r="E11" s="555"/>
      <c r="F11" s="555"/>
      <c r="G11" s="555"/>
      <c r="H11" s="555"/>
      <c r="I11" s="555"/>
      <c r="J11" s="555"/>
      <c r="K11" s="555"/>
      <c r="L11" s="555"/>
      <c r="M11" s="555"/>
      <c r="N11" s="555"/>
      <c r="O11" s="555"/>
      <c r="P11" s="40"/>
      <c r="R11" s="69"/>
      <c r="S11" s="69"/>
      <c r="T11" s="69"/>
      <c r="U11" s="70"/>
      <c r="V11" s="69"/>
    </row>
    <row r="12" spans="1:23" ht="3.75" customHeight="1" x14ac:dyDescent="0.3">
      <c r="A12" s="11"/>
      <c r="B12" s="11"/>
      <c r="C12" s="11"/>
      <c r="D12" s="11"/>
      <c r="E12" s="11"/>
      <c r="F12" s="11"/>
      <c r="G12" s="11"/>
      <c r="H12" s="11"/>
      <c r="I12" s="11"/>
      <c r="J12" s="11"/>
      <c r="K12" s="11"/>
      <c r="L12" s="11"/>
      <c r="M12" s="11"/>
      <c r="N12" s="11"/>
      <c r="O12" s="11"/>
      <c r="R12" s="69"/>
      <c r="S12" s="69"/>
      <c r="T12" s="69"/>
      <c r="U12" s="70"/>
      <c r="V12" s="69"/>
    </row>
    <row r="13" spans="1:23" s="42" customFormat="1" ht="20.25" hidden="1" customHeight="1" thickBot="1" x14ac:dyDescent="0.35">
      <c r="A13" s="434" t="s">
        <v>5</v>
      </c>
      <c r="B13" s="556">
        <f>'Info District'!G11</f>
        <v>2025</v>
      </c>
      <c r="C13" s="557"/>
      <c r="E13" s="550"/>
      <c r="F13" s="550"/>
      <c r="G13" s="550"/>
      <c r="H13" s="550"/>
      <c r="I13" s="550"/>
      <c r="J13" s="554"/>
      <c r="Q13" s="63"/>
      <c r="R13" s="71"/>
      <c r="S13" s="71"/>
      <c r="T13" s="71"/>
      <c r="U13" s="72"/>
      <c r="V13" s="71"/>
    </row>
    <row r="14" spans="1:23" s="42" customFormat="1" ht="7.5" hidden="1" customHeight="1" thickBot="1" x14ac:dyDescent="0.35">
      <c r="A14" s="434"/>
      <c r="B14" s="13"/>
      <c r="C14" s="13"/>
      <c r="D14" s="13"/>
      <c r="O14" s="15"/>
      <c r="Q14" s="63"/>
      <c r="R14" s="71"/>
      <c r="S14" s="71"/>
      <c r="T14" s="71"/>
      <c r="U14" s="72"/>
      <c r="V14" s="71"/>
    </row>
    <row r="15" spans="1:23" s="42" customFormat="1" ht="16.5" hidden="1" customHeight="1" thickBot="1" x14ac:dyDescent="0.35">
      <c r="A15" s="434" t="s">
        <v>7</v>
      </c>
      <c r="B15" s="558" t="str">
        <f>'Info District'!G12</f>
        <v>PLATEAUX</v>
      </c>
      <c r="C15" s="559"/>
      <c r="D15" s="550" t="s">
        <v>8</v>
      </c>
      <c r="E15" s="550"/>
      <c r="F15" s="550"/>
      <c r="G15" s="551" t="str">
        <f>'Info District'!G13</f>
        <v>Agou</v>
      </c>
      <c r="H15" s="552"/>
      <c r="I15" s="553"/>
      <c r="L15" s="11"/>
      <c r="M15" s="11"/>
      <c r="N15" s="11"/>
      <c r="O15" s="11"/>
      <c r="P15" s="11"/>
      <c r="Q15" s="63"/>
      <c r="R15" s="71"/>
      <c r="S15" s="71"/>
      <c r="T15" s="71"/>
      <c r="U15" s="73"/>
      <c r="V15" s="71"/>
    </row>
    <row r="16" spans="1:23" s="42" customFormat="1" ht="3.75" hidden="1" customHeight="1" thickBot="1" x14ac:dyDescent="0.35">
      <c r="A16" s="139"/>
      <c r="B16" s="15"/>
      <c r="C16" s="15"/>
      <c r="D16" s="15"/>
      <c r="E16" s="15"/>
      <c r="K16" s="15"/>
      <c r="L16" s="15"/>
      <c r="M16" s="15"/>
      <c r="O16" s="15"/>
      <c r="Q16" s="63"/>
      <c r="R16" s="71"/>
      <c r="S16" s="71"/>
      <c r="T16" s="71"/>
      <c r="U16" s="72"/>
      <c r="V16" s="71"/>
    </row>
    <row r="17" spans="1:23" s="42" customFormat="1" ht="18" hidden="1" customHeight="1" thickBot="1" x14ac:dyDescent="0.35">
      <c r="A17" s="434" t="s">
        <v>9</v>
      </c>
      <c r="B17" s="556" t="str">
        <f>'Info District'!G17</f>
        <v>Avril à Juin 2025</v>
      </c>
      <c r="C17" s="560"/>
      <c r="D17" s="560"/>
      <c r="E17" s="557"/>
      <c r="G17" s="550" t="s">
        <v>11</v>
      </c>
      <c r="H17" s="550"/>
      <c r="I17" s="550"/>
      <c r="J17" s="550"/>
      <c r="K17" s="554"/>
      <c r="L17" s="551" t="str">
        <f>'Info District'!G18</f>
        <v>Juillet à Septembre 2025</v>
      </c>
      <c r="M17" s="552"/>
      <c r="N17" s="552"/>
      <c r="O17" s="552"/>
      <c r="P17" s="553"/>
      <c r="Q17" s="63"/>
      <c r="R17" s="71"/>
      <c r="S17" s="71"/>
      <c r="T17" s="71"/>
      <c r="U17" s="72"/>
      <c r="V17" s="71"/>
    </row>
    <row r="18" spans="1:23" s="9" customFormat="1" ht="6" customHeight="1" thickBot="1" x14ac:dyDescent="0.3">
      <c r="B18" s="43"/>
      <c r="C18" s="43"/>
      <c r="D18" s="43"/>
      <c r="E18" s="44"/>
      <c r="F18" s="43"/>
      <c r="G18" s="45"/>
      <c r="H18" s="45"/>
      <c r="I18" s="45"/>
      <c r="J18" s="45"/>
      <c r="K18" s="45"/>
      <c r="L18" s="45"/>
      <c r="M18" s="45"/>
      <c r="O18" s="38"/>
      <c r="Q18" s="64"/>
      <c r="R18" s="74"/>
      <c r="S18" s="74"/>
      <c r="T18" s="74"/>
      <c r="U18" s="75"/>
      <c r="V18" s="74"/>
    </row>
    <row r="19" spans="1:23" s="9" customFormat="1" ht="31.5" customHeight="1" thickBot="1" x14ac:dyDescent="0.35">
      <c r="A19" s="532" t="s">
        <v>12</v>
      </c>
      <c r="B19" s="532"/>
      <c r="C19" s="533"/>
      <c r="D19" s="575"/>
      <c r="E19" s="576"/>
      <c r="F19" s="576"/>
      <c r="G19" s="576"/>
      <c r="H19" s="576"/>
      <c r="I19" s="576"/>
      <c r="J19" s="576"/>
      <c r="K19" s="576"/>
      <c r="L19" s="576"/>
      <c r="M19" s="576"/>
      <c r="N19" s="577"/>
      <c r="O19" s="11"/>
      <c r="P19" s="464" t="str">
        <f>'Info District'!H17</f>
        <v>T2</v>
      </c>
      <c r="Q19" s="65"/>
      <c r="R19" s="535" t="s">
        <v>96</v>
      </c>
      <c r="S19" s="536"/>
      <c r="T19" s="536"/>
      <c r="U19" s="536"/>
      <c r="V19" s="537"/>
    </row>
    <row r="20" spans="1:23" s="9" customFormat="1" ht="8.25" customHeight="1" thickBot="1" x14ac:dyDescent="0.35">
      <c r="A20" s="12"/>
      <c r="B20" s="12"/>
      <c r="C20" s="12"/>
      <c r="D20" s="12"/>
      <c r="E20" s="12"/>
      <c r="F20" s="12"/>
      <c r="G20" s="13"/>
      <c r="H20" s="13"/>
      <c r="I20" s="13"/>
      <c r="J20" s="13"/>
      <c r="K20" s="13"/>
      <c r="L20" s="14"/>
      <c r="M20" s="14"/>
      <c r="N20" s="14"/>
      <c r="O20" s="14"/>
      <c r="Q20" s="64"/>
      <c r="R20" s="146"/>
      <c r="S20" s="74"/>
      <c r="T20" s="74"/>
      <c r="U20" s="76"/>
      <c r="V20" s="147"/>
    </row>
    <row r="21" spans="1:23" s="9" customFormat="1" ht="30.75" customHeight="1" thickBot="1" x14ac:dyDescent="0.35">
      <c r="A21" s="564" t="s">
        <v>6</v>
      </c>
      <c r="B21" s="564"/>
      <c r="C21" s="564"/>
      <c r="D21" s="565"/>
      <c r="E21" s="566"/>
      <c r="F21" s="566"/>
      <c r="G21" s="566"/>
      <c r="H21" s="567"/>
      <c r="I21" s="12"/>
      <c r="K21" s="230" t="s">
        <v>338</v>
      </c>
      <c r="O21" s="571"/>
      <c r="P21" s="572"/>
      <c r="Q21" s="64"/>
      <c r="R21" s="146"/>
      <c r="S21" s="74"/>
      <c r="T21" s="74"/>
      <c r="U21" s="76"/>
      <c r="V21" s="147"/>
    </row>
    <row r="22" spans="1:23" s="9" customFormat="1" ht="9" customHeight="1" thickBot="1" x14ac:dyDescent="0.35">
      <c r="A22" s="12"/>
      <c r="B22" s="12"/>
      <c r="C22" s="12"/>
      <c r="D22" s="12"/>
      <c r="E22" s="12"/>
      <c r="F22" s="12"/>
      <c r="G22" s="13"/>
      <c r="H22" s="13"/>
      <c r="I22" s="13"/>
      <c r="J22" s="13"/>
      <c r="K22" s="13"/>
      <c r="L22" s="14"/>
      <c r="M22" s="14"/>
      <c r="N22" s="14"/>
      <c r="O22" s="14"/>
      <c r="Q22" s="64"/>
      <c r="R22" s="146"/>
      <c r="S22" s="74"/>
      <c r="T22" s="74"/>
      <c r="U22" s="76"/>
      <c r="V22" s="147"/>
    </row>
    <row r="23" spans="1:23" s="9" customFormat="1" ht="30" customHeight="1" thickBot="1" x14ac:dyDescent="0.35">
      <c r="A23" s="532" t="s">
        <v>240</v>
      </c>
      <c r="B23" s="532"/>
      <c r="C23" s="533"/>
      <c r="D23" s="568" t="s">
        <v>265</v>
      </c>
      <c r="E23" s="569"/>
      <c r="F23" s="570"/>
      <c r="H23" s="229"/>
      <c r="I23" s="573" t="s">
        <v>337</v>
      </c>
      <c r="J23" s="573"/>
      <c r="K23" s="573"/>
      <c r="L23" s="573"/>
      <c r="M23" s="573"/>
      <c r="N23" s="574"/>
      <c r="O23" s="562"/>
      <c r="P23" s="563"/>
      <c r="Q23" s="64"/>
      <c r="R23" s="146"/>
      <c r="S23" s="74"/>
      <c r="T23" s="74"/>
      <c r="U23" s="76"/>
      <c r="V23" s="147"/>
    </row>
    <row r="24" spans="1:23" s="9" customFormat="1" ht="6" customHeight="1" x14ac:dyDescent="0.3">
      <c r="A24" s="12"/>
      <c r="B24" s="12"/>
      <c r="C24" s="12"/>
      <c r="D24" s="12"/>
      <c r="E24" s="12"/>
      <c r="F24" s="12"/>
      <c r="G24" s="13"/>
      <c r="H24" s="15"/>
      <c r="I24" s="15"/>
      <c r="J24" s="15"/>
      <c r="K24" s="13"/>
      <c r="L24" s="14"/>
      <c r="M24" s="14"/>
      <c r="N24" s="14"/>
      <c r="O24" s="14"/>
      <c r="Q24" s="64"/>
      <c r="R24" s="146"/>
      <c r="S24" s="74"/>
      <c r="T24" s="74"/>
      <c r="U24" s="76"/>
      <c r="V24" s="147"/>
    </row>
    <row r="25" spans="1:23" s="9" customFormat="1" ht="4.5" customHeight="1" thickBot="1" x14ac:dyDescent="0.35">
      <c r="A25" s="12"/>
      <c r="B25" s="12"/>
      <c r="C25" s="12"/>
      <c r="D25" s="12"/>
      <c r="E25" s="12"/>
      <c r="F25" s="12"/>
      <c r="G25" s="13"/>
      <c r="H25" s="13"/>
      <c r="I25" s="13"/>
      <c r="J25" s="13"/>
      <c r="K25" s="13"/>
      <c r="L25" s="14"/>
      <c r="M25" s="14"/>
      <c r="N25" s="14"/>
      <c r="O25" s="14"/>
      <c r="Q25" s="64"/>
      <c r="R25" s="146"/>
      <c r="S25" s="74"/>
      <c r="T25" s="74"/>
      <c r="U25" s="76"/>
      <c r="V25" s="147"/>
    </row>
    <row r="26" spans="1:23" ht="76.5" customHeight="1" thickBot="1" x14ac:dyDescent="0.35">
      <c r="A26" s="541" t="s">
        <v>13</v>
      </c>
      <c r="B26" s="16" t="s">
        <v>14</v>
      </c>
      <c r="C26" s="108" t="s">
        <v>15</v>
      </c>
      <c r="D26" s="118" t="s">
        <v>16</v>
      </c>
      <c r="E26" s="117" t="s">
        <v>17</v>
      </c>
      <c r="F26" s="16" t="s">
        <v>18</v>
      </c>
      <c r="G26" s="16" t="s">
        <v>233</v>
      </c>
      <c r="H26" s="16" t="s">
        <v>234</v>
      </c>
      <c r="I26" s="16" t="s">
        <v>19</v>
      </c>
      <c r="J26" s="16" t="s">
        <v>20</v>
      </c>
      <c r="K26" s="108" t="s">
        <v>21</v>
      </c>
      <c r="L26" s="136" t="s">
        <v>22</v>
      </c>
      <c r="M26" s="137" t="s">
        <v>236</v>
      </c>
      <c r="N26" s="138" t="s">
        <v>23</v>
      </c>
      <c r="O26" s="109" t="s">
        <v>39</v>
      </c>
      <c r="P26" s="16" t="s">
        <v>40</v>
      </c>
      <c r="R26" s="148" t="s">
        <v>237</v>
      </c>
      <c r="S26" s="140" t="s">
        <v>93</v>
      </c>
      <c r="T26" s="140" t="s">
        <v>239</v>
      </c>
      <c r="U26" s="140" t="s">
        <v>238</v>
      </c>
      <c r="V26" s="149" t="s">
        <v>97</v>
      </c>
    </row>
    <row r="27" spans="1:23" s="47" customFormat="1" ht="21.75" customHeight="1" thickBot="1" x14ac:dyDescent="0.35">
      <c r="A27" s="542"/>
      <c r="B27" s="46" t="s">
        <v>24</v>
      </c>
      <c r="C27" s="46" t="s">
        <v>25</v>
      </c>
      <c r="D27" s="112" t="s">
        <v>26</v>
      </c>
      <c r="E27" s="46" t="s">
        <v>27</v>
      </c>
      <c r="F27" s="46"/>
      <c r="G27" s="46" t="s">
        <v>28</v>
      </c>
      <c r="H27" s="46"/>
      <c r="I27" s="46" t="s">
        <v>29</v>
      </c>
      <c r="J27" s="46"/>
      <c r="K27" s="131" t="s">
        <v>235</v>
      </c>
      <c r="L27" s="133"/>
      <c r="M27" s="134"/>
      <c r="N27" s="135"/>
      <c r="O27" s="132" t="s">
        <v>30</v>
      </c>
      <c r="P27" s="46"/>
      <c r="Q27" s="66"/>
      <c r="R27" s="150"/>
      <c r="S27" s="67" t="s">
        <v>94</v>
      </c>
      <c r="T27" s="67" t="s">
        <v>95</v>
      </c>
      <c r="U27" s="94"/>
      <c r="V27" s="151" t="str">
        <f>IF(J28&lt;=0,"",IF(J28=90,$W$28))</f>
        <v/>
      </c>
      <c r="W27" s="37" t="s">
        <v>98</v>
      </c>
    </row>
    <row r="28" spans="1:23" ht="49.5" customHeight="1" x14ac:dyDescent="0.3">
      <c r="A28" s="231" t="str">
        <f>CDT!B26</f>
        <v>Artéméther-Luméfantrine 6cp (AL)</v>
      </c>
      <c r="B28" s="79"/>
      <c r="C28" s="110"/>
      <c r="D28" s="120" t="str">
        <f>IF(B28&lt;&gt;"",B28+C28,"")</f>
        <v/>
      </c>
      <c r="E28" s="119"/>
      <c r="F28" s="79"/>
      <c r="G28" s="79"/>
      <c r="H28" s="79"/>
      <c r="I28" s="79"/>
      <c r="J28" s="79"/>
      <c r="K28" s="110"/>
      <c r="L28" s="431" t="str">
        <f>IF(B28&lt;&gt;"",IF(J28=0,E28,((E28*90)/(90-J28))),"0")</f>
        <v>0</v>
      </c>
      <c r="M28" s="428" t="str">
        <f>IF(B28&lt;&gt;"",((E28/R28)*30),"0")</f>
        <v>0</v>
      </c>
      <c r="N28" s="250" t="str">
        <f>IF(B28&lt;&gt;"",IF(J28=0,((E28+L28)-K28),((M28*6)-K28)),"0")</f>
        <v>0</v>
      </c>
      <c r="O28" s="251"/>
      <c r="P28" s="81"/>
      <c r="R28" s="152">
        <f>(90-J28)</f>
        <v>90</v>
      </c>
      <c r="S28" s="68" t="e">
        <f>D28-(E28+G28+I28+H28)</f>
        <v>#VALUE!</v>
      </c>
      <c r="T28" s="68" t="e">
        <f>K28-S28</f>
        <v>#VALUE!</v>
      </c>
      <c r="U28" s="95">
        <v>6</v>
      </c>
      <c r="V28" s="153" t="e">
        <f t="shared" ref="V28:V52" si="0">IF(T28=0,"",$W$27)</f>
        <v>#VALUE!</v>
      </c>
      <c r="W28" s="37" t="s">
        <v>203</v>
      </c>
    </row>
    <row r="29" spans="1:23" ht="45" customHeight="1" x14ac:dyDescent="0.3">
      <c r="A29" s="231" t="str">
        <f>CDT!B27</f>
        <v>Artéméther-Luméfantrine 12cp (AL)</v>
      </c>
      <c r="B29" s="79"/>
      <c r="C29" s="110"/>
      <c r="D29" s="121" t="str">
        <f t="shared" ref="D29:D36" si="1">IF(B29&lt;&gt;"",B29+C29,"")</f>
        <v/>
      </c>
      <c r="E29" s="119"/>
      <c r="F29" s="79"/>
      <c r="G29" s="79"/>
      <c r="H29" s="79"/>
      <c r="I29" s="79"/>
      <c r="J29" s="79"/>
      <c r="K29" s="110"/>
      <c r="L29" s="431" t="str">
        <f t="shared" ref="L29:L36" si="2">IF(B29&lt;&gt;"",IF(J29=0,E29,((E29*90)/(90-J29))),"0")</f>
        <v>0</v>
      </c>
      <c r="M29" s="428" t="str">
        <f t="shared" ref="M29:M36" si="3">IF(B29&lt;&gt;"",((E29/R29)*30),"0")</f>
        <v>0</v>
      </c>
      <c r="N29" s="250" t="str">
        <f t="shared" ref="N29:N36" si="4">IF(B29&lt;&gt;"",IF(J29=0,((E29+L29)-K29),((M29*6)-K29)),"0")</f>
        <v>0</v>
      </c>
      <c r="O29" s="251"/>
      <c r="P29" s="81"/>
      <c r="R29" s="152">
        <f t="shared" ref="R29:R50" si="5">(90-J29)</f>
        <v>90</v>
      </c>
      <c r="S29" s="68" t="e">
        <f t="shared" ref="S29:S49" si="6">D29-(E29+G29+I29+H29)</f>
        <v>#VALUE!</v>
      </c>
      <c r="T29" s="68" t="e">
        <f t="shared" ref="T29:T50" si="7">K29-S29</f>
        <v>#VALUE!</v>
      </c>
      <c r="U29" s="95">
        <v>12</v>
      </c>
      <c r="V29" s="153" t="e">
        <f t="shared" si="0"/>
        <v>#VALUE!</v>
      </c>
    </row>
    <row r="30" spans="1:23" ht="49.5" customHeight="1" x14ac:dyDescent="0.3">
      <c r="A30" s="231" t="str">
        <f>CDT!B28</f>
        <v>Artéméther-Luméfantrine 18cp (AL)</v>
      </c>
      <c r="B30" s="79"/>
      <c r="C30" s="110"/>
      <c r="D30" s="121" t="str">
        <f t="shared" si="1"/>
        <v/>
      </c>
      <c r="E30" s="119"/>
      <c r="F30" s="79"/>
      <c r="G30" s="79"/>
      <c r="H30" s="79"/>
      <c r="I30" s="79"/>
      <c r="J30" s="79"/>
      <c r="K30" s="110"/>
      <c r="L30" s="431" t="str">
        <f t="shared" si="2"/>
        <v>0</v>
      </c>
      <c r="M30" s="428" t="str">
        <f t="shared" si="3"/>
        <v>0</v>
      </c>
      <c r="N30" s="250" t="str">
        <f t="shared" si="4"/>
        <v>0</v>
      </c>
      <c r="O30" s="251"/>
      <c r="P30" s="81"/>
      <c r="R30" s="152">
        <f t="shared" si="5"/>
        <v>90</v>
      </c>
      <c r="S30" s="68" t="e">
        <f t="shared" si="6"/>
        <v>#VALUE!</v>
      </c>
      <c r="T30" s="68" t="e">
        <f t="shared" si="7"/>
        <v>#VALUE!</v>
      </c>
      <c r="U30" s="95">
        <v>18</v>
      </c>
      <c r="V30" s="153" t="e">
        <f t="shared" si="0"/>
        <v>#VALUE!</v>
      </c>
    </row>
    <row r="31" spans="1:23" ht="49.5" customHeight="1" x14ac:dyDescent="0.3">
      <c r="A31" s="231" t="str">
        <f>CDT!B29</f>
        <v>Artéméther-Luméfantrine 24cp (AL)</v>
      </c>
      <c r="B31" s="79"/>
      <c r="C31" s="110"/>
      <c r="D31" s="121" t="str">
        <f t="shared" si="1"/>
        <v/>
      </c>
      <c r="E31" s="119"/>
      <c r="F31" s="79"/>
      <c r="G31" s="79"/>
      <c r="H31" s="79"/>
      <c r="I31" s="79"/>
      <c r="J31" s="79"/>
      <c r="K31" s="110"/>
      <c r="L31" s="431" t="str">
        <f t="shared" si="2"/>
        <v>0</v>
      </c>
      <c r="M31" s="428" t="str">
        <f t="shared" si="3"/>
        <v>0</v>
      </c>
      <c r="N31" s="250" t="str">
        <f t="shared" si="4"/>
        <v>0</v>
      </c>
      <c r="O31" s="251"/>
      <c r="P31" s="81"/>
      <c r="R31" s="152">
        <f t="shared" si="5"/>
        <v>90</v>
      </c>
      <c r="S31" s="68" t="e">
        <f t="shared" si="6"/>
        <v>#VALUE!</v>
      </c>
      <c r="T31" s="68" t="e">
        <f t="shared" si="7"/>
        <v>#VALUE!</v>
      </c>
      <c r="U31" s="95">
        <v>24</v>
      </c>
      <c r="V31" s="153" t="e">
        <f t="shared" si="0"/>
        <v>#VALUE!</v>
      </c>
    </row>
    <row r="32" spans="1:23" ht="50.25" hidden="1" customHeight="1" x14ac:dyDescent="0.3">
      <c r="A32" s="17" t="str">
        <f>CDT!B30</f>
        <v>Artéméther injectable 40 mg</v>
      </c>
      <c r="B32" s="79"/>
      <c r="C32" s="110"/>
      <c r="D32" s="121" t="str">
        <f t="shared" si="1"/>
        <v/>
      </c>
      <c r="E32" s="119"/>
      <c r="F32" s="79"/>
      <c r="G32" s="79"/>
      <c r="H32" s="79"/>
      <c r="I32" s="79"/>
      <c r="J32" s="79"/>
      <c r="K32" s="110"/>
      <c r="L32" s="431" t="str">
        <f t="shared" si="2"/>
        <v>0</v>
      </c>
      <c r="M32" s="428" t="str">
        <f t="shared" si="3"/>
        <v>0</v>
      </c>
      <c r="N32" s="250" t="str">
        <f t="shared" si="4"/>
        <v>0</v>
      </c>
      <c r="O32" s="251"/>
      <c r="P32" s="79"/>
      <c r="R32" s="152">
        <f t="shared" si="5"/>
        <v>90</v>
      </c>
      <c r="S32" s="68" t="e">
        <f t="shared" si="6"/>
        <v>#VALUE!</v>
      </c>
      <c r="T32" s="68" t="e">
        <f t="shared" si="7"/>
        <v>#VALUE!</v>
      </c>
      <c r="U32" s="95">
        <v>1</v>
      </c>
      <c r="V32" s="153" t="e">
        <f t="shared" si="0"/>
        <v>#VALUE!</v>
      </c>
    </row>
    <row r="33" spans="1:22" ht="50.25" hidden="1" customHeight="1" x14ac:dyDescent="0.3">
      <c r="A33" s="17" t="str">
        <f>CDT!B31</f>
        <v>Artéméther injectable 80 mg</v>
      </c>
      <c r="B33" s="79"/>
      <c r="C33" s="110"/>
      <c r="D33" s="121" t="str">
        <f t="shared" si="1"/>
        <v/>
      </c>
      <c r="E33" s="119"/>
      <c r="F33" s="79"/>
      <c r="G33" s="79"/>
      <c r="H33" s="79"/>
      <c r="I33" s="79"/>
      <c r="J33" s="79"/>
      <c r="K33" s="110"/>
      <c r="L33" s="431" t="str">
        <f t="shared" si="2"/>
        <v>0</v>
      </c>
      <c r="M33" s="428" t="str">
        <f t="shared" si="3"/>
        <v>0</v>
      </c>
      <c r="N33" s="250" t="str">
        <f t="shared" si="4"/>
        <v>0</v>
      </c>
      <c r="O33" s="251"/>
      <c r="P33" s="79"/>
      <c r="R33" s="152">
        <f t="shared" si="5"/>
        <v>90</v>
      </c>
      <c r="S33" s="68" t="e">
        <f t="shared" si="6"/>
        <v>#VALUE!</v>
      </c>
      <c r="T33" s="68" t="e">
        <f t="shared" si="7"/>
        <v>#VALUE!</v>
      </c>
      <c r="U33" s="95">
        <v>1</v>
      </c>
      <c r="V33" s="153" t="e">
        <f t="shared" si="0"/>
        <v>#VALUE!</v>
      </c>
    </row>
    <row r="34" spans="1:22" ht="50.25" hidden="1" customHeight="1" x14ac:dyDescent="0.3">
      <c r="A34" s="17" t="str">
        <f>CDT!B32</f>
        <v>Artésunate injectable 60 mg</v>
      </c>
      <c r="B34" s="79"/>
      <c r="C34" s="110"/>
      <c r="D34" s="121" t="str">
        <f t="shared" si="1"/>
        <v/>
      </c>
      <c r="E34" s="119"/>
      <c r="F34" s="79"/>
      <c r="G34" s="79"/>
      <c r="H34" s="79"/>
      <c r="I34" s="79"/>
      <c r="J34" s="79"/>
      <c r="K34" s="110"/>
      <c r="L34" s="431" t="str">
        <f t="shared" si="2"/>
        <v>0</v>
      </c>
      <c r="M34" s="428" t="str">
        <f t="shared" si="3"/>
        <v>0</v>
      </c>
      <c r="N34" s="250" t="str">
        <f t="shared" si="4"/>
        <v>0</v>
      </c>
      <c r="O34" s="251"/>
      <c r="P34" s="79"/>
      <c r="R34" s="152">
        <f t="shared" si="5"/>
        <v>90</v>
      </c>
      <c r="S34" s="68" t="e">
        <f t="shared" si="6"/>
        <v>#VALUE!</v>
      </c>
      <c r="T34" s="68" t="e">
        <f t="shared" si="7"/>
        <v>#VALUE!</v>
      </c>
      <c r="U34" s="95">
        <v>1</v>
      </c>
      <c r="V34" s="153" t="e">
        <f t="shared" si="0"/>
        <v>#VALUE!</v>
      </c>
    </row>
    <row r="35" spans="1:22" ht="50.25" hidden="1" customHeight="1" x14ac:dyDescent="0.3">
      <c r="A35" s="17" t="str">
        <f>CDT!B33</f>
        <v xml:space="preserve"> Sulfadoxine Pyriméthamine:  (SP)</v>
      </c>
      <c r="B35" s="79"/>
      <c r="C35" s="110"/>
      <c r="D35" s="121" t="str">
        <f t="shared" si="1"/>
        <v/>
      </c>
      <c r="E35" s="119"/>
      <c r="F35" s="79"/>
      <c r="G35" s="79"/>
      <c r="H35" s="79"/>
      <c r="I35" s="79"/>
      <c r="J35" s="79"/>
      <c r="K35" s="110"/>
      <c r="L35" s="431" t="str">
        <f t="shared" si="2"/>
        <v>0</v>
      </c>
      <c r="M35" s="428" t="str">
        <f t="shared" si="3"/>
        <v>0</v>
      </c>
      <c r="N35" s="250" t="str">
        <f t="shared" si="4"/>
        <v>0</v>
      </c>
      <c r="O35" s="251"/>
      <c r="P35" s="79"/>
      <c r="R35" s="152">
        <f t="shared" si="5"/>
        <v>90</v>
      </c>
      <c r="S35" s="68" t="e">
        <f t="shared" si="6"/>
        <v>#VALUE!</v>
      </c>
      <c r="T35" s="68" t="e">
        <f t="shared" si="7"/>
        <v>#VALUE!</v>
      </c>
      <c r="U35" s="95">
        <v>3</v>
      </c>
      <c r="V35" s="153" t="e">
        <f t="shared" si="0"/>
        <v>#VALUE!</v>
      </c>
    </row>
    <row r="36" spans="1:22" ht="45.75" customHeight="1" thickBot="1" x14ac:dyDescent="0.35">
      <c r="A36" s="231" t="str">
        <f>CDT!B34</f>
        <v>Test de Diagnostic Rapide  : (TDR)</v>
      </c>
      <c r="B36" s="79"/>
      <c r="C36" s="110"/>
      <c r="D36" s="305" t="str">
        <f t="shared" si="1"/>
        <v/>
      </c>
      <c r="E36" s="119"/>
      <c r="F36" s="79"/>
      <c r="G36" s="79"/>
      <c r="H36" s="79"/>
      <c r="I36" s="79"/>
      <c r="J36" s="79"/>
      <c r="K36" s="110"/>
      <c r="L36" s="431" t="str">
        <f t="shared" si="2"/>
        <v>0</v>
      </c>
      <c r="M36" s="428" t="str">
        <f t="shared" si="3"/>
        <v>0</v>
      </c>
      <c r="N36" s="250" t="str">
        <f t="shared" si="4"/>
        <v>0</v>
      </c>
      <c r="O36" s="251"/>
      <c r="P36" s="79"/>
      <c r="R36" s="152">
        <f t="shared" si="5"/>
        <v>90</v>
      </c>
      <c r="S36" s="68" t="e">
        <f t="shared" si="6"/>
        <v>#VALUE!</v>
      </c>
      <c r="T36" s="68" t="e">
        <f t="shared" si="7"/>
        <v>#VALUE!</v>
      </c>
      <c r="U36" s="95">
        <v>1</v>
      </c>
      <c r="V36" s="153" t="e">
        <f t="shared" si="0"/>
        <v>#VALUE!</v>
      </c>
    </row>
    <row r="37" spans="1:22" ht="34.5" hidden="1" customHeight="1" x14ac:dyDescent="0.3">
      <c r="A37" s="17" t="str">
        <f>CDT!B35</f>
        <v>Moustiquaire à Imprégnation Durable: (MID)</v>
      </c>
      <c r="B37" s="79"/>
      <c r="C37" s="110"/>
      <c r="D37" s="304">
        <f t="shared" ref="D37:D50" si="8">B37+C37</f>
        <v>0</v>
      </c>
      <c r="E37" s="119"/>
      <c r="F37" s="79"/>
      <c r="G37" s="79"/>
      <c r="H37" s="79"/>
      <c r="I37" s="79"/>
      <c r="J37" s="79"/>
      <c r="K37" s="110"/>
      <c r="L37" s="113">
        <f t="shared" ref="L37:L50" si="9">IF(J37=0,E37,((D37*90)/(90-J37)))</f>
        <v>0</v>
      </c>
      <c r="M37" s="55">
        <f t="shared" ref="M37:M50" si="10">(E37/R37)*30</f>
        <v>0</v>
      </c>
      <c r="N37" s="114">
        <f t="shared" ref="N37:N49" si="11">IF(J37=0,((E37+L37)-K37),((L37*2)-K37))</f>
        <v>0</v>
      </c>
      <c r="O37" s="111" t="str">
        <f t="shared" ref="O37:O50" si="12">IF(N37=0,"0",N37)</f>
        <v>0</v>
      </c>
      <c r="P37" s="79"/>
      <c r="R37" s="152">
        <f t="shared" si="5"/>
        <v>90</v>
      </c>
      <c r="S37" s="68">
        <f t="shared" si="6"/>
        <v>0</v>
      </c>
      <c r="T37" s="68">
        <f t="shared" si="7"/>
        <v>0</v>
      </c>
      <c r="U37" s="95">
        <v>1</v>
      </c>
      <c r="V37" s="153" t="str">
        <f t="shared" si="0"/>
        <v/>
      </c>
    </row>
    <row r="38" spans="1:22" ht="34.5" hidden="1" customHeight="1" x14ac:dyDescent="0.3">
      <c r="A38" s="17" t="str">
        <f>CDT!B40</f>
        <v>Artésunate Amodiaquine: (ASAQ) : 3 cp (25/67,5 mg)</v>
      </c>
      <c r="B38" s="79"/>
      <c r="C38" s="110"/>
      <c r="D38" s="121">
        <f t="shared" si="8"/>
        <v>0</v>
      </c>
      <c r="E38" s="119"/>
      <c r="F38" s="79"/>
      <c r="G38" s="79"/>
      <c r="H38" s="79"/>
      <c r="I38" s="79"/>
      <c r="J38" s="79"/>
      <c r="K38" s="110"/>
      <c r="L38" s="113">
        <f t="shared" si="9"/>
        <v>0</v>
      </c>
      <c r="M38" s="55">
        <f t="shared" si="10"/>
        <v>0</v>
      </c>
      <c r="N38" s="114">
        <f t="shared" si="11"/>
        <v>0</v>
      </c>
      <c r="O38" s="111" t="str">
        <f t="shared" si="12"/>
        <v>0</v>
      </c>
      <c r="P38" s="79"/>
      <c r="R38" s="152">
        <f t="shared" si="5"/>
        <v>90</v>
      </c>
      <c r="S38" s="68">
        <f t="shared" si="6"/>
        <v>0</v>
      </c>
      <c r="T38" s="68">
        <f t="shared" si="7"/>
        <v>0</v>
      </c>
      <c r="U38" s="95">
        <v>3</v>
      </c>
      <c r="V38" s="153" t="str">
        <f t="shared" si="0"/>
        <v/>
      </c>
    </row>
    <row r="39" spans="1:22" ht="34.5" hidden="1" customHeight="1" x14ac:dyDescent="0.3">
      <c r="A39" s="17" t="str">
        <f>CDT!B41</f>
        <v>Artésunate Amodiaquine: (ASAQ) 3 cp (50/135 mg)</v>
      </c>
      <c r="B39" s="79"/>
      <c r="C39" s="110"/>
      <c r="D39" s="121">
        <f t="shared" si="8"/>
        <v>0</v>
      </c>
      <c r="E39" s="119"/>
      <c r="F39" s="79"/>
      <c r="G39" s="79"/>
      <c r="H39" s="79"/>
      <c r="I39" s="79"/>
      <c r="J39" s="79"/>
      <c r="K39" s="110"/>
      <c r="L39" s="113">
        <f t="shared" si="9"/>
        <v>0</v>
      </c>
      <c r="M39" s="55">
        <f t="shared" si="10"/>
        <v>0</v>
      </c>
      <c r="N39" s="114">
        <f t="shared" si="11"/>
        <v>0</v>
      </c>
      <c r="O39" s="111" t="str">
        <f t="shared" si="12"/>
        <v>0</v>
      </c>
      <c r="P39" s="79"/>
      <c r="R39" s="152">
        <f t="shared" si="5"/>
        <v>90</v>
      </c>
      <c r="S39" s="68">
        <f t="shared" si="6"/>
        <v>0</v>
      </c>
      <c r="T39" s="68">
        <f t="shared" si="7"/>
        <v>0</v>
      </c>
      <c r="U39" s="95">
        <v>3</v>
      </c>
      <c r="V39" s="153" t="str">
        <f t="shared" si="0"/>
        <v/>
      </c>
    </row>
    <row r="40" spans="1:22" ht="34.5" hidden="1" customHeight="1" x14ac:dyDescent="0.3">
      <c r="A40" s="17" t="str">
        <f>CDT!B42</f>
        <v>Artésunate Amodiaquine: (ASAQ) 3 cp (100/270 mg)</v>
      </c>
      <c r="B40" s="79"/>
      <c r="C40" s="110"/>
      <c r="D40" s="121">
        <f t="shared" si="8"/>
        <v>0</v>
      </c>
      <c r="E40" s="119"/>
      <c r="F40" s="79"/>
      <c r="G40" s="79"/>
      <c r="H40" s="79"/>
      <c r="I40" s="79"/>
      <c r="J40" s="79"/>
      <c r="K40" s="110"/>
      <c r="L40" s="113">
        <f t="shared" si="9"/>
        <v>0</v>
      </c>
      <c r="M40" s="55">
        <f t="shared" si="10"/>
        <v>0</v>
      </c>
      <c r="N40" s="114">
        <f t="shared" si="11"/>
        <v>0</v>
      </c>
      <c r="O40" s="111" t="str">
        <f t="shared" si="12"/>
        <v>0</v>
      </c>
      <c r="P40" s="79"/>
      <c r="R40" s="152">
        <f t="shared" si="5"/>
        <v>90</v>
      </c>
      <c r="S40" s="68">
        <f t="shared" si="6"/>
        <v>0</v>
      </c>
      <c r="T40" s="68">
        <f t="shared" si="7"/>
        <v>0</v>
      </c>
      <c r="U40" s="95">
        <v>3</v>
      </c>
      <c r="V40" s="153" t="str">
        <f t="shared" si="0"/>
        <v/>
      </c>
    </row>
    <row r="41" spans="1:22" ht="34.5" hidden="1" customHeight="1" x14ac:dyDescent="0.3">
      <c r="A41" s="17" t="str">
        <f>CDT!B43</f>
        <v>Artésunate Amodiaquine: (ASAQ) 6 cp (100/270 mg)</v>
      </c>
      <c r="B41" s="79"/>
      <c r="C41" s="110"/>
      <c r="D41" s="121">
        <f t="shared" si="8"/>
        <v>0</v>
      </c>
      <c r="E41" s="119"/>
      <c r="F41" s="79"/>
      <c r="G41" s="79"/>
      <c r="H41" s="79"/>
      <c r="I41" s="79"/>
      <c r="J41" s="79"/>
      <c r="K41" s="110"/>
      <c r="L41" s="113">
        <f t="shared" si="9"/>
        <v>0</v>
      </c>
      <c r="M41" s="55">
        <f t="shared" si="10"/>
        <v>0</v>
      </c>
      <c r="N41" s="114">
        <f t="shared" si="11"/>
        <v>0</v>
      </c>
      <c r="O41" s="111" t="str">
        <f t="shared" si="12"/>
        <v>0</v>
      </c>
      <c r="P41" s="79"/>
      <c r="R41" s="152">
        <f t="shared" si="5"/>
        <v>90</v>
      </c>
      <c r="S41" s="68">
        <f t="shared" si="6"/>
        <v>0</v>
      </c>
      <c r="T41" s="68">
        <f t="shared" si="7"/>
        <v>0</v>
      </c>
      <c r="U41" s="95">
        <v>3</v>
      </c>
      <c r="V41" s="153" t="str">
        <f t="shared" si="0"/>
        <v/>
      </c>
    </row>
    <row r="42" spans="1:22" ht="34.5" hidden="1" customHeight="1" x14ac:dyDescent="0.3">
      <c r="A42" s="17" t="str">
        <f>CDT!B36</f>
        <v>Dihydroartéminisine Pipéraquine– Plaq / 3 comp 
( DHA-PPQ)  20/160 mg</v>
      </c>
      <c r="B42" s="79"/>
      <c r="C42" s="110"/>
      <c r="D42" s="121">
        <f t="shared" si="8"/>
        <v>0</v>
      </c>
      <c r="E42" s="119"/>
      <c r="F42" s="79"/>
      <c r="G42" s="79"/>
      <c r="H42" s="79"/>
      <c r="I42" s="79"/>
      <c r="J42" s="79"/>
      <c r="K42" s="110"/>
      <c r="L42" s="113">
        <f t="shared" si="9"/>
        <v>0</v>
      </c>
      <c r="M42" s="55">
        <f t="shared" si="10"/>
        <v>0</v>
      </c>
      <c r="N42" s="114">
        <f t="shared" si="11"/>
        <v>0</v>
      </c>
      <c r="O42" s="111" t="str">
        <f t="shared" si="12"/>
        <v>0</v>
      </c>
      <c r="P42" s="79"/>
      <c r="R42" s="152">
        <f t="shared" si="5"/>
        <v>90</v>
      </c>
      <c r="S42" s="68">
        <f t="shared" si="6"/>
        <v>0</v>
      </c>
      <c r="T42" s="68">
        <f t="shared" si="7"/>
        <v>0</v>
      </c>
      <c r="U42" s="95">
        <v>1</v>
      </c>
      <c r="V42" s="153" t="str">
        <f t="shared" si="0"/>
        <v/>
      </c>
    </row>
    <row r="43" spans="1:22" ht="34.5" hidden="1" customHeight="1" x14ac:dyDescent="0.3">
      <c r="A43" s="17" t="str">
        <f>CDT!B37</f>
        <v>Dihydroartéminisine Pipéraquine– Plaq / 3 comp 
( DHA-PPQ)  40/320 mg</v>
      </c>
      <c r="B43" s="79"/>
      <c r="C43" s="110"/>
      <c r="D43" s="121">
        <f t="shared" si="8"/>
        <v>0</v>
      </c>
      <c r="E43" s="119"/>
      <c r="F43" s="79"/>
      <c r="G43" s="79"/>
      <c r="H43" s="79"/>
      <c r="I43" s="79"/>
      <c r="J43" s="79"/>
      <c r="K43" s="110"/>
      <c r="L43" s="113">
        <f t="shared" si="9"/>
        <v>0</v>
      </c>
      <c r="M43" s="55">
        <f t="shared" si="10"/>
        <v>0</v>
      </c>
      <c r="N43" s="114">
        <f t="shared" si="11"/>
        <v>0</v>
      </c>
      <c r="O43" s="111" t="str">
        <f t="shared" si="12"/>
        <v>0</v>
      </c>
      <c r="P43" s="79"/>
      <c r="R43" s="152">
        <f t="shared" si="5"/>
        <v>90</v>
      </c>
      <c r="S43" s="68">
        <f t="shared" si="6"/>
        <v>0</v>
      </c>
      <c r="T43" s="68">
        <f t="shared" si="7"/>
        <v>0</v>
      </c>
      <c r="U43" s="95">
        <v>1</v>
      </c>
      <c r="V43" s="153" t="str">
        <f t="shared" si="0"/>
        <v/>
      </c>
    </row>
    <row r="44" spans="1:22" ht="34.5" hidden="1" customHeight="1" x14ac:dyDescent="0.3">
      <c r="A44" s="17" t="str">
        <f>CDT!B38</f>
        <v>Dihydroartéminisine Pipéraquine– Plaq / 6 comp 
( DHA-PPQ)  40/320 mg</v>
      </c>
      <c r="B44" s="79"/>
      <c r="C44" s="110"/>
      <c r="D44" s="121">
        <f t="shared" si="8"/>
        <v>0</v>
      </c>
      <c r="E44" s="119"/>
      <c r="F44" s="79"/>
      <c r="G44" s="79"/>
      <c r="H44" s="79"/>
      <c r="I44" s="79"/>
      <c r="J44" s="79"/>
      <c r="K44" s="110"/>
      <c r="L44" s="113">
        <f t="shared" si="9"/>
        <v>0</v>
      </c>
      <c r="M44" s="55">
        <f t="shared" si="10"/>
        <v>0</v>
      </c>
      <c r="N44" s="114">
        <f t="shared" si="11"/>
        <v>0</v>
      </c>
      <c r="O44" s="111" t="str">
        <f t="shared" si="12"/>
        <v>0</v>
      </c>
      <c r="P44" s="79"/>
      <c r="R44" s="152">
        <f t="shared" si="5"/>
        <v>90</v>
      </c>
      <c r="S44" s="68">
        <f t="shared" si="6"/>
        <v>0</v>
      </c>
      <c r="T44" s="68">
        <f t="shared" si="7"/>
        <v>0</v>
      </c>
      <c r="U44" s="95">
        <v>1</v>
      </c>
      <c r="V44" s="153" t="str">
        <f t="shared" si="0"/>
        <v/>
      </c>
    </row>
    <row r="45" spans="1:22" ht="34.5" hidden="1" customHeight="1" x14ac:dyDescent="0.3">
      <c r="A45" s="17" t="str">
        <f>CDT!B44</f>
        <v>Artésunate - Méfloquine (AS-MF)</v>
      </c>
      <c r="B45" s="79"/>
      <c r="C45" s="110"/>
      <c r="D45" s="121">
        <f t="shared" si="8"/>
        <v>0</v>
      </c>
      <c r="E45" s="119"/>
      <c r="F45" s="79"/>
      <c r="G45" s="79"/>
      <c r="H45" s="79"/>
      <c r="I45" s="79"/>
      <c r="J45" s="79"/>
      <c r="K45" s="110"/>
      <c r="L45" s="113">
        <f t="shared" si="9"/>
        <v>0</v>
      </c>
      <c r="M45" s="55">
        <f t="shared" si="10"/>
        <v>0</v>
      </c>
      <c r="N45" s="114">
        <f t="shared" si="11"/>
        <v>0</v>
      </c>
      <c r="O45" s="111" t="str">
        <f t="shared" si="12"/>
        <v>0</v>
      </c>
      <c r="P45" s="79"/>
      <c r="R45" s="152">
        <f t="shared" si="5"/>
        <v>90</v>
      </c>
      <c r="S45" s="68">
        <f t="shared" si="6"/>
        <v>0</v>
      </c>
      <c r="T45" s="68">
        <f t="shared" si="7"/>
        <v>0</v>
      </c>
      <c r="U45" s="95">
        <v>1</v>
      </c>
      <c r="V45" s="153" t="str">
        <f t="shared" si="0"/>
        <v/>
      </c>
    </row>
    <row r="46" spans="1:22" ht="34.5" hidden="1" customHeight="1" x14ac:dyDescent="0.3">
      <c r="A46" s="17" t="str">
        <f>CDT!B45</f>
        <v>Quinine comprimé 300mg</v>
      </c>
      <c r="B46" s="79"/>
      <c r="C46" s="110"/>
      <c r="D46" s="121">
        <f t="shared" si="8"/>
        <v>0</v>
      </c>
      <c r="E46" s="119"/>
      <c r="F46" s="79"/>
      <c r="G46" s="79"/>
      <c r="H46" s="79"/>
      <c r="I46" s="79"/>
      <c r="J46" s="79"/>
      <c r="K46" s="110"/>
      <c r="L46" s="113">
        <f t="shared" si="9"/>
        <v>0</v>
      </c>
      <c r="M46" s="55">
        <f t="shared" si="10"/>
        <v>0</v>
      </c>
      <c r="N46" s="114">
        <f t="shared" si="11"/>
        <v>0</v>
      </c>
      <c r="O46" s="111" t="str">
        <f t="shared" si="12"/>
        <v>0</v>
      </c>
      <c r="P46" s="79"/>
      <c r="R46" s="152">
        <f t="shared" si="5"/>
        <v>90</v>
      </c>
      <c r="S46" s="68">
        <f t="shared" si="6"/>
        <v>0</v>
      </c>
      <c r="T46" s="68">
        <f t="shared" si="7"/>
        <v>0</v>
      </c>
      <c r="U46" s="95">
        <v>1</v>
      </c>
      <c r="V46" s="153" t="str">
        <f t="shared" si="0"/>
        <v/>
      </c>
    </row>
    <row r="47" spans="1:22" ht="34.5" hidden="1" customHeight="1" x14ac:dyDescent="0.3">
      <c r="A47" s="17" t="str">
        <f>CDT!B46</f>
        <v>Quinine injectable 300 mg</v>
      </c>
      <c r="B47" s="79"/>
      <c r="C47" s="110"/>
      <c r="D47" s="121">
        <f t="shared" si="8"/>
        <v>0</v>
      </c>
      <c r="E47" s="119"/>
      <c r="F47" s="79"/>
      <c r="G47" s="79"/>
      <c r="H47" s="79"/>
      <c r="I47" s="79"/>
      <c r="J47" s="79"/>
      <c r="K47" s="110"/>
      <c r="L47" s="113">
        <f t="shared" si="9"/>
        <v>0</v>
      </c>
      <c r="M47" s="55">
        <f t="shared" si="10"/>
        <v>0</v>
      </c>
      <c r="N47" s="114">
        <f t="shared" si="11"/>
        <v>0</v>
      </c>
      <c r="O47" s="111" t="str">
        <f t="shared" si="12"/>
        <v>0</v>
      </c>
      <c r="P47" s="79"/>
      <c r="R47" s="152">
        <f t="shared" si="5"/>
        <v>90</v>
      </c>
      <c r="S47" s="68">
        <f t="shared" si="6"/>
        <v>0</v>
      </c>
      <c r="T47" s="68">
        <f t="shared" si="7"/>
        <v>0</v>
      </c>
      <c r="U47" s="95">
        <v>1</v>
      </c>
      <c r="V47" s="153" t="str">
        <f t="shared" si="0"/>
        <v/>
      </c>
    </row>
    <row r="48" spans="1:22" ht="34.5" hidden="1" customHeight="1" x14ac:dyDescent="0.3">
      <c r="A48" s="17" t="str">
        <f>CDT!B47</f>
        <v>Quinine injectable 600 mg</v>
      </c>
      <c r="B48" s="79"/>
      <c r="C48" s="110"/>
      <c r="D48" s="121">
        <f t="shared" si="8"/>
        <v>0</v>
      </c>
      <c r="E48" s="119"/>
      <c r="F48" s="79"/>
      <c r="G48" s="79"/>
      <c r="H48" s="79"/>
      <c r="I48" s="79"/>
      <c r="J48" s="79"/>
      <c r="K48" s="110"/>
      <c r="L48" s="113">
        <f t="shared" si="9"/>
        <v>0</v>
      </c>
      <c r="M48" s="55">
        <f t="shared" si="10"/>
        <v>0</v>
      </c>
      <c r="N48" s="114">
        <f t="shared" si="11"/>
        <v>0</v>
      </c>
      <c r="O48" s="111" t="str">
        <f t="shared" si="12"/>
        <v>0</v>
      </c>
      <c r="P48" s="79"/>
      <c r="R48" s="152">
        <f t="shared" si="5"/>
        <v>90</v>
      </c>
      <c r="S48" s="68">
        <f t="shared" si="6"/>
        <v>0</v>
      </c>
      <c r="T48" s="68">
        <f t="shared" si="7"/>
        <v>0</v>
      </c>
      <c r="U48" s="95">
        <v>1</v>
      </c>
      <c r="V48" s="153" t="str">
        <f t="shared" si="0"/>
        <v/>
      </c>
    </row>
    <row r="49" spans="1:22" ht="34.5" hidden="1" customHeight="1" x14ac:dyDescent="0.3">
      <c r="A49" s="17" t="str">
        <f>CDT!B48</f>
        <v>Quinine injectable 600 mg</v>
      </c>
      <c r="B49" s="79"/>
      <c r="C49" s="110"/>
      <c r="D49" s="121">
        <f t="shared" si="8"/>
        <v>0</v>
      </c>
      <c r="E49" s="119"/>
      <c r="F49" s="79"/>
      <c r="G49" s="79"/>
      <c r="H49" s="79"/>
      <c r="I49" s="79"/>
      <c r="J49" s="79"/>
      <c r="K49" s="110"/>
      <c r="L49" s="113">
        <f t="shared" si="9"/>
        <v>0</v>
      </c>
      <c r="M49" s="55">
        <f t="shared" si="10"/>
        <v>0</v>
      </c>
      <c r="N49" s="114">
        <f t="shared" si="11"/>
        <v>0</v>
      </c>
      <c r="O49" s="111" t="str">
        <f t="shared" si="12"/>
        <v>0</v>
      </c>
      <c r="P49" s="79"/>
      <c r="R49" s="152">
        <f t="shared" si="5"/>
        <v>90</v>
      </c>
      <c r="S49" s="68">
        <f t="shared" si="6"/>
        <v>0</v>
      </c>
      <c r="T49" s="68">
        <f t="shared" si="7"/>
        <v>0</v>
      </c>
      <c r="U49" s="95">
        <v>1</v>
      </c>
      <c r="V49" s="153" t="str">
        <f t="shared" si="0"/>
        <v/>
      </c>
    </row>
    <row r="50" spans="1:22" ht="34.5" hidden="1" customHeight="1" thickBot="1" x14ac:dyDescent="0.35">
      <c r="A50" s="17" t="str">
        <f>CDT!B49</f>
        <v>Artéméther injectable 100 mg</v>
      </c>
      <c r="B50" s="79"/>
      <c r="C50" s="110"/>
      <c r="D50" s="122">
        <f t="shared" si="8"/>
        <v>0</v>
      </c>
      <c r="E50" s="119"/>
      <c r="F50" s="79"/>
      <c r="G50" s="79"/>
      <c r="H50" s="79"/>
      <c r="I50" s="79"/>
      <c r="J50" s="79"/>
      <c r="K50" s="110"/>
      <c r="L50" s="115">
        <f t="shared" si="9"/>
        <v>0</v>
      </c>
      <c r="M50" s="130">
        <f t="shared" si="10"/>
        <v>0</v>
      </c>
      <c r="N50" s="116">
        <f>IF(J50=0,((E50+L50)-K50),((L50*2)-K50))</f>
        <v>0</v>
      </c>
      <c r="O50" s="111" t="str">
        <f t="shared" si="12"/>
        <v>0</v>
      </c>
      <c r="P50" s="79"/>
      <c r="R50" s="152">
        <f t="shared" si="5"/>
        <v>90</v>
      </c>
      <c r="S50" s="68">
        <f>D50-(E50+G50+I50+H50)</f>
        <v>0</v>
      </c>
      <c r="T50" s="68">
        <f t="shared" si="7"/>
        <v>0</v>
      </c>
      <c r="U50" s="95">
        <v>1</v>
      </c>
      <c r="V50" s="153" t="str">
        <f t="shared" si="0"/>
        <v/>
      </c>
    </row>
    <row r="51" spans="1:22" ht="34.5" hidden="1" customHeight="1" x14ac:dyDescent="0.3">
      <c r="A51" s="17"/>
      <c r="B51" s="79"/>
      <c r="C51" s="79"/>
      <c r="D51" s="56"/>
      <c r="E51" s="79"/>
      <c r="F51" s="79"/>
      <c r="G51" s="79"/>
      <c r="H51" s="79"/>
      <c r="I51" s="79"/>
      <c r="J51" s="79"/>
      <c r="K51" s="79"/>
      <c r="L51" s="57"/>
      <c r="M51" s="57"/>
      <c r="N51" s="58"/>
      <c r="O51" s="80"/>
      <c r="P51" s="79"/>
      <c r="R51" s="152"/>
      <c r="S51" s="68"/>
      <c r="T51" s="68"/>
      <c r="U51" s="95"/>
      <c r="V51" s="153" t="str">
        <f t="shared" si="0"/>
        <v/>
      </c>
    </row>
    <row r="52" spans="1:22" ht="34.5" hidden="1" customHeight="1" x14ac:dyDescent="0.3">
      <c r="A52" s="17"/>
      <c r="B52" s="79"/>
      <c r="C52" s="79"/>
      <c r="D52" s="53"/>
      <c r="E52" s="79"/>
      <c r="F52" s="79"/>
      <c r="G52" s="79"/>
      <c r="H52" s="79"/>
      <c r="I52" s="79"/>
      <c r="J52" s="79"/>
      <c r="K52" s="79"/>
      <c r="L52" s="54"/>
      <c r="M52" s="54"/>
      <c r="N52" s="55"/>
      <c r="O52" s="80"/>
      <c r="P52" s="79"/>
      <c r="R52" s="152"/>
      <c r="S52" s="68"/>
      <c r="T52" s="68"/>
      <c r="U52" s="95"/>
      <c r="V52" s="153" t="str">
        <f t="shared" si="0"/>
        <v/>
      </c>
    </row>
    <row r="53" spans="1:22" s="235" customFormat="1" ht="16.5" customHeight="1" x14ac:dyDescent="0.35">
      <c r="A53" s="494" t="s">
        <v>290</v>
      </c>
      <c r="B53" s="494"/>
      <c r="C53" s="494"/>
      <c r="D53" s="494"/>
      <c r="E53" s="232"/>
      <c r="F53" s="232"/>
      <c r="G53" s="233" t="s">
        <v>298</v>
      </c>
      <c r="H53" s="233"/>
      <c r="I53" s="232"/>
      <c r="J53" s="234"/>
      <c r="K53" s="232"/>
      <c r="L53" s="232"/>
      <c r="M53" s="232"/>
      <c r="N53" s="232"/>
      <c r="O53" s="232"/>
      <c r="Q53" s="236"/>
      <c r="R53" s="237"/>
      <c r="S53" s="238"/>
      <c r="T53" s="238"/>
      <c r="U53" s="239"/>
      <c r="V53" s="240"/>
    </row>
    <row r="54" spans="1:22" ht="34.5" customHeight="1" x14ac:dyDescent="0.3">
      <c r="A54" s="18"/>
      <c r="B54" s="18"/>
      <c r="C54" s="18"/>
      <c r="D54" s="18"/>
      <c r="E54" s="18"/>
      <c r="F54" s="18"/>
      <c r="G54" s="18"/>
      <c r="H54" s="18"/>
      <c r="I54" s="18"/>
      <c r="J54" s="18"/>
      <c r="K54" s="18"/>
      <c r="L54" s="18"/>
      <c r="M54" s="18"/>
      <c r="N54" s="18"/>
      <c r="O54" s="18"/>
      <c r="R54" s="154"/>
      <c r="S54" s="69"/>
      <c r="T54" s="69"/>
      <c r="U54" s="70"/>
      <c r="V54" s="155"/>
    </row>
    <row r="55" spans="1:22" ht="35.25" customHeight="1" x14ac:dyDescent="0.3">
      <c r="B55" s="18"/>
      <c r="C55" s="18"/>
      <c r="D55" s="18"/>
      <c r="E55" s="18"/>
      <c r="F55" s="18"/>
      <c r="I55" s="18"/>
      <c r="J55" s="18"/>
      <c r="K55" s="18"/>
      <c r="L55" s="18"/>
      <c r="M55" s="18"/>
      <c r="N55" s="18"/>
      <c r="O55" s="18"/>
      <c r="R55" s="154"/>
      <c r="S55" s="69"/>
      <c r="T55" s="69"/>
      <c r="U55" s="70"/>
      <c r="V55" s="155"/>
    </row>
    <row r="56" spans="1:22" s="235" customFormat="1" ht="16.5" customHeight="1" x14ac:dyDescent="0.35">
      <c r="A56" s="494" t="s">
        <v>289</v>
      </c>
      <c r="B56" s="494"/>
      <c r="C56" s="494"/>
      <c r="D56" s="494"/>
      <c r="E56" s="232"/>
      <c r="F56" s="232"/>
      <c r="G56" s="561" t="s">
        <v>299</v>
      </c>
      <c r="H56" s="561"/>
      <c r="I56" s="561"/>
      <c r="J56" s="561"/>
      <c r="K56" s="561"/>
      <c r="L56" s="561"/>
      <c r="M56" s="561"/>
      <c r="N56" s="561"/>
      <c r="O56" s="561"/>
      <c r="Q56" s="236"/>
      <c r="R56" s="237"/>
      <c r="S56" s="238"/>
      <c r="T56" s="238"/>
      <c r="U56" s="239"/>
      <c r="V56" s="240"/>
    </row>
  </sheetData>
  <mergeCells count="26">
    <mergeCell ref="A56:D56"/>
    <mergeCell ref="G56:O56"/>
    <mergeCell ref="A23:C23"/>
    <mergeCell ref="D23:F23"/>
    <mergeCell ref="I23:N23"/>
    <mergeCell ref="O23:P23"/>
    <mergeCell ref="A26:A27"/>
    <mergeCell ref="A53:D53"/>
    <mergeCell ref="A19:C19"/>
    <mergeCell ref="D19:N19"/>
    <mergeCell ref="R19:V19"/>
    <mergeCell ref="A21:C21"/>
    <mergeCell ref="D21:H21"/>
    <mergeCell ref="O21:P21"/>
    <mergeCell ref="L17:P17"/>
    <mergeCell ref="A1:B1"/>
    <mergeCell ref="A3:B3"/>
    <mergeCell ref="A4:B4"/>
    <mergeCell ref="A11:O11"/>
    <mergeCell ref="B13:C13"/>
    <mergeCell ref="E13:J13"/>
    <mergeCell ref="B15:C15"/>
    <mergeCell ref="D15:F15"/>
    <mergeCell ref="G15:I15"/>
    <mergeCell ref="B17:E17"/>
    <mergeCell ref="G17:K17"/>
  </mergeCells>
  <conditionalFormatting sqref="T28">
    <cfRule type="cellIs" dxfId="4446" priority="23" operator="greaterThan">
      <formula>0</formula>
    </cfRule>
    <cfRule type="cellIs" dxfId="4445" priority="24" operator="greaterThan">
      <formula>0</formula>
    </cfRule>
    <cfRule type="cellIs" dxfId="4444" priority="25" operator="lessThan">
      <formula>0</formula>
    </cfRule>
    <cfRule type="cellIs" dxfId="4443" priority="26" operator="notEqual">
      <formula>0</formula>
    </cfRule>
  </conditionalFormatting>
  <conditionalFormatting sqref="T29:T31">
    <cfRule type="cellIs" dxfId="4442" priority="19" operator="greaterThan">
      <formula>0</formula>
    </cfRule>
    <cfRule type="cellIs" dxfId="4441" priority="20" operator="greaterThan">
      <formula>0</formula>
    </cfRule>
    <cfRule type="cellIs" dxfId="4440" priority="21" operator="lessThan">
      <formula>0</formula>
    </cfRule>
    <cfRule type="cellIs" dxfId="4439" priority="22" operator="notEqual">
      <formula>0</formula>
    </cfRule>
  </conditionalFormatting>
  <conditionalFormatting sqref="T32:T49">
    <cfRule type="cellIs" dxfId="4438" priority="15" operator="greaterThan">
      <formula>0</formula>
    </cfRule>
    <cfRule type="cellIs" dxfId="4437" priority="16" operator="greaterThan">
      <formula>0</formula>
    </cfRule>
    <cfRule type="cellIs" dxfId="4436" priority="17" operator="lessThan">
      <formula>0</formula>
    </cfRule>
    <cfRule type="cellIs" dxfId="4435" priority="18" operator="notEqual">
      <formula>0</formula>
    </cfRule>
  </conditionalFormatting>
  <conditionalFormatting sqref="T50:T52">
    <cfRule type="cellIs" dxfId="4434" priority="11" operator="greaterThan">
      <formula>0</formula>
    </cfRule>
    <cfRule type="cellIs" dxfId="4433" priority="12" operator="greaterThan">
      <formula>0</formula>
    </cfRule>
    <cfRule type="cellIs" dxfId="4432" priority="13" operator="lessThan">
      <formula>0</formula>
    </cfRule>
    <cfRule type="cellIs" dxfId="4431" priority="14" operator="notEqual">
      <formula>0</formula>
    </cfRule>
  </conditionalFormatting>
  <conditionalFormatting sqref="K28 K50:K52">
    <cfRule type="expression" dxfId="4430" priority="9">
      <formula>K28&lt;S28</formula>
    </cfRule>
    <cfRule type="expression" dxfId="4429" priority="10">
      <formula>K28&gt;S28</formula>
    </cfRule>
  </conditionalFormatting>
  <conditionalFormatting sqref="J28">
    <cfRule type="cellIs" dxfId="4428" priority="8" operator="greaterThan">
      <formula>90</formula>
    </cfRule>
  </conditionalFormatting>
  <conditionalFormatting sqref="J37:J49">
    <cfRule type="cellIs" dxfId="4427" priority="7" operator="greaterThan">
      <formula>90</formula>
    </cfRule>
  </conditionalFormatting>
  <conditionalFormatting sqref="J50:J52">
    <cfRule type="cellIs" dxfId="4426" priority="6" operator="greaterThan">
      <formula>90</formula>
    </cfRule>
  </conditionalFormatting>
  <conditionalFormatting sqref="K37:K49">
    <cfRule type="expression" dxfId="4425" priority="4">
      <formula>K37&lt;S37</formula>
    </cfRule>
    <cfRule type="expression" dxfId="4424" priority="5">
      <formula>K37&gt;S37</formula>
    </cfRule>
  </conditionalFormatting>
  <conditionalFormatting sqref="K29:K36">
    <cfRule type="expression" dxfId="4423" priority="2">
      <formula>K29&lt;S29</formula>
    </cfRule>
    <cfRule type="expression" dxfId="4422" priority="3">
      <formula>K29&gt;S29</formula>
    </cfRule>
  </conditionalFormatting>
  <conditionalFormatting sqref="J29:J36">
    <cfRule type="cellIs" dxfId="4421" priority="1" operator="greaterThan">
      <formula>90</formula>
    </cfRule>
  </conditionalFormatting>
  <dataValidations count="9">
    <dataValidation type="whole" allowBlank="1" showInputMessage="1" showErrorMessage="1" prompt="La quantité accordée par le point Focal ne peut être supérieure à la somme du CMMa et la quantité commandée pour le trimestre._x000a_Merci de revoir la quantité dans la colonne O._x000a_" sqref="O28:O36">
      <formula1>0</formula1>
      <formula2>+M28+N28</formula2>
    </dataValidation>
    <dataValidation type="whole" allowBlank="1" showInputMessage="1" showErrorMessage="1" prompt="SVP _x000a_Veuillez inscrire le nombre d'ACS dans l'air sanitaire._x000a_Merci" sqref="O23:P23">
      <formula1>0</formula1>
      <formula2>500</formula2>
    </dataValidation>
    <dataValidation type="list" allowBlank="1" showInputMessage="1" showErrorMessage="1" sqref="D23:F23">
      <formula1>typerapport2</formula1>
    </dataValidation>
    <dataValidation errorStyle="information" allowBlank="1" showInputMessage="1" showErrorMessage="1" error="Vérifiez SVP l'inventaire physique,_x000a__x000a_MERI" sqref="K28:K36"/>
    <dataValidation allowBlank="1" showInputMessage="1" showErrorMessage="1" prompt="SVP Saisissez le Nom du site et la date de dépôt de la commande en premier. Merci" sqref="B28:B36"/>
    <dataValidation type="date" errorStyle="warning" allowBlank="1" showInputMessage="1" showErrorMessage="1" promptTitle="Instruction" prompt="SVP Saisissez la date sous le format:_x000a_00/00/0000. exemple 15/09/2016,_x000a_Merci_x000a_" sqref="D21:H21">
      <formula1>42370</formula1>
      <formula2>44926</formula2>
    </dataValidation>
    <dataValidation errorStyle="information" allowBlank="1" showInputMessage="1" showErrorMessage="1" errorTitle="Instruction" error="Saisissez le Texte en MAJUSCULE_x000a_Exemple: CMS AGOE_x000a_Merci" promptTitle="Instruction" prompt="Saisissez le Texte en MAJUSCULE_x000a_Exemple: CMS AGOE_x000a_Merci" sqref="D19:N19"/>
    <dataValidation type="whole" allowBlank="1" showInputMessage="1" showErrorMessage="1" prompt="La valeur ne peut pas être supérieure à 89_x000a_Si tel est le cas déteminer la quantité à commander directement à la colonne M._x000a_merci" sqref="J28:J52">
      <formula1>0</formula1>
      <formula2>89</formula2>
    </dataValidation>
    <dataValidation type="whole" operator="lessThanOrEqual" allowBlank="1" showInputMessage="1" showErrorMessage="1" promptTitle="instruction" prompt="La valeur de la cellule ne peut pas être supérieure à la quantité Totale inscrite dans la colonne D._x000a_Merci de vérifier." sqref="E28:E52">
      <formula1>D28</formula1>
    </dataValidation>
  </dataValidations>
  <pageMargins left="0.21" right="0.23622047244094491" top="0.74803149606299213" bottom="0.74803149606299213" header="0.31496062992125984" footer="0.31496062992125984"/>
  <pageSetup paperSize="9" scale="40" orientation="landscape" r:id="rId1"/>
  <headerFooter alignWithMargins="0">
    <oddFooter>&amp;C&amp;"Arial,Gras"PNLS /IST, Avenue des Armées, -05 BP 424 Lomé –Togo ; Tel 22 20 94 39 Fax : 22 20 94 36    Site Web : www.pnls.tg</oddFooter>
  </headerFooter>
  <drawing r:id="rId2"/>
</worksheet>
</file>

<file path=xl/worksheets/sheet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rgb="FF00B050"/>
  </sheetPr>
  <dimension ref="A1:AA54"/>
  <sheetViews>
    <sheetView showGridLines="0" view="pageBreakPreview" topLeftCell="A11" zoomScale="80" zoomScaleNormal="125" zoomScaleSheetLayoutView="80" workbookViewId="0">
      <pane xSplit="1" ySplit="15" topLeftCell="D26" activePane="bottomRight" state="frozen"/>
      <selection activeCell="A32" sqref="A32:XFD32"/>
      <selection pane="topRight" activeCell="A32" sqref="A32:XFD32"/>
      <selection pane="bottomLeft" activeCell="A32" sqref="A32:XFD32"/>
      <selection pane="bottomRight" activeCell="E26" sqref="E26"/>
    </sheetView>
  </sheetViews>
  <sheetFormatPr baseColWidth="10" defaultColWidth="7.33203125" defaultRowHeight="13.8" x14ac:dyDescent="0.3"/>
  <cols>
    <col min="1" max="1" width="53.44140625" style="3" customWidth="1"/>
    <col min="2" max="10" width="8.109375" style="3" customWidth="1"/>
    <col min="11" max="11" width="9.88671875" style="3" customWidth="1"/>
    <col min="12" max="12" width="8.88671875" style="3" customWidth="1"/>
    <col min="13" max="13" width="8.44140625" style="3" customWidth="1"/>
    <col min="14" max="14" width="9.44140625" style="3" customWidth="1"/>
    <col min="15" max="15" width="9.5546875" style="39" customWidth="1"/>
    <col min="16" max="16" width="16.44140625" style="3" customWidth="1"/>
    <col min="17" max="17" width="2.109375" style="62" customWidth="1"/>
    <col min="18" max="18" width="7.33203125" style="306" hidden="1" customWidth="1"/>
    <col min="19" max="19" width="7.44140625" style="77" customWidth="1"/>
    <col min="20" max="20" width="10.5546875" style="77" customWidth="1"/>
    <col min="21" max="21" width="7.44140625" style="77" bestFit="1" customWidth="1"/>
    <col min="22" max="22" width="7.88671875" style="78" bestFit="1" customWidth="1"/>
    <col min="23" max="23" width="33.33203125" style="77" customWidth="1"/>
    <col min="24" max="16384" width="7.33203125" style="3"/>
  </cols>
  <sheetData>
    <row r="1" spans="1:23" ht="17.25" customHeight="1" x14ac:dyDescent="0.3">
      <c r="A1" s="549" t="s">
        <v>452</v>
      </c>
      <c r="B1" s="549"/>
      <c r="C1" s="2"/>
      <c r="D1" s="2"/>
      <c r="E1"/>
      <c r="F1"/>
      <c r="G1"/>
      <c r="H1"/>
      <c r="I1"/>
      <c r="J1"/>
      <c r="N1" s="4" t="s">
        <v>1</v>
      </c>
      <c r="O1" s="5"/>
      <c r="S1" s="69"/>
      <c r="T1" s="69"/>
      <c r="U1" s="69"/>
      <c r="V1" s="70"/>
      <c r="W1" s="69"/>
    </row>
    <row r="2" spans="1:23" ht="13.5" customHeight="1" x14ac:dyDescent="0.3">
      <c r="A2" s="1" t="s">
        <v>453</v>
      </c>
      <c r="B2" s="1"/>
      <c r="C2" s="2"/>
      <c r="D2" s="2"/>
      <c r="E2"/>
      <c r="F2"/>
      <c r="G2"/>
      <c r="H2"/>
      <c r="I2"/>
      <c r="J2"/>
      <c r="M2" s="4"/>
      <c r="N2" s="4" t="s">
        <v>3</v>
      </c>
      <c r="O2" s="5"/>
      <c r="S2" s="69"/>
      <c r="T2" s="69"/>
      <c r="U2" s="69"/>
      <c r="V2" s="70"/>
      <c r="W2" s="69"/>
    </row>
    <row r="3" spans="1:23" ht="15.6" x14ac:dyDescent="0.3">
      <c r="A3" s="549" t="s">
        <v>454</v>
      </c>
      <c r="B3" s="549"/>
      <c r="C3" s="2"/>
      <c r="D3" s="2"/>
      <c r="E3"/>
      <c r="F3"/>
      <c r="G3"/>
      <c r="H3"/>
      <c r="I3"/>
      <c r="J3"/>
      <c r="K3" s="5"/>
      <c r="L3" s="5"/>
      <c r="M3" s="5"/>
      <c r="N3" s="5"/>
      <c r="O3" s="5"/>
      <c r="S3" s="69"/>
      <c r="T3" s="69"/>
      <c r="U3" s="69"/>
      <c r="V3" s="70"/>
      <c r="W3" s="69"/>
    </row>
    <row r="4" spans="1:23" ht="33.6" customHeight="1" x14ac:dyDescent="0.3">
      <c r="A4" s="547" t="s">
        <v>455</v>
      </c>
      <c r="B4" s="548"/>
      <c r="C4" s="7"/>
      <c r="D4" s="7"/>
      <c r="E4" s="8"/>
      <c r="F4" s="8"/>
      <c r="G4" s="8"/>
      <c r="H4" s="8"/>
      <c r="I4" s="8"/>
      <c r="J4" s="8"/>
      <c r="K4" s="9"/>
      <c r="L4" s="9"/>
      <c r="M4" s="9"/>
      <c r="N4" s="9"/>
      <c r="O4" s="38"/>
      <c r="S4" s="69"/>
      <c r="T4" s="69"/>
      <c r="U4" s="69"/>
      <c r="V4" s="70"/>
      <c r="W4" s="69"/>
    </row>
    <row r="5" spans="1:23" x14ac:dyDescent="0.3">
      <c r="B5" s="9"/>
      <c r="C5" s="9"/>
      <c r="D5" s="9"/>
      <c r="E5" s="9"/>
      <c r="F5" s="9"/>
      <c r="G5" s="9"/>
      <c r="H5" s="9"/>
      <c r="I5" s="9"/>
      <c r="J5" s="9"/>
      <c r="K5" s="9"/>
      <c r="L5" s="9"/>
      <c r="M5" s="9"/>
      <c r="N5" s="9"/>
      <c r="O5" s="38"/>
      <c r="S5" s="69"/>
      <c r="T5" s="69"/>
      <c r="U5" s="69"/>
      <c r="V5" s="70"/>
      <c r="W5" s="69"/>
    </row>
    <row r="6" spans="1:23" ht="15.6" x14ac:dyDescent="0.3">
      <c r="A6" s="6" t="s">
        <v>232</v>
      </c>
      <c r="B6" s="9"/>
      <c r="C6" s="9"/>
      <c r="D6" s="9"/>
      <c r="E6" s="9"/>
      <c r="F6" s="9"/>
      <c r="G6" s="9"/>
      <c r="H6" s="9"/>
      <c r="I6" s="9"/>
      <c r="J6" s="9"/>
      <c r="K6" s="9"/>
      <c r="L6" s="9"/>
      <c r="M6" s="9"/>
      <c r="N6" s="9"/>
      <c r="O6" s="38"/>
      <c r="S6" s="69"/>
      <c r="T6" s="69"/>
      <c r="U6" s="69"/>
      <c r="V6" s="70"/>
      <c r="W6" s="69"/>
    </row>
    <row r="7" spans="1:23" x14ac:dyDescent="0.3">
      <c r="A7" s="10"/>
      <c r="B7" s="9"/>
      <c r="C7" s="9"/>
      <c r="D7" s="9"/>
      <c r="E7" s="9"/>
      <c r="F7" s="9"/>
      <c r="G7" s="9"/>
      <c r="H7" s="9"/>
      <c r="I7" s="9"/>
      <c r="J7" s="9"/>
      <c r="K7" s="9"/>
      <c r="L7" s="9"/>
      <c r="M7" s="9"/>
      <c r="N7" s="9"/>
      <c r="O7" s="38"/>
      <c r="S7" s="69"/>
      <c r="T7" s="69"/>
      <c r="U7" s="69"/>
      <c r="V7" s="70"/>
      <c r="W7" s="69"/>
    </row>
    <row r="8" spans="1:23" x14ac:dyDescent="0.3">
      <c r="A8" s="10"/>
      <c r="B8" s="9"/>
      <c r="C8" s="9"/>
      <c r="D8" s="9"/>
      <c r="E8" s="9"/>
      <c r="F8" s="9"/>
      <c r="G8" s="9"/>
      <c r="H8" s="9"/>
      <c r="I8" s="9"/>
      <c r="J8" s="9"/>
      <c r="K8" s="9"/>
      <c r="L8" s="9"/>
      <c r="M8" s="9"/>
      <c r="N8" s="9"/>
      <c r="O8" s="38"/>
      <c r="S8" s="69"/>
      <c r="T8" s="69"/>
      <c r="U8" s="69"/>
      <c r="V8" s="70"/>
      <c r="W8" s="69"/>
    </row>
    <row r="9" spans="1:23" x14ac:dyDescent="0.3">
      <c r="A9" s="10"/>
      <c r="B9" s="9"/>
      <c r="C9" s="9"/>
      <c r="D9" s="9"/>
      <c r="E9" s="9"/>
      <c r="F9" s="9"/>
      <c r="G9" s="9"/>
      <c r="H9" s="9"/>
      <c r="I9" s="9"/>
      <c r="J9" s="9"/>
      <c r="K9" s="9"/>
      <c r="L9" s="9"/>
      <c r="M9" s="9"/>
      <c r="N9" s="9"/>
      <c r="O9" s="38"/>
      <c r="S9" s="69"/>
      <c r="T9" s="69"/>
      <c r="U9" s="69"/>
      <c r="V9" s="70"/>
      <c r="W9" s="69"/>
    </row>
    <row r="10" spans="1:23" x14ac:dyDescent="0.3">
      <c r="S10" s="69"/>
      <c r="T10" s="69"/>
      <c r="U10" s="69"/>
      <c r="V10" s="70"/>
      <c r="W10" s="69"/>
    </row>
    <row r="11" spans="1:23" ht="19.5" customHeight="1" x14ac:dyDescent="0.3">
      <c r="A11" s="555" t="s">
        <v>263</v>
      </c>
      <c r="B11" s="555"/>
      <c r="C11" s="555"/>
      <c r="D11" s="555"/>
      <c r="E11" s="555"/>
      <c r="F11" s="555"/>
      <c r="G11" s="555"/>
      <c r="H11" s="555"/>
      <c r="I11" s="555"/>
      <c r="J11" s="555"/>
      <c r="K11" s="555"/>
      <c r="L11" s="555"/>
      <c r="M11" s="555"/>
      <c r="N11" s="555"/>
      <c r="O11" s="555"/>
      <c r="P11" s="40"/>
      <c r="S11" s="69"/>
      <c r="T11" s="69"/>
      <c r="U11" s="69"/>
      <c r="V11" s="70"/>
      <c r="W11" s="69"/>
    </row>
    <row r="12" spans="1:23" ht="1.5" customHeight="1" thickBot="1" x14ac:dyDescent="0.35">
      <c r="A12" s="11"/>
      <c r="B12" s="11"/>
      <c r="C12" s="11"/>
      <c r="D12" s="11"/>
      <c r="E12" s="11"/>
      <c r="F12" s="11"/>
      <c r="G12" s="11"/>
      <c r="H12" s="11"/>
      <c r="I12" s="11"/>
      <c r="J12" s="11"/>
      <c r="K12" s="11"/>
      <c r="L12" s="11"/>
      <c r="M12" s="11"/>
      <c r="N12" s="11"/>
      <c r="O12" s="11"/>
      <c r="S12" s="69"/>
      <c r="T12" s="69"/>
      <c r="U12" s="69"/>
      <c r="V12" s="70"/>
      <c r="W12" s="69"/>
    </row>
    <row r="13" spans="1:23" s="42" customFormat="1" ht="20.25" hidden="1" customHeight="1" thickBot="1" x14ac:dyDescent="0.35">
      <c r="A13" s="434" t="s">
        <v>5</v>
      </c>
      <c r="B13" s="556">
        <f>'Info District'!G11</f>
        <v>2025</v>
      </c>
      <c r="C13" s="557"/>
      <c r="E13" s="550"/>
      <c r="F13" s="550"/>
      <c r="G13" s="550"/>
      <c r="H13" s="550"/>
      <c r="I13" s="550"/>
      <c r="J13" s="554"/>
      <c r="Q13" s="63"/>
      <c r="R13" s="307"/>
      <c r="S13" s="71"/>
      <c r="T13" s="71"/>
      <c r="U13" s="71"/>
      <c r="V13" s="72"/>
      <c r="W13" s="71"/>
    </row>
    <row r="14" spans="1:23" s="42" customFormat="1" ht="7.5" hidden="1" customHeight="1" thickBot="1" x14ac:dyDescent="0.35">
      <c r="A14" s="434"/>
      <c r="B14" s="13"/>
      <c r="C14" s="13"/>
      <c r="D14" s="13"/>
      <c r="O14" s="15"/>
      <c r="Q14" s="63"/>
      <c r="R14" s="307"/>
      <c r="S14" s="71"/>
      <c r="T14" s="71"/>
      <c r="U14" s="71"/>
      <c r="V14" s="72"/>
      <c r="W14" s="71"/>
    </row>
    <row r="15" spans="1:23" s="42" customFormat="1" ht="16.5" hidden="1" customHeight="1" thickBot="1" x14ac:dyDescent="0.35">
      <c r="A15" s="434" t="s">
        <v>7</v>
      </c>
      <c r="B15" s="558" t="str">
        <f>'Info District'!G12</f>
        <v>PLATEAUX</v>
      </c>
      <c r="C15" s="559"/>
      <c r="D15" s="550" t="s">
        <v>8</v>
      </c>
      <c r="E15" s="550"/>
      <c r="F15" s="550"/>
      <c r="G15" s="551" t="str">
        <f>'Info District'!G13</f>
        <v>Agou</v>
      </c>
      <c r="H15" s="552"/>
      <c r="I15" s="553"/>
      <c r="L15" s="11"/>
      <c r="M15" s="11"/>
      <c r="N15" s="11"/>
      <c r="O15" s="11"/>
      <c r="P15" s="11"/>
      <c r="Q15" s="63"/>
      <c r="R15" s="307"/>
      <c r="S15" s="71"/>
      <c r="T15" s="71"/>
      <c r="U15" s="71"/>
      <c r="V15" s="73"/>
      <c r="W15" s="71"/>
    </row>
    <row r="16" spans="1:23" s="42" customFormat="1" ht="3.75" hidden="1" customHeight="1" thickBot="1" x14ac:dyDescent="0.35">
      <c r="A16" s="139"/>
      <c r="B16" s="15"/>
      <c r="C16" s="15"/>
      <c r="D16" s="15"/>
      <c r="E16" s="15"/>
      <c r="K16" s="15"/>
      <c r="L16" s="15"/>
      <c r="M16" s="15"/>
      <c r="O16" s="15"/>
      <c r="Q16" s="63"/>
      <c r="R16" s="307"/>
      <c r="S16" s="71"/>
      <c r="T16" s="71"/>
      <c r="U16" s="71"/>
      <c r="V16" s="72"/>
      <c r="W16" s="71"/>
    </row>
    <row r="17" spans="1:27" s="42" customFormat="1" ht="18" hidden="1" customHeight="1" thickBot="1" x14ac:dyDescent="0.35">
      <c r="A17" s="434" t="s">
        <v>9</v>
      </c>
      <c r="B17" s="556" t="str">
        <f>'Info District'!G17</f>
        <v>Avril à Juin 2025</v>
      </c>
      <c r="C17" s="560"/>
      <c r="D17" s="560"/>
      <c r="E17" s="557"/>
      <c r="G17" s="550" t="s">
        <v>11</v>
      </c>
      <c r="H17" s="550"/>
      <c r="I17" s="550"/>
      <c r="J17" s="550"/>
      <c r="K17" s="554"/>
      <c r="L17" s="551" t="str">
        <f>'Info District'!G18</f>
        <v>Juillet à Septembre 2025</v>
      </c>
      <c r="M17" s="552"/>
      <c r="N17" s="552"/>
      <c r="O17" s="552"/>
      <c r="P17" s="553"/>
      <c r="Q17" s="63"/>
      <c r="R17" s="307"/>
      <c r="S17" s="71"/>
      <c r="T17" s="71"/>
      <c r="U17" s="71"/>
      <c r="V17" s="72"/>
      <c r="W17" s="71"/>
    </row>
    <row r="18" spans="1:27" s="9" customFormat="1" ht="2.25" hidden="1" customHeight="1" thickBot="1" x14ac:dyDescent="0.3">
      <c r="B18" s="43"/>
      <c r="C18" s="43"/>
      <c r="D18" s="43"/>
      <c r="E18" s="44"/>
      <c r="F18" s="43"/>
      <c r="G18" s="45"/>
      <c r="H18" s="45"/>
      <c r="I18" s="45"/>
      <c r="J18" s="45"/>
      <c r="K18" s="45"/>
      <c r="L18" s="45"/>
      <c r="M18" s="45"/>
      <c r="O18" s="38"/>
      <c r="Q18" s="64"/>
      <c r="R18" s="308"/>
      <c r="S18" s="74"/>
      <c r="T18" s="74"/>
      <c r="U18" s="74"/>
      <c r="V18" s="75"/>
      <c r="W18" s="74"/>
    </row>
    <row r="19" spans="1:27" s="9" customFormat="1" ht="21" customHeight="1" thickBot="1" x14ac:dyDescent="0.35">
      <c r="A19" s="532" t="s">
        <v>12</v>
      </c>
      <c r="B19" s="532"/>
      <c r="C19" s="533"/>
      <c r="D19" s="538"/>
      <c r="E19" s="539"/>
      <c r="F19" s="539"/>
      <c r="G19" s="539"/>
      <c r="H19" s="539"/>
      <c r="I19" s="539"/>
      <c r="J19" s="539"/>
      <c r="K19" s="539"/>
      <c r="L19" s="539"/>
      <c r="M19" s="539"/>
      <c r="N19" s="540"/>
      <c r="O19" s="11"/>
      <c r="P19" s="241" t="str">
        <f>'Info District'!H17</f>
        <v>T2</v>
      </c>
      <c r="Q19" s="65"/>
      <c r="R19" s="309"/>
      <c r="S19" s="535" t="s">
        <v>96</v>
      </c>
      <c r="T19" s="536"/>
      <c r="U19" s="536"/>
      <c r="V19" s="536"/>
      <c r="W19" s="537"/>
    </row>
    <row r="20" spans="1:27" s="9" customFormat="1" ht="4.5" customHeight="1" thickBot="1" x14ac:dyDescent="0.35">
      <c r="A20" s="12"/>
      <c r="B20" s="12"/>
      <c r="C20" s="12"/>
      <c r="D20" s="12"/>
      <c r="E20" s="12"/>
      <c r="F20" s="12"/>
      <c r="G20" s="13"/>
      <c r="H20" s="13"/>
      <c r="I20" s="13"/>
      <c r="J20" s="13"/>
      <c r="K20" s="13"/>
      <c r="L20" s="14"/>
      <c r="M20" s="14"/>
      <c r="N20" s="14"/>
      <c r="O20" s="14"/>
      <c r="Q20" s="64"/>
      <c r="R20" s="308"/>
      <c r="S20" s="146"/>
      <c r="T20" s="74"/>
      <c r="U20" s="74"/>
      <c r="V20" s="76"/>
      <c r="W20" s="147"/>
    </row>
    <row r="21" spans="1:27" s="9" customFormat="1" ht="32.25" customHeight="1" thickBot="1" x14ac:dyDescent="0.35">
      <c r="A21" s="532" t="s">
        <v>240</v>
      </c>
      <c r="B21" s="532"/>
      <c r="C21" s="533"/>
      <c r="D21" s="543" t="s">
        <v>264</v>
      </c>
      <c r="E21" s="544"/>
      <c r="F21" s="545"/>
      <c r="G21" s="534" t="s">
        <v>6</v>
      </c>
      <c r="H21" s="534"/>
      <c r="I21" s="534"/>
      <c r="J21" s="534"/>
      <c r="K21" s="534"/>
      <c r="L21" s="546"/>
      <c r="M21" s="539"/>
      <c r="N21" s="539"/>
      <c r="O21" s="539"/>
      <c r="P21" s="540"/>
      <c r="Q21" s="64"/>
      <c r="R21" s="308"/>
      <c r="S21" s="146"/>
      <c r="T21" s="74"/>
      <c r="U21" s="74"/>
      <c r="V21" s="76"/>
      <c r="W21" s="147"/>
    </row>
    <row r="22" spans="1:27" s="9" customFormat="1" ht="6" customHeight="1" x14ac:dyDescent="0.3">
      <c r="A22" s="12"/>
      <c r="B22" s="12"/>
      <c r="C22" s="12"/>
      <c r="D22" s="12"/>
      <c r="E22" s="12"/>
      <c r="F22" s="12"/>
      <c r="G22" s="534"/>
      <c r="H22" s="534"/>
      <c r="I22" s="534"/>
      <c r="J22" s="534"/>
      <c r="K22" s="534"/>
      <c r="L22" s="14"/>
      <c r="M22" s="14"/>
      <c r="N22" s="14"/>
      <c r="O22" s="14"/>
      <c r="Q22" s="64"/>
      <c r="R22" s="308"/>
      <c r="S22" s="146"/>
      <c r="T22" s="74"/>
      <c r="U22" s="74"/>
      <c r="V22" s="76"/>
      <c r="W22" s="147"/>
    </row>
    <row r="23" spans="1:27" s="9" customFormat="1" ht="3.75" customHeight="1" thickBot="1" x14ac:dyDescent="0.35">
      <c r="A23" s="12"/>
      <c r="B23" s="12"/>
      <c r="C23" s="12"/>
      <c r="D23" s="12"/>
      <c r="E23" s="12"/>
      <c r="F23" s="12"/>
      <c r="G23" s="13"/>
      <c r="H23" s="13"/>
      <c r="I23" s="13"/>
      <c r="J23" s="13"/>
      <c r="K23" s="13"/>
      <c r="L23" s="14"/>
      <c r="M23" s="14"/>
      <c r="N23" s="14"/>
      <c r="O23" s="14"/>
      <c r="Q23" s="64"/>
      <c r="R23" s="308"/>
      <c r="S23" s="146"/>
      <c r="T23" s="74"/>
      <c r="U23" s="74"/>
      <c r="V23" s="76"/>
      <c r="W23" s="147"/>
    </row>
    <row r="24" spans="1:27" ht="76.5" customHeight="1" thickBot="1" x14ac:dyDescent="0.35">
      <c r="A24" s="541" t="s">
        <v>13</v>
      </c>
      <c r="B24" s="16" t="s">
        <v>14</v>
      </c>
      <c r="C24" s="108" t="s">
        <v>15</v>
      </c>
      <c r="D24" s="118" t="s">
        <v>16</v>
      </c>
      <c r="E24" s="117" t="s">
        <v>17</v>
      </c>
      <c r="F24" s="351" t="s">
        <v>18</v>
      </c>
      <c r="G24" s="16" t="s">
        <v>233</v>
      </c>
      <c r="H24" s="16" t="s">
        <v>234</v>
      </c>
      <c r="I24" s="16" t="s">
        <v>19</v>
      </c>
      <c r="J24" s="16" t="s">
        <v>20</v>
      </c>
      <c r="K24" s="108" t="s">
        <v>21</v>
      </c>
      <c r="L24" s="136" t="s">
        <v>22</v>
      </c>
      <c r="M24" s="137" t="s">
        <v>236</v>
      </c>
      <c r="N24" s="138" t="s">
        <v>23</v>
      </c>
      <c r="O24" s="109" t="s">
        <v>39</v>
      </c>
      <c r="P24" s="16" t="s">
        <v>40</v>
      </c>
      <c r="S24" s="148" t="s">
        <v>237</v>
      </c>
      <c r="T24" s="140" t="s">
        <v>93</v>
      </c>
      <c r="U24" s="140" t="s">
        <v>239</v>
      </c>
      <c r="V24" s="140" t="s">
        <v>238</v>
      </c>
      <c r="W24" s="149" t="s">
        <v>97</v>
      </c>
    </row>
    <row r="25" spans="1:27" s="47" customFormat="1" ht="31.2" customHeight="1" x14ac:dyDescent="0.3">
      <c r="A25" s="542"/>
      <c r="B25" s="46" t="s">
        <v>24</v>
      </c>
      <c r="C25" s="46" t="s">
        <v>25</v>
      </c>
      <c r="D25" s="112" t="s">
        <v>26</v>
      </c>
      <c r="E25" s="46" t="s">
        <v>27</v>
      </c>
      <c r="F25" s="46"/>
      <c r="G25" s="46" t="s">
        <v>28</v>
      </c>
      <c r="H25" s="46"/>
      <c r="I25" s="46" t="s">
        <v>29</v>
      </c>
      <c r="J25" s="46"/>
      <c r="K25" s="131" t="s">
        <v>235</v>
      </c>
      <c r="L25" s="133"/>
      <c r="M25" s="134"/>
      <c r="N25" s="135"/>
      <c r="O25" s="132" t="s">
        <v>30</v>
      </c>
      <c r="P25" s="46"/>
      <c r="Q25" s="66"/>
      <c r="R25" s="310"/>
      <c r="S25" s="150"/>
      <c r="T25" s="67" t="s">
        <v>94</v>
      </c>
      <c r="U25" s="67" t="s">
        <v>95</v>
      </c>
      <c r="V25" s="94"/>
      <c r="W25" s="151" t="str">
        <f>IF(J26&lt;=0,"",IF(J26=90,$X$26))</f>
        <v/>
      </c>
      <c r="X25" s="37" t="s">
        <v>98</v>
      </c>
    </row>
    <row r="26" spans="1:27" ht="31.2" customHeight="1" x14ac:dyDescent="0.3">
      <c r="A26" s="322" t="str">
        <f>CDT!B26</f>
        <v>Artéméther-Luméfantrine 6cp (AL)</v>
      </c>
      <c r="B26" s="247"/>
      <c r="C26" s="248"/>
      <c r="D26" s="302" t="str">
        <f>IF(B26&lt;&gt;"",B26+C26,"")</f>
        <v/>
      </c>
      <c r="E26" s="249"/>
      <c r="F26" s="247"/>
      <c r="G26" s="247"/>
      <c r="H26" s="247"/>
      <c r="I26" s="247"/>
      <c r="J26" s="247"/>
      <c r="K26" s="248"/>
      <c r="L26" s="431" t="str">
        <f>IF(B26&lt;&gt;"",IF(J26=0,E26,((E26*90)/(90-J26))),"0")</f>
        <v>0</v>
      </c>
      <c r="M26" s="428" t="str">
        <f>IF(B26&lt;&gt;"",((E26/S26)*30),"0")</f>
        <v>0</v>
      </c>
      <c r="N26" s="250" t="str">
        <f>IF(B26&lt;&gt;"",IF(J26=0,((E26+L26)-K26),((M26*6)-K26)),"0")</f>
        <v>0</v>
      </c>
      <c r="O26" s="251"/>
      <c r="P26" s="313"/>
      <c r="R26" s="312">
        <f>+L26+N26</f>
        <v>0</v>
      </c>
      <c r="S26" s="152">
        <f>(90-J26)</f>
        <v>90</v>
      </c>
      <c r="T26" s="68" t="e">
        <f t="shared" ref="T26:T47" si="0">D26-(E26+G26+I26+H26)</f>
        <v>#VALUE!</v>
      </c>
      <c r="U26" s="68" t="e">
        <f>K26-T26</f>
        <v>#VALUE!</v>
      </c>
      <c r="V26" s="95">
        <v>6</v>
      </c>
      <c r="W26" s="153" t="e">
        <f t="shared" ref="W26:W50" si="1">IF(U26=0,"",$X$25)</f>
        <v>#VALUE!</v>
      </c>
      <c r="X26" s="37" t="s">
        <v>203</v>
      </c>
      <c r="Y26" s="107">
        <f>+O26</f>
        <v>0</v>
      </c>
    </row>
    <row r="27" spans="1:27" ht="31.2" customHeight="1" x14ac:dyDescent="0.3">
      <c r="A27" s="322" t="str">
        <f>CDT!B27</f>
        <v>Artéméther-Luméfantrine 12cp (AL)</v>
      </c>
      <c r="B27" s="247"/>
      <c r="C27" s="248"/>
      <c r="D27" s="302" t="str">
        <f t="shared" ref="D27" si="2">IF(B27&lt;&gt;"",B27+C27,"")</f>
        <v/>
      </c>
      <c r="E27" s="249"/>
      <c r="F27" s="247"/>
      <c r="G27" s="247"/>
      <c r="H27" s="247"/>
      <c r="I27" s="247"/>
      <c r="J27" s="247"/>
      <c r="K27" s="248"/>
      <c r="L27" s="431" t="str">
        <f t="shared" ref="L27:L49" si="3">IF(B27&lt;&gt;"",IF(J27=0,E27,((E27*90)/(90-J27))),"0")</f>
        <v>0</v>
      </c>
      <c r="M27" s="428" t="str">
        <f t="shared" ref="M27:M49" si="4">IF(B27&lt;&gt;"",((E27/S27)*30),"0")</f>
        <v>0</v>
      </c>
      <c r="N27" s="250" t="str">
        <f t="shared" ref="N27:N49" si="5">IF(B27&lt;&gt;"",IF(J27=0,((E27+L27)-K27),((M27*6)-K27)),"0")</f>
        <v>0</v>
      </c>
      <c r="O27" s="251"/>
      <c r="P27" s="247"/>
      <c r="R27" s="312">
        <f t="shared" ref="R27:R49" si="6">+L27+N27</f>
        <v>0</v>
      </c>
      <c r="S27" s="152">
        <f t="shared" ref="S27:S49" si="7">(90-J27)</f>
        <v>90</v>
      </c>
      <c r="T27" s="68" t="e">
        <f t="shared" si="0"/>
        <v>#VALUE!</v>
      </c>
      <c r="U27" s="68" t="e">
        <f t="shared" ref="U27:U49" si="8">K27-T27</f>
        <v>#VALUE!</v>
      </c>
      <c r="V27" s="95">
        <v>12</v>
      </c>
      <c r="W27" s="153" t="e">
        <f t="shared" si="1"/>
        <v>#VALUE!</v>
      </c>
      <c r="Y27" s="107">
        <f t="shared" ref="Y27:Y48" si="9">+O27</f>
        <v>0</v>
      </c>
    </row>
    <row r="28" spans="1:27" ht="31.2" customHeight="1" x14ac:dyDescent="0.3">
      <c r="A28" s="322" t="str">
        <f>CDT!B28</f>
        <v>Artéméther-Luméfantrine 18cp (AL)</v>
      </c>
      <c r="B28" s="247"/>
      <c r="C28" s="248"/>
      <c r="D28" s="302" t="str">
        <f>IF(B28&lt;&gt;"",B28+C28,"")</f>
        <v/>
      </c>
      <c r="E28" s="249"/>
      <c r="F28" s="247"/>
      <c r="G28" s="247"/>
      <c r="H28" s="247"/>
      <c r="I28" s="247"/>
      <c r="J28" s="247"/>
      <c r="K28" s="248"/>
      <c r="L28" s="431" t="str">
        <f t="shared" si="3"/>
        <v>0</v>
      </c>
      <c r="M28" s="428" t="str">
        <f t="shared" si="4"/>
        <v>0</v>
      </c>
      <c r="N28" s="250" t="str">
        <f t="shared" si="5"/>
        <v>0</v>
      </c>
      <c r="O28" s="251"/>
      <c r="P28" s="247"/>
      <c r="R28" s="312">
        <f t="shared" si="6"/>
        <v>0</v>
      </c>
      <c r="S28" s="152">
        <f t="shared" si="7"/>
        <v>90</v>
      </c>
      <c r="T28" s="68" t="e">
        <f t="shared" si="0"/>
        <v>#VALUE!</v>
      </c>
      <c r="U28" s="68" t="e">
        <f t="shared" si="8"/>
        <v>#VALUE!</v>
      </c>
      <c r="V28" s="95">
        <v>18</v>
      </c>
      <c r="W28" s="153" t="e">
        <f t="shared" si="1"/>
        <v>#VALUE!</v>
      </c>
      <c r="Y28" s="107">
        <f t="shared" si="9"/>
        <v>0</v>
      </c>
    </row>
    <row r="29" spans="1:27" ht="31.2" customHeight="1" x14ac:dyDescent="0.3">
      <c r="A29" s="322" t="str">
        <f>CDT!B29</f>
        <v>Artéméther-Luméfantrine 24cp (AL)</v>
      </c>
      <c r="B29" s="247"/>
      <c r="C29" s="248"/>
      <c r="D29" s="302" t="str">
        <f>IF(B29&lt;&gt;"",B29+C29,"")</f>
        <v/>
      </c>
      <c r="E29" s="249"/>
      <c r="F29" s="247"/>
      <c r="G29" s="247"/>
      <c r="H29" s="247"/>
      <c r="I29" s="247"/>
      <c r="J29" s="247"/>
      <c r="K29" s="248"/>
      <c r="L29" s="431" t="str">
        <f t="shared" si="3"/>
        <v>0</v>
      </c>
      <c r="M29" s="428" t="str">
        <f t="shared" si="4"/>
        <v>0</v>
      </c>
      <c r="N29" s="250" t="str">
        <f t="shared" si="5"/>
        <v>0</v>
      </c>
      <c r="O29" s="251"/>
      <c r="P29" s="247"/>
      <c r="R29" s="312">
        <f t="shared" si="6"/>
        <v>0</v>
      </c>
      <c r="S29" s="152">
        <f t="shared" si="7"/>
        <v>90</v>
      </c>
      <c r="T29" s="68" t="e">
        <f t="shared" si="0"/>
        <v>#VALUE!</v>
      </c>
      <c r="U29" s="68" t="e">
        <f t="shared" si="8"/>
        <v>#VALUE!</v>
      </c>
      <c r="V29" s="95">
        <v>24</v>
      </c>
      <c r="W29" s="153" t="e">
        <f t="shared" si="1"/>
        <v>#VALUE!</v>
      </c>
      <c r="Y29" s="107">
        <f t="shared" si="9"/>
        <v>0</v>
      </c>
    </row>
    <row r="30" spans="1:27" ht="31.2" customHeight="1" x14ac:dyDescent="0.3">
      <c r="A30" s="322" t="str">
        <f>CDT!B30</f>
        <v>Artéméther injectable 40 mg</v>
      </c>
      <c r="B30" s="247"/>
      <c r="C30" s="248"/>
      <c r="D30" s="302" t="str">
        <f t="shared" ref="D30:D49" si="10">IF(B30&lt;&gt;"",B30+C30,"")</f>
        <v/>
      </c>
      <c r="E30" s="249"/>
      <c r="F30" s="247"/>
      <c r="G30" s="247"/>
      <c r="H30" s="247"/>
      <c r="I30" s="247"/>
      <c r="J30" s="247"/>
      <c r="K30" s="248"/>
      <c r="L30" s="431" t="str">
        <f t="shared" si="3"/>
        <v>0</v>
      </c>
      <c r="M30" s="428" t="str">
        <f t="shared" si="4"/>
        <v>0</v>
      </c>
      <c r="N30" s="250" t="str">
        <f t="shared" si="5"/>
        <v>0</v>
      </c>
      <c r="O30" s="251"/>
      <c r="P30" s="247"/>
      <c r="R30" s="312">
        <f t="shared" si="6"/>
        <v>0</v>
      </c>
      <c r="S30" s="152">
        <f t="shared" si="7"/>
        <v>90</v>
      </c>
      <c r="T30" s="68" t="e">
        <f t="shared" si="0"/>
        <v>#VALUE!</v>
      </c>
      <c r="U30" s="68" t="e">
        <f t="shared" si="8"/>
        <v>#VALUE!</v>
      </c>
      <c r="V30" s="95">
        <v>1</v>
      </c>
      <c r="W30" s="153" t="e">
        <f t="shared" si="1"/>
        <v>#VALUE!</v>
      </c>
      <c r="Y30" s="107">
        <f t="shared" si="9"/>
        <v>0</v>
      </c>
    </row>
    <row r="31" spans="1:27" ht="34.5" customHeight="1" x14ac:dyDescent="0.3">
      <c r="A31" s="322" t="str">
        <f>CDT!B31</f>
        <v>Artéméther injectable 80 mg</v>
      </c>
      <c r="B31" s="247"/>
      <c r="C31" s="248"/>
      <c r="D31" s="302" t="str">
        <f t="shared" si="10"/>
        <v/>
      </c>
      <c r="E31" s="249"/>
      <c r="F31" s="247"/>
      <c r="G31" s="247"/>
      <c r="H31" s="247"/>
      <c r="I31" s="247"/>
      <c r="J31" s="247"/>
      <c r="K31" s="248"/>
      <c r="L31" s="431" t="str">
        <f t="shared" si="3"/>
        <v>0</v>
      </c>
      <c r="M31" s="428" t="str">
        <f t="shared" si="4"/>
        <v>0</v>
      </c>
      <c r="N31" s="250" t="str">
        <f t="shared" si="5"/>
        <v>0</v>
      </c>
      <c r="O31" s="251"/>
      <c r="P31" s="247"/>
      <c r="R31" s="312">
        <f t="shared" si="6"/>
        <v>0</v>
      </c>
      <c r="S31" s="152">
        <f t="shared" si="7"/>
        <v>90</v>
      </c>
      <c r="T31" s="68" t="e">
        <f t="shared" si="0"/>
        <v>#VALUE!</v>
      </c>
      <c r="U31" s="68" t="e">
        <f t="shared" si="8"/>
        <v>#VALUE!</v>
      </c>
      <c r="V31" s="95">
        <v>1</v>
      </c>
      <c r="W31" s="153" t="e">
        <f t="shared" si="1"/>
        <v>#VALUE!</v>
      </c>
      <c r="Y31" s="107">
        <f t="shared" si="9"/>
        <v>0</v>
      </c>
    </row>
    <row r="32" spans="1:27" ht="34.5" customHeight="1" x14ac:dyDescent="0.3">
      <c r="A32" s="435" t="str">
        <f>CDT!B32</f>
        <v>Artésunate injectable 60 mg</v>
      </c>
      <c r="B32" s="247"/>
      <c r="C32" s="248"/>
      <c r="D32" s="302" t="str">
        <f t="shared" si="10"/>
        <v/>
      </c>
      <c r="E32" s="249"/>
      <c r="F32" s="247"/>
      <c r="G32" s="247"/>
      <c r="H32" s="247"/>
      <c r="I32" s="247"/>
      <c r="J32" s="247"/>
      <c r="K32" s="248"/>
      <c r="L32" s="438" t="str">
        <f t="shared" si="3"/>
        <v>0</v>
      </c>
      <c r="M32" s="314" t="str">
        <f>IF(B32&lt;&gt;"",((E32/S32:S32)*30),"0")</f>
        <v>0</v>
      </c>
      <c r="N32" s="432" t="str">
        <f>IF(B32&lt;&gt;"",IF(J32=0,AA32,IF(J32&gt;0,((M32/30)*J32)+AA32)),"0")</f>
        <v>0</v>
      </c>
      <c r="O32" s="433"/>
      <c r="P32" s="247"/>
      <c r="R32" s="312">
        <f t="shared" si="6"/>
        <v>0</v>
      </c>
      <c r="S32" s="429">
        <f t="shared" si="7"/>
        <v>90</v>
      </c>
      <c r="T32" s="436" t="e">
        <f>D32-(E32+G32+I32+H32)</f>
        <v>#VALUE!</v>
      </c>
      <c r="U32" s="436" t="e">
        <f t="shared" si="8"/>
        <v>#VALUE!</v>
      </c>
      <c r="V32" s="430">
        <v>1</v>
      </c>
      <c r="W32" s="437" t="e">
        <f t="shared" si="1"/>
        <v>#VALUE!</v>
      </c>
      <c r="Y32" s="107">
        <f t="shared" si="9"/>
        <v>0</v>
      </c>
      <c r="AA32" s="3">
        <f>((F32*10)+L32-K32)</f>
        <v>0</v>
      </c>
    </row>
    <row r="33" spans="1:25" ht="34.5" customHeight="1" x14ac:dyDescent="0.3">
      <c r="A33" s="322" t="str">
        <f>CDT!B33</f>
        <v xml:space="preserve"> Sulfadoxine Pyriméthamine:  (SP)</v>
      </c>
      <c r="B33" s="247"/>
      <c r="C33" s="248"/>
      <c r="D33" s="302" t="str">
        <f t="shared" si="10"/>
        <v/>
      </c>
      <c r="E33" s="249"/>
      <c r="F33" s="247"/>
      <c r="G33" s="247"/>
      <c r="H33" s="247"/>
      <c r="I33" s="247"/>
      <c r="J33" s="247"/>
      <c r="K33" s="248"/>
      <c r="L33" s="431" t="str">
        <f t="shared" si="3"/>
        <v>0</v>
      </c>
      <c r="M33" s="428" t="str">
        <f t="shared" si="4"/>
        <v>0</v>
      </c>
      <c r="N33" s="250" t="str">
        <f t="shared" si="5"/>
        <v>0</v>
      </c>
      <c r="O33" s="251"/>
      <c r="P33" s="247"/>
      <c r="R33" s="312">
        <f t="shared" si="6"/>
        <v>0</v>
      </c>
      <c r="S33" s="152">
        <f t="shared" si="7"/>
        <v>90</v>
      </c>
      <c r="T33" s="68" t="e">
        <f t="shared" si="0"/>
        <v>#VALUE!</v>
      </c>
      <c r="U33" s="68" t="e">
        <f t="shared" si="8"/>
        <v>#VALUE!</v>
      </c>
      <c r="V33" s="95">
        <v>3</v>
      </c>
      <c r="W33" s="153" t="e">
        <f t="shared" si="1"/>
        <v>#VALUE!</v>
      </c>
      <c r="Y33" s="107">
        <f t="shared" si="9"/>
        <v>0</v>
      </c>
    </row>
    <row r="34" spans="1:25" ht="34.5" customHeight="1" x14ac:dyDescent="0.3">
      <c r="A34" s="322" t="str">
        <f>CDT!B34</f>
        <v>Test de Diagnostic Rapide  : (TDR)</v>
      </c>
      <c r="B34" s="247"/>
      <c r="C34" s="248"/>
      <c r="D34" s="302" t="str">
        <f t="shared" si="10"/>
        <v/>
      </c>
      <c r="E34" s="247"/>
      <c r="F34" s="248"/>
      <c r="G34" s="247"/>
      <c r="H34" s="247"/>
      <c r="I34" s="247"/>
      <c r="J34" s="247"/>
      <c r="K34" s="248"/>
      <c r="L34" s="431" t="str">
        <f t="shared" si="3"/>
        <v>0</v>
      </c>
      <c r="M34" s="428" t="str">
        <f t="shared" si="4"/>
        <v>0</v>
      </c>
      <c r="N34" s="250" t="str">
        <f t="shared" si="5"/>
        <v>0</v>
      </c>
      <c r="O34" s="251"/>
      <c r="P34" s="247"/>
      <c r="R34" s="312">
        <f t="shared" si="6"/>
        <v>0</v>
      </c>
      <c r="S34" s="152">
        <f t="shared" si="7"/>
        <v>90</v>
      </c>
      <c r="T34" s="68" t="e">
        <f t="shared" si="0"/>
        <v>#VALUE!</v>
      </c>
      <c r="U34" s="68" t="e">
        <f t="shared" si="8"/>
        <v>#VALUE!</v>
      </c>
      <c r="V34" s="95">
        <v>1</v>
      </c>
      <c r="W34" s="153" t="e">
        <f>IF(U34=0,"",$X$25)</f>
        <v>#VALUE!</v>
      </c>
      <c r="Y34" s="107">
        <f t="shared" si="9"/>
        <v>0</v>
      </c>
    </row>
    <row r="35" spans="1:25" ht="34.5" customHeight="1" x14ac:dyDescent="0.3">
      <c r="A35" s="322" t="str">
        <f>CDT!B35</f>
        <v>Moustiquaire à Imprégnation Durable: (MID)</v>
      </c>
      <c r="B35" s="247"/>
      <c r="C35" s="248"/>
      <c r="D35" s="302" t="str">
        <f t="shared" si="10"/>
        <v/>
      </c>
      <c r="E35" s="247"/>
      <c r="F35" s="248"/>
      <c r="G35" s="247"/>
      <c r="H35" s="247"/>
      <c r="I35" s="247"/>
      <c r="J35" s="247"/>
      <c r="K35" s="248"/>
      <c r="L35" s="431" t="str">
        <f t="shared" si="3"/>
        <v>0</v>
      </c>
      <c r="M35" s="428" t="str">
        <f t="shared" si="4"/>
        <v>0</v>
      </c>
      <c r="N35" s="250" t="str">
        <f t="shared" si="5"/>
        <v>0</v>
      </c>
      <c r="O35" s="251"/>
      <c r="P35" s="247"/>
      <c r="R35" s="312">
        <f t="shared" si="6"/>
        <v>0</v>
      </c>
      <c r="S35" s="152">
        <f t="shared" si="7"/>
        <v>90</v>
      </c>
      <c r="T35" s="68" t="e">
        <f t="shared" si="0"/>
        <v>#VALUE!</v>
      </c>
      <c r="U35" s="68" t="e">
        <f t="shared" si="8"/>
        <v>#VALUE!</v>
      </c>
      <c r="V35" s="95">
        <v>1</v>
      </c>
      <c r="W35" s="153" t="e">
        <f t="shared" si="1"/>
        <v>#VALUE!</v>
      </c>
      <c r="Y35" s="107">
        <f t="shared" si="9"/>
        <v>0</v>
      </c>
    </row>
    <row r="36" spans="1:25" ht="34.5" customHeight="1" x14ac:dyDescent="0.3">
      <c r="A36" s="322" t="str">
        <f>CDT!B36</f>
        <v>Dihydroartéminisine Pipéraquine– Plaq / 3 comp 
( DHA-PPQ)  20/160 mg</v>
      </c>
      <c r="B36" s="247"/>
      <c r="C36" s="248"/>
      <c r="D36" s="302" t="str">
        <f t="shared" si="10"/>
        <v/>
      </c>
      <c r="E36" s="249"/>
      <c r="F36" s="247"/>
      <c r="G36" s="247"/>
      <c r="H36" s="247"/>
      <c r="I36" s="247"/>
      <c r="J36" s="247"/>
      <c r="K36" s="248"/>
      <c r="L36" s="431" t="str">
        <f t="shared" si="3"/>
        <v>0</v>
      </c>
      <c r="M36" s="428" t="str">
        <f t="shared" si="4"/>
        <v>0</v>
      </c>
      <c r="N36" s="250" t="str">
        <f t="shared" si="5"/>
        <v>0</v>
      </c>
      <c r="O36" s="251"/>
      <c r="P36" s="247"/>
      <c r="R36" s="312">
        <f t="shared" si="6"/>
        <v>0</v>
      </c>
      <c r="S36" s="152">
        <f t="shared" si="7"/>
        <v>90</v>
      </c>
      <c r="T36" s="68" t="e">
        <f t="shared" si="0"/>
        <v>#VALUE!</v>
      </c>
      <c r="U36" s="68" t="e">
        <f t="shared" si="8"/>
        <v>#VALUE!</v>
      </c>
      <c r="V36" s="95">
        <v>3</v>
      </c>
      <c r="W36" s="153" t="e">
        <f t="shared" si="1"/>
        <v>#VALUE!</v>
      </c>
      <c r="Y36" s="107">
        <f t="shared" si="9"/>
        <v>0</v>
      </c>
    </row>
    <row r="37" spans="1:25" ht="34.5" customHeight="1" x14ac:dyDescent="0.3">
      <c r="A37" s="322" t="str">
        <f>CDT!B37</f>
        <v>Dihydroartéminisine Pipéraquine– Plaq / 3 comp 
( DHA-PPQ)  40/320 mg</v>
      </c>
      <c r="B37" s="247"/>
      <c r="C37" s="248"/>
      <c r="D37" s="302" t="str">
        <f t="shared" si="10"/>
        <v/>
      </c>
      <c r="E37" s="249"/>
      <c r="F37" s="247"/>
      <c r="G37" s="247"/>
      <c r="H37" s="247"/>
      <c r="I37" s="247"/>
      <c r="J37" s="247"/>
      <c r="K37" s="248"/>
      <c r="L37" s="431" t="str">
        <f t="shared" si="3"/>
        <v>0</v>
      </c>
      <c r="M37" s="428" t="str">
        <f t="shared" si="4"/>
        <v>0</v>
      </c>
      <c r="N37" s="250" t="str">
        <f t="shared" si="5"/>
        <v>0</v>
      </c>
      <c r="O37" s="251"/>
      <c r="P37" s="247"/>
      <c r="R37" s="312">
        <f t="shared" si="6"/>
        <v>0</v>
      </c>
      <c r="S37" s="152">
        <f t="shared" si="7"/>
        <v>90</v>
      </c>
      <c r="T37" s="68" t="e">
        <f t="shared" si="0"/>
        <v>#VALUE!</v>
      </c>
      <c r="U37" s="68" t="e">
        <f t="shared" si="8"/>
        <v>#VALUE!</v>
      </c>
      <c r="V37" s="95">
        <v>3</v>
      </c>
      <c r="W37" s="153" t="e">
        <f t="shared" si="1"/>
        <v>#VALUE!</v>
      </c>
      <c r="Y37" s="107">
        <f t="shared" si="9"/>
        <v>0</v>
      </c>
    </row>
    <row r="38" spans="1:25" ht="34.5" customHeight="1" x14ac:dyDescent="0.3">
      <c r="A38" s="322" t="str">
        <f>CDT!B38</f>
        <v>Dihydroartéminisine Pipéraquine– Plaq / 6 comp 
( DHA-PPQ)  40/320 mg</v>
      </c>
      <c r="B38" s="247"/>
      <c r="C38" s="248"/>
      <c r="D38" s="302" t="str">
        <f t="shared" si="10"/>
        <v/>
      </c>
      <c r="E38" s="249"/>
      <c r="F38" s="247"/>
      <c r="G38" s="247"/>
      <c r="H38" s="247"/>
      <c r="I38" s="247"/>
      <c r="J38" s="247"/>
      <c r="K38" s="248"/>
      <c r="L38" s="431" t="str">
        <f t="shared" si="3"/>
        <v>0</v>
      </c>
      <c r="M38" s="428" t="str">
        <f t="shared" si="4"/>
        <v>0</v>
      </c>
      <c r="N38" s="250" t="str">
        <f t="shared" si="5"/>
        <v>0</v>
      </c>
      <c r="O38" s="251"/>
      <c r="P38" s="247"/>
      <c r="R38" s="312">
        <f t="shared" si="6"/>
        <v>0</v>
      </c>
      <c r="S38" s="152">
        <f t="shared" si="7"/>
        <v>90</v>
      </c>
      <c r="T38" s="68" t="e">
        <f t="shared" si="0"/>
        <v>#VALUE!</v>
      </c>
      <c r="U38" s="68" t="e">
        <f t="shared" si="8"/>
        <v>#VALUE!</v>
      </c>
      <c r="V38" s="95">
        <v>3</v>
      </c>
      <c r="W38" s="153" t="e">
        <f t="shared" si="1"/>
        <v>#VALUE!</v>
      </c>
      <c r="Y38" s="107">
        <f t="shared" si="9"/>
        <v>0</v>
      </c>
    </row>
    <row r="39" spans="1:25" ht="34.5" customHeight="1" x14ac:dyDescent="0.3">
      <c r="A39" s="322" t="str">
        <f>CDT!B39</f>
        <v>Dihydroartemisinine/pipéraquine – Plaq / 9 comp 
( DHA-PPQ) 40/320 mg</v>
      </c>
      <c r="B39" s="247"/>
      <c r="C39" s="248"/>
      <c r="D39" s="302" t="str">
        <f t="shared" si="10"/>
        <v/>
      </c>
      <c r="E39" s="249"/>
      <c r="F39" s="247"/>
      <c r="G39" s="247"/>
      <c r="H39" s="247"/>
      <c r="I39" s="247"/>
      <c r="J39" s="247"/>
      <c r="K39" s="248"/>
      <c r="L39" s="431" t="str">
        <f t="shared" si="3"/>
        <v>0</v>
      </c>
      <c r="M39" s="428" t="str">
        <f t="shared" si="4"/>
        <v>0</v>
      </c>
      <c r="N39" s="250" t="str">
        <f t="shared" si="5"/>
        <v>0</v>
      </c>
      <c r="O39" s="251"/>
      <c r="P39" s="247"/>
      <c r="R39" s="312">
        <f t="shared" si="6"/>
        <v>0</v>
      </c>
      <c r="S39" s="152">
        <f t="shared" si="7"/>
        <v>90</v>
      </c>
      <c r="T39" s="68" t="e">
        <f t="shared" si="0"/>
        <v>#VALUE!</v>
      </c>
      <c r="U39" s="68" t="e">
        <f t="shared" si="8"/>
        <v>#VALUE!</v>
      </c>
      <c r="V39" s="95">
        <v>3</v>
      </c>
      <c r="W39" s="153" t="e">
        <f t="shared" si="1"/>
        <v>#VALUE!</v>
      </c>
      <c r="Y39" s="107">
        <f t="shared" si="9"/>
        <v>0</v>
      </c>
    </row>
    <row r="40" spans="1:25" ht="34.5" customHeight="1" x14ac:dyDescent="0.3">
      <c r="A40" s="322" t="str">
        <f>CDT!B40</f>
        <v>Artésunate Amodiaquine: (ASAQ) : 3 cp (25/67,5 mg)</v>
      </c>
      <c r="B40" s="247"/>
      <c r="C40" s="248"/>
      <c r="D40" s="302" t="str">
        <f t="shared" si="10"/>
        <v/>
      </c>
      <c r="E40" s="249"/>
      <c r="F40" s="247"/>
      <c r="G40" s="247"/>
      <c r="H40" s="247"/>
      <c r="I40" s="247"/>
      <c r="J40" s="247"/>
      <c r="K40" s="248"/>
      <c r="L40" s="431" t="str">
        <f t="shared" si="3"/>
        <v>0</v>
      </c>
      <c r="M40" s="428" t="str">
        <f t="shared" si="4"/>
        <v>0</v>
      </c>
      <c r="N40" s="250" t="str">
        <f t="shared" si="5"/>
        <v>0</v>
      </c>
      <c r="O40" s="251"/>
      <c r="P40" s="247"/>
      <c r="R40" s="312">
        <f t="shared" si="6"/>
        <v>0</v>
      </c>
      <c r="S40" s="152">
        <f t="shared" si="7"/>
        <v>90</v>
      </c>
      <c r="T40" s="68" t="e">
        <f t="shared" si="0"/>
        <v>#VALUE!</v>
      </c>
      <c r="U40" s="68" t="e">
        <f t="shared" si="8"/>
        <v>#VALUE!</v>
      </c>
      <c r="V40" s="95">
        <v>1</v>
      </c>
      <c r="W40" s="153" t="e">
        <f t="shared" si="1"/>
        <v>#VALUE!</v>
      </c>
      <c r="Y40" s="107">
        <f t="shared" si="9"/>
        <v>0</v>
      </c>
    </row>
    <row r="41" spans="1:25" ht="34.5" customHeight="1" x14ac:dyDescent="0.3">
      <c r="A41" s="322" t="str">
        <f>CDT!B41</f>
        <v>Artésunate Amodiaquine: (ASAQ) 3 cp (50/135 mg)</v>
      </c>
      <c r="B41" s="247"/>
      <c r="C41" s="248"/>
      <c r="D41" s="302" t="str">
        <f t="shared" si="10"/>
        <v/>
      </c>
      <c r="E41" s="249"/>
      <c r="F41" s="247"/>
      <c r="G41" s="247"/>
      <c r="H41" s="247"/>
      <c r="I41" s="247"/>
      <c r="J41" s="247"/>
      <c r="K41" s="248"/>
      <c r="L41" s="431" t="str">
        <f t="shared" si="3"/>
        <v>0</v>
      </c>
      <c r="M41" s="428" t="str">
        <f t="shared" si="4"/>
        <v>0</v>
      </c>
      <c r="N41" s="250" t="str">
        <f t="shared" si="5"/>
        <v>0</v>
      </c>
      <c r="O41" s="251"/>
      <c r="P41" s="247"/>
      <c r="R41" s="312">
        <f t="shared" si="6"/>
        <v>0</v>
      </c>
      <c r="S41" s="152">
        <f t="shared" si="7"/>
        <v>90</v>
      </c>
      <c r="T41" s="68" t="e">
        <f t="shared" si="0"/>
        <v>#VALUE!</v>
      </c>
      <c r="U41" s="68" t="e">
        <f t="shared" si="8"/>
        <v>#VALUE!</v>
      </c>
      <c r="V41" s="95">
        <v>1</v>
      </c>
      <c r="W41" s="153" t="e">
        <f t="shared" si="1"/>
        <v>#VALUE!</v>
      </c>
      <c r="Y41" s="107">
        <f t="shared" si="9"/>
        <v>0</v>
      </c>
    </row>
    <row r="42" spans="1:25" ht="34.5" customHeight="1" x14ac:dyDescent="0.3">
      <c r="A42" s="322" t="str">
        <f>CDT!B42</f>
        <v>Artésunate Amodiaquine: (ASAQ) 3 cp (100/270 mg)</v>
      </c>
      <c r="B42" s="247"/>
      <c r="C42" s="248"/>
      <c r="D42" s="302" t="str">
        <f t="shared" si="10"/>
        <v/>
      </c>
      <c r="E42" s="249"/>
      <c r="F42" s="247"/>
      <c r="G42" s="247"/>
      <c r="H42" s="247"/>
      <c r="I42" s="247"/>
      <c r="J42" s="247"/>
      <c r="K42" s="248"/>
      <c r="L42" s="431" t="str">
        <f t="shared" si="3"/>
        <v>0</v>
      </c>
      <c r="M42" s="428" t="str">
        <f t="shared" si="4"/>
        <v>0</v>
      </c>
      <c r="N42" s="250" t="str">
        <f t="shared" si="5"/>
        <v>0</v>
      </c>
      <c r="O42" s="251"/>
      <c r="P42" s="247"/>
      <c r="R42" s="312">
        <f t="shared" si="6"/>
        <v>0</v>
      </c>
      <c r="S42" s="152">
        <f t="shared" si="7"/>
        <v>90</v>
      </c>
      <c r="T42" s="68" t="e">
        <f t="shared" si="0"/>
        <v>#VALUE!</v>
      </c>
      <c r="U42" s="68" t="e">
        <f t="shared" si="8"/>
        <v>#VALUE!</v>
      </c>
      <c r="V42" s="95">
        <v>1</v>
      </c>
      <c r="W42" s="153" t="e">
        <f t="shared" si="1"/>
        <v>#VALUE!</v>
      </c>
      <c r="Y42" s="107">
        <f t="shared" si="9"/>
        <v>0</v>
      </c>
    </row>
    <row r="43" spans="1:25" ht="34.5" customHeight="1" x14ac:dyDescent="0.3">
      <c r="A43" s="322" t="str">
        <f>CDT!B43</f>
        <v>Artésunate Amodiaquine: (ASAQ) 6 cp (100/270 mg)</v>
      </c>
      <c r="B43" s="247"/>
      <c r="C43" s="248"/>
      <c r="D43" s="302" t="str">
        <f t="shared" si="10"/>
        <v/>
      </c>
      <c r="E43" s="249"/>
      <c r="F43" s="247"/>
      <c r="G43" s="247"/>
      <c r="H43" s="247"/>
      <c r="I43" s="247"/>
      <c r="J43" s="247"/>
      <c r="K43" s="248"/>
      <c r="L43" s="431" t="str">
        <f t="shared" si="3"/>
        <v>0</v>
      </c>
      <c r="M43" s="428" t="str">
        <f t="shared" si="4"/>
        <v>0</v>
      </c>
      <c r="N43" s="250" t="str">
        <f t="shared" si="5"/>
        <v>0</v>
      </c>
      <c r="O43" s="251"/>
      <c r="P43" s="247"/>
      <c r="R43" s="312">
        <f t="shared" si="6"/>
        <v>0</v>
      </c>
      <c r="S43" s="152">
        <f t="shared" si="7"/>
        <v>90</v>
      </c>
      <c r="T43" s="68" t="e">
        <f t="shared" si="0"/>
        <v>#VALUE!</v>
      </c>
      <c r="U43" s="68" t="e">
        <f t="shared" si="8"/>
        <v>#VALUE!</v>
      </c>
      <c r="V43" s="95">
        <v>1</v>
      </c>
      <c r="W43" s="153" t="e">
        <f t="shared" si="1"/>
        <v>#VALUE!</v>
      </c>
      <c r="Y43" s="107">
        <f t="shared" si="9"/>
        <v>0</v>
      </c>
    </row>
    <row r="44" spans="1:25" ht="34.5" customHeight="1" x14ac:dyDescent="0.3">
      <c r="A44" s="322" t="str">
        <f>CDT!B44</f>
        <v>Artésunate - Méfloquine (AS-MF)</v>
      </c>
      <c r="B44" s="247"/>
      <c r="C44" s="248"/>
      <c r="D44" s="302" t="str">
        <f t="shared" si="10"/>
        <v/>
      </c>
      <c r="E44" s="249"/>
      <c r="F44" s="247"/>
      <c r="G44" s="247"/>
      <c r="H44" s="247"/>
      <c r="I44" s="247"/>
      <c r="J44" s="247"/>
      <c r="K44" s="248"/>
      <c r="L44" s="431" t="str">
        <f t="shared" si="3"/>
        <v>0</v>
      </c>
      <c r="M44" s="428" t="str">
        <f t="shared" si="4"/>
        <v>0</v>
      </c>
      <c r="N44" s="250" t="str">
        <f t="shared" si="5"/>
        <v>0</v>
      </c>
      <c r="O44" s="251"/>
      <c r="P44" s="247"/>
      <c r="R44" s="312">
        <f t="shared" si="6"/>
        <v>0</v>
      </c>
      <c r="S44" s="152">
        <f t="shared" si="7"/>
        <v>90</v>
      </c>
      <c r="T44" s="68" t="e">
        <f t="shared" si="0"/>
        <v>#VALUE!</v>
      </c>
      <c r="U44" s="68" t="e">
        <f t="shared" si="8"/>
        <v>#VALUE!</v>
      </c>
      <c r="V44" s="95">
        <v>1</v>
      </c>
      <c r="W44" s="153" t="e">
        <f t="shared" si="1"/>
        <v>#VALUE!</v>
      </c>
      <c r="Y44" s="107">
        <f t="shared" si="9"/>
        <v>0</v>
      </c>
    </row>
    <row r="45" spans="1:25" ht="34.5" customHeight="1" x14ac:dyDescent="0.3">
      <c r="A45" s="322" t="str">
        <f>CDT!B45</f>
        <v>Quinine comprimé 300mg</v>
      </c>
      <c r="B45" s="247"/>
      <c r="C45" s="248"/>
      <c r="D45" s="302" t="str">
        <f t="shared" si="10"/>
        <v/>
      </c>
      <c r="E45" s="249"/>
      <c r="F45" s="247"/>
      <c r="G45" s="247"/>
      <c r="H45" s="247"/>
      <c r="I45" s="247"/>
      <c r="J45" s="247"/>
      <c r="K45" s="248"/>
      <c r="L45" s="431" t="str">
        <f t="shared" si="3"/>
        <v>0</v>
      </c>
      <c r="M45" s="428" t="str">
        <f t="shared" si="4"/>
        <v>0</v>
      </c>
      <c r="N45" s="250" t="str">
        <f t="shared" si="5"/>
        <v>0</v>
      </c>
      <c r="O45" s="251"/>
      <c r="P45" s="247"/>
      <c r="R45" s="312">
        <f t="shared" si="6"/>
        <v>0</v>
      </c>
      <c r="S45" s="152">
        <f t="shared" si="7"/>
        <v>90</v>
      </c>
      <c r="T45" s="68" t="e">
        <f t="shared" si="0"/>
        <v>#VALUE!</v>
      </c>
      <c r="U45" s="68" t="e">
        <f t="shared" si="8"/>
        <v>#VALUE!</v>
      </c>
      <c r="V45" s="95">
        <v>1</v>
      </c>
      <c r="W45" s="153" t="e">
        <f t="shared" si="1"/>
        <v>#VALUE!</v>
      </c>
      <c r="Y45" s="107">
        <f t="shared" si="9"/>
        <v>0</v>
      </c>
    </row>
    <row r="46" spans="1:25" ht="34.5" customHeight="1" x14ac:dyDescent="0.3">
      <c r="A46" s="322" t="str">
        <f>CDT!B46</f>
        <v>Quinine injectable 300 mg</v>
      </c>
      <c r="B46" s="247"/>
      <c r="C46" s="248"/>
      <c r="D46" s="302" t="str">
        <f t="shared" si="10"/>
        <v/>
      </c>
      <c r="E46" s="249"/>
      <c r="F46" s="247"/>
      <c r="G46" s="247"/>
      <c r="H46" s="247"/>
      <c r="I46" s="247"/>
      <c r="J46" s="247"/>
      <c r="K46" s="248"/>
      <c r="L46" s="431" t="str">
        <f t="shared" si="3"/>
        <v>0</v>
      </c>
      <c r="M46" s="428" t="str">
        <f t="shared" si="4"/>
        <v>0</v>
      </c>
      <c r="N46" s="250" t="str">
        <f t="shared" si="5"/>
        <v>0</v>
      </c>
      <c r="O46" s="251"/>
      <c r="P46" s="247"/>
      <c r="R46" s="312">
        <f t="shared" si="6"/>
        <v>0</v>
      </c>
      <c r="S46" s="152">
        <f t="shared" si="7"/>
        <v>90</v>
      </c>
      <c r="T46" s="68" t="e">
        <f t="shared" si="0"/>
        <v>#VALUE!</v>
      </c>
      <c r="U46" s="68" t="e">
        <f t="shared" si="8"/>
        <v>#VALUE!</v>
      </c>
      <c r="V46" s="95">
        <v>1</v>
      </c>
      <c r="W46" s="153" t="e">
        <f t="shared" si="1"/>
        <v>#VALUE!</v>
      </c>
      <c r="Y46" s="107">
        <f t="shared" si="9"/>
        <v>0</v>
      </c>
    </row>
    <row r="47" spans="1:25" ht="34.5" customHeight="1" x14ac:dyDescent="0.3">
      <c r="A47" s="322" t="str">
        <f>CDT!B47</f>
        <v>Quinine injectable 600 mg</v>
      </c>
      <c r="B47" s="247"/>
      <c r="C47" s="248"/>
      <c r="D47" s="302" t="str">
        <f t="shared" si="10"/>
        <v/>
      </c>
      <c r="E47" s="249"/>
      <c r="F47" s="247"/>
      <c r="G47" s="247"/>
      <c r="H47" s="247"/>
      <c r="I47" s="247"/>
      <c r="J47" s="247"/>
      <c r="K47" s="248"/>
      <c r="L47" s="431" t="str">
        <f t="shared" si="3"/>
        <v>0</v>
      </c>
      <c r="M47" s="428" t="str">
        <f t="shared" si="4"/>
        <v>0</v>
      </c>
      <c r="N47" s="250" t="str">
        <f t="shared" si="5"/>
        <v>0</v>
      </c>
      <c r="O47" s="251"/>
      <c r="P47" s="247"/>
      <c r="R47" s="312">
        <f t="shared" si="6"/>
        <v>0</v>
      </c>
      <c r="S47" s="152">
        <f t="shared" si="7"/>
        <v>90</v>
      </c>
      <c r="T47" s="68" t="e">
        <f t="shared" si="0"/>
        <v>#VALUE!</v>
      </c>
      <c r="U47" s="68" t="e">
        <f t="shared" si="8"/>
        <v>#VALUE!</v>
      </c>
      <c r="V47" s="95">
        <v>1</v>
      </c>
      <c r="W47" s="153" t="e">
        <f t="shared" si="1"/>
        <v>#VALUE!</v>
      </c>
      <c r="Y47" s="107">
        <f t="shared" si="9"/>
        <v>0</v>
      </c>
    </row>
    <row r="48" spans="1:25" ht="34.5" customHeight="1" thickBot="1" x14ac:dyDescent="0.35">
      <c r="A48" s="322" t="str">
        <f>CDT!B48</f>
        <v>Quinine injectable 600 mg</v>
      </c>
      <c r="B48" s="247"/>
      <c r="C48" s="248"/>
      <c r="D48" s="303" t="str">
        <f t="shared" si="10"/>
        <v/>
      </c>
      <c r="E48" s="249"/>
      <c r="F48" s="247"/>
      <c r="G48" s="247"/>
      <c r="H48" s="247"/>
      <c r="I48" s="247"/>
      <c r="J48" s="247"/>
      <c r="K48" s="248"/>
      <c r="L48" s="431" t="str">
        <f t="shared" si="3"/>
        <v>0</v>
      </c>
      <c r="M48" s="428" t="str">
        <f t="shared" si="4"/>
        <v>0</v>
      </c>
      <c r="N48" s="250" t="str">
        <f t="shared" si="5"/>
        <v>0</v>
      </c>
      <c r="O48" s="251"/>
      <c r="P48" s="247"/>
      <c r="R48" s="312">
        <f t="shared" si="6"/>
        <v>0</v>
      </c>
      <c r="S48" s="152">
        <f t="shared" si="7"/>
        <v>90</v>
      </c>
      <c r="T48" s="68" t="e">
        <f>D48-(E48+G48+I48+H48)</f>
        <v>#VALUE!</v>
      </c>
      <c r="U48" s="68" t="e">
        <f t="shared" si="8"/>
        <v>#VALUE!</v>
      </c>
      <c r="V48" s="95">
        <v>1</v>
      </c>
      <c r="W48" s="153" t="e">
        <f t="shared" si="1"/>
        <v>#VALUE!</v>
      </c>
      <c r="Y48" s="107">
        <f t="shared" si="9"/>
        <v>0</v>
      </c>
    </row>
    <row r="49" spans="1:23" ht="34.5" customHeight="1" thickBot="1" x14ac:dyDescent="0.35">
      <c r="A49" s="322" t="str">
        <f>CDT!B49</f>
        <v>Artéméther injectable 100 mg</v>
      </c>
      <c r="B49" s="247"/>
      <c r="C49" s="248"/>
      <c r="D49" s="303" t="str">
        <f t="shared" si="10"/>
        <v/>
      </c>
      <c r="E49" s="249"/>
      <c r="F49" s="247"/>
      <c r="G49" s="247"/>
      <c r="H49" s="247"/>
      <c r="I49" s="247"/>
      <c r="J49" s="247"/>
      <c r="K49" s="248"/>
      <c r="L49" s="431" t="str">
        <f t="shared" si="3"/>
        <v>0</v>
      </c>
      <c r="M49" s="428" t="str">
        <f t="shared" si="4"/>
        <v>0</v>
      </c>
      <c r="N49" s="250" t="str">
        <f t="shared" si="5"/>
        <v>0</v>
      </c>
      <c r="O49" s="251"/>
      <c r="P49" s="247"/>
      <c r="R49" s="312">
        <f t="shared" si="6"/>
        <v>0</v>
      </c>
      <c r="S49" s="152">
        <f t="shared" si="7"/>
        <v>90</v>
      </c>
      <c r="T49" s="68" t="e">
        <f>D49-(E49+G49+I49+H49)</f>
        <v>#VALUE!</v>
      </c>
      <c r="U49" s="68" t="e">
        <f t="shared" si="8"/>
        <v>#VALUE!</v>
      </c>
      <c r="V49" s="95">
        <v>1</v>
      </c>
      <c r="W49" s="153" t="e">
        <f t="shared" si="1"/>
        <v>#VALUE!</v>
      </c>
    </row>
    <row r="50" spans="1:23" ht="34.5" hidden="1" customHeight="1" x14ac:dyDescent="0.3">
      <c r="A50" s="17"/>
      <c r="B50" s="79"/>
      <c r="C50" s="79"/>
      <c r="D50" s="53"/>
      <c r="E50" s="79"/>
      <c r="F50" s="79"/>
      <c r="G50" s="79"/>
      <c r="H50" s="79"/>
      <c r="I50" s="79"/>
      <c r="J50" s="79"/>
      <c r="K50" s="79"/>
      <c r="L50" s="54"/>
      <c r="M50" s="58" t="str">
        <f t="shared" ref="M50" si="11">IF(B50&lt;&gt;"",((E50/S50)*30),"")</f>
        <v/>
      </c>
      <c r="N50" s="55"/>
      <c r="O50" s="80"/>
      <c r="P50" s="79"/>
      <c r="S50" s="152"/>
      <c r="T50" s="68"/>
      <c r="U50" s="68"/>
      <c r="V50" s="95"/>
      <c r="W50" s="153" t="str">
        <f t="shared" si="1"/>
        <v/>
      </c>
    </row>
    <row r="51" spans="1:23" s="235" customFormat="1" ht="16.5" customHeight="1" x14ac:dyDescent="0.35">
      <c r="A51" s="531" t="s">
        <v>290</v>
      </c>
      <c r="B51" s="531"/>
      <c r="C51" s="531"/>
      <c r="D51" s="531"/>
      <c r="E51" s="531"/>
      <c r="F51" s="531"/>
      <c r="H51" s="233"/>
      <c r="I51" s="233" t="s">
        <v>300</v>
      </c>
      <c r="J51" s="234"/>
      <c r="K51" s="232"/>
      <c r="L51" s="232"/>
      <c r="M51" s="232"/>
      <c r="N51" s="232"/>
      <c r="O51" s="232"/>
      <c r="Q51" s="236"/>
      <c r="R51" s="311"/>
      <c r="S51" s="237"/>
      <c r="T51" s="238"/>
      <c r="U51" s="238"/>
      <c r="V51" s="239"/>
      <c r="W51" s="240"/>
    </row>
    <row r="52" spans="1:23" ht="29.25" customHeight="1" x14ac:dyDescent="0.3">
      <c r="A52" s="18"/>
      <c r="B52" s="18"/>
      <c r="C52" s="18"/>
      <c r="D52" s="18"/>
      <c r="E52" s="18"/>
      <c r="F52" s="18"/>
      <c r="G52" s="18"/>
      <c r="H52" s="18"/>
      <c r="I52" s="18"/>
      <c r="J52" s="18"/>
      <c r="K52" s="18"/>
      <c r="L52" s="18"/>
      <c r="M52" s="18"/>
      <c r="N52" s="18"/>
      <c r="O52" s="18"/>
      <c r="S52" s="154"/>
      <c r="T52" s="69"/>
      <c r="U52" s="69"/>
      <c r="V52" s="70"/>
      <c r="W52" s="155"/>
    </row>
    <row r="53" spans="1:23" ht="15.6" x14ac:dyDescent="0.3">
      <c r="B53" s="18"/>
      <c r="C53" s="18"/>
      <c r="D53" s="18"/>
      <c r="E53" s="18"/>
      <c r="F53" s="18"/>
      <c r="I53" s="18"/>
      <c r="J53" s="18"/>
      <c r="K53" s="18"/>
      <c r="L53" s="18"/>
      <c r="M53" s="18"/>
      <c r="N53" s="18"/>
      <c r="O53" s="18"/>
      <c r="S53" s="154"/>
      <c r="T53" s="69"/>
      <c r="U53" s="69"/>
      <c r="V53" s="70"/>
      <c r="W53" s="155"/>
    </row>
    <row r="54" spans="1:23" s="235" customFormat="1" ht="18.600000000000001" thickBot="1" x14ac:dyDescent="0.4">
      <c r="A54" s="233" t="s">
        <v>289</v>
      </c>
      <c r="H54" s="233"/>
      <c r="I54" s="233" t="s">
        <v>301</v>
      </c>
      <c r="O54" s="232"/>
      <c r="Q54" s="236"/>
      <c r="R54" s="311"/>
      <c r="S54" s="243"/>
      <c r="T54" s="244"/>
      <c r="U54" s="244"/>
      <c r="V54" s="245"/>
      <c r="W54" s="246"/>
    </row>
  </sheetData>
  <mergeCells count="21">
    <mergeCell ref="A24:A25"/>
    <mergeCell ref="A51:F51"/>
    <mergeCell ref="A19:C19"/>
    <mergeCell ref="D19:N19"/>
    <mergeCell ref="S19:W19"/>
    <mergeCell ref="A21:C21"/>
    <mergeCell ref="D21:F21"/>
    <mergeCell ref="G21:K22"/>
    <mergeCell ref="L21:P21"/>
    <mergeCell ref="L17:P17"/>
    <mergeCell ref="A1:B1"/>
    <mergeCell ref="A3:B3"/>
    <mergeCell ref="A4:B4"/>
    <mergeCell ref="A11:O11"/>
    <mergeCell ref="B13:C13"/>
    <mergeCell ref="E13:J13"/>
    <mergeCell ref="B15:C15"/>
    <mergeCell ref="D15:F15"/>
    <mergeCell ref="G15:I15"/>
    <mergeCell ref="B17:E17"/>
    <mergeCell ref="G17:K17"/>
  </mergeCells>
  <conditionalFormatting sqref="U26">
    <cfRule type="cellIs" dxfId="4420" priority="39" operator="greaterThan">
      <formula>0</formula>
    </cfRule>
    <cfRule type="cellIs" dxfId="4419" priority="40" operator="greaterThan">
      <formula>0</formula>
    </cfRule>
    <cfRule type="cellIs" dxfId="4418" priority="41" operator="lessThan">
      <formula>0</formula>
    </cfRule>
    <cfRule type="cellIs" dxfId="4417" priority="42" operator="notEqual">
      <formula>0</formula>
    </cfRule>
  </conditionalFormatting>
  <conditionalFormatting sqref="U27:U29">
    <cfRule type="cellIs" dxfId="4416" priority="35" operator="greaterThan">
      <formula>0</formula>
    </cfRule>
    <cfRule type="cellIs" dxfId="4415" priority="36" operator="greaterThan">
      <formula>0</formula>
    </cfRule>
    <cfRule type="cellIs" dxfId="4414" priority="37" operator="lessThan">
      <formula>0</formula>
    </cfRule>
    <cfRule type="cellIs" dxfId="4413" priority="38" operator="notEqual">
      <formula>0</formula>
    </cfRule>
  </conditionalFormatting>
  <conditionalFormatting sqref="U30:U31 U33:U47">
    <cfRule type="cellIs" dxfId="4412" priority="31" operator="greaterThan">
      <formula>0</formula>
    </cfRule>
    <cfRule type="cellIs" dxfId="4411" priority="32" operator="greaterThan">
      <formula>0</formula>
    </cfRule>
    <cfRule type="cellIs" dxfId="4410" priority="33" operator="lessThan">
      <formula>0</formula>
    </cfRule>
    <cfRule type="cellIs" dxfId="4409" priority="34" operator="notEqual">
      <formula>0</formula>
    </cfRule>
  </conditionalFormatting>
  <conditionalFormatting sqref="U48:U50">
    <cfRule type="cellIs" dxfId="4408" priority="27" operator="greaterThan">
      <formula>0</formula>
    </cfRule>
    <cfRule type="cellIs" dxfId="4407" priority="28" operator="greaterThan">
      <formula>0</formula>
    </cfRule>
    <cfRule type="cellIs" dxfId="4406" priority="29" operator="lessThan">
      <formula>0</formula>
    </cfRule>
    <cfRule type="cellIs" dxfId="4405" priority="30" operator="notEqual">
      <formula>0</formula>
    </cfRule>
  </conditionalFormatting>
  <conditionalFormatting sqref="K50">
    <cfRule type="expression" dxfId="4404" priority="25">
      <formula>K50&lt;T50</formula>
    </cfRule>
    <cfRule type="expression" dxfId="4403" priority="26">
      <formula>K50&gt;T50</formula>
    </cfRule>
  </conditionalFormatting>
  <conditionalFormatting sqref="J37:J47">
    <cfRule type="cellIs" dxfId="4402" priority="24" operator="greaterThan">
      <formula>90</formula>
    </cfRule>
  </conditionalFormatting>
  <conditionalFormatting sqref="J48:J50">
    <cfRule type="cellIs" dxfId="4401" priority="23" operator="greaterThan">
      <formula>90</formula>
    </cfRule>
  </conditionalFormatting>
  <conditionalFormatting sqref="K36:K47">
    <cfRule type="expression" dxfId="4400" priority="21">
      <formula>K36&lt;T36</formula>
    </cfRule>
    <cfRule type="expression" dxfId="4399" priority="22">
      <formula>K36&gt;T36</formula>
    </cfRule>
  </conditionalFormatting>
  <conditionalFormatting sqref="J27:J31 J33">
    <cfRule type="cellIs" dxfId="4398" priority="20" operator="greaterThan">
      <formula>90</formula>
    </cfRule>
  </conditionalFormatting>
  <conditionalFormatting sqref="J36">
    <cfRule type="cellIs" dxfId="4397" priority="19" operator="greaterThan">
      <formula>90</formula>
    </cfRule>
  </conditionalFormatting>
  <conditionalFormatting sqref="K48:K49">
    <cfRule type="expression" dxfId="4396" priority="17">
      <formula>K48&lt;T48</formula>
    </cfRule>
    <cfRule type="expression" dxfId="4395" priority="18">
      <formula>K48&gt;T48</formula>
    </cfRule>
  </conditionalFormatting>
  <conditionalFormatting sqref="K27:K31 K33">
    <cfRule type="expression" dxfId="4394" priority="15">
      <formula>K27&lt;T27</formula>
    </cfRule>
    <cfRule type="expression" dxfId="4393" priority="16">
      <formula>K27&gt;T27</formula>
    </cfRule>
  </conditionalFormatting>
  <conditionalFormatting sqref="J26">
    <cfRule type="cellIs" dxfId="4392" priority="14" operator="greaterThan">
      <formula>90</formula>
    </cfRule>
  </conditionalFormatting>
  <conditionalFormatting sqref="K26">
    <cfRule type="expression" dxfId="4391" priority="12">
      <formula>K26&lt;T26</formula>
    </cfRule>
    <cfRule type="expression" dxfId="4390" priority="13">
      <formula>K26&gt;T26</formula>
    </cfRule>
  </conditionalFormatting>
  <conditionalFormatting sqref="U32">
    <cfRule type="cellIs" dxfId="4389" priority="8" operator="greaterThan">
      <formula>0</formula>
    </cfRule>
    <cfRule type="cellIs" dxfId="4388" priority="9" operator="greaterThan">
      <formula>0</formula>
    </cfRule>
    <cfRule type="cellIs" dxfId="4387" priority="10" operator="lessThan">
      <formula>0</formula>
    </cfRule>
    <cfRule type="cellIs" dxfId="4386" priority="11" operator="notEqual">
      <formula>0</formula>
    </cfRule>
  </conditionalFormatting>
  <conditionalFormatting sqref="K34">
    <cfRule type="expression" dxfId="4385" priority="6">
      <formula>K34&lt;T34</formula>
    </cfRule>
    <cfRule type="expression" dxfId="4384" priority="7">
      <formula>K34&gt;T34</formula>
    </cfRule>
  </conditionalFormatting>
  <conditionalFormatting sqref="K35">
    <cfRule type="expression" dxfId="4383" priority="4">
      <formula>K35&lt;T35</formula>
    </cfRule>
    <cfRule type="expression" dxfId="4382" priority="5">
      <formula>K35&gt;T35</formula>
    </cfRule>
  </conditionalFormatting>
  <conditionalFormatting sqref="J32">
    <cfRule type="cellIs" dxfId="4381" priority="3" operator="greaterThan">
      <formula>90</formula>
    </cfRule>
  </conditionalFormatting>
  <conditionalFormatting sqref="K32">
    <cfRule type="expression" dxfId="4380" priority="1">
      <formula>K32&lt;T32</formula>
    </cfRule>
    <cfRule type="expression" dxfId="4379" priority="2">
      <formula>K32&gt;T32</formula>
    </cfRule>
  </conditionalFormatting>
  <dataValidations count="7">
    <dataValidation type="date" errorStyle="warning" allowBlank="1" showInputMessage="1" showErrorMessage="1" promptTitle="Instruction" prompt="SVP Saisissez la date sous le format:_x000a_00/00/0000. exemple 15/09/2016,_x000a_Merci_x000a_" sqref="L21:P21">
      <formula1>42370</formula1>
      <formula2>44926</formula2>
    </dataValidation>
    <dataValidation errorStyle="information" allowBlank="1" showInputMessage="1" showErrorMessage="1" errorTitle="Instruction" error="Saisissez le Texte en MAJUSCULE_x000a_Exemple: CMS AGOE_x000a_Merci" promptTitle="Instruction" prompt="Saisissez le Texte en MAJUSCULE_x000a_Exemple: CMS AGOE_x000a_Merci" sqref="D19:N19"/>
    <dataValidation type="whole" allowBlank="1" showInputMessage="1" showErrorMessage="1" prompt="La valeur ne peut pas être supérieure à 89_x000a_Si tel est le cas déteminer la quantité à commander directement à la colonne M._x000a_merci" sqref="J27:J50">
      <formula1>0</formula1>
      <formula2>89</formula2>
    </dataValidation>
    <dataValidation type="whole" operator="lessThanOrEqual" allowBlank="1" showInputMessage="1" showErrorMessage="1" promptTitle="instruction" prompt="La valeur de la cellule ne peut pas être supérieure à la quantité Totale inscrite dans la colonne D._x000a_Merci de vérifier." sqref="E26:E50">
      <formula1>D26</formula1>
    </dataValidation>
    <dataValidation type="list" allowBlank="1" showInputMessage="1" showErrorMessage="1" sqref="D21:F21">
      <formula1>typerapport2</formula1>
    </dataValidation>
    <dataValidation type="whole" allowBlank="1" showInputMessage="1" showErrorMessage="1" prompt="La valeur ne peut pas être supérieure à 89_x000a_Si tel est le cas déteminer la quantité à commander directement à la colonne O_x000a_merci" sqref="J26">
      <formula1>0</formula1>
      <formula2>89</formula2>
    </dataValidation>
    <dataValidation type="whole" allowBlank="1" showInputMessage="1" showErrorMessage="1" prompt="La quantité accordée par le point Focal ne peut être supérieure à la somme du CMMa et la quantité commandée pour le trimestre._x000a_Merci de revoir la quantité dans la colonne O." sqref="O26:O49">
      <formula1>0</formula1>
      <formula2>+M26+N26</formula2>
    </dataValidation>
  </dataValidations>
  <pageMargins left="0.21" right="0.23622047244094491" top="0.74803149606299213" bottom="0.74803149606299213" header="0.31496062992125984" footer="0.31496062992125984"/>
  <pageSetup paperSize="9" scale="40" orientation="portrait" r:id="rId1"/>
  <headerFooter alignWithMargins="0">
    <oddFooter>&amp;C&amp;"Arial,Gras"PNLS /IST, Avenue des Armées, -05 BP 424 Lomé –Togo ; Tel 22 20 94 39 Fax : 22 20 94 36    Site Web : www.pnls.tg</oddFooter>
  </headerFooter>
  <drawing r:id="rId2"/>
</worksheet>
</file>

<file path=xl/worksheets/sheet1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rgb="FFFF0000"/>
  </sheetPr>
  <dimension ref="A1:W56"/>
  <sheetViews>
    <sheetView showGridLines="0" view="pageBreakPreview" topLeftCell="B5" zoomScale="70" zoomScaleNormal="70" zoomScaleSheetLayoutView="70" zoomScalePageLayoutView="50" workbookViewId="0">
      <selection activeCell="D19" sqref="D19:N19"/>
    </sheetView>
  </sheetViews>
  <sheetFormatPr baseColWidth="10" defaultColWidth="7.33203125" defaultRowHeight="13.8" x14ac:dyDescent="0.3"/>
  <cols>
    <col min="1" max="1" width="51.5546875" style="3" customWidth="1"/>
    <col min="2" max="14" width="11.5546875" style="3" customWidth="1"/>
    <col min="15" max="15" width="11.6640625" style="39" customWidth="1"/>
    <col min="16" max="16" width="17.5546875" style="3" customWidth="1"/>
    <col min="17" max="17" width="2.109375" style="62" customWidth="1"/>
    <col min="18" max="18" width="4.88671875" style="77" customWidth="1"/>
    <col min="19" max="20" width="7.44140625" style="77" bestFit="1" customWidth="1"/>
    <col min="21" max="21" width="7.88671875" style="78" bestFit="1" customWidth="1"/>
    <col min="22" max="22" width="33.33203125" style="77" customWidth="1"/>
    <col min="23" max="16384" width="7.33203125" style="3"/>
  </cols>
  <sheetData>
    <row r="1" spans="1:23" ht="17.25" customHeight="1" x14ac:dyDescent="0.3">
      <c r="A1" s="549" t="s">
        <v>452</v>
      </c>
      <c r="B1" s="549"/>
      <c r="C1" s="2"/>
      <c r="D1" s="2"/>
      <c r="E1"/>
      <c r="F1"/>
      <c r="G1"/>
      <c r="H1"/>
      <c r="I1"/>
      <c r="J1"/>
      <c r="N1" s="4" t="s">
        <v>1</v>
      </c>
      <c r="O1" s="5"/>
      <c r="R1" s="306"/>
      <c r="S1" s="69"/>
      <c r="T1" s="69"/>
      <c r="U1" s="69"/>
      <c r="V1" s="70"/>
      <c r="W1" s="69"/>
    </row>
    <row r="2" spans="1:23" ht="13.5" customHeight="1" x14ac:dyDescent="0.3">
      <c r="A2" s="1" t="s">
        <v>453</v>
      </c>
      <c r="B2" s="1"/>
      <c r="C2" s="2"/>
      <c r="D2" s="2"/>
      <c r="E2"/>
      <c r="F2"/>
      <c r="G2"/>
      <c r="H2"/>
      <c r="I2"/>
      <c r="J2"/>
      <c r="M2" s="4"/>
      <c r="N2" s="4" t="s">
        <v>3</v>
      </c>
      <c r="O2" s="5"/>
      <c r="R2" s="306"/>
      <c r="S2" s="69"/>
      <c r="T2" s="69"/>
      <c r="U2" s="69"/>
      <c r="V2" s="70"/>
      <c r="W2" s="69"/>
    </row>
    <row r="3" spans="1:23" ht="15.6" x14ac:dyDescent="0.3">
      <c r="A3" s="549" t="s">
        <v>454</v>
      </c>
      <c r="B3" s="549"/>
      <c r="C3" s="2"/>
      <c r="D3" s="2"/>
      <c r="E3"/>
      <c r="F3"/>
      <c r="G3"/>
      <c r="H3"/>
      <c r="I3"/>
      <c r="J3"/>
      <c r="K3" s="5"/>
      <c r="L3" s="5"/>
      <c r="M3" s="5"/>
      <c r="N3" s="5"/>
      <c r="O3" s="5"/>
      <c r="R3" s="306"/>
      <c r="S3" s="69"/>
      <c r="T3" s="69"/>
      <c r="U3" s="69"/>
      <c r="V3" s="70"/>
      <c r="W3" s="69"/>
    </row>
    <row r="4" spans="1:23" ht="33.6" customHeight="1" x14ac:dyDescent="0.3">
      <c r="A4" s="547" t="s">
        <v>455</v>
      </c>
      <c r="B4" s="548"/>
      <c r="C4" s="7"/>
      <c r="D4" s="7"/>
      <c r="E4" s="8"/>
      <c r="F4" s="8"/>
      <c r="G4" s="8"/>
      <c r="H4" s="8"/>
      <c r="I4" s="8"/>
      <c r="J4" s="8"/>
      <c r="K4" s="9"/>
      <c r="L4" s="9"/>
      <c r="M4" s="9"/>
      <c r="N4" s="9"/>
      <c r="O4" s="38"/>
      <c r="R4" s="306"/>
      <c r="S4" s="69"/>
      <c r="T4" s="69"/>
      <c r="U4" s="69"/>
      <c r="V4" s="70"/>
      <c r="W4" s="69"/>
    </row>
    <row r="5" spans="1:23" x14ac:dyDescent="0.3">
      <c r="B5" s="9"/>
      <c r="C5" s="9"/>
      <c r="D5" s="9"/>
      <c r="E5" s="9"/>
      <c r="F5" s="9"/>
      <c r="G5" s="9"/>
      <c r="H5" s="9"/>
      <c r="I5" s="9"/>
      <c r="J5" s="9"/>
      <c r="K5" s="9"/>
      <c r="L5" s="9"/>
      <c r="M5" s="9"/>
      <c r="N5" s="9"/>
      <c r="O5" s="38"/>
      <c r="R5" s="306"/>
      <c r="S5" s="69"/>
      <c r="T5" s="69"/>
      <c r="U5" s="69"/>
      <c r="V5" s="70"/>
      <c r="W5" s="69"/>
    </row>
    <row r="6" spans="1:23" ht="15.6" x14ac:dyDescent="0.3">
      <c r="A6" s="6" t="s">
        <v>232</v>
      </c>
      <c r="B6" s="9"/>
      <c r="C6" s="9"/>
      <c r="D6" s="9"/>
      <c r="E6" s="9"/>
      <c r="F6" s="9"/>
      <c r="G6" s="9"/>
      <c r="H6" s="9"/>
      <c r="I6" s="9"/>
      <c r="J6" s="9"/>
      <c r="K6" s="9"/>
      <c r="L6" s="9"/>
      <c r="M6" s="9"/>
      <c r="N6" s="9"/>
      <c r="O6" s="38"/>
      <c r="R6" s="306"/>
      <c r="S6" s="69"/>
      <c r="T6" s="69"/>
      <c r="U6" s="69"/>
      <c r="V6" s="70"/>
      <c r="W6" s="69"/>
    </row>
    <row r="7" spans="1:23" x14ac:dyDescent="0.3">
      <c r="A7" s="10"/>
      <c r="B7" s="9"/>
      <c r="C7" s="9"/>
      <c r="D7" s="9"/>
      <c r="E7" s="9"/>
      <c r="F7" s="9"/>
      <c r="G7" s="9"/>
      <c r="H7" s="9"/>
      <c r="I7" s="9"/>
      <c r="J7" s="9"/>
      <c r="K7" s="9"/>
      <c r="L7" s="9"/>
      <c r="M7" s="9"/>
      <c r="N7" s="9"/>
      <c r="O7" s="38"/>
      <c r="R7" s="69"/>
      <c r="S7" s="69"/>
      <c r="T7" s="69"/>
      <c r="U7" s="70"/>
      <c r="V7" s="69"/>
    </row>
    <row r="8" spans="1:23" x14ac:dyDescent="0.3">
      <c r="A8" s="10"/>
      <c r="B8" s="9"/>
      <c r="C8" s="9"/>
      <c r="D8" s="9"/>
      <c r="E8" s="9"/>
      <c r="F8" s="9"/>
      <c r="G8" s="9"/>
      <c r="H8" s="9"/>
      <c r="I8" s="9"/>
      <c r="J8" s="9"/>
      <c r="K8" s="9"/>
      <c r="L8" s="9"/>
      <c r="M8" s="9"/>
      <c r="N8" s="9"/>
      <c r="O8" s="38"/>
      <c r="R8" s="69"/>
      <c r="S8" s="69"/>
      <c r="T8" s="69"/>
      <c r="U8" s="70"/>
      <c r="V8" s="69"/>
    </row>
    <row r="9" spans="1:23" ht="17.25" customHeight="1" x14ac:dyDescent="0.3">
      <c r="A9" s="10"/>
      <c r="B9" s="9"/>
      <c r="C9" s="9"/>
      <c r="D9" s="9"/>
      <c r="E9" s="9"/>
      <c r="F9" s="9"/>
      <c r="G9" s="9"/>
      <c r="H9" s="9"/>
      <c r="I9" s="9"/>
      <c r="J9" s="9"/>
      <c r="K9" s="9"/>
      <c r="L9" s="9"/>
      <c r="M9" s="9"/>
      <c r="N9" s="9"/>
      <c r="O9" s="38"/>
      <c r="R9" s="69"/>
      <c r="S9" s="69"/>
      <c r="T9" s="69"/>
      <c r="U9" s="70"/>
      <c r="V9" s="69"/>
    </row>
    <row r="10" spans="1:23" ht="0.75" customHeight="1" x14ac:dyDescent="0.3">
      <c r="R10" s="69"/>
      <c r="S10" s="69"/>
      <c r="T10" s="69"/>
      <c r="U10" s="70"/>
      <c r="V10" s="69"/>
    </row>
    <row r="11" spans="1:23" ht="21" customHeight="1" x14ac:dyDescent="0.3">
      <c r="A11" s="555" t="s">
        <v>263</v>
      </c>
      <c r="B11" s="555"/>
      <c r="C11" s="555"/>
      <c r="D11" s="555"/>
      <c r="E11" s="555"/>
      <c r="F11" s="555"/>
      <c r="G11" s="555"/>
      <c r="H11" s="555"/>
      <c r="I11" s="555"/>
      <c r="J11" s="555"/>
      <c r="K11" s="555"/>
      <c r="L11" s="555"/>
      <c r="M11" s="555"/>
      <c r="N11" s="555"/>
      <c r="O11" s="555"/>
      <c r="P11" s="40"/>
      <c r="R11" s="69"/>
      <c r="S11" s="69"/>
      <c r="T11" s="69"/>
      <c r="U11" s="70"/>
      <c r="V11" s="69"/>
    </row>
    <row r="12" spans="1:23" ht="3.75" customHeight="1" x14ac:dyDescent="0.3">
      <c r="A12" s="11"/>
      <c r="B12" s="11"/>
      <c r="C12" s="11"/>
      <c r="D12" s="11"/>
      <c r="E12" s="11"/>
      <c r="F12" s="11"/>
      <c r="G12" s="11"/>
      <c r="H12" s="11"/>
      <c r="I12" s="11"/>
      <c r="J12" s="11"/>
      <c r="K12" s="11"/>
      <c r="L12" s="11"/>
      <c r="M12" s="11"/>
      <c r="N12" s="11"/>
      <c r="O12" s="11"/>
      <c r="R12" s="69"/>
      <c r="S12" s="69"/>
      <c r="T12" s="69"/>
      <c r="U12" s="70"/>
      <c r="V12" s="69"/>
    </row>
    <row r="13" spans="1:23" s="42" customFormat="1" ht="20.25" hidden="1" customHeight="1" thickBot="1" x14ac:dyDescent="0.35">
      <c r="A13" s="434" t="s">
        <v>5</v>
      </c>
      <c r="B13" s="556">
        <f>'Info District'!G11</f>
        <v>2025</v>
      </c>
      <c r="C13" s="557"/>
      <c r="E13" s="550"/>
      <c r="F13" s="550"/>
      <c r="G13" s="550"/>
      <c r="H13" s="550"/>
      <c r="I13" s="550"/>
      <c r="J13" s="554"/>
      <c r="Q13" s="63"/>
      <c r="R13" s="71"/>
      <c r="S13" s="71"/>
      <c r="T13" s="71"/>
      <c r="U13" s="72"/>
      <c r="V13" s="71"/>
    </row>
    <row r="14" spans="1:23" s="42" customFormat="1" ht="7.5" hidden="1" customHeight="1" thickBot="1" x14ac:dyDescent="0.35">
      <c r="A14" s="434"/>
      <c r="B14" s="13"/>
      <c r="C14" s="13"/>
      <c r="D14" s="13"/>
      <c r="O14" s="15"/>
      <c r="Q14" s="63"/>
      <c r="R14" s="71"/>
      <c r="S14" s="71"/>
      <c r="T14" s="71"/>
      <c r="U14" s="72"/>
      <c r="V14" s="71"/>
    </row>
    <row r="15" spans="1:23" s="42" customFormat="1" ht="16.5" hidden="1" customHeight="1" thickBot="1" x14ac:dyDescent="0.35">
      <c r="A15" s="434" t="s">
        <v>7</v>
      </c>
      <c r="B15" s="558" t="str">
        <f>'Info District'!G12</f>
        <v>PLATEAUX</v>
      </c>
      <c r="C15" s="559"/>
      <c r="D15" s="550" t="s">
        <v>8</v>
      </c>
      <c r="E15" s="550"/>
      <c r="F15" s="550"/>
      <c r="G15" s="551" t="str">
        <f>'Info District'!G13</f>
        <v>Agou</v>
      </c>
      <c r="H15" s="552"/>
      <c r="I15" s="553"/>
      <c r="L15" s="11"/>
      <c r="M15" s="11"/>
      <c r="N15" s="11"/>
      <c r="O15" s="11"/>
      <c r="P15" s="11"/>
      <c r="Q15" s="63"/>
      <c r="R15" s="71"/>
      <c r="S15" s="71"/>
      <c r="T15" s="71"/>
      <c r="U15" s="73"/>
      <c r="V15" s="71"/>
    </row>
    <row r="16" spans="1:23" s="42" customFormat="1" ht="3.75" hidden="1" customHeight="1" thickBot="1" x14ac:dyDescent="0.35">
      <c r="A16" s="139"/>
      <c r="B16" s="15"/>
      <c r="C16" s="15"/>
      <c r="D16" s="15"/>
      <c r="E16" s="15"/>
      <c r="K16" s="15"/>
      <c r="L16" s="15"/>
      <c r="M16" s="15"/>
      <c r="O16" s="15"/>
      <c r="Q16" s="63"/>
      <c r="R16" s="71"/>
      <c r="S16" s="71"/>
      <c r="T16" s="71"/>
      <c r="U16" s="72"/>
      <c r="V16" s="71"/>
    </row>
    <row r="17" spans="1:23" s="42" customFormat="1" ht="18" hidden="1" customHeight="1" thickBot="1" x14ac:dyDescent="0.35">
      <c r="A17" s="434" t="s">
        <v>9</v>
      </c>
      <c r="B17" s="556" t="str">
        <f>'Info District'!G17</f>
        <v>Avril à Juin 2025</v>
      </c>
      <c r="C17" s="560"/>
      <c r="D17" s="560"/>
      <c r="E17" s="557"/>
      <c r="G17" s="550" t="s">
        <v>11</v>
      </c>
      <c r="H17" s="550"/>
      <c r="I17" s="550"/>
      <c r="J17" s="550"/>
      <c r="K17" s="554"/>
      <c r="L17" s="551" t="str">
        <f>'Info District'!G18</f>
        <v>Juillet à Septembre 2025</v>
      </c>
      <c r="M17" s="552"/>
      <c r="N17" s="552"/>
      <c r="O17" s="552"/>
      <c r="P17" s="553"/>
      <c r="Q17" s="63"/>
      <c r="R17" s="71"/>
      <c r="S17" s="71"/>
      <c r="T17" s="71"/>
      <c r="U17" s="72"/>
      <c r="V17" s="71"/>
    </row>
    <row r="18" spans="1:23" s="9" customFormat="1" ht="6" customHeight="1" thickBot="1" x14ac:dyDescent="0.3">
      <c r="B18" s="43"/>
      <c r="C18" s="43"/>
      <c r="D18" s="43"/>
      <c r="E18" s="44"/>
      <c r="F18" s="43"/>
      <c r="G18" s="45"/>
      <c r="H18" s="45"/>
      <c r="I18" s="45"/>
      <c r="J18" s="45"/>
      <c r="K18" s="45"/>
      <c r="L18" s="45"/>
      <c r="M18" s="45"/>
      <c r="O18" s="38"/>
      <c r="Q18" s="64"/>
      <c r="R18" s="74"/>
      <c r="S18" s="74"/>
      <c r="T18" s="74"/>
      <c r="U18" s="75"/>
      <c r="V18" s="74"/>
    </row>
    <row r="19" spans="1:23" s="9" customFormat="1" ht="31.5" customHeight="1" thickBot="1" x14ac:dyDescent="0.35">
      <c r="A19" s="532" t="s">
        <v>12</v>
      </c>
      <c r="B19" s="532"/>
      <c r="C19" s="533"/>
      <c r="D19" s="575"/>
      <c r="E19" s="576"/>
      <c r="F19" s="576"/>
      <c r="G19" s="576"/>
      <c r="H19" s="576"/>
      <c r="I19" s="576"/>
      <c r="J19" s="576"/>
      <c r="K19" s="576"/>
      <c r="L19" s="576"/>
      <c r="M19" s="576"/>
      <c r="N19" s="577"/>
      <c r="O19" s="11"/>
      <c r="P19" s="464" t="str">
        <f>'Info District'!H17</f>
        <v>T2</v>
      </c>
      <c r="Q19" s="65"/>
      <c r="R19" s="535" t="s">
        <v>96</v>
      </c>
      <c r="S19" s="536"/>
      <c r="T19" s="536"/>
      <c r="U19" s="536"/>
      <c r="V19" s="537"/>
    </row>
    <row r="20" spans="1:23" s="9" customFormat="1" ht="8.25" customHeight="1" thickBot="1" x14ac:dyDescent="0.35">
      <c r="A20" s="12"/>
      <c r="B20" s="12"/>
      <c r="C20" s="12"/>
      <c r="D20" s="12"/>
      <c r="E20" s="12"/>
      <c r="F20" s="12"/>
      <c r="G20" s="13"/>
      <c r="H20" s="13"/>
      <c r="I20" s="13"/>
      <c r="J20" s="13"/>
      <c r="K20" s="13"/>
      <c r="L20" s="14"/>
      <c r="M20" s="14"/>
      <c r="N20" s="14"/>
      <c r="O20" s="14"/>
      <c r="Q20" s="64"/>
      <c r="R20" s="146"/>
      <c r="S20" s="74"/>
      <c r="T20" s="74"/>
      <c r="U20" s="76"/>
      <c r="V20" s="147"/>
    </row>
    <row r="21" spans="1:23" s="9" customFormat="1" ht="30.75" customHeight="1" thickBot="1" x14ac:dyDescent="0.35">
      <c r="A21" s="564" t="s">
        <v>6</v>
      </c>
      <c r="B21" s="564"/>
      <c r="C21" s="564"/>
      <c r="D21" s="565"/>
      <c r="E21" s="566"/>
      <c r="F21" s="566"/>
      <c r="G21" s="566"/>
      <c r="H21" s="567"/>
      <c r="I21" s="12"/>
      <c r="K21" s="230" t="s">
        <v>338</v>
      </c>
      <c r="O21" s="571"/>
      <c r="P21" s="572"/>
      <c r="Q21" s="64"/>
      <c r="R21" s="146"/>
      <c r="S21" s="74"/>
      <c r="T21" s="74"/>
      <c r="U21" s="76"/>
      <c r="V21" s="147"/>
    </row>
    <row r="22" spans="1:23" s="9" customFormat="1" ht="9" customHeight="1" thickBot="1" x14ac:dyDescent="0.35">
      <c r="A22" s="12"/>
      <c r="B22" s="12"/>
      <c r="C22" s="12"/>
      <c r="D22" s="12"/>
      <c r="E22" s="12"/>
      <c r="F22" s="12"/>
      <c r="G22" s="13"/>
      <c r="H22" s="13"/>
      <c r="I22" s="13"/>
      <c r="J22" s="13"/>
      <c r="K22" s="13"/>
      <c r="L22" s="14"/>
      <c r="M22" s="14"/>
      <c r="N22" s="14"/>
      <c r="O22" s="14"/>
      <c r="Q22" s="64"/>
      <c r="R22" s="146"/>
      <c r="S22" s="74"/>
      <c r="T22" s="74"/>
      <c r="U22" s="76"/>
      <c r="V22" s="147"/>
    </row>
    <row r="23" spans="1:23" s="9" customFormat="1" ht="30" customHeight="1" thickBot="1" x14ac:dyDescent="0.35">
      <c r="A23" s="532" t="s">
        <v>240</v>
      </c>
      <c r="B23" s="532"/>
      <c r="C23" s="533"/>
      <c r="D23" s="568" t="s">
        <v>265</v>
      </c>
      <c r="E23" s="569"/>
      <c r="F23" s="570"/>
      <c r="H23" s="229"/>
      <c r="I23" s="573" t="s">
        <v>337</v>
      </c>
      <c r="J23" s="573"/>
      <c r="K23" s="573"/>
      <c r="L23" s="573"/>
      <c r="M23" s="573"/>
      <c r="N23" s="574"/>
      <c r="O23" s="562"/>
      <c r="P23" s="563"/>
      <c r="Q23" s="64"/>
      <c r="R23" s="146"/>
      <c r="S23" s="74"/>
      <c r="T23" s="74"/>
      <c r="U23" s="76"/>
      <c r="V23" s="147"/>
    </row>
    <row r="24" spans="1:23" s="9" customFormat="1" ht="6" customHeight="1" x14ac:dyDescent="0.3">
      <c r="A24" s="12"/>
      <c r="B24" s="12"/>
      <c r="C24" s="12"/>
      <c r="D24" s="12"/>
      <c r="E24" s="12"/>
      <c r="F24" s="12"/>
      <c r="G24" s="13"/>
      <c r="H24" s="15"/>
      <c r="I24" s="15"/>
      <c r="J24" s="15"/>
      <c r="K24" s="13"/>
      <c r="L24" s="14"/>
      <c r="M24" s="14"/>
      <c r="N24" s="14"/>
      <c r="O24" s="14"/>
      <c r="Q24" s="64"/>
      <c r="R24" s="146"/>
      <c r="S24" s="74"/>
      <c r="T24" s="74"/>
      <c r="U24" s="76"/>
      <c r="V24" s="147"/>
    </row>
    <row r="25" spans="1:23" s="9" customFormat="1" ht="4.5" customHeight="1" thickBot="1" x14ac:dyDescent="0.35">
      <c r="A25" s="12"/>
      <c r="B25" s="12"/>
      <c r="C25" s="12"/>
      <c r="D25" s="12"/>
      <c r="E25" s="12"/>
      <c r="F25" s="12"/>
      <c r="G25" s="13"/>
      <c r="H25" s="13"/>
      <c r="I25" s="13"/>
      <c r="J25" s="13"/>
      <c r="K25" s="13"/>
      <c r="L25" s="14"/>
      <c r="M25" s="14"/>
      <c r="N25" s="14"/>
      <c r="O25" s="14"/>
      <c r="Q25" s="64"/>
      <c r="R25" s="146"/>
      <c r="S25" s="74"/>
      <c r="T25" s="74"/>
      <c r="U25" s="76"/>
      <c r="V25" s="147"/>
    </row>
    <row r="26" spans="1:23" ht="76.5" customHeight="1" thickBot="1" x14ac:dyDescent="0.35">
      <c r="A26" s="541" t="s">
        <v>13</v>
      </c>
      <c r="B26" s="16" t="s">
        <v>14</v>
      </c>
      <c r="C26" s="108" t="s">
        <v>15</v>
      </c>
      <c r="D26" s="118" t="s">
        <v>16</v>
      </c>
      <c r="E26" s="117" t="s">
        <v>17</v>
      </c>
      <c r="F26" s="16" t="s">
        <v>18</v>
      </c>
      <c r="G26" s="16" t="s">
        <v>233</v>
      </c>
      <c r="H26" s="16" t="s">
        <v>234</v>
      </c>
      <c r="I26" s="16" t="s">
        <v>19</v>
      </c>
      <c r="J26" s="16" t="s">
        <v>20</v>
      </c>
      <c r="K26" s="108" t="s">
        <v>21</v>
      </c>
      <c r="L26" s="136" t="s">
        <v>22</v>
      </c>
      <c r="M26" s="137" t="s">
        <v>236</v>
      </c>
      <c r="N26" s="138" t="s">
        <v>23</v>
      </c>
      <c r="O26" s="109" t="s">
        <v>39</v>
      </c>
      <c r="P26" s="16" t="s">
        <v>40</v>
      </c>
      <c r="R26" s="148" t="s">
        <v>237</v>
      </c>
      <c r="S26" s="140" t="s">
        <v>93</v>
      </c>
      <c r="T26" s="140" t="s">
        <v>239</v>
      </c>
      <c r="U26" s="140" t="s">
        <v>238</v>
      </c>
      <c r="V26" s="149" t="s">
        <v>97</v>
      </c>
    </row>
    <row r="27" spans="1:23" s="47" customFormat="1" ht="21.75" customHeight="1" thickBot="1" x14ac:dyDescent="0.35">
      <c r="A27" s="542"/>
      <c r="B27" s="46" t="s">
        <v>24</v>
      </c>
      <c r="C27" s="46" t="s">
        <v>25</v>
      </c>
      <c r="D27" s="112" t="s">
        <v>26</v>
      </c>
      <c r="E27" s="46" t="s">
        <v>27</v>
      </c>
      <c r="F27" s="46"/>
      <c r="G27" s="46" t="s">
        <v>28</v>
      </c>
      <c r="H27" s="46"/>
      <c r="I27" s="46" t="s">
        <v>29</v>
      </c>
      <c r="J27" s="46"/>
      <c r="K27" s="131" t="s">
        <v>235</v>
      </c>
      <c r="L27" s="133"/>
      <c r="M27" s="134"/>
      <c r="N27" s="135"/>
      <c r="O27" s="132" t="s">
        <v>30</v>
      </c>
      <c r="P27" s="46"/>
      <c r="Q27" s="66"/>
      <c r="R27" s="150"/>
      <c r="S27" s="67" t="s">
        <v>94</v>
      </c>
      <c r="T27" s="67" t="s">
        <v>95</v>
      </c>
      <c r="U27" s="94"/>
      <c r="V27" s="151" t="str">
        <f>IF(J28&lt;=0,"",IF(J28=90,$W$28))</f>
        <v/>
      </c>
      <c r="W27" s="37" t="s">
        <v>98</v>
      </c>
    </row>
    <row r="28" spans="1:23" ht="49.5" customHeight="1" x14ac:dyDescent="0.3">
      <c r="A28" s="231" t="str">
        <f>CDT!B26</f>
        <v>Artéméther-Luméfantrine 6cp (AL)</v>
      </c>
      <c r="B28" s="79"/>
      <c r="C28" s="110"/>
      <c r="D28" s="120" t="str">
        <f>IF(B28&lt;&gt;"",B28+C28,"")</f>
        <v/>
      </c>
      <c r="E28" s="119"/>
      <c r="F28" s="79"/>
      <c r="G28" s="79"/>
      <c r="H28" s="79"/>
      <c r="I28" s="79"/>
      <c r="J28" s="79"/>
      <c r="K28" s="110"/>
      <c r="L28" s="431" t="str">
        <f>IF(B28&lt;&gt;"",IF(J28=0,E28,((E28*90)/(90-J28))),"0")</f>
        <v>0</v>
      </c>
      <c r="M28" s="428" t="str">
        <f>IF(B28&lt;&gt;"",((E28/R28)*30),"0")</f>
        <v>0</v>
      </c>
      <c r="N28" s="250" t="str">
        <f>IF(B28&lt;&gt;"",IF(J28=0,((E28+L28)-K28),((M28*6)-K28)),"0")</f>
        <v>0</v>
      </c>
      <c r="O28" s="251"/>
      <c r="P28" s="81"/>
      <c r="R28" s="152">
        <f>(90-J28)</f>
        <v>90</v>
      </c>
      <c r="S28" s="68" t="e">
        <f>D28-(E28+G28+I28+H28)</f>
        <v>#VALUE!</v>
      </c>
      <c r="T28" s="68" t="e">
        <f>K28-S28</f>
        <v>#VALUE!</v>
      </c>
      <c r="U28" s="95">
        <v>6</v>
      </c>
      <c r="V28" s="153" t="e">
        <f t="shared" ref="V28:V52" si="0">IF(T28=0,"",$W$27)</f>
        <v>#VALUE!</v>
      </c>
      <c r="W28" s="37" t="s">
        <v>203</v>
      </c>
    </row>
    <row r="29" spans="1:23" ht="45" customHeight="1" x14ac:dyDescent="0.3">
      <c r="A29" s="231" t="str">
        <f>CDT!B27</f>
        <v>Artéméther-Luméfantrine 12cp (AL)</v>
      </c>
      <c r="B29" s="79"/>
      <c r="C29" s="110"/>
      <c r="D29" s="121" t="str">
        <f t="shared" ref="D29:D36" si="1">IF(B29&lt;&gt;"",B29+C29,"")</f>
        <v/>
      </c>
      <c r="E29" s="119"/>
      <c r="F29" s="79"/>
      <c r="G29" s="79"/>
      <c r="H29" s="79"/>
      <c r="I29" s="79"/>
      <c r="J29" s="79"/>
      <c r="K29" s="110"/>
      <c r="L29" s="431" t="str">
        <f t="shared" ref="L29:L36" si="2">IF(B29&lt;&gt;"",IF(J29=0,E29,((E29*90)/(90-J29))),"0")</f>
        <v>0</v>
      </c>
      <c r="M29" s="428" t="str">
        <f t="shared" ref="M29:M36" si="3">IF(B29&lt;&gt;"",((E29/R29)*30),"0")</f>
        <v>0</v>
      </c>
      <c r="N29" s="250" t="str">
        <f t="shared" ref="N29:N36" si="4">IF(B29&lt;&gt;"",IF(J29=0,((E29+L29)-K29),((M29*6)-K29)),"0")</f>
        <v>0</v>
      </c>
      <c r="O29" s="251"/>
      <c r="P29" s="81"/>
      <c r="R29" s="152">
        <f t="shared" ref="R29:R50" si="5">(90-J29)</f>
        <v>90</v>
      </c>
      <c r="S29" s="68" t="e">
        <f t="shared" ref="S29:S49" si="6">D29-(E29+G29+I29+H29)</f>
        <v>#VALUE!</v>
      </c>
      <c r="T29" s="68" t="e">
        <f t="shared" ref="T29:T50" si="7">K29-S29</f>
        <v>#VALUE!</v>
      </c>
      <c r="U29" s="95">
        <v>12</v>
      </c>
      <c r="V29" s="153" t="e">
        <f t="shared" si="0"/>
        <v>#VALUE!</v>
      </c>
    </row>
    <row r="30" spans="1:23" ht="49.5" customHeight="1" x14ac:dyDescent="0.3">
      <c r="A30" s="231" t="str">
        <f>CDT!B28</f>
        <v>Artéméther-Luméfantrine 18cp (AL)</v>
      </c>
      <c r="B30" s="79"/>
      <c r="C30" s="110"/>
      <c r="D30" s="121" t="str">
        <f t="shared" si="1"/>
        <v/>
      </c>
      <c r="E30" s="119"/>
      <c r="F30" s="79"/>
      <c r="G30" s="79"/>
      <c r="H30" s="79"/>
      <c r="I30" s="79"/>
      <c r="J30" s="79"/>
      <c r="K30" s="110"/>
      <c r="L30" s="431" t="str">
        <f t="shared" si="2"/>
        <v>0</v>
      </c>
      <c r="M30" s="428" t="str">
        <f t="shared" si="3"/>
        <v>0</v>
      </c>
      <c r="N30" s="250" t="str">
        <f t="shared" si="4"/>
        <v>0</v>
      </c>
      <c r="O30" s="251"/>
      <c r="P30" s="81"/>
      <c r="R30" s="152">
        <f t="shared" si="5"/>
        <v>90</v>
      </c>
      <c r="S30" s="68" t="e">
        <f t="shared" si="6"/>
        <v>#VALUE!</v>
      </c>
      <c r="T30" s="68" t="e">
        <f t="shared" si="7"/>
        <v>#VALUE!</v>
      </c>
      <c r="U30" s="95">
        <v>18</v>
      </c>
      <c r="V30" s="153" t="e">
        <f t="shared" si="0"/>
        <v>#VALUE!</v>
      </c>
    </row>
    <row r="31" spans="1:23" ht="49.5" customHeight="1" x14ac:dyDescent="0.3">
      <c r="A31" s="231" t="str">
        <f>CDT!B29</f>
        <v>Artéméther-Luméfantrine 24cp (AL)</v>
      </c>
      <c r="B31" s="79"/>
      <c r="C31" s="110"/>
      <c r="D31" s="121" t="str">
        <f t="shared" si="1"/>
        <v/>
      </c>
      <c r="E31" s="119"/>
      <c r="F31" s="79"/>
      <c r="G31" s="79"/>
      <c r="H31" s="79"/>
      <c r="I31" s="79"/>
      <c r="J31" s="79"/>
      <c r="K31" s="110"/>
      <c r="L31" s="431" t="str">
        <f t="shared" si="2"/>
        <v>0</v>
      </c>
      <c r="M31" s="428" t="str">
        <f t="shared" si="3"/>
        <v>0</v>
      </c>
      <c r="N31" s="250" t="str">
        <f t="shared" si="4"/>
        <v>0</v>
      </c>
      <c r="O31" s="251"/>
      <c r="P31" s="81"/>
      <c r="R31" s="152">
        <f t="shared" si="5"/>
        <v>90</v>
      </c>
      <c r="S31" s="68" t="e">
        <f t="shared" si="6"/>
        <v>#VALUE!</v>
      </c>
      <c r="T31" s="68" t="e">
        <f t="shared" si="7"/>
        <v>#VALUE!</v>
      </c>
      <c r="U31" s="95">
        <v>24</v>
      </c>
      <c r="V31" s="153" t="e">
        <f t="shared" si="0"/>
        <v>#VALUE!</v>
      </c>
    </row>
    <row r="32" spans="1:23" ht="50.25" hidden="1" customHeight="1" x14ac:dyDescent="0.3">
      <c r="A32" s="17" t="str">
        <f>CDT!B30</f>
        <v>Artéméther injectable 40 mg</v>
      </c>
      <c r="B32" s="79"/>
      <c r="C32" s="110"/>
      <c r="D32" s="121" t="str">
        <f t="shared" si="1"/>
        <v/>
      </c>
      <c r="E32" s="119"/>
      <c r="F32" s="79"/>
      <c r="G32" s="79"/>
      <c r="H32" s="79"/>
      <c r="I32" s="79"/>
      <c r="J32" s="79"/>
      <c r="K32" s="110"/>
      <c r="L32" s="431" t="str">
        <f t="shared" si="2"/>
        <v>0</v>
      </c>
      <c r="M32" s="428" t="str">
        <f t="shared" si="3"/>
        <v>0</v>
      </c>
      <c r="N32" s="250" t="str">
        <f t="shared" si="4"/>
        <v>0</v>
      </c>
      <c r="O32" s="251"/>
      <c r="P32" s="79"/>
      <c r="R32" s="152">
        <f t="shared" si="5"/>
        <v>90</v>
      </c>
      <c r="S32" s="68" t="e">
        <f t="shared" si="6"/>
        <v>#VALUE!</v>
      </c>
      <c r="T32" s="68" t="e">
        <f t="shared" si="7"/>
        <v>#VALUE!</v>
      </c>
      <c r="U32" s="95">
        <v>1</v>
      </c>
      <c r="V32" s="153" t="e">
        <f t="shared" si="0"/>
        <v>#VALUE!</v>
      </c>
    </row>
    <row r="33" spans="1:22" ht="50.25" hidden="1" customHeight="1" x14ac:dyDescent="0.3">
      <c r="A33" s="17" t="str">
        <f>CDT!B31</f>
        <v>Artéméther injectable 80 mg</v>
      </c>
      <c r="B33" s="79"/>
      <c r="C33" s="110"/>
      <c r="D33" s="121" t="str">
        <f t="shared" si="1"/>
        <v/>
      </c>
      <c r="E33" s="119"/>
      <c r="F33" s="79"/>
      <c r="G33" s="79"/>
      <c r="H33" s="79"/>
      <c r="I33" s="79"/>
      <c r="J33" s="79"/>
      <c r="K33" s="110"/>
      <c r="L33" s="431" t="str">
        <f t="shared" si="2"/>
        <v>0</v>
      </c>
      <c r="M33" s="428" t="str">
        <f t="shared" si="3"/>
        <v>0</v>
      </c>
      <c r="N33" s="250" t="str">
        <f t="shared" si="4"/>
        <v>0</v>
      </c>
      <c r="O33" s="251"/>
      <c r="P33" s="79"/>
      <c r="R33" s="152">
        <f t="shared" si="5"/>
        <v>90</v>
      </c>
      <c r="S33" s="68" t="e">
        <f t="shared" si="6"/>
        <v>#VALUE!</v>
      </c>
      <c r="T33" s="68" t="e">
        <f t="shared" si="7"/>
        <v>#VALUE!</v>
      </c>
      <c r="U33" s="95">
        <v>1</v>
      </c>
      <c r="V33" s="153" t="e">
        <f t="shared" si="0"/>
        <v>#VALUE!</v>
      </c>
    </row>
    <row r="34" spans="1:22" ht="50.25" hidden="1" customHeight="1" x14ac:dyDescent="0.3">
      <c r="A34" s="17" t="str">
        <f>CDT!B32</f>
        <v>Artésunate injectable 60 mg</v>
      </c>
      <c r="B34" s="79"/>
      <c r="C34" s="110"/>
      <c r="D34" s="121" t="str">
        <f t="shared" si="1"/>
        <v/>
      </c>
      <c r="E34" s="119"/>
      <c r="F34" s="79"/>
      <c r="G34" s="79"/>
      <c r="H34" s="79"/>
      <c r="I34" s="79"/>
      <c r="J34" s="79"/>
      <c r="K34" s="110"/>
      <c r="L34" s="431" t="str">
        <f t="shared" si="2"/>
        <v>0</v>
      </c>
      <c r="M34" s="428" t="str">
        <f t="shared" si="3"/>
        <v>0</v>
      </c>
      <c r="N34" s="250" t="str">
        <f t="shared" si="4"/>
        <v>0</v>
      </c>
      <c r="O34" s="251"/>
      <c r="P34" s="79"/>
      <c r="R34" s="152">
        <f t="shared" si="5"/>
        <v>90</v>
      </c>
      <c r="S34" s="68" t="e">
        <f t="shared" si="6"/>
        <v>#VALUE!</v>
      </c>
      <c r="T34" s="68" t="e">
        <f t="shared" si="7"/>
        <v>#VALUE!</v>
      </c>
      <c r="U34" s="95">
        <v>1</v>
      </c>
      <c r="V34" s="153" t="e">
        <f t="shared" si="0"/>
        <v>#VALUE!</v>
      </c>
    </row>
    <row r="35" spans="1:22" ht="50.25" hidden="1" customHeight="1" x14ac:dyDescent="0.3">
      <c r="A35" s="17" t="str">
        <f>CDT!B33</f>
        <v xml:space="preserve"> Sulfadoxine Pyriméthamine:  (SP)</v>
      </c>
      <c r="B35" s="79"/>
      <c r="C35" s="110"/>
      <c r="D35" s="121" t="str">
        <f t="shared" si="1"/>
        <v/>
      </c>
      <c r="E35" s="119"/>
      <c r="F35" s="79"/>
      <c r="G35" s="79"/>
      <c r="H35" s="79"/>
      <c r="I35" s="79"/>
      <c r="J35" s="79"/>
      <c r="K35" s="110"/>
      <c r="L35" s="431" t="str">
        <f t="shared" si="2"/>
        <v>0</v>
      </c>
      <c r="M35" s="428" t="str">
        <f t="shared" si="3"/>
        <v>0</v>
      </c>
      <c r="N35" s="250" t="str">
        <f t="shared" si="4"/>
        <v>0</v>
      </c>
      <c r="O35" s="251"/>
      <c r="P35" s="79"/>
      <c r="R35" s="152">
        <f t="shared" si="5"/>
        <v>90</v>
      </c>
      <c r="S35" s="68" t="e">
        <f t="shared" si="6"/>
        <v>#VALUE!</v>
      </c>
      <c r="T35" s="68" t="e">
        <f t="shared" si="7"/>
        <v>#VALUE!</v>
      </c>
      <c r="U35" s="95">
        <v>3</v>
      </c>
      <c r="V35" s="153" t="e">
        <f t="shared" si="0"/>
        <v>#VALUE!</v>
      </c>
    </row>
    <row r="36" spans="1:22" ht="45.75" customHeight="1" thickBot="1" x14ac:dyDescent="0.35">
      <c r="A36" s="231" t="str">
        <f>CDT!B34</f>
        <v>Test de Diagnostic Rapide  : (TDR)</v>
      </c>
      <c r="B36" s="79"/>
      <c r="C36" s="110"/>
      <c r="D36" s="305" t="str">
        <f t="shared" si="1"/>
        <v/>
      </c>
      <c r="E36" s="119"/>
      <c r="F36" s="79"/>
      <c r="G36" s="79"/>
      <c r="H36" s="79"/>
      <c r="I36" s="79"/>
      <c r="J36" s="79"/>
      <c r="K36" s="110"/>
      <c r="L36" s="431" t="str">
        <f t="shared" si="2"/>
        <v>0</v>
      </c>
      <c r="M36" s="428" t="str">
        <f t="shared" si="3"/>
        <v>0</v>
      </c>
      <c r="N36" s="250" t="str">
        <f t="shared" si="4"/>
        <v>0</v>
      </c>
      <c r="O36" s="251"/>
      <c r="P36" s="79"/>
      <c r="R36" s="152">
        <f t="shared" si="5"/>
        <v>90</v>
      </c>
      <c r="S36" s="68" t="e">
        <f t="shared" si="6"/>
        <v>#VALUE!</v>
      </c>
      <c r="T36" s="68" t="e">
        <f t="shared" si="7"/>
        <v>#VALUE!</v>
      </c>
      <c r="U36" s="95">
        <v>1</v>
      </c>
      <c r="V36" s="153" t="e">
        <f t="shared" si="0"/>
        <v>#VALUE!</v>
      </c>
    </row>
    <row r="37" spans="1:22" ht="34.5" hidden="1" customHeight="1" x14ac:dyDescent="0.3">
      <c r="A37" s="17" t="str">
        <f>CDT!B35</f>
        <v>Moustiquaire à Imprégnation Durable: (MID)</v>
      </c>
      <c r="B37" s="79"/>
      <c r="C37" s="110"/>
      <c r="D37" s="304">
        <f t="shared" ref="D37:D50" si="8">B37+C37</f>
        <v>0</v>
      </c>
      <c r="E37" s="119"/>
      <c r="F37" s="79"/>
      <c r="G37" s="79"/>
      <c r="H37" s="79"/>
      <c r="I37" s="79"/>
      <c r="J37" s="79"/>
      <c r="K37" s="110"/>
      <c r="L37" s="113">
        <f t="shared" ref="L37:L50" si="9">IF(J37=0,E37,((D37*90)/(90-J37)))</f>
        <v>0</v>
      </c>
      <c r="M37" s="55">
        <f t="shared" ref="M37:M50" si="10">(E37/R37)*30</f>
        <v>0</v>
      </c>
      <c r="N37" s="114">
        <f t="shared" ref="N37:N49" si="11">IF(J37=0,((E37+L37)-K37),((L37*2)-K37))</f>
        <v>0</v>
      </c>
      <c r="O37" s="111" t="str">
        <f t="shared" ref="O37:O50" si="12">IF(N37=0,"0",N37)</f>
        <v>0</v>
      </c>
      <c r="P37" s="79"/>
      <c r="R37" s="152">
        <f t="shared" si="5"/>
        <v>90</v>
      </c>
      <c r="S37" s="68">
        <f t="shared" si="6"/>
        <v>0</v>
      </c>
      <c r="T37" s="68">
        <f t="shared" si="7"/>
        <v>0</v>
      </c>
      <c r="U37" s="95">
        <v>1</v>
      </c>
      <c r="V37" s="153" t="str">
        <f t="shared" si="0"/>
        <v/>
      </c>
    </row>
    <row r="38" spans="1:22" ht="34.5" hidden="1" customHeight="1" x14ac:dyDescent="0.3">
      <c r="A38" s="17" t="str">
        <f>CDT!B40</f>
        <v>Artésunate Amodiaquine: (ASAQ) : 3 cp (25/67,5 mg)</v>
      </c>
      <c r="B38" s="79"/>
      <c r="C38" s="110"/>
      <c r="D38" s="121">
        <f t="shared" si="8"/>
        <v>0</v>
      </c>
      <c r="E38" s="119"/>
      <c r="F38" s="79"/>
      <c r="G38" s="79"/>
      <c r="H38" s="79"/>
      <c r="I38" s="79"/>
      <c r="J38" s="79"/>
      <c r="K38" s="110"/>
      <c r="L38" s="113">
        <f t="shared" si="9"/>
        <v>0</v>
      </c>
      <c r="M38" s="55">
        <f t="shared" si="10"/>
        <v>0</v>
      </c>
      <c r="N38" s="114">
        <f t="shared" si="11"/>
        <v>0</v>
      </c>
      <c r="O38" s="111" t="str">
        <f t="shared" si="12"/>
        <v>0</v>
      </c>
      <c r="P38" s="79"/>
      <c r="R38" s="152">
        <f t="shared" si="5"/>
        <v>90</v>
      </c>
      <c r="S38" s="68">
        <f t="shared" si="6"/>
        <v>0</v>
      </c>
      <c r="T38" s="68">
        <f t="shared" si="7"/>
        <v>0</v>
      </c>
      <c r="U38" s="95">
        <v>3</v>
      </c>
      <c r="V38" s="153" t="str">
        <f t="shared" si="0"/>
        <v/>
      </c>
    </row>
    <row r="39" spans="1:22" ht="34.5" hidden="1" customHeight="1" x14ac:dyDescent="0.3">
      <c r="A39" s="17" t="str">
        <f>CDT!B41</f>
        <v>Artésunate Amodiaquine: (ASAQ) 3 cp (50/135 mg)</v>
      </c>
      <c r="B39" s="79"/>
      <c r="C39" s="110"/>
      <c r="D39" s="121">
        <f t="shared" si="8"/>
        <v>0</v>
      </c>
      <c r="E39" s="119"/>
      <c r="F39" s="79"/>
      <c r="G39" s="79"/>
      <c r="H39" s="79"/>
      <c r="I39" s="79"/>
      <c r="J39" s="79"/>
      <c r="K39" s="110"/>
      <c r="L39" s="113">
        <f t="shared" si="9"/>
        <v>0</v>
      </c>
      <c r="M39" s="55">
        <f t="shared" si="10"/>
        <v>0</v>
      </c>
      <c r="N39" s="114">
        <f t="shared" si="11"/>
        <v>0</v>
      </c>
      <c r="O39" s="111" t="str">
        <f t="shared" si="12"/>
        <v>0</v>
      </c>
      <c r="P39" s="79"/>
      <c r="R39" s="152">
        <f t="shared" si="5"/>
        <v>90</v>
      </c>
      <c r="S39" s="68">
        <f t="shared" si="6"/>
        <v>0</v>
      </c>
      <c r="T39" s="68">
        <f t="shared" si="7"/>
        <v>0</v>
      </c>
      <c r="U39" s="95">
        <v>3</v>
      </c>
      <c r="V39" s="153" t="str">
        <f t="shared" si="0"/>
        <v/>
      </c>
    </row>
    <row r="40" spans="1:22" ht="34.5" hidden="1" customHeight="1" x14ac:dyDescent="0.3">
      <c r="A40" s="17" t="str">
        <f>CDT!B42</f>
        <v>Artésunate Amodiaquine: (ASAQ) 3 cp (100/270 mg)</v>
      </c>
      <c r="B40" s="79"/>
      <c r="C40" s="110"/>
      <c r="D40" s="121">
        <f t="shared" si="8"/>
        <v>0</v>
      </c>
      <c r="E40" s="119"/>
      <c r="F40" s="79"/>
      <c r="G40" s="79"/>
      <c r="H40" s="79"/>
      <c r="I40" s="79"/>
      <c r="J40" s="79"/>
      <c r="K40" s="110"/>
      <c r="L40" s="113">
        <f t="shared" si="9"/>
        <v>0</v>
      </c>
      <c r="M40" s="55">
        <f t="shared" si="10"/>
        <v>0</v>
      </c>
      <c r="N40" s="114">
        <f t="shared" si="11"/>
        <v>0</v>
      </c>
      <c r="O40" s="111" t="str">
        <f t="shared" si="12"/>
        <v>0</v>
      </c>
      <c r="P40" s="79"/>
      <c r="R40" s="152">
        <f t="shared" si="5"/>
        <v>90</v>
      </c>
      <c r="S40" s="68">
        <f t="shared" si="6"/>
        <v>0</v>
      </c>
      <c r="T40" s="68">
        <f t="shared" si="7"/>
        <v>0</v>
      </c>
      <c r="U40" s="95">
        <v>3</v>
      </c>
      <c r="V40" s="153" t="str">
        <f t="shared" si="0"/>
        <v/>
      </c>
    </row>
    <row r="41" spans="1:22" ht="34.5" hidden="1" customHeight="1" x14ac:dyDescent="0.3">
      <c r="A41" s="17" t="str">
        <f>CDT!B43</f>
        <v>Artésunate Amodiaquine: (ASAQ) 6 cp (100/270 mg)</v>
      </c>
      <c r="B41" s="79"/>
      <c r="C41" s="110"/>
      <c r="D41" s="121">
        <f t="shared" si="8"/>
        <v>0</v>
      </c>
      <c r="E41" s="119"/>
      <c r="F41" s="79"/>
      <c r="G41" s="79"/>
      <c r="H41" s="79"/>
      <c r="I41" s="79"/>
      <c r="J41" s="79"/>
      <c r="K41" s="110"/>
      <c r="L41" s="113">
        <f t="shared" si="9"/>
        <v>0</v>
      </c>
      <c r="M41" s="55">
        <f t="shared" si="10"/>
        <v>0</v>
      </c>
      <c r="N41" s="114">
        <f t="shared" si="11"/>
        <v>0</v>
      </c>
      <c r="O41" s="111" t="str">
        <f t="shared" si="12"/>
        <v>0</v>
      </c>
      <c r="P41" s="79"/>
      <c r="R41" s="152">
        <f t="shared" si="5"/>
        <v>90</v>
      </c>
      <c r="S41" s="68">
        <f t="shared" si="6"/>
        <v>0</v>
      </c>
      <c r="T41" s="68">
        <f t="shared" si="7"/>
        <v>0</v>
      </c>
      <c r="U41" s="95">
        <v>3</v>
      </c>
      <c r="V41" s="153" t="str">
        <f t="shared" si="0"/>
        <v/>
      </c>
    </row>
    <row r="42" spans="1:22" ht="34.5" hidden="1" customHeight="1" x14ac:dyDescent="0.3">
      <c r="A42" s="17" t="str">
        <f>CDT!B36</f>
        <v>Dihydroartéminisine Pipéraquine– Plaq / 3 comp 
( DHA-PPQ)  20/160 mg</v>
      </c>
      <c r="B42" s="79"/>
      <c r="C42" s="110"/>
      <c r="D42" s="121">
        <f t="shared" si="8"/>
        <v>0</v>
      </c>
      <c r="E42" s="119"/>
      <c r="F42" s="79"/>
      <c r="G42" s="79"/>
      <c r="H42" s="79"/>
      <c r="I42" s="79"/>
      <c r="J42" s="79"/>
      <c r="K42" s="110"/>
      <c r="L42" s="113">
        <f t="shared" si="9"/>
        <v>0</v>
      </c>
      <c r="M42" s="55">
        <f t="shared" si="10"/>
        <v>0</v>
      </c>
      <c r="N42" s="114">
        <f t="shared" si="11"/>
        <v>0</v>
      </c>
      <c r="O42" s="111" t="str">
        <f t="shared" si="12"/>
        <v>0</v>
      </c>
      <c r="P42" s="79"/>
      <c r="R42" s="152">
        <f t="shared" si="5"/>
        <v>90</v>
      </c>
      <c r="S42" s="68">
        <f t="shared" si="6"/>
        <v>0</v>
      </c>
      <c r="T42" s="68">
        <f t="shared" si="7"/>
        <v>0</v>
      </c>
      <c r="U42" s="95">
        <v>1</v>
      </c>
      <c r="V42" s="153" t="str">
        <f t="shared" si="0"/>
        <v/>
      </c>
    </row>
    <row r="43" spans="1:22" ht="34.5" hidden="1" customHeight="1" x14ac:dyDescent="0.3">
      <c r="A43" s="17" t="str">
        <f>CDT!B37</f>
        <v>Dihydroartéminisine Pipéraquine– Plaq / 3 comp 
( DHA-PPQ)  40/320 mg</v>
      </c>
      <c r="B43" s="79"/>
      <c r="C43" s="110"/>
      <c r="D43" s="121">
        <f t="shared" si="8"/>
        <v>0</v>
      </c>
      <c r="E43" s="119"/>
      <c r="F43" s="79"/>
      <c r="G43" s="79"/>
      <c r="H43" s="79"/>
      <c r="I43" s="79"/>
      <c r="J43" s="79"/>
      <c r="K43" s="110"/>
      <c r="L43" s="113">
        <f t="shared" si="9"/>
        <v>0</v>
      </c>
      <c r="M43" s="55">
        <f t="shared" si="10"/>
        <v>0</v>
      </c>
      <c r="N43" s="114">
        <f t="shared" si="11"/>
        <v>0</v>
      </c>
      <c r="O43" s="111" t="str">
        <f t="shared" si="12"/>
        <v>0</v>
      </c>
      <c r="P43" s="79"/>
      <c r="R43" s="152">
        <f t="shared" si="5"/>
        <v>90</v>
      </c>
      <c r="S43" s="68">
        <f t="shared" si="6"/>
        <v>0</v>
      </c>
      <c r="T43" s="68">
        <f t="shared" si="7"/>
        <v>0</v>
      </c>
      <c r="U43" s="95">
        <v>1</v>
      </c>
      <c r="V43" s="153" t="str">
        <f t="shared" si="0"/>
        <v/>
      </c>
    </row>
    <row r="44" spans="1:22" ht="34.5" hidden="1" customHeight="1" x14ac:dyDescent="0.3">
      <c r="A44" s="17" t="str">
        <f>CDT!B38</f>
        <v>Dihydroartéminisine Pipéraquine– Plaq / 6 comp 
( DHA-PPQ)  40/320 mg</v>
      </c>
      <c r="B44" s="79"/>
      <c r="C44" s="110"/>
      <c r="D44" s="121">
        <f t="shared" si="8"/>
        <v>0</v>
      </c>
      <c r="E44" s="119"/>
      <c r="F44" s="79"/>
      <c r="G44" s="79"/>
      <c r="H44" s="79"/>
      <c r="I44" s="79"/>
      <c r="J44" s="79"/>
      <c r="K44" s="110"/>
      <c r="L44" s="113">
        <f t="shared" si="9"/>
        <v>0</v>
      </c>
      <c r="M44" s="55">
        <f t="shared" si="10"/>
        <v>0</v>
      </c>
      <c r="N44" s="114">
        <f t="shared" si="11"/>
        <v>0</v>
      </c>
      <c r="O44" s="111" t="str">
        <f t="shared" si="12"/>
        <v>0</v>
      </c>
      <c r="P44" s="79"/>
      <c r="R44" s="152">
        <f t="shared" si="5"/>
        <v>90</v>
      </c>
      <c r="S44" s="68">
        <f t="shared" si="6"/>
        <v>0</v>
      </c>
      <c r="T44" s="68">
        <f t="shared" si="7"/>
        <v>0</v>
      </c>
      <c r="U44" s="95">
        <v>1</v>
      </c>
      <c r="V44" s="153" t="str">
        <f t="shared" si="0"/>
        <v/>
      </c>
    </row>
    <row r="45" spans="1:22" ht="34.5" hidden="1" customHeight="1" x14ac:dyDescent="0.3">
      <c r="A45" s="17" t="str">
        <f>CDT!B44</f>
        <v>Artésunate - Méfloquine (AS-MF)</v>
      </c>
      <c r="B45" s="79"/>
      <c r="C45" s="110"/>
      <c r="D45" s="121">
        <f t="shared" si="8"/>
        <v>0</v>
      </c>
      <c r="E45" s="119"/>
      <c r="F45" s="79"/>
      <c r="G45" s="79"/>
      <c r="H45" s="79"/>
      <c r="I45" s="79"/>
      <c r="J45" s="79"/>
      <c r="K45" s="110"/>
      <c r="L45" s="113">
        <f t="shared" si="9"/>
        <v>0</v>
      </c>
      <c r="M45" s="55">
        <f t="shared" si="10"/>
        <v>0</v>
      </c>
      <c r="N45" s="114">
        <f t="shared" si="11"/>
        <v>0</v>
      </c>
      <c r="O45" s="111" t="str">
        <f t="shared" si="12"/>
        <v>0</v>
      </c>
      <c r="P45" s="79"/>
      <c r="R45" s="152">
        <f t="shared" si="5"/>
        <v>90</v>
      </c>
      <c r="S45" s="68">
        <f t="shared" si="6"/>
        <v>0</v>
      </c>
      <c r="T45" s="68">
        <f t="shared" si="7"/>
        <v>0</v>
      </c>
      <c r="U45" s="95">
        <v>1</v>
      </c>
      <c r="V45" s="153" t="str">
        <f t="shared" si="0"/>
        <v/>
      </c>
    </row>
    <row r="46" spans="1:22" ht="34.5" hidden="1" customHeight="1" x14ac:dyDescent="0.3">
      <c r="A46" s="17" t="str">
        <f>CDT!B45</f>
        <v>Quinine comprimé 300mg</v>
      </c>
      <c r="B46" s="79"/>
      <c r="C46" s="110"/>
      <c r="D46" s="121">
        <f t="shared" si="8"/>
        <v>0</v>
      </c>
      <c r="E46" s="119"/>
      <c r="F46" s="79"/>
      <c r="G46" s="79"/>
      <c r="H46" s="79"/>
      <c r="I46" s="79"/>
      <c r="J46" s="79"/>
      <c r="K46" s="110"/>
      <c r="L46" s="113">
        <f t="shared" si="9"/>
        <v>0</v>
      </c>
      <c r="M46" s="55">
        <f t="shared" si="10"/>
        <v>0</v>
      </c>
      <c r="N46" s="114">
        <f t="shared" si="11"/>
        <v>0</v>
      </c>
      <c r="O46" s="111" t="str">
        <f t="shared" si="12"/>
        <v>0</v>
      </c>
      <c r="P46" s="79"/>
      <c r="R46" s="152">
        <f t="shared" si="5"/>
        <v>90</v>
      </c>
      <c r="S46" s="68">
        <f t="shared" si="6"/>
        <v>0</v>
      </c>
      <c r="T46" s="68">
        <f t="shared" si="7"/>
        <v>0</v>
      </c>
      <c r="U46" s="95">
        <v>1</v>
      </c>
      <c r="V46" s="153" t="str">
        <f t="shared" si="0"/>
        <v/>
      </c>
    </row>
    <row r="47" spans="1:22" ht="34.5" hidden="1" customHeight="1" x14ac:dyDescent="0.3">
      <c r="A47" s="17" t="str">
        <f>CDT!B46</f>
        <v>Quinine injectable 300 mg</v>
      </c>
      <c r="B47" s="79"/>
      <c r="C47" s="110"/>
      <c r="D47" s="121">
        <f t="shared" si="8"/>
        <v>0</v>
      </c>
      <c r="E47" s="119"/>
      <c r="F47" s="79"/>
      <c r="G47" s="79"/>
      <c r="H47" s="79"/>
      <c r="I47" s="79"/>
      <c r="J47" s="79"/>
      <c r="K47" s="110"/>
      <c r="L47" s="113">
        <f t="shared" si="9"/>
        <v>0</v>
      </c>
      <c r="M47" s="55">
        <f t="shared" si="10"/>
        <v>0</v>
      </c>
      <c r="N47" s="114">
        <f t="shared" si="11"/>
        <v>0</v>
      </c>
      <c r="O47" s="111" t="str">
        <f t="shared" si="12"/>
        <v>0</v>
      </c>
      <c r="P47" s="79"/>
      <c r="R47" s="152">
        <f t="shared" si="5"/>
        <v>90</v>
      </c>
      <c r="S47" s="68">
        <f t="shared" si="6"/>
        <v>0</v>
      </c>
      <c r="T47" s="68">
        <f t="shared" si="7"/>
        <v>0</v>
      </c>
      <c r="U47" s="95">
        <v>1</v>
      </c>
      <c r="V47" s="153" t="str">
        <f t="shared" si="0"/>
        <v/>
      </c>
    </row>
    <row r="48" spans="1:22" ht="34.5" hidden="1" customHeight="1" x14ac:dyDescent="0.3">
      <c r="A48" s="17" t="str">
        <f>CDT!B47</f>
        <v>Quinine injectable 600 mg</v>
      </c>
      <c r="B48" s="79"/>
      <c r="C48" s="110"/>
      <c r="D48" s="121">
        <f t="shared" si="8"/>
        <v>0</v>
      </c>
      <c r="E48" s="119"/>
      <c r="F48" s="79"/>
      <c r="G48" s="79"/>
      <c r="H48" s="79"/>
      <c r="I48" s="79"/>
      <c r="J48" s="79"/>
      <c r="K48" s="110"/>
      <c r="L48" s="113">
        <f t="shared" si="9"/>
        <v>0</v>
      </c>
      <c r="M48" s="55">
        <f t="shared" si="10"/>
        <v>0</v>
      </c>
      <c r="N48" s="114">
        <f t="shared" si="11"/>
        <v>0</v>
      </c>
      <c r="O48" s="111" t="str">
        <f t="shared" si="12"/>
        <v>0</v>
      </c>
      <c r="P48" s="79"/>
      <c r="R48" s="152">
        <f t="shared" si="5"/>
        <v>90</v>
      </c>
      <c r="S48" s="68">
        <f t="shared" si="6"/>
        <v>0</v>
      </c>
      <c r="T48" s="68">
        <f t="shared" si="7"/>
        <v>0</v>
      </c>
      <c r="U48" s="95">
        <v>1</v>
      </c>
      <c r="V48" s="153" t="str">
        <f t="shared" si="0"/>
        <v/>
      </c>
    </row>
    <row r="49" spans="1:22" ht="34.5" hidden="1" customHeight="1" x14ac:dyDescent="0.3">
      <c r="A49" s="17" t="str">
        <f>CDT!B48</f>
        <v>Quinine injectable 600 mg</v>
      </c>
      <c r="B49" s="79"/>
      <c r="C49" s="110"/>
      <c r="D49" s="121">
        <f t="shared" si="8"/>
        <v>0</v>
      </c>
      <c r="E49" s="119"/>
      <c r="F49" s="79"/>
      <c r="G49" s="79"/>
      <c r="H49" s="79"/>
      <c r="I49" s="79"/>
      <c r="J49" s="79"/>
      <c r="K49" s="110"/>
      <c r="L49" s="113">
        <f t="shared" si="9"/>
        <v>0</v>
      </c>
      <c r="M49" s="55">
        <f t="shared" si="10"/>
        <v>0</v>
      </c>
      <c r="N49" s="114">
        <f t="shared" si="11"/>
        <v>0</v>
      </c>
      <c r="O49" s="111" t="str">
        <f t="shared" si="12"/>
        <v>0</v>
      </c>
      <c r="P49" s="79"/>
      <c r="R49" s="152">
        <f t="shared" si="5"/>
        <v>90</v>
      </c>
      <c r="S49" s="68">
        <f t="shared" si="6"/>
        <v>0</v>
      </c>
      <c r="T49" s="68">
        <f t="shared" si="7"/>
        <v>0</v>
      </c>
      <c r="U49" s="95">
        <v>1</v>
      </c>
      <c r="V49" s="153" t="str">
        <f t="shared" si="0"/>
        <v/>
      </c>
    </row>
    <row r="50" spans="1:22" ht="34.5" hidden="1" customHeight="1" thickBot="1" x14ac:dyDescent="0.35">
      <c r="A50" s="17" t="str">
        <f>CDT!B49</f>
        <v>Artéméther injectable 100 mg</v>
      </c>
      <c r="B50" s="79"/>
      <c r="C50" s="110"/>
      <c r="D50" s="122">
        <f t="shared" si="8"/>
        <v>0</v>
      </c>
      <c r="E50" s="119"/>
      <c r="F50" s="79"/>
      <c r="G50" s="79"/>
      <c r="H50" s="79"/>
      <c r="I50" s="79"/>
      <c r="J50" s="79"/>
      <c r="K50" s="110"/>
      <c r="L50" s="115">
        <f t="shared" si="9"/>
        <v>0</v>
      </c>
      <c r="M50" s="130">
        <f t="shared" si="10"/>
        <v>0</v>
      </c>
      <c r="N50" s="116">
        <f>IF(J50=0,((E50+L50)-K50),((L50*2)-K50))</f>
        <v>0</v>
      </c>
      <c r="O50" s="111" t="str">
        <f t="shared" si="12"/>
        <v>0</v>
      </c>
      <c r="P50" s="79"/>
      <c r="R50" s="152">
        <f t="shared" si="5"/>
        <v>90</v>
      </c>
      <c r="S50" s="68">
        <f>D50-(E50+G50+I50+H50)</f>
        <v>0</v>
      </c>
      <c r="T50" s="68">
        <f t="shared" si="7"/>
        <v>0</v>
      </c>
      <c r="U50" s="95">
        <v>1</v>
      </c>
      <c r="V50" s="153" t="str">
        <f t="shared" si="0"/>
        <v/>
      </c>
    </row>
    <row r="51" spans="1:22" ht="34.5" hidden="1" customHeight="1" x14ac:dyDescent="0.3">
      <c r="A51" s="17"/>
      <c r="B51" s="79"/>
      <c r="C51" s="79"/>
      <c r="D51" s="56"/>
      <c r="E51" s="79"/>
      <c r="F51" s="79"/>
      <c r="G51" s="79"/>
      <c r="H51" s="79"/>
      <c r="I51" s="79"/>
      <c r="J51" s="79"/>
      <c r="K51" s="79"/>
      <c r="L51" s="57"/>
      <c r="M51" s="57"/>
      <c r="N51" s="58"/>
      <c r="O51" s="80"/>
      <c r="P51" s="79"/>
      <c r="R51" s="152"/>
      <c r="S51" s="68"/>
      <c r="T51" s="68"/>
      <c r="U51" s="95"/>
      <c r="V51" s="153" t="str">
        <f t="shared" si="0"/>
        <v/>
      </c>
    </row>
    <row r="52" spans="1:22" ht="34.5" hidden="1" customHeight="1" x14ac:dyDescent="0.3">
      <c r="A52" s="17"/>
      <c r="B52" s="79"/>
      <c r="C52" s="79"/>
      <c r="D52" s="53"/>
      <c r="E52" s="79"/>
      <c r="F52" s="79"/>
      <c r="G52" s="79"/>
      <c r="H52" s="79"/>
      <c r="I52" s="79"/>
      <c r="J52" s="79"/>
      <c r="K52" s="79"/>
      <c r="L52" s="54"/>
      <c r="M52" s="54"/>
      <c r="N52" s="55"/>
      <c r="O52" s="80"/>
      <c r="P52" s="79"/>
      <c r="R52" s="152"/>
      <c r="S52" s="68"/>
      <c r="T52" s="68"/>
      <c r="U52" s="95"/>
      <c r="V52" s="153" t="str">
        <f t="shared" si="0"/>
        <v/>
      </c>
    </row>
    <row r="53" spans="1:22" s="235" customFormat="1" ht="16.5" customHeight="1" x14ac:dyDescent="0.35">
      <c r="A53" s="494" t="s">
        <v>290</v>
      </c>
      <c r="B53" s="494"/>
      <c r="C53" s="494"/>
      <c r="D53" s="494"/>
      <c r="E53" s="232"/>
      <c r="F53" s="232"/>
      <c r="G53" s="233" t="s">
        <v>298</v>
      </c>
      <c r="H53" s="233"/>
      <c r="I53" s="232"/>
      <c r="J53" s="234"/>
      <c r="K53" s="232"/>
      <c r="L53" s="232"/>
      <c r="M53" s="232"/>
      <c r="N53" s="232"/>
      <c r="O53" s="232"/>
      <c r="Q53" s="236"/>
      <c r="R53" s="237"/>
      <c r="S53" s="238"/>
      <c r="T53" s="238"/>
      <c r="U53" s="239"/>
      <c r="V53" s="240"/>
    </row>
    <row r="54" spans="1:22" ht="34.5" customHeight="1" x14ac:dyDescent="0.3">
      <c r="A54" s="18"/>
      <c r="B54" s="18"/>
      <c r="C54" s="18"/>
      <c r="D54" s="18"/>
      <c r="E54" s="18"/>
      <c r="F54" s="18"/>
      <c r="G54" s="18"/>
      <c r="H54" s="18"/>
      <c r="I54" s="18"/>
      <c r="J54" s="18"/>
      <c r="K54" s="18"/>
      <c r="L54" s="18"/>
      <c r="M54" s="18"/>
      <c r="N54" s="18"/>
      <c r="O54" s="18"/>
      <c r="R54" s="154"/>
      <c r="S54" s="69"/>
      <c r="T54" s="69"/>
      <c r="U54" s="70"/>
      <c r="V54" s="155"/>
    </row>
    <row r="55" spans="1:22" ht="35.25" customHeight="1" x14ac:dyDescent="0.3">
      <c r="B55" s="18"/>
      <c r="C55" s="18"/>
      <c r="D55" s="18"/>
      <c r="E55" s="18"/>
      <c r="F55" s="18"/>
      <c r="I55" s="18"/>
      <c r="J55" s="18"/>
      <c r="K55" s="18"/>
      <c r="L55" s="18"/>
      <c r="M55" s="18"/>
      <c r="N55" s="18"/>
      <c r="O55" s="18"/>
      <c r="R55" s="154"/>
      <c r="S55" s="69"/>
      <c r="T55" s="69"/>
      <c r="U55" s="70"/>
      <c r="V55" s="155"/>
    </row>
    <row r="56" spans="1:22" s="235" customFormat="1" ht="16.5" customHeight="1" x14ac:dyDescent="0.35">
      <c r="A56" s="494" t="s">
        <v>289</v>
      </c>
      <c r="B56" s="494"/>
      <c r="C56" s="494"/>
      <c r="D56" s="494"/>
      <c r="E56" s="232"/>
      <c r="F56" s="232"/>
      <c r="G56" s="561" t="s">
        <v>299</v>
      </c>
      <c r="H56" s="561"/>
      <c r="I56" s="561"/>
      <c r="J56" s="561"/>
      <c r="K56" s="561"/>
      <c r="L56" s="561"/>
      <c r="M56" s="561"/>
      <c r="N56" s="561"/>
      <c r="O56" s="561"/>
      <c r="Q56" s="236"/>
      <c r="R56" s="237"/>
      <c r="S56" s="238"/>
      <c r="T56" s="238"/>
      <c r="U56" s="239"/>
      <c r="V56" s="240"/>
    </row>
  </sheetData>
  <mergeCells count="26">
    <mergeCell ref="A56:D56"/>
    <mergeCell ref="G56:O56"/>
    <mergeCell ref="A23:C23"/>
    <mergeCell ref="D23:F23"/>
    <mergeCell ref="I23:N23"/>
    <mergeCell ref="O23:P23"/>
    <mergeCell ref="A26:A27"/>
    <mergeCell ref="A53:D53"/>
    <mergeCell ref="A19:C19"/>
    <mergeCell ref="D19:N19"/>
    <mergeCell ref="R19:V19"/>
    <mergeCell ref="A21:C21"/>
    <mergeCell ref="D21:H21"/>
    <mergeCell ref="O21:P21"/>
    <mergeCell ref="L17:P17"/>
    <mergeCell ref="A1:B1"/>
    <mergeCell ref="A3:B3"/>
    <mergeCell ref="A4:B4"/>
    <mergeCell ref="A11:O11"/>
    <mergeCell ref="B13:C13"/>
    <mergeCell ref="E13:J13"/>
    <mergeCell ref="B15:C15"/>
    <mergeCell ref="D15:F15"/>
    <mergeCell ref="G15:I15"/>
    <mergeCell ref="B17:E17"/>
    <mergeCell ref="G17:K17"/>
  </mergeCells>
  <conditionalFormatting sqref="T28">
    <cfRule type="cellIs" dxfId="4378" priority="23" operator="greaterThan">
      <formula>0</formula>
    </cfRule>
    <cfRule type="cellIs" dxfId="4377" priority="24" operator="greaterThan">
      <formula>0</formula>
    </cfRule>
    <cfRule type="cellIs" dxfId="4376" priority="25" operator="lessThan">
      <formula>0</formula>
    </cfRule>
    <cfRule type="cellIs" dxfId="4375" priority="26" operator="notEqual">
      <formula>0</formula>
    </cfRule>
  </conditionalFormatting>
  <conditionalFormatting sqref="T29:T31">
    <cfRule type="cellIs" dxfId="4374" priority="19" operator="greaterThan">
      <formula>0</formula>
    </cfRule>
    <cfRule type="cellIs" dxfId="4373" priority="20" operator="greaterThan">
      <formula>0</formula>
    </cfRule>
    <cfRule type="cellIs" dxfId="4372" priority="21" operator="lessThan">
      <formula>0</formula>
    </cfRule>
    <cfRule type="cellIs" dxfId="4371" priority="22" operator="notEqual">
      <formula>0</formula>
    </cfRule>
  </conditionalFormatting>
  <conditionalFormatting sqref="T32:T49">
    <cfRule type="cellIs" dxfId="4370" priority="15" operator="greaterThan">
      <formula>0</formula>
    </cfRule>
    <cfRule type="cellIs" dxfId="4369" priority="16" operator="greaterThan">
      <formula>0</formula>
    </cfRule>
    <cfRule type="cellIs" dxfId="4368" priority="17" operator="lessThan">
      <formula>0</formula>
    </cfRule>
    <cfRule type="cellIs" dxfId="4367" priority="18" operator="notEqual">
      <formula>0</formula>
    </cfRule>
  </conditionalFormatting>
  <conditionalFormatting sqref="T50:T52">
    <cfRule type="cellIs" dxfId="4366" priority="11" operator="greaterThan">
      <formula>0</formula>
    </cfRule>
    <cfRule type="cellIs" dxfId="4365" priority="12" operator="greaterThan">
      <formula>0</formula>
    </cfRule>
    <cfRule type="cellIs" dxfId="4364" priority="13" operator="lessThan">
      <formula>0</formula>
    </cfRule>
    <cfRule type="cellIs" dxfId="4363" priority="14" operator="notEqual">
      <formula>0</formula>
    </cfRule>
  </conditionalFormatting>
  <conditionalFormatting sqref="K28 K50:K52">
    <cfRule type="expression" dxfId="4362" priority="9">
      <formula>K28&lt;S28</formula>
    </cfRule>
    <cfRule type="expression" dxfId="4361" priority="10">
      <formula>K28&gt;S28</formula>
    </cfRule>
  </conditionalFormatting>
  <conditionalFormatting sqref="J28">
    <cfRule type="cellIs" dxfId="4360" priority="8" operator="greaterThan">
      <formula>90</formula>
    </cfRule>
  </conditionalFormatting>
  <conditionalFormatting sqref="J37:J49">
    <cfRule type="cellIs" dxfId="4359" priority="7" operator="greaterThan">
      <formula>90</formula>
    </cfRule>
  </conditionalFormatting>
  <conditionalFormatting sqref="J50:J52">
    <cfRule type="cellIs" dxfId="4358" priority="6" operator="greaterThan">
      <formula>90</formula>
    </cfRule>
  </conditionalFormatting>
  <conditionalFormatting sqref="K37:K49">
    <cfRule type="expression" dxfId="4357" priority="4">
      <formula>K37&lt;S37</formula>
    </cfRule>
    <cfRule type="expression" dxfId="4356" priority="5">
      <formula>K37&gt;S37</formula>
    </cfRule>
  </conditionalFormatting>
  <conditionalFormatting sqref="K29:K36">
    <cfRule type="expression" dxfId="4355" priority="2">
      <formula>K29&lt;S29</formula>
    </cfRule>
    <cfRule type="expression" dxfId="4354" priority="3">
      <formula>K29&gt;S29</formula>
    </cfRule>
  </conditionalFormatting>
  <conditionalFormatting sqref="J29:J36">
    <cfRule type="cellIs" dxfId="4353" priority="1" operator="greaterThan">
      <formula>90</formula>
    </cfRule>
  </conditionalFormatting>
  <dataValidations count="9">
    <dataValidation type="whole" operator="lessThanOrEqual" allowBlank="1" showInputMessage="1" showErrorMessage="1" promptTitle="instruction" prompt="La valeur de la cellule ne peut pas être supérieure à la quantité Totale inscrite dans la colonne D._x000a_Merci de vérifier." sqref="E28:E52">
      <formula1>D28</formula1>
    </dataValidation>
    <dataValidation type="whole" allowBlank="1" showInputMessage="1" showErrorMessage="1" prompt="La valeur ne peut pas être supérieure à 89_x000a_Si tel est le cas déteminer la quantité à commander directement à la colonne M._x000a_merci" sqref="J28:J52">
      <formula1>0</formula1>
      <formula2>89</formula2>
    </dataValidation>
    <dataValidation errorStyle="information" allowBlank="1" showInputMessage="1" showErrorMessage="1" errorTitle="Instruction" error="Saisissez le Texte en MAJUSCULE_x000a_Exemple: CMS AGOE_x000a_Merci" promptTitle="Instruction" prompt="Saisissez le Texte en MAJUSCULE_x000a_Exemple: CMS AGOE_x000a_Merci" sqref="D19:N19"/>
    <dataValidation type="date" errorStyle="warning" allowBlank="1" showInputMessage="1" showErrorMessage="1" promptTitle="Instruction" prompt="SVP Saisissez la date sous le format:_x000a_00/00/0000. exemple 15/09/2016,_x000a_Merci_x000a_" sqref="D21:H21">
      <formula1>42370</formula1>
      <formula2>44926</formula2>
    </dataValidation>
    <dataValidation allowBlank="1" showInputMessage="1" showErrorMessage="1" prompt="SVP Saisissez le Nom du site et la date de dépôt de la commande en premier. Merci" sqref="B28:B36"/>
    <dataValidation errorStyle="information" allowBlank="1" showInputMessage="1" showErrorMessage="1" error="Vérifiez SVP l'inventaire physique,_x000a__x000a_MERI" sqref="K28:K36"/>
    <dataValidation type="list" allowBlank="1" showInputMessage="1" showErrorMessage="1" sqref="D23:F23">
      <formula1>typerapport2</formula1>
    </dataValidation>
    <dataValidation type="whole" allowBlank="1" showInputMessage="1" showErrorMessage="1" prompt="SVP _x000a_Veuillez inscrire le nombre d'ACS dans l'air sanitaire._x000a_Merci" sqref="O23:P23">
      <formula1>0</formula1>
      <formula2>500</formula2>
    </dataValidation>
    <dataValidation type="whole" allowBlank="1" showInputMessage="1" showErrorMessage="1" prompt="La quantité accordée par le point Focal ne peut être supérieure à la somme du CMMa et la quantité commandée pour le trimestre._x000a_Merci de revoir la quantité dans la colonne O._x000a_" sqref="O28:O36">
      <formula1>0</formula1>
      <formula2>+M28+N28</formula2>
    </dataValidation>
  </dataValidations>
  <pageMargins left="0.21" right="0.23622047244094491" top="0.74803149606299213" bottom="0.74803149606299213" header="0.31496062992125984" footer="0.31496062992125984"/>
  <pageSetup paperSize="9" scale="40" orientation="landscape" r:id="rId1"/>
  <headerFooter alignWithMargins="0">
    <oddFooter>&amp;C&amp;"Arial,Gras"PNLS /IST, Avenue des Armées, -05 BP 424 Lomé –Togo ; Tel 22 20 94 39 Fax : 22 20 94 36    Site Web : www.pnls.tg</oddFooter>
  </headerFooter>
  <drawing r:id="rId2"/>
</worksheet>
</file>

<file path=xl/worksheets/sheet2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rgb="FF00B050"/>
  </sheetPr>
  <dimension ref="A1:AA54"/>
  <sheetViews>
    <sheetView showGridLines="0" view="pageBreakPreview" topLeftCell="A11" zoomScale="80" zoomScaleNormal="125" zoomScaleSheetLayoutView="80" workbookViewId="0">
      <pane xSplit="1" ySplit="15" topLeftCell="B26" activePane="bottomRight" state="frozen"/>
      <selection activeCell="A32" sqref="A32:XFD32"/>
      <selection pane="topRight" activeCell="A32" sqref="A32:XFD32"/>
      <selection pane="bottomLeft" activeCell="A32" sqref="A32:XFD32"/>
      <selection pane="bottomRight" activeCell="D19" sqref="D19:N19"/>
    </sheetView>
  </sheetViews>
  <sheetFormatPr baseColWidth="10" defaultColWidth="7.33203125" defaultRowHeight="13.8" x14ac:dyDescent="0.3"/>
  <cols>
    <col min="1" max="1" width="53.44140625" style="3" customWidth="1"/>
    <col min="2" max="10" width="8.109375" style="3" customWidth="1"/>
    <col min="11" max="11" width="9.88671875" style="3" customWidth="1"/>
    <col min="12" max="12" width="8.88671875" style="3" customWidth="1"/>
    <col min="13" max="13" width="8.44140625" style="3" customWidth="1"/>
    <col min="14" max="14" width="9.44140625" style="3" customWidth="1"/>
    <col min="15" max="15" width="9.5546875" style="39" customWidth="1"/>
    <col min="16" max="16" width="16.44140625" style="3" customWidth="1"/>
    <col min="17" max="17" width="2.109375" style="62" customWidth="1"/>
    <col min="18" max="18" width="7.33203125" style="306" hidden="1" customWidth="1"/>
    <col min="19" max="19" width="7.44140625" style="77" customWidth="1"/>
    <col min="20" max="20" width="10.5546875" style="77" customWidth="1"/>
    <col min="21" max="21" width="7.44140625" style="77" bestFit="1" customWidth="1"/>
    <col min="22" max="22" width="7.88671875" style="78" bestFit="1" customWidth="1"/>
    <col min="23" max="23" width="33.33203125" style="77" customWidth="1"/>
    <col min="24" max="16384" width="7.33203125" style="3"/>
  </cols>
  <sheetData>
    <row r="1" spans="1:23" ht="17.25" customHeight="1" x14ac:dyDescent="0.3">
      <c r="A1" s="549" t="s">
        <v>452</v>
      </c>
      <c r="B1" s="549"/>
      <c r="C1" s="2"/>
      <c r="D1" s="2"/>
      <c r="E1"/>
      <c r="F1"/>
      <c r="G1"/>
      <c r="H1"/>
      <c r="I1"/>
      <c r="J1"/>
      <c r="N1" s="4" t="s">
        <v>1</v>
      </c>
      <c r="O1" s="5"/>
      <c r="S1" s="69"/>
      <c r="T1" s="69"/>
      <c r="U1" s="69"/>
      <c r="V1" s="70"/>
      <c r="W1" s="69"/>
    </row>
    <row r="2" spans="1:23" ht="13.5" customHeight="1" x14ac:dyDescent="0.3">
      <c r="A2" s="1" t="s">
        <v>453</v>
      </c>
      <c r="B2" s="1"/>
      <c r="C2" s="2"/>
      <c r="D2" s="2"/>
      <c r="E2"/>
      <c r="F2"/>
      <c r="G2"/>
      <c r="H2"/>
      <c r="I2"/>
      <c r="J2"/>
      <c r="M2" s="4"/>
      <c r="N2" s="4" t="s">
        <v>3</v>
      </c>
      <c r="O2" s="5"/>
      <c r="S2" s="69"/>
      <c r="T2" s="69"/>
      <c r="U2" s="69"/>
      <c r="V2" s="70"/>
      <c r="W2" s="69"/>
    </row>
    <row r="3" spans="1:23" ht="15.6" x14ac:dyDescent="0.3">
      <c r="A3" s="549" t="s">
        <v>454</v>
      </c>
      <c r="B3" s="549"/>
      <c r="C3" s="2"/>
      <c r="D3" s="2"/>
      <c r="E3"/>
      <c r="F3"/>
      <c r="G3"/>
      <c r="H3"/>
      <c r="I3"/>
      <c r="J3"/>
      <c r="K3" s="5"/>
      <c r="L3" s="5"/>
      <c r="M3" s="5"/>
      <c r="N3" s="5"/>
      <c r="O3" s="5"/>
      <c r="S3" s="69"/>
      <c r="T3" s="69"/>
      <c r="U3" s="69"/>
      <c r="V3" s="70"/>
      <c r="W3" s="69"/>
    </row>
    <row r="4" spans="1:23" ht="33.6" customHeight="1" x14ac:dyDescent="0.3">
      <c r="A4" s="547" t="s">
        <v>455</v>
      </c>
      <c r="B4" s="548"/>
      <c r="C4" s="7"/>
      <c r="D4" s="7"/>
      <c r="E4" s="8"/>
      <c r="F4" s="8"/>
      <c r="G4" s="8"/>
      <c r="H4" s="8"/>
      <c r="I4" s="8"/>
      <c r="J4" s="8"/>
      <c r="K4" s="9"/>
      <c r="L4" s="9"/>
      <c r="M4" s="9"/>
      <c r="N4" s="9"/>
      <c r="O4" s="38"/>
      <c r="S4" s="69"/>
      <c r="T4" s="69"/>
      <c r="U4" s="69"/>
      <c r="V4" s="70"/>
      <c r="W4" s="69"/>
    </row>
    <row r="5" spans="1:23" x14ac:dyDescent="0.3">
      <c r="B5" s="9"/>
      <c r="C5" s="9"/>
      <c r="D5" s="9"/>
      <c r="E5" s="9"/>
      <c r="F5" s="9"/>
      <c r="G5" s="9"/>
      <c r="H5" s="9"/>
      <c r="I5" s="9"/>
      <c r="J5" s="9"/>
      <c r="K5" s="9"/>
      <c r="L5" s="9"/>
      <c r="M5" s="9"/>
      <c r="N5" s="9"/>
      <c r="O5" s="38"/>
      <c r="S5" s="69"/>
      <c r="T5" s="69"/>
      <c r="U5" s="69"/>
      <c r="V5" s="70"/>
      <c r="W5" s="69"/>
    </row>
    <row r="6" spans="1:23" ht="15.6" x14ac:dyDescent="0.3">
      <c r="A6" s="6" t="s">
        <v>232</v>
      </c>
      <c r="B6" s="9"/>
      <c r="C6" s="9"/>
      <c r="D6" s="9"/>
      <c r="E6" s="9"/>
      <c r="F6" s="9"/>
      <c r="G6" s="9"/>
      <c r="H6" s="9"/>
      <c r="I6" s="9"/>
      <c r="J6" s="9"/>
      <c r="K6" s="9"/>
      <c r="L6" s="9"/>
      <c r="M6" s="9"/>
      <c r="N6" s="9"/>
      <c r="O6" s="38"/>
      <c r="S6" s="69"/>
      <c r="T6" s="69"/>
      <c r="U6" s="69"/>
      <c r="V6" s="70"/>
      <c r="W6" s="69"/>
    </row>
    <row r="7" spans="1:23" x14ac:dyDescent="0.3">
      <c r="A7" s="10"/>
      <c r="B7" s="9"/>
      <c r="C7" s="9"/>
      <c r="D7" s="9"/>
      <c r="E7" s="9"/>
      <c r="F7" s="9"/>
      <c r="G7" s="9"/>
      <c r="H7" s="9"/>
      <c r="I7" s="9"/>
      <c r="J7" s="9"/>
      <c r="K7" s="9"/>
      <c r="L7" s="9"/>
      <c r="M7" s="9"/>
      <c r="N7" s="9"/>
      <c r="O7" s="38"/>
      <c r="S7" s="69"/>
      <c r="T7" s="69"/>
      <c r="U7" s="69"/>
      <c r="V7" s="70"/>
      <c r="W7" s="69"/>
    </row>
    <row r="8" spans="1:23" x14ac:dyDescent="0.3">
      <c r="A8" s="10"/>
      <c r="B8" s="9"/>
      <c r="C8" s="9"/>
      <c r="D8" s="9"/>
      <c r="E8" s="9"/>
      <c r="F8" s="9"/>
      <c r="G8" s="9"/>
      <c r="H8" s="9"/>
      <c r="I8" s="9"/>
      <c r="J8" s="9"/>
      <c r="K8" s="9"/>
      <c r="L8" s="9"/>
      <c r="M8" s="9"/>
      <c r="N8" s="9"/>
      <c r="O8" s="38"/>
      <c r="S8" s="69"/>
      <c r="T8" s="69"/>
      <c r="U8" s="69"/>
      <c r="V8" s="70"/>
      <c r="W8" s="69"/>
    </row>
    <row r="9" spans="1:23" x14ac:dyDescent="0.3">
      <c r="A9" s="10"/>
      <c r="B9" s="9"/>
      <c r="C9" s="9"/>
      <c r="D9" s="9"/>
      <c r="E9" s="9"/>
      <c r="F9" s="9"/>
      <c r="G9" s="9"/>
      <c r="H9" s="9"/>
      <c r="I9" s="9"/>
      <c r="J9" s="9"/>
      <c r="K9" s="9"/>
      <c r="L9" s="9"/>
      <c r="M9" s="9"/>
      <c r="N9" s="9"/>
      <c r="O9" s="38"/>
      <c r="S9" s="69"/>
      <c r="T9" s="69"/>
      <c r="U9" s="69"/>
      <c r="V9" s="70"/>
      <c r="W9" s="69"/>
    </row>
    <row r="10" spans="1:23" x14ac:dyDescent="0.3">
      <c r="S10" s="69"/>
      <c r="T10" s="69"/>
      <c r="U10" s="69"/>
      <c r="V10" s="70"/>
      <c r="W10" s="69"/>
    </row>
    <row r="11" spans="1:23" ht="19.5" customHeight="1" x14ac:dyDescent="0.3">
      <c r="A11" s="555" t="s">
        <v>263</v>
      </c>
      <c r="B11" s="555"/>
      <c r="C11" s="555"/>
      <c r="D11" s="555"/>
      <c r="E11" s="555"/>
      <c r="F11" s="555"/>
      <c r="G11" s="555"/>
      <c r="H11" s="555"/>
      <c r="I11" s="555"/>
      <c r="J11" s="555"/>
      <c r="K11" s="555"/>
      <c r="L11" s="555"/>
      <c r="M11" s="555"/>
      <c r="N11" s="555"/>
      <c r="O11" s="555"/>
      <c r="P11" s="40"/>
      <c r="S11" s="69"/>
      <c r="T11" s="69"/>
      <c r="U11" s="69"/>
      <c r="V11" s="70"/>
      <c r="W11" s="69"/>
    </row>
    <row r="12" spans="1:23" ht="1.5" customHeight="1" thickBot="1" x14ac:dyDescent="0.35">
      <c r="A12" s="11"/>
      <c r="B12" s="11"/>
      <c r="C12" s="11"/>
      <c r="D12" s="11"/>
      <c r="E12" s="11"/>
      <c r="F12" s="11"/>
      <c r="G12" s="11"/>
      <c r="H12" s="11"/>
      <c r="I12" s="11"/>
      <c r="J12" s="11"/>
      <c r="K12" s="11"/>
      <c r="L12" s="11"/>
      <c r="M12" s="11"/>
      <c r="N12" s="11"/>
      <c r="O12" s="11"/>
      <c r="S12" s="69"/>
      <c r="T12" s="69"/>
      <c r="U12" s="69"/>
      <c r="V12" s="70"/>
      <c r="W12" s="69"/>
    </row>
    <row r="13" spans="1:23" s="42" customFormat="1" ht="20.25" hidden="1" customHeight="1" thickBot="1" x14ac:dyDescent="0.35">
      <c r="A13" s="434" t="s">
        <v>5</v>
      </c>
      <c r="B13" s="556">
        <f>'Info District'!G11</f>
        <v>2025</v>
      </c>
      <c r="C13" s="557"/>
      <c r="E13" s="550"/>
      <c r="F13" s="550"/>
      <c r="G13" s="550"/>
      <c r="H13" s="550"/>
      <c r="I13" s="550"/>
      <c r="J13" s="554"/>
      <c r="Q13" s="63"/>
      <c r="R13" s="307"/>
      <c r="S13" s="71"/>
      <c r="T13" s="71"/>
      <c r="U13" s="71"/>
      <c r="V13" s="72"/>
      <c r="W13" s="71"/>
    </row>
    <row r="14" spans="1:23" s="42" customFormat="1" ht="7.5" hidden="1" customHeight="1" thickBot="1" x14ac:dyDescent="0.35">
      <c r="A14" s="434"/>
      <c r="B14" s="13"/>
      <c r="C14" s="13"/>
      <c r="D14" s="13"/>
      <c r="O14" s="15"/>
      <c r="Q14" s="63"/>
      <c r="R14" s="307"/>
      <c r="S14" s="71"/>
      <c r="T14" s="71"/>
      <c r="U14" s="71"/>
      <c r="V14" s="72"/>
      <c r="W14" s="71"/>
    </row>
    <row r="15" spans="1:23" s="42" customFormat="1" ht="16.5" hidden="1" customHeight="1" thickBot="1" x14ac:dyDescent="0.35">
      <c r="A15" s="434" t="s">
        <v>7</v>
      </c>
      <c r="B15" s="558" t="str">
        <f>'Info District'!G12</f>
        <v>PLATEAUX</v>
      </c>
      <c r="C15" s="559"/>
      <c r="D15" s="550" t="s">
        <v>8</v>
      </c>
      <c r="E15" s="550"/>
      <c r="F15" s="550"/>
      <c r="G15" s="551" t="str">
        <f>'Info District'!G13</f>
        <v>Agou</v>
      </c>
      <c r="H15" s="552"/>
      <c r="I15" s="553"/>
      <c r="L15" s="11"/>
      <c r="M15" s="11"/>
      <c r="N15" s="11"/>
      <c r="O15" s="11"/>
      <c r="P15" s="11"/>
      <c r="Q15" s="63"/>
      <c r="R15" s="307"/>
      <c r="S15" s="71"/>
      <c r="T15" s="71"/>
      <c r="U15" s="71"/>
      <c r="V15" s="73"/>
      <c r="W15" s="71"/>
    </row>
    <row r="16" spans="1:23" s="42" customFormat="1" ht="3.75" hidden="1" customHeight="1" thickBot="1" x14ac:dyDescent="0.35">
      <c r="A16" s="139"/>
      <c r="B16" s="15"/>
      <c r="C16" s="15"/>
      <c r="D16" s="15"/>
      <c r="E16" s="15"/>
      <c r="K16" s="15"/>
      <c r="L16" s="15"/>
      <c r="M16" s="15"/>
      <c r="O16" s="15"/>
      <c r="Q16" s="63"/>
      <c r="R16" s="307"/>
      <c r="S16" s="71"/>
      <c r="T16" s="71"/>
      <c r="U16" s="71"/>
      <c r="V16" s="72"/>
      <c r="W16" s="71"/>
    </row>
    <row r="17" spans="1:27" s="42" customFormat="1" ht="18" hidden="1" customHeight="1" thickBot="1" x14ac:dyDescent="0.35">
      <c r="A17" s="434" t="s">
        <v>9</v>
      </c>
      <c r="B17" s="556" t="str">
        <f>'Info District'!G17</f>
        <v>Avril à Juin 2025</v>
      </c>
      <c r="C17" s="560"/>
      <c r="D17" s="560"/>
      <c r="E17" s="557"/>
      <c r="G17" s="550" t="s">
        <v>11</v>
      </c>
      <c r="H17" s="550"/>
      <c r="I17" s="550"/>
      <c r="J17" s="550"/>
      <c r="K17" s="554"/>
      <c r="L17" s="551" t="str">
        <f>'Info District'!G18</f>
        <v>Juillet à Septembre 2025</v>
      </c>
      <c r="M17" s="552"/>
      <c r="N17" s="552"/>
      <c r="O17" s="552"/>
      <c r="P17" s="553"/>
      <c r="Q17" s="63"/>
      <c r="R17" s="307"/>
      <c r="S17" s="71"/>
      <c r="T17" s="71"/>
      <c r="U17" s="71"/>
      <c r="V17" s="72"/>
      <c r="W17" s="71"/>
    </row>
    <row r="18" spans="1:27" s="9" customFormat="1" ht="2.25" hidden="1" customHeight="1" thickBot="1" x14ac:dyDescent="0.3">
      <c r="B18" s="43"/>
      <c r="C18" s="43"/>
      <c r="D18" s="43"/>
      <c r="E18" s="44"/>
      <c r="F18" s="43"/>
      <c r="G18" s="45"/>
      <c r="H18" s="45"/>
      <c r="I18" s="45"/>
      <c r="J18" s="45"/>
      <c r="K18" s="45"/>
      <c r="L18" s="45"/>
      <c r="M18" s="45"/>
      <c r="O18" s="38"/>
      <c r="Q18" s="64"/>
      <c r="R18" s="308"/>
      <c r="S18" s="74"/>
      <c r="T18" s="74"/>
      <c r="U18" s="74"/>
      <c r="V18" s="75"/>
      <c r="W18" s="74"/>
    </row>
    <row r="19" spans="1:27" s="9" customFormat="1" ht="21" customHeight="1" thickBot="1" x14ac:dyDescent="0.35">
      <c r="A19" s="532" t="s">
        <v>12</v>
      </c>
      <c r="B19" s="532"/>
      <c r="C19" s="533"/>
      <c r="D19" s="538"/>
      <c r="E19" s="539"/>
      <c r="F19" s="539"/>
      <c r="G19" s="539"/>
      <c r="H19" s="539"/>
      <c r="I19" s="539"/>
      <c r="J19" s="539"/>
      <c r="K19" s="539"/>
      <c r="L19" s="539"/>
      <c r="M19" s="539"/>
      <c r="N19" s="540"/>
      <c r="O19" s="11"/>
      <c r="P19" s="241" t="str">
        <f>'Info District'!H17</f>
        <v>T2</v>
      </c>
      <c r="Q19" s="65"/>
      <c r="R19" s="309"/>
      <c r="S19" s="535" t="s">
        <v>96</v>
      </c>
      <c r="T19" s="536"/>
      <c r="U19" s="536"/>
      <c r="V19" s="536"/>
      <c r="W19" s="537"/>
    </row>
    <row r="20" spans="1:27" s="9" customFormat="1" ht="4.5" customHeight="1" thickBot="1" x14ac:dyDescent="0.35">
      <c r="A20" s="12"/>
      <c r="B20" s="12"/>
      <c r="C20" s="12"/>
      <c r="D20" s="12"/>
      <c r="E20" s="12"/>
      <c r="F20" s="12"/>
      <c r="G20" s="13"/>
      <c r="H20" s="13"/>
      <c r="I20" s="13"/>
      <c r="J20" s="13"/>
      <c r="K20" s="13"/>
      <c r="L20" s="14"/>
      <c r="M20" s="14"/>
      <c r="N20" s="14"/>
      <c r="O20" s="14"/>
      <c r="Q20" s="64"/>
      <c r="R20" s="308"/>
      <c r="S20" s="146"/>
      <c r="T20" s="74"/>
      <c r="U20" s="74"/>
      <c r="V20" s="76"/>
      <c r="W20" s="147"/>
    </row>
    <row r="21" spans="1:27" s="9" customFormat="1" ht="32.25" customHeight="1" thickBot="1" x14ac:dyDescent="0.35">
      <c r="A21" s="532" t="s">
        <v>240</v>
      </c>
      <c r="B21" s="532"/>
      <c r="C21" s="533"/>
      <c r="D21" s="543" t="s">
        <v>264</v>
      </c>
      <c r="E21" s="544"/>
      <c r="F21" s="545"/>
      <c r="G21" s="534" t="s">
        <v>6</v>
      </c>
      <c r="H21" s="534"/>
      <c r="I21" s="534"/>
      <c r="J21" s="534"/>
      <c r="K21" s="534"/>
      <c r="L21" s="546"/>
      <c r="M21" s="539"/>
      <c r="N21" s="539"/>
      <c r="O21" s="539"/>
      <c r="P21" s="540"/>
      <c r="Q21" s="64"/>
      <c r="R21" s="308"/>
      <c r="S21" s="146"/>
      <c r="T21" s="74"/>
      <c r="U21" s="74"/>
      <c r="V21" s="76"/>
      <c r="W21" s="147"/>
    </row>
    <row r="22" spans="1:27" s="9" customFormat="1" ht="6" customHeight="1" x14ac:dyDescent="0.3">
      <c r="A22" s="12"/>
      <c r="B22" s="12"/>
      <c r="C22" s="12"/>
      <c r="D22" s="12"/>
      <c r="E22" s="12"/>
      <c r="F22" s="12"/>
      <c r="G22" s="534"/>
      <c r="H22" s="534"/>
      <c r="I22" s="534"/>
      <c r="J22" s="534"/>
      <c r="K22" s="534"/>
      <c r="L22" s="14"/>
      <c r="M22" s="14"/>
      <c r="N22" s="14"/>
      <c r="O22" s="14"/>
      <c r="Q22" s="64"/>
      <c r="R22" s="308"/>
      <c r="S22" s="146"/>
      <c r="T22" s="74"/>
      <c r="U22" s="74"/>
      <c r="V22" s="76"/>
      <c r="W22" s="147"/>
    </row>
    <row r="23" spans="1:27" s="9" customFormat="1" ht="3.75" customHeight="1" thickBot="1" x14ac:dyDescent="0.35">
      <c r="A23" s="12"/>
      <c r="B23" s="12"/>
      <c r="C23" s="12"/>
      <c r="D23" s="12"/>
      <c r="E23" s="12"/>
      <c r="F23" s="12"/>
      <c r="G23" s="13"/>
      <c r="H23" s="13"/>
      <c r="I23" s="13"/>
      <c r="J23" s="13"/>
      <c r="K23" s="13"/>
      <c r="L23" s="14"/>
      <c r="M23" s="14"/>
      <c r="N23" s="14"/>
      <c r="O23" s="14"/>
      <c r="Q23" s="64"/>
      <c r="R23" s="308"/>
      <c r="S23" s="146"/>
      <c r="T23" s="74"/>
      <c r="U23" s="74"/>
      <c r="V23" s="76"/>
      <c r="W23" s="147"/>
    </row>
    <row r="24" spans="1:27" ht="76.5" customHeight="1" thickBot="1" x14ac:dyDescent="0.35">
      <c r="A24" s="541" t="s">
        <v>13</v>
      </c>
      <c r="B24" s="16" t="s">
        <v>14</v>
      </c>
      <c r="C24" s="108" t="s">
        <v>15</v>
      </c>
      <c r="D24" s="118" t="s">
        <v>16</v>
      </c>
      <c r="E24" s="117" t="s">
        <v>17</v>
      </c>
      <c r="F24" s="351" t="s">
        <v>18</v>
      </c>
      <c r="G24" s="16" t="s">
        <v>233</v>
      </c>
      <c r="H24" s="16" t="s">
        <v>234</v>
      </c>
      <c r="I24" s="16" t="s">
        <v>19</v>
      </c>
      <c r="J24" s="16" t="s">
        <v>20</v>
      </c>
      <c r="K24" s="108" t="s">
        <v>21</v>
      </c>
      <c r="L24" s="136" t="s">
        <v>22</v>
      </c>
      <c r="M24" s="137" t="s">
        <v>236</v>
      </c>
      <c r="N24" s="138" t="s">
        <v>23</v>
      </c>
      <c r="O24" s="109" t="s">
        <v>39</v>
      </c>
      <c r="P24" s="16" t="s">
        <v>40</v>
      </c>
      <c r="S24" s="148" t="s">
        <v>237</v>
      </c>
      <c r="T24" s="140" t="s">
        <v>93</v>
      </c>
      <c r="U24" s="140" t="s">
        <v>239</v>
      </c>
      <c r="V24" s="140" t="s">
        <v>238</v>
      </c>
      <c r="W24" s="149" t="s">
        <v>97</v>
      </c>
    </row>
    <row r="25" spans="1:27" s="47" customFormat="1" ht="31.2" customHeight="1" x14ac:dyDescent="0.3">
      <c r="A25" s="542"/>
      <c r="B25" s="46" t="s">
        <v>24</v>
      </c>
      <c r="C25" s="46" t="s">
        <v>25</v>
      </c>
      <c r="D25" s="112" t="s">
        <v>26</v>
      </c>
      <c r="E25" s="46" t="s">
        <v>27</v>
      </c>
      <c r="F25" s="46"/>
      <c r="G25" s="46" t="s">
        <v>28</v>
      </c>
      <c r="H25" s="46"/>
      <c r="I25" s="46" t="s">
        <v>29</v>
      </c>
      <c r="J25" s="46"/>
      <c r="K25" s="131" t="s">
        <v>235</v>
      </c>
      <c r="L25" s="133"/>
      <c r="M25" s="134"/>
      <c r="N25" s="135"/>
      <c r="O25" s="132" t="s">
        <v>30</v>
      </c>
      <c r="P25" s="46"/>
      <c r="Q25" s="66"/>
      <c r="R25" s="310"/>
      <c r="S25" s="150"/>
      <c r="T25" s="67" t="s">
        <v>94</v>
      </c>
      <c r="U25" s="67" t="s">
        <v>95</v>
      </c>
      <c r="V25" s="94"/>
      <c r="W25" s="151" t="str">
        <f>IF(J26&lt;=0,"",IF(J26=90,$X$26))</f>
        <v/>
      </c>
      <c r="X25" s="37" t="s">
        <v>98</v>
      </c>
    </row>
    <row r="26" spans="1:27" ht="31.2" customHeight="1" x14ac:dyDescent="0.3">
      <c r="A26" s="322" t="str">
        <f>CDT!B26</f>
        <v>Artéméther-Luméfantrine 6cp (AL)</v>
      </c>
      <c r="B26" s="247"/>
      <c r="C26" s="248"/>
      <c r="D26" s="302" t="str">
        <f>IF(B26&lt;&gt;"",B26+C26,"")</f>
        <v/>
      </c>
      <c r="E26" s="249"/>
      <c r="F26" s="247"/>
      <c r="G26" s="247"/>
      <c r="H26" s="247"/>
      <c r="I26" s="247"/>
      <c r="J26" s="247"/>
      <c r="K26" s="248"/>
      <c r="L26" s="431" t="str">
        <f>IF(B26&lt;&gt;"",IF(J26=0,E26,((E26*90)/(90-J26))),"0")</f>
        <v>0</v>
      </c>
      <c r="M26" s="428" t="str">
        <f>IF(B26&lt;&gt;"",((E26/S26)*30),"0")</f>
        <v>0</v>
      </c>
      <c r="N26" s="250" t="str">
        <f>IF(B26&lt;&gt;"",IF(J26=0,((E26+L26)-K26),((M26*6)-K26)),"0")</f>
        <v>0</v>
      </c>
      <c r="O26" s="251"/>
      <c r="P26" s="313"/>
      <c r="R26" s="312">
        <f>+L26+N26</f>
        <v>0</v>
      </c>
      <c r="S26" s="152">
        <f>(90-J26)</f>
        <v>90</v>
      </c>
      <c r="T26" s="68" t="e">
        <f t="shared" ref="T26:T47" si="0">D26-(E26+G26+I26+H26)</f>
        <v>#VALUE!</v>
      </c>
      <c r="U26" s="68" t="e">
        <f>K26-T26</f>
        <v>#VALUE!</v>
      </c>
      <c r="V26" s="95">
        <v>6</v>
      </c>
      <c r="W26" s="153" t="e">
        <f t="shared" ref="W26:W50" si="1">IF(U26=0,"",$X$25)</f>
        <v>#VALUE!</v>
      </c>
      <c r="X26" s="37" t="s">
        <v>203</v>
      </c>
      <c r="Y26" s="107">
        <f>+O26</f>
        <v>0</v>
      </c>
    </row>
    <row r="27" spans="1:27" ht="31.2" customHeight="1" x14ac:dyDescent="0.3">
      <c r="A27" s="322" t="str">
        <f>CDT!B27</f>
        <v>Artéméther-Luméfantrine 12cp (AL)</v>
      </c>
      <c r="B27" s="247"/>
      <c r="C27" s="248"/>
      <c r="D27" s="302" t="str">
        <f t="shared" ref="D27" si="2">IF(B27&lt;&gt;"",B27+C27,"")</f>
        <v/>
      </c>
      <c r="E27" s="249"/>
      <c r="F27" s="247"/>
      <c r="G27" s="247"/>
      <c r="H27" s="247"/>
      <c r="I27" s="247"/>
      <c r="J27" s="247"/>
      <c r="K27" s="248"/>
      <c r="L27" s="431" t="str">
        <f t="shared" ref="L27:L49" si="3">IF(B27&lt;&gt;"",IF(J27=0,E27,((E27*90)/(90-J27))),"0")</f>
        <v>0</v>
      </c>
      <c r="M27" s="428" t="str">
        <f t="shared" ref="M27:M49" si="4">IF(B27&lt;&gt;"",((E27/S27)*30),"0")</f>
        <v>0</v>
      </c>
      <c r="N27" s="250" t="str">
        <f t="shared" ref="N27:N49" si="5">IF(B27&lt;&gt;"",IF(J27=0,((E27+L27)-K27),((M27*6)-K27)),"0")</f>
        <v>0</v>
      </c>
      <c r="O27" s="251"/>
      <c r="P27" s="247"/>
      <c r="R27" s="312">
        <f t="shared" ref="R27:R49" si="6">+L27+N27</f>
        <v>0</v>
      </c>
      <c r="S27" s="152">
        <f t="shared" ref="S27:S49" si="7">(90-J27)</f>
        <v>90</v>
      </c>
      <c r="T27" s="68" t="e">
        <f t="shared" si="0"/>
        <v>#VALUE!</v>
      </c>
      <c r="U27" s="68" t="e">
        <f t="shared" ref="U27:U49" si="8">K27-T27</f>
        <v>#VALUE!</v>
      </c>
      <c r="V27" s="95">
        <v>12</v>
      </c>
      <c r="W27" s="153" t="e">
        <f t="shared" si="1"/>
        <v>#VALUE!</v>
      </c>
      <c r="Y27" s="107">
        <f t="shared" ref="Y27:Y48" si="9">+O27</f>
        <v>0</v>
      </c>
    </row>
    <row r="28" spans="1:27" ht="31.2" customHeight="1" x14ac:dyDescent="0.3">
      <c r="A28" s="322" t="str">
        <f>CDT!B28</f>
        <v>Artéméther-Luméfantrine 18cp (AL)</v>
      </c>
      <c r="B28" s="247"/>
      <c r="C28" s="248"/>
      <c r="D28" s="302" t="str">
        <f>IF(B28&lt;&gt;"",B28+C28,"")</f>
        <v/>
      </c>
      <c r="E28" s="249"/>
      <c r="F28" s="247"/>
      <c r="G28" s="247"/>
      <c r="H28" s="247"/>
      <c r="I28" s="247"/>
      <c r="J28" s="247"/>
      <c r="K28" s="248"/>
      <c r="L28" s="431" t="str">
        <f t="shared" si="3"/>
        <v>0</v>
      </c>
      <c r="M28" s="428" t="str">
        <f t="shared" si="4"/>
        <v>0</v>
      </c>
      <c r="N28" s="250" t="str">
        <f t="shared" si="5"/>
        <v>0</v>
      </c>
      <c r="O28" s="251"/>
      <c r="P28" s="247"/>
      <c r="R28" s="312">
        <f t="shared" si="6"/>
        <v>0</v>
      </c>
      <c r="S28" s="152">
        <f t="shared" si="7"/>
        <v>90</v>
      </c>
      <c r="T28" s="68" t="e">
        <f t="shared" si="0"/>
        <v>#VALUE!</v>
      </c>
      <c r="U28" s="68" t="e">
        <f t="shared" si="8"/>
        <v>#VALUE!</v>
      </c>
      <c r="V28" s="95">
        <v>18</v>
      </c>
      <c r="W28" s="153" t="e">
        <f t="shared" si="1"/>
        <v>#VALUE!</v>
      </c>
      <c r="Y28" s="107">
        <f t="shared" si="9"/>
        <v>0</v>
      </c>
    </row>
    <row r="29" spans="1:27" ht="31.2" customHeight="1" x14ac:dyDescent="0.3">
      <c r="A29" s="322" t="str">
        <f>CDT!B29</f>
        <v>Artéméther-Luméfantrine 24cp (AL)</v>
      </c>
      <c r="B29" s="247"/>
      <c r="C29" s="248"/>
      <c r="D29" s="302" t="str">
        <f>IF(B29&lt;&gt;"",B29+C29,"")</f>
        <v/>
      </c>
      <c r="E29" s="249"/>
      <c r="F29" s="247"/>
      <c r="G29" s="247"/>
      <c r="H29" s="247"/>
      <c r="I29" s="247"/>
      <c r="J29" s="247"/>
      <c r="K29" s="248"/>
      <c r="L29" s="431" t="str">
        <f t="shared" si="3"/>
        <v>0</v>
      </c>
      <c r="M29" s="428" t="str">
        <f t="shared" si="4"/>
        <v>0</v>
      </c>
      <c r="N29" s="250" t="str">
        <f t="shared" si="5"/>
        <v>0</v>
      </c>
      <c r="O29" s="251"/>
      <c r="P29" s="247"/>
      <c r="R29" s="312">
        <f t="shared" si="6"/>
        <v>0</v>
      </c>
      <c r="S29" s="152">
        <f t="shared" si="7"/>
        <v>90</v>
      </c>
      <c r="T29" s="68" t="e">
        <f t="shared" si="0"/>
        <v>#VALUE!</v>
      </c>
      <c r="U29" s="68" t="e">
        <f t="shared" si="8"/>
        <v>#VALUE!</v>
      </c>
      <c r="V29" s="95">
        <v>24</v>
      </c>
      <c r="W29" s="153" t="e">
        <f t="shared" si="1"/>
        <v>#VALUE!</v>
      </c>
      <c r="Y29" s="107">
        <f t="shared" si="9"/>
        <v>0</v>
      </c>
    </row>
    <row r="30" spans="1:27" ht="31.2" customHeight="1" x14ac:dyDescent="0.3">
      <c r="A30" s="322" t="str">
        <f>CDT!B30</f>
        <v>Artéméther injectable 40 mg</v>
      </c>
      <c r="B30" s="247"/>
      <c r="C30" s="248"/>
      <c r="D30" s="302" t="str">
        <f t="shared" ref="D30:D49" si="10">IF(B30&lt;&gt;"",B30+C30,"")</f>
        <v/>
      </c>
      <c r="E30" s="249"/>
      <c r="F30" s="247"/>
      <c r="G30" s="247"/>
      <c r="H30" s="247"/>
      <c r="I30" s="247"/>
      <c r="J30" s="247"/>
      <c r="K30" s="248"/>
      <c r="L30" s="431" t="str">
        <f t="shared" si="3"/>
        <v>0</v>
      </c>
      <c r="M30" s="428" t="str">
        <f t="shared" si="4"/>
        <v>0</v>
      </c>
      <c r="N30" s="250" t="str">
        <f t="shared" si="5"/>
        <v>0</v>
      </c>
      <c r="O30" s="251"/>
      <c r="P30" s="247"/>
      <c r="R30" s="312">
        <f t="shared" si="6"/>
        <v>0</v>
      </c>
      <c r="S30" s="152">
        <f t="shared" si="7"/>
        <v>90</v>
      </c>
      <c r="T30" s="68" t="e">
        <f t="shared" si="0"/>
        <v>#VALUE!</v>
      </c>
      <c r="U30" s="68" t="e">
        <f t="shared" si="8"/>
        <v>#VALUE!</v>
      </c>
      <c r="V30" s="95">
        <v>1</v>
      </c>
      <c r="W30" s="153" t="e">
        <f t="shared" si="1"/>
        <v>#VALUE!</v>
      </c>
      <c r="Y30" s="107">
        <f t="shared" si="9"/>
        <v>0</v>
      </c>
    </row>
    <row r="31" spans="1:27" ht="34.5" customHeight="1" x14ac:dyDescent="0.3">
      <c r="A31" s="322" t="str">
        <f>CDT!B31</f>
        <v>Artéméther injectable 80 mg</v>
      </c>
      <c r="B31" s="247"/>
      <c r="C31" s="248"/>
      <c r="D31" s="302" t="str">
        <f t="shared" si="10"/>
        <v/>
      </c>
      <c r="E31" s="249"/>
      <c r="F31" s="247"/>
      <c r="G31" s="247"/>
      <c r="H31" s="247"/>
      <c r="I31" s="247"/>
      <c r="J31" s="247"/>
      <c r="K31" s="248"/>
      <c r="L31" s="431" t="str">
        <f t="shared" si="3"/>
        <v>0</v>
      </c>
      <c r="M31" s="428" t="str">
        <f t="shared" si="4"/>
        <v>0</v>
      </c>
      <c r="N31" s="250" t="str">
        <f t="shared" si="5"/>
        <v>0</v>
      </c>
      <c r="O31" s="251"/>
      <c r="P31" s="247"/>
      <c r="R31" s="312">
        <f t="shared" si="6"/>
        <v>0</v>
      </c>
      <c r="S31" s="152">
        <f t="shared" si="7"/>
        <v>90</v>
      </c>
      <c r="T31" s="68" t="e">
        <f t="shared" si="0"/>
        <v>#VALUE!</v>
      </c>
      <c r="U31" s="68" t="e">
        <f t="shared" si="8"/>
        <v>#VALUE!</v>
      </c>
      <c r="V31" s="95">
        <v>1</v>
      </c>
      <c r="W31" s="153" t="e">
        <f t="shared" si="1"/>
        <v>#VALUE!</v>
      </c>
      <c r="Y31" s="107">
        <f t="shared" si="9"/>
        <v>0</v>
      </c>
    </row>
    <row r="32" spans="1:27" ht="34.5" customHeight="1" x14ac:dyDescent="0.3">
      <c r="A32" s="435" t="str">
        <f>CDT!B32</f>
        <v>Artésunate injectable 60 mg</v>
      </c>
      <c r="B32" s="247"/>
      <c r="C32" s="248"/>
      <c r="D32" s="302" t="str">
        <f t="shared" si="10"/>
        <v/>
      </c>
      <c r="E32" s="249"/>
      <c r="F32" s="247"/>
      <c r="G32" s="247"/>
      <c r="H32" s="247"/>
      <c r="I32" s="247"/>
      <c r="J32" s="247"/>
      <c r="K32" s="248"/>
      <c r="L32" s="438" t="str">
        <f t="shared" si="3"/>
        <v>0</v>
      </c>
      <c r="M32" s="314" t="str">
        <f>IF(B32&lt;&gt;"",((E32/S32:S32)*30),"0")</f>
        <v>0</v>
      </c>
      <c r="N32" s="432" t="str">
        <f>IF(B32&lt;&gt;"",IF(J32=0,AA32,IF(J32&gt;0,((M32/30)*J32)+AA32)),"0")</f>
        <v>0</v>
      </c>
      <c r="O32" s="433"/>
      <c r="P32" s="247"/>
      <c r="R32" s="312">
        <f t="shared" si="6"/>
        <v>0</v>
      </c>
      <c r="S32" s="429">
        <f t="shared" si="7"/>
        <v>90</v>
      </c>
      <c r="T32" s="436" t="e">
        <f>D32-(E32+G32+I32+H32)</f>
        <v>#VALUE!</v>
      </c>
      <c r="U32" s="436" t="e">
        <f t="shared" si="8"/>
        <v>#VALUE!</v>
      </c>
      <c r="V32" s="430">
        <v>1</v>
      </c>
      <c r="W32" s="437" t="e">
        <f t="shared" si="1"/>
        <v>#VALUE!</v>
      </c>
      <c r="Y32" s="107">
        <f t="shared" si="9"/>
        <v>0</v>
      </c>
      <c r="AA32" s="3">
        <f>((F32*10)+L32-K32)</f>
        <v>0</v>
      </c>
    </row>
    <row r="33" spans="1:25" ht="34.5" customHeight="1" x14ac:dyDescent="0.3">
      <c r="A33" s="322" t="str">
        <f>CDT!B33</f>
        <v xml:space="preserve"> Sulfadoxine Pyriméthamine:  (SP)</v>
      </c>
      <c r="B33" s="247"/>
      <c r="C33" s="248"/>
      <c r="D33" s="302" t="str">
        <f t="shared" si="10"/>
        <v/>
      </c>
      <c r="E33" s="249"/>
      <c r="F33" s="247"/>
      <c r="G33" s="247"/>
      <c r="H33" s="247"/>
      <c r="I33" s="247"/>
      <c r="J33" s="247"/>
      <c r="K33" s="248"/>
      <c r="L33" s="431" t="str">
        <f t="shared" si="3"/>
        <v>0</v>
      </c>
      <c r="M33" s="428" t="str">
        <f t="shared" si="4"/>
        <v>0</v>
      </c>
      <c r="N33" s="250" t="str">
        <f t="shared" si="5"/>
        <v>0</v>
      </c>
      <c r="O33" s="251"/>
      <c r="P33" s="247"/>
      <c r="R33" s="312">
        <f t="shared" si="6"/>
        <v>0</v>
      </c>
      <c r="S33" s="152">
        <f t="shared" si="7"/>
        <v>90</v>
      </c>
      <c r="T33" s="68" t="e">
        <f t="shared" si="0"/>
        <v>#VALUE!</v>
      </c>
      <c r="U33" s="68" t="e">
        <f t="shared" si="8"/>
        <v>#VALUE!</v>
      </c>
      <c r="V33" s="95">
        <v>3</v>
      </c>
      <c r="W33" s="153" t="e">
        <f t="shared" si="1"/>
        <v>#VALUE!</v>
      </c>
      <c r="Y33" s="107">
        <f t="shared" si="9"/>
        <v>0</v>
      </c>
    </row>
    <row r="34" spans="1:25" ht="34.5" customHeight="1" x14ac:dyDescent="0.3">
      <c r="A34" s="322" t="str">
        <f>CDT!B34</f>
        <v>Test de Diagnostic Rapide  : (TDR)</v>
      </c>
      <c r="B34" s="247"/>
      <c r="C34" s="248"/>
      <c r="D34" s="302" t="str">
        <f t="shared" si="10"/>
        <v/>
      </c>
      <c r="E34" s="247"/>
      <c r="F34" s="248"/>
      <c r="G34" s="247"/>
      <c r="H34" s="247"/>
      <c r="I34" s="247"/>
      <c r="J34" s="247"/>
      <c r="K34" s="248"/>
      <c r="L34" s="431" t="str">
        <f t="shared" si="3"/>
        <v>0</v>
      </c>
      <c r="M34" s="428" t="str">
        <f t="shared" si="4"/>
        <v>0</v>
      </c>
      <c r="N34" s="250" t="str">
        <f t="shared" si="5"/>
        <v>0</v>
      </c>
      <c r="O34" s="251"/>
      <c r="P34" s="247"/>
      <c r="R34" s="312">
        <f t="shared" si="6"/>
        <v>0</v>
      </c>
      <c r="S34" s="152">
        <f t="shared" si="7"/>
        <v>90</v>
      </c>
      <c r="T34" s="68" t="e">
        <f t="shared" si="0"/>
        <v>#VALUE!</v>
      </c>
      <c r="U34" s="68" t="e">
        <f t="shared" si="8"/>
        <v>#VALUE!</v>
      </c>
      <c r="V34" s="95">
        <v>1</v>
      </c>
      <c r="W34" s="153" t="e">
        <f>IF(U34=0,"",$X$25)</f>
        <v>#VALUE!</v>
      </c>
      <c r="Y34" s="107">
        <f t="shared" si="9"/>
        <v>0</v>
      </c>
    </row>
    <row r="35" spans="1:25" ht="34.5" customHeight="1" x14ac:dyDescent="0.3">
      <c r="A35" s="322" t="str">
        <f>CDT!B35</f>
        <v>Moustiquaire à Imprégnation Durable: (MID)</v>
      </c>
      <c r="B35" s="247"/>
      <c r="C35" s="248"/>
      <c r="D35" s="302" t="str">
        <f t="shared" si="10"/>
        <v/>
      </c>
      <c r="E35" s="247"/>
      <c r="F35" s="248"/>
      <c r="G35" s="247"/>
      <c r="H35" s="247"/>
      <c r="I35" s="247"/>
      <c r="J35" s="247"/>
      <c r="K35" s="248"/>
      <c r="L35" s="431" t="str">
        <f t="shared" si="3"/>
        <v>0</v>
      </c>
      <c r="M35" s="428" t="str">
        <f t="shared" si="4"/>
        <v>0</v>
      </c>
      <c r="N35" s="250" t="str">
        <f t="shared" si="5"/>
        <v>0</v>
      </c>
      <c r="O35" s="251"/>
      <c r="P35" s="247"/>
      <c r="R35" s="312">
        <f t="shared" si="6"/>
        <v>0</v>
      </c>
      <c r="S35" s="152">
        <f t="shared" si="7"/>
        <v>90</v>
      </c>
      <c r="T35" s="68" t="e">
        <f t="shared" si="0"/>
        <v>#VALUE!</v>
      </c>
      <c r="U35" s="68" t="e">
        <f t="shared" si="8"/>
        <v>#VALUE!</v>
      </c>
      <c r="V35" s="95">
        <v>1</v>
      </c>
      <c r="W35" s="153" t="e">
        <f t="shared" si="1"/>
        <v>#VALUE!</v>
      </c>
      <c r="Y35" s="107">
        <f t="shared" si="9"/>
        <v>0</v>
      </c>
    </row>
    <row r="36" spans="1:25" ht="34.5" customHeight="1" x14ac:dyDescent="0.3">
      <c r="A36" s="322" t="str">
        <f>CDT!B36</f>
        <v>Dihydroartéminisine Pipéraquine– Plaq / 3 comp 
( DHA-PPQ)  20/160 mg</v>
      </c>
      <c r="B36" s="247"/>
      <c r="C36" s="248"/>
      <c r="D36" s="302" t="str">
        <f t="shared" si="10"/>
        <v/>
      </c>
      <c r="E36" s="249"/>
      <c r="F36" s="247"/>
      <c r="G36" s="247"/>
      <c r="H36" s="247"/>
      <c r="I36" s="247"/>
      <c r="J36" s="247"/>
      <c r="K36" s="248"/>
      <c r="L36" s="431" t="str">
        <f t="shared" si="3"/>
        <v>0</v>
      </c>
      <c r="M36" s="428" t="str">
        <f t="shared" si="4"/>
        <v>0</v>
      </c>
      <c r="N36" s="250" t="str">
        <f t="shared" si="5"/>
        <v>0</v>
      </c>
      <c r="O36" s="251"/>
      <c r="P36" s="247"/>
      <c r="R36" s="312">
        <f t="shared" si="6"/>
        <v>0</v>
      </c>
      <c r="S36" s="152">
        <f t="shared" si="7"/>
        <v>90</v>
      </c>
      <c r="T36" s="68" t="e">
        <f t="shared" si="0"/>
        <v>#VALUE!</v>
      </c>
      <c r="U36" s="68" t="e">
        <f t="shared" si="8"/>
        <v>#VALUE!</v>
      </c>
      <c r="V36" s="95">
        <v>3</v>
      </c>
      <c r="W36" s="153" t="e">
        <f t="shared" si="1"/>
        <v>#VALUE!</v>
      </c>
      <c r="Y36" s="107">
        <f t="shared" si="9"/>
        <v>0</v>
      </c>
    </row>
    <row r="37" spans="1:25" ht="34.5" customHeight="1" x14ac:dyDescent="0.3">
      <c r="A37" s="322" t="str">
        <f>CDT!B37</f>
        <v>Dihydroartéminisine Pipéraquine– Plaq / 3 comp 
( DHA-PPQ)  40/320 mg</v>
      </c>
      <c r="B37" s="247"/>
      <c r="C37" s="248"/>
      <c r="D37" s="302" t="str">
        <f t="shared" si="10"/>
        <v/>
      </c>
      <c r="E37" s="249"/>
      <c r="F37" s="247"/>
      <c r="G37" s="247"/>
      <c r="H37" s="247"/>
      <c r="I37" s="247"/>
      <c r="J37" s="247"/>
      <c r="K37" s="248"/>
      <c r="L37" s="431" t="str">
        <f t="shared" si="3"/>
        <v>0</v>
      </c>
      <c r="M37" s="428" t="str">
        <f t="shared" si="4"/>
        <v>0</v>
      </c>
      <c r="N37" s="250" t="str">
        <f t="shared" si="5"/>
        <v>0</v>
      </c>
      <c r="O37" s="251"/>
      <c r="P37" s="247"/>
      <c r="R37" s="312">
        <f t="shared" si="6"/>
        <v>0</v>
      </c>
      <c r="S37" s="152">
        <f t="shared" si="7"/>
        <v>90</v>
      </c>
      <c r="T37" s="68" t="e">
        <f t="shared" si="0"/>
        <v>#VALUE!</v>
      </c>
      <c r="U37" s="68" t="e">
        <f t="shared" si="8"/>
        <v>#VALUE!</v>
      </c>
      <c r="V37" s="95">
        <v>3</v>
      </c>
      <c r="W37" s="153" t="e">
        <f t="shared" si="1"/>
        <v>#VALUE!</v>
      </c>
      <c r="Y37" s="107">
        <f t="shared" si="9"/>
        <v>0</v>
      </c>
    </row>
    <row r="38" spans="1:25" ht="34.5" customHeight="1" x14ac:dyDescent="0.3">
      <c r="A38" s="322" t="str">
        <f>CDT!B38</f>
        <v>Dihydroartéminisine Pipéraquine– Plaq / 6 comp 
( DHA-PPQ)  40/320 mg</v>
      </c>
      <c r="B38" s="247"/>
      <c r="C38" s="248"/>
      <c r="D38" s="302" t="str">
        <f t="shared" si="10"/>
        <v/>
      </c>
      <c r="E38" s="249"/>
      <c r="F38" s="247"/>
      <c r="G38" s="247"/>
      <c r="H38" s="247"/>
      <c r="I38" s="247"/>
      <c r="J38" s="247"/>
      <c r="K38" s="248"/>
      <c r="L38" s="431" t="str">
        <f t="shared" si="3"/>
        <v>0</v>
      </c>
      <c r="M38" s="428" t="str">
        <f t="shared" si="4"/>
        <v>0</v>
      </c>
      <c r="N38" s="250" t="str">
        <f t="shared" si="5"/>
        <v>0</v>
      </c>
      <c r="O38" s="251"/>
      <c r="P38" s="247"/>
      <c r="R38" s="312">
        <f t="shared" si="6"/>
        <v>0</v>
      </c>
      <c r="S38" s="152">
        <f t="shared" si="7"/>
        <v>90</v>
      </c>
      <c r="T38" s="68" t="e">
        <f t="shared" si="0"/>
        <v>#VALUE!</v>
      </c>
      <c r="U38" s="68" t="e">
        <f t="shared" si="8"/>
        <v>#VALUE!</v>
      </c>
      <c r="V38" s="95">
        <v>3</v>
      </c>
      <c r="W38" s="153" t="e">
        <f t="shared" si="1"/>
        <v>#VALUE!</v>
      </c>
      <c r="Y38" s="107">
        <f t="shared" si="9"/>
        <v>0</v>
      </c>
    </row>
    <row r="39" spans="1:25" ht="34.5" customHeight="1" x14ac:dyDescent="0.3">
      <c r="A39" s="322" t="str">
        <f>CDT!B39</f>
        <v>Dihydroartemisinine/pipéraquine – Plaq / 9 comp 
( DHA-PPQ) 40/320 mg</v>
      </c>
      <c r="B39" s="247"/>
      <c r="C39" s="248"/>
      <c r="D39" s="302" t="str">
        <f t="shared" si="10"/>
        <v/>
      </c>
      <c r="E39" s="249"/>
      <c r="F39" s="247"/>
      <c r="G39" s="247"/>
      <c r="H39" s="247"/>
      <c r="I39" s="247"/>
      <c r="J39" s="247"/>
      <c r="K39" s="248"/>
      <c r="L39" s="431" t="str">
        <f t="shared" si="3"/>
        <v>0</v>
      </c>
      <c r="M39" s="428" t="str">
        <f t="shared" si="4"/>
        <v>0</v>
      </c>
      <c r="N39" s="250" t="str">
        <f t="shared" si="5"/>
        <v>0</v>
      </c>
      <c r="O39" s="251"/>
      <c r="P39" s="247"/>
      <c r="R39" s="312">
        <f t="shared" si="6"/>
        <v>0</v>
      </c>
      <c r="S39" s="152">
        <f t="shared" si="7"/>
        <v>90</v>
      </c>
      <c r="T39" s="68" t="e">
        <f t="shared" si="0"/>
        <v>#VALUE!</v>
      </c>
      <c r="U39" s="68" t="e">
        <f t="shared" si="8"/>
        <v>#VALUE!</v>
      </c>
      <c r="V39" s="95">
        <v>3</v>
      </c>
      <c r="W39" s="153" t="e">
        <f t="shared" si="1"/>
        <v>#VALUE!</v>
      </c>
      <c r="Y39" s="107">
        <f t="shared" si="9"/>
        <v>0</v>
      </c>
    </row>
    <row r="40" spans="1:25" ht="34.5" customHeight="1" x14ac:dyDescent="0.3">
      <c r="A40" s="322" t="str">
        <f>CDT!B40</f>
        <v>Artésunate Amodiaquine: (ASAQ) : 3 cp (25/67,5 mg)</v>
      </c>
      <c r="B40" s="247"/>
      <c r="C40" s="248"/>
      <c r="D40" s="302" t="str">
        <f t="shared" si="10"/>
        <v/>
      </c>
      <c r="E40" s="249"/>
      <c r="F40" s="247"/>
      <c r="G40" s="247"/>
      <c r="H40" s="247"/>
      <c r="I40" s="247"/>
      <c r="J40" s="247"/>
      <c r="K40" s="248"/>
      <c r="L40" s="431" t="str">
        <f t="shared" si="3"/>
        <v>0</v>
      </c>
      <c r="M40" s="428" t="str">
        <f t="shared" si="4"/>
        <v>0</v>
      </c>
      <c r="N40" s="250" t="str">
        <f t="shared" si="5"/>
        <v>0</v>
      </c>
      <c r="O40" s="251"/>
      <c r="P40" s="247"/>
      <c r="R40" s="312">
        <f t="shared" si="6"/>
        <v>0</v>
      </c>
      <c r="S40" s="152">
        <f t="shared" si="7"/>
        <v>90</v>
      </c>
      <c r="T40" s="68" t="e">
        <f t="shared" si="0"/>
        <v>#VALUE!</v>
      </c>
      <c r="U40" s="68" t="e">
        <f t="shared" si="8"/>
        <v>#VALUE!</v>
      </c>
      <c r="V40" s="95">
        <v>1</v>
      </c>
      <c r="W40" s="153" t="e">
        <f t="shared" si="1"/>
        <v>#VALUE!</v>
      </c>
      <c r="Y40" s="107">
        <f t="shared" si="9"/>
        <v>0</v>
      </c>
    </row>
    <row r="41" spans="1:25" ht="34.5" customHeight="1" x14ac:dyDescent="0.3">
      <c r="A41" s="322" t="str">
        <f>CDT!B41</f>
        <v>Artésunate Amodiaquine: (ASAQ) 3 cp (50/135 mg)</v>
      </c>
      <c r="B41" s="247"/>
      <c r="C41" s="248"/>
      <c r="D41" s="302" t="str">
        <f t="shared" si="10"/>
        <v/>
      </c>
      <c r="E41" s="249"/>
      <c r="F41" s="247"/>
      <c r="G41" s="247"/>
      <c r="H41" s="247"/>
      <c r="I41" s="247"/>
      <c r="J41" s="247"/>
      <c r="K41" s="248"/>
      <c r="L41" s="431" t="str">
        <f t="shared" si="3"/>
        <v>0</v>
      </c>
      <c r="M41" s="428" t="str">
        <f t="shared" si="4"/>
        <v>0</v>
      </c>
      <c r="N41" s="250" t="str">
        <f t="shared" si="5"/>
        <v>0</v>
      </c>
      <c r="O41" s="251"/>
      <c r="P41" s="247"/>
      <c r="R41" s="312">
        <f t="shared" si="6"/>
        <v>0</v>
      </c>
      <c r="S41" s="152">
        <f t="shared" si="7"/>
        <v>90</v>
      </c>
      <c r="T41" s="68" t="e">
        <f t="shared" si="0"/>
        <v>#VALUE!</v>
      </c>
      <c r="U41" s="68" t="e">
        <f t="shared" si="8"/>
        <v>#VALUE!</v>
      </c>
      <c r="V41" s="95">
        <v>1</v>
      </c>
      <c r="W41" s="153" t="e">
        <f t="shared" si="1"/>
        <v>#VALUE!</v>
      </c>
      <c r="Y41" s="107">
        <f t="shared" si="9"/>
        <v>0</v>
      </c>
    </row>
    <row r="42" spans="1:25" ht="34.5" customHeight="1" x14ac:dyDescent="0.3">
      <c r="A42" s="322" t="str">
        <f>CDT!B42</f>
        <v>Artésunate Amodiaquine: (ASAQ) 3 cp (100/270 mg)</v>
      </c>
      <c r="B42" s="247"/>
      <c r="C42" s="248"/>
      <c r="D42" s="302" t="str">
        <f t="shared" si="10"/>
        <v/>
      </c>
      <c r="E42" s="249"/>
      <c r="F42" s="247"/>
      <c r="G42" s="247"/>
      <c r="H42" s="247"/>
      <c r="I42" s="247"/>
      <c r="J42" s="247"/>
      <c r="K42" s="248"/>
      <c r="L42" s="431" t="str">
        <f t="shared" si="3"/>
        <v>0</v>
      </c>
      <c r="M42" s="428" t="str">
        <f t="shared" si="4"/>
        <v>0</v>
      </c>
      <c r="N42" s="250" t="str">
        <f t="shared" si="5"/>
        <v>0</v>
      </c>
      <c r="O42" s="251"/>
      <c r="P42" s="247"/>
      <c r="R42" s="312">
        <f t="shared" si="6"/>
        <v>0</v>
      </c>
      <c r="S42" s="152">
        <f t="shared" si="7"/>
        <v>90</v>
      </c>
      <c r="T42" s="68" t="e">
        <f t="shared" si="0"/>
        <v>#VALUE!</v>
      </c>
      <c r="U42" s="68" t="e">
        <f t="shared" si="8"/>
        <v>#VALUE!</v>
      </c>
      <c r="V42" s="95">
        <v>1</v>
      </c>
      <c r="W42" s="153" t="e">
        <f t="shared" si="1"/>
        <v>#VALUE!</v>
      </c>
      <c r="Y42" s="107">
        <f t="shared" si="9"/>
        <v>0</v>
      </c>
    </row>
    <row r="43" spans="1:25" ht="34.5" customHeight="1" x14ac:dyDescent="0.3">
      <c r="A43" s="322" t="str">
        <f>CDT!B43</f>
        <v>Artésunate Amodiaquine: (ASAQ) 6 cp (100/270 mg)</v>
      </c>
      <c r="B43" s="247"/>
      <c r="C43" s="248"/>
      <c r="D43" s="302" t="str">
        <f t="shared" si="10"/>
        <v/>
      </c>
      <c r="E43" s="249"/>
      <c r="F43" s="247"/>
      <c r="G43" s="247"/>
      <c r="H43" s="247"/>
      <c r="I43" s="247"/>
      <c r="J43" s="247"/>
      <c r="K43" s="248"/>
      <c r="L43" s="431" t="str">
        <f t="shared" si="3"/>
        <v>0</v>
      </c>
      <c r="M43" s="428" t="str">
        <f t="shared" si="4"/>
        <v>0</v>
      </c>
      <c r="N43" s="250" t="str">
        <f t="shared" si="5"/>
        <v>0</v>
      </c>
      <c r="O43" s="251"/>
      <c r="P43" s="247"/>
      <c r="R43" s="312">
        <f t="shared" si="6"/>
        <v>0</v>
      </c>
      <c r="S43" s="152">
        <f t="shared" si="7"/>
        <v>90</v>
      </c>
      <c r="T43" s="68" t="e">
        <f t="shared" si="0"/>
        <v>#VALUE!</v>
      </c>
      <c r="U43" s="68" t="e">
        <f t="shared" si="8"/>
        <v>#VALUE!</v>
      </c>
      <c r="V43" s="95">
        <v>1</v>
      </c>
      <c r="W43" s="153" t="e">
        <f t="shared" si="1"/>
        <v>#VALUE!</v>
      </c>
      <c r="Y43" s="107">
        <f t="shared" si="9"/>
        <v>0</v>
      </c>
    </row>
    <row r="44" spans="1:25" ht="34.5" customHeight="1" x14ac:dyDescent="0.3">
      <c r="A44" s="322" t="str">
        <f>CDT!B44</f>
        <v>Artésunate - Méfloquine (AS-MF)</v>
      </c>
      <c r="B44" s="247"/>
      <c r="C44" s="248"/>
      <c r="D44" s="302" t="str">
        <f t="shared" si="10"/>
        <v/>
      </c>
      <c r="E44" s="249"/>
      <c r="F44" s="247"/>
      <c r="G44" s="247"/>
      <c r="H44" s="247"/>
      <c r="I44" s="247"/>
      <c r="J44" s="247"/>
      <c r="K44" s="248"/>
      <c r="L44" s="431" t="str">
        <f t="shared" si="3"/>
        <v>0</v>
      </c>
      <c r="M44" s="428" t="str">
        <f t="shared" si="4"/>
        <v>0</v>
      </c>
      <c r="N44" s="250" t="str">
        <f t="shared" si="5"/>
        <v>0</v>
      </c>
      <c r="O44" s="251"/>
      <c r="P44" s="247"/>
      <c r="R44" s="312">
        <f t="shared" si="6"/>
        <v>0</v>
      </c>
      <c r="S44" s="152">
        <f t="shared" si="7"/>
        <v>90</v>
      </c>
      <c r="T44" s="68" t="e">
        <f t="shared" si="0"/>
        <v>#VALUE!</v>
      </c>
      <c r="U44" s="68" t="e">
        <f t="shared" si="8"/>
        <v>#VALUE!</v>
      </c>
      <c r="V44" s="95">
        <v>1</v>
      </c>
      <c r="W44" s="153" t="e">
        <f t="shared" si="1"/>
        <v>#VALUE!</v>
      </c>
      <c r="Y44" s="107">
        <f t="shared" si="9"/>
        <v>0</v>
      </c>
    </row>
    <row r="45" spans="1:25" ht="34.5" customHeight="1" x14ac:dyDescent="0.3">
      <c r="A45" s="322" t="str">
        <f>CDT!B45</f>
        <v>Quinine comprimé 300mg</v>
      </c>
      <c r="B45" s="247"/>
      <c r="C45" s="248"/>
      <c r="D45" s="302" t="str">
        <f t="shared" si="10"/>
        <v/>
      </c>
      <c r="E45" s="249"/>
      <c r="F45" s="247"/>
      <c r="G45" s="247"/>
      <c r="H45" s="247"/>
      <c r="I45" s="247"/>
      <c r="J45" s="247"/>
      <c r="K45" s="248"/>
      <c r="L45" s="431" t="str">
        <f t="shared" si="3"/>
        <v>0</v>
      </c>
      <c r="M45" s="428" t="str">
        <f t="shared" si="4"/>
        <v>0</v>
      </c>
      <c r="N45" s="250" t="str">
        <f t="shared" si="5"/>
        <v>0</v>
      </c>
      <c r="O45" s="251"/>
      <c r="P45" s="247"/>
      <c r="R45" s="312">
        <f t="shared" si="6"/>
        <v>0</v>
      </c>
      <c r="S45" s="152">
        <f t="shared" si="7"/>
        <v>90</v>
      </c>
      <c r="T45" s="68" t="e">
        <f t="shared" si="0"/>
        <v>#VALUE!</v>
      </c>
      <c r="U45" s="68" t="e">
        <f t="shared" si="8"/>
        <v>#VALUE!</v>
      </c>
      <c r="V45" s="95">
        <v>1</v>
      </c>
      <c r="W45" s="153" t="e">
        <f t="shared" si="1"/>
        <v>#VALUE!</v>
      </c>
      <c r="Y45" s="107">
        <f t="shared" si="9"/>
        <v>0</v>
      </c>
    </row>
    <row r="46" spans="1:25" ht="34.5" customHeight="1" x14ac:dyDescent="0.3">
      <c r="A46" s="322" t="str">
        <f>CDT!B46</f>
        <v>Quinine injectable 300 mg</v>
      </c>
      <c r="B46" s="247"/>
      <c r="C46" s="248"/>
      <c r="D46" s="302" t="str">
        <f t="shared" si="10"/>
        <v/>
      </c>
      <c r="E46" s="249"/>
      <c r="F46" s="247"/>
      <c r="G46" s="247"/>
      <c r="H46" s="247"/>
      <c r="I46" s="247"/>
      <c r="J46" s="247"/>
      <c r="K46" s="248"/>
      <c r="L46" s="431" t="str">
        <f t="shared" si="3"/>
        <v>0</v>
      </c>
      <c r="M46" s="428" t="str">
        <f t="shared" si="4"/>
        <v>0</v>
      </c>
      <c r="N46" s="250" t="str">
        <f t="shared" si="5"/>
        <v>0</v>
      </c>
      <c r="O46" s="251"/>
      <c r="P46" s="247"/>
      <c r="R46" s="312">
        <f t="shared" si="6"/>
        <v>0</v>
      </c>
      <c r="S46" s="152">
        <f t="shared" si="7"/>
        <v>90</v>
      </c>
      <c r="T46" s="68" t="e">
        <f t="shared" si="0"/>
        <v>#VALUE!</v>
      </c>
      <c r="U46" s="68" t="e">
        <f t="shared" si="8"/>
        <v>#VALUE!</v>
      </c>
      <c r="V46" s="95">
        <v>1</v>
      </c>
      <c r="W46" s="153" t="e">
        <f t="shared" si="1"/>
        <v>#VALUE!</v>
      </c>
      <c r="Y46" s="107">
        <f t="shared" si="9"/>
        <v>0</v>
      </c>
    </row>
    <row r="47" spans="1:25" ht="34.5" customHeight="1" x14ac:dyDescent="0.3">
      <c r="A47" s="322" t="str">
        <f>CDT!B47</f>
        <v>Quinine injectable 600 mg</v>
      </c>
      <c r="B47" s="247"/>
      <c r="C47" s="248"/>
      <c r="D47" s="302" t="str">
        <f t="shared" si="10"/>
        <v/>
      </c>
      <c r="E47" s="249"/>
      <c r="F47" s="247"/>
      <c r="G47" s="247"/>
      <c r="H47" s="247"/>
      <c r="I47" s="247"/>
      <c r="J47" s="247"/>
      <c r="K47" s="248"/>
      <c r="L47" s="431" t="str">
        <f t="shared" si="3"/>
        <v>0</v>
      </c>
      <c r="M47" s="428" t="str">
        <f t="shared" si="4"/>
        <v>0</v>
      </c>
      <c r="N47" s="250" t="str">
        <f t="shared" si="5"/>
        <v>0</v>
      </c>
      <c r="O47" s="251"/>
      <c r="P47" s="247"/>
      <c r="R47" s="312">
        <f t="shared" si="6"/>
        <v>0</v>
      </c>
      <c r="S47" s="152">
        <f t="shared" si="7"/>
        <v>90</v>
      </c>
      <c r="T47" s="68" t="e">
        <f t="shared" si="0"/>
        <v>#VALUE!</v>
      </c>
      <c r="U47" s="68" t="e">
        <f t="shared" si="8"/>
        <v>#VALUE!</v>
      </c>
      <c r="V47" s="95">
        <v>1</v>
      </c>
      <c r="W47" s="153" t="e">
        <f t="shared" si="1"/>
        <v>#VALUE!</v>
      </c>
      <c r="Y47" s="107">
        <f t="shared" si="9"/>
        <v>0</v>
      </c>
    </row>
    <row r="48" spans="1:25" ht="34.5" customHeight="1" thickBot="1" x14ac:dyDescent="0.35">
      <c r="A48" s="322" t="str">
        <f>CDT!B48</f>
        <v>Quinine injectable 600 mg</v>
      </c>
      <c r="B48" s="247"/>
      <c r="C48" s="248"/>
      <c r="D48" s="303" t="str">
        <f t="shared" si="10"/>
        <v/>
      </c>
      <c r="E48" s="249"/>
      <c r="F48" s="247"/>
      <c r="G48" s="247"/>
      <c r="H48" s="247"/>
      <c r="I48" s="247"/>
      <c r="J48" s="247"/>
      <c r="K48" s="248"/>
      <c r="L48" s="431" t="str">
        <f t="shared" si="3"/>
        <v>0</v>
      </c>
      <c r="M48" s="428" t="str">
        <f t="shared" si="4"/>
        <v>0</v>
      </c>
      <c r="N48" s="250" t="str">
        <f t="shared" si="5"/>
        <v>0</v>
      </c>
      <c r="O48" s="251"/>
      <c r="P48" s="247"/>
      <c r="R48" s="312">
        <f t="shared" si="6"/>
        <v>0</v>
      </c>
      <c r="S48" s="152">
        <f t="shared" si="7"/>
        <v>90</v>
      </c>
      <c r="T48" s="68" t="e">
        <f>D48-(E48+G48+I48+H48)</f>
        <v>#VALUE!</v>
      </c>
      <c r="U48" s="68" t="e">
        <f t="shared" si="8"/>
        <v>#VALUE!</v>
      </c>
      <c r="V48" s="95">
        <v>1</v>
      </c>
      <c r="W48" s="153" t="e">
        <f t="shared" si="1"/>
        <v>#VALUE!</v>
      </c>
      <c r="Y48" s="107">
        <f t="shared" si="9"/>
        <v>0</v>
      </c>
    </row>
    <row r="49" spans="1:23" ht="34.5" customHeight="1" thickBot="1" x14ac:dyDescent="0.35">
      <c r="A49" s="322" t="str">
        <f>CDT!B49</f>
        <v>Artéméther injectable 100 mg</v>
      </c>
      <c r="B49" s="247"/>
      <c r="C49" s="248"/>
      <c r="D49" s="303" t="str">
        <f t="shared" si="10"/>
        <v/>
      </c>
      <c r="E49" s="249"/>
      <c r="F49" s="247"/>
      <c r="G49" s="247"/>
      <c r="H49" s="247"/>
      <c r="I49" s="247"/>
      <c r="J49" s="247"/>
      <c r="K49" s="248"/>
      <c r="L49" s="431" t="str">
        <f t="shared" si="3"/>
        <v>0</v>
      </c>
      <c r="M49" s="428" t="str">
        <f t="shared" si="4"/>
        <v>0</v>
      </c>
      <c r="N49" s="250" t="str">
        <f t="shared" si="5"/>
        <v>0</v>
      </c>
      <c r="O49" s="251"/>
      <c r="P49" s="247"/>
      <c r="R49" s="312">
        <f t="shared" si="6"/>
        <v>0</v>
      </c>
      <c r="S49" s="152">
        <f t="shared" si="7"/>
        <v>90</v>
      </c>
      <c r="T49" s="68" t="e">
        <f>D49-(E49+G49+I49+H49)</f>
        <v>#VALUE!</v>
      </c>
      <c r="U49" s="68" t="e">
        <f t="shared" si="8"/>
        <v>#VALUE!</v>
      </c>
      <c r="V49" s="95">
        <v>1</v>
      </c>
      <c r="W49" s="153" t="e">
        <f t="shared" si="1"/>
        <v>#VALUE!</v>
      </c>
    </row>
    <row r="50" spans="1:23" ht="34.5" hidden="1" customHeight="1" x14ac:dyDescent="0.3">
      <c r="A50" s="17"/>
      <c r="B50" s="79"/>
      <c r="C50" s="79"/>
      <c r="D50" s="53"/>
      <c r="E50" s="79"/>
      <c r="F50" s="79"/>
      <c r="G50" s="79"/>
      <c r="H50" s="79"/>
      <c r="I50" s="79"/>
      <c r="J50" s="79"/>
      <c r="K50" s="79"/>
      <c r="L50" s="54"/>
      <c r="M50" s="58" t="str">
        <f t="shared" ref="M50" si="11">IF(B50&lt;&gt;"",((E50/S50)*30),"")</f>
        <v/>
      </c>
      <c r="N50" s="55"/>
      <c r="O50" s="80"/>
      <c r="P50" s="79"/>
      <c r="S50" s="152"/>
      <c r="T50" s="68"/>
      <c r="U50" s="68"/>
      <c r="V50" s="95"/>
      <c r="W50" s="153" t="str">
        <f t="shared" si="1"/>
        <v/>
      </c>
    </row>
    <row r="51" spans="1:23" s="235" customFormat="1" ht="16.5" customHeight="1" x14ac:dyDescent="0.35">
      <c r="A51" s="531" t="s">
        <v>290</v>
      </c>
      <c r="B51" s="531"/>
      <c r="C51" s="531"/>
      <c r="D51" s="531"/>
      <c r="E51" s="531"/>
      <c r="F51" s="531"/>
      <c r="H51" s="233"/>
      <c r="I51" s="233" t="s">
        <v>300</v>
      </c>
      <c r="J51" s="234"/>
      <c r="K51" s="232"/>
      <c r="L51" s="232"/>
      <c r="M51" s="232"/>
      <c r="N51" s="232"/>
      <c r="O51" s="232"/>
      <c r="Q51" s="236"/>
      <c r="R51" s="311"/>
      <c r="S51" s="237"/>
      <c r="T51" s="238"/>
      <c r="U51" s="238"/>
      <c r="V51" s="239"/>
      <c r="W51" s="240"/>
    </row>
    <row r="52" spans="1:23" ht="29.25" customHeight="1" x14ac:dyDescent="0.3">
      <c r="A52" s="18"/>
      <c r="B52" s="18"/>
      <c r="C52" s="18"/>
      <c r="D52" s="18"/>
      <c r="E52" s="18"/>
      <c r="F52" s="18"/>
      <c r="G52" s="18"/>
      <c r="H52" s="18"/>
      <c r="I52" s="18"/>
      <c r="J52" s="18"/>
      <c r="K52" s="18"/>
      <c r="L52" s="18"/>
      <c r="M52" s="18"/>
      <c r="N52" s="18"/>
      <c r="O52" s="18"/>
      <c r="S52" s="154"/>
      <c r="T52" s="69"/>
      <c r="U52" s="69"/>
      <c r="V52" s="70"/>
      <c r="W52" s="155"/>
    </row>
    <row r="53" spans="1:23" ht="15.6" x14ac:dyDescent="0.3">
      <c r="B53" s="18"/>
      <c r="C53" s="18"/>
      <c r="D53" s="18"/>
      <c r="E53" s="18"/>
      <c r="F53" s="18"/>
      <c r="I53" s="18"/>
      <c r="J53" s="18"/>
      <c r="K53" s="18"/>
      <c r="L53" s="18"/>
      <c r="M53" s="18"/>
      <c r="N53" s="18"/>
      <c r="O53" s="18"/>
      <c r="S53" s="154"/>
      <c r="T53" s="69"/>
      <c r="U53" s="69"/>
      <c r="V53" s="70"/>
      <c r="W53" s="155"/>
    </row>
    <row r="54" spans="1:23" s="235" customFormat="1" ht="18.600000000000001" thickBot="1" x14ac:dyDescent="0.4">
      <c r="A54" s="233" t="s">
        <v>289</v>
      </c>
      <c r="H54" s="233"/>
      <c r="I54" s="233" t="s">
        <v>301</v>
      </c>
      <c r="O54" s="232"/>
      <c r="Q54" s="236"/>
      <c r="R54" s="311"/>
      <c r="S54" s="243"/>
      <c r="T54" s="244"/>
      <c r="U54" s="244"/>
      <c r="V54" s="245"/>
      <c r="W54" s="246"/>
    </row>
  </sheetData>
  <mergeCells count="21">
    <mergeCell ref="A24:A25"/>
    <mergeCell ref="A51:F51"/>
    <mergeCell ref="A19:C19"/>
    <mergeCell ref="D19:N19"/>
    <mergeCell ref="S19:W19"/>
    <mergeCell ref="A21:C21"/>
    <mergeCell ref="D21:F21"/>
    <mergeCell ref="G21:K22"/>
    <mergeCell ref="L21:P21"/>
    <mergeCell ref="L17:P17"/>
    <mergeCell ref="A1:B1"/>
    <mergeCell ref="A3:B3"/>
    <mergeCell ref="A4:B4"/>
    <mergeCell ref="A11:O11"/>
    <mergeCell ref="B13:C13"/>
    <mergeCell ref="E13:J13"/>
    <mergeCell ref="B15:C15"/>
    <mergeCell ref="D15:F15"/>
    <mergeCell ref="G15:I15"/>
    <mergeCell ref="B17:E17"/>
    <mergeCell ref="G17:K17"/>
  </mergeCells>
  <conditionalFormatting sqref="U26">
    <cfRule type="cellIs" dxfId="4352" priority="39" operator="greaterThan">
      <formula>0</formula>
    </cfRule>
    <cfRule type="cellIs" dxfId="4351" priority="40" operator="greaterThan">
      <formula>0</formula>
    </cfRule>
    <cfRule type="cellIs" dxfId="4350" priority="41" operator="lessThan">
      <formula>0</formula>
    </cfRule>
    <cfRule type="cellIs" dxfId="4349" priority="42" operator="notEqual">
      <formula>0</formula>
    </cfRule>
  </conditionalFormatting>
  <conditionalFormatting sqref="U27:U29">
    <cfRule type="cellIs" dxfId="4348" priority="35" operator="greaterThan">
      <formula>0</formula>
    </cfRule>
    <cfRule type="cellIs" dxfId="4347" priority="36" operator="greaterThan">
      <formula>0</formula>
    </cfRule>
    <cfRule type="cellIs" dxfId="4346" priority="37" operator="lessThan">
      <formula>0</formula>
    </cfRule>
    <cfRule type="cellIs" dxfId="4345" priority="38" operator="notEqual">
      <formula>0</formula>
    </cfRule>
  </conditionalFormatting>
  <conditionalFormatting sqref="U30:U31 U33:U47">
    <cfRule type="cellIs" dxfId="4344" priority="31" operator="greaterThan">
      <formula>0</formula>
    </cfRule>
    <cfRule type="cellIs" dxfId="4343" priority="32" operator="greaterThan">
      <formula>0</formula>
    </cfRule>
    <cfRule type="cellIs" dxfId="4342" priority="33" operator="lessThan">
      <formula>0</formula>
    </cfRule>
    <cfRule type="cellIs" dxfId="4341" priority="34" operator="notEqual">
      <formula>0</formula>
    </cfRule>
  </conditionalFormatting>
  <conditionalFormatting sqref="U48:U50">
    <cfRule type="cellIs" dxfId="4340" priority="27" operator="greaterThan">
      <formula>0</formula>
    </cfRule>
    <cfRule type="cellIs" dxfId="4339" priority="28" operator="greaterThan">
      <formula>0</formula>
    </cfRule>
    <cfRule type="cellIs" dxfId="4338" priority="29" operator="lessThan">
      <formula>0</formula>
    </cfRule>
    <cfRule type="cellIs" dxfId="4337" priority="30" operator="notEqual">
      <formula>0</formula>
    </cfRule>
  </conditionalFormatting>
  <conditionalFormatting sqref="K50">
    <cfRule type="expression" dxfId="4336" priority="25">
      <formula>K50&lt;T50</formula>
    </cfRule>
    <cfRule type="expression" dxfId="4335" priority="26">
      <formula>K50&gt;T50</formula>
    </cfRule>
  </conditionalFormatting>
  <conditionalFormatting sqref="J37:J47">
    <cfRule type="cellIs" dxfId="4334" priority="24" operator="greaterThan">
      <formula>90</formula>
    </cfRule>
  </conditionalFormatting>
  <conditionalFormatting sqref="J48:J50">
    <cfRule type="cellIs" dxfId="4333" priority="23" operator="greaterThan">
      <formula>90</formula>
    </cfRule>
  </conditionalFormatting>
  <conditionalFormatting sqref="K36:K47">
    <cfRule type="expression" dxfId="4332" priority="21">
      <formula>K36&lt;T36</formula>
    </cfRule>
    <cfRule type="expression" dxfId="4331" priority="22">
      <formula>K36&gt;T36</formula>
    </cfRule>
  </conditionalFormatting>
  <conditionalFormatting sqref="J27:J31 J33">
    <cfRule type="cellIs" dxfId="4330" priority="20" operator="greaterThan">
      <formula>90</formula>
    </cfRule>
  </conditionalFormatting>
  <conditionalFormatting sqref="J36">
    <cfRule type="cellIs" dxfId="4329" priority="19" operator="greaterThan">
      <formula>90</formula>
    </cfRule>
  </conditionalFormatting>
  <conditionalFormatting sqref="K48:K49">
    <cfRule type="expression" dxfId="4328" priority="17">
      <formula>K48&lt;T48</formula>
    </cfRule>
    <cfRule type="expression" dxfId="4327" priority="18">
      <formula>K48&gt;T48</formula>
    </cfRule>
  </conditionalFormatting>
  <conditionalFormatting sqref="K27:K31 K33">
    <cfRule type="expression" dxfId="4326" priority="15">
      <formula>K27&lt;T27</formula>
    </cfRule>
    <cfRule type="expression" dxfId="4325" priority="16">
      <formula>K27&gt;T27</formula>
    </cfRule>
  </conditionalFormatting>
  <conditionalFormatting sqref="J26">
    <cfRule type="cellIs" dxfId="4324" priority="14" operator="greaterThan">
      <formula>90</formula>
    </cfRule>
  </conditionalFormatting>
  <conditionalFormatting sqref="K26">
    <cfRule type="expression" dxfId="4323" priority="12">
      <formula>K26&lt;T26</formula>
    </cfRule>
    <cfRule type="expression" dxfId="4322" priority="13">
      <formula>K26&gt;T26</formula>
    </cfRule>
  </conditionalFormatting>
  <conditionalFormatting sqref="U32">
    <cfRule type="cellIs" dxfId="4321" priority="8" operator="greaterThan">
      <formula>0</formula>
    </cfRule>
    <cfRule type="cellIs" dxfId="4320" priority="9" operator="greaterThan">
      <formula>0</formula>
    </cfRule>
    <cfRule type="cellIs" dxfId="4319" priority="10" operator="lessThan">
      <formula>0</formula>
    </cfRule>
    <cfRule type="cellIs" dxfId="4318" priority="11" operator="notEqual">
      <formula>0</formula>
    </cfRule>
  </conditionalFormatting>
  <conditionalFormatting sqref="K34">
    <cfRule type="expression" dxfId="4317" priority="6">
      <formula>K34&lt;T34</formula>
    </cfRule>
    <cfRule type="expression" dxfId="4316" priority="7">
      <formula>K34&gt;T34</formula>
    </cfRule>
  </conditionalFormatting>
  <conditionalFormatting sqref="K35">
    <cfRule type="expression" dxfId="4315" priority="4">
      <formula>K35&lt;T35</formula>
    </cfRule>
    <cfRule type="expression" dxfId="4314" priority="5">
      <formula>K35&gt;T35</formula>
    </cfRule>
  </conditionalFormatting>
  <conditionalFormatting sqref="J32">
    <cfRule type="cellIs" dxfId="4313" priority="3" operator="greaterThan">
      <formula>90</formula>
    </cfRule>
  </conditionalFormatting>
  <conditionalFormatting sqref="K32">
    <cfRule type="expression" dxfId="4312" priority="1">
      <formula>K32&lt;T32</formula>
    </cfRule>
    <cfRule type="expression" dxfId="4311" priority="2">
      <formula>K32&gt;T32</formula>
    </cfRule>
  </conditionalFormatting>
  <dataValidations count="7">
    <dataValidation type="date" errorStyle="warning" allowBlank="1" showInputMessage="1" showErrorMessage="1" promptTitle="Instruction" prompt="SVP Saisissez la date sous le format:_x000a_00/00/0000. exemple 15/09/2016,_x000a_Merci_x000a_" sqref="L21:P21">
      <formula1>42370</formula1>
      <formula2>44926</formula2>
    </dataValidation>
    <dataValidation errorStyle="information" allowBlank="1" showInputMessage="1" showErrorMessage="1" errorTitle="Instruction" error="Saisissez le Texte en MAJUSCULE_x000a_Exemple: CMS AGOE_x000a_Merci" promptTitle="Instruction" prompt="Saisissez le Texte en MAJUSCULE_x000a_Exemple: CMS AGOE_x000a_Merci" sqref="D19:N19"/>
    <dataValidation type="whole" allowBlank="1" showInputMessage="1" showErrorMessage="1" prompt="La valeur ne peut pas être supérieure à 89_x000a_Si tel est le cas déteminer la quantité à commander directement à la colonne M._x000a_merci" sqref="J27:J50">
      <formula1>0</formula1>
      <formula2>89</formula2>
    </dataValidation>
    <dataValidation type="whole" operator="lessThanOrEqual" allowBlank="1" showInputMessage="1" showErrorMessage="1" promptTitle="instruction" prompt="La valeur de la cellule ne peut pas être supérieure à la quantité Totale inscrite dans la colonne D._x000a_Merci de vérifier." sqref="E26:E50">
      <formula1>D26</formula1>
    </dataValidation>
    <dataValidation type="list" allowBlank="1" showInputMessage="1" showErrorMessage="1" sqref="D21:F21">
      <formula1>typerapport2</formula1>
    </dataValidation>
    <dataValidation type="whole" allowBlank="1" showInputMessage="1" showErrorMessage="1" prompt="La valeur ne peut pas être supérieure à 89_x000a_Si tel est le cas déteminer la quantité à commander directement à la colonne O_x000a_merci" sqref="J26">
      <formula1>0</formula1>
      <formula2>89</formula2>
    </dataValidation>
    <dataValidation type="whole" allowBlank="1" showInputMessage="1" showErrorMessage="1" prompt="La quantité accordée par le point Focal ne peut être supérieure à la somme du CMMa et la quantité commandée pour le trimestre._x000a_Merci de revoir la quantité dans la colonne O." sqref="O26:O49">
      <formula1>0</formula1>
      <formula2>+M26+N26</formula2>
    </dataValidation>
  </dataValidations>
  <pageMargins left="0.21" right="0.23622047244094491" top="0.74803149606299213" bottom="0.74803149606299213" header="0.31496062992125984" footer="0.31496062992125984"/>
  <pageSetup paperSize="9" scale="40" orientation="portrait" r:id="rId1"/>
  <headerFooter alignWithMargins="0">
    <oddFooter>&amp;C&amp;"Arial,Gras"PNLS /IST, Avenue des Armées, -05 BP 424 Lomé –Togo ; Tel 22 20 94 39 Fax : 22 20 94 36    Site Web : www.pnls.tg</oddFooter>
  </headerFooter>
  <drawing r:id="rId2"/>
</worksheet>
</file>

<file path=xl/worksheets/sheet2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rgb="FFFF0000"/>
  </sheetPr>
  <dimension ref="A1:W56"/>
  <sheetViews>
    <sheetView showGridLines="0" view="pageBreakPreview" topLeftCell="A9" zoomScale="70" zoomScaleNormal="70" zoomScaleSheetLayoutView="70" zoomScalePageLayoutView="50" workbookViewId="0">
      <selection activeCell="D19" sqref="D19:N19"/>
    </sheetView>
  </sheetViews>
  <sheetFormatPr baseColWidth="10" defaultColWidth="7.33203125" defaultRowHeight="13.8" x14ac:dyDescent="0.3"/>
  <cols>
    <col min="1" max="1" width="51.5546875" style="3" customWidth="1"/>
    <col min="2" max="14" width="11.5546875" style="3" customWidth="1"/>
    <col min="15" max="15" width="11.6640625" style="39" customWidth="1"/>
    <col min="16" max="16" width="17.5546875" style="3" customWidth="1"/>
    <col min="17" max="17" width="2.109375" style="62" customWidth="1"/>
    <col min="18" max="18" width="4.88671875" style="77" customWidth="1"/>
    <col min="19" max="20" width="7.44140625" style="77" bestFit="1" customWidth="1"/>
    <col min="21" max="21" width="7.88671875" style="78" bestFit="1" customWidth="1"/>
    <col min="22" max="22" width="33.33203125" style="77" customWidth="1"/>
    <col min="23" max="16384" width="7.33203125" style="3"/>
  </cols>
  <sheetData>
    <row r="1" spans="1:23" ht="17.25" customHeight="1" x14ac:dyDescent="0.3">
      <c r="A1" s="549" t="s">
        <v>452</v>
      </c>
      <c r="B1" s="549"/>
      <c r="C1" s="2"/>
      <c r="D1" s="2"/>
      <c r="E1"/>
      <c r="F1"/>
      <c r="G1"/>
      <c r="H1"/>
      <c r="I1"/>
      <c r="J1"/>
      <c r="N1" s="4" t="s">
        <v>1</v>
      </c>
      <c r="O1" s="5"/>
      <c r="R1" s="306"/>
      <c r="S1" s="69"/>
      <c r="T1" s="69"/>
      <c r="U1" s="69"/>
      <c r="V1" s="70"/>
      <c r="W1" s="69"/>
    </row>
    <row r="2" spans="1:23" ht="13.5" customHeight="1" x14ac:dyDescent="0.3">
      <c r="A2" s="1" t="s">
        <v>453</v>
      </c>
      <c r="B2" s="1"/>
      <c r="C2" s="2"/>
      <c r="D2" s="2"/>
      <c r="E2"/>
      <c r="F2"/>
      <c r="G2"/>
      <c r="H2"/>
      <c r="I2"/>
      <c r="J2"/>
      <c r="M2" s="4"/>
      <c r="N2" s="4" t="s">
        <v>3</v>
      </c>
      <c r="O2" s="5"/>
      <c r="R2" s="306"/>
      <c r="S2" s="69"/>
      <c r="T2" s="69"/>
      <c r="U2" s="69"/>
      <c r="V2" s="70"/>
      <c r="W2" s="69"/>
    </row>
    <row r="3" spans="1:23" ht="15.6" x14ac:dyDescent="0.3">
      <c r="A3" s="549" t="s">
        <v>454</v>
      </c>
      <c r="B3" s="549"/>
      <c r="C3" s="2"/>
      <c r="D3" s="2"/>
      <c r="E3"/>
      <c r="F3"/>
      <c r="G3"/>
      <c r="H3"/>
      <c r="I3"/>
      <c r="J3"/>
      <c r="K3" s="5"/>
      <c r="L3" s="5"/>
      <c r="M3" s="5"/>
      <c r="N3" s="5"/>
      <c r="O3" s="5"/>
      <c r="R3" s="306"/>
      <c r="S3" s="69"/>
      <c r="T3" s="69"/>
      <c r="U3" s="69"/>
      <c r="V3" s="70"/>
      <c r="W3" s="69"/>
    </row>
    <row r="4" spans="1:23" ht="33.6" customHeight="1" x14ac:dyDescent="0.3">
      <c r="A4" s="547" t="s">
        <v>455</v>
      </c>
      <c r="B4" s="548"/>
      <c r="C4" s="7"/>
      <c r="D4" s="7"/>
      <c r="E4" s="8"/>
      <c r="F4" s="8"/>
      <c r="G4" s="8"/>
      <c r="H4" s="8"/>
      <c r="I4" s="8"/>
      <c r="J4" s="8"/>
      <c r="K4" s="9"/>
      <c r="L4" s="9"/>
      <c r="M4" s="9"/>
      <c r="N4" s="9"/>
      <c r="O4" s="38"/>
      <c r="R4" s="306"/>
      <c r="S4" s="69"/>
      <c r="T4" s="69"/>
      <c r="U4" s="69"/>
      <c r="V4" s="70"/>
      <c r="W4" s="69"/>
    </row>
    <row r="5" spans="1:23" x14ac:dyDescent="0.3">
      <c r="B5" s="9"/>
      <c r="C5" s="9"/>
      <c r="D5" s="9"/>
      <c r="E5" s="9"/>
      <c r="F5" s="9"/>
      <c r="G5" s="9"/>
      <c r="H5" s="9"/>
      <c r="I5" s="9"/>
      <c r="J5" s="9"/>
      <c r="K5" s="9"/>
      <c r="L5" s="9"/>
      <c r="M5" s="9"/>
      <c r="N5" s="9"/>
      <c r="O5" s="38"/>
      <c r="R5" s="306"/>
      <c r="S5" s="69"/>
      <c r="T5" s="69"/>
      <c r="U5" s="69"/>
      <c r="V5" s="70"/>
      <c r="W5" s="69"/>
    </row>
    <row r="6" spans="1:23" ht="15.6" x14ac:dyDescent="0.3">
      <c r="A6" s="6" t="s">
        <v>232</v>
      </c>
      <c r="B6" s="9"/>
      <c r="C6" s="9"/>
      <c r="D6" s="9"/>
      <c r="E6" s="9"/>
      <c r="F6" s="9"/>
      <c r="G6" s="9"/>
      <c r="H6" s="9"/>
      <c r="I6" s="9"/>
      <c r="J6" s="9"/>
      <c r="K6" s="9"/>
      <c r="L6" s="9"/>
      <c r="M6" s="9"/>
      <c r="N6" s="9"/>
      <c r="O6" s="38"/>
      <c r="R6" s="306"/>
      <c r="S6" s="69"/>
      <c r="T6" s="69"/>
      <c r="U6" s="69"/>
      <c r="V6" s="70"/>
      <c r="W6" s="69"/>
    </row>
    <row r="7" spans="1:23" x14ac:dyDescent="0.3">
      <c r="A7" s="10"/>
      <c r="B7" s="9"/>
      <c r="C7" s="9"/>
      <c r="D7" s="9"/>
      <c r="E7" s="9"/>
      <c r="F7" s="9"/>
      <c r="G7" s="9"/>
      <c r="H7" s="9"/>
      <c r="I7" s="9"/>
      <c r="J7" s="9"/>
      <c r="K7" s="9"/>
      <c r="L7" s="9"/>
      <c r="M7" s="9"/>
      <c r="N7" s="9"/>
      <c r="O7" s="38"/>
      <c r="R7" s="69"/>
      <c r="S7" s="69"/>
      <c r="T7" s="69"/>
      <c r="U7" s="70"/>
      <c r="V7" s="69"/>
    </row>
    <row r="8" spans="1:23" x14ac:dyDescent="0.3">
      <c r="A8" s="10"/>
      <c r="B8" s="9"/>
      <c r="C8" s="9"/>
      <c r="D8" s="9"/>
      <c r="E8" s="9"/>
      <c r="F8" s="9"/>
      <c r="G8" s="9"/>
      <c r="H8" s="9"/>
      <c r="I8" s="9"/>
      <c r="J8" s="9"/>
      <c r="K8" s="9"/>
      <c r="L8" s="9"/>
      <c r="M8" s="9"/>
      <c r="N8" s="9"/>
      <c r="O8" s="38"/>
      <c r="R8" s="69"/>
      <c r="S8" s="69"/>
      <c r="T8" s="69"/>
      <c r="U8" s="70"/>
      <c r="V8" s="69"/>
    </row>
    <row r="9" spans="1:23" ht="17.25" customHeight="1" x14ac:dyDescent="0.3">
      <c r="A9" s="10"/>
      <c r="B9" s="9"/>
      <c r="C9" s="9"/>
      <c r="D9" s="9"/>
      <c r="E9" s="9"/>
      <c r="F9" s="9"/>
      <c r="G9" s="9"/>
      <c r="H9" s="9"/>
      <c r="I9" s="9"/>
      <c r="J9" s="9"/>
      <c r="K9" s="9"/>
      <c r="L9" s="9"/>
      <c r="M9" s="9"/>
      <c r="N9" s="9"/>
      <c r="O9" s="38"/>
      <c r="R9" s="69"/>
      <c r="S9" s="69"/>
      <c r="T9" s="69"/>
      <c r="U9" s="70"/>
      <c r="V9" s="69"/>
    </row>
    <row r="10" spans="1:23" ht="0.75" customHeight="1" x14ac:dyDescent="0.3">
      <c r="R10" s="69"/>
      <c r="S10" s="69"/>
      <c r="T10" s="69"/>
      <c r="U10" s="70"/>
      <c r="V10" s="69"/>
    </row>
    <row r="11" spans="1:23" ht="21" customHeight="1" x14ac:dyDescent="0.3">
      <c r="A11" s="555" t="s">
        <v>263</v>
      </c>
      <c r="B11" s="555"/>
      <c r="C11" s="555"/>
      <c r="D11" s="555"/>
      <c r="E11" s="555"/>
      <c r="F11" s="555"/>
      <c r="G11" s="555"/>
      <c r="H11" s="555"/>
      <c r="I11" s="555"/>
      <c r="J11" s="555"/>
      <c r="K11" s="555"/>
      <c r="L11" s="555"/>
      <c r="M11" s="555"/>
      <c r="N11" s="555"/>
      <c r="O11" s="555"/>
      <c r="P11" s="40"/>
      <c r="R11" s="69"/>
      <c r="S11" s="69"/>
      <c r="T11" s="69"/>
      <c r="U11" s="70"/>
      <c r="V11" s="69"/>
    </row>
    <row r="12" spans="1:23" ht="3.75" customHeight="1" x14ac:dyDescent="0.3">
      <c r="A12" s="11"/>
      <c r="B12" s="11"/>
      <c r="C12" s="11"/>
      <c r="D12" s="11"/>
      <c r="E12" s="11"/>
      <c r="F12" s="11"/>
      <c r="G12" s="11"/>
      <c r="H12" s="11"/>
      <c r="I12" s="11"/>
      <c r="J12" s="11"/>
      <c r="K12" s="11"/>
      <c r="L12" s="11"/>
      <c r="M12" s="11"/>
      <c r="N12" s="11"/>
      <c r="O12" s="11"/>
      <c r="R12" s="69"/>
      <c r="S12" s="69"/>
      <c r="T12" s="69"/>
      <c r="U12" s="70"/>
      <c r="V12" s="69"/>
    </row>
    <row r="13" spans="1:23" s="42" customFormat="1" ht="20.25" hidden="1" customHeight="1" thickBot="1" x14ac:dyDescent="0.35">
      <c r="A13" s="434" t="s">
        <v>5</v>
      </c>
      <c r="B13" s="556">
        <f>'Info District'!G11</f>
        <v>2025</v>
      </c>
      <c r="C13" s="557"/>
      <c r="E13" s="550"/>
      <c r="F13" s="550"/>
      <c r="G13" s="550"/>
      <c r="H13" s="550"/>
      <c r="I13" s="550"/>
      <c r="J13" s="554"/>
      <c r="Q13" s="63"/>
      <c r="R13" s="71"/>
      <c r="S13" s="71"/>
      <c r="T13" s="71"/>
      <c r="U13" s="72"/>
      <c r="V13" s="71"/>
    </row>
    <row r="14" spans="1:23" s="42" customFormat="1" ht="7.5" hidden="1" customHeight="1" thickBot="1" x14ac:dyDescent="0.35">
      <c r="A14" s="434"/>
      <c r="B14" s="13"/>
      <c r="C14" s="13"/>
      <c r="D14" s="13"/>
      <c r="O14" s="15"/>
      <c r="Q14" s="63"/>
      <c r="R14" s="71"/>
      <c r="S14" s="71"/>
      <c r="T14" s="71"/>
      <c r="U14" s="72"/>
      <c r="V14" s="71"/>
    </row>
    <row r="15" spans="1:23" s="42" customFormat="1" ht="16.5" hidden="1" customHeight="1" thickBot="1" x14ac:dyDescent="0.35">
      <c r="A15" s="434" t="s">
        <v>7</v>
      </c>
      <c r="B15" s="558" t="str">
        <f>'Info District'!G12</f>
        <v>PLATEAUX</v>
      </c>
      <c r="C15" s="559"/>
      <c r="D15" s="550" t="s">
        <v>8</v>
      </c>
      <c r="E15" s="550"/>
      <c r="F15" s="550"/>
      <c r="G15" s="551" t="str">
        <f>'Info District'!G13</f>
        <v>Agou</v>
      </c>
      <c r="H15" s="552"/>
      <c r="I15" s="553"/>
      <c r="L15" s="11"/>
      <c r="M15" s="11"/>
      <c r="N15" s="11"/>
      <c r="O15" s="11"/>
      <c r="P15" s="11"/>
      <c r="Q15" s="63"/>
      <c r="R15" s="71"/>
      <c r="S15" s="71"/>
      <c r="T15" s="71"/>
      <c r="U15" s="73"/>
      <c r="V15" s="71"/>
    </row>
    <row r="16" spans="1:23" s="42" customFormat="1" ht="3.75" hidden="1" customHeight="1" thickBot="1" x14ac:dyDescent="0.35">
      <c r="A16" s="139"/>
      <c r="B16" s="15"/>
      <c r="C16" s="15"/>
      <c r="D16" s="15"/>
      <c r="E16" s="15"/>
      <c r="K16" s="15"/>
      <c r="L16" s="15"/>
      <c r="M16" s="15"/>
      <c r="O16" s="15"/>
      <c r="Q16" s="63"/>
      <c r="R16" s="71"/>
      <c r="S16" s="71"/>
      <c r="T16" s="71"/>
      <c r="U16" s="72"/>
      <c r="V16" s="71"/>
    </row>
    <row r="17" spans="1:23" s="42" customFormat="1" ht="18" hidden="1" customHeight="1" thickBot="1" x14ac:dyDescent="0.35">
      <c r="A17" s="434" t="s">
        <v>9</v>
      </c>
      <c r="B17" s="556" t="str">
        <f>'Info District'!G17</f>
        <v>Avril à Juin 2025</v>
      </c>
      <c r="C17" s="560"/>
      <c r="D17" s="560"/>
      <c r="E17" s="557"/>
      <c r="G17" s="550" t="s">
        <v>11</v>
      </c>
      <c r="H17" s="550"/>
      <c r="I17" s="550"/>
      <c r="J17" s="550"/>
      <c r="K17" s="554"/>
      <c r="L17" s="551" t="str">
        <f>'Info District'!G18</f>
        <v>Juillet à Septembre 2025</v>
      </c>
      <c r="M17" s="552"/>
      <c r="N17" s="552"/>
      <c r="O17" s="552"/>
      <c r="P17" s="553"/>
      <c r="Q17" s="63"/>
      <c r="R17" s="71"/>
      <c r="S17" s="71"/>
      <c r="T17" s="71"/>
      <c r="U17" s="72"/>
      <c r="V17" s="71"/>
    </row>
    <row r="18" spans="1:23" s="9" customFormat="1" ht="6" customHeight="1" thickBot="1" x14ac:dyDescent="0.3">
      <c r="B18" s="43"/>
      <c r="C18" s="43"/>
      <c r="D18" s="43"/>
      <c r="E18" s="44"/>
      <c r="F18" s="43"/>
      <c r="G18" s="45"/>
      <c r="H18" s="45"/>
      <c r="I18" s="45"/>
      <c r="J18" s="45"/>
      <c r="K18" s="45"/>
      <c r="L18" s="45"/>
      <c r="M18" s="45"/>
      <c r="O18" s="38"/>
      <c r="Q18" s="64"/>
      <c r="R18" s="74"/>
      <c r="S18" s="74"/>
      <c r="T18" s="74"/>
      <c r="U18" s="75"/>
      <c r="V18" s="74"/>
    </row>
    <row r="19" spans="1:23" s="9" customFormat="1" ht="31.5" customHeight="1" thickBot="1" x14ac:dyDescent="0.35">
      <c r="A19" s="532" t="s">
        <v>12</v>
      </c>
      <c r="B19" s="532"/>
      <c r="C19" s="533"/>
      <c r="D19" s="575"/>
      <c r="E19" s="576"/>
      <c r="F19" s="576"/>
      <c r="G19" s="576"/>
      <c r="H19" s="576"/>
      <c r="I19" s="576"/>
      <c r="J19" s="576"/>
      <c r="K19" s="576"/>
      <c r="L19" s="576"/>
      <c r="M19" s="576"/>
      <c r="N19" s="577"/>
      <c r="O19" s="11"/>
      <c r="P19" s="464" t="str">
        <f>'Info District'!H17</f>
        <v>T2</v>
      </c>
      <c r="Q19" s="65"/>
      <c r="R19" s="535" t="s">
        <v>96</v>
      </c>
      <c r="S19" s="536"/>
      <c r="T19" s="536"/>
      <c r="U19" s="536"/>
      <c r="V19" s="537"/>
    </row>
    <row r="20" spans="1:23" s="9" customFormat="1" ht="8.25" customHeight="1" thickBot="1" x14ac:dyDescent="0.35">
      <c r="A20" s="12"/>
      <c r="B20" s="12"/>
      <c r="C20" s="12"/>
      <c r="D20" s="12"/>
      <c r="E20" s="12"/>
      <c r="F20" s="12"/>
      <c r="G20" s="13"/>
      <c r="H20" s="13"/>
      <c r="I20" s="13"/>
      <c r="J20" s="13"/>
      <c r="K20" s="13"/>
      <c r="L20" s="14"/>
      <c r="M20" s="14"/>
      <c r="N20" s="14"/>
      <c r="O20" s="14"/>
      <c r="Q20" s="64"/>
      <c r="R20" s="146"/>
      <c r="S20" s="74"/>
      <c r="T20" s="74"/>
      <c r="U20" s="76"/>
      <c r="V20" s="147"/>
    </row>
    <row r="21" spans="1:23" s="9" customFormat="1" ht="30.75" customHeight="1" thickBot="1" x14ac:dyDescent="0.35">
      <c r="A21" s="564" t="s">
        <v>6</v>
      </c>
      <c r="B21" s="564"/>
      <c r="C21" s="564"/>
      <c r="D21" s="565"/>
      <c r="E21" s="566"/>
      <c r="F21" s="566"/>
      <c r="G21" s="566"/>
      <c r="H21" s="567"/>
      <c r="I21" s="12"/>
      <c r="K21" s="230" t="s">
        <v>338</v>
      </c>
      <c r="O21" s="571"/>
      <c r="P21" s="572"/>
      <c r="Q21" s="64"/>
      <c r="R21" s="146"/>
      <c r="S21" s="74"/>
      <c r="T21" s="74"/>
      <c r="U21" s="76"/>
      <c r="V21" s="147"/>
    </row>
    <row r="22" spans="1:23" s="9" customFormat="1" ht="9" customHeight="1" thickBot="1" x14ac:dyDescent="0.35">
      <c r="A22" s="12"/>
      <c r="B22" s="12"/>
      <c r="C22" s="12"/>
      <c r="D22" s="12"/>
      <c r="E22" s="12"/>
      <c r="F22" s="12"/>
      <c r="G22" s="13"/>
      <c r="H22" s="13"/>
      <c r="I22" s="13"/>
      <c r="J22" s="13"/>
      <c r="K22" s="13"/>
      <c r="L22" s="14"/>
      <c r="M22" s="14"/>
      <c r="N22" s="14"/>
      <c r="O22" s="14"/>
      <c r="Q22" s="64"/>
      <c r="R22" s="146"/>
      <c r="S22" s="74"/>
      <c r="T22" s="74"/>
      <c r="U22" s="76"/>
      <c r="V22" s="147"/>
    </row>
    <row r="23" spans="1:23" s="9" customFormat="1" ht="30" customHeight="1" thickBot="1" x14ac:dyDescent="0.35">
      <c r="A23" s="532" t="s">
        <v>240</v>
      </c>
      <c r="B23" s="532"/>
      <c r="C23" s="533"/>
      <c r="D23" s="568" t="s">
        <v>265</v>
      </c>
      <c r="E23" s="569"/>
      <c r="F23" s="570"/>
      <c r="H23" s="229"/>
      <c r="I23" s="573" t="s">
        <v>337</v>
      </c>
      <c r="J23" s="573"/>
      <c r="K23" s="573"/>
      <c r="L23" s="573"/>
      <c r="M23" s="573"/>
      <c r="N23" s="574"/>
      <c r="O23" s="562"/>
      <c r="P23" s="563"/>
      <c r="Q23" s="64"/>
      <c r="R23" s="146"/>
      <c r="S23" s="74"/>
      <c r="T23" s="74"/>
      <c r="U23" s="76"/>
      <c r="V23" s="147"/>
    </row>
    <row r="24" spans="1:23" s="9" customFormat="1" ht="6" customHeight="1" x14ac:dyDescent="0.3">
      <c r="A24" s="12"/>
      <c r="B24" s="12"/>
      <c r="C24" s="12"/>
      <c r="D24" s="12"/>
      <c r="E24" s="12"/>
      <c r="F24" s="12"/>
      <c r="G24" s="13"/>
      <c r="H24" s="15"/>
      <c r="I24" s="15"/>
      <c r="J24" s="15"/>
      <c r="K24" s="13"/>
      <c r="L24" s="14"/>
      <c r="M24" s="14"/>
      <c r="N24" s="14"/>
      <c r="O24" s="14"/>
      <c r="Q24" s="64"/>
      <c r="R24" s="146"/>
      <c r="S24" s="74"/>
      <c r="T24" s="74"/>
      <c r="U24" s="76"/>
      <c r="V24" s="147"/>
    </row>
    <row r="25" spans="1:23" s="9" customFormat="1" ht="4.5" customHeight="1" thickBot="1" x14ac:dyDescent="0.35">
      <c r="A25" s="12"/>
      <c r="B25" s="12"/>
      <c r="C25" s="12"/>
      <c r="D25" s="12"/>
      <c r="E25" s="12"/>
      <c r="F25" s="12"/>
      <c r="G25" s="13"/>
      <c r="H25" s="13"/>
      <c r="I25" s="13"/>
      <c r="J25" s="13"/>
      <c r="K25" s="13"/>
      <c r="L25" s="14"/>
      <c r="M25" s="14"/>
      <c r="N25" s="14"/>
      <c r="O25" s="14"/>
      <c r="Q25" s="64"/>
      <c r="R25" s="146"/>
      <c r="S25" s="74"/>
      <c r="T25" s="74"/>
      <c r="U25" s="76"/>
      <c r="V25" s="147"/>
    </row>
    <row r="26" spans="1:23" ht="76.5" customHeight="1" thickBot="1" x14ac:dyDescent="0.35">
      <c r="A26" s="541" t="s">
        <v>13</v>
      </c>
      <c r="B26" s="16" t="s">
        <v>14</v>
      </c>
      <c r="C26" s="108" t="s">
        <v>15</v>
      </c>
      <c r="D26" s="118" t="s">
        <v>16</v>
      </c>
      <c r="E26" s="117" t="s">
        <v>17</v>
      </c>
      <c r="F26" s="16" t="s">
        <v>18</v>
      </c>
      <c r="G26" s="16" t="s">
        <v>233</v>
      </c>
      <c r="H26" s="16" t="s">
        <v>234</v>
      </c>
      <c r="I26" s="16" t="s">
        <v>19</v>
      </c>
      <c r="J26" s="16" t="s">
        <v>20</v>
      </c>
      <c r="K26" s="108" t="s">
        <v>21</v>
      </c>
      <c r="L26" s="136" t="s">
        <v>22</v>
      </c>
      <c r="M26" s="137" t="s">
        <v>236</v>
      </c>
      <c r="N26" s="138" t="s">
        <v>23</v>
      </c>
      <c r="O26" s="109" t="s">
        <v>39</v>
      </c>
      <c r="P26" s="16" t="s">
        <v>40</v>
      </c>
      <c r="R26" s="148" t="s">
        <v>237</v>
      </c>
      <c r="S26" s="140" t="s">
        <v>93</v>
      </c>
      <c r="T26" s="140" t="s">
        <v>239</v>
      </c>
      <c r="U26" s="140" t="s">
        <v>238</v>
      </c>
      <c r="V26" s="149" t="s">
        <v>97</v>
      </c>
    </row>
    <row r="27" spans="1:23" s="47" customFormat="1" ht="21.75" customHeight="1" thickBot="1" x14ac:dyDescent="0.35">
      <c r="A27" s="542"/>
      <c r="B27" s="46" t="s">
        <v>24</v>
      </c>
      <c r="C27" s="46" t="s">
        <v>25</v>
      </c>
      <c r="D27" s="112" t="s">
        <v>26</v>
      </c>
      <c r="E27" s="46" t="s">
        <v>27</v>
      </c>
      <c r="F27" s="46"/>
      <c r="G27" s="46" t="s">
        <v>28</v>
      </c>
      <c r="H27" s="46"/>
      <c r="I27" s="46" t="s">
        <v>29</v>
      </c>
      <c r="J27" s="46"/>
      <c r="K27" s="131" t="s">
        <v>235</v>
      </c>
      <c r="L27" s="133"/>
      <c r="M27" s="134"/>
      <c r="N27" s="135"/>
      <c r="O27" s="132" t="s">
        <v>30</v>
      </c>
      <c r="P27" s="46"/>
      <c r="Q27" s="66"/>
      <c r="R27" s="150"/>
      <c r="S27" s="67" t="s">
        <v>94</v>
      </c>
      <c r="T27" s="67" t="s">
        <v>95</v>
      </c>
      <c r="U27" s="94"/>
      <c r="V27" s="151" t="str">
        <f>IF(J28&lt;=0,"",IF(J28=90,$W$28))</f>
        <v/>
      </c>
      <c r="W27" s="37" t="s">
        <v>98</v>
      </c>
    </row>
    <row r="28" spans="1:23" ht="49.5" customHeight="1" x14ac:dyDescent="0.3">
      <c r="A28" s="231" t="str">
        <f>CDT!B26</f>
        <v>Artéméther-Luméfantrine 6cp (AL)</v>
      </c>
      <c r="B28" s="79"/>
      <c r="C28" s="110"/>
      <c r="D28" s="120" t="str">
        <f>IF(B28&lt;&gt;"",B28+C28,"")</f>
        <v/>
      </c>
      <c r="E28" s="119"/>
      <c r="F28" s="79"/>
      <c r="G28" s="79"/>
      <c r="H28" s="79"/>
      <c r="I28" s="79"/>
      <c r="J28" s="79"/>
      <c r="K28" s="110"/>
      <c r="L28" s="431" t="str">
        <f>IF(B28&lt;&gt;"",IF(J28=0,E28,((E28*90)/(90-J28))),"0")</f>
        <v>0</v>
      </c>
      <c r="M28" s="428" t="str">
        <f>IF(B28&lt;&gt;"",((E28/R28)*30),"0")</f>
        <v>0</v>
      </c>
      <c r="N28" s="250" t="str">
        <f>IF(B28&lt;&gt;"",IF(J28=0,((E28+L28)-K28),((M28*6)-K28)),"0")</f>
        <v>0</v>
      </c>
      <c r="O28" s="251"/>
      <c r="P28" s="81"/>
      <c r="R28" s="152">
        <f>(90-J28)</f>
        <v>90</v>
      </c>
      <c r="S28" s="68" t="e">
        <f>D28-(E28+G28+I28+H28)</f>
        <v>#VALUE!</v>
      </c>
      <c r="T28" s="68" t="e">
        <f>K28-S28</f>
        <v>#VALUE!</v>
      </c>
      <c r="U28" s="95">
        <v>6</v>
      </c>
      <c r="V28" s="153" t="e">
        <f t="shared" ref="V28:V52" si="0">IF(T28=0,"",$W$27)</f>
        <v>#VALUE!</v>
      </c>
      <c r="W28" s="37" t="s">
        <v>203</v>
      </c>
    </row>
    <row r="29" spans="1:23" ht="45" customHeight="1" x14ac:dyDescent="0.3">
      <c r="A29" s="231" t="str">
        <f>CDT!B27</f>
        <v>Artéméther-Luméfantrine 12cp (AL)</v>
      </c>
      <c r="B29" s="79"/>
      <c r="C29" s="110"/>
      <c r="D29" s="121" t="str">
        <f t="shared" ref="D29:D36" si="1">IF(B29&lt;&gt;"",B29+C29,"")</f>
        <v/>
      </c>
      <c r="E29" s="119"/>
      <c r="F29" s="79"/>
      <c r="G29" s="79"/>
      <c r="H29" s="79"/>
      <c r="I29" s="79"/>
      <c r="J29" s="79"/>
      <c r="K29" s="110"/>
      <c r="L29" s="431" t="str">
        <f t="shared" ref="L29:L36" si="2">IF(B29&lt;&gt;"",IF(J29=0,E29,((E29*90)/(90-J29))),"0")</f>
        <v>0</v>
      </c>
      <c r="M29" s="428" t="str">
        <f t="shared" ref="M29:M36" si="3">IF(B29&lt;&gt;"",((E29/R29)*30),"0")</f>
        <v>0</v>
      </c>
      <c r="N29" s="250" t="str">
        <f t="shared" ref="N29:N36" si="4">IF(B29&lt;&gt;"",IF(J29=0,((E29+L29)-K29),((M29*6)-K29)),"0")</f>
        <v>0</v>
      </c>
      <c r="O29" s="251"/>
      <c r="P29" s="81"/>
      <c r="R29" s="152">
        <f t="shared" ref="R29:R50" si="5">(90-J29)</f>
        <v>90</v>
      </c>
      <c r="S29" s="68" t="e">
        <f t="shared" ref="S29:S49" si="6">D29-(E29+G29+I29+H29)</f>
        <v>#VALUE!</v>
      </c>
      <c r="T29" s="68" t="e">
        <f t="shared" ref="T29:T50" si="7">K29-S29</f>
        <v>#VALUE!</v>
      </c>
      <c r="U29" s="95">
        <v>12</v>
      </c>
      <c r="V29" s="153" t="e">
        <f t="shared" si="0"/>
        <v>#VALUE!</v>
      </c>
    </row>
    <row r="30" spans="1:23" ht="49.5" customHeight="1" x14ac:dyDescent="0.3">
      <c r="A30" s="231" t="str">
        <f>CDT!B28</f>
        <v>Artéméther-Luméfantrine 18cp (AL)</v>
      </c>
      <c r="B30" s="79"/>
      <c r="C30" s="110"/>
      <c r="D30" s="121" t="str">
        <f t="shared" si="1"/>
        <v/>
      </c>
      <c r="E30" s="119"/>
      <c r="F30" s="79"/>
      <c r="G30" s="79"/>
      <c r="H30" s="79"/>
      <c r="I30" s="79"/>
      <c r="J30" s="79"/>
      <c r="K30" s="110"/>
      <c r="L30" s="431" t="str">
        <f t="shared" si="2"/>
        <v>0</v>
      </c>
      <c r="M30" s="428" t="str">
        <f t="shared" si="3"/>
        <v>0</v>
      </c>
      <c r="N30" s="250" t="str">
        <f t="shared" si="4"/>
        <v>0</v>
      </c>
      <c r="O30" s="251"/>
      <c r="P30" s="81"/>
      <c r="R30" s="152">
        <f t="shared" si="5"/>
        <v>90</v>
      </c>
      <c r="S30" s="68" t="e">
        <f t="shared" si="6"/>
        <v>#VALUE!</v>
      </c>
      <c r="T30" s="68" t="e">
        <f t="shared" si="7"/>
        <v>#VALUE!</v>
      </c>
      <c r="U30" s="95">
        <v>18</v>
      </c>
      <c r="V30" s="153" t="e">
        <f t="shared" si="0"/>
        <v>#VALUE!</v>
      </c>
    </row>
    <row r="31" spans="1:23" ht="49.5" customHeight="1" x14ac:dyDescent="0.3">
      <c r="A31" s="231" t="str">
        <f>CDT!B29</f>
        <v>Artéméther-Luméfantrine 24cp (AL)</v>
      </c>
      <c r="B31" s="79"/>
      <c r="C31" s="110"/>
      <c r="D31" s="121" t="str">
        <f t="shared" si="1"/>
        <v/>
      </c>
      <c r="E31" s="119"/>
      <c r="F31" s="79"/>
      <c r="G31" s="79"/>
      <c r="H31" s="79"/>
      <c r="I31" s="79"/>
      <c r="J31" s="79"/>
      <c r="K31" s="110"/>
      <c r="L31" s="431" t="str">
        <f t="shared" si="2"/>
        <v>0</v>
      </c>
      <c r="M31" s="428" t="str">
        <f t="shared" si="3"/>
        <v>0</v>
      </c>
      <c r="N31" s="250" t="str">
        <f t="shared" si="4"/>
        <v>0</v>
      </c>
      <c r="O31" s="251"/>
      <c r="P31" s="81"/>
      <c r="R31" s="152">
        <f t="shared" si="5"/>
        <v>90</v>
      </c>
      <c r="S31" s="68" t="e">
        <f t="shared" si="6"/>
        <v>#VALUE!</v>
      </c>
      <c r="T31" s="68" t="e">
        <f t="shared" si="7"/>
        <v>#VALUE!</v>
      </c>
      <c r="U31" s="95">
        <v>24</v>
      </c>
      <c r="V31" s="153" t="e">
        <f t="shared" si="0"/>
        <v>#VALUE!</v>
      </c>
    </row>
    <row r="32" spans="1:23" ht="50.25" hidden="1" customHeight="1" x14ac:dyDescent="0.3">
      <c r="A32" s="17" t="str">
        <f>CDT!B30</f>
        <v>Artéméther injectable 40 mg</v>
      </c>
      <c r="B32" s="79"/>
      <c r="C32" s="110"/>
      <c r="D32" s="121" t="str">
        <f t="shared" si="1"/>
        <v/>
      </c>
      <c r="E32" s="119"/>
      <c r="F32" s="79"/>
      <c r="G32" s="79"/>
      <c r="H32" s="79"/>
      <c r="I32" s="79"/>
      <c r="J32" s="79"/>
      <c r="K32" s="110"/>
      <c r="L32" s="431" t="str">
        <f t="shared" si="2"/>
        <v>0</v>
      </c>
      <c r="M32" s="428" t="str">
        <f t="shared" si="3"/>
        <v>0</v>
      </c>
      <c r="N32" s="250" t="str">
        <f t="shared" si="4"/>
        <v>0</v>
      </c>
      <c r="O32" s="251"/>
      <c r="P32" s="79"/>
      <c r="R32" s="152">
        <f t="shared" si="5"/>
        <v>90</v>
      </c>
      <c r="S32" s="68" t="e">
        <f t="shared" si="6"/>
        <v>#VALUE!</v>
      </c>
      <c r="T32" s="68" t="e">
        <f t="shared" si="7"/>
        <v>#VALUE!</v>
      </c>
      <c r="U32" s="95">
        <v>1</v>
      </c>
      <c r="V32" s="153" t="e">
        <f t="shared" si="0"/>
        <v>#VALUE!</v>
      </c>
    </row>
    <row r="33" spans="1:22" ht="50.25" hidden="1" customHeight="1" x14ac:dyDescent="0.3">
      <c r="A33" s="17" t="str">
        <f>CDT!B31</f>
        <v>Artéméther injectable 80 mg</v>
      </c>
      <c r="B33" s="79"/>
      <c r="C33" s="110"/>
      <c r="D33" s="121" t="str">
        <f t="shared" si="1"/>
        <v/>
      </c>
      <c r="E33" s="119"/>
      <c r="F33" s="79"/>
      <c r="G33" s="79"/>
      <c r="H33" s="79"/>
      <c r="I33" s="79"/>
      <c r="J33" s="79"/>
      <c r="K33" s="110"/>
      <c r="L33" s="431" t="str">
        <f t="shared" si="2"/>
        <v>0</v>
      </c>
      <c r="M33" s="428" t="str">
        <f t="shared" si="3"/>
        <v>0</v>
      </c>
      <c r="N33" s="250" t="str">
        <f t="shared" si="4"/>
        <v>0</v>
      </c>
      <c r="O33" s="251"/>
      <c r="P33" s="79"/>
      <c r="R33" s="152">
        <f t="shared" si="5"/>
        <v>90</v>
      </c>
      <c r="S33" s="68" t="e">
        <f t="shared" si="6"/>
        <v>#VALUE!</v>
      </c>
      <c r="T33" s="68" t="e">
        <f t="shared" si="7"/>
        <v>#VALUE!</v>
      </c>
      <c r="U33" s="95">
        <v>1</v>
      </c>
      <c r="V33" s="153" t="e">
        <f t="shared" si="0"/>
        <v>#VALUE!</v>
      </c>
    </row>
    <row r="34" spans="1:22" ht="50.25" hidden="1" customHeight="1" x14ac:dyDescent="0.3">
      <c r="A34" s="17" t="str">
        <f>CDT!B32</f>
        <v>Artésunate injectable 60 mg</v>
      </c>
      <c r="B34" s="79"/>
      <c r="C34" s="110"/>
      <c r="D34" s="121" t="str">
        <f t="shared" si="1"/>
        <v/>
      </c>
      <c r="E34" s="119"/>
      <c r="F34" s="79"/>
      <c r="G34" s="79"/>
      <c r="H34" s="79"/>
      <c r="I34" s="79"/>
      <c r="J34" s="79"/>
      <c r="K34" s="110"/>
      <c r="L34" s="431" t="str">
        <f t="shared" si="2"/>
        <v>0</v>
      </c>
      <c r="M34" s="428" t="str">
        <f t="shared" si="3"/>
        <v>0</v>
      </c>
      <c r="N34" s="250" t="str">
        <f t="shared" si="4"/>
        <v>0</v>
      </c>
      <c r="O34" s="251"/>
      <c r="P34" s="79"/>
      <c r="R34" s="152">
        <f t="shared" si="5"/>
        <v>90</v>
      </c>
      <c r="S34" s="68" t="e">
        <f t="shared" si="6"/>
        <v>#VALUE!</v>
      </c>
      <c r="T34" s="68" t="e">
        <f t="shared" si="7"/>
        <v>#VALUE!</v>
      </c>
      <c r="U34" s="95">
        <v>1</v>
      </c>
      <c r="V34" s="153" t="e">
        <f t="shared" si="0"/>
        <v>#VALUE!</v>
      </c>
    </row>
    <row r="35" spans="1:22" ht="50.25" hidden="1" customHeight="1" x14ac:dyDescent="0.3">
      <c r="A35" s="17" t="str">
        <f>CDT!B33</f>
        <v xml:space="preserve"> Sulfadoxine Pyriméthamine:  (SP)</v>
      </c>
      <c r="B35" s="79"/>
      <c r="C35" s="110"/>
      <c r="D35" s="121" t="str">
        <f t="shared" si="1"/>
        <v/>
      </c>
      <c r="E35" s="119"/>
      <c r="F35" s="79"/>
      <c r="G35" s="79"/>
      <c r="H35" s="79"/>
      <c r="I35" s="79"/>
      <c r="J35" s="79"/>
      <c r="K35" s="110"/>
      <c r="L35" s="431" t="str">
        <f t="shared" si="2"/>
        <v>0</v>
      </c>
      <c r="M35" s="428" t="str">
        <f t="shared" si="3"/>
        <v>0</v>
      </c>
      <c r="N35" s="250" t="str">
        <f t="shared" si="4"/>
        <v>0</v>
      </c>
      <c r="O35" s="251"/>
      <c r="P35" s="79"/>
      <c r="R35" s="152">
        <f t="shared" si="5"/>
        <v>90</v>
      </c>
      <c r="S35" s="68" t="e">
        <f t="shared" si="6"/>
        <v>#VALUE!</v>
      </c>
      <c r="T35" s="68" t="e">
        <f t="shared" si="7"/>
        <v>#VALUE!</v>
      </c>
      <c r="U35" s="95">
        <v>3</v>
      </c>
      <c r="V35" s="153" t="e">
        <f t="shared" si="0"/>
        <v>#VALUE!</v>
      </c>
    </row>
    <row r="36" spans="1:22" ht="45.75" customHeight="1" thickBot="1" x14ac:dyDescent="0.35">
      <c r="A36" s="231" t="str">
        <f>CDT!B34</f>
        <v>Test de Diagnostic Rapide  : (TDR)</v>
      </c>
      <c r="B36" s="79"/>
      <c r="C36" s="110"/>
      <c r="D36" s="305" t="str">
        <f t="shared" si="1"/>
        <v/>
      </c>
      <c r="E36" s="119"/>
      <c r="F36" s="79"/>
      <c r="G36" s="79"/>
      <c r="H36" s="79"/>
      <c r="I36" s="79"/>
      <c r="J36" s="79"/>
      <c r="K36" s="110"/>
      <c r="L36" s="431" t="str">
        <f t="shared" si="2"/>
        <v>0</v>
      </c>
      <c r="M36" s="428" t="str">
        <f t="shared" si="3"/>
        <v>0</v>
      </c>
      <c r="N36" s="250" t="str">
        <f t="shared" si="4"/>
        <v>0</v>
      </c>
      <c r="O36" s="251"/>
      <c r="P36" s="79"/>
      <c r="R36" s="152">
        <f t="shared" si="5"/>
        <v>90</v>
      </c>
      <c r="S36" s="68" t="e">
        <f t="shared" si="6"/>
        <v>#VALUE!</v>
      </c>
      <c r="T36" s="68" t="e">
        <f t="shared" si="7"/>
        <v>#VALUE!</v>
      </c>
      <c r="U36" s="95">
        <v>1</v>
      </c>
      <c r="V36" s="153" t="e">
        <f t="shared" si="0"/>
        <v>#VALUE!</v>
      </c>
    </row>
    <row r="37" spans="1:22" ht="34.5" hidden="1" customHeight="1" x14ac:dyDescent="0.3">
      <c r="A37" s="17" t="str">
        <f>CDT!B35</f>
        <v>Moustiquaire à Imprégnation Durable: (MID)</v>
      </c>
      <c r="B37" s="79"/>
      <c r="C37" s="110"/>
      <c r="D37" s="304">
        <f t="shared" ref="D37:D50" si="8">B37+C37</f>
        <v>0</v>
      </c>
      <c r="E37" s="119"/>
      <c r="F37" s="79"/>
      <c r="G37" s="79"/>
      <c r="H37" s="79"/>
      <c r="I37" s="79"/>
      <c r="J37" s="79"/>
      <c r="K37" s="110"/>
      <c r="L37" s="113">
        <f t="shared" ref="L37:L50" si="9">IF(J37=0,E37,((D37*90)/(90-J37)))</f>
        <v>0</v>
      </c>
      <c r="M37" s="55">
        <f t="shared" ref="M37:M50" si="10">(E37/R37)*30</f>
        <v>0</v>
      </c>
      <c r="N37" s="114">
        <f t="shared" ref="N37:N49" si="11">IF(J37=0,((E37+L37)-K37),((L37*2)-K37))</f>
        <v>0</v>
      </c>
      <c r="O37" s="111" t="str">
        <f t="shared" ref="O37:O50" si="12">IF(N37=0,"0",N37)</f>
        <v>0</v>
      </c>
      <c r="P37" s="79"/>
      <c r="R37" s="152">
        <f t="shared" si="5"/>
        <v>90</v>
      </c>
      <c r="S37" s="68">
        <f t="shared" si="6"/>
        <v>0</v>
      </c>
      <c r="T37" s="68">
        <f t="shared" si="7"/>
        <v>0</v>
      </c>
      <c r="U37" s="95">
        <v>1</v>
      </c>
      <c r="V37" s="153" t="str">
        <f t="shared" si="0"/>
        <v/>
      </c>
    </row>
    <row r="38" spans="1:22" ht="34.5" hidden="1" customHeight="1" x14ac:dyDescent="0.3">
      <c r="A38" s="17" t="str">
        <f>CDT!B40</f>
        <v>Artésunate Amodiaquine: (ASAQ) : 3 cp (25/67,5 mg)</v>
      </c>
      <c r="B38" s="79"/>
      <c r="C38" s="110"/>
      <c r="D38" s="121">
        <f t="shared" si="8"/>
        <v>0</v>
      </c>
      <c r="E38" s="119"/>
      <c r="F38" s="79"/>
      <c r="G38" s="79"/>
      <c r="H38" s="79"/>
      <c r="I38" s="79"/>
      <c r="J38" s="79"/>
      <c r="K38" s="110"/>
      <c r="L38" s="113">
        <f t="shared" si="9"/>
        <v>0</v>
      </c>
      <c r="M38" s="55">
        <f t="shared" si="10"/>
        <v>0</v>
      </c>
      <c r="N38" s="114">
        <f t="shared" si="11"/>
        <v>0</v>
      </c>
      <c r="O38" s="111" t="str">
        <f t="shared" si="12"/>
        <v>0</v>
      </c>
      <c r="P38" s="79"/>
      <c r="R38" s="152">
        <f t="shared" si="5"/>
        <v>90</v>
      </c>
      <c r="S38" s="68">
        <f t="shared" si="6"/>
        <v>0</v>
      </c>
      <c r="T38" s="68">
        <f t="shared" si="7"/>
        <v>0</v>
      </c>
      <c r="U38" s="95">
        <v>3</v>
      </c>
      <c r="V38" s="153" t="str">
        <f t="shared" si="0"/>
        <v/>
      </c>
    </row>
    <row r="39" spans="1:22" ht="34.5" hidden="1" customHeight="1" x14ac:dyDescent="0.3">
      <c r="A39" s="17" t="str">
        <f>CDT!B41</f>
        <v>Artésunate Amodiaquine: (ASAQ) 3 cp (50/135 mg)</v>
      </c>
      <c r="B39" s="79"/>
      <c r="C39" s="110"/>
      <c r="D39" s="121">
        <f t="shared" si="8"/>
        <v>0</v>
      </c>
      <c r="E39" s="119"/>
      <c r="F39" s="79"/>
      <c r="G39" s="79"/>
      <c r="H39" s="79"/>
      <c r="I39" s="79"/>
      <c r="J39" s="79"/>
      <c r="K39" s="110"/>
      <c r="L39" s="113">
        <f t="shared" si="9"/>
        <v>0</v>
      </c>
      <c r="M39" s="55">
        <f t="shared" si="10"/>
        <v>0</v>
      </c>
      <c r="N39" s="114">
        <f t="shared" si="11"/>
        <v>0</v>
      </c>
      <c r="O39" s="111" t="str">
        <f t="shared" si="12"/>
        <v>0</v>
      </c>
      <c r="P39" s="79"/>
      <c r="R39" s="152">
        <f t="shared" si="5"/>
        <v>90</v>
      </c>
      <c r="S39" s="68">
        <f t="shared" si="6"/>
        <v>0</v>
      </c>
      <c r="T39" s="68">
        <f t="shared" si="7"/>
        <v>0</v>
      </c>
      <c r="U39" s="95">
        <v>3</v>
      </c>
      <c r="V39" s="153" t="str">
        <f t="shared" si="0"/>
        <v/>
      </c>
    </row>
    <row r="40" spans="1:22" ht="34.5" hidden="1" customHeight="1" x14ac:dyDescent="0.3">
      <c r="A40" s="17" t="str">
        <f>CDT!B42</f>
        <v>Artésunate Amodiaquine: (ASAQ) 3 cp (100/270 mg)</v>
      </c>
      <c r="B40" s="79"/>
      <c r="C40" s="110"/>
      <c r="D40" s="121">
        <f t="shared" si="8"/>
        <v>0</v>
      </c>
      <c r="E40" s="119"/>
      <c r="F40" s="79"/>
      <c r="G40" s="79"/>
      <c r="H40" s="79"/>
      <c r="I40" s="79"/>
      <c r="J40" s="79"/>
      <c r="K40" s="110"/>
      <c r="L40" s="113">
        <f t="shared" si="9"/>
        <v>0</v>
      </c>
      <c r="M40" s="55">
        <f t="shared" si="10"/>
        <v>0</v>
      </c>
      <c r="N40" s="114">
        <f t="shared" si="11"/>
        <v>0</v>
      </c>
      <c r="O40" s="111" t="str">
        <f t="shared" si="12"/>
        <v>0</v>
      </c>
      <c r="P40" s="79"/>
      <c r="R40" s="152">
        <f t="shared" si="5"/>
        <v>90</v>
      </c>
      <c r="S40" s="68">
        <f t="shared" si="6"/>
        <v>0</v>
      </c>
      <c r="T40" s="68">
        <f t="shared" si="7"/>
        <v>0</v>
      </c>
      <c r="U40" s="95">
        <v>3</v>
      </c>
      <c r="V40" s="153" t="str">
        <f t="shared" si="0"/>
        <v/>
      </c>
    </row>
    <row r="41" spans="1:22" ht="34.5" hidden="1" customHeight="1" x14ac:dyDescent="0.3">
      <c r="A41" s="17" t="str">
        <f>CDT!B43</f>
        <v>Artésunate Amodiaquine: (ASAQ) 6 cp (100/270 mg)</v>
      </c>
      <c r="B41" s="79"/>
      <c r="C41" s="110"/>
      <c r="D41" s="121">
        <f t="shared" si="8"/>
        <v>0</v>
      </c>
      <c r="E41" s="119"/>
      <c r="F41" s="79"/>
      <c r="G41" s="79"/>
      <c r="H41" s="79"/>
      <c r="I41" s="79"/>
      <c r="J41" s="79"/>
      <c r="K41" s="110"/>
      <c r="L41" s="113">
        <f t="shared" si="9"/>
        <v>0</v>
      </c>
      <c r="M41" s="55">
        <f t="shared" si="10"/>
        <v>0</v>
      </c>
      <c r="N41" s="114">
        <f t="shared" si="11"/>
        <v>0</v>
      </c>
      <c r="O41" s="111" t="str">
        <f t="shared" si="12"/>
        <v>0</v>
      </c>
      <c r="P41" s="79"/>
      <c r="R41" s="152">
        <f t="shared" si="5"/>
        <v>90</v>
      </c>
      <c r="S41" s="68">
        <f t="shared" si="6"/>
        <v>0</v>
      </c>
      <c r="T41" s="68">
        <f t="shared" si="7"/>
        <v>0</v>
      </c>
      <c r="U41" s="95">
        <v>3</v>
      </c>
      <c r="V41" s="153" t="str">
        <f t="shared" si="0"/>
        <v/>
      </c>
    </row>
    <row r="42" spans="1:22" ht="34.5" hidden="1" customHeight="1" x14ac:dyDescent="0.3">
      <c r="A42" s="17" t="str">
        <f>CDT!B36</f>
        <v>Dihydroartéminisine Pipéraquine– Plaq / 3 comp 
( DHA-PPQ)  20/160 mg</v>
      </c>
      <c r="B42" s="79"/>
      <c r="C42" s="110"/>
      <c r="D42" s="121">
        <f t="shared" si="8"/>
        <v>0</v>
      </c>
      <c r="E42" s="119"/>
      <c r="F42" s="79"/>
      <c r="G42" s="79"/>
      <c r="H42" s="79"/>
      <c r="I42" s="79"/>
      <c r="J42" s="79"/>
      <c r="K42" s="110"/>
      <c r="L42" s="113">
        <f t="shared" si="9"/>
        <v>0</v>
      </c>
      <c r="M42" s="55">
        <f t="shared" si="10"/>
        <v>0</v>
      </c>
      <c r="N42" s="114">
        <f t="shared" si="11"/>
        <v>0</v>
      </c>
      <c r="O42" s="111" t="str">
        <f t="shared" si="12"/>
        <v>0</v>
      </c>
      <c r="P42" s="79"/>
      <c r="R42" s="152">
        <f t="shared" si="5"/>
        <v>90</v>
      </c>
      <c r="S42" s="68">
        <f t="shared" si="6"/>
        <v>0</v>
      </c>
      <c r="T42" s="68">
        <f t="shared" si="7"/>
        <v>0</v>
      </c>
      <c r="U42" s="95">
        <v>1</v>
      </c>
      <c r="V42" s="153" t="str">
        <f t="shared" si="0"/>
        <v/>
      </c>
    </row>
    <row r="43" spans="1:22" ht="34.5" hidden="1" customHeight="1" x14ac:dyDescent="0.3">
      <c r="A43" s="17" t="str">
        <f>CDT!B37</f>
        <v>Dihydroartéminisine Pipéraquine– Plaq / 3 comp 
( DHA-PPQ)  40/320 mg</v>
      </c>
      <c r="B43" s="79"/>
      <c r="C43" s="110"/>
      <c r="D43" s="121">
        <f t="shared" si="8"/>
        <v>0</v>
      </c>
      <c r="E43" s="119"/>
      <c r="F43" s="79"/>
      <c r="G43" s="79"/>
      <c r="H43" s="79"/>
      <c r="I43" s="79"/>
      <c r="J43" s="79"/>
      <c r="K43" s="110"/>
      <c r="L43" s="113">
        <f t="shared" si="9"/>
        <v>0</v>
      </c>
      <c r="M43" s="55">
        <f t="shared" si="10"/>
        <v>0</v>
      </c>
      <c r="N43" s="114">
        <f t="shared" si="11"/>
        <v>0</v>
      </c>
      <c r="O43" s="111" t="str">
        <f t="shared" si="12"/>
        <v>0</v>
      </c>
      <c r="P43" s="79"/>
      <c r="R43" s="152">
        <f t="shared" si="5"/>
        <v>90</v>
      </c>
      <c r="S43" s="68">
        <f t="shared" si="6"/>
        <v>0</v>
      </c>
      <c r="T43" s="68">
        <f t="shared" si="7"/>
        <v>0</v>
      </c>
      <c r="U43" s="95">
        <v>1</v>
      </c>
      <c r="V43" s="153" t="str">
        <f t="shared" si="0"/>
        <v/>
      </c>
    </row>
    <row r="44" spans="1:22" ht="34.5" hidden="1" customHeight="1" x14ac:dyDescent="0.3">
      <c r="A44" s="17" t="str">
        <f>CDT!B38</f>
        <v>Dihydroartéminisine Pipéraquine– Plaq / 6 comp 
( DHA-PPQ)  40/320 mg</v>
      </c>
      <c r="B44" s="79"/>
      <c r="C44" s="110"/>
      <c r="D44" s="121">
        <f t="shared" si="8"/>
        <v>0</v>
      </c>
      <c r="E44" s="119"/>
      <c r="F44" s="79"/>
      <c r="G44" s="79"/>
      <c r="H44" s="79"/>
      <c r="I44" s="79"/>
      <c r="J44" s="79"/>
      <c r="K44" s="110"/>
      <c r="L44" s="113">
        <f t="shared" si="9"/>
        <v>0</v>
      </c>
      <c r="M44" s="55">
        <f t="shared" si="10"/>
        <v>0</v>
      </c>
      <c r="N44" s="114">
        <f t="shared" si="11"/>
        <v>0</v>
      </c>
      <c r="O44" s="111" t="str">
        <f t="shared" si="12"/>
        <v>0</v>
      </c>
      <c r="P44" s="79"/>
      <c r="R44" s="152">
        <f t="shared" si="5"/>
        <v>90</v>
      </c>
      <c r="S44" s="68">
        <f t="shared" si="6"/>
        <v>0</v>
      </c>
      <c r="T44" s="68">
        <f t="shared" si="7"/>
        <v>0</v>
      </c>
      <c r="U44" s="95">
        <v>1</v>
      </c>
      <c r="V44" s="153" t="str">
        <f t="shared" si="0"/>
        <v/>
      </c>
    </row>
    <row r="45" spans="1:22" ht="34.5" hidden="1" customHeight="1" x14ac:dyDescent="0.3">
      <c r="A45" s="17" t="str">
        <f>CDT!B44</f>
        <v>Artésunate - Méfloquine (AS-MF)</v>
      </c>
      <c r="B45" s="79"/>
      <c r="C45" s="110"/>
      <c r="D45" s="121">
        <f t="shared" si="8"/>
        <v>0</v>
      </c>
      <c r="E45" s="119"/>
      <c r="F45" s="79"/>
      <c r="G45" s="79"/>
      <c r="H45" s="79"/>
      <c r="I45" s="79"/>
      <c r="J45" s="79"/>
      <c r="K45" s="110"/>
      <c r="L45" s="113">
        <f t="shared" si="9"/>
        <v>0</v>
      </c>
      <c r="M45" s="55">
        <f t="shared" si="10"/>
        <v>0</v>
      </c>
      <c r="N45" s="114">
        <f t="shared" si="11"/>
        <v>0</v>
      </c>
      <c r="O45" s="111" t="str">
        <f t="shared" si="12"/>
        <v>0</v>
      </c>
      <c r="P45" s="79"/>
      <c r="R45" s="152">
        <f t="shared" si="5"/>
        <v>90</v>
      </c>
      <c r="S45" s="68">
        <f t="shared" si="6"/>
        <v>0</v>
      </c>
      <c r="T45" s="68">
        <f t="shared" si="7"/>
        <v>0</v>
      </c>
      <c r="U45" s="95">
        <v>1</v>
      </c>
      <c r="V45" s="153" t="str">
        <f t="shared" si="0"/>
        <v/>
      </c>
    </row>
    <row r="46" spans="1:22" ht="34.5" hidden="1" customHeight="1" x14ac:dyDescent="0.3">
      <c r="A46" s="17" t="str">
        <f>CDT!B45</f>
        <v>Quinine comprimé 300mg</v>
      </c>
      <c r="B46" s="79"/>
      <c r="C46" s="110"/>
      <c r="D46" s="121">
        <f t="shared" si="8"/>
        <v>0</v>
      </c>
      <c r="E46" s="119"/>
      <c r="F46" s="79"/>
      <c r="G46" s="79"/>
      <c r="H46" s="79"/>
      <c r="I46" s="79"/>
      <c r="J46" s="79"/>
      <c r="K46" s="110"/>
      <c r="L46" s="113">
        <f t="shared" si="9"/>
        <v>0</v>
      </c>
      <c r="M46" s="55">
        <f t="shared" si="10"/>
        <v>0</v>
      </c>
      <c r="N46" s="114">
        <f t="shared" si="11"/>
        <v>0</v>
      </c>
      <c r="O46" s="111" t="str">
        <f t="shared" si="12"/>
        <v>0</v>
      </c>
      <c r="P46" s="79"/>
      <c r="R46" s="152">
        <f t="shared" si="5"/>
        <v>90</v>
      </c>
      <c r="S46" s="68">
        <f t="shared" si="6"/>
        <v>0</v>
      </c>
      <c r="T46" s="68">
        <f t="shared" si="7"/>
        <v>0</v>
      </c>
      <c r="U46" s="95">
        <v>1</v>
      </c>
      <c r="V46" s="153" t="str">
        <f t="shared" si="0"/>
        <v/>
      </c>
    </row>
    <row r="47" spans="1:22" ht="34.5" hidden="1" customHeight="1" x14ac:dyDescent="0.3">
      <c r="A47" s="17" t="str">
        <f>CDT!B46</f>
        <v>Quinine injectable 300 mg</v>
      </c>
      <c r="B47" s="79"/>
      <c r="C47" s="110"/>
      <c r="D47" s="121">
        <f t="shared" si="8"/>
        <v>0</v>
      </c>
      <c r="E47" s="119"/>
      <c r="F47" s="79"/>
      <c r="G47" s="79"/>
      <c r="H47" s="79"/>
      <c r="I47" s="79"/>
      <c r="J47" s="79"/>
      <c r="K47" s="110"/>
      <c r="L47" s="113">
        <f t="shared" si="9"/>
        <v>0</v>
      </c>
      <c r="M47" s="55">
        <f t="shared" si="10"/>
        <v>0</v>
      </c>
      <c r="N47" s="114">
        <f t="shared" si="11"/>
        <v>0</v>
      </c>
      <c r="O47" s="111" t="str">
        <f t="shared" si="12"/>
        <v>0</v>
      </c>
      <c r="P47" s="79"/>
      <c r="R47" s="152">
        <f t="shared" si="5"/>
        <v>90</v>
      </c>
      <c r="S47" s="68">
        <f t="shared" si="6"/>
        <v>0</v>
      </c>
      <c r="T47" s="68">
        <f t="shared" si="7"/>
        <v>0</v>
      </c>
      <c r="U47" s="95">
        <v>1</v>
      </c>
      <c r="V47" s="153" t="str">
        <f t="shared" si="0"/>
        <v/>
      </c>
    </row>
    <row r="48" spans="1:22" ht="34.5" hidden="1" customHeight="1" x14ac:dyDescent="0.3">
      <c r="A48" s="17" t="str">
        <f>CDT!B47</f>
        <v>Quinine injectable 600 mg</v>
      </c>
      <c r="B48" s="79"/>
      <c r="C48" s="110"/>
      <c r="D48" s="121">
        <f t="shared" si="8"/>
        <v>0</v>
      </c>
      <c r="E48" s="119"/>
      <c r="F48" s="79"/>
      <c r="G48" s="79"/>
      <c r="H48" s="79"/>
      <c r="I48" s="79"/>
      <c r="J48" s="79"/>
      <c r="K48" s="110"/>
      <c r="L48" s="113">
        <f t="shared" si="9"/>
        <v>0</v>
      </c>
      <c r="M48" s="55">
        <f t="shared" si="10"/>
        <v>0</v>
      </c>
      <c r="N48" s="114">
        <f t="shared" si="11"/>
        <v>0</v>
      </c>
      <c r="O48" s="111" t="str">
        <f t="shared" si="12"/>
        <v>0</v>
      </c>
      <c r="P48" s="79"/>
      <c r="R48" s="152">
        <f t="shared" si="5"/>
        <v>90</v>
      </c>
      <c r="S48" s="68">
        <f t="shared" si="6"/>
        <v>0</v>
      </c>
      <c r="T48" s="68">
        <f t="shared" si="7"/>
        <v>0</v>
      </c>
      <c r="U48" s="95">
        <v>1</v>
      </c>
      <c r="V48" s="153" t="str">
        <f t="shared" si="0"/>
        <v/>
      </c>
    </row>
    <row r="49" spans="1:22" ht="34.5" hidden="1" customHeight="1" x14ac:dyDescent="0.3">
      <c r="A49" s="17" t="str">
        <f>CDT!B48</f>
        <v>Quinine injectable 600 mg</v>
      </c>
      <c r="B49" s="79"/>
      <c r="C49" s="110"/>
      <c r="D49" s="121">
        <f t="shared" si="8"/>
        <v>0</v>
      </c>
      <c r="E49" s="119"/>
      <c r="F49" s="79"/>
      <c r="G49" s="79"/>
      <c r="H49" s="79"/>
      <c r="I49" s="79"/>
      <c r="J49" s="79"/>
      <c r="K49" s="110"/>
      <c r="L49" s="113">
        <f t="shared" si="9"/>
        <v>0</v>
      </c>
      <c r="M49" s="55">
        <f t="shared" si="10"/>
        <v>0</v>
      </c>
      <c r="N49" s="114">
        <f t="shared" si="11"/>
        <v>0</v>
      </c>
      <c r="O49" s="111" t="str">
        <f t="shared" si="12"/>
        <v>0</v>
      </c>
      <c r="P49" s="79"/>
      <c r="R49" s="152">
        <f t="shared" si="5"/>
        <v>90</v>
      </c>
      <c r="S49" s="68">
        <f t="shared" si="6"/>
        <v>0</v>
      </c>
      <c r="T49" s="68">
        <f t="shared" si="7"/>
        <v>0</v>
      </c>
      <c r="U49" s="95">
        <v>1</v>
      </c>
      <c r="V49" s="153" t="str">
        <f t="shared" si="0"/>
        <v/>
      </c>
    </row>
    <row r="50" spans="1:22" ht="34.5" hidden="1" customHeight="1" thickBot="1" x14ac:dyDescent="0.35">
      <c r="A50" s="17" t="str">
        <f>CDT!B49</f>
        <v>Artéméther injectable 100 mg</v>
      </c>
      <c r="B50" s="79"/>
      <c r="C50" s="110"/>
      <c r="D50" s="122">
        <f t="shared" si="8"/>
        <v>0</v>
      </c>
      <c r="E50" s="119"/>
      <c r="F50" s="79"/>
      <c r="G50" s="79"/>
      <c r="H50" s="79"/>
      <c r="I50" s="79"/>
      <c r="J50" s="79"/>
      <c r="K50" s="110"/>
      <c r="L50" s="115">
        <f t="shared" si="9"/>
        <v>0</v>
      </c>
      <c r="M50" s="130">
        <f t="shared" si="10"/>
        <v>0</v>
      </c>
      <c r="N50" s="116">
        <f>IF(J50=0,((E50+L50)-K50),((L50*2)-K50))</f>
        <v>0</v>
      </c>
      <c r="O50" s="111" t="str">
        <f t="shared" si="12"/>
        <v>0</v>
      </c>
      <c r="P50" s="79"/>
      <c r="R50" s="152">
        <f t="shared" si="5"/>
        <v>90</v>
      </c>
      <c r="S50" s="68">
        <f>D50-(E50+G50+I50+H50)</f>
        <v>0</v>
      </c>
      <c r="T50" s="68">
        <f t="shared" si="7"/>
        <v>0</v>
      </c>
      <c r="U50" s="95">
        <v>1</v>
      </c>
      <c r="V50" s="153" t="str">
        <f t="shared" si="0"/>
        <v/>
      </c>
    </row>
    <row r="51" spans="1:22" ht="34.5" hidden="1" customHeight="1" x14ac:dyDescent="0.3">
      <c r="A51" s="17"/>
      <c r="B51" s="79"/>
      <c r="C51" s="79"/>
      <c r="D51" s="56"/>
      <c r="E51" s="79"/>
      <c r="F51" s="79"/>
      <c r="G51" s="79"/>
      <c r="H51" s="79"/>
      <c r="I51" s="79"/>
      <c r="J51" s="79"/>
      <c r="K51" s="79"/>
      <c r="L51" s="57"/>
      <c r="M51" s="57"/>
      <c r="N51" s="58"/>
      <c r="O51" s="80"/>
      <c r="P51" s="79"/>
      <c r="R51" s="152"/>
      <c r="S51" s="68"/>
      <c r="T51" s="68"/>
      <c r="U51" s="95"/>
      <c r="V51" s="153" t="str">
        <f t="shared" si="0"/>
        <v/>
      </c>
    </row>
    <row r="52" spans="1:22" ht="34.5" hidden="1" customHeight="1" x14ac:dyDescent="0.3">
      <c r="A52" s="17"/>
      <c r="B52" s="79"/>
      <c r="C52" s="79"/>
      <c r="D52" s="53"/>
      <c r="E52" s="79"/>
      <c r="F52" s="79"/>
      <c r="G52" s="79"/>
      <c r="H52" s="79"/>
      <c r="I52" s="79"/>
      <c r="J52" s="79"/>
      <c r="K52" s="79"/>
      <c r="L52" s="54"/>
      <c r="M52" s="54"/>
      <c r="N52" s="55"/>
      <c r="O52" s="80"/>
      <c r="P52" s="79"/>
      <c r="R52" s="152"/>
      <c r="S52" s="68"/>
      <c r="T52" s="68"/>
      <c r="U52" s="95"/>
      <c r="V52" s="153" t="str">
        <f t="shared" si="0"/>
        <v/>
      </c>
    </row>
    <row r="53" spans="1:22" s="235" customFormat="1" ht="16.5" customHeight="1" x14ac:dyDescent="0.35">
      <c r="A53" s="494" t="s">
        <v>290</v>
      </c>
      <c r="B53" s="494"/>
      <c r="C53" s="494"/>
      <c r="D53" s="494"/>
      <c r="E53" s="232"/>
      <c r="F53" s="232"/>
      <c r="G53" s="233" t="s">
        <v>298</v>
      </c>
      <c r="H53" s="233"/>
      <c r="I53" s="232"/>
      <c r="J53" s="234"/>
      <c r="K53" s="232"/>
      <c r="L53" s="232"/>
      <c r="M53" s="232"/>
      <c r="N53" s="232"/>
      <c r="O53" s="232"/>
      <c r="Q53" s="236"/>
      <c r="R53" s="237"/>
      <c r="S53" s="238"/>
      <c r="T53" s="238"/>
      <c r="U53" s="239"/>
      <c r="V53" s="240"/>
    </row>
    <row r="54" spans="1:22" ht="34.5" customHeight="1" x14ac:dyDescent="0.3">
      <c r="A54" s="18"/>
      <c r="B54" s="18"/>
      <c r="C54" s="18"/>
      <c r="D54" s="18"/>
      <c r="E54" s="18"/>
      <c r="F54" s="18"/>
      <c r="G54" s="18"/>
      <c r="H54" s="18"/>
      <c r="I54" s="18"/>
      <c r="J54" s="18"/>
      <c r="K54" s="18"/>
      <c r="L54" s="18"/>
      <c r="M54" s="18"/>
      <c r="N54" s="18"/>
      <c r="O54" s="18"/>
      <c r="R54" s="154"/>
      <c r="S54" s="69"/>
      <c r="T54" s="69"/>
      <c r="U54" s="70"/>
      <c r="V54" s="155"/>
    </row>
    <row r="55" spans="1:22" ht="35.25" customHeight="1" x14ac:dyDescent="0.3">
      <c r="B55" s="18"/>
      <c r="C55" s="18"/>
      <c r="D55" s="18"/>
      <c r="E55" s="18"/>
      <c r="F55" s="18"/>
      <c r="I55" s="18"/>
      <c r="J55" s="18"/>
      <c r="K55" s="18"/>
      <c r="L55" s="18"/>
      <c r="M55" s="18"/>
      <c r="N55" s="18"/>
      <c r="O55" s="18"/>
      <c r="R55" s="154"/>
      <c r="S55" s="69"/>
      <c r="T55" s="69"/>
      <c r="U55" s="70"/>
      <c r="V55" s="155"/>
    </row>
    <row r="56" spans="1:22" s="235" customFormat="1" ht="16.5" customHeight="1" x14ac:dyDescent="0.35">
      <c r="A56" s="494" t="s">
        <v>289</v>
      </c>
      <c r="B56" s="494"/>
      <c r="C56" s="494"/>
      <c r="D56" s="494"/>
      <c r="E56" s="232"/>
      <c r="F56" s="232"/>
      <c r="G56" s="561" t="s">
        <v>299</v>
      </c>
      <c r="H56" s="561"/>
      <c r="I56" s="561"/>
      <c r="J56" s="561"/>
      <c r="K56" s="561"/>
      <c r="L56" s="561"/>
      <c r="M56" s="561"/>
      <c r="N56" s="561"/>
      <c r="O56" s="561"/>
      <c r="Q56" s="236"/>
      <c r="R56" s="237"/>
      <c r="S56" s="238"/>
      <c r="T56" s="238"/>
      <c r="U56" s="239"/>
      <c r="V56" s="240"/>
    </row>
  </sheetData>
  <mergeCells count="26">
    <mergeCell ref="A56:D56"/>
    <mergeCell ref="G56:O56"/>
    <mergeCell ref="A23:C23"/>
    <mergeCell ref="D23:F23"/>
    <mergeCell ref="I23:N23"/>
    <mergeCell ref="O23:P23"/>
    <mergeCell ref="A26:A27"/>
    <mergeCell ref="A53:D53"/>
    <mergeCell ref="A19:C19"/>
    <mergeCell ref="D19:N19"/>
    <mergeCell ref="R19:V19"/>
    <mergeCell ref="A21:C21"/>
    <mergeCell ref="D21:H21"/>
    <mergeCell ref="O21:P21"/>
    <mergeCell ref="L17:P17"/>
    <mergeCell ref="A1:B1"/>
    <mergeCell ref="A3:B3"/>
    <mergeCell ref="A4:B4"/>
    <mergeCell ref="A11:O11"/>
    <mergeCell ref="B13:C13"/>
    <mergeCell ref="E13:J13"/>
    <mergeCell ref="B15:C15"/>
    <mergeCell ref="D15:F15"/>
    <mergeCell ref="G15:I15"/>
    <mergeCell ref="B17:E17"/>
    <mergeCell ref="G17:K17"/>
  </mergeCells>
  <conditionalFormatting sqref="T28">
    <cfRule type="cellIs" dxfId="4310" priority="23" operator="greaterThan">
      <formula>0</formula>
    </cfRule>
    <cfRule type="cellIs" dxfId="4309" priority="24" operator="greaterThan">
      <formula>0</formula>
    </cfRule>
    <cfRule type="cellIs" dxfId="4308" priority="25" operator="lessThan">
      <formula>0</formula>
    </cfRule>
    <cfRule type="cellIs" dxfId="4307" priority="26" operator="notEqual">
      <formula>0</formula>
    </cfRule>
  </conditionalFormatting>
  <conditionalFormatting sqref="T29:T31">
    <cfRule type="cellIs" dxfId="4306" priority="19" operator="greaterThan">
      <formula>0</formula>
    </cfRule>
    <cfRule type="cellIs" dxfId="4305" priority="20" operator="greaterThan">
      <formula>0</formula>
    </cfRule>
    <cfRule type="cellIs" dxfId="4304" priority="21" operator="lessThan">
      <formula>0</formula>
    </cfRule>
    <cfRule type="cellIs" dxfId="4303" priority="22" operator="notEqual">
      <formula>0</formula>
    </cfRule>
  </conditionalFormatting>
  <conditionalFormatting sqref="T32:T49">
    <cfRule type="cellIs" dxfId="4302" priority="15" operator="greaterThan">
      <formula>0</formula>
    </cfRule>
    <cfRule type="cellIs" dxfId="4301" priority="16" operator="greaterThan">
      <formula>0</formula>
    </cfRule>
    <cfRule type="cellIs" dxfId="4300" priority="17" operator="lessThan">
      <formula>0</formula>
    </cfRule>
    <cfRule type="cellIs" dxfId="4299" priority="18" operator="notEqual">
      <formula>0</formula>
    </cfRule>
  </conditionalFormatting>
  <conditionalFormatting sqref="T50:T52">
    <cfRule type="cellIs" dxfId="4298" priority="11" operator="greaterThan">
      <formula>0</formula>
    </cfRule>
    <cfRule type="cellIs" dxfId="4297" priority="12" operator="greaterThan">
      <formula>0</formula>
    </cfRule>
    <cfRule type="cellIs" dxfId="4296" priority="13" operator="lessThan">
      <formula>0</formula>
    </cfRule>
    <cfRule type="cellIs" dxfId="4295" priority="14" operator="notEqual">
      <formula>0</formula>
    </cfRule>
  </conditionalFormatting>
  <conditionalFormatting sqref="K28 K50:K52">
    <cfRule type="expression" dxfId="4294" priority="9">
      <formula>K28&lt;S28</formula>
    </cfRule>
    <cfRule type="expression" dxfId="4293" priority="10">
      <formula>K28&gt;S28</formula>
    </cfRule>
  </conditionalFormatting>
  <conditionalFormatting sqref="J28">
    <cfRule type="cellIs" dxfId="4292" priority="8" operator="greaterThan">
      <formula>90</formula>
    </cfRule>
  </conditionalFormatting>
  <conditionalFormatting sqref="J37:J49">
    <cfRule type="cellIs" dxfId="4291" priority="7" operator="greaterThan">
      <formula>90</formula>
    </cfRule>
  </conditionalFormatting>
  <conditionalFormatting sqref="J50:J52">
    <cfRule type="cellIs" dxfId="4290" priority="6" operator="greaterThan">
      <formula>90</formula>
    </cfRule>
  </conditionalFormatting>
  <conditionalFormatting sqref="K37:K49">
    <cfRule type="expression" dxfId="4289" priority="4">
      <formula>K37&lt;S37</formula>
    </cfRule>
    <cfRule type="expression" dxfId="4288" priority="5">
      <formula>K37&gt;S37</formula>
    </cfRule>
  </conditionalFormatting>
  <conditionalFormatting sqref="K29:K36">
    <cfRule type="expression" dxfId="4287" priority="2">
      <formula>K29&lt;S29</formula>
    </cfRule>
    <cfRule type="expression" dxfId="4286" priority="3">
      <formula>K29&gt;S29</formula>
    </cfRule>
  </conditionalFormatting>
  <conditionalFormatting sqref="J29:J36">
    <cfRule type="cellIs" dxfId="4285" priority="1" operator="greaterThan">
      <formula>90</formula>
    </cfRule>
  </conditionalFormatting>
  <dataValidations count="9">
    <dataValidation type="whole" operator="lessThanOrEqual" allowBlank="1" showInputMessage="1" showErrorMessage="1" promptTitle="instruction" prompt="La valeur de la cellule ne peut pas être supérieure à la quantité Totale inscrite dans la colonne D._x000a_Merci de vérifier." sqref="E28:E52">
      <formula1>D28</formula1>
    </dataValidation>
    <dataValidation type="whole" allowBlank="1" showInputMessage="1" showErrorMessage="1" prompt="La valeur ne peut pas être supérieure à 89_x000a_Si tel est le cas déteminer la quantité à commander directement à la colonne M._x000a_merci" sqref="J28:J52">
      <formula1>0</formula1>
      <formula2>89</formula2>
    </dataValidation>
    <dataValidation errorStyle="information" allowBlank="1" showInputMessage="1" showErrorMessage="1" errorTitle="Instruction" error="Saisissez le Texte en MAJUSCULE_x000a_Exemple: CMS AGOE_x000a_Merci" promptTitle="Instruction" prompt="Saisissez le Texte en MAJUSCULE_x000a_Exemple: CMS AGOE_x000a_Merci" sqref="D19:N19"/>
    <dataValidation type="date" errorStyle="warning" allowBlank="1" showInputMessage="1" showErrorMessage="1" promptTitle="Instruction" prompt="SVP Saisissez la date sous le format:_x000a_00/00/0000. exemple 15/09/2016,_x000a_Merci_x000a_" sqref="D21:H21">
      <formula1>42370</formula1>
      <formula2>44926</formula2>
    </dataValidation>
    <dataValidation allowBlank="1" showInputMessage="1" showErrorMessage="1" prompt="SVP Saisissez le Nom du site et la date de dépôt de la commande en premier. Merci" sqref="B28:B36"/>
    <dataValidation errorStyle="information" allowBlank="1" showInputMessage="1" showErrorMessage="1" error="Vérifiez SVP l'inventaire physique,_x000a__x000a_MERI" sqref="K28:K36"/>
    <dataValidation type="list" allowBlank="1" showInputMessage="1" showErrorMessage="1" sqref="D23:F23">
      <formula1>typerapport2</formula1>
    </dataValidation>
    <dataValidation type="whole" allowBlank="1" showInputMessage="1" showErrorMessage="1" prompt="SVP _x000a_Veuillez inscrire le nombre d'ACS dans l'air sanitaire._x000a_Merci" sqref="O23:P23">
      <formula1>0</formula1>
      <formula2>500</formula2>
    </dataValidation>
    <dataValidation type="whole" allowBlank="1" showInputMessage="1" showErrorMessage="1" prompt="La quantité accordée par le point Focal ne peut être supérieure à la somme du CMMa et la quantité commandée pour le trimestre._x000a_Merci de revoir la quantité dans la colonne O._x000a_" sqref="O28:O36">
      <formula1>0</formula1>
      <formula2>+M28+N28</formula2>
    </dataValidation>
  </dataValidations>
  <pageMargins left="0.21" right="0.23622047244094491" top="0.74803149606299213" bottom="0.74803149606299213" header="0.31496062992125984" footer="0.31496062992125984"/>
  <pageSetup paperSize="9" scale="40" orientation="landscape" r:id="rId1"/>
  <headerFooter alignWithMargins="0">
    <oddFooter>&amp;C&amp;"Arial,Gras"PNLS /IST, Avenue des Armées, -05 BP 424 Lomé –Togo ; Tel 22 20 94 39 Fax : 22 20 94 36    Site Web : www.pnls.tg</oddFooter>
  </headerFooter>
  <drawing r:id="rId2"/>
</worksheet>
</file>

<file path=xl/worksheets/sheet2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rgb="FF00B050"/>
  </sheetPr>
  <dimension ref="A1:AA54"/>
  <sheetViews>
    <sheetView showGridLines="0" view="pageBreakPreview" topLeftCell="A11" zoomScale="70" zoomScaleNormal="125" zoomScaleSheetLayoutView="70" workbookViewId="0">
      <pane xSplit="1" ySplit="15" topLeftCell="B30" activePane="bottomRight" state="frozen"/>
      <selection activeCell="A32" sqref="A32:XFD32"/>
      <selection pane="topRight" activeCell="A32" sqref="A32:XFD32"/>
      <selection pane="bottomLeft" activeCell="A32" sqref="A32:XFD32"/>
      <selection pane="bottomRight" activeCell="D19" sqref="D19:N19"/>
    </sheetView>
  </sheetViews>
  <sheetFormatPr baseColWidth="10" defaultColWidth="7.33203125" defaultRowHeight="13.8" x14ac:dyDescent="0.3"/>
  <cols>
    <col min="1" max="1" width="53.44140625" style="3" customWidth="1"/>
    <col min="2" max="10" width="8.109375" style="3" customWidth="1"/>
    <col min="11" max="11" width="9.88671875" style="3" customWidth="1"/>
    <col min="12" max="12" width="8.88671875" style="3" customWidth="1"/>
    <col min="13" max="13" width="8.44140625" style="3" customWidth="1"/>
    <col min="14" max="14" width="9.44140625" style="3" customWidth="1"/>
    <col min="15" max="15" width="9.5546875" style="39" customWidth="1"/>
    <col min="16" max="16" width="16.44140625" style="3" customWidth="1"/>
    <col min="17" max="17" width="2.109375" style="62" customWidth="1"/>
    <col min="18" max="18" width="7.33203125" style="306" hidden="1" customWidth="1"/>
    <col min="19" max="19" width="7.44140625" style="77" customWidth="1"/>
    <col min="20" max="20" width="10.5546875" style="77" customWidth="1"/>
    <col min="21" max="21" width="7.44140625" style="77" bestFit="1" customWidth="1"/>
    <col min="22" max="22" width="7.88671875" style="78" bestFit="1" customWidth="1"/>
    <col min="23" max="23" width="33.33203125" style="77" customWidth="1"/>
    <col min="24" max="16384" width="7.33203125" style="3"/>
  </cols>
  <sheetData>
    <row r="1" spans="1:23" ht="17.25" customHeight="1" x14ac:dyDescent="0.3">
      <c r="A1" s="549" t="s">
        <v>452</v>
      </c>
      <c r="B1" s="549"/>
      <c r="C1" s="2"/>
      <c r="D1" s="2"/>
      <c r="E1"/>
      <c r="F1"/>
      <c r="G1"/>
      <c r="H1"/>
      <c r="I1"/>
      <c r="J1"/>
      <c r="N1" s="4" t="s">
        <v>1</v>
      </c>
      <c r="O1" s="5"/>
      <c r="S1" s="69"/>
      <c r="T1" s="69"/>
      <c r="U1" s="69"/>
      <c r="V1" s="70"/>
      <c r="W1" s="69"/>
    </row>
    <row r="2" spans="1:23" ht="13.5" customHeight="1" x14ac:dyDescent="0.3">
      <c r="A2" s="1" t="s">
        <v>453</v>
      </c>
      <c r="B2" s="1"/>
      <c r="C2" s="2"/>
      <c r="D2" s="2"/>
      <c r="E2"/>
      <c r="F2"/>
      <c r="G2"/>
      <c r="H2"/>
      <c r="I2"/>
      <c r="J2"/>
      <c r="M2" s="4"/>
      <c r="N2" s="4" t="s">
        <v>3</v>
      </c>
      <c r="O2" s="5"/>
      <c r="S2" s="69"/>
      <c r="T2" s="69"/>
      <c r="U2" s="69"/>
      <c r="V2" s="70"/>
      <c r="W2" s="69"/>
    </row>
    <row r="3" spans="1:23" ht="15.6" x14ac:dyDescent="0.3">
      <c r="A3" s="549" t="s">
        <v>454</v>
      </c>
      <c r="B3" s="549"/>
      <c r="C3" s="2"/>
      <c r="D3" s="2"/>
      <c r="E3"/>
      <c r="F3"/>
      <c r="G3"/>
      <c r="H3"/>
      <c r="I3"/>
      <c r="J3"/>
      <c r="K3" s="5"/>
      <c r="L3" s="5"/>
      <c r="M3" s="5"/>
      <c r="N3" s="5"/>
      <c r="O3" s="5"/>
      <c r="S3" s="69"/>
      <c r="T3" s="69"/>
      <c r="U3" s="69"/>
      <c r="V3" s="70"/>
      <c r="W3" s="69"/>
    </row>
    <row r="4" spans="1:23" ht="33.6" customHeight="1" x14ac:dyDescent="0.3">
      <c r="A4" s="547" t="s">
        <v>455</v>
      </c>
      <c r="B4" s="548"/>
      <c r="C4" s="7"/>
      <c r="D4" s="7"/>
      <c r="E4" s="8"/>
      <c r="F4" s="8"/>
      <c r="G4" s="8"/>
      <c r="H4" s="8"/>
      <c r="I4" s="8"/>
      <c r="J4" s="8"/>
      <c r="K4" s="9"/>
      <c r="L4" s="9"/>
      <c r="M4" s="9"/>
      <c r="N4" s="9"/>
      <c r="O4" s="38"/>
      <c r="S4" s="69"/>
      <c r="T4" s="69"/>
      <c r="U4" s="69"/>
      <c r="V4" s="70"/>
      <c r="W4" s="69"/>
    </row>
    <row r="5" spans="1:23" x14ac:dyDescent="0.3">
      <c r="B5" s="9"/>
      <c r="C5" s="9"/>
      <c r="D5" s="9"/>
      <c r="E5" s="9"/>
      <c r="F5" s="9"/>
      <c r="G5" s="9"/>
      <c r="H5" s="9"/>
      <c r="I5" s="9"/>
      <c r="J5" s="9"/>
      <c r="K5" s="9"/>
      <c r="L5" s="9"/>
      <c r="M5" s="9"/>
      <c r="N5" s="9"/>
      <c r="O5" s="38"/>
      <c r="S5" s="69"/>
      <c r="T5" s="69"/>
      <c r="U5" s="69"/>
      <c r="V5" s="70"/>
      <c r="W5" s="69"/>
    </row>
    <row r="6" spans="1:23" ht="15.6" x14ac:dyDescent="0.3">
      <c r="A6" s="6" t="s">
        <v>232</v>
      </c>
      <c r="B6" s="9"/>
      <c r="C6" s="9"/>
      <c r="D6" s="9"/>
      <c r="E6" s="9"/>
      <c r="F6" s="9"/>
      <c r="G6" s="9"/>
      <c r="H6" s="9"/>
      <c r="I6" s="9"/>
      <c r="J6" s="9"/>
      <c r="K6" s="9"/>
      <c r="L6" s="9"/>
      <c r="M6" s="9"/>
      <c r="N6" s="9"/>
      <c r="O6" s="38"/>
      <c r="S6" s="69"/>
      <c r="T6" s="69"/>
      <c r="U6" s="69"/>
      <c r="V6" s="70"/>
      <c r="W6" s="69"/>
    </row>
    <row r="7" spans="1:23" x14ac:dyDescent="0.3">
      <c r="A7" s="10"/>
      <c r="B7" s="9"/>
      <c r="C7" s="9"/>
      <c r="D7" s="9"/>
      <c r="E7" s="9"/>
      <c r="F7" s="9"/>
      <c r="G7" s="9"/>
      <c r="H7" s="9"/>
      <c r="I7" s="9"/>
      <c r="J7" s="9"/>
      <c r="K7" s="9"/>
      <c r="L7" s="9"/>
      <c r="M7" s="9"/>
      <c r="N7" s="9"/>
      <c r="O7" s="38"/>
      <c r="S7" s="69"/>
      <c r="T7" s="69"/>
      <c r="U7" s="69"/>
      <c r="V7" s="70"/>
      <c r="W7" s="69"/>
    </row>
    <row r="8" spans="1:23" x14ac:dyDescent="0.3">
      <c r="A8" s="10"/>
      <c r="B8" s="9"/>
      <c r="C8" s="9"/>
      <c r="D8" s="9"/>
      <c r="E8" s="9"/>
      <c r="F8" s="9"/>
      <c r="G8" s="9"/>
      <c r="H8" s="9"/>
      <c r="I8" s="9"/>
      <c r="J8" s="9"/>
      <c r="K8" s="9"/>
      <c r="L8" s="9"/>
      <c r="M8" s="9"/>
      <c r="N8" s="9"/>
      <c r="O8" s="38"/>
      <c r="S8" s="69"/>
      <c r="T8" s="69"/>
      <c r="U8" s="69"/>
      <c r="V8" s="70"/>
      <c r="W8" s="69"/>
    </row>
    <row r="9" spans="1:23" x14ac:dyDescent="0.3">
      <c r="A9" s="10"/>
      <c r="B9" s="9"/>
      <c r="C9" s="9"/>
      <c r="D9" s="9"/>
      <c r="E9" s="9"/>
      <c r="F9" s="9"/>
      <c r="G9" s="9"/>
      <c r="H9" s="9"/>
      <c r="I9" s="9"/>
      <c r="J9" s="9"/>
      <c r="K9" s="9"/>
      <c r="L9" s="9"/>
      <c r="M9" s="9"/>
      <c r="N9" s="9"/>
      <c r="O9" s="38"/>
      <c r="S9" s="69"/>
      <c r="T9" s="69"/>
      <c r="U9" s="69"/>
      <c r="V9" s="70"/>
      <c r="W9" s="69"/>
    </row>
    <row r="10" spans="1:23" x14ac:dyDescent="0.3">
      <c r="S10" s="69"/>
      <c r="T10" s="69"/>
      <c r="U10" s="69"/>
      <c r="V10" s="70"/>
      <c r="W10" s="69"/>
    </row>
    <row r="11" spans="1:23" ht="19.5" customHeight="1" x14ac:dyDescent="0.3">
      <c r="A11" s="555" t="s">
        <v>263</v>
      </c>
      <c r="B11" s="555"/>
      <c r="C11" s="555"/>
      <c r="D11" s="555"/>
      <c r="E11" s="555"/>
      <c r="F11" s="555"/>
      <c r="G11" s="555"/>
      <c r="H11" s="555"/>
      <c r="I11" s="555"/>
      <c r="J11" s="555"/>
      <c r="K11" s="555"/>
      <c r="L11" s="555"/>
      <c r="M11" s="555"/>
      <c r="N11" s="555"/>
      <c r="O11" s="555"/>
      <c r="P11" s="40"/>
      <c r="S11" s="69"/>
      <c r="T11" s="69"/>
      <c r="U11" s="69"/>
      <c r="V11" s="70"/>
      <c r="W11" s="69"/>
    </row>
    <row r="12" spans="1:23" ht="1.5" customHeight="1" thickBot="1" x14ac:dyDescent="0.35">
      <c r="A12" s="11"/>
      <c r="B12" s="11"/>
      <c r="C12" s="11"/>
      <c r="D12" s="11"/>
      <c r="E12" s="11"/>
      <c r="F12" s="11"/>
      <c r="G12" s="11"/>
      <c r="H12" s="11"/>
      <c r="I12" s="11"/>
      <c r="J12" s="11"/>
      <c r="K12" s="11"/>
      <c r="L12" s="11"/>
      <c r="M12" s="11"/>
      <c r="N12" s="11"/>
      <c r="O12" s="11"/>
      <c r="S12" s="69"/>
      <c r="T12" s="69"/>
      <c r="U12" s="69"/>
      <c r="V12" s="70"/>
      <c r="W12" s="69"/>
    </row>
    <row r="13" spans="1:23" s="42" customFormat="1" ht="20.25" hidden="1" customHeight="1" thickBot="1" x14ac:dyDescent="0.35">
      <c r="A13" s="434" t="s">
        <v>5</v>
      </c>
      <c r="B13" s="556">
        <f>'Info District'!G11</f>
        <v>2025</v>
      </c>
      <c r="C13" s="557"/>
      <c r="E13" s="550"/>
      <c r="F13" s="550"/>
      <c r="G13" s="550"/>
      <c r="H13" s="550"/>
      <c r="I13" s="550"/>
      <c r="J13" s="554"/>
      <c r="Q13" s="63"/>
      <c r="R13" s="307"/>
      <c r="S13" s="71"/>
      <c r="T13" s="71"/>
      <c r="U13" s="71"/>
      <c r="V13" s="72"/>
      <c r="W13" s="71"/>
    </row>
    <row r="14" spans="1:23" s="42" customFormat="1" ht="7.5" hidden="1" customHeight="1" thickBot="1" x14ac:dyDescent="0.35">
      <c r="A14" s="434"/>
      <c r="B14" s="13"/>
      <c r="C14" s="13"/>
      <c r="D14" s="13"/>
      <c r="O14" s="15"/>
      <c r="Q14" s="63"/>
      <c r="R14" s="307"/>
      <c r="S14" s="71"/>
      <c r="T14" s="71"/>
      <c r="U14" s="71"/>
      <c r="V14" s="72"/>
      <c r="W14" s="71"/>
    </row>
    <row r="15" spans="1:23" s="42" customFormat="1" ht="16.5" hidden="1" customHeight="1" thickBot="1" x14ac:dyDescent="0.35">
      <c r="A15" s="434" t="s">
        <v>7</v>
      </c>
      <c r="B15" s="558" t="str">
        <f>'Info District'!G12</f>
        <v>PLATEAUX</v>
      </c>
      <c r="C15" s="559"/>
      <c r="D15" s="550" t="s">
        <v>8</v>
      </c>
      <c r="E15" s="550"/>
      <c r="F15" s="550"/>
      <c r="G15" s="551" t="str">
        <f>'Info District'!G13</f>
        <v>Agou</v>
      </c>
      <c r="H15" s="552"/>
      <c r="I15" s="553"/>
      <c r="L15" s="11"/>
      <c r="M15" s="11"/>
      <c r="N15" s="11"/>
      <c r="O15" s="11"/>
      <c r="P15" s="11"/>
      <c r="Q15" s="63"/>
      <c r="R15" s="307"/>
      <c r="S15" s="71"/>
      <c r="T15" s="71"/>
      <c r="U15" s="71"/>
      <c r="V15" s="73"/>
      <c r="W15" s="71"/>
    </row>
    <row r="16" spans="1:23" s="42" customFormat="1" ht="3.75" hidden="1" customHeight="1" thickBot="1" x14ac:dyDescent="0.35">
      <c r="A16" s="139"/>
      <c r="B16" s="15"/>
      <c r="C16" s="15"/>
      <c r="D16" s="15"/>
      <c r="E16" s="15"/>
      <c r="K16" s="15"/>
      <c r="L16" s="15"/>
      <c r="M16" s="15"/>
      <c r="O16" s="15"/>
      <c r="Q16" s="63"/>
      <c r="R16" s="307"/>
      <c r="S16" s="71"/>
      <c r="T16" s="71"/>
      <c r="U16" s="71"/>
      <c r="V16" s="72"/>
      <c r="W16" s="71"/>
    </row>
    <row r="17" spans="1:27" s="42" customFormat="1" ht="18" hidden="1" customHeight="1" thickBot="1" x14ac:dyDescent="0.35">
      <c r="A17" s="434" t="s">
        <v>9</v>
      </c>
      <c r="B17" s="556" t="str">
        <f>'Info District'!G17</f>
        <v>Avril à Juin 2025</v>
      </c>
      <c r="C17" s="560"/>
      <c r="D17" s="560"/>
      <c r="E17" s="557"/>
      <c r="G17" s="550" t="s">
        <v>11</v>
      </c>
      <c r="H17" s="550"/>
      <c r="I17" s="550"/>
      <c r="J17" s="550"/>
      <c r="K17" s="554"/>
      <c r="L17" s="551" t="str">
        <f>'Info District'!G18</f>
        <v>Juillet à Septembre 2025</v>
      </c>
      <c r="M17" s="552"/>
      <c r="N17" s="552"/>
      <c r="O17" s="552"/>
      <c r="P17" s="553"/>
      <c r="Q17" s="63"/>
      <c r="R17" s="307"/>
      <c r="S17" s="71"/>
      <c r="T17" s="71"/>
      <c r="U17" s="71"/>
      <c r="V17" s="72"/>
      <c r="W17" s="71"/>
    </row>
    <row r="18" spans="1:27" s="9" customFormat="1" ht="2.25" hidden="1" customHeight="1" thickBot="1" x14ac:dyDescent="0.3">
      <c r="B18" s="43"/>
      <c r="C18" s="43"/>
      <c r="D18" s="43"/>
      <c r="E18" s="44"/>
      <c r="F18" s="43"/>
      <c r="G18" s="45"/>
      <c r="H18" s="45"/>
      <c r="I18" s="45"/>
      <c r="J18" s="45"/>
      <c r="K18" s="45"/>
      <c r="L18" s="45"/>
      <c r="M18" s="45"/>
      <c r="O18" s="38"/>
      <c r="Q18" s="64"/>
      <c r="R18" s="308"/>
      <c r="S18" s="74"/>
      <c r="T18" s="74"/>
      <c r="U18" s="74"/>
      <c r="V18" s="75"/>
      <c r="W18" s="74"/>
    </row>
    <row r="19" spans="1:27" s="9" customFormat="1" ht="21" customHeight="1" thickBot="1" x14ac:dyDescent="0.35">
      <c r="A19" s="532" t="s">
        <v>12</v>
      </c>
      <c r="B19" s="532"/>
      <c r="C19" s="533"/>
      <c r="D19" s="538"/>
      <c r="E19" s="539"/>
      <c r="F19" s="539"/>
      <c r="G19" s="539"/>
      <c r="H19" s="539"/>
      <c r="I19" s="539"/>
      <c r="J19" s="539"/>
      <c r="K19" s="539"/>
      <c r="L19" s="539"/>
      <c r="M19" s="539"/>
      <c r="N19" s="540"/>
      <c r="O19" s="11"/>
      <c r="P19" s="241" t="str">
        <f>'Info District'!H17</f>
        <v>T2</v>
      </c>
      <c r="Q19" s="65"/>
      <c r="R19" s="309"/>
      <c r="S19" s="535" t="s">
        <v>96</v>
      </c>
      <c r="T19" s="536"/>
      <c r="U19" s="536"/>
      <c r="V19" s="536"/>
      <c r="W19" s="537"/>
    </row>
    <row r="20" spans="1:27" s="9" customFormat="1" ht="4.5" customHeight="1" thickBot="1" x14ac:dyDescent="0.35">
      <c r="A20" s="12"/>
      <c r="B20" s="12"/>
      <c r="C20" s="12"/>
      <c r="D20" s="12"/>
      <c r="E20" s="12"/>
      <c r="F20" s="12"/>
      <c r="G20" s="13"/>
      <c r="H20" s="13"/>
      <c r="I20" s="13"/>
      <c r="J20" s="13"/>
      <c r="K20" s="13"/>
      <c r="L20" s="14"/>
      <c r="M20" s="14"/>
      <c r="N20" s="14"/>
      <c r="O20" s="14"/>
      <c r="Q20" s="64"/>
      <c r="R20" s="308"/>
      <c r="S20" s="146"/>
      <c r="T20" s="74"/>
      <c r="U20" s="74"/>
      <c r="V20" s="76"/>
      <c r="W20" s="147"/>
    </row>
    <row r="21" spans="1:27" s="9" customFormat="1" ht="32.25" customHeight="1" thickBot="1" x14ac:dyDescent="0.35">
      <c r="A21" s="532" t="s">
        <v>240</v>
      </c>
      <c r="B21" s="532"/>
      <c r="C21" s="533"/>
      <c r="D21" s="543" t="s">
        <v>264</v>
      </c>
      <c r="E21" s="544"/>
      <c r="F21" s="545"/>
      <c r="G21" s="534" t="s">
        <v>6</v>
      </c>
      <c r="H21" s="534"/>
      <c r="I21" s="534"/>
      <c r="J21" s="534"/>
      <c r="K21" s="534"/>
      <c r="L21" s="546"/>
      <c r="M21" s="539"/>
      <c r="N21" s="539"/>
      <c r="O21" s="539"/>
      <c r="P21" s="540"/>
      <c r="Q21" s="64"/>
      <c r="R21" s="308"/>
      <c r="S21" s="146"/>
      <c r="T21" s="74"/>
      <c r="U21" s="74"/>
      <c r="V21" s="76"/>
      <c r="W21" s="147"/>
    </row>
    <row r="22" spans="1:27" s="9" customFormat="1" ht="6" customHeight="1" x14ac:dyDescent="0.3">
      <c r="A22" s="12"/>
      <c r="B22" s="12"/>
      <c r="C22" s="12"/>
      <c r="D22" s="12"/>
      <c r="E22" s="12"/>
      <c r="F22" s="12"/>
      <c r="G22" s="534"/>
      <c r="H22" s="534"/>
      <c r="I22" s="534"/>
      <c r="J22" s="534"/>
      <c r="K22" s="534"/>
      <c r="L22" s="14"/>
      <c r="M22" s="14"/>
      <c r="N22" s="14"/>
      <c r="O22" s="14"/>
      <c r="Q22" s="64"/>
      <c r="R22" s="308"/>
      <c r="S22" s="146"/>
      <c r="T22" s="74"/>
      <c r="U22" s="74"/>
      <c r="V22" s="76"/>
      <c r="W22" s="147"/>
    </row>
    <row r="23" spans="1:27" s="9" customFormat="1" ht="3.75" customHeight="1" thickBot="1" x14ac:dyDescent="0.35">
      <c r="A23" s="12"/>
      <c r="B23" s="12"/>
      <c r="C23" s="12"/>
      <c r="D23" s="12"/>
      <c r="E23" s="12"/>
      <c r="F23" s="12"/>
      <c r="G23" s="13"/>
      <c r="H23" s="13"/>
      <c r="I23" s="13"/>
      <c r="J23" s="13"/>
      <c r="K23" s="13"/>
      <c r="L23" s="14"/>
      <c r="M23" s="14"/>
      <c r="N23" s="14"/>
      <c r="O23" s="14"/>
      <c r="Q23" s="64"/>
      <c r="R23" s="308"/>
      <c r="S23" s="146"/>
      <c r="T23" s="74"/>
      <c r="U23" s="74"/>
      <c r="V23" s="76"/>
      <c r="W23" s="147"/>
    </row>
    <row r="24" spans="1:27" ht="76.5" customHeight="1" thickBot="1" x14ac:dyDescent="0.35">
      <c r="A24" s="541" t="s">
        <v>13</v>
      </c>
      <c r="B24" s="16" t="s">
        <v>14</v>
      </c>
      <c r="C24" s="108" t="s">
        <v>15</v>
      </c>
      <c r="D24" s="118" t="s">
        <v>16</v>
      </c>
      <c r="E24" s="117" t="s">
        <v>17</v>
      </c>
      <c r="F24" s="351" t="s">
        <v>18</v>
      </c>
      <c r="G24" s="16" t="s">
        <v>233</v>
      </c>
      <c r="H24" s="16" t="s">
        <v>234</v>
      </c>
      <c r="I24" s="16" t="s">
        <v>19</v>
      </c>
      <c r="J24" s="16" t="s">
        <v>20</v>
      </c>
      <c r="K24" s="108" t="s">
        <v>21</v>
      </c>
      <c r="L24" s="136" t="s">
        <v>22</v>
      </c>
      <c r="M24" s="137" t="s">
        <v>236</v>
      </c>
      <c r="N24" s="138" t="s">
        <v>23</v>
      </c>
      <c r="O24" s="109" t="s">
        <v>39</v>
      </c>
      <c r="P24" s="16" t="s">
        <v>40</v>
      </c>
      <c r="S24" s="148" t="s">
        <v>237</v>
      </c>
      <c r="T24" s="140" t="s">
        <v>93</v>
      </c>
      <c r="U24" s="140" t="s">
        <v>239</v>
      </c>
      <c r="V24" s="140" t="s">
        <v>238</v>
      </c>
      <c r="W24" s="149" t="s">
        <v>97</v>
      </c>
    </row>
    <row r="25" spans="1:27" s="47" customFormat="1" ht="31.2" customHeight="1" x14ac:dyDescent="0.3">
      <c r="A25" s="542"/>
      <c r="B25" s="46" t="s">
        <v>24</v>
      </c>
      <c r="C25" s="46" t="s">
        <v>25</v>
      </c>
      <c r="D25" s="112" t="s">
        <v>26</v>
      </c>
      <c r="E25" s="46" t="s">
        <v>27</v>
      </c>
      <c r="F25" s="46"/>
      <c r="G25" s="46" t="s">
        <v>28</v>
      </c>
      <c r="H25" s="46"/>
      <c r="I25" s="46" t="s">
        <v>29</v>
      </c>
      <c r="J25" s="46"/>
      <c r="K25" s="131" t="s">
        <v>235</v>
      </c>
      <c r="L25" s="133"/>
      <c r="M25" s="134"/>
      <c r="N25" s="135"/>
      <c r="O25" s="132" t="s">
        <v>30</v>
      </c>
      <c r="P25" s="46"/>
      <c r="Q25" s="66"/>
      <c r="R25" s="310"/>
      <c r="S25" s="150"/>
      <c r="T25" s="67" t="s">
        <v>94</v>
      </c>
      <c r="U25" s="67" t="s">
        <v>95</v>
      </c>
      <c r="V25" s="94"/>
      <c r="W25" s="151" t="str">
        <f>IF(J26&lt;=0,"",IF(J26=90,$X$26))</f>
        <v/>
      </c>
      <c r="X25" s="37" t="s">
        <v>98</v>
      </c>
    </row>
    <row r="26" spans="1:27" ht="31.2" customHeight="1" x14ac:dyDescent="0.3">
      <c r="A26" s="322" t="str">
        <f>CDT!B26</f>
        <v>Artéméther-Luméfantrine 6cp (AL)</v>
      </c>
      <c r="B26" s="247"/>
      <c r="C26" s="248"/>
      <c r="D26" s="302" t="str">
        <f>IF(B26&lt;&gt;"",B26+C26,"")</f>
        <v/>
      </c>
      <c r="E26" s="249"/>
      <c r="F26" s="247"/>
      <c r="G26" s="247"/>
      <c r="H26" s="247"/>
      <c r="I26" s="247"/>
      <c r="J26" s="247"/>
      <c r="K26" s="248"/>
      <c r="L26" s="431" t="str">
        <f>IF(B26&lt;&gt;"",IF(J26=0,E26,((E26*90)/(90-J26))),"0")</f>
        <v>0</v>
      </c>
      <c r="M26" s="428" t="str">
        <f>IF(B26&lt;&gt;"",((E26/S26)*30),"0")</f>
        <v>0</v>
      </c>
      <c r="N26" s="250" t="str">
        <f>IF(B26&lt;&gt;"",IF(J26=0,((E26+L26)-K26),((M26*6)-K26)),"0")</f>
        <v>0</v>
      </c>
      <c r="O26" s="251"/>
      <c r="P26" s="313"/>
      <c r="R26" s="312">
        <f>+L26+N26</f>
        <v>0</v>
      </c>
      <c r="S26" s="152">
        <f>(90-J26)</f>
        <v>90</v>
      </c>
      <c r="T26" s="68" t="e">
        <f t="shared" ref="T26:T47" si="0">D26-(E26+G26+I26+H26)</f>
        <v>#VALUE!</v>
      </c>
      <c r="U26" s="68" t="e">
        <f>K26-T26</f>
        <v>#VALUE!</v>
      </c>
      <c r="V26" s="95">
        <v>6</v>
      </c>
      <c r="W26" s="153" t="e">
        <f t="shared" ref="W26:W50" si="1">IF(U26=0,"",$X$25)</f>
        <v>#VALUE!</v>
      </c>
      <c r="X26" s="37" t="s">
        <v>203</v>
      </c>
      <c r="Y26" s="107">
        <f>+O26</f>
        <v>0</v>
      </c>
    </row>
    <row r="27" spans="1:27" ht="31.2" customHeight="1" x14ac:dyDescent="0.3">
      <c r="A27" s="322" t="str">
        <f>CDT!B27</f>
        <v>Artéméther-Luméfantrine 12cp (AL)</v>
      </c>
      <c r="B27" s="247"/>
      <c r="C27" s="248"/>
      <c r="D27" s="302" t="str">
        <f t="shared" ref="D27" si="2">IF(B27&lt;&gt;"",B27+C27,"")</f>
        <v/>
      </c>
      <c r="E27" s="249"/>
      <c r="F27" s="247"/>
      <c r="G27" s="247"/>
      <c r="H27" s="247"/>
      <c r="I27" s="247"/>
      <c r="J27" s="247"/>
      <c r="K27" s="248"/>
      <c r="L27" s="431" t="str">
        <f t="shared" ref="L27:L49" si="3">IF(B27&lt;&gt;"",IF(J27=0,E27,((E27*90)/(90-J27))),"0")</f>
        <v>0</v>
      </c>
      <c r="M27" s="428" t="str">
        <f t="shared" ref="M27:M49" si="4">IF(B27&lt;&gt;"",((E27/S27)*30),"0")</f>
        <v>0</v>
      </c>
      <c r="N27" s="250" t="str">
        <f t="shared" ref="N27:N49" si="5">IF(B27&lt;&gt;"",IF(J27=0,((E27+L27)-K27),((M27*6)-K27)),"0")</f>
        <v>0</v>
      </c>
      <c r="O27" s="251"/>
      <c r="P27" s="247"/>
      <c r="R27" s="312">
        <f t="shared" ref="R27:R49" si="6">+L27+N27</f>
        <v>0</v>
      </c>
      <c r="S27" s="152">
        <f t="shared" ref="S27:S49" si="7">(90-J27)</f>
        <v>90</v>
      </c>
      <c r="T27" s="68" t="e">
        <f t="shared" si="0"/>
        <v>#VALUE!</v>
      </c>
      <c r="U27" s="68" t="e">
        <f t="shared" ref="U27:U49" si="8">K27-T27</f>
        <v>#VALUE!</v>
      </c>
      <c r="V27" s="95">
        <v>12</v>
      </c>
      <c r="W27" s="153" t="e">
        <f t="shared" si="1"/>
        <v>#VALUE!</v>
      </c>
      <c r="Y27" s="107">
        <f t="shared" ref="Y27:Y48" si="9">+O27</f>
        <v>0</v>
      </c>
    </row>
    <row r="28" spans="1:27" ht="31.2" customHeight="1" x14ac:dyDescent="0.3">
      <c r="A28" s="322" t="str">
        <f>CDT!B28</f>
        <v>Artéméther-Luméfantrine 18cp (AL)</v>
      </c>
      <c r="B28" s="247"/>
      <c r="C28" s="248"/>
      <c r="D28" s="302" t="str">
        <f>IF(B28&lt;&gt;"",B28+C28,"")</f>
        <v/>
      </c>
      <c r="E28" s="249"/>
      <c r="F28" s="247"/>
      <c r="G28" s="247"/>
      <c r="H28" s="247"/>
      <c r="I28" s="247"/>
      <c r="J28" s="247"/>
      <c r="K28" s="248"/>
      <c r="L28" s="431" t="str">
        <f t="shared" si="3"/>
        <v>0</v>
      </c>
      <c r="M28" s="428" t="str">
        <f t="shared" si="4"/>
        <v>0</v>
      </c>
      <c r="N28" s="250" t="str">
        <f t="shared" si="5"/>
        <v>0</v>
      </c>
      <c r="O28" s="251"/>
      <c r="P28" s="247"/>
      <c r="R28" s="312">
        <f t="shared" si="6"/>
        <v>0</v>
      </c>
      <c r="S28" s="152">
        <f t="shared" si="7"/>
        <v>90</v>
      </c>
      <c r="T28" s="68" t="e">
        <f t="shared" si="0"/>
        <v>#VALUE!</v>
      </c>
      <c r="U28" s="68" t="e">
        <f t="shared" si="8"/>
        <v>#VALUE!</v>
      </c>
      <c r="V28" s="95">
        <v>18</v>
      </c>
      <c r="W28" s="153" t="e">
        <f t="shared" si="1"/>
        <v>#VALUE!</v>
      </c>
      <c r="Y28" s="107">
        <f t="shared" si="9"/>
        <v>0</v>
      </c>
    </row>
    <row r="29" spans="1:27" ht="31.2" customHeight="1" x14ac:dyDescent="0.3">
      <c r="A29" s="322" t="str">
        <f>CDT!B29</f>
        <v>Artéméther-Luméfantrine 24cp (AL)</v>
      </c>
      <c r="B29" s="247"/>
      <c r="C29" s="248"/>
      <c r="D29" s="302" t="str">
        <f>IF(B29&lt;&gt;"",B29+C29,"")</f>
        <v/>
      </c>
      <c r="E29" s="249"/>
      <c r="F29" s="247"/>
      <c r="G29" s="247"/>
      <c r="H29" s="247"/>
      <c r="I29" s="247"/>
      <c r="J29" s="247"/>
      <c r="K29" s="248"/>
      <c r="L29" s="431" t="str">
        <f t="shared" si="3"/>
        <v>0</v>
      </c>
      <c r="M29" s="428" t="str">
        <f t="shared" si="4"/>
        <v>0</v>
      </c>
      <c r="N29" s="250" t="str">
        <f t="shared" si="5"/>
        <v>0</v>
      </c>
      <c r="O29" s="251"/>
      <c r="P29" s="247"/>
      <c r="R29" s="312">
        <f t="shared" si="6"/>
        <v>0</v>
      </c>
      <c r="S29" s="152">
        <f t="shared" si="7"/>
        <v>90</v>
      </c>
      <c r="T29" s="68" t="e">
        <f t="shared" si="0"/>
        <v>#VALUE!</v>
      </c>
      <c r="U29" s="68" t="e">
        <f t="shared" si="8"/>
        <v>#VALUE!</v>
      </c>
      <c r="V29" s="95">
        <v>24</v>
      </c>
      <c r="W29" s="153" t="e">
        <f t="shared" si="1"/>
        <v>#VALUE!</v>
      </c>
      <c r="Y29" s="107">
        <f t="shared" si="9"/>
        <v>0</v>
      </c>
    </row>
    <row r="30" spans="1:27" ht="31.2" customHeight="1" x14ac:dyDescent="0.3">
      <c r="A30" s="322" t="str">
        <f>CDT!B30</f>
        <v>Artéméther injectable 40 mg</v>
      </c>
      <c r="B30" s="247"/>
      <c r="C30" s="248"/>
      <c r="D30" s="302" t="str">
        <f t="shared" ref="D30:D49" si="10">IF(B30&lt;&gt;"",B30+C30,"")</f>
        <v/>
      </c>
      <c r="E30" s="249"/>
      <c r="F30" s="247"/>
      <c r="G30" s="247"/>
      <c r="H30" s="247"/>
      <c r="I30" s="247"/>
      <c r="J30" s="247"/>
      <c r="K30" s="248"/>
      <c r="L30" s="431" t="str">
        <f t="shared" si="3"/>
        <v>0</v>
      </c>
      <c r="M30" s="428" t="str">
        <f t="shared" si="4"/>
        <v>0</v>
      </c>
      <c r="N30" s="250" t="str">
        <f t="shared" si="5"/>
        <v>0</v>
      </c>
      <c r="O30" s="251"/>
      <c r="P30" s="247"/>
      <c r="R30" s="312">
        <f t="shared" si="6"/>
        <v>0</v>
      </c>
      <c r="S30" s="152">
        <f t="shared" si="7"/>
        <v>90</v>
      </c>
      <c r="T30" s="68" t="e">
        <f t="shared" si="0"/>
        <v>#VALUE!</v>
      </c>
      <c r="U30" s="68" t="e">
        <f t="shared" si="8"/>
        <v>#VALUE!</v>
      </c>
      <c r="V30" s="95">
        <v>1</v>
      </c>
      <c r="W30" s="153" t="e">
        <f t="shared" si="1"/>
        <v>#VALUE!</v>
      </c>
      <c r="Y30" s="107">
        <f t="shared" si="9"/>
        <v>0</v>
      </c>
    </row>
    <row r="31" spans="1:27" ht="34.5" customHeight="1" x14ac:dyDescent="0.3">
      <c r="A31" s="322" t="str">
        <f>CDT!B31</f>
        <v>Artéméther injectable 80 mg</v>
      </c>
      <c r="B31" s="247"/>
      <c r="C31" s="248"/>
      <c r="D31" s="302" t="str">
        <f t="shared" si="10"/>
        <v/>
      </c>
      <c r="E31" s="249"/>
      <c r="F31" s="247"/>
      <c r="G31" s="247"/>
      <c r="H31" s="247"/>
      <c r="I31" s="247"/>
      <c r="J31" s="247"/>
      <c r="K31" s="248"/>
      <c r="L31" s="431" t="str">
        <f t="shared" si="3"/>
        <v>0</v>
      </c>
      <c r="M31" s="428" t="str">
        <f t="shared" si="4"/>
        <v>0</v>
      </c>
      <c r="N31" s="250" t="str">
        <f t="shared" si="5"/>
        <v>0</v>
      </c>
      <c r="O31" s="251"/>
      <c r="P31" s="247"/>
      <c r="R31" s="312">
        <f t="shared" si="6"/>
        <v>0</v>
      </c>
      <c r="S31" s="152">
        <f t="shared" si="7"/>
        <v>90</v>
      </c>
      <c r="T31" s="68" t="e">
        <f t="shared" si="0"/>
        <v>#VALUE!</v>
      </c>
      <c r="U31" s="68" t="e">
        <f t="shared" si="8"/>
        <v>#VALUE!</v>
      </c>
      <c r="V31" s="95">
        <v>1</v>
      </c>
      <c r="W31" s="153" t="e">
        <f t="shared" si="1"/>
        <v>#VALUE!</v>
      </c>
      <c r="Y31" s="107">
        <f t="shared" si="9"/>
        <v>0</v>
      </c>
    </row>
    <row r="32" spans="1:27" ht="34.5" customHeight="1" x14ac:dyDescent="0.3">
      <c r="A32" s="435" t="str">
        <f>CDT!B32</f>
        <v>Artésunate injectable 60 mg</v>
      </c>
      <c r="B32" s="247"/>
      <c r="C32" s="248"/>
      <c r="D32" s="302" t="str">
        <f t="shared" si="10"/>
        <v/>
      </c>
      <c r="E32" s="249"/>
      <c r="F32" s="247"/>
      <c r="G32" s="247"/>
      <c r="H32" s="247"/>
      <c r="I32" s="247"/>
      <c r="J32" s="247"/>
      <c r="K32" s="248"/>
      <c r="L32" s="438" t="str">
        <f t="shared" si="3"/>
        <v>0</v>
      </c>
      <c r="M32" s="314" t="str">
        <f>IF(B32&lt;&gt;"",((E32/S32:S32)*30),"0")</f>
        <v>0</v>
      </c>
      <c r="N32" s="432" t="str">
        <f>IF(B32&lt;&gt;"",IF(J32=0,AA32,IF(J32&gt;0,((M32/30)*J32)+AA32)),"0")</f>
        <v>0</v>
      </c>
      <c r="O32" s="433"/>
      <c r="P32" s="247"/>
      <c r="R32" s="312">
        <f t="shared" si="6"/>
        <v>0</v>
      </c>
      <c r="S32" s="429">
        <f t="shared" si="7"/>
        <v>90</v>
      </c>
      <c r="T32" s="436" t="e">
        <f>D32-(E32+G32+I32+H32)</f>
        <v>#VALUE!</v>
      </c>
      <c r="U32" s="436" t="e">
        <f t="shared" si="8"/>
        <v>#VALUE!</v>
      </c>
      <c r="V32" s="430">
        <v>1</v>
      </c>
      <c r="W32" s="437" t="e">
        <f t="shared" si="1"/>
        <v>#VALUE!</v>
      </c>
      <c r="Y32" s="107">
        <f t="shared" si="9"/>
        <v>0</v>
      </c>
      <c r="AA32" s="3">
        <f>((F32*10)+L32-K32)</f>
        <v>0</v>
      </c>
    </row>
    <row r="33" spans="1:25" ht="34.5" customHeight="1" x14ac:dyDescent="0.3">
      <c r="A33" s="322" t="str">
        <f>CDT!B33</f>
        <v xml:space="preserve"> Sulfadoxine Pyriméthamine:  (SP)</v>
      </c>
      <c r="B33" s="247"/>
      <c r="C33" s="248"/>
      <c r="D33" s="302" t="str">
        <f t="shared" si="10"/>
        <v/>
      </c>
      <c r="E33" s="249"/>
      <c r="F33" s="247"/>
      <c r="G33" s="247"/>
      <c r="H33" s="247"/>
      <c r="I33" s="247"/>
      <c r="J33" s="247"/>
      <c r="K33" s="248"/>
      <c r="L33" s="431" t="str">
        <f t="shared" si="3"/>
        <v>0</v>
      </c>
      <c r="M33" s="428" t="str">
        <f t="shared" si="4"/>
        <v>0</v>
      </c>
      <c r="N33" s="250" t="str">
        <f t="shared" si="5"/>
        <v>0</v>
      </c>
      <c r="O33" s="251"/>
      <c r="P33" s="247"/>
      <c r="R33" s="312">
        <f t="shared" si="6"/>
        <v>0</v>
      </c>
      <c r="S33" s="152">
        <f t="shared" si="7"/>
        <v>90</v>
      </c>
      <c r="T33" s="68" t="e">
        <f t="shared" si="0"/>
        <v>#VALUE!</v>
      </c>
      <c r="U33" s="68" t="e">
        <f t="shared" si="8"/>
        <v>#VALUE!</v>
      </c>
      <c r="V33" s="95">
        <v>3</v>
      </c>
      <c r="W33" s="153" t="e">
        <f t="shared" si="1"/>
        <v>#VALUE!</v>
      </c>
      <c r="Y33" s="107">
        <f t="shared" si="9"/>
        <v>0</v>
      </c>
    </row>
    <row r="34" spans="1:25" ht="34.5" customHeight="1" x14ac:dyDescent="0.3">
      <c r="A34" s="322" t="str">
        <f>CDT!B34</f>
        <v>Test de Diagnostic Rapide  : (TDR)</v>
      </c>
      <c r="B34" s="247"/>
      <c r="C34" s="248"/>
      <c r="D34" s="302" t="str">
        <f t="shared" si="10"/>
        <v/>
      </c>
      <c r="E34" s="247"/>
      <c r="F34" s="248"/>
      <c r="G34" s="247"/>
      <c r="H34" s="247"/>
      <c r="I34" s="247"/>
      <c r="J34" s="247"/>
      <c r="K34" s="248"/>
      <c r="L34" s="431" t="str">
        <f t="shared" si="3"/>
        <v>0</v>
      </c>
      <c r="M34" s="428" t="str">
        <f t="shared" si="4"/>
        <v>0</v>
      </c>
      <c r="N34" s="250" t="str">
        <f t="shared" si="5"/>
        <v>0</v>
      </c>
      <c r="O34" s="251"/>
      <c r="P34" s="247"/>
      <c r="R34" s="312">
        <f t="shared" si="6"/>
        <v>0</v>
      </c>
      <c r="S34" s="152">
        <f t="shared" si="7"/>
        <v>90</v>
      </c>
      <c r="T34" s="68" t="e">
        <f t="shared" si="0"/>
        <v>#VALUE!</v>
      </c>
      <c r="U34" s="68" t="e">
        <f t="shared" si="8"/>
        <v>#VALUE!</v>
      </c>
      <c r="V34" s="95">
        <v>1</v>
      </c>
      <c r="W34" s="153" t="e">
        <f>IF(U34=0,"",$X$25)</f>
        <v>#VALUE!</v>
      </c>
      <c r="Y34" s="107">
        <f t="shared" si="9"/>
        <v>0</v>
      </c>
    </row>
    <row r="35" spans="1:25" ht="34.5" customHeight="1" x14ac:dyDescent="0.3">
      <c r="A35" s="322" t="str">
        <f>CDT!B35</f>
        <v>Moustiquaire à Imprégnation Durable: (MID)</v>
      </c>
      <c r="B35" s="247"/>
      <c r="C35" s="248"/>
      <c r="D35" s="302" t="str">
        <f t="shared" si="10"/>
        <v/>
      </c>
      <c r="E35" s="247"/>
      <c r="F35" s="248"/>
      <c r="G35" s="247"/>
      <c r="H35" s="247"/>
      <c r="I35" s="247"/>
      <c r="J35" s="247"/>
      <c r="K35" s="248"/>
      <c r="L35" s="431" t="str">
        <f t="shared" si="3"/>
        <v>0</v>
      </c>
      <c r="M35" s="428" t="str">
        <f t="shared" si="4"/>
        <v>0</v>
      </c>
      <c r="N35" s="250" t="str">
        <f t="shared" si="5"/>
        <v>0</v>
      </c>
      <c r="O35" s="251"/>
      <c r="P35" s="247"/>
      <c r="R35" s="312">
        <f t="shared" si="6"/>
        <v>0</v>
      </c>
      <c r="S35" s="152">
        <f t="shared" si="7"/>
        <v>90</v>
      </c>
      <c r="T35" s="68" t="e">
        <f t="shared" si="0"/>
        <v>#VALUE!</v>
      </c>
      <c r="U35" s="68" t="e">
        <f t="shared" si="8"/>
        <v>#VALUE!</v>
      </c>
      <c r="V35" s="95">
        <v>1</v>
      </c>
      <c r="W35" s="153" t="e">
        <f t="shared" si="1"/>
        <v>#VALUE!</v>
      </c>
      <c r="Y35" s="107">
        <f t="shared" si="9"/>
        <v>0</v>
      </c>
    </row>
    <row r="36" spans="1:25" ht="34.5" customHeight="1" x14ac:dyDescent="0.3">
      <c r="A36" s="322" t="str">
        <f>CDT!B36</f>
        <v>Dihydroartéminisine Pipéraquine– Plaq / 3 comp 
( DHA-PPQ)  20/160 mg</v>
      </c>
      <c r="B36" s="247"/>
      <c r="C36" s="248"/>
      <c r="D36" s="302" t="str">
        <f t="shared" si="10"/>
        <v/>
      </c>
      <c r="E36" s="249"/>
      <c r="F36" s="247"/>
      <c r="G36" s="247"/>
      <c r="H36" s="247"/>
      <c r="I36" s="247"/>
      <c r="J36" s="247"/>
      <c r="K36" s="248"/>
      <c r="L36" s="431" t="str">
        <f t="shared" si="3"/>
        <v>0</v>
      </c>
      <c r="M36" s="428" t="str">
        <f t="shared" si="4"/>
        <v>0</v>
      </c>
      <c r="N36" s="250" t="str">
        <f t="shared" si="5"/>
        <v>0</v>
      </c>
      <c r="O36" s="251"/>
      <c r="P36" s="247"/>
      <c r="R36" s="312">
        <f t="shared" si="6"/>
        <v>0</v>
      </c>
      <c r="S36" s="152">
        <f t="shared" si="7"/>
        <v>90</v>
      </c>
      <c r="T36" s="68" t="e">
        <f t="shared" si="0"/>
        <v>#VALUE!</v>
      </c>
      <c r="U36" s="68" t="e">
        <f t="shared" si="8"/>
        <v>#VALUE!</v>
      </c>
      <c r="V36" s="95">
        <v>3</v>
      </c>
      <c r="W36" s="153" t="e">
        <f t="shared" si="1"/>
        <v>#VALUE!</v>
      </c>
      <c r="Y36" s="107">
        <f t="shared" si="9"/>
        <v>0</v>
      </c>
    </row>
    <row r="37" spans="1:25" ht="34.5" customHeight="1" x14ac:dyDescent="0.3">
      <c r="A37" s="322" t="str">
        <f>CDT!B37</f>
        <v>Dihydroartéminisine Pipéraquine– Plaq / 3 comp 
( DHA-PPQ)  40/320 mg</v>
      </c>
      <c r="B37" s="247"/>
      <c r="C37" s="248"/>
      <c r="D37" s="302" t="str">
        <f t="shared" si="10"/>
        <v/>
      </c>
      <c r="E37" s="249"/>
      <c r="F37" s="247"/>
      <c r="G37" s="247"/>
      <c r="H37" s="247"/>
      <c r="I37" s="247"/>
      <c r="J37" s="247"/>
      <c r="K37" s="248"/>
      <c r="L37" s="431" t="str">
        <f t="shared" si="3"/>
        <v>0</v>
      </c>
      <c r="M37" s="428" t="str">
        <f t="shared" si="4"/>
        <v>0</v>
      </c>
      <c r="N37" s="250" t="str">
        <f t="shared" si="5"/>
        <v>0</v>
      </c>
      <c r="O37" s="251"/>
      <c r="P37" s="247"/>
      <c r="R37" s="312">
        <f t="shared" si="6"/>
        <v>0</v>
      </c>
      <c r="S37" s="152">
        <f t="shared" si="7"/>
        <v>90</v>
      </c>
      <c r="T37" s="68" t="e">
        <f t="shared" si="0"/>
        <v>#VALUE!</v>
      </c>
      <c r="U37" s="68" t="e">
        <f t="shared" si="8"/>
        <v>#VALUE!</v>
      </c>
      <c r="V37" s="95">
        <v>3</v>
      </c>
      <c r="W37" s="153" t="e">
        <f t="shared" si="1"/>
        <v>#VALUE!</v>
      </c>
      <c r="Y37" s="107">
        <f t="shared" si="9"/>
        <v>0</v>
      </c>
    </row>
    <row r="38" spans="1:25" ht="34.5" customHeight="1" x14ac:dyDescent="0.3">
      <c r="A38" s="322" t="str">
        <f>CDT!B38</f>
        <v>Dihydroartéminisine Pipéraquine– Plaq / 6 comp 
( DHA-PPQ)  40/320 mg</v>
      </c>
      <c r="B38" s="247"/>
      <c r="C38" s="248"/>
      <c r="D38" s="302" t="str">
        <f t="shared" si="10"/>
        <v/>
      </c>
      <c r="E38" s="249"/>
      <c r="F38" s="247"/>
      <c r="G38" s="247"/>
      <c r="H38" s="247"/>
      <c r="I38" s="247"/>
      <c r="J38" s="247"/>
      <c r="K38" s="248"/>
      <c r="L38" s="431" t="str">
        <f t="shared" si="3"/>
        <v>0</v>
      </c>
      <c r="M38" s="428" t="str">
        <f t="shared" si="4"/>
        <v>0</v>
      </c>
      <c r="N38" s="250" t="str">
        <f t="shared" si="5"/>
        <v>0</v>
      </c>
      <c r="O38" s="251"/>
      <c r="P38" s="247"/>
      <c r="R38" s="312">
        <f t="shared" si="6"/>
        <v>0</v>
      </c>
      <c r="S38" s="152">
        <f t="shared" si="7"/>
        <v>90</v>
      </c>
      <c r="T38" s="68" t="e">
        <f t="shared" si="0"/>
        <v>#VALUE!</v>
      </c>
      <c r="U38" s="68" t="e">
        <f t="shared" si="8"/>
        <v>#VALUE!</v>
      </c>
      <c r="V38" s="95">
        <v>3</v>
      </c>
      <c r="W38" s="153" t="e">
        <f t="shared" si="1"/>
        <v>#VALUE!</v>
      </c>
      <c r="Y38" s="107">
        <f t="shared" si="9"/>
        <v>0</v>
      </c>
    </row>
    <row r="39" spans="1:25" ht="34.5" customHeight="1" x14ac:dyDescent="0.3">
      <c r="A39" s="322" t="str">
        <f>CDT!B39</f>
        <v>Dihydroartemisinine/pipéraquine – Plaq / 9 comp 
( DHA-PPQ) 40/320 mg</v>
      </c>
      <c r="B39" s="247"/>
      <c r="C39" s="248"/>
      <c r="D39" s="302" t="str">
        <f t="shared" si="10"/>
        <v/>
      </c>
      <c r="E39" s="249"/>
      <c r="F39" s="247"/>
      <c r="G39" s="247"/>
      <c r="H39" s="247"/>
      <c r="I39" s="247"/>
      <c r="J39" s="247"/>
      <c r="K39" s="248"/>
      <c r="L39" s="431" t="str">
        <f t="shared" si="3"/>
        <v>0</v>
      </c>
      <c r="M39" s="428" t="str">
        <f t="shared" si="4"/>
        <v>0</v>
      </c>
      <c r="N39" s="250" t="str">
        <f t="shared" si="5"/>
        <v>0</v>
      </c>
      <c r="O39" s="251"/>
      <c r="P39" s="247"/>
      <c r="R39" s="312">
        <f t="shared" si="6"/>
        <v>0</v>
      </c>
      <c r="S39" s="152">
        <f t="shared" si="7"/>
        <v>90</v>
      </c>
      <c r="T39" s="68" t="e">
        <f t="shared" si="0"/>
        <v>#VALUE!</v>
      </c>
      <c r="U39" s="68" t="e">
        <f t="shared" si="8"/>
        <v>#VALUE!</v>
      </c>
      <c r="V39" s="95">
        <v>3</v>
      </c>
      <c r="W39" s="153" t="e">
        <f t="shared" si="1"/>
        <v>#VALUE!</v>
      </c>
      <c r="Y39" s="107">
        <f t="shared" si="9"/>
        <v>0</v>
      </c>
    </row>
    <row r="40" spans="1:25" ht="34.5" customHeight="1" x14ac:dyDescent="0.3">
      <c r="A40" s="322" t="str">
        <f>CDT!B40</f>
        <v>Artésunate Amodiaquine: (ASAQ) : 3 cp (25/67,5 mg)</v>
      </c>
      <c r="B40" s="247"/>
      <c r="C40" s="248"/>
      <c r="D40" s="302" t="str">
        <f t="shared" si="10"/>
        <v/>
      </c>
      <c r="E40" s="249"/>
      <c r="F40" s="247"/>
      <c r="G40" s="247"/>
      <c r="H40" s="247"/>
      <c r="I40" s="247"/>
      <c r="J40" s="247"/>
      <c r="K40" s="248"/>
      <c r="L40" s="431" t="str">
        <f t="shared" si="3"/>
        <v>0</v>
      </c>
      <c r="M40" s="428" t="str">
        <f t="shared" si="4"/>
        <v>0</v>
      </c>
      <c r="N40" s="250" t="str">
        <f t="shared" si="5"/>
        <v>0</v>
      </c>
      <c r="O40" s="251"/>
      <c r="P40" s="247"/>
      <c r="R40" s="312">
        <f t="shared" si="6"/>
        <v>0</v>
      </c>
      <c r="S40" s="152">
        <f t="shared" si="7"/>
        <v>90</v>
      </c>
      <c r="T40" s="68" t="e">
        <f t="shared" si="0"/>
        <v>#VALUE!</v>
      </c>
      <c r="U40" s="68" t="e">
        <f t="shared" si="8"/>
        <v>#VALUE!</v>
      </c>
      <c r="V40" s="95">
        <v>1</v>
      </c>
      <c r="W40" s="153" t="e">
        <f t="shared" si="1"/>
        <v>#VALUE!</v>
      </c>
      <c r="Y40" s="107">
        <f t="shared" si="9"/>
        <v>0</v>
      </c>
    </row>
    <row r="41" spans="1:25" ht="34.5" customHeight="1" x14ac:dyDescent="0.3">
      <c r="A41" s="322" t="str">
        <f>CDT!B41</f>
        <v>Artésunate Amodiaquine: (ASAQ) 3 cp (50/135 mg)</v>
      </c>
      <c r="B41" s="247"/>
      <c r="C41" s="248"/>
      <c r="D41" s="302" t="str">
        <f t="shared" si="10"/>
        <v/>
      </c>
      <c r="E41" s="249"/>
      <c r="F41" s="247"/>
      <c r="G41" s="247"/>
      <c r="H41" s="247"/>
      <c r="I41" s="247"/>
      <c r="J41" s="247"/>
      <c r="K41" s="248"/>
      <c r="L41" s="431" t="str">
        <f t="shared" si="3"/>
        <v>0</v>
      </c>
      <c r="M41" s="428" t="str">
        <f t="shared" si="4"/>
        <v>0</v>
      </c>
      <c r="N41" s="250" t="str">
        <f t="shared" si="5"/>
        <v>0</v>
      </c>
      <c r="O41" s="251"/>
      <c r="P41" s="247"/>
      <c r="R41" s="312">
        <f t="shared" si="6"/>
        <v>0</v>
      </c>
      <c r="S41" s="152">
        <f t="shared" si="7"/>
        <v>90</v>
      </c>
      <c r="T41" s="68" t="e">
        <f t="shared" si="0"/>
        <v>#VALUE!</v>
      </c>
      <c r="U41" s="68" t="e">
        <f t="shared" si="8"/>
        <v>#VALUE!</v>
      </c>
      <c r="V41" s="95">
        <v>1</v>
      </c>
      <c r="W41" s="153" t="e">
        <f t="shared" si="1"/>
        <v>#VALUE!</v>
      </c>
      <c r="Y41" s="107">
        <f t="shared" si="9"/>
        <v>0</v>
      </c>
    </row>
    <row r="42" spans="1:25" ht="34.5" customHeight="1" x14ac:dyDescent="0.3">
      <c r="A42" s="322" t="str">
        <f>CDT!B42</f>
        <v>Artésunate Amodiaquine: (ASAQ) 3 cp (100/270 mg)</v>
      </c>
      <c r="B42" s="247"/>
      <c r="C42" s="248"/>
      <c r="D42" s="302" t="str">
        <f t="shared" si="10"/>
        <v/>
      </c>
      <c r="E42" s="249"/>
      <c r="F42" s="247"/>
      <c r="G42" s="247"/>
      <c r="H42" s="247"/>
      <c r="I42" s="247"/>
      <c r="J42" s="247"/>
      <c r="K42" s="248"/>
      <c r="L42" s="431" t="str">
        <f t="shared" si="3"/>
        <v>0</v>
      </c>
      <c r="M42" s="428" t="str">
        <f t="shared" si="4"/>
        <v>0</v>
      </c>
      <c r="N42" s="250" t="str">
        <f t="shared" si="5"/>
        <v>0</v>
      </c>
      <c r="O42" s="251"/>
      <c r="P42" s="247"/>
      <c r="R42" s="312">
        <f t="shared" si="6"/>
        <v>0</v>
      </c>
      <c r="S42" s="152">
        <f t="shared" si="7"/>
        <v>90</v>
      </c>
      <c r="T42" s="68" t="e">
        <f t="shared" si="0"/>
        <v>#VALUE!</v>
      </c>
      <c r="U42" s="68" t="e">
        <f t="shared" si="8"/>
        <v>#VALUE!</v>
      </c>
      <c r="V42" s="95">
        <v>1</v>
      </c>
      <c r="W42" s="153" t="e">
        <f t="shared" si="1"/>
        <v>#VALUE!</v>
      </c>
      <c r="Y42" s="107">
        <f t="shared" si="9"/>
        <v>0</v>
      </c>
    </row>
    <row r="43" spans="1:25" ht="34.5" customHeight="1" x14ac:dyDescent="0.3">
      <c r="A43" s="322" t="str">
        <f>CDT!B43</f>
        <v>Artésunate Amodiaquine: (ASAQ) 6 cp (100/270 mg)</v>
      </c>
      <c r="B43" s="247"/>
      <c r="C43" s="248"/>
      <c r="D43" s="302" t="str">
        <f t="shared" si="10"/>
        <v/>
      </c>
      <c r="E43" s="249"/>
      <c r="F43" s="247"/>
      <c r="G43" s="247"/>
      <c r="H43" s="247"/>
      <c r="I43" s="247"/>
      <c r="J43" s="247"/>
      <c r="K43" s="248"/>
      <c r="L43" s="431" t="str">
        <f t="shared" si="3"/>
        <v>0</v>
      </c>
      <c r="M43" s="428" t="str">
        <f t="shared" si="4"/>
        <v>0</v>
      </c>
      <c r="N43" s="250" t="str">
        <f t="shared" si="5"/>
        <v>0</v>
      </c>
      <c r="O43" s="251"/>
      <c r="P43" s="247"/>
      <c r="R43" s="312">
        <f t="shared" si="6"/>
        <v>0</v>
      </c>
      <c r="S43" s="152">
        <f t="shared" si="7"/>
        <v>90</v>
      </c>
      <c r="T43" s="68" t="e">
        <f t="shared" si="0"/>
        <v>#VALUE!</v>
      </c>
      <c r="U43" s="68" t="e">
        <f t="shared" si="8"/>
        <v>#VALUE!</v>
      </c>
      <c r="V43" s="95">
        <v>1</v>
      </c>
      <c r="W43" s="153" t="e">
        <f t="shared" si="1"/>
        <v>#VALUE!</v>
      </c>
      <c r="Y43" s="107">
        <f t="shared" si="9"/>
        <v>0</v>
      </c>
    </row>
    <row r="44" spans="1:25" ht="34.5" customHeight="1" x14ac:dyDescent="0.3">
      <c r="A44" s="322" t="str">
        <f>CDT!B44</f>
        <v>Artésunate - Méfloquine (AS-MF)</v>
      </c>
      <c r="B44" s="247"/>
      <c r="C44" s="248"/>
      <c r="D44" s="302" t="str">
        <f t="shared" si="10"/>
        <v/>
      </c>
      <c r="E44" s="249"/>
      <c r="F44" s="247"/>
      <c r="G44" s="247"/>
      <c r="H44" s="247"/>
      <c r="I44" s="247"/>
      <c r="J44" s="247"/>
      <c r="K44" s="248"/>
      <c r="L44" s="431" t="str">
        <f t="shared" si="3"/>
        <v>0</v>
      </c>
      <c r="M44" s="428" t="str">
        <f t="shared" si="4"/>
        <v>0</v>
      </c>
      <c r="N44" s="250" t="str">
        <f t="shared" si="5"/>
        <v>0</v>
      </c>
      <c r="O44" s="251"/>
      <c r="P44" s="247"/>
      <c r="R44" s="312">
        <f t="shared" si="6"/>
        <v>0</v>
      </c>
      <c r="S44" s="152">
        <f t="shared" si="7"/>
        <v>90</v>
      </c>
      <c r="T44" s="68" t="e">
        <f t="shared" si="0"/>
        <v>#VALUE!</v>
      </c>
      <c r="U44" s="68" t="e">
        <f t="shared" si="8"/>
        <v>#VALUE!</v>
      </c>
      <c r="V44" s="95">
        <v>1</v>
      </c>
      <c r="W44" s="153" t="e">
        <f t="shared" si="1"/>
        <v>#VALUE!</v>
      </c>
      <c r="Y44" s="107">
        <f t="shared" si="9"/>
        <v>0</v>
      </c>
    </row>
    <row r="45" spans="1:25" ht="34.5" customHeight="1" x14ac:dyDescent="0.3">
      <c r="A45" s="322" t="str">
        <f>CDT!B45</f>
        <v>Quinine comprimé 300mg</v>
      </c>
      <c r="B45" s="247"/>
      <c r="C45" s="248"/>
      <c r="D45" s="302" t="str">
        <f t="shared" si="10"/>
        <v/>
      </c>
      <c r="E45" s="249"/>
      <c r="F45" s="247"/>
      <c r="G45" s="247"/>
      <c r="H45" s="247"/>
      <c r="I45" s="247"/>
      <c r="J45" s="247"/>
      <c r="K45" s="248"/>
      <c r="L45" s="431" t="str">
        <f t="shared" si="3"/>
        <v>0</v>
      </c>
      <c r="M45" s="428" t="str">
        <f t="shared" si="4"/>
        <v>0</v>
      </c>
      <c r="N45" s="250" t="str">
        <f t="shared" si="5"/>
        <v>0</v>
      </c>
      <c r="O45" s="251"/>
      <c r="P45" s="247"/>
      <c r="R45" s="312">
        <f t="shared" si="6"/>
        <v>0</v>
      </c>
      <c r="S45" s="152">
        <f t="shared" si="7"/>
        <v>90</v>
      </c>
      <c r="T45" s="68" t="e">
        <f t="shared" si="0"/>
        <v>#VALUE!</v>
      </c>
      <c r="U45" s="68" t="e">
        <f t="shared" si="8"/>
        <v>#VALUE!</v>
      </c>
      <c r="V45" s="95">
        <v>1</v>
      </c>
      <c r="W45" s="153" t="e">
        <f t="shared" si="1"/>
        <v>#VALUE!</v>
      </c>
      <c r="Y45" s="107">
        <f t="shared" si="9"/>
        <v>0</v>
      </c>
    </row>
    <row r="46" spans="1:25" ht="34.5" customHeight="1" x14ac:dyDescent="0.3">
      <c r="A46" s="322" t="str">
        <f>CDT!B46</f>
        <v>Quinine injectable 300 mg</v>
      </c>
      <c r="B46" s="247"/>
      <c r="C46" s="248"/>
      <c r="D46" s="302" t="str">
        <f t="shared" si="10"/>
        <v/>
      </c>
      <c r="E46" s="249"/>
      <c r="F46" s="247"/>
      <c r="G46" s="247"/>
      <c r="H46" s="247"/>
      <c r="I46" s="247"/>
      <c r="J46" s="247"/>
      <c r="K46" s="248"/>
      <c r="L46" s="431" t="str">
        <f t="shared" si="3"/>
        <v>0</v>
      </c>
      <c r="M46" s="428" t="str">
        <f t="shared" si="4"/>
        <v>0</v>
      </c>
      <c r="N46" s="250" t="str">
        <f t="shared" si="5"/>
        <v>0</v>
      </c>
      <c r="O46" s="251"/>
      <c r="P46" s="247"/>
      <c r="R46" s="312">
        <f t="shared" si="6"/>
        <v>0</v>
      </c>
      <c r="S46" s="152">
        <f t="shared" si="7"/>
        <v>90</v>
      </c>
      <c r="T46" s="68" t="e">
        <f t="shared" si="0"/>
        <v>#VALUE!</v>
      </c>
      <c r="U46" s="68" t="e">
        <f t="shared" si="8"/>
        <v>#VALUE!</v>
      </c>
      <c r="V46" s="95">
        <v>1</v>
      </c>
      <c r="W46" s="153" t="e">
        <f t="shared" si="1"/>
        <v>#VALUE!</v>
      </c>
      <c r="Y46" s="107">
        <f t="shared" si="9"/>
        <v>0</v>
      </c>
    </row>
    <row r="47" spans="1:25" ht="34.5" customHeight="1" x14ac:dyDescent="0.3">
      <c r="A47" s="322" t="str">
        <f>CDT!B47</f>
        <v>Quinine injectable 600 mg</v>
      </c>
      <c r="B47" s="247"/>
      <c r="C47" s="248"/>
      <c r="D47" s="302" t="str">
        <f t="shared" si="10"/>
        <v/>
      </c>
      <c r="E47" s="249"/>
      <c r="F47" s="247"/>
      <c r="G47" s="247"/>
      <c r="H47" s="247"/>
      <c r="I47" s="247"/>
      <c r="J47" s="247"/>
      <c r="K47" s="248"/>
      <c r="L47" s="431" t="str">
        <f t="shared" si="3"/>
        <v>0</v>
      </c>
      <c r="M47" s="428" t="str">
        <f t="shared" si="4"/>
        <v>0</v>
      </c>
      <c r="N47" s="250" t="str">
        <f t="shared" si="5"/>
        <v>0</v>
      </c>
      <c r="O47" s="251"/>
      <c r="P47" s="247"/>
      <c r="R47" s="312">
        <f t="shared" si="6"/>
        <v>0</v>
      </c>
      <c r="S47" s="152">
        <f t="shared" si="7"/>
        <v>90</v>
      </c>
      <c r="T47" s="68" t="e">
        <f t="shared" si="0"/>
        <v>#VALUE!</v>
      </c>
      <c r="U47" s="68" t="e">
        <f t="shared" si="8"/>
        <v>#VALUE!</v>
      </c>
      <c r="V47" s="95">
        <v>1</v>
      </c>
      <c r="W47" s="153" t="e">
        <f t="shared" si="1"/>
        <v>#VALUE!</v>
      </c>
      <c r="Y47" s="107">
        <f t="shared" si="9"/>
        <v>0</v>
      </c>
    </row>
    <row r="48" spans="1:25" ht="34.5" customHeight="1" thickBot="1" x14ac:dyDescent="0.35">
      <c r="A48" s="322" t="str">
        <f>CDT!B48</f>
        <v>Quinine injectable 600 mg</v>
      </c>
      <c r="B48" s="247"/>
      <c r="C48" s="248"/>
      <c r="D48" s="303" t="str">
        <f t="shared" si="10"/>
        <v/>
      </c>
      <c r="E48" s="249"/>
      <c r="F48" s="247"/>
      <c r="G48" s="247"/>
      <c r="H48" s="247"/>
      <c r="I48" s="247"/>
      <c r="J48" s="247"/>
      <c r="K48" s="248"/>
      <c r="L48" s="431" t="str">
        <f t="shared" si="3"/>
        <v>0</v>
      </c>
      <c r="M48" s="428" t="str">
        <f t="shared" si="4"/>
        <v>0</v>
      </c>
      <c r="N48" s="250" t="str">
        <f t="shared" si="5"/>
        <v>0</v>
      </c>
      <c r="O48" s="251"/>
      <c r="P48" s="247"/>
      <c r="R48" s="312">
        <f t="shared" si="6"/>
        <v>0</v>
      </c>
      <c r="S48" s="152">
        <f t="shared" si="7"/>
        <v>90</v>
      </c>
      <c r="T48" s="68" t="e">
        <f>D48-(E48+G48+I48+H48)</f>
        <v>#VALUE!</v>
      </c>
      <c r="U48" s="68" t="e">
        <f t="shared" si="8"/>
        <v>#VALUE!</v>
      </c>
      <c r="V48" s="95">
        <v>1</v>
      </c>
      <c r="W48" s="153" t="e">
        <f t="shared" si="1"/>
        <v>#VALUE!</v>
      </c>
      <c r="Y48" s="107">
        <f t="shared" si="9"/>
        <v>0</v>
      </c>
    </row>
    <row r="49" spans="1:23" ht="34.5" customHeight="1" thickBot="1" x14ac:dyDescent="0.35">
      <c r="A49" s="322" t="str">
        <f>CDT!B49</f>
        <v>Artéméther injectable 100 mg</v>
      </c>
      <c r="B49" s="247"/>
      <c r="C49" s="248"/>
      <c r="D49" s="303" t="str">
        <f t="shared" si="10"/>
        <v/>
      </c>
      <c r="E49" s="249"/>
      <c r="F49" s="247"/>
      <c r="G49" s="247"/>
      <c r="H49" s="247"/>
      <c r="I49" s="247"/>
      <c r="J49" s="247"/>
      <c r="K49" s="248"/>
      <c r="L49" s="431" t="str">
        <f t="shared" si="3"/>
        <v>0</v>
      </c>
      <c r="M49" s="428" t="str">
        <f t="shared" si="4"/>
        <v>0</v>
      </c>
      <c r="N49" s="250" t="str">
        <f t="shared" si="5"/>
        <v>0</v>
      </c>
      <c r="O49" s="251"/>
      <c r="P49" s="247"/>
      <c r="R49" s="312">
        <f t="shared" si="6"/>
        <v>0</v>
      </c>
      <c r="S49" s="152">
        <f t="shared" si="7"/>
        <v>90</v>
      </c>
      <c r="T49" s="68" t="e">
        <f>D49-(E49+G49+I49+H49)</f>
        <v>#VALUE!</v>
      </c>
      <c r="U49" s="68" t="e">
        <f t="shared" si="8"/>
        <v>#VALUE!</v>
      </c>
      <c r="V49" s="95">
        <v>1</v>
      </c>
      <c r="W49" s="153" t="e">
        <f t="shared" si="1"/>
        <v>#VALUE!</v>
      </c>
    </row>
    <row r="50" spans="1:23" ht="34.5" hidden="1" customHeight="1" x14ac:dyDescent="0.3">
      <c r="A50" s="17"/>
      <c r="B50" s="79"/>
      <c r="C50" s="79"/>
      <c r="D50" s="53"/>
      <c r="E50" s="79"/>
      <c r="F50" s="79"/>
      <c r="G50" s="79"/>
      <c r="H50" s="79"/>
      <c r="I50" s="79"/>
      <c r="J50" s="79"/>
      <c r="K50" s="79"/>
      <c r="L50" s="54"/>
      <c r="M50" s="58" t="str">
        <f t="shared" ref="M50" si="11">IF(B50&lt;&gt;"",((E50/S50)*30),"")</f>
        <v/>
      </c>
      <c r="N50" s="55"/>
      <c r="O50" s="80"/>
      <c r="P50" s="79"/>
      <c r="S50" s="152"/>
      <c r="T50" s="68"/>
      <c r="U50" s="68"/>
      <c r="V50" s="95"/>
      <c r="W50" s="153" t="str">
        <f t="shared" si="1"/>
        <v/>
      </c>
    </row>
    <row r="51" spans="1:23" s="235" customFormat="1" ht="16.5" customHeight="1" x14ac:dyDescent="0.35">
      <c r="A51" s="531" t="s">
        <v>290</v>
      </c>
      <c r="B51" s="531"/>
      <c r="C51" s="531"/>
      <c r="D51" s="531"/>
      <c r="E51" s="531"/>
      <c r="F51" s="531"/>
      <c r="H51" s="233"/>
      <c r="I51" s="233" t="s">
        <v>300</v>
      </c>
      <c r="J51" s="234"/>
      <c r="K51" s="232"/>
      <c r="L51" s="232"/>
      <c r="M51" s="232"/>
      <c r="N51" s="232"/>
      <c r="O51" s="232"/>
      <c r="Q51" s="236"/>
      <c r="R51" s="311"/>
      <c r="S51" s="237"/>
      <c r="T51" s="238"/>
      <c r="U51" s="238"/>
      <c r="V51" s="239"/>
      <c r="W51" s="240"/>
    </row>
    <row r="52" spans="1:23" ht="29.25" customHeight="1" x14ac:dyDescent="0.3">
      <c r="A52" s="18"/>
      <c r="B52" s="18"/>
      <c r="C52" s="18"/>
      <c r="D52" s="18"/>
      <c r="E52" s="18"/>
      <c r="F52" s="18"/>
      <c r="G52" s="18"/>
      <c r="H52" s="18"/>
      <c r="I52" s="18"/>
      <c r="J52" s="18"/>
      <c r="K52" s="18"/>
      <c r="L52" s="18"/>
      <c r="M52" s="18"/>
      <c r="N52" s="18"/>
      <c r="O52" s="18"/>
      <c r="S52" s="154"/>
      <c r="T52" s="69"/>
      <c r="U52" s="69"/>
      <c r="V52" s="70"/>
      <c r="W52" s="155"/>
    </row>
    <row r="53" spans="1:23" ht="15.6" x14ac:dyDescent="0.3">
      <c r="B53" s="18"/>
      <c r="C53" s="18"/>
      <c r="D53" s="18"/>
      <c r="E53" s="18"/>
      <c r="F53" s="18"/>
      <c r="I53" s="18"/>
      <c r="J53" s="18"/>
      <c r="K53" s="18"/>
      <c r="L53" s="18"/>
      <c r="M53" s="18"/>
      <c r="N53" s="18"/>
      <c r="O53" s="18"/>
      <c r="S53" s="154"/>
      <c r="T53" s="69"/>
      <c r="U53" s="69"/>
      <c r="V53" s="70"/>
      <c r="W53" s="155"/>
    </row>
    <row r="54" spans="1:23" s="235" customFormat="1" ht="18.600000000000001" thickBot="1" x14ac:dyDescent="0.4">
      <c r="A54" s="233" t="s">
        <v>289</v>
      </c>
      <c r="H54" s="233"/>
      <c r="I54" s="233" t="s">
        <v>301</v>
      </c>
      <c r="O54" s="232"/>
      <c r="Q54" s="236"/>
      <c r="R54" s="311"/>
      <c r="S54" s="243"/>
      <c r="T54" s="244"/>
      <c r="U54" s="244"/>
      <c r="V54" s="245"/>
      <c r="W54" s="246"/>
    </row>
  </sheetData>
  <mergeCells count="21">
    <mergeCell ref="A24:A25"/>
    <mergeCell ref="A51:F51"/>
    <mergeCell ref="A19:C19"/>
    <mergeCell ref="D19:N19"/>
    <mergeCell ref="S19:W19"/>
    <mergeCell ref="A21:C21"/>
    <mergeCell ref="D21:F21"/>
    <mergeCell ref="G21:K22"/>
    <mergeCell ref="L21:P21"/>
    <mergeCell ref="L17:P17"/>
    <mergeCell ref="A1:B1"/>
    <mergeCell ref="A3:B3"/>
    <mergeCell ref="A4:B4"/>
    <mergeCell ref="A11:O11"/>
    <mergeCell ref="B13:C13"/>
    <mergeCell ref="E13:J13"/>
    <mergeCell ref="B15:C15"/>
    <mergeCell ref="D15:F15"/>
    <mergeCell ref="G15:I15"/>
    <mergeCell ref="B17:E17"/>
    <mergeCell ref="G17:K17"/>
  </mergeCells>
  <conditionalFormatting sqref="U26">
    <cfRule type="cellIs" dxfId="4284" priority="39" operator="greaterThan">
      <formula>0</formula>
    </cfRule>
    <cfRule type="cellIs" dxfId="4283" priority="40" operator="greaterThan">
      <formula>0</formula>
    </cfRule>
    <cfRule type="cellIs" dxfId="4282" priority="41" operator="lessThan">
      <formula>0</formula>
    </cfRule>
    <cfRule type="cellIs" dxfId="4281" priority="42" operator="notEqual">
      <formula>0</formula>
    </cfRule>
  </conditionalFormatting>
  <conditionalFormatting sqref="U27:U29">
    <cfRule type="cellIs" dxfId="4280" priority="35" operator="greaterThan">
      <formula>0</formula>
    </cfRule>
    <cfRule type="cellIs" dxfId="4279" priority="36" operator="greaterThan">
      <formula>0</formula>
    </cfRule>
    <cfRule type="cellIs" dxfId="4278" priority="37" operator="lessThan">
      <formula>0</formula>
    </cfRule>
    <cfRule type="cellIs" dxfId="4277" priority="38" operator="notEqual">
      <formula>0</formula>
    </cfRule>
  </conditionalFormatting>
  <conditionalFormatting sqref="U30:U31 U33:U47">
    <cfRule type="cellIs" dxfId="4276" priority="31" operator="greaterThan">
      <formula>0</formula>
    </cfRule>
    <cfRule type="cellIs" dxfId="4275" priority="32" operator="greaterThan">
      <formula>0</formula>
    </cfRule>
    <cfRule type="cellIs" dxfId="4274" priority="33" operator="lessThan">
      <formula>0</formula>
    </cfRule>
    <cfRule type="cellIs" dxfId="4273" priority="34" operator="notEqual">
      <formula>0</formula>
    </cfRule>
  </conditionalFormatting>
  <conditionalFormatting sqref="U48:U50">
    <cfRule type="cellIs" dxfId="4272" priority="27" operator="greaterThan">
      <formula>0</formula>
    </cfRule>
    <cfRule type="cellIs" dxfId="4271" priority="28" operator="greaterThan">
      <formula>0</formula>
    </cfRule>
    <cfRule type="cellIs" dxfId="4270" priority="29" operator="lessThan">
      <formula>0</formula>
    </cfRule>
    <cfRule type="cellIs" dxfId="4269" priority="30" operator="notEqual">
      <formula>0</formula>
    </cfRule>
  </conditionalFormatting>
  <conditionalFormatting sqref="K50">
    <cfRule type="expression" dxfId="4268" priority="25">
      <formula>K50&lt;T50</formula>
    </cfRule>
    <cfRule type="expression" dxfId="4267" priority="26">
      <formula>K50&gt;T50</formula>
    </cfRule>
  </conditionalFormatting>
  <conditionalFormatting sqref="J37:J47">
    <cfRule type="cellIs" dxfId="4266" priority="24" operator="greaterThan">
      <formula>90</formula>
    </cfRule>
  </conditionalFormatting>
  <conditionalFormatting sqref="J48:J50">
    <cfRule type="cellIs" dxfId="4265" priority="23" operator="greaterThan">
      <formula>90</formula>
    </cfRule>
  </conditionalFormatting>
  <conditionalFormatting sqref="K36:K47">
    <cfRule type="expression" dxfId="4264" priority="21">
      <formula>K36&lt;T36</formula>
    </cfRule>
    <cfRule type="expression" dxfId="4263" priority="22">
      <formula>K36&gt;T36</formula>
    </cfRule>
  </conditionalFormatting>
  <conditionalFormatting sqref="J27:J31 J33">
    <cfRule type="cellIs" dxfId="4262" priority="20" operator="greaterThan">
      <formula>90</formula>
    </cfRule>
  </conditionalFormatting>
  <conditionalFormatting sqref="J36">
    <cfRule type="cellIs" dxfId="4261" priority="19" operator="greaterThan">
      <formula>90</formula>
    </cfRule>
  </conditionalFormatting>
  <conditionalFormatting sqref="K48:K49">
    <cfRule type="expression" dxfId="4260" priority="17">
      <formula>K48&lt;T48</formula>
    </cfRule>
    <cfRule type="expression" dxfId="4259" priority="18">
      <formula>K48&gt;T48</formula>
    </cfRule>
  </conditionalFormatting>
  <conditionalFormatting sqref="K27:K31 K33">
    <cfRule type="expression" dxfId="4258" priority="15">
      <formula>K27&lt;T27</formula>
    </cfRule>
    <cfRule type="expression" dxfId="4257" priority="16">
      <formula>K27&gt;T27</formula>
    </cfRule>
  </conditionalFormatting>
  <conditionalFormatting sqref="J26">
    <cfRule type="cellIs" dxfId="4256" priority="14" operator="greaterThan">
      <formula>90</formula>
    </cfRule>
  </conditionalFormatting>
  <conditionalFormatting sqref="K26">
    <cfRule type="expression" dxfId="4255" priority="12">
      <formula>K26&lt;T26</formula>
    </cfRule>
    <cfRule type="expression" dxfId="4254" priority="13">
      <formula>K26&gt;T26</formula>
    </cfRule>
  </conditionalFormatting>
  <conditionalFormatting sqref="U32">
    <cfRule type="cellIs" dxfId="4253" priority="8" operator="greaterThan">
      <formula>0</formula>
    </cfRule>
    <cfRule type="cellIs" dxfId="4252" priority="9" operator="greaterThan">
      <formula>0</formula>
    </cfRule>
    <cfRule type="cellIs" dxfId="4251" priority="10" operator="lessThan">
      <formula>0</formula>
    </cfRule>
    <cfRule type="cellIs" dxfId="4250" priority="11" operator="notEqual">
      <formula>0</formula>
    </cfRule>
  </conditionalFormatting>
  <conditionalFormatting sqref="K34">
    <cfRule type="expression" dxfId="4249" priority="6">
      <formula>K34&lt;T34</formula>
    </cfRule>
    <cfRule type="expression" dxfId="4248" priority="7">
      <formula>K34&gt;T34</formula>
    </cfRule>
  </conditionalFormatting>
  <conditionalFormatting sqref="K35">
    <cfRule type="expression" dxfId="4247" priority="4">
      <formula>K35&lt;T35</formula>
    </cfRule>
    <cfRule type="expression" dxfId="4246" priority="5">
      <formula>K35&gt;T35</formula>
    </cfRule>
  </conditionalFormatting>
  <conditionalFormatting sqref="J32">
    <cfRule type="cellIs" dxfId="4245" priority="3" operator="greaterThan">
      <formula>90</formula>
    </cfRule>
  </conditionalFormatting>
  <conditionalFormatting sqref="K32">
    <cfRule type="expression" dxfId="4244" priority="1">
      <formula>K32&lt;T32</formula>
    </cfRule>
    <cfRule type="expression" dxfId="4243" priority="2">
      <formula>K32&gt;T32</formula>
    </cfRule>
  </conditionalFormatting>
  <dataValidations count="7">
    <dataValidation type="whole" allowBlank="1" showInputMessage="1" showErrorMessage="1" prompt="La quantité accordée par le point Focal ne peut être supérieure à la somme du CMMa et la quantité commandée pour le trimestre._x000a_Merci de revoir la quantité dans la colonne O." sqref="O26:O49">
      <formula1>0</formula1>
      <formula2>+M26+N26</formula2>
    </dataValidation>
    <dataValidation type="whole" allowBlank="1" showInputMessage="1" showErrorMessage="1" prompt="La valeur ne peut pas être supérieure à 89_x000a_Si tel est le cas déteminer la quantité à commander directement à la colonne O_x000a_merci" sqref="J26">
      <formula1>0</formula1>
      <formula2>89</formula2>
    </dataValidation>
    <dataValidation type="list" allowBlank="1" showInputMessage="1" showErrorMessage="1" sqref="D21:F21">
      <formula1>typerapport2</formula1>
    </dataValidation>
    <dataValidation type="whole" operator="lessThanOrEqual" allowBlank="1" showInputMessage="1" showErrorMessage="1" promptTitle="instruction" prompt="La valeur de la cellule ne peut pas être supérieure à la quantité Totale inscrite dans la colonne D._x000a_Merci de vérifier." sqref="E26:E50">
      <formula1>D26</formula1>
    </dataValidation>
    <dataValidation type="whole" allowBlank="1" showInputMessage="1" showErrorMessage="1" prompt="La valeur ne peut pas être supérieure à 89_x000a_Si tel est le cas déteminer la quantité à commander directement à la colonne M._x000a_merci" sqref="J27:J50">
      <formula1>0</formula1>
      <formula2>89</formula2>
    </dataValidation>
    <dataValidation errorStyle="information" allowBlank="1" showInputMessage="1" showErrorMessage="1" errorTitle="Instruction" error="Saisissez le Texte en MAJUSCULE_x000a_Exemple: CMS AGOE_x000a_Merci" promptTitle="Instruction" prompt="Saisissez le Texte en MAJUSCULE_x000a_Exemple: CMS AGOE_x000a_Merci" sqref="D19:N19"/>
    <dataValidation type="date" errorStyle="warning" allowBlank="1" showInputMessage="1" showErrorMessage="1" promptTitle="Instruction" prompt="SVP Saisissez la date sous le format:_x000a_00/00/0000. exemple 15/09/2016,_x000a_Merci_x000a_" sqref="L21:P21">
      <formula1>42370</formula1>
      <formula2>44926</formula2>
    </dataValidation>
  </dataValidations>
  <pageMargins left="0.21" right="0.23622047244094491" top="0.74803149606299213" bottom="0.74803149606299213" header="0.31496062992125984" footer="0.31496062992125984"/>
  <pageSetup paperSize="9" scale="40" orientation="portrait" r:id="rId1"/>
  <headerFooter alignWithMargins="0">
    <oddFooter>&amp;C&amp;"Arial,Gras"PNLS /IST, Avenue des Armées, -05 BP 424 Lomé –Togo ; Tel 22 20 94 39 Fax : 22 20 94 36    Site Web : www.pnls.tg</oddFooter>
  </headerFooter>
  <drawing r:id="rId2"/>
</worksheet>
</file>

<file path=xl/worksheets/sheet2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rgb="FFFF0000"/>
  </sheetPr>
  <dimension ref="A1:W56"/>
  <sheetViews>
    <sheetView showGridLines="0" view="pageBreakPreview" topLeftCell="A5" zoomScale="70" zoomScaleNormal="70" zoomScaleSheetLayoutView="70" zoomScalePageLayoutView="50" workbookViewId="0">
      <selection activeCell="D19" sqref="D19:N19"/>
    </sheetView>
  </sheetViews>
  <sheetFormatPr baseColWidth="10" defaultColWidth="7.33203125" defaultRowHeight="13.8" x14ac:dyDescent="0.3"/>
  <cols>
    <col min="1" max="1" width="51.5546875" style="3" customWidth="1"/>
    <col min="2" max="14" width="11.5546875" style="3" customWidth="1"/>
    <col min="15" max="15" width="11.6640625" style="39" customWidth="1"/>
    <col min="16" max="16" width="17.5546875" style="3" customWidth="1"/>
    <col min="17" max="17" width="2.109375" style="62" customWidth="1"/>
    <col min="18" max="18" width="4.88671875" style="77" customWidth="1"/>
    <col min="19" max="20" width="7.44140625" style="77" bestFit="1" customWidth="1"/>
    <col min="21" max="21" width="7.88671875" style="78" bestFit="1" customWidth="1"/>
    <col min="22" max="22" width="33.33203125" style="77" customWidth="1"/>
    <col min="23" max="16384" width="7.33203125" style="3"/>
  </cols>
  <sheetData>
    <row r="1" spans="1:23" ht="17.25" customHeight="1" x14ac:dyDescent="0.3">
      <c r="A1" s="549" t="s">
        <v>452</v>
      </c>
      <c r="B1" s="549"/>
      <c r="C1" s="2"/>
      <c r="D1" s="2"/>
      <c r="E1"/>
      <c r="F1"/>
      <c r="G1"/>
      <c r="H1"/>
      <c r="I1"/>
      <c r="J1"/>
      <c r="N1" s="4" t="s">
        <v>1</v>
      </c>
      <c r="O1" s="5"/>
      <c r="R1" s="306"/>
      <c r="S1" s="69"/>
      <c r="T1" s="69"/>
      <c r="U1" s="69"/>
      <c r="V1" s="70"/>
      <c r="W1" s="69"/>
    </row>
    <row r="2" spans="1:23" ht="13.5" customHeight="1" x14ac:dyDescent="0.3">
      <c r="A2" s="1" t="s">
        <v>453</v>
      </c>
      <c r="B2" s="1"/>
      <c r="C2" s="2"/>
      <c r="D2" s="2"/>
      <c r="E2"/>
      <c r="F2"/>
      <c r="G2"/>
      <c r="H2"/>
      <c r="I2"/>
      <c r="J2"/>
      <c r="M2" s="4"/>
      <c r="N2" s="4" t="s">
        <v>3</v>
      </c>
      <c r="O2" s="5"/>
      <c r="R2" s="306"/>
      <c r="S2" s="69"/>
      <c r="T2" s="69"/>
      <c r="U2" s="69"/>
      <c r="V2" s="70"/>
      <c r="W2" s="69"/>
    </row>
    <row r="3" spans="1:23" ht="15.6" x14ac:dyDescent="0.3">
      <c r="A3" s="549" t="s">
        <v>454</v>
      </c>
      <c r="B3" s="549"/>
      <c r="C3" s="2"/>
      <c r="D3" s="2"/>
      <c r="E3"/>
      <c r="F3"/>
      <c r="G3"/>
      <c r="H3"/>
      <c r="I3"/>
      <c r="J3"/>
      <c r="K3" s="5"/>
      <c r="L3" s="5"/>
      <c r="M3" s="5"/>
      <c r="N3" s="5"/>
      <c r="O3" s="5"/>
      <c r="R3" s="306"/>
      <c r="S3" s="69"/>
      <c r="T3" s="69"/>
      <c r="U3" s="69"/>
      <c r="V3" s="70"/>
      <c r="W3" s="69"/>
    </row>
    <row r="4" spans="1:23" ht="33.6" customHeight="1" x14ac:dyDescent="0.3">
      <c r="A4" s="547" t="s">
        <v>455</v>
      </c>
      <c r="B4" s="548"/>
      <c r="C4" s="7"/>
      <c r="D4" s="7"/>
      <c r="E4" s="8"/>
      <c r="F4" s="8"/>
      <c r="G4" s="8"/>
      <c r="H4" s="8"/>
      <c r="I4" s="8"/>
      <c r="J4" s="8"/>
      <c r="K4" s="9"/>
      <c r="L4" s="9"/>
      <c r="M4" s="9"/>
      <c r="N4" s="9"/>
      <c r="O4" s="38"/>
      <c r="R4" s="306"/>
      <c r="S4" s="69"/>
      <c r="T4" s="69"/>
      <c r="U4" s="69"/>
      <c r="V4" s="70"/>
      <c r="W4" s="69"/>
    </row>
    <row r="5" spans="1:23" x14ac:dyDescent="0.3">
      <c r="B5" s="9"/>
      <c r="C5" s="9"/>
      <c r="D5" s="9"/>
      <c r="E5" s="9"/>
      <c r="F5" s="9"/>
      <c r="G5" s="9"/>
      <c r="H5" s="9"/>
      <c r="I5" s="9"/>
      <c r="J5" s="9"/>
      <c r="K5" s="9"/>
      <c r="L5" s="9"/>
      <c r="M5" s="9"/>
      <c r="N5" s="9"/>
      <c r="O5" s="38"/>
      <c r="R5" s="306"/>
      <c r="S5" s="69"/>
      <c r="T5" s="69"/>
      <c r="U5" s="69"/>
      <c r="V5" s="70"/>
      <c r="W5" s="69"/>
    </row>
    <row r="6" spans="1:23" ht="15.6" x14ac:dyDescent="0.3">
      <c r="A6" s="6" t="s">
        <v>232</v>
      </c>
      <c r="B6" s="9"/>
      <c r="C6" s="9"/>
      <c r="D6" s="9"/>
      <c r="E6" s="9"/>
      <c r="F6" s="9"/>
      <c r="G6" s="9"/>
      <c r="H6" s="9"/>
      <c r="I6" s="9"/>
      <c r="J6" s="9"/>
      <c r="K6" s="9"/>
      <c r="L6" s="9"/>
      <c r="M6" s="9"/>
      <c r="N6" s="9"/>
      <c r="O6" s="38"/>
      <c r="R6" s="306"/>
      <c r="S6" s="69"/>
      <c r="T6" s="69"/>
      <c r="U6" s="69"/>
      <c r="V6" s="70"/>
      <c r="W6" s="69"/>
    </row>
    <row r="7" spans="1:23" x14ac:dyDescent="0.3">
      <c r="A7" s="10"/>
      <c r="B7" s="9"/>
      <c r="C7" s="9"/>
      <c r="D7" s="9"/>
      <c r="E7" s="9"/>
      <c r="F7" s="9"/>
      <c r="G7" s="9"/>
      <c r="H7" s="9"/>
      <c r="I7" s="9"/>
      <c r="J7" s="9"/>
      <c r="K7" s="9"/>
      <c r="L7" s="9"/>
      <c r="M7" s="9"/>
      <c r="N7" s="9"/>
      <c r="O7" s="38"/>
      <c r="R7" s="69"/>
      <c r="S7" s="69"/>
      <c r="T7" s="69"/>
      <c r="U7" s="70"/>
      <c r="V7" s="69"/>
    </row>
    <row r="8" spans="1:23" x14ac:dyDescent="0.3">
      <c r="A8" s="10"/>
      <c r="B8" s="9"/>
      <c r="C8" s="9"/>
      <c r="D8" s="9"/>
      <c r="E8" s="9"/>
      <c r="F8" s="9"/>
      <c r="G8" s="9"/>
      <c r="H8" s="9"/>
      <c r="I8" s="9"/>
      <c r="J8" s="9"/>
      <c r="K8" s="9"/>
      <c r="L8" s="9"/>
      <c r="M8" s="9"/>
      <c r="N8" s="9"/>
      <c r="O8" s="38"/>
      <c r="R8" s="69"/>
      <c r="S8" s="69"/>
      <c r="T8" s="69"/>
      <c r="U8" s="70"/>
      <c r="V8" s="69"/>
    </row>
    <row r="9" spans="1:23" ht="17.25" customHeight="1" x14ac:dyDescent="0.3">
      <c r="A9" s="10"/>
      <c r="B9" s="9"/>
      <c r="C9" s="9"/>
      <c r="D9" s="9"/>
      <c r="E9" s="9"/>
      <c r="F9" s="9"/>
      <c r="G9" s="9"/>
      <c r="H9" s="9"/>
      <c r="I9" s="9"/>
      <c r="J9" s="9"/>
      <c r="K9" s="9"/>
      <c r="L9" s="9"/>
      <c r="M9" s="9"/>
      <c r="N9" s="9"/>
      <c r="O9" s="38"/>
      <c r="R9" s="69"/>
      <c r="S9" s="69"/>
      <c r="T9" s="69"/>
      <c r="U9" s="70"/>
      <c r="V9" s="69"/>
    </row>
    <row r="10" spans="1:23" ht="0.75" customHeight="1" x14ac:dyDescent="0.3">
      <c r="R10" s="69"/>
      <c r="S10" s="69"/>
      <c r="T10" s="69"/>
      <c r="U10" s="70"/>
      <c r="V10" s="69"/>
    </row>
    <row r="11" spans="1:23" ht="21" customHeight="1" x14ac:dyDescent="0.3">
      <c r="A11" s="555" t="s">
        <v>263</v>
      </c>
      <c r="B11" s="555"/>
      <c r="C11" s="555"/>
      <c r="D11" s="555"/>
      <c r="E11" s="555"/>
      <c r="F11" s="555"/>
      <c r="G11" s="555"/>
      <c r="H11" s="555"/>
      <c r="I11" s="555"/>
      <c r="J11" s="555"/>
      <c r="K11" s="555"/>
      <c r="L11" s="555"/>
      <c r="M11" s="555"/>
      <c r="N11" s="555"/>
      <c r="O11" s="555"/>
      <c r="P11" s="40"/>
      <c r="R11" s="69"/>
      <c r="S11" s="69"/>
      <c r="T11" s="69"/>
      <c r="U11" s="70"/>
      <c r="V11" s="69"/>
    </row>
    <row r="12" spans="1:23" ht="3.75" customHeight="1" x14ac:dyDescent="0.3">
      <c r="A12" s="11"/>
      <c r="B12" s="11"/>
      <c r="C12" s="11"/>
      <c r="D12" s="11"/>
      <c r="E12" s="11"/>
      <c r="F12" s="11"/>
      <c r="G12" s="11"/>
      <c r="H12" s="11"/>
      <c r="I12" s="11"/>
      <c r="J12" s="11"/>
      <c r="K12" s="11"/>
      <c r="L12" s="11"/>
      <c r="M12" s="11"/>
      <c r="N12" s="11"/>
      <c r="O12" s="11"/>
      <c r="R12" s="69"/>
      <c r="S12" s="69"/>
      <c r="T12" s="69"/>
      <c r="U12" s="70"/>
      <c r="V12" s="69"/>
    </row>
    <row r="13" spans="1:23" s="42" customFormat="1" ht="20.25" hidden="1" customHeight="1" thickBot="1" x14ac:dyDescent="0.35">
      <c r="A13" s="434" t="s">
        <v>5</v>
      </c>
      <c r="B13" s="556">
        <f>'Info District'!G11</f>
        <v>2025</v>
      </c>
      <c r="C13" s="557"/>
      <c r="E13" s="550"/>
      <c r="F13" s="550"/>
      <c r="G13" s="550"/>
      <c r="H13" s="550"/>
      <c r="I13" s="550"/>
      <c r="J13" s="554"/>
      <c r="Q13" s="63"/>
      <c r="R13" s="71"/>
      <c r="S13" s="71"/>
      <c r="T13" s="71"/>
      <c r="U13" s="72"/>
      <c r="V13" s="71"/>
    </row>
    <row r="14" spans="1:23" s="42" customFormat="1" ht="7.5" hidden="1" customHeight="1" thickBot="1" x14ac:dyDescent="0.35">
      <c r="A14" s="434"/>
      <c r="B14" s="13"/>
      <c r="C14" s="13"/>
      <c r="D14" s="13"/>
      <c r="O14" s="15"/>
      <c r="Q14" s="63"/>
      <c r="R14" s="71"/>
      <c r="S14" s="71"/>
      <c r="T14" s="71"/>
      <c r="U14" s="72"/>
      <c r="V14" s="71"/>
    </row>
    <row r="15" spans="1:23" s="42" customFormat="1" ht="16.5" hidden="1" customHeight="1" thickBot="1" x14ac:dyDescent="0.35">
      <c r="A15" s="434" t="s">
        <v>7</v>
      </c>
      <c r="B15" s="558" t="str">
        <f>'Info District'!G12</f>
        <v>PLATEAUX</v>
      </c>
      <c r="C15" s="559"/>
      <c r="D15" s="550" t="s">
        <v>8</v>
      </c>
      <c r="E15" s="550"/>
      <c r="F15" s="550"/>
      <c r="G15" s="551" t="str">
        <f>'Info District'!G13</f>
        <v>Agou</v>
      </c>
      <c r="H15" s="552"/>
      <c r="I15" s="553"/>
      <c r="L15" s="11"/>
      <c r="M15" s="11"/>
      <c r="N15" s="11"/>
      <c r="O15" s="11"/>
      <c r="P15" s="11"/>
      <c r="Q15" s="63"/>
      <c r="R15" s="71"/>
      <c r="S15" s="71"/>
      <c r="T15" s="71"/>
      <c r="U15" s="73"/>
      <c r="V15" s="71"/>
    </row>
    <row r="16" spans="1:23" s="42" customFormat="1" ht="3.75" hidden="1" customHeight="1" thickBot="1" x14ac:dyDescent="0.35">
      <c r="A16" s="139"/>
      <c r="B16" s="15"/>
      <c r="C16" s="15"/>
      <c r="D16" s="15"/>
      <c r="E16" s="15"/>
      <c r="K16" s="15"/>
      <c r="L16" s="15"/>
      <c r="M16" s="15"/>
      <c r="O16" s="15"/>
      <c r="Q16" s="63"/>
      <c r="R16" s="71"/>
      <c r="S16" s="71"/>
      <c r="T16" s="71"/>
      <c r="U16" s="72"/>
      <c r="V16" s="71"/>
    </row>
    <row r="17" spans="1:23" s="42" customFormat="1" ht="18" hidden="1" customHeight="1" thickBot="1" x14ac:dyDescent="0.35">
      <c r="A17" s="434" t="s">
        <v>9</v>
      </c>
      <c r="B17" s="556" t="str">
        <f>'Info District'!G17</f>
        <v>Avril à Juin 2025</v>
      </c>
      <c r="C17" s="560"/>
      <c r="D17" s="560"/>
      <c r="E17" s="557"/>
      <c r="G17" s="550" t="s">
        <v>11</v>
      </c>
      <c r="H17" s="550"/>
      <c r="I17" s="550"/>
      <c r="J17" s="550"/>
      <c r="K17" s="554"/>
      <c r="L17" s="551" t="str">
        <f>'Info District'!G18</f>
        <v>Juillet à Septembre 2025</v>
      </c>
      <c r="M17" s="552"/>
      <c r="N17" s="552"/>
      <c r="O17" s="552"/>
      <c r="P17" s="553"/>
      <c r="Q17" s="63"/>
      <c r="R17" s="71"/>
      <c r="S17" s="71"/>
      <c r="T17" s="71"/>
      <c r="U17" s="72"/>
      <c r="V17" s="71"/>
    </row>
    <row r="18" spans="1:23" s="9" customFormat="1" ht="6" customHeight="1" thickBot="1" x14ac:dyDescent="0.3">
      <c r="B18" s="43"/>
      <c r="C18" s="43"/>
      <c r="D18" s="43"/>
      <c r="E18" s="44"/>
      <c r="F18" s="43"/>
      <c r="G18" s="45"/>
      <c r="H18" s="45"/>
      <c r="I18" s="45"/>
      <c r="J18" s="45"/>
      <c r="K18" s="45"/>
      <c r="L18" s="45"/>
      <c r="M18" s="45"/>
      <c r="O18" s="38"/>
      <c r="Q18" s="64"/>
      <c r="R18" s="74"/>
      <c r="S18" s="74"/>
      <c r="T18" s="74"/>
      <c r="U18" s="75"/>
      <c r="V18" s="74"/>
    </row>
    <row r="19" spans="1:23" s="9" customFormat="1" ht="31.5" customHeight="1" thickBot="1" x14ac:dyDescent="0.35">
      <c r="A19" s="532" t="s">
        <v>12</v>
      </c>
      <c r="B19" s="532"/>
      <c r="C19" s="533"/>
      <c r="D19" s="575"/>
      <c r="E19" s="576"/>
      <c r="F19" s="576"/>
      <c r="G19" s="576"/>
      <c r="H19" s="576"/>
      <c r="I19" s="576"/>
      <c r="J19" s="576"/>
      <c r="K19" s="576"/>
      <c r="L19" s="576"/>
      <c r="M19" s="576"/>
      <c r="N19" s="577"/>
      <c r="O19" s="11"/>
      <c r="P19" s="464" t="str">
        <f>'Info District'!H17</f>
        <v>T2</v>
      </c>
      <c r="Q19" s="65"/>
      <c r="R19" s="535" t="s">
        <v>96</v>
      </c>
      <c r="S19" s="536"/>
      <c r="T19" s="536"/>
      <c r="U19" s="536"/>
      <c r="V19" s="537"/>
    </row>
    <row r="20" spans="1:23" s="9" customFormat="1" ht="8.25" customHeight="1" thickBot="1" x14ac:dyDescent="0.35">
      <c r="A20" s="12"/>
      <c r="B20" s="12"/>
      <c r="C20" s="12"/>
      <c r="D20" s="12"/>
      <c r="E20" s="12"/>
      <c r="F20" s="12"/>
      <c r="G20" s="13"/>
      <c r="H20" s="13"/>
      <c r="I20" s="13"/>
      <c r="J20" s="13"/>
      <c r="K20" s="13"/>
      <c r="L20" s="14"/>
      <c r="M20" s="14"/>
      <c r="N20" s="14"/>
      <c r="O20" s="14"/>
      <c r="Q20" s="64"/>
      <c r="R20" s="146"/>
      <c r="S20" s="74"/>
      <c r="T20" s="74"/>
      <c r="U20" s="76"/>
      <c r="V20" s="147"/>
    </row>
    <row r="21" spans="1:23" s="9" customFormat="1" ht="30.75" customHeight="1" thickBot="1" x14ac:dyDescent="0.35">
      <c r="A21" s="564" t="s">
        <v>6</v>
      </c>
      <c r="B21" s="564"/>
      <c r="C21" s="564"/>
      <c r="D21" s="565"/>
      <c r="E21" s="566"/>
      <c r="F21" s="566"/>
      <c r="G21" s="566"/>
      <c r="H21" s="567"/>
      <c r="I21" s="12"/>
      <c r="K21" s="230" t="s">
        <v>338</v>
      </c>
      <c r="O21" s="571"/>
      <c r="P21" s="572"/>
      <c r="Q21" s="64"/>
      <c r="R21" s="146"/>
      <c r="S21" s="74"/>
      <c r="T21" s="74"/>
      <c r="U21" s="76"/>
      <c r="V21" s="147"/>
    </row>
    <row r="22" spans="1:23" s="9" customFormat="1" ht="9" customHeight="1" thickBot="1" x14ac:dyDescent="0.35">
      <c r="A22" s="12"/>
      <c r="B22" s="12"/>
      <c r="C22" s="12"/>
      <c r="D22" s="12"/>
      <c r="E22" s="12"/>
      <c r="F22" s="12"/>
      <c r="G22" s="13"/>
      <c r="H22" s="13"/>
      <c r="I22" s="13"/>
      <c r="J22" s="13"/>
      <c r="K22" s="13"/>
      <c r="L22" s="14"/>
      <c r="M22" s="14"/>
      <c r="N22" s="14"/>
      <c r="O22" s="14"/>
      <c r="Q22" s="64"/>
      <c r="R22" s="146"/>
      <c r="S22" s="74"/>
      <c r="T22" s="74"/>
      <c r="U22" s="76"/>
      <c r="V22" s="147"/>
    </row>
    <row r="23" spans="1:23" s="9" customFormat="1" ht="30" customHeight="1" thickBot="1" x14ac:dyDescent="0.35">
      <c r="A23" s="532" t="s">
        <v>240</v>
      </c>
      <c r="B23" s="532"/>
      <c r="C23" s="533"/>
      <c r="D23" s="568" t="s">
        <v>265</v>
      </c>
      <c r="E23" s="569"/>
      <c r="F23" s="570"/>
      <c r="H23" s="229"/>
      <c r="I23" s="573" t="s">
        <v>337</v>
      </c>
      <c r="J23" s="573"/>
      <c r="K23" s="573"/>
      <c r="L23" s="573"/>
      <c r="M23" s="573"/>
      <c r="N23" s="574"/>
      <c r="O23" s="562"/>
      <c r="P23" s="563"/>
      <c r="Q23" s="64"/>
      <c r="R23" s="146"/>
      <c r="S23" s="74"/>
      <c r="T23" s="74"/>
      <c r="U23" s="76"/>
      <c r="V23" s="147"/>
    </row>
    <row r="24" spans="1:23" s="9" customFormat="1" ht="6" customHeight="1" x14ac:dyDescent="0.3">
      <c r="A24" s="12"/>
      <c r="B24" s="12"/>
      <c r="C24" s="12"/>
      <c r="D24" s="12"/>
      <c r="E24" s="12"/>
      <c r="F24" s="12"/>
      <c r="G24" s="13"/>
      <c r="H24" s="15"/>
      <c r="I24" s="15"/>
      <c r="J24" s="15"/>
      <c r="K24" s="13"/>
      <c r="L24" s="14"/>
      <c r="M24" s="14"/>
      <c r="N24" s="14"/>
      <c r="O24" s="14"/>
      <c r="Q24" s="64"/>
      <c r="R24" s="146"/>
      <c r="S24" s="74"/>
      <c r="T24" s="74"/>
      <c r="U24" s="76"/>
      <c r="V24" s="147"/>
    </row>
    <row r="25" spans="1:23" s="9" customFormat="1" ht="4.5" customHeight="1" thickBot="1" x14ac:dyDescent="0.35">
      <c r="A25" s="12"/>
      <c r="B25" s="12"/>
      <c r="C25" s="12"/>
      <c r="D25" s="12"/>
      <c r="E25" s="12"/>
      <c r="F25" s="12"/>
      <c r="G25" s="13"/>
      <c r="H25" s="13"/>
      <c r="I25" s="13"/>
      <c r="J25" s="13"/>
      <c r="K25" s="13"/>
      <c r="L25" s="14"/>
      <c r="M25" s="14"/>
      <c r="N25" s="14"/>
      <c r="O25" s="14"/>
      <c r="Q25" s="64"/>
      <c r="R25" s="146"/>
      <c r="S25" s="74"/>
      <c r="T25" s="74"/>
      <c r="U25" s="76"/>
      <c r="V25" s="147"/>
    </row>
    <row r="26" spans="1:23" ht="76.5" customHeight="1" thickBot="1" x14ac:dyDescent="0.35">
      <c r="A26" s="541" t="s">
        <v>13</v>
      </c>
      <c r="B26" s="16" t="s">
        <v>14</v>
      </c>
      <c r="C26" s="108" t="s">
        <v>15</v>
      </c>
      <c r="D26" s="118" t="s">
        <v>16</v>
      </c>
      <c r="E26" s="117" t="s">
        <v>17</v>
      </c>
      <c r="F26" s="16" t="s">
        <v>18</v>
      </c>
      <c r="G26" s="16" t="s">
        <v>233</v>
      </c>
      <c r="H26" s="16" t="s">
        <v>234</v>
      </c>
      <c r="I26" s="16" t="s">
        <v>19</v>
      </c>
      <c r="J26" s="16" t="s">
        <v>20</v>
      </c>
      <c r="K26" s="108" t="s">
        <v>21</v>
      </c>
      <c r="L26" s="136" t="s">
        <v>22</v>
      </c>
      <c r="M26" s="137" t="s">
        <v>236</v>
      </c>
      <c r="N26" s="138" t="s">
        <v>23</v>
      </c>
      <c r="O26" s="109" t="s">
        <v>39</v>
      </c>
      <c r="P26" s="16" t="s">
        <v>40</v>
      </c>
      <c r="R26" s="148" t="s">
        <v>237</v>
      </c>
      <c r="S26" s="140" t="s">
        <v>93</v>
      </c>
      <c r="T26" s="140" t="s">
        <v>239</v>
      </c>
      <c r="U26" s="140" t="s">
        <v>238</v>
      </c>
      <c r="V26" s="149" t="s">
        <v>97</v>
      </c>
    </row>
    <row r="27" spans="1:23" s="47" customFormat="1" ht="21.75" customHeight="1" thickBot="1" x14ac:dyDescent="0.35">
      <c r="A27" s="542"/>
      <c r="B27" s="46" t="s">
        <v>24</v>
      </c>
      <c r="C27" s="46" t="s">
        <v>25</v>
      </c>
      <c r="D27" s="112" t="s">
        <v>26</v>
      </c>
      <c r="E27" s="46" t="s">
        <v>27</v>
      </c>
      <c r="F27" s="46"/>
      <c r="G27" s="46" t="s">
        <v>28</v>
      </c>
      <c r="H27" s="46"/>
      <c r="I27" s="46" t="s">
        <v>29</v>
      </c>
      <c r="J27" s="46"/>
      <c r="K27" s="131" t="s">
        <v>235</v>
      </c>
      <c r="L27" s="133"/>
      <c r="M27" s="134"/>
      <c r="N27" s="135"/>
      <c r="O27" s="132" t="s">
        <v>30</v>
      </c>
      <c r="P27" s="46"/>
      <c r="Q27" s="66"/>
      <c r="R27" s="150"/>
      <c r="S27" s="67" t="s">
        <v>94</v>
      </c>
      <c r="T27" s="67" t="s">
        <v>95</v>
      </c>
      <c r="U27" s="94"/>
      <c r="V27" s="151" t="str">
        <f>IF(J28&lt;=0,"",IF(J28=90,$W$28))</f>
        <v/>
      </c>
      <c r="W27" s="37" t="s">
        <v>98</v>
      </c>
    </row>
    <row r="28" spans="1:23" ht="49.5" customHeight="1" x14ac:dyDescent="0.3">
      <c r="A28" s="231" t="str">
        <f>CDT!B26</f>
        <v>Artéméther-Luméfantrine 6cp (AL)</v>
      </c>
      <c r="B28" s="79"/>
      <c r="C28" s="110"/>
      <c r="D28" s="120" t="str">
        <f>IF(B28&lt;&gt;"",B28+C28,"")</f>
        <v/>
      </c>
      <c r="E28" s="119"/>
      <c r="F28" s="79"/>
      <c r="G28" s="79"/>
      <c r="H28" s="79"/>
      <c r="I28" s="79"/>
      <c r="J28" s="79"/>
      <c r="K28" s="110"/>
      <c r="L28" s="431" t="str">
        <f>IF(B28&lt;&gt;"",IF(J28=0,E28,((E28*90)/(90-J28))),"0")</f>
        <v>0</v>
      </c>
      <c r="M28" s="428" t="str">
        <f>IF(B28&lt;&gt;"",((E28/R28)*30),"0")</f>
        <v>0</v>
      </c>
      <c r="N28" s="250" t="str">
        <f>IF(B28&lt;&gt;"",IF(J28=0,((E28+L28)-K28),((M28*6)-K28)),"0")</f>
        <v>0</v>
      </c>
      <c r="O28" s="251"/>
      <c r="P28" s="81"/>
      <c r="R28" s="152">
        <f>(90-J28)</f>
        <v>90</v>
      </c>
      <c r="S28" s="68" t="e">
        <f>D28-(E28+G28+I28+H28)</f>
        <v>#VALUE!</v>
      </c>
      <c r="T28" s="68" t="e">
        <f>K28-S28</f>
        <v>#VALUE!</v>
      </c>
      <c r="U28" s="95">
        <v>6</v>
      </c>
      <c r="V28" s="153" t="e">
        <f t="shared" ref="V28:V52" si="0">IF(T28=0,"",$W$27)</f>
        <v>#VALUE!</v>
      </c>
      <c r="W28" s="37" t="s">
        <v>203</v>
      </c>
    </row>
    <row r="29" spans="1:23" ht="45" customHeight="1" x14ac:dyDescent="0.3">
      <c r="A29" s="231" t="str">
        <f>CDT!B27</f>
        <v>Artéméther-Luméfantrine 12cp (AL)</v>
      </c>
      <c r="B29" s="79"/>
      <c r="C29" s="110"/>
      <c r="D29" s="121" t="str">
        <f t="shared" ref="D29:D36" si="1">IF(B29&lt;&gt;"",B29+C29,"")</f>
        <v/>
      </c>
      <c r="E29" s="119"/>
      <c r="F29" s="79"/>
      <c r="G29" s="79"/>
      <c r="H29" s="79"/>
      <c r="I29" s="79"/>
      <c r="J29" s="79"/>
      <c r="K29" s="110"/>
      <c r="L29" s="431" t="str">
        <f t="shared" ref="L29:L36" si="2">IF(B29&lt;&gt;"",IF(J29=0,E29,((E29*90)/(90-J29))),"0")</f>
        <v>0</v>
      </c>
      <c r="M29" s="428" t="str">
        <f t="shared" ref="M29:M36" si="3">IF(B29&lt;&gt;"",((E29/R29)*30),"0")</f>
        <v>0</v>
      </c>
      <c r="N29" s="250" t="str">
        <f t="shared" ref="N29:N36" si="4">IF(B29&lt;&gt;"",IF(J29=0,((E29+L29)-K29),((M29*6)-K29)),"0")</f>
        <v>0</v>
      </c>
      <c r="O29" s="251"/>
      <c r="P29" s="81"/>
      <c r="R29" s="152">
        <f t="shared" ref="R29:R50" si="5">(90-J29)</f>
        <v>90</v>
      </c>
      <c r="S29" s="68" t="e">
        <f t="shared" ref="S29:S49" si="6">D29-(E29+G29+I29+H29)</f>
        <v>#VALUE!</v>
      </c>
      <c r="T29" s="68" t="e">
        <f t="shared" ref="T29:T50" si="7">K29-S29</f>
        <v>#VALUE!</v>
      </c>
      <c r="U29" s="95">
        <v>12</v>
      </c>
      <c r="V29" s="153" t="e">
        <f t="shared" si="0"/>
        <v>#VALUE!</v>
      </c>
    </row>
    <row r="30" spans="1:23" ht="49.5" customHeight="1" x14ac:dyDescent="0.3">
      <c r="A30" s="231" t="str">
        <f>CDT!B28</f>
        <v>Artéméther-Luméfantrine 18cp (AL)</v>
      </c>
      <c r="B30" s="79"/>
      <c r="C30" s="110"/>
      <c r="D30" s="121" t="str">
        <f t="shared" si="1"/>
        <v/>
      </c>
      <c r="E30" s="119"/>
      <c r="F30" s="79"/>
      <c r="G30" s="79"/>
      <c r="H30" s="79"/>
      <c r="I30" s="79"/>
      <c r="J30" s="79"/>
      <c r="K30" s="110"/>
      <c r="L30" s="431" t="str">
        <f t="shared" si="2"/>
        <v>0</v>
      </c>
      <c r="M30" s="428" t="str">
        <f t="shared" si="3"/>
        <v>0</v>
      </c>
      <c r="N30" s="250" t="str">
        <f t="shared" si="4"/>
        <v>0</v>
      </c>
      <c r="O30" s="251"/>
      <c r="P30" s="81"/>
      <c r="R30" s="152">
        <f t="shared" si="5"/>
        <v>90</v>
      </c>
      <c r="S30" s="68" t="e">
        <f t="shared" si="6"/>
        <v>#VALUE!</v>
      </c>
      <c r="T30" s="68" t="e">
        <f t="shared" si="7"/>
        <v>#VALUE!</v>
      </c>
      <c r="U30" s="95">
        <v>18</v>
      </c>
      <c r="V30" s="153" t="e">
        <f t="shared" si="0"/>
        <v>#VALUE!</v>
      </c>
    </row>
    <row r="31" spans="1:23" ht="49.5" customHeight="1" x14ac:dyDescent="0.3">
      <c r="A31" s="231" t="str">
        <f>CDT!B29</f>
        <v>Artéméther-Luméfantrine 24cp (AL)</v>
      </c>
      <c r="B31" s="79"/>
      <c r="C31" s="110"/>
      <c r="D31" s="121" t="str">
        <f t="shared" si="1"/>
        <v/>
      </c>
      <c r="E31" s="119"/>
      <c r="F31" s="79"/>
      <c r="G31" s="79"/>
      <c r="H31" s="79"/>
      <c r="I31" s="79"/>
      <c r="J31" s="79"/>
      <c r="K31" s="110"/>
      <c r="L31" s="431" t="str">
        <f t="shared" si="2"/>
        <v>0</v>
      </c>
      <c r="M31" s="428" t="str">
        <f t="shared" si="3"/>
        <v>0</v>
      </c>
      <c r="N31" s="250" t="str">
        <f t="shared" si="4"/>
        <v>0</v>
      </c>
      <c r="O31" s="251"/>
      <c r="P31" s="81"/>
      <c r="R31" s="152">
        <f t="shared" si="5"/>
        <v>90</v>
      </c>
      <c r="S31" s="68" t="e">
        <f t="shared" si="6"/>
        <v>#VALUE!</v>
      </c>
      <c r="T31" s="68" t="e">
        <f t="shared" si="7"/>
        <v>#VALUE!</v>
      </c>
      <c r="U31" s="95">
        <v>24</v>
      </c>
      <c r="V31" s="153" t="e">
        <f t="shared" si="0"/>
        <v>#VALUE!</v>
      </c>
    </row>
    <row r="32" spans="1:23" ht="50.25" hidden="1" customHeight="1" x14ac:dyDescent="0.3">
      <c r="A32" s="17" t="str">
        <f>CDT!B30</f>
        <v>Artéméther injectable 40 mg</v>
      </c>
      <c r="B32" s="79"/>
      <c r="C32" s="110"/>
      <c r="D32" s="121" t="str">
        <f t="shared" si="1"/>
        <v/>
      </c>
      <c r="E32" s="119"/>
      <c r="F32" s="79"/>
      <c r="G32" s="79"/>
      <c r="H32" s="79"/>
      <c r="I32" s="79"/>
      <c r="J32" s="79"/>
      <c r="K32" s="110"/>
      <c r="L32" s="431" t="str">
        <f t="shared" si="2"/>
        <v>0</v>
      </c>
      <c r="M32" s="428" t="str">
        <f t="shared" si="3"/>
        <v>0</v>
      </c>
      <c r="N32" s="250" t="str">
        <f t="shared" si="4"/>
        <v>0</v>
      </c>
      <c r="O32" s="251"/>
      <c r="P32" s="79"/>
      <c r="R32" s="152">
        <f t="shared" si="5"/>
        <v>90</v>
      </c>
      <c r="S32" s="68" t="e">
        <f t="shared" si="6"/>
        <v>#VALUE!</v>
      </c>
      <c r="T32" s="68" t="e">
        <f t="shared" si="7"/>
        <v>#VALUE!</v>
      </c>
      <c r="U32" s="95">
        <v>1</v>
      </c>
      <c r="V32" s="153" t="e">
        <f t="shared" si="0"/>
        <v>#VALUE!</v>
      </c>
    </row>
    <row r="33" spans="1:22" ht="50.25" hidden="1" customHeight="1" x14ac:dyDescent="0.3">
      <c r="A33" s="17" t="str">
        <f>CDT!B31</f>
        <v>Artéméther injectable 80 mg</v>
      </c>
      <c r="B33" s="79"/>
      <c r="C33" s="110"/>
      <c r="D33" s="121" t="str">
        <f t="shared" si="1"/>
        <v/>
      </c>
      <c r="E33" s="119"/>
      <c r="F33" s="79"/>
      <c r="G33" s="79"/>
      <c r="H33" s="79"/>
      <c r="I33" s="79"/>
      <c r="J33" s="79"/>
      <c r="K33" s="110"/>
      <c r="L33" s="431" t="str">
        <f t="shared" si="2"/>
        <v>0</v>
      </c>
      <c r="M33" s="428" t="str">
        <f t="shared" si="3"/>
        <v>0</v>
      </c>
      <c r="N33" s="250" t="str">
        <f t="shared" si="4"/>
        <v>0</v>
      </c>
      <c r="O33" s="251"/>
      <c r="P33" s="79"/>
      <c r="R33" s="152">
        <f t="shared" si="5"/>
        <v>90</v>
      </c>
      <c r="S33" s="68" t="e">
        <f t="shared" si="6"/>
        <v>#VALUE!</v>
      </c>
      <c r="T33" s="68" t="e">
        <f t="shared" si="7"/>
        <v>#VALUE!</v>
      </c>
      <c r="U33" s="95">
        <v>1</v>
      </c>
      <c r="V33" s="153" t="e">
        <f t="shared" si="0"/>
        <v>#VALUE!</v>
      </c>
    </row>
    <row r="34" spans="1:22" ht="50.25" hidden="1" customHeight="1" x14ac:dyDescent="0.3">
      <c r="A34" s="17" t="str">
        <f>CDT!B32</f>
        <v>Artésunate injectable 60 mg</v>
      </c>
      <c r="B34" s="79"/>
      <c r="C34" s="110"/>
      <c r="D34" s="121" t="str">
        <f t="shared" si="1"/>
        <v/>
      </c>
      <c r="E34" s="119"/>
      <c r="F34" s="79"/>
      <c r="G34" s="79"/>
      <c r="H34" s="79"/>
      <c r="I34" s="79"/>
      <c r="J34" s="79"/>
      <c r="K34" s="110"/>
      <c r="L34" s="431" t="str">
        <f t="shared" si="2"/>
        <v>0</v>
      </c>
      <c r="M34" s="428" t="str">
        <f t="shared" si="3"/>
        <v>0</v>
      </c>
      <c r="N34" s="250" t="str">
        <f t="shared" si="4"/>
        <v>0</v>
      </c>
      <c r="O34" s="251"/>
      <c r="P34" s="79"/>
      <c r="R34" s="152">
        <f t="shared" si="5"/>
        <v>90</v>
      </c>
      <c r="S34" s="68" t="e">
        <f t="shared" si="6"/>
        <v>#VALUE!</v>
      </c>
      <c r="T34" s="68" t="e">
        <f t="shared" si="7"/>
        <v>#VALUE!</v>
      </c>
      <c r="U34" s="95">
        <v>1</v>
      </c>
      <c r="V34" s="153" t="e">
        <f t="shared" si="0"/>
        <v>#VALUE!</v>
      </c>
    </row>
    <row r="35" spans="1:22" ht="50.25" hidden="1" customHeight="1" x14ac:dyDescent="0.3">
      <c r="A35" s="17" t="str">
        <f>CDT!B33</f>
        <v xml:space="preserve"> Sulfadoxine Pyriméthamine:  (SP)</v>
      </c>
      <c r="B35" s="79"/>
      <c r="C35" s="110"/>
      <c r="D35" s="121" t="str">
        <f t="shared" si="1"/>
        <v/>
      </c>
      <c r="E35" s="119"/>
      <c r="F35" s="79"/>
      <c r="G35" s="79"/>
      <c r="H35" s="79"/>
      <c r="I35" s="79"/>
      <c r="J35" s="79"/>
      <c r="K35" s="110"/>
      <c r="L35" s="431" t="str">
        <f t="shared" si="2"/>
        <v>0</v>
      </c>
      <c r="M35" s="428" t="str">
        <f t="shared" si="3"/>
        <v>0</v>
      </c>
      <c r="N35" s="250" t="str">
        <f t="shared" si="4"/>
        <v>0</v>
      </c>
      <c r="O35" s="251"/>
      <c r="P35" s="79"/>
      <c r="R35" s="152">
        <f t="shared" si="5"/>
        <v>90</v>
      </c>
      <c r="S35" s="68" t="e">
        <f t="shared" si="6"/>
        <v>#VALUE!</v>
      </c>
      <c r="T35" s="68" t="e">
        <f t="shared" si="7"/>
        <v>#VALUE!</v>
      </c>
      <c r="U35" s="95">
        <v>3</v>
      </c>
      <c r="V35" s="153" t="e">
        <f t="shared" si="0"/>
        <v>#VALUE!</v>
      </c>
    </row>
    <row r="36" spans="1:22" ht="45.75" customHeight="1" thickBot="1" x14ac:dyDescent="0.35">
      <c r="A36" s="231" t="str">
        <f>CDT!B34</f>
        <v>Test de Diagnostic Rapide  : (TDR)</v>
      </c>
      <c r="B36" s="79"/>
      <c r="C36" s="110"/>
      <c r="D36" s="305" t="str">
        <f t="shared" si="1"/>
        <v/>
      </c>
      <c r="E36" s="119"/>
      <c r="F36" s="79"/>
      <c r="G36" s="79"/>
      <c r="H36" s="79"/>
      <c r="I36" s="79"/>
      <c r="J36" s="79"/>
      <c r="K36" s="110"/>
      <c r="L36" s="431" t="str">
        <f t="shared" si="2"/>
        <v>0</v>
      </c>
      <c r="M36" s="428" t="str">
        <f t="shared" si="3"/>
        <v>0</v>
      </c>
      <c r="N36" s="250" t="str">
        <f t="shared" si="4"/>
        <v>0</v>
      </c>
      <c r="O36" s="251"/>
      <c r="P36" s="79"/>
      <c r="R36" s="152">
        <f t="shared" si="5"/>
        <v>90</v>
      </c>
      <c r="S36" s="68" t="e">
        <f t="shared" si="6"/>
        <v>#VALUE!</v>
      </c>
      <c r="T36" s="68" t="e">
        <f t="shared" si="7"/>
        <v>#VALUE!</v>
      </c>
      <c r="U36" s="95">
        <v>1</v>
      </c>
      <c r="V36" s="153" t="e">
        <f t="shared" si="0"/>
        <v>#VALUE!</v>
      </c>
    </row>
    <row r="37" spans="1:22" ht="34.5" hidden="1" customHeight="1" x14ac:dyDescent="0.3">
      <c r="A37" s="17" t="str">
        <f>CDT!B35</f>
        <v>Moustiquaire à Imprégnation Durable: (MID)</v>
      </c>
      <c r="B37" s="79"/>
      <c r="C37" s="110"/>
      <c r="D37" s="304">
        <f t="shared" ref="D37:D50" si="8">B37+C37</f>
        <v>0</v>
      </c>
      <c r="E37" s="119"/>
      <c r="F37" s="79"/>
      <c r="G37" s="79"/>
      <c r="H37" s="79"/>
      <c r="I37" s="79"/>
      <c r="J37" s="79"/>
      <c r="K37" s="110"/>
      <c r="L37" s="113">
        <f t="shared" ref="L37:L50" si="9">IF(J37=0,E37,((D37*90)/(90-J37)))</f>
        <v>0</v>
      </c>
      <c r="M37" s="55">
        <f t="shared" ref="M37:M50" si="10">(E37/R37)*30</f>
        <v>0</v>
      </c>
      <c r="N37" s="114">
        <f t="shared" ref="N37:N49" si="11">IF(J37=0,((E37+L37)-K37),((L37*2)-K37))</f>
        <v>0</v>
      </c>
      <c r="O37" s="111" t="str">
        <f t="shared" ref="O37:O50" si="12">IF(N37=0,"0",N37)</f>
        <v>0</v>
      </c>
      <c r="P37" s="79"/>
      <c r="R37" s="152">
        <f t="shared" si="5"/>
        <v>90</v>
      </c>
      <c r="S37" s="68">
        <f t="shared" si="6"/>
        <v>0</v>
      </c>
      <c r="T37" s="68">
        <f t="shared" si="7"/>
        <v>0</v>
      </c>
      <c r="U37" s="95">
        <v>1</v>
      </c>
      <c r="V37" s="153" t="str">
        <f t="shared" si="0"/>
        <v/>
      </c>
    </row>
    <row r="38" spans="1:22" ht="34.5" hidden="1" customHeight="1" x14ac:dyDescent="0.3">
      <c r="A38" s="17" t="str">
        <f>CDT!B40</f>
        <v>Artésunate Amodiaquine: (ASAQ) : 3 cp (25/67,5 mg)</v>
      </c>
      <c r="B38" s="79"/>
      <c r="C38" s="110"/>
      <c r="D38" s="121">
        <f t="shared" si="8"/>
        <v>0</v>
      </c>
      <c r="E38" s="119"/>
      <c r="F38" s="79"/>
      <c r="G38" s="79"/>
      <c r="H38" s="79"/>
      <c r="I38" s="79"/>
      <c r="J38" s="79"/>
      <c r="K38" s="110"/>
      <c r="L38" s="113">
        <f t="shared" si="9"/>
        <v>0</v>
      </c>
      <c r="M38" s="55">
        <f t="shared" si="10"/>
        <v>0</v>
      </c>
      <c r="N38" s="114">
        <f t="shared" si="11"/>
        <v>0</v>
      </c>
      <c r="O38" s="111" t="str">
        <f t="shared" si="12"/>
        <v>0</v>
      </c>
      <c r="P38" s="79"/>
      <c r="R38" s="152">
        <f t="shared" si="5"/>
        <v>90</v>
      </c>
      <c r="S38" s="68">
        <f t="shared" si="6"/>
        <v>0</v>
      </c>
      <c r="T38" s="68">
        <f t="shared" si="7"/>
        <v>0</v>
      </c>
      <c r="U38" s="95">
        <v>3</v>
      </c>
      <c r="V38" s="153" t="str">
        <f t="shared" si="0"/>
        <v/>
      </c>
    </row>
    <row r="39" spans="1:22" ht="34.5" hidden="1" customHeight="1" x14ac:dyDescent="0.3">
      <c r="A39" s="17" t="str">
        <f>CDT!B41</f>
        <v>Artésunate Amodiaquine: (ASAQ) 3 cp (50/135 mg)</v>
      </c>
      <c r="B39" s="79"/>
      <c r="C39" s="110"/>
      <c r="D39" s="121">
        <f t="shared" si="8"/>
        <v>0</v>
      </c>
      <c r="E39" s="119"/>
      <c r="F39" s="79"/>
      <c r="G39" s="79"/>
      <c r="H39" s="79"/>
      <c r="I39" s="79"/>
      <c r="J39" s="79"/>
      <c r="K39" s="110"/>
      <c r="L39" s="113">
        <f t="shared" si="9"/>
        <v>0</v>
      </c>
      <c r="M39" s="55">
        <f t="shared" si="10"/>
        <v>0</v>
      </c>
      <c r="N39" s="114">
        <f t="shared" si="11"/>
        <v>0</v>
      </c>
      <c r="O39" s="111" t="str">
        <f t="shared" si="12"/>
        <v>0</v>
      </c>
      <c r="P39" s="79"/>
      <c r="R39" s="152">
        <f t="shared" si="5"/>
        <v>90</v>
      </c>
      <c r="S39" s="68">
        <f t="shared" si="6"/>
        <v>0</v>
      </c>
      <c r="T39" s="68">
        <f t="shared" si="7"/>
        <v>0</v>
      </c>
      <c r="U39" s="95">
        <v>3</v>
      </c>
      <c r="V39" s="153" t="str">
        <f t="shared" si="0"/>
        <v/>
      </c>
    </row>
    <row r="40" spans="1:22" ht="34.5" hidden="1" customHeight="1" x14ac:dyDescent="0.3">
      <c r="A40" s="17" t="str">
        <f>CDT!B42</f>
        <v>Artésunate Amodiaquine: (ASAQ) 3 cp (100/270 mg)</v>
      </c>
      <c r="B40" s="79"/>
      <c r="C40" s="110"/>
      <c r="D40" s="121">
        <f t="shared" si="8"/>
        <v>0</v>
      </c>
      <c r="E40" s="119"/>
      <c r="F40" s="79"/>
      <c r="G40" s="79"/>
      <c r="H40" s="79"/>
      <c r="I40" s="79"/>
      <c r="J40" s="79"/>
      <c r="K40" s="110"/>
      <c r="L40" s="113">
        <f t="shared" si="9"/>
        <v>0</v>
      </c>
      <c r="M40" s="55">
        <f t="shared" si="10"/>
        <v>0</v>
      </c>
      <c r="N40" s="114">
        <f t="shared" si="11"/>
        <v>0</v>
      </c>
      <c r="O40" s="111" t="str">
        <f t="shared" si="12"/>
        <v>0</v>
      </c>
      <c r="P40" s="79"/>
      <c r="R40" s="152">
        <f t="shared" si="5"/>
        <v>90</v>
      </c>
      <c r="S40" s="68">
        <f t="shared" si="6"/>
        <v>0</v>
      </c>
      <c r="T40" s="68">
        <f t="shared" si="7"/>
        <v>0</v>
      </c>
      <c r="U40" s="95">
        <v>3</v>
      </c>
      <c r="V40" s="153" t="str">
        <f t="shared" si="0"/>
        <v/>
      </c>
    </row>
    <row r="41" spans="1:22" ht="34.5" hidden="1" customHeight="1" x14ac:dyDescent="0.3">
      <c r="A41" s="17" t="str">
        <f>CDT!B43</f>
        <v>Artésunate Amodiaquine: (ASAQ) 6 cp (100/270 mg)</v>
      </c>
      <c r="B41" s="79"/>
      <c r="C41" s="110"/>
      <c r="D41" s="121">
        <f t="shared" si="8"/>
        <v>0</v>
      </c>
      <c r="E41" s="119"/>
      <c r="F41" s="79"/>
      <c r="G41" s="79"/>
      <c r="H41" s="79"/>
      <c r="I41" s="79"/>
      <c r="J41" s="79"/>
      <c r="K41" s="110"/>
      <c r="L41" s="113">
        <f t="shared" si="9"/>
        <v>0</v>
      </c>
      <c r="M41" s="55">
        <f t="shared" si="10"/>
        <v>0</v>
      </c>
      <c r="N41" s="114">
        <f t="shared" si="11"/>
        <v>0</v>
      </c>
      <c r="O41" s="111" t="str">
        <f t="shared" si="12"/>
        <v>0</v>
      </c>
      <c r="P41" s="79"/>
      <c r="R41" s="152">
        <f t="shared" si="5"/>
        <v>90</v>
      </c>
      <c r="S41" s="68">
        <f t="shared" si="6"/>
        <v>0</v>
      </c>
      <c r="T41" s="68">
        <f t="shared" si="7"/>
        <v>0</v>
      </c>
      <c r="U41" s="95">
        <v>3</v>
      </c>
      <c r="V41" s="153" t="str">
        <f t="shared" si="0"/>
        <v/>
      </c>
    </row>
    <row r="42" spans="1:22" ht="34.5" hidden="1" customHeight="1" x14ac:dyDescent="0.3">
      <c r="A42" s="17" t="str">
        <f>CDT!B36</f>
        <v>Dihydroartéminisine Pipéraquine– Plaq / 3 comp 
( DHA-PPQ)  20/160 mg</v>
      </c>
      <c r="B42" s="79"/>
      <c r="C42" s="110"/>
      <c r="D42" s="121">
        <f t="shared" si="8"/>
        <v>0</v>
      </c>
      <c r="E42" s="119"/>
      <c r="F42" s="79"/>
      <c r="G42" s="79"/>
      <c r="H42" s="79"/>
      <c r="I42" s="79"/>
      <c r="J42" s="79"/>
      <c r="K42" s="110"/>
      <c r="L42" s="113">
        <f t="shared" si="9"/>
        <v>0</v>
      </c>
      <c r="M42" s="55">
        <f t="shared" si="10"/>
        <v>0</v>
      </c>
      <c r="N42" s="114">
        <f t="shared" si="11"/>
        <v>0</v>
      </c>
      <c r="O42" s="111" t="str">
        <f t="shared" si="12"/>
        <v>0</v>
      </c>
      <c r="P42" s="79"/>
      <c r="R42" s="152">
        <f t="shared" si="5"/>
        <v>90</v>
      </c>
      <c r="S42" s="68">
        <f t="shared" si="6"/>
        <v>0</v>
      </c>
      <c r="T42" s="68">
        <f t="shared" si="7"/>
        <v>0</v>
      </c>
      <c r="U42" s="95">
        <v>1</v>
      </c>
      <c r="V42" s="153" t="str">
        <f t="shared" si="0"/>
        <v/>
      </c>
    </row>
    <row r="43" spans="1:22" ht="34.5" hidden="1" customHeight="1" x14ac:dyDescent="0.3">
      <c r="A43" s="17" t="str">
        <f>CDT!B37</f>
        <v>Dihydroartéminisine Pipéraquine– Plaq / 3 comp 
( DHA-PPQ)  40/320 mg</v>
      </c>
      <c r="B43" s="79"/>
      <c r="C43" s="110"/>
      <c r="D43" s="121">
        <f t="shared" si="8"/>
        <v>0</v>
      </c>
      <c r="E43" s="119"/>
      <c r="F43" s="79"/>
      <c r="G43" s="79"/>
      <c r="H43" s="79"/>
      <c r="I43" s="79"/>
      <c r="J43" s="79"/>
      <c r="K43" s="110"/>
      <c r="L43" s="113">
        <f t="shared" si="9"/>
        <v>0</v>
      </c>
      <c r="M43" s="55">
        <f t="shared" si="10"/>
        <v>0</v>
      </c>
      <c r="N43" s="114">
        <f t="shared" si="11"/>
        <v>0</v>
      </c>
      <c r="O43" s="111" t="str">
        <f t="shared" si="12"/>
        <v>0</v>
      </c>
      <c r="P43" s="79"/>
      <c r="R43" s="152">
        <f t="shared" si="5"/>
        <v>90</v>
      </c>
      <c r="S43" s="68">
        <f t="shared" si="6"/>
        <v>0</v>
      </c>
      <c r="T43" s="68">
        <f t="shared" si="7"/>
        <v>0</v>
      </c>
      <c r="U43" s="95">
        <v>1</v>
      </c>
      <c r="V43" s="153" t="str">
        <f t="shared" si="0"/>
        <v/>
      </c>
    </row>
    <row r="44" spans="1:22" ht="34.5" hidden="1" customHeight="1" x14ac:dyDescent="0.3">
      <c r="A44" s="17" t="str">
        <f>CDT!B38</f>
        <v>Dihydroartéminisine Pipéraquine– Plaq / 6 comp 
( DHA-PPQ)  40/320 mg</v>
      </c>
      <c r="B44" s="79"/>
      <c r="C44" s="110"/>
      <c r="D44" s="121">
        <f t="shared" si="8"/>
        <v>0</v>
      </c>
      <c r="E44" s="119"/>
      <c r="F44" s="79"/>
      <c r="G44" s="79"/>
      <c r="H44" s="79"/>
      <c r="I44" s="79"/>
      <c r="J44" s="79"/>
      <c r="K44" s="110"/>
      <c r="L44" s="113">
        <f t="shared" si="9"/>
        <v>0</v>
      </c>
      <c r="M44" s="55">
        <f t="shared" si="10"/>
        <v>0</v>
      </c>
      <c r="N44" s="114">
        <f t="shared" si="11"/>
        <v>0</v>
      </c>
      <c r="O44" s="111" t="str">
        <f t="shared" si="12"/>
        <v>0</v>
      </c>
      <c r="P44" s="79"/>
      <c r="R44" s="152">
        <f t="shared" si="5"/>
        <v>90</v>
      </c>
      <c r="S44" s="68">
        <f t="shared" si="6"/>
        <v>0</v>
      </c>
      <c r="T44" s="68">
        <f t="shared" si="7"/>
        <v>0</v>
      </c>
      <c r="U44" s="95">
        <v>1</v>
      </c>
      <c r="V44" s="153" t="str">
        <f t="shared" si="0"/>
        <v/>
      </c>
    </row>
    <row r="45" spans="1:22" ht="34.5" hidden="1" customHeight="1" x14ac:dyDescent="0.3">
      <c r="A45" s="17" t="str">
        <f>CDT!B44</f>
        <v>Artésunate - Méfloquine (AS-MF)</v>
      </c>
      <c r="B45" s="79"/>
      <c r="C45" s="110"/>
      <c r="D45" s="121">
        <f t="shared" si="8"/>
        <v>0</v>
      </c>
      <c r="E45" s="119"/>
      <c r="F45" s="79"/>
      <c r="G45" s="79"/>
      <c r="H45" s="79"/>
      <c r="I45" s="79"/>
      <c r="J45" s="79"/>
      <c r="K45" s="110"/>
      <c r="L45" s="113">
        <f t="shared" si="9"/>
        <v>0</v>
      </c>
      <c r="M45" s="55">
        <f t="shared" si="10"/>
        <v>0</v>
      </c>
      <c r="N45" s="114">
        <f t="shared" si="11"/>
        <v>0</v>
      </c>
      <c r="O45" s="111" t="str">
        <f t="shared" si="12"/>
        <v>0</v>
      </c>
      <c r="P45" s="79"/>
      <c r="R45" s="152">
        <f t="shared" si="5"/>
        <v>90</v>
      </c>
      <c r="S45" s="68">
        <f t="shared" si="6"/>
        <v>0</v>
      </c>
      <c r="T45" s="68">
        <f t="shared" si="7"/>
        <v>0</v>
      </c>
      <c r="U45" s="95">
        <v>1</v>
      </c>
      <c r="V45" s="153" t="str">
        <f t="shared" si="0"/>
        <v/>
      </c>
    </row>
    <row r="46" spans="1:22" ht="34.5" hidden="1" customHeight="1" x14ac:dyDescent="0.3">
      <c r="A46" s="17" t="str">
        <f>CDT!B45</f>
        <v>Quinine comprimé 300mg</v>
      </c>
      <c r="B46" s="79"/>
      <c r="C46" s="110"/>
      <c r="D46" s="121">
        <f t="shared" si="8"/>
        <v>0</v>
      </c>
      <c r="E46" s="119"/>
      <c r="F46" s="79"/>
      <c r="G46" s="79"/>
      <c r="H46" s="79"/>
      <c r="I46" s="79"/>
      <c r="J46" s="79"/>
      <c r="K46" s="110"/>
      <c r="L46" s="113">
        <f t="shared" si="9"/>
        <v>0</v>
      </c>
      <c r="M46" s="55">
        <f t="shared" si="10"/>
        <v>0</v>
      </c>
      <c r="N46" s="114">
        <f t="shared" si="11"/>
        <v>0</v>
      </c>
      <c r="O46" s="111" t="str">
        <f t="shared" si="12"/>
        <v>0</v>
      </c>
      <c r="P46" s="79"/>
      <c r="R46" s="152">
        <f t="shared" si="5"/>
        <v>90</v>
      </c>
      <c r="S46" s="68">
        <f t="shared" si="6"/>
        <v>0</v>
      </c>
      <c r="T46" s="68">
        <f t="shared" si="7"/>
        <v>0</v>
      </c>
      <c r="U46" s="95">
        <v>1</v>
      </c>
      <c r="V46" s="153" t="str">
        <f t="shared" si="0"/>
        <v/>
      </c>
    </row>
    <row r="47" spans="1:22" ht="34.5" hidden="1" customHeight="1" x14ac:dyDescent="0.3">
      <c r="A47" s="17" t="str">
        <f>CDT!B46</f>
        <v>Quinine injectable 300 mg</v>
      </c>
      <c r="B47" s="79"/>
      <c r="C47" s="110"/>
      <c r="D47" s="121">
        <f t="shared" si="8"/>
        <v>0</v>
      </c>
      <c r="E47" s="119"/>
      <c r="F47" s="79"/>
      <c r="G47" s="79"/>
      <c r="H47" s="79"/>
      <c r="I47" s="79"/>
      <c r="J47" s="79"/>
      <c r="K47" s="110"/>
      <c r="L47" s="113">
        <f t="shared" si="9"/>
        <v>0</v>
      </c>
      <c r="M47" s="55">
        <f t="shared" si="10"/>
        <v>0</v>
      </c>
      <c r="N47" s="114">
        <f t="shared" si="11"/>
        <v>0</v>
      </c>
      <c r="O47" s="111" t="str">
        <f t="shared" si="12"/>
        <v>0</v>
      </c>
      <c r="P47" s="79"/>
      <c r="R47" s="152">
        <f t="shared" si="5"/>
        <v>90</v>
      </c>
      <c r="S47" s="68">
        <f t="shared" si="6"/>
        <v>0</v>
      </c>
      <c r="T47" s="68">
        <f t="shared" si="7"/>
        <v>0</v>
      </c>
      <c r="U47" s="95">
        <v>1</v>
      </c>
      <c r="V47" s="153" t="str">
        <f t="shared" si="0"/>
        <v/>
      </c>
    </row>
    <row r="48" spans="1:22" ht="34.5" hidden="1" customHeight="1" x14ac:dyDescent="0.3">
      <c r="A48" s="17" t="str">
        <f>CDT!B47</f>
        <v>Quinine injectable 600 mg</v>
      </c>
      <c r="B48" s="79"/>
      <c r="C48" s="110"/>
      <c r="D48" s="121">
        <f t="shared" si="8"/>
        <v>0</v>
      </c>
      <c r="E48" s="119"/>
      <c r="F48" s="79"/>
      <c r="G48" s="79"/>
      <c r="H48" s="79"/>
      <c r="I48" s="79"/>
      <c r="J48" s="79"/>
      <c r="K48" s="110"/>
      <c r="L48" s="113">
        <f t="shared" si="9"/>
        <v>0</v>
      </c>
      <c r="M48" s="55">
        <f t="shared" si="10"/>
        <v>0</v>
      </c>
      <c r="N48" s="114">
        <f t="shared" si="11"/>
        <v>0</v>
      </c>
      <c r="O48" s="111" t="str">
        <f t="shared" si="12"/>
        <v>0</v>
      </c>
      <c r="P48" s="79"/>
      <c r="R48" s="152">
        <f t="shared" si="5"/>
        <v>90</v>
      </c>
      <c r="S48" s="68">
        <f t="shared" si="6"/>
        <v>0</v>
      </c>
      <c r="T48" s="68">
        <f t="shared" si="7"/>
        <v>0</v>
      </c>
      <c r="U48" s="95">
        <v>1</v>
      </c>
      <c r="V48" s="153" t="str">
        <f t="shared" si="0"/>
        <v/>
      </c>
    </row>
    <row r="49" spans="1:22" ht="34.5" hidden="1" customHeight="1" x14ac:dyDescent="0.3">
      <c r="A49" s="17" t="str">
        <f>CDT!B48</f>
        <v>Quinine injectable 600 mg</v>
      </c>
      <c r="B49" s="79"/>
      <c r="C49" s="110"/>
      <c r="D49" s="121">
        <f t="shared" si="8"/>
        <v>0</v>
      </c>
      <c r="E49" s="119"/>
      <c r="F49" s="79"/>
      <c r="G49" s="79"/>
      <c r="H49" s="79"/>
      <c r="I49" s="79"/>
      <c r="J49" s="79"/>
      <c r="K49" s="110"/>
      <c r="L49" s="113">
        <f t="shared" si="9"/>
        <v>0</v>
      </c>
      <c r="M49" s="55">
        <f t="shared" si="10"/>
        <v>0</v>
      </c>
      <c r="N49" s="114">
        <f t="shared" si="11"/>
        <v>0</v>
      </c>
      <c r="O49" s="111" t="str">
        <f t="shared" si="12"/>
        <v>0</v>
      </c>
      <c r="P49" s="79"/>
      <c r="R49" s="152">
        <f t="shared" si="5"/>
        <v>90</v>
      </c>
      <c r="S49" s="68">
        <f t="shared" si="6"/>
        <v>0</v>
      </c>
      <c r="T49" s="68">
        <f t="shared" si="7"/>
        <v>0</v>
      </c>
      <c r="U49" s="95">
        <v>1</v>
      </c>
      <c r="V49" s="153" t="str">
        <f t="shared" si="0"/>
        <v/>
      </c>
    </row>
    <row r="50" spans="1:22" ht="34.5" hidden="1" customHeight="1" thickBot="1" x14ac:dyDescent="0.35">
      <c r="A50" s="17" t="str">
        <f>CDT!B49</f>
        <v>Artéméther injectable 100 mg</v>
      </c>
      <c r="B50" s="79"/>
      <c r="C50" s="110"/>
      <c r="D50" s="122">
        <f t="shared" si="8"/>
        <v>0</v>
      </c>
      <c r="E50" s="119"/>
      <c r="F50" s="79"/>
      <c r="G50" s="79"/>
      <c r="H50" s="79"/>
      <c r="I50" s="79"/>
      <c r="J50" s="79"/>
      <c r="K50" s="110"/>
      <c r="L50" s="115">
        <f t="shared" si="9"/>
        <v>0</v>
      </c>
      <c r="M50" s="130">
        <f t="shared" si="10"/>
        <v>0</v>
      </c>
      <c r="N50" s="116">
        <f>IF(J50=0,((E50+L50)-K50),((L50*2)-K50))</f>
        <v>0</v>
      </c>
      <c r="O50" s="111" t="str">
        <f t="shared" si="12"/>
        <v>0</v>
      </c>
      <c r="P50" s="79"/>
      <c r="R50" s="152">
        <f t="shared" si="5"/>
        <v>90</v>
      </c>
      <c r="S50" s="68">
        <f>D50-(E50+G50+I50+H50)</f>
        <v>0</v>
      </c>
      <c r="T50" s="68">
        <f t="shared" si="7"/>
        <v>0</v>
      </c>
      <c r="U50" s="95">
        <v>1</v>
      </c>
      <c r="V50" s="153" t="str">
        <f t="shared" si="0"/>
        <v/>
      </c>
    </row>
    <row r="51" spans="1:22" ht="34.5" hidden="1" customHeight="1" x14ac:dyDescent="0.3">
      <c r="A51" s="17"/>
      <c r="B51" s="79"/>
      <c r="C51" s="79"/>
      <c r="D51" s="56"/>
      <c r="E51" s="79"/>
      <c r="F51" s="79"/>
      <c r="G51" s="79"/>
      <c r="H51" s="79"/>
      <c r="I51" s="79"/>
      <c r="J51" s="79"/>
      <c r="K51" s="79"/>
      <c r="L51" s="57"/>
      <c r="M51" s="57"/>
      <c r="N51" s="58"/>
      <c r="O51" s="80"/>
      <c r="P51" s="79"/>
      <c r="R51" s="152"/>
      <c r="S51" s="68"/>
      <c r="T51" s="68"/>
      <c r="U51" s="95"/>
      <c r="V51" s="153" t="str">
        <f t="shared" si="0"/>
        <v/>
      </c>
    </row>
    <row r="52" spans="1:22" ht="34.5" hidden="1" customHeight="1" x14ac:dyDescent="0.3">
      <c r="A52" s="17"/>
      <c r="B52" s="79"/>
      <c r="C52" s="79"/>
      <c r="D52" s="53"/>
      <c r="E52" s="79"/>
      <c r="F52" s="79"/>
      <c r="G52" s="79"/>
      <c r="H52" s="79"/>
      <c r="I52" s="79"/>
      <c r="J52" s="79"/>
      <c r="K52" s="79"/>
      <c r="L52" s="54"/>
      <c r="M52" s="54"/>
      <c r="N52" s="55"/>
      <c r="O52" s="80"/>
      <c r="P52" s="79"/>
      <c r="R52" s="152"/>
      <c r="S52" s="68"/>
      <c r="T52" s="68"/>
      <c r="U52" s="95"/>
      <c r="V52" s="153" t="str">
        <f t="shared" si="0"/>
        <v/>
      </c>
    </row>
    <row r="53" spans="1:22" s="235" customFormat="1" ht="16.5" customHeight="1" x14ac:dyDescent="0.35">
      <c r="A53" s="494" t="s">
        <v>290</v>
      </c>
      <c r="B53" s="494"/>
      <c r="C53" s="494"/>
      <c r="D53" s="494"/>
      <c r="E53" s="232"/>
      <c r="F53" s="232"/>
      <c r="G53" s="233" t="s">
        <v>298</v>
      </c>
      <c r="H53" s="233"/>
      <c r="I53" s="232"/>
      <c r="J53" s="234"/>
      <c r="K53" s="232"/>
      <c r="L53" s="232"/>
      <c r="M53" s="232"/>
      <c r="N53" s="232"/>
      <c r="O53" s="232"/>
      <c r="Q53" s="236"/>
      <c r="R53" s="237"/>
      <c r="S53" s="238"/>
      <c r="T53" s="238"/>
      <c r="U53" s="239"/>
      <c r="V53" s="240"/>
    </row>
    <row r="54" spans="1:22" ht="34.5" customHeight="1" x14ac:dyDescent="0.3">
      <c r="A54" s="18"/>
      <c r="B54" s="18"/>
      <c r="C54" s="18"/>
      <c r="D54" s="18"/>
      <c r="E54" s="18"/>
      <c r="F54" s="18"/>
      <c r="G54" s="18"/>
      <c r="H54" s="18"/>
      <c r="I54" s="18"/>
      <c r="J54" s="18"/>
      <c r="K54" s="18"/>
      <c r="L54" s="18"/>
      <c r="M54" s="18"/>
      <c r="N54" s="18"/>
      <c r="O54" s="18"/>
      <c r="R54" s="154"/>
      <c r="S54" s="69"/>
      <c r="T54" s="69"/>
      <c r="U54" s="70"/>
      <c r="V54" s="155"/>
    </row>
    <row r="55" spans="1:22" ht="35.25" customHeight="1" x14ac:dyDescent="0.3">
      <c r="B55" s="18"/>
      <c r="C55" s="18"/>
      <c r="D55" s="18"/>
      <c r="E55" s="18"/>
      <c r="F55" s="18"/>
      <c r="I55" s="18"/>
      <c r="J55" s="18"/>
      <c r="K55" s="18"/>
      <c r="L55" s="18"/>
      <c r="M55" s="18"/>
      <c r="N55" s="18"/>
      <c r="O55" s="18"/>
      <c r="R55" s="154"/>
      <c r="S55" s="69"/>
      <c r="T55" s="69"/>
      <c r="U55" s="70"/>
      <c r="V55" s="155"/>
    </row>
    <row r="56" spans="1:22" s="235" customFormat="1" ht="16.5" customHeight="1" x14ac:dyDescent="0.35">
      <c r="A56" s="494" t="s">
        <v>289</v>
      </c>
      <c r="B56" s="494"/>
      <c r="C56" s="494"/>
      <c r="D56" s="494"/>
      <c r="E56" s="232"/>
      <c r="F56" s="232"/>
      <c r="G56" s="561" t="s">
        <v>299</v>
      </c>
      <c r="H56" s="561"/>
      <c r="I56" s="561"/>
      <c r="J56" s="561"/>
      <c r="K56" s="561"/>
      <c r="L56" s="561"/>
      <c r="M56" s="561"/>
      <c r="N56" s="561"/>
      <c r="O56" s="561"/>
      <c r="Q56" s="236"/>
      <c r="R56" s="237"/>
      <c r="S56" s="238"/>
      <c r="T56" s="238"/>
      <c r="U56" s="239"/>
      <c r="V56" s="240"/>
    </row>
  </sheetData>
  <mergeCells count="26">
    <mergeCell ref="A56:D56"/>
    <mergeCell ref="G56:O56"/>
    <mergeCell ref="A23:C23"/>
    <mergeCell ref="D23:F23"/>
    <mergeCell ref="I23:N23"/>
    <mergeCell ref="O23:P23"/>
    <mergeCell ref="A26:A27"/>
    <mergeCell ref="A53:D53"/>
    <mergeCell ref="A19:C19"/>
    <mergeCell ref="D19:N19"/>
    <mergeCell ref="R19:V19"/>
    <mergeCell ref="A21:C21"/>
    <mergeCell ref="D21:H21"/>
    <mergeCell ref="O21:P21"/>
    <mergeCell ref="L17:P17"/>
    <mergeCell ref="A1:B1"/>
    <mergeCell ref="A3:B3"/>
    <mergeCell ref="A4:B4"/>
    <mergeCell ref="A11:O11"/>
    <mergeCell ref="B13:C13"/>
    <mergeCell ref="E13:J13"/>
    <mergeCell ref="B15:C15"/>
    <mergeCell ref="D15:F15"/>
    <mergeCell ref="G15:I15"/>
    <mergeCell ref="B17:E17"/>
    <mergeCell ref="G17:K17"/>
  </mergeCells>
  <conditionalFormatting sqref="T28">
    <cfRule type="cellIs" dxfId="4242" priority="23" operator="greaterThan">
      <formula>0</formula>
    </cfRule>
    <cfRule type="cellIs" dxfId="4241" priority="24" operator="greaterThan">
      <formula>0</formula>
    </cfRule>
    <cfRule type="cellIs" dxfId="4240" priority="25" operator="lessThan">
      <formula>0</formula>
    </cfRule>
    <cfRule type="cellIs" dxfId="4239" priority="26" operator="notEqual">
      <formula>0</formula>
    </cfRule>
  </conditionalFormatting>
  <conditionalFormatting sqref="T29:T31">
    <cfRule type="cellIs" dxfId="4238" priority="19" operator="greaterThan">
      <formula>0</formula>
    </cfRule>
    <cfRule type="cellIs" dxfId="4237" priority="20" operator="greaterThan">
      <formula>0</formula>
    </cfRule>
    <cfRule type="cellIs" dxfId="4236" priority="21" operator="lessThan">
      <formula>0</formula>
    </cfRule>
    <cfRule type="cellIs" dxfId="4235" priority="22" operator="notEqual">
      <formula>0</formula>
    </cfRule>
  </conditionalFormatting>
  <conditionalFormatting sqref="T32:T49">
    <cfRule type="cellIs" dxfId="4234" priority="15" operator="greaterThan">
      <formula>0</formula>
    </cfRule>
    <cfRule type="cellIs" dxfId="4233" priority="16" operator="greaterThan">
      <formula>0</formula>
    </cfRule>
    <cfRule type="cellIs" dxfId="4232" priority="17" operator="lessThan">
      <formula>0</formula>
    </cfRule>
    <cfRule type="cellIs" dxfId="4231" priority="18" operator="notEqual">
      <formula>0</formula>
    </cfRule>
  </conditionalFormatting>
  <conditionalFormatting sqref="T50:T52">
    <cfRule type="cellIs" dxfId="4230" priority="11" operator="greaterThan">
      <formula>0</formula>
    </cfRule>
    <cfRule type="cellIs" dxfId="4229" priority="12" operator="greaterThan">
      <formula>0</formula>
    </cfRule>
    <cfRule type="cellIs" dxfId="4228" priority="13" operator="lessThan">
      <formula>0</formula>
    </cfRule>
    <cfRule type="cellIs" dxfId="4227" priority="14" operator="notEqual">
      <formula>0</formula>
    </cfRule>
  </conditionalFormatting>
  <conditionalFormatting sqref="K28 K50:K52">
    <cfRule type="expression" dxfId="4226" priority="9">
      <formula>K28&lt;S28</formula>
    </cfRule>
    <cfRule type="expression" dxfId="4225" priority="10">
      <formula>K28&gt;S28</formula>
    </cfRule>
  </conditionalFormatting>
  <conditionalFormatting sqref="J28">
    <cfRule type="cellIs" dxfId="4224" priority="8" operator="greaterThan">
      <formula>90</formula>
    </cfRule>
  </conditionalFormatting>
  <conditionalFormatting sqref="J37:J49">
    <cfRule type="cellIs" dxfId="4223" priority="7" operator="greaterThan">
      <formula>90</formula>
    </cfRule>
  </conditionalFormatting>
  <conditionalFormatting sqref="J50:J52">
    <cfRule type="cellIs" dxfId="4222" priority="6" operator="greaterThan">
      <formula>90</formula>
    </cfRule>
  </conditionalFormatting>
  <conditionalFormatting sqref="K37:K49">
    <cfRule type="expression" dxfId="4221" priority="4">
      <formula>K37&lt;S37</formula>
    </cfRule>
    <cfRule type="expression" dxfId="4220" priority="5">
      <formula>K37&gt;S37</formula>
    </cfRule>
  </conditionalFormatting>
  <conditionalFormatting sqref="K29:K36">
    <cfRule type="expression" dxfId="4219" priority="2">
      <formula>K29&lt;S29</formula>
    </cfRule>
    <cfRule type="expression" dxfId="4218" priority="3">
      <formula>K29&gt;S29</formula>
    </cfRule>
  </conditionalFormatting>
  <conditionalFormatting sqref="J29:J36">
    <cfRule type="cellIs" dxfId="4217" priority="1" operator="greaterThan">
      <formula>90</formula>
    </cfRule>
  </conditionalFormatting>
  <dataValidations count="9">
    <dataValidation type="whole" allowBlank="1" showInputMessage="1" showErrorMessage="1" prompt="La quantité accordée par le point Focal ne peut être supérieure à la somme du CMMa et la quantité commandée pour le trimestre._x000a_Merci de revoir la quantité dans la colonne O._x000a_" sqref="O28:O36">
      <formula1>0</formula1>
      <formula2>+M28+N28</formula2>
    </dataValidation>
    <dataValidation type="whole" allowBlank="1" showInputMessage="1" showErrorMessage="1" prompt="SVP _x000a_Veuillez inscrire le nombre d'ACS dans l'air sanitaire._x000a_Merci" sqref="O23:P23">
      <formula1>0</formula1>
      <formula2>500</formula2>
    </dataValidation>
    <dataValidation type="list" allowBlank="1" showInputMessage="1" showErrorMessage="1" sqref="D23:F23">
      <formula1>typerapport2</formula1>
    </dataValidation>
    <dataValidation errorStyle="information" allowBlank="1" showInputMessage="1" showErrorMessage="1" error="Vérifiez SVP l'inventaire physique,_x000a__x000a_MERI" sqref="K28:K36"/>
    <dataValidation allowBlank="1" showInputMessage="1" showErrorMessage="1" prompt="SVP Saisissez le Nom du site et la date de dépôt de la commande en premier. Merci" sqref="B28:B36"/>
    <dataValidation type="date" errorStyle="warning" allowBlank="1" showInputMessage="1" showErrorMessage="1" promptTitle="Instruction" prompt="SVP Saisissez la date sous le format:_x000a_00/00/0000. exemple 15/09/2016,_x000a_Merci_x000a_" sqref="D21:H21">
      <formula1>42370</formula1>
      <formula2>44926</formula2>
    </dataValidation>
    <dataValidation errorStyle="information" allowBlank="1" showInputMessage="1" showErrorMessage="1" errorTitle="Instruction" error="Saisissez le Texte en MAJUSCULE_x000a_Exemple: CMS AGOE_x000a_Merci" promptTitle="Instruction" prompt="Saisissez le Texte en MAJUSCULE_x000a_Exemple: CMS AGOE_x000a_Merci" sqref="D19:N19"/>
    <dataValidation type="whole" allowBlank="1" showInputMessage="1" showErrorMessage="1" prompt="La valeur ne peut pas être supérieure à 89_x000a_Si tel est le cas déteminer la quantité à commander directement à la colonne M._x000a_merci" sqref="J28:J52">
      <formula1>0</formula1>
      <formula2>89</formula2>
    </dataValidation>
    <dataValidation type="whole" operator="lessThanOrEqual" allowBlank="1" showInputMessage="1" showErrorMessage="1" promptTitle="instruction" prompt="La valeur de la cellule ne peut pas être supérieure à la quantité Totale inscrite dans la colonne D._x000a_Merci de vérifier." sqref="E28:E52">
      <formula1>D28</formula1>
    </dataValidation>
  </dataValidations>
  <pageMargins left="0.21" right="0.23622047244094491" top="0.74803149606299213" bottom="0.74803149606299213" header="0.31496062992125984" footer="0.31496062992125984"/>
  <pageSetup paperSize="9" scale="40" orientation="landscape" r:id="rId1"/>
  <headerFooter alignWithMargins="0">
    <oddFooter>&amp;C&amp;"Arial,Gras"PNLS /IST, Avenue des Armées, -05 BP 424 Lomé –Togo ; Tel 22 20 94 39 Fax : 22 20 94 36    Site Web : www.pnls.tg</oddFooter>
  </headerFooter>
  <drawing r:id="rId2"/>
</worksheet>
</file>

<file path=xl/worksheets/sheet2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rgb="FF00B050"/>
  </sheetPr>
  <dimension ref="A1:AA54"/>
  <sheetViews>
    <sheetView showGridLines="0" view="pageBreakPreview" topLeftCell="A11" zoomScale="80" zoomScaleNormal="125" zoomScaleSheetLayoutView="80" workbookViewId="0">
      <pane xSplit="1" ySplit="15" topLeftCell="B26" activePane="bottomRight" state="frozen"/>
      <selection activeCell="A32" sqref="A32:XFD32"/>
      <selection pane="topRight" activeCell="A32" sqref="A32:XFD32"/>
      <selection pane="bottomLeft" activeCell="A32" sqref="A32:XFD32"/>
      <selection pane="bottomRight" activeCell="D19" sqref="D19:N19"/>
    </sheetView>
  </sheetViews>
  <sheetFormatPr baseColWidth="10" defaultColWidth="7.33203125" defaultRowHeight="13.8" x14ac:dyDescent="0.3"/>
  <cols>
    <col min="1" max="1" width="53.44140625" style="3" customWidth="1"/>
    <col min="2" max="10" width="8.109375" style="3" customWidth="1"/>
    <col min="11" max="11" width="9.88671875" style="3" customWidth="1"/>
    <col min="12" max="12" width="8.88671875" style="3" customWidth="1"/>
    <col min="13" max="13" width="8.44140625" style="3" customWidth="1"/>
    <col min="14" max="14" width="9.44140625" style="3" customWidth="1"/>
    <col min="15" max="15" width="9.5546875" style="39" customWidth="1"/>
    <col min="16" max="16" width="16.44140625" style="3" customWidth="1"/>
    <col min="17" max="17" width="2.109375" style="62" customWidth="1"/>
    <col min="18" max="18" width="7.33203125" style="306" hidden="1" customWidth="1"/>
    <col min="19" max="19" width="7.44140625" style="77" customWidth="1"/>
    <col min="20" max="20" width="10.5546875" style="77" customWidth="1"/>
    <col min="21" max="21" width="7.44140625" style="77" bestFit="1" customWidth="1"/>
    <col min="22" max="22" width="7.88671875" style="78" bestFit="1" customWidth="1"/>
    <col min="23" max="23" width="33.33203125" style="77" customWidth="1"/>
    <col min="24" max="16384" width="7.33203125" style="3"/>
  </cols>
  <sheetData>
    <row r="1" spans="1:23" ht="17.25" customHeight="1" x14ac:dyDescent="0.3">
      <c r="A1" s="549" t="s">
        <v>452</v>
      </c>
      <c r="B1" s="549"/>
      <c r="C1" s="2"/>
      <c r="D1" s="2"/>
      <c r="E1"/>
      <c r="F1"/>
      <c r="G1"/>
      <c r="H1"/>
      <c r="I1"/>
      <c r="J1"/>
      <c r="N1" s="4" t="s">
        <v>1</v>
      </c>
      <c r="O1" s="5"/>
      <c r="S1" s="69"/>
      <c r="T1" s="69"/>
      <c r="U1" s="69"/>
      <c r="V1" s="70"/>
      <c r="W1" s="69"/>
    </row>
    <row r="2" spans="1:23" ht="13.5" customHeight="1" x14ac:dyDescent="0.3">
      <c r="A2" s="1" t="s">
        <v>453</v>
      </c>
      <c r="B2" s="1"/>
      <c r="C2" s="2"/>
      <c r="D2" s="2"/>
      <c r="E2"/>
      <c r="F2"/>
      <c r="G2"/>
      <c r="H2"/>
      <c r="I2"/>
      <c r="J2"/>
      <c r="M2" s="4"/>
      <c r="N2" s="4" t="s">
        <v>3</v>
      </c>
      <c r="O2" s="5"/>
      <c r="S2" s="69"/>
      <c r="T2" s="69"/>
      <c r="U2" s="69"/>
      <c r="V2" s="70"/>
      <c r="W2" s="69"/>
    </row>
    <row r="3" spans="1:23" ht="15.6" x14ac:dyDescent="0.3">
      <c r="A3" s="549" t="s">
        <v>454</v>
      </c>
      <c r="B3" s="549"/>
      <c r="C3" s="2"/>
      <c r="D3" s="2"/>
      <c r="E3"/>
      <c r="F3"/>
      <c r="G3"/>
      <c r="H3"/>
      <c r="I3"/>
      <c r="J3"/>
      <c r="K3" s="5"/>
      <c r="L3" s="5"/>
      <c r="M3" s="5"/>
      <c r="N3" s="5"/>
      <c r="O3" s="5"/>
      <c r="S3" s="69"/>
      <c r="T3" s="69"/>
      <c r="U3" s="69"/>
      <c r="V3" s="70"/>
      <c r="W3" s="69"/>
    </row>
    <row r="4" spans="1:23" ht="33.6" customHeight="1" x14ac:dyDescent="0.3">
      <c r="A4" s="547" t="s">
        <v>455</v>
      </c>
      <c r="B4" s="548"/>
      <c r="C4" s="7"/>
      <c r="D4" s="7"/>
      <c r="E4" s="8"/>
      <c r="F4" s="8"/>
      <c r="G4" s="8"/>
      <c r="H4" s="8"/>
      <c r="I4" s="8"/>
      <c r="J4" s="8"/>
      <c r="K4" s="9"/>
      <c r="L4" s="9"/>
      <c r="M4" s="9"/>
      <c r="N4" s="9"/>
      <c r="O4" s="38"/>
      <c r="S4" s="69"/>
      <c r="T4" s="69"/>
      <c r="U4" s="69"/>
      <c r="V4" s="70"/>
      <c r="W4" s="69"/>
    </row>
    <row r="5" spans="1:23" x14ac:dyDescent="0.3">
      <c r="B5" s="9"/>
      <c r="C5" s="9"/>
      <c r="D5" s="9"/>
      <c r="E5" s="9"/>
      <c r="F5" s="9"/>
      <c r="G5" s="9"/>
      <c r="H5" s="9"/>
      <c r="I5" s="9"/>
      <c r="J5" s="9"/>
      <c r="K5" s="9"/>
      <c r="L5" s="9"/>
      <c r="M5" s="9"/>
      <c r="N5" s="9"/>
      <c r="O5" s="38"/>
      <c r="S5" s="69"/>
      <c r="T5" s="69"/>
      <c r="U5" s="69"/>
      <c r="V5" s="70"/>
      <c r="W5" s="69"/>
    </row>
    <row r="6" spans="1:23" ht="15.6" x14ac:dyDescent="0.3">
      <c r="A6" s="6" t="s">
        <v>232</v>
      </c>
      <c r="B6" s="9"/>
      <c r="C6" s="9"/>
      <c r="D6" s="9"/>
      <c r="E6" s="9"/>
      <c r="F6" s="9"/>
      <c r="G6" s="9"/>
      <c r="H6" s="9"/>
      <c r="I6" s="9"/>
      <c r="J6" s="9"/>
      <c r="K6" s="9"/>
      <c r="L6" s="9"/>
      <c r="M6" s="9"/>
      <c r="N6" s="9"/>
      <c r="O6" s="38"/>
      <c r="S6" s="69"/>
      <c r="T6" s="69"/>
      <c r="U6" s="69"/>
      <c r="V6" s="70"/>
      <c r="W6" s="69"/>
    </row>
    <row r="7" spans="1:23" x14ac:dyDescent="0.3">
      <c r="A7" s="10"/>
      <c r="B7" s="9"/>
      <c r="C7" s="9"/>
      <c r="D7" s="9"/>
      <c r="E7" s="9"/>
      <c r="F7" s="9"/>
      <c r="G7" s="9"/>
      <c r="H7" s="9"/>
      <c r="I7" s="9"/>
      <c r="J7" s="9"/>
      <c r="K7" s="9"/>
      <c r="L7" s="9"/>
      <c r="M7" s="9"/>
      <c r="N7" s="9"/>
      <c r="O7" s="38"/>
      <c r="S7" s="69"/>
      <c r="T7" s="69"/>
      <c r="U7" s="69"/>
      <c r="V7" s="70"/>
      <c r="W7" s="69"/>
    </row>
    <row r="8" spans="1:23" x14ac:dyDescent="0.3">
      <c r="A8" s="10"/>
      <c r="B8" s="9"/>
      <c r="C8" s="9"/>
      <c r="D8" s="9"/>
      <c r="E8" s="9"/>
      <c r="F8" s="9"/>
      <c r="G8" s="9"/>
      <c r="H8" s="9"/>
      <c r="I8" s="9"/>
      <c r="J8" s="9"/>
      <c r="K8" s="9"/>
      <c r="L8" s="9"/>
      <c r="M8" s="9"/>
      <c r="N8" s="9"/>
      <c r="O8" s="38"/>
      <c r="S8" s="69"/>
      <c r="T8" s="69"/>
      <c r="U8" s="69"/>
      <c r="V8" s="70"/>
      <c r="W8" s="69"/>
    </row>
    <row r="9" spans="1:23" x14ac:dyDescent="0.3">
      <c r="A9" s="10"/>
      <c r="B9" s="9"/>
      <c r="C9" s="9"/>
      <c r="D9" s="9"/>
      <c r="E9" s="9"/>
      <c r="F9" s="9"/>
      <c r="G9" s="9"/>
      <c r="H9" s="9"/>
      <c r="I9" s="9"/>
      <c r="J9" s="9"/>
      <c r="K9" s="9"/>
      <c r="L9" s="9"/>
      <c r="M9" s="9"/>
      <c r="N9" s="9"/>
      <c r="O9" s="38"/>
      <c r="S9" s="69"/>
      <c r="T9" s="69"/>
      <c r="U9" s="69"/>
      <c r="V9" s="70"/>
      <c r="W9" s="69"/>
    </row>
    <row r="10" spans="1:23" x14ac:dyDescent="0.3">
      <c r="S10" s="69"/>
      <c r="T10" s="69"/>
      <c r="U10" s="69"/>
      <c r="V10" s="70"/>
      <c r="W10" s="69"/>
    </row>
    <row r="11" spans="1:23" ht="19.5" customHeight="1" x14ac:dyDescent="0.3">
      <c r="A11" s="555" t="s">
        <v>263</v>
      </c>
      <c r="B11" s="555"/>
      <c r="C11" s="555"/>
      <c r="D11" s="555"/>
      <c r="E11" s="555"/>
      <c r="F11" s="555"/>
      <c r="G11" s="555"/>
      <c r="H11" s="555"/>
      <c r="I11" s="555"/>
      <c r="J11" s="555"/>
      <c r="K11" s="555"/>
      <c r="L11" s="555"/>
      <c r="M11" s="555"/>
      <c r="N11" s="555"/>
      <c r="O11" s="555"/>
      <c r="P11" s="40"/>
      <c r="S11" s="69"/>
      <c r="T11" s="69"/>
      <c r="U11" s="69"/>
      <c r="V11" s="70"/>
      <c r="W11" s="69"/>
    </row>
    <row r="12" spans="1:23" ht="1.5" customHeight="1" thickBot="1" x14ac:dyDescent="0.35">
      <c r="A12" s="11"/>
      <c r="B12" s="11"/>
      <c r="C12" s="11"/>
      <c r="D12" s="11"/>
      <c r="E12" s="11"/>
      <c r="F12" s="11"/>
      <c r="G12" s="11"/>
      <c r="H12" s="11"/>
      <c r="I12" s="11"/>
      <c r="J12" s="11"/>
      <c r="K12" s="11"/>
      <c r="L12" s="11"/>
      <c r="M12" s="11"/>
      <c r="N12" s="11"/>
      <c r="O12" s="11"/>
      <c r="S12" s="69"/>
      <c r="T12" s="69"/>
      <c r="U12" s="69"/>
      <c r="V12" s="70"/>
      <c r="W12" s="69"/>
    </row>
    <row r="13" spans="1:23" s="42" customFormat="1" ht="20.25" hidden="1" customHeight="1" thickBot="1" x14ac:dyDescent="0.35">
      <c r="A13" s="434" t="s">
        <v>5</v>
      </c>
      <c r="B13" s="556">
        <f>'Info District'!G11</f>
        <v>2025</v>
      </c>
      <c r="C13" s="557"/>
      <c r="E13" s="550"/>
      <c r="F13" s="550"/>
      <c r="G13" s="550"/>
      <c r="H13" s="550"/>
      <c r="I13" s="550"/>
      <c r="J13" s="554"/>
      <c r="Q13" s="63"/>
      <c r="R13" s="307"/>
      <c r="S13" s="71"/>
      <c r="T13" s="71"/>
      <c r="U13" s="71"/>
      <c r="V13" s="72"/>
      <c r="W13" s="71"/>
    </row>
    <row r="14" spans="1:23" s="42" customFormat="1" ht="7.5" hidden="1" customHeight="1" thickBot="1" x14ac:dyDescent="0.35">
      <c r="A14" s="434"/>
      <c r="B14" s="13"/>
      <c r="C14" s="13"/>
      <c r="D14" s="13"/>
      <c r="O14" s="15"/>
      <c r="Q14" s="63"/>
      <c r="R14" s="307"/>
      <c r="S14" s="71"/>
      <c r="T14" s="71"/>
      <c r="U14" s="71"/>
      <c r="V14" s="72"/>
      <c r="W14" s="71"/>
    </row>
    <row r="15" spans="1:23" s="42" customFormat="1" ht="16.5" hidden="1" customHeight="1" thickBot="1" x14ac:dyDescent="0.35">
      <c r="A15" s="434" t="s">
        <v>7</v>
      </c>
      <c r="B15" s="558" t="str">
        <f>'Info District'!G12</f>
        <v>PLATEAUX</v>
      </c>
      <c r="C15" s="559"/>
      <c r="D15" s="550" t="s">
        <v>8</v>
      </c>
      <c r="E15" s="550"/>
      <c r="F15" s="550"/>
      <c r="G15" s="551" t="str">
        <f>'Info District'!G13</f>
        <v>Agou</v>
      </c>
      <c r="H15" s="552"/>
      <c r="I15" s="553"/>
      <c r="L15" s="11"/>
      <c r="M15" s="11"/>
      <c r="N15" s="11"/>
      <c r="O15" s="11"/>
      <c r="P15" s="11"/>
      <c r="Q15" s="63"/>
      <c r="R15" s="307"/>
      <c r="S15" s="71"/>
      <c r="T15" s="71"/>
      <c r="U15" s="71"/>
      <c r="V15" s="73"/>
      <c r="W15" s="71"/>
    </row>
    <row r="16" spans="1:23" s="42" customFormat="1" ht="3.75" hidden="1" customHeight="1" thickBot="1" x14ac:dyDescent="0.35">
      <c r="A16" s="139"/>
      <c r="B16" s="15"/>
      <c r="C16" s="15"/>
      <c r="D16" s="15"/>
      <c r="E16" s="15"/>
      <c r="K16" s="15"/>
      <c r="L16" s="15"/>
      <c r="M16" s="15"/>
      <c r="O16" s="15"/>
      <c r="Q16" s="63"/>
      <c r="R16" s="307"/>
      <c r="S16" s="71"/>
      <c r="T16" s="71"/>
      <c r="U16" s="71"/>
      <c r="V16" s="72"/>
      <c r="W16" s="71"/>
    </row>
    <row r="17" spans="1:27" s="42" customFormat="1" ht="18" hidden="1" customHeight="1" thickBot="1" x14ac:dyDescent="0.35">
      <c r="A17" s="434" t="s">
        <v>9</v>
      </c>
      <c r="B17" s="556" t="str">
        <f>'Info District'!G17</f>
        <v>Avril à Juin 2025</v>
      </c>
      <c r="C17" s="560"/>
      <c r="D17" s="560"/>
      <c r="E17" s="557"/>
      <c r="G17" s="550" t="s">
        <v>11</v>
      </c>
      <c r="H17" s="550"/>
      <c r="I17" s="550"/>
      <c r="J17" s="550"/>
      <c r="K17" s="554"/>
      <c r="L17" s="551" t="str">
        <f>'Info District'!G18</f>
        <v>Juillet à Septembre 2025</v>
      </c>
      <c r="M17" s="552"/>
      <c r="N17" s="552"/>
      <c r="O17" s="552"/>
      <c r="P17" s="553"/>
      <c r="Q17" s="63"/>
      <c r="R17" s="307"/>
      <c r="S17" s="71"/>
      <c r="T17" s="71"/>
      <c r="U17" s="71"/>
      <c r="V17" s="72"/>
      <c r="W17" s="71"/>
    </row>
    <row r="18" spans="1:27" s="9" customFormat="1" ht="2.25" hidden="1" customHeight="1" thickBot="1" x14ac:dyDescent="0.3">
      <c r="B18" s="43"/>
      <c r="C18" s="43"/>
      <c r="D18" s="43"/>
      <c r="E18" s="44"/>
      <c r="F18" s="43"/>
      <c r="G18" s="45"/>
      <c r="H18" s="45"/>
      <c r="I18" s="45"/>
      <c r="J18" s="45"/>
      <c r="K18" s="45"/>
      <c r="L18" s="45"/>
      <c r="M18" s="45"/>
      <c r="O18" s="38"/>
      <c r="Q18" s="64"/>
      <c r="R18" s="308"/>
      <c r="S18" s="74"/>
      <c r="T18" s="74"/>
      <c r="U18" s="74"/>
      <c r="V18" s="75"/>
      <c r="W18" s="74"/>
    </row>
    <row r="19" spans="1:27" s="9" customFormat="1" ht="21" customHeight="1" thickBot="1" x14ac:dyDescent="0.35">
      <c r="A19" s="532" t="s">
        <v>12</v>
      </c>
      <c r="B19" s="532"/>
      <c r="C19" s="533"/>
      <c r="D19" s="538"/>
      <c r="E19" s="539"/>
      <c r="F19" s="539"/>
      <c r="G19" s="539"/>
      <c r="H19" s="539"/>
      <c r="I19" s="539"/>
      <c r="J19" s="539"/>
      <c r="K19" s="539"/>
      <c r="L19" s="539"/>
      <c r="M19" s="539"/>
      <c r="N19" s="540"/>
      <c r="O19" s="11"/>
      <c r="P19" s="241" t="str">
        <f>'Info District'!H17</f>
        <v>T2</v>
      </c>
      <c r="Q19" s="65"/>
      <c r="R19" s="309"/>
      <c r="S19" s="535" t="s">
        <v>96</v>
      </c>
      <c r="T19" s="536"/>
      <c r="U19" s="536"/>
      <c r="V19" s="536"/>
      <c r="W19" s="537"/>
    </row>
    <row r="20" spans="1:27" s="9" customFormat="1" ht="4.5" customHeight="1" thickBot="1" x14ac:dyDescent="0.35">
      <c r="A20" s="12"/>
      <c r="B20" s="12"/>
      <c r="C20" s="12"/>
      <c r="D20" s="12"/>
      <c r="E20" s="12"/>
      <c r="F20" s="12"/>
      <c r="G20" s="13"/>
      <c r="H20" s="13"/>
      <c r="I20" s="13"/>
      <c r="J20" s="13"/>
      <c r="K20" s="13"/>
      <c r="L20" s="14"/>
      <c r="M20" s="14"/>
      <c r="N20" s="14"/>
      <c r="O20" s="14"/>
      <c r="Q20" s="64"/>
      <c r="R20" s="308"/>
      <c r="S20" s="146"/>
      <c r="T20" s="74"/>
      <c r="U20" s="74"/>
      <c r="V20" s="76"/>
      <c r="W20" s="147"/>
    </row>
    <row r="21" spans="1:27" s="9" customFormat="1" ht="32.25" customHeight="1" thickBot="1" x14ac:dyDescent="0.35">
      <c r="A21" s="532" t="s">
        <v>240</v>
      </c>
      <c r="B21" s="532"/>
      <c r="C21" s="533"/>
      <c r="D21" s="543" t="s">
        <v>264</v>
      </c>
      <c r="E21" s="544"/>
      <c r="F21" s="545"/>
      <c r="G21" s="534" t="s">
        <v>6</v>
      </c>
      <c r="H21" s="534"/>
      <c r="I21" s="534"/>
      <c r="J21" s="534"/>
      <c r="K21" s="534"/>
      <c r="L21" s="546"/>
      <c r="M21" s="539"/>
      <c r="N21" s="539"/>
      <c r="O21" s="539"/>
      <c r="P21" s="540"/>
      <c r="Q21" s="64"/>
      <c r="R21" s="308"/>
      <c r="S21" s="146"/>
      <c r="T21" s="74"/>
      <c r="U21" s="74"/>
      <c r="V21" s="76"/>
      <c r="W21" s="147"/>
    </row>
    <row r="22" spans="1:27" s="9" customFormat="1" ht="6" customHeight="1" x14ac:dyDescent="0.3">
      <c r="A22" s="12"/>
      <c r="B22" s="12"/>
      <c r="C22" s="12"/>
      <c r="D22" s="12"/>
      <c r="E22" s="12"/>
      <c r="F22" s="12"/>
      <c r="G22" s="534"/>
      <c r="H22" s="534"/>
      <c r="I22" s="534"/>
      <c r="J22" s="534"/>
      <c r="K22" s="534"/>
      <c r="L22" s="14"/>
      <c r="M22" s="14"/>
      <c r="N22" s="14"/>
      <c r="O22" s="14"/>
      <c r="Q22" s="64"/>
      <c r="R22" s="308"/>
      <c r="S22" s="146"/>
      <c r="T22" s="74"/>
      <c r="U22" s="74"/>
      <c r="V22" s="76"/>
      <c r="W22" s="147"/>
    </row>
    <row r="23" spans="1:27" s="9" customFormat="1" ht="3.75" customHeight="1" thickBot="1" x14ac:dyDescent="0.35">
      <c r="A23" s="12"/>
      <c r="B23" s="12"/>
      <c r="C23" s="12"/>
      <c r="D23" s="12"/>
      <c r="E23" s="12"/>
      <c r="F23" s="12"/>
      <c r="G23" s="13"/>
      <c r="H23" s="13"/>
      <c r="I23" s="13"/>
      <c r="J23" s="13"/>
      <c r="K23" s="13"/>
      <c r="L23" s="14"/>
      <c r="M23" s="14"/>
      <c r="N23" s="14"/>
      <c r="O23" s="14"/>
      <c r="Q23" s="64"/>
      <c r="R23" s="308"/>
      <c r="S23" s="146"/>
      <c r="T23" s="74"/>
      <c r="U23" s="74"/>
      <c r="V23" s="76"/>
      <c r="W23" s="147"/>
    </row>
    <row r="24" spans="1:27" ht="76.5" customHeight="1" thickBot="1" x14ac:dyDescent="0.35">
      <c r="A24" s="541" t="s">
        <v>13</v>
      </c>
      <c r="B24" s="16" t="s">
        <v>14</v>
      </c>
      <c r="C24" s="108" t="s">
        <v>15</v>
      </c>
      <c r="D24" s="118" t="s">
        <v>16</v>
      </c>
      <c r="E24" s="117" t="s">
        <v>17</v>
      </c>
      <c r="F24" s="351" t="s">
        <v>18</v>
      </c>
      <c r="G24" s="16" t="s">
        <v>233</v>
      </c>
      <c r="H24" s="16" t="s">
        <v>234</v>
      </c>
      <c r="I24" s="16" t="s">
        <v>19</v>
      </c>
      <c r="J24" s="16" t="s">
        <v>20</v>
      </c>
      <c r="K24" s="108" t="s">
        <v>21</v>
      </c>
      <c r="L24" s="136" t="s">
        <v>22</v>
      </c>
      <c r="M24" s="137" t="s">
        <v>236</v>
      </c>
      <c r="N24" s="138" t="s">
        <v>23</v>
      </c>
      <c r="O24" s="109" t="s">
        <v>39</v>
      </c>
      <c r="P24" s="16" t="s">
        <v>40</v>
      </c>
      <c r="S24" s="148" t="s">
        <v>237</v>
      </c>
      <c r="T24" s="140" t="s">
        <v>93</v>
      </c>
      <c r="U24" s="140" t="s">
        <v>239</v>
      </c>
      <c r="V24" s="140" t="s">
        <v>238</v>
      </c>
      <c r="W24" s="149" t="s">
        <v>97</v>
      </c>
    </row>
    <row r="25" spans="1:27" s="47" customFormat="1" ht="31.2" customHeight="1" x14ac:dyDescent="0.3">
      <c r="A25" s="542"/>
      <c r="B25" s="46" t="s">
        <v>24</v>
      </c>
      <c r="C25" s="46" t="s">
        <v>25</v>
      </c>
      <c r="D25" s="112" t="s">
        <v>26</v>
      </c>
      <c r="E25" s="46" t="s">
        <v>27</v>
      </c>
      <c r="F25" s="46"/>
      <c r="G25" s="46" t="s">
        <v>28</v>
      </c>
      <c r="H25" s="46"/>
      <c r="I25" s="46" t="s">
        <v>29</v>
      </c>
      <c r="J25" s="46"/>
      <c r="K25" s="131" t="s">
        <v>235</v>
      </c>
      <c r="L25" s="133"/>
      <c r="M25" s="134"/>
      <c r="N25" s="135"/>
      <c r="O25" s="132" t="s">
        <v>30</v>
      </c>
      <c r="P25" s="46"/>
      <c r="Q25" s="66"/>
      <c r="R25" s="310"/>
      <c r="S25" s="150"/>
      <c r="T25" s="67" t="s">
        <v>94</v>
      </c>
      <c r="U25" s="67" t="s">
        <v>95</v>
      </c>
      <c r="V25" s="94"/>
      <c r="W25" s="151" t="str">
        <f>IF(J26&lt;=0,"",IF(J26=90,$X$26))</f>
        <v/>
      </c>
      <c r="X25" s="37" t="s">
        <v>98</v>
      </c>
    </row>
    <row r="26" spans="1:27" ht="31.2" customHeight="1" x14ac:dyDescent="0.3">
      <c r="A26" s="322" t="str">
        <f>CDT!B26</f>
        <v>Artéméther-Luméfantrine 6cp (AL)</v>
      </c>
      <c r="B26" s="247"/>
      <c r="C26" s="248"/>
      <c r="D26" s="302" t="str">
        <f>IF(B26&lt;&gt;"",B26+C26,"")</f>
        <v/>
      </c>
      <c r="E26" s="249"/>
      <c r="F26" s="247"/>
      <c r="G26" s="247"/>
      <c r="H26" s="247"/>
      <c r="I26" s="247"/>
      <c r="J26" s="247"/>
      <c r="K26" s="248"/>
      <c r="L26" s="431" t="str">
        <f>IF(B26&lt;&gt;"",IF(J26=0,E26,((E26*90)/(90-J26))),"0")</f>
        <v>0</v>
      </c>
      <c r="M26" s="428" t="str">
        <f>IF(B26&lt;&gt;"",((E26/S26)*30),"0")</f>
        <v>0</v>
      </c>
      <c r="N26" s="250" t="str">
        <f>IF(B26&lt;&gt;"",IF(J26=0,((E26+L26)-K26),((M26*6)-K26)),"0")</f>
        <v>0</v>
      </c>
      <c r="O26" s="251"/>
      <c r="P26" s="313"/>
      <c r="R26" s="312">
        <f>+L26+N26</f>
        <v>0</v>
      </c>
      <c r="S26" s="152">
        <f>(90-J26)</f>
        <v>90</v>
      </c>
      <c r="T26" s="68" t="e">
        <f t="shared" ref="T26:T47" si="0">D26-(E26+G26+I26+H26)</f>
        <v>#VALUE!</v>
      </c>
      <c r="U26" s="68" t="e">
        <f>K26-T26</f>
        <v>#VALUE!</v>
      </c>
      <c r="V26" s="95">
        <v>6</v>
      </c>
      <c r="W26" s="153" t="e">
        <f t="shared" ref="W26:W50" si="1">IF(U26=0,"",$X$25)</f>
        <v>#VALUE!</v>
      </c>
      <c r="X26" s="37" t="s">
        <v>203</v>
      </c>
      <c r="Y26" s="107">
        <f>+O26</f>
        <v>0</v>
      </c>
    </row>
    <row r="27" spans="1:27" ht="31.2" customHeight="1" x14ac:dyDescent="0.3">
      <c r="A27" s="322" t="str">
        <f>CDT!B27</f>
        <v>Artéméther-Luméfantrine 12cp (AL)</v>
      </c>
      <c r="B27" s="247"/>
      <c r="C27" s="248"/>
      <c r="D27" s="302" t="str">
        <f t="shared" ref="D27" si="2">IF(B27&lt;&gt;"",B27+C27,"")</f>
        <v/>
      </c>
      <c r="E27" s="249"/>
      <c r="F27" s="247"/>
      <c r="G27" s="247"/>
      <c r="H27" s="247"/>
      <c r="I27" s="247"/>
      <c r="J27" s="247"/>
      <c r="K27" s="248"/>
      <c r="L27" s="431" t="str">
        <f t="shared" ref="L27:L49" si="3">IF(B27&lt;&gt;"",IF(J27=0,E27,((E27*90)/(90-J27))),"0")</f>
        <v>0</v>
      </c>
      <c r="M27" s="428" t="str">
        <f t="shared" ref="M27:M49" si="4">IF(B27&lt;&gt;"",((E27/S27)*30),"0")</f>
        <v>0</v>
      </c>
      <c r="N27" s="250" t="str">
        <f t="shared" ref="N27:N49" si="5">IF(B27&lt;&gt;"",IF(J27=0,((E27+L27)-K27),((M27*6)-K27)),"0")</f>
        <v>0</v>
      </c>
      <c r="O27" s="251"/>
      <c r="P27" s="247"/>
      <c r="R27" s="312">
        <f t="shared" ref="R27:R49" si="6">+L27+N27</f>
        <v>0</v>
      </c>
      <c r="S27" s="152">
        <f t="shared" ref="S27:S49" si="7">(90-J27)</f>
        <v>90</v>
      </c>
      <c r="T27" s="68" t="e">
        <f t="shared" si="0"/>
        <v>#VALUE!</v>
      </c>
      <c r="U27" s="68" t="e">
        <f t="shared" ref="U27:U49" si="8">K27-T27</f>
        <v>#VALUE!</v>
      </c>
      <c r="V27" s="95">
        <v>12</v>
      </c>
      <c r="W27" s="153" t="e">
        <f t="shared" si="1"/>
        <v>#VALUE!</v>
      </c>
      <c r="Y27" s="107">
        <f t="shared" ref="Y27:Y48" si="9">+O27</f>
        <v>0</v>
      </c>
    </row>
    <row r="28" spans="1:27" ht="31.2" customHeight="1" x14ac:dyDescent="0.3">
      <c r="A28" s="322" t="str">
        <f>CDT!B28</f>
        <v>Artéméther-Luméfantrine 18cp (AL)</v>
      </c>
      <c r="B28" s="247"/>
      <c r="C28" s="248"/>
      <c r="D28" s="302" t="str">
        <f>IF(B28&lt;&gt;"",B28+C28,"")</f>
        <v/>
      </c>
      <c r="E28" s="249"/>
      <c r="F28" s="247"/>
      <c r="G28" s="247"/>
      <c r="H28" s="247"/>
      <c r="I28" s="247"/>
      <c r="J28" s="247"/>
      <c r="K28" s="248"/>
      <c r="L28" s="431" t="str">
        <f t="shared" si="3"/>
        <v>0</v>
      </c>
      <c r="M28" s="428" t="str">
        <f t="shared" si="4"/>
        <v>0</v>
      </c>
      <c r="N28" s="250" t="str">
        <f t="shared" si="5"/>
        <v>0</v>
      </c>
      <c r="O28" s="251"/>
      <c r="P28" s="247"/>
      <c r="R28" s="312">
        <f t="shared" si="6"/>
        <v>0</v>
      </c>
      <c r="S28" s="152">
        <f t="shared" si="7"/>
        <v>90</v>
      </c>
      <c r="T28" s="68" t="e">
        <f t="shared" si="0"/>
        <v>#VALUE!</v>
      </c>
      <c r="U28" s="68" t="e">
        <f t="shared" si="8"/>
        <v>#VALUE!</v>
      </c>
      <c r="V28" s="95">
        <v>18</v>
      </c>
      <c r="W28" s="153" t="e">
        <f t="shared" si="1"/>
        <v>#VALUE!</v>
      </c>
      <c r="Y28" s="107">
        <f t="shared" si="9"/>
        <v>0</v>
      </c>
    </row>
    <row r="29" spans="1:27" ht="31.2" customHeight="1" x14ac:dyDescent="0.3">
      <c r="A29" s="322" t="str">
        <f>CDT!B29</f>
        <v>Artéméther-Luméfantrine 24cp (AL)</v>
      </c>
      <c r="B29" s="247"/>
      <c r="C29" s="248"/>
      <c r="D29" s="302" t="str">
        <f>IF(B29&lt;&gt;"",B29+C29,"")</f>
        <v/>
      </c>
      <c r="E29" s="249"/>
      <c r="F29" s="247"/>
      <c r="G29" s="247"/>
      <c r="H29" s="247"/>
      <c r="I29" s="247"/>
      <c r="J29" s="247"/>
      <c r="K29" s="248"/>
      <c r="L29" s="431" t="str">
        <f t="shared" si="3"/>
        <v>0</v>
      </c>
      <c r="M29" s="428" t="str">
        <f t="shared" si="4"/>
        <v>0</v>
      </c>
      <c r="N29" s="250" t="str">
        <f t="shared" si="5"/>
        <v>0</v>
      </c>
      <c r="O29" s="251"/>
      <c r="P29" s="247"/>
      <c r="R29" s="312">
        <f t="shared" si="6"/>
        <v>0</v>
      </c>
      <c r="S29" s="152">
        <f t="shared" si="7"/>
        <v>90</v>
      </c>
      <c r="T29" s="68" t="e">
        <f t="shared" si="0"/>
        <v>#VALUE!</v>
      </c>
      <c r="U29" s="68" t="e">
        <f t="shared" si="8"/>
        <v>#VALUE!</v>
      </c>
      <c r="V29" s="95">
        <v>24</v>
      </c>
      <c r="W29" s="153" t="e">
        <f t="shared" si="1"/>
        <v>#VALUE!</v>
      </c>
      <c r="Y29" s="107">
        <f t="shared" si="9"/>
        <v>0</v>
      </c>
    </row>
    <row r="30" spans="1:27" ht="31.2" customHeight="1" x14ac:dyDescent="0.3">
      <c r="A30" s="322" t="str">
        <f>CDT!B30</f>
        <v>Artéméther injectable 40 mg</v>
      </c>
      <c r="B30" s="247"/>
      <c r="C30" s="248"/>
      <c r="D30" s="302" t="str">
        <f t="shared" ref="D30:D49" si="10">IF(B30&lt;&gt;"",B30+C30,"")</f>
        <v/>
      </c>
      <c r="E30" s="249"/>
      <c r="F30" s="247"/>
      <c r="G30" s="247"/>
      <c r="H30" s="247"/>
      <c r="I30" s="247"/>
      <c r="J30" s="247"/>
      <c r="K30" s="248"/>
      <c r="L30" s="431" t="str">
        <f t="shared" si="3"/>
        <v>0</v>
      </c>
      <c r="M30" s="428" t="str">
        <f t="shared" si="4"/>
        <v>0</v>
      </c>
      <c r="N30" s="250" t="str">
        <f t="shared" si="5"/>
        <v>0</v>
      </c>
      <c r="O30" s="251"/>
      <c r="P30" s="247"/>
      <c r="R30" s="312">
        <f t="shared" si="6"/>
        <v>0</v>
      </c>
      <c r="S30" s="152">
        <f t="shared" si="7"/>
        <v>90</v>
      </c>
      <c r="T30" s="68" t="e">
        <f t="shared" si="0"/>
        <v>#VALUE!</v>
      </c>
      <c r="U30" s="68" t="e">
        <f t="shared" si="8"/>
        <v>#VALUE!</v>
      </c>
      <c r="V30" s="95">
        <v>1</v>
      </c>
      <c r="W30" s="153" t="e">
        <f t="shared" si="1"/>
        <v>#VALUE!</v>
      </c>
      <c r="Y30" s="107">
        <f t="shared" si="9"/>
        <v>0</v>
      </c>
    </row>
    <row r="31" spans="1:27" ht="34.5" customHeight="1" x14ac:dyDescent="0.3">
      <c r="A31" s="322" t="str">
        <f>CDT!B31</f>
        <v>Artéméther injectable 80 mg</v>
      </c>
      <c r="B31" s="247"/>
      <c r="C31" s="248"/>
      <c r="D31" s="302" t="str">
        <f t="shared" si="10"/>
        <v/>
      </c>
      <c r="E31" s="249"/>
      <c r="F31" s="247"/>
      <c r="G31" s="247"/>
      <c r="H31" s="247"/>
      <c r="I31" s="247"/>
      <c r="J31" s="247"/>
      <c r="K31" s="248"/>
      <c r="L31" s="431" t="str">
        <f t="shared" si="3"/>
        <v>0</v>
      </c>
      <c r="M31" s="428" t="str">
        <f t="shared" si="4"/>
        <v>0</v>
      </c>
      <c r="N31" s="250" t="str">
        <f t="shared" si="5"/>
        <v>0</v>
      </c>
      <c r="O31" s="251"/>
      <c r="P31" s="247"/>
      <c r="R31" s="312">
        <f t="shared" si="6"/>
        <v>0</v>
      </c>
      <c r="S31" s="152">
        <f t="shared" si="7"/>
        <v>90</v>
      </c>
      <c r="T31" s="68" t="e">
        <f t="shared" si="0"/>
        <v>#VALUE!</v>
      </c>
      <c r="U31" s="68" t="e">
        <f t="shared" si="8"/>
        <v>#VALUE!</v>
      </c>
      <c r="V31" s="95">
        <v>1</v>
      </c>
      <c r="W31" s="153" t="e">
        <f t="shared" si="1"/>
        <v>#VALUE!</v>
      </c>
      <c r="Y31" s="107">
        <f t="shared" si="9"/>
        <v>0</v>
      </c>
    </row>
    <row r="32" spans="1:27" ht="34.5" customHeight="1" x14ac:dyDescent="0.3">
      <c r="A32" s="435" t="str">
        <f>CDT!B32</f>
        <v>Artésunate injectable 60 mg</v>
      </c>
      <c r="B32" s="247"/>
      <c r="C32" s="248"/>
      <c r="D32" s="302" t="str">
        <f t="shared" si="10"/>
        <v/>
      </c>
      <c r="E32" s="249"/>
      <c r="F32" s="247"/>
      <c r="G32" s="247"/>
      <c r="H32" s="247"/>
      <c r="I32" s="247"/>
      <c r="J32" s="247"/>
      <c r="K32" s="248"/>
      <c r="L32" s="438" t="str">
        <f t="shared" si="3"/>
        <v>0</v>
      </c>
      <c r="M32" s="314" t="str">
        <f>IF(B32&lt;&gt;"",((E32/S32:S32)*30),"0")</f>
        <v>0</v>
      </c>
      <c r="N32" s="432" t="str">
        <f>IF(B32&lt;&gt;"",IF(J32=0,AA32,IF(J32&gt;0,((M32/30)*J32)+AA32)),"0")</f>
        <v>0</v>
      </c>
      <c r="O32" s="433"/>
      <c r="P32" s="247"/>
      <c r="R32" s="312">
        <f t="shared" si="6"/>
        <v>0</v>
      </c>
      <c r="S32" s="429">
        <f t="shared" si="7"/>
        <v>90</v>
      </c>
      <c r="T32" s="436" t="e">
        <f>D32-(E32+G32+I32+H32)</f>
        <v>#VALUE!</v>
      </c>
      <c r="U32" s="436" t="e">
        <f t="shared" si="8"/>
        <v>#VALUE!</v>
      </c>
      <c r="V32" s="430">
        <v>1</v>
      </c>
      <c r="W32" s="437" t="e">
        <f t="shared" si="1"/>
        <v>#VALUE!</v>
      </c>
      <c r="Y32" s="107">
        <f t="shared" si="9"/>
        <v>0</v>
      </c>
      <c r="AA32" s="3">
        <f>((F32*10)+L32-K32)</f>
        <v>0</v>
      </c>
    </row>
    <row r="33" spans="1:25" ht="34.5" customHeight="1" x14ac:dyDescent="0.3">
      <c r="A33" s="322" t="str">
        <f>CDT!B33</f>
        <v xml:space="preserve"> Sulfadoxine Pyriméthamine:  (SP)</v>
      </c>
      <c r="B33" s="247"/>
      <c r="C33" s="248"/>
      <c r="D33" s="302" t="str">
        <f t="shared" si="10"/>
        <v/>
      </c>
      <c r="E33" s="249"/>
      <c r="F33" s="247"/>
      <c r="G33" s="247"/>
      <c r="H33" s="247"/>
      <c r="I33" s="247"/>
      <c r="J33" s="247"/>
      <c r="K33" s="248"/>
      <c r="L33" s="431" t="str">
        <f t="shared" si="3"/>
        <v>0</v>
      </c>
      <c r="M33" s="428" t="str">
        <f t="shared" si="4"/>
        <v>0</v>
      </c>
      <c r="N33" s="250" t="str">
        <f t="shared" si="5"/>
        <v>0</v>
      </c>
      <c r="O33" s="251"/>
      <c r="P33" s="247"/>
      <c r="R33" s="312">
        <f t="shared" si="6"/>
        <v>0</v>
      </c>
      <c r="S33" s="152">
        <f t="shared" si="7"/>
        <v>90</v>
      </c>
      <c r="T33" s="68" t="e">
        <f t="shared" si="0"/>
        <v>#VALUE!</v>
      </c>
      <c r="U33" s="68" t="e">
        <f t="shared" si="8"/>
        <v>#VALUE!</v>
      </c>
      <c r="V33" s="95">
        <v>3</v>
      </c>
      <c r="W33" s="153" t="e">
        <f t="shared" si="1"/>
        <v>#VALUE!</v>
      </c>
      <c r="Y33" s="107">
        <f t="shared" si="9"/>
        <v>0</v>
      </c>
    </row>
    <row r="34" spans="1:25" ht="34.5" customHeight="1" x14ac:dyDescent="0.3">
      <c r="A34" s="322" t="str">
        <f>CDT!B34</f>
        <v>Test de Diagnostic Rapide  : (TDR)</v>
      </c>
      <c r="B34" s="247"/>
      <c r="C34" s="248"/>
      <c r="D34" s="302" t="str">
        <f t="shared" si="10"/>
        <v/>
      </c>
      <c r="E34" s="247"/>
      <c r="F34" s="248"/>
      <c r="G34" s="247"/>
      <c r="H34" s="247"/>
      <c r="I34" s="247"/>
      <c r="J34" s="247"/>
      <c r="K34" s="248"/>
      <c r="L34" s="431" t="str">
        <f t="shared" si="3"/>
        <v>0</v>
      </c>
      <c r="M34" s="428" t="str">
        <f t="shared" si="4"/>
        <v>0</v>
      </c>
      <c r="N34" s="250" t="str">
        <f t="shared" si="5"/>
        <v>0</v>
      </c>
      <c r="O34" s="251"/>
      <c r="P34" s="247"/>
      <c r="R34" s="312">
        <f t="shared" si="6"/>
        <v>0</v>
      </c>
      <c r="S34" s="152">
        <f t="shared" si="7"/>
        <v>90</v>
      </c>
      <c r="T34" s="68" t="e">
        <f t="shared" si="0"/>
        <v>#VALUE!</v>
      </c>
      <c r="U34" s="68" t="e">
        <f t="shared" si="8"/>
        <v>#VALUE!</v>
      </c>
      <c r="V34" s="95">
        <v>1</v>
      </c>
      <c r="W34" s="153" t="e">
        <f>IF(U34=0,"",$X$25)</f>
        <v>#VALUE!</v>
      </c>
      <c r="Y34" s="107">
        <f t="shared" si="9"/>
        <v>0</v>
      </c>
    </row>
    <row r="35" spans="1:25" ht="34.5" customHeight="1" x14ac:dyDescent="0.3">
      <c r="A35" s="322" t="str">
        <f>CDT!B35</f>
        <v>Moustiquaire à Imprégnation Durable: (MID)</v>
      </c>
      <c r="B35" s="247"/>
      <c r="C35" s="248"/>
      <c r="D35" s="302" t="str">
        <f t="shared" si="10"/>
        <v/>
      </c>
      <c r="E35" s="247"/>
      <c r="F35" s="248"/>
      <c r="G35" s="247"/>
      <c r="H35" s="247"/>
      <c r="I35" s="247"/>
      <c r="J35" s="247"/>
      <c r="K35" s="248"/>
      <c r="L35" s="431" t="str">
        <f t="shared" si="3"/>
        <v>0</v>
      </c>
      <c r="M35" s="428" t="str">
        <f t="shared" si="4"/>
        <v>0</v>
      </c>
      <c r="N35" s="250" t="str">
        <f t="shared" si="5"/>
        <v>0</v>
      </c>
      <c r="O35" s="251"/>
      <c r="P35" s="247"/>
      <c r="R35" s="312">
        <f t="shared" si="6"/>
        <v>0</v>
      </c>
      <c r="S35" s="152">
        <f t="shared" si="7"/>
        <v>90</v>
      </c>
      <c r="T35" s="68" t="e">
        <f t="shared" si="0"/>
        <v>#VALUE!</v>
      </c>
      <c r="U35" s="68" t="e">
        <f t="shared" si="8"/>
        <v>#VALUE!</v>
      </c>
      <c r="V35" s="95">
        <v>1</v>
      </c>
      <c r="W35" s="153" t="e">
        <f t="shared" si="1"/>
        <v>#VALUE!</v>
      </c>
      <c r="Y35" s="107">
        <f t="shared" si="9"/>
        <v>0</v>
      </c>
    </row>
    <row r="36" spans="1:25" ht="34.5" customHeight="1" x14ac:dyDescent="0.3">
      <c r="A36" s="322" t="str">
        <f>CDT!B36</f>
        <v>Dihydroartéminisine Pipéraquine– Plaq / 3 comp 
( DHA-PPQ)  20/160 mg</v>
      </c>
      <c r="B36" s="247"/>
      <c r="C36" s="248"/>
      <c r="D36" s="302" t="str">
        <f t="shared" si="10"/>
        <v/>
      </c>
      <c r="E36" s="249"/>
      <c r="F36" s="247"/>
      <c r="G36" s="247"/>
      <c r="H36" s="247"/>
      <c r="I36" s="247"/>
      <c r="J36" s="247"/>
      <c r="K36" s="248"/>
      <c r="L36" s="431" t="str">
        <f t="shared" si="3"/>
        <v>0</v>
      </c>
      <c r="M36" s="428" t="str">
        <f t="shared" si="4"/>
        <v>0</v>
      </c>
      <c r="N36" s="250" t="str">
        <f t="shared" si="5"/>
        <v>0</v>
      </c>
      <c r="O36" s="251"/>
      <c r="P36" s="247"/>
      <c r="R36" s="312">
        <f t="shared" si="6"/>
        <v>0</v>
      </c>
      <c r="S36" s="152">
        <f t="shared" si="7"/>
        <v>90</v>
      </c>
      <c r="T36" s="68" t="e">
        <f t="shared" si="0"/>
        <v>#VALUE!</v>
      </c>
      <c r="U36" s="68" t="e">
        <f t="shared" si="8"/>
        <v>#VALUE!</v>
      </c>
      <c r="V36" s="95">
        <v>3</v>
      </c>
      <c r="W36" s="153" t="e">
        <f t="shared" si="1"/>
        <v>#VALUE!</v>
      </c>
      <c r="Y36" s="107">
        <f t="shared" si="9"/>
        <v>0</v>
      </c>
    </row>
    <row r="37" spans="1:25" ht="34.5" customHeight="1" x14ac:dyDescent="0.3">
      <c r="A37" s="322" t="str">
        <f>CDT!B37</f>
        <v>Dihydroartéminisine Pipéraquine– Plaq / 3 comp 
( DHA-PPQ)  40/320 mg</v>
      </c>
      <c r="B37" s="247"/>
      <c r="C37" s="248"/>
      <c r="D37" s="302" t="str">
        <f t="shared" si="10"/>
        <v/>
      </c>
      <c r="E37" s="249"/>
      <c r="F37" s="247"/>
      <c r="G37" s="247"/>
      <c r="H37" s="247"/>
      <c r="I37" s="247"/>
      <c r="J37" s="247"/>
      <c r="K37" s="248"/>
      <c r="L37" s="431" t="str">
        <f t="shared" si="3"/>
        <v>0</v>
      </c>
      <c r="M37" s="428" t="str">
        <f t="shared" si="4"/>
        <v>0</v>
      </c>
      <c r="N37" s="250" t="str">
        <f t="shared" si="5"/>
        <v>0</v>
      </c>
      <c r="O37" s="251"/>
      <c r="P37" s="247"/>
      <c r="R37" s="312">
        <f t="shared" si="6"/>
        <v>0</v>
      </c>
      <c r="S37" s="152">
        <f t="shared" si="7"/>
        <v>90</v>
      </c>
      <c r="T37" s="68" t="e">
        <f t="shared" si="0"/>
        <v>#VALUE!</v>
      </c>
      <c r="U37" s="68" t="e">
        <f t="shared" si="8"/>
        <v>#VALUE!</v>
      </c>
      <c r="V37" s="95">
        <v>3</v>
      </c>
      <c r="W37" s="153" t="e">
        <f t="shared" si="1"/>
        <v>#VALUE!</v>
      </c>
      <c r="Y37" s="107">
        <f t="shared" si="9"/>
        <v>0</v>
      </c>
    </row>
    <row r="38" spans="1:25" ht="34.5" customHeight="1" x14ac:dyDescent="0.3">
      <c r="A38" s="322" t="str">
        <f>CDT!B38</f>
        <v>Dihydroartéminisine Pipéraquine– Plaq / 6 comp 
( DHA-PPQ)  40/320 mg</v>
      </c>
      <c r="B38" s="247"/>
      <c r="C38" s="248"/>
      <c r="D38" s="302" t="str">
        <f t="shared" si="10"/>
        <v/>
      </c>
      <c r="E38" s="249"/>
      <c r="F38" s="247"/>
      <c r="G38" s="247"/>
      <c r="H38" s="247"/>
      <c r="I38" s="247"/>
      <c r="J38" s="247"/>
      <c r="K38" s="248"/>
      <c r="L38" s="431" t="str">
        <f t="shared" si="3"/>
        <v>0</v>
      </c>
      <c r="M38" s="428" t="str">
        <f t="shared" si="4"/>
        <v>0</v>
      </c>
      <c r="N38" s="250" t="str">
        <f t="shared" si="5"/>
        <v>0</v>
      </c>
      <c r="O38" s="251"/>
      <c r="P38" s="247"/>
      <c r="R38" s="312">
        <f t="shared" si="6"/>
        <v>0</v>
      </c>
      <c r="S38" s="152">
        <f t="shared" si="7"/>
        <v>90</v>
      </c>
      <c r="T38" s="68" t="e">
        <f t="shared" si="0"/>
        <v>#VALUE!</v>
      </c>
      <c r="U38" s="68" t="e">
        <f t="shared" si="8"/>
        <v>#VALUE!</v>
      </c>
      <c r="V38" s="95">
        <v>3</v>
      </c>
      <c r="W38" s="153" t="e">
        <f t="shared" si="1"/>
        <v>#VALUE!</v>
      </c>
      <c r="Y38" s="107">
        <f t="shared" si="9"/>
        <v>0</v>
      </c>
    </row>
    <row r="39" spans="1:25" ht="34.5" customHeight="1" x14ac:dyDescent="0.3">
      <c r="A39" s="322" t="str">
        <f>CDT!B39</f>
        <v>Dihydroartemisinine/pipéraquine – Plaq / 9 comp 
( DHA-PPQ) 40/320 mg</v>
      </c>
      <c r="B39" s="247"/>
      <c r="C39" s="248"/>
      <c r="D39" s="302" t="str">
        <f t="shared" si="10"/>
        <v/>
      </c>
      <c r="E39" s="249"/>
      <c r="F39" s="247"/>
      <c r="G39" s="247"/>
      <c r="H39" s="247"/>
      <c r="I39" s="247"/>
      <c r="J39" s="247"/>
      <c r="K39" s="248"/>
      <c r="L39" s="431" t="str">
        <f t="shared" si="3"/>
        <v>0</v>
      </c>
      <c r="M39" s="428" t="str">
        <f t="shared" si="4"/>
        <v>0</v>
      </c>
      <c r="N39" s="250" t="str">
        <f t="shared" si="5"/>
        <v>0</v>
      </c>
      <c r="O39" s="251"/>
      <c r="P39" s="247"/>
      <c r="R39" s="312">
        <f t="shared" si="6"/>
        <v>0</v>
      </c>
      <c r="S39" s="152">
        <f t="shared" si="7"/>
        <v>90</v>
      </c>
      <c r="T39" s="68" t="e">
        <f t="shared" si="0"/>
        <v>#VALUE!</v>
      </c>
      <c r="U39" s="68" t="e">
        <f t="shared" si="8"/>
        <v>#VALUE!</v>
      </c>
      <c r="V39" s="95">
        <v>3</v>
      </c>
      <c r="W39" s="153" t="e">
        <f t="shared" si="1"/>
        <v>#VALUE!</v>
      </c>
      <c r="Y39" s="107">
        <f t="shared" si="9"/>
        <v>0</v>
      </c>
    </row>
    <row r="40" spans="1:25" ht="34.5" customHeight="1" x14ac:dyDescent="0.3">
      <c r="A40" s="322" t="str">
        <f>CDT!B40</f>
        <v>Artésunate Amodiaquine: (ASAQ) : 3 cp (25/67,5 mg)</v>
      </c>
      <c r="B40" s="247"/>
      <c r="C40" s="248"/>
      <c r="D40" s="302" t="str">
        <f t="shared" si="10"/>
        <v/>
      </c>
      <c r="E40" s="249"/>
      <c r="F40" s="247"/>
      <c r="G40" s="247"/>
      <c r="H40" s="247"/>
      <c r="I40" s="247"/>
      <c r="J40" s="247"/>
      <c r="K40" s="248"/>
      <c r="L40" s="431" t="str">
        <f t="shared" si="3"/>
        <v>0</v>
      </c>
      <c r="M40" s="428" t="str">
        <f t="shared" si="4"/>
        <v>0</v>
      </c>
      <c r="N40" s="250" t="str">
        <f t="shared" si="5"/>
        <v>0</v>
      </c>
      <c r="O40" s="251"/>
      <c r="P40" s="247"/>
      <c r="R40" s="312">
        <f t="shared" si="6"/>
        <v>0</v>
      </c>
      <c r="S40" s="152">
        <f t="shared" si="7"/>
        <v>90</v>
      </c>
      <c r="T40" s="68" t="e">
        <f t="shared" si="0"/>
        <v>#VALUE!</v>
      </c>
      <c r="U40" s="68" t="e">
        <f t="shared" si="8"/>
        <v>#VALUE!</v>
      </c>
      <c r="V40" s="95">
        <v>1</v>
      </c>
      <c r="W40" s="153" t="e">
        <f t="shared" si="1"/>
        <v>#VALUE!</v>
      </c>
      <c r="Y40" s="107">
        <f t="shared" si="9"/>
        <v>0</v>
      </c>
    </row>
    <row r="41" spans="1:25" ht="34.5" customHeight="1" x14ac:dyDescent="0.3">
      <c r="A41" s="322" t="str">
        <f>CDT!B41</f>
        <v>Artésunate Amodiaquine: (ASAQ) 3 cp (50/135 mg)</v>
      </c>
      <c r="B41" s="247"/>
      <c r="C41" s="248"/>
      <c r="D41" s="302" t="str">
        <f t="shared" si="10"/>
        <v/>
      </c>
      <c r="E41" s="249"/>
      <c r="F41" s="247"/>
      <c r="G41" s="247"/>
      <c r="H41" s="247"/>
      <c r="I41" s="247"/>
      <c r="J41" s="247"/>
      <c r="K41" s="248"/>
      <c r="L41" s="431" t="str">
        <f t="shared" si="3"/>
        <v>0</v>
      </c>
      <c r="M41" s="428" t="str">
        <f t="shared" si="4"/>
        <v>0</v>
      </c>
      <c r="N41" s="250" t="str">
        <f t="shared" si="5"/>
        <v>0</v>
      </c>
      <c r="O41" s="251"/>
      <c r="P41" s="247"/>
      <c r="R41" s="312">
        <f t="shared" si="6"/>
        <v>0</v>
      </c>
      <c r="S41" s="152">
        <f t="shared" si="7"/>
        <v>90</v>
      </c>
      <c r="T41" s="68" t="e">
        <f t="shared" si="0"/>
        <v>#VALUE!</v>
      </c>
      <c r="U41" s="68" t="e">
        <f t="shared" si="8"/>
        <v>#VALUE!</v>
      </c>
      <c r="V41" s="95">
        <v>1</v>
      </c>
      <c r="W41" s="153" t="e">
        <f t="shared" si="1"/>
        <v>#VALUE!</v>
      </c>
      <c r="Y41" s="107">
        <f t="shared" si="9"/>
        <v>0</v>
      </c>
    </row>
    <row r="42" spans="1:25" ht="34.5" customHeight="1" x14ac:dyDescent="0.3">
      <c r="A42" s="322" t="str">
        <f>CDT!B42</f>
        <v>Artésunate Amodiaquine: (ASAQ) 3 cp (100/270 mg)</v>
      </c>
      <c r="B42" s="247"/>
      <c r="C42" s="248"/>
      <c r="D42" s="302" t="str">
        <f t="shared" si="10"/>
        <v/>
      </c>
      <c r="E42" s="249"/>
      <c r="F42" s="247"/>
      <c r="G42" s="247"/>
      <c r="H42" s="247"/>
      <c r="I42" s="247"/>
      <c r="J42" s="247"/>
      <c r="K42" s="248"/>
      <c r="L42" s="431" t="str">
        <f t="shared" si="3"/>
        <v>0</v>
      </c>
      <c r="M42" s="428" t="str">
        <f t="shared" si="4"/>
        <v>0</v>
      </c>
      <c r="N42" s="250" t="str">
        <f t="shared" si="5"/>
        <v>0</v>
      </c>
      <c r="O42" s="251"/>
      <c r="P42" s="247"/>
      <c r="R42" s="312">
        <f t="shared" si="6"/>
        <v>0</v>
      </c>
      <c r="S42" s="152">
        <f t="shared" si="7"/>
        <v>90</v>
      </c>
      <c r="T42" s="68" t="e">
        <f t="shared" si="0"/>
        <v>#VALUE!</v>
      </c>
      <c r="U42" s="68" t="e">
        <f t="shared" si="8"/>
        <v>#VALUE!</v>
      </c>
      <c r="V42" s="95">
        <v>1</v>
      </c>
      <c r="W42" s="153" t="e">
        <f t="shared" si="1"/>
        <v>#VALUE!</v>
      </c>
      <c r="Y42" s="107">
        <f t="shared" si="9"/>
        <v>0</v>
      </c>
    </row>
    <row r="43" spans="1:25" ht="34.5" customHeight="1" x14ac:dyDescent="0.3">
      <c r="A43" s="322" t="str">
        <f>CDT!B43</f>
        <v>Artésunate Amodiaquine: (ASAQ) 6 cp (100/270 mg)</v>
      </c>
      <c r="B43" s="247"/>
      <c r="C43" s="248"/>
      <c r="D43" s="302" t="str">
        <f t="shared" si="10"/>
        <v/>
      </c>
      <c r="E43" s="249"/>
      <c r="F43" s="247"/>
      <c r="G43" s="247"/>
      <c r="H43" s="247"/>
      <c r="I43" s="247"/>
      <c r="J43" s="247"/>
      <c r="K43" s="248"/>
      <c r="L43" s="431" t="str">
        <f t="shared" si="3"/>
        <v>0</v>
      </c>
      <c r="M43" s="428" t="str">
        <f t="shared" si="4"/>
        <v>0</v>
      </c>
      <c r="N43" s="250" t="str">
        <f t="shared" si="5"/>
        <v>0</v>
      </c>
      <c r="O43" s="251"/>
      <c r="P43" s="247"/>
      <c r="R43" s="312">
        <f t="shared" si="6"/>
        <v>0</v>
      </c>
      <c r="S43" s="152">
        <f t="shared" si="7"/>
        <v>90</v>
      </c>
      <c r="T43" s="68" t="e">
        <f t="shared" si="0"/>
        <v>#VALUE!</v>
      </c>
      <c r="U43" s="68" t="e">
        <f t="shared" si="8"/>
        <v>#VALUE!</v>
      </c>
      <c r="V43" s="95">
        <v>1</v>
      </c>
      <c r="W43" s="153" t="e">
        <f t="shared" si="1"/>
        <v>#VALUE!</v>
      </c>
      <c r="Y43" s="107">
        <f t="shared" si="9"/>
        <v>0</v>
      </c>
    </row>
    <row r="44" spans="1:25" ht="34.5" customHeight="1" x14ac:dyDescent="0.3">
      <c r="A44" s="322" t="str">
        <f>CDT!B44</f>
        <v>Artésunate - Méfloquine (AS-MF)</v>
      </c>
      <c r="B44" s="247"/>
      <c r="C44" s="248"/>
      <c r="D44" s="302" t="str">
        <f t="shared" si="10"/>
        <v/>
      </c>
      <c r="E44" s="249"/>
      <c r="F44" s="247"/>
      <c r="G44" s="247"/>
      <c r="H44" s="247"/>
      <c r="I44" s="247"/>
      <c r="J44" s="247"/>
      <c r="K44" s="248"/>
      <c r="L44" s="431" t="str">
        <f t="shared" si="3"/>
        <v>0</v>
      </c>
      <c r="M44" s="428" t="str">
        <f t="shared" si="4"/>
        <v>0</v>
      </c>
      <c r="N44" s="250" t="str">
        <f t="shared" si="5"/>
        <v>0</v>
      </c>
      <c r="O44" s="251"/>
      <c r="P44" s="247"/>
      <c r="R44" s="312">
        <f t="shared" si="6"/>
        <v>0</v>
      </c>
      <c r="S44" s="152">
        <f t="shared" si="7"/>
        <v>90</v>
      </c>
      <c r="T44" s="68" t="e">
        <f t="shared" si="0"/>
        <v>#VALUE!</v>
      </c>
      <c r="U44" s="68" t="e">
        <f t="shared" si="8"/>
        <v>#VALUE!</v>
      </c>
      <c r="V44" s="95">
        <v>1</v>
      </c>
      <c r="W44" s="153" t="e">
        <f t="shared" si="1"/>
        <v>#VALUE!</v>
      </c>
      <c r="Y44" s="107">
        <f t="shared" si="9"/>
        <v>0</v>
      </c>
    </row>
    <row r="45" spans="1:25" ht="34.5" customHeight="1" x14ac:dyDescent="0.3">
      <c r="A45" s="322" t="str">
        <f>CDT!B45</f>
        <v>Quinine comprimé 300mg</v>
      </c>
      <c r="B45" s="247"/>
      <c r="C45" s="248"/>
      <c r="D45" s="302" t="str">
        <f t="shared" si="10"/>
        <v/>
      </c>
      <c r="E45" s="249"/>
      <c r="F45" s="247"/>
      <c r="G45" s="247"/>
      <c r="H45" s="247"/>
      <c r="I45" s="247"/>
      <c r="J45" s="247"/>
      <c r="K45" s="248"/>
      <c r="L45" s="431" t="str">
        <f t="shared" si="3"/>
        <v>0</v>
      </c>
      <c r="M45" s="428" t="str">
        <f t="shared" si="4"/>
        <v>0</v>
      </c>
      <c r="N45" s="250" t="str">
        <f t="shared" si="5"/>
        <v>0</v>
      </c>
      <c r="O45" s="251"/>
      <c r="P45" s="247"/>
      <c r="R45" s="312">
        <f t="shared" si="6"/>
        <v>0</v>
      </c>
      <c r="S45" s="152">
        <f t="shared" si="7"/>
        <v>90</v>
      </c>
      <c r="T45" s="68" t="e">
        <f t="shared" si="0"/>
        <v>#VALUE!</v>
      </c>
      <c r="U45" s="68" t="e">
        <f t="shared" si="8"/>
        <v>#VALUE!</v>
      </c>
      <c r="V45" s="95">
        <v>1</v>
      </c>
      <c r="W45" s="153" t="e">
        <f t="shared" si="1"/>
        <v>#VALUE!</v>
      </c>
      <c r="Y45" s="107">
        <f t="shared" si="9"/>
        <v>0</v>
      </c>
    </row>
    <row r="46" spans="1:25" ht="34.5" customHeight="1" x14ac:dyDescent="0.3">
      <c r="A46" s="322" t="str">
        <f>CDT!B46</f>
        <v>Quinine injectable 300 mg</v>
      </c>
      <c r="B46" s="247"/>
      <c r="C46" s="248"/>
      <c r="D46" s="302" t="str">
        <f t="shared" si="10"/>
        <v/>
      </c>
      <c r="E46" s="249"/>
      <c r="F46" s="247"/>
      <c r="G46" s="247"/>
      <c r="H46" s="247"/>
      <c r="I46" s="247"/>
      <c r="J46" s="247"/>
      <c r="K46" s="248"/>
      <c r="L46" s="431" t="str">
        <f t="shared" si="3"/>
        <v>0</v>
      </c>
      <c r="M46" s="428" t="str">
        <f t="shared" si="4"/>
        <v>0</v>
      </c>
      <c r="N46" s="250" t="str">
        <f t="shared" si="5"/>
        <v>0</v>
      </c>
      <c r="O46" s="251"/>
      <c r="P46" s="247"/>
      <c r="R46" s="312">
        <f t="shared" si="6"/>
        <v>0</v>
      </c>
      <c r="S46" s="152">
        <f t="shared" si="7"/>
        <v>90</v>
      </c>
      <c r="T46" s="68" t="e">
        <f t="shared" si="0"/>
        <v>#VALUE!</v>
      </c>
      <c r="U46" s="68" t="e">
        <f t="shared" si="8"/>
        <v>#VALUE!</v>
      </c>
      <c r="V46" s="95">
        <v>1</v>
      </c>
      <c r="W46" s="153" t="e">
        <f t="shared" si="1"/>
        <v>#VALUE!</v>
      </c>
      <c r="Y46" s="107">
        <f t="shared" si="9"/>
        <v>0</v>
      </c>
    </row>
    <row r="47" spans="1:25" ht="34.5" customHeight="1" x14ac:dyDescent="0.3">
      <c r="A47" s="322" t="str">
        <f>CDT!B47</f>
        <v>Quinine injectable 600 mg</v>
      </c>
      <c r="B47" s="247"/>
      <c r="C47" s="248"/>
      <c r="D47" s="302" t="str">
        <f t="shared" si="10"/>
        <v/>
      </c>
      <c r="E47" s="249"/>
      <c r="F47" s="247"/>
      <c r="G47" s="247"/>
      <c r="H47" s="247"/>
      <c r="I47" s="247"/>
      <c r="J47" s="247"/>
      <c r="K47" s="248"/>
      <c r="L47" s="431" t="str">
        <f t="shared" si="3"/>
        <v>0</v>
      </c>
      <c r="M47" s="428" t="str">
        <f t="shared" si="4"/>
        <v>0</v>
      </c>
      <c r="N47" s="250" t="str">
        <f t="shared" si="5"/>
        <v>0</v>
      </c>
      <c r="O47" s="251"/>
      <c r="P47" s="247"/>
      <c r="R47" s="312">
        <f t="shared" si="6"/>
        <v>0</v>
      </c>
      <c r="S47" s="152">
        <f t="shared" si="7"/>
        <v>90</v>
      </c>
      <c r="T47" s="68" t="e">
        <f t="shared" si="0"/>
        <v>#VALUE!</v>
      </c>
      <c r="U47" s="68" t="e">
        <f t="shared" si="8"/>
        <v>#VALUE!</v>
      </c>
      <c r="V47" s="95">
        <v>1</v>
      </c>
      <c r="W47" s="153" t="e">
        <f t="shared" si="1"/>
        <v>#VALUE!</v>
      </c>
      <c r="Y47" s="107">
        <f t="shared" si="9"/>
        <v>0</v>
      </c>
    </row>
    <row r="48" spans="1:25" ht="34.5" customHeight="1" thickBot="1" x14ac:dyDescent="0.35">
      <c r="A48" s="322" t="str">
        <f>CDT!B48</f>
        <v>Quinine injectable 600 mg</v>
      </c>
      <c r="B48" s="247"/>
      <c r="C48" s="248"/>
      <c r="D48" s="303" t="str">
        <f t="shared" si="10"/>
        <v/>
      </c>
      <c r="E48" s="249"/>
      <c r="F48" s="247"/>
      <c r="G48" s="247"/>
      <c r="H48" s="247"/>
      <c r="I48" s="247"/>
      <c r="J48" s="247"/>
      <c r="K48" s="248"/>
      <c r="L48" s="431" t="str">
        <f t="shared" si="3"/>
        <v>0</v>
      </c>
      <c r="M48" s="428" t="str">
        <f t="shared" si="4"/>
        <v>0</v>
      </c>
      <c r="N48" s="250" t="str">
        <f t="shared" si="5"/>
        <v>0</v>
      </c>
      <c r="O48" s="251"/>
      <c r="P48" s="247"/>
      <c r="R48" s="312">
        <f t="shared" si="6"/>
        <v>0</v>
      </c>
      <c r="S48" s="152">
        <f t="shared" si="7"/>
        <v>90</v>
      </c>
      <c r="T48" s="68" t="e">
        <f>D48-(E48+G48+I48+H48)</f>
        <v>#VALUE!</v>
      </c>
      <c r="U48" s="68" t="e">
        <f t="shared" si="8"/>
        <v>#VALUE!</v>
      </c>
      <c r="V48" s="95">
        <v>1</v>
      </c>
      <c r="W48" s="153" t="e">
        <f t="shared" si="1"/>
        <v>#VALUE!</v>
      </c>
      <c r="Y48" s="107">
        <f t="shared" si="9"/>
        <v>0</v>
      </c>
    </row>
    <row r="49" spans="1:23" ht="34.5" customHeight="1" thickBot="1" x14ac:dyDescent="0.35">
      <c r="A49" s="322" t="str">
        <f>CDT!B49</f>
        <v>Artéméther injectable 100 mg</v>
      </c>
      <c r="B49" s="247"/>
      <c r="C49" s="248"/>
      <c r="D49" s="303" t="str">
        <f t="shared" si="10"/>
        <v/>
      </c>
      <c r="E49" s="249"/>
      <c r="F49" s="247"/>
      <c r="G49" s="247"/>
      <c r="H49" s="247"/>
      <c r="I49" s="247"/>
      <c r="J49" s="247"/>
      <c r="K49" s="248"/>
      <c r="L49" s="431" t="str">
        <f t="shared" si="3"/>
        <v>0</v>
      </c>
      <c r="M49" s="428" t="str">
        <f t="shared" si="4"/>
        <v>0</v>
      </c>
      <c r="N49" s="250" t="str">
        <f t="shared" si="5"/>
        <v>0</v>
      </c>
      <c r="O49" s="251"/>
      <c r="P49" s="247"/>
      <c r="R49" s="312">
        <f t="shared" si="6"/>
        <v>0</v>
      </c>
      <c r="S49" s="152">
        <f t="shared" si="7"/>
        <v>90</v>
      </c>
      <c r="T49" s="68" t="e">
        <f>D49-(E49+G49+I49+H49)</f>
        <v>#VALUE!</v>
      </c>
      <c r="U49" s="68" t="e">
        <f t="shared" si="8"/>
        <v>#VALUE!</v>
      </c>
      <c r="V49" s="95">
        <v>1</v>
      </c>
      <c r="W49" s="153" t="e">
        <f t="shared" si="1"/>
        <v>#VALUE!</v>
      </c>
    </row>
    <row r="50" spans="1:23" ht="34.5" hidden="1" customHeight="1" x14ac:dyDescent="0.3">
      <c r="A50" s="17"/>
      <c r="B50" s="79"/>
      <c r="C50" s="79"/>
      <c r="D50" s="53"/>
      <c r="E50" s="79"/>
      <c r="F50" s="79"/>
      <c r="G50" s="79"/>
      <c r="H50" s="79"/>
      <c r="I50" s="79"/>
      <c r="J50" s="79"/>
      <c r="K50" s="79"/>
      <c r="L50" s="54"/>
      <c r="M50" s="58" t="str">
        <f t="shared" ref="M50" si="11">IF(B50&lt;&gt;"",((E50/S50)*30),"")</f>
        <v/>
      </c>
      <c r="N50" s="55"/>
      <c r="O50" s="80"/>
      <c r="P50" s="79"/>
      <c r="S50" s="152"/>
      <c r="T50" s="68"/>
      <c r="U50" s="68"/>
      <c r="V50" s="95"/>
      <c r="W50" s="153" t="str">
        <f t="shared" si="1"/>
        <v/>
      </c>
    </row>
    <row r="51" spans="1:23" s="235" customFormat="1" ht="16.5" customHeight="1" x14ac:dyDescent="0.35">
      <c r="A51" s="531" t="s">
        <v>290</v>
      </c>
      <c r="B51" s="531"/>
      <c r="C51" s="531"/>
      <c r="D51" s="531"/>
      <c r="E51" s="531"/>
      <c r="F51" s="531"/>
      <c r="H51" s="233"/>
      <c r="I51" s="233" t="s">
        <v>300</v>
      </c>
      <c r="J51" s="234"/>
      <c r="K51" s="232"/>
      <c r="L51" s="232"/>
      <c r="M51" s="232"/>
      <c r="N51" s="232"/>
      <c r="O51" s="232"/>
      <c r="Q51" s="236"/>
      <c r="R51" s="311"/>
      <c r="S51" s="237"/>
      <c r="T51" s="238"/>
      <c r="U51" s="238"/>
      <c r="V51" s="239"/>
      <c r="W51" s="240"/>
    </row>
    <row r="52" spans="1:23" ht="29.25" customHeight="1" x14ac:dyDescent="0.3">
      <c r="A52" s="18"/>
      <c r="B52" s="18"/>
      <c r="C52" s="18"/>
      <c r="D52" s="18"/>
      <c r="E52" s="18"/>
      <c r="F52" s="18"/>
      <c r="G52" s="18"/>
      <c r="H52" s="18"/>
      <c r="I52" s="18"/>
      <c r="J52" s="18"/>
      <c r="K52" s="18"/>
      <c r="L52" s="18"/>
      <c r="M52" s="18"/>
      <c r="N52" s="18"/>
      <c r="O52" s="18"/>
      <c r="S52" s="154"/>
      <c r="T52" s="69"/>
      <c r="U52" s="69"/>
      <c r="V52" s="70"/>
      <c r="W52" s="155"/>
    </row>
    <row r="53" spans="1:23" ht="15.6" x14ac:dyDescent="0.3">
      <c r="B53" s="18"/>
      <c r="C53" s="18"/>
      <c r="D53" s="18"/>
      <c r="E53" s="18"/>
      <c r="F53" s="18"/>
      <c r="I53" s="18"/>
      <c r="J53" s="18"/>
      <c r="K53" s="18"/>
      <c r="L53" s="18"/>
      <c r="M53" s="18"/>
      <c r="N53" s="18"/>
      <c r="O53" s="18"/>
      <c r="S53" s="154"/>
      <c r="T53" s="69"/>
      <c r="U53" s="69"/>
      <c r="V53" s="70"/>
      <c r="W53" s="155"/>
    </row>
    <row r="54" spans="1:23" s="235" customFormat="1" ht="18.600000000000001" thickBot="1" x14ac:dyDescent="0.4">
      <c r="A54" s="233" t="s">
        <v>289</v>
      </c>
      <c r="H54" s="233"/>
      <c r="I54" s="233" t="s">
        <v>301</v>
      </c>
      <c r="O54" s="232"/>
      <c r="Q54" s="236"/>
      <c r="R54" s="311"/>
      <c r="S54" s="243"/>
      <c r="T54" s="244"/>
      <c r="U54" s="244"/>
      <c r="V54" s="245"/>
      <c r="W54" s="246"/>
    </row>
  </sheetData>
  <mergeCells count="21">
    <mergeCell ref="A24:A25"/>
    <mergeCell ref="A51:F51"/>
    <mergeCell ref="A19:C19"/>
    <mergeCell ref="D19:N19"/>
    <mergeCell ref="S19:W19"/>
    <mergeCell ref="A21:C21"/>
    <mergeCell ref="D21:F21"/>
    <mergeCell ref="G21:K22"/>
    <mergeCell ref="L21:P21"/>
    <mergeCell ref="L17:P17"/>
    <mergeCell ref="A1:B1"/>
    <mergeCell ref="A3:B3"/>
    <mergeCell ref="A4:B4"/>
    <mergeCell ref="A11:O11"/>
    <mergeCell ref="B13:C13"/>
    <mergeCell ref="E13:J13"/>
    <mergeCell ref="B15:C15"/>
    <mergeCell ref="D15:F15"/>
    <mergeCell ref="G15:I15"/>
    <mergeCell ref="B17:E17"/>
    <mergeCell ref="G17:K17"/>
  </mergeCells>
  <conditionalFormatting sqref="U26">
    <cfRule type="cellIs" dxfId="4216" priority="39" operator="greaterThan">
      <formula>0</formula>
    </cfRule>
    <cfRule type="cellIs" dxfId="4215" priority="40" operator="greaterThan">
      <formula>0</formula>
    </cfRule>
    <cfRule type="cellIs" dxfId="4214" priority="41" operator="lessThan">
      <formula>0</formula>
    </cfRule>
    <cfRule type="cellIs" dxfId="4213" priority="42" operator="notEqual">
      <formula>0</formula>
    </cfRule>
  </conditionalFormatting>
  <conditionalFormatting sqref="U27:U29">
    <cfRule type="cellIs" dxfId="4212" priority="35" operator="greaterThan">
      <formula>0</formula>
    </cfRule>
    <cfRule type="cellIs" dxfId="4211" priority="36" operator="greaterThan">
      <formula>0</formula>
    </cfRule>
    <cfRule type="cellIs" dxfId="4210" priority="37" operator="lessThan">
      <formula>0</formula>
    </cfRule>
    <cfRule type="cellIs" dxfId="4209" priority="38" operator="notEqual">
      <formula>0</formula>
    </cfRule>
  </conditionalFormatting>
  <conditionalFormatting sqref="U30:U31 U33:U47">
    <cfRule type="cellIs" dxfId="4208" priority="31" operator="greaterThan">
      <formula>0</formula>
    </cfRule>
    <cfRule type="cellIs" dxfId="4207" priority="32" operator="greaterThan">
      <formula>0</formula>
    </cfRule>
    <cfRule type="cellIs" dxfId="4206" priority="33" operator="lessThan">
      <formula>0</formula>
    </cfRule>
    <cfRule type="cellIs" dxfId="4205" priority="34" operator="notEqual">
      <formula>0</formula>
    </cfRule>
  </conditionalFormatting>
  <conditionalFormatting sqref="U48:U50">
    <cfRule type="cellIs" dxfId="4204" priority="27" operator="greaterThan">
      <formula>0</formula>
    </cfRule>
    <cfRule type="cellIs" dxfId="4203" priority="28" operator="greaterThan">
      <formula>0</formula>
    </cfRule>
    <cfRule type="cellIs" dxfId="4202" priority="29" operator="lessThan">
      <formula>0</formula>
    </cfRule>
    <cfRule type="cellIs" dxfId="4201" priority="30" operator="notEqual">
      <formula>0</formula>
    </cfRule>
  </conditionalFormatting>
  <conditionalFormatting sqref="K50">
    <cfRule type="expression" dxfId="4200" priority="25">
      <formula>K50&lt;T50</formula>
    </cfRule>
    <cfRule type="expression" dxfId="4199" priority="26">
      <formula>K50&gt;T50</formula>
    </cfRule>
  </conditionalFormatting>
  <conditionalFormatting sqref="J37:J47">
    <cfRule type="cellIs" dxfId="4198" priority="24" operator="greaterThan">
      <formula>90</formula>
    </cfRule>
  </conditionalFormatting>
  <conditionalFormatting sqref="J48:J50">
    <cfRule type="cellIs" dxfId="4197" priority="23" operator="greaterThan">
      <formula>90</formula>
    </cfRule>
  </conditionalFormatting>
  <conditionalFormatting sqref="K36:K47">
    <cfRule type="expression" dxfId="4196" priority="21">
      <formula>K36&lt;T36</formula>
    </cfRule>
    <cfRule type="expression" dxfId="4195" priority="22">
      <formula>K36&gt;T36</formula>
    </cfRule>
  </conditionalFormatting>
  <conditionalFormatting sqref="J27:J31 J33">
    <cfRule type="cellIs" dxfId="4194" priority="20" operator="greaterThan">
      <formula>90</formula>
    </cfRule>
  </conditionalFormatting>
  <conditionalFormatting sqref="J36">
    <cfRule type="cellIs" dxfId="4193" priority="19" operator="greaterThan">
      <formula>90</formula>
    </cfRule>
  </conditionalFormatting>
  <conditionalFormatting sqref="K48:K49">
    <cfRule type="expression" dxfId="4192" priority="17">
      <formula>K48&lt;T48</formula>
    </cfRule>
    <cfRule type="expression" dxfId="4191" priority="18">
      <formula>K48&gt;T48</formula>
    </cfRule>
  </conditionalFormatting>
  <conditionalFormatting sqref="K27:K31 K33">
    <cfRule type="expression" dxfId="4190" priority="15">
      <formula>K27&lt;T27</formula>
    </cfRule>
    <cfRule type="expression" dxfId="4189" priority="16">
      <formula>K27&gt;T27</formula>
    </cfRule>
  </conditionalFormatting>
  <conditionalFormatting sqref="J26">
    <cfRule type="cellIs" dxfId="4188" priority="14" operator="greaterThan">
      <formula>90</formula>
    </cfRule>
  </conditionalFormatting>
  <conditionalFormatting sqref="K26">
    <cfRule type="expression" dxfId="4187" priority="12">
      <formula>K26&lt;T26</formula>
    </cfRule>
    <cfRule type="expression" dxfId="4186" priority="13">
      <formula>K26&gt;T26</formula>
    </cfRule>
  </conditionalFormatting>
  <conditionalFormatting sqref="U32">
    <cfRule type="cellIs" dxfId="4185" priority="8" operator="greaterThan">
      <formula>0</formula>
    </cfRule>
    <cfRule type="cellIs" dxfId="4184" priority="9" operator="greaterThan">
      <formula>0</formula>
    </cfRule>
    <cfRule type="cellIs" dxfId="4183" priority="10" operator="lessThan">
      <formula>0</formula>
    </cfRule>
    <cfRule type="cellIs" dxfId="4182" priority="11" operator="notEqual">
      <formula>0</formula>
    </cfRule>
  </conditionalFormatting>
  <conditionalFormatting sqref="K34">
    <cfRule type="expression" dxfId="4181" priority="6">
      <formula>K34&lt;T34</formula>
    </cfRule>
    <cfRule type="expression" dxfId="4180" priority="7">
      <formula>K34&gt;T34</formula>
    </cfRule>
  </conditionalFormatting>
  <conditionalFormatting sqref="K35">
    <cfRule type="expression" dxfId="4179" priority="4">
      <formula>K35&lt;T35</formula>
    </cfRule>
    <cfRule type="expression" dxfId="4178" priority="5">
      <formula>K35&gt;T35</formula>
    </cfRule>
  </conditionalFormatting>
  <conditionalFormatting sqref="J32">
    <cfRule type="cellIs" dxfId="4177" priority="3" operator="greaterThan">
      <formula>90</formula>
    </cfRule>
  </conditionalFormatting>
  <conditionalFormatting sqref="K32">
    <cfRule type="expression" dxfId="4176" priority="1">
      <formula>K32&lt;T32</formula>
    </cfRule>
    <cfRule type="expression" dxfId="4175" priority="2">
      <formula>K32&gt;T32</formula>
    </cfRule>
  </conditionalFormatting>
  <dataValidations count="7">
    <dataValidation type="whole" allowBlank="1" showInputMessage="1" showErrorMessage="1" prompt="La quantité accordée par le point Focal ne peut être supérieure à la somme du CMMa et la quantité commandée pour le trimestre._x000a_Merci de revoir la quantité dans la colonne O." sqref="O26:O49">
      <formula1>0</formula1>
      <formula2>+M26+N26</formula2>
    </dataValidation>
    <dataValidation type="whole" allowBlank="1" showInputMessage="1" showErrorMessage="1" prompt="La valeur ne peut pas être supérieure à 89_x000a_Si tel est le cas déteminer la quantité à commander directement à la colonne O_x000a_merci" sqref="J26">
      <formula1>0</formula1>
      <formula2>89</formula2>
    </dataValidation>
    <dataValidation type="list" allowBlank="1" showInputMessage="1" showErrorMessage="1" sqref="D21:F21">
      <formula1>typerapport2</formula1>
    </dataValidation>
    <dataValidation type="whole" operator="lessThanOrEqual" allowBlank="1" showInputMessage="1" showErrorMessage="1" promptTitle="instruction" prompt="La valeur de la cellule ne peut pas être supérieure à la quantité Totale inscrite dans la colonne D._x000a_Merci de vérifier." sqref="E26:E50">
      <formula1>D26</formula1>
    </dataValidation>
    <dataValidation type="whole" allowBlank="1" showInputMessage="1" showErrorMessage="1" prompt="La valeur ne peut pas être supérieure à 89_x000a_Si tel est le cas déteminer la quantité à commander directement à la colonne M._x000a_merci" sqref="J27:J50">
      <formula1>0</formula1>
      <formula2>89</formula2>
    </dataValidation>
    <dataValidation errorStyle="information" allowBlank="1" showInputMessage="1" showErrorMessage="1" errorTitle="Instruction" error="Saisissez le Texte en MAJUSCULE_x000a_Exemple: CMS AGOE_x000a_Merci" promptTitle="Instruction" prompt="Saisissez le Texte en MAJUSCULE_x000a_Exemple: CMS AGOE_x000a_Merci" sqref="D19:N19"/>
    <dataValidation type="date" errorStyle="warning" allowBlank="1" showInputMessage="1" showErrorMessage="1" promptTitle="Instruction" prompt="SVP Saisissez la date sous le format:_x000a_00/00/0000. exemple 15/09/2016,_x000a_Merci_x000a_" sqref="L21:P21">
      <formula1>42370</formula1>
      <formula2>44926</formula2>
    </dataValidation>
  </dataValidations>
  <pageMargins left="0.21" right="0.23622047244094491" top="0.74803149606299213" bottom="0.74803149606299213" header="0.31496062992125984" footer="0.31496062992125984"/>
  <pageSetup paperSize="9" scale="40" orientation="portrait" r:id="rId1"/>
  <headerFooter alignWithMargins="0">
    <oddFooter>&amp;C&amp;"Arial,Gras"PNLS /IST, Avenue des Armées, -05 BP 424 Lomé –Togo ; Tel 22 20 94 39 Fax : 22 20 94 36    Site Web : www.pnls.tg</oddFooter>
  </headerFooter>
  <drawing r:id="rId2"/>
</worksheet>
</file>

<file path=xl/worksheets/sheet2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rgb="FFFF0000"/>
  </sheetPr>
  <dimension ref="A1:W56"/>
  <sheetViews>
    <sheetView showGridLines="0" view="pageBreakPreview" topLeftCell="A9" zoomScale="70" zoomScaleNormal="70" zoomScaleSheetLayoutView="70" zoomScalePageLayoutView="50" workbookViewId="0">
      <selection activeCell="D19" sqref="D19:N19"/>
    </sheetView>
  </sheetViews>
  <sheetFormatPr baseColWidth="10" defaultColWidth="7.33203125" defaultRowHeight="13.8" x14ac:dyDescent="0.3"/>
  <cols>
    <col min="1" max="1" width="51.5546875" style="3" customWidth="1"/>
    <col min="2" max="14" width="11.5546875" style="3" customWidth="1"/>
    <col min="15" max="15" width="11.6640625" style="39" customWidth="1"/>
    <col min="16" max="16" width="17.5546875" style="3" customWidth="1"/>
    <col min="17" max="17" width="2.109375" style="62" customWidth="1"/>
    <col min="18" max="18" width="4.88671875" style="77" customWidth="1"/>
    <col min="19" max="20" width="7.44140625" style="77" bestFit="1" customWidth="1"/>
    <col min="21" max="21" width="7.88671875" style="78" bestFit="1" customWidth="1"/>
    <col min="22" max="22" width="33.33203125" style="77" customWidth="1"/>
    <col min="23" max="16384" width="7.33203125" style="3"/>
  </cols>
  <sheetData>
    <row r="1" spans="1:23" ht="17.25" customHeight="1" x14ac:dyDescent="0.3">
      <c r="A1" s="549" t="s">
        <v>452</v>
      </c>
      <c r="B1" s="549"/>
      <c r="C1" s="2"/>
      <c r="D1" s="2"/>
      <c r="E1"/>
      <c r="F1"/>
      <c r="G1"/>
      <c r="H1"/>
      <c r="I1"/>
      <c r="J1"/>
      <c r="N1" s="4" t="s">
        <v>1</v>
      </c>
      <c r="O1" s="5"/>
      <c r="R1" s="306"/>
      <c r="S1" s="69"/>
      <c r="T1" s="69"/>
      <c r="U1" s="69"/>
      <c r="V1" s="70"/>
      <c r="W1" s="69"/>
    </row>
    <row r="2" spans="1:23" ht="13.5" customHeight="1" x14ac:dyDescent="0.3">
      <c r="A2" s="1" t="s">
        <v>453</v>
      </c>
      <c r="B2" s="1"/>
      <c r="C2" s="2"/>
      <c r="D2" s="2"/>
      <c r="E2"/>
      <c r="F2"/>
      <c r="G2"/>
      <c r="H2"/>
      <c r="I2"/>
      <c r="J2"/>
      <c r="M2" s="4"/>
      <c r="N2" s="4" t="s">
        <v>3</v>
      </c>
      <c r="O2" s="5"/>
      <c r="R2" s="306"/>
      <c r="S2" s="69"/>
      <c r="T2" s="69"/>
      <c r="U2" s="69"/>
      <c r="V2" s="70"/>
      <c r="W2" s="69"/>
    </row>
    <row r="3" spans="1:23" ht="15.6" x14ac:dyDescent="0.3">
      <c r="A3" s="549" t="s">
        <v>454</v>
      </c>
      <c r="B3" s="549"/>
      <c r="C3" s="2"/>
      <c r="D3" s="2"/>
      <c r="E3"/>
      <c r="F3"/>
      <c r="G3"/>
      <c r="H3"/>
      <c r="I3"/>
      <c r="J3"/>
      <c r="K3" s="5"/>
      <c r="L3" s="5"/>
      <c r="M3" s="5"/>
      <c r="N3" s="5"/>
      <c r="O3" s="5"/>
      <c r="R3" s="306"/>
      <c r="S3" s="69"/>
      <c r="T3" s="69"/>
      <c r="U3" s="69"/>
      <c r="V3" s="70"/>
      <c r="W3" s="69"/>
    </row>
    <row r="4" spans="1:23" ht="33.6" customHeight="1" x14ac:dyDescent="0.3">
      <c r="A4" s="547" t="s">
        <v>455</v>
      </c>
      <c r="B4" s="548"/>
      <c r="C4" s="7"/>
      <c r="D4" s="7"/>
      <c r="E4" s="8"/>
      <c r="F4" s="8"/>
      <c r="G4" s="8"/>
      <c r="H4" s="8"/>
      <c r="I4" s="8"/>
      <c r="J4" s="8"/>
      <c r="K4" s="9"/>
      <c r="L4" s="9"/>
      <c r="M4" s="9"/>
      <c r="N4" s="9"/>
      <c r="O4" s="38"/>
      <c r="R4" s="306"/>
      <c r="S4" s="69"/>
      <c r="T4" s="69"/>
      <c r="U4" s="69"/>
      <c r="V4" s="70"/>
      <c r="W4" s="69"/>
    </row>
    <row r="5" spans="1:23" x14ac:dyDescent="0.3">
      <c r="B5" s="9"/>
      <c r="C5" s="9"/>
      <c r="D5" s="9"/>
      <c r="E5" s="9"/>
      <c r="F5" s="9"/>
      <c r="G5" s="9"/>
      <c r="H5" s="9"/>
      <c r="I5" s="9"/>
      <c r="J5" s="9"/>
      <c r="K5" s="9"/>
      <c r="L5" s="9"/>
      <c r="M5" s="9"/>
      <c r="N5" s="9"/>
      <c r="O5" s="38"/>
      <c r="R5" s="306"/>
      <c r="S5" s="69"/>
      <c r="T5" s="69"/>
      <c r="U5" s="69"/>
      <c r="V5" s="70"/>
      <c r="W5" s="69"/>
    </row>
    <row r="6" spans="1:23" ht="15.6" x14ac:dyDescent="0.3">
      <c r="A6" s="6" t="s">
        <v>232</v>
      </c>
      <c r="B6" s="9"/>
      <c r="C6" s="9"/>
      <c r="D6" s="9"/>
      <c r="E6" s="9"/>
      <c r="F6" s="9"/>
      <c r="G6" s="9"/>
      <c r="H6" s="9"/>
      <c r="I6" s="9"/>
      <c r="J6" s="9"/>
      <c r="K6" s="9"/>
      <c r="L6" s="9"/>
      <c r="M6" s="9"/>
      <c r="N6" s="9"/>
      <c r="O6" s="38"/>
      <c r="R6" s="306"/>
      <c r="S6" s="69"/>
      <c r="T6" s="69"/>
      <c r="U6" s="69"/>
      <c r="V6" s="70"/>
      <c r="W6" s="69"/>
    </row>
    <row r="7" spans="1:23" x14ac:dyDescent="0.3">
      <c r="A7" s="10"/>
      <c r="B7" s="9"/>
      <c r="C7" s="9"/>
      <c r="D7" s="9"/>
      <c r="E7" s="9"/>
      <c r="F7" s="9"/>
      <c r="G7" s="9"/>
      <c r="H7" s="9"/>
      <c r="I7" s="9"/>
      <c r="J7" s="9"/>
      <c r="K7" s="9"/>
      <c r="L7" s="9"/>
      <c r="M7" s="9"/>
      <c r="N7" s="9"/>
      <c r="O7" s="38"/>
      <c r="R7" s="69"/>
      <c r="S7" s="69"/>
      <c r="T7" s="69"/>
      <c r="U7" s="70"/>
      <c r="V7" s="69"/>
    </row>
    <row r="8" spans="1:23" x14ac:dyDescent="0.3">
      <c r="A8" s="10"/>
      <c r="B8" s="9"/>
      <c r="C8" s="9"/>
      <c r="D8" s="9"/>
      <c r="E8" s="9"/>
      <c r="F8" s="9"/>
      <c r="G8" s="9"/>
      <c r="H8" s="9"/>
      <c r="I8" s="9"/>
      <c r="J8" s="9"/>
      <c r="K8" s="9"/>
      <c r="L8" s="9"/>
      <c r="M8" s="9"/>
      <c r="N8" s="9"/>
      <c r="O8" s="38"/>
      <c r="R8" s="69"/>
      <c r="S8" s="69"/>
      <c r="T8" s="69"/>
      <c r="U8" s="70"/>
      <c r="V8" s="69"/>
    </row>
    <row r="9" spans="1:23" ht="17.25" customHeight="1" x14ac:dyDescent="0.3">
      <c r="A9" s="10"/>
      <c r="B9" s="9"/>
      <c r="C9" s="9"/>
      <c r="D9" s="9"/>
      <c r="E9" s="9"/>
      <c r="F9" s="9"/>
      <c r="G9" s="9"/>
      <c r="H9" s="9"/>
      <c r="I9" s="9"/>
      <c r="J9" s="9"/>
      <c r="K9" s="9"/>
      <c r="L9" s="9"/>
      <c r="M9" s="9"/>
      <c r="N9" s="9"/>
      <c r="O9" s="38"/>
      <c r="R9" s="69"/>
      <c r="S9" s="69"/>
      <c r="T9" s="69"/>
      <c r="U9" s="70"/>
      <c r="V9" s="69"/>
    </row>
    <row r="10" spans="1:23" ht="0.75" customHeight="1" x14ac:dyDescent="0.3">
      <c r="R10" s="69"/>
      <c r="S10" s="69"/>
      <c r="T10" s="69"/>
      <c r="U10" s="70"/>
      <c r="V10" s="69"/>
    </row>
    <row r="11" spans="1:23" ht="21" customHeight="1" x14ac:dyDescent="0.3">
      <c r="A11" s="555" t="s">
        <v>263</v>
      </c>
      <c r="B11" s="555"/>
      <c r="C11" s="555"/>
      <c r="D11" s="555"/>
      <c r="E11" s="555"/>
      <c r="F11" s="555"/>
      <c r="G11" s="555"/>
      <c r="H11" s="555"/>
      <c r="I11" s="555"/>
      <c r="J11" s="555"/>
      <c r="K11" s="555"/>
      <c r="L11" s="555"/>
      <c r="M11" s="555"/>
      <c r="N11" s="555"/>
      <c r="O11" s="555"/>
      <c r="P11" s="40"/>
      <c r="R11" s="69"/>
      <c r="S11" s="69"/>
      <c r="T11" s="69"/>
      <c r="U11" s="70"/>
      <c r="V11" s="69"/>
    </row>
    <row r="12" spans="1:23" ht="3.75" customHeight="1" x14ac:dyDescent="0.3">
      <c r="A12" s="11"/>
      <c r="B12" s="11"/>
      <c r="C12" s="11"/>
      <c r="D12" s="11"/>
      <c r="E12" s="11"/>
      <c r="F12" s="11"/>
      <c r="G12" s="11"/>
      <c r="H12" s="11"/>
      <c r="I12" s="11"/>
      <c r="J12" s="11"/>
      <c r="K12" s="11"/>
      <c r="L12" s="11"/>
      <c r="M12" s="11"/>
      <c r="N12" s="11"/>
      <c r="O12" s="11"/>
      <c r="R12" s="69"/>
      <c r="S12" s="69"/>
      <c r="T12" s="69"/>
      <c r="U12" s="70"/>
      <c r="V12" s="69"/>
    </row>
    <row r="13" spans="1:23" s="42" customFormat="1" ht="20.25" hidden="1" customHeight="1" thickBot="1" x14ac:dyDescent="0.35">
      <c r="A13" s="434" t="s">
        <v>5</v>
      </c>
      <c r="B13" s="556">
        <f>'Info District'!G11</f>
        <v>2025</v>
      </c>
      <c r="C13" s="557"/>
      <c r="E13" s="550"/>
      <c r="F13" s="550"/>
      <c r="G13" s="550"/>
      <c r="H13" s="550"/>
      <c r="I13" s="550"/>
      <c r="J13" s="554"/>
      <c r="Q13" s="63"/>
      <c r="R13" s="71"/>
      <c r="S13" s="71"/>
      <c r="T13" s="71"/>
      <c r="U13" s="72"/>
      <c r="V13" s="71"/>
    </row>
    <row r="14" spans="1:23" s="42" customFormat="1" ht="7.5" hidden="1" customHeight="1" thickBot="1" x14ac:dyDescent="0.35">
      <c r="A14" s="434"/>
      <c r="B14" s="13"/>
      <c r="C14" s="13"/>
      <c r="D14" s="13"/>
      <c r="O14" s="15"/>
      <c r="Q14" s="63"/>
      <c r="R14" s="71"/>
      <c r="S14" s="71"/>
      <c r="T14" s="71"/>
      <c r="U14" s="72"/>
      <c r="V14" s="71"/>
    </row>
    <row r="15" spans="1:23" s="42" customFormat="1" ht="16.5" hidden="1" customHeight="1" thickBot="1" x14ac:dyDescent="0.35">
      <c r="A15" s="434" t="s">
        <v>7</v>
      </c>
      <c r="B15" s="558" t="str">
        <f>'Info District'!G12</f>
        <v>PLATEAUX</v>
      </c>
      <c r="C15" s="559"/>
      <c r="D15" s="550" t="s">
        <v>8</v>
      </c>
      <c r="E15" s="550"/>
      <c r="F15" s="550"/>
      <c r="G15" s="551" t="str">
        <f>'Info District'!G13</f>
        <v>Agou</v>
      </c>
      <c r="H15" s="552"/>
      <c r="I15" s="553"/>
      <c r="L15" s="11"/>
      <c r="M15" s="11"/>
      <c r="N15" s="11"/>
      <c r="O15" s="11"/>
      <c r="P15" s="11"/>
      <c r="Q15" s="63"/>
      <c r="R15" s="71"/>
      <c r="S15" s="71"/>
      <c r="T15" s="71"/>
      <c r="U15" s="73"/>
      <c r="V15" s="71"/>
    </row>
    <row r="16" spans="1:23" s="42" customFormat="1" ht="3.75" hidden="1" customHeight="1" thickBot="1" x14ac:dyDescent="0.35">
      <c r="A16" s="139"/>
      <c r="B16" s="15"/>
      <c r="C16" s="15"/>
      <c r="D16" s="15"/>
      <c r="E16" s="15"/>
      <c r="K16" s="15"/>
      <c r="L16" s="15"/>
      <c r="M16" s="15"/>
      <c r="O16" s="15"/>
      <c r="Q16" s="63"/>
      <c r="R16" s="71"/>
      <c r="S16" s="71"/>
      <c r="T16" s="71"/>
      <c r="U16" s="72"/>
      <c r="V16" s="71"/>
    </row>
    <row r="17" spans="1:23" s="42" customFormat="1" ht="18" hidden="1" customHeight="1" thickBot="1" x14ac:dyDescent="0.35">
      <c r="A17" s="434" t="s">
        <v>9</v>
      </c>
      <c r="B17" s="556" t="str">
        <f>'Info District'!G17</f>
        <v>Avril à Juin 2025</v>
      </c>
      <c r="C17" s="560"/>
      <c r="D17" s="560"/>
      <c r="E17" s="557"/>
      <c r="G17" s="550" t="s">
        <v>11</v>
      </c>
      <c r="H17" s="550"/>
      <c r="I17" s="550"/>
      <c r="J17" s="550"/>
      <c r="K17" s="554"/>
      <c r="L17" s="551" t="str">
        <f>'Info District'!G18</f>
        <v>Juillet à Septembre 2025</v>
      </c>
      <c r="M17" s="552"/>
      <c r="N17" s="552"/>
      <c r="O17" s="552"/>
      <c r="P17" s="553"/>
      <c r="Q17" s="63"/>
      <c r="R17" s="71"/>
      <c r="S17" s="71"/>
      <c r="T17" s="71"/>
      <c r="U17" s="72"/>
      <c r="V17" s="71"/>
    </row>
    <row r="18" spans="1:23" s="9" customFormat="1" ht="6" customHeight="1" thickBot="1" x14ac:dyDescent="0.3">
      <c r="B18" s="43"/>
      <c r="C18" s="43"/>
      <c r="D18" s="43"/>
      <c r="E18" s="44"/>
      <c r="F18" s="43"/>
      <c r="G18" s="45"/>
      <c r="H18" s="45"/>
      <c r="I18" s="45"/>
      <c r="J18" s="45"/>
      <c r="K18" s="45"/>
      <c r="L18" s="45"/>
      <c r="M18" s="45"/>
      <c r="O18" s="38"/>
      <c r="Q18" s="64"/>
      <c r="R18" s="74"/>
      <c r="S18" s="74"/>
      <c r="T18" s="74"/>
      <c r="U18" s="75"/>
      <c r="V18" s="74"/>
    </row>
    <row r="19" spans="1:23" s="9" customFormat="1" ht="31.5" customHeight="1" thickBot="1" x14ac:dyDescent="0.35">
      <c r="A19" s="532" t="s">
        <v>12</v>
      </c>
      <c r="B19" s="532"/>
      <c r="C19" s="533"/>
      <c r="D19" s="575"/>
      <c r="E19" s="576"/>
      <c r="F19" s="576"/>
      <c r="G19" s="576"/>
      <c r="H19" s="576"/>
      <c r="I19" s="576"/>
      <c r="J19" s="576"/>
      <c r="K19" s="576"/>
      <c r="L19" s="576"/>
      <c r="M19" s="576"/>
      <c r="N19" s="577"/>
      <c r="O19" s="11"/>
      <c r="P19" s="464" t="str">
        <f>'Info District'!H17</f>
        <v>T2</v>
      </c>
      <c r="Q19" s="65"/>
      <c r="R19" s="535" t="s">
        <v>96</v>
      </c>
      <c r="S19" s="536"/>
      <c r="T19" s="536"/>
      <c r="U19" s="536"/>
      <c r="V19" s="537"/>
    </row>
    <row r="20" spans="1:23" s="9" customFormat="1" ht="8.25" customHeight="1" thickBot="1" x14ac:dyDescent="0.35">
      <c r="A20" s="12"/>
      <c r="B20" s="12"/>
      <c r="C20" s="12"/>
      <c r="D20" s="12"/>
      <c r="E20" s="12"/>
      <c r="F20" s="12"/>
      <c r="G20" s="13"/>
      <c r="H20" s="13"/>
      <c r="I20" s="13"/>
      <c r="J20" s="13"/>
      <c r="K20" s="13"/>
      <c r="L20" s="14"/>
      <c r="M20" s="14"/>
      <c r="N20" s="14"/>
      <c r="O20" s="14"/>
      <c r="Q20" s="64"/>
      <c r="R20" s="146"/>
      <c r="S20" s="74"/>
      <c r="T20" s="74"/>
      <c r="U20" s="76"/>
      <c r="V20" s="147"/>
    </row>
    <row r="21" spans="1:23" s="9" customFormat="1" ht="30.75" customHeight="1" thickBot="1" x14ac:dyDescent="0.35">
      <c r="A21" s="564" t="s">
        <v>6</v>
      </c>
      <c r="B21" s="564"/>
      <c r="C21" s="564"/>
      <c r="D21" s="565"/>
      <c r="E21" s="566"/>
      <c r="F21" s="566"/>
      <c r="G21" s="566"/>
      <c r="H21" s="567"/>
      <c r="I21" s="12"/>
      <c r="K21" s="230" t="s">
        <v>338</v>
      </c>
      <c r="O21" s="571"/>
      <c r="P21" s="572"/>
      <c r="Q21" s="64"/>
      <c r="R21" s="146"/>
      <c r="S21" s="74"/>
      <c r="T21" s="74"/>
      <c r="U21" s="76"/>
      <c r="V21" s="147"/>
    </row>
    <row r="22" spans="1:23" s="9" customFormat="1" ht="9" customHeight="1" thickBot="1" x14ac:dyDescent="0.35">
      <c r="A22" s="12"/>
      <c r="B22" s="12"/>
      <c r="C22" s="12"/>
      <c r="D22" s="12"/>
      <c r="E22" s="12"/>
      <c r="F22" s="12"/>
      <c r="G22" s="13"/>
      <c r="H22" s="13"/>
      <c r="I22" s="13"/>
      <c r="J22" s="13"/>
      <c r="K22" s="13"/>
      <c r="L22" s="14"/>
      <c r="M22" s="14"/>
      <c r="N22" s="14"/>
      <c r="O22" s="14"/>
      <c r="Q22" s="64"/>
      <c r="R22" s="146"/>
      <c r="S22" s="74"/>
      <c r="T22" s="74"/>
      <c r="U22" s="76"/>
      <c r="V22" s="147"/>
    </row>
    <row r="23" spans="1:23" s="9" customFormat="1" ht="30" customHeight="1" thickBot="1" x14ac:dyDescent="0.35">
      <c r="A23" s="532" t="s">
        <v>240</v>
      </c>
      <c r="B23" s="532"/>
      <c r="C23" s="533"/>
      <c r="D23" s="568" t="s">
        <v>265</v>
      </c>
      <c r="E23" s="569"/>
      <c r="F23" s="570"/>
      <c r="H23" s="229"/>
      <c r="I23" s="573" t="s">
        <v>337</v>
      </c>
      <c r="J23" s="573"/>
      <c r="K23" s="573"/>
      <c r="L23" s="573"/>
      <c r="M23" s="573"/>
      <c r="N23" s="574"/>
      <c r="O23" s="562"/>
      <c r="P23" s="563"/>
      <c r="Q23" s="64"/>
      <c r="R23" s="146"/>
      <c r="S23" s="74"/>
      <c r="T23" s="74"/>
      <c r="U23" s="76"/>
      <c r="V23" s="147"/>
    </row>
    <row r="24" spans="1:23" s="9" customFormat="1" ht="6" customHeight="1" x14ac:dyDescent="0.3">
      <c r="A24" s="12"/>
      <c r="B24" s="12"/>
      <c r="C24" s="12"/>
      <c r="D24" s="12"/>
      <c r="E24" s="12"/>
      <c r="F24" s="12"/>
      <c r="G24" s="13"/>
      <c r="H24" s="15"/>
      <c r="I24" s="15"/>
      <c r="J24" s="15"/>
      <c r="K24" s="13"/>
      <c r="L24" s="14"/>
      <c r="M24" s="14"/>
      <c r="N24" s="14"/>
      <c r="O24" s="14"/>
      <c r="Q24" s="64"/>
      <c r="R24" s="146"/>
      <c r="S24" s="74"/>
      <c r="T24" s="74"/>
      <c r="U24" s="76"/>
      <c r="V24" s="147"/>
    </row>
    <row r="25" spans="1:23" s="9" customFormat="1" ht="4.5" customHeight="1" thickBot="1" x14ac:dyDescent="0.35">
      <c r="A25" s="12"/>
      <c r="B25" s="12"/>
      <c r="C25" s="12"/>
      <c r="D25" s="12"/>
      <c r="E25" s="12"/>
      <c r="F25" s="12"/>
      <c r="G25" s="13"/>
      <c r="H25" s="13"/>
      <c r="I25" s="13"/>
      <c r="J25" s="13"/>
      <c r="K25" s="13"/>
      <c r="L25" s="14"/>
      <c r="M25" s="14"/>
      <c r="N25" s="14"/>
      <c r="O25" s="14"/>
      <c r="Q25" s="64"/>
      <c r="R25" s="146"/>
      <c r="S25" s="74"/>
      <c r="T25" s="74"/>
      <c r="U25" s="76"/>
      <c r="V25" s="147"/>
    </row>
    <row r="26" spans="1:23" ht="76.5" customHeight="1" thickBot="1" x14ac:dyDescent="0.35">
      <c r="A26" s="541" t="s">
        <v>13</v>
      </c>
      <c r="B26" s="16" t="s">
        <v>14</v>
      </c>
      <c r="C26" s="108" t="s">
        <v>15</v>
      </c>
      <c r="D26" s="118" t="s">
        <v>16</v>
      </c>
      <c r="E26" s="117" t="s">
        <v>17</v>
      </c>
      <c r="F26" s="16" t="s">
        <v>18</v>
      </c>
      <c r="G26" s="16" t="s">
        <v>233</v>
      </c>
      <c r="H26" s="16" t="s">
        <v>234</v>
      </c>
      <c r="I26" s="16" t="s">
        <v>19</v>
      </c>
      <c r="J26" s="16" t="s">
        <v>20</v>
      </c>
      <c r="K26" s="108" t="s">
        <v>21</v>
      </c>
      <c r="L26" s="136" t="s">
        <v>22</v>
      </c>
      <c r="M26" s="137" t="s">
        <v>236</v>
      </c>
      <c r="N26" s="138" t="s">
        <v>23</v>
      </c>
      <c r="O26" s="109" t="s">
        <v>39</v>
      </c>
      <c r="P26" s="16" t="s">
        <v>40</v>
      </c>
      <c r="R26" s="148" t="s">
        <v>237</v>
      </c>
      <c r="S26" s="140" t="s">
        <v>93</v>
      </c>
      <c r="T26" s="140" t="s">
        <v>239</v>
      </c>
      <c r="U26" s="140" t="s">
        <v>238</v>
      </c>
      <c r="V26" s="149" t="s">
        <v>97</v>
      </c>
    </row>
    <row r="27" spans="1:23" s="47" customFormat="1" ht="21.75" customHeight="1" thickBot="1" x14ac:dyDescent="0.35">
      <c r="A27" s="542"/>
      <c r="B27" s="46" t="s">
        <v>24</v>
      </c>
      <c r="C27" s="46" t="s">
        <v>25</v>
      </c>
      <c r="D27" s="112" t="s">
        <v>26</v>
      </c>
      <c r="E27" s="46" t="s">
        <v>27</v>
      </c>
      <c r="F27" s="46"/>
      <c r="G27" s="46" t="s">
        <v>28</v>
      </c>
      <c r="H27" s="46"/>
      <c r="I27" s="46" t="s">
        <v>29</v>
      </c>
      <c r="J27" s="46"/>
      <c r="K27" s="131" t="s">
        <v>235</v>
      </c>
      <c r="L27" s="133"/>
      <c r="M27" s="134"/>
      <c r="N27" s="135"/>
      <c r="O27" s="132" t="s">
        <v>30</v>
      </c>
      <c r="P27" s="46"/>
      <c r="Q27" s="66"/>
      <c r="R27" s="150"/>
      <c r="S27" s="67" t="s">
        <v>94</v>
      </c>
      <c r="T27" s="67" t="s">
        <v>95</v>
      </c>
      <c r="U27" s="94"/>
      <c r="V27" s="151" t="str">
        <f>IF(J28&lt;=0,"",IF(J28=90,$W$28))</f>
        <v/>
      </c>
      <c r="W27" s="37" t="s">
        <v>98</v>
      </c>
    </row>
    <row r="28" spans="1:23" ht="49.5" customHeight="1" x14ac:dyDescent="0.3">
      <c r="A28" s="231" t="str">
        <f>CDT!B26</f>
        <v>Artéméther-Luméfantrine 6cp (AL)</v>
      </c>
      <c r="B28" s="79"/>
      <c r="C28" s="110"/>
      <c r="D28" s="120" t="str">
        <f>IF(B28&lt;&gt;"",B28+C28,"")</f>
        <v/>
      </c>
      <c r="E28" s="119"/>
      <c r="F28" s="79"/>
      <c r="G28" s="79"/>
      <c r="H28" s="79"/>
      <c r="I28" s="79"/>
      <c r="J28" s="79"/>
      <c r="K28" s="110"/>
      <c r="L28" s="431" t="str">
        <f>IF(B28&lt;&gt;"",IF(J28=0,E28,((E28*90)/(90-J28))),"0")</f>
        <v>0</v>
      </c>
      <c r="M28" s="428" t="str">
        <f>IF(B28&lt;&gt;"",((E28/R28)*30),"0")</f>
        <v>0</v>
      </c>
      <c r="N28" s="250" t="str">
        <f>IF(B28&lt;&gt;"",IF(J28=0,((E28+L28)-K28),((M28*6)-K28)),"0")</f>
        <v>0</v>
      </c>
      <c r="O28" s="251"/>
      <c r="P28" s="81"/>
      <c r="R28" s="152">
        <f>(90-J28)</f>
        <v>90</v>
      </c>
      <c r="S28" s="68" t="e">
        <f>D28-(E28+G28+I28+H28)</f>
        <v>#VALUE!</v>
      </c>
      <c r="T28" s="68" t="e">
        <f>K28-S28</f>
        <v>#VALUE!</v>
      </c>
      <c r="U28" s="95">
        <v>6</v>
      </c>
      <c r="V28" s="153" t="e">
        <f t="shared" ref="V28:V52" si="0">IF(T28=0,"",$W$27)</f>
        <v>#VALUE!</v>
      </c>
      <c r="W28" s="37" t="s">
        <v>203</v>
      </c>
    </row>
    <row r="29" spans="1:23" ht="45" customHeight="1" x14ac:dyDescent="0.3">
      <c r="A29" s="231" t="str">
        <f>CDT!B27</f>
        <v>Artéméther-Luméfantrine 12cp (AL)</v>
      </c>
      <c r="B29" s="79"/>
      <c r="C29" s="110"/>
      <c r="D29" s="121" t="str">
        <f t="shared" ref="D29:D36" si="1">IF(B29&lt;&gt;"",B29+C29,"")</f>
        <v/>
      </c>
      <c r="E29" s="119"/>
      <c r="F29" s="79"/>
      <c r="G29" s="79"/>
      <c r="H29" s="79"/>
      <c r="I29" s="79"/>
      <c r="J29" s="79"/>
      <c r="K29" s="110"/>
      <c r="L29" s="431" t="str">
        <f t="shared" ref="L29:L36" si="2">IF(B29&lt;&gt;"",IF(J29=0,E29,((E29*90)/(90-J29))),"0")</f>
        <v>0</v>
      </c>
      <c r="M29" s="428" t="str">
        <f t="shared" ref="M29:M36" si="3">IF(B29&lt;&gt;"",((E29/R29)*30),"0")</f>
        <v>0</v>
      </c>
      <c r="N29" s="250" t="str">
        <f t="shared" ref="N29:N36" si="4">IF(B29&lt;&gt;"",IF(J29=0,((E29+L29)-K29),((M29*6)-K29)),"0")</f>
        <v>0</v>
      </c>
      <c r="O29" s="251"/>
      <c r="P29" s="81"/>
      <c r="R29" s="152">
        <f t="shared" ref="R29:R50" si="5">(90-J29)</f>
        <v>90</v>
      </c>
      <c r="S29" s="68" t="e">
        <f t="shared" ref="S29:S49" si="6">D29-(E29+G29+I29+H29)</f>
        <v>#VALUE!</v>
      </c>
      <c r="T29" s="68" t="e">
        <f t="shared" ref="T29:T50" si="7">K29-S29</f>
        <v>#VALUE!</v>
      </c>
      <c r="U29" s="95">
        <v>12</v>
      </c>
      <c r="V29" s="153" t="e">
        <f t="shared" si="0"/>
        <v>#VALUE!</v>
      </c>
    </row>
    <row r="30" spans="1:23" ht="49.5" customHeight="1" x14ac:dyDescent="0.3">
      <c r="A30" s="231" t="str">
        <f>CDT!B28</f>
        <v>Artéméther-Luméfantrine 18cp (AL)</v>
      </c>
      <c r="B30" s="79"/>
      <c r="C30" s="110"/>
      <c r="D30" s="121" t="str">
        <f t="shared" si="1"/>
        <v/>
      </c>
      <c r="E30" s="119"/>
      <c r="F30" s="79"/>
      <c r="G30" s="79"/>
      <c r="H30" s="79"/>
      <c r="I30" s="79"/>
      <c r="J30" s="79"/>
      <c r="K30" s="110"/>
      <c r="L30" s="431" t="str">
        <f t="shared" si="2"/>
        <v>0</v>
      </c>
      <c r="M30" s="428" t="str">
        <f t="shared" si="3"/>
        <v>0</v>
      </c>
      <c r="N30" s="250" t="str">
        <f t="shared" si="4"/>
        <v>0</v>
      </c>
      <c r="O30" s="251"/>
      <c r="P30" s="81"/>
      <c r="R30" s="152">
        <f t="shared" si="5"/>
        <v>90</v>
      </c>
      <c r="S30" s="68" t="e">
        <f t="shared" si="6"/>
        <v>#VALUE!</v>
      </c>
      <c r="T30" s="68" t="e">
        <f t="shared" si="7"/>
        <v>#VALUE!</v>
      </c>
      <c r="U30" s="95">
        <v>18</v>
      </c>
      <c r="V30" s="153" t="e">
        <f t="shared" si="0"/>
        <v>#VALUE!</v>
      </c>
    </row>
    <row r="31" spans="1:23" ht="49.5" customHeight="1" x14ac:dyDescent="0.3">
      <c r="A31" s="231" t="str">
        <f>CDT!B29</f>
        <v>Artéméther-Luméfantrine 24cp (AL)</v>
      </c>
      <c r="B31" s="79"/>
      <c r="C31" s="110"/>
      <c r="D31" s="121" t="str">
        <f t="shared" si="1"/>
        <v/>
      </c>
      <c r="E31" s="119"/>
      <c r="F31" s="79"/>
      <c r="G31" s="79"/>
      <c r="H31" s="79"/>
      <c r="I31" s="79"/>
      <c r="J31" s="79"/>
      <c r="K31" s="110"/>
      <c r="L31" s="431" t="str">
        <f t="shared" si="2"/>
        <v>0</v>
      </c>
      <c r="M31" s="428" t="str">
        <f t="shared" si="3"/>
        <v>0</v>
      </c>
      <c r="N31" s="250" t="str">
        <f t="shared" si="4"/>
        <v>0</v>
      </c>
      <c r="O31" s="251"/>
      <c r="P31" s="81"/>
      <c r="R31" s="152">
        <f t="shared" si="5"/>
        <v>90</v>
      </c>
      <c r="S31" s="68" t="e">
        <f t="shared" si="6"/>
        <v>#VALUE!</v>
      </c>
      <c r="T31" s="68" t="e">
        <f t="shared" si="7"/>
        <v>#VALUE!</v>
      </c>
      <c r="U31" s="95">
        <v>24</v>
      </c>
      <c r="V31" s="153" t="e">
        <f t="shared" si="0"/>
        <v>#VALUE!</v>
      </c>
    </row>
    <row r="32" spans="1:23" ht="50.25" hidden="1" customHeight="1" x14ac:dyDescent="0.3">
      <c r="A32" s="17" t="str">
        <f>CDT!B30</f>
        <v>Artéméther injectable 40 mg</v>
      </c>
      <c r="B32" s="79"/>
      <c r="C32" s="110"/>
      <c r="D32" s="121" t="str">
        <f t="shared" si="1"/>
        <v/>
      </c>
      <c r="E32" s="119"/>
      <c r="F32" s="79"/>
      <c r="G32" s="79"/>
      <c r="H32" s="79"/>
      <c r="I32" s="79"/>
      <c r="J32" s="79"/>
      <c r="K32" s="110"/>
      <c r="L32" s="431" t="str">
        <f t="shared" si="2"/>
        <v>0</v>
      </c>
      <c r="M32" s="428" t="str">
        <f t="shared" si="3"/>
        <v>0</v>
      </c>
      <c r="N32" s="250" t="str">
        <f t="shared" si="4"/>
        <v>0</v>
      </c>
      <c r="O32" s="251"/>
      <c r="P32" s="79"/>
      <c r="R32" s="152">
        <f t="shared" si="5"/>
        <v>90</v>
      </c>
      <c r="S32" s="68" t="e">
        <f t="shared" si="6"/>
        <v>#VALUE!</v>
      </c>
      <c r="T32" s="68" t="e">
        <f t="shared" si="7"/>
        <v>#VALUE!</v>
      </c>
      <c r="U32" s="95">
        <v>1</v>
      </c>
      <c r="V32" s="153" t="e">
        <f t="shared" si="0"/>
        <v>#VALUE!</v>
      </c>
    </row>
    <row r="33" spans="1:22" ht="50.25" hidden="1" customHeight="1" x14ac:dyDescent="0.3">
      <c r="A33" s="17" t="str">
        <f>CDT!B31</f>
        <v>Artéméther injectable 80 mg</v>
      </c>
      <c r="B33" s="79"/>
      <c r="C33" s="110"/>
      <c r="D33" s="121" t="str">
        <f t="shared" si="1"/>
        <v/>
      </c>
      <c r="E33" s="119"/>
      <c r="F33" s="79"/>
      <c r="G33" s="79"/>
      <c r="H33" s="79"/>
      <c r="I33" s="79"/>
      <c r="J33" s="79"/>
      <c r="K33" s="110"/>
      <c r="L33" s="431" t="str">
        <f t="shared" si="2"/>
        <v>0</v>
      </c>
      <c r="M33" s="428" t="str">
        <f t="shared" si="3"/>
        <v>0</v>
      </c>
      <c r="N33" s="250" t="str">
        <f t="shared" si="4"/>
        <v>0</v>
      </c>
      <c r="O33" s="251"/>
      <c r="P33" s="79"/>
      <c r="R33" s="152">
        <f t="shared" si="5"/>
        <v>90</v>
      </c>
      <c r="S33" s="68" t="e">
        <f t="shared" si="6"/>
        <v>#VALUE!</v>
      </c>
      <c r="T33" s="68" t="e">
        <f t="shared" si="7"/>
        <v>#VALUE!</v>
      </c>
      <c r="U33" s="95">
        <v>1</v>
      </c>
      <c r="V33" s="153" t="e">
        <f t="shared" si="0"/>
        <v>#VALUE!</v>
      </c>
    </row>
    <row r="34" spans="1:22" ht="50.25" hidden="1" customHeight="1" x14ac:dyDescent="0.3">
      <c r="A34" s="17" t="str">
        <f>CDT!B32</f>
        <v>Artésunate injectable 60 mg</v>
      </c>
      <c r="B34" s="79"/>
      <c r="C34" s="110"/>
      <c r="D34" s="121" t="str">
        <f t="shared" si="1"/>
        <v/>
      </c>
      <c r="E34" s="119"/>
      <c r="F34" s="79"/>
      <c r="G34" s="79"/>
      <c r="H34" s="79"/>
      <c r="I34" s="79"/>
      <c r="J34" s="79"/>
      <c r="K34" s="110"/>
      <c r="L34" s="431" t="str">
        <f t="shared" si="2"/>
        <v>0</v>
      </c>
      <c r="M34" s="428" t="str">
        <f t="shared" si="3"/>
        <v>0</v>
      </c>
      <c r="N34" s="250" t="str">
        <f t="shared" si="4"/>
        <v>0</v>
      </c>
      <c r="O34" s="251"/>
      <c r="P34" s="79"/>
      <c r="R34" s="152">
        <f t="shared" si="5"/>
        <v>90</v>
      </c>
      <c r="S34" s="68" t="e">
        <f t="shared" si="6"/>
        <v>#VALUE!</v>
      </c>
      <c r="T34" s="68" t="e">
        <f t="shared" si="7"/>
        <v>#VALUE!</v>
      </c>
      <c r="U34" s="95">
        <v>1</v>
      </c>
      <c r="V34" s="153" t="e">
        <f t="shared" si="0"/>
        <v>#VALUE!</v>
      </c>
    </row>
    <row r="35" spans="1:22" ht="50.25" hidden="1" customHeight="1" x14ac:dyDescent="0.3">
      <c r="A35" s="17" t="str">
        <f>CDT!B33</f>
        <v xml:space="preserve"> Sulfadoxine Pyriméthamine:  (SP)</v>
      </c>
      <c r="B35" s="79"/>
      <c r="C35" s="110"/>
      <c r="D35" s="121" t="str">
        <f t="shared" si="1"/>
        <v/>
      </c>
      <c r="E35" s="119"/>
      <c r="F35" s="79"/>
      <c r="G35" s="79"/>
      <c r="H35" s="79"/>
      <c r="I35" s="79"/>
      <c r="J35" s="79"/>
      <c r="K35" s="110"/>
      <c r="L35" s="431" t="str">
        <f t="shared" si="2"/>
        <v>0</v>
      </c>
      <c r="M35" s="428" t="str">
        <f t="shared" si="3"/>
        <v>0</v>
      </c>
      <c r="N35" s="250" t="str">
        <f t="shared" si="4"/>
        <v>0</v>
      </c>
      <c r="O35" s="251"/>
      <c r="P35" s="79"/>
      <c r="R35" s="152">
        <f t="shared" si="5"/>
        <v>90</v>
      </c>
      <c r="S35" s="68" t="e">
        <f t="shared" si="6"/>
        <v>#VALUE!</v>
      </c>
      <c r="T35" s="68" t="e">
        <f t="shared" si="7"/>
        <v>#VALUE!</v>
      </c>
      <c r="U35" s="95">
        <v>3</v>
      </c>
      <c r="V35" s="153" t="e">
        <f t="shared" si="0"/>
        <v>#VALUE!</v>
      </c>
    </row>
    <row r="36" spans="1:22" ht="45.75" customHeight="1" thickBot="1" x14ac:dyDescent="0.35">
      <c r="A36" s="231" t="str">
        <f>CDT!B34</f>
        <v>Test de Diagnostic Rapide  : (TDR)</v>
      </c>
      <c r="B36" s="79"/>
      <c r="C36" s="110"/>
      <c r="D36" s="305" t="str">
        <f t="shared" si="1"/>
        <v/>
      </c>
      <c r="E36" s="119"/>
      <c r="F36" s="79"/>
      <c r="G36" s="79"/>
      <c r="H36" s="79"/>
      <c r="I36" s="79"/>
      <c r="J36" s="79"/>
      <c r="K36" s="110"/>
      <c r="L36" s="431" t="str">
        <f t="shared" si="2"/>
        <v>0</v>
      </c>
      <c r="M36" s="428" t="str">
        <f t="shared" si="3"/>
        <v>0</v>
      </c>
      <c r="N36" s="250" t="str">
        <f t="shared" si="4"/>
        <v>0</v>
      </c>
      <c r="O36" s="251"/>
      <c r="P36" s="79"/>
      <c r="R36" s="152">
        <f t="shared" si="5"/>
        <v>90</v>
      </c>
      <c r="S36" s="68" t="e">
        <f t="shared" si="6"/>
        <v>#VALUE!</v>
      </c>
      <c r="T36" s="68" t="e">
        <f t="shared" si="7"/>
        <v>#VALUE!</v>
      </c>
      <c r="U36" s="95">
        <v>1</v>
      </c>
      <c r="V36" s="153" t="e">
        <f t="shared" si="0"/>
        <v>#VALUE!</v>
      </c>
    </row>
    <row r="37" spans="1:22" ht="34.5" hidden="1" customHeight="1" x14ac:dyDescent="0.3">
      <c r="A37" s="17" t="str">
        <f>CDT!B35</f>
        <v>Moustiquaire à Imprégnation Durable: (MID)</v>
      </c>
      <c r="B37" s="79"/>
      <c r="C37" s="110"/>
      <c r="D37" s="304">
        <f t="shared" ref="D37:D50" si="8">B37+C37</f>
        <v>0</v>
      </c>
      <c r="E37" s="119"/>
      <c r="F37" s="79"/>
      <c r="G37" s="79"/>
      <c r="H37" s="79"/>
      <c r="I37" s="79"/>
      <c r="J37" s="79"/>
      <c r="K37" s="110"/>
      <c r="L37" s="113">
        <f t="shared" ref="L37:L50" si="9">IF(J37=0,E37,((D37*90)/(90-J37)))</f>
        <v>0</v>
      </c>
      <c r="M37" s="55">
        <f t="shared" ref="M37:M50" si="10">(E37/R37)*30</f>
        <v>0</v>
      </c>
      <c r="N37" s="114">
        <f t="shared" ref="N37:N49" si="11">IF(J37=0,((E37+L37)-K37),((L37*2)-K37))</f>
        <v>0</v>
      </c>
      <c r="O37" s="111" t="str">
        <f t="shared" ref="O37:O50" si="12">IF(N37=0,"0",N37)</f>
        <v>0</v>
      </c>
      <c r="P37" s="79"/>
      <c r="R37" s="152">
        <f t="shared" si="5"/>
        <v>90</v>
      </c>
      <c r="S37" s="68">
        <f t="shared" si="6"/>
        <v>0</v>
      </c>
      <c r="T37" s="68">
        <f t="shared" si="7"/>
        <v>0</v>
      </c>
      <c r="U37" s="95">
        <v>1</v>
      </c>
      <c r="V37" s="153" t="str">
        <f t="shared" si="0"/>
        <v/>
      </c>
    </row>
    <row r="38" spans="1:22" ht="34.5" hidden="1" customHeight="1" x14ac:dyDescent="0.3">
      <c r="A38" s="17" t="str">
        <f>CDT!B40</f>
        <v>Artésunate Amodiaquine: (ASAQ) : 3 cp (25/67,5 mg)</v>
      </c>
      <c r="B38" s="79"/>
      <c r="C38" s="110"/>
      <c r="D38" s="121">
        <f t="shared" si="8"/>
        <v>0</v>
      </c>
      <c r="E38" s="119"/>
      <c r="F38" s="79"/>
      <c r="G38" s="79"/>
      <c r="H38" s="79"/>
      <c r="I38" s="79"/>
      <c r="J38" s="79"/>
      <c r="K38" s="110"/>
      <c r="L38" s="113">
        <f t="shared" si="9"/>
        <v>0</v>
      </c>
      <c r="M38" s="55">
        <f t="shared" si="10"/>
        <v>0</v>
      </c>
      <c r="N38" s="114">
        <f t="shared" si="11"/>
        <v>0</v>
      </c>
      <c r="O38" s="111" t="str">
        <f t="shared" si="12"/>
        <v>0</v>
      </c>
      <c r="P38" s="79"/>
      <c r="R38" s="152">
        <f t="shared" si="5"/>
        <v>90</v>
      </c>
      <c r="S38" s="68">
        <f t="shared" si="6"/>
        <v>0</v>
      </c>
      <c r="T38" s="68">
        <f t="shared" si="7"/>
        <v>0</v>
      </c>
      <c r="U38" s="95">
        <v>3</v>
      </c>
      <c r="V38" s="153" t="str">
        <f t="shared" si="0"/>
        <v/>
      </c>
    </row>
    <row r="39" spans="1:22" ht="34.5" hidden="1" customHeight="1" x14ac:dyDescent="0.3">
      <c r="A39" s="17" t="str">
        <f>CDT!B41</f>
        <v>Artésunate Amodiaquine: (ASAQ) 3 cp (50/135 mg)</v>
      </c>
      <c r="B39" s="79"/>
      <c r="C39" s="110"/>
      <c r="D39" s="121">
        <f t="shared" si="8"/>
        <v>0</v>
      </c>
      <c r="E39" s="119"/>
      <c r="F39" s="79"/>
      <c r="G39" s="79"/>
      <c r="H39" s="79"/>
      <c r="I39" s="79"/>
      <c r="J39" s="79"/>
      <c r="K39" s="110"/>
      <c r="L39" s="113">
        <f t="shared" si="9"/>
        <v>0</v>
      </c>
      <c r="M39" s="55">
        <f t="shared" si="10"/>
        <v>0</v>
      </c>
      <c r="N39" s="114">
        <f t="shared" si="11"/>
        <v>0</v>
      </c>
      <c r="O39" s="111" t="str">
        <f t="shared" si="12"/>
        <v>0</v>
      </c>
      <c r="P39" s="79"/>
      <c r="R39" s="152">
        <f t="shared" si="5"/>
        <v>90</v>
      </c>
      <c r="S39" s="68">
        <f t="shared" si="6"/>
        <v>0</v>
      </c>
      <c r="T39" s="68">
        <f t="shared" si="7"/>
        <v>0</v>
      </c>
      <c r="U39" s="95">
        <v>3</v>
      </c>
      <c r="V39" s="153" t="str">
        <f t="shared" si="0"/>
        <v/>
      </c>
    </row>
    <row r="40" spans="1:22" ht="34.5" hidden="1" customHeight="1" x14ac:dyDescent="0.3">
      <c r="A40" s="17" t="str">
        <f>CDT!B42</f>
        <v>Artésunate Amodiaquine: (ASAQ) 3 cp (100/270 mg)</v>
      </c>
      <c r="B40" s="79"/>
      <c r="C40" s="110"/>
      <c r="D40" s="121">
        <f t="shared" si="8"/>
        <v>0</v>
      </c>
      <c r="E40" s="119"/>
      <c r="F40" s="79"/>
      <c r="G40" s="79"/>
      <c r="H40" s="79"/>
      <c r="I40" s="79"/>
      <c r="J40" s="79"/>
      <c r="K40" s="110"/>
      <c r="L40" s="113">
        <f t="shared" si="9"/>
        <v>0</v>
      </c>
      <c r="M40" s="55">
        <f t="shared" si="10"/>
        <v>0</v>
      </c>
      <c r="N40" s="114">
        <f t="shared" si="11"/>
        <v>0</v>
      </c>
      <c r="O40" s="111" t="str">
        <f t="shared" si="12"/>
        <v>0</v>
      </c>
      <c r="P40" s="79"/>
      <c r="R40" s="152">
        <f t="shared" si="5"/>
        <v>90</v>
      </c>
      <c r="S40" s="68">
        <f t="shared" si="6"/>
        <v>0</v>
      </c>
      <c r="T40" s="68">
        <f t="shared" si="7"/>
        <v>0</v>
      </c>
      <c r="U40" s="95">
        <v>3</v>
      </c>
      <c r="V40" s="153" t="str">
        <f t="shared" si="0"/>
        <v/>
      </c>
    </row>
    <row r="41" spans="1:22" ht="34.5" hidden="1" customHeight="1" x14ac:dyDescent="0.3">
      <c r="A41" s="17" t="str">
        <f>CDT!B43</f>
        <v>Artésunate Amodiaquine: (ASAQ) 6 cp (100/270 mg)</v>
      </c>
      <c r="B41" s="79"/>
      <c r="C41" s="110"/>
      <c r="D41" s="121">
        <f t="shared" si="8"/>
        <v>0</v>
      </c>
      <c r="E41" s="119"/>
      <c r="F41" s="79"/>
      <c r="G41" s="79"/>
      <c r="H41" s="79"/>
      <c r="I41" s="79"/>
      <c r="J41" s="79"/>
      <c r="K41" s="110"/>
      <c r="L41" s="113">
        <f t="shared" si="9"/>
        <v>0</v>
      </c>
      <c r="M41" s="55">
        <f t="shared" si="10"/>
        <v>0</v>
      </c>
      <c r="N41" s="114">
        <f t="shared" si="11"/>
        <v>0</v>
      </c>
      <c r="O41" s="111" t="str">
        <f t="shared" si="12"/>
        <v>0</v>
      </c>
      <c r="P41" s="79"/>
      <c r="R41" s="152">
        <f t="shared" si="5"/>
        <v>90</v>
      </c>
      <c r="S41" s="68">
        <f t="shared" si="6"/>
        <v>0</v>
      </c>
      <c r="T41" s="68">
        <f t="shared" si="7"/>
        <v>0</v>
      </c>
      <c r="U41" s="95">
        <v>3</v>
      </c>
      <c r="V41" s="153" t="str">
        <f t="shared" si="0"/>
        <v/>
      </c>
    </row>
    <row r="42" spans="1:22" ht="34.5" hidden="1" customHeight="1" x14ac:dyDescent="0.3">
      <c r="A42" s="17" t="str">
        <f>CDT!B36</f>
        <v>Dihydroartéminisine Pipéraquine– Plaq / 3 comp 
( DHA-PPQ)  20/160 mg</v>
      </c>
      <c r="B42" s="79"/>
      <c r="C42" s="110"/>
      <c r="D42" s="121">
        <f t="shared" si="8"/>
        <v>0</v>
      </c>
      <c r="E42" s="119"/>
      <c r="F42" s="79"/>
      <c r="G42" s="79"/>
      <c r="H42" s="79"/>
      <c r="I42" s="79"/>
      <c r="J42" s="79"/>
      <c r="K42" s="110"/>
      <c r="L42" s="113">
        <f t="shared" si="9"/>
        <v>0</v>
      </c>
      <c r="M42" s="55">
        <f t="shared" si="10"/>
        <v>0</v>
      </c>
      <c r="N42" s="114">
        <f t="shared" si="11"/>
        <v>0</v>
      </c>
      <c r="O42" s="111" t="str">
        <f t="shared" si="12"/>
        <v>0</v>
      </c>
      <c r="P42" s="79"/>
      <c r="R42" s="152">
        <f t="shared" si="5"/>
        <v>90</v>
      </c>
      <c r="S42" s="68">
        <f t="shared" si="6"/>
        <v>0</v>
      </c>
      <c r="T42" s="68">
        <f t="shared" si="7"/>
        <v>0</v>
      </c>
      <c r="U42" s="95">
        <v>1</v>
      </c>
      <c r="V42" s="153" t="str">
        <f t="shared" si="0"/>
        <v/>
      </c>
    </row>
    <row r="43" spans="1:22" ht="34.5" hidden="1" customHeight="1" x14ac:dyDescent="0.3">
      <c r="A43" s="17" t="str">
        <f>CDT!B37</f>
        <v>Dihydroartéminisine Pipéraquine– Plaq / 3 comp 
( DHA-PPQ)  40/320 mg</v>
      </c>
      <c r="B43" s="79"/>
      <c r="C43" s="110"/>
      <c r="D43" s="121">
        <f t="shared" si="8"/>
        <v>0</v>
      </c>
      <c r="E43" s="119"/>
      <c r="F43" s="79"/>
      <c r="G43" s="79"/>
      <c r="H43" s="79"/>
      <c r="I43" s="79"/>
      <c r="J43" s="79"/>
      <c r="K43" s="110"/>
      <c r="L43" s="113">
        <f t="shared" si="9"/>
        <v>0</v>
      </c>
      <c r="M43" s="55">
        <f t="shared" si="10"/>
        <v>0</v>
      </c>
      <c r="N43" s="114">
        <f t="shared" si="11"/>
        <v>0</v>
      </c>
      <c r="O43" s="111" t="str">
        <f t="shared" si="12"/>
        <v>0</v>
      </c>
      <c r="P43" s="79"/>
      <c r="R43" s="152">
        <f t="shared" si="5"/>
        <v>90</v>
      </c>
      <c r="S43" s="68">
        <f t="shared" si="6"/>
        <v>0</v>
      </c>
      <c r="T43" s="68">
        <f t="shared" si="7"/>
        <v>0</v>
      </c>
      <c r="U43" s="95">
        <v>1</v>
      </c>
      <c r="V43" s="153" t="str">
        <f t="shared" si="0"/>
        <v/>
      </c>
    </row>
    <row r="44" spans="1:22" ht="34.5" hidden="1" customHeight="1" x14ac:dyDescent="0.3">
      <c r="A44" s="17" t="str">
        <f>CDT!B38</f>
        <v>Dihydroartéminisine Pipéraquine– Plaq / 6 comp 
( DHA-PPQ)  40/320 mg</v>
      </c>
      <c r="B44" s="79"/>
      <c r="C44" s="110"/>
      <c r="D44" s="121">
        <f t="shared" si="8"/>
        <v>0</v>
      </c>
      <c r="E44" s="119"/>
      <c r="F44" s="79"/>
      <c r="G44" s="79"/>
      <c r="H44" s="79"/>
      <c r="I44" s="79"/>
      <c r="J44" s="79"/>
      <c r="K44" s="110"/>
      <c r="L44" s="113">
        <f t="shared" si="9"/>
        <v>0</v>
      </c>
      <c r="M44" s="55">
        <f t="shared" si="10"/>
        <v>0</v>
      </c>
      <c r="N44" s="114">
        <f t="shared" si="11"/>
        <v>0</v>
      </c>
      <c r="O44" s="111" t="str">
        <f t="shared" si="12"/>
        <v>0</v>
      </c>
      <c r="P44" s="79"/>
      <c r="R44" s="152">
        <f t="shared" si="5"/>
        <v>90</v>
      </c>
      <c r="S44" s="68">
        <f t="shared" si="6"/>
        <v>0</v>
      </c>
      <c r="T44" s="68">
        <f t="shared" si="7"/>
        <v>0</v>
      </c>
      <c r="U44" s="95">
        <v>1</v>
      </c>
      <c r="V44" s="153" t="str">
        <f t="shared" si="0"/>
        <v/>
      </c>
    </row>
    <row r="45" spans="1:22" ht="34.5" hidden="1" customHeight="1" x14ac:dyDescent="0.3">
      <c r="A45" s="17" t="str">
        <f>CDT!B44</f>
        <v>Artésunate - Méfloquine (AS-MF)</v>
      </c>
      <c r="B45" s="79"/>
      <c r="C45" s="110"/>
      <c r="D45" s="121">
        <f t="shared" si="8"/>
        <v>0</v>
      </c>
      <c r="E45" s="119"/>
      <c r="F45" s="79"/>
      <c r="G45" s="79"/>
      <c r="H45" s="79"/>
      <c r="I45" s="79"/>
      <c r="J45" s="79"/>
      <c r="K45" s="110"/>
      <c r="L45" s="113">
        <f t="shared" si="9"/>
        <v>0</v>
      </c>
      <c r="M45" s="55">
        <f t="shared" si="10"/>
        <v>0</v>
      </c>
      <c r="N45" s="114">
        <f t="shared" si="11"/>
        <v>0</v>
      </c>
      <c r="O45" s="111" t="str">
        <f t="shared" si="12"/>
        <v>0</v>
      </c>
      <c r="P45" s="79"/>
      <c r="R45" s="152">
        <f t="shared" si="5"/>
        <v>90</v>
      </c>
      <c r="S45" s="68">
        <f t="shared" si="6"/>
        <v>0</v>
      </c>
      <c r="T45" s="68">
        <f t="shared" si="7"/>
        <v>0</v>
      </c>
      <c r="U45" s="95">
        <v>1</v>
      </c>
      <c r="V45" s="153" t="str">
        <f t="shared" si="0"/>
        <v/>
      </c>
    </row>
    <row r="46" spans="1:22" ht="34.5" hidden="1" customHeight="1" x14ac:dyDescent="0.3">
      <c r="A46" s="17" t="str">
        <f>CDT!B45</f>
        <v>Quinine comprimé 300mg</v>
      </c>
      <c r="B46" s="79"/>
      <c r="C46" s="110"/>
      <c r="D46" s="121">
        <f t="shared" si="8"/>
        <v>0</v>
      </c>
      <c r="E46" s="119"/>
      <c r="F46" s="79"/>
      <c r="G46" s="79"/>
      <c r="H46" s="79"/>
      <c r="I46" s="79"/>
      <c r="J46" s="79"/>
      <c r="K46" s="110"/>
      <c r="L46" s="113">
        <f t="shared" si="9"/>
        <v>0</v>
      </c>
      <c r="M46" s="55">
        <f t="shared" si="10"/>
        <v>0</v>
      </c>
      <c r="N46" s="114">
        <f t="shared" si="11"/>
        <v>0</v>
      </c>
      <c r="O46" s="111" t="str">
        <f t="shared" si="12"/>
        <v>0</v>
      </c>
      <c r="P46" s="79"/>
      <c r="R46" s="152">
        <f t="shared" si="5"/>
        <v>90</v>
      </c>
      <c r="S46" s="68">
        <f t="shared" si="6"/>
        <v>0</v>
      </c>
      <c r="T46" s="68">
        <f t="shared" si="7"/>
        <v>0</v>
      </c>
      <c r="U46" s="95">
        <v>1</v>
      </c>
      <c r="V46" s="153" t="str">
        <f t="shared" si="0"/>
        <v/>
      </c>
    </row>
    <row r="47" spans="1:22" ht="34.5" hidden="1" customHeight="1" x14ac:dyDescent="0.3">
      <c r="A47" s="17" t="str">
        <f>CDT!B46</f>
        <v>Quinine injectable 300 mg</v>
      </c>
      <c r="B47" s="79"/>
      <c r="C47" s="110"/>
      <c r="D47" s="121">
        <f t="shared" si="8"/>
        <v>0</v>
      </c>
      <c r="E47" s="119"/>
      <c r="F47" s="79"/>
      <c r="G47" s="79"/>
      <c r="H47" s="79"/>
      <c r="I47" s="79"/>
      <c r="J47" s="79"/>
      <c r="K47" s="110"/>
      <c r="L47" s="113">
        <f t="shared" si="9"/>
        <v>0</v>
      </c>
      <c r="M47" s="55">
        <f t="shared" si="10"/>
        <v>0</v>
      </c>
      <c r="N47" s="114">
        <f t="shared" si="11"/>
        <v>0</v>
      </c>
      <c r="O47" s="111" t="str">
        <f t="shared" si="12"/>
        <v>0</v>
      </c>
      <c r="P47" s="79"/>
      <c r="R47" s="152">
        <f t="shared" si="5"/>
        <v>90</v>
      </c>
      <c r="S47" s="68">
        <f t="shared" si="6"/>
        <v>0</v>
      </c>
      <c r="T47" s="68">
        <f t="shared" si="7"/>
        <v>0</v>
      </c>
      <c r="U47" s="95">
        <v>1</v>
      </c>
      <c r="V47" s="153" t="str">
        <f t="shared" si="0"/>
        <v/>
      </c>
    </row>
    <row r="48" spans="1:22" ht="34.5" hidden="1" customHeight="1" x14ac:dyDescent="0.3">
      <c r="A48" s="17" t="str">
        <f>CDT!B47</f>
        <v>Quinine injectable 600 mg</v>
      </c>
      <c r="B48" s="79"/>
      <c r="C48" s="110"/>
      <c r="D48" s="121">
        <f t="shared" si="8"/>
        <v>0</v>
      </c>
      <c r="E48" s="119"/>
      <c r="F48" s="79"/>
      <c r="G48" s="79"/>
      <c r="H48" s="79"/>
      <c r="I48" s="79"/>
      <c r="J48" s="79"/>
      <c r="K48" s="110"/>
      <c r="L48" s="113">
        <f t="shared" si="9"/>
        <v>0</v>
      </c>
      <c r="M48" s="55">
        <f t="shared" si="10"/>
        <v>0</v>
      </c>
      <c r="N48" s="114">
        <f t="shared" si="11"/>
        <v>0</v>
      </c>
      <c r="O48" s="111" t="str">
        <f t="shared" si="12"/>
        <v>0</v>
      </c>
      <c r="P48" s="79"/>
      <c r="R48" s="152">
        <f t="shared" si="5"/>
        <v>90</v>
      </c>
      <c r="S48" s="68">
        <f t="shared" si="6"/>
        <v>0</v>
      </c>
      <c r="T48" s="68">
        <f t="shared" si="7"/>
        <v>0</v>
      </c>
      <c r="U48" s="95">
        <v>1</v>
      </c>
      <c r="V48" s="153" t="str">
        <f t="shared" si="0"/>
        <v/>
      </c>
    </row>
    <row r="49" spans="1:22" ht="34.5" hidden="1" customHeight="1" x14ac:dyDescent="0.3">
      <c r="A49" s="17" t="str">
        <f>CDT!B48</f>
        <v>Quinine injectable 600 mg</v>
      </c>
      <c r="B49" s="79"/>
      <c r="C49" s="110"/>
      <c r="D49" s="121">
        <f t="shared" si="8"/>
        <v>0</v>
      </c>
      <c r="E49" s="119"/>
      <c r="F49" s="79"/>
      <c r="G49" s="79"/>
      <c r="H49" s="79"/>
      <c r="I49" s="79"/>
      <c r="J49" s="79"/>
      <c r="K49" s="110"/>
      <c r="L49" s="113">
        <f t="shared" si="9"/>
        <v>0</v>
      </c>
      <c r="M49" s="55">
        <f t="shared" si="10"/>
        <v>0</v>
      </c>
      <c r="N49" s="114">
        <f t="shared" si="11"/>
        <v>0</v>
      </c>
      <c r="O49" s="111" t="str">
        <f t="shared" si="12"/>
        <v>0</v>
      </c>
      <c r="P49" s="79"/>
      <c r="R49" s="152">
        <f t="shared" si="5"/>
        <v>90</v>
      </c>
      <c r="S49" s="68">
        <f t="shared" si="6"/>
        <v>0</v>
      </c>
      <c r="T49" s="68">
        <f t="shared" si="7"/>
        <v>0</v>
      </c>
      <c r="U49" s="95">
        <v>1</v>
      </c>
      <c r="V49" s="153" t="str">
        <f t="shared" si="0"/>
        <v/>
      </c>
    </row>
    <row r="50" spans="1:22" ht="34.5" hidden="1" customHeight="1" thickBot="1" x14ac:dyDescent="0.35">
      <c r="A50" s="17" t="str">
        <f>CDT!B49</f>
        <v>Artéméther injectable 100 mg</v>
      </c>
      <c r="B50" s="79"/>
      <c r="C50" s="110"/>
      <c r="D50" s="122">
        <f t="shared" si="8"/>
        <v>0</v>
      </c>
      <c r="E50" s="119"/>
      <c r="F50" s="79"/>
      <c r="G50" s="79"/>
      <c r="H50" s="79"/>
      <c r="I50" s="79"/>
      <c r="J50" s="79"/>
      <c r="K50" s="110"/>
      <c r="L50" s="115">
        <f t="shared" si="9"/>
        <v>0</v>
      </c>
      <c r="M50" s="130">
        <f t="shared" si="10"/>
        <v>0</v>
      </c>
      <c r="N50" s="116">
        <f>IF(J50=0,((E50+L50)-K50),((L50*2)-K50))</f>
        <v>0</v>
      </c>
      <c r="O50" s="111" t="str">
        <f t="shared" si="12"/>
        <v>0</v>
      </c>
      <c r="P50" s="79"/>
      <c r="R50" s="152">
        <f t="shared" si="5"/>
        <v>90</v>
      </c>
      <c r="S50" s="68">
        <f>D50-(E50+G50+I50+H50)</f>
        <v>0</v>
      </c>
      <c r="T50" s="68">
        <f t="shared" si="7"/>
        <v>0</v>
      </c>
      <c r="U50" s="95">
        <v>1</v>
      </c>
      <c r="V50" s="153" t="str">
        <f t="shared" si="0"/>
        <v/>
      </c>
    </row>
    <row r="51" spans="1:22" ht="34.5" hidden="1" customHeight="1" x14ac:dyDescent="0.3">
      <c r="A51" s="17"/>
      <c r="B51" s="79"/>
      <c r="C51" s="79"/>
      <c r="D51" s="56"/>
      <c r="E51" s="79"/>
      <c r="F51" s="79"/>
      <c r="G51" s="79"/>
      <c r="H51" s="79"/>
      <c r="I51" s="79"/>
      <c r="J51" s="79"/>
      <c r="K51" s="79"/>
      <c r="L51" s="57"/>
      <c r="M51" s="57"/>
      <c r="N51" s="58"/>
      <c r="O51" s="80"/>
      <c r="P51" s="79"/>
      <c r="R51" s="152"/>
      <c r="S51" s="68"/>
      <c r="T51" s="68"/>
      <c r="U51" s="95"/>
      <c r="V51" s="153" t="str">
        <f t="shared" si="0"/>
        <v/>
      </c>
    </row>
    <row r="52" spans="1:22" ht="34.5" hidden="1" customHeight="1" x14ac:dyDescent="0.3">
      <c r="A52" s="17"/>
      <c r="B52" s="79"/>
      <c r="C52" s="79"/>
      <c r="D52" s="53"/>
      <c r="E52" s="79"/>
      <c r="F52" s="79"/>
      <c r="G52" s="79"/>
      <c r="H52" s="79"/>
      <c r="I52" s="79"/>
      <c r="J52" s="79"/>
      <c r="K52" s="79"/>
      <c r="L52" s="54"/>
      <c r="M52" s="54"/>
      <c r="N52" s="55"/>
      <c r="O52" s="80"/>
      <c r="P52" s="79"/>
      <c r="R52" s="152"/>
      <c r="S52" s="68"/>
      <c r="T52" s="68"/>
      <c r="U52" s="95"/>
      <c r="V52" s="153" t="str">
        <f t="shared" si="0"/>
        <v/>
      </c>
    </row>
    <row r="53" spans="1:22" s="235" customFormat="1" ht="16.5" customHeight="1" x14ac:dyDescent="0.35">
      <c r="A53" s="494" t="s">
        <v>290</v>
      </c>
      <c r="B53" s="494"/>
      <c r="C53" s="494"/>
      <c r="D53" s="494"/>
      <c r="E53" s="232"/>
      <c r="F53" s="232"/>
      <c r="G53" s="233" t="s">
        <v>298</v>
      </c>
      <c r="H53" s="233"/>
      <c r="I53" s="232"/>
      <c r="J53" s="234"/>
      <c r="K53" s="232"/>
      <c r="L53" s="232"/>
      <c r="M53" s="232"/>
      <c r="N53" s="232"/>
      <c r="O53" s="232"/>
      <c r="Q53" s="236"/>
      <c r="R53" s="237"/>
      <c r="S53" s="238"/>
      <c r="T53" s="238"/>
      <c r="U53" s="239"/>
      <c r="V53" s="240"/>
    </row>
    <row r="54" spans="1:22" ht="34.5" customHeight="1" x14ac:dyDescent="0.3">
      <c r="A54" s="18"/>
      <c r="B54" s="18"/>
      <c r="C54" s="18"/>
      <c r="D54" s="18"/>
      <c r="E54" s="18"/>
      <c r="F54" s="18"/>
      <c r="G54" s="18"/>
      <c r="H54" s="18"/>
      <c r="I54" s="18"/>
      <c r="J54" s="18"/>
      <c r="K54" s="18"/>
      <c r="L54" s="18"/>
      <c r="M54" s="18"/>
      <c r="N54" s="18"/>
      <c r="O54" s="18"/>
      <c r="R54" s="154"/>
      <c r="S54" s="69"/>
      <c r="T54" s="69"/>
      <c r="U54" s="70"/>
      <c r="V54" s="155"/>
    </row>
    <row r="55" spans="1:22" ht="35.25" customHeight="1" x14ac:dyDescent="0.3">
      <c r="B55" s="18"/>
      <c r="C55" s="18"/>
      <c r="D55" s="18"/>
      <c r="E55" s="18"/>
      <c r="F55" s="18"/>
      <c r="I55" s="18"/>
      <c r="J55" s="18"/>
      <c r="K55" s="18"/>
      <c r="L55" s="18"/>
      <c r="M55" s="18"/>
      <c r="N55" s="18"/>
      <c r="O55" s="18"/>
      <c r="R55" s="154"/>
      <c r="S55" s="69"/>
      <c r="T55" s="69"/>
      <c r="U55" s="70"/>
      <c r="V55" s="155"/>
    </row>
    <row r="56" spans="1:22" s="235" customFormat="1" ht="16.5" customHeight="1" x14ac:dyDescent="0.35">
      <c r="A56" s="494" t="s">
        <v>289</v>
      </c>
      <c r="B56" s="494"/>
      <c r="C56" s="494"/>
      <c r="D56" s="494"/>
      <c r="E56" s="232"/>
      <c r="F56" s="232"/>
      <c r="G56" s="561" t="s">
        <v>299</v>
      </c>
      <c r="H56" s="561"/>
      <c r="I56" s="561"/>
      <c r="J56" s="561"/>
      <c r="K56" s="561"/>
      <c r="L56" s="561"/>
      <c r="M56" s="561"/>
      <c r="N56" s="561"/>
      <c r="O56" s="561"/>
      <c r="Q56" s="236"/>
      <c r="R56" s="237"/>
      <c r="S56" s="238"/>
      <c r="T56" s="238"/>
      <c r="U56" s="239"/>
      <c r="V56" s="240"/>
    </row>
  </sheetData>
  <mergeCells count="26">
    <mergeCell ref="A56:D56"/>
    <mergeCell ref="G56:O56"/>
    <mergeCell ref="A23:C23"/>
    <mergeCell ref="D23:F23"/>
    <mergeCell ref="I23:N23"/>
    <mergeCell ref="O23:P23"/>
    <mergeCell ref="A26:A27"/>
    <mergeCell ref="A53:D53"/>
    <mergeCell ref="A19:C19"/>
    <mergeCell ref="D19:N19"/>
    <mergeCell ref="R19:V19"/>
    <mergeCell ref="A21:C21"/>
    <mergeCell ref="D21:H21"/>
    <mergeCell ref="O21:P21"/>
    <mergeCell ref="L17:P17"/>
    <mergeCell ref="A1:B1"/>
    <mergeCell ref="A3:B3"/>
    <mergeCell ref="A4:B4"/>
    <mergeCell ref="A11:O11"/>
    <mergeCell ref="B13:C13"/>
    <mergeCell ref="E13:J13"/>
    <mergeCell ref="B15:C15"/>
    <mergeCell ref="D15:F15"/>
    <mergeCell ref="G15:I15"/>
    <mergeCell ref="B17:E17"/>
    <mergeCell ref="G17:K17"/>
  </mergeCells>
  <conditionalFormatting sqref="T28">
    <cfRule type="cellIs" dxfId="4174" priority="23" operator="greaterThan">
      <formula>0</formula>
    </cfRule>
    <cfRule type="cellIs" dxfId="4173" priority="24" operator="greaterThan">
      <formula>0</formula>
    </cfRule>
    <cfRule type="cellIs" dxfId="4172" priority="25" operator="lessThan">
      <formula>0</formula>
    </cfRule>
    <cfRule type="cellIs" dxfId="4171" priority="26" operator="notEqual">
      <formula>0</formula>
    </cfRule>
  </conditionalFormatting>
  <conditionalFormatting sqref="T29:T31">
    <cfRule type="cellIs" dxfId="4170" priority="19" operator="greaterThan">
      <formula>0</formula>
    </cfRule>
    <cfRule type="cellIs" dxfId="4169" priority="20" operator="greaterThan">
      <formula>0</formula>
    </cfRule>
    <cfRule type="cellIs" dxfId="4168" priority="21" operator="lessThan">
      <formula>0</formula>
    </cfRule>
    <cfRule type="cellIs" dxfId="4167" priority="22" operator="notEqual">
      <formula>0</formula>
    </cfRule>
  </conditionalFormatting>
  <conditionalFormatting sqref="T32:T49">
    <cfRule type="cellIs" dxfId="4166" priority="15" operator="greaterThan">
      <formula>0</formula>
    </cfRule>
    <cfRule type="cellIs" dxfId="4165" priority="16" operator="greaterThan">
      <formula>0</formula>
    </cfRule>
    <cfRule type="cellIs" dxfId="4164" priority="17" operator="lessThan">
      <formula>0</formula>
    </cfRule>
    <cfRule type="cellIs" dxfId="4163" priority="18" operator="notEqual">
      <formula>0</formula>
    </cfRule>
  </conditionalFormatting>
  <conditionalFormatting sqref="T50:T52">
    <cfRule type="cellIs" dxfId="4162" priority="11" operator="greaterThan">
      <formula>0</formula>
    </cfRule>
    <cfRule type="cellIs" dxfId="4161" priority="12" operator="greaterThan">
      <formula>0</formula>
    </cfRule>
    <cfRule type="cellIs" dxfId="4160" priority="13" operator="lessThan">
      <formula>0</formula>
    </cfRule>
    <cfRule type="cellIs" dxfId="4159" priority="14" operator="notEqual">
      <formula>0</formula>
    </cfRule>
  </conditionalFormatting>
  <conditionalFormatting sqref="K28 K50:K52">
    <cfRule type="expression" dxfId="4158" priority="9">
      <formula>K28&lt;S28</formula>
    </cfRule>
    <cfRule type="expression" dxfId="4157" priority="10">
      <formula>K28&gt;S28</formula>
    </cfRule>
  </conditionalFormatting>
  <conditionalFormatting sqref="J28">
    <cfRule type="cellIs" dxfId="4156" priority="8" operator="greaterThan">
      <formula>90</formula>
    </cfRule>
  </conditionalFormatting>
  <conditionalFormatting sqref="J37:J49">
    <cfRule type="cellIs" dxfId="4155" priority="7" operator="greaterThan">
      <formula>90</formula>
    </cfRule>
  </conditionalFormatting>
  <conditionalFormatting sqref="J50:J52">
    <cfRule type="cellIs" dxfId="4154" priority="6" operator="greaterThan">
      <formula>90</formula>
    </cfRule>
  </conditionalFormatting>
  <conditionalFormatting sqref="K37:K49">
    <cfRule type="expression" dxfId="4153" priority="4">
      <formula>K37&lt;S37</formula>
    </cfRule>
    <cfRule type="expression" dxfId="4152" priority="5">
      <formula>K37&gt;S37</formula>
    </cfRule>
  </conditionalFormatting>
  <conditionalFormatting sqref="K29:K36">
    <cfRule type="expression" dxfId="4151" priority="2">
      <formula>K29&lt;S29</formula>
    </cfRule>
    <cfRule type="expression" dxfId="4150" priority="3">
      <formula>K29&gt;S29</formula>
    </cfRule>
  </conditionalFormatting>
  <conditionalFormatting sqref="J29:J36">
    <cfRule type="cellIs" dxfId="4149" priority="1" operator="greaterThan">
      <formula>90</formula>
    </cfRule>
  </conditionalFormatting>
  <dataValidations count="9">
    <dataValidation type="whole" allowBlank="1" showInputMessage="1" showErrorMessage="1" prompt="La quantité accordée par le point Focal ne peut être supérieure à la somme du CMMa et la quantité commandée pour le trimestre._x000a_Merci de revoir la quantité dans la colonne O._x000a_" sqref="O28:O36">
      <formula1>0</formula1>
      <formula2>+M28+N28</formula2>
    </dataValidation>
    <dataValidation type="whole" allowBlank="1" showInputMessage="1" showErrorMessage="1" prompt="SVP _x000a_Veuillez inscrire le nombre d'ACS dans l'air sanitaire._x000a_Merci" sqref="O23:P23">
      <formula1>0</formula1>
      <formula2>500</formula2>
    </dataValidation>
    <dataValidation type="list" allowBlank="1" showInputMessage="1" showErrorMessage="1" sqref="D23:F23">
      <formula1>typerapport2</formula1>
    </dataValidation>
    <dataValidation errorStyle="information" allowBlank="1" showInputMessage="1" showErrorMessage="1" error="Vérifiez SVP l'inventaire physique,_x000a__x000a_MERI" sqref="K28:K36"/>
    <dataValidation allowBlank="1" showInputMessage="1" showErrorMessage="1" prompt="SVP Saisissez le Nom du site et la date de dépôt de la commande en premier. Merci" sqref="B28:B36"/>
    <dataValidation type="date" errorStyle="warning" allowBlank="1" showInputMessage="1" showErrorMessage="1" promptTitle="Instruction" prompt="SVP Saisissez la date sous le format:_x000a_00/00/0000. exemple 15/09/2016,_x000a_Merci_x000a_" sqref="D21:H21">
      <formula1>42370</formula1>
      <formula2>44926</formula2>
    </dataValidation>
    <dataValidation errorStyle="information" allowBlank="1" showInputMessage="1" showErrorMessage="1" errorTitle="Instruction" error="Saisissez le Texte en MAJUSCULE_x000a_Exemple: CMS AGOE_x000a_Merci" promptTitle="Instruction" prompt="Saisissez le Texte en MAJUSCULE_x000a_Exemple: CMS AGOE_x000a_Merci" sqref="D19:N19"/>
    <dataValidation type="whole" allowBlank="1" showInputMessage="1" showErrorMessage="1" prompt="La valeur ne peut pas être supérieure à 89_x000a_Si tel est le cas déteminer la quantité à commander directement à la colonne M._x000a_merci" sqref="J28:J52">
      <formula1>0</formula1>
      <formula2>89</formula2>
    </dataValidation>
    <dataValidation type="whole" operator="lessThanOrEqual" allowBlank="1" showInputMessage="1" showErrorMessage="1" promptTitle="instruction" prompt="La valeur de la cellule ne peut pas être supérieure à la quantité Totale inscrite dans la colonne D._x000a_Merci de vérifier." sqref="E28:E52">
      <formula1>D28</formula1>
    </dataValidation>
  </dataValidations>
  <pageMargins left="0.21" right="0.23622047244094491" top="0.74803149606299213" bottom="0.74803149606299213" header="0.31496062992125984" footer="0.31496062992125984"/>
  <pageSetup paperSize="9" scale="40" orientation="landscape" r:id="rId1"/>
  <headerFooter alignWithMargins="0">
    <oddFooter>&amp;C&amp;"Arial,Gras"PNLS /IST, Avenue des Armées, -05 BP 424 Lomé –Togo ; Tel 22 20 94 39 Fax : 22 20 94 36    Site Web : www.pnls.tg</oddFooter>
  </headerFooter>
  <drawing r:id="rId2"/>
</worksheet>
</file>

<file path=xl/worksheets/sheet2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rgb="FF00B050"/>
  </sheetPr>
  <dimension ref="A1:AA54"/>
  <sheetViews>
    <sheetView showGridLines="0" view="pageBreakPreview" topLeftCell="A11" zoomScale="80" zoomScaleNormal="125" zoomScaleSheetLayoutView="80" workbookViewId="0">
      <pane xSplit="1" ySplit="15" topLeftCell="B26" activePane="bottomRight" state="frozen"/>
      <selection activeCell="A32" sqref="A32:XFD32"/>
      <selection pane="topRight" activeCell="A32" sqref="A32:XFD32"/>
      <selection pane="bottomLeft" activeCell="A32" sqref="A32:XFD32"/>
      <selection pane="bottomRight" activeCell="D19" sqref="D19:N19"/>
    </sheetView>
  </sheetViews>
  <sheetFormatPr baseColWidth="10" defaultColWidth="7.33203125" defaultRowHeight="13.8" x14ac:dyDescent="0.3"/>
  <cols>
    <col min="1" max="1" width="53.44140625" style="3" customWidth="1"/>
    <col min="2" max="10" width="8.109375" style="3" customWidth="1"/>
    <col min="11" max="11" width="9.88671875" style="3" customWidth="1"/>
    <col min="12" max="12" width="8.88671875" style="3" customWidth="1"/>
    <col min="13" max="13" width="8.44140625" style="3" customWidth="1"/>
    <col min="14" max="14" width="9.44140625" style="3" customWidth="1"/>
    <col min="15" max="15" width="9.5546875" style="39" customWidth="1"/>
    <col min="16" max="16" width="16.44140625" style="3" customWidth="1"/>
    <col min="17" max="17" width="2.109375" style="62" customWidth="1"/>
    <col min="18" max="18" width="7.33203125" style="306" hidden="1" customWidth="1"/>
    <col min="19" max="19" width="7.44140625" style="77" customWidth="1"/>
    <col min="20" max="20" width="10.5546875" style="77" customWidth="1"/>
    <col min="21" max="21" width="7.44140625" style="77" bestFit="1" customWidth="1"/>
    <col min="22" max="22" width="7.88671875" style="78" bestFit="1" customWidth="1"/>
    <col min="23" max="23" width="33.33203125" style="77" customWidth="1"/>
    <col min="24" max="16384" width="7.33203125" style="3"/>
  </cols>
  <sheetData>
    <row r="1" spans="1:23" ht="17.25" customHeight="1" x14ac:dyDescent="0.3">
      <c r="A1" s="549" t="s">
        <v>452</v>
      </c>
      <c r="B1" s="549"/>
      <c r="C1" s="2"/>
      <c r="D1" s="2"/>
      <c r="E1"/>
      <c r="F1"/>
      <c r="G1"/>
      <c r="H1"/>
      <c r="I1"/>
      <c r="J1"/>
      <c r="N1" s="4" t="s">
        <v>1</v>
      </c>
      <c r="O1" s="5"/>
      <c r="S1" s="69"/>
      <c r="T1" s="69"/>
      <c r="U1" s="69"/>
      <c r="V1" s="70"/>
      <c r="W1" s="69"/>
    </row>
    <row r="2" spans="1:23" ht="13.5" customHeight="1" x14ac:dyDescent="0.3">
      <c r="A2" s="1" t="s">
        <v>453</v>
      </c>
      <c r="B2" s="1"/>
      <c r="C2" s="2"/>
      <c r="D2" s="2"/>
      <c r="E2"/>
      <c r="F2"/>
      <c r="G2"/>
      <c r="H2"/>
      <c r="I2"/>
      <c r="J2"/>
      <c r="M2" s="4"/>
      <c r="N2" s="4" t="s">
        <v>3</v>
      </c>
      <c r="O2" s="5"/>
      <c r="S2" s="69"/>
      <c r="T2" s="69"/>
      <c r="U2" s="69"/>
      <c r="V2" s="70"/>
      <c r="W2" s="69"/>
    </row>
    <row r="3" spans="1:23" ht="15.6" x14ac:dyDescent="0.3">
      <c r="A3" s="549" t="s">
        <v>454</v>
      </c>
      <c r="B3" s="549"/>
      <c r="C3" s="2"/>
      <c r="D3" s="2"/>
      <c r="E3"/>
      <c r="F3"/>
      <c r="G3"/>
      <c r="H3"/>
      <c r="I3"/>
      <c r="J3"/>
      <c r="K3" s="5"/>
      <c r="L3" s="5"/>
      <c r="M3" s="5"/>
      <c r="N3" s="5"/>
      <c r="O3" s="5"/>
      <c r="S3" s="69"/>
      <c r="T3" s="69"/>
      <c r="U3" s="69"/>
      <c r="V3" s="70"/>
      <c r="W3" s="69"/>
    </row>
    <row r="4" spans="1:23" ht="33.6" customHeight="1" x14ac:dyDescent="0.3">
      <c r="A4" s="547" t="s">
        <v>455</v>
      </c>
      <c r="B4" s="548"/>
      <c r="C4" s="7"/>
      <c r="D4" s="7"/>
      <c r="E4" s="8"/>
      <c r="F4" s="8"/>
      <c r="G4" s="8"/>
      <c r="H4" s="8"/>
      <c r="I4" s="8"/>
      <c r="J4" s="8"/>
      <c r="K4" s="9"/>
      <c r="L4" s="9"/>
      <c r="M4" s="9"/>
      <c r="N4" s="9"/>
      <c r="O4" s="38"/>
      <c r="S4" s="69"/>
      <c r="T4" s="69"/>
      <c r="U4" s="69"/>
      <c r="V4" s="70"/>
      <c r="W4" s="69"/>
    </row>
    <row r="5" spans="1:23" x14ac:dyDescent="0.3">
      <c r="B5" s="9"/>
      <c r="C5" s="9"/>
      <c r="D5" s="9"/>
      <c r="E5" s="9"/>
      <c r="F5" s="9"/>
      <c r="G5" s="9"/>
      <c r="H5" s="9"/>
      <c r="I5" s="9"/>
      <c r="J5" s="9"/>
      <c r="K5" s="9"/>
      <c r="L5" s="9"/>
      <c r="M5" s="9"/>
      <c r="N5" s="9"/>
      <c r="O5" s="38"/>
      <c r="S5" s="69"/>
      <c r="T5" s="69"/>
      <c r="U5" s="69"/>
      <c r="V5" s="70"/>
      <c r="W5" s="69"/>
    </row>
    <row r="6" spans="1:23" ht="15.6" x14ac:dyDescent="0.3">
      <c r="A6" s="6" t="s">
        <v>232</v>
      </c>
      <c r="B6" s="9"/>
      <c r="C6" s="9"/>
      <c r="D6" s="9"/>
      <c r="E6" s="9"/>
      <c r="F6" s="9"/>
      <c r="G6" s="9"/>
      <c r="H6" s="9"/>
      <c r="I6" s="9"/>
      <c r="J6" s="9"/>
      <c r="K6" s="9"/>
      <c r="L6" s="9"/>
      <c r="M6" s="9"/>
      <c r="N6" s="9"/>
      <c r="O6" s="38"/>
      <c r="S6" s="69"/>
      <c r="T6" s="69"/>
      <c r="U6" s="69"/>
      <c r="V6" s="70"/>
      <c r="W6" s="69"/>
    </row>
    <row r="7" spans="1:23" x14ac:dyDescent="0.3">
      <c r="A7" s="10"/>
      <c r="B7" s="9"/>
      <c r="C7" s="9"/>
      <c r="D7" s="9"/>
      <c r="E7" s="9"/>
      <c r="F7" s="9"/>
      <c r="G7" s="9"/>
      <c r="H7" s="9"/>
      <c r="I7" s="9"/>
      <c r="J7" s="9"/>
      <c r="K7" s="9"/>
      <c r="L7" s="9"/>
      <c r="M7" s="9"/>
      <c r="N7" s="9"/>
      <c r="O7" s="38"/>
      <c r="S7" s="69"/>
      <c r="T7" s="69"/>
      <c r="U7" s="69"/>
      <c r="V7" s="70"/>
      <c r="W7" s="69"/>
    </row>
    <row r="8" spans="1:23" x14ac:dyDescent="0.3">
      <c r="A8" s="10"/>
      <c r="B8" s="9"/>
      <c r="C8" s="9"/>
      <c r="D8" s="9"/>
      <c r="E8" s="9"/>
      <c r="F8" s="9"/>
      <c r="G8" s="9"/>
      <c r="H8" s="9"/>
      <c r="I8" s="9"/>
      <c r="J8" s="9"/>
      <c r="K8" s="9"/>
      <c r="L8" s="9"/>
      <c r="M8" s="9"/>
      <c r="N8" s="9"/>
      <c r="O8" s="38"/>
      <c r="S8" s="69"/>
      <c r="T8" s="69"/>
      <c r="U8" s="69"/>
      <c r="V8" s="70"/>
      <c r="W8" s="69"/>
    </row>
    <row r="9" spans="1:23" x14ac:dyDescent="0.3">
      <c r="A9" s="10"/>
      <c r="B9" s="9"/>
      <c r="C9" s="9"/>
      <c r="D9" s="9"/>
      <c r="E9" s="9"/>
      <c r="F9" s="9"/>
      <c r="G9" s="9"/>
      <c r="H9" s="9"/>
      <c r="I9" s="9"/>
      <c r="J9" s="9"/>
      <c r="K9" s="9"/>
      <c r="L9" s="9"/>
      <c r="M9" s="9"/>
      <c r="N9" s="9"/>
      <c r="O9" s="38"/>
      <c r="S9" s="69"/>
      <c r="T9" s="69"/>
      <c r="U9" s="69"/>
      <c r="V9" s="70"/>
      <c r="W9" s="69"/>
    </row>
    <row r="10" spans="1:23" x14ac:dyDescent="0.3">
      <c r="S10" s="69"/>
      <c r="T10" s="69"/>
      <c r="U10" s="69"/>
      <c r="V10" s="70"/>
      <c r="W10" s="69"/>
    </row>
    <row r="11" spans="1:23" ht="19.5" customHeight="1" x14ac:dyDescent="0.3">
      <c r="A11" s="555" t="s">
        <v>263</v>
      </c>
      <c r="B11" s="555"/>
      <c r="C11" s="555"/>
      <c r="D11" s="555"/>
      <c r="E11" s="555"/>
      <c r="F11" s="555"/>
      <c r="G11" s="555"/>
      <c r="H11" s="555"/>
      <c r="I11" s="555"/>
      <c r="J11" s="555"/>
      <c r="K11" s="555"/>
      <c r="L11" s="555"/>
      <c r="M11" s="555"/>
      <c r="N11" s="555"/>
      <c r="O11" s="555"/>
      <c r="P11" s="40"/>
      <c r="S11" s="69"/>
      <c r="T11" s="69"/>
      <c r="U11" s="69"/>
      <c r="V11" s="70"/>
      <c r="W11" s="69"/>
    </row>
    <row r="12" spans="1:23" ht="1.5" customHeight="1" thickBot="1" x14ac:dyDescent="0.35">
      <c r="A12" s="11"/>
      <c r="B12" s="11"/>
      <c r="C12" s="11"/>
      <c r="D12" s="11"/>
      <c r="E12" s="11"/>
      <c r="F12" s="11"/>
      <c r="G12" s="11"/>
      <c r="H12" s="11"/>
      <c r="I12" s="11"/>
      <c r="J12" s="11"/>
      <c r="K12" s="11"/>
      <c r="L12" s="11"/>
      <c r="M12" s="11"/>
      <c r="N12" s="11"/>
      <c r="O12" s="11"/>
      <c r="S12" s="69"/>
      <c r="T12" s="69"/>
      <c r="U12" s="69"/>
      <c r="V12" s="70"/>
      <c r="W12" s="69"/>
    </row>
    <row r="13" spans="1:23" s="42" customFormat="1" ht="20.25" hidden="1" customHeight="1" thickBot="1" x14ac:dyDescent="0.35">
      <c r="A13" s="434" t="s">
        <v>5</v>
      </c>
      <c r="B13" s="556">
        <f>'Info District'!G11</f>
        <v>2025</v>
      </c>
      <c r="C13" s="557"/>
      <c r="E13" s="550"/>
      <c r="F13" s="550"/>
      <c r="G13" s="550"/>
      <c r="H13" s="550"/>
      <c r="I13" s="550"/>
      <c r="J13" s="554"/>
      <c r="Q13" s="63"/>
      <c r="R13" s="307"/>
      <c r="S13" s="71"/>
      <c r="T13" s="71"/>
      <c r="U13" s="71"/>
      <c r="V13" s="72"/>
      <c r="W13" s="71"/>
    </row>
    <row r="14" spans="1:23" s="42" customFormat="1" ht="7.5" hidden="1" customHeight="1" thickBot="1" x14ac:dyDescent="0.35">
      <c r="A14" s="434"/>
      <c r="B14" s="13"/>
      <c r="C14" s="13"/>
      <c r="D14" s="13"/>
      <c r="O14" s="15"/>
      <c r="Q14" s="63"/>
      <c r="R14" s="307"/>
      <c r="S14" s="71"/>
      <c r="T14" s="71"/>
      <c r="U14" s="71"/>
      <c r="V14" s="72"/>
      <c r="W14" s="71"/>
    </row>
    <row r="15" spans="1:23" s="42" customFormat="1" ht="16.5" hidden="1" customHeight="1" thickBot="1" x14ac:dyDescent="0.35">
      <c r="A15" s="434" t="s">
        <v>7</v>
      </c>
      <c r="B15" s="558" t="str">
        <f>'Info District'!G12</f>
        <v>PLATEAUX</v>
      </c>
      <c r="C15" s="559"/>
      <c r="D15" s="550" t="s">
        <v>8</v>
      </c>
      <c r="E15" s="550"/>
      <c r="F15" s="550"/>
      <c r="G15" s="551" t="str">
        <f>'Info District'!G13</f>
        <v>Agou</v>
      </c>
      <c r="H15" s="552"/>
      <c r="I15" s="553"/>
      <c r="L15" s="11"/>
      <c r="M15" s="11"/>
      <c r="N15" s="11"/>
      <c r="O15" s="11"/>
      <c r="P15" s="11"/>
      <c r="Q15" s="63"/>
      <c r="R15" s="307"/>
      <c r="S15" s="71"/>
      <c r="T15" s="71"/>
      <c r="U15" s="71"/>
      <c r="V15" s="73"/>
      <c r="W15" s="71"/>
    </row>
    <row r="16" spans="1:23" s="42" customFormat="1" ht="3.75" hidden="1" customHeight="1" thickBot="1" x14ac:dyDescent="0.35">
      <c r="A16" s="139"/>
      <c r="B16" s="15"/>
      <c r="C16" s="15"/>
      <c r="D16" s="15"/>
      <c r="E16" s="15"/>
      <c r="K16" s="15"/>
      <c r="L16" s="15"/>
      <c r="M16" s="15"/>
      <c r="O16" s="15"/>
      <c r="Q16" s="63"/>
      <c r="R16" s="307"/>
      <c r="S16" s="71"/>
      <c r="T16" s="71"/>
      <c r="U16" s="71"/>
      <c r="V16" s="72"/>
      <c r="W16" s="71"/>
    </row>
    <row r="17" spans="1:27" s="42" customFormat="1" ht="18" hidden="1" customHeight="1" thickBot="1" x14ac:dyDescent="0.35">
      <c r="A17" s="434" t="s">
        <v>9</v>
      </c>
      <c r="B17" s="556" t="str">
        <f>'Info District'!G17</f>
        <v>Avril à Juin 2025</v>
      </c>
      <c r="C17" s="560"/>
      <c r="D17" s="560"/>
      <c r="E17" s="557"/>
      <c r="G17" s="550" t="s">
        <v>11</v>
      </c>
      <c r="H17" s="550"/>
      <c r="I17" s="550"/>
      <c r="J17" s="550"/>
      <c r="K17" s="554"/>
      <c r="L17" s="551" t="str">
        <f>'Info District'!G18</f>
        <v>Juillet à Septembre 2025</v>
      </c>
      <c r="M17" s="552"/>
      <c r="N17" s="552"/>
      <c r="O17" s="552"/>
      <c r="P17" s="553"/>
      <c r="Q17" s="63"/>
      <c r="R17" s="307"/>
      <c r="S17" s="71"/>
      <c r="T17" s="71"/>
      <c r="U17" s="71"/>
      <c r="V17" s="72"/>
      <c r="W17" s="71"/>
    </row>
    <row r="18" spans="1:27" s="9" customFormat="1" ht="2.25" hidden="1" customHeight="1" thickBot="1" x14ac:dyDescent="0.3">
      <c r="B18" s="43"/>
      <c r="C18" s="43"/>
      <c r="D18" s="43"/>
      <c r="E18" s="44"/>
      <c r="F18" s="43"/>
      <c r="G18" s="45"/>
      <c r="H18" s="45"/>
      <c r="I18" s="45"/>
      <c r="J18" s="45"/>
      <c r="K18" s="45"/>
      <c r="L18" s="45"/>
      <c r="M18" s="45"/>
      <c r="O18" s="38"/>
      <c r="Q18" s="64"/>
      <c r="R18" s="308"/>
      <c r="S18" s="74"/>
      <c r="T18" s="74"/>
      <c r="U18" s="74"/>
      <c r="V18" s="75"/>
      <c r="W18" s="74"/>
    </row>
    <row r="19" spans="1:27" s="9" customFormat="1" ht="21" customHeight="1" thickBot="1" x14ac:dyDescent="0.35">
      <c r="A19" s="532" t="s">
        <v>12</v>
      </c>
      <c r="B19" s="532"/>
      <c r="C19" s="533"/>
      <c r="D19" s="538"/>
      <c r="E19" s="539"/>
      <c r="F19" s="539"/>
      <c r="G19" s="539"/>
      <c r="H19" s="539"/>
      <c r="I19" s="539"/>
      <c r="J19" s="539"/>
      <c r="K19" s="539"/>
      <c r="L19" s="539"/>
      <c r="M19" s="539"/>
      <c r="N19" s="540"/>
      <c r="O19" s="11"/>
      <c r="P19" s="241" t="str">
        <f>'Info District'!H17</f>
        <v>T2</v>
      </c>
      <c r="Q19" s="65"/>
      <c r="R19" s="309"/>
      <c r="S19" s="535" t="s">
        <v>96</v>
      </c>
      <c r="T19" s="536"/>
      <c r="U19" s="536"/>
      <c r="V19" s="536"/>
      <c r="W19" s="537"/>
    </row>
    <row r="20" spans="1:27" s="9" customFormat="1" ht="4.5" customHeight="1" thickBot="1" x14ac:dyDescent="0.35">
      <c r="A20" s="12"/>
      <c r="B20" s="12"/>
      <c r="C20" s="12"/>
      <c r="D20" s="12"/>
      <c r="E20" s="12"/>
      <c r="F20" s="12"/>
      <c r="G20" s="13"/>
      <c r="H20" s="13"/>
      <c r="I20" s="13"/>
      <c r="J20" s="13"/>
      <c r="K20" s="13"/>
      <c r="L20" s="14"/>
      <c r="M20" s="14"/>
      <c r="N20" s="14"/>
      <c r="O20" s="14"/>
      <c r="Q20" s="64"/>
      <c r="R20" s="308"/>
      <c r="S20" s="146"/>
      <c r="T20" s="74"/>
      <c r="U20" s="74"/>
      <c r="V20" s="76"/>
      <c r="W20" s="147"/>
    </row>
    <row r="21" spans="1:27" s="9" customFormat="1" ht="32.25" customHeight="1" thickBot="1" x14ac:dyDescent="0.35">
      <c r="A21" s="532" t="s">
        <v>240</v>
      </c>
      <c r="B21" s="532"/>
      <c r="C21" s="533"/>
      <c r="D21" s="543" t="s">
        <v>264</v>
      </c>
      <c r="E21" s="544"/>
      <c r="F21" s="545"/>
      <c r="G21" s="534" t="s">
        <v>6</v>
      </c>
      <c r="H21" s="534"/>
      <c r="I21" s="534"/>
      <c r="J21" s="534"/>
      <c r="K21" s="534"/>
      <c r="L21" s="546"/>
      <c r="M21" s="539"/>
      <c r="N21" s="539"/>
      <c r="O21" s="539"/>
      <c r="P21" s="540"/>
      <c r="Q21" s="64"/>
      <c r="R21" s="308"/>
      <c r="S21" s="146"/>
      <c r="T21" s="74"/>
      <c r="U21" s="74"/>
      <c r="V21" s="76"/>
      <c r="W21" s="147"/>
    </row>
    <row r="22" spans="1:27" s="9" customFormat="1" ht="6" customHeight="1" x14ac:dyDescent="0.3">
      <c r="A22" s="12"/>
      <c r="B22" s="12"/>
      <c r="C22" s="12"/>
      <c r="D22" s="12"/>
      <c r="E22" s="12"/>
      <c r="F22" s="12"/>
      <c r="G22" s="534"/>
      <c r="H22" s="534"/>
      <c r="I22" s="534"/>
      <c r="J22" s="534"/>
      <c r="K22" s="534"/>
      <c r="L22" s="14"/>
      <c r="M22" s="14"/>
      <c r="N22" s="14"/>
      <c r="O22" s="14"/>
      <c r="Q22" s="64"/>
      <c r="R22" s="308"/>
      <c r="S22" s="146"/>
      <c r="T22" s="74"/>
      <c r="U22" s="74"/>
      <c r="V22" s="76"/>
      <c r="W22" s="147"/>
    </row>
    <row r="23" spans="1:27" s="9" customFormat="1" ht="3.75" customHeight="1" thickBot="1" x14ac:dyDescent="0.35">
      <c r="A23" s="12"/>
      <c r="B23" s="12"/>
      <c r="C23" s="12"/>
      <c r="D23" s="12"/>
      <c r="E23" s="12"/>
      <c r="F23" s="12"/>
      <c r="G23" s="13"/>
      <c r="H23" s="13"/>
      <c r="I23" s="13"/>
      <c r="J23" s="13"/>
      <c r="K23" s="13"/>
      <c r="L23" s="14"/>
      <c r="M23" s="14"/>
      <c r="N23" s="14"/>
      <c r="O23" s="14"/>
      <c r="Q23" s="64"/>
      <c r="R23" s="308"/>
      <c r="S23" s="146"/>
      <c r="T23" s="74"/>
      <c r="U23" s="74"/>
      <c r="V23" s="76"/>
      <c r="W23" s="147"/>
    </row>
    <row r="24" spans="1:27" ht="76.5" customHeight="1" thickBot="1" x14ac:dyDescent="0.35">
      <c r="A24" s="541" t="s">
        <v>13</v>
      </c>
      <c r="B24" s="16" t="s">
        <v>14</v>
      </c>
      <c r="C24" s="108" t="s">
        <v>15</v>
      </c>
      <c r="D24" s="118" t="s">
        <v>16</v>
      </c>
      <c r="E24" s="117" t="s">
        <v>17</v>
      </c>
      <c r="F24" s="351" t="s">
        <v>18</v>
      </c>
      <c r="G24" s="16" t="s">
        <v>233</v>
      </c>
      <c r="H24" s="16" t="s">
        <v>234</v>
      </c>
      <c r="I24" s="16" t="s">
        <v>19</v>
      </c>
      <c r="J24" s="16" t="s">
        <v>20</v>
      </c>
      <c r="K24" s="108" t="s">
        <v>21</v>
      </c>
      <c r="L24" s="136" t="s">
        <v>22</v>
      </c>
      <c r="M24" s="137" t="s">
        <v>236</v>
      </c>
      <c r="N24" s="138" t="s">
        <v>23</v>
      </c>
      <c r="O24" s="109" t="s">
        <v>39</v>
      </c>
      <c r="P24" s="16" t="s">
        <v>40</v>
      </c>
      <c r="S24" s="148" t="s">
        <v>237</v>
      </c>
      <c r="T24" s="140" t="s">
        <v>93</v>
      </c>
      <c r="U24" s="140" t="s">
        <v>239</v>
      </c>
      <c r="V24" s="140" t="s">
        <v>238</v>
      </c>
      <c r="W24" s="149" t="s">
        <v>97</v>
      </c>
    </row>
    <row r="25" spans="1:27" s="47" customFormat="1" ht="31.2" customHeight="1" x14ac:dyDescent="0.3">
      <c r="A25" s="542"/>
      <c r="B25" s="46" t="s">
        <v>24</v>
      </c>
      <c r="C25" s="46" t="s">
        <v>25</v>
      </c>
      <c r="D25" s="112" t="s">
        <v>26</v>
      </c>
      <c r="E25" s="46" t="s">
        <v>27</v>
      </c>
      <c r="F25" s="46"/>
      <c r="G25" s="46" t="s">
        <v>28</v>
      </c>
      <c r="H25" s="46"/>
      <c r="I25" s="46" t="s">
        <v>29</v>
      </c>
      <c r="J25" s="46"/>
      <c r="K25" s="131" t="s">
        <v>235</v>
      </c>
      <c r="L25" s="133"/>
      <c r="M25" s="134"/>
      <c r="N25" s="135"/>
      <c r="O25" s="132" t="s">
        <v>30</v>
      </c>
      <c r="P25" s="46"/>
      <c r="Q25" s="66"/>
      <c r="R25" s="310"/>
      <c r="S25" s="150"/>
      <c r="T25" s="67" t="s">
        <v>94</v>
      </c>
      <c r="U25" s="67" t="s">
        <v>95</v>
      </c>
      <c r="V25" s="94"/>
      <c r="W25" s="151" t="str">
        <f>IF(J26&lt;=0,"",IF(J26=90,$X$26))</f>
        <v/>
      </c>
      <c r="X25" s="37" t="s">
        <v>98</v>
      </c>
    </row>
    <row r="26" spans="1:27" ht="31.2" customHeight="1" x14ac:dyDescent="0.3">
      <c r="A26" s="322" t="str">
        <f>CDT!B26</f>
        <v>Artéméther-Luméfantrine 6cp (AL)</v>
      </c>
      <c r="B26" s="247"/>
      <c r="C26" s="248"/>
      <c r="D26" s="302" t="str">
        <f>IF(B26&lt;&gt;"",B26+C26,"")</f>
        <v/>
      </c>
      <c r="E26" s="249"/>
      <c r="F26" s="247"/>
      <c r="G26" s="247"/>
      <c r="H26" s="247"/>
      <c r="I26" s="247"/>
      <c r="J26" s="247"/>
      <c r="K26" s="248"/>
      <c r="L26" s="431" t="str">
        <f>IF(B26&lt;&gt;"",IF(J26=0,E26,((E26*90)/(90-J26))),"0")</f>
        <v>0</v>
      </c>
      <c r="M26" s="428" t="str">
        <f>IF(B26&lt;&gt;"",((E26/S26)*30),"0")</f>
        <v>0</v>
      </c>
      <c r="N26" s="250" t="str">
        <f>IF(B26&lt;&gt;"",IF(J26=0,((E26+L26)-K26),((M26*6)-K26)),"0")</f>
        <v>0</v>
      </c>
      <c r="O26" s="251"/>
      <c r="P26" s="313"/>
      <c r="R26" s="312">
        <f>+L26+N26</f>
        <v>0</v>
      </c>
      <c r="S26" s="152">
        <f>(90-J26)</f>
        <v>90</v>
      </c>
      <c r="T26" s="68" t="e">
        <f t="shared" ref="T26:T47" si="0">D26-(E26+G26+I26+H26)</f>
        <v>#VALUE!</v>
      </c>
      <c r="U26" s="68" t="e">
        <f>K26-T26</f>
        <v>#VALUE!</v>
      </c>
      <c r="V26" s="95">
        <v>6</v>
      </c>
      <c r="W26" s="153" t="e">
        <f t="shared" ref="W26:W50" si="1">IF(U26=0,"",$X$25)</f>
        <v>#VALUE!</v>
      </c>
      <c r="X26" s="37" t="s">
        <v>203</v>
      </c>
      <c r="Y26" s="107">
        <f>+O26</f>
        <v>0</v>
      </c>
    </row>
    <row r="27" spans="1:27" ht="31.2" customHeight="1" x14ac:dyDescent="0.3">
      <c r="A27" s="322" t="str">
        <f>CDT!B27</f>
        <v>Artéméther-Luméfantrine 12cp (AL)</v>
      </c>
      <c r="B27" s="247"/>
      <c r="C27" s="248"/>
      <c r="D27" s="302" t="str">
        <f t="shared" ref="D27" si="2">IF(B27&lt;&gt;"",B27+C27,"")</f>
        <v/>
      </c>
      <c r="E27" s="249"/>
      <c r="F27" s="247"/>
      <c r="G27" s="247"/>
      <c r="H27" s="247"/>
      <c r="I27" s="247"/>
      <c r="J27" s="247"/>
      <c r="K27" s="248"/>
      <c r="L27" s="431" t="str">
        <f t="shared" ref="L27:L49" si="3">IF(B27&lt;&gt;"",IF(J27=0,E27,((E27*90)/(90-J27))),"0")</f>
        <v>0</v>
      </c>
      <c r="M27" s="428" t="str">
        <f t="shared" ref="M27:M49" si="4">IF(B27&lt;&gt;"",((E27/S27)*30),"0")</f>
        <v>0</v>
      </c>
      <c r="N27" s="250" t="str">
        <f t="shared" ref="N27:N49" si="5">IF(B27&lt;&gt;"",IF(J27=0,((E27+L27)-K27),((M27*6)-K27)),"0")</f>
        <v>0</v>
      </c>
      <c r="O27" s="251"/>
      <c r="P27" s="247"/>
      <c r="R27" s="312">
        <f t="shared" ref="R27:R49" si="6">+L27+N27</f>
        <v>0</v>
      </c>
      <c r="S27" s="152">
        <f t="shared" ref="S27:S49" si="7">(90-J27)</f>
        <v>90</v>
      </c>
      <c r="T27" s="68" t="e">
        <f t="shared" si="0"/>
        <v>#VALUE!</v>
      </c>
      <c r="U27" s="68" t="e">
        <f t="shared" ref="U27:U49" si="8">K27-T27</f>
        <v>#VALUE!</v>
      </c>
      <c r="V27" s="95">
        <v>12</v>
      </c>
      <c r="W27" s="153" t="e">
        <f t="shared" si="1"/>
        <v>#VALUE!</v>
      </c>
      <c r="Y27" s="107">
        <f t="shared" ref="Y27:Y48" si="9">+O27</f>
        <v>0</v>
      </c>
    </row>
    <row r="28" spans="1:27" ht="31.2" customHeight="1" x14ac:dyDescent="0.3">
      <c r="A28" s="322" t="str">
        <f>CDT!B28</f>
        <v>Artéméther-Luméfantrine 18cp (AL)</v>
      </c>
      <c r="B28" s="247"/>
      <c r="C28" s="248"/>
      <c r="D28" s="302" t="str">
        <f>IF(B28&lt;&gt;"",B28+C28,"")</f>
        <v/>
      </c>
      <c r="E28" s="249"/>
      <c r="F28" s="247"/>
      <c r="G28" s="247"/>
      <c r="H28" s="247"/>
      <c r="I28" s="247"/>
      <c r="J28" s="247"/>
      <c r="K28" s="248"/>
      <c r="L28" s="431" t="str">
        <f t="shared" si="3"/>
        <v>0</v>
      </c>
      <c r="M28" s="428" t="str">
        <f t="shared" si="4"/>
        <v>0</v>
      </c>
      <c r="N28" s="250" t="str">
        <f t="shared" si="5"/>
        <v>0</v>
      </c>
      <c r="O28" s="251"/>
      <c r="P28" s="247"/>
      <c r="R28" s="312">
        <f t="shared" si="6"/>
        <v>0</v>
      </c>
      <c r="S28" s="152">
        <f t="shared" si="7"/>
        <v>90</v>
      </c>
      <c r="T28" s="68" t="e">
        <f t="shared" si="0"/>
        <v>#VALUE!</v>
      </c>
      <c r="U28" s="68" t="e">
        <f t="shared" si="8"/>
        <v>#VALUE!</v>
      </c>
      <c r="V28" s="95">
        <v>18</v>
      </c>
      <c r="W28" s="153" t="e">
        <f t="shared" si="1"/>
        <v>#VALUE!</v>
      </c>
      <c r="Y28" s="107">
        <f t="shared" si="9"/>
        <v>0</v>
      </c>
    </row>
    <row r="29" spans="1:27" ht="31.2" customHeight="1" x14ac:dyDescent="0.3">
      <c r="A29" s="322" t="str">
        <f>CDT!B29</f>
        <v>Artéméther-Luméfantrine 24cp (AL)</v>
      </c>
      <c r="B29" s="247"/>
      <c r="C29" s="248"/>
      <c r="D29" s="302" t="str">
        <f>IF(B29&lt;&gt;"",B29+C29,"")</f>
        <v/>
      </c>
      <c r="E29" s="249"/>
      <c r="F29" s="247"/>
      <c r="G29" s="247"/>
      <c r="H29" s="247"/>
      <c r="I29" s="247"/>
      <c r="J29" s="247"/>
      <c r="K29" s="248"/>
      <c r="L29" s="431" t="str">
        <f t="shared" si="3"/>
        <v>0</v>
      </c>
      <c r="M29" s="428" t="str">
        <f t="shared" si="4"/>
        <v>0</v>
      </c>
      <c r="N29" s="250" t="str">
        <f t="shared" si="5"/>
        <v>0</v>
      </c>
      <c r="O29" s="251"/>
      <c r="P29" s="247"/>
      <c r="R29" s="312">
        <f t="shared" si="6"/>
        <v>0</v>
      </c>
      <c r="S29" s="152">
        <f t="shared" si="7"/>
        <v>90</v>
      </c>
      <c r="T29" s="68" t="e">
        <f t="shared" si="0"/>
        <v>#VALUE!</v>
      </c>
      <c r="U29" s="68" t="e">
        <f t="shared" si="8"/>
        <v>#VALUE!</v>
      </c>
      <c r="V29" s="95">
        <v>24</v>
      </c>
      <c r="W29" s="153" t="e">
        <f t="shared" si="1"/>
        <v>#VALUE!</v>
      </c>
      <c r="Y29" s="107">
        <f t="shared" si="9"/>
        <v>0</v>
      </c>
    </row>
    <row r="30" spans="1:27" ht="31.2" customHeight="1" x14ac:dyDescent="0.3">
      <c r="A30" s="322" t="str">
        <f>CDT!B30</f>
        <v>Artéméther injectable 40 mg</v>
      </c>
      <c r="B30" s="247"/>
      <c r="C30" s="248"/>
      <c r="D30" s="302" t="str">
        <f t="shared" ref="D30:D49" si="10">IF(B30&lt;&gt;"",B30+C30,"")</f>
        <v/>
      </c>
      <c r="E30" s="249"/>
      <c r="F30" s="247"/>
      <c r="G30" s="247"/>
      <c r="H30" s="247"/>
      <c r="I30" s="247"/>
      <c r="J30" s="247"/>
      <c r="K30" s="248"/>
      <c r="L30" s="431" t="str">
        <f t="shared" si="3"/>
        <v>0</v>
      </c>
      <c r="M30" s="428" t="str">
        <f t="shared" si="4"/>
        <v>0</v>
      </c>
      <c r="N30" s="250" t="str">
        <f t="shared" si="5"/>
        <v>0</v>
      </c>
      <c r="O30" s="251"/>
      <c r="P30" s="247"/>
      <c r="R30" s="312">
        <f t="shared" si="6"/>
        <v>0</v>
      </c>
      <c r="S30" s="152">
        <f t="shared" si="7"/>
        <v>90</v>
      </c>
      <c r="T30" s="68" t="e">
        <f t="shared" si="0"/>
        <v>#VALUE!</v>
      </c>
      <c r="U30" s="68" t="e">
        <f t="shared" si="8"/>
        <v>#VALUE!</v>
      </c>
      <c r="V30" s="95">
        <v>1</v>
      </c>
      <c r="W30" s="153" t="e">
        <f t="shared" si="1"/>
        <v>#VALUE!</v>
      </c>
      <c r="Y30" s="107">
        <f t="shared" si="9"/>
        <v>0</v>
      </c>
    </row>
    <row r="31" spans="1:27" ht="34.5" customHeight="1" x14ac:dyDescent="0.3">
      <c r="A31" s="322" t="str">
        <f>CDT!B31</f>
        <v>Artéméther injectable 80 mg</v>
      </c>
      <c r="B31" s="247"/>
      <c r="C31" s="248"/>
      <c r="D31" s="302" t="str">
        <f t="shared" si="10"/>
        <v/>
      </c>
      <c r="E31" s="249"/>
      <c r="F31" s="247"/>
      <c r="G31" s="247"/>
      <c r="H31" s="247"/>
      <c r="I31" s="247"/>
      <c r="J31" s="247"/>
      <c r="K31" s="248"/>
      <c r="L31" s="431" t="str">
        <f t="shared" si="3"/>
        <v>0</v>
      </c>
      <c r="M31" s="428" t="str">
        <f t="shared" si="4"/>
        <v>0</v>
      </c>
      <c r="N31" s="250" t="str">
        <f t="shared" si="5"/>
        <v>0</v>
      </c>
      <c r="O31" s="251"/>
      <c r="P31" s="247"/>
      <c r="R31" s="312">
        <f t="shared" si="6"/>
        <v>0</v>
      </c>
      <c r="S31" s="152">
        <f t="shared" si="7"/>
        <v>90</v>
      </c>
      <c r="T31" s="68" t="e">
        <f t="shared" si="0"/>
        <v>#VALUE!</v>
      </c>
      <c r="U31" s="68" t="e">
        <f t="shared" si="8"/>
        <v>#VALUE!</v>
      </c>
      <c r="V31" s="95">
        <v>1</v>
      </c>
      <c r="W31" s="153" t="e">
        <f t="shared" si="1"/>
        <v>#VALUE!</v>
      </c>
      <c r="Y31" s="107">
        <f t="shared" si="9"/>
        <v>0</v>
      </c>
    </row>
    <row r="32" spans="1:27" ht="34.5" customHeight="1" x14ac:dyDescent="0.3">
      <c r="A32" s="435" t="str">
        <f>CDT!B32</f>
        <v>Artésunate injectable 60 mg</v>
      </c>
      <c r="B32" s="247"/>
      <c r="C32" s="248"/>
      <c r="D32" s="302" t="str">
        <f t="shared" si="10"/>
        <v/>
      </c>
      <c r="E32" s="249"/>
      <c r="F32" s="247"/>
      <c r="G32" s="247"/>
      <c r="H32" s="247"/>
      <c r="I32" s="247"/>
      <c r="J32" s="247"/>
      <c r="K32" s="248"/>
      <c r="L32" s="438" t="str">
        <f t="shared" si="3"/>
        <v>0</v>
      </c>
      <c r="M32" s="314" t="str">
        <f>IF(B32&lt;&gt;"",((E32/S32:S32)*30),"0")</f>
        <v>0</v>
      </c>
      <c r="N32" s="432" t="str">
        <f>IF(B32&lt;&gt;"",IF(J32=0,AA32,IF(J32&gt;0,((M32/30)*J32)+AA32)),"0")</f>
        <v>0</v>
      </c>
      <c r="O32" s="433"/>
      <c r="P32" s="247"/>
      <c r="R32" s="312">
        <f t="shared" si="6"/>
        <v>0</v>
      </c>
      <c r="S32" s="429">
        <f t="shared" si="7"/>
        <v>90</v>
      </c>
      <c r="T32" s="436" t="e">
        <f>D32-(E32+G32+I32+H32)</f>
        <v>#VALUE!</v>
      </c>
      <c r="U32" s="436" t="e">
        <f t="shared" si="8"/>
        <v>#VALUE!</v>
      </c>
      <c r="V32" s="430">
        <v>1</v>
      </c>
      <c r="W32" s="437" t="e">
        <f t="shared" si="1"/>
        <v>#VALUE!</v>
      </c>
      <c r="Y32" s="107">
        <f t="shared" si="9"/>
        <v>0</v>
      </c>
      <c r="AA32" s="3">
        <f>((F32*10)+L32-K32)</f>
        <v>0</v>
      </c>
    </row>
    <row r="33" spans="1:25" ht="34.5" customHeight="1" x14ac:dyDescent="0.3">
      <c r="A33" s="322" t="str">
        <f>CDT!B33</f>
        <v xml:space="preserve"> Sulfadoxine Pyriméthamine:  (SP)</v>
      </c>
      <c r="B33" s="247"/>
      <c r="C33" s="248"/>
      <c r="D33" s="302" t="str">
        <f t="shared" si="10"/>
        <v/>
      </c>
      <c r="E33" s="249"/>
      <c r="F33" s="247"/>
      <c r="G33" s="247"/>
      <c r="H33" s="247"/>
      <c r="I33" s="247"/>
      <c r="J33" s="247"/>
      <c r="K33" s="248"/>
      <c r="L33" s="431" t="str">
        <f t="shared" si="3"/>
        <v>0</v>
      </c>
      <c r="M33" s="428" t="str">
        <f t="shared" si="4"/>
        <v>0</v>
      </c>
      <c r="N33" s="250" t="str">
        <f t="shared" si="5"/>
        <v>0</v>
      </c>
      <c r="O33" s="251"/>
      <c r="P33" s="247"/>
      <c r="R33" s="312">
        <f t="shared" si="6"/>
        <v>0</v>
      </c>
      <c r="S33" s="152">
        <f t="shared" si="7"/>
        <v>90</v>
      </c>
      <c r="T33" s="68" t="e">
        <f t="shared" si="0"/>
        <v>#VALUE!</v>
      </c>
      <c r="U33" s="68" t="e">
        <f t="shared" si="8"/>
        <v>#VALUE!</v>
      </c>
      <c r="V33" s="95">
        <v>3</v>
      </c>
      <c r="W33" s="153" t="e">
        <f t="shared" si="1"/>
        <v>#VALUE!</v>
      </c>
      <c r="Y33" s="107">
        <f t="shared" si="9"/>
        <v>0</v>
      </c>
    </row>
    <row r="34" spans="1:25" ht="34.5" customHeight="1" x14ac:dyDescent="0.3">
      <c r="A34" s="322" t="str">
        <f>CDT!B34</f>
        <v>Test de Diagnostic Rapide  : (TDR)</v>
      </c>
      <c r="B34" s="247"/>
      <c r="C34" s="248"/>
      <c r="D34" s="302" t="str">
        <f t="shared" si="10"/>
        <v/>
      </c>
      <c r="E34" s="247"/>
      <c r="F34" s="248"/>
      <c r="G34" s="247"/>
      <c r="H34" s="247"/>
      <c r="I34" s="247"/>
      <c r="J34" s="247"/>
      <c r="K34" s="248"/>
      <c r="L34" s="431" t="str">
        <f t="shared" si="3"/>
        <v>0</v>
      </c>
      <c r="M34" s="428" t="str">
        <f t="shared" si="4"/>
        <v>0</v>
      </c>
      <c r="N34" s="250" t="str">
        <f t="shared" si="5"/>
        <v>0</v>
      </c>
      <c r="O34" s="251"/>
      <c r="P34" s="247"/>
      <c r="R34" s="312">
        <f t="shared" si="6"/>
        <v>0</v>
      </c>
      <c r="S34" s="152">
        <f t="shared" si="7"/>
        <v>90</v>
      </c>
      <c r="T34" s="68" t="e">
        <f t="shared" si="0"/>
        <v>#VALUE!</v>
      </c>
      <c r="U34" s="68" t="e">
        <f t="shared" si="8"/>
        <v>#VALUE!</v>
      </c>
      <c r="V34" s="95">
        <v>1</v>
      </c>
      <c r="W34" s="153" t="e">
        <f>IF(U34=0,"",$X$25)</f>
        <v>#VALUE!</v>
      </c>
      <c r="Y34" s="107">
        <f t="shared" si="9"/>
        <v>0</v>
      </c>
    </row>
    <row r="35" spans="1:25" ht="34.5" customHeight="1" x14ac:dyDescent="0.3">
      <c r="A35" s="322" t="str">
        <f>CDT!B35</f>
        <v>Moustiquaire à Imprégnation Durable: (MID)</v>
      </c>
      <c r="B35" s="247"/>
      <c r="C35" s="248"/>
      <c r="D35" s="302" t="str">
        <f t="shared" si="10"/>
        <v/>
      </c>
      <c r="E35" s="247"/>
      <c r="F35" s="248"/>
      <c r="G35" s="247"/>
      <c r="H35" s="247"/>
      <c r="I35" s="247"/>
      <c r="J35" s="247"/>
      <c r="K35" s="248"/>
      <c r="L35" s="431" t="str">
        <f t="shared" si="3"/>
        <v>0</v>
      </c>
      <c r="M35" s="428" t="str">
        <f t="shared" si="4"/>
        <v>0</v>
      </c>
      <c r="N35" s="250" t="str">
        <f t="shared" si="5"/>
        <v>0</v>
      </c>
      <c r="O35" s="251"/>
      <c r="P35" s="247"/>
      <c r="R35" s="312">
        <f t="shared" si="6"/>
        <v>0</v>
      </c>
      <c r="S35" s="152">
        <f t="shared" si="7"/>
        <v>90</v>
      </c>
      <c r="T35" s="68" t="e">
        <f t="shared" si="0"/>
        <v>#VALUE!</v>
      </c>
      <c r="U35" s="68" t="e">
        <f t="shared" si="8"/>
        <v>#VALUE!</v>
      </c>
      <c r="V35" s="95">
        <v>1</v>
      </c>
      <c r="W35" s="153" t="e">
        <f t="shared" si="1"/>
        <v>#VALUE!</v>
      </c>
      <c r="Y35" s="107">
        <f t="shared" si="9"/>
        <v>0</v>
      </c>
    </row>
    <row r="36" spans="1:25" ht="34.5" customHeight="1" x14ac:dyDescent="0.3">
      <c r="A36" s="322" t="str">
        <f>CDT!B36</f>
        <v>Dihydroartéminisine Pipéraquine– Plaq / 3 comp 
( DHA-PPQ)  20/160 mg</v>
      </c>
      <c r="B36" s="247"/>
      <c r="C36" s="248"/>
      <c r="D36" s="302" t="str">
        <f t="shared" si="10"/>
        <v/>
      </c>
      <c r="E36" s="249"/>
      <c r="F36" s="247"/>
      <c r="G36" s="247"/>
      <c r="H36" s="247"/>
      <c r="I36" s="247"/>
      <c r="J36" s="247"/>
      <c r="K36" s="248"/>
      <c r="L36" s="431" t="str">
        <f t="shared" si="3"/>
        <v>0</v>
      </c>
      <c r="M36" s="428" t="str">
        <f t="shared" si="4"/>
        <v>0</v>
      </c>
      <c r="N36" s="250" t="str">
        <f t="shared" si="5"/>
        <v>0</v>
      </c>
      <c r="O36" s="251"/>
      <c r="P36" s="247"/>
      <c r="R36" s="312">
        <f t="shared" si="6"/>
        <v>0</v>
      </c>
      <c r="S36" s="152">
        <f t="shared" si="7"/>
        <v>90</v>
      </c>
      <c r="T36" s="68" t="e">
        <f t="shared" si="0"/>
        <v>#VALUE!</v>
      </c>
      <c r="U36" s="68" t="e">
        <f t="shared" si="8"/>
        <v>#VALUE!</v>
      </c>
      <c r="V36" s="95">
        <v>3</v>
      </c>
      <c r="W36" s="153" t="e">
        <f t="shared" si="1"/>
        <v>#VALUE!</v>
      </c>
      <c r="Y36" s="107">
        <f t="shared" si="9"/>
        <v>0</v>
      </c>
    </row>
    <row r="37" spans="1:25" ht="34.5" customHeight="1" x14ac:dyDescent="0.3">
      <c r="A37" s="322" t="str">
        <f>CDT!B37</f>
        <v>Dihydroartéminisine Pipéraquine– Plaq / 3 comp 
( DHA-PPQ)  40/320 mg</v>
      </c>
      <c r="B37" s="247"/>
      <c r="C37" s="248"/>
      <c r="D37" s="302" t="str">
        <f t="shared" si="10"/>
        <v/>
      </c>
      <c r="E37" s="249"/>
      <c r="F37" s="247"/>
      <c r="G37" s="247"/>
      <c r="H37" s="247"/>
      <c r="I37" s="247"/>
      <c r="J37" s="247"/>
      <c r="K37" s="248"/>
      <c r="L37" s="431" t="str">
        <f t="shared" si="3"/>
        <v>0</v>
      </c>
      <c r="M37" s="428" t="str">
        <f t="shared" si="4"/>
        <v>0</v>
      </c>
      <c r="N37" s="250" t="str">
        <f t="shared" si="5"/>
        <v>0</v>
      </c>
      <c r="O37" s="251"/>
      <c r="P37" s="247"/>
      <c r="R37" s="312">
        <f t="shared" si="6"/>
        <v>0</v>
      </c>
      <c r="S37" s="152">
        <f t="shared" si="7"/>
        <v>90</v>
      </c>
      <c r="T37" s="68" t="e">
        <f t="shared" si="0"/>
        <v>#VALUE!</v>
      </c>
      <c r="U37" s="68" t="e">
        <f t="shared" si="8"/>
        <v>#VALUE!</v>
      </c>
      <c r="V37" s="95">
        <v>3</v>
      </c>
      <c r="W37" s="153" t="e">
        <f t="shared" si="1"/>
        <v>#VALUE!</v>
      </c>
      <c r="Y37" s="107">
        <f t="shared" si="9"/>
        <v>0</v>
      </c>
    </row>
    <row r="38" spans="1:25" ht="34.5" customHeight="1" x14ac:dyDescent="0.3">
      <c r="A38" s="322" t="str">
        <f>CDT!B38</f>
        <v>Dihydroartéminisine Pipéraquine– Plaq / 6 comp 
( DHA-PPQ)  40/320 mg</v>
      </c>
      <c r="B38" s="247"/>
      <c r="C38" s="248"/>
      <c r="D38" s="302" t="str">
        <f t="shared" si="10"/>
        <v/>
      </c>
      <c r="E38" s="249"/>
      <c r="F38" s="247"/>
      <c r="G38" s="247"/>
      <c r="H38" s="247"/>
      <c r="I38" s="247"/>
      <c r="J38" s="247"/>
      <c r="K38" s="248"/>
      <c r="L38" s="431" t="str">
        <f t="shared" si="3"/>
        <v>0</v>
      </c>
      <c r="M38" s="428" t="str">
        <f t="shared" si="4"/>
        <v>0</v>
      </c>
      <c r="N38" s="250" t="str">
        <f t="shared" si="5"/>
        <v>0</v>
      </c>
      <c r="O38" s="251"/>
      <c r="P38" s="247"/>
      <c r="R38" s="312">
        <f t="shared" si="6"/>
        <v>0</v>
      </c>
      <c r="S38" s="152">
        <f t="shared" si="7"/>
        <v>90</v>
      </c>
      <c r="T38" s="68" t="e">
        <f t="shared" si="0"/>
        <v>#VALUE!</v>
      </c>
      <c r="U38" s="68" t="e">
        <f t="shared" si="8"/>
        <v>#VALUE!</v>
      </c>
      <c r="V38" s="95">
        <v>3</v>
      </c>
      <c r="W38" s="153" t="e">
        <f t="shared" si="1"/>
        <v>#VALUE!</v>
      </c>
      <c r="Y38" s="107">
        <f t="shared" si="9"/>
        <v>0</v>
      </c>
    </row>
    <row r="39" spans="1:25" ht="34.5" customHeight="1" x14ac:dyDescent="0.3">
      <c r="A39" s="322" t="str">
        <f>CDT!B39</f>
        <v>Dihydroartemisinine/pipéraquine – Plaq / 9 comp 
( DHA-PPQ) 40/320 mg</v>
      </c>
      <c r="B39" s="247"/>
      <c r="C39" s="248"/>
      <c r="D39" s="302" t="str">
        <f t="shared" si="10"/>
        <v/>
      </c>
      <c r="E39" s="249"/>
      <c r="F39" s="247"/>
      <c r="G39" s="247"/>
      <c r="H39" s="247"/>
      <c r="I39" s="247"/>
      <c r="J39" s="247"/>
      <c r="K39" s="248"/>
      <c r="L39" s="431" t="str">
        <f t="shared" si="3"/>
        <v>0</v>
      </c>
      <c r="M39" s="428" t="str">
        <f t="shared" si="4"/>
        <v>0</v>
      </c>
      <c r="N39" s="250" t="str">
        <f t="shared" si="5"/>
        <v>0</v>
      </c>
      <c r="O39" s="251"/>
      <c r="P39" s="247"/>
      <c r="R39" s="312">
        <f t="shared" si="6"/>
        <v>0</v>
      </c>
      <c r="S39" s="152">
        <f t="shared" si="7"/>
        <v>90</v>
      </c>
      <c r="T39" s="68" t="e">
        <f t="shared" si="0"/>
        <v>#VALUE!</v>
      </c>
      <c r="U39" s="68" t="e">
        <f t="shared" si="8"/>
        <v>#VALUE!</v>
      </c>
      <c r="V39" s="95">
        <v>3</v>
      </c>
      <c r="W39" s="153" t="e">
        <f t="shared" si="1"/>
        <v>#VALUE!</v>
      </c>
      <c r="Y39" s="107">
        <f t="shared" si="9"/>
        <v>0</v>
      </c>
    </row>
    <row r="40" spans="1:25" ht="34.5" customHeight="1" x14ac:dyDescent="0.3">
      <c r="A40" s="322" t="str">
        <f>CDT!B40</f>
        <v>Artésunate Amodiaquine: (ASAQ) : 3 cp (25/67,5 mg)</v>
      </c>
      <c r="B40" s="247"/>
      <c r="C40" s="248"/>
      <c r="D40" s="302" t="str">
        <f t="shared" si="10"/>
        <v/>
      </c>
      <c r="E40" s="249"/>
      <c r="F40" s="247"/>
      <c r="G40" s="247"/>
      <c r="H40" s="247"/>
      <c r="I40" s="247"/>
      <c r="J40" s="247"/>
      <c r="K40" s="248"/>
      <c r="L40" s="431" t="str">
        <f t="shared" si="3"/>
        <v>0</v>
      </c>
      <c r="M40" s="428" t="str">
        <f t="shared" si="4"/>
        <v>0</v>
      </c>
      <c r="N40" s="250" t="str">
        <f t="shared" si="5"/>
        <v>0</v>
      </c>
      <c r="O40" s="251"/>
      <c r="P40" s="247"/>
      <c r="R40" s="312">
        <f t="shared" si="6"/>
        <v>0</v>
      </c>
      <c r="S40" s="152">
        <f t="shared" si="7"/>
        <v>90</v>
      </c>
      <c r="T40" s="68" t="e">
        <f t="shared" si="0"/>
        <v>#VALUE!</v>
      </c>
      <c r="U40" s="68" t="e">
        <f t="shared" si="8"/>
        <v>#VALUE!</v>
      </c>
      <c r="V40" s="95">
        <v>1</v>
      </c>
      <c r="W40" s="153" t="e">
        <f t="shared" si="1"/>
        <v>#VALUE!</v>
      </c>
      <c r="Y40" s="107">
        <f t="shared" si="9"/>
        <v>0</v>
      </c>
    </row>
    <row r="41" spans="1:25" ht="34.5" customHeight="1" x14ac:dyDescent="0.3">
      <c r="A41" s="322" t="str">
        <f>CDT!B41</f>
        <v>Artésunate Amodiaquine: (ASAQ) 3 cp (50/135 mg)</v>
      </c>
      <c r="B41" s="247"/>
      <c r="C41" s="248"/>
      <c r="D41" s="302" t="str">
        <f t="shared" si="10"/>
        <v/>
      </c>
      <c r="E41" s="249"/>
      <c r="F41" s="247"/>
      <c r="G41" s="247"/>
      <c r="H41" s="247"/>
      <c r="I41" s="247"/>
      <c r="J41" s="247"/>
      <c r="K41" s="248"/>
      <c r="L41" s="431" t="str">
        <f t="shared" si="3"/>
        <v>0</v>
      </c>
      <c r="M41" s="428" t="str">
        <f t="shared" si="4"/>
        <v>0</v>
      </c>
      <c r="N41" s="250" t="str">
        <f t="shared" si="5"/>
        <v>0</v>
      </c>
      <c r="O41" s="251"/>
      <c r="P41" s="247"/>
      <c r="R41" s="312">
        <f t="shared" si="6"/>
        <v>0</v>
      </c>
      <c r="S41" s="152">
        <f t="shared" si="7"/>
        <v>90</v>
      </c>
      <c r="T41" s="68" t="e">
        <f t="shared" si="0"/>
        <v>#VALUE!</v>
      </c>
      <c r="U41" s="68" t="e">
        <f t="shared" si="8"/>
        <v>#VALUE!</v>
      </c>
      <c r="V41" s="95">
        <v>1</v>
      </c>
      <c r="W41" s="153" t="e">
        <f t="shared" si="1"/>
        <v>#VALUE!</v>
      </c>
      <c r="Y41" s="107">
        <f t="shared" si="9"/>
        <v>0</v>
      </c>
    </row>
    <row r="42" spans="1:25" ht="34.5" customHeight="1" x14ac:dyDescent="0.3">
      <c r="A42" s="322" t="str">
        <f>CDT!B42</f>
        <v>Artésunate Amodiaquine: (ASAQ) 3 cp (100/270 mg)</v>
      </c>
      <c r="B42" s="247"/>
      <c r="C42" s="248"/>
      <c r="D42" s="302" t="str">
        <f t="shared" si="10"/>
        <v/>
      </c>
      <c r="E42" s="249"/>
      <c r="F42" s="247"/>
      <c r="G42" s="247"/>
      <c r="H42" s="247"/>
      <c r="I42" s="247"/>
      <c r="J42" s="247"/>
      <c r="K42" s="248"/>
      <c r="L42" s="431" t="str">
        <f t="shared" si="3"/>
        <v>0</v>
      </c>
      <c r="M42" s="428" t="str">
        <f t="shared" si="4"/>
        <v>0</v>
      </c>
      <c r="N42" s="250" t="str">
        <f t="shared" si="5"/>
        <v>0</v>
      </c>
      <c r="O42" s="251"/>
      <c r="P42" s="247"/>
      <c r="R42" s="312">
        <f t="shared" si="6"/>
        <v>0</v>
      </c>
      <c r="S42" s="152">
        <f t="shared" si="7"/>
        <v>90</v>
      </c>
      <c r="T42" s="68" t="e">
        <f t="shared" si="0"/>
        <v>#VALUE!</v>
      </c>
      <c r="U42" s="68" t="e">
        <f t="shared" si="8"/>
        <v>#VALUE!</v>
      </c>
      <c r="V42" s="95">
        <v>1</v>
      </c>
      <c r="W42" s="153" t="e">
        <f t="shared" si="1"/>
        <v>#VALUE!</v>
      </c>
      <c r="Y42" s="107">
        <f t="shared" si="9"/>
        <v>0</v>
      </c>
    </row>
    <row r="43" spans="1:25" ht="34.5" customHeight="1" x14ac:dyDescent="0.3">
      <c r="A43" s="322" t="str">
        <f>CDT!B43</f>
        <v>Artésunate Amodiaquine: (ASAQ) 6 cp (100/270 mg)</v>
      </c>
      <c r="B43" s="247"/>
      <c r="C43" s="248"/>
      <c r="D43" s="302" t="str">
        <f t="shared" si="10"/>
        <v/>
      </c>
      <c r="E43" s="249"/>
      <c r="F43" s="247"/>
      <c r="G43" s="247"/>
      <c r="H43" s="247"/>
      <c r="I43" s="247"/>
      <c r="J43" s="247"/>
      <c r="K43" s="248"/>
      <c r="L43" s="431" t="str">
        <f t="shared" si="3"/>
        <v>0</v>
      </c>
      <c r="M43" s="428" t="str">
        <f t="shared" si="4"/>
        <v>0</v>
      </c>
      <c r="N43" s="250" t="str">
        <f t="shared" si="5"/>
        <v>0</v>
      </c>
      <c r="O43" s="251"/>
      <c r="P43" s="247"/>
      <c r="R43" s="312">
        <f t="shared" si="6"/>
        <v>0</v>
      </c>
      <c r="S43" s="152">
        <f t="shared" si="7"/>
        <v>90</v>
      </c>
      <c r="T43" s="68" t="e">
        <f t="shared" si="0"/>
        <v>#VALUE!</v>
      </c>
      <c r="U43" s="68" t="e">
        <f t="shared" si="8"/>
        <v>#VALUE!</v>
      </c>
      <c r="V43" s="95">
        <v>1</v>
      </c>
      <c r="W43" s="153" t="e">
        <f t="shared" si="1"/>
        <v>#VALUE!</v>
      </c>
      <c r="Y43" s="107">
        <f t="shared" si="9"/>
        <v>0</v>
      </c>
    </row>
    <row r="44" spans="1:25" ht="34.5" customHeight="1" x14ac:dyDescent="0.3">
      <c r="A44" s="322" t="str">
        <f>CDT!B44</f>
        <v>Artésunate - Méfloquine (AS-MF)</v>
      </c>
      <c r="B44" s="247"/>
      <c r="C44" s="248"/>
      <c r="D44" s="302" t="str">
        <f t="shared" si="10"/>
        <v/>
      </c>
      <c r="E44" s="249"/>
      <c r="F44" s="247"/>
      <c r="G44" s="247"/>
      <c r="H44" s="247"/>
      <c r="I44" s="247"/>
      <c r="J44" s="247"/>
      <c r="K44" s="248"/>
      <c r="L44" s="431" t="str">
        <f t="shared" si="3"/>
        <v>0</v>
      </c>
      <c r="M44" s="428" t="str">
        <f t="shared" si="4"/>
        <v>0</v>
      </c>
      <c r="N44" s="250" t="str">
        <f t="shared" si="5"/>
        <v>0</v>
      </c>
      <c r="O44" s="251"/>
      <c r="P44" s="247"/>
      <c r="R44" s="312">
        <f t="shared" si="6"/>
        <v>0</v>
      </c>
      <c r="S44" s="152">
        <f t="shared" si="7"/>
        <v>90</v>
      </c>
      <c r="T44" s="68" t="e">
        <f t="shared" si="0"/>
        <v>#VALUE!</v>
      </c>
      <c r="U44" s="68" t="e">
        <f t="shared" si="8"/>
        <v>#VALUE!</v>
      </c>
      <c r="V44" s="95">
        <v>1</v>
      </c>
      <c r="W44" s="153" t="e">
        <f t="shared" si="1"/>
        <v>#VALUE!</v>
      </c>
      <c r="Y44" s="107">
        <f t="shared" si="9"/>
        <v>0</v>
      </c>
    </row>
    <row r="45" spans="1:25" ht="34.5" customHeight="1" x14ac:dyDescent="0.3">
      <c r="A45" s="322" t="str">
        <f>CDT!B45</f>
        <v>Quinine comprimé 300mg</v>
      </c>
      <c r="B45" s="247"/>
      <c r="C45" s="248"/>
      <c r="D45" s="302" t="str">
        <f t="shared" si="10"/>
        <v/>
      </c>
      <c r="E45" s="249"/>
      <c r="F45" s="247"/>
      <c r="G45" s="247"/>
      <c r="H45" s="247"/>
      <c r="I45" s="247"/>
      <c r="J45" s="247"/>
      <c r="K45" s="248"/>
      <c r="L45" s="431" t="str">
        <f t="shared" si="3"/>
        <v>0</v>
      </c>
      <c r="M45" s="428" t="str">
        <f t="shared" si="4"/>
        <v>0</v>
      </c>
      <c r="N45" s="250" t="str">
        <f t="shared" si="5"/>
        <v>0</v>
      </c>
      <c r="O45" s="251"/>
      <c r="P45" s="247"/>
      <c r="R45" s="312">
        <f t="shared" si="6"/>
        <v>0</v>
      </c>
      <c r="S45" s="152">
        <f t="shared" si="7"/>
        <v>90</v>
      </c>
      <c r="T45" s="68" t="e">
        <f t="shared" si="0"/>
        <v>#VALUE!</v>
      </c>
      <c r="U45" s="68" t="e">
        <f t="shared" si="8"/>
        <v>#VALUE!</v>
      </c>
      <c r="V45" s="95">
        <v>1</v>
      </c>
      <c r="W45" s="153" t="e">
        <f t="shared" si="1"/>
        <v>#VALUE!</v>
      </c>
      <c r="Y45" s="107">
        <f t="shared" si="9"/>
        <v>0</v>
      </c>
    </row>
    <row r="46" spans="1:25" ht="34.5" customHeight="1" x14ac:dyDescent="0.3">
      <c r="A46" s="322" t="str">
        <f>CDT!B46</f>
        <v>Quinine injectable 300 mg</v>
      </c>
      <c r="B46" s="247"/>
      <c r="C46" s="248"/>
      <c r="D46" s="302" t="str">
        <f t="shared" si="10"/>
        <v/>
      </c>
      <c r="E46" s="249"/>
      <c r="F46" s="247"/>
      <c r="G46" s="247"/>
      <c r="H46" s="247"/>
      <c r="I46" s="247"/>
      <c r="J46" s="247"/>
      <c r="K46" s="248"/>
      <c r="L46" s="431" t="str">
        <f t="shared" si="3"/>
        <v>0</v>
      </c>
      <c r="M46" s="428" t="str">
        <f t="shared" si="4"/>
        <v>0</v>
      </c>
      <c r="N46" s="250" t="str">
        <f t="shared" si="5"/>
        <v>0</v>
      </c>
      <c r="O46" s="251"/>
      <c r="P46" s="247"/>
      <c r="R46" s="312">
        <f t="shared" si="6"/>
        <v>0</v>
      </c>
      <c r="S46" s="152">
        <f t="shared" si="7"/>
        <v>90</v>
      </c>
      <c r="T46" s="68" t="e">
        <f t="shared" si="0"/>
        <v>#VALUE!</v>
      </c>
      <c r="U46" s="68" t="e">
        <f t="shared" si="8"/>
        <v>#VALUE!</v>
      </c>
      <c r="V46" s="95">
        <v>1</v>
      </c>
      <c r="W46" s="153" t="e">
        <f t="shared" si="1"/>
        <v>#VALUE!</v>
      </c>
      <c r="Y46" s="107">
        <f t="shared" si="9"/>
        <v>0</v>
      </c>
    </row>
    <row r="47" spans="1:25" ht="34.5" customHeight="1" x14ac:dyDescent="0.3">
      <c r="A47" s="322" t="str">
        <f>CDT!B47</f>
        <v>Quinine injectable 600 mg</v>
      </c>
      <c r="B47" s="247"/>
      <c r="C47" s="248"/>
      <c r="D47" s="302" t="str">
        <f t="shared" si="10"/>
        <v/>
      </c>
      <c r="E47" s="249"/>
      <c r="F47" s="247"/>
      <c r="G47" s="247"/>
      <c r="H47" s="247"/>
      <c r="I47" s="247"/>
      <c r="J47" s="247"/>
      <c r="K47" s="248"/>
      <c r="L47" s="431" t="str">
        <f t="shared" si="3"/>
        <v>0</v>
      </c>
      <c r="M47" s="428" t="str">
        <f t="shared" si="4"/>
        <v>0</v>
      </c>
      <c r="N47" s="250" t="str">
        <f t="shared" si="5"/>
        <v>0</v>
      </c>
      <c r="O47" s="251"/>
      <c r="P47" s="247"/>
      <c r="R47" s="312">
        <f t="shared" si="6"/>
        <v>0</v>
      </c>
      <c r="S47" s="152">
        <f t="shared" si="7"/>
        <v>90</v>
      </c>
      <c r="T47" s="68" t="e">
        <f t="shared" si="0"/>
        <v>#VALUE!</v>
      </c>
      <c r="U47" s="68" t="e">
        <f t="shared" si="8"/>
        <v>#VALUE!</v>
      </c>
      <c r="V47" s="95">
        <v>1</v>
      </c>
      <c r="W47" s="153" t="e">
        <f t="shared" si="1"/>
        <v>#VALUE!</v>
      </c>
      <c r="Y47" s="107">
        <f t="shared" si="9"/>
        <v>0</v>
      </c>
    </row>
    <row r="48" spans="1:25" ht="34.5" customHeight="1" thickBot="1" x14ac:dyDescent="0.35">
      <c r="A48" s="322" t="str">
        <f>CDT!B48</f>
        <v>Quinine injectable 600 mg</v>
      </c>
      <c r="B48" s="247"/>
      <c r="C48" s="248"/>
      <c r="D48" s="303" t="str">
        <f t="shared" si="10"/>
        <v/>
      </c>
      <c r="E48" s="249"/>
      <c r="F48" s="247"/>
      <c r="G48" s="247"/>
      <c r="H48" s="247"/>
      <c r="I48" s="247"/>
      <c r="J48" s="247"/>
      <c r="K48" s="248"/>
      <c r="L48" s="431" t="str">
        <f t="shared" si="3"/>
        <v>0</v>
      </c>
      <c r="M48" s="428" t="str">
        <f t="shared" si="4"/>
        <v>0</v>
      </c>
      <c r="N48" s="250" t="str">
        <f t="shared" si="5"/>
        <v>0</v>
      </c>
      <c r="O48" s="251"/>
      <c r="P48" s="247"/>
      <c r="R48" s="312">
        <f t="shared" si="6"/>
        <v>0</v>
      </c>
      <c r="S48" s="152">
        <f t="shared" si="7"/>
        <v>90</v>
      </c>
      <c r="T48" s="68" t="e">
        <f>D48-(E48+G48+I48+H48)</f>
        <v>#VALUE!</v>
      </c>
      <c r="U48" s="68" t="e">
        <f t="shared" si="8"/>
        <v>#VALUE!</v>
      </c>
      <c r="V48" s="95">
        <v>1</v>
      </c>
      <c r="W48" s="153" t="e">
        <f t="shared" si="1"/>
        <v>#VALUE!</v>
      </c>
      <c r="Y48" s="107">
        <f t="shared" si="9"/>
        <v>0</v>
      </c>
    </row>
    <row r="49" spans="1:23" ht="34.5" customHeight="1" thickBot="1" x14ac:dyDescent="0.35">
      <c r="A49" s="322" t="str">
        <f>CDT!B49</f>
        <v>Artéméther injectable 100 mg</v>
      </c>
      <c r="B49" s="247"/>
      <c r="C49" s="248"/>
      <c r="D49" s="303" t="str">
        <f t="shared" si="10"/>
        <v/>
      </c>
      <c r="E49" s="249"/>
      <c r="F49" s="247"/>
      <c r="G49" s="247"/>
      <c r="H49" s="247"/>
      <c r="I49" s="247"/>
      <c r="J49" s="247"/>
      <c r="K49" s="248"/>
      <c r="L49" s="431" t="str">
        <f t="shared" si="3"/>
        <v>0</v>
      </c>
      <c r="M49" s="428" t="str">
        <f t="shared" si="4"/>
        <v>0</v>
      </c>
      <c r="N49" s="250" t="str">
        <f t="shared" si="5"/>
        <v>0</v>
      </c>
      <c r="O49" s="251"/>
      <c r="P49" s="247"/>
      <c r="R49" s="312">
        <f t="shared" si="6"/>
        <v>0</v>
      </c>
      <c r="S49" s="152">
        <f t="shared" si="7"/>
        <v>90</v>
      </c>
      <c r="T49" s="68" t="e">
        <f>D49-(E49+G49+I49+H49)</f>
        <v>#VALUE!</v>
      </c>
      <c r="U49" s="68" t="e">
        <f t="shared" si="8"/>
        <v>#VALUE!</v>
      </c>
      <c r="V49" s="95">
        <v>1</v>
      </c>
      <c r="W49" s="153" t="e">
        <f t="shared" si="1"/>
        <v>#VALUE!</v>
      </c>
    </row>
    <row r="50" spans="1:23" ht="34.5" hidden="1" customHeight="1" x14ac:dyDescent="0.3">
      <c r="A50" s="17"/>
      <c r="B50" s="79"/>
      <c r="C50" s="79"/>
      <c r="D50" s="53"/>
      <c r="E50" s="79"/>
      <c r="F50" s="79"/>
      <c r="G50" s="79"/>
      <c r="H50" s="79"/>
      <c r="I50" s="79"/>
      <c r="J50" s="79"/>
      <c r="K50" s="79"/>
      <c r="L50" s="54"/>
      <c r="M50" s="58" t="str">
        <f t="shared" ref="M50" si="11">IF(B50&lt;&gt;"",((E50/S50)*30),"")</f>
        <v/>
      </c>
      <c r="N50" s="55"/>
      <c r="O50" s="80"/>
      <c r="P50" s="79"/>
      <c r="S50" s="152"/>
      <c r="T50" s="68"/>
      <c r="U50" s="68"/>
      <c r="V50" s="95"/>
      <c r="W50" s="153" t="str">
        <f t="shared" si="1"/>
        <v/>
      </c>
    </row>
    <row r="51" spans="1:23" s="235" customFormat="1" ht="16.5" customHeight="1" x14ac:dyDescent="0.35">
      <c r="A51" s="531" t="s">
        <v>290</v>
      </c>
      <c r="B51" s="531"/>
      <c r="C51" s="531"/>
      <c r="D51" s="531"/>
      <c r="E51" s="531"/>
      <c r="F51" s="531"/>
      <c r="H51" s="233"/>
      <c r="I51" s="233" t="s">
        <v>300</v>
      </c>
      <c r="J51" s="234"/>
      <c r="K51" s="232"/>
      <c r="L51" s="232"/>
      <c r="M51" s="232"/>
      <c r="N51" s="232"/>
      <c r="O51" s="232"/>
      <c r="Q51" s="236"/>
      <c r="R51" s="311"/>
      <c r="S51" s="237"/>
      <c r="T51" s="238"/>
      <c r="U51" s="238"/>
      <c r="V51" s="239"/>
      <c r="W51" s="240"/>
    </row>
    <row r="52" spans="1:23" ht="29.25" customHeight="1" x14ac:dyDescent="0.3">
      <c r="A52" s="18"/>
      <c r="B52" s="18"/>
      <c r="C52" s="18"/>
      <c r="D52" s="18"/>
      <c r="E52" s="18"/>
      <c r="F52" s="18"/>
      <c r="G52" s="18"/>
      <c r="H52" s="18"/>
      <c r="I52" s="18"/>
      <c r="J52" s="18"/>
      <c r="K52" s="18"/>
      <c r="L52" s="18"/>
      <c r="M52" s="18"/>
      <c r="N52" s="18"/>
      <c r="O52" s="18"/>
      <c r="S52" s="154"/>
      <c r="T52" s="69"/>
      <c r="U52" s="69"/>
      <c r="V52" s="70"/>
      <c r="W52" s="155"/>
    </row>
    <row r="53" spans="1:23" ht="15.6" x14ac:dyDescent="0.3">
      <c r="B53" s="18"/>
      <c r="C53" s="18"/>
      <c r="D53" s="18"/>
      <c r="E53" s="18"/>
      <c r="F53" s="18"/>
      <c r="I53" s="18"/>
      <c r="J53" s="18"/>
      <c r="K53" s="18"/>
      <c r="L53" s="18"/>
      <c r="M53" s="18"/>
      <c r="N53" s="18"/>
      <c r="O53" s="18"/>
      <c r="S53" s="154"/>
      <c r="T53" s="69"/>
      <c r="U53" s="69"/>
      <c r="V53" s="70"/>
      <c r="W53" s="155"/>
    </row>
    <row r="54" spans="1:23" s="235" customFormat="1" ht="18.600000000000001" thickBot="1" x14ac:dyDescent="0.4">
      <c r="A54" s="233" t="s">
        <v>289</v>
      </c>
      <c r="H54" s="233"/>
      <c r="I54" s="233" t="s">
        <v>301</v>
      </c>
      <c r="O54" s="232"/>
      <c r="Q54" s="236"/>
      <c r="R54" s="311"/>
      <c r="S54" s="243"/>
      <c r="T54" s="244"/>
      <c r="U54" s="244"/>
      <c r="V54" s="245"/>
      <c r="W54" s="246"/>
    </row>
  </sheetData>
  <mergeCells count="21">
    <mergeCell ref="A24:A25"/>
    <mergeCell ref="A51:F51"/>
    <mergeCell ref="A19:C19"/>
    <mergeCell ref="D19:N19"/>
    <mergeCell ref="S19:W19"/>
    <mergeCell ref="A21:C21"/>
    <mergeCell ref="D21:F21"/>
    <mergeCell ref="G21:K22"/>
    <mergeCell ref="L21:P21"/>
    <mergeCell ref="L17:P17"/>
    <mergeCell ref="A1:B1"/>
    <mergeCell ref="A3:B3"/>
    <mergeCell ref="A4:B4"/>
    <mergeCell ref="A11:O11"/>
    <mergeCell ref="B13:C13"/>
    <mergeCell ref="E13:J13"/>
    <mergeCell ref="B15:C15"/>
    <mergeCell ref="D15:F15"/>
    <mergeCell ref="G15:I15"/>
    <mergeCell ref="B17:E17"/>
    <mergeCell ref="G17:K17"/>
  </mergeCells>
  <conditionalFormatting sqref="U26">
    <cfRule type="cellIs" dxfId="4148" priority="39" operator="greaterThan">
      <formula>0</formula>
    </cfRule>
    <cfRule type="cellIs" dxfId="4147" priority="40" operator="greaterThan">
      <formula>0</formula>
    </cfRule>
    <cfRule type="cellIs" dxfId="4146" priority="41" operator="lessThan">
      <formula>0</formula>
    </cfRule>
    <cfRule type="cellIs" dxfId="4145" priority="42" operator="notEqual">
      <formula>0</formula>
    </cfRule>
  </conditionalFormatting>
  <conditionalFormatting sqref="U27:U29">
    <cfRule type="cellIs" dxfId="4144" priority="35" operator="greaterThan">
      <formula>0</formula>
    </cfRule>
    <cfRule type="cellIs" dxfId="4143" priority="36" operator="greaterThan">
      <formula>0</formula>
    </cfRule>
    <cfRule type="cellIs" dxfId="4142" priority="37" operator="lessThan">
      <formula>0</formula>
    </cfRule>
    <cfRule type="cellIs" dxfId="4141" priority="38" operator="notEqual">
      <formula>0</formula>
    </cfRule>
  </conditionalFormatting>
  <conditionalFormatting sqref="U30:U31 U33:U47">
    <cfRule type="cellIs" dxfId="4140" priority="31" operator="greaterThan">
      <formula>0</formula>
    </cfRule>
    <cfRule type="cellIs" dxfId="4139" priority="32" operator="greaterThan">
      <formula>0</formula>
    </cfRule>
    <cfRule type="cellIs" dxfId="4138" priority="33" operator="lessThan">
      <formula>0</formula>
    </cfRule>
    <cfRule type="cellIs" dxfId="4137" priority="34" operator="notEqual">
      <formula>0</formula>
    </cfRule>
  </conditionalFormatting>
  <conditionalFormatting sqref="U48:U50">
    <cfRule type="cellIs" dxfId="4136" priority="27" operator="greaterThan">
      <formula>0</formula>
    </cfRule>
    <cfRule type="cellIs" dxfId="4135" priority="28" operator="greaterThan">
      <formula>0</formula>
    </cfRule>
    <cfRule type="cellIs" dxfId="4134" priority="29" operator="lessThan">
      <formula>0</formula>
    </cfRule>
    <cfRule type="cellIs" dxfId="4133" priority="30" operator="notEqual">
      <formula>0</formula>
    </cfRule>
  </conditionalFormatting>
  <conditionalFormatting sqref="K50">
    <cfRule type="expression" dxfId="4132" priority="25">
      <formula>K50&lt;T50</formula>
    </cfRule>
    <cfRule type="expression" dxfId="4131" priority="26">
      <formula>K50&gt;T50</formula>
    </cfRule>
  </conditionalFormatting>
  <conditionalFormatting sqref="J37:J47">
    <cfRule type="cellIs" dxfId="4130" priority="24" operator="greaterThan">
      <formula>90</formula>
    </cfRule>
  </conditionalFormatting>
  <conditionalFormatting sqref="J48:J50">
    <cfRule type="cellIs" dxfId="4129" priority="23" operator="greaterThan">
      <formula>90</formula>
    </cfRule>
  </conditionalFormatting>
  <conditionalFormatting sqref="K36:K47">
    <cfRule type="expression" dxfId="4128" priority="21">
      <formula>K36&lt;T36</formula>
    </cfRule>
    <cfRule type="expression" dxfId="4127" priority="22">
      <formula>K36&gt;T36</formula>
    </cfRule>
  </conditionalFormatting>
  <conditionalFormatting sqref="J27:J31 J33">
    <cfRule type="cellIs" dxfId="4126" priority="20" operator="greaterThan">
      <formula>90</formula>
    </cfRule>
  </conditionalFormatting>
  <conditionalFormatting sqref="J36">
    <cfRule type="cellIs" dxfId="4125" priority="19" operator="greaterThan">
      <formula>90</formula>
    </cfRule>
  </conditionalFormatting>
  <conditionalFormatting sqref="K48:K49">
    <cfRule type="expression" dxfId="4124" priority="17">
      <formula>K48&lt;T48</formula>
    </cfRule>
    <cfRule type="expression" dxfId="4123" priority="18">
      <formula>K48&gt;T48</formula>
    </cfRule>
  </conditionalFormatting>
  <conditionalFormatting sqref="K27:K31 K33">
    <cfRule type="expression" dxfId="4122" priority="15">
      <formula>K27&lt;T27</formula>
    </cfRule>
    <cfRule type="expression" dxfId="4121" priority="16">
      <formula>K27&gt;T27</formula>
    </cfRule>
  </conditionalFormatting>
  <conditionalFormatting sqref="J26">
    <cfRule type="cellIs" dxfId="4120" priority="14" operator="greaterThan">
      <formula>90</formula>
    </cfRule>
  </conditionalFormatting>
  <conditionalFormatting sqref="K26">
    <cfRule type="expression" dxfId="4119" priority="12">
      <formula>K26&lt;T26</formula>
    </cfRule>
    <cfRule type="expression" dxfId="4118" priority="13">
      <formula>K26&gt;T26</formula>
    </cfRule>
  </conditionalFormatting>
  <conditionalFormatting sqref="U32">
    <cfRule type="cellIs" dxfId="4117" priority="8" operator="greaterThan">
      <formula>0</formula>
    </cfRule>
    <cfRule type="cellIs" dxfId="4116" priority="9" operator="greaterThan">
      <formula>0</formula>
    </cfRule>
    <cfRule type="cellIs" dxfId="4115" priority="10" operator="lessThan">
      <formula>0</formula>
    </cfRule>
    <cfRule type="cellIs" dxfId="4114" priority="11" operator="notEqual">
      <formula>0</formula>
    </cfRule>
  </conditionalFormatting>
  <conditionalFormatting sqref="K34">
    <cfRule type="expression" dxfId="4113" priority="6">
      <formula>K34&lt;T34</formula>
    </cfRule>
    <cfRule type="expression" dxfId="4112" priority="7">
      <formula>K34&gt;T34</formula>
    </cfRule>
  </conditionalFormatting>
  <conditionalFormatting sqref="K35">
    <cfRule type="expression" dxfId="4111" priority="4">
      <formula>K35&lt;T35</formula>
    </cfRule>
    <cfRule type="expression" dxfId="4110" priority="5">
      <formula>K35&gt;T35</formula>
    </cfRule>
  </conditionalFormatting>
  <conditionalFormatting sqref="J32">
    <cfRule type="cellIs" dxfId="4109" priority="3" operator="greaterThan">
      <formula>90</formula>
    </cfRule>
  </conditionalFormatting>
  <conditionalFormatting sqref="K32">
    <cfRule type="expression" dxfId="4108" priority="1">
      <formula>K32&lt;T32</formula>
    </cfRule>
    <cfRule type="expression" dxfId="4107" priority="2">
      <formula>K32&gt;T32</formula>
    </cfRule>
  </conditionalFormatting>
  <dataValidations count="7">
    <dataValidation type="date" errorStyle="warning" allowBlank="1" showInputMessage="1" showErrorMessage="1" promptTitle="Instruction" prompt="SVP Saisissez la date sous le format:_x000a_00/00/0000. exemple 15/09/2016,_x000a_Merci_x000a_" sqref="L21:P21">
      <formula1>42370</formula1>
      <formula2>44926</formula2>
    </dataValidation>
    <dataValidation errorStyle="information" allowBlank="1" showInputMessage="1" showErrorMessage="1" errorTitle="Instruction" error="Saisissez le Texte en MAJUSCULE_x000a_Exemple: CMS AGOE_x000a_Merci" promptTitle="Instruction" prompt="Saisissez le Texte en MAJUSCULE_x000a_Exemple: CMS AGOE_x000a_Merci" sqref="D19:N19"/>
    <dataValidation type="whole" allowBlank="1" showInputMessage="1" showErrorMessage="1" prompt="La valeur ne peut pas être supérieure à 89_x000a_Si tel est le cas déteminer la quantité à commander directement à la colonne M._x000a_merci" sqref="J27:J50">
      <formula1>0</formula1>
      <formula2>89</formula2>
    </dataValidation>
    <dataValidation type="whole" operator="lessThanOrEqual" allowBlank="1" showInputMessage="1" showErrorMessage="1" promptTitle="instruction" prompt="La valeur de la cellule ne peut pas être supérieure à la quantité Totale inscrite dans la colonne D._x000a_Merci de vérifier." sqref="E26:E50">
      <formula1>D26</formula1>
    </dataValidation>
    <dataValidation type="list" allowBlank="1" showInputMessage="1" showErrorMessage="1" sqref="D21:F21">
      <formula1>typerapport2</formula1>
    </dataValidation>
    <dataValidation type="whole" allowBlank="1" showInputMessage="1" showErrorMessage="1" prompt="La valeur ne peut pas être supérieure à 89_x000a_Si tel est le cas déteminer la quantité à commander directement à la colonne O_x000a_merci" sqref="J26">
      <formula1>0</formula1>
      <formula2>89</formula2>
    </dataValidation>
    <dataValidation type="whole" allowBlank="1" showInputMessage="1" showErrorMessage="1" prompt="La quantité accordée par le point Focal ne peut être supérieure à la somme du CMMa et la quantité commandée pour le trimestre._x000a_Merci de revoir la quantité dans la colonne O." sqref="O26:O49">
      <formula1>0</formula1>
      <formula2>+M26+N26</formula2>
    </dataValidation>
  </dataValidations>
  <pageMargins left="0.21" right="0.23622047244094491" top="0.74803149606299213" bottom="0.74803149606299213" header="0.31496062992125984" footer="0.31496062992125984"/>
  <pageSetup paperSize="9" scale="40" orientation="portrait" r:id="rId1"/>
  <headerFooter alignWithMargins="0">
    <oddFooter>&amp;C&amp;"Arial,Gras"PNLS /IST, Avenue des Armées, -05 BP 424 Lomé –Togo ; Tel 22 20 94 39 Fax : 22 20 94 36    Site Web : www.pnls.tg</oddFooter>
  </headerFooter>
  <drawing r:id="rId2"/>
</worksheet>
</file>

<file path=xl/worksheets/sheet2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rgb="FFFF0000"/>
  </sheetPr>
  <dimension ref="A1:W56"/>
  <sheetViews>
    <sheetView showGridLines="0" view="pageBreakPreview" topLeftCell="A5" zoomScale="70" zoomScaleNormal="70" zoomScaleSheetLayoutView="70" zoomScalePageLayoutView="50" workbookViewId="0">
      <selection activeCell="D19" sqref="D19:N19"/>
    </sheetView>
  </sheetViews>
  <sheetFormatPr baseColWidth="10" defaultColWidth="7.33203125" defaultRowHeight="13.8" x14ac:dyDescent="0.3"/>
  <cols>
    <col min="1" max="1" width="51.5546875" style="3" customWidth="1"/>
    <col min="2" max="14" width="11.5546875" style="3" customWidth="1"/>
    <col min="15" max="15" width="11.6640625" style="39" customWidth="1"/>
    <col min="16" max="16" width="17.5546875" style="3" customWidth="1"/>
    <col min="17" max="17" width="2.109375" style="62" customWidth="1"/>
    <col min="18" max="18" width="4.88671875" style="77" customWidth="1"/>
    <col min="19" max="20" width="7.44140625" style="77" bestFit="1" customWidth="1"/>
    <col min="21" max="21" width="7.88671875" style="78" bestFit="1" customWidth="1"/>
    <col min="22" max="22" width="33.33203125" style="77" customWidth="1"/>
    <col min="23" max="16384" width="7.33203125" style="3"/>
  </cols>
  <sheetData>
    <row r="1" spans="1:23" ht="17.25" customHeight="1" x14ac:dyDescent="0.3">
      <c r="A1" s="549" t="s">
        <v>452</v>
      </c>
      <c r="B1" s="549"/>
      <c r="C1" s="2"/>
      <c r="D1" s="2"/>
      <c r="E1"/>
      <c r="F1"/>
      <c r="G1"/>
      <c r="H1"/>
      <c r="I1"/>
      <c r="J1"/>
      <c r="N1" s="4" t="s">
        <v>1</v>
      </c>
      <c r="O1" s="5"/>
      <c r="R1" s="306"/>
      <c r="S1" s="69"/>
      <c r="T1" s="69"/>
      <c r="U1" s="69"/>
      <c r="V1" s="70"/>
      <c r="W1" s="69"/>
    </row>
    <row r="2" spans="1:23" ht="13.5" customHeight="1" x14ac:dyDescent="0.3">
      <c r="A2" s="1" t="s">
        <v>453</v>
      </c>
      <c r="B2" s="1"/>
      <c r="C2" s="2"/>
      <c r="D2" s="2"/>
      <c r="E2"/>
      <c r="F2"/>
      <c r="G2"/>
      <c r="H2"/>
      <c r="I2"/>
      <c r="J2"/>
      <c r="M2" s="4"/>
      <c r="N2" s="4" t="s">
        <v>3</v>
      </c>
      <c r="O2" s="5"/>
      <c r="R2" s="306"/>
      <c r="S2" s="69"/>
      <c r="T2" s="69"/>
      <c r="U2" s="69"/>
      <c r="V2" s="70"/>
      <c r="W2" s="69"/>
    </row>
    <row r="3" spans="1:23" ht="15.6" x14ac:dyDescent="0.3">
      <c r="A3" s="549" t="s">
        <v>454</v>
      </c>
      <c r="B3" s="549"/>
      <c r="C3" s="2"/>
      <c r="D3" s="2"/>
      <c r="E3"/>
      <c r="F3"/>
      <c r="G3"/>
      <c r="H3"/>
      <c r="I3"/>
      <c r="J3"/>
      <c r="K3" s="5"/>
      <c r="L3" s="5"/>
      <c r="M3" s="5"/>
      <c r="N3" s="5"/>
      <c r="O3" s="5"/>
      <c r="R3" s="306"/>
      <c r="S3" s="69"/>
      <c r="T3" s="69"/>
      <c r="U3" s="69"/>
      <c r="V3" s="70"/>
      <c r="W3" s="69"/>
    </row>
    <row r="4" spans="1:23" ht="33.6" customHeight="1" x14ac:dyDescent="0.3">
      <c r="A4" s="547" t="s">
        <v>455</v>
      </c>
      <c r="B4" s="548"/>
      <c r="C4" s="7"/>
      <c r="D4" s="7"/>
      <c r="E4" s="8"/>
      <c r="F4" s="8"/>
      <c r="G4" s="8"/>
      <c r="H4" s="8"/>
      <c r="I4" s="8"/>
      <c r="J4" s="8"/>
      <c r="K4" s="9"/>
      <c r="L4" s="9"/>
      <c r="M4" s="9"/>
      <c r="N4" s="9"/>
      <c r="O4" s="38"/>
      <c r="R4" s="306"/>
      <c r="S4" s="69"/>
      <c r="T4" s="69"/>
      <c r="U4" s="69"/>
      <c r="V4" s="70"/>
      <c r="W4" s="69"/>
    </row>
    <row r="5" spans="1:23" x14ac:dyDescent="0.3">
      <c r="B5" s="9"/>
      <c r="C5" s="9"/>
      <c r="D5" s="9"/>
      <c r="E5" s="9"/>
      <c r="F5" s="9"/>
      <c r="G5" s="9"/>
      <c r="H5" s="9"/>
      <c r="I5" s="9"/>
      <c r="J5" s="9"/>
      <c r="K5" s="9"/>
      <c r="L5" s="9"/>
      <c r="M5" s="9"/>
      <c r="N5" s="9"/>
      <c r="O5" s="38"/>
      <c r="R5" s="306"/>
      <c r="S5" s="69"/>
      <c r="T5" s="69"/>
      <c r="U5" s="69"/>
      <c r="V5" s="70"/>
      <c r="W5" s="69"/>
    </row>
    <row r="6" spans="1:23" ht="15.6" x14ac:dyDescent="0.3">
      <c r="A6" s="6" t="s">
        <v>232</v>
      </c>
      <c r="B6" s="9"/>
      <c r="C6" s="9"/>
      <c r="D6" s="9"/>
      <c r="E6" s="9"/>
      <c r="F6" s="9"/>
      <c r="G6" s="9"/>
      <c r="H6" s="9"/>
      <c r="I6" s="9"/>
      <c r="J6" s="9"/>
      <c r="K6" s="9"/>
      <c r="L6" s="9"/>
      <c r="M6" s="9"/>
      <c r="N6" s="9"/>
      <c r="O6" s="38"/>
      <c r="R6" s="306"/>
      <c r="S6" s="69"/>
      <c r="T6" s="69"/>
      <c r="U6" s="69"/>
      <c r="V6" s="70"/>
      <c r="W6" s="69"/>
    </row>
    <row r="7" spans="1:23" x14ac:dyDescent="0.3">
      <c r="A7" s="10"/>
      <c r="B7" s="9"/>
      <c r="C7" s="9"/>
      <c r="D7" s="9"/>
      <c r="E7" s="9"/>
      <c r="F7" s="9"/>
      <c r="G7" s="9"/>
      <c r="H7" s="9"/>
      <c r="I7" s="9"/>
      <c r="J7" s="9"/>
      <c r="K7" s="9"/>
      <c r="L7" s="9"/>
      <c r="M7" s="9"/>
      <c r="N7" s="9"/>
      <c r="O7" s="38"/>
      <c r="R7" s="69"/>
      <c r="S7" s="69"/>
      <c r="T7" s="69"/>
      <c r="U7" s="70"/>
      <c r="V7" s="69"/>
    </row>
    <row r="8" spans="1:23" x14ac:dyDescent="0.3">
      <c r="A8" s="10"/>
      <c r="B8" s="9"/>
      <c r="C8" s="9"/>
      <c r="D8" s="9"/>
      <c r="E8" s="9"/>
      <c r="F8" s="9"/>
      <c r="G8" s="9"/>
      <c r="H8" s="9"/>
      <c r="I8" s="9"/>
      <c r="J8" s="9"/>
      <c r="K8" s="9"/>
      <c r="L8" s="9"/>
      <c r="M8" s="9"/>
      <c r="N8" s="9"/>
      <c r="O8" s="38"/>
      <c r="R8" s="69"/>
      <c r="S8" s="69"/>
      <c r="T8" s="69"/>
      <c r="U8" s="70"/>
      <c r="V8" s="69"/>
    </row>
    <row r="9" spans="1:23" ht="17.25" customHeight="1" x14ac:dyDescent="0.3">
      <c r="A9" s="10"/>
      <c r="B9" s="9"/>
      <c r="C9" s="9"/>
      <c r="D9" s="9"/>
      <c r="E9" s="9"/>
      <c r="F9" s="9"/>
      <c r="G9" s="9"/>
      <c r="H9" s="9"/>
      <c r="I9" s="9"/>
      <c r="J9" s="9"/>
      <c r="K9" s="9"/>
      <c r="L9" s="9"/>
      <c r="M9" s="9"/>
      <c r="N9" s="9"/>
      <c r="O9" s="38"/>
      <c r="R9" s="69"/>
      <c r="S9" s="69"/>
      <c r="T9" s="69"/>
      <c r="U9" s="70"/>
      <c r="V9" s="69"/>
    </row>
    <row r="10" spans="1:23" ht="0.75" customHeight="1" x14ac:dyDescent="0.3">
      <c r="R10" s="69"/>
      <c r="S10" s="69"/>
      <c r="T10" s="69"/>
      <c r="U10" s="70"/>
      <c r="V10" s="69"/>
    </row>
    <row r="11" spans="1:23" ht="21" customHeight="1" x14ac:dyDescent="0.3">
      <c r="A11" s="555" t="s">
        <v>263</v>
      </c>
      <c r="B11" s="555"/>
      <c r="C11" s="555"/>
      <c r="D11" s="555"/>
      <c r="E11" s="555"/>
      <c r="F11" s="555"/>
      <c r="G11" s="555"/>
      <c r="H11" s="555"/>
      <c r="I11" s="555"/>
      <c r="J11" s="555"/>
      <c r="K11" s="555"/>
      <c r="L11" s="555"/>
      <c r="M11" s="555"/>
      <c r="N11" s="555"/>
      <c r="O11" s="555"/>
      <c r="P11" s="40"/>
      <c r="R11" s="69"/>
      <c r="S11" s="69"/>
      <c r="T11" s="69"/>
      <c r="U11" s="70"/>
      <c r="V11" s="69"/>
    </row>
    <row r="12" spans="1:23" ht="3.75" customHeight="1" x14ac:dyDescent="0.3">
      <c r="A12" s="11"/>
      <c r="B12" s="11"/>
      <c r="C12" s="11"/>
      <c r="D12" s="11"/>
      <c r="E12" s="11"/>
      <c r="F12" s="11"/>
      <c r="G12" s="11"/>
      <c r="H12" s="11"/>
      <c r="I12" s="11"/>
      <c r="J12" s="11"/>
      <c r="K12" s="11"/>
      <c r="L12" s="11"/>
      <c r="M12" s="11"/>
      <c r="N12" s="11"/>
      <c r="O12" s="11"/>
      <c r="R12" s="69"/>
      <c r="S12" s="69"/>
      <c r="T12" s="69"/>
      <c r="U12" s="70"/>
      <c r="V12" s="69"/>
    </row>
    <row r="13" spans="1:23" s="42" customFormat="1" ht="20.25" hidden="1" customHeight="1" thickBot="1" x14ac:dyDescent="0.35">
      <c r="A13" s="434" t="s">
        <v>5</v>
      </c>
      <c r="B13" s="556">
        <f>'Info District'!G11</f>
        <v>2025</v>
      </c>
      <c r="C13" s="557"/>
      <c r="E13" s="550"/>
      <c r="F13" s="550"/>
      <c r="G13" s="550"/>
      <c r="H13" s="550"/>
      <c r="I13" s="550"/>
      <c r="J13" s="554"/>
      <c r="Q13" s="63"/>
      <c r="R13" s="71"/>
      <c r="S13" s="71"/>
      <c r="T13" s="71"/>
      <c r="U13" s="72"/>
      <c r="V13" s="71"/>
    </row>
    <row r="14" spans="1:23" s="42" customFormat="1" ht="7.5" hidden="1" customHeight="1" thickBot="1" x14ac:dyDescent="0.35">
      <c r="A14" s="434"/>
      <c r="B14" s="13"/>
      <c r="C14" s="13"/>
      <c r="D14" s="13"/>
      <c r="O14" s="15"/>
      <c r="Q14" s="63"/>
      <c r="R14" s="71"/>
      <c r="S14" s="71"/>
      <c r="T14" s="71"/>
      <c r="U14" s="72"/>
      <c r="V14" s="71"/>
    </row>
    <row r="15" spans="1:23" s="42" customFormat="1" ht="16.5" hidden="1" customHeight="1" thickBot="1" x14ac:dyDescent="0.35">
      <c r="A15" s="434" t="s">
        <v>7</v>
      </c>
      <c r="B15" s="558" t="str">
        <f>'Info District'!G12</f>
        <v>PLATEAUX</v>
      </c>
      <c r="C15" s="559"/>
      <c r="D15" s="550" t="s">
        <v>8</v>
      </c>
      <c r="E15" s="550"/>
      <c r="F15" s="550"/>
      <c r="G15" s="551" t="str">
        <f>'Info District'!G13</f>
        <v>Agou</v>
      </c>
      <c r="H15" s="552"/>
      <c r="I15" s="553"/>
      <c r="L15" s="11"/>
      <c r="M15" s="11"/>
      <c r="N15" s="11"/>
      <c r="O15" s="11"/>
      <c r="P15" s="11"/>
      <c r="Q15" s="63"/>
      <c r="R15" s="71"/>
      <c r="S15" s="71"/>
      <c r="T15" s="71"/>
      <c r="U15" s="73"/>
      <c r="V15" s="71"/>
    </row>
    <row r="16" spans="1:23" s="42" customFormat="1" ht="3.75" hidden="1" customHeight="1" thickBot="1" x14ac:dyDescent="0.35">
      <c r="A16" s="139"/>
      <c r="B16" s="15"/>
      <c r="C16" s="15"/>
      <c r="D16" s="15"/>
      <c r="E16" s="15"/>
      <c r="K16" s="15"/>
      <c r="L16" s="15"/>
      <c r="M16" s="15"/>
      <c r="O16" s="15"/>
      <c r="Q16" s="63"/>
      <c r="R16" s="71"/>
      <c r="S16" s="71"/>
      <c r="T16" s="71"/>
      <c r="U16" s="72"/>
      <c r="V16" s="71"/>
    </row>
    <row r="17" spans="1:23" s="42" customFormat="1" ht="18" hidden="1" customHeight="1" thickBot="1" x14ac:dyDescent="0.35">
      <c r="A17" s="434" t="s">
        <v>9</v>
      </c>
      <c r="B17" s="556" t="str">
        <f>'Info District'!G17</f>
        <v>Avril à Juin 2025</v>
      </c>
      <c r="C17" s="560"/>
      <c r="D17" s="560"/>
      <c r="E17" s="557"/>
      <c r="G17" s="550" t="s">
        <v>11</v>
      </c>
      <c r="H17" s="550"/>
      <c r="I17" s="550"/>
      <c r="J17" s="550"/>
      <c r="K17" s="554"/>
      <c r="L17" s="551" t="str">
        <f>'Info District'!G18</f>
        <v>Juillet à Septembre 2025</v>
      </c>
      <c r="M17" s="552"/>
      <c r="N17" s="552"/>
      <c r="O17" s="552"/>
      <c r="P17" s="553"/>
      <c r="Q17" s="63"/>
      <c r="R17" s="71"/>
      <c r="S17" s="71"/>
      <c r="T17" s="71"/>
      <c r="U17" s="72"/>
      <c r="V17" s="71"/>
    </row>
    <row r="18" spans="1:23" s="9" customFormat="1" ht="6" customHeight="1" thickBot="1" x14ac:dyDescent="0.3">
      <c r="B18" s="43"/>
      <c r="C18" s="43"/>
      <c r="D18" s="43"/>
      <c r="E18" s="44"/>
      <c r="F18" s="43"/>
      <c r="G18" s="45"/>
      <c r="H18" s="45"/>
      <c r="I18" s="45"/>
      <c r="J18" s="45"/>
      <c r="K18" s="45"/>
      <c r="L18" s="45"/>
      <c r="M18" s="45"/>
      <c r="O18" s="38"/>
      <c r="Q18" s="64"/>
      <c r="R18" s="74"/>
      <c r="S18" s="74"/>
      <c r="T18" s="74"/>
      <c r="U18" s="75"/>
      <c r="V18" s="74"/>
    </row>
    <row r="19" spans="1:23" s="9" customFormat="1" ht="31.5" customHeight="1" thickBot="1" x14ac:dyDescent="0.35">
      <c r="A19" s="532" t="s">
        <v>12</v>
      </c>
      <c r="B19" s="532"/>
      <c r="C19" s="533"/>
      <c r="D19" s="575"/>
      <c r="E19" s="576"/>
      <c r="F19" s="576"/>
      <c r="G19" s="576"/>
      <c r="H19" s="576"/>
      <c r="I19" s="576"/>
      <c r="J19" s="576"/>
      <c r="K19" s="576"/>
      <c r="L19" s="576"/>
      <c r="M19" s="576"/>
      <c r="N19" s="577"/>
      <c r="O19" s="11"/>
      <c r="P19" s="464" t="str">
        <f>'Info District'!H17</f>
        <v>T2</v>
      </c>
      <c r="Q19" s="65"/>
      <c r="R19" s="535" t="s">
        <v>96</v>
      </c>
      <c r="S19" s="536"/>
      <c r="T19" s="536"/>
      <c r="U19" s="536"/>
      <c r="V19" s="537"/>
    </row>
    <row r="20" spans="1:23" s="9" customFormat="1" ht="8.25" customHeight="1" thickBot="1" x14ac:dyDescent="0.35">
      <c r="A20" s="12"/>
      <c r="B20" s="12"/>
      <c r="C20" s="12"/>
      <c r="D20" s="12"/>
      <c r="E20" s="12"/>
      <c r="F20" s="12"/>
      <c r="G20" s="13"/>
      <c r="H20" s="13"/>
      <c r="I20" s="13"/>
      <c r="J20" s="13"/>
      <c r="K20" s="13"/>
      <c r="L20" s="14"/>
      <c r="M20" s="14"/>
      <c r="N20" s="14"/>
      <c r="O20" s="14"/>
      <c r="Q20" s="64"/>
      <c r="R20" s="146"/>
      <c r="S20" s="74"/>
      <c r="T20" s="74"/>
      <c r="U20" s="76"/>
      <c r="V20" s="147"/>
    </row>
    <row r="21" spans="1:23" s="9" customFormat="1" ht="30.75" customHeight="1" thickBot="1" x14ac:dyDescent="0.35">
      <c r="A21" s="564" t="s">
        <v>6</v>
      </c>
      <c r="B21" s="564"/>
      <c r="C21" s="564"/>
      <c r="D21" s="565"/>
      <c r="E21" s="566"/>
      <c r="F21" s="566"/>
      <c r="G21" s="566"/>
      <c r="H21" s="567"/>
      <c r="I21" s="12"/>
      <c r="K21" s="230" t="s">
        <v>338</v>
      </c>
      <c r="O21" s="571"/>
      <c r="P21" s="572"/>
      <c r="Q21" s="64"/>
      <c r="R21" s="146"/>
      <c r="S21" s="74"/>
      <c r="T21" s="74"/>
      <c r="U21" s="76"/>
      <c r="V21" s="147"/>
    </row>
    <row r="22" spans="1:23" s="9" customFormat="1" ht="9" customHeight="1" thickBot="1" x14ac:dyDescent="0.35">
      <c r="A22" s="12"/>
      <c r="B22" s="12"/>
      <c r="C22" s="12"/>
      <c r="D22" s="12"/>
      <c r="E22" s="12"/>
      <c r="F22" s="12"/>
      <c r="G22" s="13"/>
      <c r="H22" s="13"/>
      <c r="I22" s="13"/>
      <c r="J22" s="13"/>
      <c r="K22" s="13"/>
      <c r="L22" s="14"/>
      <c r="M22" s="14"/>
      <c r="N22" s="14"/>
      <c r="O22" s="14"/>
      <c r="Q22" s="64"/>
      <c r="R22" s="146"/>
      <c r="S22" s="74"/>
      <c r="T22" s="74"/>
      <c r="U22" s="76"/>
      <c r="V22" s="147"/>
    </row>
    <row r="23" spans="1:23" s="9" customFormat="1" ht="30" customHeight="1" thickBot="1" x14ac:dyDescent="0.35">
      <c r="A23" s="532" t="s">
        <v>240</v>
      </c>
      <c r="B23" s="532"/>
      <c r="C23" s="533"/>
      <c r="D23" s="568" t="s">
        <v>265</v>
      </c>
      <c r="E23" s="569"/>
      <c r="F23" s="570"/>
      <c r="H23" s="229"/>
      <c r="I23" s="573" t="s">
        <v>337</v>
      </c>
      <c r="J23" s="573"/>
      <c r="K23" s="573"/>
      <c r="L23" s="573"/>
      <c r="M23" s="573"/>
      <c r="N23" s="574"/>
      <c r="O23" s="562"/>
      <c r="P23" s="563"/>
      <c r="Q23" s="64"/>
      <c r="R23" s="146"/>
      <c r="S23" s="74"/>
      <c r="T23" s="74"/>
      <c r="U23" s="76"/>
      <c r="V23" s="147"/>
    </row>
    <row r="24" spans="1:23" s="9" customFormat="1" ht="6" customHeight="1" x14ac:dyDescent="0.3">
      <c r="A24" s="12"/>
      <c r="B24" s="12"/>
      <c r="C24" s="12"/>
      <c r="D24" s="12"/>
      <c r="E24" s="12"/>
      <c r="F24" s="12"/>
      <c r="G24" s="13"/>
      <c r="H24" s="15"/>
      <c r="I24" s="15"/>
      <c r="J24" s="15"/>
      <c r="K24" s="13"/>
      <c r="L24" s="14"/>
      <c r="M24" s="14"/>
      <c r="N24" s="14"/>
      <c r="O24" s="14"/>
      <c r="Q24" s="64"/>
      <c r="R24" s="146"/>
      <c r="S24" s="74"/>
      <c r="T24" s="74"/>
      <c r="U24" s="76"/>
      <c r="V24" s="147"/>
    </row>
    <row r="25" spans="1:23" s="9" customFormat="1" ht="4.5" customHeight="1" thickBot="1" x14ac:dyDescent="0.35">
      <c r="A25" s="12"/>
      <c r="B25" s="12"/>
      <c r="C25" s="12"/>
      <c r="D25" s="12"/>
      <c r="E25" s="12"/>
      <c r="F25" s="12"/>
      <c r="G25" s="13"/>
      <c r="H25" s="13"/>
      <c r="I25" s="13"/>
      <c r="J25" s="13"/>
      <c r="K25" s="13"/>
      <c r="L25" s="14"/>
      <c r="M25" s="14"/>
      <c r="N25" s="14"/>
      <c r="O25" s="14"/>
      <c r="Q25" s="64"/>
      <c r="R25" s="146"/>
      <c r="S25" s="74"/>
      <c r="T25" s="74"/>
      <c r="U25" s="76"/>
      <c r="V25" s="147"/>
    </row>
    <row r="26" spans="1:23" ht="76.5" customHeight="1" thickBot="1" x14ac:dyDescent="0.35">
      <c r="A26" s="541" t="s">
        <v>13</v>
      </c>
      <c r="B26" s="16" t="s">
        <v>14</v>
      </c>
      <c r="C26" s="108" t="s">
        <v>15</v>
      </c>
      <c r="D26" s="118" t="s">
        <v>16</v>
      </c>
      <c r="E26" s="117" t="s">
        <v>17</v>
      </c>
      <c r="F26" s="16" t="s">
        <v>18</v>
      </c>
      <c r="G26" s="16" t="s">
        <v>233</v>
      </c>
      <c r="H26" s="16" t="s">
        <v>234</v>
      </c>
      <c r="I26" s="16" t="s">
        <v>19</v>
      </c>
      <c r="J26" s="16" t="s">
        <v>20</v>
      </c>
      <c r="K26" s="108" t="s">
        <v>21</v>
      </c>
      <c r="L26" s="136" t="s">
        <v>22</v>
      </c>
      <c r="M26" s="137" t="s">
        <v>236</v>
      </c>
      <c r="N26" s="138" t="s">
        <v>23</v>
      </c>
      <c r="O26" s="109" t="s">
        <v>39</v>
      </c>
      <c r="P26" s="16" t="s">
        <v>40</v>
      </c>
      <c r="R26" s="148" t="s">
        <v>237</v>
      </c>
      <c r="S26" s="140" t="s">
        <v>93</v>
      </c>
      <c r="T26" s="140" t="s">
        <v>239</v>
      </c>
      <c r="U26" s="140" t="s">
        <v>238</v>
      </c>
      <c r="V26" s="149" t="s">
        <v>97</v>
      </c>
    </row>
    <row r="27" spans="1:23" s="47" customFormat="1" ht="21.75" customHeight="1" thickBot="1" x14ac:dyDescent="0.35">
      <c r="A27" s="542"/>
      <c r="B27" s="46" t="s">
        <v>24</v>
      </c>
      <c r="C27" s="46" t="s">
        <v>25</v>
      </c>
      <c r="D27" s="112" t="s">
        <v>26</v>
      </c>
      <c r="E27" s="46" t="s">
        <v>27</v>
      </c>
      <c r="F27" s="46"/>
      <c r="G27" s="46" t="s">
        <v>28</v>
      </c>
      <c r="H27" s="46"/>
      <c r="I27" s="46" t="s">
        <v>29</v>
      </c>
      <c r="J27" s="46"/>
      <c r="K27" s="131" t="s">
        <v>235</v>
      </c>
      <c r="L27" s="133"/>
      <c r="M27" s="134"/>
      <c r="N27" s="135"/>
      <c r="O27" s="132" t="s">
        <v>30</v>
      </c>
      <c r="P27" s="46"/>
      <c r="Q27" s="66"/>
      <c r="R27" s="150"/>
      <c r="S27" s="67" t="s">
        <v>94</v>
      </c>
      <c r="T27" s="67" t="s">
        <v>95</v>
      </c>
      <c r="U27" s="94"/>
      <c r="V27" s="151" t="str">
        <f>IF(J28&lt;=0,"",IF(J28=90,$W$28))</f>
        <v/>
      </c>
      <c r="W27" s="37" t="s">
        <v>98</v>
      </c>
    </row>
    <row r="28" spans="1:23" ht="49.5" customHeight="1" x14ac:dyDescent="0.3">
      <c r="A28" s="231" t="str">
        <f>CDT!B26</f>
        <v>Artéméther-Luméfantrine 6cp (AL)</v>
      </c>
      <c r="B28" s="79"/>
      <c r="C28" s="110"/>
      <c r="D28" s="120" t="str">
        <f>IF(B28&lt;&gt;"",B28+C28,"")</f>
        <v/>
      </c>
      <c r="E28" s="119"/>
      <c r="F28" s="79"/>
      <c r="G28" s="79"/>
      <c r="H28" s="79"/>
      <c r="I28" s="79"/>
      <c r="J28" s="79"/>
      <c r="K28" s="110"/>
      <c r="L28" s="431" t="str">
        <f>IF(B28&lt;&gt;"",IF(J28=0,E28,((E28*90)/(90-J28))),"0")</f>
        <v>0</v>
      </c>
      <c r="M28" s="428" t="str">
        <f>IF(B28&lt;&gt;"",((E28/R28)*30),"0")</f>
        <v>0</v>
      </c>
      <c r="N28" s="250" t="str">
        <f>IF(B28&lt;&gt;"",IF(J28=0,((E28+L28)-K28),((M28*6)-K28)),"0")</f>
        <v>0</v>
      </c>
      <c r="O28" s="251"/>
      <c r="P28" s="81"/>
      <c r="R28" s="152">
        <f>(90-J28)</f>
        <v>90</v>
      </c>
      <c r="S28" s="68" t="e">
        <f>D28-(E28+G28+I28+H28)</f>
        <v>#VALUE!</v>
      </c>
      <c r="T28" s="68" t="e">
        <f>K28-S28</f>
        <v>#VALUE!</v>
      </c>
      <c r="U28" s="95">
        <v>6</v>
      </c>
      <c r="V28" s="153" t="e">
        <f t="shared" ref="V28:V52" si="0">IF(T28=0,"",$W$27)</f>
        <v>#VALUE!</v>
      </c>
      <c r="W28" s="37" t="s">
        <v>203</v>
      </c>
    </row>
    <row r="29" spans="1:23" ht="45" customHeight="1" x14ac:dyDescent="0.3">
      <c r="A29" s="231" t="str">
        <f>CDT!B27</f>
        <v>Artéméther-Luméfantrine 12cp (AL)</v>
      </c>
      <c r="B29" s="79"/>
      <c r="C29" s="110"/>
      <c r="D29" s="121" t="str">
        <f t="shared" ref="D29:D36" si="1">IF(B29&lt;&gt;"",B29+C29,"")</f>
        <v/>
      </c>
      <c r="E29" s="119"/>
      <c r="F29" s="79"/>
      <c r="G29" s="79"/>
      <c r="H29" s="79"/>
      <c r="I29" s="79"/>
      <c r="J29" s="79"/>
      <c r="K29" s="110"/>
      <c r="L29" s="431" t="str">
        <f t="shared" ref="L29:L36" si="2">IF(B29&lt;&gt;"",IF(J29=0,E29,((E29*90)/(90-J29))),"0")</f>
        <v>0</v>
      </c>
      <c r="M29" s="428" t="str">
        <f t="shared" ref="M29:M36" si="3">IF(B29&lt;&gt;"",((E29/R29)*30),"0")</f>
        <v>0</v>
      </c>
      <c r="N29" s="250" t="str">
        <f t="shared" ref="N29:N36" si="4">IF(B29&lt;&gt;"",IF(J29=0,((E29+L29)-K29),((M29*6)-K29)),"0")</f>
        <v>0</v>
      </c>
      <c r="O29" s="251"/>
      <c r="P29" s="81"/>
      <c r="R29" s="152">
        <f t="shared" ref="R29:R50" si="5">(90-J29)</f>
        <v>90</v>
      </c>
      <c r="S29" s="68" t="e">
        <f t="shared" ref="S29:S49" si="6">D29-(E29+G29+I29+H29)</f>
        <v>#VALUE!</v>
      </c>
      <c r="T29" s="68" t="e">
        <f t="shared" ref="T29:T50" si="7">K29-S29</f>
        <v>#VALUE!</v>
      </c>
      <c r="U29" s="95">
        <v>12</v>
      </c>
      <c r="V29" s="153" t="e">
        <f t="shared" si="0"/>
        <v>#VALUE!</v>
      </c>
    </row>
    <row r="30" spans="1:23" ht="49.5" customHeight="1" x14ac:dyDescent="0.3">
      <c r="A30" s="231" t="str">
        <f>CDT!B28</f>
        <v>Artéméther-Luméfantrine 18cp (AL)</v>
      </c>
      <c r="B30" s="79"/>
      <c r="C30" s="110"/>
      <c r="D30" s="121" t="str">
        <f t="shared" si="1"/>
        <v/>
      </c>
      <c r="E30" s="119"/>
      <c r="F30" s="79"/>
      <c r="G30" s="79"/>
      <c r="H30" s="79"/>
      <c r="I30" s="79"/>
      <c r="J30" s="79"/>
      <c r="K30" s="110"/>
      <c r="L30" s="431" t="str">
        <f t="shared" si="2"/>
        <v>0</v>
      </c>
      <c r="M30" s="428" t="str">
        <f t="shared" si="3"/>
        <v>0</v>
      </c>
      <c r="N30" s="250" t="str">
        <f t="shared" si="4"/>
        <v>0</v>
      </c>
      <c r="O30" s="251"/>
      <c r="P30" s="81"/>
      <c r="R30" s="152">
        <f t="shared" si="5"/>
        <v>90</v>
      </c>
      <c r="S30" s="68" t="e">
        <f t="shared" si="6"/>
        <v>#VALUE!</v>
      </c>
      <c r="T30" s="68" t="e">
        <f t="shared" si="7"/>
        <v>#VALUE!</v>
      </c>
      <c r="U30" s="95">
        <v>18</v>
      </c>
      <c r="V30" s="153" t="e">
        <f t="shared" si="0"/>
        <v>#VALUE!</v>
      </c>
    </row>
    <row r="31" spans="1:23" ht="49.5" customHeight="1" x14ac:dyDescent="0.3">
      <c r="A31" s="231" t="str">
        <f>CDT!B29</f>
        <v>Artéméther-Luméfantrine 24cp (AL)</v>
      </c>
      <c r="B31" s="79"/>
      <c r="C31" s="110"/>
      <c r="D31" s="121" t="str">
        <f t="shared" si="1"/>
        <v/>
      </c>
      <c r="E31" s="119"/>
      <c r="F31" s="79"/>
      <c r="G31" s="79"/>
      <c r="H31" s="79"/>
      <c r="I31" s="79"/>
      <c r="J31" s="79"/>
      <c r="K31" s="110"/>
      <c r="L31" s="431" t="str">
        <f t="shared" si="2"/>
        <v>0</v>
      </c>
      <c r="M31" s="428" t="str">
        <f t="shared" si="3"/>
        <v>0</v>
      </c>
      <c r="N31" s="250" t="str">
        <f t="shared" si="4"/>
        <v>0</v>
      </c>
      <c r="O31" s="251"/>
      <c r="P31" s="81"/>
      <c r="R31" s="152">
        <f t="shared" si="5"/>
        <v>90</v>
      </c>
      <c r="S31" s="68" t="e">
        <f t="shared" si="6"/>
        <v>#VALUE!</v>
      </c>
      <c r="T31" s="68" t="e">
        <f t="shared" si="7"/>
        <v>#VALUE!</v>
      </c>
      <c r="U31" s="95">
        <v>24</v>
      </c>
      <c r="V31" s="153" t="e">
        <f t="shared" si="0"/>
        <v>#VALUE!</v>
      </c>
    </row>
    <row r="32" spans="1:23" ht="50.25" hidden="1" customHeight="1" x14ac:dyDescent="0.3">
      <c r="A32" s="17" t="str">
        <f>CDT!B30</f>
        <v>Artéméther injectable 40 mg</v>
      </c>
      <c r="B32" s="79"/>
      <c r="C32" s="110"/>
      <c r="D32" s="121" t="str">
        <f t="shared" si="1"/>
        <v/>
      </c>
      <c r="E32" s="119"/>
      <c r="F32" s="79"/>
      <c r="G32" s="79"/>
      <c r="H32" s="79"/>
      <c r="I32" s="79"/>
      <c r="J32" s="79"/>
      <c r="K32" s="110"/>
      <c r="L32" s="431" t="str">
        <f t="shared" si="2"/>
        <v>0</v>
      </c>
      <c r="M32" s="428" t="str">
        <f t="shared" si="3"/>
        <v>0</v>
      </c>
      <c r="N32" s="250" t="str">
        <f t="shared" si="4"/>
        <v>0</v>
      </c>
      <c r="O32" s="251"/>
      <c r="P32" s="79"/>
      <c r="R32" s="152">
        <f t="shared" si="5"/>
        <v>90</v>
      </c>
      <c r="S32" s="68" t="e">
        <f t="shared" si="6"/>
        <v>#VALUE!</v>
      </c>
      <c r="T32" s="68" t="e">
        <f t="shared" si="7"/>
        <v>#VALUE!</v>
      </c>
      <c r="U32" s="95">
        <v>1</v>
      </c>
      <c r="V32" s="153" t="e">
        <f t="shared" si="0"/>
        <v>#VALUE!</v>
      </c>
    </row>
    <row r="33" spans="1:22" ht="50.25" hidden="1" customHeight="1" x14ac:dyDescent="0.3">
      <c r="A33" s="17" t="str">
        <f>CDT!B31</f>
        <v>Artéméther injectable 80 mg</v>
      </c>
      <c r="B33" s="79"/>
      <c r="C33" s="110"/>
      <c r="D33" s="121" t="str">
        <f t="shared" si="1"/>
        <v/>
      </c>
      <c r="E33" s="119"/>
      <c r="F33" s="79"/>
      <c r="G33" s="79"/>
      <c r="H33" s="79"/>
      <c r="I33" s="79"/>
      <c r="J33" s="79"/>
      <c r="K33" s="110"/>
      <c r="L33" s="431" t="str">
        <f t="shared" si="2"/>
        <v>0</v>
      </c>
      <c r="M33" s="428" t="str">
        <f t="shared" si="3"/>
        <v>0</v>
      </c>
      <c r="N33" s="250" t="str">
        <f t="shared" si="4"/>
        <v>0</v>
      </c>
      <c r="O33" s="251"/>
      <c r="P33" s="79"/>
      <c r="R33" s="152">
        <f t="shared" si="5"/>
        <v>90</v>
      </c>
      <c r="S33" s="68" t="e">
        <f t="shared" si="6"/>
        <v>#VALUE!</v>
      </c>
      <c r="T33" s="68" t="e">
        <f t="shared" si="7"/>
        <v>#VALUE!</v>
      </c>
      <c r="U33" s="95">
        <v>1</v>
      </c>
      <c r="V33" s="153" t="e">
        <f t="shared" si="0"/>
        <v>#VALUE!</v>
      </c>
    </row>
    <row r="34" spans="1:22" ht="50.25" hidden="1" customHeight="1" x14ac:dyDescent="0.3">
      <c r="A34" s="17" t="str">
        <f>CDT!B32</f>
        <v>Artésunate injectable 60 mg</v>
      </c>
      <c r="B34" s="79"/>
      <c r="C34" s="110"/>
      <c r="D34" s="121" t="str">
        <f t="shared" si="1"/>
        <v/>
      </c>
      <c r="E34" s="119"/>
      <c r="F34" s="79"/>
      <c r="G34" s="79"/>
      <c r="H34" s="79"/>
      <c r="I34" s="79"/>
      <c r="J34" s="79"/>
      <c r="K34" s="110"/>
      <c r="L34" s="431" t="str">
        <f t="shared" si="2"/>
        <v>0</v>
      </c>
      <c r="M34" s="428" t="str">
        <f t="shared" si="3"/>
        <v>0</v>
      </c>
      <c r="N34" s="250" t="str">
        <f t="shared" si="4"/>
        <v>0</v>
      </c>
      <c r="O34" s="251"/>
      <c r="P34" s="79"/>
      <c r="R34" s="152">
        <f t="shared" si="5"/>
        <v>90</v>
      </c>
      <c r="S34" s="68" t="e">
        <f t="shared" si="6"/>
        <v>#VALUE!</v>
      </c>
      <c r="T34" s="68" t="e">
        <f t="shared" si="7"/>
        <v>#VALUE!</v>
      </c>
      <c r="U34" s="95">
        <v>1</v>
      </c>
      <c r="V34" s="153" t="e">
        <f t="shared" si="0"/>
        <v>#VALUE!</v>
      </c>
    </row>
    <row r="35" spans="1:22" ht="50.25" hidden="1" customHeight="1" x14ac:dyDescent="0.3">
      <c r="A35" s="17" t="str">
        <f>CDT!B33</f>
        <v xml:space="preserve"> Sulfadoxine Pyriméthamine:  (SP)</v>
      </c>
      <c r="B35" s="79"/>
      <c r="C35" s="110"/>
      <c r="D35" s="121" t="str">
        <f t="shared" si="1"/>
        <v/>
      </c>
      <c r="E35" s="119"/>
      <c r="F35" s="79"/>
      <c r="G35" s="79"/>
      <c r="H35" s="79"/>
      <c r="I35" s="79"/>
      <c r="J35" s="79"/>
      <c r="K35" s="110"/>
      <c r="L35" s="431" t="str">
        <f t="shared" si="2"/>
        <v>0</v>
      </c>
      <c r="M35" s="428" t="str">
        <f t="shared" si="3"/>
        <v>0</v>
      </c>
      <c r="N35" s="250" t="str">
        <f t="shared" si="4"/>
        <v>0</v>
      </c>
      <c r="O35" s="251"/>
      <c r="P35" s="79"/>
      <c r="R35" s="152">
        <f t="shared" si="5"/>
        <v>90</v>
      </c>
      <c r="S35" s="68" t="e">
        <f t="shared" si="6"/>
        <v>#VALUE!</v>
      </c>
      <c r="T35" s="68" t="e">
        <f t="shared" si="7"/>
        <v>#VALUE!</v>
      </c>
      <c r="U35" s="95">
        <v>3</v>
      </c>
      <c r="V35" s="153" t="e">
        <f t="shared" si="0"/>
        <v>#VALUE!</v>
      </c>
    </row>
    <row r="36" spans="1:22" ht="45.75" customHeight="1" thickBot="1" x14ac:dyDescent="0.35">
      <c r="A36" s="231" t="str">
        <f>CDT!B34</f>
        <v>Test de Diagnostic Rapide  : (TDR)</v>
      </c>
      <c r="B36" s="79"/>
      <c r="C36" s="110"/>
      <c r="D36" s="305" t="str">
        <f t="shared" si="1"/>
        <v/>
      </c>
      <c r="E36" s="119"/>
      <c r="F36" s="79"/>
      <c r="G36" s="79"/>
      <c r="H36" s="79"/>
      <c r="I36" s="79"/>
      <c r="J36" s="79"/>
      <c r="K36" s="110"/>
      <c r="L36" s="431" t="str">
        <f t="shared" si="2"/>
        <v>0</v>
      </c>
      <c r="M36" s="428" t="str">
        <f t="shared" si="3"/>
        <v>0</v>
      </c>
      <c r="N36" s="250" t="str">
        <f t="shared" si="4"/>
        <v>0</v>
      </c>
      <c r="O36" s="251"/>
      <c r="P36" s="79"/>
      <c r="R36" s="152">
        <f t="shared" si="5"/>
        <v>90</v>
      </c>
      <c r="S36" s="68" t="e">
        <f t="shared" si="6"/>
        <v>#VALUE!</v>
      </c>
      <c r="T36" s="68" t="e">
        <f t="shared" si="7"/>
        <v>#VALUE!</v>
      </c>
      <c r="U36" s="95">
        <v>1</v>
      </c>
      <c r="V36" s="153" t="e">
        <f t="shared" si="0"/>
        <v>#VALUE!</v>
      </c>
    </row>
    <row r="37" spans="1:22" ht="34.5" hidden="1" customHeight="1" x14ac:dyDescent="0.3">
      <c r="A37" s="17" t="str">
        <f>CDT!B35</f>
        <v>Moustiquaire à Imprégnation Durable: (MID)</v>
      </c>
      <c r="B37" s="79"/>
      <c r="C37" s="110"/>
      <c r="D37" s="304">
        <f t="shared" ref="D37:D50" si="8">B37+C37</f>
        <v>0</v>
      </c>
      <c r="E37" s="119"/>
      <c r="F37" s="79"/>
      <c r="G37" s="79"/>
      <c r="H37" s="79"/>
      <c r="I37" s="79"/>
      <c r="J37" s="79"/>
      <c r="K37" s="110"/>
      <c r="L37" s="113">
        <f t="shared" ref="L37:L50" si="9">IF(J37=0,E37,((D37*90)/(90-J37)))</f>
        <v>0</v>
      </c>
      <c r="M37" s="55">
        <f t="shared" ref="M37:M50" si="10">(E37/R37)*30</f>
        <v>0</v>
      </c>
      <c r="N37" s="114">
        <f t="shared" ref="N37:N49" si="11">IF(J37=0,((E37+L37)-K37),((L37*2)-K37))</f>
        <v>0</v>
      </c>
      <c r="O37" s="111" t="str">
        <f t="shared" ref="O37:O50" si="12">IF(N37=0,"0",N37)</f>
        <v>0</v>
      </c>
      <c r="P37" s="79"/>
      <c r="R37" s="152">
        <f t="shared" si="5"/>
        <v>90</v>
      </c>
      <c r="S37" s="68">
        <f t="shared" si="6"/>
        <v>0</v>
      </c>
      <c r="T37" s="68">
        <f t="shared" si="7"/>
        <v>0</v>
      </c>
      <c r="U37" s="95">
        <v>1</v>
      </c>
      <c r="V37" s="153" t="str">
        <f t="shared" si="0"/>
        <v/>
      </c>
    </row>
    <row r="38" spans="1:22" ht="34.5" hidden="1" customHeight="1" x14ac:dyDescent="0.3">
      <c r="A38" s="17" t="str">
        <f>CDT!B40</f>
        <v>Artésunate Amodiaquine: (ASAQ) : 3 cp (25/67,5 mg)</v>
      </c>
      <c r="B38" s="79"/>
      <c r="C38" s="110"/>
      <c r="D38" s="121">
        <f t="shared" si="8"/>
        <v>0</v>
      </c>
      <c r="E38" s="119"/>
      <c r="F38" s="79"/>
      <c r="G38" s="79"/>
      <c r="H38" s="79"/>
      <c r="I38" s="79"/>
      <c r="J38" s="79"/>
      <c r="K38" s="110"/>
      <c r="L38" s="113">
        <f t="shared" si="9"/>
        <v>0</v>
      </c>
      <c r="M38" s="55">
        <f t="shared" si="10"/>
        <v>0</v>
      </c>
      <c r="N38" s="114">
        <f t="shared" si="11"/>
        <v>0</v>
      </c>
      <c r="O38" s="111" t="str">
        <f t="shared" si="12"/>
        <v>0</v>
      </c>
      <c r="P38" s="79"/>
      <c r="R38" s="152">
        <f t="shared" si="5"/>
        <v>90</v>
      </c>
      <c r="S38" s="68">
        <f t="shared" si="6"/>
        <v>0</v>
      </c>
      <c r="T38" s="68">
        <f t="shared" si="7"/>
        <v>0</v>
      </c>
      <c r="U38" s="95">
        <v>3</v>
      </c>
      <c r="V38" s="153" t="str">
        <f t="shared" si="0"/>
        <v/>
      </c>
    </row>
    <row r="39" spans="1:22" ht="34.5" hidden="1" customHeight="1" x14ac:dyDescent="0.3">
      <c r="A39" s="17" t="str">
        <f>CDT!B41</f>
        <v>Artésunate Amodiaquine: (ASAQ) 3 cp (50/135 mg)</v>
      </c>
      <c r="B39" s="79"/>
      <c r="C39" s="110"/>
      <c r="D39" s="121">
        <f t="shared" si="8"/>
        <v>0</v>
      </c>
      <c r="E39" s="119"/>
      <c r="F39" s="79"/>
      <c r="G39" s="79"/>
      <c r="H39" s="79"/>
      <c r="I39" s="79"/>
      <c r="J39" s="79"/>
      <c r="K39" s="110"/>
      <c r="L39" s="113">
        <f t="shared" si="9"/>
        <v>0</v>
      </c>
      <c r="M39" s="55">
        <f t="shared" si="10"/>
        <v>0</v>
      </c>
      <c r="N39" s="114">
        <f t="shared" si="11"/>
        <v>0</v>
      </c>
      <c r="O39" s="111" t="str">
        <f t="shared" si="12"/>
        <v>0</v>
      </c>
      <c r="P39" s="79"/>
      <c r="R39" s="152">
        <f t="shared" si="5"/>
        <v>90</v>
      </c>
      <c r="S39" s="68">
        <f t="shared" si="6"/>
        <v>0</v>
      </c>
      <c r="T39" s="68">
        <f t="shared" si="7"/>
        <v>0</v>
      </c>
      <c r="U39" s="95">
        <v>3</v>
      </c>
      <c r="V39" s="153" t="str">
        <f t="shared" si="0"/>
        <v/>
      </c>
    </row>
    <row r="40" spans="1:22" ht="34.5" hidden="1" customHeight="1" x14ac:dyDescent="0.3">
      <c r="A40" s="17" t="str">
        <f>CDT!B42</f>
        <v>Artésunate Amodiaquine: (ASAQ) 3 cp (100/270 mg)</v>
      </c>
      <c r="B40" s="79"/>
      <c r="C40" s="110"/>
      <c r="D40" s="121">
        <f t="shared" si="8"/>
        <v>0</v>
      </c>
      <c r="E40" s="119"/>
      <c r="F40" s="79"/>
      <c r="G40" s="79"/>
      <c r="H40" s="79"/>
      <c r="I40" s="79"/>
      <c r="J40" s="79"/>
      <c r="K40" s="110"/>
      <c r="L40" s="113">
        <f t="shared" si="9"/>
        <v>0</v>
      </c>
      <c r="M40" s="55">
        <f t="shared" si="10"/>
        <v>0</v>
      </c>
      <c r="N40" s="114">
        <f t="shared" si="11"/>
        <v>0</v>
      </c>
      <c r="O40" s="111" t="str">
        <f t="shared" si="12"/>
        <v>0</v>
      </c>
      <c r="P40" s="79"/>
      <c r="R40" s="152">
        <f t="shared" si="5"/>
        <v>90</v>
      </c>
      <c r="S40" s="68">
        <f t="shared" si="6"/>
        <v>0</v>
      </c>
      <c r="T40" s="68">
        <f t="shared" si="7"/>
        <v>0</v>
      </c>
      <c r="U40" s="95">
        <v>3</v>
      </c>
      <c r="V40" s="153" t="str">
        <f t="shared" si="0"/>
        <v/>
      </c>
    </row>
    <row r="41" spans="1:22" ht="34.5" hidden="1" customHeight="1" x14ac:dyDescent="0.3">
      <c r="A41" s="17" t="str">
        <f>CDT!B43</f>
        <v>Artésunate Amodiaquine: (ASAQ) 6 cp (100/270 mg)</v>
      </c>
      <c r="B41" s="79"/>
      <c r="C41" s="110"/>
      <c r="D41" s="121">
        <f t="shared" si="8"/>
        <v>0</v>
      </c>
      <c r="E41" s="119"/>
      <c r="F41" s="79"/>
      <c r="G41" s="79"/>
      <c r="H41" s="79"/>
      <c r="I41" s="79"/>
      <c r="J41" s="79"/>
      <c r="K41" s="110"/>
      <c r="L41" s="113">
        <f t="shared" si="9"/>
        <v>0</v>
      </c>
      <c r="M41" s="55">
        <f t="shared" si="10"/>
        <v>0</v>
      </c>
      <c r="N41" s="114">
        <f t="shared" si="11"/>
        <v>0</v>
      </c>
      <c r="O41" s="111" t="str">
        <f t="shared" si="12"/>
        <v>0</v>
      </c>
      <c r="P41" s="79"/>
      <c r="R41" s="152">
        <f t="shared" si="5"/>
        <v>90</v>
      </c>
      <c r="S41" s="68">
        <f t="shared" si="6"/>
        <v>0</v>
      </c>
      <c r="T41" s="68">
        <f t="shared" si="7"/>
        <v>0</v>
      </c>
      <c r="U41" s="95">
        <v>3</v>
      </c>
      <c r="V41" s="153" t="str">
        <f t="shared" si="0"/>
        <v/>
      </c>
    </row>
    <row r="42" spans="1:22" ht="34.5" hidden="1" customHeight="1" x14ac:dyDescent="0.3">
      <c r="A42" s="17" t="str">
        <f>CDT!B36</f>
        <v>Dihydroartéminisine Pipéraquine– Plaq / 3 comp 
( DHA-PPQ)  20/160 mg</v>
      </c>
      <c r="B42" s="79"/>
      <c r="C42" s="110"/>
      <c r="D42" s="121">
        <f t="shared" si="8"/>
        <v>0</v>
      </c>
      <c r="E42" s="119"/>
      <c r="F42" s="79"/>
      <c r="G42" s="79"/>
      <c r="H42" s="79"/>
      <c r="I42" s="79"/>
      <c r="J42" s="79"/>
      <c r="K42" s="110"/>
      <c r="L42" s="113">
        <f t="shared" si="9"/>
        <v>0</v>
      </c>
      <c r="M42" s="55">
        <f t="shared" si="10"/>
        <v>0</v>
      </c>
      <c r="N42" s="114">
        <f t="shared" si="11"/>
        <v>0</v>
      </c>
      <c r="O42" s="111" t="str">
        <f t="shared" si="12"/>
        <v>0</v>
      </c>
      <c r="P42" s="79"/>
      <c r="R42" s="152">
        <f t="shared" si="5"/>
        <v>90</v>
      </c>
      <c r="S42" s="68">
        <f t="shared" si="6"/>
        <v>0</v>
      </c>
      <c r="T42" s="68">
        <f t="shared" si="7"/>
        <v>0</v>
      </c>
      <c r="U42" s="95">
        <v>1</v>
      </c>
      <c r="V42" s="153" t="str">
        <f t="shared" si="0"/>
        <v/>
      </c>
    </row>
    <row r="43" spans="1:22" ht="34.5" hidden="1" customHeight="1" x14ac:dyDescent="0.3">
      <c r="A43" s="17" t="str">
        <f>CDT!B37</f>
        <v>Dihydroartéminisine Pipéraquine– Plaq / 3 comp 
( DHA-PPQ)  40/320 mg</v>
      </c>
      <c r="B43" s="79"/>
      <c r="C43" s="110"/>
      <c r="D43" s="121">
        <f t="shared" si="8"/>
        <v>0</v>
      </c>
      <c r="E43" s="119"/>
      <c r="F43" s="79"/>
      <c r="G43" s="79"/>
      <c r="H43" s="79"/>
      <c r="I43" s="79"/>
      <c r="J43" s="79"/>
      <c r="K43" s="110"/>
      <c r="L43" s="113">
        <f t="shared" si="9"/>
        <v>0</v>
      </c>
      <c r="M43" s="55">
        <f t="shared" si="10"/>
        <v>0</v>
      </c>
      <c r="N43" s="114">
        <f t="shared" si="11"/>
        <v>0</v>
      </c>
      <c r="O43" s="111" t="str">
        <f t="shared" si="12"/>
        <v>0</v>
      </c>
      <c r="P43" s="79"/>
      <c r="R43" s="152">
        <f t="shared" si="5"/>
        <v>90</v>
      </c>
      <c r="S43" s="68">
        <f t="shared" si="6"/>
        <v>0</v>
      </c>
      <c r="T43" s="68">
        <f t="shared" si="7"/>
        <v>0</v>
      </c>
      <c r="U43" s="95">
        <v>1</v>
      </c>
      <c r="V43" s="153" t="str">
        <f t="shared" si="0"/>
        <v/>
      </c>
    </row>
    <row r="44" spans="1:22" ht="34.5" hidden="1" customHeight="1" x14ac:dyDescent="0.3">
      <c r="A44" s="17" t="str">
        <f>CDT!B38</f>
        <v>Dihydroartéminisine Pipéraquine– Plaq / 6 comp 
( DHA-PPQ)  40/320 mg</v>
      </c>
      <c r="B44" s="79"/>
      <c r="C44" s="110"/>
      <c r="D44" s="121">
        <f t="shared" si="8"/>
        <v>0</v>
      </c>
      <c r="E44" s="119"/>
      <c r="F44" s="79"/>
      <c r="G44" s="79"/>
      <c r="H44" s="79"/>
      <c r="I44" s="79"/>
      <c r="J44" s="79"/>
      <c r="K44" s="110"/>
      <c r="L44" s="113">
        <f t="shared" si="9"/>
        <v>0</v>
      </c>
      <c r="M44" s="55">
        <f t="shared" si="10"/>
        <v>0</v>
      </c>
      <c r="N44" s="114">
        <f t="shared" si="11"/>
        <v>0</v>
      </c>
      <c r="O44" s="111" t="str">
        <f t="shared" si="12"/>
        <v>0</v>
      </c>
      <c r="P44" s="79"/>
      <c r="R44" s="152">
        <f t="shared" si="5"/>
        <v>90</v>
      </c>
      <c r="S44" s="68">
        <f t="shared" si="6"/>
        <v>0</v>
      </c>
      <c r="T44" s="68">
        <f t="shared" si="7"/>
        <v>0</v>
      </c>
      <c r="U44" s="95">
        <v>1</v>
      </c>
      <c r="V44" s="153" t="str">
        <f t="shared" si="0"/>
        <v/>
      </c>
    </row>
    <row r="45" spans="1:22" ht="34.5" hidden="1" customHeight="1" x14ac:dyDescent="0.3">
      <c r="A45" s="17" t="str">
        <f>CDT!B44</f>
        <v>Artésunate - Méfloquine (AS-MF)</v>
      </c>
      <c r="B45" s="79"/>
      <c r="C45" s="110"/>
      <c r="D45" s="121">
        <f t="shared" si="8"/>
        <v>0</v>
      </c>
      <c r="E45" s="119"/>
      <c r="F45" s="79"/>
      <c r="G45" s="79"/>
      <c r="H45" s="79"/>
      <c r="I45" s="79"/>
      <c r="J45" s="79"/>
      <c r="K45" s="110"/>
      <c r="L45" s="113">
        <f t="shared" si="9"/>
        <v>0</v>
      </c>
      <c r="M45" s="55">
        <f t="shared" si="10"/>
        <v>0</v>
      </c>
      <c r="N45" s="114">
        <f t="shared" si="11"/>
        <v>0</v>
      </c>
      <c r="O45" s="111" t="str">
        <f t="shared" si="12"/>
        <v>0</v>
      </c>
      <c r="P45" s="79"/>
      <c r="R45" s="152">
        <f t="shared" si="5"/>
        <v>90</v>
      </c>
      <c r="S45" s="68">
        <f t="shared" si="6"/>
        <v>0</v>
      </c>
      <c r="T45" s="68">
        <f t="shared" si="7"/>
        <v>0</v>
      </c>
      <c r="U45" s="95">
        <v>1</v>
      </c>
      <c r="V45" s="153" t="str">
        <f t="shared" si="0"/>
        <v/>
      </c>
    </row>
    <row r="46" spans="1:22" ht="34.5" hidden="1" customHeight="1" x14ac:dyDescent="0.3">
      <c r="A46" s="17" t="str">
        <f>CDT!B45</f>
        <v>Quinine comprimé 300mg</v>
      </c>
      <c r="B46" s="79"/>
      <c r="C46" s="110"/>
      <c r="D46" s="121">
        <f t="shared" si="8"/>
        <v>0</v>
      </c>
      <c r="E46" s="119"/>
      <c r="F46" s="79"/>
      <c r="G46" s="79"/>
      <c r="H46" s="79"/>
      <c r="I46" s="79"/>
      <c r="J46" s="79"/>
      <c r="K46" s="110"/>
      <c r="L46" s="113">
        <f t="shared" si="9"/>
        <v>0</v>
      </c>
      <c r="M46" s="55">
        <f t="shared" si="10"/>
        <v>0</v>
      </c>
      <c r="N46" s="114">
        <f t="shared" si="11"/>
        <v>0</v>
      </c>
      <c r="O46" s="111" t="str">
        <f t="shared" si="12"/>
        <v>0</v>
      </c>
      <c r="P46" s="79"/>
      <c r="R46" s="152">
        <f t="shared" si="5"/>
        <v>90</v>
      </c>
      <c r="S46" s="68">
        <f t="shared" si="6"/>
        <v>0</v>
      </c>
      <c r="T46" s="68">
        <f t="shared" si="7"/>
        <v>0</v>
      </c>
      <c r="U46" s="95">
        <v>1</v>
      </c>
      <c r="V46" s="153" t="str">
        <f t="shared" si="0"/>
        <v/>
      </c>
    </row>
    <row r="47" spans="1:22" ht="34.5" hidden="1" customHeight="1" x14ac:dyDescent="0.3">
      <c r="A47" s="17" t="str">
        <f>CDT!B46</f>
        <v>Quinine injectable 300 mg</v>
      </c>
      <c r="B47" s="79"/>
      <c r="C47" s="110"/>
      <c r="D47" s="121">
        <f t="shared" si="8"/>
        <v>0</v>
      </c>
      <c r="E47" s="119"/>
      <c r="F47" s="79"/>
      <c r="G47" s="79"/>
      <c r="H47" s="79"/>
      <c r="I47" s="79"/>
      <c r="J47" s="79"/>
      <c r="K47" s="110"/>
      <c r="L47" s="113">
        <f t="shared" si="9"/>
        <v>0</v>
      </c>
      <c r="M47" s="55">
        <f t="shared" si="10"/>
        <v>0</v>
      </c>
      <c r="N47" s="114">
        <f t="shared" si="11"/>
        <v>0</v>
      </c>
      <c r="O47" s="111" t="str">
        <f t="shared" si="12"/>
        <v>0</v>
      </c>
      <c r="P47" s="79"/>
      <c r="R47" s="152">
        <f t="shared" si="5"/>
        <v>90</v>
      </c>
      <c r="S47" s="68">
        <f t="shared" si="6"/>
        <v>0</v>
      </c>
      <c r="T47" s="68">
        <f t="shared" si="7"/>
        <v>0</v>
      </c>
      <c r="U47" s="95">
        <v>1</v>
      </c>
      <c r="V47" s="153" t="str">
        <f t="shared" si="0"/>
        <v/>
      </c>
    </row>
    <row r="48" spans="1:22" ht="34.5" hidden="1" customHeight="1" x14ac:dyDescent="0.3">
      <c r="A48" s="17" t="str">
        <f>CDT!B47</f>
        <v>Quinine injectable 600 mg</v>
      </c>
      <c r="B48" s="79"/>
      <c r="C48" s="110"/>
      <c r="D48" s="121">
        <f t="shared" si="8"/>
        <v>0</v>
      </c>
      <c r="E48" s="119"/>
      <c r="F48" s="79"/>
      <c r="G48" s="79"/>
      <c r="H48" s="79"/>
      <c r="I48" s="79"/>
      <c r="J48" s="79"/>
      <c r="K48" s="110"/>
      <c r="L48" s="113">
        <f t="shared" si="9"/>
        <v>0</v>
      </c>
      <c r="M48" s="55">
        <f t="shared" si="10"/>
        <v>0</v>
      </c>
      <c r="N48" s="114">
        <f t="shared" si="11"/>
        <v>0</v>
      </c>
      <c r="O48" s="111" t="str">
        <f t="shared" si="12"/>
        <v>0</v>
      </c>
      <c r="P48" s="79"/>
      <c r="R48" s="152">
        <f t="shared" si="5"/>
        <v>90</v>
      </c>
      <c r="S48" s="68">
        <f t="shared" si="6"/>
        <v>0</v>
      </c>
      <c r="T48" s="68">
        <f t="shared" si="7"/>
        <v>0</v>
      </c>
      <c r="U48" s="95">
        <v>1</v>
      </c>
      <c r="V48" s="153" t="str">
        <f t="shared" si="0"/>
        <v/>
      </c>
    </row>
    <row r="49" spans="1:22" ht="34.5" hidden="1" customHeight="1" x14ac:dyDescent="0.3">
      <c r="A49" s="17" t="str">
        <f>CDT!B48</f>
        <v>Quinine injectable 600 mg</v>
      </c>
      <c r="B49" s="79"/>
      <c r="C49" s="110"/>
      <c r="D49" s="121">
        <f t="shared" si="8"/>
        <v>0</v>
      </c>
      <c r="E49" s="119"/>
      <c r="F49" s="79"/>
      <c r="G49" s="79"/>
      <c r="H49" s="79"/>
      <c r="I49" s="79"/>
      <c r="J49" s="79"/>
      <c r="K49" s="110"/>
      <c r="L49" s="113">
        <f t="shared" si="9"/>
        <v>0</v>
      </c>
      <c r="M49" s="55">
        <f t="shared" si="10"/>
        <v>0</v>
      </c>
      <c r="N49" s="114">
        <f t="shared" si="11"/>
        <v>0</v>
      </c>
      <c r="O49" s="111" t="str">
        <f t="shared" si="12"/>
        <v>0</v>
      </c>
      <c r="P49" s="79"/>
      <c r="R49" s="152">
        <f t="shared" si="5"/>
        <v>90</v>
      </c>
      <c r="S49" s="68">
        <f t="shared" si="6"/>
        <v>0</v>
      </c>
      <c r="T49" s="68">
        <f t="shared" si="7"/>
        <v>0</v>
      </c>
      <c r="U49" s="95">
        <v>1</v>
      </c>
      <c r="V49" s="153" t="str">
        <f t="shared" si="0"/>
        <v/>
      </c>
    </row>
    <row r="50" spans="1:22" ht="34.5" hidden="1" customHeight="1" thickBot="1" x14ac:dyDescent="0.35">
      <c r="A50" s="17" t="str">
        <f>CDT!B49</f>
        <v>Artéméther injectable 100 mg</v>
      </c>
      <c r="B50" s="79"/>
      <c r="C50" s="110"/>
      <c r="D50" s="122">
        <f t="shared" si="8"/>
        <v>0</v>
      </c>
      <c r="E50" s="119"/>
      <c r="F50" s="79"/>
      <c r="G50" s="79"/>
      <c r="H50" s="79"/>
      <c r="I50" s="79"/>
      <c r="J50" s="79"/>
      <c r="K50" s="110"/>
      <c r="L50" s="115">
        <f t="shared" si="9"/>
        <v>0</v>
      </c>
      <c r="M50" s="130">
        <f t="shared" si="10"/>
        <v>0</v>
      </c>
      <c r="N50" s="116">
        <f>IF(J50=0,((E50+L50)-K50),((L50*2)-K50))</f>
        <v>0</v>
      </c>
      <c r="O50" s="111" t="str">
        <f t="shared" si="12"/>
        <v>0</v>
      </c>
      <c r="P50" s="79"/>
      <c r="R50" s="152">
        <f t="shared" si="5"/>
        <v>90</v>
      </c>
      <c r="S50" s="68">
        <f>D50-(E50+G50+I50+H50)</f>
        <v>0</v>
      </c>
      <c r="T50" s="68">
        <f t="shared" si="7"/>
        <v>0</v>
      </c>
      <c r="U50" s="95">
        <v>1</v>
      </c>
      <c r="V50" s="153" t="str">
        <f t="shared" si="0"/>
        <v/>
      </c>
    </row>
    <row r="51" spans="1:22" ht="34.5" hidden="1" customHeight="1" x14ac:dyDescent="0.3">
      <c r="A51" s="17"/>
      <c r="B51" s="79"/>
      <c r="C51" s="79"/>
      <c r="D51" s="56"/>
      <c r="E51" s="79"/>
      <c r="F51" s="79"/>
      <c r="G51" s="79"/>
      <c r="H51" s="79"/>
      <c r="I51" s="79"/>
      <c r="J51" s="79"/>
      <c r="K51" s="79"/>
      <c r="L51" s="57"/>
      <c r="M51" s="57"/>
      <c r="N51" s="58"/>
      <c r="O51" s="80"/>
      <c r="P51" s="79"/>
      <c r="R51" s="152"/>
      <c r="S51" s="68"/>
      <c r="T51" s="68"/>
      <c r="U51" s="95"/>
      <c r="V51" s="153" t="str">
        <f t="shared" si="0"/>
        <v/>
      </c>
    </row>
    <row r="52" spans="1:22" ht="34.5" hidden="1" customHeight="1" x14ac:dyDescent="0.3">
      <c r="A52" s="17"/>
      <c r="B52" s="79"/>
      <c r="C52" s="79"/>
      <c r="D52" s="53"/>
      <c r="E52" s="79"/>
      <c r="F52" s="79"/>
      <c r="G52" s="79"/>
      <c r="H52" s="79"/>
      <c r="I52" s="79"/>
      <c r="J52" s="79"/>
      <c r="K52" s="79"/>
      <c r="L52" s="54"/>
      <c r="M52" s="54"/>
      <c r="N52" s="55"/>
      <c r="O52" s="80"/>
      <c r="P52" s="79"/>
      <c r="R52" s="152"/>
      <c r="S52" s="68"/>
      <c r="T52" s="68"/>
      <c r="U52" s="95"/>
      <c r="V52" s="153" t="str">
        <f t="shared" si="0"/>
        <v/>
      </c>
    </row>
    <row r="53" spans="1:22" s="235" customFormat="1" ht="16.5" customHeight="1" x14ac:dyDescent="0.35">
      <c r="A53" s="494" t="s">
        <v>290</v>
      </c>
      <c r="B53" s="494"/>
      <c r="C53" s="494"/>
      <c r="D53" s="494"/>
      <c r="E53" s="232"/>
      <c r="F53" s="232"/>
      <c r="G53" s="233" t="s">
        <v>298</v>
      </c>
      <c r="H53" s="233"/>
      <c r="I53" s="232"/>
      <c r="J53" s="234"/>
      <c r="K53" s="232"/>
      <c r="L53" s="232"/>
      <c r="M53" s="232"/>
      <c r="N53" s="232"/>
      <c r="O53" s="232"/>
      <c r="Q53" s="236"/>
      <c r="R53" s="237"/>
      <c r="S53" s="238"/>
      <c r="T53" s="238"/>
      <c r="U53" s="239"/>
      <c r="V53" s="240"/>
    </row>
    <row r="54" spans="1:22" ht="34.5" customHeight="1" x14ac:dyDescent="0.3">
      <c r="A54" s="18"/>
      <c r="B54" s="18"/>
      <c r="C54" s="18"/>
      <c r="D54" s="18"/>
      <c r="E54" s="18"/>
      <c r="F54" s="18"/>
      <c r="G54" s="18"/>
      <c r="H54" s="18"/>
      <c r="I54" s="18"/>
      <c r="J54" s="18"/>
      <c r="K54" s="18"/>
      <c r="L54" s="18"/>
      <c r="M54" s="18"/>
      <c r="N54" s="18"/>
      <c r="O54" s="18"/>
      <c r="R54" s="154"/>
      <c r="S54" s="69"/>
      <c r="T54" s="69"/>
      <c r="U54" s="70"/>
      <c r="V54" s="155"/>
    </row>
    <row r="55" spans="1:22" ht="35.25" customHeight="1" x14ac:dyDescent="0.3">
      <c r="B55" s="18"/>
      <c r="C55" s="18"/>
      <c r="D55" s="18"/>
      <c r="E55" s="18"/>
      <c r="F55" s="18"/>
      <c r="I55" s="18"/>
      <c r="J55" s="18"/>
      <c r="K55" s="18"/>
      <c r="L55" s="18"/>
      <c r="M55" s="18"/>
      <c r="N55" s="18"/>
      <c r="O55" s="18"/>
      <c r="R55" s="154"/>
      <c r="S55" s="69"/>
      <c r="T55" s="69"/>
      <c r="U55" s="70"/>
      <c r="V55" s="155"/>
    </row>
    <row r="56" spans="1:22" s="235" customFormat="1" ht="16.5" customHeight="1" x14ac:dyDescent="0.35">
      <c r="A56" s="494" t="s">
        <v>289</v>
      </c>
      <c r="B56" s="494"/>
      <c r="C56" s="494"/>
      <c r="D56" s="494"/>
      <c r="E56" s="232"/>
      <c r="F56" s="232"/>
      <c r="G56" s="561" t="s">
        <v>299</v>
      </c>
      <c r="H56" s="561"/>
      <c r="I56" s="561"/>
      <c r="J56" s="561"/>
      <c r="K56" s="561"/>
      <c r="L56" s="561"/>
      <c r="M56" s="561"/>
      <c r="N56" s="561"/>
      <c r="O56" s="561"/>
      <c r="Q56" s="236"/>
      <c r="R56" s="237"/>
      <c r="S56" s="238"/>
      <c r="T56" s="238"/>
      <c r="U56" s="239"/>
      <c r="V56" s="240"/>
    </row>
  </sheetData>
  <mergeCells count="26">
    <mergeCell ref="A56:D56"/>
    <mergeCell ref="G56:O56"/>
    <mergeCell ref="A23:C23"/>
    <mergeCell ref="D23:F23"/>
    <mergeCell ref="I23:N23"/>
    <mergeCell ref="O23:P23"/>
    <mergeCell ref="A26:A27"/>
    <mergeCell ref="A53:D53"/>
    <mergeCell ref="A19:C19"/>
    <mergeCell ref="D19:N19"/>
    <mergeCell ref="R19:V19"/>
    <mergeCell ref="A21:C21"/>
    <mergeCell ref="D21:H21"/>
    <mergeCell ref="O21:P21"/>
    <mergeCell ref="L17:P17"/>
    <mergeCell ref="A1:B1"/>
    <mergeCell ref="A3:B3"/>
    <mergeCell ref="A4:B4"/>
    <mergeCell ref="A11:O11"/>
    <mergeCell ref="B13:C13"/>
    <mergeCell ref="E13:J13"/>
    <mergeCell ref="B15:C15"/>
    <mergeCell ref="D15:F15"/>
    <mergeCell ref="G15:I15"/>
    <mergeCell ref="B17:E17"/>
    <mergeCell ref="G17:K17"/>
  </mergeCells>
  <conditionalFormatting sqref="T28">
    <cfRule type="cellIs" dxfId="4106" priority="23" operator="greaterThan">
      <formula>0</formula>
    </cfRule>
    <cfRule type="cellIs" dxfId="4105" priority="24" operator="greaterThan">
      <formula>0</formula>
    </cfRule>
    <cfRule type="cellIs" dxfId="4104" priority="25" operator="lessThan">
      <formula>0</formula>
    </cfRule>
    <cfRule type="cellIs" dxfId="4103" priority="26" operator="notEqual">
      <formula>0</formula>
    </cfRule>
  </conditionalFormatting>
  <conditionalFormatting sqref="T29:T31">
    <cfRule type="cellIs" dxfId="4102" priority="19" operator="greaterThan">
      <formula>0</formula>
    </cfRule>
    <cfRule type="cellIs" dxfId="4101" priority="20" operator="greaterThan">
      <formula>0</formula>
    </cfRule>
    <cfRule type="cellIs" dxfId="4100" priority="21" operator="lessThan">
      <formula>0</formula>
    </cfRule>
    <cfRule type="cellIs" dxfId="4099" priority="22" operator="notEqual">
      <formula>0</formula>
    </cfRule>
  </conditionalFormatting>
  <conditionalFormatting sqref="T32:T49">
    <cfRule type="cellIs" dxfId="4098" priority="15" operator="greaterThan">
      <formula>0</formula>
    </cfRule>
    <cfRule type="cellIs" dxfId="4097" priority="16" operator="greaterThan">
      <formula>0</formula>
    </cfRule>
    <cfRule type="cellIs" dxfId="4096" priority="17" operator="lessThan">
      <formula>0</formula>
    </cfRule>
    <cfRule type="cellIs" dxfId="4095" priority="18" operator="notEqual">
      <formula>0</formula>
    </cfRule>
  </conditionalFormatting>
  <conditionalFormatting sqref="T50:T52">
    <cfRule type="cellIs" dxfId="4094" priority="11" operator="greaterThan">
      <formula>0</formula>
    </cfRule>
    <cfRule type="cellIs" dxfId="4093" priority="12" operator="greaterThan">
      <formula>0</formula>
    </cfRule>
    <cfRule type="cellIs" dxfId="4092" priority="13" operator="lessThan">
      <formula>0</formula>
    </cfRule>
    <cfRule type="cellIs" dxfId="4091" priority="14" operator="notEqual">
      <formula>0</formula>
    </cfRule>
  </conditionalFormatting>
  <conditionalFormatting sqref="K28 K50:K52">
    <cfRule type="expression" dxfId="4090" priority="9">
      <formula>K28&lt;S28</formula>
    </cfRule>
    <cfRule type="expression" dxfId="4089" priority="10">
      <formula>K28&gt;S28</formula>
    </cfRule>
  </conditionalFormatting>
  <conditionalFormatting sqref="J28">
    <cfRule type="cellIs" dxfId="4088" priority="8" operator="greaterThan">
      <formula>90</formula>
    </cfRule>
  </conditionalFormatting>
  <conditionalFormatting sqref="J37:J49">
    <cfRule type="cellIs" dxfId="4087" priority="7" operator="greaterThan">
      <formula>90</formula>
    </cfRule>
  </conditionalFormatting>
  <conditionalFormatting sqref="J50:J52">
    <cfRule type="cellIs" dxfId="4086" priority="6" operator="greaterThan">
      <formula>90</formula>
    </cfRule>
  </conditionalFormatting>
  <conditionalFormatting sqref="K37:K49">
    <cfRule type="expression" dxfId="4085" priority="4">
      <formula>K37&lt;S37</formula>
    </cfRule>
    <cfRule type="expression" dxfId="4084" priority="5">
      <formula>K37&gt;S37</formula>
    </cfRule>
  </conditionalFormatting>
  <conditionalFormatting sqref="K29:K36">
    <cfRule type="expression" dxfId="4083" priority="2">
      <formula>K29&lt;S29</formula>
    </cfRule>
    <cfRule type="expression" dxfId="4082" priority="3">
      <formula>K29&gt;S29</formula>
    </cfRule>
  </conditionalFormatting>
  <conditionalFormatting sqref="J29:J36">
    <cfRule type="cellIs" dxfId="4081" priority="1" operator="greaterThan">
      <formula>90</formula>
    </cfRule>
  </conditionalFormatting>
  <dataValidations count="9">
    <dataValidation type="whole" operator="lessThanOrEqual" allowBlank="1" showInputMessage="1" showErrorMessage="1" promptTitle="instruction" prompt="La valeur de la cellule ne peut pas être supérieure à la quantité Totale inscrite dans la colonne D._x000a_Merci de vérifier." sqref="E28:E52">
      <formula1>D28</formula1>
    </dataValidation>
    <dataValidation type="whole" allowBlank="1" showInputMessage="1" showErrorMessage="1" prompt="La valeur ne peut pas être supérieure à 89_x000a_Si tel est le cas déteminer la quantité à commander directement à la colonne M._x000a_merci" sqref="J28:J52">
      <formula1>0</formula1>
      <formula2>89</formula2>
    </dataValidation>
    <dataValidation errorStyle="information" allowBlank="1" showInputMessage="1" showErrorMessage="1" errorTitle="Instruction" error="Saisissez le Texte en MAJUSCULE_x000a_Exemple: CMS AGOE_x000a_Merci" promptTitle="Instruction" prompt="Saisissez le Texte en MAJUSCULE_x000a_Exemple: CMS AGOE_x000a_Merci" sqref="D19:N19"/>
    <dataValidation type="date" errorStyle="warning" allowBlank="1" showInputMessage="1" showErrorMessage="1" promptTitle="Instruction" prompt="SVP Saisissez la date sous le format:_x000a_00/00/0000. exemple 15/09/2016,_x000a_Merci_x000a_" sqref="D21:H21">
      <formula1>42370</formula1>
      <formula2>44926</formula2>
    </dataValidation>
    <dataValidation allowBlank="1" showInputMessage="1" showErrorMessage="1" prompt="SVP Saisissez le Nom du site et la date de dépôt de la commande en premier. Merci" sqref="B28:B36"/>
    <dataValidation errorStyle="information" allowBlank="1" showInputMessage="1" showErrorMessage="1" error="Vérifiez SVP l'inventaire physique,_x000a__x000a_MERI" sqref="K28:K36"/>
    <dataValidation type="list" allowBlank="1" showInputMessage="1" showErrorMessage="1" sqref="D23:F23">
      <formula1>typerapport2</formula1>
    </dataValidation>
    <dataValidation type="whole" allowBlank="1" showInputMessage="1" showErrorMessage="1" prompt="SVP _x000a_Veuillez inscrire le nombre d'ACS dans l'air sanitaire._x000a_Merci" sqref="O23:P23">
      <formula1>0</formula1>
      <formula2>500</formula2>
    </dataValidation>
    <dataValidation type="whole" allowBlank="1" showInputMessage="1" showErrorMessage="1" prompt="La quantité accordée par le point Focal ne peut être supérieure à la somme du CMMa et la quantité commandée pour le trimestre._x000a_Merci de revoir la quantité dans la colonne O._x000a_" sqref="O28:O36">
      <formula1>0</formula1>
      <formula2>+M28+N28</formula2>
    </dataValidation>
  </dataValidations>
  <pageMargins left="0.21" right="0.23622047244094491" top="0.74803149606299213" bottom="0.74803149606299213" header="0.31496062992125984" footer="0.31496062992125984"/>
  <pageSetup paperSize="9" scale="40" orientation="landscape" r:id="rId1"/>
  <headerFooter alignWithMargins="0">
    <oddFooter>&amp;C&amp;"Arial,Gras"PNLS /IST, Avenue des Armées, -05 BP 424 Lomé –Togo ; Tel 22 20 94 39 Fax : 22 20 94 36    Site Web : www.pnls.tg</oddFooter>
  </headerFooter>
  <drawing r:id="rId2"/>
</worksheet>
</file>

<file path=xl/worksheets/sheet2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rgb="FF00B050"/>
  </sheetPr>
  <dimension ref="A1:AA54"/>
  <sheetViews>
    <sheetView showGridLines="0" view="pageBreakPreview" topLeftCell="A11" zoomScale="80" zoomScaleNormal="125" zoomScaleSheetLayoutView="80" workbookViewId="0">
      <pane xSplit="1" ySplit="15" topLeftCell="B26" activePane="bottomRight" state="frozen"/>
      <selection activeCell="A32" sqref="A32:XFD32"/>
      <selection pane="topRight" activeCell="A32" sqref="A32:XFD32"/>
      <selection pane="bottomLeft" activeCell="A32" sqref="A32:XFD32"/>
      <selection pane="bottomRight" activeCell="D19" sqref="D19:N19"/>
    </sheetView>
  </sheetViews>
  <sheetFormatPr baseColWidth="10" defaultColWidth="7.33203125" defaultRowHeight="13.8" x14ac:dyDescent="0.3"/>
  <cols>
    <col min="1" max="1" width="53.44140625" style="3" customWidth="1"/>
    <col min="2" max="10" width="8.109375" style="3" customWidth="1"/>
    <col min="11" max="11" width="9.88671875" style="3" customWidth="1"/>
    <col min="12" max="12" width="8.88671875" style="3" customWidth="1"/>
    <col min="13" max="13" width="8.44140625" style="3" customWidth="1"/>
    <col min="14" max="14" width="9.44140625" style="3" customWidth="1"/>
    <col min="15" max="15" width="9.5546875" style="39" customWidth="1"/>
    <col min="16" max="16" width="16.44140625" style="3" customWidth="1"/>
    <col min="17" max="17" width="2.109375" style="62" customWidth="1"/>
    <col min="18" max="18" width="7.33203125" style="306" hidden="1" customWidth="1"/>
    <col min="19" max="19" width="7.44140625" style="77" customWidth="1"/>
    <col min="20" max="20" width="10.5546875" style="77" customWidth="1"/>
    <col min="21" max="21" width="7.44140625" style="77" bestFit="1" customWidth="1"/>
    <col min="22" max="22" width="7.88671875" style="78" bestFit="1" customWidth="1"/>
    <col min="23" max="23" width="33.33203125" style="77" customWidth="1"/>
    <col min="24" max="16384" width="7.33203125" style="3"/>
  </cols>
  <sheetData>
    <row r="1" spans="1:23" ht="17.25" customHeight="1" x14ac:dyDescent="0.3">
      <c r="A1" s="549" t="s">
        <v>452</v>
      </c>
      <c r="B1" s="549"/>
      <c r="C1" s="2"/>
      <c r="D1" s="2"/>
      <c r="E1"/>
      <c r="F1"/>
      <c r="G1"/>
      <c r="H1"/>
      <c r="I1"/>
      <c r="J1"/>
      <c r="N1" s="4" t="s">
        <v>1</v>
      </c>
      <c r="O1" s="5"/>
      <c r="S1" s="69"/>
      <c r="T1" s="69"/>
      <c r="U1" s="69"/>
      <c r="V1" s="70"/>
      <c r="W1" s="69"/>
    </row>
    <row r="2" spans="1:23" ht="13.5" customHeight="1" x14ac:dyDescent="0.3">
      <c r="A2" s="1" t="s">
        <v>453</v>
      </c>
      <c r="B2" s="1"/>
      <c r="C2" s="2"/>
      <c r="D2" s="2"/>
      <c r="E2"/>
      <c r="F2"/>
      <c r="G2"/>
      <c r="H2"/>
      <c r="I2"/>
      <c r="J2"/>
      <c r="M2" s="4"/>
      <c r="N2" s="4" t="s">
        <v>3</v>
      </c>
      <c r="O2" s="5"/>
      <c r="S2" s="69"/>
      <c r="T2" s="69"/>
      <c r="U2" s="69"/>
      <c r="V2" s="70"/>
      <c r="W2" s="69"/>
    </row>
    <row r="3" spans="1:23" ht="15.6" x14ac:dyDescent="0.3">
      <c r="A3" s="549" t="s">
        <v>454</v>
      </c>
      <c r="B3" s="549"/>
      <c r="C3" s="2"/>
      <c r="D3" s="2"/>
      <c r="E3"/>
      <c r="F3"/>
      <c r="G3"/>
      <c r="H3"/>
      <c r="I3"/>
      <c r="J3"/>
      <c r="K3" s="5"/>
      <c r="L3" s="5"/>
      <c r="M3" s="5"/>
      <c r="N3" s="5"/>
      <c r="O3" s="5"/>
      <c r="S3" s="69"/>
      <c r="T3" s="69"/>
      <c r="U3" s="69"/>
      <c r="V3" s="70"/>
      <c r="W3" s="69"/>
    </row>
    <row r="4" spans="1:23" ht="33.6" customHeight="1" x14ac:dyDescent="0.3">
      <c r="A4" s="547" t="s">
        <v>455</v>
      </c>
      <c r="B4" s="548"/>
      <c r="C4" s="7"/>
      <c r="D4" s="7"/>
      <c r="E4" s="8"/>
      <c r="F4" s="8"/>
      <c r="G4" s="8"/>
      <c r="H4" s="8"/>
      <c r="I4" s="8"/>
      <c r="J4" s="8"/>
      <c r="K4" s="9"/>
      <c r="L4" s="9"/>
      <c r="M4" s="9"/>
      <c r="N4" s="9"/>
      <c r="O4" s="38"/>
      <c r="S4" s="69"/>
      <c r="T4" s="69"/>
      <c r="U4" s="69"/>
      <c r="V4" s="70"/>
      <c r="W4" s="69"/>
    </row>
    <row r="5" spans="1:23" x14ac:dyDescent="0.3">
      <c r="B5" s="9"/>
      <c r="C5" s="9"/>
      <c r="D5" s="9"/>
      <c r="E5" s="9"/>
      <c r="F5" s="9"/>
      <c r="G5" s="9"/>
      <c r="H5" s="9"/>
      <c r="I5" s="9"/>
      <c r="J5" s="9"/>
      <c r="K5" s="9"/>
      <c r="L5" s="9"/>
      <c r="M5" s="9"/>
      <c r="N5" s="9"/>
      <c r="O5" s="38"/>
      <c r="S5" s="69"/>
      <c r="T5" s="69"/>
      <c r="U5" s="69"/>
      <c r="V5" s="70"/>
      <c r="W5" s="69"/>
    </row>
    <row r="6" spans="1:23" ht="15.6" x14ac:dyDescent="0.3">
      <c r="A6" s="6" t="s">
        <v>232</v>
      </c>
      <c r="B6" s="9"/>
      <c r="C6" s="9"/>
      <c r="D6" s="9"/>
      <c r="E6" s="9"/>
      <c r="F6" s="9"/>
      <c r="G6" s="9"/>
      <c r="H6" s="9"/>
      <c r="I6" s="9"/>
      <c r="J6" s="9"/>
      <c r="K6" s="9"/>
      <c r="L6" s="9"/>
      <c r="M6" s="9"/>
      <c r="N6" s="9"/>
      <c r="O6" s="38"/>
      <c r="S6" s="69"/>
      <c r="T6" s="69"/>
      <c r="U6" s="69"/>
      <c r="V6" s="70"/>
      <c r="W6" s="69"/>
    </row>
    <row r="7" spans="1:23" x14ac:dyDescent="0.3">
      <c r="A7" s="10"/>
      <c r="B7" s="9"/>
      <c r="C7" s="9"/>
      <c r="D7" s="9"/>
      <c r="E7" s="9"/>
      <c r="F7" s="9"/>
      <c r="G7" s="9"/>
      <c r="H7" s="9"/>
      <c r="I7" s="9"/>
      <c r="J7" s="9"/>
      <c r="K7" s="9"/>
      <c r="L7" s="9"/>
      <c r="M7" s="9"/>
      <c r="N7" s="9"/>
      <c r="O7" s="38"/>
      <c r="S7" s="69"/>
      <c r="T7" s="69"/>
      <c r="U7" s="69"/>
      <c r="V7" s="70"/>
      <c r="W7" s="69"/>
    </row>
    <row r="8" spans="1:23" x14ac:dyDescent="0.3">
      <c r="A8" s="10"/>
      <c r="B8" s="9"/>
      <c r="C8" s="9"/>
      <c r="D8" s="9"/>
      <c r="E8" s="9"/>
      <c r="F8" s="9"/>
      <c r="G8" s="9"/>
      <c r="H8" s="9"/>
      <c r="I8" s="9"/>
      <c r="J8" s="9"/>
      <c r="K8" s="9"/>
      <c r="L8" s="9"/>
      <c r="M8" s="9"/>
      <c r="N8" s="9"/>
      <c r="O8" s="38"/>
      <c r="S8" s="69"/>
      <c r="T8" s="69"/>
      <c r="U8" s="69"/>
      <c r="V8" s="70"/>
      <c r="W8" s="69"/>
    </row>
    <row r="9" spans="1:23" x14ac:dyDescent="0.3">
      <c r="A9" s="10"/>
      <c r="B9" s="9"/>
      <c r="C9" s="9"/>
      <c r="D9" s="9"/>
      <c r="E9" s="9"/>
      <c r="F9" s="9"/>
      <c r="G9" s="9"/>
      <c r="H9" s="9"/>
      <c r="I9" s="9"/>
      <c r="J9" s="9"/>
      <c r="K9" s="9"/>
      <c r="L9" s="9"/>
      <c r="M9" s="9"/>
      <c r="N9" s="9"/>
      <c r="O9" s="38"/>
      <c r="S9" s="69"/>
      <c r="T9" s="69"/>
      <c r="U9" s="69"/>
      <c r="V9" s="70"/>
      <c r="W9" s="69"/>
    </row>
    <row r="10" spans="1:23" x14ac:dyDescent="0.3">
      <c r="S10" s="69"/>
      <c r="T10" s="69"/>
      <c r="U10" s="69"/>
      <c r="V10" s="70"/>
      <c r="W10" s="69"/>
    </row>
    <row r="11" spans="1:23" ht="19.5" customHeight="1" x14ac:dyDescent="0.3">
      <c r="A11" s="555" t="s">
        <v>263</v>
      </c>
      <c r="B11" s="555"/>
      <c r="C11" s="555"/>
      <c r="D11" s="555"/>
      <c r="E11" s="555"/>
      <c r="F11" s="555"/>
      <c r="G11" s="555"/>
      <c r="H11" s="555"/>
      <c r="I11" s="555"/>
      <c r="J11" s="555"/>
      <c r="K11" s="555"/>
      <c r="L11" s="555"/>
      <c r="M11" s="555"/>
      <c r="N11" s="555"/>
      <c r="O11" s="555"/>
      <c r="P11" s="40"/>
      <c r="S11" s="69"/>
      <c r="T11" s="69"/>
      <c r="U11" s="69"/>
      <c r="V11" s="70"/>
      <c r="W11" s="69"/>
    </row>
    <row r="12" spans="1:23" ht="1.5" customHeight="1" thickBot="1" x14ac:dyDescent="0.35">
      <c r="A12" s="11"/>
      <c r="B12" s="11"/>
      <c r="C12" s="11"/>
      <c r="D12" s="11"/>
      <c r="E12" s="11"/>
      <c r="F12" s="11"/>
      <c r="G12" s="11"/>
      <c r="H12" s="11"/>
      <c r="I12" s="11"/>
      <c r="J12" s="11"/>
      <c r="K12" s="11"/>
      <c r="L12" s="11"/>
      <c r="M12" s="11"/>
      <c r="N12" s="11"/>
      <c r="O12" s="11"/>
      <c r="S12" s="69"/>
      <c r="T12" s="69"/>
      <c r="U12" s="69"/>
      <c r="V12" s="70"/>
      <c r="W12" s="69"/>
    </row>
    <row r="13" spans="1:23" s="42" customFormat="1" ht="20.25" hidden="1" customHeight="1" thickBot="1" x14ac:dyDescent="0.35">
      <c r="A13" s="434" t="s">
        <v>5</v>
      </c>
      <c r="B13" s="556">
        <f>'Info District'!G11</f>
        <v>2025</v>
      </c>
      <c r="C13" s="557"/>
      <c r="E13" s="550"/>
      <c r="F13" s="550"/>
      <c r="G13" s="550"/>
      <c r="H13" s="550"/>
      <c r="I13" s="550"/>
      <c r="J13" s="554"/>
      <c r="Q13" s="63"/>
      <c r="R13" s="307"/>
      <c r="S13" s="71"/>
      <c r="T13" s="71"/>
      <c r="U13" s="71"/>
      <c r="V13" s="72"/>
      <c r="W13" s="71"/>
    </row>
    <row r="14" spans="1:23" s="42" customFormat="1" ht="7.5" hidden="1" customHeight="1" thickBot="1" x14ac:dyDescent="0.35">
      <c r="A14" s="434"/>
      <c r="B14" s="13"/>
      <c r="C14" s="13"/>
      <c r="D14" s="13"/>
      <c r="O14" s="15"/>
      <c r="Q14" s="63"/>
      <c r="R14" s="307"/>
      <c r="S14" s="71"/>
      <c r="T14" s="71"/>
      <c r="U14" s="71"/>
      <c r="V14" s="72"/>
      <c r="W14" s="71"/>
    </row>
    <row r="15" spans="1:23" s="42" customFormat="1" ht="16.5" hidden="1" customHeight="1" thickBot="1" x14ac:dyDescent="0.35">
      <c r="A15" s="434" t="s">
        <v>7</v>
      </c>
      <c r="B15" s="558" t="str">
        <f>'Info District'!G12</f>
        <v>PLATEAUX</v>
      </c>
      <c r="C15" s="559"/>
      <c r="D15" s="550" t="s">
        <v>8</v>
      </c>
      <c r="E15" s="550"/>
      <c r="F15" s="550"/>
      <c r="G15" s="551" t="str">
        <f>'Info District'!G13</f>
        <v>Agou</v>
      </c>
      <c r="H15" s="552"/>
      <c r="I15" s="553"/>
      <c r="L15" s="11"/>
      <c r="M15" s="11"/>
      <c r="N15" s="11"/>
      <c r="O15" s="11"/>
      <c r="P15" s="11"/>
      <c r="Q15" s="63"/>
      <c r="R15" s="307"/>
      <c r="S15" s="71"/>
      <c r="T15" s="71"/>
      <c r="U15" s="71"/>
      <c r="V15" s="73"/>
      <c r="W15" s="71"/>
    </row>
    <row r="16" spans="1:23" s="42" customFormat="1" ht="3.75" hidden="1" customHeight="1" thickBot="1" x14ac:dyDescent="0.35">
      <c r="A16" s="139"/>
      <c r="B16" s="15"/>
      <c r="C16" s="15"/>
      <c r="D16" s="15"/>
      <c r="E16" s="15"/>
      <c r="K16" s="15"/>
      <c r="L16" s="15"/>
      <c r="M16" s="15"/>
      <c r="O16" s="15"/>
      <c r="Q16" s="63"/>
      <c r="R16" s="307"/>
      <c r="S16" s="71"/>
      <c r="T16" s="71"/>
      <c r="U16" s="71"/>
      <c r="V16" s="72"/>
      <c r="W16" s="71"/>
    </row>
    <row r="17" spans="1:27" s="42" customFormat="1" ht="18" hidden="1" customHeight="1" thickBot="1" x14ac:dyDescent="0.35">
      <c r="A17" s="434" t="s">
        <v>9</v>
      </c>
      <c r="B17" s="556" t="str">
        <f>'Info District'!G17</f>
        <v>Avril à Juin 2025</v>
      </c>
      <c r="C17" s="560"/>
      <c r="D17" s="560"/>
      <c r="E17" s="557"/>
      <c r="G17" s="550" t="s">
        <v>11</v>
      </c>
      <c r="H17" s="550"/>
      <c r="I17" s="550"/>
      <c r="J17" s="550"/>
      <c r="K17" s="554"/>
      <c r="L17" s="551" t="str">
        <f>'Info District'!G18</f>
        <v>Juillet à Septembre 2025</v>
      </c>
      <c r="M17" s="552"/>
      <c r="N17" s="552"/>
      <c r="O17" s="552"/>
      <c r="P17" s="553"/>
      <c r="Q17" s="63"/>
      <c r="R17" s="307"/>
      <c r="S17" s="71"/>
      <c r="T17" s="71"/>
      <c r="U17" s="71"/>
      <c r="V17" s="72"/>
      <c r="W17" s="71"/>
    </row>
    <row r="18" spans="1:27" s="9" customFormat="1" ht="2.25" hidden="1" customHeight="1" thickBot="1" x14ac:dyDescent="0.3">
      <c r="B18" s="43"/>
      <c r="C18" s="43"/>
      <c r="D18" s="43"/>
      <c r="E18" s="44"/>
      <c r="F18" s="43"/>
      <c r="G18" s="45"/>
      <c r="H18" s="45"/>
      <c r="I18" s="45"/>
      <c r="J18" s="45"/>
      <c r="K18" s="45"/>
      <c r="L18" s="45"/>
      <c r="M18" s="45"/>
      <c r="O18" s="38"/>
      <c r="Q18" s="64"/>
      <c r="R18" s="308"/>
      <c r="S18" s="74"/>
      <c r="T18" s="74"/>
      <c r="U18" s="74"/>
      <c r="V18" s="75"/>
      <c r="W18" s="74"/>
    </row>
    <row r="19" spans="1:27" s="9" customFormat="1" ht="21" customHeight="1" thickBot="1" x14ac:dyDescent="0.35">
      <c r="A19" s="532" t="s">
        <v>12</v>
      </c>
      <c r="B19" s="532"/>
      <c r="C19" s="533"/>
      <c r="D19" s="538"/>
      <c r="E19" s="539"/>
      <c r="F19" s="539"/>
      <c r="G19" s="539"/>
      <c r="H19" s="539"/>
      <c r="I19" s="539"/>
      <c r="J19" s="539"/>
      <c r="K19" s="539"/>
      <c r="L19" s="539"/>
      <c r="M19" s="539"/>
      <c r="N19" s="540"/>
      <c r="O19" s="11"/>
      <c r="P19" s="241" t="str">
        <f>'Info District'!H17</f>
        <v>T2</v>
      </c>
      <c r="Q19" s="65"/>
      <c r="R19" s="309"/>
      <c r="S19" s="535" t="s">
        <v>96</v>
      </c>
      <c r="T19" s="536"/>
      <c r="U19" s="536"/>
      <c r="V19" s="536"/>
      <c r="W19" s="537"/>
    </row>
    <row r="20" spans="1:27" s="9" customFormat="1" ht="4.5" customHeight="1" thickBot="1" x14ac:dyDescent="0.35">
      <c r="A20" s="12"/>
      <c r="B20" s="12"/>
      <c r="C20" s="12"/>
      <c r="D20" s="12"/>
      <c r="E20" s="12"/>
      <c r="F20" s="12"/>
      <c r="G20" s="13"/>
      <c r="H20" s="13"/>
      <c r="I20" s="13"/>
      <c r="J20" s="13"/>
      <c r="K20" s="13"/>
      <c r="L20" s="14"/>
      <c r="M20" s="14"/>
      <c r="N20" s="14"/>
      <c r="O20" s="14"/>
      <c r="Q20" s="64"/>
      <c r="R20" s="308"/>
      <c r="S20" s="146"/>
      <c r="T20" s="74"/>
      <c r="U20" s="74"/>
      <c r="V20" s="76"/>
      <c r="W20" s="147"/>
    </row>
    <row r="21" spans="1:27" s="9" customFormat="1" ht="32.25" customHeight="1" thickBot="1" x14ac:dyDescent="0.35">
      <c r="A21" s="532" t="s">
        <v>240</v>
      </c>
      <c r="B21" s="532"/>
      <c r="C21" s="533"/>
      <c r="D21" s="543" t="s">
        <v>264</v>
      </c>
      <c r="E21" s="544"/>
      <c r="F21" s="545"/>
      <c r="G21" s="534" t="s">
        <v>6</v>
      </c>
      <c r="H21" s="534"/>
      <c r="I21" s="534"/>
      <c r="J21" s="534"/>
      <c r="K21" s="534"/>
      <c r="L21" s="546"/>
      <c r="M21" s="539"/>
      <c r="N21" s="539"/>
      <c r="O21" s="539"/>
      <c r="P21" s="540"/>
      <c r="Q21" s="64"/>
      <c r="R21" s="308"/>
      <c r="S21" s="146"/>
      <c r="T21" s="74"/>
      <c r="U21" s="74"/>
      <c r="V21" s="76"/>
      <c r="W21" s="147"/>
    </row>
    <row r="22" spans="1:27" s="9" customFormat="1" ht="6" customHeight="1" x14ac:dyDescent="0.3">
      <c r="A22" s="12"/>
      <c r="B22" s="12"/>
      <c r="C22" s="12"/>
      <c r="D22" s="12"/>
      <c r="E22" s="12"/>
      <c r="F22" s="12"/>
      <c r="G22" s="534"/>
      <c r="H22" s="534"/>
      <c r="I22" s="534"/>
      <c r="J22" s="534"/>
      <c r="K22" s="534"/>
      <c r="L22" s="14"/>
      <c r="M22" s="14"/>
      <c r="N22" s="14"/>
      <c r="O22" s="14"/>
      <c r="Q22" s="64"/>
      <c r="R22" s="308"/>
      <c r="S22" s="146"/>
      <c r="T22" s="74"/>
      <c r="U22" s="74"/>
      <c r="V22" s="76"/>
      <c r="W22" s="147"/>
    </row>
    <row r="23" spans="1:27" s="9" customFormat="1" ht="3.75" customHeight="1" thickBot="1" x14ac:dyDescent="0.35">
      <c r="A23" s="12"/>
      <c r="B23" s="12"/>
      <c r="C23" s="12"/>
      <c r="D23" s="12"/>
      <c r="E23" s="12"/>
      <c r="F23" s="12"/>
      <c r="G23" s="13"/>
      <c r="H23" s="13"/>
      <c r="I23" s="13"/>
      <c r="J23" s="13"/>
      <c r="K23" s="13"/>
      <c r="L23" s="14"/>
      <c r="M23" s="14"/>
      <c r="N23" s="14"/>
      <c r="O23" s="14"/>
      <c r="Q23" s="64"/>
      <c r="R23" s="308"/>
      <c r="S23" s="146"/>
      <c r="T23" s="74"/>
      <c r="U23" s="74"/>
      <c r="V23" s="76"/>
      <c r="W23" s="147"/>
    </row>
    <row r="24" spans="1:27" ht="76.5" customHeight="1" thickBot="1" x14ac:dyDescent="0.35">
      <c r="A24" s="541" t="s">
        <v>13</v>
      </c>
      <c r="B24" s="16" t="s">
        <v>14</v>
      </c>
      <c r="C24" s="108" t="s">
        <v>15</v>
      </c>
      <c r="D24" s="118" t="s">
        <v>16</v>
      </c>
      <c r="E24" s="117" t="s">
        <v>17</v>
      </c>
      <c r="F24" s="351" t="s">
        <v>18</v>
      </c>
      <c r="G24" s="16" t="s">
        <v>233</v>
      </c>
      <c r="H24" s="16" t="s">
        <v>234</v>
      </c>
      <c r="I24" s="16" t="s">
        <v>19</v>
      </c>
      <c r="J24" s="16" t="s">
        <v>20</v>
      </c>
      <c r="K24" s="108" t="s">
        <v>21</v>
      </c>
      <c r="L24" s="136" t="s">
        <v>22</v>
      </c>
      <c r="M24" s="137" t="s">
        <v>236</v>
      </c>
      <c r="N24" s="138" t="s">
        <v>23</v>
      </c>
      <c r="O24" s="109" t="s">
        <v>39</v>
      </c>
      <c r="P24" s="16" t="s">
        <v>40</v>
      </c>
      <c r="S24" s="148" t="s">
        <v>237</v>
      </c>
      <c r="T24" s="140" t="s">
        <v>93</v>
      </c>
      <c r="U24" s="140" t="s">
        <v>239</v>
      </c>
      <c r="V24" s="140" t="s">
        <v>238</v>
      </c>
      <c r="W24" s="149" t="s">
        <v>97</v>
      </c>
    </row>
    <row r="25" spans="1:27" s="47" customFormat="1" ht="31.2" customHeight="1" x14ac:dyDescent="0.3">
      <c r="A25" s="542"/>
      <c r="B25" s="46" t="s">
        <v>24</v>
      </c>
      <c r="C25" s="46" t="s">
        <v>25</v>
      </c>
      <c r="D25" s="112" t="s">
        <v>26</v>
      </c>
      <c r="E25" s="46" t="s">
        <v>27</v>
      </c>
      <c r="F25" s="46"/>
      <c r="G25" s="46" t="s">
        <v>28</v>
      </c>
      <c r="H25" s="46"/>
      <c r="I25" s="46" t="s">
        <v>29</v>
      </c>
      <c r="J25" s="46"/>
      <c r="K25" s="131" t="s">
        <v>235</v>
      </c>
      <c r="L25" s="133"/>
      <c r="M25" s="134"/>
      <c r="N25" s="135"/>
      <c r="O25" s="132" t="s">
        <v>30</v>
      </c>
      <c r="P25" s="46"/>
      <c r="Q25" s="66"/>
      <c r="R25" s="310"/>
      <c r="S25" s="150"/>
      <c r="T25" s="67" t="s">
        <v>94</v>
      </c>
      <c r="U25" s="67" t="s">
        <v>95</v>
      </c>
      <c r="V25" s="94"/>
      <c r="W25" s="151" t="str">
        <f>IF(J26&lt;=0,"",IF(J26=90,$X$26))</f>
        <v/>
      </c>
      <c r="X25" s="37" t="s">
        <v>98</v>
      </c>
    </row>
    <row r="26" spans="1:27" ht="31.2" customHeight="1" x14ac:dyDescent="0.3">
      <c r="A26" s="322" t="str">
        <f>CDT!B26</f>
        <v>Artéméther-Luméfantrine 6cp (AL)</v>
      </c>
      <c r="B26" s="247"/>
      <c r="C26" s="248"/>
      <c r="D26" s="302" t="str">
        <f>IF(B26&lt;&gt;"",B26+C26,"")</f>
        <v/>
      </c>
      <c r="E26" s="249"/>
      <c r="F26" s="247"/>
      <c r="G26" s="247"/>
      <c r="H26" s="247"/>
      <c r="I26" s="247"/>
      <c r="J26" s="247"/>
      <c r="K26" s="248"/>
      <c r="L26" s="431" t="str">
        <f>IF(B26&lt;&gt;"",IF(J26=0,E26,((E26*90)/(90-J26))),"0")</f>
        <v>0</v>
      </c>
      <c r="M26" s="428" t="str">
        <f>IF(B26&lt;&gt;"",((E26/S26)*30),"0")</f>
        <v>0</v>
      </c>
      <c r="N26" s="250" t="str">
        <f>IF(B26&lt;&gt;"",IF(J26=0,((E26+L26)-K26),((M26*6)-K26)),"0")</f>
        <v>0</v>
      </c>
      <c r="O26" s="251"/>
      <c r="P26" s="313"/>
      <c r="R26" s="312">
        <f>+L26+N26</f>
        <v>0</v>
      </c>
      <c r="S26" s="152">
        <f>(90-J26)</f>
        <v>90</v>
      </c>
      <c r="T26" s="68" t="e">
        <f t="shared" ref="T26:T47" si="0">D26-(E26+G26+I26+H26)</f>
        <v>#VALUE!</v>
      </c>
      <c r="U26" s="68" t="e">
        <f>K26-T26</f>
        <v>#VALUE!</v>
      </c>
      <c r="V26" s="95">
        <v>6</v>
      </c>
      <c r="W26" s="153" t="e">
        <f t="shared" ref="W26:W50" si="1">IF(U26=0,"",$X$25)</f>
        <v>#VALUE!</v>
      </c>
      <c r="X26" s="37" t="s">
        <v>203</v>
      </c>
      <c r="Y26" s="107">
        <f>+O26</f>
        <v>0</v>
      </c>
    </row>
    <row r="27" spans="1:27" ht="31.2" customHeight="1" x14ac:dyDescent="0.3">
      <c r="A27" s="322" t="str">
        <f>CDT!B27</f>
        <v>Artéméther-Luméfantrine 12cp (AL)</v>
      </c>
      <c r="B27" s="247"/>
      <c r="C27" s="248"/>
      <c r="D27" s="302" t="str">
        <f t="shared" ref="D27" si="2">IF(B27&lt;&gt;"",B27+C27,"")</f>
        <v/>
      </c>
      <c r="E27" s="249"/>
      <c r="F27" s="247"/>
      <c r="G27" s="247"/>
      <c r="H27" s="247"/>
      <c r="I27" s="247"/>
      <c r="J27" s="247"/>
      <c r="K27" s="248"/>
      <c r="L27" s="431" t="str">
        <f t="shared" ref="L27:L49" si="3">IF(B27&lt;&gt;"",IF(J27=0,E27,((E27*90)/(90-J27))),"0")</f>
        <v>0</v>
      </c>
      <c r="M27" s="428" t="str">
        <f t="shared" ref="M27:M49" si="4">IF(B27&lt;&gt;"",((E27/S27)*30),"0")</f>
        <v>0</v>
      </c>
      <c r="N27" s="250" t="str">
        <f t="shared" ref="N27:N49" si="5">IF(B27&lt;&gt;"",IF(J27=0,((E27+L27)-K27),((M27*6)-K27)),"0")</f>
        <v>0</v>
      </c>
      <c r="O27" s="251"/>
      <c r="P27" s="247"/>
      <c r="R27" s="312">
        <f t="shared" ref="R27:R49" si="6">+L27+N27</f>
        <v>0</v>
      </c>
      <c r="S27" s="152">
        <f t="shared" ref="S27:S49" si="7">(90-J27)</f>
        <v>90</v>
      </c>
      <c r="T27" s="68" t="e">
        <f t="shared" si="0"/>
        <v>#VALUE!</v>
      </c>
      <c r="U27" s="68" t="e">
        <f t="shared" ref="U27:U49" si="8">K27-T27</f>
        <v>#VALUE!</v>
      </c>
      <c r="V27" s="95">
        <v>12</v>
      </c>
      <c r="W27" s="153" t="e">
        <f t="shared" si="1"/>
        <v>#VALUE!</v>
      </c>
      <c r="Y27" s="107">
        <f t="shared" ref="Y27:Y48" si="9">+O27</f>
        <v>0</v>
      </c>
    </row>
    <row r="28" spans="1:27" ht="31.2" customHeight="1" x14ac:dyDescent="0.3">
      <c r="A28" s="322" t="str">
        <f>CDT!B28</f>
        <v>Artéméther-Luméfantrine 18cp (AL)</v>
      </c>
      <c r="B28" s="247"/>
      <c r="C28" s="248"/>
      <c r="D28" s="302" t="str">
        <f>IF(B28&lt;&gt;"",B28+C28,"")</f>
        <v/>
      </c>
      <c r="E28" s="249"/>
      <c r="F28" s="247"/>
      <c r="G28" s="247"/>
      <c r="H28" s="247"/>
      <c r="I28" s="247"/>
      <c r="J28" s="247"/>
      <c r="K28" s="248"/>
      <c r="L28" s="431" t="str">
        <f t="shared" si="3"/>
        <v>0</v>
      </c>
      <c r="M28" s="428" t="str">
        <f t="shared" si="4"/>
        <v>0</v>
      </c>
      <c r="N28" s="250" t="str">
        <f t="shared" si="5"/>
        <v>0</v>
      </c>
      <c r="O28" s="251"/>
      <c r="P28" s="247"/>
      <c r="R28" s="312">
        <f t="shared" si="6"/>
        <v>0</v>
      </c>
      <c r="S28" s="152">
        <f t="shared" si="7"/>
        <v>90</v>
      </c>
      <c r="T28" s="68" t="e">
        <f t="shared" si="0"/>
        <v>#VALUE!</v>
      </c>
      <c r="U28" s="68" t="e">
        <f t="shared" si="8"/>
        <v>#VALUE!</v>
      </c>
      <c r="V28" s="95">
        <v>18</v>
      </c>
      <c r="W28" s="153" t="e">
        <f t="shared" si="1"/>
        <v>#VALUE!</v>
      </c>
      <c r="Y28" s="107">
        <f t="shared" si="9"/>
        <v>0</v>
      </c>
    </row>
    <row r="29" spans="1:27" ht="31.2" customHeight="1" x14ac:dyDescent="0.3">
      <c r="A29" s="322" t="str">
        <f>CDT!B29</f>
        <v>Artéméther-Luméfantrine 24cp (AL)</v>
      </c>
      <c r="B29" s="247"/>
      <c r="C29" s="248"/>
      <c r="D29" s="302" t="str">
        <f>IF(B29&lt;&gt;"",B29+C29,"")</f>
        <v/>
      </c>
      <c r="E29" s="249"/>
      <c r="F29" s="247"/>
      <c r="G29" s="247"/>
      <c r="H29" s="247"/>
      <c r="I29" s="247"/>
      <c r="J29" s="247"/>
      <c r="K29" s="248"/>
      <c r="L29" s="431" t="str">
        <f t="shared" si="3"/>
        <v>0</v>
      </c>
      <c r="M29" s="428" t="str">
        <f t="shared" si="4"/>
        <v>0</v>
      </c>
      <c r="N29" s="250" t="str">
        <f t="shared" si="5"/>
        <v>0</v>
      </c>
      <c r="O29" s="251"/>
      <c r="P29" s="247"/>
      <c r="R29" s="312">
        <f t="shared" si="6"/>
        <v>0</v>
      </c>
      <c r="S29" s="152">
        <f t="shared" si="7"/>
        <v>90</v>
      </c>
      <c r="T29" s="68" t="e">
        <f t="shared" si="0"/>
        <v>#VALUE!</v>
      </c>
      <c r="U29" s="68" t="e">
        <f t="shared" si="8"/>
        <v>#VALUE!</v>
      </c>
      <c r="V29" s="95">
        <v>24</v>
      </c>
      <c r="W29" s="153" t="e">
        <f t="shared" si="1"/>
        <v>#VALUE!</v>
      </c>
      <c r="Y29" s="107">
        <f t="shared" si="9"/>
        <v>0</v>
      </c>
    </row>
    <row r="30" spans="1:27" ht="31.2" customHeight="1" x14ac:dyDescent="0.3">
      <c r="A30" s="322" t="str">
        <f>CDT!B30</f>
        <v>Artéméther injectable 40 mg</v>
      </c>
      <c r="B30" s="247"/>
      <c r="C30" s="248"/>
      <c r="D30" s="302" t="str">
        <f t="shared" ref="D30:D49" si="10">IF(B30&lt;&gt;"",B30+C30,"")</f>
        <v/>
      </c>
      <c r="E30" s="249"/>
      <c r="F30" s="247"/>
      <c r="G30" s="247"/>
      <c r="H30" s="247"/>
      <c r="I30" s="247"/>
      <c r="J30" s="247"/>
      <c r="K30" s="248"/>
      <c r="L30" s="431" t="str">
        <f t="shared" si="3"/>
        <v>0</v>
      </c>
      <c r="M30" s="428" t="str">
        <f t="shared" si="4"/>
        <v>0</v>
      </c>
      <c r="N30" s="250" t="str">
        <f t="shared" si="5"/>
        <v>0</v>
      </c>
      <c r="O30" s="251"/>
      <c r="P30" s="247"/>
      <c r="R30" s="312">
        <f t="shared" si="6"/>
        <v>0</v>
      </c>
      <c r="S30" s="152">
        <f t="shared" si="7"/>
        <v>90</v>
      </c>
      <c r="T30" s="68" t="e">
        <f t="shared" si="0"/>
        <v>#VALUE!</v>
      </c>
      <c r="U30" s="68" t="e">
        <f t="shared" si="8"/>
        <v>#VALUE!</v>
      </c>
      <c r="V30" s="95">
        <v>1</v>
      </c>
      <c r="W30" s="153" t="e">
        <f t="shared" si="1"/>
        <v>#VALUE!</v>
      </c>
      <c r="Y30" s="107">
        <f t="shared" si="9"/>
        <v>0</v>
      </c>
    </row>
    <row r="31" spans="1:27" ht="34.5" customHeight="1" x14ac:dyDescent="0.3">
      <c r="A31" s="322" t="str">
        <f>CDT!B31</f>
        <v>Artéméther injectable 80 mg</v>
      </c>
      <c r="B31" s="247"/>
      <c r="C31" s="248"/>
      <c r="D31" s="302" t="str">
        <f t="shared" si="10"/>
        <v/>
      </c>
      <c r="E31" s="249"/>
      <c r="F31" s="247"/>
      <c r="G31" s="247"/>
      <c r="H31" s="247"/>
      <c r="I31" s="247"/>
      <c r="J31" s="247"/>
      <c r="K31" s="248"/>
      <c r="L31" s="431" t="str">
        <f t="shared" si="3"/>
        <v>0</v>
      </c>
      <c r="M31" s="428" t="str">
        <f t="shared" si="4"/>
        <v>0</v>
      </c>
      <c r="N31" s="250" t="str">
        <f t="shared" si="5"/>
        <v>0</v>
      </c>
      <c r="O31" s="251"/>
      <c r="P31" s="247"/>
      <c r="R31" s="312">
        <f t="shared" si="6"/>
        <v>0</v>
      </c>
      <c r="S31" s="152">
        <f t="shared" si="7"/>
        <v>90</v>
      </c>
      <c r="T31" s="68" t="e">
        <f t="shared" si="0"/>
        <v>#VALUE!</v>
      </c>
      <c r="U31" s="68" t="e">
        <f t="shared" si="8"/>
        <v>#VALUE!</v>
      </c>
      <c r="V31" s="95">
        <v>1</v>
      </c>
      <c r="W31" s="153" t="e">
        <f t="shared" si="1"/>
        <v>#VALUE!</v>
      </c>
      <c r="Y31" s="107">
        <f t="shared" si="9"/>
        <v>0</v>
      </c>
    </row>
    <row r="32" spans="1:27" ht="34.5" customHeight="1" x14ac:dyDescent="0.3">
      <c r="A32" s="435" t="str">
        <f>CDT!B32</f>
        <v>Artésunate injectable 60 mg</v>
      </c>
      <c r="B32" s="247"/>
      <c r="C32" s="248"/>
      <c r="D32" s="302" t="str">
        <f t="shared" si="10"/>
        <v/>
      </c>
      <c r="E32" s="249"/>
      <c r="F32" s="247"/>
      <c r="G32" s="247"/>
      <c r="H32" s="247"/>
      <c r="I32" s="247"/>
      <c r="J32" s="247"/>
      <c r="K32" s="248"/>
      <c r="L32" s="438" t="str">
        <f t="shared" si="3"/>
        <v>0</v>
      </c>
      <c r="M32" s="314" t="str">
        <f>IF(B32&lt;&gt;"",((E32/S32:S32)*30),"0")</f>
        <v>0</v>
      </c>
      <c r="N32" s="432" t="str">
        <f>IF(B32&lt;&gt;"",IF(J32=0,AA32,IF(J32&gt;0,((M32/30)*J32)+AA32)),"0")</f>
        <v>0</v>
      </c>
      <c r="O32" s="433"/>
      <c r="P32" s="247"/>
      <c r="R32" s="312">
        <f t="shared" si="6"/>
        <v>0</v>
      </c>
      <c r="S32" s="429">
        <f t="shared" si="7"/>
        <v>90</v>
      </c>
      <c r="T32" s="436" t="e">
        <f>D32-(E32+G32+I32+H32)</f>
        <v>#VALUE!</v>
      </c>
      <c r="U32" s="436" t="e">
        <f t="shared" si="8"/>
        <v>#VALUE!</v>
      </c>
      <c r="V32" s="430">
        <v>1</v>
      </c>
      <c r="W32" s="437" t="e">
        <f t="shared" si="1"/>
        <v>#VALUE!</v>
      </c>
      <c r="Y32" s="107">
        <f t="shared" si="9"/>
        <v>0</v>
      </c>
      <c r="AA32" s="3">
        <f>((F32*10)+L32-K32)</f>
        <v>0</v>
      </c>
    </row>
    <row r="33" spans="1:25" ht="34.5" customHeight="1" x14ac:dyDescent="0.3">
      <c r="A33" s="322" t="str">
        <f>CDT!B33</f>
        <v xml:space="preserve"> Sulfadoxine Pyriméthamine:  (SP)</v>
      </c>
      <c r="B33" s="247"/>
      <c r="C33" s="248"/>
      <c r="D33" s="302" t="str">
        <f t="shared" si="10"/>
        <v/>
      </c>
      <c r="E33" s="249"/>
      <c r="F33" s="247"/>
      <c r="G33" s="247"/>
      <c r="H33" s="247"/>
      <c r="I33" s="247"/>
      <c r="J33" s="247"/>
      <c r="K33" s="248"/>
      <c r="L33" s="431" t="str">
        <f t="shared" si="3"/>
        <v>0</v>
      </c>
      <c r="M33" s="428" t="str">
        <f t="shared" si="4"/>
        <v>0</v>
      </c>
      <c r="N33" s="250" t="str">
        <f t="shared" si="5"/>
        <v>0</v>
      </c>
      <c r="O33" s="251"/>
      <c r="P33" s="247"/>
      <c r="R33" s="312">
        <f t="shared" si="6"/>
        <v>0</v>
      </c>
      <c r="S33" s="152">
        <f t="shared" si="7"/>
        <v>90</v>
      </c>
      <c r="T33" s="68" t="e">
        <f t="shared" si="0"/>
        <v>#VALUE!</v>
      </c>
      <c r="U33" s="68" t="e">
        <f t="shared" si="8"/>
        <v>#VALUE!</v>
      </c>
      <c r="V33" s="95">
        <v>3</v>
      </c>
      <c r="W33" s="153" t="e">
        <f t="shared" si="1"/>
        <v>#VALUE!</v>
      </c>
      <c r="Y33" s="107">
        <f t="shared" si="9"/>
        <v>0</v>
      </c>
    </row>
    <row r="34" spans="1:25" ht="34.5" customHeight="1" x14ac:dyDescent="0.3">
      <c r="A34" s="322" t="str">
        <f>CDT!B34</f>
        <v>Test de Diagnostic Rapide  : (TDR)</v>
      </c>
      <c r="B34" s="247"/>
      <c r="C34" s="248"/>
      <c r="D34" s="302" t="str">
        <f t="shared" si="10"/>
        <v/>
      </c>
      <c r="E34" s="247"/>
      <c r="F34" s="248"/>
      <c r="G34" s="247"/>
      <c r="H34" s="247"/>
      <c r="I34" s="247"/>
      <c r="J34" s="247"/>
      <c r="K34" s="248"/>
      <c r="L34" s="431" t="str">
        <f t="shared" si="3"/>
        <v>0</v>
      </c>
      <c r="M34" s="428" t="str">
        <f t="shared" si="4"/>
        <v>0</v>
      </c>
      <c r="N34" s="250" t="str">
        <f t="shared" si="5"/>
        <v>0</v>
      </c>
      <c r="O34" s="251"/>
      <c r="P34" s="247"/>
      <c r="R34" s="312">
        <f t="shared" si="6"/>
        <v>0</v>
      </c>
      <c r="S34" s="152">
        <f t="shared" si="7"/>
        <v>90</v>
      </c>
      <c r="T34" s="68" t="e">
        <f t="shared" si="0"/>
        <v>#VALUE!</v>
      </c>
      <c r="U34" s="68" t="e">
        <f t="shared" si="8"/>
        <v>#VALUE!</v>
      </c>
      <c r="V34" s="95">
        <v>1</v>
      </c>
      <c r="W34" s="153" t="e">
        <f>IF(U34=0,"",$X$25)</f>
        <v>#VALUE!</v>
      </c>
      <c r="Y34" s="107">
        <f t="shared" si="9"/>
        <v>0</v>
      </c>
    </row>
    <row r="35" spans="1:25" ht="34.5" customHeight="1" x14ac:dyDescent="0.3">
      <c r="A35" s="322" t="str">
        <f>CDT!B35</f>
        <v>Moustiquaire à Imprégnation Durable: (MID)</v>
      </c>
      <c r="B35" s="247"/>
      <c r="C35" s="248"/>
      <c r="D35" s="302" t="str">
        <f t="shared" si="10"/>
        <v/>
      </c>
      <c r="E35" s="247"/>
      <c r="F35" s="248"/>
      <c r="G35" s="247"/>
      <c r="H35" s="247"/>
      <c r="I35" s="247"/>
      <c r="J35" s="247"/>
      <c r="K35" s="248"/>
      <c r="L35" s="431" t="str">
        <f t="shared" si="3"/>
        <v>0</v>
      </c>
      <c r="M35" s="428" t="str">
        <f t="shared" si="4"/>
        <v>0</v>
      </c>
      <c r="N35" s="250" t="str">
        <f t="shared" si="5"/>
        <v>0</v>
      </c>
      <c r="O35" s="251"/>
      <c r="P35" s="247"/>
      <c r="R35" s="312">
        <f t="shared" si="6"/>
        <v>0</v>
      </c>
      <c r="S35" s="152">
        <f t="shared" si="7"/>
        <v>90</v>
      </c>
      <c r="T35" s="68" t="e">
        <f t="shared" si="0"/>
        <v>#VALUE!</v>
      </c>
      <c r="U35" s="68" t="e">
        <f t="shared" si="8"/>
        <v>#VALUE!</v>
      </c>
      <c r="V35" s="95">
        <v>1</v>
      </c>
      <c r="W35" s="153" t="e">
        <f t="shared" si="1"/>
        <v>#VALUE!</v>
      </c>
      <c r="Y35" s="107">
        <f t="shared" si="9"/>
        <v>0</v>
      </c>
    </row>
    <row r="36" spans="1:25" ht="34.5" customHeight="1" x14ac:dyDescent="0.3">
      <c r="A36" s="322" t="str">
        <f>CDT!B36</f>
        <v>Dihydroartéminisine Pipéraquine– Plaq / 3 comp 
( DHA-PPQ)  20/160 mg</v>
      </c>
      <c r="B36" s="247"/>
      <c r="C36" s="248"/>
      <c r="D36" s="302" t="str">
        <f t="shared" si="10"/>
        <v/>
      </c>
      <c r="E36" s="249"/>
      <c r="F36" s="247"/>
      <c r="G36" s="247"/>
      <c r="H36" s="247"/>
      <c r="I36" s="247"/>
      <c r="J36" s="247"/>
      <c r="K36" s="248"/>
      <c r="L36" s="431" t="str">
        <f t="shared" si="3"/>
        <v>0</v>
      </c>
      <c r="M36" s="428" t="str">
        <f t="shared" si="4"/>
        <v>0</v>
      </c>
      <c r="N36" s="250" t="str">
        <f t="shared" si="5"/>
        <v>0</v>
      </c>
      <c r="O36" s="251"/>
      <c r="P36" s="247"/>
      <c r="R36" s="312">
        <f t="shared" si="6"/>
        <v>0</v>
      </c>
      <c r="S36" s="152">
        <f t="shared" si="7"/>
        <v>90</v>
      </c>
      <c r="T36" s="68" t="e">
        <f t="shared" si="0"/>
        <v>#VALUE!</v>
      </c>
      <c r="U36" s="68" t="e">
        <f t="shared" si="8"/>
        <v>#VALUE!</v>
      </c>
      <c r="V36" s="95">
        <v>3</v>
      </c>
      <c r="W36" s="153" t="e">
        <f t="shared" si="1"/>
        <v>#VALUE!</v>
      </c>
      <c r="Y36" s="107">
        <f t="shared" si="9"/>
        <v>0</v>
      </c>
    </row>
    <row r="37" spans="1:25" ht="34.5" customHeight="1" x14ac:dyDescent="0.3">
      <c r="A37" s="322" t="str">
        <f>CDT!B37</f>
        <v>Dihydroartéminisine Pipéraquine– Plaq / 3 comp 
( DHA-PPQ)  40/320 mg</v>
      </c>
      <c r="B37" s="247"/>
      <c r="C37" s="248"/>
      <c r="D37" s="302" t="str">
        <f t="shared" si="10"/>
        <v/>
      </c>
      <c r="E37" s="249"/>
      <c r="F37" s="247"/>
      <c r="G37" s="247"/>
      <c r="H37" s="247"/>
      <c r="I37" s="247"/>
      <c r="J37" s="247"/>
      <c r="K37" s="248"/>
      <c r="L37" s="431" t="str">
        <f t="shared" si="3"/>
        <v>0</v>
      </c>
      <c r="M37" s="428" t="str">
        <f t="shared" si="4"/>
        <v>0</v>
      </c>
      <c r="N37" s="250" t="str">
        <f t="shared" si="5"/>
        <v>0</v>
      </c>
      <c r="O37" s="251"/>
      <c r="P37" s="247"/>
      <c r="R37" s="312">
        <f t="shared" si="6"/>
        <v>0</v>
      </c>
      <c r="S37" s="152">
        <f t="shared" si="7"/>
        <v>90</v>
      </c>
      <c r="T37" s="68" t="e">
        <f t="shared" si="0"/>
        <v>#VALUE!</v>
      </c>
      <c r="U37" s="68" t="e">
        <f t="shared" si="8"/>
        <v>#VALUE!</v>
      </c>
      <c r="V37" s="95">
        <v>3</v>
      </c>
      <c r="W37" s="153" t="e">
        <f t="shared" si="1"/>
        <v>#VALUE!</v>
      </c>
      <c r="Y37" s="107">
        <f t="shared" si="9"/>
        <v>0</v>
      </c>
    </row>
    <row r="38" spans="1:25" ht="34.5" customHeight="1" x14ac:dyDescent="0.3">
      <c r="A38" s="322" t="str">
        <f>CDT!B38</f>
        <v>Dihydroartéminisine Pipéraquine– Plaq / 6 comp 
( DHA-PPQ)  40/320 mg</v>
      </c>
      <c r="B38" s="247"/>
      <c r="C38" s="248"/>
      <c r="D38" s="302" t="str">
        <f t="shared" si="10"/>
        <v/>
      </c>
      <c r="E38" s="249"/>
      <c r="F38" s="247"/>
      <c r="G38" s="247"/>
      <c r="H38" s="247"/>
      <c r="I38" s="247"/>
      <c r="J38" s="247"/>
      <c r="K38" s="248"/>
      <c r="L38" s="431" t="str">
        <f t="shared" si="3"/>
        <v>0</v>
      </c>
      <c r="M38" s="428" t="str">
        <f t="shared" si="4"/>
        <v>0</v>
      </c>
      <c r="N38" s="250" t="str">
        <f t="shared" si="5"/>
        <v>0</v>
      </c>
      <c r="O38" s="251"/>
      <c r="P38" s="247"/>
      <c r="R38" s="312">
        <f t="shared" si="6"/>
        <v>0</v>
      </c>
      <c r="S38" s="152">
        <f t="shared" si="7"/>
        <v>90</v>
      </c>
      <c r="T38" s="68" t="e">
        <f t="shared" si="0"/>
        <v>#VALUE!</v>
      </c>
      <c r="U38" s="68" t="e">
        <f t="shared" si="8"/>
        <v>#VALUE!</v>
      </c>
      <c r="V38" s="95">
        <v>3</v>
      </c>
      <c r="W38" s="153" t="e">
        <f t="shared" si="1"/>
        <v>#VALUE!</v>
      </c>
      <c r="Y38" s="107">
        <f t="shared" si="9"/>
        <v>0</v>
      </c>
    </row>
    <row r="39" spans="1:25" ht="34.5" customHeight="1" x14ac:dyDescent="0.3">
      <c r="A39" s="322" t="str">
        <f>CDT!B39</f>
        <v>Dihydroartemisinine/pipéraquine – Plaq / 9 comp 
( DHA-PPQ) 40/320 mg</v>
      </c>
      <c r="B39" s="247"/>
      <c r="C39" s="248"/>
      <c r="D39" s="302" t="str">
        <f t="shared" si="10"/>
        <v/>
      </c>
      <c r="E39" s="249"/>
      <c r="F39" s="247"/>
      <c r="G39" s="247"/>
      <c r="H39" s="247"/>
      <c r="I39" s="247"/>
      <c r="J39" s="247"/>
      <c r="K39" s="248"/>
      <c r="L39" s="431" t="str">
        <f t="shared" si="3"/>
        <v>0</v>
      </c>
      <c r="M39" s="428" t="str">
        <f t="shared" si="4"/>
        <v>0</v>
      </c>
      <c r="N39" s="250" t="str">
        <f t="shared" si="5"/>
        <v>0</v>
      </c>
      <c r="O39" s="251"/>
      <c r="P39" s="247"/>
      <c r="R39" s="312">
        <f t="shared" si="6"/>
        <v>0</v>
      </c>
      <c r="S39" s="152">
        <f t="shared" si="7"/>
        <v>90</v>
      </c>
      <c r="T39" s="68" t="e">
        <f t="shared" si="0"/>
        <v>#VALUE!</v>
      </c>
      <c r="U39" s="68" t="e">
        <f t="shared" si="8"/>
        <v>#VALUE!</v>
      </c>
      <c r="V39" s="95">
        <v>3</v>
      </c>
      <c r="W39" s="153" t="e">
        <f t="shared" si="1"/>
        <v>#VALUE!</v>
      </c>
      <c r="Y39" s="107">
        <f t="shared" si="9"/>
        <v>0</v>
      </c>
    </row>
    <row r="40" spans="1:25" ht="34.5" customHeight="1" x14ac:dyDescent="0.3">
      <c r="A40" s="322" t="str">
        <f>CDT!B40</f>
        <v>Artésunate Amodiaquine: (ASAQ) : 3 cp (25/67,5 mg)</v>
      </c>
      <c r="B40" s="247"/>
      <c r="C40" s="248"/>
      <c r="D40" s="302" t="str">
        <f t="shared" si="10"/>
        <v/>
      </c>
      <c r="E40" s="249"/>
      <c r="F40" s="247"/>
      <c r="G40" s="247"/>
      <c r="H40" s="247"/>
      <c r="I40" s="247"/>
      <c r="J40" s="247"/>
      <c r="K40" s="248"/>
      <c r="L40" s="431" t="str">
        <f t="shared" si="3"/>
        <v>0</v>
      </c>
      <c r="M40" s="428" t="str">
        <f t="shared" si="4"/>
        <v>0</v>
      </c>
      <c r="N40" s="250" t="str">
        <f t="shared" si="5"/>
        <v>0</v>
      </c>
      <c r="O40" s="251"/>
      <c r="P40" s="247"/>
      <c r="R40" s="312">
        <f t="shared" si="6"/>
        <v>0</v>
      </c>
      <c r="S40" s="152">
        <f t="shared" si="7"/>
        <v>90</v>
      </c>
      <c r="T40" s="68" t="e">
        <f t="shared" si="0"/>
        <v>#VALUE!</v>
      </c>
      <c r="U40" s="68" t="e">
        <f t="shared" si="8"/>
        <v>#VALUE!</v>
      </c>
      <c r="V40" s="95">
        <v>1</v>
      </c>
      <c r="W40" s="153" t="e">
        <f t="shared" si="1"/>
        <v>#VALUE!</v>
      </c>
      <c r="Y40" s="107">
        <f t="shared" si="9"/>
        <v>0</v>
      </c>
    </row>
    <row r="41" spans="1:25" ht="34.5" customHeight="1" x14ac:dyDescent="0.3">
      <c r="A41" s="322" t="str">
        <f>CDT!B41</f>
        <v>Artésunate Amodiaquine: (ASAQ) 3 cp (50/135 mg)</v>
      </c>
      <c r="B41" s="247"/>
      <c r="C41" s="248"/>
      <c r="D41" s="302" t="str">
        <f t="shared" si="10"/>
        <v/>
      </c>
      <c r="E41" s="249"/>
      <c r="F41" s="247"/>
      <c r="G41" s="247"/>
      <c r="H41" s="247"/>
      <c r="I41" s="247"/>
      <c r="J41" s="247"/>
      <c r="K41" s="248"/>
      <c r="L41" s="431" t="str">
        <f t="shared" si="3"/>
        <v>0</v>
      </c>
      <c r="M41" s="428" t="str">
        <f t="shared" si="4"/>
        <v>0</v>
      </c>
      <c r="N41" s="250" t="str">
        <f t="shared" si="5"/>
        <v>0</v>
      </c>
      <c r="O41" s="251"/>
      <c r="P41" s="247"/>
      <c r="R41" s="312">
        <f t="shared" si="6"/>
        <v>0</v>
      </c>
      <c r="S41" s="152">
        <f t="shared" si="7"/>
        <v>90</v>
      </c>
      <c r="T41" s="68" t="e">
        <f t="shared" si="0"/>
        <v>#VALUE!</v>
      </c>
      <c r="U41" s="68" t="e">
        <f t="shared" si="8"/>
        <v>#VALUE!</v>
      </c>
      <c r="V41" s="95">
        <v>1</v>
      </c>
      <c r="W41" s="153" t="e">
        <f t="shared" si="1"/>
        <v>#VALUE!</v>
      </c>
      <c r="Y41" s="107">
        <f t="shared" si="9"/>
        <v>0</v>
      </c>
    </row>
    <row r="42" spans="1:25" ht="34.5" customHeight="1" x14ac:dyDescent="0.3">
      <c r="A42" s="322" t="str">
        <f>CDT!B42</f>
        <v>Artésunate Amodiaquine: (ASAQ) 3 cp (100/270 mg)</v>
      </c>
      <c r="B42" s="247"/>
      <c r="C42" s="248"/>
      <c r="D42" s="302" t="str">
        <f t="shared" si="10"/>
        <v/>
      </c>
      <c r="E42" s="249"/>
      <c r="F42" s="247"/>
      <c r="G42" s="247"/>
      <c r="H42" s="247"/>
      <c r="I42" s="247"/>
      <c r="J42" s="247"/>
      <c r="K42" s="248"/>
      <c r="L42" s="431" t="str">
        <f t="shared" si="3"/>
        <v>0</v>
      </c>
      <c r="M42" s="428" t="str">
        <f t="shared" si="4"/>
        <v>0</v>
      </c>
      <c r="N42" s="250" t="str">
        <f t="shared" si="5"/>
        <v>0</v>
      </c>
      <c r="O42" s="251"/>
      <c r="P42" s="247"/>
      <c r="R42" s="312">
        <f t="shared" si="6"/>
        <v>0</v>
      </c>
      <c r="S42" s="152">
        <f t="shared" si="7"/>
        <v>90</v>
      </c>
      <c r="T42" s="68" t="e">
        <f t="shared" si="0"/>
        <v>#VALUE!</v>
      </c>
      <c r="U42" s="68" t="e">
        <f t="shared" si="8"/>
        <v>#VALUE!</v>
      </c>
      <c r="V42" s="95">
        <v>1</v>
      </c>
      <c r="W42" s="153" t="e">
        <f t="shared" si="1"/>
        <v>#VALUE!</v>
      </c>
      <c r="Y42" s="107">
        <f t="shared" si="9"/>
        <v>0</v>
      </c>
    </row>
    <row r="43" spans="1:25" ht="34.5" customHeight="1" x14ac:dyDescent="0.3">
      <c r="A43" s="322" t="str">
        <f>CDT!B43</f>
        <v>Artésunate Amodiaquine: (ASAQ) 6 cp (100/270 mg)</v>
      </c>
      <c r="B43" s="247"/>
      <c r="C43" s="248"/>
      <c r="D43" s="302" t="str">
        <f t="shared" si="10"/>
        <v/>
      </c>
      <c r="E43" s="249"/>
      <c r="F43" s="247"/>
      <c r="G43" s="247"/>
      <c r="H43" s="247"/>
      <c r="I43" s="247"/>
      <c r="J43" s="247"/>
      <c r="K43" s="248"/>
      <c r="L43" s="431" t="str">
        <f t="shared" si="3"/>
        <v>0</v>
      </c>
      <c r="M43" s="428" t="str">
        <f t="shared" si="4"/>
        <v>0</v>
      </c>
      <c r="N43" s="250" t="str">
        <f t="shared" si="5"/>
        <v>0</v>
      </c>
      <c r="O43" s="251"/>
      <c r="P43" s="247"/>
      <c r="R43" s="312">
        <f t="shared" si="6"/>
        <v>0</v>
      </c>
      <c r="S43" s="152">
        <f t="shared" si="7"/>
        <v>90</v>
      </c>
      <c r="T43" s="68" t="e">
        <f t="shared" si="0"/>
        <v>#VALUE!</v>
      </c>
      <c r="U43" s="68" t="e">
        <f t="shared" si="8"/>
        <v>#VALUE!</v>
      </c>
      <c r="V43" s="95">
        <v>1</v>
      </c>
      <c r="W43" s="153" t="e">
        <f t="shared" si="1"/>
        <v>#VALUE!</v>
      </c>
      <c r="Y43" s="107">
        <f t="shared" si="9"/>
        <v>0</v>
      </c>
    </row>
    <row r="44" spans="1:25" ht="34.5" customHeight="1" x14ac:dyDescent="0.3">
      <c r="A44" s="322" t="str">
        <f>CDT!B44</f>
        <v>Artésunate - Méfloquine (AS-MF)</v>
      </c>
      <c r="B44" s="247"/>
      <c r="C44" s="248"/>
      <c r="D44" s="302" t="str">
        <f t="shared" si="10"/>
        <v/>
      </c>
      <c r="E44" s="249"/>
      <c r="F44" s="247"/>
      <c r="G44" s="247"/>
      <c r="H44" s="247"/>
      <c r="I44" s="247"/>
      <c r="J44" s="247"/>
      <c r="K44" s="248"/>
      <c r="L44" s="431" t="str">
        <f t="shared" si="3"/>
        <v>0</v>
      </c>
      <c r="M44" s="428" t="str">
        <f t="shared" si="4"/>
        <v>0</v>
      </c>
      <c r="N44" s="250" t="str">
        <f t="shared" si="5"/>
        <v>0</v>
      </c>
      <c r="O44" s="251"/>
      <c r="P44" s="247"/>
      <c r="R44" s="312">
        <f t="shared" si="6"/>
        <v>0</v>
      </c>
      <c r="S44" s="152">
        <f t="shared" si="7"/>
        <v>90</v>
      </c>
      <c r="T44" s="68" t="e">
        <f t="shared" si="0"/>
        <v>#VALUE!</v>
      </c>
      <c r="U44" s="68" t="e">
        <f t="shared" si="8"/>
        <v>#VALUE!</v>
      </c>
      <c r="V44" s="95">
        <v>1</v>
      </c>
      <c r="W44" s="153" t="e">
        <f t="shared" si="1"/>
        <v>#VALUE!</v>
      </c>
      <c r="Y44" s="107">
        <f t="shared" si="9"/>
        <v>0</v>
      </c>
    </row>
    <row r="45" spans="1:25" ht="34.5" customHeight="1" x14ac:dyDescent="0.3">
      <c r="A45" s="322" t="str">
        <f>CDT!B45</f>
        <v>Quinine comprimé 300mg</v>
      </c>
      <c r="B45" s="247"/>
      <c r="C45" s="248"/>
      <c r="D45" s="302" t="str">
        <f t="shared" si="10"/>
        <v/>
      </c>
      <c r="E45" s="249"/>
      <c r="F45" s="247"/>
      <c r="G45" s="247"/>
      <c r="H45" s="247"/>
      <c r="I45" s="247"/>
      <c r="J45" s="247"/>
      <c r="K45" s="248"/>
      <c r="L45" s="431" t="str">
        <f t="shared" si="3"/>
        <v>0</v>
      </c>
      <c r="M45" s="428" t="str">
        <f t="shared" si="4"/>
        <v>0</v>
      </c>
      <c r="N45" s="250" t="str">
        <f t="shared" si="5"/>
        <v>0</v>
      </c>
      <c r="O45" s="251"/>
      <c r="P45" s="247"/>
      <c r="R45" s="312">
        <f t="shared" si="6"/>
        <v>0</v>
      </c>
      <c r="S45" s="152">
        <f t="shared" si="7"/>
        <v>90</v>
      </c>
      <c r="T45" s="68" t="e">
        <f t="shared" si="0"/>
        <v>#VALUE!</v>
      </c>
      <c r="U45" s="68" t="e">
        <f t="shared" si="8"/>
        <v>#VALUE!</v>
      </c>
      <c r="V45" s="95">
        <v>1</v>
      </c>
      <c r="W45" s="153" t="e">
        <f t="shared" si="1"/>
        <v>#VALUE!</v>
      </c>
      <c r="Y45" s="107">
        <f t="shared" si="9"/>
        <v>0</v>
      </c>
    </row>
    <row r="46" spans="1:25" ht="34.5" customHeight="1" x14ac:dyDescent="0.3">
      <c r="A46" s="322" t="str">
        <f>CDT!B46</f>
        <v>Quinine injectable 300 mg</v>
      </c>
      <c r="B46" s="247"/>
      <c r="C46" s="248"/>
      <c r="D46" s="302" t="str">
        <f t="shared" si="10"/>
        <v/>
      </c>
      <c r="E46" s="249"/>
      <c r="F46" s="247"/>
      <c r="G46" s="247"/>
      <c r="H46" s="247"/>
      <c r="I46" s="247"/>
      <c r="J46" s="247"/>
      <c r="K46" s="248"/>
      <c r="L46" s="431" t="str">
        <f t="shared" si="3"/>
        <v>0</v>
      </c>
      <c r="M46" s="428" t="str">
        <f t="shared" si="4"/>
        <v>0</v>
      </c>
      <c r="N46" s="250" t="str">
        <f t="shared" si="5"/>
        <v>0</v>
      </c>
      <c r="O46" s="251"/>
      <c r="P46" s="247"/>
      <c r="R46" s="312">
        <f t="shared" si="6"/>
        <v>0</v>
      </c>
      <c r="S46" s="152">
        <f t="shared" si="7"/>
        <v>90</v>
      </c>
      <c r="T46" s="68" t="e">
        <f t="shared" si="0"/>
        <v>#VALUE!</v>
      </c>
      <c r="U46" s="68" t="e">
        <f t="shared" si="8"/>
        <v>#VALUE!</v>
      </c>
      <c r="V46" s="95">
        <v>1</v>
      </c>
      <c r="W46" s="153" t="e">
        <f t="shared" si="1"/>
        <v>#VALUE!</v>
      </c>
      <c r="Y46" s="107">
        <f t="shared" si="9"/>
        <v>0</v>
      </c>
    </row>
    <row r="47" spans="1:25" ht="34.5" customHeight="1" x14ac:dyDescent="0.3">
      <c r="A47" s="322" t="str">
        <f>CDT!B47</f>
        <v>Quinine injectable 600 mg</v>
      </c>
      <c r="B47" s="247"/>
      <c r="C47" s="248"/>
      <c r="D47" s="302" t="str">
        <f t="shared" si="10"/>
        <v/>
      </c>
      <c r="E47" s="249"/>
      <c r="F47" s="247"/>
      <c r="G47" s="247"/>
      <c r="H47" s="247"/>
      <c r="I47" s="247"/>
      <c r="J47" s="247"/>
      <c r="K47" s="248"/>
      <c r="L47" s="431" t="str">
        <f t="shared" si="3"/>
        <v>0</v>
      </c>
      <c r="M47" s="428" t="str">
        <f t="shared" si="4"/>
        <v>0</v>
      </c>
      <c r="N47" s="250" t="str">
        <f t="shared" si="5"/>
        <v>0</v>
      </c>
      <c r="O47" s="251"/>
      <c r="P47" s="247"/>
      <c r="R47" s="312">
        <f t="shared" si="6"/>
        <v>0</v>
      </c>
      <c r="S47" s="152">
        <f t="shared" si="7"/>
        <v>90</v>
      </c>
      <c r="T47" s="68" t="e">
        <f t="shared" si="0"/>
        <v>#VALUE!</v>
      </c>
      <c r="U47" s="68" t="e">
        <f t="shared" si="8"/>
        <v>#VALUE!</v>
      </c>
      <c r="V47" s="95">
        <v>1</v>
      </c>
      <c r="W47" s="153" t="e">
        <f t="shared" si="1"/>
        <v>#VALUE!</v>
      </c>
      <c r="Y47" s="107">
        <f t="shared" si="9"/>
        <v>0</v>
      </c>
    </row>
    <row r="48" spans="1:25" ht="34.5" customHeight="1" thickBot="1" x14ac:dyDescent="0.35">
      <c r="A48" s="322" t="str">
        <f>CDT!B48</f>
        <v>Quinine injectable 600 mg</v>
      </c>
      <c r="B48" s="247"/>
      <c r="C48" s="248"/>
      <c r="D48" s="303" t="str">
        <f t="shared" si="10"/>
        <v/>
      </c>
      <c r="E48" s="249"/>
      <c r="F48" s="247"/>
      <c r="G48" s="247"/>
      <c r="H48" s="247"/>
      <c r="I48" s="247"/>
      <c r="J48" s="247"/>
      <c r="K48" s="248"/>
      <c r="L48" s="431" t="str">
        <f t="shared" si="3"/>
        <v>0</v>
      </c>
      <c r="M48" s="428" t="str">
        <f t="shared" si="4"/>
        <v>0</v>
      </c>
      <c r="N48" s="250" t="str">
        <f t="shared" si="5"/>
        <v>0</v>
      </c>
      <c r="O48" s="251"/>
      <c r="P48" s="247"/>
      <c r="R48" s="312">
        <f t="shared" si="6"/>
        <v>0</v>
      </c>
      <c r="S48" s="152">
        <f t="shared" si="7"/>
        <v>90</v>
      </c>
      <c r="T48" s="68" t="e">
        <f>D48-(E48+G48+I48+H48)</f>
        <v>#VALUE!</v>
      </c>
      <c r="U48" s="68" t="e">
        <f t="shared" si="8"/>
        <v>#VALUE!</v>
      </c>
      <c r="V48" s="95">
        <v>1</v>
      </c>
      <c r="W48" s="153" t="e">
        <f t="shared" si="1"/>
        <v>#VALUE!</v>
      </c>
      <c r="Y48" s="107">
        <f t="shared" si="9"/>
        <v>0</v>
      </c>
    </row>
    <row r="49" spans="1:23" ht="34.5" customHeight="1" thickBot="1" x14ac:dyDescent="0.35">
      <c r="A49" s="322" t="str">
        <f>CDT!B49</f>
        <v>Artéméther injectable 100 mg</v>
      </c>
      <c r="B49" s="247"/>
      <c r="C49" s="248"/>
      <c r="D49" s="303" t="str">
        <f t="shared" si="10"/>
        <v/>
      </c>
      <c r="E49" s="249"/>
      <c r="F49" s="247"/>
      <c r="G49" s="247"/>
      <c r="H49" s="247"/>
      <c r="I49" s="247"/>
      <c r="J49" s="247"/>
      <c r="K49" s="248"/>
      <c r="L49" s="431" t="str">
        <f t="shared" si="3"/>
        <v>0</v>
      </c>
      <c r="M49" s="428" t="str">
        <f t="shared" si="4"/>
        <v>0</v>
      </c>
      <c r="N49" s="250" t="str">
        <f t="shared" si="5"/>
        <v>0</v>
      </c>
      <c r="O49" s="251"/>
      <c r="P49" s="247"/>
      <c r="R49" s="312">
        <f t="shared" si="6"/>
        <v>0</v>
      </c>
      <c r="S49" s="152">
        <f t="shared" si="7"/>
        <v>90</v>
      </c>
      <c r="T49" s="68" t="e">
        <f>D49-(E49+G49+I49+H49)</f>
        <v>#VALUE!</v>
      </c>
      <c r="U49" s="68" t="e">
        <f t="shared" si="8"/>
        <v>#VALUE!</v>
      </c>
      <c r="V49" s="95">
        <v>1</v>
      </c>
      <c r="W49" s="153" t="e">
        <f t="shared" si="1"/>
        <v>#VALUE!</v>
      </c>
    </row>
    <row r="50" spans="1:23" ht="34.5" hidden="1" customHeight="1" x14ac:dyDescent="0.3">
      <c r="A50" s="17"/>
      <c r="B50" s="79"/>
      <c r="C50" s="79"/>
      <c r="D50" s="53"/>
      <c r="E50" s="79"/>
      <c r="F50" s="79"/>
      <c r="G50" s="79"/>
      <c r="H50" s="79"/>
      <c r="I50" s="79"/>
      <c r="J50" s="79"/>
      <c r="K50" s="79"/>
      <c r="L50" s="54"/>
      <c r="M50" s="58" t="str">
        <f t="shared" ref="M50" si="11">IF(B50&lt;&gt;"",((E50/S50)*30),"")</f>
        <v/>
      </c>
      <c r="N50" s="55"/>
      <c r="O50" s="80"/>
      <c r="P50" s="79"/>
      <c r="S50" s="152"/>
      <c r="T50" s="68"/>
      <c r="U50" s="68"/>
      <c r="V50" s="95"/>
      <c r="W50" s="153" t="str">
        <f t="shared" si="1"/>
        <v/>
      </c>
    </row>
    <row r="51" spans="1:23" s="235" customFormat="1" ht="16.5" customHeight="1" x14ac:dyDescent="0.35">
      <c r="A51" s="531" t="s">
        <v>290</v>
      </c>
      <c r="B51" s="531"/>
      <c r="C51" s="531"/>
      <c r="D51" s="531"/>
      <c r="E51" s="531"/>
      <c r="F51" s="531"/>
      <c r="H51" s="233"/>
      <c r="I51" s="233" t="s">
        <v>300</v>
      </c>
      <c r="J51" s="234"/>
      <c r="K51" s="232"/>
      <c r="L51" s="232"/>
      <c r="M51" s="232"/>
      <c r="N51" s="232"/>
      <c r="O51" s="232"/>
      <c r="Q51" s="236"/>
      <c r="R51" s="311"/>
      <c r="S51" s="237"/>
      <c r="T51" s="238"/>
      <c r="U51" s="238"/>
      <c r="V51" s="239"/>
      <c r="W51" s="240"/>
    </row>
    <row r="52" spans="1:23" ht="29.25" customHeight="1" x14ac:dyDescent="0.3">
      <c r="A52" s="18"/>
      <c r="B52" s="18"/>
      <c r="C52" s="18"/>
      <c r="D52" s="18"/>
      <c r="E52" s="18"/>
      <c r="F52" s="18"/>
      <c r="G52" s="18"/>
      <c r="H52" s="18"/>
      <c r="I52" s="18"/>
      <c r="J52" s="18"/>
      <c r="K52" s="18"/>
      <c r="L52" s="18"/>
      <c r="M52" s="18"/>
      <c r="N52" s="18"/>
      <c r="O52" s="18"/>
      <c r="S52" s="154"/>
      <c r="T52" s="69"/>
      <c r="U52" s="69"/>
      <c r="V52" s="70"/>
      <c r="W52" s="155"/>
    </row>
    <row r="53" spans="1:23" ht="15.6" x14ac:dyDescent="0.3">
      <c r="B53" s="18"/>
      <c r="C53" s="18"/>
      <c r="D53" s="18"/>
      <c r="E53" s="18"/>
      <c r="F53" s="18"/>
      <c r="I53" s="18"/>
      <c r="J53" s="18"/>
      <c r="K53" s="18"/>
      <c r="L53" s="18"/>
      <c r="M53" s="18"/>
      <c r="N53" s="18"/>
      <c r="O53" s="18"/>
      <c r="S53" s="154"/>
      <c r="T53" s="69"/>
      <c r="U53" s="69"/>
      <c r="V53" s="70"/>
      <c r="W53" s="155"/>
    </row>
    <row r="54" spans="1:23" s="235" customFormat="1" ht="18.600000000000001" thickBot="1" x14ac:dyDescent="0.4">
      <c r="A54" s="233" t="s">
        <v>289</v>
      </c>
      <c r="H54" s="233"/>
      <c r="I54" s="233" t="s">
        <v>301</v>
      </c>
      <c r="O54" s="232"/>
      <c r="Q54" s="236"/>
      <c r="R54" s="311"/>
      <c r="S54" s="243"/>
      <c r="T54" s="244"/>
      <c r="U54" s="244"/>
      <c r="V54" s="245"/>
      <c r="W54" s="246"/>
    </row>
  </sheetData>
  <mergeCells count="21">
    <mergeCell ref="A24:A25"/>
    <mergeCell ref="A51:F51"/>
    <mergeCell ref="A19:C19"/>
    <mergeCell ref="D19:N19"/>
    <mergeCell ref="S19:W19"/>
    <mergeCell ref="A21:C21"/>
    <mergeCell ref="D21:F21"/>
    <mergeCell ref="G21:K22"/>
    <mergeCell ref="L21:P21"/>
    <mergeCell ref="L17:P17"/>
    <mergeCell ref="A1:B1"/>
    <mergeCell ref="A3:B3"/>
    <mergeCell ref="A4:B4"/>
    <mergeCell ref="A11:O11"/>
    <mergeCell ref="B13:C13"/>
    <mergeCell ref="E13:J13"/>
    <mergeCell ref="B15:C15"/>
    <mergeCell ref="D15:F15"/>
    <mergeCell ref="G15:I15"/>
    <mergeCell ref="B17:E17"/>
    <mergeCell ref="G17:K17"/>
  </mergeCells>
  <conditionalFormatting sqref="U26">
    <cfRule type="cellIs" dxfId="4080" priority="39" operator="greaterThan">
      <formula>0</formula>
    </cfRule>
    <cfRule type="cellIs" dxfId="4079" priority="40" operator="greaterThan">
      <formula>0</formula>
    </cfRule>
    <cfRule type="cellIs" dxfId="4078" priority="41" operator="lessThan">
      <formula>0</formula>
    </cfRule>
    <cfRule type="cellIs" dxfId="4077" priority="42" operator="notEqual">
      <formula>0</formula>
    </cfRule>
  </conditionalFormatting>
  <conditionalFormatting sqref="U27:U29">
    <cfRule type="cellIs" dxfId="4076" priority="35" operator="greaterThan">
      <formula>0</formula>
    </cfRule>
    <cfRule type="cellIs" dxfId="4075" priority="36" operator="greaterThan">
      <formula>0</formula>
    </cfRule>
    <cfRule type="cellIs" dxfId="4074" priority="37" operator="lessThan">
      <formula>0</formula>
    </cfRule>
    <cfRule type="cellIs" dxfId="4073" priority="38" operator="notEqual">
      <formula>0</formula>
    </cfRule>
  </conditionalFormatting>
  <conditionalFormatting sqref="U30:U31 U33:U47">
    <cfRule type="cellIs" dxfId="4072" priority="31" operator="greaterThan">
      <formula>0</formula>
    </cfRule>
    <cfRule type="cellIs" dxfId="4071" priority="32" operator="greaterThan">
      <formula>0</formula>
    </cfRule>
    <cfRule type="cellIs" dxfId="4070" priority="33" operator="lessThan">
      <formula>0</formula>
    </cfRule>
    <cfRule type="cellIs" dxfId="4069" priority="34" operator="notEqual">
      <formula>0</formula>
    </cfRule>
  </conditionalFormatting>
  <conditionalFormatting sqref="U48:U50">
    <cfRule type="cellIs" dxfId="4068" priority="27" operator="greaterThan">
      <formula>0</formula>
    </cfRule>
    <cfRule type="cellIs" dxfId="4067" priority="28" operator="greaterThan">
      <formula>0</formula>
    </cfRule>
    <cfRule type="cellIs" dxfId="4066" priority="29" operator="lessThan">
      <formula>0</formula>
    </cfRule>
    <cfRule type="cellIs" dxfId="4065" priority="30" operator="notEqual">
      <formula>0</formula>
    </cfRule>
  </conditionalFormatting>
  <conditionalFormatting sqref="K50">
    <cfRule type="expression" dxfId="4064" priority="25">
      <formula>K50&lt;T50</formula>
    </cfRule>
    <cfRule type="expression" dxfId="4063" priority="26">
      <formula>K50&gt;T50</formula>
    </cfRule>
  </conditionalFormatting>
  <conditionalFormatting sqref="J37:J47">
    <cfRule type="cellIs" dxfId="4062" priority="24" operator="greaterThan">
      <formula>90</formula>
    </cfRule>
  </conditionalFormatting>
  <conditionalFormatting sqref="J48:J50">
    <cfRule type="cellIs" dxfId="4061" priority="23" operator="greaterThan">
      <formula>90</formula>
    </cfRule>
  </conditionalFormatting>
  <conditionalFormatting sqref="K36:K47">
    <cfRule type="expression" dxfId="4060" priority="21">
      <formula>K36&lt;T36</formula>
    </cfRule>
    <cfRule type="expression" dxfId="4059" priority="22">
      <formula>K36&gt;T36</formula>
    </cfRule>
  </conditionalFormatting>
  <conditionalFormatting sqref="J27:J31 J33">
    <cfRule type="cellIs" dxfId="4058" priority="20" operator="greaterThan">
      <formula>90</formula>
    </cfRule>
  </conditionalFormatting>
  <conditionalFormatting sqref="J36">
    <cfRule type="cellIs" dxfId="4057" priority="19" operator="greaterThan">
      <formula>90</formula>
    </cfRule>
  </conditionalFormatting>
  <conditionalFormatting sqref="K48:K49">
    <cfRule type="expression" dxfId="4056" priority="17">
      <formula>K48&lt;T48</formula>
    </cfRule>
    <cfRule type="expression" dxfId="4055" priority="18">
      <formula>K48&gt;T48</formula>
    </cfRule>
  </conditionalFormatting>
  <conditionalFormatting sqref="K27:K31 K33">
    <cfRule type="expression" dxfId="4054" priority="15">
      <formula>K27&lt;T27</formula>
    </cfRule>
    <cfRule type="expression" dxfId="4053" priority="16">
      <formula>K27&gt;T27</formula>
    </cfRule>
  </conditionalFormatting>
  <conditionalFormatting sqref="J26">
    <cfRule type="cellIs" dxfId="4052" priority="14" operator="greaterThan">
      <formula>90</formula>
    </cfRule>
  </conditionalFormatting>
  <conditionalFormatting sqref="K26">
    <cfRule type="expression" dxfId="4051" priority="12">
      <formula>K26&lt;T26</formula>
    </cfRule>
    <cfRule type="expression" dxfId="4050" priority="13">
      <formula>K26&gt;T26</formula>
    </cfRule>
  </conditionalFormatting>
  <conditionalFormatting sqref="U32">
    <cfRule type="cellIs" dxfId="4049" priority="8" operator="greaterThan">
      <formula>0</formula>
    </cfRule>
    <cfRule type="cellIs" dxfId="4048" priority="9" operator="greaterThan">
      <formula>0</formula>
    </cfRule>
    <cfRule type="cellIs" dxfId="4047" priority="10" operator="lessThan">
      <formula>0</formula>
    </cfRule>
    <cfRule type="cellIs" dxfId="4046" priority="11" operator="notEqual">
      <formula>0</formula>
    </cfRule>
  </conditionalFormatting>
  <conditionalFormatting sqref="K34">
    <cfRule type="expression" dxfId="4045" priority="6">
      <formula>K34&lt;T34</formula>
    </cfRule>
    <cfRule type="expression" dxfId="4044" priority="7">
      <formula>K34&gt;T34</formula>
    </cfRule>
  </conditionalFormatting>
  <conditionalFormatting sqref="K35">
    <cfRule type="expression" dxfId="4043" priority="4">
      <formula>K35&lt;T35</formula>
    </cfRule>
    <cfRule type="expression" dxfId="4042" priority="5">
      <formula>K35&gt;T35</formula>
    </cfRule>
  </conditionalFormatting>
  <conditionalFormatting sqref="J32">
    <cfRule type="cellIs" dxfId="4041" priority="3" operator="greaterThan">
      <formula>90</formula>
    </cfRule>
  </conditionalFormatting>
  <conditionalFormatting sqref="K32">
    <cfRule type="expression" dxfId="4040" priority="1">
      <formula>K32&lt;T32</formula>
    </cfRule>
    <cfRule type="expression" dxfId="4039" priority="2">
      <formula>K32&gt;T32</formula>
    </cfRule>
  </conditionalFormatting>
  <dataValidations count="7">
    <dataValidation type="date" errorStyle="warning" allowBlank="1" showInputMessage="1" showErrorMessage="1" promptTitle="Instruction" prompt="SVP Saisissez la date sous le format:_x000a_00/00/0000. exemple 15/09/2016,_x000a_Merci_x000a_" sqref="L21:P21">
      <formula1>42370</formula1>
      <formula2>44926</formula2>
    </dataValidation>
    <dataValidation errorStyle="information" allowBlank="1" showInputMessage="1" showErrorMessage="1" errorTitle="Instruction" error="Saisissez le Texte en MAJUSCULE_x000a_Exemple: CMS AGOE_x000a_Merci" promptTitle="Instruction" prompt="Saisissez le Texte en MAJUSCULE_x000a_Exemple: CMS AGOE_x000a_Merci" sqref="D19:N19"/>
    <dataValidation type="whole" allowBlank="1" showInputMessage="1" showErrorMessage="1" prompt="La valeur ne peut pas être supérieure à 89_x000a_Si tel est le cas déteminer la quantité à commander directement à la colonne M._x000a_merci" sqref="J27:J50">
      <formula1>0</formula1>
      <formula2>89</formula2>
    </dataValidation>
    <dataValidation type="whole" operator="lessThanOrEqual" allowBlank="1" showInputMessage="1" showErrorMessage="1" promptTitle="instruction" prompt="La valeur de la cellule ne peut pas être supérieure à la quantité Totale inscrite dans la colonne D._x000a_Merci de vérifier." sqref="E26:E50">
      <formula1>D26</formula1>
    </dataValidation>
    <dataValidation type="list" allowBlank="1" showInputMessage="1" showErrorMessage="1" sqref="D21:F21">
      <formula1>typerapport2</formula1>
    </dataValidation>
    <dataValidation type="whole" allowBlank="1" showInputMessage="1" showErrorMessage="1" prompt="La valeur ne peut pas être supérieure à 89_x000a_Si tel est le cas déteminer la quantité à commander directement à la colonne O_x000a_merci" sqref="J26">
      <formula1>0</formula1>
      <formula2>89</formula2>
    </dataValidation>
    <dataValidation type="whole" allowBlank="1" showInputMessage="1" showErrorMessage="1" prompt="La quantité accordée par le point Focal ne peut être supérieure à la somme du CMMa et la quantité commandée pour le trimestre._x000a_Merci de revoir la quantité dans la colonne O." sqref="O26:O49">
      <formula1>0</formula1>
      <formula2>+M26+N26</formula2>
    </dataValidation>
  </dataValidations>
  <pageMargins left="0.21" right="0.23622047244094491" top="0.74803149606299213" bottom="0.74803149606299213" header="0.31496062992125984" footer="0.31496062992125984"/>
  <pageSetup paperSize="9" scale="40" orientation="portrait" r:id="rId1"/>
  <headerFooter alignWithMargins="0">
    <oddFooter>&amp;C&amp;"Arial,Gras"PNLS /IST, Avenue des Armées, -05 BP 424 Lomé –Togo ; Tel 22 20 94 39 Fax : 22 20 94 36    Site Web : www.pnls.tg</oddFooter>
  </headerFooter>
  <drawing r:id="rId2"/>
</worksheet>
</file>

<file path=xl/worksheets/sheet2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rgb="FFFF0000"/>
  </sheetPr>
  <dimension ref="A1:W56"/>
  <sheetViews>
    <sheetView showGridLines="0" view="pageBreakPreview" topLeftCell="A4" zoomScale="70" zoomScaleNormal="70" zoomScaleSheetLayoutView="70" zoomScalePageLayoutView="50" workbookViewId="0">
      <selection activeCell="D19" sqref="D19:N19"/>
    </sheetView>
  </sheetViews>
  <sheetFormatPr baseColWidth="10" defaultColWidth="7.33203125" defaultRowHeight="13.8" x14ac:dyDescent="0.3"/>
  <cols>
    <col min="1" max="1" width="51.5546875" style="3" customWidth="1"/>
    <col min="2" max="14" width="11.5546875" style="3" customWidth="1"/>
    <col min="15" max="15" width="11.6640625" style="39" customWidth="1"/>
    <col min="16" max="16" width="17.5546875" style="3" customWidth="1"/>
    <col min="17" max="17" width="2.109375" style="62" customWidth="1"/>
    <col min="18" max="18" width="4.88671875" style="77" customWidth="1"/>
    <col min="19" max="20" width="7.44140625" style="77" bestFit="1" customWidth="1"/>
    <col min="21" max="21" width="7.88671875" style="78" bestFit="1" customWidth="1"/>
    <col min="22" max="22" width="33.33203125" style="77" customWidth="1"/>
    <col min="23" max="16384" width="7.33203125" style="3"/>
  </cols>
  <sheetData>
    <row r="1" spans="1:23" ht="17.25" customHeight="1" x14ac:dyDescent="0.3">
      <c r="A1" s="549" t="s">
        <v>452</v>
      </c>
      <c r="B1" s="549"/>
      <c r="C1" s="2"/>
      <c r="D1" s="2"/>
      <c r="E1"/>
      <c r="F1"/>
      <c r="G1"/>
      <c r="H1"/>
      <c r="I1"/>
      <c r="J1"/>
      <c r="N1" s="4" t="s">
        <v>1</v>
      </c>
      <c r="O1" s="5"/>
      <c r="R1" s="306"/>
      <c r="S1" s="69"/>
      <c r="T1" s="69"/>
      <c r="U1" s="69"/>
      <c r="V1" s="70"/>
      <c r="W1" s="69"/>
    </row>
    <row r="2" spans="1:23" ht="13.5" customHeight="1" x14ac:dyDescent="0.3">
      <c r="A2" s="1" t="s">
        <v>453</v>
      </c>
      <c r="B2" s="1"/>
      <c r="C2" s="2"/>
      <c r="D2" s="2"/>
      <c r="E2"/>
      <c r="F2"/>
      <c r="G2"/>
      <c r="H2"/>
      <c r="I2"/>
      <c r="J2"/>
      <c r="M2" s="4"/>
      <c r="N2" s="4" t="s">
        <v>3</v>
      </c>
      <c r="O2" s="5"/>
      <c r="R2" s="306"/>
      <c r="S2" s="69"/>
      <c r="T2" s="69"/>
      <c r="U2" s="69"/>
      <c r="V2" s="70"/>
      <c r="W2" s="69"/>
    </row>
    <row r="3" spans="1:23" ht="15.6" x14ac:dyDescent="0.3">
      <c r="A3" s="549" t="s">
        <v>454</v>
      </c>
      <c r="B3" s="549"/>
      <c r="C3" s="2"/>
      <c r="D3" s="2"/>
      <c r="E3"/>
      <c r="F3"/>
      <c r="G3"/>
      <c r="H3"/>
      <c r="I3"/>
      <c r="J3"/>
      <c r="K3" s="5"/>
      <c r="L3" s="5"/>
      <c r="M3" s="5"/>
      <c r="N3" s="5"/>
      <c r="O3" s="5"/>
      <c r="R3" s="306"/>
      <c r="S3" s="69"/>
      <c r="T3" s="69"/>
      <c r="U3" s="69"/>
      <c r="V3" s="70"/>
      <c r="W3" s="69"/>
    </row>
    <row r="4" spans="1:23" ht="33.6" customHeight="1" x14ac:dyDescent="0.3">
      <c r="A4" s="547" t="s">
        <v>455</v>
      </c>
      <c r="B4" s="548"/>
      <c r="C4" s="7"/>
      <c r="D4" s="7"/>
      <c r="E4" s="8"/>
      <c r="F4" s="8"/>
      <c r="G4" s="8"/>
      <c r="H4" s="8"/>
      <c r="I4" s="8"/>
      <c r="J4" s="8"/>
      <c r="K4" s="9"/>
      <c r="L4" s="9"/>
      <c r="M4" s="9"/>
      <c r="N4" s="9"/>
      <c r="O4" s="38"/>
      <c r="R4" s="306"/>
      <c r="S4" s="69"/>
      <c r="T4" s="69"/>
      <c r="U4" s="69"/>
      <c r="V4" s="70"/>
      <c r="W4" s="69"/>
    </row>
    <row r="5" spans="1:23" x14ac:dyDescent="0.3">
      <c r="B5" s="9"/>
      <c r="C5" s="9"/>
      <c r="D5" s="9"/>
      <c r="E5" s="9"/>
      <c r="F5" s="9"/>
      <c r="G5" s="9"/>
      <c r="H5" s="9"/>
      <c r="I5" s="9"/>
      <c r="J5" s="9"/>
      <c r="K5" s="9"/>
      <c r="L5" s="9"/>
      <c r="M5" s="9"/>
      <c r="N5" s="9"/>
      <c r="O5" s="38"/>
      <c r="R5" s="306"/>
      <c r="S5" s="69"/>
      <c r="T5" s="69"/>
      <c r="U5" s="69"/>
      <c r="V5" s="70"/>
      <c r="W5" s="69"/>
    </row>
    <row r="6" spans="1:23" ht="15.6" x14ac:dyDescent="0.3">
      <c r="A6" s="6" t="s">
        <v>232</v>
      </c>
      <c r="B6" s="9"/>
      <c r="C6" s="9"/>
      <c r="D6" s="9"/>
      <c r="E6" s="9"/>
      <c r="F6" s="9"/>
      <c r="G6" s="9"/>
      <c r="H6" s="9"/>
      <c r="I6" s="9"/>
      <c r="J6" s="9"/>
      <c r="K6" s="9"/>
      <c r="L6" s="9"/>
      <c r="M6" s="9"/>
      <c r="N6" s="9"/>
      <c r="O6" s="38"/>
      <c r="R6" s="306"/>
      <c r="S6" s="69"/>
      <c r="T6" s="69"/>
      <c r="U6" s="69"/>
      <c r="V6" s="70"/>
      <c r="W6" s="69"/>
    </row>
    <row r="7" spans="1:23" x14ac:dyDescent="0.3">
      <c r="A7" s="10"/>
      <c r="B7" s="9"/>
      <c r="C7" s="9"/>
      <c r="D7" s="9"/>
      <c r="E7" s="9"/>
      <c r="F7" s="9"/>
      <c r="G7" s="9"/>
      <c r="H7" s="9"/>
      <c r="I7" s="9"/>
      <c r="J7" s="9"/>
      <c r="K7" s="9"/>
      <c r="L7" s="9"/>
      <c r="M7" s="9"/>
      <c r="N7" s="9"/>
      <c r="O7" s="38"/>
      <c r="R7" s="69"/>
      <c r="S7" s="69"/>
      <c r="T7" s="69"/>
      <c r="U7" s="70"/>
      <c r="V7" s="69"/>
    </row>
    <row r="8" spans="1:23" x14ac:dyDescent="0.3">
      <c r="A8" s="10"/>
      <c r="B8" s="9"/>
      <c r="C8" s="9"/>
      <c r="D8" s="9"/>
      <c r="E8" s="9"/>
      <c r="F8" s="9"/>
      <c r="G8" s="9"/>
      <c r="H8" s="9"/>
      <c r="I8" s="9"/>
      <c r="J8" s="9"/>
      <c r="K8" s="9"/>
      <c r="L8" s="9"/>
      <c r="M8" s="9"/>
      <c r="N8" s="9"/>
      <c r="O8" s="38"/>
      <c r="R8" s="69"/>
      <c r="S8" s="69"/>
      <c r="T8" s="69"/>
      <c r="U8" s="70"/>
      <c r="V8" s="69"/>
    </row>
    <row r="9" spans="1:23" ht="17.25" customHeight="1" x14ac:dyDescent="0.3">
      <c r="A9" s="10"/>
      <c r="B9" s="9"/>
      <c r="C9" s="9"/>
      <c r="D9" s="9"/>
      <c r="E9" s="9"/>
      <c r="F9" s="9"/>
      <c r="G9" s="9"/>
      <c r="H9" s="9"/>
      <c r="I9" s="9"/>
      <c r="J9" s="9"/>
      <c r="K9" s="9"/>
      <c r="L9" s="9"/>
      <c r="M9" s="9"/>
      <c r="N9" s="9"/>
      <c r="O9" s="38"/>
      <c r="R9" s="69"/>
      <c r="S9" s="69"/>
      <c r="T9" s="69"/>
      <c r="U9" s="70"/>
      <c r="V9" s="69"/>
    </row>
    <row r="10" spans="1:23" ht="0.75" customHeight="1" x14ac:dyDescent="0.3">
      <c r="R10" s="69"/>
      <c r="S10" s="69"/>
      <c r="T10" s="69"/>
      <c r="U10" s="70"/>
      <c r="V10" s="69"/>
    </row>
    <row r="11" spans="1:23" ht="21" customHeight="1" x14ac:dyDescent="0.3">
      <c r="A11" s="555" t="s">
        <v>263</v>
      </c>
      <c r="B11" s="555"/>
      <c r="C11" s="555"/>
      <c r="D11" s="555"/>
      <c r="E11" s="555"/>
      <c r="F11" s="555"/>
      <c r="G11" s="555"/>
      <c r="H11" s="555"/>
      <c r="I11" s="555"/>
      <c r="J11" s="555"/>
      <c r="K11" s="555"/>
      <c r="L11" s="555"/>
      <c r="M11" s="555"/>
      <c r="N11" s="555"/>
      <c r="O11" s="555"/>
      <c r="P11" s="40"/>
      <c r="R11" s="69"/>
      <c r="S11" s="69"/>
      <c r="T11" s="69"/>
      <c r="U11" s="70"/>
      <c r="V11" s="69"/>
    </row>
    <row r="12" spans="1:23" ht="3.75" customHeight="1" x14ac:dyDescent="0.3">
      <c r="A12" s="11"/>
      <c r="B12" s="11"/>
      <c r="C12" s="11"/>
      <c r="D12" s="11"/>
      <c r="E12" s="11"/>
      <c r="F12" s="11"/>
      <c r="G12" s="11"/>
      <c r="H12" s="11"/>
      <c r="I12" s="11"/>
      <c r="J12" s="11"/>
      <c r="K12" s="11"/>
      <c r="L12" s="11"/>
      <c r="M12" s="11"/>
      <c r="N12" s="11"/>
      <c r="O12" s="11"/>
      <c r="R12" s="69"/>
      <c r="S12" s="69"/>
      <c r="T12" s="69"/>
      <c r="U12" s="70"/>
      <c r="V12" s="69"/>
    </row>
    <row r="13" spans="1:23" s="42" customFormat="1" ht="20.25" hidden="1" customHeight="1" thickBot="1" x14ac:dyDescent="0.35">
      <c r="A13" s="434" t="s">
        <v>5</v>
      </c>
      <c r="B13" s="556">
        <f>'Info District'!G11</f>
        <v>2025</v>
      </c>
      <c r="C13" s="557"/>
      <c r="E13" s="550"/>
      <c r="F13" s="550"/>
      <c r="G13" s="550"/>
      <c r="H13" s="550"/>
      <c r="I13" s="550"/>
      <c r="J13" s="554"/>
      <c r="Q13" s="63"/>
      <c r="R13" s="71"/>
      <c r="S13" s="71"/>
      <c r="T13" s="71"/>
      <c r="U13" s="72"/>
      <c r="V13" s="71"/>
    </row>
    <row r="14" spans="1:23" s="42" customFormat="1" ht="7.5" hidden="1" customHeight="1" thickBot="1" x14ac:dyDescent="0.35">
      <c r="A14" s="434"/>
      <c r="B14" s="13"/>
      <c r="C14" s="13"/>
      <c r="D14" s="13"/>
      <c r="O14" s="15"/>
      <c r="Q14" s="63"/>
      <c r="R14" s="71"/>
      <c r="S14" s="71"/>
      <c r="T14" s="71"/>
      <c r="U14" s="72"/>
      <c r="V14" s="71"/>
    </row>
    <row r="15" spans="1:23" s="42" customFormat="1" ht="16.5" hidden="1" customHeight="1" thickBot="1" x14ac:dyDescent="0.35">
      <c r="A15" s="434" t="s">
        <v>7</v>
      </c>
      <c r="B15" s="558" t="str">
        <f>'Info District'!G12</f>
        <v>PLATEAUX</v>
      </c>
      <c r="C15" s="559"/>
      <c r="D15" s="550" t="s">
        <v>8</v>
      </c>
      <c r="E15" s="550"/>
      <c r="F15" s="550"/>
      <c r="G15" s="551" t="str">
        <f>'Info District'!G13</f>
        <v>Agou</v>
      </c>
      <c r="H15" s="552"/>
      <c r="I15" s="553"/>
      <c r="L15" s="11"/>
      <c r="M15" s="11"/>
      <c r="N15" s="11"/>
      <c r="O15" s="11"/>
      <c r="P15" s="11"/>
      <c r="Q15" s="63"/>
      <c r="R15" s="71"/>
      <c r="S15" s="71"/>
      <c r="T15" s="71"/>
      <c r="U15" s="73"/>
      <c r="V15" s="71"/>
    </row>
    <row r="16" spans="1:23" s="42" customFormat="1" ht="3.75" hidden="1" customHeight="1" thickBot="1" x14ac:dyDescent="0.35">
      <c r="A16" s="139"/>
      <c r="B16" s="15"/>
      <c r="C16" s="15"/>
      <c r="D16" s="15"/>
      <c r="E16" s="15"/>
      <c r="K16" s="15"/>
      <c r="L16" s="15"/>
      <c r="M16" s="15"/>
      <c r="O16" s="15"/>
      <c r="Q16" s="63"/>
      <c r="R16" s="71"/>
      <c r="S16" s="71"/>
      <c r="T16" s="71"/>
      <c r="U16" s="72"/>
      <c r="V16" s="71"/>
    </row>
    <row r="17" spans="1:23" s="42" customFormat="1" ht="18" hidden="1" customHeight="1" thickBot="1" x14ac:dyDescent="0.35">
      <c r="A17" s="434" t="s">
        <v>9</v>
      </c>
      <c r="B17" s="556" t="str">
        <f>'Info District'!G17</f>
        <v>Avril à Juin 2025</v>
      </c>
      <c r="C17" s="560"/>
      <c r="D17" s="560"/>
      <c r="E17" s="557"/>
      <c r="G17" s="550" t="s">
        <v>11</v>
      </c>
      <c r="H17" s="550"/>
      <c r="I17" s="550"/>
      <c r="J17" s="550"/>
      <c r="K17" s="554"/>
      <c r="L17" s="551" t="str">
        <f>'Info District'!G18</f>
        <v>Juillet à Septembre 2025</v>
      </c>
      <c r="M17" s="552"/>
      <c r="N17" s="552"/>
      <c r="O17" s="552"/>
      <c r="P17" s="553"/>
      <c r="Q17" s="63"/>
      <c r="R17" s="71"/>
      <c r="S17" s="71"/>
      <c r="T17" s="71"/>
      <c r="U17" s="72"/>
      <c r="V17" s="71"/>
    </row>
    <row r="18" spans="1:23" s="9" customFormat="1" ht="6" customHeight="1" thickBot="1" x14ac:dyDescent="0.3">
      <c r="B18" s="43"/>
      <c r="C18" s="43"/>
      <c r="D18" s="43"/>
      <c r="E18" s="44"/>
      <c r="F18" s="43"/>
      <c r="G18" s="45"/>
      <c r="H18" s="45"/>
      <c r="I18" s="45"/>
      <c r="J18" s="45"/>
      <c r="K18" s="45"/>
      <c r="L18" s="45"/>
      <c r="M18" s="45"/>
      <c r="O18" s="38"/>
      <c r="Q18" s="64"/>
      <c r="R18" s="74"/>
      <c r="S18" s="74"/>
      <c r="T18" s="74"/>
      <c r="U18" s="75"/>
      <c r="V18" s="74"/>
    </row>
    <row r="19" spans="1:23" s="9" customFormat="1" ht="31.5" customHeight="1" thickBot="1" x14ac:dyDescent="0.35">
      <c r="A19" s="532" t="s">
        <v>12</v>
      </c>
      <c r="B19" s="532"/>
      <c r="C19" s="533"/>
      <c r="D19" s="575"/>
      <c r="E19" s="576"/>
      <c r="F19" s="576"/>
      <c r="G19" s="576"/>
      <c r="H19" s="576"/>
      <c r="I19" s="576"/>
      <c r="J19" s="576"/>
      <c r="K19" s="576"/>
      <c r="L19" s="576"/>
      <c r="M19" s="576"/>
      <c r="N19" s="577"/>
      <c r="O19" s="11"/>
      <c r="P19" s="464" t="str">
        <f>'Info District'!H17</f>
        <v>T2</v>
      </c>
      <c r="Q19" s="65"/>
      <c r="R19" s="535" t="s">
        <v>96</v>
      </c>
      <c r="S19" s="536"/>
      <c r="T19" s="536"/>
      <c r="U19" s="536"/>
      <c r="V19" s="537"/>
    </row>
    <row r="20" spans="1:23" s="9" customFormat="1" ht="8.25" customHeight="1" thickBot="1" x14ac:dyDescent="0.35">
      <c r="A20" s="12"/>
      <c r="B20" s="12"/>
      <c r="C20" s="12"/>
      <c r="D20" s="12"/>
      <c r="E20" s="12"/>
      <c r="F20" s="12"/>
      <c r="G20" s="13"/>
      <c r="H20" s="13"/>
      <c r="I20" s="13"/>
      <c r="J20" s="13"/>
      <c r="K20" s="13"/>
      <c r="L20" s="14"/>
      <c r="M20" s="14"/>
      <c r="N20" s="14"/>
      <c r="O20" s="14"/>
      <c r="Q20" s="64"/>
      <c r="R20" s="146"/>
      <c r="S20" s="74"/>
      <c r="T20" s="74"/>
      <c r="U20" s="76"/>
      <c r="V20" s="147"/>
    </row>
    <row r="21" spans="1:23" s="9" customFormat="1" ht="30.75" customHeight="1" thickBot="1" x14ac:dyDescent="0.35">
      <c r="A21" s="564" t="s">
        <v>6</v>
      </c>
      <c r="B21" s="564"/>
      <c r="C21" s="564"/>
      <c r="D21" s="565"/>
      <c r="E21" s="566"/>
      <c r="F21" s="566"/>
      <c r="G21" s="566"/>
      <c r="H21" s="567"/>
      <c r="I21" s="12"/>
      <c r="K21" s="230" t="s">
        <v>338</v>
      </c>
      <c r="O21" s="571"/>
      <c r="P21" s="572"/>
      <c r="Q21" s="64"/>
      <c r="R21" s="146"/>
      <c r="S21" s="74"/>
      <c r="T21" s="74"/>
      <c r="U21" s="76"/>
      <c r="V21" s="147"/>
    </row>
    <row r="22" spans="1:23" s="9" customFormat="1" ht="9" customHeight="1" thickBot="1" x14ac:dyDescent="0.35">
      <c r="A22" s="12"/>
      <c r="B22" s="12"/>
      <c r="C22" s="12"/>
      <c r="D22" s="12"/>
      <c r="E22" s="12"/>
      <c r="F22" s="12"/>
      <c r="G22" s="13"/>
      <c r="H22" s="13"/>
      <c r="I22" s="13"/>
      <c r="J22" s="13"/>
      <c r="K22" s="13"/>
      <c r="L22" s="14"/>
      <c r="M22" s="14"/>
      <c r="N22" s="14"/>
      <c r="O22" s="14"/>
      <c r="Q22" s="64"/>
      <c r="R22" s="146"/>
      <c r="S22" s="74"/>
      <c r="T22" s="74"/>
      <c r="U22" s="76"/>
      <c r="V22" s="147"/>
    </row>
    <row r="23" spans="1:23" s="9" customFormat="1" ht="30" customHeight="1" thickBot="1" x14ac:dyDescent="0.35">
      <c r="A23" s="532" t="s">
        <v>240</v>
      </c>
      <c r="B23" s="532"/>
      <c r="C23" s="533"/>
      <c r="D23" s="568" t="s">
        <v>265</v>
      </c>
      <c r="E23" s="569"/>
      <c r="F23" s="570"/>
      <c r="H23" s="229"/>
      <c r="I23" s="573" t="s">
        <v>337</v>
      </c>
      <c r="J23" s="573"/>
      <c r="K23" s="573"/>
      <c r="L23" s="573"/>
      <c r="M23" s="573"/>
      <c r="N23" s="574"/>
      <c r="O23" s="562"/>
      <c r="P23" s="563"/>
      <c r="Q23" s="64"/>
      <c r="R23" s="146"/>
      <c r="S23" s="74"/>
      <c r="T23" s="74"/>
      <c r="U23" s="76"/>
      <c r="V23" s="147"/>
    </row>
    <row r="24" spans="1:23" s="9" customFormat="1" ht="6" customHeight="1" x14ac:dyDescent="0.3">
      <c r="A24" s="12"/>
      <c r="B24" s="12"/>
      <c r="C24" s="12"/>
      <c r="D24" s="12"/>
      <c r="E24" s="12"/>
      <c r="F24" s="12"/>
      <c r="G24" s="13"/>
      <c r="H24" s="15"/>
      <c r="I24" s="15"/>
      <c r="J24" s="15"/>
      <c r="K24" s="13"/>
      <c r="L24" s="14"/>
      <c r="M24" s="14"/>
      <c r="N24" s="14"/>
      <c r="O24" s="14"/>
      <c r="Q24" s="64"/>
      <c r="R24" s="146"/>
      <c r="S24" s="74"/>
      <c r="T24" s="74"/>
      <c r="U24" s="76"/>
      <c r="V24" s="147"/>
    </row>
    <row r="25" spans="1:23" s="9" customFormat="1" ht="4.5" customHeight="1" thickBot="1" x14ac:dyDescent="0.35">
      <c r="A25" s="12"/>
      <c r="B25" s="12"/>
      <c r="C25" s="12"/>
      <c r="D25" s="12"/>
      <c r="E25" s="12"/>
      <c r="F25" s="12"/>
      <c r="G25" s="13"/>
      <c r="H25" s="13"/>
      <c r="I25" s="13"/>
      <c r="J25" s="13"/>
      <c r="K25" s="13"/>
      <c r="L25" s="14"/>
      <c r="M25" s="14"/>
      <c r="N25" s="14"/>
      <c r="O25" s="14"/>
      <c r="Q25" s="64"/>
      <c r="R25" s="146"/>
      <c r="S25" s="74"/>
      <c r="T25" s="74"/>
      <c r="U25" s="76"/>
      <c r="V25" s="147"/>
    </row>
    <row r="26" spans="1:23" ht="76.5" customHeight="1" thickBot="1" x14ac:dyDescent="0.35">
      <c r="A26" s="541" t="s">
        <v>13</v>
      </c>
      <c r="B26" s="16" t="s">
        <v>14</v>
      </c>
      <c r="C26" s="108" t="s">
        <v>15</v>
      </c>
      <c r="D26" s="118" t="s">
        <v>16</v>
      </c>
      <c r="E26" s="117" t="s">
        <v>17</v>
      </c>
      <c r="F26" s="16" t="s">
        <v>18</v>
      </c>
      <c r="G26" s="16" t="s">
        <v>233</v>
      </c>
      <c r="H26" s="16" t="s">
        <v>234</v>
      </c>
      <c r="I26" s="16" t="s">
        <v>19</v>
      </c>
      <c r="J26" s="16" t="s">
        <v>20</v>
      </c>
      <c r="K26" s="108" t="s">
        <v>21</v>
      </c>
      <c r="L26" s="136" t="s">
        <v>22</v>
      </c>
      <c r="M26" s="137" t="s">
        <v>236</v>
      </c>
      <c r="N26" s="138" t="s">
        <v>23</v>
      </c>
      <c r="O26" s="109" t="s">
        <v>39</v>
      </c>
      <c r="P26" s="16" t="s">
        <v>40</v>
      </c>
      <c r="R26" s="148" t="s">
        <v>237</v>
      </c>
      <c r="S26" s="140" t="s">
        <v>93</v>
      </c>
      <c r="T26" s="140" t="s">
        <v>239</v>
      </c>
      <c r="U26" s="140" t="s">
        <v>238</v>
      </c>
      <c r="V26" s="149" t="s">
        <v>97</v>
      </c>
    </row>
    <row r="27" spans="1:23" s="47" customFormat="1" ht="21.75" customHeight="1" thickBot="1" x14ac:dyDescent="0.35">
      <c r="A27" s="542"/>
      <c r="B27" s="46" t="s">
        <v>24</v>
      </c>
      <c r="C27" s="46" t="s">
        <v>25</v>
      </c>
      <c r="D27" s="112" t="s">
        <v>26</v>
      </c>
      <c r="E27" s="46" t="s">
        <v>27</v>
      </c>
      <c r="F27" s="46"/>
      <c r="G27" s="46" t="s">
        <v>28</v>
      </c>
      <c r="H27" s="46"/>
      <c r="I27" s="46" t="s">
        <v>29</v>
      </c>
      <c r="J27" s="46"/>
      <c r="K27" s="131" t="s">
        <v>235</v>
      </c>
      <c r="L27" s="133"/>
      <c r="M27" s="134"/>
      <c r="N27" s="135"/>
      <c r="O27" s="132" t="s">
        <v>30</v>
      </c>
      <c r="P27" s="46"/>
      <c r="Q27" s="66"/>
      <c r="R27" s="150"/>
      <c r="S27" s="67" t="s">
        <v>94</v>
      </c>
      <c r="T27" s="67" t="s">
        <v>95</v>
      </c>
      <c r="U27" s="94"/>
      <c r="V27" s="151" t="str">
        <f>IF(J28&lt;=0,"",IF(J28=90,$W$28))</f>
        <v/>
      </c>
      <c r="W27" s="37" t="s">
        <v>98</v>
      </c>
    </row>
    <row r="28" spans="1:23" ht="49.5" customHeight="1" x14ac:dyDescent="0.3">
      <c r="A28" s="231" t="str">
        <f>CDT!B26</f>
        <v>Artéméther-Luméfantrine 6cp (AL)</v>
      </c>
      <c r="B28" s="79"/>
      <c r="C28" s="110"/>
      <c r="D28" s="120" t="str">
        <f>IF(B28&lt;&gt;"",B28+C28,"")</f>
        <v/>
      </c>
      <c r="E28" s="119"/>
      <c r="F28" s="79"/>
      <c r="G28" s="79"/>
      <c r="H28" s="79"/>
      <c r="I28" s="79"/>
      <c r="J28" s="79"/>
      <c r="K28" s="110"/>
      <c r="L28" s="431" t="str">
        <f>IF(B28&lt;&gt;"",IF(J28=0,E28,((E28*90)/(90-J28))),"0")</f>
        <v>0</v>
      </c>
      <c r="M28" s="428" t="str">
        <f>IF(B28&lt;&gt;"",((E28/R28)*30),"0")</f>
        <v>0</v>
      </c>
      <c r="N28" s="250" t="str">
        <f>IF(B28&lt;&gt;"",IF(J28=0,((E28+L28)-K28),((M28*6)-K28)),"0")</f>
        <v>0</v>
      </c>
      <c r="O28" s="251"/>
      <c r="P28" s="81"/>
      <c r="R28" s="152">
        <f>(90-J28)</f>
        <v>90</v>
      </c>
      <c r="S28" s="68" t="e">
        <f>D28-(E28+G28+I28+H28)</f>
        <v>#VALUE!</v>
      </c>
      <c r="T28" s="68" t="e">
        <f>K28-S28</f>
        <v>#VALUE!</v>
      </c>
      <c r="U28" s="95">
        <v>6</v>
      </c>
      <c r="V28" s="153" t="e">
        <f t="shared" ref="V28:V52" si="0">IF(T28=0,"",$W$27)</f>
        <v>#VALUE!</v>
      </c>
      <c r="W28" s="37" t="s">
        <v>203</v>
      </c>
    </row>
    <row r="29" spans="1:23" ht="45" customHeight="1" x14ac:dyDescent="0.3">
      <c r="A29" s="231" t="str">
        <f>CDT!B27</f>
        <v>Artéméther-Luméfantrine 12cp (AL)</v>
      </c>
      <c r="B29" s="79"/>
      <c r="C29" s="110"/>
      <c r="D29" s="121" t="str">
        <f t="shared" ref="D29:D36" si="1">IF(B29&lt;&gt;"",B29+C29,"")</f>
        <v/>
      </c>
      <c r="E29" s="119"/>
      <c r="F29" s="79"/>
      <c r="G29" s="79"/>
      <c r="H29" s="79"/>
      <c r="I29" s="79"/>
      <c r="J29" s="79"/>
      <c r="K29" s="110"/>
      <c r="L29" s="431" t="str">
        <f t="shared" ref="L29:L36" si="2">IF(B29&lt;&gt;"",IF(J29=0,E29,((E29*90)/(90-J29))),"0")</f>
        <v>0</v>
      </c>
      <c r="M29" s="428" t="str">
        <f t="shared" ref="M29:M36" si="3">IF(B29&lt;&gt;"",((E29/R29)*30),"0")</f>
        <v>0</v>
      </c>
      <c r="N29" s="250" t="str">
        <f t="shared" ref="N29:N36" si="4">IF(B29&lt;&gt;"",IF(J29=0,((E29+L29)-K29),((M29*6)-K29)),"0")</f>
        <v>0</v>
      </c>
      <c r="O29" s="251"/>
      <c r="P29" s="81"/>
      <c r="R29" s="152">
        <f t="shared" ref="R29:R50" si="5">(90-J29)</f>
        <v>90</v>
      </c>
      <c r="S29" s="68" t="e">
        <f t="shared" ref="S29:S49" si="6">D29-(E29+G29+I29+H29)</f>
        <v>#VALUE!</v>
      </c>
      <c r="T29" s="68" t="e">
        <f t="shared" ref="T29:T50" si="7">K29-S29</f>
        <v>#VALUE!</v>
      </c>
      <c r="U29" s="95">
        <v>12</v>
      </c>
      <c r="V29" s="153" t="e">
        <f t="shared" si="0"/>
        <v>#VALUE!</v>
      </c>
    </row>
    <row r="30" spans="1:23" ht="49.5" customHeight="1" x14ac:dyDescent="0.3">
      <c r="A30" s="231" t="str">
        <f>CDT!B28</f>
        <v>Artéméther-Luméfantrine 18cp (AL)</v>
      </c>
      <c r="B30" s="79"/>
      <c r="C30" s="110"/>
      <c r="D30" s="121" t="str">
        <f t="shared" si="1"/>
        <v/>
      </c>
      <c r="E30" s="119"/>
      <c r="F30" s="79"/>
      <c r="G30" s="79"/>
      <c r="H30" s="79"/>
      <c r="I30" s="79"/>
      <c r="J30" s="79"/>
      <c r="K30" s="110"/>
      <c r="L30" s="431" t="str">
        <f t="shared" si="2"/>
        <v>0</v>
      </c>
      <c r="M30" s="428" t="str">
        <f t="shared" si="3"/>
        <v>0</v>
      </c>
      <c r="N30" s="250" t="str">
        <f t="shared" si="4"/>
        <v>0</v>
      </c>
      <c r="O30" s="251"/>
      <c r="P30" s="81"/>
      <c r="R30" s="152">
        <f t="shared" si="5"/>
        <v>90</v>
      </c>
      <c r="S30" s="68" t="e">
        <f t="shared" si="6"/>
        <v>#VALUE!</v>
      </c>
      <c r="T30" s="68" t="e">
        <f t="shared" si="7"/>
        <v>#VALUE!</v>
      </c>
      <c r="U30" s="95">
        <v>18</v>
      </c>
      <c r="V30" s="153" t="e">
        <f t="shared" si="0"/>
        <v>#VALUE!</v>
      </c>
    </row>
    <row r="31" spans="1:23" ht="49.5" customHeight="1" x14ac:dyDescent="0.3">
      <c r="A31" s="231" t="str">
        <f>CDT!B29</f>
        <v>Artéméther-Luméfantrine 24cp (AL)</v>
      </c>
      <c r="B31" s="79"/>
      <c r="C31" s="110"/>
      <c r="D31" s="121" t="str">
        <f t="shared" si="1"/>
        <v/>
      </c>
      <c r="E31" s="119"/>
      <c r="F31" s="79"/>
      <c r="G31" s="79"/>
      <c r="H31" s="79"/>
      <c r="I31" s="79"/>
      <c r="J31" s="79"/>
      <c r="K31" s="110"/>
      <c r="L31" s="431" t="str">
        <f t="shared" si="2"/>
        <v>0</v>
      </c>
      <c r="M31" s="428" t="str">
        <f t="shared" si="3"/>
        <v>0</v>
      </c>
      <c r="N31" s="250" t="str">
        <f t="shared" si="4"/>
        <v>0</v>
      </c>
      <c r="O31" s="251"/>
      <c r="P31" s="81"/>
      <c r="R31" s="152">
        <f t="shared" si="5"/>
        <v>90</v>
      </c>
      <c r="S31" s="68" t="e">
        <f t="shared" si="6"/>
        <v>#VALUE!</v>
      </c>
      <c r="T31" s="68" t="e">
        <f t="shared" si="7"/>
        <v>#VALUE!</v>
      </c>
      <c r="U31" s="95">
        <v>24</v>
      </c>
      <c r="V31" s="153" t="e">
        <f t="shared" si="0"/>
        <v>#VALUE!</v>
      </c>
    </row>
    <row r="32" spans="1:23" ht="50.25" hidden="1" customHeight="1" x14ac:dyDescent="0.3">
      <c r="A32" s="17" t="str">
        <f>CDT!B30</f>
        <v>Artéméther injectable 40 mg</v>
      </c>
      <c r="B32" s="79"/>
      <c r="C32" s="110"/>
      <c r="D32" s="121" t="str">
        <f t="shared" si="1"/>
        <v/>
      </c>
      <c r="E32" s="119"/>
      <c r="F32" s="79"/>
      <c r="G32" s="79"/>
      <c r="H32" s="79"/>
      <c r="I32" s="79"/>
      <c r="J32" s="79"/>
      <c r="K32" s="110"/>
      <c r="L32" s="431" t="str">
        <f t="shared" si="2"/>
        <v>0</v>
      </c>
      <c r="M32" s="428" t="str">
        <f t="shared" si="3"/>
        <v>0</v>
      </c>
      <c r="N32" s="250" t="str">
        <f t="shared" si="4"/>
        <v>0</v>
      </c>
      <c r="O32" s="251"/>
      <c r="P32" s="79"/>
      <c r="R32" s="152">
        <f t="shared" si="5"/>
        <v>90</v>
      </c>
      <c r="S32" s="68" t="e">
        <f t="shared" si="6"/>
        <v>#VALUE!</v>
      </c>
      <c r="T32" s="68" t="e">
        <f t="shared" si="7"/>
        <v>#VALUE!</v>
      </c>
      <c r="U32" s="95">
        <v>1</v>
      </c>
      <c r="V32" s="153" t="e">
        <f t="shared" si="0"/>
        <v>#VALUE!</v>
      </c>
    </row>
    <row r="33" spans="1:22" ht="50.25" hidden="1" customHeight="1" x14ac:dyDescent="0.3">
      <c r="A33" s="17" t="str">
        <f>CDT!B31</f>
        <v>Artéméther injectable 80 mg</v>
      </c>
      <c r="B33" s="79"/>
      <c r="C33" s="110"/>
      <c r="D33" s="121" t="str">
        <f t="shared" si="1"/>
        <v/>
      </c>
      <c r="E33" s="119"/>
      <c r="F33" s="79"/>
      <c r="G33" s="79"/>
      <c r="H33" s="79"/>
      <c r="I33" s="79"/>
      <c r="J33" s="79"/>
      <c r="K33" s="110"/>
      <c r="L33" s="431" t="str">
        <f t="shared" si="2"/>
        <v>0</v>
      </c>
      <c r="M33" s="428" t="str">
        <f t="shared" si="3"/>
        <v>0</v>
      </c>
      <c r="N33" s="250" t="str">
        <f t="shared" si="4"/>
        <v>0</v>
      </c>
      <c r="O33" s="251"/>
      <c r="P33" s="79"/>
      <c r="R33" s="152">
        <f t="shared" si="5"/>
        <v>90</v>
      </c>
      <c r="S33" s="68" t="e">
        <f t="shared" si="6"/>
        <v>#VALUE!</v>
      </c>
      <c r="T33" s="68" t="e">
        <f t="shared" si="7"/>
        <v>#VALUE!</v>
      </c>
      <c r="U33" s="95">
        <v>1</v>
      </c>
      <c r="V33" s="153" t="e">
        <f t="shared" si="0"/>
        <v>#VALUE!</v>
      </c>
    </row>
    <row r="34" spans="1:22" ht="50.25" hidden="1" customHeight="1" x14ac:dyDescent="0.3">
      <c r="A34" s="17" t="str">
        <f>CDT!B32</f>
        <v>Artésunate injectable 60 mg</v>
      </c>
      <c r="B34" s="79"/>
      <c r="C34" s="110"/>
      <c r="D34" s="121" t="str">
        <f t="shared" si="1"/>
        <v/>
      </c>
      <c r="E34" s="119"/>
      <c r="F34" s="79"/>
      <c r="G34" s="79"/>
      <c r="H34" s="79"/>
      <c r="I34" s="79"/>
      <c r="J34" s="79"/>
      <c r="K34" s="110"/>
      <c r="L34" s="431" t="str">
        <f t="shared" si="2"/>
        <v>0</v>
      </c>
      <c r="M34" s="428" t="str">
        <f t="shared" si="3"/>
        <v>0</v>
      </c>
      <c r="N34" s="250" t="str">
        <f t="shared" si="4"/>
        <v>0</v>
      </c>
      <c r="O34" s="251"/>
      <c r="P34" s="79"/>
      <c r="R34" s="152">
        <f t="shared" si="5"/>
        <v>90</v>
      </c>
      <c r="S34" s="68" t="e">
        <f t="shared" si="6"/>
        <v>#VALUE!</v>
      </c>
      <c r="T34" s="68" t="e">
        <f t="shared" si="7"/>
        <v>#VALUE!</v>
      </c>
      <c r="U34" s="95">
        <v>1</v>
      </c>
      <c r="V34" s="153" t="e">
        <f t="shared" si="0"/>
        <v>#VALUE!</v>
      </c>
    </row>
    <row r="35" spans="1:22" ht="50.25" hidden="1" customHeight="1" x14ac:dyDescent="0.3">
      <c r="A35" s="17" t="str">
        <f>CDT!B33</f>
        <v xml:space="preserve"> Sulfadoxine Pyriméthamine:  (SP)</v>
      </c>
      <c r="B35" s="79"/>
      <c r="C35" s="110"/>
      <c r="D35" s="121" t="str">
        <f t="shared" si="1"/>
        <v/>
      </c>
      <c r="E35" s="119"/>
      <c r="F35" s="79"/>
      <c r="G35" s="79"/>
      <c r="H35" s="79"/>
      <c r="I35" s="79"/>
      <c r="J35" s="79"/>
      <c r="K35" s="110"/>
      <c r="L35" s="431" t="str">
        <f t="shared" si="2"/>
        <v>0</v>
      </c>
      <c r="M35" s="428" t="str">
        <f t="shared" si="3"/>
        <v>0</v>
      </c>
      <c r="N35" s="250" t="str">
        <f t="shared" si="4"/>
        <v>0</v>
      </c>
      <c r="O35" s="251"/>
      <c r="P35" s="79"/>
      <c r="R35" s="152">
        <f t="shared" si="5"/>
        <v>90</v>
      </c>
      <c r="S35" s="68" t="e">
        <f t="shared" si="6"/>
        <v>#VALUE!</v>
      </c>
      <c r="T35" s="68" t="e">
        <f t="shared" si="7"/>
        <v>#VALUE!</v>
      </c>
      <c r="U35" s="95">
        <v>3</v>
      </c>
      <c r="V35" s="153" t="e">
        <f t="shared" si="0"/>
        <v>#VALUE!</v>
      </c>
    </row>
    <row r="36" spans="1:22" ht="45.75" customHeight="1" thickBot="1" x14ac:dyDescent="0.35">
      <c r="A36" s="231" t="str">
        <f>CDT!B34</f>
        <v>Test de Diagnostic Rapide  : (TDR)</v>
      </c>
      <c r="B36" s="79"/>
      <c r="C36" s="110"/>
      <c r="D36" s="305" t="str">
        <f t="shared" si="1"/>
        <v/>
      </c>
      <c r="E36" s="119"/>
      <c r="F36" s="79"/>
      <c r="G36" s="79"/>
      <c r="H36" s="79"/>
      <c r="I36" s="79"/>
      <c r="J36" s="79"/>
      <c r="K36" s="110"/>
      <c r="L36" s="431" t="str">
        <f t="shared" si="2"/>
        <v>0</v>
      </c>
      <c r="M36" s="428" t="str">
        <f t="shared" si="3"/>
        <v>0</v>
      </c>
      <c r="N36" s="250" t="str">
        <f t="shared" si="4"/>
        <v>0</v>
      </c>
      <c r="O36" s="251"/>
      <c r="P36" s="79"/>
      <c r="R36" s="152">
        <f t="shared" si="5"/>
        <v>90</v>
      </c>
      <c r="S36" s="68" t="e">
        <f t="shared" si="6"/>
        <v>#VALUE!</v>
      </c>
      <c r="T36" s="68" t="e">
        <f t="shared" si="7"/>
        <v>#VALUE!</v>
      </c>
      <c r="U36" s="95">
        <v>1</v>
      </c>
      <c r="V36" s="153" t="e">
        <f t="shared" si="0"/>
        <v>#VALUE!</v>
      </c>
    </row>
    <row r="37" spans="1:22" ht="34.5" hidden="1" customHeight="1" x14ac:dyDescent="0.3">
      <c r="A37" s="17" t="str">
        <f>CDT!B35</f>
        <v>Moustiquaire à Imprégnation Durable: (MID)</v>
      </c>
      <c r="B37" s="79"/>
      <c r="C37" s="110"/>
      <c r="D37" s="304">
        <f t="shared" ref="D37:D50" si="8">B37+C37</f>
        <v>0</v>
      </c>
      <c r="E37" s="119"/>
      <c r="F37" s="79"/>
      <c r="G37" s="79"/>
      <c r="H37" s="79"/>
      <c r="I37" s="79"/>
      <c r="J37" s="79"/>
      <c r="K37" s="110"/>
      <c r="L37" s="113">
        <f t="shared" ref="L37:L50" si="9">IF(J37=0,E37,((D37*90)/(90-J37)))</f>
        <v>0</v>
      </c>
      <c r="M37" s="55">
        <f t="shared" ref="M37:M50" si="10">(E37/R37)*30</f>
        <v>0</v>
      </c>
      <c r="N37" s="114">
        <f t="shared" ref="N37:N49" si="11">IF(J37=0,((E37+L37)-K37),((L37*2)-K37))</f>
        <v>0</v>
      </c>
      <c r="O37" s="111" t="str">
        <f t="shared" ref="O37:O50" si="12">IF(N37=0,"0",N37)</f>
        <v>0</v>
      </c>
      <c r="P37" s="79"/>
      <c r="R37" s="152">
        <f t="shared" si="5"/>
        <v>90</v>
      </c>
      <c r="S37" s="68">
        <f t="shared" si="6"/>
        <v>0</v>
      </c>
      <c r="T37" s="68">
        <f t="shared" si="7"/>
        <v>0</v>
      </c>
      <c r="U37" s="95">
        <v>1</v>
      </c>
      <c r="V37" s="153" t="str">
        <f t="shared" si="0"/>
        <v/>
      </c>
    </row>
    <row r="38" spans="1:22" ht="34.5" hidden="1" customHeight="1" x14ac:dyDescent="0.3">
      <c r="A38" s="17" t="str">
        <f>CDT!B40</f>
        <v>Artésunate Amodiaquine: (ASAQ) : 3 cp (25/67,5 mg)</v>
      </c>
      <c r="B38" s="79"/>
      <c r="C38" s="110"/>
      <c r="D38" s="121">
        <f t="shared" si="8"/>
        <v>0</v>
      </c>
      <c r="E38" s="119"/>
      <c r="F38" s="79"/>
      <c r="G38" s="79"/>
      <c r="H38" s="79"/>
      <c r="I38" s="79"/>
      <c r="J38" s="79"/>
      <c r="K38" s="110"/>
      <c r="L38" s="113">
        <f t="shared" si="9"/>
        <v>0</v>
      </c>
      <c r="M38" s="55">
        <f t="shared" si="10"/>
        <v>0</v>
      </c>
      <c r="N38" s="114">
        <f t="shared" si="11"/>
        <v>0</v>
      </c>
      <c r="O38" s="111" t="str">
        <f t="shared" si="12"/>
        <v>0</v>
      </c>
      <c r="P38" s="79"/>
      <c r="R38" s="152">
        <f t="shared" si="5"/>
        <v>90</v>
      </c>
      <c r="S38" s="68">
        <f t="shared" si="6"/>
        <v>0</v>
      </c>
      <c r="T38" s="68">
        <f t="shared" si="7"/>
        <v>0</v>
      </c>
      <c r="U38" s="95">
        <v>3</v>
      </c>
      <c r="V38" s="153" t="str">
        <f t="shared" si="0"/>
        <v/>
      </c>
    </row>
    <row r="39" spans="1:22" ht="34.5" hidden="1" customHeight="1" x14ac:dyDescent="0.3">
      <c r="A39" s="17" t="str">
        <f>CDT!B41</f>
        <v>Artésunate Amodiaquine: (ASAQ) 3 cp (50/135 mg)</v>
      </c>
      <c r="B39" s="79"/>
      <c r="C39" s="110"/>
      <c r="D39" s="121">
        <f t="shared" si="8"/>
        <v>0</v>
      </c>
      <c r="E39" s="119"/>
      <c r="F39" s="79"/>
      <c r="G39" s="79"/>
      <c r="H39" s="79"/>
      <c r="I39" s="79"/>
      <c r="J39" s="79"/>
      <c r="K39" s="110"/>
      <c r="L39" s="113">
        <f t="shared" si="9"/>
        <v>0</v>
      </c>
      <c r="M39" s="55">
        <f t="shared" si="10"/>
        <v>0</v>
      </c>
      <c r="N39" s="114">
        <f t="shared" si="11"/>
        <v>0</v>
      </c>
      <c r="O39" s="111" t="str">
        <f t="shared" si="12"/>
        <v>0</v>
      </c>
      <c r="P39" s="79"/>
      <c r="R39" s="152">
        <f t="shared" si="5"/>
        <v>90</v>
      </c>
      <c r="S39" s="68">
        <f t="shared" si="6"/>
        <v>0</v>
      </c>
      <c r="T39" s="68">
        <f t="shared" si="7"/>
        <v>0</v>
      </c>
      <c r="U39" s="95">
        <v>3</v>
      </c>
      <c r="V39" s="153" t="str">
        <f t="shared" si="0"/>
        <v/>
      </c>
    </row>
    <row r="40" spans="1:22" ht="34.5" hidden="1" customHeight="1" x14ac:dyDescent="0.3">
      <c r="A40" s="17" t="str">
        <f>CDT!B42</f>
        <v>Artésunate Amodiaquine: (ASAQ) 3 cp (100/270 mg)</v>
      </c>
      <c r="B40" s="79"/>
      <c r="C40" s="110"/>
      <c r="D40" s="121">
        <f t="shared" si="8"/>
        <v>0</v>
      </c>
      <c r="E40" s="119"/>
      <c r="F40" s="79"/>
      <c r="G40" s="79"/>
      <c r="H40" s="79"/>
      <c r="I40" s="79"/>
      <c r="J40" s="79"/>
      <c r="K40" s="110"/>
      <c r="L40" s="113">
        <f t="shared" si="9"/>
        <v>0</v>
      </c>
      <c r="M40" s="55">
        <f t="shared" si="10"/>
        <v>0</v>
      </c>
      <c r="N40" s="114">
        <f t="shared" si="11"/>
        <v>0</v>
      </c>
      <c r="O40" s="111" t="str">
        <f t="shared" si="12"/>
        <v>0</v>
      </c>
      <c r="P40" s="79"/>
      <c r="R40" s="152">
        <f t="shared" si="5"/>
        <v>90</v>
      </c>
      <c r="S40" s="68">
        <f t="shared" si="6"/>
        <v>0</v>
      </c>
      <c r="T40" s="68">
        <f t="shared" si="7"/>
        <v>0</v>
      </c>
      <c r="U40" s="95">
        <v>3</v>
      </c>
      <c r="V40" s="153" t="str">
        <f t="shared" si="0"/>
        <v/>
      </c>
    </row>
    <row r="41" spans="1:22" ht="34.5" hidden="1" customHeight="1" x14ac:dyDescent="0.3">
      <c r="A41" s="17" t="str">
        <f>CDT!B43</f>
        <v>Artésunate Amodiaquine: (ASAQ) 6 cp (100/270 mg)</v>
      </c>
      <c r="B41" s="79"/>
      <c r="C41" s="110"/>
      <c r="D41" s="121">
        <f t="shared" si="8"/>
        <v>0</v>
      </c>
      <c r="E41" s="119"/>
      <c r="F41" s="79"/>
      <c r="G41" s="79"/>
      <c r="H41" s="79"/>
      <c r="I41" s="79"/>
      <c r="J41" s="79"/>
      <c r="K41" s="110"/>
      <c r="L41" s="113">
        <f t="shared" si="9"/>
        <v>0</v>
      </c>
      <c r="M41" s="55">
        <f t="shared" si="10"/>
        <v>0</v>
      </c>
      <c r="N41" s="114">
        <f t="shared" si="11"/>
        <v>0</v>
      </c>
      <c r="O41" s="111" t="str">
        <f t="shared" si="12"/>
        <v>0</v>
      </c>
      <c r="P41" s="79"/>
      <c r="R41" s="152">
        <f t="shared" si="5"/>
        <v>90</v>
      </c>
      <c r="S41" s="68">
        <f t="shared" si="6"/>
        <v>0</v>
      </c>
      <c r="T41" s="68">
        <f t="shared" si="7"/>
        <v>0</v>
      </c>
      <c r="U41" s="95">
        <v>3</v>
      </c>
      <c r="V41" s="153" t="str">
        <f t="shared" si="0"/>
        <v/>
      </c>
    </row>
    <row r="42" spans="1:22" ht="34.5" hidden="1" customHeight="1" x14ac:dyDescent="0.3">
      <c r="A42" s="17" t="str">
        <f>CDT!B36</f>
        <v>Dihydroartéminisine Pipéraquine– Plaq / 3 comp 
( DHA-PPQ)  20/160 mg</v>
      </c>
      <c r="B42" s="79"/>
      <c r="C42" s="110"/>
      <c r="D42" s="121">
        <f t="shared" si="8"/>
        <v>0</v>
      </c>
      <c r="E42" s="119"/>
      <c r="F42" s="79"/>
      <c r="G42" s="79"/>
      <c r="H42" s="79"/>
      <c r="I42" s="79"/>
      <c r="J42" s="79"/>
      <c r="K42" s="110"/>
      <c r="L42" s="113">
        <f t="shared" si="9"/>
        <v>0</v>
      </c>
      <c r="M42" s="55">
        <f t="shared" si="10"/>
        <v>0</v>
      </c>
      <c r="N42" s="114">
        <f t="shared" si="11"/>
        <v>0</v>
      </c>
      <c r="O42" s="111" t="str">
        <f t="shared" si="12"/>
        <v>0</v>
      </c>
      <c r="P42" s="79"/>
      <c r="R42" s="152">
        <f t="shared" si="5"/>
        <v>90</v>
      </c>
      <c r="S42" s="68">
        <f t="shared" si="6"/>
        <v>0</v>
      </c>
      <c r="T42" s="68">
        <f t="shared" si="7"/>
        <v>0</v>
      </c>
      <c r="U42" s="95">
        <v>1</v>
      </c>
      <c r="V42" s="153" t="str">
        <f t="shared" si="0"/>
        <v/>
      </c>
    </row>
    <row r="43" spans="1:22" ht="34.5" hidden="1" customHeight="1" x14ac:dyDescent="0.3">
      <c r="A43" s="17" t="str">
        <f>CDT!B37</f>
        <v>Dihydroartéminisine Pipéraquine– Plaq / 3 comp 
( DHA-PPQ)  40/320 mg</v>
      </c>
      <c r="B43" s="79"/>
      <c r="C43" s="110"/>
      <c r="D43" s="121">
        <f t="shared" si="8"/>
        <v>0</v>
      </c>
      <c r="E43" s="119"/>
      <c r="F43" s="79"/>
      <c r="G43" s="79"/>
      <c r="H43" s="79"/>
      <c r="I43" s="79"/>
      <c r="J43" s="79"/>
      <c r="K43" s="110"/>
      <c r="L43" s="113">
        <f t="shared" si="9"/>
        <v>0</v>
      </c>
      <c r="M43" s="55">
        <f t="shared" si="10"/>
        <v>0</v>
      </c>
      <c r="N43" s="114">
        <f t="shared" si="11"/>
        <v>0</v>
      </c>
      <c r="O43" s="111" t="str">
        <f t="shared" si="12"/>
        <v>0</v>
      </c>
      <c r="P43" s="79"/>
      <c r="R43" s="152">
        <f t="shared" si="5"/>
        <v>90</v>
      </c>
      <c r="S43" s="68">
        <f t="shared" si="6"/>
        <v>0</v>
      </c>
      <c r="T43" s="68">
        <f t="shared" si="7"/>
        <v>0</v>
      </c>
      <c r="U43" s="95">
        <v>1</v>
      </c>
      <c r="V43" s="153" t="str">
        <f t="shared" si="0"/>
        <v/>
      </c>
    </row>
    <row r="44" spans="1:22" ht="34.5" hidden="1" customHeight="1" x14ac:dyDescent="0.3">
      <c r="A44" s="17" t="str">
        <f>CDT!B38</f>
        <v>Dihydroartéminisine Pipéraquine– Plaq / 6 comp 
( DHA-PPQ)  40/320 mg</v>
      </c>
      <c r="B44" s="79"/>
      <c r="C44" s="110"/>
      <c r="D44" s="121">
        <f t="shared" si="8"/>
        <v>0</v>
      </c>
      <c r="E44" s="119"/>
      <c r="F44" s="79"/>
      <c r="G44" s="79"/>
      <c r="H44" s="79"/>
      <c r="I44" s="79"/>
      <c r="J44" s="79"/>
      <c r="K44" s="110"/>
      <c r="L44" s="113">
        <f t="shared" si="9"/>
        <v>0</v>
      </c>
      <c r="M44" s="55">
        <f t="shared" si="10"/>
        <v>0</v>
      </c>
      <c r="N44" s="114">
        <f t="shared" si="11"/>
        <v>0</v>
      </c>
      <c r="O44" s="111" t="str">
        <f t="shared" si="12"/>
        <v>0</v>
      </c>
      <c r="P44" s="79"/>
      <c r="R44" s="152">
        <f t="shared" si="5"/>
        <v>90</v>
      </c>
      <c r="S44" s="68">
        <f t="shared" si="6"/>
        <v>0</v>
      </c>
      <c r="T44" s="68">
        <f t="shared" si="7"/>
        <v>0</v>
      </c>
      <c r="U44" s="95">
        <v>1</v>
      </c>
      <c r="V44" s="153" t="str">
        <f t="shared" si="0"/>
        <v/>
      </c>
    </row>
    <row r="45" spans="1:22" ht="34.5" hidden="1" customHeight="1" x14ac:dyDescent="0.3">
      <c r="A45" s="17" t="str">
        <f>CDT!B44</f>
        <v>Artésunate - Méfloquine (AS-MF)</v>
      </c>
      <c r="B45" s="79"/>
      <c r="C45" s="110"/>
      <c r="D45" s="121">
        <f t="shared" si="8"/>
        <v>0</v>
      </c>
      <c r="E45" s="119"/>
      <c r="F45" s="79"/>
      <c r="G45" s="79"/>
      <c r="H45" s="79"/>
      <c r="I45" s="79"/>
      <c r="J45" s="79"/>
      <c r="K45" s="110"/>
      <c r="L45" s="113">
        <f t="shared" si="9"/>
        <v>0</v>
      </c>
      <c r="M45" s="55">
        <f t="shared" si="10"/>
        <v>0</v>
      </c>
      <c r="N45" s="114">
        <f t="shared" si="11"/>
        <v>0</v>
      </c>
      <c r="O45" s="111" t="str">
        <f t="shared" si="12"/>
        <v>0</v>
      </c>
      <c r="P45" s="79"/>
      <c r="R45" s="152">
        <f t="shared" si="5"/>
        <v>90</v>
      </c>
      <c r="S45" s="68">
        <f t="shared" si="6"/>
        <v>0</v>
      </c>
      <c r="T45" s="68">
        <f t="shared" si="7"/>
        <v>0</v>
      </c>
      <c r="U45" s="95">
        <v>1</v>
      </c>
      <c r="V45" s="153" t="str">
        <f t="shared" si="0"/>
        <v/>
      </c>
    </row>
    <row r="46" spans="1:22" ht="34.5" hidden="1" customHeight="1" x14ac:dyDescent="0.3">
      <c r="A46" s="17" t="str">
        <f>CDT!B45</f>
        <v>Quinine comprimé 300mg</v>
      </c>
      <c r="B46" s="79"/>
      <c r="C46" s="110"/>
      <c r="D46" s="121">
        <f t="shared" si="8"/>
        <v>0</v>
      </c>
      <c r="E46" s="119"/>
      <c r="F46" s="79"/>
      <c r="G46" s="79"/>
      <c r="H46" s="79"/>
      <c r="I46" s="79"/>
      <c r="J46" s="79"/>
      <c r="K46" s="110"/>
      <c r="L46" s="113">
        <f t="shared" si="9"/>
        <v>0</v>
      </c>
      <c r="M46" s="55">
        <f t="shared" si="10"/>
        <v>0</v>
      </c>
      <c r="N46" s="114">
        <f t="shared" si="11"/>
        <v>0</v>
      </c>
      <c r="O46" s="111" t="str">
        <f t="shared" si="12"/>
        <v>0</v>
      </c>
      <c r="P46" s="79"/>
      <c r="R46" s="152">
        <f t="shared" si="5"/>
        <v>90</v>
      </c>
      <c r="S46" s="68">
        <f t="shared" si="6"/>
        <v>0</v>
      </c>
      <c r="T46" s="68">
        <f t="shared" si="7"/>
        <v>0</v>
      </c>
      <c r="U46" s="95">
        <v>1</v>
      </c>
      <c r="V46" s="153" t="str">
        <f t="shared" si="0"/>
        <v/>
      </c>
    </row>
    <row r="47" spans="1:22" ht="34.5" hidden="1" customHeight="1" x14ac:dyDescent="0.3">
      <c r="A47" s="17" t="str">
        <f>CDT!B46</f>
        <v>Quinine injectable 300 mg</v>
      </c>
      <c r="B47" s="79"/>
      <c r="C47" s="110"/>
      <c r="D47" s="121">
        <f t="shared" si="8"/>
        <v>0</v>
      </c>
      <c r="E47" s="119"/>
      <c r="F47" s="79"/>
      <c r="G47" s="79"/>
      <c r="H47" s="79"/>
      <c r="I47" s="79"/>
      <c r="J47" s="79"/>
      <c r="K47" s="110"/>
      <c r="L47" s="113">
        <f t="shared" si="9"/>
        <v>0</v>
      </c>
      <c r="M47" s="55">
        <f t="shared" si="10"/>
        <v>0</v>
      </c>
      <c r="N47" s="114">
        <f t="shared" si="11"/>
        <v>0</v>
      </c>
      <c r="O47" s="111" t="str">
        <f t="shared" si="12"/>
        <v>0</v>
      </c>
      <c r="P47" s="79"/>
      <c r="R47" s="152">
        <f t="shared" si="5"/>
        <v>90</v>
      </c>
      <c r="S47" s="68">
        <f t="shared" si="6"/>
        <v>0</v>
      </c>
      <c r="T47" s="68">
        <f t="shared" si="7"/>
        <v>0</v>
      </c>
      <c r="U47" s="95">
        <v>1</v>
      </c>
      <c r="V47" s="153" t="str">
        <f t="shared" si="0"/>
        <v/>
      </c>
    </row>
    <row r="48" spans="1:22" ht="34.5" hidden="1" customHeight="1" x14ac:dyDescent="0.3">
      <c r="A48" s="17" t="str">
        <f>CDT!B47</f>
        <v>Quinine injectable 600 mg</v>
      </c>
      <c r="B48" s="79"/>
      <c r="C48" s="110"/>
      <c r="D48" s="121">
        <f t="shared" si="8"/>
        <v>0</v>
      </c>
      <c r="E48" s="119"/>
      <c r="F48" s="79"/>
      <c r="G48" s="79"/>
      <c r="H48" s="79"/>
      <c r="I48" s="79"/>
      <c r="J48" s="79"/>
      <c r="K48" s="110"/>
      <c r="L48" s="113">
        <f t="shared" si="9"/>
        <v>0</v>
      </c>
      <c r="M48" s="55">
        <f t="shared" si="10"/>
        <v>0</v>
      </c>
      <c r="N48" s="114">
        <f t="shared" si="11"/>
        <v>0</v>
      </c>
      <c r="O48" s="111" t="str">
        <f t="shared" si="12"/>
        <v>0</v>
      </c>
      <c r="P48" s="79"/>
      <c r="R48" s="152">
        <f t="shared" si="5"/>
        <v>90</v>
      </c>
      <c r="S48" s="68">
        <f t="shared" si="6"/>
        <v>0</v>
      </c>
      <c r="T48" s="68">
        <f t="shared" si="7"/>
        <v>0</v>
      </c>
      <c r="U48" s="95">
        <v>1</v>
      </c>
      <c r="V48" s="153" t="str">
        <f t="shared" si="0"/>
        <v/>
      </c>
    </row>
    <row r="49" spans="1:22" ht="34.5" hidden="1" customHeight="1" x14ac:dyDescent="0.3">
      <c r="A49" s="17" t="str">
        <f>CDT!B48</f>
        <v>Quinine injectable 600 mg</v>
      </c>
      <c r="B49" s="79"/>
      <c r="C49" s="110"/>
      <c r="D49" s="121">
        <f t="shared" si="8"/>
        <v>0</v>
      </c>
      <c r="E49" s="119"/>
      <c r="F49" s="79"/>
      <c r="G49" s="79"/>
      <c r="H49" s="79"/>
      <c r="I49" s="79"/>
      <c r="J49" s="79"/>
      <c r="K49" s="110"/>
      <c r="L49" s="113">
        <f t="shared" si="9"/>
        <v>0</v>
      </c>
      <c r="M49" s="55">
        <f t="shared" si="10"/>
        <v>0</v>
      </c>
      <c r="N49" s="114">
        <f t="shared" si="11"/>
        <v>0</v>
      </c>
      <c r="O49" s="111" t="str">
        <f t="shared" si="12"/>
        <v>0</v>
      </c>
      <c r="P49" s="79"/>
      <c r="R49" s="152">
        <f t="shared" si="5"/>
        <v>90</v>
      </c>
      <c r="S49" s="68">
        <f t="shared" si="6"/>
        <v>0</v>
      </c>
      <c r="T49" s="68">
        <f t="shared" si="7"/>
        <v>0</v>
      </c>
      <c r="U49" s="95">
        <v>1</v>
      </c>
      <c r="V49" s="153" t="str">
        <f t="shared" si="0"/>
        <v/>
      </c>
    </row>
    <row r="50" spans="1:22" ht="34.5" hidden="1" customHeight="1" thickBot="1" x14ac:dyDescent="0.35">
      <c r="A50" s="17" t="str">
        <f>CDT!B49</f>
        <v>Artéméther injectable 100 mg</v>
      </c>
      <c r="B50" s="79"/>
      <c r="C50" s="110"/>
      <c r="D50" s="122">
        <f t="shared" si="8"/>
        <v>0</v>
      </c>
      <c r="E50" s="119"/>
      <c r="F50" s="79"/>
      <c r="G50" s="79"/>
      <c r="H50" s="79"/>
      <c r="I50" s="79"/>
      <c r="J50" s="79"/>
      <c r="K50" s="110"/>
      <c r="L50" s="115">
        <f t="shared" si="9"/>
        <v>0</v>
      </c>
      <c r="M50" s="130">
        <f t="shared" si="10"/>
        <v>0</v>
      </c>
      <c r="N50" s="116">
        <f>IF(J50=0,((E50+L50)-K50),((L50*2)-K50))</f>
        <v>0</v>
      </c>
      <c r="O50" s="111" t="str">
        <f t="shared" si="12"/>
        <v>0</v>
      </c>
      <c r="P50" s="79"/>
      <c r="R50" s="152">
        <f t="shared" si="5"/>
        <v>90</v>
      </c>
      <c r="S50" s="68">
        <f>D50-(E50+G50+I50+H50)</f>
        <v>0</v>
      </c>
      <c r="T50" s="68">
        <f t="shared" si="7"/>
        <v>0</v>
      </c>
      <c r="U50" s="95">
        <v>1</v>
      </c>
      <c r="V50" s="153" t="str">
        <f t="shared" si="0"/>
        <v/>
      </c>
    </row>
    <row r="51" spans="1:22" ht="34.5" hidden="1" customHeight="1" x14ac:dyDescent="0.3">
      <c r="A51" s="17"/>
      <c r="B51" s="79"/>
      <c r="C51" s="79"/>
      <c r="D51" s="56"/>
      <c r="E51" s="79"/>
      <c r="F51" s="79"/>
      <c r="G51" s="79"/>
      <c r="H51" s="79"/>
      <c r="I51" s="79"/>
      <c r="J51" s="79"/>
      <c r="K51" s="79"/>
      <c r="L51" s="57"/>
      <c r="M51" s="57"/>
      <c r="N51" s="58"/>
      <c r="O51" s="80"/>
      <c r="P51" s="79"/>
      <c r="R51" s="152"/>
      <c r="S51" s="68"/>
      <c r="T51" s="68"/>
      <c r="U51" s="95"/>
      <c r="V51" s="153" t="str">
        <f t="shared" si="0"/>
        <v/>
      </c>
    </row>
    <row r="52" spans="1:22" ht="34.5" hidden="1" customHeight="1" x14ac:dyDescent="0.3">
      <c r="A52" s="17"/>
      <c r="B52" s="79"/>
      <c r="C52" s="79"/>
      <c r="D52" s="53"/>
      <c r="E52" s="79"/>
      <c r="F52" s="79"/>
      <c r="G52" s="79"/>
      <c r="H52" s="79"/>
      <c r="I52" s="79"/>
      <c r="J52" s="79"/>
      <c r="K52" s="79"/>
      <c r="L52" s="54"/>
      <c r="M52" s="54"/>
      <c r="N52" s="55"/>
      <c r="O52" s="80"/>
      <c r="P52" s="79"/>
      <c r="R52" s="152"/>
      <c r="S52" s="68"/>
      <c r="T52" s="68"/>
      <c r="U52" s="95"/>
      <c r="V52" s="153" t="str">
        <f t="shared" si="0"/>
        <v/>
      </c>
    </row>
    <row r="53" spans="1:22" s="235" customFormat="1" ht="16.5" customHeight="1" x14ac:dyDescent="0.35">
      <c r="A53" s="494" t="s">
        <v>290</v>
      </c>
      <c r="B53" s="494"/>
      <c r="C53" s="494"/>
      <c r="D53" s="494"/>
      <c r="E53" s="232"/>
      <c r="F53" s="232"/>
      <c r="G53" s="233" t="s">
        <v>298</v>
      </c>
      <c r="H53" s="233"/>
      <c r="I53" s="232"/>
      <c r="J53" s="234"/>
      <c r="K53" s="232"/>
      <c r="L53" s="232"/>
      <c r="M53" s="232"/>
      <c r="N53" s="232"/>
      <c r="O53" s="232"/>
      <c r="Q53" s="236"/>
      <c r="R53" s="237"/>
      <c r="S53" s="238"/>
      <c r="T53" s="238"/>
      <c r="U53" s="239"/>
      <c r="V53" s="240"/>
    </row>
    <row r="54" spans="1:22" ht="34.5" customHeight="1" x14ac:dyDescent="0.3">
      <c r="A54" s="18"/>
      <c r="B54" s="18"/>
      <c r="C54" s="18"/>
      <c r="D54" s="18"/>
      <c r="E54" s="18"/>
      <c r="F54" s="18"/>
      <c r="G54" s="18"/>
      <c r="H54" s="18"/>
      <c r="I54" s="18"/>
      <c r="J54" s="18"/>
      <c r="K54" s="18"/>
      <c r="L54" s="18"/>
      <c r="M54" s="18"/>
      <c r="N54" s="18"/>
      <c r="O54" s="18"/>
      <c r="R54" s="154"/>
      <c r="S54" s="69"/>
      <c r="T54" s="69"/>
      <c r="U54" s="70"/>
      <c r="V54" s="155"/>
    </row>
    <row r="55" spans="1:22" ht="35.25" customHeight="1" x14ac:dyDescent="0.3">
      <c r="B55" s="18"/>
      <c r="C55" s="18"/>
      <c r="D55" s="18"/>
      <c r="E55" s="18"/>
      <c r="F55" s="18"/>
      <c r="I55" s="18"/>
      <c r="J55" s="18"/>
      <c r="K55" s="18"/>
      <c r="L55" s="18"/>
      <c r="M55" s="18"/>
      <c r="N55" s="18"/>
      <c r="O55" s="18"/>
      <c r="R55" s="154"/>
      <c r="S55" s="69"/>
      <c r="T55" s="69"/>
      <c r="U55" s="70"/>
      <c r="V55" s="155"/>
    </row>
    <row r="56" spans="1:22" s="235" customFormat="1" ht="16.5" customHeight="1" x14ac:dyDescent="0.35">
      <c r="A56" s="494" t="s">
        <v>289</v>
      </c>
      <c r="B56" s="494"/>
      <c r="C56" s="494"/>
      <c r="D56" s="494"/>
      <c r="E56" s="232"/>
      <c r="F56" s="232"/>
      <c r="G56" s="561" t="s">
        <v>299</v>
      </c>
      <c r="H56" s="561"/>
      <c r="I56" s="561"/>
      <c r="J56" s="561"/>
      <c r="K56" s="561"/>
      <c r="L56" s="561"/>
      <c r="M56" s="561"/>
      <c r="N56" s="561"/>
      <c r="O56" s="561"/>
      <c r="Q56" s="236"/>
      <c r="R56" s="237"/>
      <c r="S56" s="238"/>
      <c r="T56" s="238"/>
      <c r="U56" s="239"/>
      <c r="V56" s="240"/>
    </row>
  </sheetData>
  <mergeCells count="26">
    <mergeCell ref="A56:D56"/>
    <mergeCell ref="G56:O56"/>
    <mergeCell ref="A23:C23"/>
    <mergeCell ref="D23:F23"/>
    <mergeCell ref="I23:N23"/>
    <mergeCell ref="O23:P23"/>
    <mergeCell ref="A26:A27"/>
    <mergeCell ref="A53:D53"/>
    <mergeCell ref="A19:C19"/>
    <mergeCell ref="D19:N19"/>
    <mergeCell ref="R19:V19"/>
    <mergeCell ref="A21:C21"/>
    <mergeCell ref="D21:H21"/>
    <mergeCell ref="O21:P21"/>
    <mergeCell ref="L17:P17"/>
    <mergeCell ref="A1:B1"/>
    <mergeCell ref="A3:B3"/>
    <mergeCell ref="A4:B4"/>
    <mergeCell ref="A11:O11"/>
    <mergeCell ref="B13:C13"/>
    <mergeCell ref="E13:J13"/>
    <mergeCell ref="B15:C15"/>
    <mergeCell ref="D15:F15"/>
    <mergeCell ref="G15:I15"/>
    <mergeCell ref="B17:E17"/>
    <mergeCell ref="G17:K17"/>
  </mergeCells>
  <conditionalFormatting sqref="T28">
    <cfRule type="cellIs" dxfId="4038" priority="23" operator="greaterThan">
      <formula>0</formula>
    </cfRule>
    <cfRule type="cellIs" dxfId="4037" priority="24" operator="greaterThan">
      <formula>0</formula>
    </cfRule>
    <cfRule type="cellIs" dxfId="4036" priority="25" operator="lessThan">
      <formula>0</formula>
    </cfRule>
    <cfRule type="cellIs" dxfId="4035" priority="26" operator="notEqual">
      <formula>0</formula>
    </cfRule>
  </conditionalFormatting>
  <conditionalFormatting sqref="T29:T31">
    <cfRule type="cellIs" dxfId="4034" priority="19" operator="greaterThan">
      <formula>0</formula>
    </cfRule>
    <cfRule type="cellIs" dxfId="4033" priority="20" operator="greaterThan">
      <formula>0</formula>
    </cfRule>
    <cfRule type="cellIs" dxfId="4032" priority="21" operator="lessThan">
      <formula>0</formula>
    </cfRule>
    <cfRule type="cellIs" dxfId="4031" priority="22" operator="notEqual">
      <formula>0</formula>
    </cfRule>
  </conditionalFormatting>
  <conditionalFormatting sqref="T32:T49">
    <cfRule type="cellIs" dxfId="4030" priority="15" operator="greaterThan">
      <formula>0</formula>
    </cfRule>
    <cfRule type="cellIs" dxfId="4029" priority="16" operator="greaterThan">
      <formula>0</formula>
    </cfRule>
    <cfRule type="cellIs" dxfId="4028" priority="17" operator="lessThan">
      <formula>0</formula>
    </cfRule>
    <cfRule type="cellIs" dxfId="4027" priority="18" operator="notEqual">
      <formula>0</formula>
    </cfRule>
  </conditionalFormatting>
  <conditionalFormatting sqref="T50:T52">
    <cfRule type="cellIs" dxfId="4026" priority="11" operator="greaterThan">
      <formula>0</formula>
    </cfRule>
    <cfRule type="cellIs" dxfId="4025" priority="12" operator="greaterThan">
      <formula>0</formula>
    </cfRule>
    <cfRule type="cellIs" dxfId="4024" priority="13" operator="lessThan">
      <formula>0</formula>
    </cfRule>
    <cfRule type="cellIs" dxfId="4023" priority="14" operator="notEqual">
      <formula>0</formula>
    </cfRule>
  </conditionalFormatting>
  <conditionalFormatting sqref="K28 K50:K52">
    <cfRule type="expression" dxfId="4022" priority="9">
      <formula>K28&lt;S28</formula>
    </cfRule>
    <cfRule type="expression" dxfId="4021" priority="10">
      <formula>K28&gt;S28</formula>
    </cfRule>
  </conditionalFormatting>
  <conditionalFormatting sqref="J28">
    <cfRule type="cellIs" dxfId="4020" priority="8" operator="greaterThan">
      <formula>90</formula>
    </cfRule>
  </conditionalFormatting>
  <conditionalFormatting sqref="J37:J49">
    <cfRule type="cellIs" dxfId="4019" priority="7" operator="greaterThan">
      <formula>90</formula>
    </cfRule>
  </conditionalFormatting>
  <conditionalFormatting sqref="J50:J52">
    <cfRule type="cellIs" dxfId="4018" priority="6" operator="greaterThan">
      <formula>90</formula>
    </cfRule>
  </conditionalFormatting>
  <conditionalFormatting sqref="K37:K49">
    <cfRule type="expression" dxfId="4017" priority="4">
      <formula>K37&lt;S37</formula>
    </cfRule>
    <cfRule type="expression" dxfId="4016" priority="5">
      <formula>K37&gt;S37</formula>
    </cfRule>
  </conditionalFormatting>
  <conditionalFormatting sqref="K29:K36">
    <cfRule type="expression" dxfId="4015" priority="2">
      <formula>K29&lt;S29</formula>
    </cfRule>
    <cfRule type="expression" dxfId="4014" priority="3">
      <formula>K29&gt;S29</formula>
    </cfRule>
  </conditionalFormatting>
  <conditionalFormatting sqref="J29:J36">
    <cfRule type="cellIs" dxfId="4013" priority="1" operator="greaterThan">
      <formula>90</formula>
    </cfRule>
  </conditionalFormatting>
  <dataValidations count="9">
    <dataValidation type="whole" operator="lessThanOrEqual" allowBlank="1" showInputMessage="1" showErrorMessage="1" promptTitle="instruction" prompt="La valeur de la cellule ne peut pas être supérieure à la quantité Totale inscrite dans la colonne D._x000a_Merci de vérifier." sqref="E28:E52">
      <formula1>D28</formula1>
    </dataValidation>
    <dataValidation type="whole" allowBlank="1" showInputMessage="1" showErrorMessage="1" prompt="La valeur ne peut pas être supérieure à 89_x000a_Si tel est le cas déteminer la quantité à commander directement à la colonne M._x000a_merci" sqref="J28:J52">
      <formula1>0</formula1>
      <formula2>89</formula2>
    </dataValidation>
    <dataValidation errorStyle="information" allowBlank="1" showInputMessage="1" showErrorMessage="1" errorTitle="Instruction" error="Saisissez le Texte en MAJUSCULE_x000a_Exemple: CMS AGOE_x000a_Merci" promptTitle="Instruction" prompt="Saisissez le Texte en MAJUSCULE_x000a_Exemple: CMS AGOE_x000a_Merci" sqref="D19:N19"/>
    <dataValidation type="date" errorStyle="warning" allowBlank="1" showInputMessage="1" showErrorMessage="1" promptTitle="Instruction" prompt="SVP Saisissez la date sous le format:_x000a_00/00/0000. exemple 15/09/2016,_x000a_Merci_x000a_" sqref="D21:H21">
      <formula1>42370</formula1>
      <formula2>44926</formula2>
    </dataValidation>
    <dataValidation allowBlank="1" showInputMessage="1" showErrorMessage="1" prompt="SVP Saisissez le Nom du site et la date de dépôt de la commande en premier. Merci" sqref="B28:B36"/>
    <dataValidation errorStyle="information" allowBlank="1" showInputMessage="1" showErrorMessage="1" error="Vérifiez SVP l'inventaire physique,_x000a__x000a_MERI" sqref="K28:K36"/>
    <dataValidation type="list" allowBlank="1" showInputMessage="1" showErrorMessage="1" sqref="D23:F23">
      <formula1>typerapport2</formula1>
    </dataValidation>
    <dataValidation type="whole" allowBlank="1" showInputMessage="1" showErrorMessage="1" prompt="SVP _x000a_Veuillez inscrire le nombre d'ACS dans l'air sanitaire._x000a_Merci" sqref="O23:P23">
      <formula1>0</formula1>
      <formula2>500</formula2>
    </dataValidation>
    <dataValidation type="whole" allowBlank="1" showInputMessage="1" showErrorMessage="1" prompt="La quantité accordée par le point Focal ne peut être supérieure à la somme du CMMa et la quantité commandée pour le trimestre._x000a_Merci de revoir la quantité dans la colonne O._x000a_" sqref="O28:O36">
      <formula1>0</formula1>
      <formula2>+M28+N28</formula2>
    </dataValidation>
  </dataValidations>
  <pageMargins left="0.21" right="0.23622047244094491" top="0.74803149606299213" bottom="0.74803149606299213" header="0.31496062992125984" footer="0.31496062992125984"/>
  <pageSetup paperSize="9" scale="40" orientation="landscape" r:id="rId1"/>
  <headerFooter alignWithMargins="0">
    <oddFooter>&amp;C&amp;"Arial,Gras"PNLS /IST, Avenue des Armées, -05 BP 424 Lomé –Togo ; Tel 22 20 94 39 Fax : 22 20 94 36    Site Web : www.pnls.tg</oddFooter>
  </headerFooter>
  <drawing r:id="rId2"/>
</worksheet>
</file>

<file path=xl/worksheets/sheet3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rgb="FF00B050"/>
  </sheetPr>
  <dimension ref="A1:AA54"/>
  <sheetViews>
    <sheetView showGridLines="0" view="pageBreakPreview" topLeftCell="A11" zoomScale="80" zoomScaleNormal="125" zoomScaleSheetLayoutView="80" workbookViewId="0">
      <pane xSplit="1" ySplit="15" topLeftCell="B27" activePane="bottomRight" state="frozen"/>
      <selection activeCell="A32" sqref="A32:XFD32"/>
      <selection pane="topRight" activeCell="A32" sqref="A32:XFD32"/>
      <selection pane="bottomLeft" activeCell="A32" sqref="A32:XFD32"/>
      <selection pane="bottomRight" activeCell="D19" sqref="D19:N19"/>
    </sheetView>
  </sheetViews>
  <sheetFormatPr baseColWidth="10" defaultColWidth="7.33203125" defaultRowHeight="13.8" x14ac:dyDescent="0.3"/>
  <cols>
    <col min="1" max="1" width="53.44140625" style="3" customWidth="1"/>
    <col min="2" max="10" width="8.109375" style="3" customWidth="1"/>
    <col min="11" max="11" width="9.88671875" style="3" customWidth="1"/>
    <col min="12" max="12" width="8.88671875" style="3" customWidth="1"/>
    <col min="13" max="13" width="8.44140625" style="3" customWidth="1"/>
    <col min="14" max="14" width="9.44140625" style="3" customWidth="1"/>
    <col min="15" max="15" width="9.5546875" style="39" customWidth="1"/>
    <col min="16" max="16" width="16.44140625" style="3" customWidth="1"/>
    <col min="17" max="17" width="2.109375" style="62" customWidth="1"/>
    <col min="18" max="18" width="7.33203125" style="306" hidden="1" customWidth="1"/>
    <col min="19" max="19" width="7.44140625" style="77" customWidth="1"/>
    <col min="20" max="20" width="10.5546875" style="77" customWidth="1"/>
    <col min="21" max="21" width="7.44140625" style="77" bestFit="1" customWidth="1"/>
    <col min="22" max="22" width="7.88671875" style="78" bestFit="1" customWidth="1"/>
    <col min="23" max="23" width="33.33203125" style="77" customWidth="1"/>
    <col min="24" max="16384" width="7.33203125" style="3"/>
  </cols>
  <sheetData>
    <row r="1" spans="1:23" ht="17.25" customHeight="1" x14ac:dyDescent="0.3">
      <c r="A1" s="549" t="s">
        <v>452</v>
      </c>
      <c r="B1" s="549"/>
      <c r="C1" s="2"/>
      <c r="D1" s="2"/>
      <c r="E1"/>
      <c r="F1"/>
      <c r="G1"/>
      <c r="H1"/>
      <c r="I1"/>
      <c r="J1"/>
      <c r="N1" s="4" t="s">
        <v>1</v>
      </c>
      <c r="O1" s="5"/>
      <c r="S1" s="69"/>
      <c r="T1" s="69"/>
      <c r="U1" s="69"/>
      <c r="V1" s="70"/>
      <c r="W1" s="69"/>
    </row>
    <row r="2" spans="1:23" ht="13.5" customHeight="1" x14ac:dyDescent="0.3">
      <c r="A2" s="1" t="s">
        <v>453</v>
      </c>
      <c r="B2" s="1"/>
      <c r="C2" s="2"/>
      <c r="D2" s="2"/>
      <c r="E2"/>
      <c r="F2"/>
      <c r="G2"/>
      <c r="H2"/>
      <c r="I2"/>
      <c r="J2"/>
      <c r="M2" s="4"/>
      <c r="N2" s="4" t="s">
        <v>3</v>
      </c>
      <c r="O2" s="5"/>
      <c r="S2" s="69"/>
      <c r="T2" s="69"/>
      <c r="U2" s="69"/>
      <c r="V2" s="70"/>
      <c r="W2" s="69"/>
    </row>
    <row r="3" spans="1:23" ht="15.6" x14ac:dyDescent="0.3">
      <c r="A3" s="549" t="s">
        <v>454</v>
      </c>
      <c r="B3" s="549"/>
      <c r="C3" s="2"/>
      <c r="D3" s="2"/>
      <c r="E3"/>
      <c r="F3"/>
      <c r="G3"/>
      <c r="H3"/>
      <c r="I3"/>
      <c r="J3"/>
      <c r="K3" s="5"/>
      <c r="L3" s="5"/>
      <c r="M3" s="5"/>
      <c r="N3" s="5"/>
      <c r="O3" s="5"/>
      <c r="S3" s="69"/>
      <c r="T3" s="69"/>
      <c r="U3" s="69"/>
      <c r="V3" s="70"/>
      <c r="W3" s="69"/>
    </row>
    <row r="4" spans="1:23" ht="33.6" customHeight="1" x14ac:dyDescent="0.3">
      <c r="A4" s="547" t="s">
        <v>455</v>
      </c>
      <c r="B4" s="548"/>
      <c r="C4" s="7"/>
      <c r="D4" s="7"/>
      <c r="E4" s="8"/>
      <c r="F4" s="8"/>
      <c r="G4" s="8"/>
      <c r="H4" s="8"/>
      <c r="I4" s="8"/>
      <c r="J4" s="8"/>
      <c r="K4" s="9"/>
      <c r="L4" s="9"/>
      <c r="M4" s="9"/>
      <c r="N4" s="9"/>
      <c r="O4" s="38"/>
      <c r="S4" s="69"/>
      <c r="T4" s="69"/>
      <c r="U4" s="69"/>
      <c r="V4" s="70"/>
      <c r="W4" s="69"/>
    </row>
    <row r="5" spans="1:23" x14ac:dyDescent="0.3">
      <c r="B5" s="9"/>
      <c r="C5" s="9"/>
      <c r="D5" s="9"/>
      <c r="E5" s="9"/>
      <c r="F5" s="9"/>
      <c r="G5" s="9"/>
      <c r="H5" s="9"/>
      <c r="I5" s="9"/>
      <c r="J5" s="9"/>
      <c r="K5" s="9"/>
      <c r="L5" s="9"/>
      <c r="M5" s="9"/>
      <c r="N5" s="9"/>
      <c r="O5" s="38"/>
      <c r="S5" s="69"/>
      <c r="T5" s="69"/>
      <c r="U5" s="69"/>
      <c r="V5" s="70"/>
      <c r="W5" s="69"/>
    </row>
    <row r="6" spans="1:23" ht="15.6" x14ac:dyDescent="0.3">
      <c r="A6" s="6" t="s">
        <v>232</v>
      </c>
      <c r="B6" s="9"/>
      <c r="C6" s="9"/>
      <c r="D6" s="9"/>
      <c r="E6" s="9"/>
      <c r="F6" s="9"/>
      <c r="G6" s="9"/>
      <c r="H6" s="9"/>
      <c r="I6" s="9"/>
      <c r="J6" s="9"/>
      <c r="K6" s="9"/>
      <c r="L6" s="9"/>
      <c r="M6" s="9"/>
      <c r="N6" s="9"/>
      <c r="O6" s="38"/>
      <c r="S6" s="69"/>
      <c r="T6" s="69"/>
      <c r="U6" s="69"/>
      <c r="V6" s="70"/>
      <c r="W6" s="69"/>
    </row>
    <row r="7" spans="1:23" x14ac:dyDescent="0.3">
      <c r="A7" s="10"/>
      <c r="B7" s="9"/>
      <c r="C7" s="9"/>
      <c r="D7" s="9"/>
      <c r="E7" s="9"/>
      <c r="F7" s="9"/>
      <c r="G7" s="9"/>
      <c r="H7" s="9"/>
      <c r="I7" s="9"/>
      <c r="J7" s="9"/>
      <c r="K7" s="9"/>
      <c r="L7" s="9"/>
      <c r="M7" s="9"/>
      <c r="N7" s="9"/>
      <c r="O7" s="38"/>
      <c r="S7" s="69"/>
      <c r="T7" s="69"/>
      <c r="U7" s="69"/>
      <c r="V7" s="70"/>
      <c r="W7" s="69"/>
    </row>
    <row r="8" spans="1:23" x14ac:dyDescent="0.3">
      <c r="A8" s="10"/>
      <c r="B8" s="9"/>
      <c r="C8" s="9"/>
      <c r="D8" s="9"/>
      <c r="E8" s="9"/>
      <c r="F8" s="9"/>
      <c r="G8" s="9"/>
      <c r="H8" s="9"/>
      <c r="I8" s="9"/>
      <c r="J8" s="9"/>
      <c r="K8" s="9"/>
      <c r="L8" s="9"/>
      <c r="M8" s="9"/>
      <c r="N8" s="9"/>
      <c r="O8" s="38"/>
      <c r="S8" s="69"/>
      <c r="T8" s="69"/>
      <c r="U8" s="69"/>
      <c r="V8" s="70"/>
      <c r="W8" s="69"/>
    </row>
    <row r="9" spans="1:23" x14ac:dyDescent="0.3">
      <c r="A9" s="10"/>
      <c r="B9" s="9"/>
      <c r="C9" s="9"/>
      <c r="D9" s="9"/>
      <c r="E9" s="9"/>
      <c r="F9" s="9"/>
      <c r="G9" s="9"/>
      <c r="H9" s="9"/>
      <c r="I9" s="9"/>
      <c r="J9" s="9"/>
      <c r="K9" s="9"/>
      <c r="L9" s="9"/>
      <c r="M9" s="9"/>
      <c r="N9" s="9"/>
      <c r="O9" s="38"/>
      <c r="S9" s="69"/>
      <c r="T9" s="69"/>
      <c r="U9" s="69"/>
      <c r="V9" s="70"/>
      <c r="W9" s="69"/>
    </row>
    <row r="10" spans="1:23" x14ac:dyDescent="0.3">
      <c r="S10" s="69"/>
      <c r="T10" s="69"/>
      <c r="U10" s="69"/>
      <c r="V10" s="70"/>
      <c r="W10" s="69"/>
    </row>
    <row r="11" spans="1:23" ht="19.5" customHeight="1" x14ac:dyDescent="0.3">
      <c r="A11" s="555" t="s">
        <v>263</v>
      </c>
      <c r="B11" s="555"/>
      <c r="C11" s="555"/>
      <c r="D11" s="555"/>
      <c r="E11" s="555"/>
      <c r="F11" s="555"/>
      <c r="G11" s="555"/>
      <c r="H11" s="555"/>
      <c r="I11" s="555"/>
      <c r="J11" s="555"/>
      <c r="K11" s="555"/>
      <c r="L11" s="555"/>
      <c r="M11" s="555"/>
      <c r="N11" s="555"/>
      <c r="O11" s="555"/>
      <c r="P11" s="40"/>
      <c r="S11" s="69"/>
      <c r="T11" s="69"/>
      <c r="U11" s="69"/>
      <c r="V11" s="70"/>
      <c r="W11" s="69"/>
    </row>
    <row r="12" spans="1:23" ht="1.5" customHeight="1" thickBot="1" x14ac:dyDescent="0.35">
      <c r="A12" s="11"/>
      <c r="B12" s="11"/>
      <c r="C12" s="11"/>
      <c r="D12" s="11"/>
      <c r="E12" s="11"/>
      <c r="F12" s="11"/>
      <c r="G12" s="11"/>
      <c r="H12" s="11"/>
      <c r="I12" s="11"/>
      <c r="J12" s="11"/>
      <c r="K12" s="11"/>
      <c r="L12" s="11"/>
      <c r="M12" s="11"/>
      <c r="N12" s="11"/>
      <c r="O12" s="11"/>
      <c r="S12" s="69"/>
      <c r="T12" s="69"/>
      <c r="U12" s="69"/>
      <c r="V12" s="70"/>
      <c r="W12" s="69"/>
    </row>
    <row r="13" spans="1:23" s="42" customFormat="1" ht="20.25" hidden="1" customHeight="1" thickBot="1" x14ac:dyDescent="0.35">
      <c r="A13" s="434" t="s">
        <v>5</v>
      </c>
      <c r="B13" s="556">
        <f>'Info District'!G11</f>
        <v>2025</v>
      </c>
      <c r="C13" s="557"/>
      <c r="E13" s="550"/>
      <c r="F13" s="550"/>
      <c r="G13" s="550"/>
      <c r="H13" s="550"/>
      <c r="I13" s="550"/>
      <c r="J13" s="554"/>
      <c r="Q13" s="63"/>
      <c r="R13" s="307"/>
      <c r="S13" s="71"/>
      <c r="T13" s="71"/>
      <c r="U13" s="71"/>
      <c r="V13" s="72"/>
      <c r="W13" s="71"/>
    </row>
    <row r="14" spans="1:23" s="42" customFormat="1" ht="7.5" hidden="1" customHeight="1" thickBot="1" x14ac:dyDescent="0.35">
      <c r="A14" s="434"/>
      <c r="B14" s="13"/>
      <c r="C14" s="13"/>
      <c r="D14" s="13"/>
      <c r="O14" s="15"/>
      <c r="Q14" s="63"/>
      <c r="R14" s="307"/>
      <c r="S14" s="71"/>
      <c r="T14" s="71"/>
      <c r="U14" s="71"/>
      <c r="V14" s="72"/>
      <c r="W14" s="71"/>
    </row>
    <row r="15" spans="1:23" s="42" customFormat="1" ht="16.5" hidden="1" customHeight="1" thickBot="1" x14ac:dyDescent="0.35">
      <c r="A15" s="434" t="s">
        <v>7</v>
      </c>
      <c r="B15" s="558" t="str">
        <f>'Info District'!G12</f>
        <v>PLATEAUX</v>
      </c>
      <c r="C15" s="559"/>
      <c r="D15" s="550" t="s">
        <v>8</v>
      </c>
      <c r="E15" s="550"/>
      <c r="F15" s="550"/>
      <c r="G15" s="551" t="str">
        <f>'Info District'!G13</f>
        <v>Agou</v>
      </c>
      <c r="H15" s="552"/>
      <c r="I15" s="553"/>
      <c r="L15" s="11"/>
      <c r="M15" s="11"/>
      <c r="N15" s="11"/>
      <c r="O15" s="11"/>
      <c r="P15" s="11"/>
      <c r="Q15" s="63"/>
      <c r="R15" s="307"/>
      <c r="S15" s="71"/>
      <c r="T15" s="71"/>
      <c r="U15" s="71"/>
      <c r="V15" s="73"/>
      <c r="W15" s="71"/>
    </row>
    <row r="16" spans="1:23" s="42" customFormat="1" ht="3.75" hidden="1" customHeight="1" thickBot="1" x14ac:dyDescent="0.35">
      <c r="A16" s="139"/>
      <c r="B16" s="15"/>
      <c r="C16" s="15"/>
      <c r="D16" s="15"/>
      <c r="E16" s="15"/>
      <c r="K16" s="15"/>
      <c r="L16" s="15"/>
      <c r="M16" s="15"/>
      <c r="O16" s="15"/>
      <c r="Q16" s="63"/>
      <c r="R16" s="307"/>
      <c r="S16" s="71"/>
      <c r="T16" s="71"/>
      <c r="U16" s="71"/>
      <c r="V16" s="72"/>
      <c r="W16" s="71"/>
    </row>
    <row r="17" spans="1:27" s="42" customFormat="1" ht="18" hidden="1" customHeight="1" thickBot="1" x14ac:dyDescent="0.35">
      <c r="A17" s="434" t="s">
        <v>9</v>
      </c>
      <c r="B17" s="556" t="str">
        <f>'Info District'!G17</f>
        <v>Avril à Juin 2025</v>
      </c>
      <c r="C17" s="560"/>
      <c r="D17" s="560"/>
      <c r="E17" s="557"/>
      <c r="G17" s="550" t="s">
        <v>11</v>
      </c>
      <c r="H17" s="550"/>
      <c r="I17" s="550"/>
      <c r="J17" s="550"/>
      <c r="K17" s="554"/>
      <c r="L17" s="551" t="str">
        <f>'Info District'!G18</f>
        <v>Juillet à Septembre 2025</v>
      </c>
      <c r="M17" s="552"/>
      <c r="N17" s="552"/>
      <c r="O17" s="552"/>
      <c r="P17" s="553"/>
      <c r="Q17" s="63"/>
      <c r="R17" s="307"/>
      <c r="S17" s="71"/>
      <c r="T17" s="71"/>
      <c r="U17" s="71"/>
      <c r="V17" s="72"/>
      <c r="W17" s="71"/>
    </row>
    <row r="18" spans="1:27" s="9" customFormat="1" ht="2.25" hidden="1" customHeight="1" thickBot="1" x14ac:dyDescent="0.3">
      <c r="B18" s="43"/>
      <c r="C18" s="43"/>
      <c r="D18" s="43"/>
      <c r="E18" s="44"/>
      <c r="F18" s="43"/>
      <c r="G18" s="45"/>
      <c r="H18" s="45"/>
      <c r="I18" s="45"/>
      <c r="J18" s="45"/>
      <c r="K18" s="45"/>
      <c r="L18" s="45"/>
      <c r="M18" s="45"/>
      <c r="O18" s="38"/>
      <c r="Q18" s="64"/>
      <c r="R18" s="308"/>
      <c r="S18" s="74"/>
      <c r="T18" s="74"/>
      <c r="U18" s="74"/>
      <c r="V18" s="75"/>
      <c r="W18" s="74"/>
    </row>
    <row r="19" spans="1:27" s="9" customFormat="1" ht="21" customHeight="1" thickBot="1" x14ac:dyDescent="0.35">
      <c r="A19" s="532" t="s">
        <v>12</v>
      </c>
      <c r="B19" s="532"/>
      <c r="C19" s="533"/>
      <c r="D19" s="538"/>
      <c r="E19" s="539"/>
      <c r="F19" s="539"/>
      <c r="G19" s="539"/>
      <c r="H19" s="539"/>
      <c r="I19" s="539"/>
      <c r="J19" s="539"/>
      <c r="K19" s="539"/>
      <c r="L19" s="539"/>
      <c r="M19" s="539"/>
      <c r="N19" s="540"/>
      <c r="O19" s="11"/>
      <c r="P19" s="241" t="str">
        <f>'Info District'!H17</f>
        <v>T2</v>
      </c>
      <c r="Q19" s="65"/>
      <c r="R19" s="309"/>
      <c r="S19" s="535" t="s">
        <v>96</v>
      </c>
      <c r="T19" s="536"/>
      <c r="U19" s="536"/>
      <c r="V19" s="536"/>
      <c r="W19" s="537"/>
    </row>
    <row r="20" spans="1:27" s="9" customFormat="1" ht="4.5" customHeight="1" thickBot="1" x14ac:dyDescent="0.35">
      <c r="A20" s="12"/>
      <c r="B20" s="12"/>
      <c r="C20" s="12"/>
      <c r="D20" s="12"/>
      <c r="E20" s="12"/>
      <c r="F20" s="12"/>
      <c r="G20" s="13"/>
      <c r="H20" s="13"/>
      <c r="I20" s="13"/>
      <c r="J20" s="13"/>
      <c r="K20" s="13"/>
      <c r="L20" s="14"/>
      <c r="M20" s="14"/>
      <c r="N20" s="14"/>
      <c r="O20" s="14"/>
      <c r="Q20" s="64"/>
      <c r="R20" s="308"/>
      <c r="S20" s="146"/>
      <c r="T20" s="74"/>
      <c r="U20" s="74"/>
      <c r="V20" s="76"/>
      <c r="W20" s="147"/>
    </row>
    <row r="21" spans="1:27" s="9" customFormat="1" ht="32.25" customHeight="1" thickBot="1" x14ac:dyDescent="0.35">
      <c r="A21" s="532" t="s">
        <v>240</v>
      </c>
      <c r="B21" s="532"/>
      <c r="C21" s="533"/>
      <c r="D21" s="543" t="s">
        <v>264</v>
      </c>
      <c r="E21" s="544"/>
      <c r="F21" s="545"/>
      <c r="G21" s="534" t="s">
        <v>6</v>
      </c>
      <c r="H21" s="534"/>
      <c r="I21" s="534"/>
      <c r="J21" s="534"/>
      <c r="K21" s="534"/>
      <c r="L21" s="546"/>
      <c r="M21" s="539"/>
      <c r="N21" s="539"/>
      <c r="O21" s="539"/>
      <c r="P21" s="540"/>
      <c r="Q21" s="64"/>
      <c r="R21" s="308"/>
      <c r="S21" s="146"/>
      <c r="T21" s="74"/>
      <c r="U21" s="74"/>
      <c r="V21" s="76"/>
      <c r="W21" s="147"/>
    </row>
    <row r="22" spans="1:27" s="9" customFormat="1" ht="6" customHeight="1" x14ac:dyDescent="0.3">
      <c r="A22" s="12"/>
      <c r="B22" s="12"/>
      <c r="C22" s="12"/>
      <c r="D22" s="12"/>
      <c r="E22" s="12"/>
      <c r="F22" s="12"/>
      <c r="G22" s="534"/>
      <c r="H22" s="534"/>
      <c r="I22" s="534"/>
      <c r="J22" s="534"/>
      <c r="K22" s="534"/>
      <c r="L22" s="14"/>
      <c r="M22" s="14"/>
      <c r="N22" s="14"/>
      <c r="O22" s="14"/>
      <c r="Q22" s="64"/>
      <c r="R22" s="308"/>
      <c r="S22" s="146"/>
      <c r="T22" s="74"/>
      <c r="U22" s="74"/>
      <c r="V22" s="76"/>
      <c r="W22" s="147"/>
    </row>
    <row r="23" spans="1:27" s="9" customFormat="1" ht="3.75" customHeight="1" thickBot="1" x14ac:dyDescent="0.35">
      <c r="A23" s="12"/>
      <c r="B23" s="12"/>
      <c r="C23" s="12"/>
      <c r="D23" s="12"/>
      <c r="E23" s="12"/>
      <c r="F23" s="12"/>
      <c r="G23" s="13"/>
      <c r="H23" s="13"/>
      <c r="I23" s="13"/>
      <c r="J23" s="13"/>
      <c r="K23" s="13"/>
      <c r="L23" s="14"/>
      <c r="M23" s="14"/>
      <c r="N23" s="14"/>
      <c r="O23" s="14"/>
      <c r="Q23" s="64"/>
      <c r="R23" s="308"/>
      <c r="S23" s="146"/>
      <c r="T23" s="74"/>
      <c r="U23" s="74"/>
      <c r="V23" s="76"/>
      <c r="W23" s="147"/>
    </row>
    <row r="24" spans="1:27" ht="76.5" customHeight="1" thickBot="1" x14ac:dyDescent="0.35">
      <c r="A24" s="541" t="s">
        <v>13</v>
      </c>
      <c r="B24" s="16" t="s">
        <v>14</v>
      </c>
      <c r="C24" s="108" t="s">
        <v>15</v>
      </c>
      <c r="D24" s="118" t="s">
        <v>16</v>
      </c>
      <c r="E24" s="117" t="s">
        <v>17</v>
      </c>
      <c r="F24" s="351" t="s">
        <v>18</v>
      </c>
      <c r="G24" s="16" t="s">
        <v>233</v>
      </c>
      <c r="H24" s="16" t="s">
        <v>234</v>
      </c>
      <c r="I24" s="16" t="s">
        <v>19</v>
      </c>
      <c r="J24" s="16" t="s">
        <v>20</v>
      </c>
      <c r="K24" s="108" t="s">
        <v>21</v>
      </c>
      <c r="L24" s="136" t="s">
        <v>22</v>
      </c>
      <c r="M24" s="137" t="s">
        <v>236</v>
      </c>
      <c r="N24" s="138" t="s">
        <v>23</v>
      </c>
      <c r="O24" s="109" t="s">
        <v>39</v>
      </c>
      <c r="P24" s="16" t="s">
        <v>40</v>
      </c>
      <c r="S24" s="148" t="s">
        <v>237</v>
      </c>
      <c r="T24" s="140" t="s">
        <v>93</v>
      </c>
      <c r="U24" s="140" t="s">
        <v>239</v>
      </c>
      <c r="V24" s="140" t="s">
        <v>238</v>
      </c>
      <c r="W24" s="149" t="s">
        <v>97</v>
      </c>
    </row>
    <row r="25" spans="1:27" s="47" customFormat="1" ht="31.2" customHeight="1" x14ac:dyDescent="0.3">
      <c r="A25" s="542"/>
      <c r="B25" s="46" t="s">
        <v>24</v>
      </c>
      <c r="C25" s="46" t="s">
        <v>25</v>
      </c>
      <c r="D25" s="112" t="s">
        <v>26</v>
      </c>
      <c r="E25" s="46" t="s">
        <v>27</v>
      </c>
      <c r="F25" s="46"/>
      <c r="G25" s="46" t="s">
        <v>28</v>
      </c>
      <c r="H25" s="46"/>
      <c r="I25" s="46" t="s">
        <v>29</v>
      </c>
      <c r="J25" s="46"/>
      <c r="K25" s="131" t="s">
        <v>235</v>
      </c>
      <c r="L25" s="133"/>
      <c r="M25" s="134"/>
      <c r="N25" s="135"/>
      <c r="O25" s="132" t="s">
        <v>30</v>
      </c>
      <c r="P25" s="46"/>
      <c r="Q25" s="66"/>
      <c r="R25" s="310"/>
      <c r="S25" s="150"/>
      <c r="T25" s="67" t="s">
        <v>94</v>
      </c>
      <c r="U25" s="67" t="s">
        <v>95</v>
      </c>
      <c r="V25" s="94"/>
      <c r="W25" s="151" t="str">
        <f>IF(J26&lt;=0,"",IF(J26=90,$X$26))</f>
        <v/>
      </c>
      <c r="X25" s="37" t="s">
        <v>98</v>
      </c>
    </row>
    <row r="26" spans="1:27" ht="31.2" customHeight="1" x14ac:dyDescent="0.3">
      <c r="A26" s="322" t="str">
        <f>CDT!B26</f>
        <v>Artéméther-Luméfantrine 6cp (AL)</v>
      </c>
      <c r="B26" s="247"/>
      <c r="C26" s="248"/>
      <c r="D26" s="302" t="str">
        <f>IF(B26&lt;&gt;"",B26+C26,"")</f>
        <v/>
      </c>
      <c r="E26" s="249"/>
      <c r="F26" s="247"/>
      <c r="G26" s="247"/>
      <c r="H26" s="247"/>
      <c r="I26" s="247"/>
      <c r="J26" s="247"/>
      <c r="K26" s="248"/>
      <c r="L26" s="431" t="str">
        <f>IF(B26&lt;&gt;"",IF(J26=0,E26,((E26*90)/(90-J26))),"0")</f>
        <v>0</v>
      </c>
      <c r="M26" s="428" t="str">
        <f>IF(B26&lt;&gt;"",((E26/S26)*30),"0")</f>
        <v>0</v>
      </c>
      <c r="N26" s="250" t="str">
        <f>IF(B26&lt;&gt;"",IF(J26=0,((E26+L26)-K26),((M26*6)-K26)),"0")</f>
        <v>0</v>
      </c>
      <c r="O26" s="251"/>
      <c r="P26" s="313"/>
      <c r="R26" s="312">
        <f>+L26+N26</f>
        <v>0</v>
      </c>
      <c r="S26" s="152">
        <f>(90-J26)</f>
        <v>90</v>
      </c>
      <c r="T26" s="68" t="e">
        <f t="shared" ref="T26:T47" si="0">D26-(E26+G26+I26+H26)</f>
        <v>#VALUE!</v>
      </c>
      <c r="U26" s="68" t="e">
        <f>K26-T26</f>
        <v>#VALUE!</v>
      </c>
      <c r="V26" s="95">
        <v>6</v>
      </c>
      <c r="W26" s="153" t="e">
        <f t="shared" ref="W26:W50" si="1">IF(U26=0,"",$X$25)</f>
        <v>#VALUE!</v>
      </c>
      <c r="X26" s="37" t="s">
        <v>203</v>
      </c>
      <c r="Y26" s="107">
        <f>+O26</f>
        <v>0</v>
      </c>
    </row>
    <row r="27" spans="1:27" ht="31.2" customHeight="1" x14ac:dyDescent="0.3">
      <c r="A27" s="322" t="str">
        <f>CDT!B27</f>
        <v>Artéméther-Luméfantrine 12cp (AL)</v>
      </c>
      <c r="B27" s="247"/>
      <c r="C27" s="248"/>
      <c r="D27" s="302" t="str">
        <f t="shared" ref="D27" si="2">IF(B27&lt;&gt;"",B27+C27,"")</f>
        <v/>
      </c>
      <c r="E27" s="249"/>
      <c r="F27" s="247"/>
      <c r="G27" s="247"/>
      <c r="H27" s="247"/>
      <c r="I27" s="247"/>
      <c r="J27" s="247"/>
      <c r="K27" s="248"/>
      <c r="L27" s="431" t="str">
        <f t="shared" ref="L27:L49" si="3">IF(B27&lt;&gt;"",IF(J27=0,E27,((E27*90)/(90-J27))),"0")</f>
        <v>0</v>
      </c>
      <c r="M27" s="428" t="str">
        <f t="shared" ref="M27:M49" si="4">IF(B27&lt;&gt;"",((E27/S27)*30),"0")</f>
        <v>0</v>
      </c>
      <c r="N27" s="250" t="str">
        <f t="shared" ref="N27:N49" si="5">IF(B27&lt;&gt;"",IF(J27=0,((E27+L27)-K27),((M27*6)-K27)),"0")</f>
        <v>0</v>
      </c>
      <c r="O27" s="251"/>
      <c r="P27" s="247"/>
      <c r="R27" s="312">
        <f t="shared" ref="R27:R49" si="6">+L27+N27</f>
        <v>0</v>
      </c>
      <c r="S27" s="152">
        <f t="shared" ref="S27:S49" si="7">(90-J27)</f>
        <v>90</v>
      </c>
      <c r="T27" s="68" t="e">
        <f t="shared" si="0"/>
        <v>#VALUE!</v>
      </c>
      <c r="U27" s="68" t="e">
        <f t="shared" ref="U27:U49" si="8">K27-T27</f>
        <v>#VALUE!</v>
      </c>
      <c r="V27" s="95">
        <v>12</v>
      </c>
      <c r="W27" s="153" t="e">
        <f t="shared" si="1"/>
        <v>#VALUE!</v>
      </c>
      <c r="Y27" s="107">
        <f t="shared" ref="Y27:Y48" si="9">+O27</f>
        <v>0</v>
      </c>
    </row>
    <row r="28" spans="1:27" ht="31.2" customHeight="1" x14ac:dyDescent="0.3">
      <c r="A28" s="322" t="str">
        <f>CDT!B28</f>
        <v>Artéméther-Luméfantrine 18cp (AL)</v>
      </c>
      <c r="B28" s="247"/>
      <c r="C28" s="248"/>
      <c r="D28" s="302" t="str">
        <f>IF(B28&lt;&gt;"",B28+C28,"")</f>
        <v/>
      </c>
      <c r="E28" s="249"/>
      <c r="F28" s="247"/>
      <c r="G28" s="247"/>
      <c r="H28" s="247"/>
      <c r="I28" s="247"/>
      <c r="J28" s="247"/>
      <c r="K28" s="248"/>
      <c r="L28" s="431" t="str">
        <f t="shared" si="3"/>
        <v>0</v>
      </c>
      <c r="M28" s="428" t="str">
        <f t="shared" si="4"/>
        <v>0</v>
      </c>
      <c r="N28" s="250" t="str">
        <f t="shared" si="5"/>
        <v>0</v>
      </c>
      <c r="O28" s="251"/>
      <c r="P28" s="247"/>
      <c r="R28" s="312">
        <f t="shared" si="6"/>
        <v>0</v>
      </c>
      <c r="S28" s="152">
        <f t="shared" si="7"/>
        <v>90</v>
      </c>
      <c r="T28" s="68" t="e">
        <f t="shared" si="0"/>
        <v>#VALUE!</v>
      </c>
      <c r="U28" s="68" t="e">
        <f t="shared" si="8"/>
        <v>#VALUE!</v>
      </c>
      <c r="V28" s="95">
        <v>18</v>
      </c>
      <c r="W28" s="153" t="e">
        <f t="shared" si="1"/>
        <v>#VALUE!</v>
      </c>
      <c r="Y28" s="107">
        <f t="shared" si="9"/>
        <v>0</v>
      </c>
    </row>
    <row r="29" spans="1:27" ht="31.2" customHeight="1" x14ac:dyDescent="0.3">
      <c r="A29" s="322" t="str">
        <f>CDT!B29</f>
        <v>Artéméther-Luméfantrine 24cp (AL)</v>
      </c>
      <c r="B29" s="247"/>
      <c r="C29" s="248"/>
      <c r="D29" s="302" t="str">
        <f>IF(B29&lt;&gt;"",B29+C29,"")</f>
        <v/>
      </c>
      <c r="E29" s="249"/>
      <c r="F29" s="247"/>
      <c r="G29" s="247"/>
      <c r="H29" s="247"/>
      <c r="I29" s="247"/>
      <c r="J29" s="247"/>
      <c r="K29" s="248"/>
      <c r="L29" s="431" t="str">
        <f t="shared" si="3"/>
        <v>0</v>
      </c>
      <c r="M29" s="428" t="str">
        <f t="shared" si="4"/>
        <v>0</v>
      </c>
      <c r="N29" s="250" t="str">
        <f t="shared" si="5"/>
        <v>0</v>
      </c>
      <c r="O29" s="251"/>
      <c r="P29" s="247"/>
      <c r="R29" s="312">
        <f t="shared" si="6"/>
        <v>0</v>
      </c>
      <c r="S29" s="152">
        <f t="shared" si="7"/>
        <v>90</v>
      </c>
      <c r="T29" s="68" t="e">
        <f t="shared" si="0"/>
        <v>#VALUE!</v>
      </c>
      <c r="U29" s="68" t="e">
        <f t="shared" si="8"/>
        <v>#VALUE!</v>
      </c>
      <c r="V29" s="95">
        <v>24</v>
      </c>
      <c r="W29" s="153" t="e">
        <f t="shared" si="1"/>
        <v>#VALUE!</v>
      </c>
      <c r="Y29" s="107">
        <f t="shared" si="9"/>
        <v>0</v>
      </c>
    </row>
    <row r="30" spans="1:27" ht="31.2" customHeight="1" x14ac:dyDescent="0.3">
      <c r="A30" s="322" t="str">
        <f>CDT!B30</f>
        <v>Artéméther injectable 40 mg</v>
      </c>
      <c r="B30" s="247"/>
      <c r="C30" s="248"/>
      <c r="D30" s="302" t="str">
        <f t="shared" ref="D30:D49" si="10">IF(B30&lt;&gt;"",B30+C30,"")</f>
        <v/>
      </c>
      <c r="E30" s="249"/>
      <c r="F30" s="247"/>
      <c r="G30" s="247"/>
      <c r="H30" s="247"/>
      <c r="I30" s="247"/>
      <c r="J30" s="247"/>
      <c r="K30" s="248"/>
      <c r="L30" s="431" t="str">
        <f t="shared" si="3"/>
        <v>0</v>
      </c>
      <c r="M30" s="428" t="str">
        <f t="shared" si="4"/>
        <v>0</v>
      </c>
      <c r="N30" s="250" t="str">
        <f t="shared" si="5"/>
        <v>0</v>
      </c>
      <c r="O30" s="251"/>
      <c r="P30" s="247"/>
      <c r="R30" s="312">
        <f t="shared" si="6"/>
        <v>0</v>
      </c>
      <c r="S30" s="152">
        <f t="shared" si="7"/>
        <v>90</v>
      </c>
      <c r="T30" s="68" t="e">
        <f t="shared" si="0"/>
        <v>#VALUE!</v>
      </c>
      <c r="U30" s="68" t="e">
        <f t="shared" si="8"/>
        <v>#VALUE!</v>
      </c>
      <c r="V30" s="95">
        <v>1</v>
      </c>
      <c r="W30" s="153" t="e">
        <f t="shared" si="1"/>
        <v>#VALUE!</v>
      </c>
      <c r="Y30" s="107">
        <f t="shared" si="9"/>
        <v>0</v>
      </c>
    </row>
    <row r="31" spans="1:27" ht="34.5" customHeight="1" x14ac:dyDescent="0.3">
      <c r="A31" s="322" t="str">
        <f>CDT!B31</f>
        <v>Artéméther injectable 80 mg</v>
      </c>
      <c r="B31" s="247"/>
      <c r="C31" s="248"/>
      <c r="D31" s="302" t="str">
        <f t="shared" si="10"/>
        <v/>
      </c>
      <c r="E31" s="249"/>
      <c r="F31" s="247"/>
      <c r="G31" s="247"/>
      <c r="H31" s="247"/>
      <c r="I31" s="247"/>
      <c r="J31" s="247"/>
      <c r="K31" s="248"/>
      <c r="L31" s="431" t="str">
        <f t="shared" si="3"/>
        <v>0</v>
      </c>
      <c r="M31" s="428" t="str">
        <f t="shared" si="4"/>
        <v>0</v>
      </c>
      <c r="N31" s="250" t="str">
        <f t="shared" si="5"/>
        <v>0</v>
      </c>
      <c r="O31" s="251"/>
      <c r="P31" s="247"/>
      <c r="R31" s="312">
        <f t="shared" si="6"/>
        <v>0</v>
      </c>
      <c r="S31" s="152">
        <f t="shared" si="7"/>
        <v>90</v>
      </c>
      <c r="T31" s="68" t="e">
        <f t="shared" si="0"/>
        <v>#VALUE!</v>
      </c>
      <c r="U31" s="68" t="e">
        <f t="shared" si="8"/>
        <v>#VALUE!</v>
      </c>
      <c r="V31" s="95">
        <v>1</v>
      </c>
      <c r="W31" s="153" t="e">
        <f t="shared" si="1"/>
        <v>#VALUE!</v>
      </c>
      <c r="Y31" s="107">
        <f t="shared" si="9"/>
        <v>0</v>
      </c>
    </row>
    <row r="32" spans="1:27" ht="34.5" customHeight="1" x14ac:dyDescent="0.3">
      <c r="A32" s="435" t="str">
        <f>CDT!B32</f>
        <v>Artésunate injectable 60 mg</v>
      </c>
      <c r="B32" s="247"/>
      <c r="C32" s="248"/>
      <c r="D32" s="302" t="str">
        <f t="shared" si="10"/>
        <v/>
      </c>
      <c r="E32" s="249"/>
      <c r="F32" s="247"/>
      <c r="G32" s="247"/>
      <c r="H32" s="247"/>
      <c r="I32" s="247"/>
      <c r="J32" s="247"/>
      <c r="K32" s="248"/>
      <c r="L32" s="438" t="str">
        <f t="shared" si="3"/>
        <v>0</v>
      </c>
      <c r="M32" s="314" t="str">
        <f>IF(B32&lt;&gt;"",((E32/S32:S32)*30),"0")</f>
        <v>0</v>
      </c>
      <c r="N32" s="432" t="str">
        <f>IF(B32&lt;&gt;"",IF(J32=0,AA32,IF(J32&gt;0,((M32/30)*J32)+AA32)),"0")</f>
        <v>0</v>
      </c>
      <c r="O32" s="433"/>
      <c r="P32" s="247"/>
      <c r="R32" s="312">
        <f t="shared" si="6"/>
        <v>0</v>
      </c>
      <c r="S32" s="429">
        <f t="shared" si="7"/>
        <v>90</v>
      </c>
      <c r="T32" s="436" t="e">
        <f>D32-(E32+G32+I32+H32)</f>
        <v>#VALUE!</v>
      </c>
      <c r="U32" s="436" t="e">
        <f t="shared" si="8"/>
        <v>#VALUE!</v>
      </c>
      <c r="V32" s="430">
        <v>1</v>
      </c>
      <c r="W32" s="437" t="e">
        <f t="shared" si="1"/>
        <v>#VALUE!</v>
      </c>
      <c r="Y32" s="107">
        <f t="shared" si="9"/>
        <v>0</v>
      </c>
      <c r="AA32" s="3">
        <f>((F32*10)+L32-K32)</f>
        <v>0</v>
      </c>
    </row>
    <row r="33" spans="1:25" ht="34.5" customHeight="1" x14ac:dyDescent="0.3">
      <c r="A33" s="322" t="str">
        <f>CDT!B33</f>
        <v xml:space="preserve"> Sulfadoxine Pyriméthamine:  (SP)</v>
      </c>
      <c r="B33" s="247"/>
      <c r="C33" s="248"/>
      <c r="D33" s="302" t="str">
        <f t="shared" si="10"/>
        <v/>
      </c>
      <c r="E33" s="249"/>
      <c r="F33" s="247"/>
      <c r="G33" s="247"/>
      <c r="H33" s="247"/>
      <c r="I33" s="247"/>
      <c r="J33" s="247"/>
      <c r="K33" s="248"/>
      <c r="L33" s="431" t="str">
        <f t="shared" si="3"/>
        <v>0</v>
      </c>
      <c r="M33" s="428" t="str">
        <f t="shared" si="4"/>
        <v>0</v>
      </c>
      <c r="N33" s="250" t="str">
        <f t="shared" si="5"/>
        <v>0</v>
      </c>
      <c r="O33" s="251"/>
      <c r="P33" s="247"/>
      <c r="R33" s="312">
        <f t="shared" si="6"/>
        <v>0</v>
      </c>
      <c r="S33" s="152">
        <f t="shared" si="7"/>
        <v>90</v>
      </c>
      <c r="T33" s="68" t="e">
        <f t="shared" si="0"/>
        <v>#VALUE!</v>
      </c>
      <c r="U33" s="68" t="e">
        <f t="shared" si="8"/>
        <v>#VALUE!</v>
      </c>
      <c r="V33" s="95">
        <v>3</v>
      </c>
      <c r="W33" s="153" t="e">
        <f t="shared" si="1"/>
        <v>#VALUE!</v>
      </c>
      <c r="Y33" s="107">
        <f t="shared" si="9"/>
        <v>0</v>
      </c>
    </row>
    <row r="34" spans="1:25" ht="34.5" customHeight="1" x14ac:dyDescent="0.3">
      <c r="A34" s="322" t="str">
        <f>CDT!B34</f>
        <v>Test de Diagnostic Rapide  : (TDR)</v>
      </c>
      <c r="B34" s="247"/>
      <c r="C34" s="248"/>
      <c r="D34" s="302" t="str">
        <f t="shared" si="10"/>
        <v/>
      </c>
      <c r="E34" s="247"/>
      <c r="F34" s="248"/>
      <c r="G34" s="247"/>
      <c r="H34" s="247"/>
      <c r="I34" s="247"/>
      <c r="J34" s="247"/>
      <c r="K34" s="248"/>
      <c r="L34" s="431" t="str">
        <f t="shared" si="3"/>
        <v>0</v>
      </c>
      <c r="M34" s="428" t="str">
        <f t="shared" si="4"/>
        <v>0</v>
      </c>
      <c r="N34" s="250" t="str">
        <f t="shared" si="5"/>
        <v>0</v>
      </c>
      <c r="O34" s="251"/>
      <c r="P34" s="247"/>
      <c r="R34" s="312">
        <f t="shared" si="6"/>
        <v>0</v>
      </c>
      <c r="S34" s="152">
        <f t="shared" si="7"/>
        <v>90</v>
      </c>
      <c r="T34" s="68" t="e">
        <f t="shared" si="0"/>
        <v>#VALUE!</v>
      </c>
      <c r="U34" s="68" t="e">
        <f t="shared" si="8"/>
        <v>#VALUE!</v>
      </c>
      <c r="V34" s="95">
        <v>1</v>
      </c>
      <c r="W34" s="153" t="e">
        <f>IF(U34=0,"",$X$25)</f>
        <v>#VALUE!</v>
      </c>
      <c r="Y34" s="107">
        <f t="shared" si="9"/>
        <v>0</v>
      </c>
    </row>
    <row r="35" spans="1:25" ht="34.5" customHeight="1" x14ac:dyDescent="0.3">
      <c r="A35" s="322" t="str">
        <f>CDT!B35</f>
        <v>Moustiquaire à Imprégnation Durable: (MID)</v>
      </c>
      <c r="B35" s="247"/>
      <c r="C35" s="248"/>
      <c r="D35" s="302" t="str">
        <f t="shared" si="10"/>
        <v/>
      </c>
      <c r="E35" s="247"/>
      <c r="F35" s="248"/>
      <c r="G35" s="247"/>
      <c r="H35" s="247"/>
      <c r="I35" s="247"/>
      <c r="J35" s="247"/>
      <c r="K35" s="248"/>
      <c r="L35" s="431" t="str">
        <f t="shared" si="3"/>
        <v>0</v>
      </c>
      <c r="M35" s="428" t="str">
        <f t="shared" si="4"/>
        <v>0</v>
      </c>
      <c r="N35" s="250" t="str">
        <f t="shared" si="5"/>
        <v>0</v>
      </c>
      <c r="O35" s="251"/>
      <c r="P35" s="247"/>
      <c r="R35" s="312">
        <f t="shared" si="6"/>
        <v>0</v>
      </c>
      <c r="S35" s="152">
        <f t="shared" si="7"/>
        <v>90</v>
      </c>
      <c r="T35" s="68" t="e">
        <f t="shared" si="0"/>
        <v>#VALUE!</v>
      </c>
      <c r="U35" s="68" t="e">
        <f t="shared" si="8"/>
        <v>#VALUE!</v>
      </c>
      <c r="V35" s="95">
        <v>1</v>
      </c>
      <c r="W35" s="153" t="e">
        <f t="shared" si="1"/>
        <v>#VALUE!</v>
      </c>
      <c r="Y35" s="107">
        <f t="shared" si="9"/>
        <v>0</v>
      </c>
    </row>
    <row r="36" spans="1:25" ht="34.5" customHeight="1" x14ac:dyDescent="0.3">
      <c r="A36" s="322" t="str">
        <f>CDT!B36</f>
        <v>Dihydroartéminisine Pipéraquine– Plaq / 3 comp 
( DHA-PPQ)  20/160 mg</v>
      </c>
      <c r="B36" s="247"/>
      <c r="C36" s="248"/>
      <c r="D36" s="302" t="str">
        <f t="shared" si="10"/>
        <v/>
      </c>
      <c r="E36" s="249"/>
      <c r="F36" s="247"/>
      <c r="G36" s="247"/>
      <c r="H36" s="247"/>
      <c r="I36" s="247"/>
      <c r="J36" s="247"/>
      <c r="K36" s="248"/>
      <c r="L36" s="431" t="str">
        <f t="shared" si="3"/>
        <v>0</v>
      </c>
      <c r="M36" s="428" t="str">
        <f t="shared" si="4"/>
        <v>0</v>
      </c>
      <c r="N36" s="250" t="str">
        <f t="shared" si="5"/>
        <v>0</v>
      </c>
      <c r="O36" s="251"/>
      <c r="P36" s="247"/>
      <c r="R36" s="312">
        <f t="shared" si="6"/>
        <v>0</v>
      </c>
      <c r="S36" s="152">
        <f t="shared" si="7"/>
        <v>90</v>
      </c>
      <c r="T36" s="68" t="e">
        <f t="shared" si="0"/>
        <v>#VALUE!</v>
      </c>
      <c r="U36" s="68" t="e">
        <f t="shared" si="8"/>
        <v>#VALUE!</v>
      </c>
      <c r="V36" s="95">
        <v>3</v>
      </c>
      <c r="W36" s="153" t="e">
        <f t="shared" si="1"/>
        <v>#VALUE!</v>
      </c>
      <c r="Y36" s="107">
        <f t="shared" si="9"/>
        <v>0</v>
      </c>
    </row>
    <row r="37" spans="1:25" ht="34.5" customHeight="1" x14ac:dyDescent="0.3">
      <c r="A37" s="322" t="str">
        <f>CDT!B37</f>
        <v>Dihydroartéminisine Pipéraquine– Plaq / 3 comp 
( DHA-PPQ)  40/320 mg</v>
      </c>
      <c r="B37" s="247"/>
      <c r="C37" s="248"/>
      <c r="D37" s="302" t="str">
        <f t="shared" si="10"/>
        <v/>
      </c>
      <c r="E37" s="249"/>
      <c r="F37" s="247"/>
      <c r="G37" s="247"/>
      <c r="H37" s="247"/>
      <c r="I37" s="247"/>
      <c r="J37" s="247"/>
      <c r="K37" s="248"/>
      <c r="L37" s="431" t="str">
        <f t="shared" si="3"/>
        <v>0</v>
      </c>
      <c r="M37" s="428" t="str">
        <f t="shared" si="4"/>
        <v>0</v>
      </c>
      <c r="N37" s="250" t="str">
        <f t="shared" si="5"/>
        <v>0</v>
      </c>
      <c r="O37" s="251"/>
      <c r="P37" s="247"/>
      <c r="R37" s="312">
        <f t="shared" si="6"/>
        <v>0</v>
      </c>
      <c r="S37" s="152">
        <f t="shared" si="7"/>
        <v>90</v>
      </c>
      <c r="T37" s="68" t="e">
        <f t="shared" si="0"/>
        <v>#VALUE!</v>
      </c>
      <c r="U37" s="68" t="e">
        <f t="shared" si="8"/>
        <v>#VALUE!</v>
      </c>
      <c r="V37" s="95">
        <v>3</v>
      </c>
      <c r="W37" s="153" t="e">
        <f t="shared" si="1"/>
        <v>#VALUE!</v>
      </c>
      <c r="Y37" s="107">
        <f t="shared" si="9"/>
        <v>0</v>
      </c>
    </row>
    <row r="38" spans="1:25" ht="34.5" customHeight="1" x14ac:dyDescent="0.3">
      <c r="A38" s="322" t="str">
        <f>CDT!B38</f>
        <v>Dihydroartéminisine Pipéraquine– Plaq / 6 comp 
( DHA-PPQ)  40/320 mg</v>
      </c>
      <c r="B38" s="247"/>
      <c r="C38" s="248"/>
      <c r="D38" s="302" t="str">
        <f t="shared" si="10"/>
        <v/>
      </c>
      <c r="E38" s="249"/>
      <c r="F38" s="247"/>
      <c r="G38" s="247"/>
      <c r="H38" s="247"/>
      <c r="I38" s="247"/>
      <c r="J38" s="247"/>
      <c r="K38" s="248"/>
      <c r="L38" s="431" t="str">
        <f t="shared" si="3"/>
        <v>0</v>
      </c>
      <c r="M38" s="428" t="str">
        <f t="shared" si="4"/>
        <v>0</v>
      </c>
      <c r="N38" s="250" t="str">
        <f t="shared" si="5"/>
        <v>0</v>
      </c>
      <c r="O38" s="251"/>
      <c r="P38" s="247"/>
      <c r="R38" s="312">
        <f t="shared" si="6"/>
        <v>0</v>
      </c>
      <c r="S38" s="152">
        <f t="shared" si="7"/>
        <v>90</v>
      </c>
      <c r="T38" s="68" t="e">
        <f t="shared" si="0"/>
        <v>#VALUE!</v>
      </c>
      <c r="U38" s="68" t="e">
        <f t="shared" si="8"/>
        <v>#VALUE!</v>
      </c>
      <c r="V38" s="95">
        <v>3</v>
      </c>
      <c r="W38" s="153" t="e">
        <f t="shared" si="1"/>
        <v>#VALUE!</v>
      </c>
      <c r="Y38" s="107">
        <f t="shared" si="9"/>
        <v>0</v>
      </c>
    </row>
    <row r="39" spans="1:25" ht="34.5" customHeight="1" x14ac:dyDescent="0.3">
      <c r="A39" s="322" t="str">
        <f>CDT!B39</f>
        <v>Dihydroartemisinine/pipéraquine – Plaq / 9 comp 
( DHA-PPQ) 40/320 mg</v>
      </c>
      <c r="B39" s="247"/>
      <c r="C39" s="248"/>
      <c r="D39" s="302" t="str">
        <f t="shared" si="10"/>
        <v/>
      </c>
      <c r="E39" s="249"/>
      <c r="F39" s="247"/>
      <c r="G39" s="247"/>
      <c r="H39" s="247"/>
      <c r="I39" s="247"/>
      <c r="J39" s="247"/>
      <c r="K39" s="248"/>
      <c r="L39" s="431" t="str">
        <f t="shared" si="3"/>
        <v>0</v>
      </c>
      <c r="M39" s="428" t="str">
        <f t="shared" si="4"/>
        <v>0</v>
      </c>
      <c r="N39" s="250" t="str">
        <f t="shared" si="5"/>
        <v>0</v>
      </c>
      <c r="O39" s="251"/>
      <c r="P39" s="247"/>
      <c r="R39" s="312">
        <f t="shared" si="6"/>
        <v>0</v>
      </c>
      <c r="S39" s="152">
        <f t="shared" si="7"/>
        <v>90</v>
      </c>
      <c r="T39" s="68" t="e">
        <f t="shared" si="0"/>
        <v>#VALUE!</v>
      </c>
      <c r="U39" s="68" t="e">
        <f t="shared" si="8"/>
        <v>#VALUE!</v>
      </c>
      <c r="V39" s="95">
        <v>3</v>
      </c>
      <c r="W39" s="153" t="e">
        <f t="shared" si="1"/>
        <v>#VALUE!</v>
      </c>
      <c r="Y39" s="107">
        <f t="shared" si="9"/>
        <v>0</v>
      </c>
    </row>
    <row r="40" spans="1:25" ht="34.5" customHeight="1" x14ac:dyDescent="0.3">
      <c r="A40" s="322" t="str">
        <f>CDT!B40</f>
        <v>Artésunate Amodiaquine: (ASAQ) : 3 cp (25/67,5 mg)</v>
      </c>
      <c r="B40" s="247"/>
      <c r="C40" s="248"/>
      <c r="D40" s="302" t="str">
        <f t="shared" si="10"/>
        <v/>
      </c>
      <c r="E40" s="249"/>
      <c r="F40" s="247"/>
      <c r="G40" s="247"/>
      <c r="H40" s="247"/>
      <c r="I40" s="247"/>
      <c r="J40" s="247"/>
      <c r="K40" s="248"/>
      <c r="L40" s="431" t="str">
        <f t="shared" si="3"/>
        <v>0</v>
      </c>
      <c r="M40" s="428" t="str">
        <f t="shared" si="4"/>
        <v>0</v>
      </c>
      <c r="N40" s="250" t="str">
        <f t="shared" si="5"/>
        <v>0</v>
      </c>
      <c r="O40" s="251"/>
      <c r="P40" s="247"/>
      <c r="R40" s="312">
        <f t="shared" si="6"/>
        <v>0</v>
      </c>
      <c r="S40" s="152">
        <f t="shared" si="7"/>
        <v>90</v>
      </c>
      <c r="T40" s="68" t="e">
        <f t="shared" si="0"/>
        <v>#VALUE!</v>
      </c>
      <c r="U40" s="68" t="e">
        <f t="shared" si="8"/>
        <v>#VALUE!</v>
      </c>
      <c r="V40" s="95">
        <v>1</v>
      </c>
      <c r="W40" s="153" t="e">
        <f t="shared" si="1"/>
        <v>#VALUE!</v>
      </c>
      <c r="Y40" s="107">
        <f t="shared" si="9"/>
        <v>0</v>
      </c>
    </row>
    <row r="41" spans="1:25" ht="34.5" customHeight="1" x14ac:dyDescent="0.3">
      <c r="A41" s="322" t="str">
        <f>CDT!B41</f>
        <v>Artésunate Amodiaquine: (ASAQ) 3 cp (50/135 mg)</v>
      </c>
      <c r="B41" s="247"/>
      <c r="C41" s="248"/>
      <c r="D41" s="302" t="str">
        <f t="shared" si="10"/>
        <v/>
      </c>
      <c r="E41" s="249"/>
      <c r="F41" s="247"/>
      <c r="G41" s="247"/>
      <c r="H41" s="247"/>
      <c r="I41" s="247"/>
      <c r="J41" s="247"/>
      <c r="K41" s="248"/>
      <c r="L41" s="431" t="str">
        <f t="shared" si="3"/>
        <v>0</v>
      </c>
      <c r="M41" s="428" t="str">
        <f t="shared" si="4"/>
        <v>0</v>
      </c>
      <c r="N41" s="250" t="str">
        <f t="shared" si="5"/>
        <v>0</v>
      </c>
      <c r="O41" s="251"/>
      <c r="P41" s="247"/>
      <c r="R41" s="312">
        <f t="shared" si="6"/>
        <v>0</v>
      </c>
      <c r="S41" s="152">
        <f t="shared" si="7"/>
        <v>90</v>
      </c>
      <c r="T41" s="68" t="e">
        <f t="shared" si="0"/>
        <v>#VALUE!</v>
      </c>
      <c r="U41" s="68" t="e">
        <f t="shared" si="8"/>
        <v>#VALUE!</v>
      </c>
      <c r="V41" s="95">
        <v>1</v>
      </c>
      <c r="W41" s="153" t="e">
        <f t="shared" si="1"/>
        <v>#VALUE!</v>
      </c>
      <c r="Y41" s="107">
        <f t="shared" si="9"/>
        <v>0</v>
      </c>
    </row>
    <row r="42" spans="1:25" ht="34.5" customHeight="1" x14ac:dyDescent="0.3">
      <c r="A42" s="322" t="str">
        <f>CDT!B42</f>
        <v>Artésunate Amodiaquine: (ASAQ) 3 cp (100/270 mg)</v>
      </c>
      <c r="B42" s="247"/>
      <c r="C42" s="248"/>
      <c r="D42" s="302" t="str">
        <f t="shared" si="10"/>
        <v/>
      </c>
      <c r="E42" s="249"/>
      <c r="F42" s="247"/>
      <c r="G42" s="247"/>
      <c r="H42" s="247"/>
      <c r="I42" s="247"/>
      <c r="J42" s="247"/>
      <c r="K42" s="248"/>
      <c r="L42" s="431" t="str">
        <f t="shared" si="3"/>
        <v>0</v>
      </c>
      <c r="M42" s="428" t="str">
        <f t="shared" si="4"/>
        <v>0</v>
      </c>
      <c r="N42" s="250" t="str">
        <f t="shared" si="5"/>
        <v>0</v>
      </c>
      <c r="O42" s="251"/>
      <c r="P42" s="247"/>
      <c r="R42" s="312">
        <f t="shared" si="6"/>
        <v>0</v>
      </c>
      <c r="S42" s="152">
        <f t="shared" si="7"/>
        <v>90</v>
      </c>
      <c r="T42" s="68" t="e">
        <f t="shared" si="0"/>
        <v>#VALUE!</v>
      </c>
      <c r="U42" s="68" t="e">
        <f t="shared" si="8"/>
        <v>#VALUE!</v>
      </c>
      <c r="V42" s="95">
        <v>1</v>
      </c>
      <c r="W42" s="153" t="e">
        <f t="shared" si="1"/>
        <v>#VALUE!</v>
      </c>
      <c r="Y42" s="107">
        <f t="shared" si="9"/>
        <v>0</v>
      </c>
    </row>
    <row r="43" spans="1:25" ht="34.5" customHeight="1" x14ac:dyDescent="0.3">
      <c r="A43" s="322" t="str">
        <f>CDT!B43</f>
        <v>Artésunate Amodiaquine: (ASAQ) 6 cp (100/270 mg)</v>
      </c>
      <c r="B43" s="247"/>
      <c r="C43" s="248"/>
      <c r="D43" s="302" t="str">
        <f t="shared" si="10"/>
        <v/>
      </c>
      <c r="E43" s="249"/>
      <c r="F43" s="247"/>
      <c r="G43" s="247"/>
      <c r="H43" s="247"/>
      <c r="I43" s="247"/>
      <c r="J43" s="247"/>
      <c r="K43" s="248"/>
      <c r="L43" s="431" t="str">
        <f t="shared" si="3"/>
        <v>0</v>
      </c>
      <c r="M43" s="428" t="str">
        <f t="shared" si="4"/>
        <v>0</v>
      </c>
      <c r="N43" s="250" t="str">
        <f t="shared" si="5"/>
        <v>0</v>
      </c>
      <c r="O43" s="251"/>
      <c r="P43" s="247"/>
      <c r="R43" s="312">
        <f t="shared" si="6"/>
        <v>0</v>
      </c>
      <c r="S43" s="152">
        <f t="shared" si="7"/>
        <v>90</v>
      </c>
      <c r="T43" s="68" t="e">
        <f t="shared" si="0"/>
        <v>#VALUE!</v>
      </c>
      <c r="U43" s="68" t="e">
        <f t="shared" si="8"/>
        <v>#VALUE!</v>
      </c>
      <c r="V43" s="95">
        <v>1</v>
      </c>
      <c r="W43" s="153" t="e">
        <f t="shared" si="1"/>
        <v>#VALUE!</v>
      </c>
      <c r="Y43" s="107">
        <f t="shared" si="9"/>
        <v>0</v>
      </c>
    </row>
    <row r="44" spans="1:25" ht="34.5" customHeight="1" x14ac:dyDescent="0.3">
      <c r="A44" s="322" t="str">
        <f>CDT!B44</f>
        <v>Artésunate - Méfloquine (AS-MF)</v>
      </c>
      <c r="B44" s="247"/>
      <c r="C44" s="248"/>
      <c r="D44" s="302" t="str">
        <f t="shared" si="10"/>
        <v/>
      </c>
      <c r="E44" s="249"/>
      <c r="F44" s="247"/>
      <c r="G44" s="247"/>
      <c r="H44" s="247"/>
      <c r="I44" s="247"/>
      <c r="J44" s="247"/>
      <c r="K44" s="248"/>
      <c r="L44" s="431" t="str">
        <f t="shared" si="3"/>
        <v>0</v>
      </c>
      <c r="M44" s="428" t="str">
        <f t="shared" si="4"/>
        <v>0</v>
      </c>
      <c r="N44" s="250" t="str">
        <f t="shared" si="5"/>
        <v>0</v>
      </c>
      <c r="O44" s="251"/>
      <c r="P44" s="247"/>
      <c r="R44" s="312">
        <f t="shared" si="6"/>
        <v>0</v>
      </c>
      <c r="S44" s="152">
        <f t="shared" si="7"/>
        <v>90</v>
      </c>
      <c r="T44" s="68" t="e">
        <f t="shared" si="0"/>
        <v>#VALUE!</v>
      </c>
      <c r="U44" s="68" t="e">
        <f t="shared" si="8"/>
        <v>#VALUE!</v>
      </c>
      <c r="V44" s="95">
        <v>1</v>
      </c>
      <c r="W44" s="153" t="e">
        <f t="shared" si="1"/>
        <v>#VALUE!</v>
      </c>
      <c r="Y44" s="107">
        <f t="shared" si="9"/>
        <v>0</v>
      </c>
    </row>
    <row r="45" spans="1:25" ht="34.5" customHeight="1" x14ac:dyDescent="0.3">
      <c r="A45" s="322" t="str">
        <f>CDT!B45</f>
        <v>Quinine comprimé 300mg</v>
      </c>
      <c r="B45" s="247"/>
      <c r="C45" s="248"/>
      <c r="D45" s="302" t="str">
        <f t="shared" si="10"/>
        <v/>
      </c>
      <c r="E45" s="249"/>
      <c r="F45" s="247"/>
      <c r="G45" s="247"/>
      <c r="H45" s="247"/>
      <c r="I45" s="247"/>
      <c r="J45" s="247"/>
      <c r="K45" s="248"/>
      <c r="L45" s="431" t="str">
        <f t="shared" si="3"/>
        <v>0</v>
      </c>
      <c r="M45" s="428" t="str">
        <f t="shared" si="4"/>
        <v>0</v>
      </c>
      <c r="N45" s="250" t="str">
        <f t="shared" si="5"/>
        <v>0</v>
      </c>
      <c r="O45" s="251"/>
      <c r="P45" s="247"/>
      <c r="R45" s="312">
        <f t="shared" si="6"/>
        <v>0</v>
      </c>
      <c r="S45" s="152">
        <f t="shared" si="7"/>
        <v>90</v>
      </c>
      <c r="T45" s="68" t="e">
        <f t="shared" si="0"/>
        <v>#VALUE!</v>
      </c>
      <c r="U45" s="68" t="e">
        <f t="shared" si="8"/>
        <v>#VALUE!</v>
      </c>
      <c r="V45" s="95">
        <v>1</v>
      </c>
      <c r="W45" s="153" t="e">
        <f t="shared" si="1"/>
        <v>#VALUE!</v>
      </c>
      <c r="Y45" s="107">
        <f t="shared" si="9"/>
        <v>0</v>
      </c>
    </row>
    <row r="46" spans="1:25" ht="34.5" customHeight="1" x14ac:dyDescent="0.3">
      <c r="A46" s="322" t="str">
        <f>CDT!B46</f>
        <v>Quinine injectable 300 mg</v>
      </c>
      <c r="B46" s="247"/>
      <c r="C46" s="248"/>
      <c r="D46" s="302" t="str">
        <f t="shared" si="10"/>
        <v/>
      </c>
      <c r="E46" s="249"/>
      <c r="F46" s="247"/>
      <c r="G46" s="247"/>
      <c r="H46" s="247"/>
      <c r="I46" s="247"/>
      <c r="J46" s="247"/>
      <c r="K46" s="248"/>
      <c r="L46" s="431" t="str">
        <f t="shared" si="3"/>
        <v>0</v>
      </c>
      <c r="M46" s="428" t="str">
        <f t="shared" si="4"/>
        <v>0</v>
      </c>
      <c r="N46" s="250" t="str">
        <f t="shared" si="5"/>
        <v>0</v>
      </c>
      <c r="O46" s="251"/>
      <c r="P46" s="247"/>
      <c r="R46" s="312">
        <f t="shared" si="6"/>
        <v>0</v>
      </c>
      <c r="S46" s="152">
        <f t="shared" si="7"/>
        <v>90</v>
      </c>
      <c r="T46" s="68" t="e">
        <f t="shared" si="0"/>
        <v>#VALUE!</v>
      </c>
      <c r="U46" s="68" t="e">
        <f t="shared" si="8"/>
        <v>#VALUE!</v>
      </c>
      <c r="V46" s="95">
        <v>1</v>
      </c>
      <c r="W46" s="153" t="e">
        <f t="shared" si="1"/>
        <v>#VALUE!</v>
      </c>
      <c r="Y46" s="107">
        <f t="shared" si="9"/>
        <v>0</v>
      </c>
    </row>
    <row r="47" spans="1:25" ht="34.5" customHeight="1" x14ac:dyDescent="0.3">
      <c r="A47" s="322" t="str">
        <f>CDT!B47</f>
        <v>Quinine injectable 600 mg</v>
      </c>
      <c r="B47" s="247"/>
      <c r="C47" s="248"/>
      <c r="D47" s="302" t="str">
        <f t="shared" si="10"/>
        <v/>
      </c>
      <c r="E47" s="249"/>
      <c r="F47" s="247"/>
      <c r="G47" s="247"/>
      <c r="H47" s="247"/>
      <c r="I47" s="247"/>
      <c r="J47" s="247"/>
      <c r="K47" s="248"/>
      <c r="L47" s="431" t="str">
        <f t="shared" si="3"/>
        <v>0</v>
      </c>
      <c r="M47" s="428" t="str">
        <f t="shared" si="4"/>
        <v>0</v>
      </c>
      <c r="N47" s="250" t="str">
        <f t="shared" si="5"/>
        <v>0</v>
      </c>
      <c r="O47" s="251"/>
      <c r="P47" s="247"/>
      <c r="R47" s="312">
        <f t="shared" si="6"/>
        <v>0</v>
      </c>
      <c r="S47" s="152">
        <f t="shared" si="7"/>
        <v>90</v>
      </c>
      <c r="T47" s="68" t="e">
        <f t="shared" si="0"/>
        <v>#VALUE!</v>
      </c>
      <c r="U47" s="68" t="e">
        <f t="shared" si="8"/>
        <v>#VALUE!</v>
      </c>
      <c r="V47" s="95">
        <v>1</v>
      </c>
      <c r="W47" s="153" t="e">
        <f t="shared" si="1"/>
        <v>#VALUE!</v>
      </c>
      <c r="Y47" s="107">
        <f t="shared" si="9"/>
        <v>0</v>
      </c>
    </row>
    <row r="48" spans="1:25" ht="34.5" customHeight="1" thickBot="1" x14ac:dyDescent="0.35">
      <c r="A48" s="322" t="str">
        <f>CDT!B48</f>
        <v>Quinine injectable 600 mg</v>
      </c>
      <c r="B48" s="247"/>
      <c r="C48" s="248"/>
      <c r="D48" s="303" t="str">
        <f t="shared" si="10"/>
        <v/>
      </c>
      <c r="E48" s="249"/>
      <c r="F48" s="247"/>
      <c r="G48" s="247"/>
      <c r="H48" s="247"/>
      <c r="I48" s="247"/>
      <c r="J48" s="247"/>
      <c r="K48" s="248"/>
      <c r="L48" s="431" t="str">
        <f t="shared" si="3"/>
        <v>0</v>
      </c>
      <c r="M48" s="428" t="str">
        <f t="shared" si="4"/>
        <v>0</v>
      </c>
      <c r="N48" s="250" t="str">
        <f t="shared" si="5"/>
        <v>0</v>
      </c>
      <c r="O48" s="251"/>
      <c r="P48" s="247"/>
      <c r="R48" s="312">
        <f t="shared" si="6"/>
        <v>0</v>
      </c>
      <c r="S48" s="152">
        <f t="shared" si="7"/>
        <v>90</v>
      </c>
      <c r="T48" s="68" t="e">
        <f>D48-(E48+G48+I48+H48)</f>
        <v>#VALUE!</v>
      </c>
      <c r="U48" s="68" t="e">
        <f t="shared" si="8"/>
        <v>#VALUE!</v>
      </c>
      <c r="V48" s="95">
        <v>1</v>
      </c>
      <c r="W48" s="153" t="e">
        <f t="shared" si="1"/>
        <v>#VALUE!</v>
      </c>
      <c r="Y48" s="107">
        <f t="shared" si="9"/>
        <v>0</v>
      </c>
    </row>
    <row r="49" spans="1:23" ht="34.5" customHeight="1" thickBot="1" x14ac:dyDescent="0.35">
      <c r="A49" s="322" t="str">
        <f>CDT!B49</f>
        <v>Artéméther injectable 100 mg</v>
      </c>
      <c r="B49" s="247"/>
      <c r="C49" s="248"/>
      <c r="D49" s="303" t="str">
        <f t="shared" si="10"/>
        <v/>
      </c>
      <c r="E49" s="249"/>
      <c r="F49" s="247"/>
      <c r="G49" s="247"/>
      <c r="H49" s="247"/>
      <c r="I49" s="247"/>
      <c r="J49" s="247"/>
      <c r="K49" s="248"/>
      <c r="L49" s="431" t="str">
        <f t="shared" si="3"/>
        <v>0</v>
      </c>
      <c r="M49" s="428" t="str">
        <f t="shared" si="4"/>
        <v>0</v>
      </c>
      <c r="N49" s="250" t="str">
        <f t="shared" si="5"/>
        <v>0</v>
      </c>
      <c r="O49" s="251"/>
      <c r="P49" s="247"/>
      <c r="R49" s="312">
        <f t="shared" si="6"/>
        <v>0</v>
      </c>
      <c r="S49" s="152">
        <f t="shared" si="7"/>
        <v>90</v>
      </c>
      <c r="T49" s="68" t="e">
        <f>D49-(E49+G49+I49+H49)</f>
        <v>#VALUE!</v>
      </c>
      <c r="U49" s="68" t="e">
        <f t="shared" si="8"/>
        <v>#VALUE!</v>
      </c>
      <c r="V49" s="95">
        <v>1</v>
      </c>
      <c r="W49" s="153" t="e">
        <f t="shared" si="1"/>
        <v>#VALUE!</v>
      </c>
    </row>
    <row r="50" spans="1:23" ht="34.5" hidden="1" customHeight="1" x14ac:dyDescent="0.3">
      <c r="A50" s="17"/>
      <c r="B50" s="79"/>
      <c r="C50" s="79"/>
      <c r="D50" s="53"/>
      <c r="E50" s="79"/>
      <c r="F50" s="79"/>
      <c r="G50" s="79"/>
      <c r="H50" s="79"/>
      <c r="I50" s="79"/>
      <c r="J50" s="79"/>
      <c r="K50" s="79"/>
      <c r="L50" s="54"/>
      <c r="M50" s="58" t="str">
        <f t="shared" ref="M50" si="11">IF(B50&lt;&gt;"",((E50/S50)*30),"")</f>
        <v/>
      </c>
      <c r="N50" s="55"/>
      <c r="O50" s="80"/>
      <c r="P50" s="79"/>
      <c r="S50" s="152"/>
      <c r="T50" s="68"/>
      <c r="U50" s="68"/>
      <c r="V50" s="95"/>
      <c r="W50" s="153" t="str">
        <f t="shared" si="1"/>
        <v/>
      </c>
    </row>
    <row r="51" spans="1:23" s="235" customFormat="1" ht="16.5" customHeight="1" x14ac:dyDescent="0.35">
      <c r="A51" s="531" t="s">
        <v>290</v>
      </c>
      <c r="B51" s="531"/>
      <c r="C51" s="531"/>
      <c r="D51" s="531"/>
      <c r="E51" s="531"/>
      <c r="F51" s="531"/>
      <c r="H51" s="233"/>
      <c r="I51" s="233" t="s">
        <v>300</v>
      </c>
      <c r="J51" s="234"/>
      <c r="K51" s="232"/>
      <c r="L51" s="232"/>
      <c r="M51" s="232"/>
      <c r="N51" s="232"/>
      <c r="O51" s="232"/>
      <c r="Q51" s="236"/>
      <c r="R51" s="311"/>
      <c r="S51" s="237"/>
      <c r="T51" s="238"/>
      <c r="U51" s="238"/>
      <c r="V51" s="239"/>
      <c r="W51" s="240"/>
    </row>
    <row r="52" spans="1:23" ht="29.25" customHeight="1" x14ac:dyDescent="0.3">
      <c r="A52" s="18"/>
      <c r="B52" s="18"/>
      <c r="C52" s="18"/>
      <c r="D52" s="18"/>
      <c r="E52" s="18"/>
      <c r="F52" s="18"/>
      <c r="G52" s="18"/>
      <c r="H52" s="18"/>
      <c r="I52" s="18"/>
      <c r="J52" s="18"/>
      <c r="K52" s="18"/>
      <c r="L52" s="18"/>
      <c r="M52" s="18"/>
      <c r="N52" s="18"/>
      <c r="O52" s="18"/>
      <c r="S52" s="154"/>
      <c r="T52" s="69"/>
      <c r="U52" s="69"/>
      <c r="V52" s="70"/>
      <c r="W52" s="155"/>
    </row>
    <row r="53" spans="1:23" ht="15.6" x14ac:dyDescent="0.3">
      <c r="B53" s="18"/>
      <c r="C53" s="18"/>
      <c r="D53" s="18"/>
      <c r="E53" s="18"/>
      <c r="F53" s="18"/>
      <c r="I53" s="18"/>
      <c r="J53" s="18"/>
      <c r="K53" s="18"/>
      <c r="L53" s="18"/>
      <c r="M53" s="18"/>
      <c r="N53" s="18"/>
      <c r="O53" s="18"/>
      <c r="S53" s="154"/>
      <c r="T53" s="69"/>
      <c r="U53" s="69"/>
      <c r="V53" s="70"/>
      <c r="W53" s="155"/>
    </row>
    <row r="54" spans="1:23" s="235" customFormat="1" ht="18.600000000000001" thickBot="1" x14ac:dyDescent="0.4">
      <c r="A54" s="233" t="s">
        <v>289</v>
      </c>
      <c r="H54" s="233"/>
      <c r="I54" s="233" t="s">
        <v>301</v>
      </c>
      <c r="O54" s="232"/>
      <c r="Q54" s="236"/>
      <c r="R54" s="311"/>
      <c r="S54" s="243"/>
      <c r="T54" s="244"/>
      <c r="U54" s="244"/>
      <c r="V54" s="245"/>
      <c r="W54" s="246"/>
    </row>
  </sheetData>
  <mergeCells count="21">
    <mergeCell ref="A24:A25"/>
    <mergeCell ref="A51:F51"/>
    <mergeCell ref="A19:C19"/>
    <mergeCell ref="D19:N19"/>
    <mergeCell ref="S19:W19"/>
    <mergeCell ref="A21:C21"/>
    <mergeCell ref="D21:F21"/>
    <mergeCell ref="G21:K22"/>
    <mergeCell ref="L21:P21"/>
    <mergeCell ref="L17:P17"/>
    <mergeCell ref="A1:B1"/>
    <mergeCell ref="A3:B3"/>
    <mergeCell ref="A4:B4"/>
    <mergeCell ref="A11:O11"/>
    <mergeCell ref="B13:C13"/>
    <mergeCell ref="E13:J13"/>
    <mergeCell ref="B15:C15"/>
    <mergeCell ref="D15:F15"/>
    <mergeCell ref="G15:I15"/>
    <mergeCell ref="B17:E17"/>
    <mergeCell ref="G17:K17"/>
  </mergeCells>
  <conditionalFormatting sqref="U26">
    <cfRule type="cellIs" dxfId="4012" priority="39" operator="greaterThan">
      <formula>0</formula>
    </cfRule>
    <cfRule type="cellIs" dxfId="4011" priority="40" operator="greaterThan">
      <formula>0</formula>
    </cfRule>
    <cfRule type="cellIs" dxfId="4010" priority="41" operator="lessThan">
      <formula>0</formula>
    </cfRule>
    <cfRule type="cellIs" dxfId="4009" priority="42" operator="notEqual">
      <formula>0</formula>
    </cfRule>
  </conditionalFormatting>
  <conditionalFormatting sqref="U27:U29">
    <cfRule type="cellIs" dxfId="4008" priority="35" operator="greaterThan">
      <formula>0</formula>
    </cfRule>
    <cfRule type="cellIs" dxfId="4007" priority="36" operator="greaterThan">
      <formula>0</formula>
    </cfRule>
    <cfRule type="cellIs" dxfId="4006" priority="37" operator="lessThan">
      <formula>0</formula>
    </cfRule>
    <cfRule type="cellIs" dxfId="4005" priority="38" operator="notEqual">
      <formula>0</formula>
    </cfRule>
  </conditionalFormatting>
  <conditionalFormatting sqref="U30:U31 U33:U47">
    <cfRule type="cellIs" dxfId="4004" priority="31" operator="greaterThan">
      <formula>0</formula>
    </cfRule>
    <cfRule type="cellIs" dxfId="4003" priority="32" operator="greaterThan">
      <formula>0</formula>
    </cfRule>
    <cfRule type="cellIs" dxfId="4002" priority="33" operator="lessThan">
      <formula>0</formula>
    </cfRule>
    <cfRule type="cellIs" dxfId="4001" priority="34" operator="notEqual">
      <formula>0</formula>
    </cfRule>
  </conditionalFormatting>
  <conditionalFormatting sqref="U48:U50">
    <cfRule type="cellIs" dxfId="4000" priority="27" operator="greaterThan">
      <formula>0</formula>
    </cfRule>
    <cfRule type="cellIs" dxfId="3999" priority="28" operator="greaterThan">
      <formula>0</formula>
    </cfRule>
    <cfRule type="cellIs" dxfId="3998" priority="29" operator="lessThan">
      <formula>0</formula>
    </cfRule>
    <cfRule type="cellIs" dxfId="3997" priority="30" operator="notEqual">
      <formula>0</formula>
    </cfRule>
  </conditionalFormatting>
  <conditionalFormatting sqref="K50">
    <cfRule type="expression" dxfId="3996" priority="25">
      <formula>K50&lt;T50</formula>
    </cfRule>
    <cfRule type="expression" dxfId="3995" priority="26">
      <formula>K50&gt;T50</formula>
    </cfRule>
  </conditionalFormatting>
  <conditionalFormatting sqref="J37:J47">
    <cfRule type="cellIs" dxfId="3994" priority="24" operator="greaterThan">
      <formula>90</formula>
    </cfRule>
  </conditionalFormatting>
  <conditionalFormatting sqref="J48:J50">
    <cfRule type="cellIs" dxfId="3993" priority="23" operator="greaterThan">
      <formula>90</formula>
    </cfRule>
  </conditionalFormatting>
  <conditionalFormatting sqref="K36:K47">
    <cfRule type="expression" dxfId="3992" priority="21">
      <formula>K36&lt;T36</formula>
    </cfRule>
    <cfRule type="expression" dxfId="3991" priority="22">
      <formula>K36&gt;T36</formula>
    </cfRule>
  </conditionalFormatting>
  <conditionalFormatting sqref="J27:J31 J33">
    <cfRule type="cellIs" dxfId="3990" priority="20" operator="greaterThan">
      <formula>90</formula>
    </cfRule>
  </conditionalFormatting>
  <conditionalFormatting sqref="J36">
    <cfRule type="cellIs" dxfId="3989" priority="19" operator="greaterThan">
      <formula>90</formula>
    </cfRule>
  </conditionalFormatting>
  <conditionalFormatting sqref="K48:K49">
    <cfRule type="expression" dxfId="3988" priority="17">
      <formula>K48&lt;T48</formula>
    </cfRule>
    <cfRule type="expression" dxfId="3987" priority="18">
      <formula>K48&gt;T48</formula>
    </cfRule>
  </conditionalFormatting>
  <conditionalFormatting sqref="K27:K31 K33">
    <cfRule type="expression" dxfId="3986" priority="15">
      <formula>K27&lt;T27</formula>
    </cfRule>
    <cfRule type="expression" dxfId="3985" priority="16">
      <formula>K27&gt;T27</formula>
    </cfRule>
  </conditionalFormatting>
  <conditionalFormatting sqref="J26">
    <cfRule type="cellIs" dxfId="3984" priority="14" operator="greaterThan">
      <formula>90</formula>
    </cfRule>
  </conditionalFormatting>
  <conditionalFormatting sqref="K26">
    <cfRule type="expression" dxfId="3983" priority="12">
      <formula>K26&lt;T26</formula>
    </cfRule>
    <cfRule type="expression" dxfId="3982" priority="13">
      <formula>K26&gt;T26</formula>
    </cfRule>
  </conditionalFormatting>
  <conditionalFormatting sqref="U32">
    <cfRule type="cellIs" dxfId="3981" priority="8" operator="greaterThan">
      <formula>0</formula>
    </cfRule>
    <cfRule type="cellIs" dxfId="3980" priority="9" operator="greaterThan">
      <formula>0</formula>
    </cfRule>
    <cfRule type="cellIs" dxfId="3979" priority="10" operator="lessThan">
      <formula>0</formula>
    </cfRule>
    <cfRule type="cellIs" dxfId="3978" priority="11" operator="notEqual">
      <formula>0</formula>
    </cfRule>
  </conditionalFormatting>
  <conditionalFormatting sqref="K34">
    <cfRule type="expression" dxfId="3977" priority="6">
      <formula>K34&lt;T34</formula>
    </cfRule>
    <cfRule type="expression" dxfId="3976" priority="7">
      <formula>K34&gt;T34</formula>
    </cfRule>
  </conditionalFormatting>
  <conditionalFormatting sqref="K35">
    <cfRule type="expression" dxfId="3975" priority="4">
      <formula>K35&lt;T35</formula>
    </cfRule>
    <cfRule type="expression" dxfId="3974" priority="5">
      <formula>K35&gt;T35</formula>
    </cfRule>
  </conditionalFormatting>
  <conditionalFormatting sqref="J32">
    <cfRule type="cellIs" dxfId="3973" priority="3" operator="greaterThan">
      <formula>90</formula>
    </cfRule>
  </conditionalFormatting>
  <conditionalFormatting sqref="K32">
    <cfRule type="expression" dxfId="3972" priority="1">
      <formula>K32&lt;T32</formula>
    </cfRule>
    <cfRule type="expression" dxfId="3971" priority="2">
      <formula>K32&gt;T32</formula>
    </cfRule>
  </conditionalFormatting>
  <dataValidations count="7">
    <dataValidation type="whole" allowBlank="1" showInputMessage="1" showErrorMessage="1" prompt="La quantité accordée par le point Focal ne peut être supérieure à la somme du CMMa et la quantité commandée pour le trimestre._x000a_Merci de revoir la quantité dans la colonne O." sqref="O26:O49">
      <formula1>0</formula1>
      <formula2>+M26+N26</formula2>
    </dataValidation>
    <dataValidation type="whole" allowBlank="1" showInputMessage="1" showErrorMessage="1" prompt="La valeur ne peut pas être supérieure à 89_x000a_Si tel est le cas déteminer la quantité à commander directement à la colonne O_x000a_merci" sqref="J26">
      <formula1>0</formula1>
      <formula2>89</formula2>
    </dataValidation>
    <dataValidation type="list" allowBlank="1" showInputMessage="1" showErrorMessage="1" sqref="D21:F21">
      <formula1>typerapport2</formula1>
    </dataValidation>
    <dataValidation type="whole" operator="lessThanOrEqual" allowBlank="1" showInputMessage="1" showErrorMessage="1" promptTitle="instruction" prompt="La valeur de la cellule ne peut pas être supérieure à la quantité Totale inscrite dans la colonne D._x000a_Merci de vérifier." sqref="E26:E50">
      <formula1>D26</formula1>
    </dataValidation>
    <dataValidation type="whole" allowBlank="1" showInputMessage="1" showErrorMessage="1" prompt="La valeur ne peut pas être supérieure à 89_x000a_Si tel est le cas déteminer la quantité à commander directement à la colonne M._x000a_merci" sqref="J27:J50">
      <formula1>0</formula1>
      <formula2>89</formula2>
    </dataValidation>
    <dataValidation errorStyle="information" allowBlank="1" showInputMessage="1" showErrorMessage="1" errorTitle="Instruction" error="Saisissez le Texte en MAJUSCULE_x000a_Exemple: CMS AGOE_x000a_Merci" promptTitle="Instruction" prompt="Saisissez le Texte en MAJUSCULE_x000a_Exemple: CMS AGOE_x000a_Merci" sqref="D19:N19"/>
    <dataValidation type="date" errorStyle="warning" allowBlank="1" showInputMessage="1" showErrorMessage="1" promptTitle="Instruction" prompt="SVP Saisissez la date sous le format:_x000a_00/00/0000. exemple 15/09/2016,_x000a_Merci_x000a_" sqref="L21:P21">
      <formula1>42370</formula1>
      <formula2>44926</formula2>
    </dataValidation>
  </dataValidations>
  <pageMargins left="0.21" right="0.23622047244094491" top="0.74803149606299213" bottom="0.74803149606299213" header="0.31496062992125984" footer="0.31496062992125984"/>
  <pageSetup paperSize="9" scale="40" orientation="portrait" r:id="rId1"/>
  <headerFooter alignWithMargins="0">
    <oddFooter>&amp;C&amp;"Arial,Gras"PNLS /IST, Avenue des Armées, -05 BP 424 Lomé –Togo ; Tel 22 20 94 39 Fax : 22 20 94 36    Site Web : www.pnls.tg</oddFooter>
  </headerFooter>
  <drawing r:id="rId2"/>
</worksheet>
</file>

<file path=xl/worksheets/sheet3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rgb="FFFF0000"/>
  </sheetPr>
  <dimension ref="A1:W56"/>
  <sheetViews>
    <sheetView showGridLines="0" view="pageBreakPreview" topLeftCell="A10" zoomScale="70" zoomScaleNormal="70" zoomScaleSheetLayoutView="70" zoomScalePageLayoutView="50" workbookViewId="0">
      <selection activeCell="D19" sqref="D19:N19"/>
    </sheetView>
  </sheetViews>
  <sheetFormatPr baseColWidth="10" defaultColWidth="7.33203125" defaultRowHeight="13.8" x14ac:dyDescent="0.3"/>
  <cols>
    <col min="1" max="1" width="51.5546875" style="3" customWidth="1"/>
    <col min="2" max="14" width="11.5546875" style="3" customWidth="1"/>
    <col min="15" max="15" width="11.6640625" style="39" customWidth="1"/>
    <col min="16" max="16" width="17.5546875" style="3" customWidth="1"/>
    <col min="17" max="17" width="2.109375" style="62" customWidth="1"/>
    <col min="18" max="18" width="4.88671875" style="77" customWidth="1"/>
    <col min="19" max="20" width="7.44140625" style="77" bestFit="1" customWidth="1"/>
    <col min="21" max="21" width="7.88671875" style="78" bestFit="1" customWidth="1"/>
    <col min="22" max="22" width="33.33203125" style="77" customWidth="1"/>
    <col min="23" max="16384" width="7.33203125" style="3"/>
  </cols>
  <sheetData>
    <row r="1" spans="1:23" ht="17.25" customHeight="1" x14ac:dyDescent="0.3">
      <c r="A1" s="549" t="s">
        <v>452</v>
      </c>
      <c r="B1" s="549"/>
      <c r="C1" s="2"/>
      <c r="D1" s="2"/>
      <c r="E1"/>
      <c r="F1"/>
      <c r="G1"/>
      <c r="H1"/>
      <c r="I1"/>
      <c r="J1"/>
      <c r="N1" s="4" t="s">
        <v>1</v>
      </c>
      <c r="O1" s="5"/>
      <c r="R1" s="306"/>
      <c r="S1" s="69"/>
      <c r="T1" s="69"/>
      <c r="U1" s="69"/>
      <c r="V1" s="70"/>
      <c r="W1" s="69"/>
    </row>
    <row r="2" spans="1:23" ht="13.5" customHeight="1" x14ac:dyDescent="0.3">
      <c r="A2" s="1" t="s">
        <v>453</v>
      </c>
      <c r="B2" s="1"/>
      <c r="C2" s="2"/>
      <c r="D2" s="2"/>
      <c r="E2"/>
      <c r="F2"/>
      <c r="G2"/>
      <c r="H2"/>
      <c r="I2"/>
      <c r="J2"/>
      <c r="M2" s="4"/>
      <c r="N2" s="4" t="s">
        <v>3</v>
      </c>
      <c r="O2" s="5"/>
      <c r="R2" s="306"/>
      <c r="S2" s="69"/>
      <c r="T2" s="69"/>
      <c r="U2" s="69"/>
      <c r="V2" s="70"/>
      <c r="W2" s="69"/>
    </row>
    <row r="3" spans="1:23" ht="15.6" x14ac:dyDescent="0.3">
      <c r="A3" s="549" t="s">
        <v>454</v>
      </c>
      <c r="B3" s="549"/>
      <c r="C3" s="2"/>
      <c r="D3" s="2"/>
      <c r="E3"/>
      <c r="F3"/>
      <c r="G3"/>
      <c r="H3"/>
      <c r="I3"/>
      <c r="J3"/>
      <c r="K3" s="5"/>
      <c r="L3" s="5"/>
      <c r="M3" s="5"/>
      <c r="N3" s="5"/>
      <c r="O3" s="5"/>
      <c r="R3" s="306"/>
      <c r="S3" s="69"/>
      <c r="T3" s="69"/>
      <c r="U3" s="69"/>
      <c r="V3" s="70"/>
      <c r="W3" s="69"/>
    </row>
    <row r="4" spans="1:23" ht="33.6" customHeight="1" x14ac:dyDescent="0.3">
      <c r="A4" s="547" t="s">
        <v>455</v>
      </c>
      <c r="B4" s="548"/>
      <c r="C4" s="7"/>
      <c r="D4" s="7"/>
      <c r="E4" s="8"/>
      <c r="F4" s="8"/>
      <c r="G4" s="8"/>
      <c r="H4" s="8"/>
      <c r="I4" s="8"/>
      <c r="J4" s="8"/>
      <c r="K4" s="9"/>
      <c r="L4" s="9"/>
      <c r="M4" s="9"/>
      <c r="N4" s="9"/>
      <c r="O4" s="38"/>
      <c r="R4" s="306"/>
      <c r="S4" s="69"/>
      <c r="T4" s="69"/>
      <c r="U4" s="69"/>
      <c r="V4" s="70"/>
      <c r="W4" s="69"/>
    </row>
    <row r="5" spans="1:23" x14ac:dyDescent="0.3">
      <c r="B5" s="9"/>
      <c r="C5" s="9"/>
      <c r="D5" s="9"/>
      <c r="E5" s="9"/>
      <c r="F5" s="9"/>
      <c r="G5" s="9"/>
      <c r="H5" s="9"/>
      <c r="I5" s="9"/>
      <c r="J5" s="9"/>
      <c r="K5" s="9"/>
      <c r="L5" s="9"/>
      <c r="M5" s="9"/>
      <c r="N5" s="9"/>
      <c r="O5" s="38"/>
      <c r="R5" s="306"/>
      <c r="S5" s="69"/>
      <c r="T5" s="69"/>
      <c r="U5" s="69"/>
      <c r="V5" s="70"/>
      <c r="W5" s="69"/>
    </row>
    <row r="6" spans="1:23" ht="15.6" x14ac:dyDescent="0.3">
      <c r="A6" s="6" t="s">
        <v>232</v>
      </c>
      <c r="B6" s="9"/>
      <c r="C6" s="9"/>
      <c r="D6" s="9"/>
      <c r="E6" s="9"/>
      <c r="F6" s="9"/>
      <c r="G6" s="9"/>
      <c r="H6" s="9"/>
      <c r="I6" s="9"/>
      <c r="J6" s="9"/>
      <c r="K6" s="9"/>
      <c r="L6" s="9"/>
      <c r="M6" s="9"/>
      <c r="N6" s="9"/>
      <c r="O6" s="38"/>
      <c r="R6" s="306"/>
      <c r="S6" s="69"/>
      <c r="T6" s="69"/>
      <c r="U6" s="69"/>
      <c r="V6" s="70"/>
      <c r="W6" s="69"/>
    </row>
    <row r="7" spans="1:23" x14ac:dyDescent="0.3">
      <c r="A7" s="10"/>
      <c r="B7" s="9"/>
      <c r="C7" s="9"/>
      <c r="D7" s="9"/>
      <c r="E7" s="9"/>
      <c r="F7" s="9"/>
      <c r="G7" s="9"/>
      <c r="H7" s="9"/>
      <c r="I7" s="9"/>
      <c r="J7" s="9"/>
      <c r="K7" s="9"/>
      <c r="L7" s="9"/>
      <c r="M7" s="9"/>
      <c r="N7" s="9"/>
      <c r="O7" s="38"/>
      <c r="R7" s="69"/>
      <c r="S7" s="69"/>
      <c r="T7" s="69"/>
      <c r="U7" s="70"/>
      <c r="V7" s="69"/>
    </row>
    <row r="8" spans="1:23" x14ac:dyDescent="0.3">
      <c r="A8" s="10"/>
      <c r="B8" s="9"/>
      <c r="C8" s="9"/>
      <c r="D8" s="9"/>
      <c r="E8" s="9"/>
      <c r="F8" s="9"/>
      <c r="G8" s="9"/>
      <c r="H8" s="9"/>
      <c r="I8" s="9"/>
      <c r="J8" s="9"/>
      <c r="K8" s="9"/>
      <c r="L8" s="9"/>
      <c r="M8" s="9"/>
      <c r="N8" s="9"/>
      <c r="O8" s="38"/>
      <c r="R8" s="69"/>
      <c r="S8" s="69"/>
      <c r="T8" s="69"/>
      <c r="U8" s="70"/>
      <c r="V8" s="69"/>
    </row>
    <row r="9" spans="1:23" ht="17.25" customHeight="1" x14ac:dyDescent="0.3">
      <c r="A9" s="10"/>
      <c r="B9" s="9"/>
      <c r="C9" s="9"/>
      <c r="D9" s="9"/>
      <c r="E9" s="9"/>
      <c r="F9" s="9"/>
      <c r="G9" s="9"/>
      <c r="H9" s="9"/>
      <c r="I9" s="9"/>
      <c r="J9" s="9"/>
      <c r="K9" s="9"/>
      <c r="L9" s="9"/>
      <c r="M9" s="9"/>
      <c r="N9" s="9"/>
      <c r="O9" s="38"/>
      <c r="R9" s="69"/>
      <c r="S9" s="69"/>
      <c r="T9" s="69"/>
      <c r="U9" s="70"/>
      <c r="V9" s="69"/>
    </row>
    <row r="10" spans="1:23" ht="0.75" customHeight="1" x14ac:dyDescent="0.3">
      <c r="R10" s="69"/>
      <c r="S10" s="69"/>
      <c r="T10" s="69"/>
      <c r="U10" s="70"/>
      <c r="V10" s="69"/>
    </row>
    <row r="11" spans="1:23" ht="21" customHeight="1" x14ac:dyDescent="0.3">
      <c r="A11" s="555" t="s">
        <v>263</v>
      </c>
      <c r="B11" s="555"/>
      <c r="C11" s="555"/>
      <c r="D11" s="555"/>
      <c r="E11" s="555"/>
      <c r="F11" s="555"/>
      <c r="G11" s="555"/>
      <c r="H11" s="555"/>
      <c r="I11" s="555"/>
      <c r="J11" s="555"/>
      <c r="K11" s="555"/>
      <c r="L11" s="555"/>
      <c r="M11" s="555"/>
      <c r="N11" s="555"/>
      <c r="O11" s="555"/>
      <c r="P11" s="40"/>
      <c r="R11" s="69"/>
      <c r="S11" s="69"/>
      <c r="T11" s="69"/>
      <c r="U11" s="70"/>
      <c r="V11" s="69"/>
    </row>
    <row r="12" spans="1:23" ht="3.75" customHeight="1" x14ac:dyDescent="0.3">
      <c r="A12" s="11"/>
      <c r="B12" s="11"/>
      <c r="C12" s="11"/>
      <c r="D12" s="11"/>
      <c r="E12" s="11"/>
      <c r="F12" s="11"/>
      <c r="G12" s="11"/>
      <c r="H12" s="11"/>
      <c r="I12" s="11"/>
      <c r="J12" s="11"/>
      <c r="K12" s="11"/>
      <c r="L12" s="11"/>
      <c r="M12" s="11"/>
      <c r="N12" s="11"/>
      <c r="O12" s="11"/>
      <c r="R12" s="69"/>
      <c r="S12" s="69"/>
      <c r="T12" s="69"/>
      <c r="U12" s="70"/>
      <c r="V12" s="69"/>
    </row>
    <row r="13" spans="1:23" s="42" customFormat="1" ht="20.25" hidden="1" customHeight="1" thickBot="1" x14ac:dyDescent="0.35">
      <c r="A13" s="434" t="s">
        <v>5</v>
      </c>
      <c r="B13" s="556">
        <f>'Info District'!G11</f>
        <v>2025</v>
      </c>
      <c r="C13" s="557"/>
      <c r="E13" s="550"/>
      <c r="F13" s="550"/>
      <c r="G13" s="550"/>
      <c r="H13" s="550"/>
      <c r="I13" s="550"/>
      <c r="J13" s="554"/>
      <c r="Q13" s="63"/>
      <c r="R13" s="71"/>
      <c r="S13" s="71"/>
      <c r="T13" s="71"/>
      <c r="U13" s="72"/>
      <c r="V13" s="71"/>
    </row>
    <row r="14" spans="1:23" s="42" customFormat="1" ht="7.5" hidden="1" customHeight="1" thickBot="1" x14ac:dyDescent="0.35">
      <c r="A14" s="434"/>
      <c r="B14" s="13"/>
      <c r="C14" s="13"/>
      <c r="D14" s="13"/>
      <c r="O14" s="15"/>
      <c r="Q14" s="63"/>
      <c r="R14" s="71"/>
      <c r="S14" s="71"/>
      <c r="T14" s="71"/>
      <c r="U14" s="72"/>
      <c r="V14" s="71"/>
    </row>
    <row r="15" spans="1:23" s="42" customFormat="1" ht="16.5" hidden="1" customHeight="1" thickBot="1" x14ac:dyDescent="0.35">
      <c r="A15" s="434" t="s">
        <v>7</v>
      </c>
      <c r="B15" s="558" t="str">
        <f>'Info District'!G12</f>
        <v>PLATEAUX</v>
      </c>
      <c r="C15" s="559"/>
      <c r="D15" s="550" t="s">
        <v>8</v>
      </c>
      <c r="E15" s="550"/>
      <c r="F15" s="550"/>
      <c r="G15" s="551" t="str">
        <f>'Info District'!G13</f>
        <v>Agou</v>
      </c>
      <c r="H15" s="552"/>
      <c r="I15" s="553"/>
      <c r="L15" s="11"/>
      <c r="M15" s="11"/>
      <c r="N15" s="11"/>
      <c r="O15" s="11"/>
      <c r="P15" s="11"/>
      <c r="Q15" s="63"/>
      <c r="R15" s="71"/>
      <c r="S15" s="71"/>
      <c r="T15" s="71"/>
      <c r="U15" s="73"/>
      <c r="V15" s="71"/>
    </row>
    <row r="16" spans="1:23" s="42" customFormat="1" ht="3.75" hidden="1" customHeight="1" thickBot="1" x14ac:dyDescent="0.35">
      <c r="A16" s="139"/>
      <c r="B16" s="15"/>
      <c r="C16" s="15"/>
      <c r="D16" s="15"/>
      <c r="E16" s="15"/>
      <c r="K16" s="15"/>
      <c r="L16" s="15"/>
      <c r="M16" s="15"/>
      <c r="O16" s="15"/>
      <c r="Q16" s="63"/>
      <c r="R16" s="71"/>
      <c r="S16" s="71"/>
      <c r="T16" s="71"/>
      <c r="U16" s="72"/>
      <c r="V16" s="71"/>
    </row>
    <row r="17" spans="1:23" s="42" customFormat="1" ht="18" hidden="1" customHeight="1" thickBot="1" x14ac:dyDescent="0.35">
      <c r="A17" s="434" t="s">
        <v>9</v>
      </c>
      <c r="B17" s="556" t="str">
        <f>'Info District'!G17</f>
        <v>Avril à Juin 2025</v>
      </c>
      <c r="C17" s="560"/>
      <c r="D17" s="560"/>
      <c r="E17" s="557"/>
      <c r="G17" s="550" t="s">
        <v>11</v>
      </c>
      <c r="H17" s="550"/>
      <c r="I17" s="550"/>
      <c r="J17" s="550"/>
      <c r="K17" s="554"/>
      <c r="L17" s="551" t="str">
        <f>'Info District'!G18</f>
        <v>Juillet à Septembre 2025</v>
      </c>
      <c r="M17" s="552"/>
      <c r="N17" s="552"/>
      <c r="O17" s="552"/>
      <c r="P17" s="553"/>
      <c r="Q17" s="63"/>
      <c r="R17" s="71"/>
      <c r="S17" s="71"/>
      <c r="T17" s="71"/>
      <c r="U17" s="72"/>
      <c r="V17" s="71"/>
    </row>
    <row r="18" spans="1:23" s="9" customFormat="1" ht="6" customHeight="1" thickBot="1" x14ac:dyDescent="0.3">
      <c r="B18" s="43"/>
      <c r="C18" s="43"/>
      <c r="D18" s="43"/>
      <c r="E18" s="44"/>
      <c r="F18" s="43"/>
      <c r="G18" s="45"/>
      <c r="H18" s="45"/>
      <c r="I18" s="45"/>
      <c r="J18" s="45"/>
      <c r="K18" s="45"/>
      <c r="L18" s="45"/>
      <c r="M18" s="45"/>
      <c r="O18" s="38"/>
      <c r="Q18" s="64"/>
      <c r="R18" s="74"/>
      <c r="S18" s="74"/>
      <c r="T18" s="74"/>
      <c r="U18" s="75"/>
      <c r="V18" s="74"/>
    </row>
    <row r="19" spans="1:23" s="9" customFormat="1" ht="31.5" customHeight="1" thickBot="1" x14ac:dyDescent="0.35">
      <c r="A19" s="532" t="s">
        <v>12</v>
      </c>
      <c r="B19" s="532"/>
      <c r="C19" s="533"/>
      <c r="D19" s="575"/>
      <c r="E19" s="576"/>
      <c r="F19" s="576"/>
      <c r="G19" s="576"/>
      <c r="H19" s="576"/>
      <c r="I19" s="576"/>
      <c r="J19" s="576"/>
      <c r="K19" s="576"/>
      <c r="L19" s="576"/>
      <c r="M19" s="576"/>
      <c r="N19" s="577"/>
      <c r="O19" s="11"/>
      <c r="P19" s="464" t="str">
        <f>'Info District'!H17</f>
        <v>T2</v>
      </c>
      <c r="Q19" s="65"/>
      <c r="R19" s="535" t="s">
        <v>96</v>
      </c>
      <c r="S19" s="536"/>
      <c r="T19" s="536"/>
      <c r="U19" s="536"/>
      <c r="V19" s="537"/>
    </row>
    <row r="20" spans="1:23" s="9" customFormat="1" ht="8.25" customHeight="1" thickBot="1" x14ac:dyDescent="0.35">
      <c r="A20" s="12"/>
      <c r="B20" s="12"/>
      <c r="C20" s="12"/>
      <c r="D20" s="12"/>
      <c r="E20" s="12"/>
      <c r="F20" s="12"/>
      <c r="G20" s="13"/>
      <c r="H20" s="13"/>
      <c r="I20" s="13"/>
      <c r="J20" s="13"/>
      <c r="K20" s="13"/>
      <c r="L20" s="14"/>
      <c r="M20" s="14"/>
      <c r="N20" s="14"/>
      <c r="O20" s="14"/>
      <c r="Q20" s="64"/>
      <c r="R20" s="146"/>
      <c r="S20" s="74"/>
      <c r="T20" s="74"/>
      <c r="U20" s="76"/>
      <c r="V20" s="147"/>
    </row>
    <row r="21" spans="1:23" s="9" customFormat="1" ht="30.75" customHeight="1" thickBot="1" x14ac:dyDescent="0.35">
      <c r="A21" s="564" t="s">
        <v>6</v>
      </c>
      <c r="B21" s="564"/>
      <c r="C21" s="564"/>
      <c r="D21" s="565"/>
      <c r="E21" s="566"/>
      <c r="F21" s="566"/>
      <c r="G21" s="566"/>
      <c r="H21" s="567"/>
      <c r="I21" s="12"/>
      <c r="K21" s="230" t="s">
        <v>338</v>
      </c>
      <c r="O21" s="571"/>
      <c r="P21" s="572"/>
      <c r="Q21" s="64"/>
      <c r="R21" s="146"/>
      <c r="S21" s="74"/>
      <c r="T21" s="74"/>
      <c r="U21" s="76"/>
      <c r="V21" s="147"/>
    </row>
    <row r="22" spans="1:23" s="9" customFormat="1" ht="9" customHeight="1" thickBot="1" x14ac:dyDescent="0.35">
      <c r="A22" s="12"/>
      <c r="B22" s="12"/>
      <c r="C22" s="12"/>
      <c r="D22" s="12"/>
      <c r="E22" s="12"/>
      <c r="F22" s="12"/>
      <c r="G22" s="13"/>
      <c r="H22" s="13"/>
      <c r="I22" s="13"/>
      <c r="J22" s="13"/>
      <c r="K22" s="13"/>
      <c r="L22" s="14"/>
      <c r="M22" s="14"/>
      <c r="N22" s="14"/>
      <c r="O22" s="14"/>
      <c r="Q22" s="64"/>
      <c r="R22" s="146"/>
      <c r="S22" s="74"/>
      <c r="T22" s="74"/>
      <c r="U22" s="76"/>
      <c r="V22" s="147"/>
    </row>
    <row r="23" spans="1:23" s="9" customFormat="1" ht="30" customHeight="1" thickBot="1" x14ac:dyDescent="0.35">
      <c r="A23" s="532" t="s">
        <v>240</v>
      </c>
      <c r="B23" s="532"/>
      <c r="C23" s="533"/>
      <c r="D23" s="568" t="s">
        <v>265</v>
      </c>
      <c r="E23" s="569"/>
      <c r="F23" s="570"/>
      <c r="H23" s="229"/>
      <c r="I23" s="573" t="s">
        <v>337</v>
      </c>
      <c r="J23" s="573"/>
      <c r="K23" s="573"/>
      <c r="L23" s="573"/>
      <c r="M23" s="573"/>
      <c r="N23" s="574"/>
      <c r="O23" s="562"/>
      <c r="P23" s="563"/>
      <c r="Q23" s="64"/>
      <c r="R23" s="146"/>
      <c r="S23" s="74"/>
      <c r="T23" s="74"/>
      <c r="U23" s="76"/>
      <c r="V23" s="147"/>
    </row>
    <row r="24" spans="1:23" s="9" customFormat="1" ht="6" customHeight="1" x14ac:dyDescent="0.3">
      <c r="A24" s="12"/>
      <c r="B24" s="12"/>
      <c r="C24" s="12"/>
      <c r="D24" s="12"/>
      <c r="E24" s="12"/>
      <c r="F24" s="12"/>
      <c r="G24" s="13"/>
      <c r="H24" s="15"/>
      <c r="I24" s="15"/>
      <c r="J24" s="15"/>
      <c r="K24" s="13"/>
      <c r="L24" s="14"/>
      <c r="M24" s="14"/>
      <c r="N24" s="14"/>
      <c r="O24" s="14"/>
      <c r="Q24" s="64"/>
      <c r="R24" s="146"/>
      <c r="S24" s="74"/>
      <c r="T24" s="74"/>
      <c r="U24" s="76"/>
      <c r="V24" s="147"/>
    </row>
    <row r="25" spans="1:23" s="9" customFormat="1" ht="4.5" customHeight="1" thickBot="1" x14ac:dyDescent="0.35">
      <c r="A25" s="12"/>
      <c r="B25" s="12"/>
      <c r="C25" s="12"/>
      <c r="D25" s="12"/>
      <c r="E25" s="12"/>
      <c r="F25" s="12"/>
      <c r="G25" s="13"/>
      <c r="H25" s="13"/>
      <c r="I25" s="13"/>
      <c r="J25" s="13"/>
      <c r="K25" s="13"/>
      <c r="L25" s="14"/>
      <c r="M25" s="14"/>
      <c r="N25" s="14"/>
      <c r="O25" s="14"/>
      <c r="Q25" s="64"/>
      <c r="R25" s="146"/>
      <c r="S25" s="74"/>
      <c r="T25" s="74"/>
      <c r="U25" s="76"/>
      <c r="V25" s="147"/>
    </row>
    <row r="26" spans="1:23" ht="76.5" customHeight="1" thickBot="1" x14ac:dyDescent="0.35">
      <c r="A26" s="541" t="s">
        <v>13</v>
      </c>
      <c r="B26" s="16" t="s">
        <v>14</v>
      </c>
      <c r="C26" s="108" t="s">
        <v>15</v>
      </c>
      <c r="D26" s="118" t="s">
        <v>16</v>
      </c>
      <c r="E26" s="117" t="s">
        <v>17</v>
      </c>
      <c r="F26" s="16" t="s">
        <v>18</v>
      </c>
      <c r="G26" s="16" t="s">
        <v>233</v>
      </c>
      <c r="H26" s="16" t="s">
        <v>234</v>
      </c>
      <c r="I26" s="16" t="s">
        <v>19</v>
      </c>
      <c r="J26" s="16" t="s">
        <v>20</v>
      </c>
      <c r="K26" s="108" t="s">
        <v>21</v>
      </c>
      <c r="L26" s="136" t="s">
        <v>22</v>
      </c>
      <c r="M26" s="137" t="s">
        <v>236</v>
      </c>
      <c r="N26" s="138" t="s">
        <v>23</v>
      </c>
      <c r="O26" s="109" t="s">
        <v>39</v>
      </c>
      <c r="P26" s="16" t="s">
        <v>40</v>
      </c>
      <c r="R26" s="148" t="s">
        <v>237</v>
      </c>
      <c r="S26" s="140" t="s">
        <v>93</v>
      </c>
      <c r="T26" s="140" t="s">
        <v>239</v>
      </c>
      <c r="U26" s="140" t="s">
        <v>238</v>
      </c>
      <c r="V26" s="149" t="s">
        <v>97</v>
      </c>
    </row>
    <row r="27" spans="1:23" s="47" customFormat="1" ht="21.75" customHeight="1" thickBot="1" x14ac:dyDescent="0.35">
      <c r="A27" s="542"/>
      <c r="B27" s="46" t="s">
        <v>24</v>
      </c>
      <c r="C27" s="46" t="s">
        <v>25</v>
      </c>
      <c r="D27" s="112" t="s">
        <v>26</v>
      </c>
      <c r="E27" s="46" t="s">
        <v>27</v>
      </c>
      <c r="F27" s="46"/>
      <c r="G27" s="46" t="s">
        <v>28</v>
      </c>
      <c r="H27" s="46"/>
      <c r="I27" s="46" t="s">
        <v>29</v>
      </c>
      <c r="J27" s="46"/>
      <c r="K27" s="131" t="s">
        <v>235</v>
      </c>
      <c r="L27" s="133"/>
      <c r="M27" s="134"/>
      <c r="N27" s="135"/>
      <c r="O27" s="132" t="s">
        <v>30</v>
      </c>
      <c r="P27" s="46"/>
      <c r="Q27" s="66"/>
      <c r="R27" s="150"/>
      <c r="S27" s="67" t="s">
        <v>94</v>
      </c>
      <c r="T27" s="67" t="s">
        <v>95</v>
      </c>
      <c r="U27" s="94"/>
      <c r="V27" s="151" t="str">
        <f>IF(J28&lt;=0,"",IF(J28=90,$W$28))</f>
        <v/>
      </c>
      <c r="W27" s="37" t="s">
        <v>98</v>
      </c>
    </row>
    <row r="28" spans="1:23" ht="49.5" customHeight="1" x14ac:dyDescent="0.3">
      <c r="A28" s="231" t="str">
        <f>CDT!B26</f>
        <v>Artéméther-Luméfantrine 6cp (AL)</v>
      </c>
      <c r="B28" s="79"/>
      <c r="C28" s="110"/>
      <c r="D28" s="120" t="str">
        <f>IF(B28&lt;&gt;"",B28+C28,"")</f>
        <v/>
      </c>
      <c r="E28" s="119"/>
      <c r="F28" s="79"/>
      <c r="G28" s="79"/>
      <c r="H28" s="79"/>
      <c r="I28" s="79"/>
      <c r="J28" s="79"/>
      <c r="K28" s="110"/>
      <c r="L28" s="431" t="str">
        <f>IF(B28&lt;&gt;"",IF(J28=0,E28,((E28*90)/(90-J28))),"0")</f>
        <v>0</v>
      </c>
      <c r="M28" s="428" t="str">
        <f>IF(B28&lt;&gt;"",((E28/R28)*30),"0")</f>
        <v>0</v>
      </c>
      <c r="N28" s="250" t="str">
        <f>IF(B28&lt;&gt;"",IF(J28=0,((E28+L28)-K28),((M28*6)-K28)),"0")</f>
        <v>0</v>
      </c>
      <c r="O28" s="251"/>
      <c r="P28" s="81"/>
      <c r="R28" s="152">
        <f>(90-J28)</f>
        <v>90</v>
      </c>
      <c r="S28" s="68" t="e">
        <f>D28-(E28+G28+I28+H28)</f>
        <v>#VALUE!</v>
      </c>
      <c r="T28" s="68" t="e">
        <f>K28-S28</f>
        <v>#VALUE!</v>
      </c>
      <c r="U28" s="95">
        <v>6</v>
      </c>
      <c r="V28" s="153" t="e">
        <f t="shared" ref="V28:V52" si="0">IF(T28=0,"",$W$27)</f>
        <v>#VALUE!</v>
      </c>
      <c r="W28" s="37" t="s">
        <v>203</v>
      </c>
    </row>
    <row r="29" spans="1:23" ht="45" customHeight="1" x14ac:dyDescent="0.3">
      <c r="A29" s="231" t="str">
        <f>CDT!B27</f>
        <v>Artéméther-Luméfantrine 12cp (AL)</v>
      </c>
      <c r="B29" s="79"/>
      <c r="C29" s="110"/>
      <c r="D29" s="121" t="str">
        <f t="shared" ref="D29:D36" si="1">IF(B29&lt;&gt;"",B29+C29,"")</f>
        <v/>
      </c>
      <c r="E29" s="119"/>
      <c r="F29" s="79"/>
      <c r="G29" s="79"/>
      <c r="H29" s="79"/>
      <c r="I29" s="79"/>
      <c r="J29" s="79"/>
      <c r="K29" s="110"/>
      <c r="L29" s="431" t="str">
        <f t="shared" ref="L29:L36" si="2">IF(B29&lt;&gt;"",IF(J29=0,E29,((E29*90)/(90-J29))),"0")</f>
        <v>0</v>
      </c>
      <c r="M29" s="428" t="str">
        <f t="shared" ref="M29:M36" si="3">IF(B29&lt;&gt;"",((E29/R29)*30),"0")</f>
        <v>0</v>
      </c>
      <c r="N29" s="250" t="str">
        <f t="shared" ref="N29:N36" si="4">IF(B29&lt;&gt;"",IF(J29=0,((E29+L29)-K29),((M29*6)-K29)),"0")</f>
        <v>0</v>
      </c>
      <c r="O29" s="251"/>
      <c r="P29" s="81"/>
      <c r="R29" s="152">
        <f t="shared" ref="R29:R50" si="5">(90-J29)</f>
        <v>90</v>
      </c>
      <c r="S29" s="68" t="e">
        <f t="shared" ref="S29:S49" si="6">D29-(E29+G29+I29+H29)</f>
        <v>#VALUE!</v>
      </c>
      <c r="T29" s="68" t="e">
        <f t="shared" ref="T29:T50" si="7">K29-S29</f>
        <v>#VALUE!</v>
      </c>
      <c r="U29" s="95">
        <v>12</v>
      </c>
      <c r="V29" s="153" t="e">
        <f t="shared" si="0"/>
        <v>#VALUE!</v>
      </c>
    </row>
    <row r="30" spans="1:23" ht="49.5" customHeight="1" x14ac:dyDescent="0.3">
      <c r="A30" s="231" t="str">
        <f>CDT!B28</f>
        <v>Artéméther-Luméfantrine 18cp (AL)</v>
      </c>
      <c r="B30" s="79"/>
      <c r="C30" s="110"/>
      <c r="D30" s="121" t="str">
        <f t="shared" si="1"/>
        <v/>
      </c>
      <c r="E30" s="119"/>
      <c r="F30" s="79"/>
      <c r="G30" s="79"/>
      <c r="H30" s="79"/>
      <c r="I30" s="79"/>
      <c r="J30" s="79"/>
      <c r="K30" s="110"/>
      <c r="L30" s="431" t="str">
        <f t="shared" si="2"/>
        <v>0</v>
      </c>
      <c r="M30" s="428" t="str">
        <f t="shared" si="3"/>
        <v>0</v>
      </c>
      <c r="N30" s="250" t="str">
        <f t="shared" si="4"/>
        <v>0</v>
      </c>
      <c r="O30" s="251"/>
      <c r="P30" s="81"/>
      <c r="R30" s="152">
        <f t="shared" si="5"/>
        <v>90</v>
      </c>
      <c r="S30" s="68" t="e">
        <f t="shared" si="6"/>
        <v>#VALUE!</v>
      </c>
      <c r="T30" s="68" t="e">
        <f t="shared" si="7"/>
        <v>#VALUE!</v>
      </c>
      <c r="U30" s="95">
        <v>18</v>
      </c>
      <c r="V30" s="153" t="e">
        <f t="shared" si="0"/>
        <v>#VALUE!</v>
      </c>
    </row>
    <row r="31" spans="1:23" ht="49.5" customHeight="1" x14ac:dyDescent="0.3">
      <c r="A31" s="231" t="str">
        <f>CDT!B29</f>
        <v>Artéméther-Luméfantrine 24cp (AL)</v>
      </c>
      <c r="B31" s="79"/>
      <c r="C31" s="110"/>
      <c r="D31" s="121" t="str">
        <f t="shared" si="1"/>
        <v/>
      </c>
      <c r="E31" s="119"/>
      <c r="F31" s="79"/>
      <c r="G31" s="79"/>
      <c r="H31" s="79"/>
      <c r="I31" s="79"/>
      <c r="J31" s="79"/>
      <c r="K31" s="110"/>
      <c r="L31" s="431" t="str">
        <f t="shared" si="2"/>
        <v>0</v>
      </c>
      <c r="M31" s="428" t="str">
        <f t="shared" si="3"/>
        <v>0</v>
      </c>
      <c r="N31" s="250" t="str">
        <f t="shared" si="4"/>
        <v>0</v>
      </c>
      <c r="O31" s="251"/>
      <c r="P31" s="81"/>
      <c r="R31" s="152">
        <f t="shared" si="5"/>
        <v>90</v>
      </c>
      <c r="S31" s="68" t="e">
        <f t="shared" si="6"/>
        <v>#VALUE!</v>
      </c>
      <c r="T31" s="68" t="e">
        <f t="shared" si="7"/>
        <v>#VALUE!</v>
      </c>
      <c r="U31" s="95">
        <v>24</v>
      </c>
      <c r="V31" s="153" t="e">
        <f t="shared" si="0"/>
        <v>#VALUE!</v>
      </c>
    </row>
    <row r="32" spans="1:23" ht="50.25" hidden="1" customHeight="1" x14ac:dyDescent="0.3">
      <c r="A32" s="17" t="str">
        <f>CDT!B30</f>
        <v>Artéméther injectable 40 mg</v>
      </c>
      <c r="B32" s="79"/>
      <c r="C32" s="110"/>
      <c r="D32" s="121" t="str">
        <f t="shared" si="1"/>
        <v/>
      </c>
      <c r="E32" s="119"/>
      <c r="F32" s="79"/>
      <c r="G32" s="79"/>
      <c r="H32" s="79"/>
      <c r="I32" s="79"/>
      <c r="J32" s="79"/>
      <c r="K32" s="110"/>
      <c r="L32" s="431" t="str">
        <f t="shared" si="2"/>
        <v>0</v>
      </c>
      <c r="M32" s="428" t="str">
        <f t="shared" si="3"/>
        <v>0</v>
      </c>
      <c r="N32" s="250" t="str">
        <f t="shared" si="4"/>
        <v>0</v>
      </c>
      <c r="O32" s="251"/>
      <c r="P32" s="79"/>
      <c r="R32" s="152">
        <f t="shared" si="5"/>
        <v>90</v>
      </c>
      <c r="S32" s="68" t="e">
        <f t="shared" si="6"/>
        <v>#VALUE!</v>
      </c>
      <c r="T32" s="68" t="e">
        <f t="shared" si="7"/>
        <v>#VALUE!</v>
      </c>
      <c r="U32" s="95">
        <v>1</v>
      </c>
      <c r="V32" s="153" t="e">
        <f t="shared" si="0"/>
        <v>#VALUE!</v>
      </c>
    </row>
    <row r="33" spans="1:22" ht="50.25" hidden="1" customHeight="1" x14ac:dyDescent="0.3">
      <c r="A33" s="17" t="str">
        <f>CDT!B31</f>
        <v>Artéméther injectable 80 mg</v>
      </c>
      <c r="B33" s="79"/>
      <c r="C33" s="110"/>
      <c r="D33" s="121" t="str">
        <f t="shared" si="1"/>
        <v/>
      </c>
      <c r="E33" s="119"/>
      <c r="F33" s="79"/>
      <c r="G33" s="79"/>
      <c r="H33" s="79"/>
      <c r="I33" s="79"/>
      <c r="J33" s="79"/>
      <c r="K33" s="110"/>
      <c r="L33" s="431" t="str">
        <f t="shared" si="2"/>
        <v>0</v>
      </c>
      <c r="M33" s="428" t="str">
        <f t="shared" si="3"/>
        <v>0</v>
      </c>
      <c r="N33" s="250" t="str">
        <f t="shared" si="4"/>
        <v>0</v>
      </c>
      <c r="O33" s="251"/>
      <c r="P33" s="79"/>
      <c r="R33" s="152">
        <f t="shared" si="5"/>
        <v>90</v>
      </c>
      <c r="S33" s="68" t="e">
        <f t="shared" si="6"/>
        <v>#VALUE!</v>
      </c>
      <c r="T33" s="68" t="e">
        <f t="shared" si="7"/>
        <v>#VALUE!</v>
      </c>
      <c r="U33" s="95">
        <v>1</v>
      </c>
      <c r="V33" s="153" t="e">
        <f t="shared" si="0"/>
        <v>#VALUE!</v>
      </c>
    </row>
    <row r="34" spans="1:22" ht="50.25" hidden="1" customHeight="1" x14ac:dyDescent="0.3">
      <c r="A34" s="17" t="str">
        <f>CDT!B32</f>
        <v>Artésunate injectable 60 mg</v>
      </c>
      <c r="B34" s="79"/>
      <c r="C34" s="110"/>
      <c r="D34" s="121" t="str">
        <f t="shared" si="1"/>
        <v/>
      </c>
      <c r="E34" s="119"/>
      <c r="F34" s="79"/>
      <c r="G34" s="79"/>
      <c r="H34" s="79"/>
      <c r="I34" s="79"/>
      <c r="J34" s="79"/>
      <c r="K34" s="110"/>
      <c r="L34" s="431" t="str">
        <f t="shared" si="2"/>
        <v>0</v>
      </c>
      <c r="M34" s="428" t="str">
        <f t="shared" si="3"/>
        <v>0</v>
      </c>
      <c r="N34" s="250" t="str">
        <f t="shared" si="4"/>
        <v>0</v>
      </c>
      <c r="O34" s="251"/>
      <c r="P34" s="79"/>
      <c r="R34" s="152">
        <f t="shared" si="5"/>
        <v>90</v>
      </c>
      <c r="S34" s="68" t="e">
        <f t="shared" si="6"/>
        <v>#VALUE!</v>
      </c>
      <c r="T34" s="68" t="e">
        <f t="shared" si="7"/>
        <v>#VALUE!</v>
      </c>
      <c r="U34" s="95">
        <v>1</v>
      </c>
      <c r="V34" s="153" t="e">
        <f t="shared" si="0"/>
        <v>#VALUE!</v>
      </c>
    </row>
    <row r="35" spans="1:22" ht="50.25" hidden="1" customHeight="1" x14ac:dyDescent="0.3">
      <c r="A35" s="17" t="str">
        <f>CDT!B33</f>
        <v xml:space="preserve"> Sulfadoxine Pyriméthamine:  (SP)</v>
      </c>
      <c r="B35" s="79"/>
      <c r="C35" s="110"/>
      <c r="D35" s="121" t="str">
        <f t="shared" si="1"/>
        <v/>
      </c>
      <c r="E35" s="119"/>
      <c r="F35" s="79"/>
      <c r="G35" s="79"/>
      <c r="H35" s="79"/>
      <c r="I35" s="79"/>
      <c r="J35" s="79"/>
      <c r="K35" s="110"/>
      <c r="L35" s="431" t="str">
        <f t="shared" si="2"/>
        <v>0</v>
      </c>
      <c r="M35" s="428" t="str">
        <f t="shared" si="3"/>
        <v>0</v>
      </c>
      <c r="N35" s="250" t="str">
        <f t="shared" si="4"/>
        <v>0</v>
      </c>
      <c r="O35" s="251"/>
      <c r="P35" s="79"/>
      <c r="R35" s="152">
        <f t="shared" si="5"/>
        <v>90</v>
      </c>
      <c r="S35" s="68" t="e">
        <f t="shared" si="6"/>
        <v>#VALUE!</v>
      </c>
      <c r="T35" s="68" t="e">
        <f t="shared" si="7"/>
        <v>#VALUE!</v>
      </c>
      <c r="U35" s="95">
        <v>3</v>
      </c>
      <c r="V35" s="153" t="e">
        <f t="shared" si="0"/>
        <v>#VALUE!</v>
      </c>
    </row>
    <row r="36" spans="1:22" ht="45.75" customHeight="1" thickBot="1" x14ac:dyDescent="0.35">
      <c r="A36" s="231" t="str">
        <f>CDT!B34</f>
        <v>Test de Diagnostic Rapide  : (TDR)</v>
      </c>
      <c r="B36" s="79"/>
      <c r="C36" s="110"/>
      <c r="D36" s="305" t="str">
        <f t="shared" si="1"/>
        <v/>
      </c>
      <c r="E36" s="119"/>
      <c r="F36" s="79"/>
      <c r="G36" s="79"/>
      <c r="H36" s="79"/>
      <c r="I36" s="79"/>
      <c r="J36" s="79"/>
      <c r="K36" s="110"/>
      <c r="L36" s="431" t="str">
        <f t="shared" si="2"/>
        <v>0</v>
      </c>
      <c r="M36" s="428" t="str">
        <f t="shared" si="3"/>
        <v>0</v>
      </c>
      <c r="N36" s="250" t="str">
        <f t="shared" si="4"/>
        <v>0</v>
      </c>
      <c r="O36" s="251"/>
      <c r="P36" s="79"/>
      <c r="R36" s="152">
        <f t="shared" si="5"/>
        <v>90</v>
      </c>
      <c r="S36" s="68" t="e">
        <f t="shared" si="6"/>
        <v>#VALUE!</v>
      </c>
      <c r="T36" s="68" t="e">
        <f t="shared" si="7"/>
        <v>#VALUE!</v>
      </c>
      <c r="U36" s="95">
        <v>1</v>
      </c>
      <c r="V36" s="153" t="e">
        <f t="shared" si="0"/>
        <v>#VALUE!</v>
      </c>
    </row>
    <row r="37" spans="1:22" ht="34.5" hidden="1" customHeight="1" x14ac:dyDescent="0.3">
      <c r="A37" s="17" t="str">
        <f>CDT!B35</f>
        <v>Moustiquaire à Imprégnation Durable: (MID)</v>
      </c>
      <c r="B37" s="79"/>
      <c r="C37" s="110"/>
      <c r="D37" s="304">
        <f t="shared" ref="D37:D50" si="8">B37+C37</f>
        <v>0</v>
      </c>
      <c r="E37" s="119"/>
      <c r="F37" s="79"/>
      <c r="G37" s="79"/>
      <c r="H37" s="79"/>
      <c r="I37" s="79"/>
      <c r="J37" s="79"/>
      <c r="K37" s="110"/>
      <c r="L37" s="113">
        <f t="shared" ref="L37:L50" si="9">IF(J37=0,E37,((D37*90)/(90-J37)))</f>
        <v>0</v>
      </c>
      <c r="M37" s="55">
        <f t="shared" ref="M37:M50" si="10">(E37/R37)*30</f>
        <v>0</v>
      </c>
      <c r="N37" s="114">
        <f t="shared" ref="N37:N49" si="11">IF(J37=0,((E37+L37)-K37),((L37*2)-K37))</f>
        <v>0</v>
      </c>
      <c r="O37" s="111" t="str">
        <f t="shared" ref="O37:O50" si="12">IF(N37=0,"0",N37)</f>
        <v>0</v>
      </c>
      <c r="P37" s="79"/>
      <c r="R37" s="152">
        <f t="shared" si="5"/>
        <v>90</v>
      </c>
      <c r="S37" s="68">
        <f t="shared" si="6"/>
        <v>0</v>
      </c>
      <c r="T37" s="68">
        <f t="shared" si="7"/>
        <v>0</v>
      </c>
      <c r="U37" s="95">
        <v>1</v>
      </c>
      <c r="V37" s="153" t="str">
        <f t="shared" si="0"/>
        <v/>
      </c>
    </row>
    <row r="38" spans="1:22" ht="34.5" hidden="1" customHeight="1" x14ac:dyDescent="0.3">
      <c r="A38" s="17" t="str">
        <f>CDT!B40</f>
        <v>Artésunate Amodiaquine: (ASAQ) : 3 cp (25/67,5 mg)</v>
      </c>
      <c r="B38" s="79"/>
      <c r="C38" s="110"/>
      <c r="D38" s="121">
        <f t="shared" si="8"/>
        <v>0</v>
      </c>
      <c r="E38" s="119"/>
      <c r="F38" s="79"/>
      <c r="G38" s="79"/>
      <c r="H38" s="79"/>
      <c r="I38" s="79"/>
      <c r="J38" s="79"/>
      <c r="K38" s="110"/>
      <c r="L38" s="113">
        <f t="shared" si="9"/>
        <v>0</v>
      </c>
      <c r="M38" s="55">
        <f t="shared" si="10"/>
        <v>0</v>
      </c>
      <c r="N38" s="114">
        <f t="shared" si="11"/>
        <v>0</v>
      </c>
      <c r="O38" s="111" t="str">
        <f t="shared" si="12"/>
        <v>0</v>
      </c>
      <c r="P38" s="79"/>
      <c r="R38" s="152">
        <f t="shared" si="5"/>
        <v>90</v>
      </c>
      <c r="S38" s="68">
        <f t="shared" si="6"/>
        <v>0</v>
      </c>
      <c r="T38" s="68">
        <f t="shared" si="7"/>
        <v>0</v>
      </c>
      <c r="U38" s="95">
        <v>3</v>
      </c>
      <c r="V38" s="153" t="str">
        <f t="shared" si="0"/>
        <v/>
      </c>
    </row>
    <row r="39" spans="1:22" ht="34.5" hidden="1" customHeight="1" x14ac:dyDescent="0.3">
      <c r="A39" s="17" t="str">
        <f>CDT!B41</f>
        <v>Artésunate Amodiaquine: (ASAQ) 3 cp (50/135 mg)</v>
      </c>
      <c r="B39" s="79"/>
      <c r="C39" s="110"/>
      <c r="D39" s="121">
        <f t="shared" si="8"/>
        <v>0</v>
      </c>
      <c r="E39" s="119"/>
      <c r="F39" s="79"/>
      <c r="G39" s="79"/>
      <c r="H39" s="79"/>
      <c r="I39" s="79"/>
      <c r="J39" s="79"/>
      <c r="K39" s="110"/>
      <c r="L39" s="113">
        <f t="shared" si="9"/>
        <v>0</v>
      </c>
      <c r="M39" s="55">
        <f t="shared" si="10"/>
        <v>0</v>
      </c>
      <c r="N39" s="114">
        <f t="shared" si="11"/>
        <v>0</v>
      </c>
      <c r="O39" s="111" t="str">
        <f t="shared" si="12"/>
        <v>0</v>
      </c>
      <c r="P39" s="79"/>
      <c r="R39" s="152">
        <f t="shared" si="5"/>
        <v>90</v>
      </c>
      <c r="S39" s="68">
        <f t="shared" si="6"/>
        <v>0</v>
      </c>
      <c r="T39" s="68">
        <f t="shared" si="7"/>
        <v>0</v>
      </c>
      <c r="U39" s="95">
        <v>3</v>
      </c>
      <c r="V39" s="153" t="str">
        <f t="shared" si="0"/>
        <v/>
      </c>
    </row>
    <row r="40" spans="1:22" ht="34.5" hidden="1" customHeight="1" x14ac:dyDescent="0.3">
      <c r="A40" s="17" t="str">
        <f>CDT!B42</f>
        <v>Artésunate Amodiaquine: (ASAQ) 3 cp (100/270 mg)</v>
      </c>
      <c r="B40" s="79"/>
      <c r="C40" s="110"/>
      <c r="D40" s="121">
        <f t="shared" si="8"/>
        <v>0</v>
      </c>
      <c r="E40" s="119"/>
      <c r="F40" s="79"/>
      <c r="G40" s="79"/>
      <c r="H40" s="79"/>
      <c r="I40" s="79"/>
      <c r="J40" s="79"/>
      <c r="K40" s="110"/>
      <c r="L40" s="113">
        <f t="shared" si="9"/>
        <v>0</v>
      </c>
      <c r="M40" s="55">
        <f t="shared" si="10"/>
        <v>0</v>
      </c>
      <c r="N40" s="114">
        <f t="shared" si="11"/>
        <v>0</v>
      </c>
      <c r="O40" s="111" t="str">
        <f t="shared" si="12"/>
        <v>0</v>
      </c>
      <c r="P40" s="79"/>
      <c r="R40" s="152">
        <f t="shared" si="5"/>
        <v>90</v>
      </c>
      <c r="S40" s="68">
        <f t="shared" si="6"/>
        <v>0</v>
      </c>
      <c r="T40" s="68">
        <f t="shared" si="7"/>
        <v>0</v>
      </c>
      <c r="U40" s="95">
        <v>3</v>
      </c>
      <c r="V40" s="153" t="str">
        <f t="shared" si="0"/>
        <v/>
      </c>
    </row>
    <row r="41" spans="1:22" ht="34.5" hidden="1" customHeight="1" x14ac:dyDescent="0.3">
      <c r="A41" s="17" t="str">
        <f>CDT!B43</f>
        <v>Artésunate Amodiaquine: (ASAQ) 6 cp (100/270 mg)</v>
      </c>
      <c r="B41" s="79"/>
      <c r="C41" s="110"/>
      <c r="D41" s="121">
        <f t="shared" si="8"/>
        <v>0</v>
      </c>
      <c r="E41" s="119"/>
      <c r="F41" s="79"/>
      <c r="G41" s="79"/>
      <c r="H41" s="79"/>
      <c r="I41" s="79"/>
      <c r="J41" s="79"/>
      <c r="K41" s="110"/>
      <c r="L41" s="113">
        <f t="shared" si="9"/>
        <v>0</v>
      </c>
      <c r="M41" s="55">
        <f t="shared" si="10"/>
        <v>0</v>
      </c>
      <c r="N41" s="114">
        <f t="shared" si="11"/>
        <v>0</v>
      </c>
      <c r="O41" s="111" t="str">
        <f t="shared" si="12"/>
        <v>0</v>
      </c>
      <c r="P41" s="79"/>
      <c r="R41" s="152">
        <f t="shared" si="5"/>
        <v>90</v>
      </c>
      <c r="S41" s="68">
        <f t="shared" si="6"/>
        <v>0</v>
      </c>
      <c r="T41" s="68">
        <f t="shared" si="7"/>
        <v>0</v>
      </c>
      <c r="U41" s="95">
        <v>3</v>
      </c>
      <c r="V41" s="153" t="str">
        <f t="shared" si="0"/>
        <v/>
      </c>
    </row>
    <row r="42" spans="1:22" ht="34.5" hidden="1" customHeight="1" x14ac:dyDescent="0.3">
      <c r="A42" s="17" t="str">
        <f>CDT!B36</f>
        <v>Dihydroartéminisine Pipéraquine– Plaq / 3 comp 
( DHA-PPQ)  20/160 mg</v>
      </c>
      <c r="B42" s="79"/>
      <c r="C42" s="110"/>
      <c r="D42" s="121">
        <f t="shared" si="8"/>
        <v>0</v>
      </c>
      <c r="E42" s="119"/>
      <c r="F42" s="79"/>
      <c r="G42" s="79"/>
      <c r="H42" s="79"/>
      <c r="I42" s="79"/>
      <c r="J42" s="79"/>
      <c r="K42" s="110"/>
      <c r="L42" s="113">
        <f t="shared" si="9"/>
        <v>0</v>
      </c>
      <c r="M42" s="55">
        <f t="shared" si="10"/>
        <v>0</v>
      </c>
      <c r="N42" s="114">
        <f t="shared" si="11"/>
        <v>0</v>
      </c>
      <c r="O42" s="111" t="str">
        <f t="shared" si="12"/>
        <v>0</v>
      </c>
      <c r="P42" s="79"/>
      <c r="R42" s="152">
        <f t="shared" si="5"/>
        <v>90</v>
      </c>
      <c r="S42" s="68">
        <f t="shared" si="6"/>
        <v>0</v>
      </c>
      <c r="T42" s="68">
        <f t="shared" si="7"/>
        <v>0</v>
      </c>
      <c r="U42" s="95">
        <v>1</v>
      </c>
      <c r="V42" s="153" t="str">
        <f t="shared" si="0"/>
        <v/>
      </c>
    </row>
    <row r="43" spans="1:22" ht="34.5" hidden="1" customHeight="1" x14ac:dyDescent="0.3">
      <c r="A43" s="17" t="str">
        <f>CDT!B37</f>
        <v>Dihydroartéminisine Pipéraquine– Plaq / 3 comp 
( DHA-PPQ)  40/320 mg</v>
      </c>
      <c r="B43" s="79"/>
      <c r="C43" s="110"/>
      <c r="D43" s="121">
        <f t="shared" si="8"/>
        <v>0</v>
      </c>
      <c r="E43" s="119"/>
      <c r="F43" s="79"/>
      <c r="G43" s="79"/>
      <c r="H43" s="79"/>
      <c r="I43" s="79"/>
      <c r="J43" s="79"/>
      <c r="K43" s="110"/>
      <c r="L43" s="113">
        <f t="shared" si="9"/>
        <v>0</v>
      </c>
      <c r="M43" s="55">
        <f t="shared" si="10"/>
        <v>0</v>
      </c>
      <c r="N43" s="114">
        <f t="shared" si="11"/>
        <v>0</v>
      </c>
      <c r="O43" s="111" t="str">
        <f t="shared" si="12"/>
        <v>0</v>
      </c>
      <c r="P43" s="79"/>
      <c r="R43" s="152">
        <f t="shared" si="5"/>
        <v>90</v>
      </c>
      <c r="S43" s="68">
        <f t="shared" si="6"/>
        <v>0</v>
      </c>
      <c r="T43" s="68">
        <f t="shared" si="7"/>
        <v>0</v>
      </c>
      <c r="U43" s="95">
        <v>1</v>
      </c>
      <c r="V43" s="153" t="str">
        <f t="shared" si="0"/>
        <v/>
      </c>
    </row>
    <row r="44" spans="1:22" ht="34.5" hidden="1" customHeight="1" x14ac:dyDescent="0.3">
      <c r="A44" s="17" t="str">
        <f>CDT!B38</f>
        <v>Dihydroartéminisine Pipéraquine– Plaq / 6 comp 
( DHA-PPQ)  40/320 mg</v>
      </c>
      <c r="B44" s="79"/>
      <c r="C44" s="110"/>
      <c r="D44" s="121">
        <f t="shared" si="8"/>
        <v>0</v>
      </c>
      <c r="E44" s="119"/>
      <c r="F44" s="79"/>
      <c r="G44" s="79"/>
      <c r="H44" s="79"/>
      <c r="I44" s="79"/>
      <c r="J44" s="79"/>
      <c r="K44" s="110"/>
      <c r="L44" s="113">
        <f t="shared" si="9"/>
        <v>0</v>
      </c>
      <c r="M44" s="55">
        <f t="shared" si="10"/>
        <v>0</v>
      </c>
      <c r="N44" s="114">
        <f t="shared" si="11"/>
        <v>0</v>
      </c>
      <c r="O44" s="111" t="str">
        <f t="shared" si="12"/>
        <v>0</v>
      </c>
      <c r="P44" s="79"/>
      <c r="R44" s="152">
        <f t="shared" si="5"/>
        <v>90</v>
      </c>
      <c r="S44" s="68">
        <f t="shared" si="6"/>
        <v>0</v>
      </c>
      <c r="T44" s="68">
        <f t="shared" si="7"/>
        <v>0</v>
      </c>
      <c r="U44" s="95">
        <v>1</v>
      </c>
      <c r="V44" s="153" t="str">
        <f t="shared" si="0"/>
        <v/>
      </c>
    </row>
    <row r="45" spans="1:22" ht="34.5" hidden="1" customHeight="1" x14ac:dyDescent="0.3">
      <c r="A45" s="17" t="str">
        <f>CDT!B44</f>
        <v>Artésunate - Méfloquine (AS-MF)</v>
      </c>
      <c r="B45" s="79"/>
      <c r="C45" s="110"/>
      <c r="D45" s="121">
        <f t="shared" si="8"/>
        <v>0</v>
      </c>
      <c r="E45" s="119"/>
      <c r="F45" s="79"/>
      <c r="G45" s="79"/>
      <c r="H45" s="79"/>
      <c r="I45" s="79"/>
      <c r="J45" s="79"/>
      <c r="K45" s="110"/>
      <c r="L45" s="113">
        <f t="shared" si="9"/>
        <v>0</v>
      </c>
      <c r="M45" s="55">
        <f t="shared" si="10"/>
        <v>0</v>
      </c>
      <c r="N45" s="114">
        <f t="shared" si="11"/>
        <v>0</v>
      </c>
      <c r="O45" s="111" t="str">
        <f t="shared" si="12"/>
        <v>0</v>
      </c>
      <c r="P45" s="79"/>
      <c r="R45" s="152">
        <f t="shared" si="5"/>
        <v>90</v>
      </c>
      <c r="S45" s="68">
        <f t="shared" si="6"/>
        <v>0</v>
      </c>
      <c r="T45" s="68">
        <f t="shared" si="7"/>
        <v>0</v>
      </c>
      <c r="U45" s="95">
        <v>1</v>
      </c>
      <c r="V45" s="153" t="str">
        <f t="shared" si="0"/>
        <v/>
      </c>
    </row>
    <row r="46" spans="1:22" ht="34.5" hidden="1" customHeight="1" x14ac:dyDescent="0.3">
      <c r="A46" s="17" t="str">
        <f>CDT!B45</f>
        <v>Quinine comprimé 300mg</v>
      </c>
      <c r="B46" s="79"/>
      <c r="C46" s="110"/>
      <c r="D46" s="121">
        <f t="shared" si="8"/>
        <v>0</v>
      </c>
      <c r="E46" s="119"/>
      <c r="F46" s="79"/>
      <c r="G46" s="79"/>
      <c r="H46" s="79"/>
      <c r="I46" s="79"/>
      <c r="J46" s="79"/>
      <c r="K46" s="110"/>
      <c r="L46" s="113">
        <f t="shared" si="9"/>
        <v>0</v>
      </c>
      <c r="M46" s="55">
        <f t="shared" si="10"/>
        <v>0</v>
      </c>
      <c r="N46" s="114">
        <f t="shared" si="11"/>
        <v>0</v>
      </c>
      <c r="O46" s="111" t="str">
        <f t="shared" si="12"/>
        <v>0</v>
      </c>
      <c r="P46" s="79"/>
      <c r="R46" s="152">
        <f t="shared" si="5"/>
        <v>90</v>
      </c>
      <c r="S46" s="68">
        <f t="shared" si="6"/>
        <v>0</v>
      </c>
      <c r="T46" s="68">
        <f t="shared" si="7"/>
        <v>0</v>
      </c>
      <c r="U46" s="95">
        <v>1</v>
      </c>
      <c r="V46" s="153" t="str">
        <f t="shared" si="0"/>
        <v/>
      </c>
    </row>
    <row r="47" spans="1:22" ht="34.5" hidden="1" customHeight="1" x14ac:dyDescent="0.3">
      <c r="A47" s="17" t="str">
        <f>CDT!B46</f>
        <v>Quinine injectable 300 mg</v>
      </c>
      <c r="B47" s="79"/>
      <c r="C47" s="110"/>
      <c r="D47" s="121">
        <f t="shared" si="8"/>
        <v>0</v>
      </c>
      <c r="E47" s="119"/>
      <c r="F47" s="79"/>
      <c r="G47" s="79"/>
      <c r="H47" s="79"/>
      <c r="I47" s="79"/>
      <c r="J47" s="79"/>
      <c r="K47" s="110"/>
      <c r="L47" s="113">
        <f t="shared" si="9"/>
        <v>0</v>
      </c>
      <c r="M47" s="55">
        <f t="shared" si="10"/>
        <v>0</v>
      </c>
      <c r="N47" s="114">
        <f t="shared" si="11"/>
        <v>0</v>
      </c>
      <c r="O47" s="111" t="str">
        <f t="shared" si="12"/>
        <v>0</v>
      </c>
      <c r="P47" s="79"/>
      <c r="R47" s="152">
        <f t="shared" si="5"/>
        <v>90</v>
      </c>
      <c r="S47" s="68">
        <f t="shared" si="6"/>
        <v>0</v>
      </c>
      <c r="T47" s="68">
        <f t="shared" si="7"/>
        <v>0</v>
      </c>
      <c r="U47" s="95">
        <v>1</v>
      </c>
      <c r="V47" s="153" t="str">
        <f t="shared" si="0"/>
        <v/>
      </c>
    </row>
    <row r="48" spans="1:22" ht="34.5" hidden="1" customHeight="1" x14ac:dyDescent="0.3">
      <c r="A48" s="17" t="str">
        <f>CDT!B47</f>
        <v>Quinine injectable 600 mg</v>
      </c>
      <c r="B48" s="79"/>
      <c r="C48" s="110"/>
      <c r="D48" s="121">
        <f t="shared" si="8"/>
        <v>0</v>
      </c>
      <c r="E48" s="119"/>
      <c r="F48" s="79"/>
      <c r="G48" s="79"/>
      <c r="H48" s="79"/>
      <c r="I48" s="79"/>
      <c r="J48" s="79"/>
      <c r="K48" s="110"/>
      <c r="L48" s="113">
        <f t="shared" si="9"/>
        <v>0</v>
      </c>
      <c r="M48" s="55">
        <f t="shared" si="10"/>
        <v>0</v>
      </c>
      <c r="N48" s="114">
        <f t="shared" si="11"/>
        <v>0</v>
      </c>
      <c r="O48" s="111" t="str">
        <f t="shared" si="12"/>
        <v>0</v>
      </c>
      <c r="P48" s="79"/>
      <c r="R48" s="152">
        <f t="shared" si="5"/>
        <v>90</v>
      </c>
      <c r="S48" s="68">
        <f t="shared" si="6"/>
        <v>0</v>
      </c>
      <c r="T48" s="68">
        <f t="shared" si="7"/>
        <v>0</v>
      </c>
      <c r="U48" s="95">
        <v>1</v>
      </c>
      <c r="V48" s="153" t="str">
        <f t="shared" si="0"/>
        <v/>
      </c>
    </row>
    <row r="49" spans="1:22" ht="34.5" hidden="1" customHeight="1" x14ac:dyDescent="0.3">
      <c r="A49" s="17" t="str">
        <f>CDT!B48</f>
        <v>Quinine injectable 600 mg</v>
      </c>
      <c r="B49" s="79"/>
      <c r="C49" s="110"/>
      <c r="D49" s="121">
        <f t="shared" si="8"/>
        <v>0</v>
      </c>
      <c r="E49" s="119"/>
      <c r="F49" s="79"/>
      <c r="G49" s="79"/>
      <c r="H49" s="79"/>
      <c r="I49" s="79"/>
      <c r="J49" s="79"/>
      <c r="K49" s="110"/>
      <c r="L49" s="113">
        <f t="shared" si="9"/>
        <v>0</v>
      </c>
      <c r="M49" s="55">
        <f t="shared" si="10"/>
        <v>0</v>
      </c>
      <c r="N49" s="114">
        <f t="shared" si="11"/>
        <v>0</v>
      </c>
      <c r="O49" s="111" t="str">
        <f t="shared" si="12"/>
        <v>0</v>
      </c>
      <c r="P49" s="79"/>
      <c r="R49" s="152">
        <f t="shared" si="5"/>
        <v>90</v>
      </c>
      <c r="S49" s="68">
        <f t="shared" si="6"/>
        <v>0</v>
      </c>
      <c r="T49" s="68">
        <f t="shared" si="7"/>
        <v>0</v>
      </c>
      <c r="U49" s="95">
        <v>1</v>
      </c>
      <c r="V49" s="153" t="str">
        <f t="shared" si="0"/>
        <v/>
      </c>
    </row>
    <row r="50" spans="1:22" ht="34.5" hidden="1" customHeight="1" thickBot="1" x14ac:dyDescent="0.35">
      <c r="A50" s="17" t="str">
        <f>CDT!B49</f>
        <v>Artéméther injectable 100 mg</v>
      </c>
      <c r="B50" s="79"/>
      <c r="C50" s="110"/>
      <c r="D50" s="122">
        <f t="shared" si="8"/>
        <v>0</v>
      </c>
      <c r="E50" s="119"/>
      <c r="F50" s="79"/>
      <c r="G50" s="79"/>
      <c r="H50" s="79"/>
      <c r="I50" s="79"/>
      <c r="J50" s="79"/>
      <c r="K50" s="110"/>
      <c r="L50" s="115">
        <f t="shared" si="9"/>
        <v>0</v>
      </c>
      <c r="M50" s="130">
        <f t="shared" si="10"/>
        <v>0</v>
      </c>
      <c r="N50" s="116">
        <f>IF(J50=0,((E50+L50)-K50),((L50*2)-K50))</f>
        <v>0</v>
      </c>
      <c r="O50" s="111" t="str">
        <f t="shared" si="12"/>
        <v>0</v>
      </c>
      <c r="P50" s="79"/>
      <c r="R50" s="152">
        <f t="shared" si="5"/>
        <v>90</v>
      </c>
      <c r="S50" s="68">
        <f>D50-(E50+G50+I50+H50)</f>
        <v>0</v>
      </c>
      <c r="T50" s="68">
        <f t="shared" si="7"/>
        <v>0</v>
      </c>
      <c r="U50" s="95">
        <v>1</v>
      </c>
      <c r="V50" s="153" t="str">
        <f t="shared" si="0"/>
        <v/>
      </c>
    </row>
    <row r="51" spans="1:22" ht="34.5" hidden="1" customHeight="1" x14ac:dyDescent="0.3">
      <c r="A51" s="17"/>
      <c r="B51" s="79"/>
      <c r="C51" s="79"/>
      <c r="D51" s="56"/>
      <c r="E51" s="79"/>
      <c r="F51" s="79"/>
      <c r="G51" s="79"/>
      <c r="H51" s="79"/>
      <c r="I51" s="79"/>
      <c r="J51" s="79"/>
      <c r="K51" s="79"/>
      <c r="L51" s="57"/>
      <c r="M51" s="57"/>
      <c r="N51" s="58"/>
      <c r="O51" s="80"/>
      <c r="P51" s="79"/>
      <c r="R51" s="152"/>
      <c r="S51" s="68"/>
      <c r="T51" s="68"/>
      <c r="U51" s="95"/>
      <c r="V51" s="153" t="str">
        <f t="shared" si="0"/>
        <v/>
      </c>
    </row>
    <row r="52" spans="1:22" ht="34.5" hidden="1" customHeight="1" x14ac:dyDescent="0.3">
      <c r="A52" s="17"/>
      <c r="B52" s="79"/>
      <c r="C52" s="79"/>
      <c r="D52" s="53"/>
      <c r="E52" s="79"/>
      <c r="F52" s="79"/>
      <c r="G52" s="79"/>
      <c r="H52" s="79"/>
      <c r="I52" s="79"/>
      <c r="J52" s="79"/>
      <c r="K52" s="79"/>
      <c r="L52" s="54"/>
      <c r="M52" s="54"/>
      <c r="N52" s="55"/>
      <c r="O52" s="80"/>
      <c r="P52" s="79"/>
      <c r="R52" s="152"/>
      <c r="S52" s="68"/>
      <c r="T52" s="68"/>
      <c r="U52" s="95"/>
      <c r="V52" s="153" t="str">
        <f t="shared" si="0"/>
        <v/>
      </c>
    </row>
    <row r="53" spans="1:22" s="235" customFormat="1" ht="16.5" customHeight="1" x14ac:dyDescent="0.35">
      <c r="A53" s="494" t="s">
        <v>290</v>
      </c>
      <c r="B53" s="494"/>
      <c r="C53" s="494"/>
      <c r="D53" s="494"/>
      <c r="E53" s="232"/>
      <c r="F53" s="232"/>
      <c r="G53" s="233" t="s">
        <v>298</v>
      </c>
      <c r="H53" s="233"/>
      <c r="I53" s="232"/>
      <c r="J53" s="234"/>
      <c r="K53" s="232"/>
      <c r="L53" s="232"/>
      <c r="M53" s="232"/>
      <c r="N53" s="232"/>
      <c r="O53" s="232"/>
      <c r="Q53" s="236"/>
      <c r="R53" s="237"/>
      <c r="S53" s="238"/>
      <c r="T53" s="238"/>
      <c r="U53" s="239"/>
      <c r="V53" s="240"/>
    </row>
    <row r="54" spans="1:22" ht="34.5" customHeight="1" x14ac:dyDescent="0.3">
      <c r="A54" s="18"/>
      <c r="B54" s="18"/>
      <c r="C54" s="18"/>
      <c r="D54" s="18"/>
      <c r="E54" s="18"/>
      <c r="F54" s="18"/>
      <c r="G54" s="18"/>
      <c r="H54" s="18"/>
      <c r="I54" s="18"/>
      <c r="J54" s="18"/>
      <c r="K54" s="18"/>
      <c r="L54" s="18"/>
      <c r="M54" s="18"/>
      <c r="N54" s="18"/>
      <c r="O54" s="18"/>
      <c r="R54" s="154"/>
      <c r="S54" s="69"/>
      <c r="T54" s="69"/>
      <c r="U54" s="70"/>
      <c r="V54" s="155"/>
    </row>
    <row r="55" spans="1:22" ht="35.25" customHeight="1" x14ac:dyDescent="0.3">
      <c r="B55" s="18"/>
      <c r="C55" s="18"/>
      <c r="D55" s="18"/>
      <c r="E55" s="18"/>
      <c r="F55" s="18"/>
      <c r="I55" s="18"/>
      <c r="J55" s="18"/>
      <c r="K55" s="18"/>
      <c r="L55" s="18"/>
      <c r="M55" s="18"/>
      <c r="N55" s="18"/>
      <c r="O55" s="18"/>
      <c r="R55" s="154"/>
      <c r="S55" s="69"/>
      <c r="T55" s="69"/>
      <c r="U55" s="70"/>
      <c r="V55" s="155"/>
    </row>
    <row r="56" spans="1:22" s="235" customFormat="1" ht="16.5" customHeight="1" x14ac:dyDescent="0.35">
      <c r="A56" s="494" t="s">
        <v>289</v>
      </c>
      <c r="B56" s="494"/>
      <c r="C56" s="494"/>
      <c r="D56" s="494"/>
      <c r="E56" s="232"/>
      <c r="F56" s="232"/>
      <c r="G56" s="561" t="s">
        <v>299</v>
      </c>
      <c r="H56" s="561"/>
      <c r="I56" s="561"/>
      <c r="J56" s="561"/>
      <c r="K56" s="561"/>
      <c r="L56" s="561"/>
      <c r="M56" s="561"/>
      <c r="N56" s="561"/>
      <c r="O56" s="561"/>
      <c r="Q56" s="236"/>
      <c r="R56" s="237"/>
      <c r="S56" s="238"/>
      <c r="T56" s="238"/>
      <c r="U56" s="239"/>
      <c r="V56" s="240"/>
    </row>
  </sheetData>
  <mergeCells count="26">
    <mergeCell ref="A56:D56"/>
    <mergeCell ref="G56:O56"/>
    <mergeCell ref="A23:C23"/>
    <mergeCell ref="D23:F23"/>
    <mergeCell ref="I23:N23"/>
    <mergeCell ref="O23:P23"/>
    <mergeCell ref="A26:A27"/>
    <mergeCell ref="A53:D53"/>
    <mergeCell ref="A19:C19"/>
    <mergeCell ref="D19:N19"/>
    <mergeCell ref="R19:V19"/>
    <mergeCell ref="A21:C21"/>
    <mergeCell ref="D21:H21"/>
    <mergeCell ref="O21:P21"/>
    <mergeCell ref="L17:P17"/>
    <mergeCell ref="A1:B1"/>
    <mergeCell ref="A3:B3"/>
    <mergeCell ref="A4:B4"/>
    <mergeCell ref="A11:O11"/>
    <mergeCell ref="B13:C13"/>
    <mergeCell ref="E13:J13"/>
    <mergeCell ref="B15:C15"/>
    <mergeCell ref="D15:F15"/>
    <mergeCell ref="G15:I15"/>
    <mergeCell ref="B17:E17"/>
    <mergeCell ref="G17:K17"/>
  </mergeCells>
  <conditionalFormatting sqref="T28">
    <cfRule type="cellIs" dxfId="3970" priority="23" operator="greaterThan">
      <formula>0</formula>
    </cfRule>
    <cfRule type="cellIs" dxfId="3969" priority="24" operator="greaterThan">
      <formula>0</formula>
    </cfRule>
    <cfRule type="cellIs" dxfId="3968" priority="25" operator="lessThan">
      <formula>0</formula>
    </cfRule>
    <cfRule type="cellIs" dxfId="3967" priority="26" operator="notEqual">
      <formula>0</formula>
    </cfRule>
  </conditionalFormatting>
  <conditionalFormatting sqref="T29:T31">
    <cfRule type="cellIs" dxfId="3966" priority="19" operator="greaterThan">
      <formula>0</formula>
    </cfRule>
    <cfRule type="cellIs" dxfId="3965" priority="20" operator="greaterThan">
      <formula>0</formula>
    </cfRule>
    <cfRule type="cellIs" dxfId="3964" priority="21" operator="lessThan">
      <formula>0</formula>
    </cfRule>
    <cfRule type="cellIs" dxfId="3963" priority="22" operator="notEqual">
      <formula>0</formula>
    </cfRule>
  </conditionalFormatting>
  <conditionalFormatting sqref="T32:T49">
    <cfRule type="cellIs" dxfId="3962" priority="15" operator="greaterThan">
      <formula>0</formula>
    </cfRule>
    <cfRule type="cellIs" dxfId="3961" priority="16" operator="greaterThan">
      <formula>0</formula>
    </cfRule>
    <cfRule type="cellIs" dxfId="3960" priority="17" operator="lessThan">
      <formula>0</formula>
    </cfRule>
    <cfRule type="cellIs" dxfId="3959" priority="18" operator="notEqual">
      <formula>0</formula>
    </cfRule>
  </conditionalFormatting>
  <conditionalFormatting sqref="T50:T52">
    <cfRule type="cellIs" dxfId="3958" priority="11" operator="greaterThan">
      <formula>0</formula>
    </cfRule>
    <cfRule type="cellIs" dxfId="3957" priority="12" operator="greaterThan">
      <formula>0</formula>
    </cfRule>
    <cfRule type="cellIs" dxfId="3956" priority="13" operator="lessThan">
      <formula>0</formula>
    </cfRule>
    <cfRule type="cellIs" dxfId="3955" priority="14" operator="notEqual">
      <formula>0</formula>
    </cfRule>
  </conditionalFormatting>
  <conditionalFormatting sqref="K28 K50:K52">
    <cfRule type="expression" dxfId="3954" priority="9">
      <formula>K28&lt;S28</formula>
    </cfRule>
    <cfRule type="expression" dxfId="3953" priority="10">
      <formula>K28&gt;S28</formula>
    </cfRule>
  </conditionalFormatting>
  <conditionalFormatting sqref="J28">
    <cfRule type="cellIs" dxfId="3952" priority="8" operator="greaterThan">
      <formula>90</formula>
    </cfRule>
  </conditionalFormatting>
  <conditionalFormatting sqref="J37:J49">
    <cfRule type="cellIs" dxfId="3951" priority="7" operator="greaterThan">
      <formula>90</formula>
    </cfRule>
  </conditionalFormatting>
  <conditionalFormatting sqref="J50:J52">
    <cfRule type="cellIs" dxfId="3950" priority="6" operator="greaterThan">
      <formula>90</formula>
    </cfRule>
  </conditionalFormatting>
  <conditionalFormatting sqref="K37:K49">
    <cfRule type="expression" dxfId="3949" priority="4">
      <formula>K37&lt;S37</formula>
    </cfRule>
    <cfRule type="expression" dxfId="3948" priority="5">
      <formula>K37&gt;S37</formula>
    </cfRule>
  </conditionalFormatting>
  <conditionalFormatting sqref="K29:K36">
    <cfRule type="expression" dxfId="3947" priority="2">
      <formula>K29&lt;S29</formula>
    </cfRule>
    <cfRule type="expression" dxfId="3946" priority="3">
      <formula>K29&gt;S29</formula>
    </cfRule>
  </conditionalFormatting>
  <conditionalFormatting sqref="J29:J36">
    <cfRule type="cellIs" dxfId="3945" priority="1" operator="greaterThan">
      <formula>90</formula>
    </cfRule>
  </conditionalFormatting>
  <dataValidations count="9">
    <dataValidation type="whole" allowBlank="1" showInputMessage="1" showErrorMessage="1" prompt="La quantité accordée par le point Focal ne peut être supérieure à la somme du CMMa et la quantité commandée pour le trimestre._x000a_Merci de revoir la quantité dans la colonne O._x000a_" sqref="O28:O36">
      <formula1>0</formula1>
      <formula2>+M28+N28</formula2>
    </dataValidation>
    <dataValidation type="whole" allowBlank="1" showInputMessage="1" showErrorMessage="1" prompt="SVP _x000a_Veuillez inscrire le nombre d'ACS dans l'air sanitaire._x000a_Merci" sqref="O23:P23">
      <formula1>0</formula1>
      <formula2>500</formula2>
    </dataValidation>
    <dataValidation type="list" allowBlank="1" showInputMessage="1" showErrorMessage="1" sqref="D23:F23">
      <formula1>typerapport2</formula1>
    </dataValidation>
    <dataValidation errorStyle="information" allowBlank="1" showInputMessage="1" showErrorMessage="1" error="Vérifiez SVP l'inventaire physique,_x000a__x000a_MERI" sqref="K28:K36"/>
    <dataValidation allowBlank="1" showInputMessage="1" showErrorMessage="1" prompt="SVP Saisissez le Nom du site et la date de dépôt de la commande en premier. Merci" sqref="B28:B36"/>
    <dataValidation type="date" errorStyle="warning" allowBlank="1" showInputMessage="1" showErrorMessage="1" promptTitle="Instruction" prompt="SVP Saisissez la date sous le format:_x000a_00/00/0000. exemple 15/09/2016,_x000a_Merci_x000a_" sqref="D21:H21">
      <formula1>42370</formula1>
      <formula2>44926</formula2>
    </dataValidation>
    <dataValidation errorStyle="information" allowBlank="1" showInputMessage="1" showErrorMessage="1" errorTitle="Instruction" error="Saisissez le Texte en MAJUSCULE_x000a_Exemple: CMS AGOE_x000a_Merci" promptTitle="Instruction" prompt="Saisissez le Texte en MAJUSCULE_x000a_Exemple: CMS AGOE_x000a_Merci" sqref="D19:N19"/>
    <dataValidation type="whole" allowBlank="1" showInputMessage="1" showErrorMessage="1" prompt="La valeur ne peut pas être supérieure à 89_x000a_Si tel est le cas déteminer la quantité à commander directement à la colonne M._x000a_merci" sqref="J28:J52">
      <formula1>0</formula1>
      <formula2>89</formula2>
    </dataValidation>
    <dataValidation type="whole" operator="lessThanOrEqual" allowBlank="1" showInputMessage="1" showErrorMessage="1" promptTitle="instruction" prompt="La valeur de la cellule ne peut pas être supérieure à la quantité Totale inscrite dans la colonne D._x000a_Merci de vérifier." sqref="E28:E52">
      <formula1>D28</formula1>
    </dataValidation>
  </dataValidations>
  <pageMargins left="0.21" right="0.23622047244094491" top="0.74803149606299213" bottom="0.74803149606299213" header="0.31496062992125984" footer="0.31496062992125984"/>
  <pageSetup paperSize="9" scale="40" orientation="landscape" r:id="rId1"/>
  <headerFooter alignWithMargins="0">
    <oddFooter>&amp;C&amp;"Arial,Gras"PNLS /IST, Avenue des Armées, -05 BP 424 Lomé –Togo ; Tel 22 20 94 39 Fax : 22 20 94 36    Site Web : www.pnls.tg</oddFooter>
  </headerFooter>
  <drawing r:id="rId2"/>
</worksheet>
</file>

<file path=xl/worksheets/sheet3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rgb="FF00B050"/>
  </sheetPr>
  <dimension ref="A1:AA54"/>
  <sheetViews>
    <sheetView showGridLines="0" view="pageBreakPreview" topLeftCell="A11" zoomScale="80" zoomScaleNormal="125" zoomScaleSheetLayoutView="80" workbookViewId="0">
      <pane xSplit="1" ySplit="15" topLeftCell="B26" activePane="bottomRight" state="frozen"/>
      <selection activeCell="A32" sqref="A32:XFD32"/>
      <selection pane="topRight" activeCell="A32" sqref="A32:XFD32"/>
      <selection pane="bottomLeft" activeCell="A32" sqref="A32:XFD32"/>
      <selection pane="bottomRight" activeCell="D19" sqref="D19:N19"/>
    </sheetView>
  </sheetViews>
  <sheetFormatPr baseColWidth="10" defaultColWidth="7.33203125" defaultRowHeight="13.8" x14ac:dyDescent="0.3"/>
  <cols>
    <col min="1" max="1" width="53.44140625" style="3" customWidth="1"/>
    <col min="2" max="10" width="8.109375" style="3" customWidth="1"/>
    <col min="11" max="11" width="9.88671875" style="3" customWidth="1"/>
    <col min="12" max="12" width="8.88671875" style="3" customWidth="1"/>
    <col min="13" max="13" width="8.44140625" style="3" customWidth="1"/>
    <col min="14" max="14" width="9.44140625" style="3" customWidth="1"/>
    <col min="15" max="15" width="9.5546875" style="39" customWidth="1"/>
    <col min="16" max="16" width="16.44140625" style="3" customWidth="1"/>
    <col min="17" max="17" width="2.109375" style="62" customWidth="1"/>
    <col min="18" max="18" width="7.33203125" style="306" hidden="1" customWidth="1"/>
    <col min="19" max="19" width="7.44140625" style="77" customWidth="1"/>
    <col min="20" max="20" width="10.5546875" style="77" customWidth="1"/>
    <col min="21" max="21" width="7.44140625" style="77" bestFit="1" customWidth="1"/>
    <col min="22" max="22" width="7.88671875" style="78" bestFit="1" customWidth="1"/>
    <col min="23" max="23" width="33.33203125" style="77" customWidth="1"/>
    <col min="24" max="16384" width="7.33203125" style="3"/>
  </cols>
  <sheetData>
    <row r="1" spans="1:23" ht="17.25" customHeight="1" x14ac:dyDescent="0.3">
      <c r="A1" s="549" t="s">
        <v>452</v>
      </c>
      <c r="B1" s="549"/>
      <c r="C1" s="2"/>
      <c r="D1" s="2"/>
      <c r="E1"/>
      <c r="F1"/>
      <c r="G1"/>
      <c r="H1"/>
      <c r="I1"/>
      <c r="J1"/>
      <c r="N1" s="4" t="s">
        <v>1</v>
      </c>
      <c r="O1" s="5"/>
      <c r="S1" s="69"/>
      <c r="T1" s="69"/>
      <c r="U1" s="69"/>
      <c r="V1" s="70"/>
      <c r="W1" s="69"/>
    </row>
    <row r="2" spans="1:23" ht="13.5" customHeight="1" x14ac:dyDescent="0.3">
      <c r="A2" s="1" t="s">
        <v>453</v>
      </c>
      <c r="B2" s="1"/>
      <c r="C2" s="2"/>
      <c r="D2" s="2"/>
      <c r="E2"/>
      <c r="F2"/>
      <c r="G2"/>
      <c r="H2"/>
      <c r="I2"/>
      <c r="J2"/>
      <c r="M2" s="4"/>
      <c r="N2" s="4" t="s">
        <v>3</v>
      </c>
      <c r="O2" s="5"/>
      <c r="S2" s="69"/>
      <c r="T2" s="69"/>
      <c r="U2" s="69"/>
      <c r="V2" s="70"/>
      <c r="W2" s="69"/>
    </row>
    <row r="3" spans="1:23" ht="15.6" x14ac:dyDescent="0.3">
      <c r="A3" s="549" t="s">
        <v>454</v>
      </c>
      <c r="B3" s="549"/>
      <c r="C3" s="2"/>
      <c r="D3" s="2"/>
      <c r="E3"/>
      <c r="F3"/>
      <c r="G3"/>
      <c r="H3"/>
      <c r="I3"/>
      <c r="J3"/>
      <c r="K3" s="5"/>
      <c r="L3" s="5"/>
      <c r="M3" s="5"/>
      <c r="N3" s="5"/>
      <c r="O3" s="5"/>
      <c r="S3" s="69"/>
      <c r="T3" s="69"/>
      <c r="U3" s="69"/>
      <c r="V3" s="70"/>
      <c r="W3" s="69"/>
    </row>
    <row r="4" spans="1:23" ht="33.6" customHeight="1" x14ac:dyDescent="0.3">
      <c r="A4" s="547" t="s">
        <v>455</v>
      </c>
      <c r="B4" s="548"/>
      <c r="C4" s="7"/>
      <c r="D4" s="7"/>
      <c r="E4" s="8"/>
      <c r="F4" s="8"/>
      <c r="G4" s="8"/>
      <c r="H4" s="8"/>
      <c r="I4" s="8"/>
      <c r="J4" s="8"/>
      <c r="K4" s="9"/>
      <c r="L4" s="9"/>
      <c r="M4" s="9"/>
      <c r="N4" s="9"/>
      <c r="O4" s="38"/>
      <c r="S4" s="69"/>
      <c r="T4" s="69"/>
      <c r="U4" s="69"/>
      <c r="V4" s="70"/>
      <c r="W4" s="69"/>
    </row>
    <row r="5" spans="1:23" x14ac:dyDescent="0.3">
      <c r="B5" s="9"/>
      <c r="C5" s="9"/>
      <c r="D5" s="9"/>
      <c r="E5" s="9"/>
      <c r="F5" s="9"/>
      <c r="G5" s="9"/>
      <c r="H5" s="9"/>
      <c r="I5" s="9"/>
      <c r="J5" s="9"/>
      <c r="K5" s="9"/>
      <c r="L5" s="9"/>
      <c r="M5" s="9"/>
      <c r="N5" s="9"/>
      <c r="O5" s="38"/>
      <c r="S5" s="69"/>
      <c r="T5" s="69"/>
      <c r="U5" s="69"/>
      <c r="V5" s="70"/>
      <c r="W5" s="69"/>
    </row>
    <row r="6" spans="1:23" ht="15.6" x14ac:dyDescent="0.3">
      <c r="A6" s="6" t="s">
        <v>232</v>
      </c>
      <c r="B6" s="9"/>
      <c r="C6" s="9"/>
      <c r="D6" s="9"/>
      <c r="E6" s="9"/>
      <c r="F6" s="9"/>
      <c r="G6" s="9"/>
      <c r="H6" s="9"/>
      <c r="I6" s="9"/>
      <c r="J6" s="9"/>
      <c r="K6" s="9"/>
      <c r="L6" s="9"/>
      <c r="M6" s="9"/>
      <c r="N6" s="9"/>
      <c r="O6" s="38"/>
      <c r="S6" s="69"/>
      <c r="T6" s="69"/>
      <c r="U6" s="69"/>
      <c r="V6" s="70"/>
      <c r="W6" s="69"/>
    </row>
    <row r="7" spans="1:23" x14ac:dyDescent="0.3">
      <c r="A7" s="10"/>
      <c r="B7" s="9"/>
      <c r="C7" s="9"/>
      <c r="D7" s="9"/>
      <c r="E7" s="9"/>
      <c r="F7" s="9"/>
      <c r="G7" s="9"/>
      <c r="H7" s="9"/>
      <c r="I7" s="9"/>
      <c r="J7" s="9"/>
      <c r="K7" s="9"/>
      <c r="L7" s="9"/>
      <c r="M7" s="9"/>
      <c r="N7" s="9"/>
      <c r="O7" s="38"/>
      <c r="S7" s="69"/>
      <c r="T7" s="69"/>
      <c r="U7" s="69"/>
      <c r="V7" s="70"/>
      <c r="W7" s="69"/>
    </row>
    <row r="8" spans="1:23" x14ac:dyDescent="0.3">
      <c r="A8" s="10"/>
      <c r="B8" s="9"/>
      <c r="C8" s="9"/>
      <c r="D8" s="9"/>
      <c r="E8" s="9"/>
      <c r="F8" s="9"/>
      <c r="G8" s="9"/>
      <c r="H8" s="9"/>
      <c r="I8" s="9"/>
      <c r="J8" s="9"/>
      <c r="K8" s="9"/>
      <c r="L8" s="9"/>
      <c r="M8" s="9"/>
      <c r="N8" s="9"/>
      <c r="O8" s="38"/>
      <c r="S8" s="69"/>
      <c r="T8" s="69"/>
      <c r="U8" s="69"/>
      <c r="V8" s="70"/>
      <c r="W8" s="69"/>
    </row>
    <row r="9" spans="1:23" x14ac:dyDescent="0.3">
      <c r="A9" s="10"/>
      <c r="B9" s="9"/>
      <c r="C9" s="9"/>
      <c r="D9" s="9"/>
      <c r="E9" s="9"/>
      <c r="F9" s="9"/>
      <c r="G9" s="9"/>
      <c r="H9" s="9"/>
      <c r="I9" s="9"/>
      <c r="J9" s="9"/>
      <c r="K9" s="9"/>
      <c r="L9" s="9"/>
      <c r="M9" s="9"/>
      <c r="N9" s="9"/>
      <c r="O9" s="38"/>
      <c r="S9" s="69"/>
      <c r="T9" s="69"/>
      <c r="U9" s="69"/>
      <c r="V9" s="70"/>
      <c r="W9" s="69"/>
    </row>
    <row r="10" spans="1:23" x14ac:dyDescent="0.3">
      <c r="S10" s="69"/>
      <c r="T10" s="69"/>
      <c r="U10" s="69"/>
      <c r="V10" s="70"/>
      <c r="W10" s="69"/>
    </row>
    <row r="11" spans="1:23" ht="19.5" customHeight="1" x14ac:dyDescent="0.3">
      <c r="A11" s="555" t="s">
        <v>263</v>
      </c>
      <c r="B11" s="555"/>
      <c r="C11" s="555"/>
      <c r="D11" s="555"/>
      <c r="E11" s="555"/>
      <c r="F11" s="555"/>
      <c r="G11" s="555"/>
      <c r="H11" s="555"/>
      <c r="I11" s="555"/>
      <c r="J11" s="555"/>
      <c r="K11" s="555"/>
      <c r="L11" s="555"/>
      <c r="M11" s="555"/>
      <c r="N11" s="555"/>
      <c r="O11" s="555"/>
      <c r="P11" s="40"/>
      <c r="S11" s="69"/>
      <c r="T11" s="69"/>
      <c r="U11" s="69"/>
      <c r="V11" s="70"/>
      <c r="W11" s="69"/>
    </row>
    <row r="12" spans="1:23" ht="1.5" customHeight="1" thickBot="1" x14ac:dyDescent="0.35">
      <c r="A12" s="11"/>
      <c r="B12" s="11"/>
      <c r="C12" s="11"/>
      <c r="D12" s="11"/>
      <c r="E12" s="11"/>
      <c r="F12" s="11"/>
      <c r="G12" s="11"/>
      <c r="H12" s="11"/>
      <c r="I12" s="11"/>
      <c r="J12" s="11"/>
      <c r="K12" s="11"/>
      <c r="L12" s="11"/>
      <c r="M12" s="11"/>
      <c r="N12" s="11"/>
      <c r="O12" s="11"/>
      <c r="S12" s="69"/>
      <c r="T12" s="69"/>
      <c r="U12" s="69"/>
      <c r="V12" s="70"/>
      <c r="W12" s="69"/>
    </row>
    <row r="13" spans="1:23" s="42" customFormat="1" ht="20.25" hidden="1" customHeight="1" thickBot="1" x14ac:dyDescent="0.35">
      <c r="A13" s="434" t="s">
        <v>5</v>
      </c>
      <c r="B13" s="556">
        <f>'Info District'!G11</f>
        <v>2025</v>
      </c>
      <c r="C13" s="557"/>
      <c r="E13" s="550"/>
      <c r="F13" s="550"/>
      <c r="G13" s="550"/>
      <c r="H13" s="550"/>
      <c r="I13" s="550"/>
      <c r="J13" s="554"/>
      <c r="Q13" s="63"/>
      <c r="R13" s="307"/>
      <c r="S13" s="71"/>
      <c r="T13" s="71"/>
      <c r="U13" s="71"/>
      <c r="V13" s="72"/>
      <c r="W13" s="71"/>
    </row>
    <row r="14" spans="1:23" s="42" customFormat="1" ht="7.5" hidden="1" customHeight="1" thickBot="1" x14ac:dyDescent="0.35">
      <c r="A14" s="434"/>
      <c r="B14" s="13"/>
      <c r="C14" s="13"/>
      <c r="D14" s="13"/>
      <c r="O14" s="15"/>
      <c r="Q14" s="63"/>
      <c r="R14" s="307"/>
      <c r="S14" s="71"/>
      <c r="T14" s="71"/>
      <c r="U14" s="71"/>
      <c r="V14" s="72"/>
      <c r="W14" s="71"/>
    </row>
    <row r="15" spans="1:23" s="42" customFormat="1" ht="16.5" hidden="1" customHeight="1" thickBot="1" x14ac:dyDescent="0.35">
      <c r="A15" s="434" t="s">
        <v>7</v>
      </c>
      <c r="B15" s="558" t="str">
        <f>'Info District'!G12</f>
        <v>PLATEAUX</v>
      </c>
      <c r="C15" s="559"/>
      <c r="D15" s="550" t="s">
        <v>8</v>
      </c>
      <c r="E15" s="550"/>
      <c r="F15" s="550"/>
      <c r="G15" s="551" t="str">
        <f>'Info District'!G13</f>
        <v>Agou</v>
      </c>
      <c r="H15" s="552"/>
      <c r="I15" s="553"/>
      <c r="L15" s="11"/>
      <c r="M15" s="11"/>
      <c r="N15" s="11"/>
      <c r="O15" s="11"/>
      <c r="P15" s="11"/>
      <c r="Q15" s="63"/>
      <c r="R15" s="307"/>
      <c r="S15" s="71"/>
      <c r="T15" s="71"/>
      <c r="U15" s="71"/>
      <c r="V15" s="73"/>
      <c r="W15" s="71"/>
    </row>
    <row r="16" spans="1:23" s="42" customFormat="1" ht="3.75" hidden="1" customHeight="1" thickBot="1" x14ac:dyDescent="0.35">
      <c r="A16" s="139"/>
      <c r="B16" s="15"/>
      <c r="C16" s="15"/>
      <c r="D16" s="15"/>
      <c r="E16" s="15"/>
      <c r="K16" s="15"/>
      <c r="L16" s="15"/>
      <c r="M16" s="15"/>
      <c r="O16" s="15"/>
      <c r="Q16" s="63"/>
      <c r="R16" s="307"/>
      <c r="S16" s="71"/>
      <c r="T16" s="71"/>
      <c r="U16" s="71"/>
      <c r="V16" s="72"/>
      <c r="W16" s="71"/>
    </row>
    <row r="17" spans="1:27" s="42" customFormat="1" ht="18" hidden="1" customHeight="1" thickBot="1" x14ac:dyDescent="0.35">
      <c r="A17" s="434" t="s">
        <v>9</v>
      </c>
      <c r="B17" s="556" t="str">
        <f>'Info District'!G17</f>
        <v>Avril à Juin 2025</v>
      </c>
      <c r="C17" s="560"/>
      <c r="D17" s="560"/>
      <c r="E17" s="557"/>
      <c r="G17" s="550" t="s">
        <v>11</v>
      </c>
      <c r="H17" s="550"/>
      <c r="I17" s="550"/>
      <c r="J17" s="550"/>
      <c r="K17" s="554"/>
      <c r="L17" s="551" t="str">
        <f>'Info District'!G18</f>
        <v>Juillet à Septembre 2025</v>
      </c>
      <c r="M17" s="552"/>
      <c r="N17" s="552"/>
      <c r="O17" s="552"/>
      <c r="P17" s="553"/>
      <c r="Q17" s="63"/>
      <c r="R17" s="307"/>
      <c r="S17" s="71"/>
      <c r="T17" s="71"/>
      <c r="U17" s="71"/>
      <c r="V17" s="72"/>
      <c r="W17" s="71"/>
    </row>
    <row r="18" spans="1:27" s="9" customFormat="1" ht="2.25" hidden="1" customHeight="1" thickBot="1" x14ac:dyDescent="0.3">
      <c r="B18" s="43"/>
      <c r="C18" s="43"/>
      <c r="D18" s="43"/>
      <c r="E18" s="44"/>
      <c r="F18" s="43"/>
      <c r="G18" s="45"/>
      <c r="H18" s="45"/>
      <c r="I18" s="45"/>
      <c r="J18" s="45"/>
      <c r="K18" s="45"/>
      <c r="L18" s="45"/>
      <c r="M18" s="45"/>
      <c r="O18" s="38"/>
      <c r="Q18" s="64"/>
      <c r="R18" s="308"/>
      <c r="S18" s="74"/>
      <c r="T18" s="74"/>
      <c r="U18" s="74"/>
      <c r="V18" s="75"/>
      <c r="W18" s="74"/>
    </row>
    <row r="19" spans="1:27" s="9" customFormat="1" ht="21" customHeight="1" thickBot="1" x14ac:dyDescent="0.35">
      <c r="A19" s="532" t="s">
        <v>12</v>
      </c>
      <c r="B19" s="532"/>
      <c r="C19" s="533"/>
      <c r="D19" s="538"/>
      <c r="E19" s="539"/>
      <c r="F19" s="539"/>
      <c r="G19" s="539"/>
      <c r="H19" s="539"/>
      <c r="I19" s="539"/>
      <c r="J19" s="539"/>
      <c r="K19" s="539"/>
      <c r="L19" s="539"/>
      <c r="M19" s="539"/>
      <c r="N19" s="540"/>
      <c r="O19" s="11"/>
      <c r="P19" s="241" t="str">
        <f>'Info District'!H17</f>
        <v>T2</v>
      </c>
      <c r="Q19" s="65"/>
      <c r="R19" s="309"/>
      <c r="S19" s="535" t="s">
        <v>96</v>
      </c>
      <c r="T19" s="536"/>
      <c r="U19" s="536"/>
      <c r="V19" s="536"/>
      <c r="W19" s="537"/>
    </row>
    <row r="20" spans="1:27" s="9" customFormat="1" ht="4.5" customHeight="1" thickBot="1" x14ac:dyDescent="0.35">
      <c r="A20" s="12"/>
      <c r="B20" s="12"/>
      <c r="C20" s="12"/>
      <c r="D20" s="12"/>
      <c r="E20" s="12"/>
      <c r="F20" s="12"/>
      <c r="G20" s="13"/>
      <c r="H20" s="13"/>
      <c r="I20" s="13"/>
      <c r="J20" s="13"/>
      <c r="K20" s="13"/>
      <c r="L20" s="14"/>
      <c r="M20" s="14"/>
      <c r="N20" s="14"/>
      <c r="O20" s="14"/>
      <c r="Q20" s="64"/>
      <c r="R20" s="308"/>
      <c r="S20" s="146"/>
      <c r="T20" s="74"/>
      <c r="U20" s="74"/>
      <c r="V20" s="76"/>
      <c r="W20" s="147"/>
    </row>
    <row r="21" spans="1:27" s="9" customFormat="1" ht="32.25" customHeight="1" thickBot="1" x14ac:dyDescent="0.35">
      <c r="A21" s="532" t="s">
        <v>240</v>
      </c>
      <c r="B21" s="532"/>
      <c r="C21" s="533"/>
      <c r="D21" s="543" t="s">
        <v>264</v>
      </c>
      <c r="E21" s="544"/>
      <c r="F21" s="545"/>
      <c r="G21" s="534" t="s">
        <v>6</v>
      </c>
      <c r="H21" s="534"/>
      <c r="I21" s="534"/>
      <c r="J21" s="534"/>
      <c r="K21" s="534"/>
      <c r="L21" s="546"/>
      <c r="M21" s="539"/>
      <c r="N21" s="539"/>
      <c r="O21" s="539"/>
      <c r="P21" s="540"/>
      <c r="Q21" s="64"/>
      <c r="R21" s="308"/>
      <c r="S21" s="146"/>
      <c r="T21" s="74"/>
      <c r="U21" s="74"/>
      <c r="V21" s="76"/>
      <c r="W21" s="147"/>
    </row>
    <row r="22" spans="1:27" s="9" customFormat="1" ht="6" customHeight="1" x14ac:dyDescent="0.3">
      <c r="A22" s="12"/>
      <c r="B22" s="12"/>
      <c r="C22" s="12"/>
      <c r="D22" s="12"/>
      <c r="E22" s="12"/>
      <c r="F22" s="12"/>
      <c r="G22" s="534"/>
      <c r="H22" s="534"/>
      <c r="I22" s="534"/>
      <c r="J22" s="534"/>
      <c r="K22" s="534"/>
      <c r="L22" s="14"/>
      <c r="M22" s="14"/>
      <c r="N22" s="14"/>
      <c r="O22" s="14"/>
      <c r="Q22" s="64"/>
      <c r="R22" s="308"/>
      <c r="S22" s="146"/>
      <c r="T22" s="74"/>
      <c r="U22" s="74"/>
      <c r="V22" s="76"/>
      <c r="W22" s="147"/>
    </row>
    <row r="23" spans="1:27" s="9" customFormat="1" ht="3.75" customHeight="1" thickBot="1" x14ac:dyDescent="0.35">
      <c r="A23" s="12"/>
      <c r="B23" s="12"/>
      <c r="C23" s="12"/>
      <c r="D23" s="12"/>
      <c r="E23" s="12"/>
      <c r="F23" s="12"/>
      <c r="G23" s="13"/>
      <c r="H23" s="13"/>
      <c r="I23" s="13"/>
      <c r="J23" s="13"/>
      <c r="K23" s="13"/>
      <c r="L23" s="14"/>
      <c r="M23" s="14"/>
      <c r="N23" s="14"/>
      <c r="O23" s="14"/>
      <c r="Q23" s="64"/>
      <c r="R23" s="308"/>
      <c r="S23" s="146"/>
      <c r="T23" s="74"/>
      <c r="U23" s="74"/>
      <c r="V23" s="76"/>
      <c r="W23" s="147"/>
    </row>
    <row r="24" spans="1:27" ht="76.5" customHeight="1" thickBot="1" x14ac:dyDescent="0.35">
      <c r="A24" s="541" t="s">
        <v>13</v>
      </c>
      <c r="B24" s="16" t="s">
        <v>14</v>
      </c>
      <c r="C24" s="108" t="s">
        <v>15</v>
      </c>
      <c r="D24" s="118" t="s">
        <v>16</v>
      </c>
      <c r="E24" s="117" t="s">
        <v>17</v>
      </c>
      <c r="F24" s="351" t="s">
        <v>18</v>
      </c>
      <c r="G24" s="16" t="s">
        <v>233</v>
      </c>
      <c r="H24" s="16" t="s">
        <v>234</v>
      </c>
      <c r="I24" s="16" t="s">
        <v>19</v>
      </c>
      <c r="J24" s="16" t="s">
        <v>20</v>
      </c>
      <c r="K24" s="108" t="s">
        <v>21</v>
      </c>
      <c r="L24" s="136" t="s">
        <v>22</v>
      </c>
      <c r="M24" s="137" t="s">
        <v>236</v>
      </c>
      <c r="N24" s="138" t="s">
        <v>23</v>
      </c>
      <c r="O24" s="109" t="s">
        <v>39</v>
      </c>
      <c r="P24" s="16" t="s">
        <v>40</v>
      </c>
      <c r="S24" s="148" t="s">
        <v>237</v>
      </c>
      <c r="T24" s="140" t="s">
        <v>93</v>
      </c>
      <c r="U24" s="140" t="s">
        <v>239</v>
      </c>
      <c r="V24" s="140" t="s">
        <v>238</v>
      </c>
      <c r="W24" s="149" t="s">
        <v>97</v>
      </c>
    </row>
    <row r="25" spans="1:27" s="47" customFormat="1" ht="31.2" customHeight="1" x14ac:dyDescent="0.3">
      <c r="A25" s="542"/>
      <c r="B25" s="46" t="s">
        <v>24</v>
      </c>
      <c r="C25" s="46" t="s">
        <v>25</v>
      </c>
      <c r="D25" s="112" t="s">
        <v>26</v>
      </c>
      <c r="E25" s="46" t="s">
        <v>27</v>
      </c>
      <c r="F25" s="46"/>
      <c r="G25" s="46" t="s">
        <v>28</v>
      </c>
      <c r="H25" s="46"/>
      <c r="I25" s="46" t="s">
        <v>29</v>
      </c>
      <c r="J25" s="46"/>
      <c r="K25" s="131" t="s">
        <v>235</v>
      </c>
      <c r="L25" s="133"/>
      <c r="M25" s="134"/>
      <c r="N25" s="135"/>
      <c r="O25" s="132" t="s">
        <v>30</v>
      </c>
      <c r="P25" s="46"/>
      <c r="Q25" s="66"/>
      <c r="R25" s="310"/>
      <c r="S25" s="150"/>
      <c r="T25" s="67" t="s">
        <v>94</v>
      </c>
      <c r="U25" s="67" t="s">
        <v>95</v>
      </c>
      <c r="V25" s="94"/>
      <c r="W25" s="151" t="str">
        <f>IF(J26&lt;=0,"",IF(J26=90,$X$26))</f>
        <v/>
      </c>
      <c r="X25" s="37" t="s">
        <v>98</v>
      </c>
    </row>
    <row r="26" spans="1:27" ht="31.2" customHeight="1" x14ac:dyDescent="0.3">
      <c r="A26" s="322" t="str">
        <f>CDT!B26</f>
        <v>Artéméther-Luméfantrine 6cp (AL)</v>
      </c>
      <c r="B26" s="247"/>
      <c r="C26" s="248"/>
      <c r="D26" s="302" t="str">
        <f>IF(B26&lt;&gt;"",B26+C26,"")</f>
        <v/>
      </c>
      <c r="E26" s="249"/>
      <c r="F26" s="247"/>
      <c r="G26" s="247"/>
      <c r="H26" s="247"/>
      <c r="I26" s="247"/>
      <c r="J26" s="247"/>
      <c r="K26" s="248"/>
      <c r="L26" s="431" t="str">
        <f>IF(B26&lt;&gt;"",IF(J26=0,E26,((E26*90)/(90-J26))),"0")</f>
        <v>0</v>
      </c>
      <c r="M26" s="428" t="str">
        <f>IF(B26&lt;&gt;"",((E26/S26)*30),"0")</f>
        <v>0</v>
      </c>
      <c r="N26" s="250" t="str">
        <f>IF(B26&lt;&gt;"",IF(J26=0,((E26+L26)-K26),((M26*6)-K26)),"0")</f>
        <v>0</v>
      </c>
      <c r="O26" s="251"/>
      <c r="P26" s="313"/>
      <c r="R26" s="312">
        <f>+L26+N26</f>
        <v>0</v>
      </c>
      <c r="S26" s="152">
        <f>(90-J26)</f>
        <v>90</v>
      </c>
      <c r="T26" s="68" t="e">
        <f t="shared" ref="T26:T47" si="0">D26-(E26+G26+I26+H26)</f>
        <v>#VALUE!</v>
      </c>
      <c r="U26" s="68" t="e">
        <f>K26-T26</f>
        <v>#VALUE!</v>
      </c>
      <c r="V26" s="95">
        <v>6</v>
      </c>
      <c r="W26" s="153" t="e">
        <f t="shared" ref="W26:W50" si="1">IF(U26=0,"",$X$25)</f>
        <v>#VALUE!</v>
      </c>
      <c r="X26" s="37" t="s">
        <v>203</v>
      </c>
      <c r="Y26" s="107">
        <f>+O26</f>
        <v>0</v>
      </c>
    </row>
    <row r="27" spans="1:27" ht="31.2" customHeight="1" x14ac:dyDescent="0.3">
      <c r="A27" s="322" t="str">
        <f>CDT!B27</f>
        <v>Artéméther-Luméfantrine 12cp (AL)</v>
      </c>
      <c r="B27" s="247"/>
      <c r="C27" s="248"/>
      <c r="D27" s="302" t="str">
        <f t="shared" ref="D27" si="2">IF(B27&lt;&gt;"",B27+C27,"")</f>
        <v/>
      </c>
      <c r="E27" s="249"/>
      <c r="F27" s="247"/>
      <c r="G27" s="247"/>
      <c r="H27" s="247"/>
      <c r="I27" s="247"/>
      <c r="J27" s="247"/>
      <c r="K27" s="248"/>
      <c r="L27" s="431" t="str">
        <f t="shared" ref="L27:L49" si="3">IF(B27&lt;&gt;"",IF(J27=0,E27,((E27*90)/(90-J27))),"0")</f>
        <v>0</v>
      </c>
      <c r="M27" s="428" t="str">
        <f t="shared" ref="M27:M49" si="4">IF(B27&lt;&gt;"",((E27/S27)*30),"0")</f>
        <v>0</v>
      </c>
      <c r="N27" s="250" t="str">
        <f t="shared" ref="N27:N49" si="5">IF(B27&lt;&gt;"",IF(J27=0,((E27+L27)-K27),((M27*6)-K27)),"0")</f>
        <v>0</v>
      </c>
      <c r="O27" s="251"/>
      <c r="P27" s="247"/>
      <c r="R27" s="312">
        <f t="shared" ref="R27:R49" si="6">+L27+N27</f>
        <v>0</v>
      </c>
      <c r="S27" s="152">
        <f t="shared" ref="S27:S49" si="7">(90-J27)</f>
        <v>90</v>
      </c>
      <c r="T27" s="68" t="e">
        <f t="shared" si="0"/>
        <v>#VALUE!</v>
      </c>
      <c r="U27" s="68" t="e">
        <f t="shared" ref="U27:U49" si="8">K27-T27</f>
        <v>#VALUE!</v>
      </c>
      <c r="V27" s="95">
        <v>12</v>
      </c>
      <c r="W27" s="153" t="e">
        <f t="shared" si="1"/>
        <v>#VALUE!</v>
      </c>
      <c r="Y27" s="107">
        <f t="shared" ref="Y27:Y48" si="9">+O27</f>
        <v>0</v>
      </c>
    </row>
    <row r="28" spans="1:27" ht="31.2" customHeight="1" x14ac:dyDescent="0.3">
      <c r="A28" s="322" t="str">
        <f>CDT!B28</f>
        <v>Artéméther-Luméfantrine 18cp (AL)</v>
      </c>
      <c r="B28" s="247"/>
      <c r="C28" s="248"/>
      <c r="D28" s="302" t="str">
        <f>IF(B28&lt;&gt;"",B28+C28,"")</f>
        <v/>
      </c>
      <c r="E28" s="249"/>
      <c r="F28" s="247"/>
      <c r="G28" s="247"/>
      <c r="H28" s="247"/>
      <c r="I28" s="247"/>
      <c r="J28" s="247"/>
      <c r="K28" s="248"/>
      <c r="L28" s="431" t="str">
        <f t="shared" si="3"/>
        <v>0</v>
      </c>
      <c r="M28" s="428" t="str">
        <f t="shared" si="4"/>
        <v>0</v>
      </c>
      <c r="N28" s="250" t="str">
        <f t="shared" si="5"/>
        <v>0</v>
      </c>
      <c r="O28" s="251"/>
      <c r="P28" s="247"/>
      <c r="R28" s="312">
        <f t="shared" si="6"/>
        <v>0</v>
      </c>
      <c r="S28" s="152">
        <f t="shared" si="7"/>
        <v>90</v>
      </c>
      <c r="T28" s="68" t="e">
        <f t="shared" si="0"/>
        <v>#VALUE!</v>
      </c>
      <c r="U28" s="68" t="e">
        <f t="shared" si="8"/>
        <v>#VALUE!</v>
      </c>
      <c r="V28" s="95">
        <v>18</v>
      </c>
      <c r="W28" s="153" t="e">
        <f t="shared" si="1"/>
        <v>#VALUE!</v>
      </c>
      <c r="Y28" s="107">
        <f t="shared" si="9"/>
        <v>0</v>
      </c>
    </row>
    <row r="29" spans="1:27" ht="31.2" customHeight="1" x14ac:dyDescent="0.3">
      <c r="A29" s="322" t="str">
        <f>CDT!B29</f>
        <v>Artéméther-Luméfantrine 24cp (AL)</v>
      </c>
      <c r="B29" s="247"/>
      <c r="C29" s="248"/>
      <c r="D29" s="302" t="str">
        <f>IF(B29&lt;&gt;"",B29+C29,"")</f>
        <v/>
      </c>
      <c r="E29" s="249"/>
      <c r="F29" s="247"/>
      <c r="G29" s="247"/>
      <c r="H29" s="247"/>
      <c r="I29" s="247"/>
      <c r="J29" s="247"/>
      <c r="K29" s="248"/>
      <c r="L29" s="431" t="str">
        <f t="shared" si="3"/>
        <v>0</v>
      </c>
      <c r="M29" s="428" t="str">
        <f t="shared" si="4"/>
        <v>0</v>
      </c>
      <c r="N29" s="250" t="str">
        <f t="shared" si="5"/>
        <v>0</v>
      </c>
      <c r="O29" s="251"/>
      <c r="P29" s="247"/>
      <c r="R29" s="312">
        <f t="shared" si="6"/>
        <v>0</v>
      </c>
      <c r="S29" s="152">
        <f t="shared" si="7"/>
        <v>90</v>
      </c>
      <c r="T29" s="68" t="e">
        <f t="shared" si="0"/>
        <v>#VALUE!</v>
      </c>
      <c r="U29" s="68" t="e">
        <f t="shared" si="8"/>
        <v>#VALUE!</v>
      </c>
      <c r="V29" s="95">
        <v>24</v>
      </c>
      <c r="W29" s="153" t="e">
        <f t="shared" si="1"/>
        <v>#VALUE!</v>
      </c>
      <c r="Y29" s="107">
        <f t="shared" si="9"/>
        <v>0</v>
      </c>
    </row>
    <row r="30" spans="1:27" ht="31.2" customHeight="1" x14ac:dyDescent="0.3">
      <c r="A30" s="322" t="str">
        <f>CDT!B30</f>
        <v>Artéméther injectable 40 mg</v>
      </c>
      <c r="B30" s="247"/>
      <c r="C30" s="248"/>
      <c r="D30" s="302" t="str">
        <f t="shared" ref="D30:D49" si="10">IF(B30&lt;&gt;"",B30+C30,"")</f>
        <v/>
      </c>
      <c r="E30" s="249"/>
      <c r="F30" s="247"/>
      <c r="G30" s="247"/>
      <c r="H30" s="247"/>
      <c r="I30" s="247"/>
      <c r="J30" s="247"/>
      <c r="K30" s="248"/>
      <c r="L30" s="431" t="str">
        <f t="shared" si="3"/>
        <v>0</v>
      </c>
      <c r="M30" s="428" t="str">
        <f t="shared" si="4"/>
        <v>0</v>
      </c>
      <c r="N30" s="250" t="str">
        <f t="shared" si="5"/>
        <v>0</v>
      </c>
      <c r="O30" s="251"/>
      <c r="P30" s="247"/>
      <c r="R30" s="312">
        <f t="shared" si="6"/>
        <v>0</v>
      </c>
      <c r="S30" s="152">
        <f t="shared" si="7"/>
        <v>90</v>
      </c>
      <c r="T30" s="68" t="e">
        <f t="shared" si="0"/>
        <v>#VALUE!</v>
      </c>
      <c r="U30" s="68" t="e">
        <f t="shared" si="8"/>
        <v>#VALUE!</v>
      </c>
      <c r="V30" s="95">
        <v>1</v>
      </c>
      <c r="W30" s="153" t="e">
        <f t="shared" si="1"/>
        <v>#VALUE!</v>
      </c>
      <c r="Y30" s="107">
        <f t="shared" si="9"/>
        <v>0</v>
      </c>
    </row>
    <row r="31" spans="1:27" ht="34.5" customHeight="1" x14ac:dyDescent="0.3">
      <c r="A31" s="322" t="str">
        <f>CDT!B31</f>
        <v>Artéméther injectable 80 mg</v>
      </c>
      <c r="B31" s="247"/>
      <c r="C31" s="248"/>
      <c r="D31" s="302" t="str">
        <f t="shared" si="10"/>
        <v/>
      </c>
      <c r="E31" s="249"/>
      <c r="F31" s="247"/>
      <c r="G31" s="247"/>
      <c r="H31" s="247"/>
      <c r="I31" s="247"/>
      <c r="J31" s="247"/>
      <c r="K31" s="248"/>
      <c r="L31" s="431" t="str">
        <f t="shared" si="3"/>
        <v>0</v>
      </c>
      <c r="M31" s="428" t="str">
        <f t="shared" si="4"/>
        <v>0</v>
      </c>
      <c r="N31" s="250" t="str">
        <f t="shared" si="5"/>
        <v>0</v>
      </c>
      <c r="O31" s="251"/>
      <c r="P31" s="247"/>
      <c r="R31" s="312">
        <f t="shared" si="6"/>
        <v>0</v>
      </c>
      <c r="S31" s="152">
        <f t="shared" si="7"/>
        <v>90</v>
      </c>
      <c r="T31" s="68" t="e">
        <f t="shared" si="0"/>
        <v>#VALUE!</v>
      </c>
      <c r="U31" s="68" t="e">
        <f t="shared" si="8"/>
        <v>#VALUE!</v>
      </c>
      <c r="V31" s="95">
        <v>1</v>
      </c>
      <c r="W31" s="153" t="e">
        <f t="shared" si="1"/>
        <v>#VALUE!</v>
      </c>
      <c r="Y31" s="107">
        <f t="shared" si="9"/>
        <v>0</v>
      </c>
    </row>
    <row r="32" spans="1:27" ht="34.5" customHeight="1" x14ac:dyDescent="0.3">
      <c r="A32" s="435" t="str">
        <f>CDT!B32</f>
        <v>Artésunate injectable 60 mg</v>
      </c>
      <c r="B32" s="247"/>
      <c r="C32" s="248"/>
      <c r="D32" s="302" t="str">
        <f t="shared" si="10"/>
        <v/>
      </c>
      <c r="E32" s="249"/>
      <c r="F32" s="247"/>
      <c r="G32" s="247"/>
      <c r="H32" s="247"/>
      <c r="I32" s="247"/>
      <c r="J32" s="247"/>
      <c r="K32" s="248"/>
      <c r="L32" s="438" t="str">
        <f t="shared" si="3"/>
        <v>0</v>
      </c>
      <c r="M32" s="314" t="str">
        <f>IF(B32&lt;&gt;"",((E32/S32:S32)*30),"0")</f>
        <v>0</v>
      </c>
      <c r="N32" s="432" t="str">
        <f>IF(B32&lt;&gt;"",IF(J32=0,AA32,IF(J32&gt;0,((M32/30)*J32)+AA32)),"0")</f>
        <v>0</v>
      </c>
      <c r="O32" s="433"/>
      <c r="P32" s="247"/>
      <c r="R32" s="312">
        <f t="shared" si="6"/>
        <v>0</v>
      </c>
      <c r="S32" s="429">
        <f t="shared" si="7"/>
        <v>90</v>
      </c>
      <c r="T32" s="436" t="e">
        <f>D32-(E32+G32+I32+H32)</f>
        <v>#VALUE!</v>
      </c>
      <c r="U32" s="436" t="e">
        <f t="shared" si="8"/>
        <v>#VALUE!</v>
      </c>
      <c r="V32" s="430">
        <v>1</v>
      </c>
      <c r="W32" s="437" t="e">
        <f t="shared" si="1"/>
        <v>#VALUE!</v>
      </c>
      <c r="Y32" s="107">
        <f t="shared" si="9"/>
        <v>0</v>
      </c>
      <c r="AA32" s="3">
        <f>((F32*10)+L32-K32)</f>
        <v>0</v>
      </c>
    </row>
    <row r="33" spans="1:25" ht="34.5" customHeight="1" x14ac:dyDescent="0.3">
      <c r="A33" s="322" t="str">
        <f>CDT!B33</f>
        <v xml:space="preserve"> Sulfadoxine Pyriméthamine:  (SP)</v>
      </c>
      <c r="B33" s="247"/>
      <c r="C33" s="248"/>
      <c r="D33" s="302" t="str">
        <f t="shared" si="10"/>
        <v/>
      </c>
      <c r="E33" s="249"/>
      <c r="F33" s="247"/>
      <c r="G33" s="247"/>
      <c r="H33" s="247"/>
      <c r="I33" s="247"/>
      <c r="J33" s="247"/>
      <c r="K33" s="248"/>
      <c r="L33" s="431" t="str">
        <f t="shared" si="3"/>
        <v>0</v>
      </c>
      <c r="M33" s="428" t="str">
        <f t="shared" si="4"/>
        <v>0</v>
      </c>
      <c r="N33" s="250" t="str">
        <f t="shared" si="5"/>
        <v>0</v>
      </c>
      <c r="O33" s="251"/>
      <c r="P33" s="247"/>
      <c r="R33" s="312">
        <f t="shared" si="6"/>
        <v>0</v>
      </c>
      <c r="S33" s="152">
        <f t="shared" si="7"/>
        <v>90</v>
      </c>
      <c r="T33" s="68" t="e">
        <f t="shared" si="0"/>
        <v>#VALUE!</v>
      </c>
      <c r="U33" s="68" t="e">
        <f t="shared" si="8"/>
        <v>#VALUE!</v>
      </c>
      <c r="V33" s="95">
        <v>3</v>
      </c>
      <c r="W33" s="153" t="e">
        <f t="shared" si="1"/>
        <v>#VALUE!</v>
      </c>
      <c r="Y33" s="107">
        <f t="shared" si="9"/>
        <v>0</v>
      </c>
    </row>
    <row r="34" spans="1:25" ht="34.5" customHeight="1" x14ac:dyDescent="0.3">
      <c r="A34" s="322" t="str">
        <f>CDT!B34</f>
        <v>Test de Diagnostic Rapide  : (TDR)</v>
      </c>
      <c r="B34" s="247"/>
      <c r="C34" s="248"/>
      <c r="D34" s="302" t="str">
        <f t="shared" si="10"/>
        <v/>
      </c>
      <c r="E34" s="247"/>
      <c r="F34" s="248"/>
      <c r="G34" s="247"/>
      <c r="H34" s="247"/>
      <c r="I34" s="247"/>
      <c r="J34" s="247"/>
      <c r="K34" s="248"/>
      <c r="L34" s="431" t="str">
        <f t="shared" si="3"/>
        <v>0</v>
      </c>
      <c r="M34" s="428" t="str">
        <f t="shared" si="4"/>
        <v>0</v>
      </c>
      <c r="N34" s="250" t="str">
        <f t="shared" si="5"/>
        <v>0</v>
      </c>
      <c r="O34" s="251"/>
      <c r="P34" s="247"/>
      <c r="R34" s="312">
        <f t="shared" si="6"/>
        <v>0</v>
      </c>
      <c r="S34" s="152">
        <f t="shared" si="7"/>
        <v>90</v>
      </c>
      <c r="T34" s="68" t="e">
        <f t="shared" si="0"/>
        <v>#VALUE!</v>
      </c>
      <c r="U34" s="68" t="e">
        <f t="shared" si="8"/>
        <v>#VALUE!</v>
      </c>
      <c r="V34" s="95">
        <v>1</v>
      </c>
      <c r="W34" s="153" t="e">
        <f>IF(U34=0,"",$X$25)</f>
        <v>#VALUE!</v>
      </c>
      <c r="Y34" s="107">
        <f t="shared" si="9"/>
        <v>0</v>
      </c>
    </row>
    <row r="35" spans="1:25" ht="34.5" customHeight="1" x14ac:dyDescent="0.3">
      <c r="A35" s="322" t="str">
        <f>CDT!B35</f>
        <v>Moustiquaire à Imprégnation Durable: (MID)</v>
      </c>
      <c r="B35" s="247"/>
      <c r="C35" s="248"/>
      <c r="D35" s="302" t="str">
        <f t="shared" si="10"/>
        <v/>
      </c>
      <c r="E35" s="247"/>
      <c r="F35" s="248"/>
      <c r="G35" s="247"/>
      <c r="H35" s="247"/>
      <c r="I35" s="247"/>
      <c r="J35" s="247"/>
      <c r="K35" s="248"/>
      <c r="L35" s="431" t="str">
        <f t="shared" si="3"/>
        <v>0</v>
      </c>
      <c r="M35" s="428" t="str">
        <f t="shared" si="4"/>
        <v>0</v>
      </c>
      <c r="N35" s="250" t="str">
        <f t="shared" si="5"/>
        <v>0</v>
      </c>
      <c r="O35" s="251"/>
      <c r="P35" s="247"/>
      <c r="R35" s="312">
        <f t="shared" si="6"/>
        <v>0</v>
      </c>
      <c r="S35" s="152">
        <f t="shared" si="7"/>
        <v>90</v>
      </c>
      <c r="T35" s="68" t="e">
        <f t="shared" si="0"/>
        <v>#VALUE!</v>
      </c>
      <c r="U35" s="68" t="e">
        <f t="shared" si="8"/>
        <v>#VALUE!</v>
      </c>
      <c r="V35" s="95">
        <v>1</v>
      </c>
      <c r="W35" s="153" t="e">
        <f t="shared" si="1"/>
        <v>#VALUE!</v>
      </c>
      <c r="Y35" s="107">
        <f t="shared" si="9"/>
        <v>0</v>
      </c>
    </row>
    <row r="36" spans="1:25" ht="34.5" customHeight="1" x14ac:dyDescent="0.3">
      <c r="A36" s="322" t="str">
        <f>CDT!B36</f>
        <v>Dihydroartéminisine Pipéraquine– Plaq / 3 comp 
( DHA-PPQ)  20/160 mg</v>
      </c>
      <c r="B36" s="247"/>
      <c r="C36" s="248"/>
      <c r="D36" s="302" t="str">
        <f t="shared" si="10"/>
        <v/>
      </c>
      <c r="E36" s="249"/>
      <c r="F36" s="247"/>
      <c r="G36" s="247"/>
      <c r="H36" s="247"/>
      <c r="I36" s="247"/>
      <c r="J36" s="247"/>
      <c r="K36" s="248"/>
      <c r="L36" s="431" t="str">
        <f t="shared" si="3"/>
        <v>0</v>
      </c>
      <c r="M36" s="428" t="str">
        <f t="shared" si="4"/>
        <v>0</v>
      </c>
      <c r="N36" s="250" t="str">
        <f t="shared" si="5"/>
        <v>0</v>
      </c>
      <c r="O36" s="251"/>
      <c r="P36" s="247"/>
      <c r="R36" s="312">
        <f t="shared" si="6"/>
        <v>0</v>
      </c>
      <c r="S36" s="152">
        <f t="shared" si="7"/>
        <v>90</v>
      </c>
      <c r="T36" s="68" t="e">
        <f t="shared" si="0"/>
        <v>#VALUE!</v>
      </c>
      <c r="U36" s="68" t="e">
        <f t="shared" si="8"/>
        <v>#VALUE!</v>
      </c>
      <c r="V36" s="95">
        <v>3</v>
      </c>
      <c r="W36" s="153" t="e">
        <f t="shared" si="1"/>
        <v>#VALUE!</v>
      </c>
      <c r="Y36" s="107">
        <f t="shared" si="9"/>
        <v>0</v>
      </c>
    </row>
    <row r="37" spans="1:25" ht="34.5" customHeight="1" x14ac:dyDescent="0.3">
      <c r="A37" s="322" t="str">
        <f>CDT!B37</f>
        <v>Dihydroartéminisine Pipéraquine– Plaq / 3 comp 
( DHA-PPQ)  40/320 mg</v>
      </c>
      <c r="B37" s="247"/>
      <c r="C37" s="248"/>
      <c r="D37" s="302" t="str">
        <f t="shared" si="10"/>
        <v/>
      </c>
      <c r="E37" s="249"/>
      <c r="F37" s="247"/>
      <c r="G37" s="247"/>
      <c r="H37" s="247"/>
      <c r="I37" s="247"/>
      <c r="J37" s="247"/>
      <c r="K37" s="248"/>
      <c r="L37" s="431" t="str">
        <f t="shared" si="3"/>
        <v>0</v>
      </c>
      <c r="M37" s="428" t="str">
        <f t="shared" si="4"/>
        <v>0</v>
      </c>
      <c r="N37" s="250" t="str">
        <f t="shared" si="5"/>
        <v>0</v>
      </c>
      <c r="O37" s="251"/>
      <c r="P37" s="247"/>
      <c r="R37" s="312">
        <f t="shared" si="6"/>
        <v>0</v>
      </c>
      <c r="S37" s="152">
        <f t="shared" si="7"/>
        <v>90</v>
      </c>
      <c r="T37" s="68" t="e">
        <f t="shared" si="0"/>
        <v>#VALUE!</v>
      </c>
      <c r="U37" s="68" t="e">
        <f t="shared" si="8"/>
        <v>#VALUE!</v>
      </c>
      <c r="V37" s="95">
        <v>3</v>
      </c>
      <c r="W37" s="153" t="e">
        <f t="shared" si="1"/>
        <v>#VALUE!</v>
      </c>
      <c r="Y37" s="107">
        <f t="shared" si="9"/>
        <v>0</v>
      </c>
    </row>
    <row r="38" spans="1:25" ht="34.5" customHeight="1" x14ac:dyDescent="0.3">
      <c r="A38" s="322" t="str">
        <f>CDT!B38</f>
        <v>Dihydroartéminisine Pipéraquine– Plaq / 6 comp 
( DHA-PPQ)  40/320 mg</v>
      </c>
      <c r="B38" s="247"/>
      <c r="C38" s="248"/>
      <c r="D38" s="302" t="str">
        <f t="shared" si="10"/>
        <v/>
      </c>
      <c r="E38" s="249"/>
      <c r="F38" s="247"/>
      <c r="G38" s="247"/>
      <c r="H38" s="247"/>
      <c r="I38" s="247"/>
      <c r="J38" s="247"/>
      <c r="K38" s="248"/>
      <c r="L38" s="431" t="str">
        <f t="shared" si="3"/>
        <v>0</v>
      </c>
      <c r="M38" s="428" t="str">
        <f t="shared" si="4"/>
        <v>0</v>
      </c>
      <c r="N38" s="250" t="str">
        <f t="shared" si="5"/>
        <v>0</v>
      </c>
      <c r="O38" s="251"/>
      <c r="P38" s="247"/>
      <c r="R38" s="312">
        <f t="shared" si="6"/>
        <v>0</v>
      </c>
      <c r="S38" s="152">
        <f t="shared" si="7"/>
        <v>90</v>
      </c>
      <c r="T38" s="68" t="e">
        <f t="shared" si="0"/>
        <v>#VALUE!</v>
      </c>
      <c r="U38" s="68" t="e">
        <f t="shared" si="8"/>
        <v>#VALUE!</v>
      </c>
      <c r="V38" s="95">
        <v>3</v>
      </c>
      <c r="W38" s="153" t="e">
        <f t="shared" si="1"/>
        <v>#VALUE!</v>
      </c>
      <c r="Y38" s="107">
        <f t="shared" si="9"/>
        <v>0</v>
      </c>
    </row>
    <row r="39" spans="1:25" ht="34.5" customHeight="1" x14ac:dyDescent="0.3">
      <c r="A39" s="322" t="str">
        <f>CDT!B39</f>
        <v>Dihydroartemisinine/pipéraquine – Plaq / 9 comp 
( DHA-PPQ) 40/320 mg</v>
      </c>
      <c r="B39" s="247"/>
      <c r="C39" s="248"/>
      <c r="D39" s="302" t="str">
        <f t="shared" si="10"/>
        <v/>
      </c>
      <c r="E39" s="249"/>
      <c r="F39" s="247"/>
      <c r="G39" s="247"/>
      <c r="H39" s="247"/>
      <c r="I39" s="247"/>
      <c r="J39" s="247"/>
      <c r="K39" s="248"/>
      <c r="L39" s="431" t="str">
        <f t="shared" si="3"/>
        <v>0</v>
      </c>
      <c r="M39" s="428" t="str">
        <f t="shared" si="4"/>
        <v>0</v>
      </c>
      <c r="N39" s="250" t="str">
        <f t="shared" si="5"/>
        <v>0</v>
      </c>
      <c r="O39" s="251"/>
      <c r="P39" s="247"/>
      <c r="R39" s="312">
        <f t="shared" si="6"/>
        <v>0</v>
      </c>
      <c r="S39" s="152">
        <f t="shared" si="7"/>
        <v>90</v>
      </c>
      <c r="T39" s="68" t="e">
        <f t="shared" si="0"/>
        <v>#VALUE!</v>
      </c>
      <c r="U39" s="68" t="e">
        <f t="shared" si="8"/>
        <v>#VALUE!</v>
      </c>
      <c r="V39" s="95">
        <v>3</v>
      </c>
      <c r="W39" s="153" t="e">
        <f t="shared" si="1"/>
        <v>#VALUE!</v>
      </c>
      <c r="Y39" s="107">
        <f t="shared" si="9"/>
        <v>0</v>
      </c>
    </row>
    <row r="40" spans="1:25" ht="34.5" customHeight="1" x14ac:dyDescent="0.3">
      <c r="A40" s="322" t="str">
        <f>CDT!B40</f>
        <v>Artésunate Amodiaquine: (ASAQ) : 3 cp (25/67,5 mg)</v>
      </c>
      <c r="B40" s="247"/>
      <c r="C40" s="248"/>
      <c r="D40" s="302" t="str">
        <f t="shared" si="10"/>
        <v/>
      </c>
      <c r="E40" s="249"/>
      <c r="F40" s="247"/>
      <c r="G40" s="247"/>
      <c r="H40" s="247"/>
      <c r="I40" s="247"/>
      <c r="J40" s="247"/>
      <c r="K40" s="248"/>
      <c r="L40" s="431" t="str">
        <f t="shared" si="3"/>
        <v>0</v>
      </c>
      <c r="M40" s="428" t="str">
        <f t="shared" si="4"/>
        <v>0</v>
      </c>
      <c r="N40" s="250" t="str">
        <f t="shared" si="5"/>
        <v>0</v>
      </c>
      <c r="O40" s="251"/>
      <c r="P40" s="247"/>
      <c r="R40" s="312">
        <f t="shared" si="6"/>
        <v>0</v>
      </c>
      <c r="S40" s="152">
        <f t="shared" si="7"/>
        <v>90</v>
      </c>
      <c r="T40" s="68" t="e">
        <f t="shared" si="0"/>
        <v>#VALUE!</v>
      </c>
      <c r="U40" s="68" t="e">
        <f t="shared" si="8"/>
        <v>#VALUE!</v>
      </c>
      <c r="V40" s="95">
        <v>1</v>
      </c>
      <c r="W40" s="153" t="e">
        <f t="shared" si="1"/>
        <v>#VALUE!</v>
      </c>
      <c r="Y40" s="107">
        <f t="shared" si="9"/>
        <v>0</v>
      </c>
    </row>
    <row r="41" spans="1:25" ht="34.5" customHeight="1" x14ac:dyDescent="0.3">
      <c r="A41" s="322" t="str">
        <f>CDT!B41</f>
        <v>Artésunate Amodiaquine: (ASAQ) 3 cp (50/135 mg)</v>
      </c>
      <c r="B41" s="247"/>
      <c r="C41" s="248"/>
      <c r="D41" s="302" t="str">
        <f t="shared" si="10"/>
        <v/>
      </c>
      <c r="E41" s="249"/>
      <c r="F41" s="247"/>
      <c r="G41" s="247"/>
      <c r="H41" s="247"/>
      <c r="I41" s="247"/>
      <c r="J41" s="247"/>
      <c r="K41" s="248"/>
      <c r="L41" s="431" t="str">
        <f t="shared" si="3"/>
        <v>0</v>
      </c>
      <c r="M41" s="428" t="str">
        <f t="shared" si="4"/>
        <v>0</v>
      </c>
      <c r="N41" s="250" t="str">
        <f t="shared" si="5"/>
        <v>0</v>
      </c>
      <c r="O41" s="251"/>
      <c r="P41" s="247"/>
      <c r="R41" s="312">
        <f t="shared" si="6"/>
        <v>0</v>
      </c>
      <c r="S41" s="152">
        <f t="shared" si="7"/>
        <v>90</v>
      </c>
      <c r="T41" s="68" t="e">
        <f t="shared" si="0"/>
        <v>#VALUE!</v>
      </c>
      <c r="U41" s="68" t="e">
        <f t="shared" si="8"/>
        <v>#VALUE!</v>
      </c>
      <c r="V41" s="95">
        <v>1</v>
      </c>
      <c r="W41" s="153" t="e">
        <f t="shared" si="1"/>
        <v>#VALUE!</v>
      </c>
      <c r="Y41" s="107">
        <f t="shared" si="9"/>
        <v>0</v>
      </c>
    </row>
    <row r="42" spans="1:25" ht="34.5" customHeight="1" x14ac:dyDescent="0.3">
      <c r="A42" s="322" t="str">
        <f>CDT!B42</f>
        <v>Artésunate Amodiaquine: (ASAQ) 3 cp (100/270 mg)</v>
      </c>
      <c r="B42" s="247"/>
      <c r="C42" s="248"/>
      <c r="D42" s="302" t="str">
        <f t="shared" si="10"/>
        <v/>
      </c>
      <c r="E42" s="249"/>
      <c r="F42" s="247"/>
      <c r="G42" s="247"/>
      <c r="H42" s="247"/>
      <c r="I42" s="247"/>
      <c r="J42" s="247"/>
      <c r="K42" s="248"/>
      <c r="L42" s="431" t="str">
        <f t="shared" si="3"/>
        <v>0</v>
      </c>
      <c r="M42" s="428" t="str">
        <f t="shared" si="4"/>
        <v>0</v>
      </c>
      <c r="N42" s="250" t="str">
        <f t="shared" si="5"/>
        <v>0</v>
      </c>
      <c r="O42" s="251"/>
      <c r="P42" s="247"/>
      <c r="R42" s="312">
        <f t="shared" si="6"/>
        <v>0</v>
      </c>
      <c r="S42" s="152">
        <f t="shared" si="7"/>
        <v>90</v>
      </c>
      <c r="T42" s="68" t="e">
        <f t="shared" si="0"/>
        <v>#VALUE!</v>
      </c>
      <c r="U42" s="68" t="e">
        <f t="shared" si="8"/>
        <v>#VALUE!</v>
      </c>
      <c r="V42" s="95">
        <v>1</v>
      </c>
      <c r="W42" s="153" t="e">
        <f t="shared" si="1"/>
        <v>#VALUE!</v>
      </c>
      <c r="Y42" s="107">
        <f t="shared" si="9"/>
        <v>0</v>
      </c>
    </row>
    <row r="43" spans="1:25" ht="34.5" customHeight="1" x14ac:dyDescent="0.3">
      <c r="A43" s="322" t="str">
        <f>CDT!B43</f>
        <v>Artésunate Amodiaquine: (ASAQ) 6 cp (100/270 mg)</v>
      </c>
      <c r="B43" s="247"/>
      <c r="C43" s="248"/>
      <c r="D43" s="302" t="str">
        <f t="shared" si="10"/>
        <v/>
      </c>
      <c r="E43" s="249"/>
      <c r="F43" s="247"/>
      <c r="G43" s="247"/>
      <c r="H43" s="247"/>
      <c r="I43" s="247"/>
      <c r="J43" s="247"/>
      <c r="K43" s="248"/>
      <c r="L43" s="431" t="str">
        <f t="shared" si="3"/>
        <v>0</v>
      </c>
      <c r="M43" s="428" t="str">
        <f t="shared" si="4"/>
        <v>0</v>
      </c>
      <c r="N43" s="250" t="str">
        <f t="shared" si="5"/>
        <v>0</v>
      </c>
      <c r="O43" s="251"/>
      <c r="P43" s="247"/>
      <c r="R43" s="312">
        <f t="shared" si="6"/>
        <v>0</v>
      </c>
      <c r="S43" s="152">
        <f t="shared" si="7"/>
        <v>90</v>
      </c>
      <c r="T43" s="68" t="e">
        <f t="shared" si="0"/>
        <v>#VALUE!</v>
      </c>
      <c r="U43" s="68" t="e">
        <f t="shared" si="8"/>
        <v>#VALUE!</v>
      </c>
      <c r="V43" s="95">
        <v>1</v>
      </c>
      <c r="W43" s="153" t="e">
        <f t="shared" si="1"/>
        <v>#VALUE!</v>
      </c>
      <c r="Y43" s="107">
        <f t="shared" si="9"/>
        <v>0</v>
      </c>
    </row>
    <row r="44" spans="1:25" ht="34.5" customHeight="1" x14ac:dyDescent="0.3">
      <c r="A44" s="322" t="str">
        <f>CDT!B44</f>
        <v>Artésunate - Méfloquine (AS-MF)</v>
      </c>
      <c r="B44" s="247"/>
      <c r="C44" s="248"/>
      <c r="D44" s="302" t="str">
        <f t="shared" si="10"/>
        <v/>
      </c>
      <c r="E44" s="249"/>
      <c r="F44" s="247"/>
      <c r="G44" s="247"/>
      <c r="H44" s="247"/>
      <c r="I44" s="247"/>
      <c r="J44" s="247"/>
      <c r="K44" s="248"/>
      <c r="L44" s="431" t="str">
        <f t="shared" si="3"/>
        <v>0</v>
      </c>
      <c r="M44" s="428" t="str">
        <f t="shared" si="4"/>
        <v>0</v>
      </c>
      <c r="N44" s="250" t="str">
        <f t="shared" si="5"/>
        <v>0</v>
      </c>
      <c r="O44" s="251"/>
      <c r="P44" s="247"/>
      <c r="R44" s="312">
        <f t="shared" si="6"/>
        <v>0</v>
      </c>
      <c r="S44" s="152">
        <f t="shared" si="7"/>
        <v>90</v>
      </c>
      <c r="T44" s="68" t="e">
        <f t="shared" si="0"/>
        <v>#VALUE!</v>
      </c>
      <c r="U44" s="68" t="e">
        <f t="shared" si="8"/>
        <v>#VALUE!</v>
      </c>
      <c r="V44" s="95">
        <v>1</v>
      </c>
      <c r="W44" s="153" t="e">
        <f t="shared" si="1"/>
        <v>#VALUE!</v>
      </c>
      <c r="Y44" s="107">
        <f t="shared" si="9"/>
        <v>0</v>
      </c>
    </row>
    <row r="45" spans="1:25" ht="34.5" customHeight="1" x14ac:dyDescent="0.3">
      <c r="A45" s="322" t="str">
        <f>CDT!B45</f>
        <v>Quinine comprimé 300mg</v>
      </c>
      <c r="B45" s="247"/>
      <c r="C45" s="248"/>
      <c r="D45" s="302" t="str">
        <f t="shared" si="10"/>
        <v/>
      </c>
      <c r="E45" s="249"/>
      <c r="F45" s="247"/>
      <c r="G45" s="247"/>
      <c r="H45" s="247"/>
      <c r="I45" s="247"/>
      <c r="J45" s="247"/>
      <c r="K45" s="248"/>
      <c r="L45" s="431" t="str">
        <f t="shared" si="3"/>
        <v>0</v>
      </c>
      <c r="M45" s="428" t="str">
        <f t="shared" si="4"/>
        <v>0</v>
      </c>
      <c r="N45" s="250" t="str">
        <f t="shared" si="5"/>
        <v>0</v>
      </c>
      <c r="O45" s="251"/>
      <c r="P45" s="247"/>
      <c r="R45" s="312">
        <f t="shared" si="6"/>
        <v>0</v>
      </c>
      <c r="S45" s="152">
        <f t="shared" si="7"/>
        <v>90</v>
      </c>
      <c r="T45" s="68" t="e">
        <f t="shared" si="0"/>
        <v>#VALUE!</v>
      </c>
      <c r="U45" s="68" t="e">
        <f t="shared" si="8"/>
        <v>#VALUE!</v>
      </c>
      <c r="V45" s="95">
        <v>1</v>
      </c>
      <c r="W45" s="153" t="e">
        <f t="shared" si="1"/>
        <v>#VALUE!</v>
      </c>
      <c r="Y45" s="107">
        <f t="shared" si="9"/>
        <v>0</v>
      </c>
    </row>
    <row r="46" spans="1:25" ht="34.5" customHeight="1" x14ac:dyDescent="0.3">
      <c r="A46" s="322" t="str">
        <f>CDT!B46</f>
        <v>Quinine injectable 300 mg</v>
      </c>
      <c r="B46" s="247"/>
      <c r="C46" s="248"/>
      <c r="D46" s="302" t="str">
        <f t="shared" si="10"/>
        <v/>
      </c>
      <c r="E46" s="249"/>
      <c r="F46" s="247"/>
      <c r="G46" s="247"/>
      <c r="H46" s="247"/>
      <c r="I46" s="247"/>
      <c r="J46" s="247"/>
      <c r="K46" s="248"/>
      <c r="L46" s="431" t="str">
        <f t="shared" si="3"/>
        <v>0</v>
      </c>
      <c r="M46" s="428" t="str">
        <f t="shared" si="4"/>
        <v>0</v>
      </c>
      <c r="N46" s="250" t="str">
        <f t="shared" si="5"/>
        <v>0</v>
      </c>
      <c r="O46" s="251"/>
      <c r="P46" s="247"/>
      <c r="R46" s="312">
        <f t="shared" si="6"/>
        <v>0</v>
      </c>
      <c r="S46" s="152">
        <f t="shared" si="7"/>
        <v>90</v>
      </c>
      <c r="T46" s="68" t="e">
        <f t="shared" si="0"/>
        <v>#VALUE!</v>
      </c>
      <c r="U46" s="68" t="e">
        <f t="shared" si="8"/>
        <v>#VALUE!</v>
      </c>
      <c r="V46" s="95">
        <v>1</v>
      </c>
      <c r="W46" s="153" t="e">
        <f t="shared" si="1"/>
        <v>#VALUE!</v>
      </c>
      <c r="Y46" s="107">
        <f t="shared" si="9"/>
        <v>0</v>
      </c>
    </row>
    <row r="47" spans="1:25" ht="34.5" customHeight="1" x14ac:dyDescent="0.3">
      <c r="A47" s="322" t="str">
        <f>CDT!B47</f>
        <v>Quinine injectable 600 mg</v>
      </c>
      <c r="B47" s="247"/>
      <c r="C47" s="248"/>
      <c r="D47" s="302" t="str">
        <f t="shared" si="10"/>
        <v/>
      </c>
      <c r="E47" s="249"/>
      <c r="F47" s="247"/>
      <c r="G47" s="247"/>
      <c r="H47" s="247"/>
      <c r="I47" s="247"/>
      <c r="J47" s="247"/>
      <c r="K47" s="248"/>
      <c r="L47" s="431" t="str">
        <f t="shared" si="3"/>
        <v>0</v>
      </c>
      <c r="M47" s="428" t="str">
        <f t="shared" si="4"/>
        <v>0</v>
      </c>
      <c r="N47" s="250" t="str">
        <f t="shared" si="5"/>
        <v>0</v>
      </c>
      <c r="O47" s="251"/>
      <c r="P47" s="247"/>
      <c r="R47" s="312">
        <f t="shared" si="6"/>
        <v>0</v>
      </c>
      <c r="S47" s="152">
        <f t="shared" si="7"/>
        <v>90</v>
      </c>
      <c r="T47" s="68" t="e">
        <f t="shared" si="0"/>
        <v>#VALUE!</v>
      </c>
      <c r="U47" s="68" t="e">
        <f t="shared" si="8"/>
        <v>#VALUE!</v>
      </c>
      <c r="V47" s="95">
        <v>1</v>
      </c>
      <c r="W47" s="153" t="e">
        <f t="shared" si="1"/>
        <v>#VALUE!</v>
      </c>
      <c r="Y47" s="107">
        <f t="shared" si="9"/>
        <v>0</v>
      </c>
    </row>
    <row r="48" spans="1:25" ht="34.5" customHeight="1" thickBot="1" x14ac:dyDescent="0.35">
      <c r="A48" s="322" t="str">
        <f>CDT!B48</f>
        <v>Quinine injectable 600 mg</v>
      </c>
      <c r="B48" s="247"/>
      <c r="C48" s="248"/>
      <c r="D48" s="303" t="str">
        <f t="shared" si="10"/>
        <v/>
      </c>
      <c r="E48" s="249"/>
      <c r="F48" s="247"/>
      <c r="G48" s="247"/>
      <c r="H48" s="247"/>
      <c r="I48" s="247"/>
      <c r="J48" s="247"/>
      <c r="K48" s="248"/>
      <c r="L48" s="431" t="str">
        <f t="shared" si="3"/>
        <v>0</v>
      </c>
      <c r="M48" s="428" t="str">
        <f t="shared" si="4"/>
        <v>0</v>
      </c>
      <c r="N48" s="250" t="str">
        <f t="shared" si="5"/>
        <v>0</v>
      </c>
      <c r="O48" s="251"/>
      <c r="P48" s="247"/>
      <c r="R48" s="312">
        <f t="shared" si="6"/>
        <v>0</v>
      </c>
      <c r="S48" s="152">
        <f t="shared" si="7"/>
        <v>90</v>
      </c>
      <c r="T48" s="68" t="e">
        <f>D48-(E48+G48+I48+H48)</f>
        <v>#VALUE!</v>
      </c>
      <c r="U48" s="68" t="e">
        <f t="shared" si="8"/>
        <v>#VALUE!</v>
      </c>
      <c r="V48" s="95">
        <v>1</v>
      </c>
      <c r="W48" s="153" t="e">
        <f t="shared" si="1"/>
        <v>#VALUE!</v>
      </c>
      <c r="Y48" s="107">
        <f t="shared" si="9"/>
        <v>0</v>
      </c>
    </row>
    <row r="49" spans="1:23" ht="34.5" customHeight="1" thickBot="1" x14ac:dyDescent="0.35">
      <c r="A49" s="322" t="str">
        <f>CDT!B49</f>
        <v>Artéméther injectable 100 mg</v>
      </c>
      <c r="B49" s="247"/>
      <c r="C49" s="248"/>
      <c r="D49" s="303" t="str">
        <f t="shared" si="10"/>
        <v/>
      </c>
      <c r="E49" s="249"/>
      <c r="F49" s="247"/>
      <c r="G49" s="247"/>
      <c r="H49" s="247"/>
      <c r="I49" s="247"/>
      <c r="J49" s="247"/>
      <c r="K49" s="248"/>
      <c r="L49" s="431" t="str">
        <f t="shared" si="3"/>
        <v>0</v>
      </c>
      <c r="M49" s="428" t="str">
        <f t="shared" si="4"/>
        <v>0</v>
      </c>
      <c r="N49" s="250" t="str">
        <f t="shared" si="5"/>
        <v>0</v>
      </c>
      <c r="O49" s="251"/>
      <c r="P49" s="247"/>
      <c r="R49" s="312">
        <f t="shared" si="6"/>
        <v>0</v>
      </c>
      <c r="S49" s="152">
        <f t="shared" si="7"/>
        <v>90</v>
      </c>
      <c r="T49" s="68" t="e">
        <f>D49-(E49+G49+I49+H49)</f>
        <v>#VALUE!</v>
      </c>
      <c r="U49" s="68" t="e">
        <f t="shared" si="8"/>
        <v>#VALUE!</v>
      </c>
      <c r="V49" s="95">
        <v>1</v>
      </c>
      <c r="W49" s="153" t="e">
        <f t="shared" si="1"/>
        <v>#VALUE!</v>
      </c>
    </row>
    <row r="50" spans="1:23" ht="34.5" hidden="1" customHeight="1" x14ac:dyDescent="0.3">
      <c r="A50" s="17"/>
      <c r="B50" s="79"/>
      <c r="C50" s="79"/>
      <c r="D50" s="53"/>
      <c r="E50" s="79"/>
      <c r="F50" s="79"/>
      <c r="G50" s="79"/>
      <c r="H50" s="79"/>
      <c r="I50" s="79"/>
      <c r="J50" s="79"/>
      <c r="K50" s="79"/>
      <c r="L50" s="54"/>
      <c r="M50" s="58" t="str">
        <f t="shared" ref="M50" si="11">IF(B50&lt;&gt;"",((E50/S50)*30),"")</f>
        <v/>
      </c>
      <c r="N50" s="55"/>
      <c r="O50" s="80"/>
      <c r="P50" s="79"/>
      <c r="S50" s="152"/>
      <c r="T50" s="68"/>
      <c r="U50" s="68"/>
      <c r="V50" s="95"/>
      <c r="W50" s="153" t="str">
        <f t="shared" si="1"/>
        <v/>
      </c>
    </row>
    <row r="51" spans="1:23" s="235" customFormat="1" ht="16.5" customHeight="1" x14ac:dyDescent="0.35">
      <c r="A51" s="531" t="s">
        <v>290</v>
      </c>
      <c r="B51" s="531"/>
      <c r="C51" s="531"/>
      <c r="D51" s="531"/>
      <c r="E51" s="531"/>
      <c r="F51" s="531"/>
      <c r="H51" s="233"/>
      <c r="I51" s="233" t="s">
        <v>300</v>
      </c>
      <c r="J51" s="234"/>
      <c r="K51" s="232"/>
      <c r="L51" s="232"/>
      <c r="M51" s="232"/>
      <c r="N51" s="232"/>
      <c r="O51" s="232"/>
      <c r="Q51" s="236"/>
      <c r="R51" s="311"/>
      <c r="S51" s="237"/>
      <c r="T51" s="238"/>
      <c r="U51" s="238"/>
      <c r="V51" s="239"/>
      <c r="W51" s="240"/>
    </row>
    <row r="52" spans="1:23" ht="29.25" customHeight="1" x14ac:dyDescent="0.3">
      <c r="A52" s="18"/>
      <c r="B52" s="18"/>
      <c r="C52" s="18"/>
      <c r="D52" s="18"/>
      <c r="E52" s="18"/>
      <c r="F52" s="18"/>
      <c r="G52" s="18"/>
      <c r="H52" s="18"/>
      <c r="I52" s="18"/>
      <c r="J52" s="18"/>
      <c r="K52" s="18"/>
      <c r="L52" s="18"/>
      <c r="M52" s="18"/>
      <c r="N52" s="18"/>
      <c r="O52" s="18"/>
      <c r="S52" s="154"/>
      <c r="T52" s="69"/>
      <c r="U52" s="69"/>
      <c r="V52" s="70"/>
      <c r="W52" s="155"/>
    </row>
    <row r="53" spans="1:23" ht="15.6" x14ac:dyDescent="0.3">
      <c r="B53" s="18"/>
      <c r="C53" s="18"/>
      <c r="D53" s="18"/>
      <c r="E53" s="18"/>
      <c r="F53" s="18"/>
      <c r="I53" s="18"/>
      <c r="J53" s="18"/>
      <c r="K53" s="18"/>
      <c r="L53" s="18"/>
      <c r="M53" s="18"/>
      <c r="N53" s="18"/>
      <c r="O53" s="18"/>
      <c r="S53" s="154"/>
      <c r="T53" s="69"/>
      <c r="U53" s="69"/>
      <c r="V53" s="70"/>
      <c r="W53" s="155"/>
    </row>
    <row r="54" spans="1:23" s="235" customFormat="1" ht="18.600000000000001" thickBot="1" x14ac:dyDescent="0.4">
      <c r="A54" s="233" t="s">
        <v>289</v>
      </c>
      <c r="H54" s="233"/>
      <c r="I54" s="233" t="s">
        <v>301</v>
      </c>
      <c r="O54" s="232"/>
      <c r="Q54" s="236"/>
      <c r="R54" s="311"/>
      <c r="S54" s="243"/>
      <c r="T54" s="244"/>
      <c r="U54" s="244"/>
      <c r="V54" s="245"/>
      <c r="W54" s="246"/>
    </row>
  </sheetData>
  <mergeCells count="21">
    <mergeCell ref="A24:A25"/>
    <mergeCell ref="A51:F51"/>
    <mergeCell ref="A19:C19"/>
    <mergeCell ref="D19:N19"/>
    <mergeCell ref="S19:W19"/>
    <mergeCell ref="A21:C21"/>
    <mergeCell ref="D21:F21"/>
    <mergeCell ref="G21:K22"/>
    <mergeCell ref="L21:P21"/>
    <mergeCell ref="L17:P17"/>
    <mergeCell ref="A1:B1"/>
    <mergeCell ref="A3:B3"/>
    <mergeCell ref="A4:B4"/>
    <mergeCell ref="A11:O11"/>
    <mergeCell ref="B13:C13"/>
    <mergeCell ref="E13:J13"/>
    <mergeCell ref="B15:C15"/>
    <mergeCell ref="D15:F15"/>
    <mergeCell ref="G15:I15"/>
    <mergeCell ref="B17:E17"/>
    <mergeCell ref="G17:K17"/>
  </mergeCells>
  <conditionalFormatting sqref="U26">
    <cfRule type="cellIs" dxfId="3944" priority="39" operator="greaterThan">
      <formula>0</formula>
    </cfRule>
    <cfRule type="cellIs" dxfId="3943" priority="40" operator="greaterThan">
      <formula>0</formula>
    </cfRule>
    <cfRule type="cellIs" dxfId="3942" priority="41" operator="lessThan">
      <formula>0</formula>
    </cfRule>
    <cfRule type="cellIs" dxfId="3941" priority="42" operator="notEqual">
      <formula>0</formula>
    </cfRule>
  </conditionalFormatting>
  <conditionalFormatting sqref="U27:U29">
    <cfRule type="cellIs" dxfId="3940" priority="35" operator="greaterThan">
      <formula>0</formula>
    </cfRule>
    <cfRule type="cellIs" dxfId="3939" priority="36" operator="greaterThan">
      <formula>0</formula>
    </cfRule>
    <cfRule type="cellIs" dxfId="3938" priority="37" operator="lessThan">
      <formula>0</formula>
    </cfRule>
    <cfRule type="cellIs" dxfId="3937" priority="38" operator="notEqual">
      <formula>0</formula>
    </cfRule>
  </conditionalFormatting>
  <conditionalFormatting sqref="U30:U31 U33:U47">
    <cfRule type="cellIs" dxfId="3936" priority="31" operator="greaterThan">
      <formula>0</formula>
    </cfRule>
    <cfRule type="cellIs" dxfId="3935" priority="32" operator="greaterThan">
      <formula>0</formula>
    </cfRule>
    <cfRule type="cellIs" dxfId="3934" priority="33" operator="lessThan">
      <formula>0</formula>
    </cfRule>
    <cfRule type="cellIs" dxfId="3933" priority="34" operator="notEqual">
      <formula>0</formula>
    </cfRule>
  </conditionalFormatting>
  <conditionalFormatting sqref="U48:U50">
    <cfRule type="cellIs" dxfId="3932" priority="27" operator="greaterThan">
      <formula>0</formula>
    </cfRule>
    <cfRule type="cellIs" dxfId="3931" priority="28" operator="greaterThan">
      <formula>0</formula>
    </cfRule>
    <cfRule type="cellIs" dxfId="3930" priority="29" operator="lessThan">
      <formula>0</formula>
    </cfRule>
    <cfRule type="cellIs" dxfId="3929" priority="30" operator="notEqual">
      <formula>0</formula>
    </cfRule>
  </conditionalFormatting>
  <conditionalFormatting sqref="K50">
    <cfRule type="expression" dxfId="3928" priority="25">
      <formula>K50&lt;T50</formula>
    </cfRule>
    <cfRule type="expression" dxfId="3927" priority="26">
      <formula>K50&gt;T50</formula>
    </cfRule>
  </conditionalFormatting>
  <conditionalFormatting sqref="J37:J47">
    <cfRule type="cellIs" dxfId="3926" priority="24" operator="greaterThan">
      <formula>90</formula>
    </cfRule>
  </conditionalFormatting>
  <conditionalFormatting sqref="J48:J50">
    <cfRule type="cellIs" dxfId="3925" priority="23" operator="greaterThan">
      <formula>90</formula>
    </cfRule>
  </conditionalFormatting>
  <conditionalFormatting sqref="K36:K47">
    <cfRule type="expression" dxfId="3924" priority="21">
      <formula>K36&lt;T36</formula>
    </cfRule>
    <cfRule type="expression" dxfId="3923" priority="22">
      <formula>K36&gt;T36</formula>
    </cfRule>
  </conditionalFormatting>
  <conditionalFormatting sqref="J27:J31 J33">
    <cfRule type="cellIs" dxfId="3922" priority="20" operator="greaterThan">
      <formula>90</formula>
    </cfRule>
  </conditionalFormatting>
  <conditionalFormatting sqref="J36">
    <cfRule type="cellIs" dxfId="3921" priority="19" operator="greaterThan">
      <formula>90</formula>
    </cfRule>
  </conditionalFormatting>
  <conditionalFormatting sqref="K48:K49">
    <cfRule type="expression" dxfId="3920" priority="17">
      <formula>K48&lt;T48</formula>
    </cfRule>
    <cfRule type="expression" dxfId="3919" priority="18">
      <formula>K48&gt;T48</formula>
    </cfRule>
  </conditionalFormatting>
  <conditionalFormatting sqref="K27:K31 K33">
    <cfRule type="expression" dxfId="3918" priority="15">
      <formula>K27&lt;T27</formula>
    </cfRule>
    <cfRule type="expression" dxfId="3917" priority="16">
      <formula>K27&gt;T27</formula>
    </cfRule>
  </conditionalFormatting>
  <conditionalFormatting sqref="J26">
    <cfRule type="cellIs" dxfId="3916" priority="14" operator="greaterThan">
      <formula>90</formula>
    </cfRule>
  </conditionalFormatting>
  <conditionalFormatting sqref="K26">
    <cfRule type="expression" dxfId="3915" priority="12">
      <formula>K26&lt;T26</formula>
    </cfRule>
    <cfRule type="expression" dxfId="3914" priority="13">
      <formula>K26&gt;T26</formula>
    </cfRule>
  </conditionalFormatting>
  <conditionalFormatting sqref="U32">
    <cfRule type="cellIs" dxfId="3913" priority="8" operator="greaterThan">
      <formula>0</formula>
    </cfRule>
    <cfRule type="cellIs" dxfId="3912" priority="9" operator="greaterThan">
      <formula>0</formula>
    </cfRule>
    <cfRule type="cellIs" dxfId="3911" priority="10" operator="lessThan">
      <formula>0</formula>
    </cfRule>
    <cfRule type="cellIs" dxfId="3910" priority="11" operator="notEqual">
      <formula>0</formula>
    </cfRule>
  </conditionalFormatting>
  <conditionalFormatting sqref="K34">
    <cfRule type="expression" dxfId="3909" priority="6">
      <formula>K34&lt;T34</formula>
    </cfRule>
    <cfRule type="expression" dxfId="3908" priority="7">
      <formula>K34&gt;T34</formula>
    </cfRule>
  </conditionalFormatting>
  <conditionalFormatting sqref="K35">
    <cfRule type="expression" dxfId="3907" priority="4">
      <formula>K35&lt;T35</formula>
    </cfRule>
    <cfRule type="expression" dxfId="3906" priority="5">
      <formula>K35&gt;T35</formula>
    </cfRule>
  </conditionalFormatting>
  <conditionalFormatting sqref="J32">
    <cfRule type="cellIs" dxfId="3905" priority="3" operator="greaterThan">
      <formula>90</formula>
    </cfRule>
  </conditionalFormatting>
  <conditionalFormatting sqref="K32">
    <cfRule type="expression" dxfId="3904" priority="1">
      <formula>K32&lt;T32</formula>
    </cfRule>
    <cfRule type="expression" dxfId="3903" priority="2">
      <formula>K32&gt;T32</formula>
    </cfRule>
  </conditionalFormatting>
  <dataValidations count="7">
    <dataValidation type="date" errorStyle="warning" allowBlank="1" showInputMessage="1" showErrorMessage="1" promptTitle="Instruction" prompt="SVP Saisissez la date sous le format:_x000a_00/00/0000. exemple 15/09/2016,_x000a_Merci_x000a_" sqref="L21:P21">
      <formula1>42370</formula1>
      <formula2>44926</formula2>
    </dataValidation>
    <dataValidation errorStyle="information" allowBlank="1" showInputMessage="1" showErrorMessage="1" errorTitle="Instruction" error="Saisissez le Texte en MAJUSCULE_x000a_Exemple: CMS AGOE_x000a_Merci" promptTitle="Instruction" prompt="Saisissez le Texte en MAJUSCULE_x000a_Exemple: CMS AGOE_x000a_Merci" sqref="D19:N19"/>
    <dataValidation type="whole" allowBlank="1" showInputMessage="1" showErrorMessage="1" prompt="La valeur ne peut pas être supérieure à 89_x000a_Si tel est le cas déteminer la quantité à commander directement à la colonne M._x000a_merci" sqref="J27:J50">
      <formula1>0</formula1>
      <formula2>89</formula2>
    </dataValidation>
    <dataValidation type="whole" operator="lessThanOrEqual" allowBlank="1" showInputMessage="1" showErrorMessage="1" promptTitle="instruction" prompt="La valeur de la cellule ne peut pas être supérieure à la quantité Totale inscrite dans la colonne D._x000a_Merci de vérifier." sqref="E26:E50">
      <formula1>D26</formula1>
    </dataValidation>
    <dataValidation type="list" allowBlank="1" showInputMessage="1" showErrorMessage="1" sqref="D21:F21">
      <formula1>typerapport2</formula1>
    </dataValidation>
    <dataValidation type="whole" allowBlank="1" showInputMessage="1" showErrorMessage="1" prompt="La valeur ne peut pas être supérieure à 89_x000a_Si tel est le cas déteminer la quantité à commander directement à la colonne O_x000a_merci" sqref="J26">
      <formula1>0</formula1>
      <formula2>89</formula2>
    </dataValidation>
    <dataValidation type="whole" allowBlank="1" showInputMessage="1" showErrorMessage="1" prompt="La quantité accordée par le point Focal ne peut être supérieure à la somme du CMMa et la quantité commandée pour le trimestre._x000a_Merci de revoir la quantité dans la colonne O." sqref="O26:O49">
      <formula1>0</formula1>
      <formula2>+M26+N26</formula2>
    </dataValidation>
  </dataValidations>
  <pageMargins left="0.21" right="0.23622047244094491" top="0.74803149606299213" bottom="0.74803149606299213" header="0.31496062992125984" footer="0.31496062992125984"/>
  <pageSetup paperSize="9" scale="40" orientation="portrait" r:id="rId1"/>
  <headerFooter alignWithMargins="0">
    <oddFooter>&amp;C&amp;"Arial,Gras"PNLS /IST, Avenue des Armées, -05 BP 424 Lomé –Togo ; Tel 22 20 94 39 Fax : 22 20 94 36    Site Web : www.pnls.tg</oddFooter>
  </headerFooter>
  <drawing r:id="rId2"/>
</worksheet>
</file>

<file path=xl/worksheets/sheet3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rgb="FFFF0000"/>
  </sheetPr>
  <dimension ref="A1:W56"/>
  <sheetViews>
    <sheetView showGridLines="0" view="pageBreakPreview" topLeftCell="A8" zoomScale="70" zoomScaleNormal="70" zoomScaleSheetLayoutView="70" zoomScalePageLayoutView="50" workbookViewId="0">
      <selection activeCell="D19" sqref="D19:N19"/>
    </sheetView>
  </sheetViews>
  <sheetFormatPr baseColWidth="10" defaultColWidth="7.33203125" defaultRowHeight="13.8" x14ac:dyDescent="0.3"/>
  <cols>
    <col min="1" max="1" width="51.5546875" style="3" customWidth="1"/>
    <col min="2" max="14" width="11.5546875" style="3" customWidth="1"/>
    <col min="15" max="15" width="11.6640625" style="39" customWidth="1"/>
    <col min="16" max="16" width="17.5546875" style="3" customWidth="1"/>
    <col min="17" max="17" width="2.109375" style="62" customWidth="1"/>
    <col min="18" max="18" width="4.88671875" style="77" customWidth="1"/>
    <col min="19" max="20" width="7.44140625" style="77" bestFit="1" customWidth="1"/>
    <col min="21" max="21" width="7.88671875" style="78" bestFit="1" customWidth="1"/>
    <col min="22" max="22" width="33.33203125" style="77" customWidth="1"/>
    <col min="23" max="16384" width="7.33203125" style="3"/>
  </cols>
  <sheetData>
    <row r="1" spans="1:23" ht="17.25" customHeight="1" x14ac:dyDescent="0.3">
      <c r="A1" s="549" t="s">
        <v>452</v>
      </c>
      <c r="B1" s="549"/>
      <c r="C1" s="2"/>
      <c r="D1" s="2"/>
      <c r="E1"/>
      <c r="F1"/>
      <c r="G1"/>
      <c r="H1"/>
      <c r="I1"/>
      <c r="J1"/>
      <c r="N1" s="4" t="s">
        <v>1</v>
      </c>
      <c r="O1" s="5"/>
      <c r="R1" s="306"/>
      <c r="S1" s="69"/>
      <c r="T1" s="69"/>
      <c r="U1" s="69"/>
      <c r="V1" s="70"/>
      <c r="W1" s="69"/>
    </row>
    <row r="2" spans="1:23" ht="13.5" customHeight="1" x14ac:dyDescent="0.3">
      <c r="A2" s="1" t="s">
        <v>453</v>
      </c>
      <c r="B2" s="1"/>
      <c r="C2" s="2"/>
      <c r="D2" s="2"/>
      <c r="E2"/>
      <c r="F2"/>
      <c r="G2"/>
      <c r="H2"/>
      <c r="I2"/>
      <c r="J2"/>
      <c r="M2" s="4"/>
      <c r="N2" s="4" t="s">
        <v>3</v>
      </c>
      <c r="O2" s="5"/>
      <c r="R2" s="306"/>
      <c r="S2" s="69"/>
      <c r="T2" s="69"/>
      <c r="U2" s="69"/>
      <c r="V2" s="70"/>
      <c r="W2" s="69"/>
    </row>
    <row r="3" spans="1:23" ht="15.6" x14ac:dyDescent="0.3">
      <c r="A3" s="549" t="s">
        <v>454</v>
      </c>
      <c r="B3" s="549"/>
      <c r="C3" s="2"/>
      <c r="D3" s="2"/>
      <c r="E3"/>
      <c r="F3"/>
      <c r="G3"/>
      <c r="H3"/>
      <c r="I3"/>
      <c r="J3"/>
      <c r="K3" s="5"/>
      <c r="L3" s="5"/>
      <c r="M3" s="5"/>
      <c r="N3" s="5"/>
      <c r="O3" s="5"/>
      <c r="R3" s="306"/>
      <c r="S3" s="69"/>
      <c r="T3" s="69"/>
      <c r="U3" s="69"/>
      <c r="V3" s="70"/>
      <c r="W3" s="69"/>
    </row>
    <row r="4" spans="1:23" ht="33.6" customHeight="1" x14ac:dyDescent="0.3">
      <c r="A4" s="547" t="s">
        <v>455</v>
      </c>
      <c r="B4" s="548"/>
      <c r="C4" s="7"/>
      <c r="D4" s="7"/>
      <c r="E4" s="8"/>
      <c r="F4" s="8"/>
      <c r="G4" s="8"/>
      <c r="H4" s="8"/>
      <c r="I4" s="8"/>
      <c r="J4" s="8"/>
      <c r="K4" s="9"/>
      <c r="L4" s="9"/>
      <c r="M4" s="9"/>
      <c r="N4" s="9"/>
      <c r="O4" s="38"/>
      <c r="R4" s="306"/>
      <c r="S4" s="69"/>
      <c r="T4" s="69"/>
      <c r="U4" s="69"/>
      <c r="V4" s="70"/>
      <c r="W4" s="69"/>
    </row>
    <row r="5" spans="1:23" x14ac:dyDescent="0.3">
      <c r="B5" s="9"/>
      <c r="C5" s="9"/>
      <c r="D5" s="9"/>
      <c r="E5" s="9"/>
      <c r="F5" s="9"/>
      <c r="G5" s="9"/>
      <c r="H5" s="9"/>
      <c r="I5" s="9"/>
      <c r="J5" s="9"/>
      <c r="K5" s="9"/>
      <c r="L5" s="9"/>
      <c r="M5" s="9"/>
      <c r="N5" s="9"/>
      <c r="O5" s="38"/>
      <c r="R5" s="306"/>
      <c r="S5" s="69"/>
      <c r="T5" s="69"/>
      <c r="U5" s="69"/>
      <c r="V5" s="70"/>
      <c r="W5" s="69"/>
    </row>
    <row r="6" spans="1:23" ht="15.6" x14ac:dyDescent="0.3">
      <c r="A6" s="6" t="s">
        <v>232</v>
      </c>
      <c r="B6" s="9"/>
      <c r="C6" s="9"/>
      <c r="D6" s="9"/>
      <c r="E6" s="9"/>
      <c r="F6" s="9"/>
      <c r="G6" s="9"/>
      <c r="H6" s="9"/>
      <c r="I6" s="9"/>
      <c r="J6" s="9"/>
      <c r="K6" s="9"/>
      <c r="L6" s="9"/>
      <c r="M6" s="9"/>
      <c r="N6" s="9"/>
      <c r="O6" s="38"/>
      <c r="R6" s="306"/>
      <c r="S6" s="69"/>
      <c r="T6" s="69"/>
      <c r="U6" s="69"/>
      <c r="V6" s="70"/>
      <c r="W6" s="69"/>
    </row>
    <row r="7" spans="1:23" x14ac:dyDescent="0.3">
      <c r="A7" s="10"/>
      <c r="B7" s="9"/>
      <c r="C7" s="9"/>
      <c r="D7" s="9"/>
      <c r="E7" s="9"/>
      <c r="F7" s="9"/>
      <c r="G7" s="9"/>
      <c r="H7" s="9"/>
      <c r="I7" s="9"/>
      <c r="J7" s="9"/>
      <c r="K7" s="9"/>
      <c r="L7" s="9"/>
      <c r="M7" s="9"/>
      <c r="N7" s="9"/>
      <c r="O7" s="38"/>
      <c r="R7" s="69"/>
      <c r="S7" s="69"/>
      <c r="T7" s="69"/>
      <c r="U7" s="70"/>
      <c r="V7" s="69"/>
    </row>
    <row r="8" spans="1:23" x14ac:dyDescent="0.3">
      <c r="A8" s="10"/>
      <c r="B8" s="9"/>
      <c r="C8" s="9"/>
      <c r="D8" s="9"/>
      <c r="E8" s="9"/>
      <c r="F8" s="9"/>
      <c r="G8" s="9"/>
      <c r="H8" s="9"/>
      <c r="I8" s="9"/>
      <c r="J8" s="9"/>
      <c r="K8" s="9"/>
      <c r="L8" s="9"/>
      <c r="M8" s="9"/>
      <c r="N8" s="9"/>
      <c r="O8" s="38"/>
      <c r="R8" s="69"/>
      <c r="S8" s="69"/>
      <c r="T8" s="69"/>
      <c r="U8" s="70"/>
      <c r="V8" s="69"/>
    </row>
    <row r="9" spans="1:23" ht="17.25" customHeight="1" x14ac:dyDescent="0.3">
      <c r="A9" s="10"/>
      <c r="B9" s="9"/>
      <c r="C9" s="9"/>
      <c r="D9" s="9"/>
      <c r="E9" s="9"/>
      <c r="F9" s="9"/>
      <c r="G9" s="9"/>
      <c r="H9" s="9"/>
      <c r="I9" s="9"/>
      <c r="J9" s="9"/>
      <c r="K9" s="9"/>
      <c r="L9" s="9"/>
      <c r="M9" s="9"/>
      <c r="N9" s="9"/>
      <c r="O9" s="38"/>
      <c r="R9" s="69"/>
      <c r="S9" s="69"/>
      <c r="T9" s="69"/>
      <c r="U9" s="70"/>
      <c r="V9" s="69"/>
    </row>
    <row r="10" spans="1:23" ht="0.75" customHeight="1" x14ac:dyDescent="0.3">
      <c r="R10" s="69"/>
      <c r="S10" s="69"/>
      <c r="T10" s="69"/>
      <c r="U10" s="70"/>
      <c r="V10" s="69"/>
    </row>
    <row r="11" spans="1:23" ht="21" customHeight="1" x14ac:dyDescent="0.3">
      <c r="A11" s="555" t="s">
        <v>263</v>
      </c>
      <c r="B11" s="555"/>
      <c r="C11" s="555"/>
      <c r="D11" s="555"/>
      <c r="E11" s="555"/>
      <c r="F11" s="555"/>
      <c r="G11" s="555"/>
      <c r="H11" s="555"/>
      <c r="I11" s="555"/>
      <c r="J11" s="555"/>
      <c r="K11" s="555"/>
      <c r="L11" s="555"/>
      <c r="M11" s="555"/>
      <c r="N11" s="555"/>
      <c r="O11" s="555"/>
      <c r="P11" s="40"/>
      <c r="R11" s="69"/>
      <c r="S11" s="69"/>
      <c r="T11" s="69"/>
      <c r="U11" s="70"/>
      <c r="V11" s="69"/>
    </row>
    <row r="12" spans="1:23" ht="3.75" customHeight="1" x14ac:dyDescent="0.3">
      <c r="A12" s="11"/>
      <c r="B12" s="11"/>
      <c r="C12" s="11"/>
      <c r="D12" s="11"/>
      <c r="E12" s="11"/>
      <c r="F12" s="11"/>
      <c r="G12" s="11"/>
      <c r="H12" s="11"/>
      <c r="I12" s="11"/>
      <c r="J12" s="11"/>
      <c r="K12" s="11"/>
      <c r="L12" s="11"/>
      <c r="M12" s="11"/>
      <c r="N12" s="11"/>
      <c r="O12" s="11"/>
      <c r="R12" s="69"/>
      <c r="S12" s="69"/>
      <c r="T12" s="69"/>
      <c r="U12" s="70"/>
      <c r="V12" s="69"/>
    </row>
    <row r="13" spans="1:23" s="42" customFormat="1" ht="20.25" hidden="1" customHeight="1" thickBot="1" x14ac:dyDescent="0.35">
      <c r="A13" s="434" t="s">
        <v>5</v>
      </c>
      <c r="B13" s="556">
        <f>'Info District'!G11</f>
        <v>2025</v>
      </c>
      <c r="C13" s="557"/>
      <c r="E13" s="550"/>
      <c r="F13" s="550"/>
      <c r="G13" s="550"/>
      <c r="H13" s="550"/>
      <c r="I13" s="550"/>
      <c r="J13" s="554"/>
      <c r="Q13" s="63"/>
      <c r="R13" s="71"/>
      <c r="S13" s="71"/>
      <c r="T13" s="71"/>
      <c r="U13" s="72"/>
      <c r="V13" s="71"/>
    </row>
    <row r="14" spans="1:23" s="42" customFormat="1" ht="7.5" hidden="1" customHeight="1" thickBot="1" x14ac:dyDescent="0.35">
      <c r="A14" s="434"/>
      <c r="B14" s="13"/>
      <c r="C14" s="13"/>
      <c r="D14" s="13"/>
      <c r="O14" s="15"/>
      <c r="Q14" s="63"/>
      <c r="R14" s="71"/>
      <c r="S14" s="71"/>
      <c r="T14" s="71"/>
      <c r="U14" s="72"/>
      <c r="V14" s="71"/>
    </row>
    <row r="15" spans="1:23" s="42" customFormat="1" ht="16.5" hidden="1" customHeight="1" thickBot="1" x14ac:dyDescent="0.35">
      <c r="A15" s="434" t="s">
        <v>7</v>
      </c>
      <c r="B15" s="558" t="str">
        <f>'Info District'!G12</f>
        <v>PLATEAUX</v>
      </c>
      <c r="C15" s="559"/>
      <c r="D15" s="550" t="s">
        <v>8</v>
      </c>
      <c r="E15" s="550"/>
      <c r="F15" s="550"/>
      <c r="G15" s="551" t="str">
        <f>'Info District'!G13</f>
        <v>Agou</v>
      </c>
      <c r="H15" s="552"/>
      <c r="I15" s="553"/>
      <c r="L15" s="11"/>
      <c r="M15" s="11"/>
      <c r="N15" s="11"/>
      <c r="O15" s="11"/>
      <c r="P15" s="11"/>
      <c r="Q15" s="63"/>
      <c r="R15" s="71"/>
      <c r="S15" s="71"/>
      <c r="T15" s="71"/>
      <c r="U15" s="73"/>
      <c r="V15" s="71"/>
    </row>
    <row r="16" spans="1:23" s="42" customFormat="1" ht="3.75" hidden="1" customHeight="1" thickBot="1" x14ac:dyDescent="0.35">
      <c r="A16" s="139"/>
      <c r="B16" s="15"/>
      <c r="C16" s="15"/>
      <c r="D16" s="15"/>
      <c r="E16" s="15"/>
      <c r="K16" s="15"/>
      <c r="L16" s="15"/>
      <c r="M16" s="15"/>
      <c r="O16" s="15"/>
      <c r="Q16" s="63"/>
      <c r="R16" s="71"/>
      <c r="S16" s="71"/>
      <c r="T16" s="71"/>
      <c r="U16" s="72"/>
      <c r="V16" s="71"/>
    </row>
    <row r="17" spans="1:23" s="42" customFormat="1" ht="18" hidden="1" customHeight="1" thickBot="1" x14ac:dyDescent="0.35">
      <c r="A17" s="434" t="s">
        <v>9</v>
      </c>
      <c r="B17" s="556" t="str">
        <f>'Info District'!G17</f>
        <v>Avril à Juin 2025</v>
      </c>
      <c r="C17" s="560"/>
      <c r="D17" s="560"/>
      <c r="E17" s="557"/>
      <c r="G17" s="550" t="s">
        <v>11</v>
      </c>
      <c r="H17" s="550"/>
      <c r="I17" s="550"/>
      <c r="J17" s="550"/>
      <c r="K17" s="554"/>
      <c r="L17" s="551" t="str">
        <f>'Info District'!G18</f>
        <v>Juillet à Septembre 2025</v>
      </c>
      <c r="M17" s="552"/>
      <c r="N17" s="552"/>
      <c r="O17" s="552"/>
      <c r="P17" s="553"/>
      <c r="Q17" s="63"/>
      <c r="R17" s="71"/>
      <c r="S17" s="71"/>
      <c r="T17" s="71"/>
      <c r="U17" s="72"/>
      <c r="V17" s="71"/>
    </row>
    <row r="18" spans="1:23" s="9" customFormat="1" ht="6" customHeight="1" thickBot="1" x14ac:dyDescent="0.3">
      <c r="B18" s="43"/>
      <c r="C18" s="43"/>
      <c r="D18" s="43"/>
      <c r="E18" s="44"/>
      <c r="F18" s="43"/>
      <c r="G18" s="45"/>
      <c r="H18" s="45"/>
      <c r="I18" s="45"/>
      <c r="J18" s="45"/>
      <c r="K18" s="45"/>
      <c r="L18" s="45"/>
      <c r="M18" s="45"/>
      <c r="O18" s="38"/>
      <c r="Q18" s="64"/>
      <c r="R18" s="74"/>
      <c r="S18" s="74"/>
      <c r="T18" s="74"/>
      <c r="U18" s="75"/>
      <c r="V18" s="74"/>
    </row>
    <row r="19" spans="1:23" s="9" customFormat="1" ht="31.5" customHeight="1" thickBot="1" x14ac:dyDescent="0.35">
      <c r="A19" s="532" t="s">
        <v>12</v>
      </c>
      <c r="B19" s="532"/>
      <c r="C19" s="533"/>
      <c r="D19" s="575"/>
      <c r="E19" s="576"/>
      <c r="F19" s="576"/>
      <c r="G19" s="576"/>
      <c r="H19" s="576"/>
      <c r="I19" s="576"/>
      <c r="J19" s="576"/>
      <c r="K19" s="576"/>
      <c r="L19" s="576"/>
      <c r="M19" s="576"/>
      <c r="N19" s="577"/>
      <c r="O19" s="11"/>
      <c r="P19" s="464" t="str">
        <f>'Info District'!H17</f>
        <v>T2</v>
      </c>
      <c r="Q19" s="65"/>
      <c r="R19" s="535" t="s">
        <v>96</v>
      </c>
      <c r="S19" s="536"/>
      <c r="T19" s="536"/>
      <c r="U19" s="536"/>
      <c r="V19" s="537"/>
    </row>
    <row r="20" spans="1:23" s="9" customFormat="1" ht="8.25" customHeight="1" thickBot="1" x14ac:dyDescent="0.35">
      <c r="A20" s="12"/>
      <c r="B20" s="12"/>
      <c r="C20" s="12"/>
      <c r="D20" s="12"/>
      <c r="E20" s="12"/>
      <c r="F20" s="12"/>
      <c r="G20" s="13"/>
      <c r="H20" s="13"/>
      <c r="I20" s="13"/>
      <c r="J20" s="13"/>
      <c r="K20" s="13"/>
      <c r="L20" s="14"/>
      <c r="M20" s="14"/>
      <c r="N20" s="14"/>
      <c r="O20" s="14"/>
      <c r="Q20" s="64"/>
      <c r="R20" s="146"/>
      <c r="S20" s="74"/>
      <c r="T20" s="74"/>
      <c r="U20" s="76"/>
      <c r="V20" s="147"/>
    </row>
    <row r="21" spans="1:23" s="9" customFormat="1" ht="30.75" customHeight="1" thickBot="1" x14ac:dyDescent="0.35">
      <c r="A21" s="564" t="s">
        <v>6</v>
      </c>
      <c r="B21" s="564"/>
      <c r="C21" s="564"/>
      <c r="D21" s="565"/>
      <c r="E21" s="566"/>
      <c r="F21" s="566"/>
      <c r="G21" s="566"/>
      <c r="H21" s="567"/>
      <c r="I21" s="12"/>
      <c r="K21" s="230" t="s">
        <v>338</v>
      </c>
      <c r="O21" s="571"/>
      <c r="P21" s="572"/>
      <c r="Q21" s="64"/>
      <c r="R21" s="146"/>
      <c r="S21" s="74"/>
      <c r="T21" s="74"/>
      <c r="U21" s="76"/>
      <c r="V21" s="147"/>
    </row>
    <row r="22" spans="1:23" s="9" customFormat="1" ht="9" customHeight="1" thickBot="1" x14ac:dyDescent="0.35">
      <c r="A22" s="12"/>
      <c r="B22" s="12"/>
      <c r="C22" s="12"/>
      <c r="D22" s="12"/>
      <c r="E22" s="12"/>
      <c r="F22" s="12"/>
      <c r="G22" s="13"/>
      <c r="H22" s="13"/>
      <c r="I22" s="13"/>
      <c r="J22" s="13"/>
      <c r="K22" s="13"/>
      <c r="L22" s="14"/>
      <c r="M22" s="14"/>
      <c r="N22" s="14"/>
      <c r="O22" s="14"/>
      <c r="Q22" s="64"/>
      <c r="R22" s="146"/>
      <c r="S22" s="74"/>
      <c r="T22" s="74"/>
      <c r="U22" s="76"/>
      <c r="V22" s="147"/>
    </row>
    <row r="23" spans="1:23" s="9" customFormat="1" ht="30" customHeight="1" thickBot="1" x14ac:dyDescent="0.35">
      <c r="A23" s="532" t="s">
        <v>240</v>
      </c>
      <c r="B23" s="532"/>
      <c r="C23" s="533"/>
      <c r="D23" s="568" t="s">
        <v>265</v>
      </c>
      <c r="E23" s="569"/>
      <c r="F23" s="570"/>
      <c r="H23" s="229"/>
      <c r="I23" s="573" t="s">
        <v>337</v>
      </c>
      <c r="J23" s="573"/>
      <c r="K23" s="573"/>
      <c r="L23" s="573"/>
      <c r="M23" s="573"/>
      <c r="N23" s="574"/>
      <c r="O23" s="562"/>
      <c r="P23" s="563"/>
      <c r="Q23" s="64"/>
      <c r="R23" s="146"/>
      <c r="S23" s="74"/>
      <c r="T23" s="74"/>
      <c r="U23" s="76"/>
      <c r="V23" s="147"/>
    </row>
    <row r="24" spans="1:23" s="9" customFormat="1" ht="6" customHeight="1" x14ac:dyDescent="0.3">
      <c r="A24" s="12"/>
      <c r="B24" s="12"/>
      <c r="C24" s="12"/>
      <c r="D24" s="12"/>
      <c r="E24" s="12"/>
      <c r="F24" s="12"/>
      <c r="G24" s="13"/>
      <c r="H24" s="15"/>
      <c r="I24" s="15"/>
      <c r="J24" s="15"/>
      <c r="K24" s="13"/>
      <c r="L24" s="14"/>
      <c r="M24" s="14"/>
      <c r="N24" s="14"/>
      <c r="O24" s="14"/>
      <c r="Q24" s="64"/>
      <c r="R24" s="146"/>
      <c r="S24" s="74"/>
      <c r="T24" s="74"/>
      <c r="U24" s="76"/>
      <c r="V24" s="147"/>
    </row>
    <row r="25" spans="1:23" s="9" customFormat="1" ht="4.5" customHeight="1" thickBot="1" x14ac:dyDescent="0.35">
      <c r="A25" s="12"/>
      <c r="B25" s="12"/>
      <c r="C25" s="12"/>
      <c r="D25" s="12"/>
      <c r="E25" s="12"/>
      <c r="F25" s="12"/>
      <c r="G25" s="13"/>
      <c r="H25" s="13"/>
      <c r="I25" s="13"/>
      <c r="J25" s="13"/>
      <c r="K25" s="13"/>
      <c r="L25" s="14"/>
      <c r="M25" s="14"/>
      <c r="N25" s="14"/>
      <c r="O25" s="14"/>
      <c r="Q25" s="64"/>
      <c r="R25" s="146"/>
      <c r="S25" s="74"/>
      <c r="T25" s="74"/>
      <c r="U25" s="76"/>
      <c r="V25" s="147"/>
    </row>
    <row r="26" spans="1:23" ht="76.5" customHeight="1" thickBot="1" x14ac:dyDescent="0.35">
      <c r="A26" s="541" t="s">
        <v>13</v>
      </c>
      <c r="B26" s="16" t="s">
        <v>14</v>
      </c>
      <c r="C26" s="108" t="s">
        <v>15</v>
      </c>
      <c r="D26" s="118" t="s">
        <v>16</v>
      </c>
      <c r="E26" s="117" t="s">
        <v>17</v>
      </c>
      <c r="F26" s="16" t="s">
        <v>18</v>
      </c>
      <c r="G26" s="16" t="s">
        <v>233</v>
      </c>
      <c r="H26" s="16" t="s">
        <v>234</v>
      </c>
      <c r="I26" s="16" t="s">
        <v>19</v>
      </c>
      <c r="J26" s="16" t="s">
        <v>20</v>
      </c>
      <c r="K26" s="108" t="s">
        <v>21</v>
      </c>
      <c r="L26" s="136" t="s">
        <v>22</v>
      </c>
      <c r="M26" s="137" t="s">
        <v>236</v>
      </c>
      <c r="N26" s="138" t="s">
        <v>23</v>
      </c>
      <c r="O26" s="109" t="s">
        <v>39</v>
      </c>
      <c r="P26" s="16" t="s">
        <v>40</v>
      </c>
      <c r="R26" s="148" t="s">
        <v>237</v>
      </c>
      <c r="S26" s="140" t="s">
        <v>93</v>
      </c>
      <c r="T26" s="140" t="s">
        <v>239</v>
      </c>
      <c r="U26" s="140" t="s">
        <v>238</v>
      </c>
      <c r="V26" s="149" t="s">
        <v>97</v>
      </c>
    </row>
    <row r="27" spans="1:23" s="47" customFormat="1" ht="21.75" customHeight="1" thickBot="1" x14ac:dyDescent="0.35">
      <c r="A27" s="542"/>
      <c r="B27" s="46" t="s">
        <v>24</v>
      </c>
      <c r="C27" s="46" t="s">
        <v>25</v>
      </c>
      <c r="D27" s="112" t="s">
        <v>26</v>
      </c>
      <c r="E27" s="46" t="s">
        <v>27</v>
      </c>
      <c r="F27" s="46"/>
      <c r="G27" s="46" t="s">
        <v>28</v>
      </c>
      <c r="H27" s="46"/>
      <c r="I27" s="46" t="s">
        <v>29</v>
      </c>
      <c r="J27" s="46"/>
      <c r="K27" s="131" t="s">
        <v>235</v>
      </c>
      <c r="L27" s="133"/>
      <c r="M27" s="134"/>
      <c r="N27" s="135"/>
      <c r="O27" s="132" t="s">
        <v>30</v>
      </c>
      <c r="P27" s="46"/>
      <c r="Q27" s="66"/>
      <c r="R27" s="150"/>
      <c r="S27" s="67" t="s">
        <v>94</v>
      </c>
      <c r="T27" s="67" t="s">
        <v>95</v>
      </c>
      <c r="U27" s="94"/>
      <c r="V27" s="151" t="str">
        <f>IF(J28&lt;=0,"",IF(J28=90,$W$28))</f>
        <v/>
      </c>
      <c r="W27" s="37" t="s">
        <v>98</v>
      </c>
    </row>
    <row r="28" spans="1:23" ht="49.5" customHeight="1" x14ac:dyDescent="0.3">
      <c r="A28" s="231" t="str">
        <f>CDT!B26</f>
        <v>Artéméther-Luméfantrine 6cp (AL)</v>
      </c>
      <c r="B28" s="79"/>
      <c r="C28" s="110"/>
      <c r="D28" s="120" t="str">
        <f>IF(B28&lt;&gt;"",B28+C28,"")</f>
        <v/>
      </c>
      <c r="E28" s="119"/>
      <c r="F28" s="79"/>
      <c r="G28" s="79"/>
      <c r="H28" s="79"/>
      <c r="I28" s="79"/>
      <c r="J28" s="79"/>
      <c r="K28" s="110"/>
      <c r="L28" s="431" t="str">
        <f>IF(B28&lt;&gt;"",IF(J28=0,E28,((E28*90)/(90-J28))),"0")</f>
        <v>0</v>
      </c>
      <c r="M28" s="428" t="str">
        <f>IF(B28&lt;&gt;"",((E28/R28)*30),"0")</f>
        <v>0</v>
      </c>
      <c r="N28" s="250" t="str">
        <f>IF(B28&lt;&gt;"",IF(J28=0,((E28+L28)-K28),((M28*6)-K28)),"0")</f>
        <v>0</v>
      </c>
      <c r="O28" s="251"/>
      <c r="P28" s="81"/>
      <c r="R28" s="152">
        <f>(90-J28)</f>
        <v>90</v>
      </c>
      <c r="S28" s="68" t="e">
        <f>D28-(E28+G28+I28+H28)</f>
        <v>#VALUE!</v>
      </c>
      <c r="T28" s="68" t="e">
        <f>K28-S28</f>
        <v>#VALUE!</v>
      </c>
      <c r="U28" s="95">
        <v>6</v>
      </c>
      <c r="V28" s="153" t="e">
        <f t="shared" ref="V28:V52" si="0">IF(T28=0,"",$W$27)</f>
        <v>#VALUE!</v>
      </c>
      <c r="W28" s="37" t="s">
        <v>203</v>
      </c>
    </row>
    <row r="29" spans="1:23" ht="45" customHeight="1" x14ac:dyDescent="0.3">
      <c r="A29" s="231" t="str">
        <f>CDT!B27</f>
        <v>Artéméther-Luméfantrine 12cp (AL)</v>
      </c>
      <c r="B29" s="79"/>
      <c r="C29" s="110"/>
      <c r="D29" s="121" t="str">
        <f t="shared" ref="D29:D36" si="1">IF(B29&lt;&gt;"",B29+C29,"")</f>
        <v/>
      </c>
      <c r="E29" s="119"/>
      <c r="F29" s="79"/>
      <c r="G29" s="79"/>
      <c r="H29" s="79"/>
      <c r="I29" s="79"/>
      <c r="J29" s="79"/>
      <c r="K29" s="110"/>
      <c r="L29" s="431" t="str">
        <f t="shared" ref="L29:L36" si="2">IF(B29&lt;&gt;"",IF(J29=0,E29,((E29*90)/(90-J29))),"0")</f>
        <v>0</v>
      </c>
      <c r="M29" s="428" t="str">
        <f t="shared" ref="M29:M36" si="3">IF(B29&lt;&gt;"",((E29/R29)*30),"0")</f>
        <v>0</v>
      </c>
      <c r="N29" s="250" t="str">
        <f t="shared" ref="N29:N36" si="4">IF(B29&lt;&gt;"",IF(J29=0,((E29+L29)-K29),((M29*6)-K29)),"0")</f>
        <v>0</v>
      </c>
      <c r="O29" s="251"/>
      <c r="P29" s="81"/>
      <c r="R29" s="152">
        <f t="shared" ref="R29:R50" si="5">(90-J29)</f>
        <v>90</v>
      </c>
      <c r="S29" s="68" t="e">
        <f t="shared" ref="S29:S49" si="6">D29-(E29+G29+I29+H29)</f>
        <v>#VALUE!</v>
      </c>
      <c r="T29" s="68" t="e">
        <f t="shared" ref="T29:T50" si="7">K29-S29</f>
        <v>#VALUE!</v>
      </c>
      <c r="U29" s="95">
        <v>12</v>
      </c>
      <c r="V29" s="153" t="e">
        <f t="shared" si="0"/>
        <v>#VALUE!</v>
      </c>
    </row>
    <row r="30" spans="1:23" ht="49.5" customHeight="1" x14ac:dyDescent="0.3">
      <c r="A30" s="231" t="str">
        <f>CDT!B28</f>
        <v>Artéméther-Luméfantrine 18cp (AL)</v>
      </c>
      <c r="B30" s="79"/>
      <c r="C30" s="110"/>
      <c r="D30" s="121" t="str">
        <f t="shared" si="1"/>
        <v/>
      </c>
      <c r="E30" s="119"/>
      <c r="F30" s="79"/>
      <c r="G30" s="79"/>
      <c r="H30" s="79"/>
      <c r="I30" s="79"/>
      <c r="J30" s="79"/>
      <c r="K30" s="110"/>
      <c r="L30" s="431" t="str">
        <f t="shared" si="2"/>
        <v>0</v>
      </c>
      <c r="M30" s="428" t="str">
        <f t="shared" si="3"/>
        <v>0</v>
      </c>
      <c r="N30" s="250" t="str">
        <f t="shared" si="4"/>
        <v>0</v>
      </c>
      <c r="O30" s="251"/>
      <c r="P30" s="81"/>
      <c r="R30" s="152">
        <f t="shared" si="5"/>
        <v>90</v>
      </c>
      <c r="S30" s="68" t="e">
        <f t="shared" si="6"/>
        <v>#VALUE!</v>
      </c>
      <c r="T30" s="68" t="e">
        <f t="shared" si="7"/>
        <v>#VALUE!</v>
      </c>
      <c r="U30" s="95">
        <v>18</v>
      </c>
      <c r="V30" s="153" t="e">
        <f t="shared" si="0"/>
        <v>#VALUE!</v>
      </c>
    </row>
    <row r="31" spans="1:23" ht="49.5" customHeight="1" x14ac:dyDescent="0.3">
      <c r="A31" s="231" t="str">
        <f>CDT!B29</f>
        <v>Artéméther-Luméfantrine 24cp (AL)</v>
      </c>
      <c r="B31" s="79"/>
      <c r="C31" s="110"/>
      <c r="D31" s="121" t="str">
        <f t="shared" si="1"/>
        <v/>
      </c>
      <c r="E31" s="119"/>
      <c r="F31" s="79"/>
      <c r="G31" s="79"/>
      <c r="H31" s="79"/>
      <c r="I31" s="79"/>
      <c r="J31" s="79"/>
      <c r="K31" s="110"/>
      <c r="L31" s="431" t="str">
        <f t="shared" si="2"/>
        <v>0</v>
      </c>
      <c r="M31" s="428" t="str">
        <f t="shared" si="3"/>
        <v>0</v>
      </c>
      <c r="N31" s="250" t="str">
        <f t="shared" si="4"/>
        <v>0</v>
      </c>
      <c r="O31" s="251"/>
      <c r="P31" s="81"/>
      <c r="R31" s="152">
        <f t="shared" si="5"/>
        <v>90</v>
      </c>
      <c r="S31" s="68" t="e">
        <f t="shared" si="6"/>
        <v>#VALUE!</v>
      </c>
      <c r="T31" s="68" t="e">
        <f t="shared" si="7"/>
        <v>#VALUE!</v>
      </c>
      <c r="U31" s="95">
        <v>24</v>
      </c>
      <c r="V31" s="153" t="e">
        <f t="shared" si="0"/>
        <v>#VALUE!</v>
      </c>
    </row>
    <row r="32" spans="1:23" ht="50.25" hidden="1" customHeight="1" x14ac:dyDescent="0.3">
      <c r="A32" s="17" t="str">
        <f>CDT!B30</f>
        <v>Artéméther injectable 40 mg</v>
      </c>
      <c r="B32" s="79"/>
      <c r="C32" s="110"/>
      <c r="D32" s="121" t="str">
        <f t="shared" si="1"/>
        <v/>
      </c>
      <c r="E32" s="119"/>
      <c r="F32" s="79"/>
      <c r="G32" s="79"/>
      <c r="H32" s="79"/>
      <c r="I32" s="79"/>
      <c r="J32" s="79"/>
      <c r="K32" s="110"/>
      <c r="L32" s="431" t="str">
        <f t="shared" si="2"/>
        <v>0</v>
      </c>
      <c r="M32" s="428" t="str">
        <f t="shared" si="3"/>
        <v>0</v>
      </c>
      <c r="N32" s="250" t="str">
        <f t="shared" si="4"/>
        <v>0</v>
      </c>
      <c r="O32" s="251"/>
      <c r="P32" s="79"/>
      <c r="R32" s="152">
        <f t="shared" si="5"/>
        <v>90</v>
      </c>
      <c r="S32" s="68" t="e">
        <f t="shared" si="6"/>
        <v>#VALUE!</v>
      </c>
      <c r="T32" s="68" t="e">
        <f t="shared" si="7"/>
        <v>#VALUE!</v>
      </c>
      <c r="U32" s="95">
        <v>1</v>
      </c>
      <c r="V32" s="153" t="e">
        <f t="shared" si="0"/>
        <v>#VALUE!</v>
      </c>
    </row>
    <row r="33" spans="1:22" ht="50.25" hidden="1" customHeight="1" x14ac:dyDescent="0.3">
      <c r="A33" s="17" t="str">
        <f>CDT!B31</f>
        <v>Artéméther injectable 80 mg</v>
      </c>
      <c r="B33" s="79"/>
      <c r="C33" s="110"/>
      <c r="D33" s="121" t="str">
        <f t="shared" si="1"/>
        <v/>
      </c>
      <c r="E33" s="119"/>
      <c r="F33" s="79"/>
      <c r="G33" s="79"/>
      <c r="H33" s="79"/>
      <c r="I33" s="79"/>
      <c r="J33" s="79"/>
      <c r="K33" s="110"/>
      <c r="L33" s="431" t="str">
        <f t="shared" si="2"/>
        <v>0</v>
      </c>
      <c r="M33" s="428" t="str">
        <f t="shared" si="3"/>
        <v>0</v>
      </c>
      <c r="N33" s="250" t="str">
        <f t="shared" si="4"/>
        <v>0</v>
      </c>
      <c r="O33" s="251"/>
      <c r="P33" s="79"/>
      <c r="R33" s="152">
        <f t="shared" si="5"/>
        <v>90</v>
      </c>
      <c r="S33" s="68" t="e">
        <f t="shared" si="6"/>
        <v>#VALUE!</v>
      </c>
      <c r="T33" s="68" t="e">
        <f t="shared" si="7"/>
        <v>#VALUE!</v>
      </c>
      <c r="U33" s="95">
        <v>1</v>
      </c>
      <c r="V33" s="153" t="e">
        <f t="shared" si="0"/>
        <v>#VALUE!</v>
      </c>
    </row>
    <row r="34" spans="1:22" ht="50.25" hidden="1" customHeight="1" x14ac:dyDescent="0.3">
      <c r="A34" s="17" t="str">
        <f>CDT!B32</f>
        <v>Artésunate injectable 60 mg</v>
      </c>
      <c r="B34" s="79"/>
      <c r="C34" s="110"/>
      <c r="D34" s="121" t="str">
        <f t="shared" si="1"/>
        <v/>
      </c>
      <c r="E34" s="119"/>
      <c r="F34" s="79"/>
      <c r="G34" s="79"/>
      <c r="H34" s="79"/>
      <c r="I34" s="79"/>
      <c r="J34" s="79"/>
      <c r="K34" s="110"/>
      <c r="L34" s="431" t="str">
        <f t="shared" si="2"/>
        <v>0</v>
      </c>
      <c r="M34" s="428" t="str">
        <f t="shared" si="3"/>
        <v>0</v>
      </c>
      <c r="N34" s="250" t="str">
        <f t="shared" si="4"/>
        <v>0</v>
      </c>
      <c r="O34" s="251"/>
      <c r="P34" s="79"/>
      <c r="R34" s="152">
        <f t="shared" si="5"/>
        <v>90</v>
      </c>
      <c r="S34" s="68" t="e">
        <f t="shared" si="6"/>
        <v>#VALUE!</v>
      </c>
      <c r="T34" s="68" t="e">
        <f t="shared" si="7"/>
        <v>#VALUE!</v>
      </c>
      <c r="U34" s="95">
        <v>1</v>
      </c>
      <c r="V34" s="153" t="e">
        <f t="shared" si="0"/>
        <v>#VALUE!</v>
      </c>
    </row>
    <row r="35" spans="1:22" ht="50.25" hidden="1" customHeight="1" x14ac:dyDescent="0.3">
      <c r="A35" s="17" t="str">
        <f>CDT!B33</f>
        <v xml:space="preserve"> Sulfadoxine Pyriméthamine:  (SP)</v>
      </c>
      <c r="B35" s="79"/>
      <c r="C35" s="110"/>
      <c r="D35" s="121" t="str">
        <f t="shared" si="1"/>
        <v/>
      </c>
      <c r="E35" s="119"/>
      <c r="F35" s="79"/>
      <c r="G35" s="79"/>
      <c r="H35" s="79"/>
      <c r="I35" s="79"/>
      <c r="J35" s="79"/>
      <c r="K35" s="110"/>
      <c r="L35" s="431" t="str">
        <f t="shared" si="2"/>
        <v>0</v>
      </c>
      <c r="M35" s="428" t="str">
        <f t="shared" si="3"/>
        <v>0</v>
      </c>
      <c r="N35" s="250" t="str">
        <f t="shared" si="4"/>
        <v>0</v>
      </c>
      <c r="O35" s="251"/>
      <c r="P35" s="79"/>
      <c r="R35" s="152">
        <f t="shared" si="5"/>
        <v>90</v>
      </c>
      <c r="S35" s="68" t="e">
        <f t="shared" si="6"/>
        <v>#VALUE!</v>
      </c>
      <c r="T35" s="68" t="e">
        <f t="shared" si="7"/>
        <v>#VALUE!</v>
      </c>
      <c r="U35" s="95">
        <v>3</v>
      </c>
      <c r="V35" s="153" t="e">
        <f t="shared" si="0"/>
        <v>#VALUE!</v>
      </c>
    </row>
    <row r="36" spans="1:22" ht="45.75" customHeight="1" thickBot="1" x14ac:dyDescent="0.35">
      <c r="A36" s="231" t="str">
        <f>CDT!B34</f>
        <v>Test de Diagnostic Rapide  : (TDR)</v>
      </c>
      <c r="B36" s="79"/>
      <c r="C36" s="110"/>
      <c r="D36" s="305" t="str">
        <f t="shared" si="1"/>
        <v/>
      </c>
      <c r="E36" s="119"/>
      <c r="F36" s="79"/>
      <c r="G36" s="79"/>
      <c r="H36" s="79"/>
      <c r="I36" s="79"/>
      <c r="J36" s="79"/>
      <c r="K36" s="110"/>
      <c r="L36" s="431" t="str">
        <f t="shared" si="2"/>
        <v>0</v>
      </c>
      <c r="M36" s="428" t="str">
        <f t="shared" si="3"/>
        <v>0</v>
      </c>
      <c r="N36" s="250" t="str">
        <f t="shared" si="4"/>
        <v>0</v>
      </c>
      <c r="O36" s="251"/>
      <c r="P36" s="79"/>
      <c r="R36" s="152">
        <f t="shared" si="5"/>
        <v>90</v>
      </c>
      <c r="S36" s="68" t="e">
        <f t="shared" si="6"/>
        <v>#VALUE!</v>
      </c>
      <c r="T36" s="68" t="e">
        <f t="shared" si="7"/>
        <v>#VALUE!</v>
      </c>
      <c r="U36" s="95">
        <v>1</v>
      </c>
      <c r="V36" s="153" t="e">
        <f t="shared" si="0"/>
        <v>#VALUE!</v>
      </c>
    </row>
    <row r="37" spans="1:22" ht="34.5" hidden="1" customHeight="1" x14ac:dyDescent="0.3">
      <c r="A37" s="17" t="str">
        <f>CDT!B35</f>
        <v>Moustiquaire à Imprégnation Durable: (MID)</v>
      </c>
      <c r="B37" s="79"/>
      <c r="C37" s="110"/>
      <c r="D37" s="304">
        <f t="shared" ref="D37:D50" si="8">B37+C37</f>
        <v>0</v>
      </c>
      <c r="E37" s="119"/>
      <c r="F37" s="79"/>
      <c r="G37" s="79"/>
      <c r="H37" s="79"/>
      <c r="I37" s="79"/>
      <c r="J37" s="79"/>
      <c r="K37" s="110"/>
      <c r="L37" s="113">
        <f t="shared" ref="L37:L50" si="9">IF(J37=0,E37,((D37*90)/(90-J37)))</f>
        <v>0</v>
      </c>
      <c r="M37" s="55">
        <f t="shared" ref="M37:M50" si="10">(E37/R37)*30</f>
        <v>0</v>
      </c>
      <c r="N37" s="114">
        <f t="shared" ref="N37:N49" si="11">IF(J37=0,((E37+L37)-K37),((L37*2)-K37))</f>
        <v>0</v>
      </c>
      <c r="O37" s="111" t="str">
        <f t="shared" ref="O37:O50" si="12">IF(N37=0,"0",N37)</f>
        <v>0</v>
      </c>
      <c r="P37" s="79"/>
      <c r="R37" s="152">
        <f t="shared" si="5"/>
        <v>90</v>
      </c>
      <c r="S37" s="68">
        <f t="shared" si="6"/>
        <v>0</v>
      </c>
      <c r="T37" s="68">
        <f t="shared" si="7"/>
        <v>0</v>
      </c>
      <c r="U37" s="95">
        <v>1</v>
      </c>
      <c r="V37" s="153" t="str">
        <f t="shared" si="0"/>
        <v/>
      </c>
    </row>
    <row r="38" spans="1:22" ht="34.5" hidden="1" customHeight="1" x14ac:dyDescent="0.3">
      <c r="A38" s="17" t="str">
        <f>CDT!B40</f>
        <v>Artésunate Amodiaquine: (ASAQ) : 3 cp (25/67,5 mg)</v>
      </c>
      <c r="B38" s="79"/>
      <c r="C38" s="110"/>
      <c r="D38" s="121">
        <f t="shared" si="8"/>
        <v>0</v>
      </c>
      <c r="E38" s="119"/>
      <c r="F38" s="79"/>
      <c r="G38" s="79"/>
      <c r="H38" s="79"/>
      <c r="I38" s="79"/>
      <c r="J38" s="79"/>
      <c r="K38" s="110"/>
      <c r="L38" s="113">
        <f t="shared" si="9"/>
        <v>0</v>
      </c>
      <c r="M38" s="55">
        <f t="shared" si="10"/>
        <v>0</v>
      </c>
      <c r="N38" s="114">
        <f t="shared" si="11"/>
        <v>0</v>
      </c>
      <c r="O38" s="111" t="str">
        <f t="shared" si="12"/>
        <v>0</v>
      </c>
      <c r="P38" s="79"/>
      <c r="R38" s="152">
        <f t="shared" si="5"/>
        <v>90</v>
      </c>
      <c r="S38" s="68">
        <f t="shared" si="6"/>
        <v>0</v>
      </c>
      <c r="T38" s="68">
        <f t="shared" si="7"/>
        <v>0</v>
      </c>
      <c r="U38" s="95">
        <v>3</v>
      </c>
      <c r="V38" s="153" t="str">
        <f t="shared" si="0"/>
        <v/>
      </c>
    </row>
    <row r="39" spans="1:22" ht="34.5" hidden="1" customHeight="1" x14ac:dyDescent="0.3">
      <c r="A39" s="17" t="str">
        <f>CDT!B41</f>
        <v>Artésunate Amodiaquine: (ASAQ) 3 cp (50/135 mg)</v>
      </c>
      <c r="B39" s="79"/>
      <c r="C39" s="110"/>
      <c r="D39" s="121">
        <f t="shared" si="8"/>
        <v>0</v>
      </c>
      <c r="E39" s="119"/>
      <c r="F39" s="79"/>
      <c r="G39" s="79"/>
      <c r="H39" s="79"/>
      <c r="I39" s="79"/>
      <c r="J39" s="79"/>
      <c r="K39" s="110"/>
      <c r="L39" s="113">
        <f t="shared" si="9"/>
        <v>0</v>
      </c>
      <c r="M39" s="55">
        <f t="shared" si="10"/>
        <v>0</v>
      </c>
      <c r="N39" s="114">
        <f t="shared" si="11"/>
        <v>0</v>
      </c>
      <c r="O39" s="111" t="str">
        <f t="shared" si="12"/>
        <v>0</v>
      </c>
      <c r="P39" s="79"/>
      <c r="R39" s="152">
        <f t="shared" si="5"/>
        <v>90</v>
      </c>
      <c r="S39" s="68">
        <f t="shared" si="6"/>
        <v>0</v>
      </c>
      <c r="T39" s="68">
        <f t="shared" si="7"/>
        <v>0</v>
      </c>
      <c r="U39" s="95">
        <v>3</v>
      </c>
      <c r="V39" s="153" t="str">
        <f t="shared" si="0"/>
        <v/>
      </c>
    </row>
    <row r="40" spans="1:22" ht="34.5" hidden="1" customHeight="1" x14ac:dyDescent="0.3">
      <c r="A40" s="17" t="str">
        <f>CDT!B42</f>
        <v>Artésunate Amodiaquine: (ASAQ) 3 cp (100/270 mg)</v>
      </c>
      <c r="B40" s="79"/>
      <c r="C40" s="110"/>
      <c r="D40" s="121">
        <f t="shared" si="8"/>
        <v>0</v>
      </c>
      <c r="E40" s="119"/>
      <c r="F40" s="79"/>
      <c r="G40" s="79"/>
      <c r="H40" s="79"/>
      <c r="I40" s="79"/>
      <c r="J40" s="79"/>
      <c r="K40" s="110"/>
      <c r="L40" s="113">
        <f t="shared" si="9"/>
        <v>0</v>
      </c>
      <c r="M40" s="55">
        <f t="shared" si="10"/>
        <v>0</v>
      </c>
      <c r="N40" s="114">
        <f t="shared" si="11"/>
        <v>0</v>
      </c>
      <c r="O40" s="111" t="str">
        <f t="shared" si="12"/>
        <v>0</v>
      </c>
      <c r="P40" s="79"/>
      <c r="R40" s="152">
        <f t="shared" si="5"/>
        <v>90</v>
      </c>
      <c r="S40" s="68">
        <f t="shared" si="6"/>
        <v>0</v>
      </c>
      <c r="T40" s="68">
        <f t="shared" si="7"/>
        <v>0</v>
      </c>
      <c r="U40" s="95">
        <v>3</v>
      </c>
      <c r="V40" s="153" t="str">
        <f t="shared" si="0"/>
        <v/>
      </c>
    </row>
    <row r="41" spans="1:22" ht="34.5" hidden="1" customHeight="1" x14ac:dyDescent="0.3">
      <c r="A41" s="17" t="str">
        <f>CDT!B43</f>
        <v>Artésunate Amodiaquine: (ASAQ) 6 cp (100/270 mg)</v>
      </c>
      <c r="B41" s="79"/>
      <c r="C41" s="110"/>
      <c r="D41" s="121">
        <f t="shared" si="8"/>
        <v>0</v>
      </c>
      <c r="E41" s="119"/>
      <c r="F41" s="79"/>
      <c r="G41" s="79"/>
      <c r="H41" s="79"/>
      <c r="I41" s="79"/>
      <c r="J41" s="79"/>
      <c r="K41" s="110"/>
      <c r="L41" s="113">
        <f t="shared" si="9"/>
        <v>0</v>
      </c>
      <c r="M41" s="55">
        <f t="shared" si="10"/>
        <v>0</v>
      </c>
      <c r="N41" s="114">
        <f t="shared" si="11"/>
        <v>0</v>
      </c>
      <c r="O41" s="111" t="str">
        <f t="shared" si="12"/>
        <v>0</v>
      </c>
      <c r="P41" s="79"/>
      <c r="R41" s="152">
        <f t="shared" si="5"/>
        <v>90</v>
      </c>
      <c r="S41" s="68">
        <f t="shared" si="6"/>
        <v>0</v>
      </c>
      <c r="T41" s="68">
        <f t="shared" si="7"/>
        <v>0</v>
      </c>
      <c r="U41" s="95">
        <v>3</v>
      </c>
      <c r="V41" s="153" t="str">
        <f t="shared" si="0"/>
        <v/>
      </c>
    </row>
    <row r="42" spans="1:22" ht="34.5" hidden="1" customHeight="1" x14ac:dyDescent="0.3">
      <c r="A42" s="17" t="str">
        <f>CDT!B36</f>
        <v>Dihydroartéminisine Pipéraquine– Plaq / 3 comp 
( DHA-PPQ)  20/160 mg</v>
      </c>
      <c r="B42" s="79"/>
      <c r="C42" s="110"/>
      <c r="D42" s="121">
        <f t="shared" si="8"/>
        <v>0</v>
      </c>
      <c r="E42" s="119"/>
      <c r="F42" s="79"/>
      <c r="G42" s="79"/>
      <c r="H42" s="79"/>
      <c r="I42" s="79"/>
      <c r="J42" s="79"/>
      <c r="K42" s="110"/>
      <c r="L42" s="113">
        <f t="shared" si="9"/>
        <v>0</v>
      </c>
      <c r="M42" s="55">
        <f t="shared" si="10"/>
        <v>0</v>
      </c>
      <c r="N42" s="114">
        <f t="shared" si="11"/>
        <v>0</v>
      </c>
      <c r="O42" s="111" t="str">
        <f t="shared" si="12"/>
        <v>0</v>
      </c>
      <c r="P42" s="79"/>
      <c r="R42" s="152">
        <f t="shared" si="5"/>
        <v>90</v>
      </c>
      <c r="S42" s="68">
        <f t="shared" si="6"/>
        <v>0</v>
      </c>
      <c r="T42" s="68">
        <f t="shared" si="7"/>
        <v>0</v>
      </c>
      <c r="U42" s="95">
        <v>1</v>
      </c>
      <c r="V42" s="153" t="str">
        <f t="shared" si="0"/>
        <v/>
      </c>
    </row>
    <row r="43" spans="1:22" ht="34.5" hidden="1" customHeight="1" x14ac:dyDescent="0.3">
      <c r="A43" s="17" t="str">
        <f>CDT!B37</f>
        <v>Dihydroartéminisine Pipéraquine– Plaq / 3 comp 
( DHA-PPQ)  40/320 mg</v>
      </c>
      <c r="B43" s="79"/>
      <c r="C43" s="110"/>
      <c r="D43" s="121">
        <f t="shared" si="8"/>
        <v>0</v>
      </c>
      <c r="E43" s="119"/>
      <c r="F43" s="79"/>
      <c r="G43" s="79"/>
      <c r="H43" s="79"/>
      <c r="I43" s="79"/>
      <c r="J43" s="79"/>
      <c r="K43" s="110"/>
      <c r="L43" s="113">
        <f t="shared" si="9"/>
        <v>0</v>
      </c>
      <c r="M43" s="55">
        <f t="shared" si="10"/>
        <v>0</v>
      </c>
      <c r="N43" s="114">
        <f t="shared" si="11"/>
        <v>0</v>
      </c>
      <c r="O43" s="111" t="str">
        <f t="shared" si="12"/>
        <v>0</v>
      </c>
      <c r="P43" s="79"/>
      <c r="R43" s="152">
        <f t="shared" si="5"/>
        <v>90</v>
      </c>
      <c r="S43" s="68">
        <f t="shared" si="6"/>
        <v>0</v>
      </c>
      <c r="T43" s="68">
        <f t="shared" si="7"/>
        <v>0</v>
      </c>
      <c r="U43" s="95">
        <v>1</v>
      </c>
      <c r="V43" s="153" t="str">
        <f t="shared" si="0"/>
        <v/>
      </c>
    </row>
    <row r="44" spans="1:22" ht="34.5" hidden="1" customHeight="1" x14ac:dyDescent="0.3">
      <c r="A44" s="17" t="str">
        <f>CDT!B38</f>
        <v>Dihydroartéminisine Pipéraquine– Plaq / 6 comp 
( DHA-PPQ)  40/320 mg</v>
      </c>
      <c r="B44" s="79"/>
      <c r="C44" s="110"/>
      <c r="D44" s="121">
        <f t="shared" si="8"/>
        <v>0</v>
      </c>
      <c r="E44" s="119"/>
      <c r="F44" s="79"/>
      <c r="G44" s="79"/>
      <c r="H44" s="79"/>
      <c r="I44" s="79"/>
      <c r="J44" s="79"/>
      <c r="K44" s="110"/>
      <c r="L44" s="113">
        <f t="shared" si="9"/>
        <v>0</v>
      </c>
      <c r="M44" s="55">
        <f t="shared" si="10"/>
        <v>0</v>
      </c>
      <c r="N44" s="114">
        <f t="shared" si="11"/>
        <v>0</v>
      </c>
      <c r="O44" s="111" t="str">
        <f t="shared" si="12"/>
        <v>0</v>
      </c>
      <c r="P44" s="79"/>
      <c r="R44" s="152">
        <f t="shared" si="5"/>
        <v>90</v>
      </c>
      <c r="S44" s="68">
        <f t="shared" si="6"/>
        <v>0</v>
      </c>
      <c r="T44" s="68">
        <f t="shared" si="7"/>
        <v>0</v>
      </c>
      <c r="U44" s="95">
        <v>1</v>
      </c>
      <c r="V44" s="153" t="str">
        <f t="shared" si="0"/>
        <v/>
      </c>
    </row>
    <row r="45" spans="1:22" ht="34.5" hidden="1" customHeight="1" x14ac:dyDescent="0.3">
      <c r="A45" s="17" t="str">
        <f>CDT!B44</f>
        <v>Artésunate - Méfloquine (AS-MF)</v>
      </c>
      <c r="B45" s="79"/>
      <c r="C45" s="110"/>
      <c r="D45" s="121">
        <f t="shared" si="8"/>
        <v>0</v>
      </c>
      <c r="E45" s="119"/>
      <c r="F45" s="79"/>
      <c r="G45" s="79"/>
      <c r="H45" s="79"/>
      <c r="I45" s="79"/>
      <c r="J45" s="79"/>
      <c r="K45" s="110"/>
      <c r="L45" s="113">
        <f t="shared" si="9"/>
        <v>0</v>
      </c>
      <c r="M45" s="55">
        <f t="shared" si="10"/>
        <v>0</v>
      </c>
      <c r="N45" s="114">
        <f t="shared" si="11"/>
        <v>0</v>
      </c>
      <c r="O45" s="111" t="str">
        <f t="shared" si="12"/>
        <v>0</v>
      </c>
      <c r="P45" s="79"/>
      <c r="R45" s="152">
        <f t="shared" si="5"/>
        <v>90</v>
      </c>
      <c r="S45" s="68">
        <f t="shared" si="6"/>
        <v>0</v>
      </c>
      <c r="T45" s="68">
        <f t="shared" si="7"/>
        <v>0</v>
      </c>
      <c r="U45" s="95">
        <v>1</v>
      </c>
      <c r="V45" s="153" t="str">
        <f t="shared" si="0"/>
        <v/>
      </c>
    </row>
    <row r="46" spans="1:22" ht="34.5" hidden="1" customHeight="1" x14ac:dyDescent="0.3">
      <c r="A46" s="17" t="str">
        <f>CDT!B45</f>
        <v>Quinine comprimé 300mg</v>
      </c>
      <c r="B46" s="79"/>
      <c r="C46" s="110"/>
      <c r="D46" s="121">
        <f t="shared" si="8"/>
        <v>0</v>
      </c>
      <c r="E46" s="119"/>
      <c r="F46" s="79"/>
      <c r="G46" s="79"/>
      <c r="H46" s="79"/>
      <c r="I46" s="79"/>
      <c r="J46" s="79"/>
      <c r="K46" s="110"/>
      <c r="L46" s="113">
        <f t="shared" si="9"/>
        <v>0</v>
      </c>
      <c r="M46" s="55">
        <f t="shared" si="10"/>
        <v>0</v>
      </c>
      <c r="N46" s="114">
        <f t="shared" si="11"/>
        <v>0</v>
      </c>
      <c r="O46" s="111" t="str">
        <f t="shared" si="12"/>
        <v>0</v>
      </c>
      <c r="P46" s="79"/>
      <c r="R46" s="152">
        <f t="shared" si="5"/>
        <v>90</v>
      </c>
      <c r="S46" s="68">
        <f t="shared" si="6"/>
        <v>0</v>
      </c>
      <c r="T46" s="68">
        <f t="shared" si="7"/>
        <v>0</v>
      </c>
      <c r="U46" s="95">
        <v>1</v>
      </c>
      <c r="V46" s="153" t="str">
        <f t="shared" si="0"/>
        <v/>
      </c>
    </row>
    <row r="47" spans="1:22" ht="34.5" hidden="1" customHeight="1" x14ac:dyDescent="0.3">
      <c r="A47" s="17" t="str">
        <f>CDT!B46</f>
        <v>Quinine injectable 300 mg</v>
      </c>
      <c r="B47" s="79"/>
      <c r="C47" s="110"/>
      <c r="D47" s="121">
        <f t="shared" si="8"/>
        <v>0</v>
      </c>
      <c r="E47" s="119"/>
      <c r="F47" s="79"/>
      <c r="G47" s="79"/>
      <c r="H47" s="79"/>
      <c r="I47" s="79"/>
      <c r="J47" s="79"/>
      <c r="K47" s="110"/>
      <c r="L47" s="113">
        <f t="shared" si="9"/>
        <v>0</v>
      </c>
      <c r="M47" s="55">
        <f t="shared" si="10"/>
        <v>0</v>
      </c>
      <c r="N47" s="114">
        <f t="shared" si="11"/>
        <v>0</v>
      </c>
      <c r="O47" s="111" t="str">
        <f t="shared" si="12"/>
        <v>0</v>
      </c>
      <c r="P47" s="79"/>
      <c r="R47" s="152">
        <f t="shared" si="5"/>
        <v>90</v>
      </c>
      <c r="S47" s="68">
        <f t="shared" si="6"/>
        <v>0</v>
      </c>
      <c r="T47" s="68">
        <f t="shared" si="7"/>
        <v>0</v>
      </c>
      <c r="U47" s="95">
        <v>1</v>
      </c>
      <c r="V47" s="153" t="str">
        <f t="shared" si="0"/>
        <v/>
      </c>
    </row>
    <row r="48" spans="1:22" ht="34.5" hidden="1" customHeight="1" x14ac:dyDescent="0.3">
      <c r="A48" s="17" t="str">
        <f>CDT!B47</f>
        <v>Quinine injectable 600 mg</v>
      </c>
      <c r="B48" s="79"/>
      <c r="C48" s="110"/>
      <c r="D48" s="121">
        <f t="shared" si="8"/>
        <v>0</v>
      </c>
      <c r="E48" s="119"/>
      <c r="F48" s="79"/>
      <c r="G48" s="79"/>
      <c r="H48" s="79"/>
      <c r="I48" s="79"/>
      <c r="J48" s="79"/>
      <c r="K48" s="110"/>
      <c r="L48" s="113">
        <f t="shared" si="9"/>
        <v>0</v>
      </c>
      <c r="M48" s="55">
        <f t="shared" si="10"/>
        <v>0</v>
      </c>
      <c r="N48" s="114">
        <f t="shared" si="11"/>
        <v>0</v>
      </c>
      <c r="O48" s="111" t="str">
        <f t="shared" si="12"/>
        <v>0</v>
      </c>
      <c r="P48" s="79"/>
      <c r="R48" s="152">
        <f t="shared" si="5"/>
        <v>90</v>
      </c>
      <c r="S48" s="68">
        <f t="shared" si="6"/>
        <v>0</v>
      </c>
      <c r="T48" s="68">
        <f t="shared" si="7"/>
        <v>0</v>
      </c>
      <c r="U48" s="95">
        <v>1</v>
      </c>
      <c r="V48" s="153" t="str">
        <f t="shared" si="0"/>
        <v/>
      </c>
    </row>
    <row r="49" spans="1:22" ht="34.5" hidden="1" customHeight="1" x14ac:dyDescent="0.3">
      <c r="A49" s="17" t="str">
        <f>CDT!B48</f>
        <v>Quinine injectable 600 mg</v>
      </c>
      <c r="B49" s="79"/>
      <c r="C49" s="110"/>
      <c r="D49" s="121">
        <f t="shared" si="8"/>
        <v>0</v>
      </c>
      <c r="E49" s="119"/>
      <c r="F49" s="79"/>
      <c r="G49" s="79"/>
      <c r="H49" s="79"/>
      <c r="I49" s="79"/>
      <c r="J49" s="79"/>
      <c r="K49" s="110"/>
      <c r="L49" s="113">
        <f t="shared" si="9"/>
        <v>0</v>
      </c>
      <c r="M49" s="55">
        <f t="shared" si="10"/>
        <v>0</v>
      </c>
      <c r="N49" s="114">
        <f t="shared" si="11"/>
        <v>0</v>
      </c>
      <c r="O49" s="111" t="str">
        <f t="shared" si="12"/>
        <v>0</v>
      </c>
      <c r="P49" s="79"/>
      <c r="R49" s="152">
        <f t="shared" si="5"/>
        <v>90</v>
      </c>
      <c r="S49" s="68">
        <f t="shared" si="6"/>
        <v>0</v>
      </c>
      <c r="T49" s="68">
        <f t="shared" si="7"/>
        <v>0</v>
      </c>
      <c r="U49" s="95">
        <v>1</v>
      </c>
      <c r="V49" s="153" t="str">
        <f t="shared" si="0"/>
        <v/>
      </c>
    </row>
    <row r="50" spans="1:22" ht="34.5" hidden="1" customHeight="1" thickBot="1" x14ac:dyDescent="0.35">
      <c r="A50" s="17" t="str">
        <f>CDT!B49</f>
        <v>Artéméther injectable 100 mg</v>
      </c>
      <c r="B50" s="79"/>
      <c r="C50" s="110"/>
      <c r="D50" s="122">
        <f t="shared" si="8"/>
        <v>0</v>
      </c>
      <c r="E50" s="119"/>
      <c r="F50" s="79"/>
      <c r="G50" s="79"/>
      <c r="H50" s="79"/>
      <c r="I50" s="79"/>
      <c r="J50" s="79"/>
      <c r="K50" s="110"/>
      <c r="L50" s="115">
        <f t="shared" si="9"/>
        <v>0</v>
      </c>
      <c r="M50" s="130">
        <f t="shared" si="10"/>
        <v>0</v>
      </c>
      <c r="N50" s="116">
        <f>IF(J50=0,((E50+L50)-K50),((L50*2)-K50))</f>
        <v>0</v>
      </c>
      <c r="O50" s="111" t="str">
        <f t="shared" si="12"/>
        <v>0</v>
      </c>
      <c r="P50" s="79"/>
      <c r="R50" s="152">
        <f t="shared" si="5"/>
        <v>90</v>
      </c>
      <c r="S50" s="68">
        <f>D50-(E50+G50+I50+H50)</f>
        <v>0</v>
      </c>
      <c r="T50" s="68">
        <f t="shared" si="7"/>
        <v>0</v>
      </c>
      <c r="U50" s="95">
        <v>1</v>
      </c>
      <c r="V50" s="153" t="str">
        <f t="shared" si="0"/>
        <v/>
      </c>
    </row>
    <row r="51" spans="1:22" ht="34.5" hidden="1" customHeight="1" x14ac:dyDescent="0.3">
      <c r="A51" s="17"/>
      <c r="B51" s="79"/>
      <c r="C51" s="79"/>
      <c r="D51" s="56"/>
      <c r="E51" s="79"/>
      <c r="F51" s="79"/>
      <c r="G51" s="79"/>
      <c r="H51" s="79"/>
      <c r="I51" s="79"/>
      <c r="J51" s="79"/>
      <c r="K51" s="79"/>
      <c r="L51" s="57"/>
      <c r="M51" s="57"/>
      <c r="N51" s="58"/>
      <c r="O51" s="80"/>
      <c r="P51" s="79"/>
      <c r="R51" s="152"/>
      <c r="S51" s="68"/>
      <c r="T51" s="68"/>
      <c r="U51" s="95"/>
      <c r="V51" s="153" t="str">
        <f t="shared" si="0"/>
        <v/>
      </c>
    </row>
    <row r="52" spans="1:22" ht="34.5" hidden="1" customHeight="1" x14ac:dyDescent="0.3">
      <c r="A52" s="17"/>
      <c r="B52" s="79"/>
      <c r="C52" s="79"/>
      <c r="D52" s="53"/>
      <c r="E52" s="79"/>
      <c r="F52" s="79"/>
      <c r="G52" s="79"/>
      <c r="H52" s="79"/>
      <c r="I52" s="79"/>
      <c r="J52" s="79"/>
      <c r="K52" s="79"/>
      <c r="L52" s="54"/>
      <c r="M52" s="54"/>
      <c r="N52" s="55"/>
      <c r="O52" s="80"/>
      <c r="P52" s="79"/>
      <c r="R52" s="152"/>
      <c r="S52" s="68"/>
      <c r="T52" s="68"/>
      <c r="U52" s="95"/>
      <c r="V52" s="153" t="str">
        <f t="shared" si="0"/>
        <v/>
      </c>
    </row>
    <row r="53" spans="1:22" s="235" customFormat="1" ht="16.5" customHeight="1" x14ac:dyDescent="0.35">
      <c r="A53" s="494" t="s">
        <v>290</v>
      </c>
      <c r="B53" s="494"/>
      <c r="C53" s="494"/>
      <c r="D53" s="494"/>
      <c r="E53" s="232"/>
      <c r="F53" s="232"/>
      <c r="G53" s="233" t="s">
        <v>298</v>
      </c>
      <c r="H53" s="233"/>
      <c r="I53" s="232"/>
      <c r="J53" s="234"/>
      <c r="K53" s="232"/>
      <c r="L53" s="232"/>
      <c r="M53" s="232"/>
      <c r="N53" s="232"/>
      <c r="O53" s="232"/>
      <c r="Q53" s="236"/>
      <c r="R53" s="237"/>
      <c r="S53" s="238"/>
      <c r="T53" s="238"/>
      <c r="U53" s="239"/>
      <c r="V53" s="240"/>
    </row>
    <row r="54" spans="1:22" ht="34.5" customHeight="1" x14ac:dyDescent="0.3">
      <c r="A54" s="18"/>
      <c r="B54" s="18"/>
      <c r="C54" s="18"/>
      <c r="D54" s="18"/>
      <c r="E54" s="18"/>
      <c r="F54" s="18"/>
      <c r="G54" s="18"/>
      <c r="H54" s="18"/>
      <c r="I54" s="18"/>
      <c r="J54" s="18"/>
      <c r="K54" s="18"/>
      <c r="L54" s="18"/>
      <c r="M54" s="18"/>
      <c r="N54" s="18"/>
      <c r="O54" s="18"/>
      <c r="R54" s="154"/>
      <c r="S54" s="69"/>
      <c r="T54" s="69"/>
      <c r="U54" s="70"/>
      <c r="V54" s="155"/>
    </row>
    <row r="55" spans="1:22" ht="35.25" customHeight="1" x14ac:dyDescent="0.3">
      <c r="B55" s="18"/>
      <c r="C55" s="18"/>
      <c r="D55" s="18"/>
      <c r="E55" s="18"/>
      <c r="F55" s="18"/>
      <c r="I55" s="18"/>
      <c r="J55" s="18"/>
      <c r="K55" s="18"/>
      <c r="L55" s="18"/>
      <c r="M55" s="18"/>
      <c r="N55" s="18"/>
      <c r="O55" s="18"/>
      <c r="R55" s="154"/>
      <c r="S55" s="69"/>
      <c r="T55" s="69"/>
      <c r="U55" s="70"/>
      <c r="V55" s="155"/>
    </row>
    <row r="56" spans="1:22" s="235" customFormat="1" ht="16.5" customHeight="1" x14ac:dyDescent="0.35">
      <c r="A56" s="494" t="s">
        <v>289</v>
      </c>
      <c r="B56" s="494"/>
      <c r="C56" s="494"/>
      <c r="D56" s="494"/>
      <c r="E56" s="232"/>
      <c r="F56" s="232"/>
      <c r="G56" s="561" t="s">
        <v>299</v>
      </c>
      <c r="H56" s="561"/>
      <c r="I56" s="561"/>
      <c r="J56" s="561"/>
      <c r="K56" s="561"/>
      <c r="L56" s="561"/>
      <c r="M56" s="561"/>
      <c r="N56" s="561"/>
      <c r="O56" s="561"/>
      <c r="Q56" s="236"/>
      <c r="R56" s="237"/>
      <c r="S56" s="238"/>
      <c r="T56" s="238"/>
      <c r="U56" s="239"/>
      <c r="V56" s="240"/>
    </row>
  </sheetData>
  <mergeCells count="26">
    <mergeCell ref="A56:D56"/>
    <mergeCell ref="G56:O56"/>
    <mergeCell ref="A23:C23"/>
    <mergeCell ref="D23:F23"/>
    <mergeCell ref="I23:N23"/>
    <mergeCell ref="O23:P23"/>
    <mergeCell ref="A26:A27"/>
    <mergeCell ref="A53:D53"/>
    <mergeCell ref="A19:C19"/>
    <mergeCell ref="D19:N19"/>
    <mergeCell ref="R19:V19"/>
    <mergeCell ref="A21:C21"/>
    <mergeCell ref="D21:H21"/>
    <mergeCell ref="O21:P21"/>
    <mergeCell ref="L17:P17"/>
    <mergeCell ref="A1:B1"/>
    <mergeCell ref="A3:B3"/>
    <mergeCell ref="A4:B4"/>
    <mergeCell ref="A11:O11"/>
    <mergeCell ref="B13:C13"/>
    <mergeCell ref="E13:J13"/>
    <mergeCell ref="B15:C15"/>
    <mergeCell ref="D15:F15"/>
    <mergeCell ref="G15:I15"/>
    <mergeCell ref="B17:E17"/>
    <mergeCell ref="G17:K17"/>
  </mergeCells>
  <conditionalFormatting sqref="T28">
    <cfRule type="cellIs" dxfId="3902" priority="23" operator="greaterThan">
      <formula>0</formula>
    </cfRule>
    <cfRule type="cellIs" dxfId="3901" priority="24" operator="greaterThan">
      <formula>0</formula>
    </cfRule>
    <cfRule type="cellIs" dxfId="3900" priority="25" operator="lessThan">
      <formula>0</formula>
    </cfRule>
    <cfRule type="cellIs" dxfId="3899" priority="26" operator="notEqual">
      <formula>0</formula>
    </cfRule>
  </conditionalFormatting>
  <conditionalFormatting sqref="T29:T31">
    <cfRule type="cellIs" dxfId="3898" priority="19" operator="greaterThan">
      <formula>0</formula>
    </cfRule>
    <cfRule type="cellIs" dxfId="3897" priority="20" operator="greaterThan">
      <formula>0</formula>
    </cfRule>
    <cfRule type="cellIs" dxfId="3896" priority="21" operator="lessThan">
      <formula>0</formula>
    </cfRule>
    <cfRule type="cellIs" dxfId="3895" priority="22" operator="notEqual">
      <formula>0</formula>
    </cfRule>
  </conditionalFormatting>
  <conditionalFormatting sqref="T32:T49">
    <cfRule type="cellIs" dxfId="3894" priority="15" operator="greaterThan">
      <formula>0</formula>
    </cfRule>
    <cfRule type="cellIs" dxfId="3893" priority="16" operator="greaterThan">
      <formula>0</formula>
    </cfRule>
    <cfRule type="cellIs" dxfId="3892" priority="17" operator="lessThan">
      <formula>0</formula>
    </cfRule>
    <cfRule type="cellIs" dxfId="3891" priority="18" operator="notEqual">
      <formula>0</formula>
    </cfRule>
  </conditionalFormatting>
  <conditionalFormatting sqref="T50:T52">
    <cfRule type="cellIs" dxfId="3890" priority="11" operator="greaterThan">
      <formula>0</formula>
    </cfRule>
    <cfRule type="cellIs" dxfId="3889" priority="12" operator="greaterThan">
      <formula>0</formula>
    </cfRule>
    <cfRule type="cellIs" dxfId="3888" priority="13" operator="lessThan">
      <formula>0</formula>
    </cfRule>
    <cfRule type="cellIs" dxfId="3887" priority="14" operator="notEqual">
      <formula>0</formula>
    </cfRule>
  </conditionalFormatting>
  <conditionalFormatting sqref="K28 K50:K52">
    <cfRule type="expression" dxfId="3886" priority="9">
      <formula>K28&lt;S28</formula>
    </cfRule>
    <cfRule type="expression" dxfId="3885" priority="10">
      <formula>K28&gt;S28</formula>
    </cfRule>
  </conditionalFormatting>
  <conditionalFormatting sqref="J28">
    <cfRule type="cellIs" dxfId="3884" priority="8" operator="greaterThan">
      <formula>90</formula>
    </cfRule>
  </conditionalFormatting>
  <conditionalFormatting sqref="J37:J49">
    <cfRule type="cellIs" dxfId="3883" priority="7" operator="greaterThan">
      <formula>90</formula>
    </cfRule>
  </conditionalFormatting>
  <conditionalFormatting sqref="J50:J52">
    <cfRule type="cellIs" dxfId="3882" priority="6" operator="greaterThan">
      <formula>90</formula>
    </cfRule>
  </conditionalFormatting>
  <conditionalFormatting sqref="K37:K49">
    <cfRule type="expression" dxfId="3881" priority="4">
      <formula>K37&lt;S37</formula>
    </cfRule>
    <cfRule type="expression" dxfId="3880" priority="5">
      <formula>K37&gt;S37</formula>
    </cfRule>
  </conditionalFormatting>
  <conditionalFormatting sqref="K29:K36">
    <cfRule type="expression" dxfId="3879" priority="2">
      <formula>K29&lt;S29</formula>
    </cfRule>
    <cfRule type="expression" dxfId="3878" priority="3">
      <formula>K29&gt;S29</formula>
    </cfRule>
  </conditionalFormatting>
  <conditionalFormatting sqref="J29:J36">
    <cfRule type="cellIs" dxfId="3877" priority="1" operator="greaterThan">
      <formula>90</formula>
    </cfRule>
  </conditionalFormatting>
  <dataValidations count="9">
    <dataValidation type="whole" operator="lessThanOrEqual" allowBlank="1" showInputMessage="1" showErrorMessage="1" promptTitle="instruction" prompt="La valeur de la cellule ne peut pas être supérieure à la quantité Totale inscrite dans la colonne D._x000a_Merci de vérifier." sqref="E28:E52">
      <formula1>D28</formula1>
    </dataValidation>
    <dataValidation type="whole" allowBlank="1" showInputMessage="1" showErrorMessage="1" prompt="La valeur ne peut pas être supérieure à 89_x000a_Si tel est le cas déteminer la quantité à commander directement à la colonne M._x000a_merci" sqref="J28:J52">
      <formula1>0</formula1>
      <formula2>89</formula2>
    </dataValidation>
    <dataValidation errorStyle="information" allowBlank="1" showInputMessage="1" showErrorMessage="1" errorTitle="Instruction" error="Saisissez le Texte en MAJUSCULE_x000a_Exemple: CMS AGOE_x000a_Merci" promptTitle="Instruction" prompt="Saisissez le Texte en MAJUSCULE_x000a_Exemple: CMS AGOE_x000a_Merci" sqref="D19:N19"/>
    <dataValidation type="date" errorStyle="warning" allowBlank="1" showInputMessage="1" showErrorMessage="1" promptTitle="Instruction" prompt="SVP Saisissez la date sous le format:_x000a_00/00/0000. exemple 15/09/2016,_x000a_Merci_x000a_" sqref="D21:H21">
      <formula1>42370</formula1>
      <formula2>44926</formula2>
    </dataValidation>
    <dataValidation allowBlank="1" showInputMessage="1" showErrorMessage="1" prompt="SVP Saisissez le Nom du site et la date de dépôt de la commande en premier. Merci" sqref="B28:B36"/>
    <dataValidation errorStyle="information" allowBlank="1" showInputMessage="1" showErrorMessage="1" error="Vérifiez SVP l'inventaire physique,_x000a__x000a_MERI" sqref="K28:K36"/>
    <dataValidation type="list" allowBlank="1" showInputMessage="1" showErrorMessage="1" sqref="D23:F23">
      <formula1>typerapport2</formula1>
    </dataValidation>
    <dataValidation type="whole" allowBlank="1" showInputMessage="1" showErrorMessage="1" prompt="SVP _x000a_Veuillez inscrire le nombre d'ACS dans l'air sanitaire._x000a_Merci" sqref="O23:P23">
      <formula1>0</formula1>
      <formula2>500</formula2>
    </dataValidation>
    <dataValidation type="whole" allowBlank="1" showInputMessage="1" showErrorMessage="1" prompt="La quantité accordée par le point Focal ne peut être supérieure à la somme du CMMa et la quantité commandée pour le trimestre._x000a_Merci de revoir la quantité dans la colonne O._x000a_" sqref="O28:O36">
      <formula1>0</formula1>
      <formula2>+M28+N28</formula2>
    </dataValidation>
  </dataValidations>
  <pageMargins left="0.21" right="0.23622047244094491" top="0.74803149606299213" bottom="0.74803149606299213" header="0.31496062992125984" footer="0.31496062992125984"/>
  <pageSetup paperSize="9" scale="40" orientation="landscape" r:id="rId1"/>
  <headerFooter alignWithMargins="0">
    <oddFooter>&amp;C&amp;"Arial,Gras"PNLS /IST, Avenue des Armées, -05 BP 424 Lomé –Togo ; Tel 22 20 94 39 Fax : 22 20 94 36    Site Web : www.pnls.tg</oddFooter>
  </headerFooter>
  <drawing r:id="rId2"/>
</worksheet>
</file>

<file path=xl/worksheets/sheet3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rgb="FF00B050"/>
  </sheetPr>
  <dimension ref="A1:AA54"/>
  <sheetViews>
    <sheetView showGridLines="0" view="pageBreakPreview" topLeftCell="A11" zoomScale="80" zoomScaleNormal="125" zoomScaleSheetLayoutView="80" workbookViewId="0">
      <pane xSplit="1" ySplit="15" topLeftCell="B27" activePane="bottomRight" state="frozen"/>
      <selection activeCell="A32" sqref="A32:XFD32"/>
      <selection pane="topRight" activeCell="A32" sqref="A32:XFD32"/>
      <selection pane="bottomLeft" activeCell="A32" sqref="A32:XFD32"/>
      <selection pane="bottomRight" activeCell="D19" sqref="D19:N19"/>
    </sheetView>
  </sheetViews>
  <sheetFormatPr baseColWidth="10" defaultColWidth="7.33203125" defaultRowHeight="13.8" x14ac:dyDescent="0.3"/>
  <cols>
    <col min="1" max="1" width="53.44140625" style="3" customWidth="1"/>
    <col min="2" max="10" width="8.109375" style="3" customWidth="1"/>
    <col min="11" max="11" width="9.88671875" style="3" customWidth="1"/>
    <col min="12" max="12" width="8.88671875" style="3" customWidth="1"/>
    <col min="13" max="13" width="8.44140625" style="3" customWidth="1"/>
    <col min="14" max="14" width="9.44140625" style="3" customWidth="1"/>
    <col min="15" max="15" width="9.5546875" style="39" customWidth="1"/>
    <col min="16" max="16" width="16.44140625" style="3" customWidth="1"/>
    <col min="17" max="17" width="2.109375" style="62" customWidth="1"/>
    <col min="18" max="18" width="7.33203125" style="306" hidden="1" customWidth="1"/>
    <col min="19" max="19" width="7.44140625" style="77" customWidth="1"/>
    <col min="20" max="20" width="10.5546875" style="77" customWidth="1"/>
    <col min="21" max="21" width="7.44140625" style="77" bestFit="1" customWidth="1"/>
    <col min="22" max="22" width="7.88671875" style="78" bestFit="1" customWidth="1"/>
    <col min="23" max="23" width="33.33203125" style="77" customWidth="1"/>
    <col min="24" max="16384" width="7.33203125" style="3"/>
  </cols>
  <sheetData>
    <row r="1" spans="1:23" ht="17.25" customHeight="1" x14ac:dyDescent="0.3">
      <c r="A1" s="549" t="s">
        <v>452</v>
      </c>
      <c r="B1" s="549"/>
      <c r="C1" s="2"/>
      <c r="D1" s="2"/>
      <c r="E1"/>
      <c r="F1"/>
      <c r="G1"/>
      <c r="H1"/>
      <c r="I1"/>
      <c r="J1"/>
      <c r="N1" s="4" t="s">
        <v>1</v>
      </c>
      <c r="O1" s="5"/>
      <c r="S1" s="69"/>
      <c r="T1" s="69"/>
      <c r="U1" s="69"/>
      <c r="V1" s="70"/>
      <c r="W1" s="69"/>
    </row>
    <row r="2" spans="1:23" ht="13.5" customHeight="1" x14ac:dyDescent="0.3">
      <c r="A2" s="1" t="s">
        <v>453</v>
      </c>
      <c r="B2" s="1"/>
      <c r="C2" s="2"/>
      <c r="D2" s="2"/>
      <c r="E2"/>
      <c r="F2"/>
      <c r="G2"/>
      <c r="H2"/>
      <c r="I2"/>
      <c r="J2"/>
      <c r="M2" s="4"/>
      <c r="N2" s="4" t="s">
        <v>3</v>
      </c>
      <c r="O2" s="5"/>
      <c r="S2" s="69"/>
      <c r="T2" s="69"/>
      <c r="U2" s="69"/>
      <c r="V2" s="70"/>
      <c r="W2" s="69"/>
    </row>
    <row r="3" spans="1:23" ht="15.6" x14ac:dyDescent="0.3">
      <c r="A3" s="549" t="s">
        <v>454</v>
      </c>
      <c r="B3" s="549"/>
      <c r="C3" s="2"/>
      <c r="D3" s="2"/>
      <c r="E3"/>
      <c r="F3"/>
      <c r="G3"/>
      <c r="H3"/>
      <c r="I3"/>
      <c r="J3"/>
      <c r="K3" s="5"/>
      <c r="L3" s="5"/>
      <c r="M3" s="5"/>
      <c r="N3" s="5"/>
      <c r="O3" s="5"/>
      <c r="S3" s="69"/>
      <c r="T3" s="69"/>
      <c r="U3" s="69"/>
      <c r="V3" s="70"/>
      <c r="W3" s="69"/>
    </row>
    <row r="4" spans="1:23" ht="33.6" customHeight="1" x14ac:dyDescent="0.3">
      <c r="A4" s="547" t="s">
        <v>455</v>
      </c>
      <c r="B4" s="548"/>
      <c r="C4" s="7"/>
      <c r="D4" s="7"/>
      <c r="E4" s="8"/>
      <c r="F4" s="8"/>
      <c r="G4" s="8"/>
      <c r="H4" s="8"/>
      <c r="I4" s="8"/>
      <c r="J4" s="8"/>
      <c r="K4" s="9"/>
      <c r="L4" s="9"/>
      <c r="M4" s="9"/>
      <c r="N4" s="9"/>
      <c r="O4" s="38"/>
      <c r="S4" s="69"/>
      <c r="T4" s="69"/>
      <c r="U4" s="69"/>
      <c r="V4" s="70"/>
      <c r="W4" s="69"/>
    </row>
    <row r="5" spans="1:23" x14ac:dyDescent="0.3">
      <c r="B5" s="9"/>
      <c r="C5" s="9"/>
      <c r="D5" s="9"/>
      <c r="E5" s="9"/>
      <c r="F5" s="9"/>
      <c r="G5" s="9"/>
      <c r="H5" s="9"/>
      <c r="I5" s="9"/>
      <c r="J5" s="9"/>
      <c r="K5" s="9"/>
      <c r="L5" s="9"/>
      <c r="M5" s="9"/>
      <c r="N5" s="9"/>
      <c r="O5" s="38"/>
      <c r="S5" s="69"/>
      <c r="T5" s="69"/>
      <c r="U5" s="69"/>
      <c r="V5" s="70"/>
      <c r="W5" s="69"/>
    </row>
    <row r="6" spans="1:23" ht="15.6" x14ac:dyDescent="0.3">
      <c r="A6" s="6" t="s">
        <v>232</v>
      </c>
      <c r="B6" s="9"/>
      <c r="C6" s="9"/>
      <c r="D6" s="9"/>
      <c r="E6" s="9"/>
      <c r="F6" s="9"/>
      <c r="G6" s="9"/>
      <c r="H6" s="9"/>
      <c r="I6" s="9"/>
      <c r="J6" s="9"/>
      <c r="K6" s="9"/>
      <c r="L6" s="9"/>
      <c r="M6" s="9"/>
      <c r="N6" s="9"/>
      <c r="O6" s="38"/>
      <c r="S6" s="69"/>
      <c r="T6" s="69"/>
      <c r="U6" s="69"/>
      <c r="V6" s="70"/>
      <c r="W6" s="69"/>
    </row>
    <row r="7" spans="1:23" x14ac:dyDescent="0.3">
      <c r="A7" s="10"/>
      <c r="B7" s="9"/>
      <c r="C7" s="9"/>
      <c r="D7" s="9"/>
      <c r="E7" s="9"/>
      <c r="F7" s="9"/>
      <c r="G7" s="9"/>
      <c r="H7" s="9"/>
      <c r="I7" s="9"/>
      <c r="J7" s="9"/>
      <c r="K7" s="9"/>
      <c r="L7" s="9"/>
      <c r="M7" s="9"/>
      <c r="N7" s="9"/>
      <c r="O7" s="38"/>
      <c r="S7" s="69"/>
      <c r="T7" s="69"/>
      <c r="U7" s="69"/>
      <c r="V7" s="70"/>
      <c r="W7" s="69"/>
    </row>
    <row r="8" spans="1:23" x14ac:dyDescent="0.3">
      <c r="A8" s="10"/>
      <c r="B8" s="9"/>
      <c r="C8" s="9"/>
      <c r="D8" s="9"/>
      <c r="E8" s="9"/>
      <c r="F8" s="9"/>
      <c r="G8" s="9"/>
      <c r="H8" s="9"/>
      <c r="I8" s="9"/>
      <c r="J8" s="9"/>
      <c r="K8" s="9"/>
      <c r="L8" s="9"/>
      <c r="M8" s="9"/>
      <c r="N8" s="9"/>
      <c r="O8" s="38"/>
      <c r="S8" s="69"/>
      <c r="T8" s="69"/>
      <c r="U8" s="69"/>
      <c r="V8" s="70"/>
      <c r="W8" s="69"/>
    </row>
    <row r="9" spans="1:23" x14ac:dyDescent="0.3">
      <c r="A9" s="10"/>
      <c r="B9" s="9"/>
      <c r="C9" s="9"/>
      <c r="D9" s="9"/>
      <c r="E9" s="9"/>
      <c r="F9" s="9"/>
      <c r="G9" s="9"/>
      <c r="H9" s="9"/>
      <c r="I9" s="9"/>
      <c r="J9" s="9"/>
      <c r="K9" s="9"/>
      <c r="L9" s="9"/>
      <c r="M9" s="9"/>
      <c r="N9" s="9"/>
      <c r="O9" s="38"/>
      <c r="S9" s="69"/>
      <c r="T9" s="69"/>
      <c r="U9" s="69"/>
      <c r="V9" s="70"/>
      <c r="W9" s="69"/>
    </row>
    <row r="10" spans="1:23" x14ac:dyDescent="0.3">
      <c r="S10" s="69"/>
      <c r="T10" s="69"/>
      <c r="U10" s="69"/>
      <c r="V10" s="70"/>
      <c r="W10" s="69"/>
    </row>
    <row r="11" spans="1:23" ht="19.5" customHeight="1" x14ac:dyDescent="0.3">
      <c r="A11" s="555" t="s">
        <v>263</v>
      </c>
      <c r="B11" s="555"/>
      <c r="C11" s="555"/>
      <c r="D11" s="555"/>
      <c r="E11" s="555"/>
      <c r="F11" s="555"/>
      <c r="G11" s="555"/>
      <c r="H11" s="555"/>
      <c r="I11" s="555"/>
      <c r="J11" s="555"/>
      <c r="K11" s="555"/>
      <c r="L11" s="555"/>
      <c r="M11" s="555"/>
      <c r="N11" s="555"/>
      <c r="O11" s="555"/>
      <c r="P11" s="40"/>
      <c r="S11" s="69"/>
      <c r="T11" s="69"/>
      <c r="U11" s="69"/>
      <c r="V11" s="70"/>
      <c r="W11" s="69"/>
    </row>
    <row r="12" spans="1:23" ht="1.5" customHeight="1" thickBot="1" x14ac:dyDescent="0.35">
      <c r="A12" s="11"/>
      <c r="B12" s="11"/>
      <c r="C12" s="11"/>
      <c r="D12" s="11"/>
      <c r="E12" s="11"/>
      <c r="F12" s="11"/>
      <c r="G12" s="11"/>
      <c r="H12" s="11"/>
      <c r="I12" s="11"/>
      <c r="J12" s="11"/>
      <c r="K12" s="11"/>
      <c r="L12" s="11"/>
      <c r="M12" s="11"/>
      <c r="N12" s="11"/>
      <c r="O12" s="11"/>
      <c r="S12" s="69"/>
      <c r="T12" s="69"/>
      <c r="U12" s="69"/>
      <c r="V12" s="70"/>
      <c r="W12" s="69"/>
    </row>
    <row r="13" spans="1:23" s="42" customFormat="1" ht="20.25" hidden="1" customHeight="1" thickBot="1" x14ac:dyDescent="0.35">
      <c r="A13" s="434" t="s">
        <v>5</v>
      </c>
      <c r="B13" s="556">
        <f>'Info District'!G11</f>
        <v>2025</v>
      </c>
      <c r="C13" s="557"/>
      <c r="E13" s="550"/>
      <c r="F13" s="550"/>
      <c r="G13" s="550"/>
      <c r="H13" s="550"/>
      <c r="I13" s="550"/>
      <c r="J13" s="554"/>
      <c r="Q13" s="63"/>
      <c r="R13" s="307"/>
      <c r="S13" s="71"/>
      <c r="T13" s="71"/>
      <c r="U13" s="71"/>
      <c r="V13" s="72"/>
      <c r="W13" s="71"/>
    </row>
    <row r="14" spans="1:23" s="42" customFormat="1" ht="7.5" hidden="1" customHeight="1" thickBot="1" x14ac:dyDescent="0.35">
      <c r="A14" s="434"/>
      <c r="B14" s="13"/>
      <c r="C14" s="13"/>
      <c r="D14" s="13"/>
      <c r="O14" s="15"/>
      <c r="Q14" s="63"/>
      <c r="R14" s="307"/>
      <c r="S14" s="71"/>
      <c r="T14" s="71"/>
      <c r="U14" s="71"/>
      <c r="V14" s="72"/>
      <c r="W14" s="71"/>
    </row>
    <row r="15" spans="1:23" s="42" customFormat="1" ht="16.5" hidden="1" customHeight="1" thickBot="1" x14ac:dyDescent="0.35">
      <c r="A15" s="434" t="s">
        <v>7</v>
      </c>
      <c r="B15" s="558" t="str">
        <f>'Info District'!G12</f>
        <v>PLATEAUX</v>
      </c>
      <c r="C15" s="559"/>
      <c r="D15" s="550" t="s">
        <v>8</v>
      </c>
      <c r="E15" s="550"/>
      <c r="F15" s="550"/>
      <c r="G15" s="551" t="str">
        <f>'Info District'!G13</f>
        <v>Agou</v>
      </c>
      <c r="H15" s="552"/>
      <c r="I15" s="553"/>
      <c r="L15" s="11"/>
      <c r="M15" s="11"/>
      <c r="N15" s="11"/>
      <c r="O15" s="11"/>
      <c r="P15" s="11"/>
      <c r="Q15" s="63"/>
      <c r="R15" s="307"/>
      <c r="S15" s="71"/>
      <c r="T15" s="71"/>
      <c r="U15" s="71"/>
      <c r="V15" s="73"/>
      <c r="W15" s="71"/>
    </row>
    <row r="16" spans="1:23" s="42" customFormat="1" ht="3.75" hidden="1" customHeight="1" thickBot="1" x14ac:dyDescent="0.35">
      <c r="A16" s="139"/>
      <c r="B16" s="15"/>
      <c r="C16" s="15"/>
      <c r="D16" s="15"/>
      <c r="E16" s="15"/>
      <c r="K16" s="15"/>
      <c r="L16" s="15"/>
      <c r="M16" s="15"/>
      <c r="O16" s="15"/>
      <c r="Q16" s="63"/>
      <c r="R16" s="307"/>
      <c r="S16" s="71"/>
      <c r="T16" s="71"/>
      <c r="U16" s="71"/>
      <c r="V16" s="72"/>
      <c r="W16" s="71"/>
    </row>
    <row r="17" spans="1:27" s="42" customFormat="1" ht="18" hidden="1" customHeight="1" thickBot="1" x14ac:dyDescent="0.35">
      <c r="A17" s="434" t="s">
        <v>9</v>
      </c>
      <c r="B17" s="556" t="str">
        <f>'Info District'!G17</f>
        <v>Avril à Juin 2025</v>
      </c>
      <c r="C17" s="560"/>
      <c r="D17" s="560"/>
      <c r="E17" s="557"/>
      <c r="G17" s="550" t="s">
        <v>11</v>
      </c>
      <c r="H17" s="550"/>
      <c r="I17" s="550"/>
      <c r="J17" s="550"/>
      <c r="K17" s="554"/>
      <c r="L17" s="551" t="str">
        <f>'Info District'!G18</f>
        <v>Juillet à Septembre 2025</v>
      </c>
      <c r="M17" s="552"/>
      <c r="N17" s="552"/>
      <c r="O17" s="552"/>
      <c r="P17" s="553"/>
      <c r="Q17" s="63"/>
      <c r="R17" s="307"/>
      <c r="S17" s="71"/>
      <c r="T17" s="71"/>
      <c r="U17" s="71"/>
      <c r="V17" s="72"/>
      <c r="W17" s="71"/>
    </row>
    <row r="18" spans="1:27" s="9" customFormat="1" ht="2.25" hidden="1" customHeight="1" thickBot="1" x14ac:dyDescent="0.3">
      <c r="B18" s="43"/>
      <c r="C18" s="43"/>
      <c r="D18" s="43"/>
      <c r="E18" s="44"/>
      <c r="F18" s="43"/>
      <c r="G18" s="45"/>
      <c r="H18" s="45"/>
      <c r="I18" s="45"/>
      <c r="J18" s="45"/>
      <c r="K18" s="45"/>
      <c r="L18" s="45"/>
      <c r="M18" s="45"/>
      <c r="O18" s="38"/>
      <c r="Q18" s="64"/>
      <c r="R18" s="308"/>
      <c r="S18" s="74"/>
      <c r="T18" s="74"/>
      <c r="U18" s="74"/>
      <c r="V18" s="75"/>
      <c r="W18" s="74"/>
    </row>
    <row r="19" spans="1:27" s="9" customFormat="1" ht="21" customHeight="1" thickBot="1" x14ac:dyDescent="0.35">
      <c r="A19" s="532" t="s">
        <v>12</v>
      </c>
      <c r="B19" s="532"/>
      <c r="C19" s="533"/>
      <c r="D19" s="538"/>
      <c r="E19" s="539"/>
      <c r="F19" s="539"/>
      <c r="G19" s="539"/>
      <c r="H19" s="539"/>
      <c r="I19" s="539"/>
      <c r="J19" s="539"/>
      <c r="K19" s="539"/>
      <c r="L19" s="539"/>
      <c r="M19" s="539"/>
      <c r="N19" s="540"/>
      <c r="O19" s="11"/>
      <c r="P19" s="241" t="str">
        <f>'Info District'!H17</f>
        <v>T2</v>
      </c>
      <c r="Q19" s="65"/>
      <c r="R19" s="309"/>
      <c r="S19" s="535" t="s">
        <v>96</v>
      </c>
      <c r="T19" s="536"/>
      <c r="U19" s="536"/>
      <c r="V19" s="536"/>
      <c r="W19" s="537"/>
    </row>
    <row r="20" spans="1:27" s="9" customFormat="1" ht="4.5" customHeight="1" thickBot="1" x14ac:dyDescent="0.35">
      <c r="A20" s="12"/>
      <c r="B20" s="12"/>
      <c r="C20" s="12"/>
      <c r="D20" s="12"/>
      <c r="E20" s="12"/>
      <c r="F20" s="12"/>
      <c r="G20" s="13"/>
      <c r="H20" s="13"/>
      <c r="I20" s="13"/>
      <c r="J20" s="13"/>
      <c r="K20" s="13"/>
      <c r="L20" s="14"/>
      <c r="M20" s="14"/>
      <c r="N20" s="14"/>
      <c r="O20" s="14"/>
      <c r="Q20" s="64"/>
      <c r="R20" s="308"/>
      <c r="S20" s="146"/>
      <c r="T20" s="74"/>
      <c r="U20" s="74"/>
      <c r="V20" s="76"/>
      <c r="W20" s="147"/>
    </row>
    <row r="21" spans="1:27" s="9" customFormat="1" ht="32.25" customHeight="1" thickBot="1" x14ac:dyDescent="0.35">
      <c r="A21" s="532" t="s">
        <v>240</v>
      </c>
      <c r="B21" s="532"/>
      <c r="C21" s="533"/>
      <c r="D21" s="543" t="s">
        <v>264</v>
      </c>
      <c r="E21" s="544"/>
      <c r="F21" s="545"/>
      <c r="G21" s="534" t="s">
        <v>6</v>
      </c>
      <c r="H21" s="534"/>
      <c r="I21" s="534"/>
      <c r="J21" s="534"/>
      <c r="K21" s="534"/>
      <c r="L21" s="546"/>
      <c r="M21" s="539"/>
      <c r="N21" s="539"/>
      <c r="O21" s="539"/>
      <c r="P21" s="540"/>
      <c r="Q21" s="64"/>
      <c r="R21" s="308"/>
      <c r="S21" s="146"/>
      <c r="T21" s="74"/>
      <c r="U21" s="74"/>
      <c r="V21" s="76"/>
      <c r="W21" s="147"/>
    </row>
    <row r="22" spans="1:27" s="9" customFormat="1" ht="6" customHeight="1" x14ac:dyDescent="0.3">
      <c r="A22" s="12"/>
      <c r="B22" s="12"/>
      <c r="C22" s="12"/>
      <c r="D22" s="12"/>
      <c r="E22" s="12"/>
      <c r="F22" s="12"/>
      <c r="G22" s="534"/>
      <c r="H22" s="534"/>
      <c r="I22" s="534"/>
      <c r="J22" s="534"/>
      <c r="K22" s="534"/>
      <c r="L22" s="14"/>
      <c r="M22" s="14"/>
      <c r="N22" s="14"/>
      <c r="O22" s="14"/>
      <c r="Q22" s="64"/>
      <c r="R22" s="308"/>
      <c r="S22" s="146"/>
      <c r="T22" s="74"/>
      <c r="U22" s="74"/>
      <c r="V22" s="76"/>
      <c r="W22" s="147"/>
    </row>
    <row r="23" spans="1:27" s="9" customFormat="1" ht="3.75" customHeight="1" thickBot="1" x14ac:dyDescent="0.35">
      <c r="A23" s="12"/>
      <c r="B23" s="12"/>
      <c r="C23" s="12"/>
      <c r="D23" s="12"/>
      <c r="E23" s="12"/>
      <c r="F23" s="12"/>
      <c r="G23" s="13"/>
      <c r="H23" s="13"/>
      <c r="I23" s="13"/>
      <c r="J23" s="13"/>
      <c r="K23" s="13"/>
      <c r="L23" s="14"/>
      <c r="M23" s="14"/>
      <c r="N23" s="14"/>
      <c r="O23" s="14"/>
      <c r="Q23" s="64"/>
      <c r="R23" s="308"/>
      <c r="S23" s="146"/>
      <c r="T23" s="74"/>
      <c r="U23" s="74"/>
      <c r="V23" s="76"/>
      <c r="W23" s="147"/>
    </row>
    <row r="24" spans="1:27" ht="76.5" customHeight="1" thickBot="1" x14ac:dyDescent="0.35">
      <c r="A24" s="541" t="s">
        <v>13</v>
      </c>
      <c r="B24" s="16" t="s">
        <v>14</v>
      </c>
      <c r="C24" s="108" t="s">
        <v>15</v>
      </c>
      <c r="D24" s="118" t="s">
        <v>16</v>
      </c>
      <c r="E24" s="117" t="s">
        <v>17</v>
      </c>
      <c r="F24" s="351" t="s">
        <v>18</v>
      </c>
      <c r="G24" s="16" t="s">
        <v>233</v>
      </c>
      <c r="H24" s="16" t="s">
        <v>234</v>
      </c>
      <c r="I24" s="16" t="s">
        <v>19</v>
      </c>
      <c r="J24" s="16" t="s">
        <v>20</v>
      </c>
      <c r="K24" s="108" t="s">
        <v>21</v>
      </c>
      <c r="L24" s="136" t="s">
        <v>22</v>
      </c>
      <c r="M24" s="137" t="s">
        <v>236</v>
      </c>
      <c r="N24" s="138" t="s">
        <v>23</v>
      </c>
      <c r="O24" s="109" t="s">
        <v>39</v>
      </c>
      <c r="P24" s="16" t="s">
        <v>40</v>
      </c>
      <c r="S24" s="148" t="s">
        <v>237</v>
      </c>
      <c r="T24" s="140" t="s">
        <v>93</v>
      </c>
      <c r="U24" s="140" t="s">
        <v>239</v>
      </c>
      <c r="V24" s="140" t="s">
        <v>238</v>
      </c>
      <c r="W24" s="149" t="s">
        <v>97</v>
      </c>
    </row>
    <row r="25" spans="1:27" s="47" customFormat="1" ht="31.2" customHeight="1" x14ac:dyDescent="0.3">
      <c r="A25" s="542"/>
      <c r="B25" s="46" t="s">
        <v>24</v>
      </c>
      <c r="C25" s="46" t="s">
        <v>25</v>
      </c>
      <c r="D25" s="112" t="s">
        <v>26</v>
      </c>
      <c r="E25" s="46" t="s">
        <v>27</v>
      </c>
      <c r="F25" s="46"/>
      <c r="G25" s="46" t="s">
        <v>28</v>
      </c>
      <c r="H25" s="46"/>
      <c r="I25" s="46" t="s">
        <v>29</v>
      </c>
      <c r="J25" s="46"/>
      <c r="K25" s="131" t="s">
        <v>235</v>
      </c>
      <c r="L25" s="133"/>
      <c r="M25" s="134"/>
      <c r="N25" s="135"/>
      <c r="O25" s="132" t="s">
        <v>30</v>
      </c>
      <c r="P25" s="46"/>
      <c r="Q25" s="66"/>
      <c r="R25" s="310"/>
      <c r="S25" s="150"/>
      <c r="T25" s="67" t="s">
        <v>94</v>
      </c>
      <c r="U25" s="67" t="s">
        <v>95</v>
      </c>
      <c r="V25" s="94"/>
      <c r="W25" s="151" t="str">
        <f>IF(J26&lt;=0,"",IF(J26=90,$X$26))</f>
        <v/>
      </c>
      <c r="X25" s="37" t="s">
        <v>98</v>
      </c>
    </row>
    <row r="26" spans="1:27" ht="31.2" customHeight="1" x14ac:dyDescent="0.3">
      <c r="A26" s="322" t="str">
        <f>CDT!B26</f>
        <v>Artéméther-Luméfantrine 6cp (AL)</v>
      </c>
      <c r="B26" s="247"/>
      <c r="C26" s="248"/>
      <c r="D26" s="302" t="str">
        <f>IF(B26&lt;&gt;"",B26+C26,"")</f>
        <v/>
      </c>
      <c r="E26" s="249"/>
      <c r="F26" s="247"/>
      <c r="G26" s="247"/>
      <c r="H26" s="247"/>
      <c r="I26" s="247"/>
      <c r="J26" s="247"/>
      <c r="K26" s="248"/>
      <c r="L26" s="431" t="str">
        <f>IF(B26&lt;&gt;"",IF(J26=0,E26,((E26*90)/(90-J26))),"0")</f>
        <v>0</v>
      </c>
      <c r="M26" s="428" t="str">
        <f>IF(B26&lt;&gt;"",((E26/S26)*30),"0")</f>
        <v>0</v>
      </c>
      <c r="N26" s="250" t="str">
        <f>IF(B26&lt;&gt;"",IF(J26=0,((E26+L26)-K26),((M26*6)-K26)),"0")</f>
        <v>0</v>
      </c>
      <c r="O26" s="251"/>
      <c r="P26" s="313"/>
      <c r="R26" s="312">
        <f>+L26+N26</f>
        <v>0</v>
      </c>
      <c r="S26" s="152">
        <f>(90-J26)</f>
        <v>90</v>
      </c>
      <c r="T26" s="68" t="e">
        <f t="shared" ref="T26:T47" si="0">D26-(E26+G26+I26+H26)</f>
        <v>#VALUE!</v>
      </c>
      <c r="U26" s="68" t="e">
        <f>K26-T26</f>
        <v>#VALUE!</v>
      </c>
      <c r="V26" s="95">
        <v>6</v>
      </c>
      <c r="W26" s="153" t="e">
        <f t="shared" ref="W26:W50" si="1">IF(U26=0,"",$X$25)</f>
        <v>#VALUE!</v>
      </c>
      <c r="X26" s="37" t="s">
        <v>203</v>
      </c>
      <c r="Y26" s="107">
        <f>+O26</f>
        <v>0</v>
      </c>
    </row>
    <row r="27" spans="1:27" ht="31.2" customHeight="1" x14ac:dyDescent="0.3">
      <c r="A27" s="322" t="str">
        <f>CDT!B27</f>
        <v>Artéméther-Luméfantrine 12cp (AL)</v>
      </c>
      <c r="B27" s="247"/>
      <c r="C27" s="248"/>
      <c r="D27" s="302" t="str">
        <f t="shared" ref="D27" si="2">IF(B27&lt;&gt;"",B27+C27,"")</f>
        <v/>
      </c>
      <c r="E27" s="249"/>
      <c r="F27" s="247"/>
      <c r="G27" s="247"/>
      <c r="H27" s="247"/>
      <c r="I27" s="247"/>
      <c r="J27" s="247"/>
      <c r="K27" s="248"/>
      <c r="L27" s="431" t="str">
        <f t="shared" ref="L27:L49" si="3">IF(B27&lt;&gt;"",IF(J27=0,E27,((E27*90)/(90-J27))),"0")</f>
        <v>0</v>
      </c>
      <c r="M27" s="428" t="str">
        <f t="shared" ref="M27:M49" si="4">IF(B27&lt;&gt;"",((E27/S27)*30),"0")</f>
        <v>0</v>
      </c>
      <c r="N27" s="250" t="str">
        <f t="shared" ref="N27:N49" si="5">IF(B27&lt;&gt;"",IF(J27=0,((E27+L27)-K27),((M27*6)-K27)),"0")</f>
        <v>0</v>
      </c>
      <c r="O27" s="251"/>
      <c r="P27" s="247"/>
      <c r="R27" s="312">
        <f t="shared" ref="R27:R49" si="6">+L27+N27</f>
        <v>0</v>
      </c>
      <c r="S27" s="152">
        <f t="shared" ref="S27:S49" si="7">(90-J27)</f>
        <v>90</v>
      </c>
      <c r="T27" s="68" t="e">
        <f t="shared" si="0"/>
        <v>#VALUE!</v>
      </c>
      <c r="U27" s="68" t="e">
        <f t="shared" ref="U27:U49" si="8">K27-T27</f>
        <v>#VALUE!</v>
      </c>
      <c r="V27" s="95">
        <v>12</v>
      </c>
      <c r="W27" s="153" t="e">
        <f t="shared" si="1"/>
        <v>#VALUE!</v>
      </c>
      <c r="Y27" s="107">
        <f t="shared" ref="Y27:Y48" si="9">+O27</f>
        <v>0</v>
      </c>
    </row>
    <row r="28" spans="1:27" ht="31.2" customHeight="1" x14ac:dyDescent="0.3">
      <c r="A28" s="322" t="str">
        <f>CDT!B28</f>
        <v>Artéméther-Luméfantrine 18cp (AL)</v>
      </c>
      <c r="B28" s="247"/>
      <c r="C28" s="248"/>
      <c r="D28" s="302" t="str">
        <f>IF(B28&lt;&gt;"",B28+C28,"")</f>
        <v/>
      </c>
      <c r="E28" s="249"/>
      <c r="F28" s="247"/>
      <c r="G28" s="247"/>
      <c r="H28" s="247"/>
      <c r="I28" s="247"/>
      <c r="J28" s="247"/>
      <c r="K28" s="248"/>
      <c r="L28" s="431" t="str">
        <f t="shared" si="3"/>
        <v>0</v>
      </c>
      <c r="M28" s="428" t="str">
        <f t="shared" si="4"/>
        <v>0</v>
      </c>
      <c r="N28" s="250" t="str">
        <f t="shared" si="5"/>
        <v>0</v>
      </c>
      <c r="O28" s="251"/>
      <c r="P28" s="247"/>
      <c r="R28" s="312">
        <f t="shared" si="6"/>
        <v>0</v>
      </c>
      <c r="S28" s="152">
        <f t="shared" si="7"/>
        <v>90</v>
      </c>
      <c r="T28" s="68" t="e">
        <f t="shared" si="0"/>
        <v>#VALUE!</v>
      </c>
      <c r="U28" s="68" t="e">
        <f t="shared" si="8"/>
        <v>#VALUE!</v>
      </c>
      <c r="V28" s="95">
        <v>18</v>
      </c>
      <c r="W28" s="153" t="e">
        <f t="shared" si="1"/>
        <v>#VALUE!</v>
      </c>
      <c r="Y28" s="107">
        <f t="shared" si="9"/>
        <v>0</v>
      </c>
    </row>
    <row r="29" spans="1:27" ht="31.2" customHeight="1" x14ac:dyDescent="0.3">
      <c r="A29" s="322" t="str">
        <f>CDT!B29</f>
        <v>Artéméther-Luméfantrine 24cp (AL)</v>
      </c>
      <c r="B29" s="247"/>
      <c r="C29" s="248"/>
      <c r="D29" s="302" t="str">
        <f>IF(B29&lt;&gt;"",B29+C29,"")</f>
        <v/>
      </c>
      <c r="E29" s="249"/>
      <c r="F29" s="247"/>
      <c r="G29" s="247"/>
      <c r="H29" s="247"/>
      <c r="I29" s="247"/>
      <c r="J29" s="247"/>
      <c r="K29" s="248"/>
      <c r="L29" s="431" t="str">
        <f t="shared" si="3"/>
        <v>0</v>
      </c>
      <c r="M29" s="428" t="str">
        <f t="shared" si="4"/>
        <v>0</v>
      </c>
      <c r="N29" s="250" t="str">
        <f t="shared" si="5"/>
        <v>0</v>
      </c>
      <c r="O29" s="251"/>
      <c r="P29" s="247"/>
      <c r="R29" s="312">
        <f t="shared" si="6"/>
        <v>0</v>
      </c>
      <c r="S29" s="152">
        <f t="shared" si="7"/>
        <v>90</v>
      </c>
      <c r="T29" s="68" t="e">
        <f t="shared" si="0"/>
        <v>#VALUE!</v>
      </c>
      <c r="U29" s="68" t="e">
        <f t="shared" si="8"/>
        <v>#VALUE!</v>
      </c>
      <c r="V29" s="95">
        <v>24</v>
      </c>
      <c r="W29" s="153" t="e">
        <f t="shared" si="1"/>
        <v>#VALUE!</v>
      </c>
      <c r="Y29" s="107">
        <f t="shared" si="9"/>
        <v>0</v>
      </c>
    </row>
    <row r="30" spans="1:27" ht="31.2" customHeight="1" x14ac:dyDescent="0.3">
      <c r="A30" s="322" t="str">
        <f>CDT!B30</f>
        <v>Artéméther injectable 40 mg</v>
      </c>
      <c r="B30" s="247"/>
      <c r="C30" s="248"/>
      <c r="D30" s="302" t="str">
        <f t="shared" ref="D30:D49" si="10">IF(B30&lt;&gt;"",B30+C30,"")</f>
        <v/>
      </c>
      <c r="E30" s="249"/>
      <c r="F30" s="247"/>
      <c r="G30" s="247"/>
      <c r="H30" s="247"/>
      <c r="I30" s="247"/>
      <c r="J30" s="247"/>
      <c r="K30" s="248"/>
      <c r="L30" s="431" t="str">
        <f t="shared" si="3"/>
        <v>0</v>
      </c>
      <c r="M30" s="428" t="str">
        <f t="shared" si="4"/>
        <v>0</v>
      </c>
      <c r="N30" s="250" t="str">
        <f t="shared" si="5"/>
        <v>0</v>
      </c>
      <c r="O30" s="251"/>
      <c r="P30" s="247"/>
      <c r="R30" s="312">
        <f t="shared" si="6"/>
        <v>0</v>
      </c>
      <c r="S30" s="152">
        <f t="shared" si="7"/>
        <v>90</v>
      </c>
      <c r="T30" s="68" t="e">
        <f t="shared" si="0"/>
        <v>#VALUE!</v>
      </c>
      <c r="U30" s="68" t="e">
        <f t="shared" si="8"/>
        <v>#VALUE!</v>
      </c>
      <c r="V30" s="95">
        <v>1</v>
      </c>
      <c r="W30" s="153" t="e">
        <f t="shared" si="1"/>
        <v>#VALUE!</v>
      </c>
      <c r="Y30" s="107">
        <f t="shared" si="9"/>
        <v>0</v>
      </c>
    </row>
    <row r="31" spans="1:27" ht="34.5" customHeight="1" x14ac:dyDescent="0.3">
      <c r="A31" s="322" t="str">
        <f>CDT!B31</f>
        <v>Artéméther injectable 80 mg</v>
      </c>
      <c r="B31" s="247"/>
      <c r="C31" s="248"/>
      <c r="D31" s="302" t="str">
        <f t="shared" si="10"/>
        <v/>
      </c>
      <c r="E31" s="249"/>
      <c r="F31" s="247"/>
      <c r="G31" s="247"/>
      <c r="H31" s="247"/>
      <c r="I31" s="247"/>
      <c r="J31" s="247"/>
      <c r="K31" s="248"/>
      <c r="L31" s="431" t="str">
        <f t="shared" si="3"/>
        <v>0</v>
      </c>
      <c r="M31" s="428" t="str">
        <f t="shared" si="4"/>
        <v>0</v>
      </c>
      <c r="N31" s="250" t="str">
        <f t="shared" si="5"/>
        <v>0</v>
      </c>
      <c r="O31" s="251"/>
      <c r="P31" s="247"/>
      <c r="R31" s="312">
        <f t="shared" si="6"/>
        <v>0</v>
      </c>
      <c r="S31" s="152">
        <f t="shared" si="7"/>
        <v>90</v>
      </c>
      <c r="T31" s="68" t="e">
        <f t="shared" si="0"/>
        <v>#VALUE!</v>
      </c>
      <c r="U31" s="68" t="e">
        <f t="shared" si="8"/>
        <v>#VALUE!</v>
      </c>
      <c r="V31" s="95">
        <v>1</v>
      </c>
      <c r="W31" s="153" t="e">
        <f t="shared" si="1"/>
        <v>#VALUE!</v>
      </c>
      <c r="Y31" s="107">
        <f t="shared" si="9"/>
        <v>0</v>
      </c>
    </row>
    <row r="32" spans="1:27" ht="34.5" customHeight="1" x14ac:dyDescent="0.3">
      <c r="A32" s="435" t="str">
        <f>CDT!B32</f>
        <v>Artésunate injectable 60 mg</v>
      </c>
      <c r="B32" s="247"/>
      <c r="C32" s="248"/>
      <c r="D32" s="302" t="str">
        <f t="shared" si="10"/>
        <v/>
      </c>
      <c r="E32" s="249"/>
      <c r="F32" s="247"/>
      <c r="G32" s="247"/>
      <c r="H32" s="247"/>
      <c r="I32" s="247"/>
      <c r="J32" s="247"/>
      <c r="K32" s="248"/>
      <c r="L32" s="438" t="str">
        <f t="shared" si="3"/>
        <v>0</v>
      </c>
      <c r="M32" s="314" t="str">
        <f>IF(B32&lt;&gt;"",((E32/S32:S32)*30),"0")</f>
        <v>0</v>
      </c>
      <c r="N32" s="432" t="str">
        <f>IF(B32&lt;&gt;"",IF(J32=0,AA32,IF(J32&gt;0,((M32/30)*J32)+AA32)),"0")</f>
        <v>0</v>
      </c>
      <c r="O32" s="433"/>
      <c r="P32" s="247"/>
      <c r="R32" s="312">
        <f t="shared" si="6"/>
        <v>0</v>
      </c>
      <c r="S32" s="429">
        <f t="shared" si="7"/>
        <v>90</v>
      </c>
      <c r="T32" s="436" t="e">
        <f>D32-(E32+G32+I32+H32)</f>
        <v>#VALUE!</v>
      </c>
      <c r="U32" s="436" t="e">
        <f t="shared" si="8"/>
        <v>#VALUE!</v>
      </c>
      <c r="V32" s="430">
        <v>1</v>
      </c>
      <c r="W32" s="437" t="e">
        <f t="shared" si="1"/>
        <v>#VALUE!</v>
      </c>
      <c r="Y32" s="107">
        <f t="shared" si="9"/>
        <v>0</v>
      </c>
      <c r="AA32" s="3">
        <f>((F32*10)+L32-K32)</f>
        <v>0</v>
      </c>
    </row>
    <row r="33" spans="1:25" ht="34.5" customHeight="1" x14ac:dyDescent="0.3">
      <c r="A33" s="322" t="str">
        <f>CDT!B33</f>
        <v xml:space="preserve"> Sulfadoxine Pyriméthamine:  (SP)</v>
      </c>
      <c r="B33" s="247"/>
      <c r="C33" s="248"/>
      <c r="D33" s="302" t="str">
        <f t="shared" si="10"/>
        <v/>
      </c>
      <c r="E33" s="249"/>
      <c r="F33" s="247"/>
      <c r="G33" s="247"/>
      <c r="H33" s="247"/>
      <c r="I33" s="247"/>
      <c r="J33" s="247"/>
      <c r="K33" s="248"/>
      <c r="L33" s="431" t="str">
        <f t="shared" si="3"/>
        <v>0</v>
      </c>
      <c r="M33" s="428" t="str">
        <f t="shared" si="4"/>
        <v>0</v>
      </c>
      <c r="N33" s="250" t="str">
        <f t="shared" si="5"/>
        <v>0</v>
      </c>
      <c r="O33" s="251"/>
      <c r="P33" s="247"/>
      <c r="R33" s="312">
        <f t="shared" si="6"/>
        <v>0</v>
      </c>
      <c r="S33" s="152">
        <f t="shared" si="7"/>
        <v>90</v>
      </c>
      <c r="T33" s="68" t="e">
        <f t="shared" si="0"/>
        <v>#VALUE!</v>
      </c>
      <c r="U33" s="68" t="e">
        <f t="shared" si="8"/>
        <v>#VALUE!</v>
      </c>
      <c r="V33" s="95">
        <v>3</v>
      </c>
      <c r="W33" s="153" t="e">
        <f t="shared" si="1"/>
        <v>#VALUE!</v>
      </c>
      <c r="Y33" s="107">
        <f t="shared" si="9"/>
        <v>0</v>
      </c>
    </row>
    <row r="34" spans="1:25" ht="34.5" customHeight="1" x14ac:dyDescent="0.3">
      <c r="A34" s="322" t="str">
        <f>CDT!B34</f>
        <v>Test de Diagnostic Rapide  : (TDR)</v>
      </c>
      <c r="B34" s="247"/>
      <c r="C34" s="248"/>
      <c r="D34" s="302" t="str">
        <f t="shared" si="10"/>
        <v/>
      </c>
      <c r="E34" s="247"/>
      <c r="F34" s="248"/>
      <c r="G34" s="247"/>
      <c r="H34" s="247"/>
      <c r="I34" s="247"/>
      <c r="J34" s="247"/>
      <c r="K34" s="248"/>
      <c r="L34" s="431" t="str">
        <f t="shared" si="3"/>
        <v>0</v>
      </c>
      <c r="M34" s="428" t="str">
        <f t="shared" si="4"/>
        <v>0</v>
      </c>
      <c r="N34" s="250" t="str">
        <f t="shared" si="5"/>
        <v>0</v>
      </c>
      <c r="O34" s="251"/>
      <c r="P34" s="247"/>
      <c r="R34" s="312">
        <f t="shared" si="6"/>
        <v>0</v>
      </c>
      <c r="S34" s="152">
        <f t="shared" si="7"/>
        <v>90</v>
      </c>
      <c r="T34" s="68" t="e">
        <f t="shared" si="0"/>
        <v>#VALUE!</v>
      </c>
      <c r="U34" s="68" t="e">
        <f t="shared" si="8"/>
        <v>#VALUE!</v>
      </c>
      <c r="V34" s="95">
        <v>1</v>
      </c>
      <c r="W34" s="153" t="e">
        <f>IF(U34=0,"",$X$25)</f>
        <v>#VALUE!</v>
      </c>
      <c r="Y34" s="107">
        <f t="shared" si="9"/>
        <v>0</v>
      </c>
    </row>
    <row r="35" spans="1:25" ht="34.5" customHeight="1" x14ac:dyDescent="0.3">
      <c r="A35" s="322" t="str">
        <f>CDT!B35</f>
        <v>Moustiquaire à Imprégnation Durable: (MID)</v>
      </c>
      <c r="B35" s="247"/>
      <c r="C35" s="248"/>
      <c r="D35" s="302" t="str">
        <f t="shared" si="10"/>
        <v/>
      </c>
      <c r="E35" s="247"/>
      <c r="F35" s="248"/>
      <c r="G35" s="247"/>
      <c r="H35" s="247"/>
      <c r="I35" s="247"/>
      <c r="J35" s="247"/>
      <c r="K35" s="248"/>
      <c r="L35" s="431" t="str">
        <f t="shared" si="3"/>
        <v>0</v>
      </c>
      <c r="M35" s="428" t="str">
        <f t="shared" si="4"/>
        <v>0</v>
      </c>
      <c r="N35" s="250" t="str">
        <f t="shared" si="5"/>
        <v>0</v>
      </c>
      <c r="O35" s="251"/>
      <c r="P35" s="247"/>
      <c r="R35" s="312">
        <f t="shared" si="6"/>
        <v>0</v>
      </c>
      <c r="S35" s="152">
        <f t="shared" si="7"/>
        <v>90</v>
      </c>
      <c r="T35" s="68" t="e">
        <f t="shared" si="0"/>
        <v>#VALUE!</v>
      </c>
      <c r="U35" s="68" t="e">
        <f t="shared" si="8"/>
        <v>#VALUE!</v>
      </c>
      <c r="V35" s="95">
        <v>1</v>
      </c>
      <c r="W35" s="153" t="e">
        <f t="shared" si="1"/>
        <v>#VALUE!</v>
      </c>
      <c r="Y35" s="107">
        <f t="shared" si="9"/>
        <v>0</v>
      </c>
    </row>
    <row r="36" spans="1:25" ht="34.5" customHeight="1" x14ac:dyDescent="0.3">
      <c r="A36" s="322" t="str">
        <f>CDT!B36</f>
        <v>Dihydroartéminisine Pipéraquine– Plaq / 3 comp 
( DHA-PPQ)  20/160 mg</v>
      </c>
      <c r="B36" s="247"/>
      <c r="C36" s="248"/>
      <c r="D36" s="302" t="str">
        <f t="shared" si="10"/>
        <v/>
      </c>
      <c r="E36" s="249"/>
      <c r="F36" s="247"/>
      <c r="G36" s="247"/>
      <c r="H36" s="247"/>
      <c r="I36" s="247"/>
      <c r="J36" s="247"/>
      <c r="K36" s="248"/>
      <c r="L36" s="431" t="str">
        <f t="shared" si="3"/>
        <v>0</v>
      </c>
      <c r="M36" s="428" t="str">
        <f t="shared" si="4"/>
        <v>0</v>
      </c>
      <c r="N36" s="250" t="str">
        <f t="shared" si="5"/>
        <v>0</v>
      </c>
      <c r="O36" s="251"/>
      <c r="P36" s="247"/>
      <c r="R36" s="312">
        <f t="shared" si="6"/>
        <v>0</v>
      </c>
      <c r="S36" s="152">
        <f t="shared" si="7"/>
        <v>90</v>
      </c>
      <c r="T36" s="68" t="e">
        <f t="shared" si="0"/>
        <v>#VALUE!</v>
      </c>
      <c r="U36" s="68" t="e">
        <f t="shared" si="8"/>
        <v>#VALUE!</v>
      </c>
      <c r="V36" s="95">
        <v>3</v>
      </c>
      <c r="W36" s="153" t="e">
        <f t="shared" si="1"/>
        <v>#VALUE!</v>
      </c>
      <c r="Y36" s="107">
        <f t="shared" si="9"/>
        <v>0</v>
      </c>
    </row>
    <row r="37" spans="1:25" ht="34.5" customHeight="1" x14ac:dyDescent="0.3">
      <c r="A37" s="322" t="str">
        <f>CDT!B37</f>
        <v>Dihydroartéminisine Pipéraquine– Plaq / 3 comp 
( DHA-PPQ)  40/320 mg</v>
      </c>
      <c r="B37" s="247"/>
      <c r="C37" s="248"/>
      <c r="D37" s="302" t="str">
        <f t="shared" si="10"/>
        <v/>
      </c>
      <c r="E37" s="249"/>
      <c r="F37" s="247"/>
      <c r="G37" s="247"/>
      <c r="H37" s="247"/>
      <c r="I37" s="247"/>
      <c r="J37" s="247"/>
      <c r="K37" s="248"/>
      <c r="L37" s="431" t="str">
        <f t="shared" si="3"/>
        <v>0</v>
      </c>
      <c r="M37" s="428" t="str">
        <f t="shared" si="4"/>
        <v>0</v>
      </c>
      <c r="N37" s="250" t="str">
        <f t="shared" si="5"/>
        <v>0</v>
      </c>
      <c r="O37" s="251"/>
      <c r="P37" s="247"/>
      <c r="R37" s="312">
        <f t="shared" si="6"/>
        <v>0</v>
      </c>
      <c r="S37" s="152">
        <f t="shared" si="7"/>
        <v>90</v>
      </c>
      <c r="T37" s="68" t="e">
        <f t="shared" si="0"/>
        <v>#VALUE!</v>
      </c>
      <c r="U37" s="68" t="e">
        <f t="shared" si="8"/>
        <v>#VALUE!</v>
      </c>
      <c r="V37" s="95">
        <v>3</v>
      </c>
      <c r="W37" s="153" t="e">
        <f t="shared" si="1"/>
        <v>#VALUE!</v>
      </c>
      <c r="Y37" s="107">
        <f t="shared" si="9"/>
        <v>0</v>
      </c>
    </row>
    <row r="38" spans="1:25" ht="34.5" customHeight="1" x14ac:dyDescent="0.3">
      <c r="A38" s="322" t="str">
        <f>CDT!B38</f>
        <v>Dihydroartéminisine Pipéraquine– Plaq / 6 comp 
( DHA-PPQ)  40/320 mg</v>
      </c>
      <c r="B38" s="247"/>
      <c r="C38" s="248"/>
      <c r="D38" s="302" t="str">
        <f t="shared" si="10"/>
        <v/>
      </c>
      <c r="E38" s="249"/>
      <c r="F38" s="247"/>
      <c r="G38" s="247"/>
      <c r="H38" s="247"/>
      <c r="I38" s="247"/>
      <c r="J38" s="247"/>
      <c r="K38" s="248"/>
      <c r="L38" s="431" t="str">
        <f t="shared" si="3"/>
        <v>0</v>
      </c>
      <c r="M38" s="428" t="str">
        <f t="shared" si="4"/>
        <v>0</v>
      </c>
      <c r="N38" s="250" t="str">
        <f t="shared" si="5"/>
        <v>0</v>
      </c>
      <c r="O38" s="251"/>
      <c r="P38" s="247"/>
      <c r="R38" s="312">
        <f t="shared" si="6"/>
        <v>0</v>
      </c>
      <c r="S38" s="152">
        <f t="shared" si="7"/>
        <v>90</v>
      </c>
      <c r="T38" s="68" t="e">
        <f t="shared" si="0"/>
        <v>#VALUE!</v>
      </c>
      <c r="U38" s="68" t="e">
        <f t="shared" si="8"/>
        <v>#VALUE!</v>
      </c>
      <c r="V38" s="95">
        <v>3</v>
      </c>
      <c r="W38" s="153" t="e">
        <f t="shared" si="1"/>
        <v>#VALUE!</v>
      </c>
      <c r="Y38" s="107">
        <f t="shared" si="9"/>
        <v>0</v>
      </c>
    </row>
    <row r="39" spans="1:25" ht="34.5" customHeight="1" x14ac:dyDescent="0.3">
      <c r="A39" s="322" t="str">
        <f>CDT!B39</f>
        <v>Dihydroartemisinine/pipéraquine – Plaq / 9 comp 
( DHA-PPQ) 40/320 mg</v>
      </c>
      <c r="B39" s="247"/>
      <c r="C39" s="248"/>
      <c r="D39" s="302" t="str">
        <f t="shared" si="10"/>
        <v/>
      </c>
      <c r="E39" s="249"/>
      <c r="F39" s="247"/>
      <c r="G39" s="247"/>
      <c r="H39" s="247"/>
      <c r="I39" s="247"/>
      <c r="J39" s="247"/>
      <c r="K39" s="248"/>
      <c r="L39" s="431" t="str">
        <f t="shared" si="3"/>
        <v>0</v>
      </c>
      <c r="M39" s="428" t="str">
        <f t="shared" si="4"/>
        <v>0</v>
      </c>
      <c r="N39" s="250" t="str">
        <f t="shared" si="5"/>
        <v>0</v>
      </c>
      <c r="O39" s="251"/>
      <c r="P39" s="247"/>
      <c r="R39" s="312">
        <f t="shared" si="6"/>
        <v>0</v>
      </c>
      <c r="S39" s="152">
        <f t="shared" si="7"/>
        <v>90</v>
      </c>
      <c r="T39" s="68" t="e">
        <f t="shared" si="0"/>
        <v>#VALUE!</v>
      </c>
      <c r="U39" s="68" t="e">
        <f t="shared" si="8"/>
        <v>#VALUE!</v>
      </c>
      <c r="V39" s="95">
        <v>3</v>
      </c>
      <c r="W39" s="153" t="e">
        <f t="shared" si="1"/>
        <v>#VALUE!</v>
      </c>
      <c r="Y39" s="107">
        <f t="shared" si="9"/>
        <v>0</v>
      </c>
    </row>
    <row r="40" spans="1:25" ht="34.5" customHeight="1" x14ac:dyDescent="0.3">
      <c r="A40" s="322" t="str">
        <f>CDT!B40</f>
        <v>Artésunate Amodiaquine: (ASAQ) : 3 cp (25/67,5 mg)</v>
      </c>
      <c r="B40" s="247"/>
      <c r="C40" s="248"/>
      <c r="D40" s="302" t="str">
        <f t="shared" si="10"/>
        <v/>
      </c>
      <c r="E40" s="249"/>
      <c r="F40" s="247"/>
      <c r="G40" s="247"/>
      <c r="H40" s="247"/>
      <c r="I40" s="247"/>
      <c r="J40" s="247"/>
      <c r="K40" s="248"/>
      <c r="L40" s="431" t="str">
        <f t="shared" si="3"/>
        <v>0</v>
      </c>
      <c r="M40" s="428" t="str">
        <f t="shared" si="4"/>
        <v>0</v>
      </c>
      <c r="N40" s="250" t="str">
        <f t="shared" si="5"/>
        <v>0</v>
      </c>
      <c r="O40" s="251"/>
      <c r="P40" s="247"/>
      <c r="R40" s="312">
        <f t="shared" si="6"/>
        <v>0</v>
      </c>
      <c r="S40" s="152">
        <f t="shared" si="7"/>
        <v>90</v>
      </c>
      <c r="T40" s="68" t="e">
        <f t="shared" si="0"/>
        <v>#VALUE!</v>
      </c>
      <c r="U40" s="68" t="e">
        <f t="shared" si="8"/>
        <v>#VALUE!</v>
      </c>
      <c r="V40" s="95">
        <v>1</v>
      </c>
      <c r="W40" s="153" t="e">
        <f t="shared" si="1"/>
        <v>#VALUE!</v>
      </c>
      <c r="Y40" s="107">
        <f t="shared" si="9"/>
        <v>0</v>
      </c>
    </row>
    <row r="41" spans="1:25" ht="34.5" customHeight="1" x14ac:dyDescent="0.3">
      <c r="A41" s="322" t="str">
        <f>CDT!B41</f>
        <v>Artésunate Amodiaquine: (ASAQ) 3 cp (50/135 mg)</v>
      </c>
      <c r="B41" s="247"/>
      <c r="C41" s="248"/>
      <c r="D41" s="302" t="str">
        <f t="shared" si="10"/>
        <v/>
      </c>
      <c r="E41" s="249"/>
      <c r="F41" s="247"/>
      <c r="G41" s="247"/>
      <c r="H41" s="247"/>
      <c r="I41" s="247"/>
      <c r="J41" s="247"/>
      <c r="K41" s="248"/>
      <c r="L41" s="431" t="str">
        <f t="shared" si="3"/>
        <v>0</v>
      </c>
      <c r="M41" s="428" t="str">
        <f t="shared" si="4"/>
        <v>0</v>
      </c>
      <c r="N41" s="250" t="str">
        <f t="shared" si="5"/>
        <v>0</v>
      </c>
      <c r="O41" s="251"/>
      <c r="P41" s="247"/>
      <c r="R41" s="312">
        <f t="shared" si="6"/>
        <v>0</v>
      </c>
      <c r="S41" s="152">
        <f t="shared" si="7"/>
        <v>90</v>
      </c>
      <c r="T41" s="68" t="e">
        <f t="shared" si="0"/>
        <v>#VALUE!</v>
      </c>
      <c r="U41" s="68" t="e">
        <f t="shared" si="8"/>
        <v>#VALUE!</v>
      </c>
      <c r="V41" s="95">
        <v>1</v>
      </c>
      <c r="W41" s="153" t="e">
        <f t="shared" si="1"/>
        <v>#VALUE!</v>
      </c>
      <c r="Y41" s="107">
        <f t="shared" si="9"/>
        <v>0</v>
      </c>
    </row>
    <row r="42" spans="1:25" ht="34.5" customHeight="1" x14ac:dyDescent="0.3">
      <c r="A42" s="322" t="str">
        <f>CDT!B42</f>
        <v>Artésunate Amodiaquine: (ASAQ) 3 cp (100/270 mg)</v>
      </c>
      <c r="B42" s="247"/>
      <c r="C42" s="248"/>
      <c r="D42" s="302" t="str">
        <f t="shared" si="10"/>
        <v/>
      </c>
      <c r="E42" s="249"/>
      <c r="F42" s="247"/>
      <c r="G42" s="247"/>
      <c r="H42" s="247"/>
      <c r="I42" s="247"/>
      <c r="J42" s="247"/>
      <c r="K42" s="248"/>
      <c r="L42" s="431" t="str">
        <f t="shared" si="3"/>
        <v>0</v>
      </c>
      <c r="M42" s="428" t="str">
        <f t="shared" si="4"/>
        <v>0</v>
      </c>
      <c r="N42" s="250" t="str">
        <f t="shared" si="5"/>
        <v>0</v>
      </c>
      <c r="O42" s="251"/>
      <c r="P42" s="247"/>
      <c r="R42" s="312">
        <f t="shared" si="6"/>
        <v>0</v>
      </c>
      <c r="S42" s="152">
        <f t="shared" si="7"/>
        <v>90</v>
      </c>
      <c r="T42" s="68" t="e">
        <f t="shared" si="0"/>
        <v>#VALUE!</v>
      </c>
      <c r="U42" s="68" t="e">
        <f t="shared" si="8"/>
        <v>#VALUE!</v>
      </c>
      <c r="V42" s="95">
        <v>1</v>
      </c>
      <c r="W42" s="153" t="e">
        <f t="shared" si="1"/>
        <v>#VALUE!</v>
      </c>
      <c r="Y42" s="107">
        <f t="shared" si="9"/>
        <v>0</v>
      </c>
    </row>
    <row r="43" spans="1:25" ht="34.5" customHeight="1" x14ac:dyDescent="0.3">
      <c r="A43" s="322" t="str">
        <f>CDT!B43</f>
        <v>Artésunate Amodiaquine: (ASAQ) 6 cp (100/270 mg)</v>
      </c>
      <c r="B43" s="247"/>
      <c r="C43" s="248"/>
      <c r="D43" s="302" t="str">
        <f t="shared" si="10"/>
        <v/>
      </c>
      <c r="E43" s="249"/>
      <c r="F43" s="247"/>
      <c r="G43" s="247"/>
      <c r="H43" s="247"/>
      <c r="I43" s="247"/>
      <c r="J43" s="247"/>
      <c r="K43" s="248"/>
      <c r="L43" s="431" t="str">
        <f t="shared" si="3"/>
        <v>0</v>
      </c>
      <c r="M43" s="428" t="str">
        <f t="shared" si="4"/>
        <v>0</v>
      </c>
      <c r="N43" s="250" t="str">
        <f t="shared" si="5"/>
        <v>0</v>
      </c>
      <c r="O43" s="251"/>
      <c r="P43" s="247"/>
      <c r="R43" s="312">
        <f t="shared" si="6"/>
        <v>0</v>
      </c>
      <c r="S43" s="152">
        <f t="shared" si="7"/>
        <v>90</v>
      </c>
      <c r="T43" s="68" t="e">
        <f t="shared" si="0"/>
        <v>#VALUE!</v>
      </c>
      <c r="U43" s="68" t="e">
        <f t="shared" si="8"/>
        <v>#VALUE!</v>
      </c>
      <c r="V43" s="95">
        <v>1</v>
      </c>
      <c r="W43" s="153" t="e">
        <f t="shared" si="1"/>
        <v>#VALUE!</v>
      </c>
      <c r="Y43" s="107">
        <f t="shared" si="9"/>
        <v>0</v>
      </c>
    </row>
    <row r="44" spans="1:25" ht="34.5" customHeight="1" x14ac:dyDescent="0.3">
      <c r="A44" s="322" t="str">
        <f>CDT!B44</f>
        <v>Artésunate - Méfloquine (AS-MF)</v>
      </c>
      <c r="B44" s="247"/>
      <c r="C44" s="248"/>
      <c r="D44" s="302" t="str">
        <f t="shared" si="10"/>
        <v/>
      </c>
      <c r="E44" s="249"/>
      <c r="F44" s="247"/>
      <c r="G44" s="247"/>
      <c r="H44" s="247"/>
      <c r="I44" s="247"/>
      <c r="J44" s="247"/>
      <c r="K44" s="248"/>
      <c r="L44" s="431" t="str">
        <f t="shared" si="3"/>
        <v>0</v>
      </c>
      <c r="M44" s="428" t="str">
        <f t="shared" si="4"/>
        <v>0</v>
      </c>
      <c r="N44" s="250" t="str">
        <f t="shared" si="5"/>
        <v>0</v>
      </c>
      <c r="O44" s="251"/>
      <c r="P44" s="247"/>
      <c r="R44" s="312">
        <f t="shared" si="6"/>
        <v>0</v>
      </c>
      <c r="S44" s="152">
        <f t="shared" si="7"/>
        <v>90</v>
      </c>
      <c r="T44" s="68" t="e">
        <f t="shared" si="0"/>
        <v>#VALUE!</v>
      </c>
      <c r="U44" s="68" t="e">
        <f t="shared" si="8"/>
        <v>#VALUE!</v>
      </c>
      <c r="V44" s="95">
        <v>1</v>
      </c>
      <c r="W44" s="153" t="e">
        <f t="shared" si="1"/>
        <v>#VALUE!</v>
      </c>
      <c r="Y44" s="107">
        <f t="shared" si="9"/>
        <v>0</v>
      </c>
    </row>
    <row r="45" spans="1:25" ht="34.5" customHeight="1" x14ac:dyDescent="0.3">
      <c r="A45" s="322" t="str">
        <f>CDT!B45</f>
        <v>Quinine comprimé 300mg</v>
      </c>
      <c r="B45" s="247"/>
      <c r="C45" s="248"/>
      <c r="D45" s="302" t="str">
        <f t="shared" si="10"/>
        <v/>
      </c>
      <c r="E45" s="249"/>
      <c r="F45" s="247"/>
      <c r="G45" s="247"/>
      <c r="H45" s="247"/>
      <c r="I45" s="247"/>
      <c r="J45" s="247"/>
      <c r="K45" s="248"/>
      <c r="L45" s="431" t="str">
        <f t="shared" si="3"/>
        <v>0</v>
      </c>
      <c r="M45" s="428" t="str">
        <f t="shared" si="4"/>
        <v>0</v>
      </c>
      <c r="N45" s="250" t="str">
        <f t="shared" si="5"/>
        <v>0</v>
      </c>
      <c r="O45" s="251"/>
      <c r="P45" s="247"/>
      <c r="R45" s="312">
        <f t="shared" si="6"/>
        <v>0</v>
      </c>
      <c r="S45" s="152">
        <f t="shared" si="7"/>
        <v>90</v>
      </c>
      <c r="T45" s="68" t="e">
        <f t="shared" si="0"/>
        <v>#VALUE!</v>
      </c>
      <c r="U45" s="68" t="e">
        <f t="shared" si="8"/>
        <v>#VALUE!</v>
      </c>
      <c r="V45" s="95">
        <v>1</v>
      </c>
      <c r="W45" s="153" t="e">
        <f t="shared" si="1"/>
        <v>#VALUE!</v>
      </c>
      <c r="Y45" s="107">
        <f t="shared" si="9"/>
        <v>0</v>
      </c>
    </row>
    <row r="46" spans="1:25" ht="34.5" customHeight="1" x14ac:dyDescent="0.3">
      <c r="A46" s="322" t="str">
        <f>CDT!B46</f>
        <v>Quinine injectable 300 mg</v>
      </c>
      <c r="B46" s="247"/>
      <c r="C46" s="248"/>
      <c r="D46" s="302" t="str">
        <f t="shared" si="10"/>
        <v/>
      </c>
      <c r="E46" s="249"/>
      <c r="F46" s="247"/>
      <c r="G46" s="247"/>
      <c r="H46" s="247"/>
      <c r="I46" s="247"/>
      <c r="J46" s="247"/>
      <c r="K46" s="248"/>
      <c r="L46" s="431" t="str">
        <f t="shared" si="3"/>
        <v>0</v>
      </c>
      <c r="M46" s="428" t="str">
        <f t="shared" si="4"/>
        <v>0</v>
      </c>
      <c r="N46" s="250" t="str">
        <f t="shared" si="5"/>
        <v>0</v>
      </c>
      <c r="O46" s="251"/>
      <c r="P46" s="247"/>
      <c r="R46" s="312">
        <f t="shared" si="6"/>
        <v>0</v>
      </c>
      <c r="S46" s="152">
        <f t="shared" si="7"/>
        <v>90</v>
      </c>
      <c r="T46" s="68" t="e">
        <f t="shared" si="0"/>
        <v>#VALUE!</v>
      </c>
      <c r="U46" s="68" t="e">
        <f t="shared" si="8"/>
        <v>#VALUE!</v>
      </c>
      <c r="V46" s="95">
        <v>1</v>
      </c>
      <c r="W46" s="153" t="e">
        <f t="shared" si="1"/>
        <v>#VALUE!</v>
      </c>
      <c r="Y46" s="107">
        <f t="shared" si="9"/>
        <v>0</v>
      </c>
    </row>
    <row r="47" spans="1:25" ht="34.5" customHeight="1" x14ac:dyDescent="0.3">
      <c r="A47" s="322" t="str">
        <f>CDT!B47</f>
        <v>Quinine injectable 600 mg</v>
      </c>
      <c r="B47" s="247"/>
      <c r="C47" s="248"/>
      <c r="D47" s="302" t="str">
        <f t="shared" si="10"/>
        <v/>
      </c>
      <c r="E47" s="249"/>
      <c r="F47" s="247"/>
      <c r="G47" s="247"/>
      <c r="H47" s="247"/>
      <c r="I47" s="247"/>
      <c r="J47" s="247"/>
      <c r="K47" s="248"/>
      <c r="L47" s="431" t="str">
        <f t="shared" si="3"/>
        <v>0</v>
      </c>
      <c r="M47" s="428" t="str">
        <f t="shared" si="4"/>
        <v>0</v>
      </c>
      <c r="N47" s="250" t="str">
        <f t="shared" si="5"/>
        <v>0</v>
      </c>
      <c r="O47" s="251"/>
      <c r="P47" s="247"/>
      <c r="R47" s="312">
        <f t="shared" si="6"/>
        <v>0</v>
      </c>
      <c r="S47" s="152">
        <f t="shared" si="7"/>
        <v>90</v>
      </c>
      <c r="T47" s="68" t="e">
        <f t="shared" si="0"/>
        <v>#VALUE!</v>
      </c>
      <c r="U47" s="68" t="e">
        <f t="shared" si="8"/>
        <v>#VALUE!</v>
      </c>
      <c r="V47" s="95">
        <v>1</v>
      </c>
      <c r="W47" s="153" t="e">
        <f t="shared" si="1"/>
        <v>#VALUE!</v>
      </c>
      <c r="Y47" s="107">
        <f t="shared" si="9"/>
        <v>0</v>
      </c>
    </row>
    <row r="48" spans="1:25" ht="34.5" customHeight="1" thickBot="1" x14ac:dyDescent="0.35">
      <c r="A48" s="322" t="str">
        <f>CDT!B48</f>
        <v>Quinine injectable 600 mg</v>
      </c>
      <c r="B48" s="247"/>
      <c r="C48" s="248"/>
      <c r="D48" s="303" t="str">
        <f t="shared" si="10"/>
        <v/>
      </c>
      <c r="E48" s="249"/>
      <c r="F48" s="247"/>
      <c r="G48" s="247"/>
      <c r="H48" s="247"/>
      <c r="I48" s="247"/>
      <c r="J48" s="247"/>
      <c r="K48" s="248"/>
      <c r="L48" s="431" t="str">
        <f t="shared" si="3"/>
        <v>0</v>
      </c>
      <c r="M48" s="428" t="str">
        <f t="shared" si="4"/>
        <v>0</v>
      </c>
      <c r="N48" s="250" t="str">
        <f t="shared" si="5"/>
        <v>0</v>
      </c>
      <c r="O48" s="251"/>
      <c r="P48" s="247"/>
      <c r="R48" s="312">
        <f t="shared" si="6"/>
        <v>0</v>
      </c>
      <c r="S48" s="152">
        <f t="shared" si="7"/>
        <v>90</v>
      </c>
      <c r="T48" s="68" t="e">
        <f>D48-(E48+G48+I48+H48)</f>
        <v>#VALUE!</v>
      </c>
      <c r="U48" s="68" t="e">
        <f t="shared" si="8"/>
        <v>#VALUE!</v>
      </c>
      <c r="V48" s="95">
        <v>1</v>
      </c>
      <c r="W48" s="153" t="e">
        <f t="shared" si="1"/>
        <v>#VALUE!</v>
      </c>
      <c r="Y48" s="107">
        <f t="shared" si="9"/>
        <v>0</v>
      </c>
    </row>
    <row r="49" spans="1:23" ht="34.5" customHeight="1" thickBot="1" x14ac:dyDescent="0.35">
      <c r="A49" s="322" t="str">
        <f>CDT!B49</f>
        <v>Artéméther injectable 100 mg</v>
      </c>
      <c r="B49" s="247"/>
      <c r="C49" s="248"/>
      <c r="D49" s="303" t="str">
        <f t="shared" si="10"/>
        <v/>
      </c>
      <c r="E49" s="249"/>
      <c r="F49" s="247"/>
      <c r="G49" s="247"/>
      <c r="H49" s="247"/>
      <c r="I49" s="247"/>
      <c r="J49" s="247"/>
      <c r="K49" s="248"/>
      <c r="L49" s="431" t="str">
        <f t="shared" si="3"/>
        <v>0</v>
      </c>
      <c r="M49" s="428" t="str">
        <f t="shared" si="4"/>
        <v>0</v>
      </c>
      <c r="N49" s="250" t="str">
        <f t="shared" si="5"/>
        <v>0</v>
      </c>
      <c r="O49" s="251"/>
      <c r="P49" s="247"/>
      <c r="R49" s="312">
        <f t="shared" si="6"/>
        <v>0</v>
      </c>
      <c r="S49" s="152">
        <f t="shared" si="7"/>
        <v>90</v>
      </c>
      <c r="T49" s="68" t="e">
        <f>D49-(E49+G49+I49+H49)</f>
        <v>#VALUE!</v>
      </c>
      <c r="U49" s="68" t="e">
        <f t="shared" si="8"/>
        <v>#VALUE!</v>
      </c>
      <c r="V49" s="95">
        <v>1</v>
      </c>
      <c r="W49" s="153" t="e">
        <f t="shared" si="1"/>
        <v>#VALUE!</v>
      </c>
    </row>
    <row r="50" spans="1:23" ht="34.5" hidden="1" customHeight="1" x14ac:dyDescent="0.3">
      <c r="A50" s="17"/>
      <c r="B50" s="79"/>
      <c r="C50" s="79"/>
      <c r="D50" s="53"/>
      <c r="E50" s="79"/>
      <c r="F50" s="79"/>
      <c r="G50" s="79"/>
      <c r="H50" s="79"/>
      <c r="I50" s="79"/>
      <c r="J50" s="79"/>
      <c r="K50" s="79"/>
      <c r="L50" s="54"/>
      <c r="M50" s="58" t="str">
        <f t="shared" ref="M50" si="11">IF(B50&lt;&gt;"",((E50/S50)*30),"")</f>
        <v/>
      </c>
      <c r="N50" s="55"/>
      <c r="O50" s="80"/>
      <c r="P50" s="79"/>
      <c r="S50" s="152"/>
      <c r="T50" s="68"/>
      <c r="U50" s="68"/>
      <c r="V50" s="95"/>
      <c r="W50" s="153" t="str">
        <f t="shared" si="1"/>
        <v/>
      </c>
    </row>
    <row r="51" spans="1:23" s="235" customFormat="1" ht="16.5" customHeight="1" x14ac:dyDescent="0.35">
      <c r="A51" s="531" t="s">
        <v>290</v>
      </c>
      <c r="B51" s="531"/>
      <c r="C51" s="531"/>
      <c r="D51" s="531"/>
      <c r="E51" s="531"/>
      <c r="F51" s="531"/>
      <c r="H51" s="233"/>
      <c r="I51" s="233" t="s">
        <v>300</v>
      </c>
      <c r="J51" s="234"/>
      <c r="K51" s="232"/>
      <c r="L51" s="232"/>
      <c r="M51" s="232"/>
      <c r="N51" s="232"/>
      <c r="O51" s="232"/>
      <c r="Q51" s="236"/>
      <c r="R51" s="311"/>
      <c r="S51" s="237"/>
      <c r="T51" s="238"/>
      <c r="U51" s="238"/>
      <c r="V51" s="239"/>
      <c r="W51" s="240"/>
    </row>
    <row r="52" spans="1:23" ht="29.25" customHeight="1" x14ac:dyDescent="0.3">
      <c r="A52" s="18"/>
      <c r="B52" s="18"/>
      <c r="C52" s="18"/>
      <c r="D52" s="18"/>
      <c r="E52" s="18"/>
      <c r="F52" s="18"/>
      <c r="G52" s="18"/>
      <c r="H52" s="18"/>
      <c r="I52" s="18"/>
      <c r="J52" s="18"/>
      <c r="K52" s="18"/>
      <c r="L52" s="18"/>
      <c r="M52" s="18"/>
      <c r="N52" s="18"/>
      <c r="O52" s="18"/>
      <c r="S52" s="154"/>
      <c r="T52" s="69"/>
      <c r="U52" s="69"/>
      <c r="V52" s="70"/>
      <c r="W52" s="155"/>
    </row>
    <row r="53" spans="1:23" ht="15.6" x14ac:dyDescent="0.3">
      <c r="B53" s="18"/>
      <c r="C53" s="18"/>
      <c r="D53" s="18"/>
      <c r="E53" s="18"/>
      <c r="F53" s="18"/>
      <c r="I53" s="18"/>
      <c r="J53" s="18"/>
      <c r="K53" s="18"/>
      <c r="L53" s="18"/>
      <c r="M53" s="18"/>
      <c r="N53" s="18"/>
      <c r="O53" s="18"/>
      <c r="S53" s="154"/>
      <c r="T53" s="69"/>
      <c r="U53" s="69"/>
      <c r="V53" s="70"/>
      <c r="W53" s="155"/>
    </row>
    <row r="54" spans="1:23" s="235" customFormat="1" ht="18.600000000000001" thickBot="1" x14ac:dyDescent="0.4">
      <c r="A54" s="233" t="s">
        <v>289</v>
      </c>
      <c r="H54" s="233"/>
      <c r="I54" s="233" t="s">
        <v>301</v>
      </c>
      <c r="O54" s="232"/>
      <c r="Q54" s="236"/>
      <c r="R54" s="311"/>
      <c r="S54" s="243"/>
      <c r="T54" s="244"/>
      <c r="U54" s="244"/>
      <c r="V54" s="245"/>
      <c r="W54" s="246"/>
    </row>
  </sheetData>
  <mergeCells count="21">
    <mergeCell ref="A24:A25"/>
    <mergeCell ref="A51:F51"/>
    <mergeCell ref="A19:C19"/>
    <mergeCell ref="D19:N19"/>
    <mergeCell ref="S19:W19"/>
    <mergeCell ref="A21:C21"/>
    <mergeCell ref="D21:F21"/>
    <mergeCell ref="G21:K22"/>
    <mergeCell ref="L21:P21"/>
    <mergeCell ref="L17:P17"/>
    <mergeCell ref="A1:B1"/>
    <mergeCell ref="A3:B3"/>
    <mergeCell ref="A4:B4"/>
    <mergeCell ref="A11:O11"/>
    <mergeCell ref="B13:C13"/>
    <mergeCell ref="E13:J13"/>
    <mergeCell ref="B15:C15"/>
    <mergeCell ref="D15:F15"/>
    <mergeCell ref="G15:I15"/>
    <mergeCell ref="B17:E17"/>
    <mergeCell ref="G17:K17"/>
  </mergeCells>
  <conditionalFormatting sqref="U26">
    <cfRule type="cellIs" dxfId="3876" priority="39" operator="greaterThan">
      <formula>0</formula>
    </cfRule>
    <cfRule type="cellIs" dxfId="3875" priority="40" operator="greaterThan">
      <formula>0</formula>
    </cfRule>
    <cfRule type="cellIs" dxfId="3874" priority="41" operator="lessThan">
      <formula>0</formula>
    </cfRule>
    <cfRule type="cellIs" dxfId="3873" priority="42" operator="notEqual">
      <formula>0</formula>
    </cfRule>
  </conditionalFormatting>
  <conditionalFormatting sqref="U27:U29">
    <cfRule type="cellIs" dxfId="3872" priority="35" operator="greaterThan">
      <formula>0</formula>
    </cfRule>
    <cfRule type="cellIs" dxfId="3871" priority="36" operator="greaterThan">
      <formula>0</formula>
    </cfRule>
    <cfRule type="cellIs" dxfId="3870" priority="37" operator="lessThan">
      <formula>0</formula>
    </cfRule>
    <cfRule type="cellIs" dxfId="3869" priority="38" operator="notEqual">
      <formula>0</formula>
    </cfRule>
  </conditionalFormatting>
  <conditionalFormatting sqref="U30:U31 U33:U47">
    <cfRule type="cellIs" dxfId="3868" priority="31" operator="greaterThan">
      <formula>0</formula>
    </cfRule>
    <cfRule type="cellIs" dxfId="3867" priority="32" operator="greaterThan">
      <formula>0</formula>
    </cfRule>
    <cfRule type="cellIs" dxfId="3866" priority="33" operator="lessThan">
      <formula>0</formula>
    </cfRule>
    <cfRule type="cellIs" dxfId="3865" priority="34" operator="notEqual">
      <formula>0</formula>
    </cfRule>
  </conditionalFormatting>
  <conditionalFormatting sqref="U48:U50">
    <cfRule type="cellIs" dxfId="3864" priority="27" operator="greaterThan">
      <formula>0</formula>
    </cfRule>
    <cfRule type="cellIs" dxfId="3863" priority="28" operator="greaterThan">
      <formula>0</formula>
    </cfRule>
    <cfRule type="cellIs" dxfId="3862" priority="29" operator="lessThan">
      <formula>0</formula>
    </cfRule>
    <cfRule type="cellIs" dxfId="3861" priority="30" operator="notEqual">
      <formula>0</formula>
    </cfRule>
  </conditionalFormatting>
  <conditionalFormatting sqref="K50">
    <cfRule type="expression" dxfId="3860" priority="25">
      <formula>K50&lt;T50</formula>
    </cfRule>
    <cfRule type="expression" dxfId="3859" priority="26">
      <formula>K50&gt;T50</formula>
    </cfRule>
  </conditionalFormatting>
  <conditionalFormatting sqref="J37:J47">
    <cfRule type="cellIs" dxfId="3858" priority="24" operator="greaterThan">
      <formula>90</formula>
    </cfRule>
  </conditionalFormatting>
  <conditionalFormatting sqref="J48:J50">
    <cfRule type="cellIs" dxfId="3857" priority="23" operator="greaterThan">
      <formula>90</formula>
    </cfRule>
  </conditionalFormatting>
  <conditionalFormatting sqref="K36:K47">
    <cfRule type="expression" dxfId="3856" priority="21">
      <formula>K36&lt;T36</formula>
    </cfRule>
    <cfRule type="expression" dxfId="3855" priority="22">
      <formula>K36&gt;T36</formula>
    </cfRule>
  </conditionalFormatting>
  <conditionalFormatting sqref="J27:J31 J33">
    <cfRule type="cellIs" dxfId="3854" priority="20" operator="greaterThan">
      <formula>90</formula>
    </cfRule>
  </conditionalFormatting>
  <conditionalFormatting sqref="J36">
    <cfRule type="cellIs" dxfId="3853" priority="19" operator="greaterThan">
      <formula>90</formula>
    </cfRule>
  </conditionalFormatting>
  <conditionalFormatting sqref="K48:K49">
    <cfRule type="expression" dxfId="3852" priority="17">
      <formula>K48&lt;T48</formula>
    </cfRule>
    <cfRule type="expression" dxfId="3851" priority="18">
      <formula>K48&gt;T48</formula>
    </cfRule>
  </conditionalFormatting>
  <conditionalFormatting sqref="K27:K31 K33">
    <cfRule type="expression" dxfId="3850" priority="15">
      <formula>K27&lt;T27</formula>
    </cfRule>
    <cfRule type="expression" dxfId="3849" priority="16">
      <formula>K27&gt;T27</formula>
    </cfRule>
  </conditionalFormatting>
  <conditionalFormatting sqref="J26">
    <cfRule type="cellIs" dxfId="3848" priority="14" operator="greaterThan">
      <formula>90</formula>
    </cfRule>
  </conditionalFormatting>
  <conditionalFormatting sqref="K26">
    <cfRule type="expression" dxfId="3847" priority="12">
      <formula>K26&lt;T26</formula>
    </cfRule>
    <cfRule type="expression" dxfId="3846" priority="13">
      <formula>K26&gt;T26</formula>
    </cfRule>
  </conditionalFormatting>
  <conditionalFormatting sqref="U32">
    <cfRule type="cellIs" dxfId="3845" priority="8" operator="greaterThan">
      <formula>0</formula>
    </cfRule>
    <cfRule type="cellIs" dxfId="3844" priority="9" operator="greaterThan">
      <formula>0</formula>
    </cfRule>
    <cfRule type="cellIs" dxfId="3843" priority="10" operator="lessThan">
      <formula>0</formula>
    </cfRule>
    <cfRule type="cellIs" dxfId="3842" priority="11" operator="notEqual">
      <formula>0</formula>
    </cfRule>
  </conditionalFormatting>
  <conditionalFormatting sqref="K34">
    <cfRule type="expression" dxfId="3841" priority="6">
      <formula>K34&lt;T34</formula>
    </cfRule>
    <cfRule type="expression" dxfId="3840" priority="7">
      <formula>K34&gt;T34</formula>
    </cfRule>
  </conditionalFormatting>
  <conditionalFormatting sqref="K35">
    <cfRule type="expression" dxfId="3839" priority="4">
      <formula>K35&lt;T35</formula>
    </cfRule>
    <cfRule type="expression" dxfId="3838" priority="5">
      <formula>K35&gt;T35</formula>
    </cfRule>
  </conditionalFormatting>
  <conditionalFormatting sqref="J32">
    <cfRule type="cellIs" dxfId="3837" priority="3" operator="greaterThan">
      <formula>90</formula>
    </cfRule>
  </conditionalFormatting>
  <conditionalFormatting sqref="K32">
    <cfRule type="expression" dxfId="3836" priority="1">
      <formula>K32&lt;T32</formula>
    </cfRule>
    <cfRule type="expression" dxfId="3835" priority="2">
      <formula>K32&gt;T32</formula>
    </cfRule>
  </conditionalFormatting>
  <dataValidations count="7">
    <dataValidation type="whole" allowBlank="1" showInputMessage="1" showErrorMessage="1" prompt="La quantité accordée par le point Focal ne peut être supérieure à la somme du CMMa et la quantité commandée pour le trimestre._x000a_Merci de revoir la quantité dans la colonne O." sqref="O26:O49">
      <formula1>0</formula1>
      <formula2>+M26+N26</formula2>
    </dataValidation>
    <dataValidation type="whole" allowBlank="1" showInputMessage="1" showErrorMessage="1" prompt="La valeur ne peut pas être supérieure à 89_x000a_Si tel est le cas déteminer la quantité à commander directement à la colonne O_x000a_merci" sqref="J26">
      <formula1>0</formula1>
      <formula2>89</formula2>
    </dataValidation>
    <dataValidation type="list" allowBlank="1" showInputMessage="1" showErrorMessage="1" sqref="D21:F21">
      <formula1>typerapport2</formula1>
    </dataValidation>
    <dataValidation type="whole" operator="lessThanOrEqual" allowBlank="1" showInputMessage="1" showErrorMessage="1" promptTitle="instruction" prompt="La valeur de la cellule ne peut pas être supérieure à la quantité Totale inscrite dans la colonne D._x000a_Merci de vérifier." sqref="E26:E50">
      <formula1>D26</formula1>
    </dataValidation>
    <dataValidation type="whole" allowBlank="1" showInputMessage="1" showErrorMessage="1" prompt="La valeur ne peut pas être supérieure à 89_x000a_Si tel est le cas déteminer la quantité à commander directement à la colonne M._x000a_merci" sqref="J27:J50">
      <formula1>0</formula1>
      <formula2>89</formula2>
    </dataValidation>
    <dataValidation errorStyle="information" allowBlank="1" showInputMessage="1" showErrorMessage="1" errorTitle="Instruction" error="Saisissez le Texte en MAJUSCULE_x000a_Exemple: CMS AGOE_x000a_Merci" promptTitle="Instruction" prompt="Saisissez le Texte en MAJUSCULE_x000a_Exemple: CMS AGOE_x000a_Merci" sqref="D19:N19"/>
    <dataValidation type="date" errorStyle="warning" allowBlank="1" showInputMessage="1" showErrorMessage="1" promptTitle="Instruction" prompt="SVP Saisissez la date sous le format:_x000a_00/00/0000. exemple 15/09/2016,_x000a_Merci_x000a_" sqref="L21:P21">
      <formula1>42370</formula1>
      <formula2>44926</formula2>
    </dataValidation>
  </dataValidations>
  <pageMargins left="0.21" right="0.23622047244094491" top="0.74803149606299213" bottom="0.74803149606299213" header="0.31496062992125984" footer="0.31496062992125984"/>
  <pageSetup paperSize="9" scale="40" orientation="portrait" r:id="rId1"/>
  <headerFooter alignWithMargins="0">
    <oddFooter>&amp;C&amp;"Arial,Gras"PNLS /IST, Avenue des Armées, -05 BP 424 Lomé –Togo ; Tel 22 20 94 39 Fax : 22 20 94 36    Site Web : www.pnls.tg</oddFooter>
  </headerFooter>
  <drawing r:id="rId2"/>
</worksheet>
</file>

<file path=xl/worksheets/sheet3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rgb="FFFF0000"/>
  </sheetPr>
  <dimension ref="A1:W56"/>
  <sheetViews>
    <sheetView showGridLines="0" view="pageBreakPreview" topLeftCell="A11" zoomScale="70" zoomScaleNormal="70" zoomScaleSheetLayoutView="70" zoomScalePageLayoutView="50" workbookViewId="0">
      <selection activeCell="D19" sqref="D19:N19"/>
    </sheetView>
  </sheetViews>
  <sheetFormatPr baseColWidth="10" defaultColWidth="7.33203125" defaultRowHeight="13.8" x14ac:dyDescent="0.3"/>
  <cols>
    <col min="1" max="1" width="51.5546875" style="3" customWidth="1"/>
    <col min="2" max="14" width="11.5546875" style="3" customWidth="1"/>
    <col min="15" max="15" width="11.6640625" style="39" customWidth="1"/>
    <col min="16" max="16" width="17.5546875" style="3" customWidth="1"/>
    <col min="17" max="17" width="2.109375" style="62" customWidth="1"/>
    <col min="18" max="18" width="4.88671875" style="77" customWidth="1"/>
    <col min="19" max="20" width="7.44140625" style="77" bestFit="1" customWidth="1"/>
    <col min="21" max="21" width="7.88671875" style="78" bestFit="1" customWidth="1"/>
    <col min="22" max="22" width="33.33203125" style="77" customWidth="1"/>
    <col min="23" max="16384" width="7.33203125" style="3"/>
  </cols>
  <sheetData>
    <row r="1" spans="1:23" ht="17.25" customHeight="1" x14ac:dyDescent="0.3">
      <c r="A1" s="549" t="s">
        <v>452</v>
      </c>
      <c r="B1" s="549"/>
      <c r="C1" s="2"/>
      <c r="D1" s="2"/>
      <c r="E1"/>
      <c r="F1"/>
      <c r="G1"/>
      <c r="H1"/>
      <c r="I1"/>
      <c r="J1"/>
      <c r="N1" s="4" t="s">
        <v>1</v>
      </c>
      <c r="O1" s="5"/>
      <c r="R1" s="306"/>
      <c r="S1" s="69"/>
      <c r="T1" s="69"/>
      <c r="U1" s="69"/>
      <c r="V1" s="70"/>
      <c r="W1" s="69"/>
    </row>
    <row r="2" spans="1:23" ht="13.5" customHeight="1" x14ac:dyDescent="0.3">
      <c r="A2" s="1" t="s">
        <v>453</v>
      </c>
      <c r="B2" s="1"/>
      <c r="C2" s="2"/>
      <c r="D2" s="2"/>
      <c r="E2"/>
      <c r="F2"/>
      <c r="G2"/>
      <c r="H2"/>
      <c r="I2"/>
      <c r="J2"/>
      <c r="M2" s="4"/>
      <c r="N2" s="4" t="s">
        <v>3</v>
      </c>
      <c r="O2" s="5"/>
      <c r="R2" s="306"/>
      <c r="S2" s="69"/>
      <c r="T2" s="69"/>
      <c r="U2" s="69"/>
      <c r="V2" s="70"/>
      <c r="W2" s="69"/>
    </row>
    <row r="3" spans="1:23" ht="15.6" x14ac:dyDescent="0.3">
      <c r="A3" s="549" t="s">
        <v>454</v>
      </c>
      <c r="B3" s="549"/>
      <c r="C3" s="2"/>
      <c r="D3" s="2"/>
      <c r="E3"/>
      <c r="F3"/>
      <c r="G3"/>
      <c r="H3"/>
      <c r="I3"/>
      <c r="J3"/>
      <c r="K3" s="5"/>
      <c r="L3" s="5"/>
      <c r="M3" s="5"/>
      <c r="N3" s="5"/>
      <c r="O3" s="5"/>
      <c r="R3" s="306"/>
      <c r="S3" s="69"/>
      <c r="T3" s="69"/>
      <c r="U3" s="69"/>
      <c r="V3" s="70"/>
      <c r="W3" s="69"/>
    </row>
    <row r="4" spans="1:23" ht="33.6" customHeight="1" x14ac:dyDescent="0.3">
      <c r="A4" s="547" t="s">
        <v>455</v>
      </c>
      <c r="B4" s="548"/>
      <c r="C4" s="7"/>
      <c r="D4" s="7"/>
      <c r="E4" s="8"/>
      <c r="F4" s="8"/>
      <c r="G4" s="8"/>
      <c r="H4" s="8"/>
      <c r="I4" s="8"/>
      <c r="J4" s="8"/>
      <c r="K4" s="9"/>
      <c r="L4" s="9"/>
      <c r="M4" s="9"/>
      <c r="N4" s="9"/>
      <c r="O4" s="38"/>
      <c r="R4" s="306"/>
      <c r="S4" s="69"/>
      <c r="T4" s="69"/>
      <c r="U4" s="69"/>
      <c r="V4" s="70"/>
      <c r="W4" s="69"/>
    </row>
    <row r="5" spans="1:23" x14ac:dyDescent="0.3">
      <c r="B5" s="9"/>
      <c r="C5" s="9"/>
      <c r="D5" s="9"/>
      <c r="E5" s="9"/>
      <c r="F5" s="9"/>
      <c r="G5" s="9"/>
      <c r="H5" s="9"/>
      <c r="I5" s="9"/>
      <c r="J5" s="9"/>
      <c r="K5" s="9"/>
      <c r="L5" s="9"/>
      <c r="M5" s="9"/>
      <c r="N5" s="9"/>
      <c r="O5" s="38"/>
      <c r="R5" s="306"/>
      <c r="S5" s="69"/>
      <c r="T5" s="69"/>
      <c r="U5" s="69"/>
      <c r="V5" s="70"/>
      <c r="W5" s="69"/>
    </row>
    <row r="6" spans="1:23" ht="15.6" x14ac:dyDescent="0.3">
      <c r="A6" s="6" t="s">
        <v>232</v>
      </c>
      <c r="B6" s="9"/>
      <c r="C6" s="9"/>
      <c r="D6" s="9"/>
      <c r="E6" s="9"/>
      <c r="F6" s="9"/>
      <c r="G6" s="9"/>
      <c r="H6" s="9"/>
      <c r="I6" s="9"/>
      <c r="J6" s="9"/>
      <c r="K6" s="9"/>
      <c r="L6" s="9"/>
      <c r="M6" s="9"/>
      <c r="N6" s="9"/>
      <c r="O6" s="38"/>
      <c r="R6" s="306"/>
      <c r="S6" s="69"/>
      <c r="T6" s="69"/>
      <c r="U6" s="69"/>
      <c r="V6" s="70"/>
      <c r="W6" s="69"/>
    </row>
    <row r="7" spans="1:23" x14ac:dyDescent="0.3">
      <c r="A7" s="10"/>
      <c r="B7" s="9"/>
      <c r="C7" s="9"/>
      <c r="D7" s="9"/>
      <c r="E7" s="9"/>
      <c r="F7" s="9"/>
      <c r="G7" s="9"/>
      <c r="H7" s="9"/>
      <c r="I7" s="9"/>
      <c r="J7" s="9"/>
      <c r="K7" s="9"/>
      <c r="L7" s="9"/>
      <c r="M7" s="9"/>
      <c r="N7" s="9"/>
      <c r="O7" s="38"/>
      <c r="R7" s="69"/>
      <c r="S7" s="69"/>
      <c r="T7" s="69"/>
      <c r="U7" s="70"/>
      <c r="V7" s="69"/>
    </row>
    <row r="8" spans="1:23" x14ac:dyDescent="0.3">
      <c r="A8" s="10"/>
      <c r="B8" s="9"/>
      <c r="C8" s="9"/>
      <c r="D8" s="9"/>
      <c r="E8" s="9"/>
      <c r="F8" s="9"/>
      <c r="G8" s="9"/>
      <c r="H8" s="9"/>
      <c r="I8" s="9"/>
      <c r="J8" s="9"/>
      <c r="K8" s="9"/>
      <c r="L8" s="9"/>
      <c r="M8" s="9"/>
      <c r="N8" s="9"/>
      <c r="O8" s="38"/>
      <c r="R8" s="69"/>
      <c r="S8" s="69"/>
      <c r="T8" s="69"/>
      <c r="U8" s="70"/>
      <c r="V8" s="69"/>
    </row>
    <row r="9" spans="1:23" ht="17.25" customHeight="1" x14ac:dyDescent="0.3">
      <c r="A9" s="10"/>
      <c r="B9" s="9"/>
      <c r="C9" s="9"/>
      <c r="D9" s="9"/>
      <c r="E9" s="9"/>
      <c r="F9" s="9"/>
      <c r="G9" s="9"/>
      <c r="H9" s="9"/>
      <c r="I9" s="9"/>
      <c r="J9" s="9"/>
      <c r="K9" s="9"/>
      <c r="L9" s="9"/>
      <c r="M9" s="9"/>
      <c r="N9" s="9"/>
      <c r="O9" s="38"/>
      <c r="R9" s="69"/>
      <c r="S9" s="69"/>
      <c r="T9" s="69"/>
      <c r="U9" s="70"/>
      <c r="V9" s="69"/>
    </row>
    <row r="10" spans="1:23" ht="0.75" customHeight="1" x14ac:dyDescent="0.3">
      <c r="R10" s="69"/>
      <c r="S10" s="69"/>
      <c r="T10" s="69"/>
      <c r="U10" s="70"/>
      <c r="V10" s="69"/>
    </row>
    <row r="11" spans="1:23" ht="21" customHeight="1" x14ac:dyDescent="0.3">
      <c r="A11" s="555" t="s">
        <v>263</v>
      </c>
      <c r="B11" s="555"/>
      <c r="C11" s="555"/>
      <c r="D11" s="555"/>
      <c r="E11" s="555"/>
      <c r="F11" s="555"/>
      <c r="G11" s="555"/>
      <c r="H11" s="555"/>
      <c r="I11" s="555"/>
      <c r="J11" s="555"/>
      <c r="K11" s="555"/>
      <c r="L11" s="555"/>
      <c r="M11" s="555"/>
      <c r="N11" s="555"/>
      <c r="O11" s="555"/>
      <c r="P11" s="40"/>
      <c r="R11" s="69"/>
      <c r="S11" s="69"/>
      <c r="T11" s="69"/>
      <c r="U11" s="70"/>
      <c r="V11" s="69"/>
    </row>
    <row r="12" spans="1:23" ht="3.75" customHeight="1" x14ac:dyDescent="0.3">
      <c r="A12" s="11"/>
      <c r="B12" s="11"/>
      <c r="C12" s="11"/>
      <c r="D12" s="11"/>
      <c r="E12" s="11"/>
      <c r="F12" s="11"/>
      <c r="G12" s="11"/>
      <c r="H12" s="11"/>
      <c r="I12" s="11"/>
      <c r="J12" s="11"/>
      <c r="K12" s="11"/>
      <c r="L12" s="11"/>
      <c r="M12" s="11"/>
      <c r="N12" s="11"/>
      <c r="O12" s="11"/>
      <c r="R12" s="69"/>
      <c r="S12" s="69"/>
      <c r="T12" s="69"/>
      <c r="U12" s="70"/>
      <c r="V12" s="69"/>
    </row>
    <row r="13" spans="1:23" s="42" customFormat="1" ht="20.25" hidden="1" customHeight="1" thickBot="1" x14ac:dyDescent="0.35">
      <c r="A13" s="434" t="s">
        <v>5</v>
      </c>
      <c r="B13" s="556">
        <f>'Info District'!G11</f>
        <v>2025</v>
      </c>
      <c r="C13" s="557"/>
      <c r="E13" s="550"/>
      <c r="F13" s="550"/>
      <c r="G13" s="550"/>
      <c r="H13" s="550"/>
      <c r="I13" s="550"/>
      <c r="J13" s="554"/>
      <c r="Q13" s="63"/>
      <c r="R13" s="71"/>
      <c r="S13" s="71"/>
      <c r="T13" s="71"/>
      <c r="U13" s="72"/>
      <c r="V13" s="71"/>
    </row>
    <row r="14" spans="1:23" s="42" customFormat="1" ht="7.5" hidden="1" customHeight="1" thickBot="1" x14ac:dyDescent="0.35">
      <c r="A14" s="434"/>
      <c r="B14" s="13"/>
      <c r="C14" s="13"/>
      <c r="D14" s="13"/>
      <c r="O14" s="15"/>
      <c r="Q14" s="63"/>
      <c r="R14" s="71"/>
      <c r="S14" s="71"/>
      <c r="T14" s="71"/>
      <c r="U14" s="72"/>
      <c r="V14" s="71"/>
    </row>
    <row r="15" spans="1:23" s="42" customFormat="1" ht="16.5" hidden="1" customHeight="1" thickBot="1" x14ac:dyDescent="0.35">
      <c r="A15" s="434" t="s">
        <v>7</v>
      </c>
      <c r="B15" s="558" t="str">
        <f>'Info District'!G12</f>
        <v>PLATEAUX</v>
      </c>
      <c r="C15" s="559"/>
      <c r="D15" s="550" t="s">
        <v>8</v>
      </c>
      <c r="E15" s="550"/>
      <c r="F15" s="550"/>
      <c r="G15" s="551" t="str">
        <f>'Info District'!G13</f>
        <v>Agou</v>
      </c>
      <c r="H15" s="552"/>
      <c r="I15" s="553"/>
      <c r="L15" s="11"/>
      <c r="M15" s="11"/>
      <c r="N15" s="11"/>
      <c r="O15" s="11"/>
      <c r="P15" s="11"/>
      <c r="Q15" s="63"/>
      <c r="R15" s="71"/>
      <c r="S15" s="71"/>
      <c r="T15" s="71"/>
      <c r="U15" s="73"/>
      <c r="V15" s="71"/>
    </row>
    <row r="16" spans="1:23" s="42" customFormat="1" ht="3.75" hidden="1" customHeight="1" thickBot="1" x14ac:dyDescent="0.35">
      <c r="A16" s="139"/>
      <c r="B16" s="15"/>
      <c r="C16" s="15"/>
      <c r="D16" s="15"/>
      <c r="E16" s="15"/>
      <c r="K16" s="15"/>
      <c r="L16" s="15"/>
      <c r="M16" s="15"/>
      <c r="O16" s="15"/>
      <c r="Q16" s="63"/>
      <c r="R16" s="71"/>
      <c r="S16" s="71"/>
      <c r="T16" s="71"/>
      <c r="U16" s="72"/>
      <c r="V16" s="71"/>
    </row>
    <row r="17" spans="1:23" s="42" customFormat="1" ht="18" hidden="1" customHeight="1" thickBot="1" x14ac:dyDescent="0.35">
      <c r="A17" s="434" t="s">
        <v>9</v>
      </c>
      <c r="B17" s="556" t="str">
        <f>'Info District'!G17</f>
        <v>Avril à Juin 2025</v>
      </c>
      <c r="C17" s="560"/>
      <c r="D17" s="560"/>
      <c r="E17" s="557"/>
      <c r="G17" s="550" t="s">
        <v>11</v>
      </c>
      <c r="H17" s="550"/>
      <c r="I17" s="550"/>
      <c r="J17" s="550"/>
      <c r="K17" s="554"/>
      <c r="L17" s="551" t="str">
        <f>'Info District'!G18</f>
        <v>Juillet à Septembre 2025</v>
      </c>
      <c r="M17" s="552"/>
      <c r="N17" s="552"/>
      <c r="O17" s="552"/>
      <c r="P17" s="553"/>
      <c r="Q17" s="63"/>
      <c r="R17" s="71"/>
      <c r="S17" s="71"/>
      <c r="T17" s="71"/>
      <c r="U17" s="72"/>
      <c r="V17" s="71"/>
    </row>
    <row r="18" spans="1:23" s="9" customFormat="1" ht="6" customHeight="1" thickBot="1" x14ac:dyDescent="0.3">
      <c r="B18" s="43"/>
      <c r="C18" s="43"/>
      <c r="D18" s="43"/>
      <c r="E18" s="44"/>
      <c r="F18" s="43"/>
      <c r="G18" s="45"/>
      <c r="H18" s="45"/>
      <c r="I18" s="45"/>
      <c r="J18" s="45"/>
      <c r="K18" s="45"/>
      <c r="L18" s="45"/>
      <c r="M18" s="45"/>
      <c r="O18" s="38"/>
      <c r="Q18" s="64"/>
      <c r="R18" s="74"/>
      <c r="S18" s="74"/>
      <c r="T18" s="74"/>
      <c r="U18" s="75"/>
      <c r="V18" s="74"/>
    </row>
    <row r="19" spans="1:23" s="9" customFormat="1" ht="31.5" customHeight="1" thickBot="1" x14ac:dyDescent="0.35">
      <c r="A19" s="532" t="s">
        <v>12</v>
      </c>
      <c r="B19" s="532"/>
      <c r="C19" s="533"/>
      <c r="D19" s="575"/>
      <c r="E19" s="576"/>
      <c r="F19" s="576"/>
      <c r="G19" s="576"/>
      <c r="H19" s="576"/>
      <c r="I19" s="576"/>
      <c r="J19" s="576"/>
      <c r="K19" s="576"/>
      <c r="L19" s="576"/>
      <c r="M19" s="576"/>
      <c r="N19" s="577"/>
      <c r="O19" s="11"/>
      <c r="P19" s="464" t="str">
        <f>'Info District'!H17</f>
        <v>T2</v>
      </c>
      <c r="Q19" s="65"/>
      <c r="R19" s="535" t="s">
        <v>96</v>
      </c>
      <c r="S19" s="536"/>
      <c r="T19" s="536"/>
      <c r="U19" s="536"/>
      <c r="V19" s="537"/>
    </row>
    <row r="20" spans="1:23" s="9" customFormat="1" ht="8.25" customHeight="1" thickBot="1" x14ac:dyDescent="0.35">
      <c r="A20" s="12"/>
      <c r="B20" s="12"/>
      <c r="C20" s="12"/>
      <c r="D20" s="12"/>
      <c r="E20" s="12"/>
      <c r="F20" s="12"/>
      <c r="G20" s="13"/>
      <c r="H20" s="13"/>
      <c r="I20" s="13"/>
      <c r="J20" s="13"/>
      <c r="K20" s="13"/>
      <c r="L20" s="14"/>
      <c r="M20" s="14"/>
      <c r="N20" s="14"/>
      <c r="O20" s="14"/>
      <c r="Q20" s="64"/>
      <c r="R20" s="146"/>
      <c r="S20" s="74"/>
      <c r="T20" s="74"/>
      <c r="U20" s="76"/>
      <c r="V20" s="147"/>
    </row>
    <row r="21" spans="1:23" s="9" customFormat="1" ht="30.75" customHeight="1" thickBot="1" x14ac:dyDescent="0.35">
      <c r="A21" s="564" t="s">
        <v>6</v>
      </c>
      <c r="B21" s="564"/>
      <c r="C21" s="564"/>
      <c r="D21" s="565"/>
      <c r="E21" s="566"/>
      <c r="F21" s="566"/>
      <c r="G21" s="566"/>
      <c r="H21" s="567"/>
      <c r="I21" s="12"/>
      <c r="K21" s="230" t="s">
        <v>338</v>
      </c>
      <c r="O21" s="571"/>
      <c r="P21" s="572"/>
      <c r="Q21" s="64"/>
      <c r="R21" s="146"/>
      <c r="S21" s="74"/>
      <c r="T21" s="74"/>
      <c r="U21" s="76"/>
      <c r="V21" s="147"/>
    </row>
    <row r="22" spans="1:23" s="9" customFormat="1" ht="9" customHeight="1" thickBot="1" x14ac:dyDescent="0.35">
      <c r="A22" s="12"/>
      <c r="B22" s="12"/>
      <c r="C22" s="12"/>
      <c r="D22" s="12"/>
      <c r="E22" s="12"/>
      <c r="F22" s="12"/>
      <c r="G22" s="13"/>
      <c r="H22" s="13"/>
      <c r="I22" s="13"/>
      <c r="J22" s="13"/>
      <c r="K22" s="13"/>
      <c r="L22" s="14"/>
      <c r="M22" s="14"/>
      <c r="N22" s="14"/>
      <c r="O22" s="14"/>
      <c r="Q22" s="64"/>
      <c r="R22" s="146"/>
      <c r="S22" s="74"/>
      <c r="T22" s="74"/>
      <c r="U22" s="76"/>
      <c r="V22" s="147"/>
    </row>
    <row r="23" spans="1:23" s="9" customFormat="1" ht="30" customHeight="1" thickBot="1" x14ac:dyDescent="0.35">
      <c r="A23" s="532" t="s">
        <v>240</v>
      </c>
      <c r="B23" s="532"/>
      <c r="C23" s="533"/>
      <c r="D23" s="568" t="s">
        <v>265</v>
      </c>
      <c r="E23" s="569"/>
      <c r="F23" s="570"/>
      <c r="H23" s="229"/>
      <c r="I23" s="573" t="s">
        <v>337</v>
      </c>
      <c r="J23" s="573"/>
      <c r="K23" s="573"/>
      <c r="L23" s="573"/>
      <c r="M23" s="573"/>
      <c r="N23" s="574"/>
      <c r="O23" s="562"/>
      <c r="P23" s="563"/>
      <c r="Q23" s="64"/>
      <c r="R23" s="146"/>
      <c r="S23" s="74"/>
      <c r="T23" s="74"/>
      <c r="U23" s="76"/>
      <c r="V23" s="147"/>
    </row>
    <row r="24" spans="1:23" s="9" customFormat="1" ht="6" customHeight="1" x14ac:dyDescent="0.3">
      <c r="A24" s="12"/>
      <c r="B24" s="12"/>
      <c r="C24" s="12"/>
      <c r="D24" s="12"/>
      <c r="E24" s="12"/>
      <c r="F24" s="12"/>
      <c r="G24" s="13"/>
      <c r="H24" s="15"/>
      <c r="I24" s="15"/>
      <c r="J24" s="15"/>
      <c r="K24" s="13"/>
      <c r="L24" s="14"/>
      <c r="M24" s="14"/>
      <c r="N24" s="14"/>
      <c r="O24" s="14"/>
      <c r="Q24" s="64"/>
      <c r="R24" s="146"/>
      <c r="S24" s="74"/>
      <c r="T24" s="74"/>
      <c r="U24" s="76"/>
      <c r="V24" s="147"/>
    </row>
    <row r="25" spans="1:23" s="9" customFormat="1" ht="4.5" customHeight="1" thickBot="1" x14ac:dyDescent="0.35">
      <c r="A25" s="12"/>
      <c r="B25" s="12"/>
      <c r="C25" s="12"/>
      <c r="D25" s="12"/>
      <c r="E25" s="12"/>
      <c r="F25" s="12"/>
      <c r="G25" s="13"/>
      <c r="H25" s="13"/>
      <c r="I25" s="13"/>
      <c r="J25" s="13"/>
      <c r="K25" s="13"/>
      <c r="L25" s="14"/>
      <c r="M25" s="14"/>
      <c r="N25" s="14"/>
      <c r="O25" s="14"/>
      <c r="Q25" s="64"/>
      <c r="R25" s="146"/>
      <c r="S25" s="74"/>
      <c r="T25" s="74"/>
      <c r="U25" s="76"/>
      <c r="V25" s="147"/>
    </row>
    <row r="26" spans="1:23" ht="76.5" customHeight="1" thickBot="1" x14ac:dyDescent="0.35">
      <c r="A26" s="541" t="s">
        <v>13</v>
      </c>
      <c r="B26" s="16" t="s">
        <v>14</v>
      </c>
      <c r="C26" s="108" t="s">
        <v>15</v>
      </c>
      <c r="D26" s="118" t="s">
        <v>16</v>
      </c>
      <c r="E26" s="117" t="s">
        <v>17</v>
      </c>
      <c r="F26" s="16" t="s">
        <v>18</v>
      </c>
      <c r="G26" s="16" t="s">
        <v>233</v>
      </c>
      <c r="H26" s="16" t="s">
        <v>234</v>
      </c>
      <c r="I26" s="16" t="s">
        <v>19</v>
      </c>
      <c r="J26" s="16" t="s">
        <v>20</v>
      </c>
      <c r="K26" s="108" t="s">
        <v>21</v>
      </c>
      <c r="L26" s="136" t="s">
        <v>22</v>
      </c>
      <c r="M26" s="137" t="s">
        <v>236</v>
      </c>
      <c r="N26" s="138" t="s">
        <v>23</v>
      </c>
      <c r="O26" s="109" t="s">
        <v>39</v>
      </c>
      <c r="P26" s="16" t="s">
        <v>40</v>
      </c>
      <c r="R26" s="148" t="s">
        <v>237</v>
      </c>
      <c r="S26" s="140" t="s">
        <v>93</v>
      </c>
      <c r="T26" s="140" t="s">
        <v>239</v>
      </c>
      <c r="U26" s="140" t="s">
        <v>238</v>
      </c>
      <c r="V26" s="149" t="s">
        <v>97</v>
      </c>
    </row>
    <row r="27" spans="1:23" s="47" customFormat="1" ht="21.75" customHeight="1" thickBot="1" x14ac:dyDescent="0.35">
      <c r="A27" s="542"/>
      <c r="B27" s="46" t="s">
        <v>24</v>
      </c>
      <c r="C27" s="46" t="s">
        <v>25</v>
      </c>
      <c r="D27" s="112" t="s">
        <v>26</v>
      </c>
      <c r="E27" s="46" t="s">
        <v>27</v>
      </c>
      <c r="F27" s="46"/>
      <c r="G27" s="46" t="s">
        <v>28</v>
      </c>
      <c r="H27" s="46"/>
      <c r="I27" s="46" t="s">
        <v>29</v>
      </c>
      <c r="J27" s="46"/>
      <c r="K27" s="131" t="s">
        <v>235</v>
      </c>
      <c r="L27" s="133"/>
      <c r="M27" s="134"/>
      <c r="N27" s="135"/>
      <c r="O27" s="132" t="s">
        <v>30</v>
      </c>
      <c r="P27" s="46"/>
      <c r="Q27" s="66"/>
      <c r="R27" s="150"/>
      <c r="S27" s="67" t="s">
        <v>94</v>
      </c>
      <c r="T27" s="67" t="s">
        <v>95</v>
      </c>
      <c r="U27" s="94"/>
      <c r="V27" s="151" t="str">
        <f>IF(J28&lt;=0,"",IF(J28=90,$W$28))</f>
        <v/>
      </c>
      <c r="W27" s="37" t="s">
        <v>98</v>
      </c>
    </row>
    <row r="28" spans="1:23" ht="49.5" customHeight="1" x14ac:dyDescent="0.3">
      <c r="A28" s="231" t="str">
        <f>CDT!B26</f>
        <v>Artéméther-Luméfantrine 6cp (AL)</v>
      </c>
      <c r="B28" s="79"/>
      <c r="C28" s="110"/>
      <c r="D28" s="120" t="str">
        <f>IF(B28&lt;&gt;"",B28+C28,"")</f>
        <v/>
      </c>
      <c r="E28" s="119"/>
      <c r="F28" s="79"/>
      <c r="G28" s="79"/>
      <c r="H28" s="79"/>
      <c r="I28" s="79"/>
      <c r="J28" s="79"/>
      <c r="K28" s="110"/>
      <c r="L28" s="431" t="str">
        <f>IF(B28&lt;&gt;"",IF(J28=0,E28,((E28*90)/(90-J28))),"0")</f>
        <v>0</v>
      </c>
      <c r="M28" s="428" t="str">
        <f>IF(B28&lt;&gt;"",((E28/R28)*30),"0")</f>
        <v>0</v>
      </c>
      <c r="N28" s="250" t="str">
        <f>IF(B28&lt;&gt;"",IF(J28=0,((E28+L28)-K28),((M28*6)-K28)),"0")</f>
        <v>0</v>
      </c>
      <c r="O28" s="251"/>
      <c r="P28" s="81"/>
      <c r="R28" s="152">
        <f>(90-J28)</f>
        <v>90</v>
      </c>
      <c r="S28" s="68" t="e">
        <f>D28-(E28+G28+I28+H28)</f>
        <v>#VALUE!</v>
      </c>
      <c r="T28" s="68" t="e">
        <f>K28-S28</f>
        <v>#VALUE!</v>
      </c>
      <c r="U28" s="95">
        <v>6</v>
      </c>
      <c r="V28" s="153" t="e">
        <f t="shared" ref="V28:V52" si="0">IF(T28=0,"",$W$27)</f>
        <v>#VALUE!</v>
      </c>
      <c r="W28" s="37" t="s">
        <v>203</v>
      </c>
    </row>
    <row r="29" spans="1:23" ht="45" customHeight="1" x14ac:dyDescent="0.3">
      <c r="A29" s="231" t="str">
        <f>CDT!B27</f>
        <v>Artéméther-Luméfantrine 12cp (AL)</v>
      </c>
      <c r="B29" s="79"/>
      <c r="C29" s="110"/>
      <c r="D29" s="121" t="str">
        <f t="shared" ref="D29:D36" si="1">IF(B29&lt;&gt;"",B29+C29,"")</f>
        <v/>
      </c>
      <c r="E29" s="119"/>
      <c r="F29" s="79"/>
      <c r="G29" s="79"/>
      <c r="H29" s="79"/>
      <c r="I29" s="79"/>
      <c r="J29" s="79"/>
      <c r="K29" s="110"/>
      <c r="L29" s="431" t="str">
        <f t="shared" ref="L29:L36" si="2">IF(B29&lt;&gt;"",IF(J29=0,E29,((E29*90)/(90-J29))),"0")</f>
        <v>0</v>
      </c>
      <c r="M29" s="428" t="str">
        <f t="shared" ref="M29:M36" si="3">IF(B29&lt;&gt;"",((E29/R29)*30),"0")</f>
        <v>0</v>
      </c>
      <c r="N29" s="250" t="str">
        <f t="shared" ref="N29:N36" si="4">IF(B29&lt;&gt;"",IF(J29=0,((E29+L29)-K29),((M29*6)-K29)),"0")</f>
        <v>0</v>
      </c>
      <c r="O29" s="251"/>
      <c r="P29" s="81"/>
      <c r="R29" s="152">
        <f t="shared" ref="R29:R50" si="5">(90-J29)</f>
        <v>90</v>
      </c>
      <c r="S29" s="68" t="e">
        <f t="shared" ref="S29:S49" si="6">D29-(E29+G29+I29+H29)</f>
        <v>#VALUE!</v>
      </c>
      <c r="T29" s="68" t="e">
        <f t="shared" ref="T29:T50" si="7">K29-S29</f>
        <v>#VALUE!</v>
      </c>
      <c r="U29" s="95">
        <v>12</v>
      </c>
      <c r="V29" s="153" t="e">
        <f t="shared" si="0"/>
        <v>#VALUE!</v>
      </c>
    </row>
    <row r="30" spans="1:23" ht="49.5" customHeight="1" x14ac:dyDescent="0.3">
      <c r="A30" s="231" t="str">
        <f>CDT!B28</f>
        <v>Artéméther-Luméfantrine 18cp (AL)</v>
      </c>
      <c r="B30" s="79"/>
      <c r="C30" s="110"/>
      <c r="D30" s="121" t="str">
        <f t="shared" si="1"/>
        <v/>
      </c>
      <c r="E30" s="119"/>
      <c r="F30" s="79"/>
      <c r="G30" s="79"/>
      <c r="H30" s="79"/>
      <c r="I30" s="79"/>
      <c r="J30" s="79"/>
      <c r="K30" s="110"/>
      <c r="L30" s="431" t="str">
        <f t="shared" si="2"/>
        <v>0</v>
      </c>
      <c r="M30" s="428" t="str">
        <f t="shared" si="3"/>
        <v>0</v>
      </c>
      <c r="N30" s="250" t="str">
        <f t="shared" si="4"/>
        <v>0</v>
      </c>
      <c r="O30" s="251"/>
      <c r="P30" s="81"/>
      <c r="R30" s="152">
        <f t="shared" si="5"/>
        <v>90</v>
      </c>
      <c r="S30" s="68" t="e">
        <f t="shared" si="6"/>
        <v>#VALUE!</v>
      </c>
      <c r="T30" s="68" t="e">
        <f t="shared" si="7"/>
        <v>#VALUE!</v>
      </c>
      <c r="U30" s="95">
        <v>18</v>
      </c>
      <c r="V30" s="153" t="e">
        <f t="shared" si="0"/>
        <v>#VALUE!</v>
      </c>
    </row>
    <row r="31" spans="1:23" ht="49.5" customHeight="1" x14ac:dyDescent="0.3">
      <c r="A31" s="231" t="str">
        <f>CDT!B29</f>
        <v>Artéméther-Luméfantrine 24cp (AL)</v>
      </c>
      <c r="B31" s="79"/>
      <c r="C31" s="110"/>
      <c r="D31" s="121" t="str">
        <f t="shared" si="1"/>
        <v/>
      </c>
      <c r="E31" s="119"/>
      <c r="F31" s="79"/>
      <c r="G31" s="79"/>
      <c r="H31" s="79"/>
      <c r="I31" s="79"/>
      <c r="J31" s="79"/>
      <c r="K31" s="110"/>
      <c r="L31" s="431" t="str">
        <f t="shared" si="2"/>
        <v>0</v>
      </c>
      <c r="M31" s="428" t="str">
        <f t="shared" si="3"/>
        <v>0</v>
      </c>
      <c r="N31" s="250" t="str">
        <f t="shared" si="4"/>
        <v>0</v>
      </c>
      <c r="O31" s="251"/>
      <c r="P31" s="81"/>
      <c r="R31" s="152">
        <f t="shared" si="5"/>
        <v>90</v>
      </c>
      <c r="S31" s="68" t="e">
        <f t="shared" si="6"/>
        <v>#VALUE!</v>
      </c>
      <c r="T31" s="68" t="e">
        <f t="shared" si="7"/>
        <v>#VALUE!</v>
      </c>
      <c r="U31" s="95">
        <v>24</v>
      </c>
      <c r="V31" s="153" t="e">
        <f t="shared" si="0"/>
        <v>#VALUE!</v>
      </c>
    </row>
    <row r="32" spans="1:23" ht="50.25" hidden="1" customHeight="1" x14ac:dyDescent="0.3">
      <c r="A32" s="17" t="str">
        <f>CDT!B30</f>
        <v>Artéméther injectable 40 mg</v>
      </c>
      <c r="B32" s="79"/>
      <c r="C32" s="110"/>
      <c r="D32" s="121" t="str">
        <f t="shared" si="1"/>
        <v/>
      </c>
      <c r="E32" s="119"/>
      <c r="F32" s="79"/>
      <c r="G32" s="79"/>
      <c r="H32" s="79"/>
      <c r="I32" s="79"/>
      <c r="J32" s="79"/>
      <c r="K32" s="110"/>
      <c r="L32" s="431" t="str">
        <f t="shared" si="2"/>
        <v>0</v>
      </c>
      <c r="M32" s="428" t="str">
        <f t="shared" si="3"/>
        <v>0</v>
      </c>
      <c r="N32" s="250" t="str">
        <f t="shared" si="4"/>
        <v>0</v>
      </c>
      <c r="O32" s="251"/>
      <c r="P32" s="79"/>
      <c r="R32" s="152">
        <f t="shared" si="5"/>
        <v>90</v>
      </c>
      <c r="S32" s="68" t="e">
        <f t="shared" si="6"/>
        <v>#VALUE!</v>
      </c>
      <c r="T32" s="68" t="e">
        <f t="shared" si="7"/>
        <v>#VALUE!</v>
      </c>
      <c r="U32" s="95">
        <v>1</v>
      </c>
      <c r="V32" s="153" t="e">
        <f t="shared" si="0"/>
        <v>#VALUE!</v>
      </c>
    </row>
    <row r="33" spans="1:22" ht="50.25" hidden="1" customHeight="1" x14ac:dyDescent="0.3">
      <c r="A33" s="17" t="str">
        <f>CDT!B31</f>
        <v>Artéméther injectable 80 mg</v>
      </c>
      <c r="B33" s="79"/>
      <c r="C33" s="110"/>
      <c r="D33" s="121" t="str">
        <f t="shared" si="1"/>
        <v/>
      </c>
      <c r="E33" s="119"/>
      <c r="F33" s="79"/>
      <c r="G33" s="79"/>
      <c r="H33" s="79"/>
      <c r="I33" s="79"/>
      <c r="J33" s="79"/>
      <c r="K33" s="110"/>
      <c r="L33" s="431" t="str">
        <f t="shared" si="2"/>
        <v>0</v>
      </c>
      <c r="M33" s="428" t="str">
        <f t="shared" si="3"/>
        <v>0</v>
      </c>
      <c r="N33" s="250" t="str">
        <f t="shared" si="4"/>
        <v>0</v>
      </c>
      <c r="O33" s="251"/>
      <c r="P33" s="79"/>
      <c r="R33" s="152">
        <f t="shared" si="5"/>
        <v>90</v>
      </c>
      <c r="S33" s="68" t="e">
        <f t="shared" si="6"/>
        <v>#VALUE!</v>
      </c>
      <c r="T33" s="68" t="e">
        <f t="shared" si="7"/>
        <v>#VALUE!</v>
      </c>
      <c r="U33" s="95">
        <v>1</v>
      </c>
      <c r="V33" s="153" t="e">
        <f t="shared" si="0"/>
        <v>#VALUE!</v>
      </c>
    </row>
    <row r="34" spans="1:22" ht="50.25" hidden="1" customHeight="1" x14ac:dyDescent="0.3">
      <c r="A34" s="17" t="str">
        <f>CDT!B32</f>
        <v>Artésunate injectable 60 mg</v>
      </c>
      <c r="B34" s="79"/>
      <c r="C34" s="110"/>
      <c r="D34" s="121" t="str">
        <f t="shared" si="1"/>
        <v/>
      </c>
      <c r="E34" s="119"/>
      <c r="F34" s="79"/>
      <c r="G34" s="79"/>
      <c r="H34" s="79"/>
      <c r="I34" s="79"/>
      <c r="J34" s="79"/>
      <c r="K34" s="110"/>
      <c r="L34" s="431" t="str">
        <f t="shared" si="2"/>
        <v>0</v>
      </c>
      <c r="M34" s="428" t="str">
        <f t="shared" si="3"/>
        <v>0</v>
      </c>
      <c r="N34" s="250" t="str">
        <f t="shared" si="4"/>
        <v>0</v>
      </c>
      <c r="O34" s="251"/>
      <c r="P34" s="79"/>
      <c r="R34" s="152">
        <f t="shared" si="5"/>
        <v>90</v>
      </c>
      <c r="S34" s="68" t="e">
        <f t="shared" si="6"/>
        <v>#VALUE!</v>
      </c>
      <c r="T34" s="68" t="e">
        <f t="shared" si="7"/>
        <v>#VALUE!</v>
      </c>
      <c r="U34" s="95">
        <v>1</v>
      </c>
      <c r="V34" s="153" t="e">
        <f t="shared" si="0"/>
        <v>#VALUE!</v>
      </c>
    </row>
    <row r="35" spans="1:22" ht="50.25" hidden="1" customHeight="1" x14ac:dyDescent="0.3">
      <c r="A35" s="17" t="str">
        <f>CDT!B33</f>
        <v xml:space="preserve"> Sulfadoxine Pyriméthamine:  (SP)</v>
      </c>
      <c r="B35" s="79"/>
      <c r="C35" s="110"/>
      <c r="D35" s="121" t="str">
        <f t="shared" si="1"/>
        <v/>
      </c>
      <c r="E35" s="119"/>
      <c r="F35" s="79"/>
      <c r="G35" s="79"/>
      <c r="H35" s="79"/>
      <c r="I35" s="79"/>
      <c r="J35" s="79"/>
      <c r="K35" s="110"/>
      <c r="L35" s="431" t="str">
        <f t="shared" si="2"/>
        <v>0</v>
      </c>
      <c r="M35" s="428" t="str">
        <f t="shared" si="3"/>
        <v>0</v>
      </c>
      <c r="N35" s="250" t="str">
        <f t="shared" si="4"/>
        <v>0</v>
      </c>
      <c r="O35" s="251"/>
      <c r="P35" s="79"/>
      <c r="R35" s="152">
        <f t="shared" si="5"/>
        <v>90</v>
      </c>
      <c r="S35" s="68" t="e">
        <f t="shared" si="6"/>
        <v>#VALUE!</v>
      </c>
      <c r="T35" s="68" t="e">
        <f t="shared" si="7"/>
        <v>#VALUE!</v>
      </c>
      <c r="U35" s="95">
        <v>3</v>
      </c>
      <c r="V35" s="153" t="e">
        <f t="shared" si="0"/>
        <v>#VALUE!</v>
      </c>
    </row>
    <row r="36" spans="1:22" ht="45.75" customHeight="1" thickBot="1" x14ac:dyDescent="0.35">
      <c r="A36" s="231" t="str">
        <f>CDT!B34</f>
        <v>Test de Diagnostic Rapide  : (TDR)</v>
      </c>
      <c r="B36" s="79"/>
      <c r="C36" s="110"/>
      <c r="D36" s="305" t="str">
        <f t="shared" si="1"/>
        <v/>
      </c>
      <c r="E36" s="119"/>
      <c r="F36" s="79"/>
      <c r="G36" s="79"/>
      <c r="H36" s="79"/>
      <c r="I36" s="79"/>
      <c r="J36" s="79"/>
      <c r="K36" s="110"/>
      <c r="L36" s="431" t="str">
        <f t="shared" si="2"/>
        <v>0</v>
      </c>
      <c r="M36" s="428" t="str">
        <f t="shared" si="3"/>
        <v>0</v>
      </c>
      <c r="N36" s="250" t="str">
        <f t="shared" si="4"/>
        <v>0</v>
      </c>
      <c r="O36" s="251"/>
      <c r="P36" s="79"/>
      <c r="R36" s="152">
        <f t="shared" si="5"/>
        <v>90</v>
      </c>
      <c r="S36" s="68" t="e">
        <f t="shared" si="6"/>
        <v>#VALUE!</v>
      </c>
      <c r="T36" s="68" t="e">
        <f t="shared" si="7"/>
        <v>#VALUE!</v>
      </c>
      <c r="U36" s="95">
        <v>1</v>
      </c>
      <c r="V36" s="153" t="e">
        <f t="shared" si="0"/>
        <v>#VALUE!</v>
      </c>
    </row>
    <row r="37" spans="1:22" ht="34.5" hidden="1" customHeight="1" x14ac:dyDescent="0.3">
      <c r="A37" s="17" t="str">
        <f>CDT!B35</f>
        <v>Moustiquaire à Imprégnation Durable: (MID)</v>
      </c>
      <c r="B37" s="79"/>
      <c r="C37" s="110"/>
      <c r="D37" s="304">
        <f t="shared" ref="D37:D50" si="8">B37+C37</f>
        <v>0</v>
      </c>
      <c r="E37" s="119"/>
      <c r="F37" s="79"/>
      <c r="G37" s="79"/>
      <c r="H37" s="79"/>
      <c r="I37" s="79"/>
      <c r="J37" s="79"/>
      <c r="K37" s="110"/>
      <c r="L37" s="113">
        <f t="shared" ref="L37:L50" si="9">IF(J37=0,E37,((D37*90)/(90-J37)))</f>
        <v>0</v>
      </c>
      <c r="M37" s="55">
        <f t="shared" ref="M37:M50" si="10">(E37/R37)*30</f>
        <v>0</v>
      </c>
      <c r="N37" s="114">
        <f t="shared" ref="N37:N49" si="11">IF(J37=0,((E37+L37)-K37),((L37*2)-K37))</f>
        <v>0</v>
      </c>
      <c r="O37" s="111" t="str">
        <f t="shared" ref="O37:O50" si="12">IF(N37=0,"0",N37)</f>
        <v>0</v>
      </c>
      <c r="P37" s="79"/>
      <c r="R37" s="152">
        <f t="shared" si="5"/>
        <v>90</v>
      </c>
      <c r="S37" s="68">
        <f t="shared" si="6"/>
        <v>0</v>
      </c>
      <c r="T37" s="68">
        <f t="shared" si="7"/>
        <v>0</v>
      </c>
      <c r="U37" s="95">
        <v>1</v>
      </c>
      <c r="V37" s="153" t="str">
        <f t="shared" si="0"/>
        <v/>
      </c>
    </row>
    <row r="38" spans="1:22" ht="34.5" hidden="1" customHeight="1" x14ac:dyDescent="0.3">
      <c r="A38" s="17" t="str">
        <f>CDT!B40</f>
        <v>Artésunate Amodiaquine: (ASAQ) : 3 cp (25/67,5 mg)</v>
      </c>
      <c r="B38" s="79"/>
      <c r="C38" s="110"/>
      <c r="D38" s="121">
        <f t="shared" si="8"/>
        <v>0</v>
      </c>
      <c r="E38" s="119"/>
      <c r="F38" s="79"/>
      <c r="G38" s="79"/>
      <c r="H38" s="79"/>
      <c r="I38" s="79"/>
      <c r="J38" s="79"/>
      <c r="K38" s="110"/>
      <c r="L38" s="113">
        <f t="shared" si="9"/>
        <v>0</v>
      </c>
      <c r="M38" s="55">
        <f t="shared" si="10"/>
        <v>0</v>
      </c>
      <c r="N38" s="114">
        <f t="shared" si="11"/>
        <v>0</v>
      </c>
      <c r="O38" s="111" t="str">
        <f t="shared" si="12"/>
        <v>0</v>
      </c>
      <c r="P38" s="79"/>
      <c r="R38" s="152">
        <f t="shared" si="5"/>
        <v>90</v>
      </c>
      <c r="S38" s="68">
        <f t="shared" si="6"/>
        <v>0</v>
      </c>
      <c r="T38" s="68">
        <f t="shared" si="7"/>
        <v>0</v>
      </c>
      <c r="U38" s="95">
        <v>3</v>
      </c>
      <c r="V38" s="153" t="str">
        <f t="shared" si="0"/>
        <v/>
      </c>
    </row>
    <row r="39" spans="1:22" ht="34.5" hidden="1" customHeight="1" x14ac:dyDescent="0.3">
      <c r="A39" s="17" t="str">
        <f>CDT!B41</f>
        <v>Artésunate Amodiaquine: (ASAQ) 3 cp (50/135 mg)</v>
      </c>
      <c r="B39" s="79"/>
      <c r="C39" s="110"/>
      <c r="D39" s="121">
        <f t="shared" si="8"/>
        <v>0</v>
      </c>
      <c r="E39" s="119"/>
      <c r="F39" s="79"/>
      <c r="G39" s="79"/>
      <c r="H39" s="79"/>
      <c r="I39" s="79"/>
      <c r="J39" s="79"/>
      <c r="K39" s="110"/>
      <c r="L39" s="113">
        <f t="shared" si="9"/>
        <v>0</v>
      </c>
      <c r="M39" s="55">
        <f t="shared" si="10"/>
        <v>0</v>
      </c>
      <c r="N39" s="114">
        <f t="shared" si="11"/>
        <v>0</v>
      </c>
      <c r="O39" s="111" t="str">
        <f t="shared" si="12"/>
        <v>0</v>
      </c>
      <c r="P39" s="79"/>
      <c r="R39" s="152">
        <f t="shared" si="5"/>
        <v>90</v>
      </c>
      <c r="S39" s="68">
        <f t="shared" si="6"/>
        <v>0</v>
      </c>
      <c r="T39" s="68">
        <f t="shared" si="7"/>
        <v>0</v>
      </c>
      <c r="U39" s="95">
        <v>3</v>
      </c>
      <c r="V39" s="153" t="str">
        <f t="shared" si="0"/>
        <v/>
      </c>
    </row>
    <row r="40" spans="1:22" ht="34.5" hidden="1" customHeight="1" x14ac:dyDescent="0.3">
      <c r="A40" s="17" t="str">
        <f>CDT!B42</f>
        <v>Artésunate Amodiaquine: (ASAQ) 3 cp (100/270 mg)</v>
      </c>
      <c r="B40" s="79"/>
      <c r="C40" s="110"/>
      <c r="D40" s="121">
        <f t="shared" si="8"/>
        <v>0</v>
      </c>
      <c r="E40" s="119"/>
      <c r="F40" s="79"/>
      <c r="G40" s="79"/>
      <c r="H40" s="79"/>
      <c r="I40" s="79"/>
      <c r="J40" s="79"/>
      <c r="K40" s="110"/>
      <c r="L40" s="113">
        <f t="shared" si="9"/>
        <v>0</v>
      </c>
      <c r="M40" s="55">
        <f t="shared" si="10"/>
        <v>0</v>
      </c>
      <c r="N40" s="114">
        <f t="shared" si="11"/>
        <v>0</v>
      </c>
      <c r="O40" s="111" t="str">
        <f t="shared" si="12"/>
        <v>0</v>
      </c>
      <c r="P40" s="79"/>
      <c r="R40" s="152">
        <f t="shared" si="5"/>
        <v>90</v>
      </c>
      <c r="S40" s="68">
        <f t="shared" si="6"/>
        <v>0</v>
      </c>
      <c r="T40" s="68">
        <f t="shared" si="7"/>
        <v>0</v>
      </c>
      <c r="U40" s="95">
        <v>3</v>
      </c>
      <c r="V40" s="153" t="str">
        <f t="shared" si="0"/>
        <v/>
      </c>
    </row>
    <row r="41" spans="1:22" ht="34.5" hidden="1" customHeight="1" x14ac:dyDescent="0.3">
      <c r="A41" s="17" t="str">
        <f>CDT!B43</f>
        <v>Artésunate Amodiaquine: (ASAQ) 6 cp (100/270 mg)</v>
      </c>
      <c r="B41" s="79"/>
      <c r="C41" s="110"/>
      <c r="D41" s="121">
        <f t="shared" si="8"/>
        <v>0</v>
      </c>
      <c r="E41" s="119"/>
      <c r="F41" s="79"/>
      <c r="G41" s="79"/>
      <c r="H41" s="79"/>
      <c r="I41" s="79"/>
      <c r="J41" s="79"/>
      <c r="K41" s="110"/>
      <c r="L41" s="113">
        <f t="shared" si="9"/>
        <v>0</v>
      </c>
      <c r="M41" s="55">
        <f t="shared" si="10"/>
        <v>0</v>
      </c>
      <c r="N41" s="114">
        <f t="shared" si="11"/>
        <v>0</v>
      </c>
      <c r="O41" s="111" t="str">
        <f t="shared" si="12"/>
        <v>0</v>
      </c>
      <c r="P41" s="79"/>
      <c r="R41" s="152">
        <f t="shared" si="5"/>
        <v>90</v>
      </c>
      <c r="S41" s="68">
        <f t="shared" si="6"/>
        <v>0</v>
      </c>
      <c r="T41" s="68">
        <f t="shared" si="7"/>
        <v>0</v>
      </c>
      <c r="U41" s="95">
        <v>3</v>
      </c>
      <c r="V41" s="153" t="str">
        <f t="shared" si="0"/>
        <v/>
      </c>
    </row>
    <row r="42" spans="1:22" ht="34.5" hidden="1" customHeight="1" x14ac:dyDescent="0.3">
      <c r="A42" s="17" t="str">
        <f>CDT!B36</f>
        <v>Dihydroartéminisine Pipéraquine– Plaq / 3 comp 
( DHA-PPQ)  20/160 mg</v>
      </c>
      <c r="B42" s="79"/>
      <c r="C42" s="110"/>
      <c r="D42" s="121">
        <f t="shared" si="8"/>
        <v>0</v>
      </c>
      <c r="E42" s="119"/>
      <c r="F42" s="79"/>
      <c r="G42" s="79"/>
      <c r="H42" s="79"/>
      <c r="I42" s="79"/>
      <c r="J42" s="79"/>
      <c r="K42" s="110"/>
      <c r="L42" s="113">
        <f t="shared" si="9"/>
        <v>0</v>
      </c>
      <c r="M42" s="55">
        <f t="shared" si="10"/>
        <v>0</v>
      </c>
      <c r="N42" s="114">
        <f t="shared" si="11"/>
        <v>0</v>
      </c>
      <c r="O42" s="111" t="str">
        <f t="shared" si="12"/>
        <v>0</v>
      </c>
      <c r="P42" s="79"/>
      <c r="R42" s="152">
        <f t="shared" si="5"/>
        <v>90</v>
      </c>
      <c r="S42" s="68">
        <f t="shared" si="6"/>
        <v>0</v>
      </c>
      <c r="T42" s="68">
        <f t="shared" si="7"/>
        <v>0</v>
      </c>
      <c r="U42" s="95">
        <v>1</v>
      </c>
      <c r="V42" s="153" t="str">
        <f t="shared" si="0"/>
        <v/>
      </c>
    </row>
    <row r="43" spans="1:22" ht="34.5" hidden="1" customHeight="1" x14ac:dyDescent="0.3">
      <c r="A43" s="17" t="str">
        <f>CDT!B37</f>
        <v>Dihydroartéminisine Pipéraquine– Plaq / 3 comp 
( DHA-PPQ)  40/320 mg</v>
      </c>
      <c r="B43" s="79"/>
      <c r="C43" s="110"/>
      <c r="D43" s="121">
        <f t="shared" si="8"/>
        <v>0</v>
      </c>
      <c r="E43" s="119"/>
      <c r="F43" s="79"/>
      <c r="G43" s="79"/>
      <c r="H43" s="79"/>
      <c r="I43" s="79"/>
      <c r="J43" s="79"/>
      <c r="K43" s="110"/>
      <c r="L43" s="113">
        <f t="shared" si="9"/>
        <v>0</v>
      </c>
      <c r="M43" s="55">
        <f t="shared" si="10"/>
        <v>0</v>
      </c>
      <c r="N43" s="114">
        <f t="shared" si="11"/>
        <v>0</v>
      </c>
      <c r="O43" s="111" t="str">
        <f t="shared" si="12"/>
        <v>0</v>
      </c>
      <c r="P43" s="79"/>
      <c r="R43" s="152">
        <f t="shared" si="5"/>
        <v>90</v>
      </c>
      <c r="S43" s="68">
        <f t="shared" si="6"/>
        <v>0</v>
      </c>
      <c r="T43" s="68">
        <f t="shared" si="7"/>
        <v>0</v>
      </c>
      <c r="U43" s="95">
        <v>1</v>
      </c>
      <c r="V43" s="153" t="str">
        <f t="shared" si="0"/>
        <v/>
      </c>
    </row>
    <row r="44" spans="1:22" ht="34.5" hidden="1" customHeight="1" x14ac:dyDescent="0.3">
      <c r="A44" s="17" t="str">
        <f>CDT!B38</f>
        <v>Dihydroartéminisine Pipéraquine– Plaq / 6 comp 
( DHA-PPQ)  40/320 mg</v>
      </c>
      <c r="B44" s="79"/>
      <c r="C44" s="110"/>
      <c r="D44" s="121">
        <f t="shared" si="8"/>
        <v>0</v>
      </c>
      <c r="E44" s="119"/>
      <c r="F44" s="79"/>
      <c r="G44" s="79"/>
      <c r="H44" s="79"/>
      <c r="I44" s="79"/>
      <c r="J44" s="79"/>
      <c r="K44" s="110"/>
      <c r="L44" s="113">
        <f t="shared" si="9"/>
        <v>0</v>
      </c>
      <c r="M44" s="55">
        <f t="shared" si="10"/>
        <v>0</v>
      </c>
      <c r="N44" s="114">
        <f t="shared" si="11"/>
        <v>0</v>
      </c>
      <c r="O44" s="111" t="str">
        <f t="shared" si="12"/>
        <v>0</v>
      </c>
      <c r="P44" s="79"/>
      <c r="R44" s="152">
        <f t="shared" si="5"/>
        <v>90</v>
      </c>
      <c r="S44" s="68">
        <f t="shared" si="6"/>
        <v>0</v>
      </c>
      <c r="T44" s="68">
        <f t="shared" si="7"/>
        <v>0</v>
      </c>
      <c r="U44" s="95">
        <v>1</v>
      </c>
      <c r="V44" s="153" t="str">
        <f t="shared" si="0"/>
        <v/>
      </c>
    </row>
    <row r="45" spans="1:22" ht="34.5" hidden="1" customHeight="1" x14ac:dyDescent="0.3">
      <c r="A45" s="17" t="str">
        <f>CDT!B44</f>
        <v>Artésunate - Méfloquine (AS-MF)</v>
      </c>
      <c r="B45" s="79"/>
      <c r="C45" s="110"/>
      <c r="D45" s="121">
        <f t="shared" si="8"/>
        <v>0</v>
      </c>
      <c r="E45" s="119"/>
      <c r="F45" s="79"/>
      <c r="G45" s="79"/>
      <c r="H45" s="79"/>
      <c r="I45" s="79"/>
      <c r="J45" s="79"/>
      <c r="K45" s="110"/>
      <c r="L45" s="113">
        <f t="shared" si="9"/>
        <v>0</v>
      </c>
      <c r="M45" s="55">
        <f t="shared" si="10"/>
        <v>0</v>
      </c>
      <c r="N45" s="114">
        <f t="shared" si="11"/>
        <v>0</v>
      </c>
      <c r="O45" s="111" t="str">
        <f t="shared" si="12"/>
        <v>0</v>
      </c>
      <c r="P45" s="79"/>
      <c r="R45" s="152">
        <f t="shared" si="5"/>
        <v>90</v>
      </c>
      <c r="S45" s="68">
        <f t="shared" si="6"/>
        <v>0</v>
      </c>
      <c r="T45" s="68">
        <f t="shared" si="7"/>
        <v>0</v>
      </c>
      <c r="U45" s="95">
        <v>1</v>
      </c>
      <c r="V45" s="153" t="str">
        <f t="shared" si="0"/>
        <v/>
      </c>
    </row>
    <row r="46" spans="1:22" ht="34.5" hidden="1" customHeight="1" x14ac:dyDescent="0.3">
      <c r="A46" s="17" t="str">
        <f>CDT!B45</f>
        <v>Quinine comprimé 300mg</v>
      </c>
      <c r="B46" s="79"/>
      <c r="C46" s="110"/>
      <c r="D46" s="121">
        <f t="shared" si="8"/>
        <v>0</v>
      </c>
      <c r="E46" s="119"/>
      <c r="F46" s="79"/>
      <c r="G46" s="79"/>
      <c r="H46" s="79"/>
      <c r="I46" s="79"/>
      <c r="J46" s="79"/>
      <c r="K46" s="110"/>
      <c r="L46" s="113">
        <f t="shared" si="9"/>
        <v>0</v>
      </c>
      <c r="M46" s="55">
        <f t="shared" si="10"/>
        <v>0</v>
      </c>
      <c r="N46" s="114">
        <f t="shared" si="11"/>
        <v>0</v>
      </c>
      <c r="O46" s="111" t="str">
        <f t="shared" si="12"/>
        <v>0</v>
      </c>
      <c r="P46" s="79"/>
      <c r="R46" s="152">
        <f t="shared" si="5"/>
        <v>90</v>
      </c>
      <c r="S46" s="68">
        <f t="shared" si="6"/>
        <v>0</v>
      </c>
      <c r="T46" s="68">
        <f t="shared" si="7"/>
        <v>0</v>
      </c>
      <c r="U46" s="95">
        <v>1</v>
      </c>
      <c r="V46" s="153" t="str">
        <f t="shared" si="0"/>
        <v/>
      </c>
    </row>
    <row r="47" spans="1:22" ht="34.5" hidden="1" customHeight="1" x14ac:dyDescent="0.3">
      <c r="A47" s="17" t="str">
        <f>CDT!B46</f>
        <v>Quinine injectable 300 mg</v>
      </c>
      <c r="B47" s="79"/>
      <c r="C47" s="110"/>
      <c r="D47" s="121">
        <f t="shared" si="8"/>
        <v>0</v>
      </c>
      <c r="E47" s="119"/>
      <c r="F47" s="79"/>
      <c r="G47" s="79"/>
      <c r="H47" s="79"/>
      <c r="I47" s="79"/>
      <c r="J47" s="79"/>
      <c r="K47" s="110"/>
      <c r="L47" s="113">
        <f t="shared" si="9"/>
        <v>0</v>
      </c>
      <c r="M47" s="55">
        <f t="shared" si="10"/>
        <v>0</v>
      </c>
      <c r="N47" s="114">
        <f t="shared" si="11"/>
        <v>0</v>
      </c>
      <c r="O47" s="111" t="str">
        <f t="shared" si="12"/>
        <v>0</v>
      </c>
      <c r="P47" s="79"/>
      <c r="R47" s="152">
        <f t="shared" si="5"/>
        <v>90</v>
      </c>
      <c r="S47" s="68">
        <f t="shared" si="6"/>
        <v>0</v>
      </c>
      <c r="T47" s="68">
        <f t="shared" si="7"/>
        <v>0</v>
      </c>
      <c r="U47" s="95">
        <v>1</v>
      </c>
      <c r="V47" s="153" t="str">
        <f t="shared" si="0"/>
        <v/>
      </c>
    </row>
    <row r="48" spans="1:22" ht="34.5" hidden="1" customHeight="1" x14ac:dyDescent="0.3">
      <c r="A48" s="17" t="str">
        <f>CDT!B47</f>
        <v>Quinine injectable 600 mg</v>
      </c>
      <c r="B48" s="79"/>
      <c r="C48" s="110"/>
      <c r="D48" s="121">
        <f t="shared" si="8"/>
        <v>0</v>
      </c>
      <c r="E48" s="119"/>
      <c r="F48" s="79"/>
      <c r="G48" s="79"/>
      <c r="H48" s="79"/>
      <c r="I48" s="79"/>
      <c r="J48" s="79"/>
      <c r="K48" s="110"/>
      <c r="L48" s="113">
        <f t="shared" si="9"/>
        <v>0</v>
      </c>
      <c r="M48" s="55">
        <f t="shared" si="10"/>
        <v>0</v>
      </c>
      <c r="N48" s="114">
        <f t="shared" si="11"/>
        <v>0</v>
      </c>
      <c r="O48" s="111" t="str">
        <f t="shared" si="12"/>
        <v>0</v>
      </c>
      <c r="P48" s="79"/>
      <c r="R48" s="152">
        <f t="shared" si="5"/>
        <v>90</v>
      </c>
      <c r="S48" s="68">
        <f t="shared" si="6"/>
        <v>0</v>
      </c>
      <c r="T48" s="68">
        <f t="shared" si="7"/>
        <v>0</v>
      </c>
      <c r="U48" s="95">
        <v>1</v>
      </c>
      <c r="V48" s="153" t="str">
        <f t="shared" si="0"/>
        <v/>
      </c>
    </row>
    <row r="49" spans="1:22" ht="34.5" hidden="1" customHeight="1" x14ac:dyDescent="0.3">
      <c r="A49" s="17" t="str">
        <f>CDT!B48</f>
        <v>Quinine injectable 600 mg</v>
      </c>
      <c r="B49" s="79"/>
      <c r="C49" s="110"/>
      <c r="D49" s="121">
        <f t="shared" si="8"/>
        <v>0</v>
      </c>
      <c r="E49" s="119"/>
      <c r="F49" s="79"/>
      <c r="G49" s="79"/>
      <c r="H49" s="79"/>
      <c r="I49" s="79"/>
      <c r="J49" s="79"/>
      <c r="K49" s="110"/>
      <c r="L49" s="113">
        <f t="shared" si="9"/>
        <v>0</v>
      </c>
      <c r="M49" s="55">
        <f t="shared" si="10"/>
        <v>0</v>
      </c>
      <c r="N49" s="114">
        <f t="shared" si="11"/>
        <v>0</v>
      </c>
      <c r="O49" s="111" t="str">
        <f t="shared" si="12"/>
        <v>0</v>
      </c>
      <c r="P49" s="79"/>
      <c r="R49" s="152">
        <f t="shared" si="5"/>
        <v>90</v>
      </c>
      <c r="S49" s="68">
        <f t="shared" si="6"/>
        <v>0</v>
      </c>
      <c r="T49" s="68">
        <f t="shared" si="7"/>
        <v>0</v>
      </c>
      <c r="U49" s="95">
        <v>1</v>
      </c>
      <c r="V49" s="153" t="str">
        <f t="shared" si="0"/>
        <v/>
      </c>
    </row>
    <row r="50" spans="1:22" ht="34.5" hidden="1" customHeight="1" thickBot="1" x14ac:dyDescent="0.35">
      <c r="A50" s="17" t="str">
        <f>CDT!B49</f>
        <v>Artéméther injectable 100 mg</v>
      </c>
      <c r="B50" s="79"/>
      <c r="C50" s="110"/>
      <c r="D50" s="122">
        <f t="shared" si="8"/>
        <v>0</v>
      </c>
      <c r="E50" s="119"/>
      <c r="F50" s="79"/>
      <c r="G50" s="79"/>
      <c r="H50" s="79"/>
      <c r="I50" s="79"/>
      <c r="J50" s="79"/>
      <c r="K50" s="110"/>
      <c r="L50" s="115">
        <f t="shared" si="9"/>
        <v>0</v>
      </c>
      <c r="M50" s="130">
        <f t="shared" si="10"/>
        <v>0</v>
      </c>
      <c r="N50" s="116">
        <f>IF(J50=0,((E50+L50)-K50),((L50*2)-K50))</f>
        <v>0</v>
      </c>
      <c r="O50" s="111" t="str">
        <f t="shared" si="12"/>
        <v>0</v>
      </c>
      <c r="P50" s="79"/>
      <c r="R50" s="152">
        <f t="shared" si="5"/>
        <v>90</v>
      </c>
      <c r="S50" s="68">
        <f>D50-(E50+G50+I50+H50)</f>
        <v>0</v>
      </c>
      <c r="T50" s="68">
        <f t="shared" si="7"/>
        <v>0</v>
      </c>
      <c r="U50" s="95">
        <v>1</v>
      </c>
      <c r="V50" s="153" t="str">
        <f t="shared" si="0"/>
        <v/>
      </c>
    </row>
    <row r="51" spans="1:22" ht="34.5" hidden="1" customHeight="1" x14ac:dyDescent="0.3">
      <c r="A51" s="17"/>
      <c r="B51" s="79"/>
      <c r="C51" s="79"/>
      <c r="D51" s="56"/>
      <c r="E51" s="79"/>
      <c r="F51" s="79"/>
      <c r="G51" s="79"/>
      <c r="H51" s="79"/>
      <c r="I51" s="79"/>
      <c r="J51" s="79"/>
      <c r="K51" s="79"/>
      <c r="L51" s="57"/>
      <c r="M51" s="57"/>
      <c r="N51" s="58"/>
      <c r="O51" s="80"/>
      <c r="P51" s="79"/>
      <c r="R51" s="152"/>
      <c r="S51" s="68"/>
      <c r="T51" s="68"/>
      <c r="U51" s="95"/>
      <c r="V51" s="153" t="str">
        <f t="shared" si="0"/>
        <v/>
      </c>
    </row>
    <row r="52" spans="1:22" ht="34.5" hidden="1" customHeight="1" x14ac:dyDescent="0.3">
      <c r="A52" s="17"/>
      <c r="B52" s="79"/>
      <c r="C52" s="79"/>
      <c r="D52" s="53"/>
      <c r="E52" s="79"/>
      <c r="F52" s="79"/>
      <c r="G52" s="79"/>
      <c r="H52" s="79"/>
      <c r="I52" s="79"/>
      <c r="J52" s="79"/>
      <c r="K52" s="79"/>
      <c r="L52" s="54"/>
      <c r="M52" s="54"/>
      <c r="N52" s="55"/>
      <c r="O52" s="80"/>
      <c r="P52" s="79"/>
      <c r="R52" s="152"/>
      <c r="S52" s="68"/>
      <c r="T52" s="68"/>
      <c r="U52" s="95"/>
      <c r="V52" s="153" t="str">
        <f t="shared" si="0"/>
        <v/>
      </c>
    </row>
    <row r="53" spans="1:22" s="235" customFormat="1" ht="16.5" customHeight="1" x14ac:dyDescent="0.35">
      <c r="A53" s="494" t="s">
        <v>290</v>
      </c>
      <c r="B53" s="494"/>
      <c r="C53" s="494"/>
      <c r="D53" s="494"/>
      <c r="E53" s="232"/>
      <c r="F53" s="232"/>
      <c r="G53" s="233" t="s">
        <v>298</v>
      </c>
      <c r="H53" s="233"/>
      <c r="I53" s="232"/>
      <c r="J53" s="234"/>
      <c r="K53" s="232"/>
      <c r="L53" s="232"/>
      <c r="M53" s="232"/>
      <c r="N53" s="232"/>
      <c r="O53" s="232"/>
      <c r="Q53" s="236"/>
      <c r="R53" s="237"/>
      <c r="S53" s="238"/>
      <c r="T53" s="238"/>
      <c r="U53" s="239"/>
      <c r="V53" s="240"/>
    </row>
    <row r="54" spans="1:22" ht="34.5" customHeight="1" x14ac:dyDescent="0.3">
      <c r="A54" s="18"/>
      <c r="B54" s="18"/>
      <c r="C54" s="18"/>
      <c r="D54" s="18"/>
      <c r="E54" s="18"/>
      <c r="F54" s="18"/>
      <c r="G54" s="18"/>
      <c r="H54" s="18"/>
      <c r="I54" s="18"/>
      <c r="J54" s="18"/>
      <c r="K54" s="18"/>
      <c r="L54" s="18"/>
      <c r="M54" s="18"/>
      <c r="N54" s="18"/>
      <c r="O54" s="18"/>
      <c r="R54" s="154"/>
      <c r="S54" s="69"/>
      <c r="T54" s="69"/>
      <c r="U54" s="70"/>
      <c r="V54" s="155"/>
    </row>
    <row r="55" spans="1:22" ht="35.25" customHeight="1" x14ac:dyDescent="0.3">
      <c r="B55" s="18"/>
      <c r="C55" s="18"/>
      <c r="D55" s="18"/>
      <c r="E55" s="18"/>
      <c r="F55" s="18"/>
      <c r="I55" s="18"/>
      <c r="J55" s="18"/>
      <c r="K55" s="18"/>
      <c r="L55" s="18"/>
      <c r="M55" s="18"/>
      <c r="N55" s="18"/>
      <c r="O55" s="18"/>
      <c r="R55" s="154"/>
      <c r="S55" s="69"/>
      <c r="T55" s="69"/>
      <c r="U55" s="70"/>
      <c r="V55" s="155"/>
    </row>
    <row r="56" spans="1:22" s="235" customFormat="1" ht="16.5" customHeight="1" x14ac:dyDescent="0.35">
      <c r="A56" s="494" t="s">
        <v>289</v>
      </c>
      <c r="B56" s="494"/>
      <c r="C56" s="494"/>
      <c r="D56" s="494"/>
      <c r="E56" s="232"/>
      <c r="F56" s="232"/>
      <c r="G56" s="561" t="s">
        <v>299</v>
      </c>
      <c r="H56" s="561"/>
      <c r="I56" s="561"/>
      <c r="J56" s="561"/>
      <c r="K56" s="561"/>
      <c r="L56" s="561"/>
      <c r="M56" s="561"/>
      <c r="N56" s="561"/>
      <c r="O56" s="561"/>
      <c r="Q56" s="236"/>
      <c r="R56" s="237"/>
      <c r="S56" s="238"/>
      <c r="T56" s="238"/>
      <c r="U56" s="239"/>
      <c r="V56" s="240"/>
    </row>
  </sheetData>
  <mergeCells count="26">
    <mergeCell ref="A56:D56"/>
    <mergeCell ref="G56:O56"/>
    <mergeCell ref="A23:C23"/>
    <mergeCell ref="D23:F23"/>
    <mergeCell ref="I23:N23"/>
    <mergeCell ref="O23:P23"/>
    <mergeCell ref="A26:A27"/>
    <mergeCell ref="A53:D53"/>
    <mergeCell ref="A19:C19"/>
    <mergeCell ref="D19:N19"/>
    <mergeCell ref="R19:V19"/>
    <mergeCell ref="A21:C21"/>
    <mergeCell ref="D21:H21"/>
    <mergeCell ref="O21:P21"/>
    <mergeCell ref="L17:P17"/>
    <mergeCell ref="A1:B1"/>
    <mergeCell ref="A3:B3"/>
    <mergeCell ref="A4:B4"/>
    <mergeCell ref="A11:O11"/>
    <mergeCell ref="B13:C13"/>
    <mergeCell ref="E13:J13"/>
    <mergeCell ref="B15:C15"/>
    <mergeCell ref="D15:F15"/>
    <mergeCell ref="G15:I15"/>
    <mergeCell ref="B17:E17"/>
    <mergeCell ref="G17:K17"/>
  </mergeCells>
  <conditionalFormatting sqref="T28">
    <cfRule type="cellIs" dxfId="3834" priority="23" operator="greaterThan">
      <formula>0</formula>
    </cfRule>
    <cfRule type="cellIs" dxfId="3833" priority="24" operator="greaterThan">
      <formula>0</formula>
    </cfRule>
    <cfRule type="cellIs" dxfId="3832" priority="25" operator="lessThan">
      <formula>0</formula>
    </cfRule>
    <cfRule type="cellIs" dxfId="3831" priority="26" operator="notEqual">
      <formula>0</formula>
    </cfRule>
  </conditionalFormatting>
  <conditionalFormatting sqref="T29:T31">
    <cfRule type="cellIs" dxfId="3830" priority="19" operator="greaterThan">
      <formula>0</formula>
    </cfRule>
    <cfRule type="cellIs" dxfId="3829" priority="20" operator="greaterThan">
      <formula>0</formula>
    </cfRule>
    <cfRule type="cellIs" dxfId="3828" priority="21" operator="lessThan">
      <formula>0</formula>
    </cfRule>
    <cfRule type="cellIs" dxfId="3827" priority="22" operator="notEqual">
      <formula>0</formula>
    </cfRule>
  </conditionalFormatting>
  <conditionalFormatting sqref="T32:T49">
    <cfRule type="cellIs" dxfId="3826" priority="15" operator="greaterThan">
      <formula>0</formula>
    </cfRule>
    <cfRule type="cellIs" dxfId="3825" priority="16" operator="greaterThan">
      <formula>0</formula>
    </cfRule>
    <cfRule type="cellIs" dxfId="3824" priority="17" operator="lessThan">
      <formula>0</formula>
    </cfRule>
    <cfRule type="cellIs" dxfId="3823" priority="18" operator="notEqual">
      <formula>0</formula>
    </cfRule>
  </conditionalFormatting>
  <conditionalFormatting sqref="T50:T52">
    <cfRule type="cellIs" dxfId="3822" priority="11" operator="greaterThan">
      <formula>0</formula>
    </cfRule>
    <cfRule type="cellIs" dxfId="3821" priority="12" operator="greaterThan">
      <formula>0</formula>
    </cfRule>
    <cfRule type="cellIs" dxfId="3820" priority="13" operator="lessThan">
      <formula>0</formula>
    </cfRule>
    <cfRule type="cellIs" dxfId="3819" priority="14" operator="notEqual">
      <formula>0</formula>
    </cfRule>
  </conditionalFormatting>
  <conditionalFormatting sqref="K28 K50:K52">
    <cfRule type="expression" dxfId="3818" priority="9">
      <formula>K28&lt;S28</formula>
    </cfRule>
    <cfRule type="expression" dxfId="3817" priority="10">
      <formula>K28&gt;S28</formula>
    </cfRule>
  </conditionalFormatting>
  <conditionalFormatting sqref="J28">
    <cfRule type="cellIs" dxfId="3816" priority="8" operator="greaterThan">
      <formula>90</formula>
    </cfRule>
  </conditionalFormatting>
  <conditionalFormatting sqref="J37:J49">
    <cfRule type="cellIs" dxfId="3815" priority="7" operator="greaterThan">
      <formula>90</formula>
    </cfRule>
  </conditionalFormatting>
  <conditionalFormatting sqref="J50:J52">
    <cfRule type="cellIs" dxfId="3814" priority="6" operator="greaterThan">
      <formula>90</formula>
    </cfRule>
  </conditionalFormatting>
  <conditionalFormatting sqref="K37:K49">
    <cfRule type="expression" dxfId="3813" priority="4">
      <formula>K37&lt;S37</formula>
    </cfRule>
    <cfRule type="expression" dxfId="3812" priority="5">
      <formula>K37&gt;S37</formula>
    </cfRule>
  </conditionalFormatting>
  <conditionalFormatting sqref="K29:K36">
    <cfRule type="expression" dxfId="3811" priority="2">
      <formula>K29&lt;S29</formula>
    </cfRule>
    <cfRule type="expression" dxfId="3810" priority="3">
      <formula>K29&gt;S29</formula>
    </cfRule>
  </conditionalFormatting>
  <conditionalFormatting sqref="J29:J36">
    <cfRule type="cellIs" dxfId="3809" priority="1" operator="greaterThan">
      <formula>90</formula>
    </cfRule>
  </conditionalFormatting>
  <dataValidations count="9">
    <dataValidation type="whole" allowBlank="1" showInputMessage="1" showErrorMessage="1" prompt="La quantité accordée par le point Focal ne peut être supérieure à la somme du CMMa et la quantité commandée pour le trimestre._x000a_Merci de revoir la quantité dans la colonne O._x000a_" sqref="O28:O36">
      <formula1>0</formula1>
      <formula2>+M28+N28</formula2>
    </dataValidation>
    <dataValidation type="whole" allowBlank="1" showInputMessage="1" showErrorMessage="1" prompt="SVP _x000a_Veuillez inscrire le nombre d'ACS dans l'air sanitaire._x000a_Merci" sqref="O23:P23">
      <formula1>0</formula1>
      <formula2>500</formula2>
    </dataValidation>
    <dataValidation type="list" allowBlank="1" showInputMessage="1" showErrorMessage="1" sqref="D23:F23">
      <formula1>typerapport2</formula1>
    </dataValidation>
    <dataValidation errorStyle="information" allowBlank="1" showInputMessage="1" showErrorMessage="1" error="Vérifiez SVP l'inventaire physique,_x000a__x000a_MERI" sqref="K28:K36"/>
    <dataValidation allowBlank="1" showInputMessage="1" showErrorMessage="1" prompt="SVP Saisissez le Nom du site et la date de dépôt de la commande en premier. Merci" sqref="B28:B36"/>
    <dataValidation type="date" errorStyle="warning" allowBlank="1" showInputMessage="1" showErrorMessage="1" promptTitle="Instruction" prompt="SVP Saisissez la date sous le format:_x000a_00/00/0000. exemple 15/09/2016,_x000a_Merci_x000a_" sqref="D21:H21">
      <formula1>42370</formula1>
      <formula2>44926</formula2>
    </dataValidation>
    <dataValidation errorStyle="information" allowBlank="1" showInputMessage="1" showErrorMessage="1" errorTitle="Instruction" error="Saisissez le Texte en MAJUSCULE_x000a_Exemple: CMS AGOE_x000a_Merci" promptTitle="Instruction" prompt="Saisissez le Texte en MAJUSCULE_x000a_Exemple: CMS AGOE_x000a_Merci" sqref="D19:N19"/>
    <dataValidation type="whole" allowBlank="1" showInputMessage="1" showErrorMessage="1" prompt="La valeur ne peut pas être supérieure à 89_x000a_Si tel est le cas déteminer la quantité à commander directement à la colonne M._x000a_merci" sqref="J28:J52">
      <formula1>0</formula1>
      <formula2>89</formula2>
    </dataValidation>
    <dataValidation type="whole" operator="lessThanOrEqual" allowBlank="1" showInputMessage="1" showErrorMessage="1" promptTitle="instruction" prompt="La valeur de la cellule ne peut pas être supérieure à la quantité Totale inscrite dans la colonne D._x000a_Merci de vérifier." sqref="E28:E52">
      <formula1>D28</formula1>
    </dataValidation>
  </dataValidations>
  <pageMargins left="0.21" right="0.23622047244094491" top="0.74803149606299213" bottom="0.74803149606299213" header="0.31496062992125984" footer="0.31496062992125984"/>
  <pageSetup paperSize="9" scale="40" orientation="landscape" r:id="rId1"/>
  <headerFooter alignWithMargins="0">
    <oddFooter>&amp;C&amp;"Arial,Gras"PNLS /IST, Avenue des Armées, -05 BP 424 Lomé –Togo ; Tel 22 20 94 39 Fax : 22 20 94 36    Site Web : www.pnls.tg</oddFooter>
  </headerFooter>
  <drawing r:id="rId2"/>
</worksheet>
</file>

<file path=xl/worksheets/sheet3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rgb="FF00B050"/>
  </sheetPr>
  <dimension ref="A1:AA54"/>
  <sheetViews>
    <sheetView showGridLines="0" view="pageBreakPreview" topLeftCell="A11" zoomScale="80" zoomScaleNormal="125" zoomScaleSheetLayoutView="80" workbookViewId="0">
      <pane xSplit="1" ySplit="15" topLeftCell="B29" activePane="bottomRight" state="frozen"/>
      <selection activeCell="A32" sqref="A32:XFD32"/>
      <selection pane="topRight" activeCell="A32" sqref="A32:XFD32"/>
      <selection pane="bottomLeft" activeCell="A32" sqref="A32:XFD32"/>
      <selection pane="bottomRight" activeCell="D19" sqref="D19:N19"/>
    </sheetView>
  </sheetViews>
  <sheetFormatPr baseColWidth="10" defaultColWidth="7.33203125" defaultRowHeight="13.8" x14ac:dyDescent="0.3"/>
  <cols>
    <col min="1" max="1" width="53.44140625" style="3" customWidth="1"/>
    <col min="2" max="10" width="8.109375" style="3" customWidth="1"/>
    <col min="11" max="11" width="9.88671875" style="3" customWidth="1"/>
    <col min="12" max="12" width="8.88671875" style="3" customWidth="1"/>
    <col min="13" max="13" width="8.44140625" style="3" customWidth="1"/>
    <col min="14" max="14" width="9.44140625" style="3" customWidth="1"/>
    <col min="15" max="15" width="9.5546875" style="39" customWidth="1"/>
    <col min="16" max="16" width="16.44140625" style="3" customWidth="1"/>
    <col min="17" max="17" width="2.109375" style="62" customWidth="1"/>
    <col min="18" max="18" width="7.33203125" style="306" hidden="1" customWidth="1"/>
    <col min="19" max="19" width="7.44140625" style="77" customWidth="1"/>
    <col min="20" max="20" width="10.5546875" style="77" customWidth="1"/>
    <col min="21" max="21" width="7.44140625" style="77" bestFit="1" customWidth="1"/>
    <col min="22" max="22" width="7.88671875" style="78" bestFit="1" customWidth="1"/>
    <col min="23" max="23" width="33.33203125" style="77" customWidth="1"/>
    <col min="24" max="16384" width="7.33203125" style="3"/>
  </cols>
  <sheetData>
    <row r="1" spans="1:23" ht="17.25" customHeight="1" x14ac:dyDescent="0.3">
      <c r="A1" s="549" t="s">
        <v>452</v>
      </c>
      <c r="B1" s="549"/>
      <c r="C1" s="2"/>
      <c r="D1" s="2"/>
      <c r="E1"/>
      <c r="F1"/>
      <c r="G1"/>
      <c r="H1"/>
      <c r="I1"/>
      <c r="J1"/>
      <c r="N1" s="4" t="s">
        <v>1</v>
      </c>
      <c r="O1" s="5"/>
      <c r="S1" s="69"/>
      <c r="T1" s="69"/>
      <c r="U1" s="69"/>
      <c r="V1" s="70"/>
      <c r="W1" s="69"/>
    </row>
    <row r="2" spans="1:23" ht="13.5" customHeight="1" x14ac:dyDescent="0.3">
      <c r="A2" s="1" t="s">
        <v>453</v>
      </c>
      <c r="B2" s="1"/>
      <c r="C2" s="2"/>
      <c r="D2" s="2"/>
      <c r="E2"/>
      <c r="F2"/>
      <c r="G2"/>
      <c r="H2"/>
      <c r="I2"/>
      <c r="J2"/>
      <c r="M2" s="4"/>
      <c r="N2" s="4" t="s">
        <v>3</v>
      </c>
      <c r="O2" s="5"/>
      <c r="S2" s="69"/>
      <c r="T2" s="69"/>
      <c r="U2" s="69"/>
      <c r="V2" s="70"/>
      <c r="W2" s="69"/>
    </row>
    <row r="3" spans="1:23" ht="15.6" x14ac:dyDescent="0.3">
      <c r="A3" s="549" t="s">
        <v>454</v>
      </c>
      <c r="B3" s="549"/>
      <c r="C3" s="2"/>
      <c r="D3" s="2"/>
      <c r="E3"/>
      <c r="F3"/>
      <c r="G3"/>
      <c r="H3"/>
      <c r="I3"/>
      <c r="J3"/>
      <c r="K3" s="5"/>
      <c r="L3" s="5"/>
      <c r="M3" s="5"/>
      <c r="N3" s="5"/>
      <c r="O3" s="5"/>
      <c r="S3" s="69"/>
      <c r="T3" s="69"/>
      <c r="U3" s="69"/>
      <c r="V3" s="70"/>
      <c r="W3" s="69"/>
    </row>
    <row r="4" spans="1:23" ht="33.6" customHeight="1" x14ac:dyDescent="0.3">
      <c r="A4" s="547" t="s">
        <v>455</v>
      </c>
      <c r="B4" s="548"/>
      <c r="C4" s="7"/>
      <c r="D4" s="7"/>
      <c r="E4" s="8"/>
      <c r="F4" s="8"/>
      <c r="G4" s="8"/>
      <c r="H4" s="8"/>
      <c r="I4" s="8"/>
      <c r="J4" s="8"/>
      <c r="K4" s="9"/>
      <c r="L4" s="9"/>
      <c r="M4" s="9"/>
      <c r="N4" s="9"/>
      <c r="O4" s="38"/>
      <c r="S4" s="69"/>
      <c r="T4" s="69"/>
      <c r="U4" s="69"/>
      <c r="V4" s="70"/>
      <c r="W4" s="69"/>
    </row>
    <row r="5" spans="1:23" x14ac:dyDescent="0.3">
      <c r="B5" s="9"/>
      <c r="C5" s="9"/>
      <c r="D5" s="9"/>
      <c r="E5" s="9"/>
      <c r="F5" s="9"/>
      <c r="G5" s="9"/>
      <c r="H5" s="9"/>
      <c r="I5" s="9"/>
      <c r="J5" s="9"/>
      <c r="K5" s="9"/>
      <c r="L5" s="9"/>
      <c r="M5" s="9"/>
      <c r="N5" s="9"/>
      <c r="O5" s="38"/>
      <c r="S5" s="69"/>
      <c r="T5" s="69"/>
      <c r="U5" s="69"/>
      <c r="V5" s="70"/>
      <c r="W5" s="69"/>
    </row>
    <row r="6" spans="1:23" ht="15.6" x14ac:dyDescent="0.3">
      <c r="A6" s="6" t="s">
        <v>232</v>
      </c>
      <c r="B6" s="9"/>
      <c r="C6" s="9"/>
      <c r="D6" s="9"/>
      <c r="E6" s="9"/>
      <c r="F6" s="9"/>
      <c r="G6" s="9"/>
      <c r="H6" s="9"/>
      <c r="I6" s="9"/>
      <c r="J6" s="9"/>
      <c r="K6" s="9"/>
      <c r="L6" s="9"/>
      <c r="M6" s="9"/>
      <c r="N6" s="9"/>
      <c r="O6" s="38"/>
      <c r="S6" s="69"/>
      <c r="T6" s="69"/>
      <c r="U6" s="69"/>
      <c r="V6" s="70"/>
      <c r="W6" s="69"/>
    </row>
    <row r="7" spans="1:23" x14ac:dyDescent="0.3">
      <c r="A7" s="10"/>
      <c r="B7" s="9"/>
      <c r="C7" s="9"/>
      <c r="D7" s="9"/>
      <c r="E7" s="9"/>
      <c r="F7" s="9"/>
      <c r="G7" s="9"/>
      <c r="H7" s="9"/>
      <c r="I7" s="9"/>
      <c r="J7" s="9"/>
      <c r="K7" s="9"/>
      <c r="L7" s="9"/>
      <c r="M7" s="9"/>
      <c r="N7" s="9"/>
      <c r="O7" s="38"/>
      <c r="S7" s="69"/>
      <c r="T7" s="69"/>
      <c r="U7" s="69"/>
      <c r="V7" s="70"/>
      <c r="W7" s="69"/>
    </row>
    <row r="8" spans="1:23" x14ac:dyDescent="0.3">
      <c r="A8" s="10"/>
      <c r="B8" s="9"/>
      <c r="C8" s="9"/>
      <c r="D8" s="9"/>
      <c r="E8" s="9"/>
      <c r="F8" s="9"/>
      <c r="G8" s="9"/>
      <c r="H8" s="9"/>
      <c r="I8" s="9"/>
      <c r="J8" s="9"/>
      <c r="K8" s="9"/>
      <c r="L8" s="9"/>
      <c r="M8" s="9"/>
      <c r="N8" s="9"/>
      <c r="O8" s="38"/>
      <c r="S8" s="69"/>
      <c r="T8" s="69"/>
      <c r="U8" s="69"/>
      <c r="V8" s="70"/>
      <c r="W8" s="69"/>
    </row>
    <row r="9" spans="1:23" x14ac:dyDescent="0.3">
      <c r="A9" s="10"/>
      <c r="B9" s="9"/>
      <c r="C9" s="9"/>
      <c r="D9" s="9"/>
      <c r="E9" s="9"/>
      <c r="F9" s="9"/>
      <c r="G9" s="9"/>
      <c r="H9" s="9"/>
      <c r="I9" s="9"/>
      <c r="J9" s="9"/>
      <c r="K9" s="9"/>
      <c r="L9" s="9"/>
      <c r="M9" s="9"/>
      <c r="N9" s="9"/>
      <c r="O9" s="38"/>
      <c r="S9" s="69"/>
      <c r="T9" s="69"/>
      <c r="U9" s="69"/>
      <c r="V9" s="70"/>
      <c r="W9" s="69"/>
    </row>
    <row r="10" spans="1:23" x14ac:dyDescent="0.3">
      <c r="S10" s="69"/>
      <c r="T10" s="69"/>
      <c r="U10" s="69"/>
      <c r="V10" s="70"/>
      <c r="W10" s="69"/>
    </row>
    <row r="11" spans="1:23" ht="19.5" customHeight="1" x14ac:dyDescent="0.3">
      <c r="A11" s="555" t="s">
        <v>263</v>
      </c>
      <c r="B11" s="555"/>
      <c r="C11" s="555"/>
      <c r="D11" s="555"/>
      <c r="E11" s="555"/>
      <c r="F11" s="555"/>
      <c r="G11" s="555"/>
      <c r="H11" s="555"/>
      <c r="I11" s="555"/>
      <c r="J11" s="555"/>
      <c r="K11" s="555"/>
      <c r="L11" s="555"/>
      <c r="M11" s="555"/>
      <c r="N11" s="555"/>
      <c r="O11" s="555"/>
      <c r="P11" s="40"/>
      <c r="S11" s="69"/>
      <c r="T11" s="69"/>
      <c r="U11" s="69"/>
      <c r="V11" s="70"/>
      <c r="W11" s="69"/>
    </row>
    <row r="12" spans="1:23" ht="1.5" customHeight="1" thickBot="1" x14ac:dyDescent="0.35">
      <c r="A12" s="11"/>
      <c r="B12" s="11"/>
      <c r="C12" s="11"/>
      <c r="D12" s="11"/>
      <c r="E12" s="11"/>
      <c r="F12" s="11"/>
      <c r="G12" s="11"/>
      <c r="H12" s="11"/>
      <c r="I12" s="11"/>
      <c r="J12" s="11"/>
      <c r="K12" s="11"/>
      <c r="L12" s="11"/>
      <c r="M12" s="11"/>
      <c r="N12" s="11"/>
      <c r="O12" s="11"/>
      <c r="S12" s="69"/>
      <c r="T12" s="69"/>
      <c r="U12" s="69"/>
      <c r="V12" s="70"/>
      <c r="W12" s="69"/>
    </row>
    <row r="13" spans="1:23" s="42" customFormat="1" ht="20.25" hidden="1" customHeight="1" thickBot="1" x14ac:dyDescent="0.35">
      <c r="A13" s="434" t="s">
        <v>5</v>
      </c>
      <c r="B13" s="556">
        <f>'Info District'!G11</f>
        <v>2025</v>
      </c>
      <c r="C13" s="557"/>
      <c r="E13" s="550"/>
      <c r="F13" s="550"/>
      <c r="G13" s="550"/>
      <c r="H13" s="550"/>
      <c r="I13" s="550"/>
      <c r="J13" s="554"/>
      <c r="Q13" s="63"/>
      <c r="R13" s="307"/>
      <c r="S13" s="71"/>
      <c r="T13" s="71"/>
      <c r="U13" s="71"/>
      <c r="V13" s="72"/>
      <c r="W13" s="71"/>
    </row>
    <row r="14" spans="1:23" s="42" customFormat="1" ht="7.5" hidden="1" customHeight="1" thickBot="1" x14ac:dyDescent="0.35">
      <c r="A14" s="434"/>
      <c r="B14" s="13"/>
      <c r="C14" s="13"/>
      <c r="D14" s="13"/>
      <c r="O14" s="15"/>
      <c r="Q14" s="63"/>
      <c r="R14" s="307"/>
      <c r="S14" s="71"/>
      <c r="T14" s="71"/>
      <c r="U14" s="71"/>
      <c r="V14" s="72"/>
      <c r="W14" s="71"/>
    </row>
    <row r="15" spans="1:23" s="42" customFormat="1" ht="16.5" hidden="1" customHeight="1" thickBot="1" x14ac:dyDescent="0.35">
      <c r="A15" s="434" t="s">
        <v>7</v>
      </c>
      <c r="B15" s="558" t="str">
        <f>'Info District'!G12</f>
        <v>PLATEAUX</v>
      </c>
      <c r="C15" s="559"/>
      <c r="D15" s="550" t="s">
        <v>8</v>
      </c>
      <c r="E15" s="550"/>
      <c r="F15" s="550"/>
      <c r="G15" s="551" t="str">
        <f>'Info District'!G13</f>
        <v>Agou</v>
      </c>
      <c r="H15" s="552"/>
      <c r="I15" s="553"/>
      <c r="L15" s="11"/>
      <c r="M15" s="11"/>
      <c r="N15" s="11"/>
      <c r="O15" s="11"/>
      <c r="P15" s="11"/>
      <c r="Q15" s="63"/>
      <c r="R15" s="307"/>
      <c r="S15" s="71"/>
      <c r="T15" s="71"/>
      <c r="U15" s="71"/>
      <c r="V15" s="73"/>
      <c r="W15" s="71"/>
    </row>
    <row r="16" spans="1:23" s="42" customFormat="1" ht="3.75" hidden="1" customHeight="1" thickBot="1" x14ac:dyDescent="0.35">
      <c r="A16" s="139"/>
      <c r="B16" s="15"/>
      <c r="C16" s="15"/>
      <c r="D16" s="15"/>
      <c r="E16" s="15"/>
      <c r="K16" s="15"/>
      <c r="L16" s="15"/>
      <c r="M16" s="15"/>
      <c r="O16" s="15"/>
      <c r="Q16" s="63"/>
      <c r="R16" s="307"/>
      <c r="S16" s="71"/>
      <c r="T16" s="71"/>
      <c r="U16" s="71"/>
      <c r="V16" s="72"/>
      <c r="W16" s="71"/>
    </row>
    <row r="17" spans="1:27" s="42" customFormat="1" ht="18" hidden="1" customHeight="1" thickBot="1" x14ac:dyDescent="0.35">
      <c r="A17" s="434" t="s">
        <v>9</v>
      </c>
      <c r="B17" s="556" t="str">
        <f>'Info District'!G17</f>
        <v>Avril à Juin 2025</v>
      </c>
      <c r="C17" s="560"/>
      <c r="D17" s="560"/>
      <c r="E17" s="557"/>
      <c r="G17" s="550" t="s">
        <v>11</v>
      </c>
      <c r="H17" s="550"/>
      <c r="I17" s="550"/>
      <c r="J17" s="550"/>
      <c r="K17" s="554"/>
      <c r="L17" s="551" t="str">
        <f>'Info District'!G18</f>
        <v>Juillet à Septembre 2025</v>
      </c>
      <c r="M17" s="552"/>
      <c r="N17" s="552"/>
      <c r="O17" s="552"/>
      <c r="P17" s="553"/>
      <c r="Q17" s="63"/>
      <c r="R17" s="307"/>
      <c r="S17" s="71"/>
      <c r="T17" s="71"/>
      <c r="U17" s="71"/>
      <c r="V17" s="72"/>
      <c r="W17" s="71"/>
    </row>
    <row r="18" spans="1:27" s="9" customFormat="1" ht="2.25" hidden="1" customHeight="1" thickBot="1" x14ac:dyDescent="0.3">
      <c r="B18" s="43"/>
      <c r="C18" s="43"/>
      <c r="D18" s="43"/>
      <c r="E18" s="44"/>
      <c r="F18" s="43"/>
      <c r="G18" s="45"/>
      <c r="H18" s="45"/>
      <c r="I18" s="45"/>
      <c r="J18" s="45"/>
      <c r="K18" s="45"/>
      <c r="L18" s="45"/>
      <c r="M18" s="45"/>
      <c r="O18" s="38"/>
      <c r="Q18" s="64"/>
      <c r="R18" s="308"/>
      <c r="S18" s="74"/>
      <c r="T18" s="74"/>
      <c r="U18" s="74"/>
      <c r="V18" s="75"/>
      <c r="W18" s="74"/>
    </row>
    <row r="19" spans="1:27" s="9" customFormat="1" ht="21" customHeight="1" thickBot="1" x14ac:dyDescent="0.35">
      <c r="A19" s="532" t="s">
        <v>12</v>
      </c>
      <c r="B19" s="532"/>
      <c r="C19" s="533"/>
      <c r="D19" s="538"/>
      <c r="E19" s="539"/>
      <c r="F19" s="539"/>
      <c r="G19" s="539"/>
      <c r="H19" s="539"/>
      <c r="I19" s="539"/>
      <c r="J19" s="539"/>
      <c r="K19" s="539"/>
      <c r="L19" s="539"/>
      <c r="M19" s="539"/>
      <c r="N19" s="540"/>
      <c r="O19" s="11"/>
      <c r="P19" s="241" t="str">
        <f>'Info District'!H17</f>
        <v>T2</v>
      </c>
      <c r="Q19" s="65"/>
      <c r="R19" s="309"/>
      <c r="S19" s="535" t="s">
        <v>96</v>
      </c>
      <c r="T19" s="536"/>
      <c r="U19" s="536"/>
      <c r="V19" s="536"/>
      <c r="W19" s="537"/>
    </row>
    <row r="20" spans="1:27" s="9" customFormat="1" ht="4.5" customHeight="1" thickBot="1" x14ac:dyDescent="0.35">
      <c r="A20" s="12"/>
      <c r="B20" s="12"/>
      <c r="C20" s="12"/>
      <c r="D20" s="12"/>
      <c r="E20" s="12"/>
      <c r="F20" s="12"/>
      <c r="G20" s="13"/>
      <c r="H20" s="13"/>
      <c r="I20" s="13"/>
      <c r="J20" s="13"/>
      <c r="K20" s="13"/>
      <c r="L20" s="14"/>
      <c r="M20" s="14"/>
      <c r="N20" s="14"/>
      <c r="O20" s="14"/>
      <c r="Q20" s="64"/>
      <c r="R20" s="308"/>
      <c r="S20" s="146"/>
      <c r="T20" s="74"/>
      <c r="U20" s="74"/>
      <c r="V20" s="76"/>
      <c r="W20" s="147"/>
    </row>
    <row r="21" spans="1:27" s="9" customFormat="1" ht="32.25" customHeight="1" thickBot="1" x14ac:dyDescent="0.35">
      <c r="A21" s="532" t="s">
        <v>240</v>
      </c>
      <c r="B21" s="532"/>
      <c r="C21" s="533"/>
      <c r="D21" s="543" t="s">
        <v>264</v>
      </c>
      <c r="E21" s="544"/>
      <c r="F21" s="545"/>
      <c r="G21" s="534" t="s">
        <v>6</v>
      </c>
      <c r="H21" s="534"/>
      <c r="I21" s="534"/>
      <c r="J21" s="534"/>
      <c r="K21" s="534"/>
      <c r="L21" s="546"/>
      <c r="M21" s="539"/>
      <c r="N21" s="539"/>
      <c r="O21" s="539"/>
      <c r="P21" s="540"/>
      <c r="Q21" s="64"/>
      <c r="R21" s="308"/>
      <c r="S21" s="146"/>
      <c r="T21" s="74"/>
      <c r="U21" s="74"/>
      <c r="V21" s="76"/>
      <c r="W21" s="147"/>
    </row>
    <row r="22" spans="1:27" s="9" customFormat="1" ht="6" customHeight="1" x14ac:dyDescent="0.3">
      <c r="A22" s="12"/>
      <c r="B22" s="12"/>
      <c r="C22" s="12"/>
      <c r="D22" s="12"/>
      <c r="E22" s="12"/>
      <c r="F22" s="12"/>
      <c r="G22" s="534"/>
      <c r="H22" s="534"/>
      <c r="I22" s="534"/>
      <c r="J22" s="534"/>
      <c r="K22" s="534"/>
      <c r="L22" s="14"/>
      <c r="M22" s="14"/>
      <c r="N22" s="14"/>
      <c r="O22" s="14"/>
      <c r="Q22" s="64"/>
      <c r="R22" s="308"/>
      <c r="S22" s="146"/>
      <c r="T22" s="74"/>
      <c r="U22" s="74"/>
      <c r="V22" s="76"/>
      <c r="W22" s="147"/>
    </row>
    <row r="23" spans="1:27" s="9" customFormat="1" ht="3.75" customHeight="1" thickBot="1" x14ac:dyDescent="0.35">
      <c r="A23" s="12"/>
      <c r="B23" s="12"/>
      <c r="C23" s="12"/>
      <c r="D23" s="12"/>
      <c r="E23" s="12"/>
      <c r="F23" s="12"/>
      <c r="G23" s="13"/>
      <c r="H23" s="13"/>
      <c r="I23" s="13"/>
      <c r="J23" s="13"/>
      <c r="K23" s="13"/>
      <c r="L23" s="14"/>
      <c r="M23" s="14"/>
      <c r="N23" s="14"/>
      <c r="O23" s="14"/>
      <c r="Q23" s="64"/>
      <c r="R23" s="308"/>
      <c r="S23" s="146"/>
      <c r="T23" s="74"/>
      <c r="U23" s="74"/>
      <c r="V23" s="76"/>
      <c r="W23" s="147"/>
    </row>
    <row r="24" spans="1:27" ht="76.5" customHeight="1" thickBot="1" x14ac:dyDescent="0.35">
      <c r="A24" s="541" t="s">
        <v>13</v>
      </c>
      <c r="B24" s="16" t="s">
        <v>14</v>
      </c>
      <c r="C24" s="108" t="s">
        <v>15</v>
      </c>
      <c r="D24" s="118" t="s">
        <v>16</v>
      </c>
      <c r="E24" s="117" t="s">
        <v>17</v>
      </c>
      <c r="F24" s="351" t="s">
        <v>18</v>
      </c>
      <c r="G24" s="16" t="s">
        <v>233</v>
      </c>
      <c r="H24" s="16" t="s">
        <v>234</v>
      </c>
      <c r="I24" s="16" t="s">
        <v>19</v>
      </c>
      <c r="J24" s="16" t="s">
        <v>20</v>
      </c>
      <c r="K24" s="108" t="s">
        <v>21</v>
      </c>
      <c r="L24" s="136" t="s">
        <v>22</v>
      </c>
      <c r="M24" s="137" t="s">
        <v>236</v>
      </c>
      <c r="N24" s="138" t="s">
        <v>23</v>
      </c>
      <c r="O24" s="109" t="s">
        <v>39</v>
      </c>
      <c r="P24" s="16" t="s">
        <v>40</v>
      </c>
      <c r="S24" s="148" t="s">
        <v>237</v>
      </c>
      <c r="T24" s="140" t="s">
        <v>93</v>
      </c>
      <c r="U24" s="140" t="s">
        <v>239</v>
      </c>
      <c r="V24" s="140" t="s">
        <v>238</v>
      </c>
      <c r="W24" s="149" t="s">
        <v>97</v>
      </c>
    </row>
    <row r="25" spans="1:27" s="47" customFormat="1" ht="31.2" customHeight="1" x14ac:dyDescent="0.3">
      <c r="A25" s="542"/>
      <c r="B25" s="46" t="s">
        <v>24</v>
      </c>
      <c r="C25" s="46" t="s">
        <v>25</v>
      </c>
      <c r="D25" s="112" t="s">
        <v>26</v>
      </c>
      <c r="E25" s="46" t="s">
        <v>27</v>
      </c>
      <c r="F25" s="46"/>
      <c r="G25" s="46" t="s">
        <v>28</v>
      </c>
      <c r="H25" s="46"/>
      <c r="I25" s="46" t="s">
        <v>29</v>
      </c>
      <c r="J25" s="46"/>
      <c r="K25" s="131" t="s">
        <v>235</v>
      </c>
      <c r="L25" s="133"/>
      <c r="M25" s="134"/>
      <c r="N25" s="135"/>
      <c r="O25" s="132" t="s">
        <v>30</v>
      </c>
      <c r="P25" s="46"/>
      <c r="Q25" s="66"/>
      <c r="R25" s="310"/>
      <c r="S25" s="150"/>
      <c r="T25" s="67" t="s">
        <v>94</v>
      </c>
      <c r="U25" s="67" t="s">
        <v>95</v>
      </c>
      <c r="V25" s="94"/>
      <c r="W25" s="151" t="str">
        <f>IF(J26&lt;=0,"",IF(J26=90,$X$26))</f>
        <v/>
      </c>
      <c r="X25" s="37" t="s">
        <v>98</v>
      </c>
    </row>
    <row r="26" spans="1:27" ht="31.2" customHeight="1" x14ac:dyDescent="0.3">
      <c r="A26" s="322" t="str">
        <f>CDT!B26</f>
        <v>Artéméther-Luméfantrine 6cp (AL)</v>
      </c>
      <c r="B26" s="247"/>
      <c r="C26" s="248"/>
      <c r="D26" s="302" t="str">
        <f>IF(B26&lt;&gt;"",B26+C26,"")</f>
        <v/>
      </c>
      <c r="E26" s="249"/>
      <c r="F26" s="247"/>
      <c r="G26" s="247"/>
      <c r="H26" s="247"/>
      <c r="I26" s="247"/>
      <c r="J26" s="247"/>
      <c r="K26" s="248"/>
      <c r="L26" s="431" t="str">
        <f>IF(B26&lt;&gt;"",IF(J26=0,E26,((E26*90)/(90-J26))),"0")</f>
        <v>0</v>
      </c>
      <c r="M26" s="428" t="str">
        <f>IF(B26&lt;&gt;"",((E26/S26)*30),"0")</f>
        <v>0</v>
      </c>
      <c r="N26" s="250" t="str">
        <f>IF(B26&lt;&gt;"",IF(J26=0,((E26+L26)-K26),((M26*6)-K26)),"0")</f>
        <v>0</v>
      </c>
      <c r="O26" s="251"/>
      <c r="P26" s="313"/>
      <c r="R26" s="312">
        <f>+L26+N26</f>
        <v>0</v>
      </c>
      <c r="S26" s="152">
        <f>(90-J26)</f>
        <v>90</v>
      </c>
      <c r="T26" s="68" t="e">
        <f t="shared" ref="T26:T47" si="0">D26-(E26+G26+I26+H26)</f>
        <v>#VALUE!</v>
      </c>
      <c r="U26" s="68" t="e">
        <f>K26-T26</f>
        <v>#VALUE!</v>
      </c>
      <c r="V26" s="95">
        <v>6</v>
      </c>
      <c r="W26" s="153" t="e">
        <f t="shared" ref="W26:W50" si="1">IF(U26=0,"",$X$25)</f>
        <v>#VALUE!</v>
      </c>
      <c r="X26" s="37" t="s">
        <v>203</v>
      </c>
      <c r="Y26" s="107">
        <f>+O26</f>
        <v>0</v>
      </c>
    </row>
    <row r="27" spans="1:27" ht="31.2" customHeight="1" x14ac:dyDescent="0.3">
      <c r="A27" s="322" t="str">
        <f>CDT!B27</f>
        <v>Artéméther-Luméfantrine 12cp (AL)</v>
      </c>
      <c r="B27" s="247"/>
      <c r="C27" s="248"/>
      <c r="D27" s="302" t="str">
        <f t="shared" ref="D27" si="2">IF(B27&lt;&gt;"",B27+C27,"")</f>
        <v/>
      </c>
      <c r="E27" s="249"/>
      <c r="F27" s="247"/>
      <c r="G27" s="247"/>
      <c r="H27" s="247"/>
      <c r="I27" s="247"/>
      <c r="J27" s="247"/>
      <c r="K27" s="248"/>
      <c r="L27" s="431" t="str">
        <f t="shared" ref="L27:L49" si="3">IF(B27&lt;&gt;"",IF(J27=0,E27,((E27*90)/(90-J27))),"0")</f>
        <v>0</v>
      </c>
      <c r="M27" s="428" t="str">
        <f t="shared" ref="M27:M49" si="4">IF(B27&lt;&gt;"",((E27/S27)*30),"0")</f>
        <v>0</v>
      </c>
      <c r="N27" s="250" t="str">
        <f t="shared" ref="N27:N49" si="5">IF(B27&lt;&gt;"",IF(J27=0,((E27+L27)-K27),((M27*6)-K27)),"0")</f>
        <v>0</v>
      </c>
      <c r="O27" s="251"/>
      <c r="P27" s="247"/>
      <c r="R27" s="312">
        <f t="shared" ref="R27:R49" si="6">+L27+N27</f>
        <v>0</v>
      </c>
      <c r="S27" s="152">
        <f t="shared" ref="S27:S49" si="7">(90-J27)</f>
        <v>90</v>
      </c>
      <c r="T27" s="68" t="e">
        <f t="shared" si="0"/>
        <v>#VALUE!</v>
      </c>
      <c r="U27" s="68" t="e">
        <f t="shared" ref="U27:U49" si="8">K27-T27</f>
        <v>#VALUE!</v>
      </c>
      <c r="V27" s="95">
        <v>12</v>
      </c>
      <c r="W27" s="153" t="e">
        <f t="shared" si="1"/>
        <v>#VALUE!</v>
      </c>
      <c r="Y27" s="107">
        <f t="shared" ref="Y27:Y48" si="9">+O27</f>
        <v>0</v>
      </c>
    </row>
    <row r="28" spans="1:27" ht="31.2" customHeight="1" x14ac:dyDescent="0.3">
      <c r="A28" s="322" t="str">
        <f>CDT!B28</f>
        <v>Artéméther-Luméfantrine 18cp (AL)</v>
      </c>
      <c r="B28" s="247"/>
      <c r="C28" s="248"/>
      <c r="D28" s="302" t="str">
        <f>IF(B28&lt;&gt;"",B28+C28,"")</f>
        <v/>
      </c>
      <c r="E28" s="249"/>
      <c r="F28" s="247"/>
      <c r="G28" s="247"/>
      <c r="H28" s="247"/>
      <c r="I28" s="247"/>
      <c r="J28" s="247"/>
      <c r="K28" s="248"/>
      <c r="L28" s="431" t="str">
        <f t="shared" si="3"/>
        <v>0</v>
      </c>
      <c r="M28" s="428" t="str">
        <f t="shared" si="4"/>
        <v>0</v>
      </c>
      <c r="N28" s="250" t="str">
        <f t="shared" si="5"/>
        <v>0</v>
      </c>
      <c r="O28" s="251"/>
      <c r="P28" s="247"/>
      <c r="R28" s="312">
        <f t="shared" si="6"/>
        <v>0</v>
      </c>
      <c r="S28" s="152">
        <f t="shared" si="7"/>
        <v>90</v>
      </c>
      <c r="T28" s="68" t="e">
        <f t="shared" si="0"/>
        <v>#VALUE!</v>
      </c>
      <c r="U28" s="68" t="e">
        <f t="shared" si="8"/>
        <v>#VALUE!</v>
      </c>
      <c r="V28" s="95">
        <v>18</v>
      </c>
      <c r="W28" s="153" t="e">
        <f t="shared" si="1"/>
        <v>#VALUE!</v>
      </c>
      <c r="Y28" s="107">
        <f t="shared" si="9"/>
        <v>0</v>
      </c>
    </row>
    <row r="29" spans="1:27" ht="31.2" customHeight="1" x14ac:dyDescent="0.3">
      <c r="A29" s="322" t="str">
        <f>CDT!B29</f>
        <v>Artéméther-Luméfantrine 24cp (AL)</v>
      </c>
      <c r="B29" s="247"/>
      <c r="C29" s="248"/>
      <c r="D29" s="302" t="str">
        <f>IF(B29&lt;&gt;"",B29+C29,"")</f>
        <v/>
      </c>
      <c r="E29" s="249"/>
      <c r="F29" s="247"/>
      <c r="G29" s="247"/>
      <c r="H29" s="247"/>
      <c r="I29" s="247"/>
      <c r="J29" s="247"/>
      <c r="K29" s="248"/>
      <c r="L29" s="431" t="str">
        <f t="shared" si="3"/>
        <v>0</v>
      </c>
      <c r="M29" s="428" t="str">
        <f t="shared" si="4"/>
        <v>0</v>
      </c>
      <c r="N29" s="250" t="str">
        <f t="shared" si="5"/>
        <v>0</v>
      </c>
      <c r="O29" s="251"/>
      <c r="P29" s="247"/>
      <c r="R29" s="312">
        <f t="shared" si="6"/>
        <v>0</v>
      </c>
      <c r="S29" s="152">
        <f t="shared" si="7"/>
        <v>90</v>
      </c>
      <c r="T29" s="68" t="e">
        <f t="shared" si="0"/>
        <v>#VALUE!</v>
      </c>
      <c r="U29" s="68" t="e">
        <f t="shared" si="8"/>
        <v>#VALUE!</v>
      </c>
      <c r="V29" s="95">
        <v>24</v>
      </c>
      <c r="W29" s="153" t="e">
        <f t="shared" si="1"/>
        <v>#VALUE!</v>
      </c>
      <c r="Y29" s="107">
        <f t="shared" si="9"/>
        <v>0</v>
      </c>
    </row>
    <row r="30" spans="1:27" ht="31.2" customHeight="1" x14ac:dyDescent="0.3">
      <c r="A30" s="322" t="str">
        <f>CDT!B30</f>
        <v>Artéméther injectable 40 mg</v>
      </c>
      <c r="B30" s="247"/>
      <c r="C30" s="248"/>
      <c r="D30" s="302" t="str">
        <f t="shared" ref="D30:D49" si="10">IF(B30&lt;&gt;"",B30+C30,"")</f>
        <v/>
      </c>
      <c r="E30" s="249"/>
      <c r="F30" s="247"/>
      <c r="G30" s="247"/>
      <c r="H30" s="247"/>
      <c r="I30" s="247"/>
      <c r="J30" s="247"/>
      <c r="K30" s="248"/>
      <c r="L30" s="431" t="str">
        <f t="shared" si="3"/>
        <v>0</v>
      </c>
      <c r="M30" s="428" t="str">
        <f t="shared" si="4"/>
        <v>0</v>
      </c>
      <c r="N30" s="250" t="str">
        <f t="shared" si="5"/>
        <v>0</v>
      </c>
      <c r="O30" s="251"/>
      <c r="P30" s="247"/>
      <c r="R30" s="312">
        <f t="shared" si="6"/>
        <v>0</v>
      </c>
      <c r="S30" s="152">
        <f t="shared" si="7"/>
        <v>90</v>
      </c>
      <c r="T30" s="68" t="e">
        <f t="shared" si="0"/>
        <v>#VALUE!</v>
      </c>
      <c r="U30" s="68" t="e">
        <f t="shared" si="8"/>
        <v>#VALUE!</v>
      </c>
      <c r="V30" s="95">
        <v>1</v>
      </c>
      <c r="W30" s="153" t="e">
        <f t="shared" si="1"/>
        <v>#VALUE!</v>
      </c>
      <c r="Y30" s="107">
        <f t="shared" si="9"/>
        <v>0</v>
      </c>
    </row>
    <row r="31" spans="1:27" ht="34.5" customHeight="1" x14ac:dyDescent="0.3">
      <c r="A31" s="322" t="str">
        <f>CDT!B31</f>
        <v>Artéméther injectable 80 mg</v>
      </c>
      <c r="B31" s="247"/>
      <c r="C31" s="248"/>
      <c r="D31" s="302" t="str">
        <f t="shared" si="10"/>
        <v/>
      </c>
      <c r="E31" s="249"/>
      <c r="F31" s="247"/>
      <c r="G31" s="247"/>
      <c r="H31" s="247"/>
      <c r="I31" s="247"/>
      <c r="J31" s="247"/>
      <c r="K31" s="248"/>
      <c r="L31" s="431" t="str">
        <f t="shared" si="3"/>
        <v>0</v>
      </c>
      <c r="M31" s="428" t="str">
        <f t="shared" si="4"/>
        <v>0</v>
      </c>
      <c r="N31" s="250" t="str">
        <f t="shared" si="5"/>
        <v>0</v>
      </c>
      <c r="O31" s="251"/>
      <c r="P31" s="247"/>
      <c r="R31" s="312">
        <f t="shared" si="6"/>
        <v>0</v>
      </c>
      <c r="S31" s="152">
        <f t="shared" si="7"/>
        <v>90</v>
      </c>
      <c r="T31" s="68" t="e">
        <f t="shared" si="0"/>
        <v>#VALUE!</v>
      </c>
      <c r="U31" s="68" t="e">
        <f t="shared" si="8"/>
        <v>#VALUE!</v>
      </c>
      <c r="V31" s="95">
        <v>1</v>
      </c>
      <c r="W31" s="153" t="e">
        <f t="shared" si="1"/>
        <v>#VALUE!</v>
      </c>
      <c r="Y31" s="107">
        <f t="shared" si="9"/>
        <v>0</v>
      </c>
    </row>
    <row r="32" spans="1:27" ht="34.5" customHeight="1" x14ac:dyDescent="0.3">
      <c r="A32" s="435" t="str">
        <f>CDT!B32</f>
        <v>Artésunate injectable 60 mg</v>
      </c>
      <c r="B32" s="247"/>
      <c r="C32" s="248"/>
      <c r="D32" s="302" t="str">
        <f t="shared" si="10"/>
        <v/>
      </c>
      <c r="E32" s="249"/>
      <c r="F32" s="247"/>
      <c r="G32" s="247"/>
      <c r="H32" s="247"/>
      <c r="I32" s="247"/>
      <c r="J32" s="247"/>
      <c r="K32" s="248"/>
      <c r="L32" s="438" t="str">
        <f t="shared" si="3"/>
        <v>0</v>
      </c>
      <c r="M32" s="314" t="str">
        <f>IF(B32&lt;&gt;"",((E32/S32:S32)*30),"0")</f>
        <v>0</v>
      </c>
      <c r="N32" s="432" t="str">
        <f>IF(B32&lt;&gt;"",IF(J32=0,AA32,IF(J32&gt;0,((M32/30)*J32)+AA32)),"0")</f>
        <v>0</v>
      </c>
      <c r="O32" s="433"/>
      <c r="P32" s="247"/>
      <c r="R32" s="312">
        <f t="shared" si="6"/>
        <v>0</v>
      </c>
      <c r="S32" s="429">
        <f t="shared" si="7"/>
        <v>90</v>
      </c>
      <c r="T32" s="436" t="e">
        <f>D32-(E32+G32+I32+H32)</f>
        <v>#VALUE!</v>
      </c>
      <c r="U32" s="436" t="e">
        <f t="shared" si="8"/>
        <v>#VALUE!</v>
      </c>
      <c r="V32" s="430">
        <v>1</v>
      </c>
      <c r="W32" s="437" t="e">
        <f t="shared" si="1"/>
        <v>#VALUE!</v>
      </c>
      <c r="Y32" s="107">
        <f t="shared" si="9"/>
        <v>0</v>
      </c>
      <c r="AA32" s="3">
        <f>((F32*10)+L32-K32)</f>
        <v>0</v>
      </c>
    </row>
    <row r="33" spans="1:25" ht="34.5" customHeight="1" x14ac:dyDescent="0.3">
      <c r="A33" s="322" t="str">
        <f>CDT!B33</f>
        <v xml:space="preserve"> Sulfadoxine Pyriméthamine:  (SP)</v>
      </c>
      <c r="B33" s="247"/>
      <c r="C33" s="248"/>
      <c r="D33" s="302" t="str">
        <f t="shared" si="10"/>
        <v/>
      </c>
      <c r="E33" s="249"/>
      <c r="F33" s="247"/>
      <c r="G33" s="247"/>
      <c r="H33" s="247"/>
      <c r="I33" s="247"/>
      <c r="J33" s="247"/>
      <c r="K33" s="248"/>
      <c r="L33" s="431" t="str">
        <f t="shared" si="3"/>
        <v>0</v>
      </c>
      <c r="M33" s="428" t="str">
        <f t="shared" si="4"/>
        <v>0</v>
      </c>
      <c r="N33" s="250" t="str">
        <f t="shared" si="5"/>
        <v>0</v>
      </c>
      <c r="O33" s="251"/>
      <c r="P33" s="247"/>
      <c r="R33" s="312">
        <f t="shared" si="6"/>
        <v>0</v>
      </c>
      <c r="S33" s="152">
        <f t="shared" si="7"/>
        <v>90</v>
      </c>
      <c r="T33" s="68" t="e">
        <f t="shared" si="0"/>
        <v>#VALUE!</v>
      </c>
      <c r="U33" s="68" t="e">
        <f t="shared" si="8"/>
        <v>#VALUE!</v>
      </c>
      <c r="V33" s="95">
        <v>3</v>
      </c>
      <c r="W33" s="153" t="e">
        <f t="shared" si="1"/>
        <v>#VALUE!</v>
      </c>
      <c r="Y33" s="107">
        <f t="shared" si="9"/>
        <v>0</v>
      </c>
    </row>
    <row r="34" spans="1:25" ht="34.5" customHeight="1" x14ac:dyDescent="0.3">
      <c r="A34" s="322" t="str">
        <f>CDT!B34</f>
        <v>Test de Diagnostic Rapide  : (TDR)</v>
      </c>
      <c r="B34" s="247"/>
      <c r="C34" s="248"/>
      <c r="D34" s="302" t="str">
        <f t="shared" si="10"/>
        <v/>
      </c>
      <c r="E34" s="247"/>
      <c r="F34" s="248"/>
      <c r="G34" s="247"/>
      <c r="H34" s="247"/>
      <c r="I34" s="247"/>
      <c r="J34" s="247"/>
      <c r="K34" s="248"/>
      <c r="L34" s="431" t="str">
        <f t="shared" si="3"/>
        <v>0</v>
      </c>
      <c r="M34" s="428" t="str">
        <f t="shared" si="4"/>
        <v>0</v>
      </c>
      <c r="N34" s="250" t="str">
        <f t="shared" si="5"/>
        <v>0</v>
      </c>
      <c r="O34" s="251"/>
      <c r="P34" s="247"/>
      <c r="R34" s="312">
        <f t="shared" si="6"/>
        <v>0</v>
      </c>
      <c r="S34" s="152">
        <f t="shared" si="7"/>
        <v>90</v>
      </c>
      <c r="T34" s="68" t="e">
        <f t="shared" si="0"/>
        <v>#VALUE!</v>
      </c>
      <c r="U34" s="68" t="e">
        <f t="shared" si="8"/>
        <v>#VALUE!</v>
      </c>
      <c r="V34" s="95">
        <v>1</v>
      </c>
      <c r="W34" s="153" t="e">
        <f>IF(U34=0,"",$X$25)</f>
        <v>#VALUE!</v>
      </c>
      <c r="Y34" s="107">
        <f t="shared" si="9"/>
        <v>0</v>
      </c>
    </row>
    <row r="35" spans="1:25" ht="34.5" customHeight="1" x14ac:dyDescent="0.3">
      <c r="A35" s="322" t="str">
        <f>CDT!B35</f>
        <v>Moustiquaire à Imprégnation Durable: (MID)</v>
      </c>
      <c r="B35" s="247"/>
      <c r="C35" s="248"/>
      <c r="D35" s="302" t="str">
        <f t="shared" si="10"/>
        <v/>
      </c>
      <c r="E35" s="247"/>
      <c r="F35" s="248"/>
      <c r="G35" s="247"/>
      <c r="H35" s="247"/>
      <c r="I35" s="247"/>
      <c r="J35" s="247"/>
      <c r="K35" s="248"/>
      <c r="L35" s="431" t="str">
        <f t="shared" si="3"/>
        <v>0</v>
      </c>
      <c r="M35" s="428" t="str">
        <f t="shared" si="4"/>
        <v>0</v>
      </c>
      <c r="N35" s="250" t="str">
        <f t="shared" si="5"/>
        <v>0</v>
      </c>
      <c r="O35" s="251"/>
      <c r="P35" s="247"/>
      <c r="R35" s="312">
        <f t="shared" si="6"/>
        <v>0</v>
      </c>
      <c r="S35" s="152">
        <f t="shared" si="7"/>
        <v>90</v>
      </c>
      <c r="T35" s="68" t="e">
        <f t="shared" si="0"/>
        <v>#VALUE!</v>
      </c>
      <c r="U35" s="68" t="e">
        <f t="shared" si="8"/>
        <v>#VALUE!</v>
      </c>
      <c r="V35" s="95">
        <v>1</v>
      </c>
      <c r="W35" s="153" t="e">
        <f t="shared" si="1"/>
        <v>#VALUE!</v>
      </c>
      <c r="Y35" s="107">
        <f t="shared" si="9"/>
        <v>0</v>
      </c>
    </row>
    <row r="36" spans="1:25" ht="34.5" customHeight="1" x14ac:dyDescent="0.3">
      <c r="A36" s="322" t="str">
        <f>CDT!B36</f>
        <v>Dihydroartéminisine Pipéraquine– Plaq / 3 comp 
( DHA-PPQ)  20/160 mg</v>
      </c>
      <c r="B36" s="247"/>
      <c r="C36" s="248"/>
      <c r="D36" s="302" t="str">
        <f t="shared" si="10"/>
        <v/>
      </c>
      <c r="E36" s="249"/>
      <c r="F36" s="247"/>
      <c r="G36" s="247"/>
      <c r="H36" s="247"/>
      <c r="I36" s="247"/>
      <c r="J36" s="247"/>
      <c r="K36" s="248"/>
      <c r="L36" s="431" t="str">
        <f t="shared" si="3"/>
        <v>0</v>
      </c>
      <c r="M36" s="428" t="str">
        <f t="shared" si="4"/>
        <v>0</v>
      </c>
      <c r="N36" s="250" t="str">
        <f t="shared" si="5"/>
        <v>0</v>
      </c>
      <c r="O36" s="251"/>
      <c r="P36" s="247"/>
      <c r="R36" s="312">
        <f t="shared" si="6"/>
        <v>0</v>
      </c>
      <c r="S36" s="152">
        <f t="shared" si="7"/>
        <v>90</v>
      </c>
      <c r="T36" s="68" t="e">
        <f t="shared" si="0"/>
        <v>#VALUE!</v>
      </c>
      <c r="U36" s="68" t="e">
        <f t="shared" si="8"/>
        <v>#VALUE!</v>
      </c>
      <c r="V36" s="95">
        <v>3</v>
      </c>
      <c r="W36" s="153" t="e">
        <f t="shared" si="1"/>
        <v>#VALUE!</v>
      </c>
      <c r="Y36" s="107">
        <f t="shared" si="9"/>
        <v>0</v>
      </c>
    </row>
    <row r="37" spans="1:25" ht="34.5" customHeight="1" x14ac:dyDescent="0.3">
      <c r="A37" s="322" t="str">
        <f>CDT!B37</f>
        <v>Dihydroartéminisine Pipéraquine– Plaq / 3 comp 
( DHA-PPQ)  40/320 mg</v>
      </c>
      <c r="B37" s="247"/>
      <c r="C37" s="248"/>
      <c r="D37" s="302" t="str">
        <f t="shared" si="10"/>
        <v/>
      </c>
      <c r="E37" s="249"/>
      <c r="F37" s="247"/>
      <c r="G37" s="247"/>
      <c r="H37" s="247"/>
      <c r="I37" s="247"/>
      <c r="J37" s="247"/>
      <c r="K37" s="248"/>
      <c r="L37" s="431" t="str">
        <f t="shared" si="3"/>
        <v>0</v>
      </c>
      <c r="M37" s="428" t="str">
        <f t="shared" si="4"/>
        <v>0</v>
      </c>
      <c r="N37" s="250" t="str">
        <f t="shared" si="5"/>
        <v>0</v>
      </c>
      <c r="O37" s="251"/>
      <c r="P37" s="247"/>
      <c r="R37" s="312">
        <f t="shared" si="6"/>
        <v>0</v>
      </c>
      <c r="S37" s="152">
        <f t="shared" si="7"/>
        <v>90</v>
      </c>
      <c r="T37" s="68" t="e">
        <f t="shared" si="0"/>
        <v>#VALUE!</v>
      </c>
      <c r="U37" s="68" t="e">
        <f t="shared" si="8"/>
        <v>#VALUE!</v>
      </c>
      <c r="V37" s="95">
        <v>3</v>
      </c>
      <c r="W37" s="153" t="e">
        <f t="shared" si="1"/>
        <v>#VALUE!</v>
      </c>
      <c r="Y37" s="107">
        <f t="shared" si="9"/>
        <v>0</v>
      </c>
    </row>
    <row r="38" spans="1:25" ht="34.5" customHeight="1" x14ac:dyDescent="0.3">
      <c r="A38" s="322" t="str">
        <f>CDT!B38</f>
        <v>Dihydroartéminisine Pipéraquine– Plaq / 6 comp 
( DHA-PPQ)  40/320 mg</v>
      </c>
      <c r="B38" s="247"/>
      <c r="C38" s="248"/>
      <c r="D38" s="302" t="str">
        <f t="shared" si="10"/>
        <v/>
      </c>
      <c r="E38" s="249"/>
      <c r="F38" s="247"/>
      <c r="G38" s="247"/>
      <c r="H38" s="247"/>
      <c r="I38" s="247"/>
      <c r="J38" s="247"/>
      <c r="K38" s="248"/>
      <c r="L38" s="431" t="str">
        <f t="shared" si="3"/>
        <v>0</v>
      </c>
      <c r="M38" s="428" t="str">
        <f t="shared" si="4"/>
        <v>0</v>
      </c>
      <c r="N38" s="250" t="str">
        <f t="shared" si="5"/>
        <v>0</v>
      </c>
      <c r="O38" s="251"/>
      <c r="P38" s="247"/>
      <c r="R38" s="312">
        <f t="shared" si="6"/>
        <v>0</v>
      </c>
      <c r="S38" s="152">
        <f t="shared" si="7"/>
        <v>90</v>
      </c>
      <c r="T38" s="68" t="e">
        <f t="shared" si="0"/>
        <v>#VALUE!</v>
      </c>
      <c r="U38" s="68" t="e">
        <f t="shared" si="8"/>
        <v>#VALUE!</v>
      </c>
      <c r="V38" s="95">
        <v>3</v>
      </c>
      <c r="W38" s="153" t="e">
        <f t="shared" si="1"/>
        <v>#VALUE!</v>
      </c>
      <c r="Y38" s="107">
        <f t="shared" si="9"/>
        <v>0</v>
      </c>
    </row>
    <row r="39" spans="1:25" ht="34.5" customHeight="1" x14ac:dyDescent="0.3">
      <c r="A39" s="322" t="str">
        <f>CDT!B39</f>
        <v>Dihydroartemisinine/pipéraquine – Plaq / 9 comp 
( DHA-PPQ) 40/320 mg</v>
      </c>
      <c r="B39" s="247"/>
      <c r="C39" s="248"/>
      <c r="D39" s="302" t="str">
        <f t="shared" si="10"/>
        <v/>
      </c>
      <c r="E39" s="249"/>
      <c r="F39" s="247"/>
      <c r="G39" s="247"/>
      <c r="H39" s="247"/>
      <c r="I39" s="247"/>
      <c r="J39" s="247"/>
      <c r="K39" s="248"/>
      <c r="L39" s="431" t="str">
        <f t="shared" si="3"/>
        <v>0</v>
      </c>
      <c r="M39" s="428" t="str">
        <f t="shared" si="4"/>
        <v>0</v>
      </c>
      <c r="N39" s="250" t="str">
        <f t="shared" si="5"/>
        <v>0</v>
      </c>
      <c r="O39" s="251"/>
      <c r="P39" s="247"/>
      <c r="R39" s="312">
        <f t="shared" si="6"/>
        <v>0</v>
      </c>
      <c r="S39" s="152">
        <f t="shared" si="7"/>
        <v>90</v>
      </c>
      <c r="T39" s="68" t="e">
        <f t="shared" si="0"/>
        <v>#VALUE!</v>
      </c>
      <c r="U39" s="68" t="e">
        <f t="shared" si="8"/>
        <v>#VALUE!</v>
      </c>
      <c r="V39" s="95">
        <v>3</v>
      </c>
      <c r="W39" s="153" t="e">
        <f t="shared" si="1"/>
        <v>#VALUE!</v>
      </c>
      <c r="Y39" s="107">
        <f t="shared" si="9"/>
        <v>0</v>
      </c>
    </row>
    <row r="40" spans="1:25" ht="34.5" customHeight="1" x14ac:dyDescent="0.3">
      <c r="A40" s="322" t="str">
        <f>CDT!B40</f>
        <v>Artésunate Amodiaquine: (ASAQ) : 3 cp (25/67,5 mg)</v>
      </c>
      <c r="B40" s="247"/>
      <c r="C40" s="248"/>
      <c r="D40" s="302" t="str">
        <f t="shared" si="10"/>
        <v/>
      </c>
      <c r="E40" s="249"/>
      <c r="F40" s="247"/>
      <c r="G40" s="247"/>
      <c r="H40" s="247"/>
      <c r="I40" s="247"/>
      <c r="J40" s="247"/>
      <c r="K40" s="248"/>
      <c r="L40" s="431" t="str">
        <f t="shared" si="3"/>
        <v>0</v>
      </c>
      <c r="M40" s="428" t="str">
        <f t="shared" si="4"/>
        <v>0</v>
      </c>
      <c r="N40" s="250" t="str">
        <f t="shared" si="5"/>
        <v>0</v>
      </c>
      <c r="O40" s="251"/>
      <c r="P40" s="247"/>
      <c r="R40" s="312">
        <f t="shared" si="6"/>
        <v>0</v>
      </c>
      <c r="S40" s="152">
        <f t="shared" si="7"/>
        <v>90</v>
      </c>
      <c r="T40" s="68" t="e">
        <f t="shared" si="0"/>
        <v>#VALUE!</v>
      </c>
      <c r="U40" s="68" t="e">
        <f t="shared" si="8"/>
        <v>#VALUE!</v>
      </c>
      <c r="V40" s="95">
        <v>1</v>
      </c>
      <c r="W40" s="153" t="e">
        <f t="shared" si="1"/>
        <v>#VALUE!</v>
      </c>
      <c r="Y40" s="107">
        <f t="shared" si="9"/>
        <v>0</v>
      </c>
    </row>
    <row r="41" spans="1:25" ht="34.5" customHeight="1" x14ac:dyDescent="0.3">
      <c r="A41" s="322" t="str">
        <f>CDT!B41</f>
        <v>Artésunate Amodiaquine: (ASAQ) 3 cp (50/135 mg)</v>
      </c>
      <c r="B41" s="247"/>
      <c r="C41" s="248"/>
      <c r="D41" s="302" t="str">
        <f t="shared" si="10"/>
        <v/>
      </c>
      <c r="E41" s="249"/>
      <c r="F41" s="247"/>
      <c r="G41" s="247"/>
      <c r="H41" s="247"/>
      <c r="I41" s="247"/>
      <c r="J41" s="247"/>
      <c r="K41" s="248"/>
      <c r="L41" s="431" t="str">
        <f t="shared" si="3"/>
        <v>0</v>
      </c>
      <c r="M41" s="428" t="str">
        <f t="shared" si="4"/>
        <v>0</v>
      </c>
      <c r="N41" s="250" t="str">
        <f t="shared" si="5"/>
        <v>0</v>
      </c>
      <c r="O41" s="251"/>
      <c r="P41" s="247"/>
      <c r="R41" s="312">
        <f t="shared" si="6"/>
        <v>0</v>
      </c>
      <c r="S41" s="152">
        <f t="shared" si="7"/>
        <v>90</v>
      </c>
      <c r="T41" s="68" t="e">
        <f t="shared" si="0"/>
        <v>#VALUE!</v>
      </c>
      <c r="U41" s="68" t="e">
        <f t="shared" si="8"/>
        <v>#VALUE!</v>
      </c>
      <c r="V41" s="95">
        <v>1</v>
      </c>
      <c r="W41" s="153" t="e">
        <f t="shared" si="1"/>
        <v>#VALUE!</v>
      </c>
      <c r="Y41" s="107">
        <f t="shared" si="9"/>
        <v>0</v>
      </c>
    </row>
    <row r="42" spans="1:25" ht="34.5" customHeight="1" x14ac:dyDescent="0.3">
      <c r="A42" s="322" t="str">
        <f>CDT!B42</f>
        <v>Artésunate Amodiaquine: (ASAQ) 3 cp (100/270 mg)</v>
      </c>
      <c r="B42" s="247"/>
      <c r="C42" s="248"/>
      <c r="D42" s="302" t="str">
        <f t="shared" si="10"/>
        <v/>
      </c>
      <c r="E42" s="249"/>
      <c r="F42" s="247"/>
      <c r="G42" s="247"/>
      <c r="H42" s="247"/>
      <c r="I42" s="247"/>
      <c r="J42" s="247"/>
      <c r="K42" s="248"/>
      <c r="L42" s="431" t="str">
        <f t="shared" si="3"/>
        <v>0</v>
      </c>
      <c r="M42" s="428" t="str">
        <f t="shared" si="4"/>
        <v>0</v>
      </c>
      <c r="N42" s="250" t="str">
        <f t="shared" si="5"/>
        <v>0</v>
      </c>
      <c r="O42" s="251"/>
      <c r="P42" s="247"/>
      <c r="R42" s="312">
        <f t="shared" si="6"/>
        <v>0</v>
      </c>
      <c r="S42" s="152">
        <f t="shared" si="7"/>
        <v>90</v>
      </c>
      <c r="T42" s="68" t="e">
        <f t="shared" si="0"/>
        <v>#VALUE!</v>
      </c>
      <c r="U42" s="68" t="e">
        <f t="shared" si="8"/>
        <v>#VALUE!</v>
      </c>
      <c r="V42" s="95">
        <v>1</v>
      </c>
      <c r="W42" s="153" t="e">
        <f t="shared" si="1"/>
        <v>#VALUE!</v>
      </c>
      <c r="Y42" s="107">
        <f t="shared" si="9"/>
        <v>0</v>
      </c>
    </row>
    <row r="43" spans="1:25" ht="34.5" customHeight="1" x14ac:dyDescent="0.3">
      <c r="A43" s="322" t="str">
        <f>CDT!B43</f>
        <v>Artésunate Amodiaquine: (ASAQ) 6 cp (100/270 mg)</v>
      </c>
      <c r="B43" s="247"/>
      <c r="C43" s="248"/>
      <c r="D43" s="302" t="str">
        <f t="shared" si="10"/>
        <v/>
      </c>
      <c r="E43" s="249"/>
      <c r="F43" s="247"/>
      <c r="G43" s="247"/>
      <c r="H43" s="247"/>
      <c r="I43" s="247"/>
      <c r="J43" s="247"/>
      <c r="K43" s="248"/>
      <c r="L43" s="431" t="str">
        <f t="shared" si="3"/>
        <v>0</v>
      </c>
      <c r="M43" s="428" t="str">
        <f t="shared" si="4"/>
        <v>0</v>
      </c>
      <c r="N43" s="250" t="str">
        <f t="shared" si="5"/>
        <v>0</v>
      </c>
      <c r="O43" s="251"/>
      <c r="P43" s="247"/>
      <c r="R43" s="312">
        <f t="shared" si="6"/>
        <v>0</v>
      </c>
      <c r="S43" s="152">
        <f t="shared" si="7"/>
        <v>90</v>
      </c>
      <c r="T43" s="68" t="e">
        <f t="shared" si="0"/>
        <v>#VALUE!</v>
      </c>
      <c r="U43" s="68" t="e">
        <f t="shared" si="8"/>
        <v>#VALUE!</v>
      </c>
      <c r="V43" s="95">
        <v>1</v>
      </c>
      <c r="W43" s="153" t="e">
        <f t="shared" si="1"/>
        <v>#VALUE!</v>
      </c>
      <c r="Y43" s="107">
        <f t="shared" si="9"/>
        <v>0</v>
      </c>
    </row>
    <row r="44" spans="1:25" ht="34.5" customHeight="1" x14ac:dyDescent="0.3">
      <c r="A44" s="322" t="str">
        <f>CDT!B44</f>
        <v>Artésunate - Méfloquine (AS-MF)</v>
      </c>
      <c r="B44" s="247"/>
      <c r="C44" s="248"/>
      <c r="D44" s="302" t="str">
        <f t="shared" si="10"/>
        <v/>
      </c>
      <c r="E44" s="249"/>
      <c r="F44" s="247"/>
      <c r="G44" s="247"/>
      <c r="H44" s="247"/>
      <c r="I44" s="247"/>
      <c r="J44" s="247"/>
      <c r="K44" s="248"/>
      <c r="L44" s="431" t="str">
        <f t="shared" si="3"/>
        <v>0</v>
      </c>
      <c r="M44" s="428" t="str">
        <f t="shared" si="4"/>
        <v>0</v>
      </c>
      <c r="N44" s="250" t="str">
        <f t="shared" si="5"/>
        <v>0</v>
      </c>
      <c r="O44" s="251"/>
      <c r="P44" s="247"/>
      <c r="R44" s="312">
        <f t="shared" si="6"/>
        <v>0</v>
      </c>
      <c r="S44" s="152">
        <f t="shared" si="7"/>
        <v>90</v>
      </c>
      <c r="T44" s="68" t="e">
        <f t="shared" si="0"/>
        <v>#VALUE!</v>
      </c>
      <c r="U44" s="68" t="e">
        <f t="shared" si="8"/>
        <v>#VALUE!</v>
      </c>
      <c r="V44" s="95">
        <v>1</v>
      </c>
      <c r="W44" s="153" t="e">
        <f t="shared" si="1"/>
        <v>#VALUE!</v>
      </c>
      <c r="Y44" s="107">
        <f t="shared" si="9"/>
        <v>0</v>
      </c>
    </row>
    <row r="45" spans="1:25" ht="34.5" customHeight="1" x14ac:dyDescent="0.3">
      <c r="A45" s="322" t="str">
        <f>CDT!B45</f>
        <v>Quinine comprimé 300mg</v>
      </c>
      <c r="B45" s="247"/>
      <c r="C45" s="248"/>
      <c r="D45" s="302" t="str">
        <f t="shared" si="10"/>
        <v/>
      </c>
      <c r="E45" s="249"/>
      <c r="F45" s="247"/>
      <c r="G45" s="247"/>
      <c r="H45" s="247"/>
      <c r="I45" s="247"/>
      <c r="J45" s="247"/>
      <c r="K45" s="248"/>
      <c r="L45" s="431" t="str">
        <f t="shared" si="3"/>
        <v>0</v>
      </c>
      <c r="M45" s="428" t="str">
        <f t="shared" si="4"/>
        <v>0</v>
      </c>
      <c r="N45" s="250" t="str">
        <f t="shared" si="5"/>
        <v>0</v>
      </c>
      <c r="O45" s="251"/>
      <c r="P45" s="247"/>
      <c r="R45" s="312">
        <f t="shared" si="6"/>
        <v>0</v>
      </c>
      <c r="S45" s="152">
        <f t="shared" si="7"/>
        <v>90</v>
      </c>
      <c r="T45" s="68" t="e">
        <f t="shared" si="0"/>
        <v>#VALUE!</v>
      </c>
      <c r="U45" s="68" t="e">
        <f t="shared" si="8"/>
        <v>#VALUE!</v>
      </c>
      <c r="V45" s="95">
        <v>1</v>
      </c>
      <c r="W45" s="153" t="e">
        <f t="shared" si="1"/>
        <v>#VALUE!</v>
      </c>
      <c r="Y45" s="107">
        <f t="shared" si="9"/>
        <v>0</v>
      </c>
    </row>
    <row r="46" spans="1:25" ht="34.5" customHeight="1" x14ac:dyDescent="0.3">
      <c r="A46" s="322" t="str">
        <f>CDT!B46</f>
        <v>Quinine injectable 300 mg</v>
      </c>
      <c r="B46" s="247"/>
      <c r="C46" s="248"/>
      <c r="D46" s="302" t="str">
        <f t="shared" si="10"/>
        <v/>
      </c>
      <c r="E46" s="249"/>
      <c r="F46" s="247"/>
      <c r="G46" s="247"/>
      <c r="H46" s="247"/>
      <c r="I46" s="247"/>
      <c r="J46" s="247"/>
      <c r="K46" s="248"/>
      <c r="L46" s="431" t="str">
        <f t="shared" si="3"/>
        <v>0</v>
      </c>
      <c r="M46" s="428" t="str">
        <f t="shared" si="4"/>
        <v>0</v>
      </c>
      <c r="N46" s="250" t="str">
        <f t="shared" si="5"/>
        <v>0</v>
      </c>
      <c r="O46" s="251"/>
      <c r="P46" s="247"/>
      <c r="R46" s="312">
        <f t="shared" si="6"/>
        <v>0</v>
      </c>
      <c r="S46" s="152">
        <f t="shared" si="7"/>
        <v>90</v>
      </c>
      <c r="T46" s="68" t="e">
        <f t="shared" si="0"/>
        <v>#VALUE!</v>
      </c>
      <c r="U46" s="68" t="e">
        <f t="shared" si="8"/>
        <v>#VALUE!</v>
      </c>
      <c r="V46" s="95">
        <v>1</v>
      </c>
      <c r="W46" s="153" t="e">
        <f t="shared" si="1"/>
        <v>#VALUE!</v>
      </c>
      <c r="Y46" s="107">
        <f t="shared" si="9"/>
        <v>0</v>
      </c>
    </row>
    <row r="47" spans="1:25" ht="34.5" customHeight="1" x14ac:dyDescent="0.3">
      <c r="A47" s="322" t="str">
        <f>CDT!B47</f>
        <v>Quinine injectable 600 mg</v>
      </c>
      <c r="B47" s="247"/>
      <c r="C47" s="248"/>
      <c r="D47" s="302" t="str">
        <f t="shared" si="10"/>
        <v/>
      </c>
      <c r="E47" s="249"/>
      <c r="F47" s="247"/>
      <c r="G47" s="247"/>
      <c r="H47" s="247"/>
      <c r="I47" s="247"/>
      <c r="J47" s="247"/>
      <c r="K47" s="248"/>
      <c r="L47" s="431" t="str">
        <f t="shared" si="3"/>
        <v>0</v>
      </c>
      <c r="M47" s="428" t="str">
        <f t="shared" si="4"/>
        <v>0</v>
      </c>
      <c r="N47" s="250" t="str">
        <f t="shared" si="5"/>
        <v>0</v>
      </c>
      <c r="O47" s="251"/>
      <c r="P47" s="247"/>
      <c r="R47" s="312">
        <f t="shared" si="6"/>
        <v>0</v>
      </c>
      <c r="S47" s="152">
        <f t="shared" si="7"/>
        <v>90</v>
      </c>
      <c r="T47" s="68" t="e">
        <f t="shared" si="0"/>
        <v>#VALUE!</v>
      </c>
      <c r="U47" s="68" t="e">
        <f t="shared" si="8"/>
        <v>#VALUE!</v>
      </c>
      <c r="V47" s="95">
        <v>1</v>
      </c>
      <c r="W47" s="153" t="e">
        <f t="shared" si="1"/>
        <v>#VALUE!</v>
      </c>
      <c r="Y47" s="107">
        <f t="shared" si="9"/>
        <v>0</v>
      </c>
    </row>
    <row r="48" spans="1:25" ht="34.5" customHeight="1" thickBot="1" x14ac:dyDescent="0.35">
      <c r="A48" s="322" t="str">
        <f>CDT!B48</f>
        <v>Quinine injectable 600 mg</v>
      </c>
      <c r="B48" s="247"/>
      <c r="C48" s="248"/>
      <c r="D48" s="303" t="str">
        <f t="shared" si="10"/>
        <v/>
      </c>
      <c r="E48" s="249"/>
      <c r="F48" s="247"/>
      <c r="G48" s="247"/>
      <c r="H48" s="247"/>
      <c r="I48" s="247"/>
      <c r="J48" s="247"/>
      <c r="K48" s="248"/>
      <c r="L48" s="431" t="str">
        <f t="shared" si="3"/>
        <v>0</v>
      </c>
      <c r="M48" s="428" t="str">
        <f t="shared" si="4"/>
        <v>0</v>
      </c>
      <c r="N48" s="250" t="str">
        <f t="shared" si="5"/>
        <v>0</v>
      </c>
      <c r="O48" s="251"/>
      <c r="P48" s="247"/>
      <c r="R48" s="312">
        <f t="shared" si="6"/>
        <v>0</v>
      </c>
      <c r="S48" s="152">
        <f t="shared" si="7"/>
        <v>90</v>
      </c>
      <c r="T48" s="68" t="e">
        <f>D48-(E48+G48+I48+H48)</f>
        <v>#VALUE!</v>
      </c>
      <c r="U48" s="68" t="e">
        <f t="shared" si="8"/>
        <v>#VALUE!</v>
      </c>
      <c r="V48" s="95">
        <v>1</v>
      </c>
      <c r="W48" s="153" t="e">
        <f t="shared" si="1"/>
        <v>#VALUE!</v>
      </c>
      <c r="Y48" s="107">
        <f t="shared" si="9"/>
        <v>0</v>
      </c>
    </row>
    <row r="49" spans="1:23" ht="34.5" customHeight="1" thickBot="1" x14ac:dyDescent="0.35">
      <c r="A49" s="322" t="str">
        <f>CDT!B49</f>
        <v>Artéméther injectable 100 mg</v>
      </c>
      <c r="B49" s="247"/>
      <c r="C49" s="248"/>
      <c r="D49" s="303" t="str">
        <f t="shared" si="10"/>
        <v/>
      </c>
      <c r="E49" s="249"/>
      <c r="F49" s="247"/>
      <c r="G49" s="247"/>
      <c r="H49" s="247"/>
      <c r="I49" s="247"/>
      <c r="J49" s="247"/>
      <c r="K49" s="248"/>
      <c r="L49" s="431" t="str">
        <f t="shared" si="3"/>
        <v>0</v>
      </c>
      <c r="M49" s="428" t="str">
        <f t="shared" si="4"/>
        <v>0</v>
      </c>
      <c r="N49" s="250" t="str">
        <f t="shared" si="5"/>
        <v>0</v>
      </c>
      <c r="O49" s="251"/>
      <c r="P49" s="247"/>
      <c r="R49" s="312">
        <f t="shared" si="6"/>
        <v>0</v>
      </c>
      <c r="S49" s="152">
        <f t="shared" si="7"/>
        <v>90</v>
      </c>
      <c r="T49" s="68" t="e">
        <f>D49-(E49+G49+I49+H49)</f>
        <v>#VALUE!</v>
      </c>
      <c r="U49" s="68" t="e">
        <f t="shared" si="8"/>
        <v>#VALUE!</v>
      </c>
      <c r="V49" s="95">
        <v>1</v>
      </c>
      <c r="W49" s="153" t="e">
        <f t="shared" si="1"/>
        <v>#VALUE!</v>
      </c>
    </row>
    <row r="50" spans="1:23" ht="34.5" hidden="1" customHeight="1" x14ac:dyDescent="0.3">
      <c r="A50" s="17"/>
      <c r="B50" s="79"/>
      <c r="C50" s="79"/>
      <c r="D50" s="53"/>
      <c r="E50" s="79"/>
      <c r="F50" s="79"/>
      <c r="G50" s="79"/>
      <c r="H50" s="79"/>
      <c r="I50" s="79"/>
      <c r="J50" s="79"/>
      <c r="K50" s="79"/>
      <c r="L50" s="54"/>
      <c r="M50" s="58" t="str">
        <f t="shared" ref="M50" si="11">IF(B50&lt;&gt;"",((E50/S50)*30),"")</f>
        <v/>
      </c>
      <c r="N50" s="55"/>
      <c r="O50" s="80"/>
      <c r="P50" s="79"/>
      <c r="S50" s="152"/>
      <c r="T50" s="68"/>
      <c r="U50" s="68"/>
      <c r="V50" s="95"/>
      <c r="W50" s="153" t="str">
        <f t="shared" si="1"/>
        <v/>
      </c>
    </row>
    <row r="51" spans="1:23" s="235" customFormat="1" ht="16.5" customHeight="1" x14ac:dyDescent="0.35">
      <c r="A51" s="531" t="s">
        <v>290</v>
      </c>
      <c r="B51" s="531"/>
      <c r="C51" s="531"/>
      <c r="D51" s="531"/>
      <c r="E51" s="531"/>
      <c r="F51" s="531"/>
      <c r="H51" s="233"/>
      <c r="I51" s="233" t="s">
        <v>300</v>
      </c>
      <c r="J51" s="234"/>
      <c r="K51" s="232"/>
      <c r="L51" s="232"/>
      <c r="M51" s="232"/>
      <c r="N51" s="232"/>
      <c r="O51" s="232"/>
      <c r="Q51" s="236"/>
      <c r="R51" s="311"/>
      <c r="S51" s="237"/>
      <c r="T51" s="238"/>
      <c r="U51" s="238"/>
      <c r="V51" s="239"/>
      <c r="W51" s="240"/>
    </row>
    <row r="52" spans="1:23" ht="29.25" customHeight="1" x14ac:dyDescent="0.3">
      <c r="A52" s="18"/>
      <c r="B52" s="18"/>
      <c r="C52" s="18"/>
      <c r="D52" s="18"/>
      <c r="E52" s="18"/>
      <c r="F52" s="18"/>
      <c r="G52" s="18"/>
      <c r="H52" s="18"/>
      <c r="I52" s="18"/>
      <c r="J52" s="18"/>
      <c r="K52" s="18"/>
      <c r="L52" s="18"/>
      <c r="M52" s="18"/>
      <c r="N52" s="18"/>
      <c r="O52" s="18"/>
      <c r="S52" s="154"/>
      <c r="T52" s="69"/>
      <c r="U52" s="69"/>
      <c r="V52" s="70"/>
      <c r="W52" s="155"/>
    </row>
    <row r="53" spans="1:23" ht="15.6" x14ac:dyDescent="0.3">
      <c r="B53" s="18"/>
      <c r="C53" s="18"/>
      <c r="D53" s="18"/>
      <c r="E53" s="18"/>
      <c r="F53" s="18"/>
      <c r="I53" s="18"/>
      <c r="J53" s="18"/>
      <c r="K53" s="18"/>
      <c r="L53" s="18"/>
      <c r="M53" s="18"/>
      <c r="N53" s="18"/>
      <c r="O53" s="18"/>
      <c r="S53" s="154"/>
      <c r="T53" s="69"/>
      <c r="U53" s="69"/>
      <c r="V53" s="70"/>
      <c r="W53" s="155"/>
    </row>
    <row r="54" spans="1:23" s="235" customFormat="1" ht="18.600000000000001" thickBot="1" x14ac:dyDescent="0.4">
      <c r="A54" s="233" t="s">
        <v>289</v>
      </c>
      <c r="H54" s="233"/>
      <c r="I54" s="233" t="s">
        <v>301</v>
      </c>
      <c r="O54" s="232"/>
      <c r="Q54" s="236"/>
      <c r="R54" s="311"/>
      <c r="S54" s="243"/>
      <c r="T54" s="244"/>
      <c r="U54" s="244"/>
      <c r="V54" s="245"/>
      <c r="W54" s="246"/>
    </row>
  </sheetData>
  <mergeCells count="21">
    <mergeCell ref="A24:A25"/>
    <mergeCell ref="A51:F51"/>
    <mergeCell ref="A19:C19"/>
    <mergeCell ref="D19:N19"/>
    <mergeCell ref="S19:W19"/>
    <mergeCell ref="A21:C21"/>
    <mergeCell ref="D21:F21"/>
    <mergeCell ref="G21:K22"/>
    <mergeCell ref="L21:P21"/>
    <mergeCell ref="L17:P17"/>
    <mergeCell ref="A1:B1"/>
    <mergeCell ref="A3:B3"/>
    <mergeCell ref="A4:B4"/>
    <mergeCell ref="A11:O11"/>
    <mergeCell ref="B13:C13"/>
    <mergeCell ref="E13:J13"/>
    <mergeCell ref="B15:C15"/>
    <mergeCell ref="D15:F15"/>
    <mergeCell ref="G15:I15"/>
    <mergeCell ref="B17:E17"/>
    <mergeCell ref="G17:K17"/>
  </mergeCells>
  <conditionalFormatting sqref="U26">
    <cfRule type="cellIs" dxfId="3808" priority="39" operator="greaterThan">
      <formula>0</formula>
    </cfRule>
    <cfRule type="cellIs" dxfId="3807" priority="40" operator="greaterThan">
      <formula>0</formula>
    </cfRule>
    <cfRule type="cellIs" dxfId="3806" priority="41" operator="lessThan">
      <formula>0</formula>
    </cfRule>
    <cfRule type="cellIs" dxfId="3805" priority="42" operator="notEqual">
      <formula>0</formula>
    </cfRule>
  </conditionalFormatting>
  <conditionalFormatting sqref="U27:U29">
    <cfRule type="cellIs" dxfId="3804" priority="35" operator="greaterThan">
      <formula>0</formula>
    </cfRule>
    <cfRule type="cellIs" dxfId="3803" priority="36" operator="greaterThan">
      <formula>0</formula>
    </cfRule>
    <cfRule type="cellIs" dxfId="3802" priority="37" operator="lessThan">
      <formula>0</formula>
    </cfRule>
    <cfRule type="cellIs" dxfId="3801" priority="38" operator="notEqual">
      <formula>0</formula>
    </cfRule>
  </conditionalFormatting>
  <conditionalFormatting sqref="U30:U31 U33:U47">
    <cfRule type="cellIs" dxfId="3800" priority="31" operator="greaterThan">
      <formula>0</formula>
    </cfRule>
    <cfRule type="cellIs" dxfId="3799" priority="32" operator="greaterThan">
      <formula>0</formula>
    </cfRule>
    <cfRule type="cellIs" dxfId="3798" priority="33" operator="lessThan">
      <formula>0</formula>
    </cfRule>
    <cfRule type="cellIs" dxfId="3797" priority="34" operator="notEqual">
      <formula>0</formula>
    </cfRule>
  </conditionalFormatting>
  <conditionalFormatting sqref="U48:U50">
    <cfRule type="cellIs" dxfId="3796" priority="27" operator="greaterThan">
      <formula>0</formula>
    </cfRule>
    <cfRule type="cellIs" dxfId="3795" priority="28" operator="greaterThan">
      <formula>0</formula>
    </cfRule>
    <cfRule type="cellIs" dxfId="3794" priority="29" operator="lessThan">
      <formula>0</formula>
    </cfRule>
    <cfRule type="cellIs" dxfId="3793" priority="30" operator="notEqual">
      <formula>0</formula>
    </cfRule>
  </conditionalFormatting>
  <conditionalFormatting sqref="K50">
    <cfRule type="expression" dxfId="3792" priority="25">
      <formula>K50&lt;T50</formula>
    </cfRule>
    <cfRule type="expression" dxfId="3791" priority="26">
      <formula>K50&gt;T50</formula>
    </cfRule>
  </conditionalFormatting>
  <conditionalFormatting sqref="J37:J47">
    <cfRule type="cellIs" dxfId="3790" priority="24" operator="greaterThan">
      <formula>90</formula>
    </cfRule>
  </conditionalFormatting>
  <conditionalFormatting sqref="J48:J50">
    <cfRule type="cellIs" dxfId="3789" priority="23" operator="greaterThan">
      <formula>90</formula>
    </cfRule>
  </conditionalFormatting>
  <conditionalFormatting sqref="K36:K47">
    <cfRule type="expression" dxfId="3788" priority="21">
      <formula>K36&lt;T36</formula>
    </cfRule>
    <cfRule type="expression" dxfId="3787" priority="22">
      <formula>K36&gt;T36</formula>
    </cfRule>
  </conditionalFormatting>
  <conditionalFormatting sqref="J27:J31 J33">
    <cfRule type="cellIs" dxfId="3786" priority="20" operator="greaterThan">
      <formula>90</formula>
    </cfRule>
  </conditionalFormatting>
  <conditionalFormatting sqref="J36">
    <cfRule type="cellIs" dxfId="3785" priority="19" operator="greaterThan">
      <formula>90</formula>
    </cfRule>
  </conditionalFormatting>
  <conditionalFormatting sqref="K48:K49">
    <cfRule type="expression" dxfId="3784" priority="17">
      <formula>K48&lt;T48</formula>
    </cfRule>
    <cfRule type="expression" dxfId="3783" priority="18">
      <formula>K48&gt;T48</formula>
    </cfRule>
  </conditionalFormatting>
  <conditionalFormatting sqref="K27:K31 K33">
    <cfRule type="expression" dxfId="3782" priority="15">
      <formula>K27&lt;T27</formula>
    </cfRule>
    <cfRule type="expression" dxfId="3781" priority="16">
      <formula>K27&gt;T27</formula>
    </cfRule>
  </conditionalFormatting>
  <conditionalFormatting sqref="J26">
    <cfRule type="cellIs" dxfId="3780" priority="14" operator="greaterThan">
      <formula>90</formula>
    </cfRule>
  </conditionalFormatting>
  <conditionalFormatting sqref="K26">
    <cfRule type="expression" dxfId="3779" priority="12">
      <formula>K26&lt;T26</formula>
    </cfRule>
    <cfRule type="expression" dxfId="3778" priority="13">
      <formula>K26&gt;T26</formula>
    </cfRule>
  </conditionalFormatting>
  <conditionalFormatting sqref="U32">
    <cfRule type="cellIs" dxfId="3777" priority="8" operator="greaterThan">
      <formula>0</formula>
    </cfRule>
    <cfRule type="cellIs" dxfId="3776" priority="9" operator="greaterThan">
      <formula>0</formula>
    </cfRule>
    <cfRule type="cellIs" dxfId="3775" priority="10" operator="lessThan">
      <formula>0</formula>
    </cfRule>
    <cfRule type="cellIs" dxfId="3774" priority="11" operator="notEqual">
      <formula>0</formula>
    </cfRule>
  </conditionalFormatting>
  <conditionalFormatting sqref="K34">
    <cfRule type="expression" dxfId="3773" priority="6">
      <formula>K34&lt;T34</formula>
    </cfRule>
    <cfRule type="expression" dxfId="3772" priority="7">
      <formula>K34&gt;T34</formula>
    </cfRule>
  </conditionalFormatting>
  <conditionalFormatting sqref="K35">
    <cfRule type="expression" dxfId="3771" priority="4">
      <formula>K35&lt;T35</formula>
    </cfRule>
    <cfRule type="expression" dxfId="3770" priority="5">
      <formula>K35&gt;T35</formula>
    </cfRule>
  </conditionalFormatting>
  <conditionalFormatting sqref="J32">
    <cfRule type="cellIs" dxfId="3769" priority="3" operator="greaterThan">
      <formula>90</formula>
    </cfRule>
  </conditionalFormatting>
  <conditionalFormatting sqref="K32">
    <cfRule type="expression" dxfId="3768" priority="1">
      <formula>K32&lt;T32</formula>
    </cfRule>
    <cfRule type="expression" dxfId="3767" priority="2">
      <formula>K32&gt;T32</formula>
    </cfRule>
  </conditionalFormatting>
  <dataValidations count="7">
    <dataValidation type="whole" allowBlank="1" showInputMessage="1" showErrorMessage="1" prompt="La quantité accordée par le point Focal ne peut être supérieure à la somme du CMMa et la quantité commandée pour le trimestre._x000a_Merci de revoir la quantité dans la colonne O." sqref="O26:O49">
      <formula1>0</formula1>
      <formula2>+M26+N26</formula2>
    </dataValidation>
    <dataValidation type="whole" allowBlank="1" showInputMessage="1" showErrorMessage="1" prompt="La valeur ne peut pas être supérieure à 89_x000a_Si tel est le cas déteminer la quantité à commander directement à la colonne O_x000a_merci" sqref="J26">
      <formula1>0</formula1>
      <formula2>89</formula2>
    </dataValidation>
    <dataValidation type="list" allowBlank="1" showInputMessage="1" showErrorMessage="1" sqref="D21:F21">
      <formula1>typerapport2</formula1>
    </dataValidation>
    <dataValidation type="whole" operator="lessThanOrEqual" allowBlank="1" showInputMessage="1" showErrorMessage="1" promptTitle="instruction" prompt="La valeur de la cellule ne peut pas être supérieure à la quantité Totale inscrite dans la colonne D._x000a_Merci de vérifier." sqref="E26:E50">
      <formula1>D26</formula1>
    </dataValidation>
    <dataValidation type="whole" allowBlank="1" showInputMessage="1" showErrorMessage="1" prompt="La valeur ne peut pas être supérieure à 89_x000a_Si tel est le cas déteminer la quantité à commander directement à la colonne M._x000a_merci" sqref="J27:J50">
      <formula1>0</formula1>
      <formula2>89</formula2>
    </dataValidation>
    <dataValidation errorStyle="information" allowBlank="1" showInputMessage="1" showErrorMessage="1" errorTitle="Instruction" error="Saisissez le Texte en MAJUSCULE_x000a_Exemple: CMS AGOE_x000a_Merci" promptTitle="Instruction" prompt="Saisissez le Texte en MAJUSCULE_x000a_Exemple: CMS AGOE_x000a_Merci" sqref="D19:N19"/>
    <dataValidation type="date" errorStyle="warning" allowBlank="1" showInputMessage="1" showErrorMessage="1" promptTitle="Instruction" prompt="SVP Saisissez la date sous le format:_x000a_00/00/0000. exemple 15/09/2016,_x000a_Merci_x000a_" sqref="L21:P21">
      <formula1>42370</formula1>
      <formula2>44926</formula2>
    </dataValidation>
  </dataValidations>
  <pageMargins left="0.21" right="0.23622047244094491" top="0.74803149606299213" bottom="0.74803149606299213" header="0.31496062992125984" footer="0.31496062992125984"/>
  <pageSetup paperSize="9" scale="40" orientation="portrait" r:id="rId1"/>
  <headerFooter alignWithMargins="0">
    <oddFooter>&amp;C&amp;"Arial,Gras"PNLS /IST, Avenue des Armées, -05 BP 424 Lomé –Togo ; Tel 22 20 94 39 Fax : 22 20 94 36    Site Web : www.pnls.tg</oddFooter>
  </headerFooter>
  <drawing r:id="rId2"/>
</worksheet>
</file>

<file path=xl/worksheets/sheet3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rgb="FFFF0000"/>
  </sheetPr>
  <dimension ref="A1:W56"/>
  <sheetViews>
    <sheetView showGridLines="0" view="pageBreakPreview" topLeftCell="A18" zoomScale="70" zoomScaleNormal="70" zoomScaleSheetLayoutView="70" zoomScalePageLayoutView="50" workbookViewId="0">
      <selection activeCell="D19" sqref="D19:N19"/>
    </sheetView>
  </sheetViews>
  <sheetFormatPr baseColWidth="10" defaultColWidth="7.33203125" defaultRowHeight="13.8" x14ac:dyDescent="0.3"/>
  <cols>
    <col min="1" max="1" width="51.5546875" style="3" customWidth="1"/>
    <col min="2" max="14" width="11.5546875" style="3" customWidth="1"/>
    <col min="15" max="15" width="11.6640625" style="39" customWidth="1"/>
    <col min="16" max="16" width="17.5546875" style="3" customWidth="1"/>
    <col min="17" max="17" width="2.109375" style="62" customWidth="1"/>
    <col min="18" max="18" width="4.88671875" style="77" customWidth="1"/>
    <col min="19" max="20" width="7.44140625" style="77" bestFit="1" customWidth="1"/>
    <col min="21" max="21" width="7.88671875" style="78" bestFit="1" customWidth="1"/>
    <col min="22" max="22" width="33.33203125" style="77" customWidth="1"/>
    <col min="23" max="16384" width="7.33203125" style="3"/>
  </cols>
  <sheetData>
    <row r="1" spans="1:23" ht="17.25" customHeight="1" x14ac:dyDescent="0.3">
      <c r="A1" s="549" t="s">
        <v>452</v>
      </c>
      <c r="B1" s="549"/>
      <c r="C1" s="2"/>
      <c r="D1" s="2"/>
      <c r="E1"/>
      <c r="F1"/>
      <c r="G1"/>
      <c r="H1"/>
      <c r="I1"/>
      <c r="J1"/>
      <c r="N1" s="4" t="s">
        <v>1</v>
      </c>
      <c r="O1" s="5"/>
      <c r="R1" s="306"/>
      <c r="S1" s="69"/>
      <c r="T1" s="69"/>
      <c r="U1" s="69"/>
      <c r="V1" s="70"/>
      <c r="W1" s="69"/>
    </row>
    <row r="2" spans="1:23" ht="13.5" customHeight="1" x14ac:dyDescent="0.3">
      <c r="A2" s="1" t="s">
        <v>453</v>
      </c>
      <c r="B2" s="1"/>
      <c r="C2" s="2"/>
      <c r="D2" s="2"/>
      <c r="E2"/>
      <c r="F2"/>
      <c r="G2"/>
      <c r="H2"/>
      <c r="I2"/>
      <c r="J2"/>
      <c r="M2" s="4"/>
      <c r="N2" s="4" t="s">
        <v>3</v>
      </c>
      <c r="O2" s="5"/>
      <c r="R2" s="306"/>
      <c r="S2" s="69"/>
      <c r="T2" s="69"/>
      <c r="U2" s="69"/>
      <c r="V2" s="70"/>
      <c r="W2" s="69"/>
    </row>
    <row r="3" spans="1:23" ht="15.6" x14ac:dyDescent="0.3">
      <c r="A3" s="549" t="s">
        <v>454</v>
      </c>
      <c r="B3" s="549"/>
      <c r="C3" s="2"/>
      <c r="D3" s="2"/>
      <c r="E3"/>
      <c r="F3"/>
      <c r="G3"/>
      <c r="H3"/>
      <c r="I3"/>
      <c r="J3"/>
      <c r="K3" s="5"/>
      <c r="L3" s="5"/>
      <c r="M3" s="5"/>
      <c r="N3" s="5"/>
      <c r="O3" s="5"/>
      <c r="R3" s="306"/>
      <c r="S3" s="69"/>
      <c r="T3" s="69"/>
      <c r="U3" s="69"/>
      <c r="V3" s="70"/>
      <c r="W3" s="69"/>
    </row>
    <row r="4" spans="1:23" ht="33.6" customHeight="1" x14ac:dyDescent="0.3">
      <c r="A4" s="547" t="s">
        <v>455</v>
      </c>
      <c r="B4" s="548"/>
      <c r="C4" s="7"/>
      <c r="D4" s="7"/>
      <c r="E4" s="8"/>
      <c r="F4" s="8"/>
      <c r="G4" s="8"/>
      <c r="H4" s="8"/>
      <c r="I4" s="8"/>
      <c r="J4" s="8"/>
      <c r="K4" s="9"/>
      <c r="L4" s="9"/>
      <c r="M4" s="9"/>
      <c r="N4" s="9"/>
      <c r="O4" s="38"/>
      <c r="R4" s="306"/>
      <c r="S4" s="69"/>
      <c r="T4" s="69"/>
      <c r="U4" s="69"/>
      <c r="V4" s="70"/>
      <c r="W4" s="69"/>
    </row>
    <row r="5" spans="1:23" x14ac:dyDescent="0.3">
      <c r="B5" s="9"/>
      <c r="C5" s="9"/>
      <c r="D5" s="9"/>
      <c r="E5" s="9"/>
      <c r="F5" s="9"/>
      <c r="G5" s="9"/>
      <c r="H5" s="9"/>
      <c r="I5" s="9"/>
      <c r="J5" s="9"/>
      <c r="K5" s="9"/>
      <c r="L5" s="9"/>
      <c r="M5" s="9"/>
      <c r="N5" s="9"/>
      <c r="O5" s="38"/>
      <c r="R5" s="306"/>
      <c r="S5" s="69"/>
      <c r="T5" s="69"/>
      <c r="U5" s="69"/>
      <c r="V5" s="70"/>
      <c r="W5" s="69"/>
    </row>
    <row r="6" spans="1:23" ht="15.6" x14ac:dyDescent="0.3">
      <c r="A6" s="6" t="s">
        <v>232</v>
      </c>
      <c r="B6" s="9"/>
      <c r="C6" s="9"/>
      <c r="D6" s="9"/>
      <c r="E6" s="9"/>
      <c r="F6" s="9"/>
      <c r="G6" s="9"/>
      <c r="H6" s="9"/>
      <c r="I6" s="9"/>
      <c r="J6" s="9"/>
      <c r="K6" s="9"/>
      <c r="L6" s="9"/>
      <c r="M6" s="9"/>
      <c r="N6" s="9"/>
      <c r="O6" s="38"/>
      <c r="R6" s="306"/>
      <c r="S6" s="69"/>
      <c r="T6" s="69"/>
      <c r="U6" s="69"/>
      <c r="V6" s="70"/>
      <c r="W6" s="69"/>
    </row>
    <row r="7" spans="1:23" x14ac:dyDescent="0.3">
      <c r="A7" s="10"/>
      <c r="B7" s="9"/>
      <c r="C7" s="9"/>
      <c r="D7" s="9"/>
      <c r="E7" s="9"/>
      <c r="F7" s="9"/>
      <c r="G7" s="9"/>
      <c r="H7" s="9"/>
      <c r="I7" s="9"/>
      <c r="J7" s="9"/>
      <c r="K7" s="9"/>
      <c r="L7" s="9"/>
      <c r="M7" s="9"/>
      <c r="N7" s="9"/>
      <c r="O7" s="38"/>
      <c r="R7" s="69"/>
      <c r="S7" s="69"/>
      <c r="T7" s="69"/>
      <c r="U7" s="70"/>
      <c r="V7" s="69"/>
    </row>
    <row r="8" spans="1:23" x14ac:dyDescent="0.3">
      <c r="A8" s="10"/>
      <c r="B8" s="9"/>
      <c r="C8" s="9"/>
      <c r="D8" s="9"/>
      <c r="E8" s="9"/>
      <c r="F8" s="9"/>
      <c r="G8" s="9"/>
      <c r="H8" s="9"/>
      <c r="I8" s="9"/>
      <c r="J8" s="9"/>
      <c r="K8" s="9"/>
      <c r="L8" s="9"/>
      <c r="M8" s="9"/>
      <c r="N8" s="9"/>
      <c r="O8" s="38"/>
      <c r="R8" s="69"/>
      <c r="S8" s="69"/>
      <c r="T8" s="69"/>
      <c r="U8" s="70"/>
      <c r="V8" s="69"/>
    </row>
    <row r="9" spans="1:23" ht="17.25" customHeight="1" x14ac:dyDescent="0.3">
      <c r="A9" s="10"/>
      <c r="B9" s="9"/>
      <c r="C9" s="9"/>
      <c r="D9" s="9"/>
      <c r="E9" s="9"/>
      <c r="F9" s="9"/>
      <c r="G9" s="9"/>
      <c r="H9" s="9"/>
      <c r="I9" s="9"/>
      <c r="J9" s="9"/>
      <c r="K9" s="9"/>
      <c r="L9" s="9"/>
      <c r="M9" s="9"/>
      <c r="N9" s="9"/>
      <c r="O9" s="38"/>
      <c r="R9" s="69"/>
      <c r="S9" s="69"/>
      <c r="T9" s="69"/>
      <c r="U9" s="70"/>
      <c r="V9" s="69"/>
    </row>
    <row r="10" spans="1:23" ht="0.75" customHeight="1" x14ac:dyDescent="0.3">
      <c r="R10" s="69"/>
      <c r="S10" s="69"/>
      <c r="T10" s="69"/>
      <c r="U10" s="70"/>
      <c r="V10" s="69"/>
    </row>
    <row r="11" spans="1:23" ht="21" customHeight="1" x14ac:dyDescent="0.3">
      <c r="A11" s="555" t="s">
        <v>263</v>
      </c>
      <c r="B11" s="555"/>
      <c r="C11" s="555"/>
      <c r="D11" s="555"/>
      <c r="E11" s="555"/>
      <c r="F11" s="555"/>
      <c r="G11" s="555"/>
      <c r="H11" s="555"/>
      <c r="I11" s="555"/>
      <c r="J11" s="555"/>
      <c r="K11" s="555"/>
      <c r="L11" s="555"/>
      <c r="M11" s="555"/>
      <c r="N11" s="555"/>
      <c r="O11" s="555"/>
      <c r="P11" s="40"/>
      <c r="R11" s="69"/>
      <c r="S11" s="69"/>
      <c r="T11" s="69"/>
      <c r="U11" s="70"/>
      <c r="V11" s="69"/>
    </row>
    <row r="12" spans="1:23" ht="3.75" customHeight="1" x14ac:dyDescent="0.3">
      <c r="A12" s="11"/>
      <c r="B12" s="11"/>
      <c r="C12" s="11"/>
      <c r="D12" s="11"/>
      <c r="E12" s="11"/>
      <c r="F12" s="11"/>
      <c r="G12" s="11"/>
      <c r="H12" s="11"/>
      <c r="I12" s="11"/>
      <c r="J12" s="11"/>
      <c r="K12" s="11"/>
      <c r="L12" s="11"/>
      <c r="M12" s="11"/>
      <c r="N12" s="11"/>
      <c r="O12" s="11"/>
      <c r="R12" s="69"/>
      <c r="S12" s="69"/>
      <c r="T12" s="69"/>
      <c r="U12" s="70"/>
      <c r="V12" s="69"/>
    </row>
    <row r="13" spans="1:23" s="42" customFormat="1" ht="20.25" hidden="1" customHeight="1" thickBot="1" x14ac:dyDescent="0.35">
      <c r="A13" s="434" t="s">
        <v>5</v>
      </c>
      <c r="B13" s="556">
        <f>'Info District'!G11</f>
        <v>2025</v>
      </c>
      <c r="C13" s="557"/>
      <c r="E13" s="550"/>
      <c r="F13" s="550"/>
      <c r="G13" s="550"/>
      <c r="H13" s="550"/>
      <c r="I13" s="550"/>
      <c r="J13" s="554"/>
      <c r="Q13" s="63"/>
      <c r="R13" s="71"/>
      <c r="S13" s="71"/>
      <c r="T13" s="71"/>
      <c r="U13" s="72"/>
      <c r="V13" s="71"/>
    </row>
    <row r="14" spans="1:23" s="42" customFormat="1" ht="7.5" hidden="1" customHeight="1" thickBot="1" x14ac:dyDescent="0.35">
      <c r="A14" s="434"/>
      <c r="B14" s="13"/>
      <c r="C14" s="13"/>
      <c r="D14" s="13"/>
      <c r="O14" s="15"/>
      <c r="Q14" s="63"/>
      <c r="R14" s="71"/>
      <c r="S14" s="71"/>
      <c r="T14" s="71"/>
      <c r="U14" s="72"/>
      <c r="V14" s="71"/>
    </row>
    <row r="15" spans="1:23" s="42" customFormat="1" ht="16.5" hidden="1" customHeight="1" thickBot="1" x14ac:dyDescent="0.35">
      <c r="A15" s="434" t="s">
        <v>7</v>
      </c>
      <c r="B15" s="558" t="str">
        <f>'Info District'!G12</f>
        <v>PLATEAUX</v>
      </c>
      <c r="C15" s="559"/>
      <c r="D15" s="550" t="s">
        <v>8</v>
      </c>
      <c r="E15" s="550"/>
      <c r="F15" s="550"/>
      <c r="G15" s="551" t="str">
        <f>'Info District'!G13</f>
        <v>Agou</v>
      </c>
      <c r="H15" s="552"/>
      <c r="I15" s="553"/>
      <c r="L15" s="11"/>
      <c r="M15" s="11"/>
      <c r="N15" s="11"/>
      <c r="O15" s="11"/>
      <c r="P15" s="11"/>
      <c r="Q15" s="63"/>
      <c r="R15" s="71"/>
      <c r="S15" s="71"/>
      <c r="T15" s="71"/>
      <c r="U15" s="73"/>
      <c r="V15" s="71"/>
    </row>
    <row r="16" spans="1:23" s="42" customFormat="1" ht="3.75" hidden="1" customHeight="1" thickBot="1" x14ac:dyDescent="0.35">
      <c r="A16" s="139"/>
      <c r="B16" s="15"/>
      <c r="C16" s="15"/>
      <c r="D16" s="15"/>
      <c r="E16" s="15"/>
      <c r="K16" s="15"/>
      <c r="L16" s="15"/>
      <c r="M16" s="15"/>
      <c r="O16" s="15"/>
      <c r="Q16" s="63"/>
      <c r="R16" s="71"/>
      <c r="S16" s="71"/>
      <c r="T16" s="71"/>
      <c r="U16" s="72"/>
      <c r="V16" s="71"/>
    </row>
    <row r="17" spans="1:23" s="42" customFormat="1" ht="18" hidden="1" customHeight="1" thickBot="1" x14ac:dyDescent="0.35">
      <c r="A17" s="434" t="s">
        <v>9</v>
      </c>
      <c r="B17" s="556" t="str">
        <f>'Info District'!G17</f>
        <v>Avril à Juin 2025</v>
      </c>
      <c r="C17" s="560"/>
      <c r="D17" s="560"/>
      <c r="E17" s="557"/>
      <c r="G17" s="550" t="s">
        <v>11</v>
      </c>
      <c r="H17" s="550"/>
      <c r="I17" s="550"/>
      <c r="J17" s="550"/>
      <c r="K17" s="554"/>
      <c r="L17" s="551" t="str">
        <f>'Info District'!G18</f>
        <v>Juillet à Septembre 2025</v>
      </c>
      <c r="M17" s="552"/>
      <c r="N17" s="552"/>
      <c r="O17" s="552"/>
      <c r="P17" s="553"/>
      <c r="Q17" s="63"/>
      <c r="R17" s="71"/>
      <c r="S17" s="71"/>
      <c r="T17" s="71"/>
      <c r="U17" s="72"/>
      <c r="V17" s="71"/>
    </row>
    <row r="18" spans="1:23" s="9" customFormat="1" ht="6" customHeight="1" thickBot="1" x14ac:dyDescent="0.3">
      <c r="B18" s="43"/>
      <c r="C18" s="43"/>
      <c r="D18" s="43"/>
      <c r="E18" s="44"/>
      <c r="F18" s="43"/>
      <c r="G18" s="45"/>
      <c r="H18" s="45"/>
      <c r="I18" s="45"/>
      <c r="J18" s="45"/>
      <c r="K18" s="45"/>
      <c r="L18" s="45"/>
      <c r="M18" s="45"/>
      <c r="O18" s="38"/>
      <c r="Q18" s="64"/>
      <c r="R18" s="74"/>
      <c r="S18" s="74"/>
      <c r="T18" s="74"/>
      <c r="U18" s="75"/>
      <c r="V18" s="74"/>
    </row>
    <row r="19" spans="1:23" s="9" customFormat="1" ht="31.5" customHeight="1" thickBot="1" x14ac:dyDescent="0.35">
      <c r="A19" s="532" t="s">
        <v>12</v>
      </c>
      <c r="B19" s="532"/>
      <c r="C19" s="533"/>
      <c r="D19" s="575"/>
      <c r="E19" s="576"/>
      <c r="F19" s="576"/>
      <c r="G19" s="576"/>
      <c r="H19" s="576"/>
      <c r="I19" s="576"/>
      <c r="J19" s="576"/>
      <c r="K19" s="576"/>
      <c r="L19" s="576"/>
      <c r="M19" s="576"/>
      <c r="N19" s="577"/>
      <c r="O19" s="11"/>
      <c r="P19" s="464" t="str">
        <f>'Info District'!H17</f>
        <v>T2</v>
      </c>
      <c r="Q19" s="65"/>
      <c r="R19" s="535" t="s">
        <v>96</v>
      </c>
      <c r="S19" s="536"/>
      <c r="T19" s="536"/>
      <c r="U19" s="536"/>
      <c r="V19" s="537"/>
    </row>
    <row r="20" spans="1:23" s="9" customFormat="1" ht="8.25" customHeight="1" thickBot="1" x14ac:dyDescent="0.35">
      <c r="A20" s="12"/>
      <c r="B20" s="12"/>
      <c r="C20" s="12"/>
      <c r="D20" s="12"/>
      <c r="E20" s="12"/>
      <c r="F20" s="12"/>
      <c r="G20" s="13"/>
      <c r="H20" s="13"/>
      <c r="I20" s="13"/>
      <c r="J20" s="13"/>
      <c r="K20" s="13"/>
      <c r="L20" s="14"/>
      <c r="M20" s="14"/>
      <c r="N20" s="14"/>
      <c r="O20" s="14"/>
      <c r="Q20" s="64"/>
      <c r="R20" s="146"/>
      <c r="S20" s="74"/>
      <c r="T20" s="74"/>
      <c r="U20" s="76"/>
      <c r="V20" s="147"/>
    </row>
    <row r="21" spans="1:23" s="9" customFormat="1" ht="30.75" customHeight="1" thickBot="1" x14ac:dyDescent="0.35">
      <c r="A21" s="564" t="s">
        <v>6</v>
      </c>
      <c r="B21" s="564"/>
      <c r="C21" s="564"/>
      <c r="D21" s="565"/>
      <c r="E21" s="566"/>
      <c r="F21" s="566"/>
      <c r="G21" s="566"/>
      <c r="H21" s="567"/>
      <c r="I21" s="12"/>
      <c r="K21" s="230" t="s">
        <v>338</v>
      </c>
      <c r="O21" s="571"/>
      <c r="P21" s="572"/>
      <c r="Q21" s="64"/>
      <c r="R21" s="146"/>
      <c r="S21" s="74"/>
      <c r="T21" s="74"/>
      <c r="U21" s="76"/>
      <c r="V21" s="147"/>
    </row>
    <row r="22" spans="1:23" s="9" customFormat="1" ht="9" customHeight="1" thickBot="1" x14ac:dyDescent="0.35">
      <c r="A22" s="12"/>
      <c r="B22" s="12"/>
      <c r="C22" s="12"/>
      <c r="D22" s="12"/>
      <c r="E22" s="12"/>
      <c r="F22" s="12"/>
      <c r="G22" s="13"/>
      <c r="H22" s="13"/>
      <c r="I22" s="13"/>
      <c r="J22" s="13"/>
      <c r="K22" s="13"/>
      <c r="L22" s="14"/>
      <c r="M22" s="14"/>
      <c r="N22" s="14"/>
      <c r="O22" s="14"/>
      <c r="Q22" s="64"/>
      <c r="R22" s="146"/>
      <c r="S22" s="74"/>
      <c r="T22" s="74"/>
      <c r="U22" s="76"/>
      <c r="V22" s="147"/>
    </row>
    <row r="23" spans="1:23" s="9" customFormat="1" ht="30" customHeight="1" thickBot="1" x14ac:dyDescent="0.35">
      <c r="A23" s="532" t="s">
        <v>240</v>
      </c>
      <c r="B23" s="532"/>
      <c r="C23" s="533"/>
      <c r="D23" s="568" t="s">
        <v>265</v>
      </c>
      <c r="E23" s="569"/>
      <c r="F23" s="570"/>
      <c r="H23" s="229"/>
      <c r="I23" s="573" t="s">
        <v>337</v>
      </c>
      <c r="J23" s="573"/>
      <c r="K23" s="573"/>
      <c r="L23" s="573"/>
      <c r="M23" s="573"/>
      <c r="N23" s="574"/>
      <c r="O23" s="562"/>
      <c r="P23" s="563"/>
      <c r="Q23" s="64"/>
      <c r="R23" s="146"/>
      <c r="S23" s="74"/>
      <c r="T23" s="74"/>
      <c r="U23" s="76"/>
      <c r="V23" s="147"/>
    </row>
    <row r="24" spans="1:23" s="9" customFormat="1" ht="6" customHeight="1" x14ac:dyDescent="0.3">
      <c r="A24" s="12"/>
      <c r="B24" s="12"/>
      <c r="C24" s="12"/>
      <c r="D24" s="12"/>
      <c r="E24" s="12"/>
      <c r="F24" s="12"/>
      <c r="G24" s="13"/>
      <c r="H24" s="15"/>
      <c r="I24" s="15"/>
      <c r="J24" s="15"/>
      <c r="K24" s="13"/>
      <c r="L24" s="14"/>
      <c r="M24" s="14"/>
      <c r="N24" s="14"/>
      <c r="O24" s="14"/>
      <c r="Q24" s="64"/>
      <c r="R24" s="146"/>
      <c r="S24" s="74"/>
      <c r="T24" s="74"/>
      <c r="U24" s="76"/>
      <c r="V24" s="147"/>
    </row>
    <row r="25" spans="1:23" s="9" customFormat="1" ht="4.5" customHeight="1" thickBot="1" x14ac:dyDescent="0.35">
      <c r="A25" s="12"/>
      <c r="B25" s="12"/>
      <c r="C25" s="12"/>
      <c r="D25" s="12"/>
      <c r="E25" s="12"/>
      <c r="F25" s="12"/>
      <c r="G25" s="13"/>
      <c r="H25" s="13"/>
      <c r="I25" s="13"/>
      <c r="J25" s="13"/>
      <c r="K25" s="13"/>
      <c r="L25" s="14"/>
      <c r="M25" s="14"/>
      <c r="N25" s="14"/>
      <c r="O25" s="14"/>
      <c r="Q25" s="64"/>
      <c r="R25" s="146"/>
      <c r="S25" s="74"/>
      <c r="T25" s="74"/>
      <c r="U25" s="76"/>
      <c r="V25" s="147"/>
    </row>
    <row r="26" spans="1:23" ht="76.5" customHeight="1" thickBot="1" x14ac:dyDescent="0.35">
      <c r="A26" s="541" t="s">
        <v>13</v>
      </c>
      <c r="B26" s="16" t="s">
        <v>14</v>
      </c>
      <c r="C26" s="108" t="s">
        <v>15</v>
      </c>
      <c r="D26" s="118" t="s">
        <v>16</v>
      </c>
      <c r="E26" s="117" t="s">
        <v>17</v>
      </c>
      <c r="F26" s="16" t="s">
        <v>18</v>
      </c>
      <c r="G26" s="16" t="s">
        <v>233</v>
      </c>
      <c r="H26" s="16" t="s">
        <v>234</v>
      </c>
      <c r="I26" s="16" t="s">
        <v>19</v>
      </c>
      <c r="J26" s="16" t="s">
        <v>20</v>
      </c>
      <c r="K26" s="108" t="s">
        <v>21</v>
      </c>
      <c r="L26" s="136" t="s">
        <v>22</v>
      </c>
      <c r="M26" s="137" t="s">
        <v>236</v>
      </c>
      <c r="N26" s="138" t="s">
        <v>23</v>
      </c>
      <c r="O26" s="109" t="s">
        <v>39</v>
      </c>
      <c r="P26" s="16" t="s">
        <v>40</v>
      </c>
      <c r="R26" s="148" t="s">
        <v>237</v>
      </c>
      <c r="S26" s="140" t="s">
        <v>93</v>
      </c>
      <c r="T26" s="140" t="s">
        <v>239</v>
      </c>
      <c r="U26" s="140" t="s">
        <v>238</v>
      </c>
      <c r="V26" s="149" t="s">
        <v>97</v>
      </c>
    </row>
    <row r="27" spans="1:23" s="47" customFormat="1" ht="21.75" customHeight="1" thickBot="1" x14ac:dyDescent="0.35">
      <c r="A27" s="542"/>
      <c r="B27" s="46" t="s">
        <v>24</v>
      </c>
      <c r="C27" s="46" t="s">
        <v>25</v>
      </c>
      <c r="D27" s="112" t="s">
        <v>26</v>
      </c>
      <c r="E27" s="46" t="s">
        <v>27</v>
      </c>
      <c r="F27" s="46"/>
      <c r="G27" s="46" t="s">
        <v>28</v>
      </c>
      <c r="H27" s="46"/>
      <c r="I27" s="46" t="s">
        <v>29</v>
      </c>
      <c r="J27" s="46"/>
      <c r="K27" s="131" t="s">
        <v>235</v>
      </c>
      <c r="L27" s="133"/>
      <c r="M27" s="134"/>
      <c r="N27" s="135"/>
      <c r="O27" s="132" t="s">
        <v>30</v>
      </c>
      <c r="P27" s="46"/>
      <c r="Q27" s="66"/>
      <c r="R27" s="150"/>
      <c r="S27" s="67" t="s">
        <v>94</v>
      </c>
      <c r="T27" s="67" t="s">
        <v>95</v>
      </c>
      <c r="U27" s="94"/>
      <c r="V27" s="151" t="str">
        <f>IF(J28&lt;=0,"",IF(J28=90,$W$28))</f>
        <v/>
      </c>
      <c r="W27" s="37" t="s">
        <v>98</v>
      </c>
    </row>
    <row r="28" spans="1:23" ht="49.5" customHeight="1" x14ac:dyDescent="0.3">
      <c r="A28" s="231" t="str">
        <f>CDT!B26</f>
        <v>Artéméther-Luméfantrine 6cp (AL)</v>
      </c>
      <c r="B28" s="79"/>
      <c r="C28" s="110"/>
      <c r="D28" s="120" t="str">
        <f>IF(B28&lt;&gt;"",B28+C28,"")</f>
        <v/>
      </c>
      <c r="E28" s="119"/>
      <c r="F28" s="79"/>
      <c r="G28" s="79"/>
      <c r="H28" s="79"/>
      <c r="I28" s="79"/>
      <c r="J28" s="79"/>
      <c r="K28" s="110"/>
      <c r="L28" s="431" t="str">
        <f>IF(B28&lt;&gt;"",IF(J28=0,E28,((E28*90)/(90-J28))),"0")</f>
        <v>0</v>
      </c>
      <c r="M28" s="428" t="str">
        <f>IF(B28&lt;&gt;"",((E28/R28)*30),"0")</f>
        <v>0</v>
      </c>
      <c r="N28" s="250" t="str">
        <f>IF(B28&lt;&gt;"",IF(J28=0,((E28+L28)-K28),((M28*6)-K28)),"0")</f>
        <v>0</v>
      </c>
      <c r="O28" s="251"/>
      <c r="P28" s="81"/>
      <c r="R28" s="152">
        <f>(90-J28)</f>
        <v>90</v>
      </c>
      <c r="S28" s="68" t="e">
        <f>D28-(E28+G28+I28+H28)</f>
        <v>#VALUE!</v>
      </c>
      <c r="T28" s="68" t="e">
        <f>K28-S28</f>
        <v>#VALUE!</v>
      </c>
      <c r="U28" s="95">
        <v>6</v>
      </c>
      <c r="V28" s="153" t="e">
        <f t="shared" ref="V28:V52" si="0">IF(T28=0,"",$W$27)</f>
        <v>#VALUE!</v>
      </c>
      <c r="W28" s="37" t="s">
        <v>203</v>
      </c>
    </row>
    <row r="29" spans="1:23" ht="45" customHeight="1" x14ac:dyDescent="0.3">
      <c r="A29" s="231" t="str">
        <f>CDT!B27</f>
        <v>Artéméther-Luméfantrine 12cp (AL)</v>
      </c>
      <c r="B29" s="79"/>
      <c r="C29" s="110"/>
      <c r="D29" s="121" t="str">
        <f t="shared" ref="D29:D36" si="1">IF(B29&lt;&gt;"",B29+C29,"")</f>
        <v/>
      </c>
      <c r="E29" s="119"/>
      <c r="F29" s="79"/>
      <c r="G29" s="79"/>
      <c r="H29" s="79"/>
      <c r="I29" s="79"/>
      <c r="J29" s="79"/>
      <c r="K29" s="110"/>
      <c r="L29" s="431" t="str">
        <f t="shared" ref="L29:L36" si="2">IF(B29&lt;&gt;"",IF(J29=0,E29,((E29*90)/(90-J29))),"0")</f>
        <v>0</v>
      </c>
      <c r="M29" s="428" t="str">
        <f t="shared" ref="M29:M36" si="3">IF(B29&lt;&gt;"",((E29/R29)*30),"0")</f>
        <v>0</v>
      </c>
      <c r="N29" s="250" t="str">
        <f t="shared" ref="N29:N36" si="4">IF(B29&lt;&gt;"",IF(J29=0,((E29+L29)-K29),((M29*6)-K29)),"0")</f>
        <v>0</v>
      </c>
      <c r="O29" s="251"/>
      <c r="P29" s="81"/>
      <c r="R29" s="152">
        <f t="shared" ref="R29:R50" si="5">(90-J29)</f>
        <v>90</v>
      </c>
      <c r="S29" s="68" t="e">
        <f t="shared" ref="S29:S49" si="6">D29-(E29+G29+I29+H29)</f>
        <v>#VALUE!</v>
      </c>
      <c r="T29" s="68" t="e">
        <f t="shared" ref="T29:T50" si="7">K29-S29</f>
        <v>#VALUE!</v>
      </c>
      <c r="U29" s="95">
        <v>12</v>
      </c>
      <c r="V29" s="153" t="e">
        <f t="shared" si="0"/>
        <v>#VALUE!</v>
      </c>
    </row>
    <row r="30" spans="1:23" ht="49.5" customHeight="1" x14ac:dyDescent="0.3">
      <c r="A30" s="231" t="str">
        <f>CDT!B28</f>
        <v>Artéméther-Luméfantrine 18cp (AL)</v>
      </c>
      <c r="B30" s="79"/>
      <c r="C30" s="110"/>
      <c r="D30" s="121" t="str">
        <f t="shared" si="1"/>
        <v/>
      </c>
      <c r="E30" s="119"/>
      <c r="F30" s="79"/>
      <c r="G30" s="79"/>
      <c r="H30" s="79"/>
      <c r="I30" s="79"/>
      <c r="J30" s="79"/>
      <c r="K30" s="110"/>
      <c r="L30" s="431" t="str">
        <f t="shared" si="2"/>
        <v>0</v>
      </c>
      <c r="M30" s="428" t="str">
        <f t="shared" si="3"/>
        <v>0</v>
      </c>
      <c r="N30" s="250" t="str">
        <f t="shared" si="4"/>
        <v>0</v>
      </c>
      <c r="O30" s="251"/>
      <c r="P30" s="81"/>
      <c r="R30" s="152">
        <f t="shared" si="5"/>
        <v>90</v>
      </c>
      <c r="S30" s="68" t="e">
        <f t="shared" si="6"/>
        <v>#VALUE!</v>
      </c>
      <c r="T30" s="68" t="e">
        <f t="shared" si="7"/>
        <v>#VALUE!</v>
      </c>
      <c r="U30" s="95">
        <v>18</v>
      </c>
      <c r="V30" s="153" t="e">
        <f t="shared" si="0"/>
        <v>#VALUE!</v>
      </c>
    </row>
    <row r="31" spans="1:23" ht="49.5" customHeight="1" x14ac:dyDescent="0.3">
      <c r="A31" s="231" t="str">
        <f>CDT!B29</f>
        <v>Artéméther-Luméfantrine 24cp (AL)</v>
      </c>
      <c r="B31" s="79"/>
      <c r="C31" s="110"/>
      <c r="D31" s="121" t="str">
        <f t="shared" si="1"/>
        <v/>
      </c>
      <c r="E31" s="119"/>
      <c r="F31" s="79"/>
      <c r="G31" s="79"/>
      <c r="H31" s="79"/>
      <c r="I31" s="79"/>
      <c r="J31" s="79"/>
      <c r="K31" s="110"/>
      <c r="L31" s="431" t="str">
        <f t="shared" si="2"/>
        <v>0</v>
      </c>
      <c r="M31" s="428" t="str">
        <f t="shared" si="3"/>
        <v>0</v>
      </c>
      <c r="N31" s="250" t="str">
        <f t="shared" si="4"/>
        <v>0</v>
      </c>
      <c r="O31" s="251"/>
      <c r="P31" s="81"/>
      <c r="R31" s="152">
        <f t="shared" si="5"/>
        <v>90</v>
      </c>
      <c r="S31" s="68" t="e">
        <f t="shared" si="6"/>
        <v>#VALUE!</v>
      </c>
      <c r="T31" s="68" t="e">
        <f t="shared" si="7"/>
        <v>#VALUE!</v>
      </c>
      <c r="U31" s="95">
        <v>24</v>
      </c>
      <c r="V31" s="153" t="e">
        <f t="shared" si="0"/>
        <v>#VALUE!</v>
      </c>
    </row>
    <row r="32" spans="1:23" ht="50.25" hidden="1" customHeight="1" x14ac:dyDescent="0.3">
      <c r="A32" s="17" t="str">
        <f>CDT!B30</f>
        <v>Artéméther injectable 40 mg</v>
      </c>
      <c r="B32" s="79"/>
      <c r="C32" s="110"/>
      <c r="D32" s="121" t="str">
        <f t="shared" si="1"/>
        <v/>
      </c>
      <c r="E32" s="119"/>
      <c r="F32" s="79"/>
      <c r="G32" s="79"/>
      <c r="H32" s="79"/>
      <c r="I32" s="79"/>
      <c r="J32" s="79"/>
      <c r="K32" s="110"/>
      <c r="L32" s="431" t="str">
        <f t="shared" si="2"/>
        <v>0</v>
      </c>
      <c r="M32" s="428" t="str">
        <f t="shared" si="3"/>
        <v>0</v>
      </c>
      <c r="N32" s="250" t="str">
        <f t="shared" si="4"/>
        <v>0</v>
      </c>
      <c r="O32" s="251"/>
      <c r="P32" s="79"/>
      <c r="R32" s="152">
        <f t="shared" si="5"/>
        <v>90</v>
      </c>
      <c r="S32" s="68" t="e">
        <f t="shared" si="6"/>
        <v>#VALUE!</v>
      </c>
      <c r="T32" s="68" t="e">
        <f t="shared" si="7"/>
        <v>#VALUE!</v>
      </c>
      <c r="U32" s="95">
        <v>1</v>
      </c>
      <c r="V32" s="153" t="e">
        <f t="shared" si="0"/>
        <v>#VALUE!</v>
      </c>
    </row>
    <row r="33" spans="1:22" ht="50.25" hidden="1" customHeight="1" x14ac:dyDescent="0.3">
      <c r="A33" s="17" t="str">
        <f>CDT!B31</f>
        <v>Artéméther injectable 80 mg</v>
      </c>
      <c r="B33" s="79"/>
      <c r="C33" s="110"/>
      <c r="D33" s="121" t="str">
        <f t="shared" si="1"/>
        <v/>
      </c>
      <c r="E33" s="119"/>
      <c r="F33" s="79"/>
      <c r="G33" s="79"/>
      <c r="H33" s="79"/>
      <c r="I33" s="79"/>
      <c r="J33" s="79"/>
      <c r="K33" s="110"/>
      <c r="L33" s="431" t="str">
        <f t="shared" si="2"/>
        <v>0</v>
      </c>
      <c r="M33" s="428" t="str">
        <f t="shared" si="3"/>
        <v>0</v>
      </c>
      <c r="N33" s="250" t="str">
        <f t="shared" si="4"/>
        <v>0</v>
      </c>
      <c r="O33" s="251"/>
      <c r="P33" s="79"/>
      <c r="R33" s="152">
        <f t="shared" si="5"/>
        <v>90</v>
      </c>
      <c r="S33" s="68" t="e">
        <f t="shared" si="6"/>
        <v>#VALUE!</v>
      </c>
      <c r="T33" s="68" t="e">
        <f t="shared" si="7"/>
        <v>#VALUE!</v>
      </c>
      <c r="U33" s="95">
        <v>1</v>
      </c>
      <c r="V33" s="153" t="e">
        <f t="shared" si="0"/>
        <v>#VALUE!</v>
      </c>
    </row>
    <row r="34" spans="1:22" ht="50.25" hidden="1" customHeight="1" x14ac:dyDescent="0.3">
      <c r="A34" s="17" t="str">
        <f>CDT!B32</f>
        <v>Artésunate injectable 60 mg</v>
      </c>
      <c r="B34" s="79"/>
      <c r="C34" s="110"/>
      <c r="D34" s="121" t="str">
        <f t="shared" si="1"/>
        <v/>
      </c>
      <c r="E34" s="119"/>
      <c r="F34" s="79"/>
      <c r="G34" s="79"/>
      <c r="H34" s="79"/>
      <c r="I34" s="79"/>
      <c r="J34" s="79"/>
      <c r="K34" s="110"/>
      <c r="L34" s="431" t="str">
        <f t="shared" si="2"/>
        <v>0</v>
      </c>
      <c r="M34" s="428" t="str">
        <f t="shared" si="3"/>
        <v>0</v>
      </c>
      <c r="N34" s="250" t="str">
        <f t="shared" si="4"/>
        <v>0</v>
      </c>
      <c r="O34" s="251"/>
      <c r="P34" s="79"/>
      <c r="R34" s="152">
        <f t="shared" si="5"/>
        <v>90</v>
      </c>
      <c r="S34" s="68" t="e">
        <f t="shared" si="6"/>
        <v>#VALUE!</v>
      </c>
      <c r="T34" s="68" t="e">
        <f t="shared" si="7"/>
        <v>#VALUE!</v>
      </c>
      <c r="U34" s="95">
        <v>1</v>
      </c>
      <c r="V34" s="153" t="e">
        <f t="shared" si="0"/>
        <v>#VALUE!</v>
      </c>
    </row>
    <row r="35" spans="1:22" ht="50.25" hidden="1" customHeight="1" x14ac:dyDescent="0.3">
      <c r="A35" s="17" t="str">
        <f>CDT!B33</f>
        <v xml:space="preserve"> Sulfadoxine Pyriméthamine:  (SP)</v>
      </c>
      <c r="B35" s="79"/>
      <c r="C35" s="110"/>
      <c r="D35" s="121" t="str">
        <f t="shared" si="1"/>
        <v/>
      </c>
      <c r="E35" s="119"/>
      <c r="F35" s="79"/>
      <c r="G35" s="79"/>
      <c r="H35" s="79"/>
      <c r="I35" s="79"/>
      <c r="J35" s="79"/>
      <c r="K35" s="110"/>
      <c r="L35" s="431" t="str">
        <f t="shared" si="2"/>
        <v>0</v>
      </c>
      <c r="M35" s="428" t="str">
        <f t="shared" si="3"/>
        <v>0</v>
      </c>
      <c r="N35" s="250" t="str">
        <f t="shared" si="4"/>
        <v>0</v>
      </c>
      <c r="O35" s="251"/>
      <c r="P35" s="79"/>
      <c r="R35" s="152">
        <f t="shared" si="5"/>
        <v>90</v>
      </c>
      <c r="S35" s="68" t="e">
        <f t="shared" si="6"/>
        <v>#VALUE!</v>
      </c>
      <c r="T35" s="68" t="e">
        <f t="shared" si="7"/>
        <v>#VALUE!</v>
      </c>
      <c r="U35" s="95">
        <v>3</v>
      </c>
      <c r="V35" s="153" t="e">
        <f t="shared" si="0"/>
        <v>#VALUE!</v>
      </c>
    </row>
    <row r="36" spans="1:22" ht="45.75" customHeight="1" thickBot="1" x14ac:dyDescent="0.35">
      <c r="A36" s="231" t="str">
        <f>CDT!B34</f>
        <v>Test de Diagnostic Rapide  : (TDR)</v>
      </c>
      <c r="B36" s="79"/>
      <c r="C36" s="110"/>
      <c r="D36" s="305" t="str">
        <f t="shared" si="1"/>
        <v/>
      </c>
      <c r="E36" s="119"/>
      <c r="F36" s="79"/>
      <c r="G36" s="79"/>
      <c r="H36" s="79"/>
      <c r="I36" s="79"/>
      <c r="J36" s="79"/>
      <c r="K36" s="110"/>
      <c r="L36" s="431" t="str">
        <f t="shared" si="2"/>
        <v>0</v>
      </c>
      <c r="M36" s="428" t="str">
        <f t="shared" si="3"/>
        <v>0</v>
      </c>
      <c r="N36" s="250" t="str">
        <f t="shared" si="4"/>
        <v>0</v>
      </c>
      <c r="O36" s="251"/>
      <c r="P36" s="79"/>
      <c r="R36" s="152">
        <f t="shared" si="5"/>
        <v>90</v>
      </c>
      <c r="S36" s="68" t="e">
        <f t="shared" si="6"/>
        <v>#VALUE!</v>
      </c>
      <c r="T36" s="68" t="e">
        <f t="shared" si="7"/>
        <v>#VALUE!</v>
      </c>
      <c r="U36" s="95">
        <v>1</v>
      </c>
      <c r="V36" s="153" t="e">
        <f t="shared" si="0"/>
        <v>#VALUE!</v>
      </c>
    </row>
    <row r="37" spans="1:22" ht="34.5" hidden="1" customHeight="1" x14ac:dyDescent="0.3">
      <c r="A37" s="17" t="str">
        <f>CDT!B35</f>
        <v>Moustiquaire à Imprégnation Durable: (MID)</v>
      </c>
      <c r="B37" s="79"/>
      <c r="C37" s="110"/>
      <c r="D37" s="304">
        <f t="shared" ref="D37:D50" si="8">B37+C37</f>
        <v>0</v>
      </c>
      <c r="E37" s="119"/>
      <c r="F37" s="79"/>
      <c r="G37" s="79"/>
      <c r="H37" s="79"/>
      <c r="I37" s="79"/>
      <c r="J37" s="79"/>
      <c r="K37" s="110"/>
      <c r="L37" s="113">
        <f t="shared" ref="L37:L50" si="9">IF(J37=0,E37,((D37*90)/(90-J37)))</f>
        <v>0</v>
      </c>
      <c r="M37" s="55">
        <f t="shared" ref="M37:M50" si="10">(E37/R37)*30</f>
        <v>0</v>
      </c>
      <c r="N37" s="114">
        <f t="shared" ref="N37:N49" si="11">IF(J37=0,((E37+L37)-K37),((L37*2)-K37))</f>
        <v>0</v>
      </c>
      <c r="O37" s="111" t="str">
        <f t="shared" ref="O37:O50" si="12">IF(N37=0,"0",N37)</f>
        <v>0</v>
      </c>
      <c r="P37" s="79"/>
      <c r="R37" s="152">
        <f t="shared" si="5"/>
        <v>90</v>
      </c>
      <c r="S37" s="68">
        <f t="shared" si="6"/>
        <v>0</v>
      </c>
      <c r="T37" s="68">
        <f t="shared" si="7"/>
        <v>0</v>
      </c>
      <c r="U37" s="95">
        <v>1</v>
      </c>
      <c r="V37" s="153" t="str">
        <f t="shared" si="0"/>
        <v/>
      </c>
    </row>
    <row r="38" spans="1:22" ht="34.5" hidden="1" customHeight="1" x14ac:dyDescent="0.3">
      <c r="A38" s="17" t="str">
        <f>CDT!B40</f>
        <v>Artésunate Amodiaquine: (ASAQ) : 3 cp (25/67,5 mg)</v>
      </c>
      <c r="B38" s="79"/>
      <c r="C38" s="110"/>
      <c r="D38" s="121">
        <f t="shared" si="8"/>
        <v>0</v>
      </c>
      <c r="E38" s="119"/>
      <c r="F38" s="79"/>
      <c r="G38" s="79"/>
      <c r="H38" s="79"/>
      <c r="I38" s="79"/>
      <c r="J38" s="79"/>
      <c r="K38" s="110"/>
      <c r="L38" s="113">
        <f t="shared" si="9"/>
        <v>0</v>
      </c>
      <c r="M38" s="55">
        <f t="shared" si="10"/>
        <v>0</v>
      </c>
      <c r="N38" s="114">
        <f t="shared" si="11"/>
        <v>0</v>
      </c>
      <c r="O38" s="111" t="str">
        <f t="shared" si="12"/>
        <v>0</v>
      </c>
      <c r="P38" s="79"/>
      <c r="R38" s="152">
        <f t="shared" si="5"/>
        <v>90</v>
      </c>
      <c r="S38" s="68">
        <f t="shared" si="6"/>
        <v>0</v>
      </c>
      <c r="T38" s="68">
        <f t="shared" si="7"/>
        <v>0</v>
      </c>
      <c r="U38" s="95">
        <v>3</v>
      </c>
      <c r="V38" s="153" t="str">
        <f t="shared" si="0"/>
        <v/>
      </c>
    </row>
    <row r="39" spans="1:22" ht="34.5" hidden="1" customHeight="1" x14ac:dyDescent="0.3">
      <c r="A39" s="17" t="str">
        <f>CDT!B41</f>
        <v>Artésunate Amodiaquine: (ASAQ) 3 cp (50/135 mg)</v>
      </c>
      <c r="B39" s="79"/>
      <c r="C39" s="110"/>
      <c r="D39" s="121">
        <f t="shared" si="8"/>
        <v>0</v>
      </c>
      <c r="E39" s="119"/>
      <c r="F39" s="79"/>
      <c r="G39" s="79"/>
      <c r="H39" s="79"/>
      <c r="I39" s="79"/>
      <c r="J39" s="79"/>
      <c r="K39" s="110"/>
      <c r="L39" s="113">
        <f t="shared" si="9"/>
        <v>0</v>
      </c>
      <c r="M39" s="55">
        <f t="shared" si="10"/>
        <v>0</v>
      </c>
      <c r="N39" s="114">
        <f t="shared" si="11"/>
        <v>0</v>
      </c>
      <c r="O39" s="111" t="str">
        <f t="shared" si="12"/>
        <v>0</v>
      </c>
      <c r="P39" s="79"/>
      <c r="R39" s="152">
        <f t="shared" si="5"/>
        <v>90</v>
      </c>
      <c r="S39" s="68">
        <f t="shared" si="6"/>
        <v>0</v>
      </c>
      <c r="T39" s="68">
        <f t="shared" si="7"/>
        <v>0</v>
      </c>
      <c r="U39" s="95">
        <v>3</v>
      </c>
      <c r="V39" s="153" t="str">
        <f t="shared" si="0"/>
        <v/>
      </c>
    </row>
    <row r="40" spans="1:22" ht="34.5" hidden="1" customHeight="1" x14ac:dyDescent="0.3">
      <c r="A40" s="17" t="str">
        <f>CDT!B42</f>
        <v>Artésunate Amodiaquine: (ASAQ) 3 cp (100/270 mg)</v>
      </c>
      <c r="B40" s="79"/>
      <c r="C40" s="110"/>
      <c r="D40" s="121">
        <f t="shared" si="8"/>
        <v>0</v>
      </c>
      <c r="E40" s="119"/>
      <c r="F40" s="79"/>
      <c r="G40" s="79"/>
      <c r="H40" s="79"/>
      <c r="I40" s="79"/>
      <c r="J40" s="79"/>
      <c r="K40" s="110"/>
      <c r="L40" s="113">
        <f t="shared" si="9"/>
        <v>0</v>
      </c>
      <c r="M40" s="55">
        <f t="shared" si="10"/>
        <v>0</v>
      </c>
      <c r="N40" s="114">
        <f t="shared" si="11"/>
        <v>0</v>
      </c>
      <c r="O40" s="111" t="str">
        <f t="shared" si="12"/>
        <v>0</v>
      </c>
      <c r="P40" s="79"/>
      <c r="R40" s="152">
        <f t="shared" si="5"/>
        <v>90</v>
      </c>
      <c r="S40" s="68">
        <f t="shared" si="6"/>
        <v>0</v>
      </c>
      <c r="T40" s="68">
        <f t="shared" si="7"/>
        <v>0</v>
      </c>
      <c r="U40" s="95">
        <v>3</v>
      </c>
      <c r="V40" s="153" t="str">
        <f t="shared" si="0"/>
        <v/>
      </c>
    </row>
    <row r="41" spans="1:22" ht="34.5" hidden="1" customHeight="1" x14ac:dyDescent="0.3">
      <c r="A41" s="17" t="str">
        <f>CDT!B43</f>
        <v>Artésunate Amodiaquine: (ASAQ) 6 cp (100/270 mg)</v>
      </c>
      <c r="B41" s="79"/>
      <c r="C41" s="110"/>
      <c r="D41" s="121">
        <f t="shared" si="8"/>
        <v>0</v>
      </c>
      <c r="E41" s="119"/>
      <c r="F41" s="79"/>
      <c r="G41" s="79"/>
      <c r="H41" s="79"/>
      <c r="I41" s="79"/>
      <c r="J41" s="79"/>
      <c r="K41" s="110"/>
      <c r="L41" s="113">
        <f t="shared" si="9"/>
        <v>0</v>
      </c>
      <c r="M41" s="55">
        <f t="shared" si="10"/>
        <v>0</v>
      </c>
      <c r="N41" s="114">
        <f t="shared" si="11"/>
        <v>0</v>
      </c>
      <c r="O41" s="111" t="str">
        <f t="shared" si="12"/>
        <v>0</v>
      </c>
      <c r="P41" s="79"/>
      <c r="R41" s="152">
        <f t="shared" si="5"/>
        <v>90</v>
      </c>
      <c r="S41" s="68">
        <f t="shared" si="6"/>
        <v>0</v>
      </c>
      <c r="T41" s="68">
        <f t="shared" si="7"/>
        <v>0</v>
      </c>
      <c r="U41" s="95">
        <v>3</v>
      </c>
      <c r="V41" s="153" t="str">
        <f t="shared" si="0"/>
        <v/>
      </c>
    </row>
    <row r="42" spans="1:22" ht="34.5" hidden="1" customHeight="1" x14ac:dyDescent="0.3">
      <c r="A42" s="17" t="str">
        <f>CDT!B36</f>
        <v>Dihydroartéminisine Pipéraquine– Plaq / 3 comp 
( DHA-PPQ)  20/160 mg</v>
      </c>
      <c r="B42" s="79"/>
      <c r="C42" s="110"/>
      <c r="D42" s="121">
        <f t="shared" si="8"/>
        <v>0</v>
      </c>
      <c r="E42" s="119"/>
      <c r="F42" s="79"/>
      <c r="G42" s="79"/>
      <c r="H42" s="79"/>
      <c r="I42" s="79"/>
      <c r="J42" s="79"/>
      <c r="K42" s="110"/>
      <c r="L42" s="113">
        <f t="shared" si="9"/>
        <v>0</v>
      </c>
      <c r="M42" s="55">
        <f t="shared" si="10"/>
        <v>0</v>
      </c>
      <c r="N42" s="114">
        <f t="shared" si="11"/>
        <v>0</v>
      </c>
      <c r="O42" s="111" t="str">
        <f t="shared" si="12"/>
        <v>0</v>
      </c>
      <c r="P42" s="79"/>
      <c r="R42" s="152">
        <f t="shared" si="5"/>
        <v>90</v>
      </c>
      <c r="S42" s="68">
        <f t="shared" si="6"/>
        <v>0</v>
      </c>
      <c r="T42" s="68">
        <f t="shared" si="7"/>
        <v>0</v>
      </c>
      <c r="U42" s="95">
        <v>1</v>
      </c>
      <c r="V42" s="153" t="str">
        <f t="shared" si="0"/>
        <v/>
      </c>
    </row>
    <row r="43" spans="1:22" ht="34.5" hidden="1" customHeight="1" x14ac:dyDescent="0.3">
      <c r="A43" s="17" t="str">
        <f>CDT!B37</f>
        <v>Dihydroartéminisine Pipéraquine– Plaq / 3 comp 
( DHA-PPQ)  40/320 mg</v>
      </c>
      <c r="B43" s="79"/>
      <c r="C43" s="110"/>
      <c r="D43" s="121">
        <f t="shared" si="8"/>
        <v>0</v>
      </c>
      <c r="E43" s="119"/>
      <c r="F43" s="79"/>
      <c r="G43" s="79"/>
      <c r="H43" s="79"/>
      <c r="I43" s="79"/>
      <c r="J43" s="79"/>
      <c r="K43" s="110"/>
      <c r="L43" s="113">
        <f t="shared" si="9"/>
        <v>0</v>
      </c>
      <c r="M43" s="55">
        <f t="shared" si="10"/>
        <v>0</v>
      </c>
      <c r="N43" s="114">
        <f t="shared" si="11"/>
        <v>0</v>
      </c>
      <c r="O43" s="111" t="str">
        <f t="shared" si="12"/>
        <v>0</v>
      </c>
      <c r="P43" s="79"/>
      <c r="R43" s="152">
        <f t="shared" si="5"/>
        <v>90</v>
      </c>
      <c r="S43" s="68">
        <f t="shared" si="6"/>
        <v>0</v>
      </c>
      <c r="T43" s="68">
        <f t="shared" si="7"/>
        <v>0</v>
      </c>
      <c r="U43" s="95">
        <v>1</v>
      </c>
      <c r="V43" s="153" t="str">
        <f t="shared" si="0"/>
        <v/>
      </c>
    </row>
    <row r="44" spans="1:22" ht="34.5" hidden="1" customHeight="1" x14ac:dyDescent="0.3">
      <c r="A44" s="17" t="str">
        <f>CDT!B38</f>
        <v>Dihydroartéminisine Pipéraquine– Plaq / 6 comp 
( DHA-PPQ)  40/320 mg</v>
      </c>
      <c r="B44" s="79"/>
      <c r="C44" s="110"/>
      <c r="D44" s="121">
        <f t="shared" si="8"/>
        <v>0</v>
      </c>
      <c r="E44" s="119"/>
      <c r="F44" s="79"/>
      <c r="G44" s="79"/>
      <c r="H44" s="79"/>
      <c r="I44" s="79"/>
      <c r="J44" s="79"/>
      <c r="K44" s="110"/>
      <c r="L44" s="113">
        <f t="shared" si="9"/>
        <v>0</v>
      </c>
      <c r="M44" s="55">
        <f t="shared" si="10"/>
        <v>0</v>
      </c>
      <c r="N44" s="114">
        <f t="shared" si="11"/>
        <v>0</v>
      </c>
      <c r="O44" s="111" t="str">
        <f t="shared" si="12"/>
        <v>0</v>
      </c>
      <c r="P44" s="79"/>
      <c r="R44" s="152">
        <f t="shared" si="5"/>
        <v>90</v>
      </c>
      <c r="S44" s="68">
        <f t="shared" si="6"/>
        <v>0</v>
      </c>
      <c r="T44" s="68">
        <f t="shared" si="7"/>
        <v>0</v>
      </c>
      <c r="U44" s="95">
        <v>1</v>
      </c>
      <c r="V44" s="153" t="str">
        <f t="shared" si="0"/>
        <v/>
      </c>
    </row>
    <row r="45" spans="1:22" ht="34.5" hidden="1" customHeight="1" x14ac:dyDescent="0.3">
      <c r="A45" s="17" t="str">
        <f>CDT!B44</f>
        <v>Artésunate - Méfloquine (AS-MF)</v>
      </c>
      <c r="B45" s="79"/>
      <c r="C45" s="110"/>
      <c r="D45" s="121">
        <f t="shared" si="8"/>
        <v>0</v>
      </c>
      <c r="E45" s="119"/>
      <c r="F45" s="79"/>
      <c r="G45" s="79"/>
      <c r="H45" s="79"/>
      <c r="I45" s="79"/>
      <c r="J45" s="79"/>
      <c r="K45" s="110"/>
      <c r="L45" s="113">
        <f t="shared" si="9"/>
        <v>0</v>
      </c>
      <c r="M45" s="55">
        <f t="shared" si="10"/>
        <v>0</v>
      </c>
      <c r="N45" s="114">
        <f t="shared" si="11"/>
        <v>0</v>
      </c>
      <c r="O45" s="111" t="str">
        <f t="shared" si="12"/>
        <v>0</v>
      </c>
      <c r="P45" s="79"/>
      <c r="R45" s="152">
        <f t="shared" si="5"/>
        <v>90</v>
      </c>
      <c r="S45" s="68">
        <f t="shared" si="6"/>
        <v>0</v>
      </c>
      <c r="T45" s="68">
        <f t="shared" si="7"/>
        <v>0</v>
      </c>
      <c r="U45" s="95">
        <v>1</v>
      </c>
      <c r="V45" s="153" t="str">
        <f t="shared" si="0"/>
        <v/>
      </c>
    </row>
    <row r="46" spans="1:22" ht="34.5" hidden="1" customHeight="1" x14ac:dyDescent="0.3">
      <c r="A46" s="17" t="str">
        <f>CDT!B45</f>
        <v>Quinine comprimé 300mg</v>
      </c>
      <c r="B46" s="79"/>
      <c r="C46" s="110"/>
      <c r="D46" s="121">
        <f t="shared" si="8"/>
        <v>0</v>
      </c>
      <c r="E46" s="119"/>
      <c r="F46" s="79"/>
      <c r="G46" s="79"/>
      <c r="H46" s="79"/>
      <c r="I46" s="79"/>
      <c r="J46" s="79"/>
      <c r="K46" s="110"/>
      <c r="L46" s="113">
        <f t="shared" si="9"/>
        <v>0</v>
      </c>
      <c r="M46" s="55">
        <f t="shared" si="10"/>
        <v>0</v>
      </c>
      <c r="N46" s="114">
        <f t="shared" si="11"/>
        <v>0</v>
      </c>
      <c r="O46" s="111" t="str">
        <f t="shared" si="12"/>
        <v>0</v>
      </c>
      <c r="P46" s="79"/>
      <c r="R46" s="152">
        <f t="shared" si="5"/>
        <v>90</v>
      </c>
      <c r="S46" s="68">
        <f t="shared" si="6"/>
        <v>0</v>
      </c>
      <c r="T46" s="68">
        <f t="shared" si="7"/>
        <v>0</v>
      </c>
      <c r="U46" s="95">
        <v>1</v>
      </c>
      <c r="V46" s="153" t="str">
        <f t="shared" si="0"/>
        <v/>
      </c>
    </row>
    <row r="47" spans="1:22" ht="34.5" hidden="1" customHeight="1" x14ac:dyDescent="0.3">
      <c r="A47" s="17" t="str">
        <f>CDT!B46</f>
        <v>Quinine injectable 300 mg</v>
      </c>
      <c r="B47" s="79"/>
      <c r="C47" s="110"/>
      <c r="D47" s="121">
        <f t="shared" si="8"/>
        <v>0</v>
      </c>
      <c r="E47" s="119"/>
      <c r="F47" s="79"/>
      <c r="G47" s="79"/>
      <c r="H47" s="79"/>
      <c r="I47" s="79"/>
      <c r="J47" s="79"/>
      <c r="K47" s="110"/>
      <c r="L47" s="113">
        <f t="shared" si="9"/>
        <v>0</v>
      </c>
      <c r="M47" s="55">
        <f t="shared" si="10"/>
        <v>0</v>
      </c>
      <c r="N47" s="114">
        <f t="shared" si="11"/>
        <v>0</v>
      </c>
      <c r="O47" s="111" t="str">
        <f t="shared" si="12"/>
        <v>0</v>
      </c>
      <c r="P47" s="79"/>
      <c r="R47" s="152">
        <f t="shared" si="5"/>
        <v>90</v>
      </c>
      <c r="S47" s="68">
        <f t="shared" si="6"/>
        <v>0</v>
      </c>
      <c r="T47" s="68">
        <f t="shared" si="7"/>
        <v>0</v>
      </c>
      <c r="U47" s="95">
        <v>1</v>
      </c>
      <c r="V47" s="153" t="str">
        <f t="shared" si="0"/>
        <v/>
      </c>
    </row>
    <row r="48" spans="1:22" ht="34.5" hidden="1" customHeight="1" x14ac:dyDescent="0.3">
      <c r="A48" s="17" t="str">
        <f>CDT!B47</f>
        <v>Quinine injectable 600 mg</v>
      </c>
      <c r="B48" s="79"/>
      <c r="C48" s="110"/>
      <c r="D48" s="121">
        <f t="shared" si="8"/>
        <v>0</v>
      </c>
      <c r="E48" s="119"/>
      <c r="F48" s="79"/>
      <c r="G48" s="79"/>
      <c r="H48" s="79"/>
      <c r="I48" s="79"/>
      <c r="J48" s="79"/>
      <c r="K48" s="110"/>
      <c r="L48" s="113">
        <f t="shared" si="9"/>
        <v>0</v>
      </c>
      <c r="M48" s="55">
        <f t="shared" si="10"/>
        <v>0</v>
      </c>
      <c r="N48" s="114">
        <f t="shared" si="11"/>
        <v>0</v>
      </c>
      <c r="O48" s="111" t="str">
        <f t="shared" si="12"/>
        <v>0</v>
      </c>
      <c r="P48" s="79"/>
      <c r="R48" s="152">
        <f t="shared" si="5"/>
        <v>90</v>
      </c>
      <c r="S48" s="68">
        <f t="shared" si="6"/>
        <v>0</v>
      </c>
      <c r="T48" s="68">
        <f t="shared" si="7"/>
        <v>0</v>
      </c>
      <c r="U48" s="95">
        <v>1</v>
      </c>
      <c r="V48" s="153" t="str">
        <f t="shared" si="0"/>
        <v/>
      </c>
    </row>
    <row r="49" spans="1:22" ht="34.5" hidden="1" customHeight="1" x14ac:dyDescent="0.3">
      <c r="A49" s="17" t="str">
        <f>CDT!B48</f>
        <v>Quinine injectable 600 mg</v>
      </c>
      <c r="B49" s="79"/>
      <c r="C49" s="110"/>
      <c r="D49" s="121">
        <f t="shared" si="8"/>
        <v>0</v>
      </c>
      <c r="E49" s="119"/>
      <c r="F49" s="79"/>
      <c r="G49" s="79"/>
      <c r="H49" s="79"/>
      <c r="I49" s="79"/>
      <c r="J49" s="79"/>
      <c r="K49" s="110"/>
      <c r="L49" s="113">
        <f t="shared" si="9"/>
        <v>0</v>
      </c>
      <c r="M49" s="55">
        <f t="shared" si="10"/>
        <v>0</v>
      </c>
      <c r="N49" s="114">
        <f t="shared" si="11"/>
        <v>0</v>
      </c>
      <c r="O49" s="111" t="str">
        <f t="shared" si="12"/>
        <v>0</v>
      </c>
      <c r="P49" s="79"/>
      <c r="R49" s="152">
        <f t="shared" si="5"/>
        <v>90</v>
      </c>
      <c r="S49" s="68">
        <f t="shared" si="6"/>
        <v>0</v>
      </c>
      <c r="T49" s="68">
        <f t="shared" si="7"/>
        <v>0</v>
      </c>
      <c r="U49" s="95">
        <v>1</v>
      </c>
      <c r="V49" s="153" t="str">
        <f t="shared" si="0"/>
        <v/>
      </c>
    </row>
    <row r="50" spans="1:22" ht="34.5" hidden="1" customHeight="1" thickBot="1" x14ac:dyDescent="0.35">
      <c r="A50" s="17" t="str">
        <f>CDT!B49</f>
        <v>Artéméther injectable 100 mg</v>
      </c>
      <c r="B50" s="79"/>
      <c r="C50" s="110"/>
      <c r="D50" s="122">
        <f t="shared" si="8"/>
        <v>0</v>
      </c>
      <c r="E50" s="119"/>
      <c r="F50" s="79"/>
      <c r="G50" s="79"/>
      <c r="H50" s="79"/>
      <c r="I50" s="79"/>
      <c r="J50" s="79"/>
      <c r="K50" s="110"/>
      <c r="L50" s="115">
        <f t="shared" si="9"/>
        <v>0</v>
      </c>
      <c r="M50" s="130">
        <f t="shared" si="10"/>
        <v>0</v>
      </c>
      <c r="N50" s="116">
        <f>IF(J50=0,((E50+L50)-K50),((L50*2)-K50))</f>
        <v>0</v>
      </c>
      <c r="O50" s="111" t="str">
        <f t="shared" si="12"/>
        <v>0</v>
      </c>
      <c r="P50" s="79"/>
      <c r="R50" s="152">
        <f t="shared" si="5"/>
        <v>90</v>
      </c>
      <c r="S50" s="68">
        <f>D50-(E50+G50+I50+H50)</f>
        <v>0</v>
      </c>
      <c r="T50" s="68">
        <f t="shared" si="7"/>
        <v>0</v>
      </c>
      <c r="U50" s="95">
        <v>1</v>
      </c>
      <c r="V50" s="153" t="str">
        <f t="shared" si="0"/>
        <v/>
      </c>
    </row>
    <row r="51" spans="1:22" ht="34.5" hidden="1" customHeight="1" x14ac:dyDescent="0.3">
      <c r="A51" s="17"/>
      <c r="B51" s="79"/>
      <c r="C51" s="79"/>
      <c r="D51" s="56"/>
      <c r="E51" s="79"/>
      <c r="F51" s="79"/>
      <c r="G51" s="79"/>
      <c r="H51" s="79"/>
      <c r="I51" s="79"/>
      <c r="J51" s="79"/>
      <c r="K51" s="79"/>
      <c r="L51" s="57"/>
      <c r="M51" s="57"/>
      <c r="N51" s="58"/>
      <c r="O51" s="80"/>
      <c r="P51" s="79"/>
      <c r="R51" s="152"/>
      <c r="S51" s="68"/>
      <c r="T51" s="68"/>
      <c r="U51" s="95"/>
      <c r="V51" s="153" t="str">
        <f t="shared" si="0"/>
        <v/>
      </c>
    </row>
    <row r="52" spans="1:22" ht="34.5" hidden="1" customHeight="1" x14ac:dyDescent="0.3">
      <c r="A52" s="17"/>
      <c r="B52" s="79"/>
      <c r="C52" s="79"/>
      <c r="D52" s="53"/>
      <c r="E52" s="79"/>
      <c r="F52" s="79"/>
      <c r="G52" s="79"/>
      <c r="H52" s="79"/>
      <c r="I52" s="79"/>
      <c r="J52" s="79"/>
      <c r="K52" s="79"/>
      <c r="L52" s="54"/>
      <c r="M52" s="54"/>
      <c r="N52" s="55"/>
      <c r="O52" s="80"/>
      <c r="P52" s="79"/>
      <c r="R52" s="152"/>
      <c r="S52" s="68"/>
      <c r="T52" s="68"/>
      <c r="U52" s="95"/>
      <c r="V52" s="153" t="str">
        <f t="shared" si="0"/>
        <v/>
      </c>
    </row>
    <row r="53" spans="1:22" s="235" customFormat="1" ht="16.5" customHeight="1" x14ac:dyDescent="0.35">
      <c r="A53" s="494" t="s">
        <v>290</v>
      </c>
      <c r="B53" s="494"/>
      <c r="C53" s="494"/>
      <c r="D53" s="494"/>
      <c r="E53" s="232"/>
      <c r="F53" s="232"/>
      <c r="G53" s="233" t="s">
        <v>298</v>
      </c>
      <c r="H53" s="233"/>
      <c r="I53" s="232"/>
      <c r="J53" s="234"/>
      <c r="K53" s="232"/>
      <c r="L53" s="232"/>
      <c r="M53" s="232"/>
      <c r="N53" s="232"/>
      <c r="O53" s="232"/>
      <c r="Q53" s="236"/>
      <c r="R53" s="237"/>
      <c r="S53" s="238"/>
      <c r="T53" s="238"/>
      <c r="U53" s="239"/>
      <c r="V53" s="240"/>
    </row>
    <row r="54" spans="1:22" ht="34.5" customHeight="1" x14ac:dyDescent="0.3">
      <c r="A54" s="18"/>
      <c r="B54" s="18"/>
      <c r="C54" s="18"/>
      <c r="D54" s="18"/>
      <c r="E54" s="18"/>
      <c r="F54" s="18"/>
      <c r="G54" s="18"/>
      <c r="H54" s="18"/>
      <c r="I54" s="18"/>
      <c r="J54" s="18"/>
      <c r="K54" s="18"/>
      <c r="L54" s="18"/>
      <c r="M54" s="18"/>
      <c r="N54" s="18"/>
      <c r="O54" s="18"/>
      <c r="R54" s="154"/>
      <c r="S54" s="69"/>
      <c r="T54" s="69"/>
      <c r="U54" s="70"/>
      <c r="V54" s="155"/>
    </row>
    <row r="55" spans="1:22" ht="35.25" customHeight="1" x14ac:dyDescent="0.3">
      <c r="B55" s="18"/>
      <c r="C55" s="18"/>
      <c r="D55" s="18"/>
      <c r="E55" s="18"/>
      <c r="F55" s="18"/>
      <c r="I55" s="18"/>
      <c r="J55" s="18"/>
      <c r="K55" s="18"/>
      <c r="L55" s="18"/>
      <c r="M55" s="18"/>
      <c r="N55" s="18"/>
      <c r="O55" s="18"/>
      <c r="R55" s="154"/>
      <c r="S55" s="69"/>
      <c r="T55" s="69"/>
      <c r="U55" s="70"/>
      <c r="V55" s="155"/>
    </row>
    <row r="56" spans="1:22" s="235" customFormat="1" ht="16.5" customHeight="1" x14ac:dyDescent="0.35">
      <c r="A56" s="494" t="s">
        <v>289</v>
      </c>
      <c r="B56" s="494"/>
      <c r="C56" s="494"/>
      <c r="D56" s="494"/>
      <c r="E56" s="232"/>
      <c r="F56" s="232"/>
      <c r="G56" s="561" t="s">
        <v>299</v>
      </c>
      <c r="H56" s="561"/>
      <c r="I56" s="561"/>
      <c r="J56" s="561"/>
      <c r="K56" s="561"/>
      <c r="L56" s="561"/>
      <c r="M56" s="561"/>
      <c r="N56" s="561"/>
      <c r="O56" s="561"/>
      <c r="Q56" s="236"/>
      <c r="R56" s="237"/>
      <c r="S56" s="238"/>
      <c r="T56" s="238"/>
      <c r="U56" s="239"/>
      <c r="V56" s="240"/>
    </row>
  </sheetData>
  <mergeCells count="26">
    <mergeCell ref="A56:D56"/>
    <mergeCell ref="G56:O56"/>
    <mergeCell ref="A23:C23"/>
    <mergeCell ref="D23:F23"/>
    <mergeCell ref="I23:N23"/>
    <mergeCell ref="O23:P23"/>
    <mergeCell ref="A26:A27"/>
    <mergeCell ref="A53:D53"/>
    <mergeCell ref="A19:C19"/>
    <mergeCell ref="D19:N19"/>
    <mergeCell ref="R19:V19"/>
    <mergeCell ref="A21:C21"/>
    <mergeCell ref="D21:H21"/>
    <mergeCell ref="O21:P21"/>
    <mergeCell ref="L17:P17"/>
    <mergeCell ref="A1:B1"/>
    <mergeCell ref="A3:B3"/>
    <mergeCell ref="A4:B4"/>
    <mergeCell ref="A11:O11"/>
    <mergeCell ref="B13:C13"/>
    <mergeCell ref="E13:J13"/>
    <mergeCell ref="B15:C15"/>
    <mergeCell ref="D15:F15"/>
    <mergeCell ref="G15:I15"/>
    <mergeCell ref="B17:E17"/>
    <mergeCell ref="G17:K17"/>
  </mergeCells>
  <conditionalFormatting sqref="T28">
    <cfRule type="cellIs" dxfId="3766" priority="23" operator="greaterThan">
      <formula>0</formula>
    </cfRule>
    <cfRule type="cellIs" dxfId="3765" priority="24" operator="greaterThan">
      <formula>0</formula>
    </cfRule>
    <cfRule type="cellIs" dxfId="3764" priority="25" operator="lessThan">
      <formula>0</formula>
    </cfRule>
    <cfRule type="cellIs" dxfId="3763" priority="26" operator="notEqual">
      <formula>0</formula>
    </cfRule>
  </conditionalFormatting>
  <conditionalFormatting sqref="T29:T31">
    <cfRule type="cellIs" dxfId="3762" priority="19" operator="greaterThan">
      <formula>0</formula>
    </cfRule>
    <cfRule type="cellIs" dxfId="3761" priority="20" operator="greaterThan">
      <formula>0</formula>
    </cfRule>
    <cfRule type="cellIs" dxfId="3760" priority="21" operator="lessThan">
      <formula>0</formula>
    </cfRule>
    <cfRule type="cellIs" dxfId="3759" priority="22" operator="notEqual">
      <formula>0</formula>
    </cfRule>
  </conditionalFormatting>
  <conditionalFormatting sqref="T32:T49">
    <cfRule type="cellIs" dxfId="3758" priority="15" operator="greaterThan">
      <formula>0</formula>
    </cfRule>
    <cfRule type="cellIs" dxfId="3757" priority="16" operator="greaterThan">
      <formula>0</formula>
    </cfRule>
    <cfRule type="cellIs" dxfId="3756" priority="17" operator="lessThan">
      <formula>0</formula>
    </cfRule>
    <cfRule type="cellIs" dxfId="3755" priority="18" operator="notEqual">
      <formula>0</formula>
    </cfRule>
  </conditionalFormatting>
  <conditionalFormatting sqref="T50:T52">
    <cfRule type="cellIs" dxfId="3754" priority="11" operator="greaterThan">
      <formula>0</formula>
    </cfRule>
    <cfRule type="cellIs" dxfId="3753" priority="12" operator="greaterThan">
      <formula>0</formula>
    </cfRule>
    <cfRule type="cellIs" dxfId="3752" priority="13" operator="lessThan">
      <formula>0</formula>
    </cfRule>
    <cfRule type="cellIs" dxfId="3751" priority="14" operator="notEqual">
      <formula>0</formula>
    </cfRule>
  </conditionalFormatting>
  <conditionalFormatting sqref="K28 K50:K52">
    <cfRule type="expression" dxfId="3750" priority="9">
      <formula>K28&lt;S28</formula>
    </cfRule>
    <cfRule type="expression" dxfId="3749" priority="10">
      <formula>K28&gt;S28</formula>
    </cfRule>
  </conditionalFormatting>
  <conditionalFormatting sqref="J28">
    <cfRule type="cellIs" dxfId="3748" priority="8" operator="greaterThan">
      <formula>90</formula>
    </cfRule>
  </conditionalFormatting>
  <conditionalFormatting sqref="J37:J49">
    <cfRule type="cellIs" dxfId="3747" priority="7" operator="greaterThan">
      <formula>90</formula>
    </cfRule>
  </conditionalFormatting>
  <conditionalFormatting sqref="J50:J52">
    <cfRule type="cellIs" dxfId="3746" priority="6" operator="greaterThan">
      <formula>90</formula>
    </cfRule>
  </conditionalFormatting>
  <conditionalFormatting sqref="K37:K49">
    <cfRule type="expression" dxfId="3745" priority="4">
      <formula>K37&lt;S37</formula>
    </cfRule>
    <cfRule type="expression" dxfId="3744" priority="5">
      <formula>K37&gt;S37</formula>
    </cfRule>
  </conditionalFormatting>
  <conditionalFormatting sqref="K29:K36">
    <cfRule type="expression" dxfId="3743" priority="2">
      <formula>K29&lt;S29</formula>
    </cfRule>
    <cfRule type="expression" dxfId="3742" priority="3">
      <formula>K29&gt;S29</formula>
    </cfRule>
  </conditionalFormatting>
  <conditionalFormatting sqref="J29:J36">
    <cfRule type="cellIs" dxfId="3741" priority="1" operator="greaterThan">
      <formula>90</formula>
    </cfRule>
  </conditionalFormatting>
  <dataValidations count="9">
    <dataValidation type="whole" allowBlank="1" showInputMessage="1" showErrorMessage="1" prompt="La quantité accordée par le point Focal ne peut être supérieure à la somme du CMMa et la quantité commandée pour le trimestre._x000a_Merci de revoir la quantité dans la colonne O._x000a_" sqref="O28:O36">
      <formula1>0</formula1>
      <formula2>+M28+N28</formula2>
    </dataValidation>
    <dataValidation type="whole" allowBlank="1" showInputMessage="1" showErrorMessage="1" prompt="SVP _x000a_Veuillez inscrire le nombre d'ACS dans l'air sanitaire._x000a_Merci" sqref="O23:P23">
      <formula1>0</formula1>
      <formula2>500</formula2>
    </dataValidation>
    <dataValidation type="list" allowBlank="1" showInputMessage="1" showErrorMessage="1" sqref="D23:F23">
      <formula1>typerapport2</formula1>
    </dataValidation>
    <dataValidation errorStyle="information" allowBlank="1" showInputMessage="1" showErrorMessage="1" error="Vérifiez SVP l'inventaire physique,_x000a__x000a_MERI" sqref="K28:K36"/>
    <dataValidation allowBlank="1" showInputMessage="1" showErrorMessage="1" prompt="SVP Saisissez le Nom du site et la date de dépôt de la commande en premier. Merci" sqref="B28:B36"/>
    <dataValidation type="date" errorStyle="warning" allowBlank="1" showInputMessage="1" showErrorMessage="1" promptTitle="Instruction" prompt="SVP Saisissez la date sous le format:_x000a_00/00/0000. exemple 15/09/2016,_x000a_Merci_x000a_" sqref="D21:H21">
      <formula1>42370</formula1>
      <formula2>44926</formula2>
    </dataValidation>
    <dataValidation errorStyle="information" allowBlank="1" showInputMessage="1" showErrorMessage="1" errorTitle="Instruction" error="Saisissez le Texte en MAJUSCULE_x000a_Exemple: CMS AGOE_x000a_Merci" promptTitle="Instruction" prompt="Saisissez le Texte en MAJUSCULE_x000a_Exemple: CMS AGOE_x000a_Merci" sqref="D19:N19"/>
    <dataValidation type="whole" allowBlank="1" showInputMessage="1" showErrorMessage="1" prompt="La valeur ne peut pas être supérieure à 89_x000a_Si tel est le cas déteminer la quantité à commander directement à la colonne M._x000a_merci" sqref="J28:J52">
      <formula1>0</formula1>
      <formula2>89</formula2>
    </dataValidation>
    <dataValidation type="whole" operator="lessThanOrEqual" allowBlank="1" showInputMessage="1" showErrorMessage="1" promptTitle="instruction" prompt="La valeur de la cellule ne peut pas être supérieure à la quantité Totale inscrite dans la colonne D._x000a_Merci de vérifier." sqref="E28:E52">
      <formula1>D28</formula1>
    </dataValidation>
  </dataValidations>
  <pageMargins left="0.21" right="0.23622047244094491" top="0.74803149606299213" bottom="0.74803149606299213" header="0.31496062992125984" footer="0.31496062992125984"/>
  <pageSetup paperSize="9" scale="40" orientation="landscape" r:id="rId1"/>
  <headerFooter alignWithMargins="0">
    <oddFooter>&amp;C&amp;"Arial,Gras"PNLS /IST, Avenue des Armées, -05 BP 424 Lomé –Togo ; Tel 22 20 94 39 Fax : 22 20 94 36    Site Web : www.pnls.tg</oddFooter>
  </headerFooter>
  <drawing r:id="rId2"/>
</worksheet>
</file>

<file path=xl/worksheets/sheet3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rgb="FF00B050"/>
  </sheetPr>
  <dimension ref="A1:AA54"/>
  <sheetViews>
    <sheetView showGridLines="0" view="pageBreakPreview" topLeftCell="A11" zoomScale="80" zoomScaleNormal="125" zoomScaleSheetLayoutView="80" workbookViewId="0">
      <pane xSplit="1" ySplit="15" topLeftCell="B26" activePane="bottomRight" state="frozen"/>
      <selection activeCell="A32" sqref="A32:XFD32"/>
      <selection pane="topRight" activeCell="A32" sqref="A32:XFD32"/>
      <selection pane="bottomLeft" activeCell="A32" sqref="A32:XFD32"/>
      <selection pane="bottomRight" activeCell="D19" sqref="D19:N19"/>
    </sheetView>
  </sheetViews>
  <sheetFormatPr baseColWidth="10" defaultColWidth="7.33203125" defaultRowHeight="13.8" x14ac:dyDescent="0.3"/>
  <cols>
    <col min="1" max="1" width="53.44140625" style="3" customWidth="1"/>
    <col min="2" max="10" width="8.109375" style="3" customWidth="1"/>
    <col min="11" max="11" width="9.88671875" style="3" customWidth="1"/>
    <col min="12" max="12" width="8.88671875" style="3" customWidth="1"/>
    <col min="13" max="13" width="8.44140625" style="3" customWidth="1"/>
    <col min="14" max="14" width="9.44140625" style="3" customWidth="1"/>
    <col min="15" max="15" width="9.5546875" style="39" customWidth="1"/>
    <col min="16" max="16" width="16.44140625" style="3" customWidth="1"/>
    <col min="17" max="17" width="2.109375" style="62" customWidth="1"/>
    <col min="18" max="18" width="7.33203125" style="306" hidden="1" customWidth="1"/>
    <col min="19" max="19" width="7.44140625" style="77" customWidth="1"/>
    <col min="20" max="20" width="10.5546875" style="77" customWidth="1"/>
    <col min="21" max="21" width="7.44140625" style="77" bestFit="1" customWidth="1"/>
    <col min="22" max="22" width="7.88671875" style="78" bestFit="1" customWidth="1"/>
    <col min="23" max="23" width="33.33203125" style="77" customWidth="1"/>
    <col min="24" max="16384" width="7.33203125" style="3"/>
  </cols>
  <sheetData>
    <row r="1" spans="1:23" ht="17.25" customHeight="1" x14ac:dyDescent="0.3">
      <c r="A1" s="549" t="s">
        <v>452</v>
      </c>
      <c r="B1" s="549"/>
      <c r="C1" s="2"/>
      <c r="D1" s="2"/>
      <c r="E1"/>
      <c r="F1"/>
      <c r="G1"/>
      <c r="H1"/>
      <c r="I1"/>
      <c r="J1"/>
      <c r="N1" s="4" t="s">
        <v>1</v>
      </c>
      <c r="O1" s="5"/>
      <c r="S1" s="69"/>
      <c r="T1" s="69"/>
      <c r="U1" s="69"/>
      <c r="V1" s="70"/>
      <c r="W1" s="69"/>
    </row>
    <row r="2" spans="1:23" ht="13.5" customHeight="1" x14ac:dyDescent="0.3">
      <c r="A2" s="1" t="s">
        <v>453</v>
      </c>
      <c r="B2" s="1"/>
      <c r="C2" s="2"/>
      <c r="D2" s="2"/>
      <c r="E2"/>
      <c r="F2"/>
      <c r="G2"/>
      <c r="H2"/>
      <c r="I2"/>
      <c r="J2"/>
      <c r="M2" s="4"/>
      <c r="N2" s="4" t="s">
        <v>3</v>
      </c>
      <c r="O2" s="5"/>
      <c r="S2" s="69"/>
      <c r="T2" s="69"/>
      <c r="U2" s="69"/>
      <c r="V2" s="70"/>
      <c r="W2" s="69"/>
    </row>
    <row r="3" spans="1:23" ht="15.6" x14ac:dyDescent="0.3">
      <c r="A3" s="549" t="s">
        <v>454</v>
      </c>
      <c r="B3" s="549"/>
      <c r="C3" s="2"/>
      <c r="D3" s="2"/>
      <c r="E3"/>
      <c r="F3"/>
      <c r="G3"/>
      <c r="H3"/>
      <c r="I3"/>
      <c r="J3"/>
      <c r="K3" s="5"/>
      <c r="L3" s="5"/>
      <c r="M3" s="5"/>
      <c r="N3" s="5"/>
      <c r="O3" s="5"/>
      <c r="S3" s="69"/>
      <c r="T3" s="69"/>
      <c r="U3" s="69"/>
      <c r="V3" s="70"/>
      <c r="W3" s="69"/>
    </row>
    <row r="4" spans="1:23" ht="33.6" customHeight="1" x14ac:dyDescent="0.3">
      <c r="A4" s="547" t="s">
        <v>455</v>
      </c>
      <c r="B4" s="548"/>
      <c r="C4" s="7"/>
      <c r="D4" s="7"/>
      <c r="E4" s="8"/>
      <c r="F4" s="8"/>
      <c r="G4" s="8"/>
      <c r="H4" s="8"/>
      <c r="I4" s="8"/>
      <c r="J4" s="8"/>
      <c r="K4" s="9"/>
      <c r="L4" s="9"/>
      <c r="M4" s="9"/>
      <c r="N4" s="9"/>
      <c r="O4" s="38"/>
      <c r="S4" s="69"/>
      <c r="T4" s="69"/>
      <c r="U4" s="69"/>
      <c r="V4" s="70"/>
      <c r="W4" s="69"/>
    </row>
    <row r="5" spans="1:23" x14ac:dyDescent="0.3">
      <c r="B5" s="9"/>
      <c r="C5" s="9"/>
      <c r="D5" s="9"/>
      <c r="E5" s="9"/>
      <c r="F5" s="9"/>
      <c r="G5" s="9"/>
      <c r="H5" s="9"/>
      <c r="I5" s="9"/>
      <c r="J5" s="9"/>
      <c r="K5" s="9"/>
      <c r="L5" s="9"/>
      <c r="M5" s="9"/>
      <c r="N5" s="9"/>
      <c r="O5" s="38"/>
      <c r="S5" s="69"/>
      <c r="T5" s="69"/>
      <c r="U5" s="69"/>
      <c r="V5" s="70"/>
      <c r="W5" s="69"/>
    </row>
    <row r="6" spans="1:23" ht="15.6" x14ac:dyDescent="0.3">
      <c r="A6" s="6" t="s">
        <v>232</v>
      </c>
      <c r="B6" s="9"/>
      <c r="C6" s="9"/>
      <c r="D6" s="9"/>
      <c r="E6" s="9"/>
      <c r="F6" s="9"/>
      <c r="G6" s="9"/>
      <c r="H6" s="9"/>
      <c r="I6" s="9"/>
      <c r="J6" s="9"/>
      <c r="K6" s="9"/>
      <c r="L6" s="9"/>
      <c r="M6" s="9"/>
      <c r="N6" s="9"/>
      <c r="O6" s="38"/>
      <c r="S6" s="69"/>
      <c r="T6" s="69"/>
      <c r="U6" s="69"/>
      <c r="V6" s="70"/>
      <c r="W6" s="69"/>
    </row>
    <row r="7" spans="1:23" x14ac:dyDescent="0.3">
      <c r="A7" s="10"/>
      <c r="B7" s="9"/>
      <c r="C7" s="9"/>
      <c r="D7" s="9"/>
      <c r="E7" s="9"/>
      <c r="F7" s="9"/>
      <c r="G7" s="9"/>
      <c r="H7" s="9"/>
      <c r="I7" s="9"/>
      <c r="J7" s="9"/>
      <c r="K7" s="9"/>
      <c r="L7" s="9"/>
      <c r="M7" s="9"/>
      <c r="N7" s="9"/>
      <c r="O7" s="38"/>
      <c r="S7" s="69"/>
      <c r="T7" s="69"/>
      <c r="U7" s="69"/>
      <c r="V7" s="70"/>
      <c r="W7" s="69"/>
    </row>
    <row r="8" spans="1:23" x14ac:dyDescent="0.3">
      <c r="A8" s="10"/>
      <c r="B8" s="9"/>
      <c r="C8" s="9"/>
      <c r="D8" s="9"/>
      <c r="E8" s="9"/>
      <c r="F8" s="9"/>
      <c r="G8" s="9"/>
      <c r="H8" s="9"/>
      <c r="I8" s="9"/>
      <c r="J8" s="9"/>
      <c r="K8" s="9"/>
      <c r="L8" s="9"/>
      <c r="M8" s="9"/>
      <c r="N8" s="9"/>
      <c r="O8" s="38"/>
      <c r="S8" s="69"/>
      <c r="T8" s="69"/>
      <c r="U8" s="69"/>
      <c r="V8" s="70"/>
      <c r="W8" s="69"/>
    </row>
    <row r="9" spans="1:23" x14ac:dyDescent="0.3">
      <c r="A9" s="10"/>
      <c r="B9" s="9"/>
      <c r="C9" s="9"/>
      <c r="D9" s="9"/>
      <c r="E9" s="9"/>
      <c r="F9" s="9"/>
      <c r="G9" s="9"/>
      <c r="H9" s="9"/>
      <c r="I9" s="9"/>
      <c r="J9" s="9"/>
      <c r="K9" s="9"/>
      <c r="L9" s="9"/>
      <c r="M9" s="9"/>
      <c r="N9" s="9"/>
      <c r="O9" s="38"/>
      <c r="S9" s="69"/>
      <c r="T9" s="69"/>
      <c r="U9" s="69"/>
      <c r="V9" s="70"/>
      <c r="W9" s="69"/>
    </row>
    <row r="10" spans="1:23" x14ac:dyDescent="0.3">
      <c r="S10" s="69"/>
      <c r="T10" s="69"/>
      <c r="U10" s="69"/>
      <c r="V10" s="70"/>
      <c r="W10" s="69"/>
    </row>
    <row r="11" spans="1:23" ht="19.5" customHeight="1" x14ac:dyDescent="0.3">
      <c r="A11" s="555" t="s">
        <v>263</v>
      </c>
      <c r="B11" s="555"/>
      <c r="C11" s="555"/>
      <c r="D11" s="555"/>
      <c r="E11" s="555"/>
      <c r="F11" s="555"/>
      <c r="G11" s="555"/>
      <c r="H11" s="555"/>
      <c r="I11" s="555"/>
      <c r="J11" s="555"/>
      <c r="K11" s="555"/>
      <c r="L11" s="555"/>
      <c r="M11" s="555"/>
      <c r="N11" s="555"/>
      <c r="O11" s="555"/>
      <c r="P11" s="40"/>
      <c r="S11" s="69"/>
      <c r="T11" s="69"/>
      <c r="U11" s="69"/>
      <c r="V11" s="70"/>
      <c r="W11" s="69"/>
    </row>
    <row r="12" spans="1:23" ht="1.5" customHeight="1" thickBot="1" x14ac:dyDescent="0.35">
      <c r="A12" s="11"/>
      <c r="B12" s="11"/>
      <c r="C12" s="11"/>
      <c r="D12" s="11"/>
      <c r="E12" s="11"/>
      <c r="F12" s="11"/>
      <c r="G12" s="11"/>
      <c r="H12" s="11"/>
      <c r="I12" s="11"/>
      <c r="J12" s="11"/>
      <c r="K12" s="11"/>
      <c r="L12" s="11"/>
      <c r="M12" s="11"/>
      <c r="N12" s="11"/>
      <c r="O12" s="11"/>
      <c r="S12" s="69"/>
      <c r="T12" s="69"/>
      <c r="U12" s="69"/>
      <c r="V12" s="70"/>
      <c r="W12" s="69"/>
    </row>
    <row r="13" spans="1:23" s="42" customFormat="1" ht="20.25" hidden="1" customHeight="1" thickBot="1" x14ac:dyDescent="0.35">
      <c r="A13" s="434" t="s">
        <v>5</v>
      </c>
      <c r="B13" s="556">
        <f>'Info District'!G11</f>
        <v>2025</v>
      </c>
      <c r="C13" s="557"/>
      <c r="E13" s="550"/>
      <c r="F13" s="550"/>
      <c r="G13" s="550"/>
      <c r="H13" s="550"/>
      <c r="I13" s="550"/>
      <c r="J13" s="554"/>
      <c r="Q13" s="63"/>
      <c r="R13" s="307"/>
      <c r="S13" s="71"/>
      <c r="T13" s="71"/>
      <c r="U13" s="71"/>
      <c r="V13" s="72"/>
      <c r="W13" s="71"/>
    </row>
    <row r="14" spans="1:23" s="42" customFormat="1" ht="7.5" hidden="1" customHeight="1" thickBot="1" x14ac:dyDescent="0.35">
      <c r="A14" s="434"/>
      <c r="B14" s="13"/>
      <c r="C14" s="13"/>
      <c r="D14" s="13"/>
      <c r="O14" s="15"/>
      <c r="Q14" s="63"/>
      <c r="R14" s="307"/>
      <c r="S14" s="71"/>
      <c r="T14" s="71"/>
      <c r="U14" s="71"/>
      <c r="V14" s="72"/>
      <c r="W14" s="71"/>
    </row>
    <row r="15" spans="1:23" s="42" customFormat="1" ht="16.5" hidden="1" customHeight="1" thickBot="1" x14ac:dyDescent="0.35">
      <c r="A15" s="434" t="s">
        <v>7</v>
      </c>
      <c r="B15" s="558" t="str">
        <f>'Info District'!G12</f>
        <v>PLATEAUX</v>
      </c>
      <c r="C15" s="559"/>
      <c r="D15" s="550" t="s">
        <v>8</v>
      </c>
      <c r="E15" s="550"/>
      <c r="F15" s="550"/>
      <c r="G15" s="551" t="str">
        <f>'Info District'!G13</f>
        <v>Agou</v>
      </c>
      <c r="H15" s="552"/>
      <c r="I15" s="553"/>
      <c r="L15" s="11"/>
      <c r="M15" s="11"/>
      <c r="N15" s="11"/>
      <c r="O15" s="11"/>
      <c r="P15" s="11"/>
      <c r="Q15" s="63"/>
      <c r="R15" s="307"/>
      <c r="S15" s="71"/>
      <c r="T15" s="71"/>
      <c r="U15" s="71"/>
      <c r="V15" s="73"/>
      <c r="W15" s="71"/>
    </row>
    <row r="16" spans="1:23" s="42" customFormat="1" ht="3.75" hidden="1" customHeight="1" thickBot="1" x14ac:dyDescent="0.35">
      <c r="A16" s="139"/>
      <c r="B16" s="15"/>
      <c r="C16" s="15"/>
      <c r="D16" s="15"/>
      <c r="E16" s="15"/>
      <c r="K16" s="15"/>
      <c r="L16" s="15"/>
      <c r="M16" s="15"/>
      <c r="O16" s="15"/>
      <c r="Q16" s="63"/>
      <c r="R16" s="307"/>
      <c r="S16" s="71"/>
      <c r="T16" s="71"/>
      <c r="U16" s="71"/>
      <c r="V16" s="72"/>
      <c r="W16" s="71"/>
    </row>
    <row r="17" spans="1:27" s="42" customFormat="1" ht="18" hidden="1" customHeight="1" thickBot="1" x14ac:dyDescent="0.35">
      <c r="A17" s="434" t="s">
        <v>9</v>
      </c>
      <c r="B17" s="556" t="str">
        <f>'Info District'!G17</f>
        <v>Avril à Juin 2025</v>
      </c>
      <c r="C17" s="560"/>
      <c r="D17" s="560"/>
      <c r="E17" s="557"/>
      <c r="G17" s="550" t="s">
        <v>11</v>
      </c>
      <c r="H17" s="550"/>
      <c r="I17" s="550"/>
      <c r="J17" s="550"/>
      <c r="K17" s="554"/>
      <c r="L17" s="551" t="str">
        <f>'Info District'!G18</f>
        <v>Juillet à Septembre 2025</v>
      </c>
      <c r="M17" s="552"/>
      <c r="N17" s="552"/>
      <c r="O17" s="552"/>
      <c r="P17" s="553"/>
      <c r="Q17" s="63"/>
      <c r="R17" s="307"/>
      <c r="S17" s="71"/>
      <c r="T17" s="71"/>
      <c r="U17" s="71"/>
      <c r="V17" s="72"/>
      <c r="W17" s="71"/>
    </row>
    <row r="18" spans="1:27" s="9" customFormat="1" ht="2.25" hidden="1" customHeight="1" thickBot="1" x14ac:dyDescent="0.3">
      <c r="B18" s="43"/>
      <c r="C18" s="43"/>
      <c r="D18" s="43"/>
      <c r="E18" s="44"/>
      <c r="F18" s="43"/>
      <c r="G18" s="45"/>
      <c r="H18" s="45"/>
      <c r="I18" s="45"/>
      <c r="J18" s="45"/>
      <c r="K18" s="45"/>
      <c r="L18" s="45"/>
      <c r="M18" s="45"/>
      <c r="O18" s="38"/>
      <c r="Q18" s="64"/>
      <c r="R18" s="308"/>
      <c r="S18" s="74"/>
      <c r="T18" s="74"/>
      <c r="U18" s="74"/>
      <c r="V18" s="75"/>
      <c r="W18" s="74"/>
    </row>
    <row r="19" spans="1:27" s="9" customFormat="1" ht="21" customHeight="1" thickBot="1" x14ac:dyDescent="0.35">
      <c r="A19" s="532" t="s">
        <v>12</v>
      </c>
      <c r="B19" s="532"/>
      <c r="C19" s="533"/>
      <c r="D19" s="538"/>
      <c r="E19" s="539"/>
      <c r="F19" s="539"/>
      <c r="G19" s="539"/>
      <c r="H19" s="539"/>
      <c r="I19" s="539"/>
      <c r="J19" s="539"/>
      <c r="K19" s="539"/>
      <c r="L19" s="539"/>
      <c r="M19" s="539"/>
      <c r="N19" s="540"/>
      <c r="O19" s="11"/>
      <c r="P19" s="241" t="str">
        <f>'Info District'!H17</f>
        <v>T2</v>
      </c>
      <c r="Q19" s="65"/>
      <c r="R19" s="309"/>
      <c r="S19" s="535" t="s">
        <v>96</v>
      </c>
      <c r="T19" s="536"/>
      <c r="U19" s="536"/>
      <c r="V19" s="536"/>
      <c r="W19" s="537"/>
    </row>
    <row r="20" spans="1:27" s="9" customFormat="1" ht="4.5" customHeight="1" thickBot="1" x14ac:dyDescent="0.35">
      <c r="A20" s="12"/>
      <c r="B20" s="12"/>
      <c r="C20" s="12"/>
      <c r="D20" s="12"/>
      <c r="E20" s="12"/>
      <c r="F20" s="12"/>
      <c r="G20" s="13"/>
      <c r="H20" s="13"/>
      <c r="I20" s="13"/>
      <c r="J20" s="13"/>
      <c r="K20" s="13"/>
      <c r="L20" s="14"/>
      <c r="M20" s="14"/>
      <c r="N20" s="14"/>
      <c r="O20" s="14"/>
      <c r="Q20" s="64"/>
      <c r="R20" s="308"/>
      <c r="S20" s="146"/>
      <c r="T20" s="74"/>
      <c r="U20" s="74"/>
      <c r="V20" s="76"/>
      <c r="W20" s="147"/>
    </row>
    <row r="21" spans="1:27" s="9" customFormat="1" ht="32.25" customHeight="1" thickBot="1" x14ac:dyDescent="0.35">
      <c r="A21" s="532" t="s">
        <v>240</v>
      </c>
      <c r="B21" s="532"/>
      <c r="C21" s="533"/>
      <c r="D21" s="543" t="s">
        <v>264</v>
      </c>
      <c r="E21" s="544"/>
      <c r="F21" s="545"/>
      <c r="G21" s="534" t="s">
        <v>6</v>
      </c>
      <c r="H21" s="534"/>
      <c r="I21" s="534"/>
      <c r="J21" s="534"/>
      <c r="K21" s="534"/>
      <c r="L21" s="546"/>
      <c r="M21" s="539"/>
      <c r="N21" s="539"/>
      <c r="O21" s="539"/>
      <c r="P21" s="540"/>
      <c r="Q21" s="64"/>
      <c r="R21" s="308"/>
      <c r="S21" s="146"/>
      <c r="T21" s="74"/>
      <c r="U21" s="74"/>
      <c r="V21" s="76"/>
      <c r="W21" s="147"/>
    </row>
    <row r="22" spans="1:27" s="9" customFormat="1" ht="6" customHeight="1" x14ac:dyDescent="0.3">
      <c r="A22" s="12"/>
      <c r="B22" s="12"/>
      <c r="C22" s="12"/>
      <c r="D22" s="12"/>
      <c r="E22" s="12"/>
      <c r="F22" s="12"/>
      <c r="G22" s="534"/>
      <c r="H22" s="534"/>
      <c r="I22" s="534"/>
      <c r="J22" s="534"/>
      <c r="K22" s="534"/>
      <c r="L22" s="14"/>
      <c r="M22" s="14"/>
      <c r="N22" s="14"/>
      <c r="O22" s="14"/>
      <c r="Q22" s="64"/>
      <c r="R22" s="308"/>
      <c r="S22" s="146"/>
      <c r="T22" s="74"/>
      <c r="U22" s="74"/>
      <c r="V22" s="76"/>
      <c r="W22" s="147"/>
    </row>
    <row r="23" spans="1:27" s="9" customFormat="1" ht="3.75" customHeight="1" thickBot="1" x14ac:dyDescent="0.35">
      <c r="A23" s="12"/>
      <c r="B23" s="12"/>
      <c r="C23" s="12"/>
      <c r="D23" s="12"/>
      <c r="E23" s="12"/>
      <c r="F23" s="12"/>
      <c r="G23" s="13"/>
      <c r="H23" s="13"/>
      <c r="I23" s="13"/>
      <c r="J23" s="13"/>
      <c r="K23" s="13"/>
      <c r="L23" s="14"/>
      <c r="M23" s="14"/>
      <c r="N23" s="14"/>
      <c r="O23" s="14"/>
      <c r="Q23" s="64"/>
      <c r="R23" s="308"/>
      <c r="S23" s="146"/>
      <c r="T23" s="74"/>
      <c r="U23" s="74"/>
      <c r="V23" s="76"/>
      <c r="W23" s="147"/>
    </row>
    <row r="24" spans="1:27" ht="76.5" customHeight="1" thickBot="1" x14ac:dyDescent="0.35">
      <c r="A24" s="541" t="s">
        <v>13</v>
      </c>
      <c r="B24" s="16" t="s">
        <v>14</v>
      </c>
      <c r="C24" s="108" t="s">
        <v>15</v>
      </c>
      <c r="D24" s="118" t="s">
        <v>16</v>
      </c>
      <c r="E24" s="117" t="s">
        <v>17</v>
      </c>
      <c r="F24" s="351" t="s">
        <v>18</v>
      </c>
      <c r="G24" s="16" t="s">
        <v>233</v>
      </c>
      <c r="H24" s="16" t="s">
        <v>234</v>
      </c>
      <c r="I24" s="16" t="s">
        <v>19</v>
      </c>
      <c r="J24" s="16" t="s">
        <v>20</v>
      </c>
      <c r="K24" s="108" t="s">
        <v>21</v>
      </c>
      <c r="L24" s="136" t="s">
        <v>22</v>
      </c>
      <c r="M24" s="137" t="s">
        <v>236</v>
      </c>
      <c r="N24" s="138" t="s">
        <v>23</v>
      </c>
      <c r="O24" s="109" t="s">
        <v>39</v>
      </c>
      <c r="P24" s="16" t="s">
        <v>40</v>
      </c>
      <c r="S24" s="148" t="s">
        <v>237</v>
      </c>
      <c r="T24" s="140" t="s">
        <v>93</v>
      </c>
      <c r="U24" s="140" t="s">
        <v>239</v>
      </c>
      <c r="V24" s="140" t="s">
        <v>238</v>
      </c>
      <c r="W24" s="149" t="s">
        <v>97</v>
      </c>
    </row>
    <row r="25" spans="1:27" s="47" customFormat="1" ht="31.2" customHeight="1" x14ac:dyDescent="0.3">
      <c r="A25" s="542"/>
      <c r="B25" s="46" t="s">
        <v>24</v>
      </c>
      <c r="C25" s="46" t="s">
        <v>25</v>
      </c>
      <c r="D25" s="112" t="s">
        <v>26</v>
      </c>
      <c r="E25" s="46" t="s">
        <v>27</v>
      </c>
      <c r="F25" s="46"/>
      <c r="G25" s="46" t="s">
        <v>28</v>
      </c>
      <c r="H25" s="46"/>
      <c r="I25" s="46" t="s">
        <v>29</v>
      </c>
      <c r="J25" s="46"/>
      <c r="K25" s="131" t="s">
        <v>235</v>
      </c>
      <c r="L25" s="133"/>
      <c r="M25" s="134"/>
      <c r="N25" s="135"/>
      <c r="O25" s="132" t="s">
        <v>30</v>
      </c>
      <c r="P25" s="46"/>
      <c r="Q25" s="66"/>
      <c r="R25" s="310"/>
      <c r="S25" s="150"/>
      <c r="T25" s="67" t="s">
        <v>94</v>
      </c>
      <c r="U25" s="67" t="s">
        <v>95</v>
      </c>
      <c r="V25" s="94"/>
      <c r="W25" s="151" t="str">
        <f>IF(J26&lt;=0,"",IF(J26=90,$X$26))</f>
        <v/>
      </c>
      <c r="X25" s="37" t="s">
        <v>98</v>
      </c>
    </row>
    <row r="26" spans="1:27" ht="31.2" customHeight="1" x14ac:dyDescent="0.3">
      <c r="A26" s="322" t="str">
        <f>CDT!B26</f>
        <v>Artéméther-Luméfantrine 6cp (AL)</v>
      </c>
      <c r="B26" s="247"/>
      <c r="C26" s="248"/>
      <c r="D26" s="302" t="str">
        <f>IF(B26&lt;&gt;"",B26+C26,"")</f>
        <v/>
      </c>
      <c r="E26" s="249"/>
      <c r="F26" s="247"/>
      <c r="G26" s="247"/>
      <c r="H26" s="247"/>
      <c r="I26" s="247"/>
      <c r="J26" s="247"/>
      <c r="K26" s="248"/>
      <c r="L26" s="431" t="str">
        <f>IF(B26&lt;&gt;"",IF(J26=0,E26,((E26*90)/(90-J26))),"0")</f>
        <v>0</v>
      </c>
      <c r="M26" s="428" t="str">
        <f>IF(B26&lt;&gt;"",((E26/S26)*30),"0")</f>
        <v>0</v>
      </c>
      <c r="N26" s="250" t="str">
        <f>IF(B26&lt;&gt;"",IF(J26=0,((E26+L26)-K26),((M26*6)-K26)),"0")</f>
        <v>0</v>
      </c>
      <c r="O26" s="251"/>
      <c r="P26" s="313"/>
      <c r="R26" s="312">
        <f>+L26+N26</f>
        <v>0</v>
      </c>
      <c r="S26" s="152">
        <f>(90-J26)</f>
        <v>90</v>
      </c>
      <c r="T26" s="68" t="e">
        <f t="shared" ref="T26:T47" si="0">D26-(E26+G26+I26+H26)</f>
        <v>#VALUE!</v>
      </c>
      <c r="U26" s="68" t="e">
        <f>K26-T26</f>
        <v>#VALUE!</v>
      </c>
      <c r="V26" s="95">
        <v>6</v>
      </c>
      <c r="W26" s="153" t="e">
        <f t="shared" ref="W26:W50" si="1">IF(U26=0,"",$X$25)</f>
        <v>#VALUE!</v>
      </c>
      <c r="X26" s="37" t="s">
        <v>203</v>
      </c>
      <c r="Y26" s="107">
        <f>+O26</f>
        <v>0</v>
      </c>
    </row>
    <row r="27" spans="1:27" ht="31.2" customHeight="1" x14ac:dyDescent="0.3">
      <c r="A27" s="322" t="str">
        <f>CDT!B27</f>
        <v>Artéméther-Luméfantrine 12cp (AL)</v>
      </c>
      <c r="B27" s="247"/>
      <c r="C27" s="248"/>
      <c r="D27" s="302" t="str">
        <f t="shared" ref="D27" si="2">IF(B27&lt;&gt;"",B27+C27,"")</f>
        <v/>
      </c>
      <c r="E27" s="249"/>
      <c r="F27" s="247"/>
      <c r="G27" s="247"/>
      <c r="H27" s="247"/>
      <c r="I27" s="247"/>
      <c r="J27" s="247"/>
      <c r="K27" s="248"/>
      <c r="L27" s="431" t="str">
        <f t="shared" ref="L27:L49" si="3">IF(B27&lt;&gt;"",IF(J27=0,E27,((E27*90)/(90-J27))),"0")</f>
        <v>0</v>
      </c>
      <c r="M27" s="428" t="str">
        <f t="shared" ref="M27:M49" si="4">IF(B27&lt;&gt;"",((E27/S27)*30),"0")</f>
        <v>0</v>
      </c>
      <c r="N27" s="250" t="str">
        <f t="shared" ref="N27:N49" si="5">IF(B27&lt;&gt;"",IF(J27=0,((E27+L27)-K27),((M27*6)-K27)),"0")</f>
        <v>0</v>
      </c>
      <c r="O27" s="251"/>
      <c r="P27" s="247"/>
      <c r="R27" s="312">
        <f t="shared" ref="R27:R49" si="6">+L27+N27</f>
        <v>0</v>
      </c>
      <c r="S27" s="152">
        <f t="shared" ref="S27:S49" si="7">(90-J27)</f>
        <v>90</v>
      </c>
      <c r="T27" s="68" t="e">
        <f t="shared" si="0"/>
        <v>#VALUE!</v>
      </c>
      <c r="U27" s="68" t="e">
        <f t="shared" ref="U27:U49" si="8">K27-T27</f>
        <v>#VALUE!</v>
      </c>
      <c r="V27" s="95">
        <v>12</v>
      </c>
      <c r="W27" s="153" t="e">
        <f t="shared" si="1"/>
        <v>#VALUE!</v>
      </c>
      <c r="Y27" s="107">
        <f t="shared" ref="Y27:Y48" si="9">+O27</f>
        <v>0</v>
      </c>
    </row>
    <row r="28" spans="1:27" ht="31.2" customHeight="1" x14ac:dyDescent="0.3">
      <c r="A28" s="322" t="str">
        <f>CDT!B28</f>
        <v>Artéméther-Luméfantrine 18cp (AL)</v>
      </c>
      <c r="B28" s="247"/>
      <c r="C28" s="248"/>
      <c r="D28" s="302" t="str">
        <f>IF(B28&lt;&gt;"",B28+C28,"")</f>
        <v/>
      </c>
      <c r="E28" s="249"/>
      <c r="F28" s="247"/>
      <c r="G28" s="247"/>
      <c r="H28" s="247"/>
      <c r="I28" s="247"/>
      <c r="J28" s="247"/>
      <c r="K28" s="248"/>
      <c r="L28" s="431" t="str">
        <f t="shared" si="3"/>
        <v>0</v>
      </c>
      <c r="M28" s="428" t="str">
        <f t="shared" si="4"/>
        <v>0</v>
      </c>
      <c r="N28" s="250" t="str">
        <f t="shared" si="5"/>
        <v>0</v>
      </c>
      <c r="O28" s="251"/>
      <c r="P28" s="247"/>
      <c r="R28" s="312">
        <f t="shared" si="6"/>
        <v>0</v>
      </c>
      <c r="S28" s="152">
        <f t="shared" si="7"/>
        <v>90</v>
      </c>
      <c r="T28" s="68" t="e">
        <f t="shared" si="0"/>
        <v>#VALUE!</v>
      </c>
      <c r="U28" s="68" t="e">
        <f t="shared" si="8"/>
        <v>#VALUE!</v>
      </c>
      <c r="V28" s="95">
        <v>18</v>
      </c>
      <c r="W28" s="153" t="e">
        <f t="shared" si="1"/>
        <v>#VALUE!</v>
      </c>
      <c r="Y28" s="107">
        <f t="shared" si="9"/>
        <v>0</v>
      </c>
    </row>
    <row r="29" spans="1:27" ht="31.2" customHeight="1" x14ac:dyDescent="0.3">
      <c r="A29" s="322" t="str">
        <f>CDT!B29</f>
        <v>Artéméther-Luméfantrine 24cp (AL)</v>
      </c>
      <c r="B29" s="247"/>
      <c r="C29" s="248"/>
      <c r="D29" s="302" t="str">
        <f>IF(B29&lt;&gt;"",B29+C29,"")</f>
        <v/>
      </c>
      <c r="E29" s="249"/>
      <c r="F29" s="247"/>
      <c r="G29" s="247"/>
      <c r="H29" s="247"/>
      <c r="I29" s="247"/>
      <c r="J29" s="247"/>
      <c r="K29" s="248"/>
      <c r="L29" s="431" t="str">
        <f t="shared" si="3"/>
        <v>0</v>
      </c>
      <c r="M29" s="428" t="str">
        <f t="shared" si="4"/>
        <v>0</v>
      </c>
      <c r="N29" s="250" t="str">
        <f t="shared" si="5"/>
        <v>0</v>
      </c>
      <c r="O29" s="251"/>
      <c r="P29" s="247"/>
      <c r="R29" s="312">
        <f t="shared" si="6"/>
        <v>0</v>
      </c>
      <c r="S29" s="152">
        <f t="shared" si="7"/>
        <v>90</v>
      </c>
      <c r="T29" s="68" t="e">
        <f t="shared" si="0"/>
        <v>#VALUE!</v>
      </c>
      <c r="U29" s="68" t="e">
        <f t="shared" si="8"/>
        <v>#VALUE!</v>
      </c>
      <c r="V29" s="95">
        <v>24</v>
      </c>
      <c r="W29" s="153" t="e">
        <f t="shared" si="1"/>
        <v>#VALUE!</v>
      </c>
      <c r="Y29" s="107">
        <f t="shared" si="9"/>
        <v>0</v>
      </c>
    </row>
    <row r="30" spans="1:27" ht="31.2" customHeight="1" x14ac:dyDescent="0.3">
      <c r="A30" s="322" t="str">
        <f>CDT!B30</f>
        <v>Artéméther injectable 40 mg</v>
      </c>
      <c r="B30" s="247"/>
      <c r="C30" s="248"/>
      <c r="D30" s="302" t="str">
        <f t="shared" ref="D30:D49" si="10">IF(B30&lt;&gt;"",B30+C30,"")</f>
        <v/>
      </c>
      <c r="E30" s="249"/>
      <c r="F30" s="247"/>
      <c r="G30" s="247"/>
      <c r="H30" s="247"/>
      <c r="I30" s="247"/>
      <c r="J30" s="247"/>
      <c r="K30" s="248"/>
      <c r="L30" s="431" t="str">
        <f t="shared" si="3"/>
        <v>0</v>
      </c>
      <c r="M30" s="428" t="str">
        <f t="shared" si="4"/>
        <v>0</v>
      </c>
      <c r="N30" s="250" t="str">
        <f t="shared" si="5"/>
        <v>0</v>
      </c>
      <c r="O30" s="251"/>
      <c r="P30" s="247"/>
      <c r="R30" s="312">
        <f t="shared" si="6"/>
        <v>0</v>
      </c>
      <c r="S30" s="152">
        <f t="shared" si="7"/>
        <v>90</v>
      </c>
      <c r="T30" s="68" t="e">
        <f t="shared" si="0"/>
        <v>#VALUE!</v>
      </c>
      <c r="U30" s="68" t="e">
        <f t="shared" si="8"/>
        <v>#VALUE!</v>
      </c>
      <c r="V30" s="95">
        <v>1</v>
      </c>
      <c r="W30" s="153" t="e">
        <f t="shared" si="1"/>
        <v>#VALUE!</v>
      </c>
      <c r="Y30" s="107">
        <f t="shared" si="9"/>
        <v>0</v>
      </c>
    </row>
    <row r="31" spans="1:27" ht="34.5" customHeight="1" x14ac:dyDescent="0.3">
      <c r="A31" s="322" t="str">
        <f>CDT!B31</f>
        <v>Artéméther injectable 80 mg</v>
      </c>
      <c r="B31" s="247"/>
      <c r="C31" s="248"/>
      <c r="D31" s="302" t="str">
        <f t="shared" si="10"/>
        <v/>
      </c>
      <c r="E31" s="249"/>
      <c r="F31" s="247"/>
      <c r="G31" s="247"/>
      <c r="H31" s="247"/>
      <c r="I31" s="247"/>
      <c r="J31" s="247"/>
      <c r="K31" s="248"/>
      <c r="L31" s="431" t="str">
        <f t="shared" si="3"/>
        <v>0</v>
      </c>
      <c r="M31" s="428" t="str">
        <f t="shared" si="4"/>
        <v>0</v>
      </c>
      <c r="N31" s="250" t="str">
        <f t="shared" si="5"/>
        <v>0</v>
      </c>
      <c r="O31" s="251"/>
      <c r="P31" s="247"/>
      <c r="R31" s="312">
        <f t="shared" si="6"/>
        <v>0</v>
      </c>
      <c r="S31" s="152">
        <f t="shared" si="7"/>
        <v>90</v>
      </c>
      <c r="T31" s="68" t="e">
        <f t="shared" si="0"/>
        <v>#VALUE!</v>
      </c>
      <c r="U31" s="68" t="e">
        <f t="shared" si="8"/>
        <v>#VALUE!</v>
      </c>
      <c r="V31" s="95">
        <v>1</v>
      </c>
      <c r="W31" s="153" t="e">
        <f t="shared" si="1"/>
        <v>#VALUE!</v>
      </c>
      <c r="Y31" s="107">
        <f t="shared" si="9"/>
        <v>0</v>
      </c>
    </row>
    <row r="32" spans="1:27" ht="34.5" customHeight="1" x14ac:dyDescent="0.3">
      <c r="A32" s="435" t="str">
        <f>CDT!B32</f>
        <v>Artésunate injectable 60 mg</v>
      </c>
      <c r="B32" s="247"/>
      <c r="C32" s="248"/>
      <c r="D32" s="302" t="str">
        <f t="shared" si="10"/>
        <v/>
      </c>
      <c r="E32" s="249"/>
      <c r="F32" s="247"/>
      <c r="G32" s="247"/>
      <c r="H32" s="247"/>
      <c r="I32" s="247"/>
      <c r="J32" s="247"/>
      <c r="K32" s="248"/>
      <c r="L32" s="438" t="str">
        <f t="shared" si="3"/>
        <v>0</v>
      </c>
      <c r="M32" s="314" t="str">
        <f>IF(B32&lt;&gt;"",((E32/S32:S32)*30),"0")</f>
        <v>0</v>
      </c>
      <c r="N32" s="432" t="str">
        <f>IF(B32&lt;&gt;"",IF(J32=0,AA32,IF(J32&gt;0,((M32/30)*J32)+AA32)),"0")</f>
        <v>0</v>
      </c>
      <c r="O32" s="433"/>
      <c r="P32" s="247"/>
      <c r="R32" s="312">
        <f t="shared" si="6"/>
        <v>0</v>
      </c>
      <c r="S32" s="429">
        <f t="shared" si="7"/>
        <v>90</v>
      </c>
      <c r="T32" s="436" t="e">
        <f>D32-(E32+G32+I32+H32)</f>
        <v>#VALUE!</v>
      </c>
      <c r="U32" s="436" t="e">
        <f t="shared" si="8"/>
        <v>#VALUE!</v>
      </c>
      <c r="V32" s="430">
        <v>1</v>
      </c>
      <c r="W32" s="437" t="e">
        <f t="shared" si="1"/>
        <v>#VALUE!</v>
      </c>
      <c r="Y32" s="107">
        <f t="shared" si="9"/>
        <v>0</v>
      </c>
      <c r="AA32" s="3">
        <f>((F32*10)+L32-K32)</f>
        <v>0</v>
      </c>
    </row>
    <row r="33" spans="1:25" ht="34.5" customHeight="1" x14ac:dyDescent="0.3">
      <c r="A33" s="322" t="str">
        <f>CDT!B33</f>
        <v xml:space="preserve"> Sulfadoxine Pyriméthamine:  (SP)</v>
      </c>
      <c r="B33" s="247"/>
      <c r="C33" s="248"/>
      <c r="D33" s="302" t="str">
        <f t="shared" si="10"/>
        <v/>
      </c>
      <c r="E33" s="249"/>
      <c r="F33" s="247"/>
      <c r="G33" s="247"/>
      <c r="H33" s="247"/>
      <c r="I33" s="247"/>
      <c r="J33" s="247"/>
      <c r="K33" s="248"/>
      <c r="L33" s="431" t="str">
        <f t="shared" si="3"/>
        <v>0</v>
      </c>
      <c r="M33" s="428" t="str">
        <f t="shared" si="4"/>
        <v>0</v>
      </c>
      <c r="N33" s="250" t="str">
        <f t="shared" si="5"/>
        <v>0</v>
      </c>
      <c r="O33" s="251"/>
      <c r="P33" s="247"/>
      <c r="R33" s="312">
        <f t="shared" si="6"/>
        <v>0</v>
      </c>
      <c r="S33" s="152">
        <f t="shared" si="7"/>
        <v>90</v>
      </c>
      <c r="T33" s="68" t="e">
        <f t="shared" si="0"/>
        <v>#VALUE!</v>
      </c>
      <c r="U33" s="68" t="e">
        <f t="shared" si="8"/>
        <v>#VALUE!</v>
      </c>
      <c r="V33" s="95">
        <v>3</v>
      </c>
      <c r="W33" s="153" t="e">
        <f t="shared" si="1"/>
        <v>#VALUE!</v>
      </c>
      <c r="Y33" s="107">
        <f t="shared" si="9"/>
        <v>0</v>
      </c>
    </row>
    <row r="34" spans="1:25" ht="34.5" customHeight="1" x14ac:dyDescent="0.3">
      <c r="A34" s="322" t="str">
        <f>CDT!B34</f>
        <v>Test de Diagnostic Rapide  : (TDR)</v>
      </c>
      <c r="B34" s="247"/>
      <c r="C34" s="248"/>
      <c r="D34" s="302" t="str">
        <f t="shared" si="10"/>
        <v/>
      </c>
      <c r="E34" s="247"/>
      <c r="F34" s="248"/>
      <c r="G34" s="247"/>
      <c r="H34" s="247"/>
      <c r="I34" s="247"/>
      <c r="J34" s="247"/>
      <c r="K34" s="248"/>
      <c r="L34" s="431" t="str">
        <f t="shared" si="3"/>
        <v>0</v>
      </c>
      <c r="M34" s="428" t="str">
        <f t="shared" si="4"/>
        <v>0</v>
      </c>
      <c r="N34" s="250" t="str">
        <f t="shared" si="5"/>
        <v>0</v>
      </c>
      <c r="O34" s="251"/>
      <c r="P34" s="247"/>
      <c r="R34" s="312">
        <f t="shared" si="6"/>
        <v>0</v>
      </c>
      <c r="S34" s="152">
        <f t="shared" si="7"/>
        <v>90</v>
      </c>
      <c r="T34" s="68" t="e">
        <f t="shared" si="0"/>
        <v>#VALUE!</v>
      </c>
      <c r="U34" s="68" t="e">
        <f t="shared" si="8"/>
        <v>#VALUE!</v>
      </c>
      <c r="V34" s="95">
        <v>1</v>
      </c>
      <c r="W34" s="153" t="e">
        <f>IF(U34=0,"",$X$25)</f>
        <v>#VALUE!</v>
      </c>
      <c r="Y34" s="107">
        <f t="shared" si="9"/>
        <v>0</v>
      </c>
    </row>
    <row r="35" spans="1:25" ht="34.5" customHeight="1" x14ac:dyDescent="0.3">
      <c r="A35" s="322" t="str">
        <f>CDT!B35</f>
        <v>Moustiquaire à Imprégnation Durable: (MID)</v>
      </c>
      <c r="B35" s="247"/>
      <c r="C35" s="248"/>
      <c r="D35" s="302" t="str">
        <f t="shared" si="10"/>
        <v/>
      </c>
      <c r="E35" s="247"/>
      <c r="F35" s="248"/>
      <c r="G35" s="247"/>
      <c r="H35" s="247"/>
      <c r="I35" s="247"/>
      <c r="J35" s="247"/>
      <c r="K35" s="248"/>
      <c r="L35" s="431" t="str">
        <f t="shared" si="3"/>
        <v>0</v>
      </c>
      <c r="M35" s="428" t="str">
        <f t="shared" si="4"/>
        <v>0</v>
      </c>
      <c r="N35" s="250" t="str">
        <f t="shared" si="5"/>
        <v>0</v>
      </c>
      <c r="O35" s="251"/>
      <c r="P35" s="247"/>
      <c r="R35" s="312">
        <f t="shared" si="6"/>
        <v>0</v>
      </c>
      <c r="S35" s="152">
        <f t="shared" si="7"/>
        <v>90</v>
      </c>
      <c r="T35" s="68" t="e">
        <f t="shared" si="0"/>
        <v>#VALUE!</v>
      </c>
      <c r="U35" s="68" t="e">
        <f t="shared" si="8"/>
        <v>#VALUE!</v>
      </c>
      <c r="V35" s="95">
        <v>1</v>
      </c>
      <c r="W35" s="153" t="e">
        <f t="shared" si="1"/>
        <v>#VALUE!</v>
      </c>
      <c r="Y35" s="107">
        <f t="shared" si="9"/>
        <v>0</v>
      </c>
    </row>
    <row r="36" spans="1:25" ht="34.5" customHeight="1" x14ac:dyDescent="0.3">
      <c r="A36" s="322" t="str">
        <f>CDT!B36</f>
        <v>Dihydroartéminisine Pipéraquine– Plaq / 3 comp 
( DHA-PPQ)  20/160 mg</v>
      </c>
      <c r="B36" s="247"/>
      <c r="C36" s="248"/>
      <c r="D36" s="302" t="str">
        <f t="shared" si="10"/>
        <v/>
      </c>
      <c r="E36" s="249"/>
      <c r="F36" s="247"/>
      <c r="G36" s="247"/>
      <c r="H36" s="247"/>
      <c r="I36" s="247"/>
      <c r="J36" s="247"/>
      <c r="K36" s="248"/>
      <c r="L36" s="431" t="str">
        <f t="shared" si="3"/>
        <v>0</v>
      </c>
      <c r="M36" s="428" t="str">
        <f t="shared" si="4"/>
        <v>0</v>
      </c>
      <c r="N36" s="250" t="str">
        <f t="shared" si="5"/>
        <v>0</v>
      </c>
      <c r="O36" s="251"/>
      <c r="P36" s="247"/>
      <c r="R36" s="312">
        <f t="shared" si="6"/>
        <v>0</v>
      </c>
      <c r="S36" s="152">
        <f t="shared" si="7"/>
        <v>90</v>
      </c>
      <c r="T36" s="68" t="e">
        <f t="shared" si="0"/>
        <v>#VALUE!</v>
      </c>
      <c r="U36" s="68" t="e">
        <f t="shared" si="8"/>
        <v>#VALUE!</v>
      </c>
      <c r="V36" s="95">
        <v>3</v>
      </c>
      <c r="W36" s="153" t="e">
        <f t="shared" si="1"/>
        <v>#VALUE!</v>
      </c>
      <c r="Y36" s="107">
        <f t="shared" si="9"/>
        <v>0</v>
      </c>
    </row>
    <row r="37" spans="1:25" ht="34.5" customHeight="1" x14ac:dyDescent="0.3">
      <c r="A37" s="322" t="str">
        <f>CDT!B37</f>
        <v>Dihydroartéminisine Pipéraquine– Plaq / 3 comp 
( DHA-PPQ)  40/320 mg</v>
      </c>
      <c r="B37" s="247"/>
      <c r="C37" s="248"/>
      <c r="D37" s="302" t="str">
        <f t="shared" si="10"/>
        <v/>
      </c>
      <c r="E37" s="249"/>
      <c r="F37" s="247"/>
      <c r="G37" s="247"/>
      <c r="H37" s="247"/>
      <c r="I37" s="247"/>
      <c r="J37" s="247"/>
      <c r="K37" s="248"/>
      <c r="L37" s="431" t="str">
        <f t="shared" si="3"/>
        <v>0</v>
      </c>
      <c r="M37" s="428" t="str">
        <f t="shared" si="4"/>
        <v>0</v>
      </c>
      <c r="N37" s="250" t="str">
        <f t="shared" si="5"/>
        <v>0</v>
      </c>
      <c r="O37" s="251"/>
      <c r="P37" s="247"/>
      <c r="R37" s="312">
        <f t="shared" si="6"/>
        <v>0</v>
      </c>
      <c r="S37" s="152">
        <f t="shared" si="7"/>
        <v>90</v>
      </c>
      <c r="T37" s="68" t="e">
        <f t="shared" si="0"/>
        <v>#VALUE!</v>
      </c>
      <c r="U37" s="68" t="e">
        <f t="shared" si="8"/>
        <v>#VALUE!</v>
      </c>
      <c r="V37" s="95">
        <v>3</v>
      </c>
      <c r="W37" s="153" t="e">
        <f t="shared" si="1"/>
        <v>#VALUE!</v>
      </c>
      <c r="Y37" s="107">
        <f t="shared" si="9"/>
        <v>0</v>
      </c>
    </row>
    <row r="38" spans="1:25" ht="34.5" customHeight="1" x14ac:dyDescent="0.3">
      <c r="A38" s="322" t="str">
        <f>CDT!B38</f>
        <v>Dihydroartéminisine Pipéraquine– Plaq / 6 comp 
( DHA-PPQ)  40/320 mg</v>
      </c>
      <c r="B38" s="247"/>
      <c r="C38" s="248"/>
      <c r="D38" s="302" t="str">
        <f t="shared" si="10"/>
        <v/>
      </c>
      <c r="E38" s="249"/>
      <c r="F38" s="247"/>
      <c r="G38" s="247"/>
      <c r="H38" s="247"/>
      <c r="I38" s="247"/>
      <c r="J38" s="247"/>
      <c r="K38" s="248"/>
      <c r="L38" s="431" t="str">
        <f t="shared" si="3"/>
        <v>0</v>
      </c>
      <c r="M38" s="428" t="str">
        <f t="shared" si="4"/>
        <v>0</v>
      </c>
      <c r="N38" s="250" t="str">
        <f t="shared" si="5"/>
        <v>0</v>
      </c>
      <c r="O38" s="251"/>
      <c r="P38" s="247"/>
      <c r="R38" s="312">
        <f t="shared" si="6"/>
        <v>0</v>
      </c>
      <c r="S38" s="152">
        <f t="shared" si="7"/>
        <v>90</v>
      </c>
      <c r="T38" s="68" t="e">
        <f t="shared" si="0"/>
        <v>#VALUE!</v>
      </c>
      <c r="U38" s="68" t="e">
        <f t="shared" si="8"/>
        <v>#VALUE!</v>
      </c>
      <c r="V38" s="95">
        <v>3</v>
      </c>
      <c r="W38" s="153" t="e">
        <f t="shared" si="1"/>
        <v>#VALUE!</v>
      </c>
      <c r="Y38" s="107">
        <f t="shared" si="9"/>
        <v>0</v>
      </c>
    </row>
    <row r="39" spans="1:25" ht="34.5" customHeight="1" x14ac:dyDescent="0.3">
      <c r="A39" s="322" t="str">
        <f>CDT!B39</f>
        <v>Dihydroartemisinine/pipéraquine – Plaq / 9 comp 
( DHA-PPQ) 40/320 mg</v>
      </c>
      <c r="B39" s="247"/>
      <c r="C39" s="248"/>
      <c r="D39" s="302" t="str">
        <f t="shared" si="10"/>
        <v/>
      </c>
      <c r="E39" s="249"/>
      <c r="F39" s="247"/>
      <c r="G39" s="247"/>
      <c r="H39" s="247"/>
      <c r="I39" s="247"/>
      <c r="J39" s="247"/>
      <c r="K39" s="248"/>
      <c r="L39" s="431" t="str">
        <f t="shared" si="3"/>
        <v>0</v>
      </c>
      <c r="M39" s="428" t="str">
        <f t="shared" si="4"/>
        <v>0</v>
      </c>
      <c r="N39" s="250" t="str">
        <f t="shared" si="5"/>
        <v>0</v>
      </c>
      <c r="O39" s="251"/>
      <c r="P39" s="247"/>
      <c r="R39" s="312">
        <f t="shared" si="6"/>
        <v>0</v>
      </c>
      <c r="S39" s="152">
        <f t="shared" si="7"/>
        <v>90</v>
      </c>
      <c r="T39" s="68" t="e">
        <f t="shared" si="0"/>
        <v>#VALUE!</v>
      </c>
      <c r="U39" s="68" t="e">
        <f t="shared" si="8"/>
        <v>#VALUE!</v>
      </c>
      <c r="V39" s="95">
        <v>3</v>
      </c>
      <c r="W39" s="153" t="e">
        <f t="shared" si="1"/>
        <v>#VALUE!</v>
      </c>
      <c r="Y39" s="107">
        <f t="shared" si="9"/>
        <v>0</v>
      </c>
    </row>
    <row r="40" spans="1:25" ht="34.5" customHeight="1" x14ac:dyDescent="0.3">
      <c r="A40" s="322" t="str">
        <f>CDT!B40</f>
        <v>Artésunate Amodiaquine: (ASAQ) : 3 cp (25/67,5 mg)</v>
      </c>
      <c r="B40" s="247"/>
      <c r="C40" s="248"/>
      <c r="D40" s="302" t="str">
        <f t="shared" si="10"/>
        <v/>
      </c>
      <c r="E40" s="249"/>
      <c r="F40" s="247"/>
      <c r="G40" s="247"/>
      <c r="H40" s="247"/>
      <c r="I40" s="247"/>
      <c r="J40" s="247"/>
      <c r="K40" s="248"/>
      <c r="L40" s="431" t="str">
        <f t="shared" si="3"/>
        <v>0</v>
      </c>
      <c r="M40" s="428" t="str">
        <f t="shared" si="4"/>
        <v>0</v>
      </c>
      <c r="N40" s="250" t="str">
        <f t="shared" si="5"/>
        <v>0</v>
      </c>
      <c r="O40" s="251"/>
      <c r="P40" s="247"/>
      <c r="R40" s="312">
        <f t="shared" si="6"/>
        <v>0</v>
      </c>
      <c r="S40" s="152">
        <f t="shared" si="7"/>
        <v>90</v>
      </c>
      <c r="T40" s="68" t="e">
        <f t="shared" si="0"/>
        <v>#VALUE!</v>
      </c>
      <c r="U40" s="68" t="e">
        <f t="shared" si="8"/>
        <v>#VALUE!</v>
      </c>
      <c r="V40" s="95">
        <v>1</v>
      </c>
      <c r="W40" s="153" t="e">
        <f t="shared" si="1"/>
        <v>#VALUE!</v>
      </c>
      <c r="Y40" s="107">
        <f t="shared" si="9"/>
        <v>0</v>
      </c>
    </row>
    <row r="41" spans="1:25" ht="34.5" customHeight="1" x14ac:dyDescent="0.3">
      <c r="A41" s="322" t="str">
        <f>CDT!B41</f>
        <v>Artésunate Amodiaquine: (ASAQ) 3 cp (50/135 mg)</v>
      </c>
      <c r="B41" s="247"/>
      <c r="C41" s="248"/>
      <c r="D41" s="302" t="str">
        <f t="shared" si="10"/>
        <v/>
      </c>
      <c r="E41" s="249"/>
      <c r="F41" s="247"/>
      <c r="G41" s="247"/>
      <c r="H41" s="247"/>
      <c r="I41" s="247"/>
      <c r="J41" s="247"/>
      <c r="K41" s="248"/>
      <c r="L41" s="431" t="str">
        <f t="shared" si="3"/>
        <v>0</v>
      </c>
      <c r="M41" s="428" t="str">
        <f t="shared" si="4"/>
        <v>0</v>
      </c>
      <c r="N41" s="250" t="str">
        <f t="shared" si="5"/>
        <v>0</v>
      </c>
      <c r="O41" s="251"/>
      <c r="P41" s="247"/>
      <c r="R41" s="312">
        <f t="shared" si="6"/>
        <v>0</v>
      </c>
      <c r="S41" s="152">
        <f t="shared" si="7"/>
        <v>90</v>
      </c>
      <c r="T41" s="68" t="e">
        <f t="shared" si="0"/>
        <v>#VALUE!</v>
      </c>
      <c r="U41" s="68" t="e">
        <f t="shared" si="8"/>
        <v>#VALUE!</v>
      </c>
      <c r="V41" s="95">
        <v>1</v>
      </c>
      <c r="W41" s="153" t="e">
        <f t="shared" si="1"/>
        <v>#VALUE!</v>
      </c>
      <c r="Y41" s="107">
        <f t="shared" si="9"/>
        <v>0</v>
      </c>
    </row>
    <row r="42" spans="1:25" ht="34.5" customHeight="1" x14ac:dyDescent="0.3">
      <c r="A42" s="322" t="str">
        <f>CDT!B42</f>
        <v>Artésunate Amodiaquine: (ASAQ) 3 cp (100/270 mg)</v>
      </c>
      <c r="B42" s="247"/>
      <c r="C42" s="248"/>
      <c r="D42" s="302" t="str">
        <f t="shared" si="10"/>
        <v/>
      </c>
      <c r="E42" s="249"/>
      <c r="F42" s="247"/>
      <c r="G42" s="247"/>
      <c r="H42" s="247"/>
      <c r="I42" s="247"/>
      <c r="J42" s="247"/>
      <c r="K42" s="248"/>
      <c r="L42" s="431" t="str">
        <f t="shared" si="3"/>
        <v>0</v>
      </c>
      <c r="M42" s="428" t="str">
        <f t="shared" si="4"/>
        <v>0</v>
      </c>
      <c r="N42" s="250" t="str">
        <f t="shared" si="5"/>
        <v>0</v>
      </c>
      <c r="O42" s="251"/>
      <c r="P42" s="247"/>
      <c r="R42" s="312">
        <f t="shared" si="6"/>
        <v>0</v>
      </c>
      <c r="S42" s="152">
        <f t="shared" si="7"/>
        <v>90</v>
      </c>
      <c r="T42" s="68" t="e">
        <f t="shared" si="0"/>
        <v>#VALUE!</v>
      </c>
      <c r="U42" s="68" t="e">
        <f t="shared" si="8"/>
        <v>#VALUE!</v>
      </c>
      <c r="V42" s="95">
        <v>1</v>
      </c>
      <c r="W42" s="153" t="e">
        <f t="shared" si="1"/>
        <v>#VALUE!</v>
      </c>
      <c r="Y42" s="107">
        <f t="shared" si="9"/>
        <v>0</v>
      </c>
    </row>
    <row r="43" spans="1:25" ht="34.5" customHeight="1" x14ac:dyDescent="0.3">
      <c r="A43" s="322" t="str">
        <f>CDT!B43</f>
        <v>Artésunate Amodiaquine: (ASAQ) 6 cp (100/270 mg)</v>
      </c>
      <c r="B43" s="247"/>
      <c r="C43" s="248"/>
      <c r="D43" s="302" t="str">
        <f t="shared" si="10"/>
        <v/>
      </c>
      <c r="E43" s="249"/>
      <c r="F43" s="247"/>
      <c r="G43" s="247"/>
      <c r="H43" s="247"/>
      <c r="I43" s="247"/>
      <c r="J43" s="247"/>
      <c r="K43" s="248"/>
      <c r="L43" s="431" t="str">
        <f t="shared" si="3"/>
        <v>0</v>
      </c>
      <c r="M43" s="428" t="str">
        <f t="shared" si="4"/>
        <v>0</v>
      </c>
      <c r="N43" s="250" t="str">
        <f t="shared" si="5"/>
        <v>0</v>
      </c>
      <c r="O43" s="251"/>
      <c r="P43" s="247"/>
      <c r="R43" s="312">
        <f t="shared" si="6"/>
        <v>0</v>
      </c>
      <c r="S43" s="152">
        <f t="shared" si="7"/>
        <v>90</v>
      </c>
      <c r="T43" s="68" t="e">
        <f t="shared" si="0"/>
        <v>#VALUE!</v>
      </c>
      <c r="U43" s="68" t="e">
        <f t="shared" si="8"/>
        <v>#VALUE!</v>
      </c>
      <c r="V43" s="95">
        <v>1</v>
      </c>
      <c r="W43" s="153" t="e">
        <f t="shared" si="1"/>
        <v>#VALUE!</v>
      </c>
      <c r="Y43" s="107">
        <f t="shared" si="9"/>
        <v>0</v>
      </c>
    </row>
    <row r="44" spans="1:25" ht="34.5" customHeight="1" x14ac:dyDescent="0.3">
      <c r="A44" s="322" t="str">
        <f>CDT!B44</f>
        <v>Artésunate - Méfloquine (AS-MF)</v>
      </c>
      <c r="B44" s="247"/>
      <c r="C44" s="248"/>
      <c r="D44" s="302" t="str">
        <f t="shared" si="10"/>
        <v/>
      </c>
      <c r="E44" s="249"/>
      <c r="F44" s="247"/>
      <c r="G44" s="247"/>
      <c r="H44" s="247"/>
      <c r="I44" s="247"/>
      <c r="J44" s="247"/>
      <c r="K44" s="248"/>
      <c r="L44" s="431" t="str">
        <f t="shared" si="3"/>
        <v>0</v>
      </c>
      <c r="M44" s="428" t="str">
        <f t="shared" si="4"/>
        <v>0</v>
      </c>
      <c r="N44" s="250" t="str">
        <f t="shared" si="5"/>
        <v>0</v>
      </c>
      <c r="O44" s="251"/>
      <c r="P44" s="247"/>
      <c r="R44" s="312">
        <f t="shared" si="6"/>
        <v>0</v>
      </c>
      <c r="S44" s="152">
        <f t="shared" si="7"/>
        <v>90</v>
      </c>
      <c r="T44" s="68" t="e">
        <f t="shared" si="0"/>
        <v>#VALUE!</v>
      </c>
      <c r="U44" s="68" t="e">
        <f t="shared" si="8"/>
        <v>#VALUE!</v>
      </c>
      <c r="V44" s="95">
        <v>1</v>
      </c>
      <c r="W44" s="153" t="e">
        <f t="shared" si="1"/>
        <v>#VALUE!</v>
      </c>
      <c r="Y44" s="107">
        <f t="shared" si="9"/>
        <v>0</v>
      </c>
    </row>
    <row r="45" spans="1:25" ht="34.5" customHeight="1" x14ac:dyDescent="0.3">
      <c r="A45" s="322" t="str">
        <f>CDT!B45</f>
        <v>Quinine comprimé 300mg</v>
      </c>
      <c r="B45" s="247"/>
      <c r="C45" s="248"/>
      <c r="D45" s="302" t="str">
        <f t="shared" si="10"/>
        <v/>
      </c>
      <c r="E45" s="249"/>
      <c r="F45" s="247"/>
      <c r="G45" s="247"/>
      <c r="H45" s="247"/>
      <c r="I45" s="247"/>
      <c r="J45" s="247"/>
      <c r="K45" s="248"/>
      <c r="L45" s="431" t="str">
        <f t="shared" si="3"/>
        <v>0</v>
      </c>
      <c r="M45" s="428" t="str">
        <f t="shared" si="4"/>
        <v>0</v>
      </c>
      <c r="N45" s="250" t="str">
        <f t="shared" si="5"/>
        <v>0</v>
      </c>
      <c r="O45" s="251"/>
      <c r="P45" s="247"/>
      <c r="R45" s="312">
        <f t="shared" si="6"/>
        <v>0</v>
      </c>
      <c r="S45" s="152">
        <f t="shared" si="7"/>
        <v>90</v>
      </c>
      <c r="T45" s="68" t="e">
        <f t="shared" si="0"/>
        <v>#VALUE!</v>
      </c>
      <c r="U45" s="68" t="e">
        <f t="shared" si="8"/>
        <v>#VALUE!</v>
      </c>
      <c r="V45" s="95">
        <v>1</v>
      </c>
      <c r="W45" s="153" t="e">
        <f t="shared" si="1"/>
        <v>#VALUE!</v>
      </c>
      <c r="Y45" s="107">
        <f t="shared" si="9"/>
        <v>0</v>
      </c>
    </row>
    <row r="46" spans="1:25" ht="34.5" customHeight="1" x14ac:dyDescent="0.3">
      <c r="A46" s="322" t="str">
        <f>CDT!B46</f>
        <v>Quinine injectable 300 mg</v>
      </c>
      <c r="B46" s="247"/>
      <c r="C46" s="248"/>
      <c r="D46" s="302" t="str">
        <f t="shared" si="10"/>
        <v/>
      </c>
      <c r="E46" s="249"/>
      <c r="F46" s="247"/>
      <c r="G46" s="247"/>
      <c r="H46" s="247"/>
      <c r="I46" s="247"/>
      <c r="J46" s="247"/>
      <c r="K46" s="248"/>
      <c r="L46" s="431" t="str">
        <f t="shared" si="3"/>
        <v>0</v>
      </c>
      <c r="M46" s="428" t="str">
        <f t="shared" si="4"/>
        <v>0</v>
      </c>
      <c r="N46" s="250" t="str">
        <f t="shared" si="5"/>
        <v>0</v>
      </c>
      <c r="O46" s="251"/>
      <c r="P46" s="247"/>
      <c r="R46" s="312">
        <f t="shared" si="6"/>
        <v>0</v>
      </c>
      <c r="S46" s="152">
        <f t="shared" si="7"/>
        <v>90</v>
      </c>
      <c r="T46" s="68" t="e">
        <f t="shared" si="0"/>
        <v>#VALUE!</v>
      </c>
      <c r="U46" s="68" t="e">
        <f t="shared" si="8"/>
        <v>#VALUE!</v>
      </c>
      <c r="V46" s="95">
        <v>1</v>
      </c>
      <c r="W46" s="153" t="e">
        <f t="shared" si="1"/>
        <v>#VALUE!</v>
      </c>
      <c r="Y46" s="107">
        <f t="shared" si="9"/>
        <v>0</v>
      </c>
    </row>
    <row r="47" spans="1:25" ht="34.5" customHeight="1" x14ac:dyDescent="0.3">
      <c r="A47" s="322" t="str">
        <f>CDT!B47</f>
        <v>Quinine injectable 600 mg</v>
      </c>
      <c r="B47" s="247"/>
      <c r="C47" s="248"/>
      <c r="D47" s="302" t="str">
        <f t="shared" si="10"/>
        <v/>
      </c>
      <c r="E47" s="249"/>
      <c r="F47" s="247"/>
      <c r="G47" s="247"/>
      <c r="H47" s="247"/>
      <c r="I47" s="247"/>
      <c r="J47" s="247"/>
      <c r="K47" s="248"/>
      <c r="L47" s="431" t="str">
        <f t="shared" si="3"/>
        <v>0</v>
      </c>
      <c r="M47" s="428" t="str">
        <f t="shared" si="4"/>
        <v>0</v>
      </c>
      <c r="N47" s="250" t="str">
        <f t="shared" si="5"/>
        <v>0</v>
      </c>
      <c r="O47" s="251"/>
      <c r="P47" s="247"/>
      <c r="R47" s="312">
        <f t="shared" si="6"/>
        <v>0</v>
      </c>
      <c r="S47" s="152">
        <f t="shared" si="7"/>
        <v>90</v>
      </c>
      <c r="T47" s="68" t="e">
        <f t="shared" si="0"/>
        <v>#VALUE!</v>
      </c>
      <c r="U47" s="68" t="e">
        <f t="shared" si="8"/>
        <v>#VALUE!</v>
      </c>
      <c r="V47" s="95">
        <v>1</v>
      </c>
      <c r="W47" s="153" t="e">
        <f t="shared" si="1"/>
        <v>#VALUE!</v>
      </c>
      <c r="Y47" s="107">
        <f t="shared" si="9"/>
        <v>0</v>
      </c>
    </row>
    <row r="48" spans="1:25" ht="34.5" customHeight="1" thickBot="1" x14ac:dyDescent="0.35">
      <c r="A48" s="322" t="str">
        <f>CDT!B48</f>
        <v>Quinine injectable 600 mg</v>
      </c>
      <c r="B48" s="247"/>
      <c r="C48" s="248"/>
      <c r="D48" s="303" t="str">
        <f t="shared" si="10"/>
        <v/>
      </c>
      <c r="E48" s="249"/>
      <c r="F48" s="247"/>
      <c r="G48" s="247"/>
      <c r="H48" s="247"/>
      <c r="I48" s="247"/>
      <c r="J48" s="247"/>
      <c r="K48" s="248"/>
      <c r="L48" s="431" t="str">
        <f t="shared" si="3"/>
        <v>0</v>
      </c>
      <c r="M48" s="428" t="str">
        <f t="shared" si="4"/>
        <v>0</v>
      </c>
      <c r="N48" s="250" t="str">
        <f t="shared" si="5"/>
        <v>0</v>
      </c>
      <c r="O48" s="251"/>
      <c r="P48" s="247"/>
      <c r="R48" s="312">
        <f t="shared" si="6"/>
        <v>0</v>
      </c>
      <c r="S48" s="152">
        <f t="shared" si="7"/>
        <v>90</v>
      </c>
      <c r="T48" s="68" t="e">
        <f>D48-(E48+G48+I48+H48)</f>
        <v>#VALUE!</v>
      </c>
      <c r="U48" s="68" t="e">
        <f t="shared" si="8"/>
        <v>#VALUE!</v>
      </c>
      <c r="V48" s="95">
        <v>1</v>
      </c>
      <c r="W48" s="153" t="e">
        <f t="shared" si="1"/>
        <v>#VALUE!</v>
      </c>
      <c r="Y48" s="107">
        <f t="shared" si="9"/>
        <v>0</v>
      </c>
    </row>
    <row r="49" spans="1:23" ht="34.5" customHeight="1" thickBot="1" x14ac:dyDescent="0.35">
      <c r="A49" s="322" t="str">
        <f>CDT!B49</f>
        <v>Artéméther injectable 100 mg</v>
      </c>
      <c r="B49" s="247"/>
      <c r="C49" s="248"/>
      <c r="D49" s="303" t="str">
        <f t="shared" si="10"/>
        <v/>
      </c>
      <c r="E49" s="249"/>
      <c r="F49" s="247"/>
      <c r="G49" s="247"/>
      <c r="H49" s="247"/>
      <c r="I49" s="247"/>
      <c r="J49" s="247"/>
      <c r="K49" s="248"/>
      <c r="L49" s="431" t="str">
        <f t="shared" si="3"/>
        <v>0</v>
      </c>
      <c r="M49" s="428" t="str">
        <f t="shared" si="4"/>
        <v>0</v>
      </c>
      <c r="N49" s="250" t="str">
        <f t="shared" si="5"/>
        <v>0</v>
      </c>
      <c r="O49" s="251"/>
      <c r="P49" s="247"/>
      <c r="R49" s="312">
        <f t="shared" si="6"/>
        <v>0</v>
      </c>
      <c r="S49" s="152">
        <f t="shared" si="7"/>
        <v>90</v>
      </c>
      <c r="T49" s="68" t="e">
        <f>D49-(E49+G49+I49+H49)</f>
        <v>#VALUE!</v>
      </c>
      <c r="U49" s="68" t="e">
        <f t="shared" si="8"/>
        <v>#VALUE!</v>
      </c>
      <c r="V49" s="95">
        <v>1</v>
      </c>
      <c r="W49" s="153" t="e">
        <f t="shared" si="1"/>
        <v>#VALUE!</v>
      </c>
    </row>
    <row r="50" spans="1:23" ht="34.5" hidden="1" customHeight="1" x14ac:dyDescent="0.3">
      <c r="A50" s="17"/>
      <c r="B50" s="79"/>
      <c r="C50" s="79"/>
      <c r="D50" s="53"/>
      <c r="E50" s="79"/>
      <c r="F50" s="79"/>
      <c r="G50" s="79"/>
      <c r="H50" s="79"/>
      <c r="I50" s="79"/>
      <c r="J50" s="79"/>
      <c r="K50" s="79"/>
      <c r="L50" s="54"/>
      <c r="M50" s="58" t="str">
        <f t="shared" ref="M50" si="11">IF(B50&lt;&gt;"",((E50/S50)*30),"")</f>
        <v/>
      </c>
      <c r="N50" s="55"/>
      <c r="O50" s="80"/>
      <c r="P50" s="79"/>
      <c r="S50" s="152"/>
      <c r="T50" s="68"/>
      <c r="U50" s="68"/>
      <c r="V50" s="95"/>
      <c r="W50" s="153" t="str">
        <f t="shared" si="1"/>
        <v/>
      </c>
    </row>
    <row r="51" spans="1:23" s="235" customFormat="1" ht="16.5" customHeight="1" x14ac:dyDescent="0.35">
      <c r="A51" s="531" t="s">
        <v>290</v>
      </c>
      <c r="B51" s="531"/>
      <c r="C51" s="531"/>
      <c r="D51" s="531"/>
      <c r="E51" s="531"/>
      <c r="F51" s="531"/>
      <c r="H51" s="233"/>
      <c r="I51" s="233" t="s">
        <v>300</v>
      </c>
      <c r="J51" s="234"/>
      <c r="K51" s="232"/>
      <c r="L51" s="232"/>
      <c r="M51" s="232"/>
      <c r="N51" s="232"/>
      <c r="O51" s="232"/>
      <c r="Q51" s="236"/>
      <c r="R51" s="311"/>
      <c r="S51" s="237"/>
      <c r="T51" s="238"/>
      <c r="U51" s="238"/>
      <c r="V51" s="239"/>
      <c r="W51" s="240"/>
    </row>
    <row r="52" spans="1:23" ht="29.25" customHeight="1" x14ac:dyDescent="0.3">
      <c r="A52" s="18"/>
      <c r="B52" s="18"/>
      <c r="C52" s="18"/>
      <c r="D52" s="18"/>
      <c r="E52" s="18"/>
      <c r="F52" s="18"/>
      <c r="G52" s="18"/>
      <c r="H52" s="18"/>
      <c r="I52" s="18"/>
      <c r="J52" s="18"/>
      <c r="K52" s="18"/>
      <c r="L52" s="18"/>
      <c r="M52" s="18"/>
      <c r="N52" s="18"/>
      <c r="O52" s="18"/>
      <c r="S52" s="154"/>
      <c r="T52" s="69"/>
      <c r="U52" s="69"/>
      <c r="V52" s="70"/>
      <c r="W52" s="155"/>
    </row>
    <row r="53" spans="1:23" ht="15.6" x14ac:dyDescent="0.3">
      <c r="B53" s="18"/>
      <c r="C53" s="18"/>
      <c r="D53" s="18"/>
      <c r="E53" s="18"/>
      <c r="F53" s="18"/>
      <c r="I53" s="18"/>
      <c r="J53" s="18"/>
      <c r="K53" s="18"/>
      <c r="L53" s="18"/>
      <c r="M53" s="18"/>
      <c r="N53" s="18"/>
      <c r="O53" s="18"/>
      <c r="S53" s="154"/>
      <c r="T53" s="69"/>
      <c r="U53" s="69"/>
      <c r="V53" s="70"/>
      <c r="W53" s="155"/>
    </row>
    <row r="54" spans="1:23" s="235" customFormat="1" ht="18.600000000000001" thickBot="1" x14ac:dyDescent="0.4">
      <c r="A54" s="233" t="s">
        <v>289</v>
      </c>
      <c r="H54" s="233"/>
      <c r="I54" s="233" t="s">
        <v>301</v>
      </c>
      <c r="O54" s="232"/>
      <c r="Q54" s="236"/>
      <c r="R54" s="311"/>
      <c r="S54" s="243"/>
      <c r="T54" s="244"/>
      <c r="U54" s="244"/>
      <c r="V54" s="245"/>
      <c r="W54" s="246"/>
    </row>
  </sheetData>
  <mergeCells count="21">
    <mergeCell ref="A24:A25"/>
    <mergeCell ref="A51:F51"/>
    <mergeCell ref="A19:C19"/>
    <mergeCell ref="D19:N19"/>
    <mergeCell ref="S19:W19"/>
    <mergeCell ref="A21:C21"/>
    <mergeCell ref="D21:F21"/>
    <mergeCell ref="G21:K22"/>
    <mergeCell ref="L21:P21"/>
    <mergeCell ref="L17:P17"/>
    <mergeCell ref="A1:B1"/>
    <mergeCell ref="A3:B3"/>
    <mergeCell ref="A4:B4"/>
    <mergeCell ref="A11:O11"/>
    <mergeCell ref="B13:C13"/>
    <mergeCell ref="E13:J13"/>
    <mergeCell ref="B15:C15"/>
    <mergeCell ref="D15:F15"/>
    <mergeCell ref="G15:I15"/>
    <mergeCell ref="B17:E17"/>
    <mergeCell ref="G17:K17"/>
  </mergeCells>
  <conditionalFormatting sqref="U26">
    <cfRule type="cellIs" dxfId="3740" priority="39" operator="greaterThan">
      <formula>0</formula>
    </cfRule>
    <cfRule type="cellIs" dxfId="3739" priority="40" operator="greaterThan">
      <formula>0</formula>
    </cfRule>
    <cfRule type="cellIs" dxfId="3738" priority="41" operator="lessThan">
      <formula>0</formula>
    </cfRule>
    <cfRule type="cellIs" dxfId="3737" priority="42" operator="notEqual">
      <formula>0</formula>
    </cfRule>
  </conditionalFormatting>
  <conditionalFormatting sqref="U27:U29">
    <cfRule type="cellIs" dxfId="3736" priority="35" operator="greaterThan">
      <formula>0</formula>
    </cfRule>
    <cfRule type="cellIs" dxfId="3735" priority="36" operator="greaterThan">
      <formula>0</formula>
    </cfRule>
    <cfRule type="cellIs" dxfId="3734" priority="37" operator="lessThan">
      <formula>0</formula>
    </cfRule>
    <cfRule type="cellIs" dxfId="3733" priority="38" operator="notEqual">
      <formula>0</formula>
    </cfRule>
  </conditionalFormatting>
  <conditionalFormatting sqref="U30:U31 U33:U47">
    <cfRule type="cellIs" dxfId="3732" priority="31" operator="greaterThan">
      <formula>0</formula>
    </cfRule>
    <cfRule type="cellIs" dxfId="3731" priority="32" operator="greaterThan">
      <formula>0</formula>
    </cfRule>
    <cfRule type="cellIs" dxfId="3730" priority="33" operator="lessThan">
      <formula>0</formula>
    </cfRule>
    <cfRule type="cellIs" dxfId="3729" priority="34" operator="notEqual">
      <formula>0</formula>
    </cfRule>
  </conditionalFormatting>
  <conditionalFormatting sqref="U48:U50">
    <cfRule type="cellIs" dxfId="3728" priority="27" operator="greaterThan">
      <formula>0</formula>
    </cfRule>
    <cfRule type="cellIs" dxfId="3727" priority="28" operator="greaterThan">
      <formula>0</formula>
    </cfRule>
    <cfRule type="cellIs" dxfId="3726" priority="29" operator="lessThan">
      <formula>0</formula>
    </cfRule>
    <cfRule type="cellIs" dxfId="3725" priority="30" operator="notEqual">
      <formula>0</formula>
    </cfRule>
  </conditionalFormatting>
  <conditionalFormatting sqref="K50">
    <cfRule type="expression" dxfId="3724" priority="25">
      <formula>K50&lt;T50</formula>
    </cfRule>
    <cfRule type="expression" dxfId="3723" priority="26">
      <formula>K50&gt;T50</formula>
    </cfRule>
  </conditionalFormatting>
  <conditionalFormatting sqref="J37:J47">
    <cfRule type="cellIs" dxfId="3722" priority="24" operator="greaterThan">
      <formula>90</formula>
    </cfRule>
  </conditionalFormatting>
  <conditionalFormatting sqref="J48:J50">
    <cfRule type="cellIs" dxfId="3721" priority="23" operator="greaterThan">
      <formula>90</formula>
    </cfRule>
  </conditionalFormatting>
  <conditionalFormatting sqref="K36:K47">
    <cfRule type="expression" dxfId="3720" priority="21">
      <formula>K36&lt;T36</formula>
    </cfRule>
    <cfRule type="expression" dxfId="3719" priority="22">
      <formula>K36&gt;T36</formula>
    </cfRule>
  </conditionalFormatting>
  <conditionalFormatting sqref="J27:J31 J33">
    <cfRule type="cellIs" dxfId="3718" priority="20" operator="greaterThan">
      <formula>90</formula>
    </cfRule>
  </conditionalFormatting>
  <conditionalFormatting sqref="J36">
    <cfRule type="cellIs" dxfId="3717" priority="19" operator="greaterThan">
      <formula>90</formula>
    </cfRule>
  </conditionalFormatting>
  <conditionalFormatting sqref="K48:K49">
    <cfRule type="expression" dxfId="3716" priority="17">
      <formula>K48&lt;T48</formula>
    </cfRule>
    <cfRule type="expression" dxfId="3715" priority="18">
      <formula>K48&gt;T48</formula>
    </cfRule>
  </conditionalFormatting>
  <conditionalFormatting sqref="K27:K31 K33">
    <cfRule type="expression" dxfId="3714" priority="15">
      <formula>K27&lt;T27</formula>
    </cfRule>
    <cfRule type="expression" dxfId="3713" priority="16">
      <formula>K27&gt;T27</formula>
    </cfRule>
  </conditionalFormatting>
  <conditionalFormatting sqref="J26">
    <cfRule type="cellIs" dxfId="3712" priority="14" operator="greaterThan">
      <formula>90</formula>
    </cfRule>
  </conditionalFormatting>
  <conditionalFormatting sqref="K26">
    <cfRule type="expression" dxfId="3711" priority="12">
      <formula>K26&lt;T26</formula>
    </cfRule>
    <cfRule type="expression" dxfId="3710" priority="13">
      <formula>K26&gt;T26</formula>
    </cfRule>
  </conditionalFormatting>
  <conditionalFormatting sqref="U32">
    <cfRule type="cellIs" dxfId="3709" priority="8" operator="greaterThan">
      <formula>0</formula>
    </cfRule>
    <cfRule type="cellIs" dxfId="3708" priority="9" operator="greaterThan">
      <formula>0</formula>
    </cfRule>
    <cfRule type="cellIs" dxfId="3707" priority="10" operator="lessThan">
      <formula>0</formula>
    </cfRule>
    <cfRule type="cellIs" dxfId="3706" priority="11" operator="notEqual">
      <formula>0</formula>
    </cfRule>
  </conditionalFormatting>
  <conditionalFormatting sqref="K34">
    <cfRule type="expression" dxfId="3705" priority="6">
      <formula>K34&lt;T34</formula>
    </cfRule>
    <cfRule type="expression" dxfId="3704" priority="7">
      <formula>K34&gt;T34</formula>
    </cfRule>
  </conditionalFormatting>
  <conditionalFormatting sqref="K35">
    <cfRule type="expression" dxfId="3703" priority="4">
      <formula>K35&lt;T35</formula>
    </cfRule>
    <cfRule type="expression" dxfId="3702" priority="5">
      <formula>K35&gt;T35</formula>
    </cfRule>
  </conditionalFormatting>
  <conditionalFormatting sqref="J32">
    <cfRule type="cellIs" dxfId="3701" priority="3" operator="greaterThan">
      <formula>90</formula>
    </cfRule>
  </conditionalFormatting>
  <conditionalFormatting sqref="K32">
    <cfRule type="expression" dxfId="3700" priority="1">
      <formula>K32&lt;T32</formula>
    </cfRule>
    <cfRule type="expression" dxfId="3699" priority="2">
      <formula>K32&gt;T32</formula>
    </cfRule>
  </conditionalFormatting>
  <dataValidations count="7">
    <dataValidation type="date" errorStyle="warning" allowBlank="1" showInputMessage="1" showErrorMessage="1" promptTitle="Instruction" prompt="SVP Saisissez la date sous le format:_x000a_00/00/0000. exemple 15/09/2016,_x000a_Merci_x000a_" sqref="L21:P21">
      <formula1>42370</formula1>
      <formula2>44926</formula2>
    </dataValidation>
    <dataValidation errorStyle="information" allowBlank="1" showInputMessage="1" showErrorMessage="1" errorTitle="Instruction" error="Saisissez le Texte en MAJUSCULE_x000a_Exemple: CMS AGOE_x000a_Merci" promptTitle="Instruction" prompt="Saisissez le Texte en MAJUSCULE_x000a_Exemple: CMS AGOE_x000a_Merci" sqref="D19:N19"/>
    <dataValidation type="whole" allowBlank="1" showInputMessage="1" showErrorMessage="1" prompt="La valeur ne peut pas être supérieure à 89_x000a_Si tel est le cas déteminer la quantité à commander directement à la colonne M._x000a_merci" sqref="J27:J50">
      <formula1>0</formula1>
      <formula2>89</formula2>
    </dataValidation>
    <dataValidation type="whole" operator="lessThanOrEqual" allowBlank="1" showInputMessage="1" showErrorMessage="1" promptTitle="instruction" prompt="La valeur de la cellule ne peut pas être supérieure à la quantité Totale inscrite dans la colonne D._x000a_Merci de vérifier." sqref="E26:E50">
      <formula1>D26</formula1>
    </dataValidation>
    <dataValidation type="list" allowBlank="1" showInputMessage="1" showErrorMessage="1" sqref="D21:F21">
      <formula1>typerapport2</formula1>
    </dataValidation>
    <dataValidation type="whole" allowBlank="1" showInputMessage="1" showErrorMessage="1" prompt="La valeur ne peut pas être supérieure à 89_x000a_Si tel est le cas déteminer la quantité à commander directement à la colonne O_x000a_merci" sqref="J26">
      <formula1>0</formula1>
      <formula2>89</formula2>
    </dataValidation>
    <dataValidation type="whole" allowBlank="1" showInputMessage="1" showErrorMessage="1" prompt="La quantité accordée par le point Focal ne peut être supérieure à la somme du CMMa et la quantité commandée pour le trimestre._x000a_Merci de revoir la quantité dans la colonne O." sqref="O26:O49">
      <formula1>0</formula1>
      <formula2>+M26+N26</formula2>
    </dataValidation>
  </dataValidations>
  <pageMargins left="0.21" right="0.23622047244094491" top="0.74803149606299213" bottom="0.74803149606299213" header="0.31496062992125984" footer="0.31496062992125984"/>
  <pageSetup paperSize="9" scale="40" orientation="portrait" r:id="rId1"/>
  <headerFooter alignWithMargins="0">
    <oddFooter>&amp;C&amp;"Arial,Gras"PNLS /IST, Avenue des Armées, -05 BP 424 Lomé –Togo ; Tel 22 20 94 39 Fax : 22 20 94 36    Site Web : www.pnls.tg</oddFooter>
  </headerFooter>
  <drawing r:id="rId2"/>
</worksheet>
</file>

<file path=xl/worksheets/sheet3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rgb="FFFF0000"/>
  </sheetPr>
  <dimension ref="A1:W56"/>
  <sheetViews>
    <sheetView showGridLines="0" view="pageBreakPreview" topLeftCell="A5" zoomScale="70" zoomScaleNormal="70" zoomScaleSheetLayoutView="70" zoomScalePageLayoutView="50" workbookViewId="0">
      <selection activeCell="D19" sqref="D19:N19"/>
    </sheetView>
  </sheetViews>
  <sheetFormatPr baseColWidth="10" defaultColWidth="7.33203125" defaultRowHeight="13.8" x14ac:dyDescent="0.3"/>
  <cols>
    <col min="1" max="1" width="51.5546875" style="3" customWidth="1"/>
    <col min="2" max="14" width="11.5546875" style="3" customWidth="1"/>
    <col min="15" max="15" width="11.6640625" style="39" customWidth="1"/>
    <col min="16" max="16" width="17.5546875" style="3" customWidth="1"/>
    <col min="17" max="17" width="2.109375" style="62" customWidth="1"/>
    <col min="18" max="18" width="4.88671875" style="77" customWidth="1"/>
    <col min="19" max="20" width="7.44140625" style="77" bestFit="1" customWidth="1"/>
    <col min="21" max="21" width="7.88671875" style="78" bestFit="1" customWidth="1"/>
    <col min="22" max="22" width="33.33203125" style="77" customWidth="1"/>
    <col min="23" max="16384" width="7.33203125" style="3"/>
  </cols>
  <sheetData>
    <row r="1" spans="1:23" ht="17.25" customHeight="1" x14ac:dyDescent="0.3">
      <c r="A1" s="549" t="s">
        <v>452</v>
      </c>
      <c r="B1" s="549"/>
      <c r="C1" s="2"/>
      <c r="D1" s="2"/>
      <c r="E1"/>
      <c r="F1"/>
      <c r="G1"/>
      <c r="H1"/>
      <c r="I1"/>
      <c r="J1"/>
      <c r="N1" s="4" t="s">
        <v>1</v>
      </c>
      <c r="O1" s="5"/>
      <c r="R1" s="306"/>
      <c r="S1" s="69"/>
      <c r="T1" s="69"/>
      <c r="U1" s="69"/>
      <c r="V1" s="70"/>
      <c r="W1" s="69"/>
    </row>
    <row r="2" spans="1:23" ht="13.5" customHeight="1" x14ac:dyDescent="0.3">
      <c r="A2" s="1" t="s">
        <v>453</v>
      </c>
      <c r="B2" s="1"/>
      <c r="C2" s="2"/>
      <c r="D2" s="2"/>
      <c r="E2"/>
      <c r="F2"/>
      <c r="G2"/>
      <c r="H2"/>
      <c r="I2"/>
      <c r="J2"/>
      <c r="M2" s="4"/>
      <c r="N2" s="4" t="s">
        <v>3</v>
      </c>
      <c r="O2" s="5"/>
      <c r="R2" s="306"/>
      <c r="S2" s="69"/>
      <c r="T2" s="69"/>
      <c r="U2" s="69"/>
      <c r="V2" s="70"/>
      <c r="W2" s="69"/>
    </row>
    <row r="3" spans="1:23" ht="15.6" x14ac:dyDescent="0.3">
      <c r="A3" s="549" t="s">
        <v>454</v>
      </c>
      <c r="B3" s="549"/>
      <c r="C3" s="2"/>
      <c r="D3" s="2"/>
      <c r="E3"/>
      <c r="F3"/>
      <c r="G3"/>
      <c r="H3"/>
      <c r="I3"/>
      <c r="J3"/>
      <c r="K3" s="5"/>
      <c r="L3" s="5"/>
      <c r="M3" s="5"/>
      <c r="N3" s="5"/>
      <c r="O3" s="5"/>
      <c r="R3" s="306"/>
      <c r="S3" s="69"/>
      <c r="T3" s="69"/>
      <c r="U3" s="69"/>
      <c r="V3" s="70"/>
      <c r="W3" s="69"/>
    </row>
    <row r="4" spans="1:23" ht="33.6" customHeight="1" x14ac:dyDescent="0.3">
      <c r="A4" s="547" t="s">
        <v>455</v>
      </c>
      <c r="B4" s="548"/>
      <c r="C4" s="7"/>
      <c r="D4" s="7"/>
      <c r="E4" s="8"/>
      <c r="F4" s="8"/>
      <c r="G4" s="8"/>
      <c r="H4" s="8"/>
      <c r="I4" s="8"/>
      <c r="J4" s="8"/>
      <c r="K4" s="9"/>
      <c r="L4" s="9"/>
      <c r="M4" s="9"/>
      <c r="N4" s="9"/>
      <c r="O4" s="38"/>
      <c r="R4" s="306"/>
      <c r="S4" s="69"/>
      <c r="T4" s="69"/>
      <c r="U4" s="69"/>
      <c r="V4" s="70"/>
      <c r="W4" s="69"/>
    </row>
    <row r="5" spans="1:23" x14ac:dyDescent="0.3">
      <c r="B5" s="9"/>
      <c r="C5" s="9"/>
      <c r="D5" s="9"/>
      <c r="E5" s="9"/>
      <c r="F5" s="9"/>
      <c r="G5" s="9"/>
      <c r="H5" s="9"/>
      <c r="I5" s="9"/>
      <c r="J5" s="9"/>
      <c r="K5" s="9"/>
      <c r="L5" s="9"/>
      <c r="M5" s="9"/>
      <c r="N5" s="9"/>
      <c r="O5" s="38"/>
      <c r="R5" s="306"/>
      <c r="S5" s="69"/>
      <c r="T5" s="69"/>
      <c r="U5" s="69"/>
      <c r="V5" s="70"/>
      <c r="W5" s="69"/>
    </row>
    <row r="6" spans="1:23" ht="15.6" x14ac:dyDescent="0.3">
      <c r="A6" s="6" t="s">
        <v>232</v>
      </c>
      <c r="B6" s="9"/>
      <c r="C6" s="9"/>
      <c r="D6" s="9"/>
      <c r="E6" s="9"/>
      <c r="F6" s="9"/>
      <c r="G6" s="9"/>
      <c r="H6" s="9"/>
      <c r="I6" s="9"/>
      <c r="J6" s="9"/>
      <c r="K6" s="9"/>
      <c r="L6" s="9"/>
      <c r="M6" s="9"/>
      <c r="N6" s="9"/>
      <c r="O6" s="38"/>
      <c r="R6" s="306"/>
      <c r="S6" s="69"/>
      <c r="T6" s="69"/>
      <c r="U6" s="69"/>
      <c r="V6" s="70"/>
      <c r="W6" s="69"/>
    </row>
    <row r="7" spans="1:23" x14ac:dyDescent="0.3">
      <c r="A7" s="10"/>
      <c r="B7" s="9"/>
      <c r="C7" s="9"/>
      <c r="D7" s="9"/>
      <c r="E7" s="9"/>
      <c r="F7" s="9"/>
      <c r="G7" s="9"/>
      <c r="H7" s="9"/>
      <c r="I7" s="9"/>
      <c r="J7" s="9"/>
      <c r="K7" s="9"/>
      <c r="L7" s="9"/>
      <c r="M7" s="9"/>
      <c r="N7" s="9"/>
      <c r="O7" s="38"/>
      <c r="R7" s="69"/>
      <c r="S7" s="69"/>
      <c r="T7" s="69"/>
      <c r="U7" s="70"/>
      <c r="V7" s="69"/>
    </row>
    <row r="8" spans="1:23" x14ac:dyDescent="0.3">
      <c r="A8" s="10"/>
      <c r="B8" s="9"/>
      <c r="C8" s="9"/>
      <c r="D8" s="9"/>
      <c r="E8" s="9"/>
      <c r="F8" s="9"/>
      <c r="G8" s="9"/>
      <c r="H8" s="9"/>
      <c r="I8" s="9"/>
      <c r="J8" s="9"/>
      <c r="K8" s="9"/>
      <c r="L8" s="9"/>
      <c r="M8" s="9"/>
      <c r="N8" s="9"/>
      <c r="O8" s="38"/>
      <c r="R8" s="69"/>
      <c r="S8" s="69"/>
      <c r="T8" s="69"/>
      <c r="U8" s="70"/>
      <c r="V8" s="69"/>
    </row>
    <row r="9" spans="1:23" ht="17.25" customHeight="1" x14ac:dyDescent="0.3">
      <c r="A9" s="10"/>
      <c r="B9" s="9"/>
      <c r="C9" s="9"/>
      <c r="D9" s="9"/>
      <c r="E9" s="9"/>
      <c r="F9" s="9"/>
      <c r="G9" s="9"/>
      <c r="H9" s="9"/>
      <c r="I9" s="9"/>
      <c r="J9" s="9"/>
      <c r="K9" s="9"/>
      <c r="L9" s="9"/>
      <c r="M9" s="9"/>
      <c r="N9" s="9"/>
      <c r="O9" s="38"/>
      <c r="R9" s="69"/>
      <c r="S9" s="69"/>
      <c r="T9" s="69"/>
      <c r="U9" s="70"/>
      <c r="V9" s="69"/>
    </row>
    <row r="10" spans="1:23" ht="0.75" customHeight="1" x14ac:dyDescent="0.3">
      <c r="R10" s="69"/>
      <c r="S10" s="69"/>
      <c r="T10" s="69"/>
      <c r="U10" s="70"/>
      <c r="V10" s="69"/>
    </row>
    <row r="11" spans="1:23" ht="21" customHeight="1" x14ac:dyDescent="0.3">
      <c r="A11" s="555" t="s">
        <v>263</v>
      </c>
      <c r="B11" s="555"/>
      <c r="C11" s="555"/>
      <c r="D11" s="555"/>
      <c r="E11" s="555"/>
      <c r="F11" s="555"/>
      <c r="G11" s="555"/>
      <c r="H11" s="555"/>
      <c r="I11" s="555"/>
      <c r="J11" s="555"/>
      <c r="K11" s="555"/>
      <c r="L11" s="555"/>
      <c r="M11" s="555"/>
      <c r="N11" s="555"/>
      <c r="O11" s="555"/>
      <c r="P11" s="40"/>
      <c r="R11" s="69"/>
      <c r="S11" s="69"/>
      <c r="T11" s="69"/>
      <c r="U11" s="70"/>
      <c r="V11" s="69"/>
    </row>
    <row r="12" spans="1:23" ht="3.75" customHeight="1" x14ac:dyDescent="0.3">
      <c r="A12" s="11"/>
      <c r="B12" s="11"/>
      <c r="C12" s="11"/>
      <c r="D12" s="11"/>
      <c r="E12" s="11"/>
      <c r="F12" s="11"/>
      <c r="G12" s="11"/>
      <c r="H12" s="11"/>
      <c r="I12" s="11"/>
      <c r="J12" s="11"/>
      <c r="K12" s="11"/>
      <c r="L12" s="11"/>
      <c r="M12" s="11"/>
      <c r="N12" s="11"/>
      <c r="O12" s="11"/>
      <c r="R12" s="69"/>
      <c r="S12" s="69"/>
      <c r="T12" s="69"/>
      <c r="U12" s="70"/>
      <c r="V12" s="69"/>
    </row>
    <row r="13" spans="1:23" s="42" customFormat="1" ht="20.25" hidden="1" customHeight="1" thickBot="1" x14ac:dyDescent="0.35">
      <c r="A13" s="434" t="s">
        <v>5</v>
      </c>
      <c r="B13" s="556">
        <f>'Info District'!G11</f>
        <v>2025</v>
      </c>
      <c r="C13" s="557"/>
      <c r="E13" s="550"/>
      <c r="F13" s="550"/>
      <c r="G13" s="550"/>
      <c r="H13" s="550"/>
      <c r="I13" s="550"/>
      <c r="J13" s="554"/>
      <c r="Q13" s="63"/>
      <c r="R13" s="71"/>
      <c r="S13" s="71"/>
      <c r="T13" s="71"/>
      <c r="U13" s="72"/>
      <c r="V13" s="71"/>
    </row>
    <row r="14" spans="1:23" s="42" customFormat="1" ht="7.5" hidden="1" customHeight="1" thickBot="1" x14ac:dyDescent="0.35">
      <c r="A14" s="434"/>
      <c r="B14" s="13"/>
      <c r="C14" s="13"/>
      <c r="D14" s="13"/>
      <c r="O14" s="15"/>
      <c r="Q14" s="63"/>
      <c r="R14" s="71"/>
      <c r="S14" s="71"/>
      <c r="T14" s="71"/>
      <c r="U14" s="72"/>
      <c r="V14" s="71"/>
    </row>
    <row r="15" spans="1:23" s="42" customFormat="1" ht="16.5" hidden="1" customHeight="1" thickBot="1" x14ac:dyDescent="0.35">
      <c r="A15" s="434" t="s">
        <v>7</v>
      </c>
      <c r="B15" s="558" t="str">
        <f>'Info District'!G12</f>
        <v>PLATEAUX</v>
      </c>
      <c r="C15" s="559"/>
      <c r="D15" s="550" t="s">
        <v>8</v>
      </c>
      <c r="E15" s="550"/>
      <c r="F15" s="550"/>
      <c r="G15" s="551" t="str">
        <f>'Info District'!G13</f>
        <v>Agou</v>
      </c>
      <c r="H15" s="552"/>
      <c r="I15" s="553"/>
      <c r="L15" s="11"/>
      <c r="M15" s="11"/>
      <c r="N15" s="11"/>
      <c r="O15" s="11"/>
      <c r="P15" s="11"/>
      <c r="Q15" s="63"/>
      <c r="R15" s="71"/>
      <c r="S15" s="71"/>
      <c r="T15" s="71"/>
      <c r="U15" s="73"/>
      <c r="V15" s="71"/>
    </row>
    <row r="16" spans="1:23" s="42" customFormat="1" ht="3.75" hidden="1" customHeight="1" thickBot="1" x14ac:dyDescent="0.35">
      <c r="A16" s="139"/>
      <c r="B16" s="15"/>
      <c r="C16" s="15"/>
      <c r="D16" s="15"/>
      <c r="E16" s="15"/>
      <c r="K16" s="15"/>
      <c r="L16" s="15"/>
      <c r="M16" s="15"/>
      <c r="O16" s="15"/>
      <c r="Q16" s="63"/>
      <c r="R16" s="71"/>
      <c r="S16" s="71"/>
      <c r="T16" s="71"/>
      <c r="U16" s="72"/>
      <c r="V16" s="71"/>
    </row>
    <row r="17" spans="1:23" s="42" customFormat="1" ht="18" hidden="1" customHeight="1" thickBot="1" x14ac:dyDescent="0.35">
      <c r="A17" s="434" t="s">
        <v>9</v>
      </c>
      <c r="B17" s="556" t="str">
        <f>'Info District'!G17</f>
        <v>Avril à Juin 2025</v>
      </c>
      <c r="C17" s="560"/>
      <c r="D17" s="560"/>
      <c r="E17" s="557"/>
      <c r="G17" s="550" t="s">
        <v>11</v>
      </c>
      <c r="H17" s="550"/>
      <c r="I17" s="550"/>
      <c r="J17" s="550"/>
      <c r="K17" s="554"/>
      <c r="L17" s="551" t="str">
        <f>'Info District'!G18</f>
        <v>Juillet à Septembre 2025</v>
      </c>
      <c r="M17" s="552"/>
      <c r="N17" s="552"/>
      <c r="O17" s="552"/>
      <c r="P17" s="553"/>
      <c r="Q17" s="63"/>
      <c r="R17" s="71"/>
      <c r="S17" s="71"/>
      <c r="T17" s="71"/>
      <c r="U17" s="72"/>
      <c r="V17" s="71"/>
    </row>
    <row r="18" spans="1:23" s="9" customFormat="1" ht="6" customHeight="1" thickBot="1" x14ac:dyDescent="0.3">
      <c r="B18" s="43"/>
      <c r="C18" s="43"/>
      <c r="D18" s="43"/>
      <c r="E18" s="44"/>
      <c r="F18" s="43"/>
      <c r="G18" s="45"/>
      <c r="H18" s="45"/>
      <c r="I18" s="45"/>
      <c r="J18" s="45"/>
      <c r="K18" s="45"/>
      <c r="L18" s="45"/>
      <c r="M18" s="45"/>
      <c r="O18" s="38"/>
      <c r="Q18" s="64"/>
      <c r="R18" s="74"/>
      <c r="S18" s="74"/>
      <c r="T18" s="74"/>
      <c r="U18" s="75"/>
      <c r="V18" s="74"/>
    </row>
    <row r="19" spans="1:23" s="9" customFormat="1" ht="31.5" customHeight="1" thickBot="1" x14ac:dyDescent="0.35">
      <c r="A19" s="532" t="s">
        <v>12</v>
      </c>
      <c r="B19" s="532"/>
      <c r="C19" s="533"/>
      <c r="D19" s="575"/>
      <c r="E19" s="576"/>
      <c r="F19" s="576"/>
      <c r="G19" s="576"/>
      <c r="H19" s="576"/>
      <c r="I19" s="576"/>
      <c r="J19" s="576"/>
      <c r="K19" s="576"/>
      <c r="L19" s="576"/>
      <c r="M19" s="576"/>
      <c r="N19" s="577"/>
      <c r="O19" s="11"/>
      <c r="P19" s="464" t="str">
        <f>'Info District'!H17</f>
        <v>T2</v>
      </c>
      <c r="Q19" s="65"/>
      <c r="R19" s="535" t="s">
        <v>96</v>
      </c>
      <c r="S19" s="536"/>
      <c r="T19" s="536"/>
      <c r="U19" s="536"/>
      <c r="V19" s="537"/>
    </row>
    <row r="20" spans="1:23" s="9" customFormat="1" ht="8.25" customHeight="1" thickBot="1" x14ac:dyDescent="0.35">
      <c r="A20" s="12"/>
      <c r="B20" s="12"/>
      <c r="C20" s="12"/>
      <c r="D20" s="12"/>
      <c r="E20" s="12"/>
      <c r="F20" s="12"/>
      <c r="G20" s="13"/>
      <c r="H20" s="13"/>
      <c r="I20" s="13"/>
      <c r="J20" s="13"/>
      <c r="K20" s="13"/>
      <c r="L20" s="14"/>
      <c r="M20" s="14"/>
      <c r="N20" s="14"/>
      <c r="O20" s="14"/>
      <c r="Q20" s="64"/>
      <c r="R20" s="146"/>
      <c r="S20" s="74"/>
      <c r="T20" s="74"/>
      <c r="U20" s="76"/>
      <c r="V20" s="147"/>
    </row>
    <row r="21" spans="1:23" s="9" customFormat="1" ht="30.75" customHeight="1" thickBot="1" x14ac:dyDescent="0.35">
      <c r="A21" s="564" t="s">
        <v>6</v>
      </c>
      <c r="B21" s="564"/>
      <c r="C21" s="564"/>
      <c r="D21" s="565"/>
      <c r="E21" s="566"/>
      <c r="F21" s="566"/>
      <c r="G21" s="566"/>
      <c r="H21" s="567"/>
      <c r="I21" s="12"/>
      <c r="K21" s="230" t="s">
        <v>338</v>
      </c>
      <c r="O21" s="571"/>
      <c r="P21" s="572"/>
      <c r="Q21" s="64"/>
      <c r="R21" s="146"/>
      <c r="S21" s="74"/>
      <c r="T21" s="74"/>
      <c r="U21" s="76"/>
      <c r="V21" s="147"/>
    </row>
    <row r="22" spans="1:23" s="9" customFormat="1" ht="9" customHeight="1" thickBot="1" x14ac:dyDescent="0.35">
      <c r="A22" s="12"/>
      <c r="B22" s="12"/>
      <c r="C22" s="12"/>
      <c r="D22" s="12"/>
      <c r="E22" s="12"/>
      <c r="F22" s="12"/>
      <c r="G22" s="13"/>
      <c r="H22" s="13"/>
      <c r="I22" s="13"/>
      <c r="J22" s="13"/>
      <c r="K22" s="13"/>
      <c r="L22" s="14"/>
      <c r="M22" s="14"/>
      <c r="N22" s="14"/>
      <c r="O22" s="14"/>
      <c r="Q22" s="64"/>
      <c r="R22" s="146"/>
      <c r="S22" s="74"/>
      <c r="T22" s="74"/>
      <c r="U22" s="76"/>
      <c r="V22" s="147"/>
    </row>
    <row r="23" spans="1:23" s="9" customFormat="1" ht="30" customHeight="1" thickBot="1" x14ac:dyDescent="0.35">
      <c r="A23" s="532" t="s">
        <v>240</v>
      </c>
      <c r="B23" s="532"/>
      <c r="C23" s="533"/>
      <c r="D23" s="568" t="s">
        <v>265</v>
      </c>
      <c r="E23" s="569"/>
      <c r="F23" s="570"/>
      <c r="H23" s="229"/>
      <c r="I23" s="573" t="s">
        <v>337</v>
      </c>
      <c r="J23" s="573"/>
      <c r="K23" s="573"/>
      <c r="L23" s="573"/>
      <c r="M23" s="573"/>
      <c r="N23" s="574"/>
      <c r="O23" s="562"/>
      <c r="P23" s="563"/>
      <c r="Q23" s="64"/>
      <c r="R23" s="146"/>
      <c r="S23" s="74"/>
      <c r="T23" s="74"/>
      <c r="U23" s="76"/>
      <c r="V23" s="147"/>
    </row>
    <row r="24" spans="1:23" s="9" customFormat="1" ht="6" customHeight="1" x14ac:dyDescent="0.3">
      <c r="A24" s="12"/>
      <c r="B24" s="12"/>
      <c r="C24" s="12"/>
      <c r="D24" s="12"/>
      <c r="E24" s="12"/>
      <c r="F24" s="12"/>
      <c r="G24" s="13"/>
      <c r="H24" s="15"/>
      <c r="I24" s="15"/>
      <c r="J24" s="15"/>
      <c r="K24" s="13"/>
      <c r="L24" s="14"/>
      <c r="M24" s="14"/>
      <c r="N24" s="14"/>
      <c r="O24" s="14"/>
      <c r="Q24" s="64"/>
      <c r="R24" s="146"/>
      <c r="S24" s="74"/>
      <c r="T24" s="74"/>
      <c r="U24" s="76"/>
      <c r="V24" s="147"/>
    </row>
    <row r="25" spans="1:23" s="9" customFormat="1" ht="4.5" customHeight="1" thickBot="1" x14ac:dyDescent="0.35">
      <c r="A25" s="12"/>
      <c r="B25" s="12"/>
      <c r="C25" s="12"/>
      <c r="D25" s="12"/>
      <c r="E25" s="12"/>
      <c r="F25" s="12"/>
      <c r="G25" s="13"/>
      <c r="H25" s="13"/>
      <c r="I25" s="13"/>
      <c r="J25" s="13"/>
      <c r="K25" s="13"/>
      <c r="L25" s="14"/>
      <c r="M25" s="14"/>
      <c r="N25" s="14"/>
      <c r="O25" s="14"/>
      <c r="Q25" s="64"/>
      <c r="R25" s="146"/>
      <c r="S25" s="74"/>
      <c r="T25" s="74"/>
      <c r="U25" s="76"/>
      <c r="V25" s="147"/>
    </row>
    <row r="26" spans="1:23" ht="76.5" customHeight="1" thickBot="1" x14ac:dyDescent="0.35">
      <c r="A26" s="541" t="s">
        <v>13</v>
      </c>
      <c r="B26" s="16" t="s">
        <v>14</v>
      </c>
      <c r="C26" s="108" t="s">
        <v>15</v>
      </c>
      <c r="D26" s="118" t="s">
        <v>16</v>
      </c>
      <c r="E26" s="117" t="s">
        <v>17</v>
      </c>
      <c r="F26" s="16" t="s">
        <v>18</v>
      </c>
      <c r="G26" s="16" t="s">
        <v>233</v>
      </c>
      <c r="H26" s="16" t="s">
        <v>234</v>
      </c>
      <c r="I26" s="16" t="s">
        <v>19</v>
      </c>
      <c r="J26" s="16" t="s">
        <v>20</v>
      </c>
      <c r="K26" s="108" t="s">
        <v>21</v>
      </c>
      <c r="L26" s="136" t="s">
        <v>22</v>
      </c>
      <c r="M26" s="137" t="s">
        <v>236</v>
      </c>
      <c r="N26" s="138" t="s">
        <v>23</v>
      </c>
      <c r="O26" s="109" t="s">
        <v>39</v>
      </c>
      <c r="P26" s="16" t="s">
        <v>40</v>
      </c>
      <c r="R26" s="148" t="s">
        <v>237</v>
      </c>
      <c r="S26" s="140" t="s">
        <v>93</v>
      </c>
      <c r="T26" s="140" t="s">
        <v>239</v>
      </c>
      <c r="U26" s="140" t="s">
        <v>238</v>
      </c>
      <c r="V26" s="149" t="s">
        <v>97</v>
      </c>
    </row>
    <row r="27" spans="1:23" s="47" customFormat="1" ht="21.75" customHeight="1" thickBot="1" x14ac:dyDescent="0.35">
      <c r="A27" s="542"/>
      <c r="B27" s="46" t="s">
        <v>24</v>
      </c>
      <c r="C27" s="46" t="s">
        <v>25</v>
      </c>
      <c r="D27" s="112" t="s">
        <v>26</v>
      </c>
      <c r="E27" s="46" t="s">
        <v>27</v>
      </c>
      <c r="F27" s="46"/>
      <c r="G27" s="46" t="s">
        <v>28</v>
      </c>
      <c r="H27" s="46"/>
      <c r="I27" s="46" t="s">
        <v>29</v>
      </c>
      <c r="J27" s="46"/>
      <c r="K27" s="131" t="s">
        <v>235</v>
      </c>
      <c r="L27" s="133"/>
      <c r="M27" s="134"/>
      <c r="N27" s="135"/>
      <c r="O27" s="132" t="s">
        <v>30</v>
      </c>
      <c r="P27" s="46"/>
      <c r="Q27" s="66"/>
      <c r="R27" s="150"/>
      <c r="S27" s="67" t="s">
        <v>94</v>
      </c>
      <c r="T27" s="67" t="s">
        <v>95</v>
      </c>
      <c r="U27" s="94"/>
      <c r="V27" s="151" t="str">
        <f>IF(J28&lt;=0,"",IF(J28=90,$W$28))</f>
        <v/>
      </c>
      <c r="W27" s="37" t="s">
        <v>98</v>
      </c>
    </row>
    <row r="28" spans="1:23" ht="49.5" customHeight="1" x14ac:dyDescent="0.3">
      <c r="A28" s="231" t="str">
        <f>CDT!B26</f>
        <v>Artéméther-Luméfantrine 6cp (AL)</v>
      </c>
      <c r="B28" s="79"/>
      <c r="C28" s="110"/>
      <c r="D28" s="120" t="str">
        <f>IF(B28&lt;&gt;"",B28+C28,"")</f>
        <v/>
      </c>
      <c r="E28" s="119"/>
      <c r="F28" s="79"/>
      <c r="G28" s="79"/>
      <c r="H28" s="79"/>
      <c r="I28" s="79"/>
      <c r="J28" s="79"/>
      <c r="K28" s="110"/>
      <c r="L28" s="431" t="str">
        <f>IF(B28&lt;&gt;"",IF(J28=0,E28,((E28*90)/(90-J28))),"0")</f>
        <v>0</v>
      </c>
      <c r="M28" s="428" t="str">
        <f>IF(B28&lt;&gt;"",((E28/R28)*30),"0")</f>
        <v>0</v>
      </c>
      <c r="N28" s="250" t="str">
        <f>IF(B28&lt;&gt;"",IF(J28=0,((E28+L28)-K28),((M28*6)-K28)),"0")</f>
        <v>0</v>
      </c>
      <c r="O28" s="251"/>
      <c r="P28" s="81"/>
      <c r="R28" s="152">
        <f>(90-J28)</f>
        <v>90</v>
      </c>
      <c r="S28" s="68" t="e">
        <f>D28-(E28+G28+I28+H28)</f>
        <v>#VALUE!</v>
      </c>
      <c r="T28" s="68" t="e">
        <f>K28-S28</f>
        <v>#VALUE!</v>
      </c>
      <c r="U28" s="95">
        <v>6</v>
      </c>
      <c r="V28" s="153" t="e">
        <f t="shared" ref="V28:V52" si="0">IF(T28=0,"",$W$27)</f>
        <v>#VALUE!</v>
      </c>
      <c r="W28" s="37" t="s">
        <v>203</v>
      </c>
    </row>
    <row r="29" spans="1:23" ht="45" customHeight="1" x14ac:dyDescent="0.3">
      <c r="A29" s="231" t="str">
        <f>CDT!B27</f>
        <v>Artéméther-Luméfantrine 12cp (AL)</v>
      </c>
      <c r="B29" s="79"/>
      <c r="C29" s="110"/>
      <c r="D29" s="121" t="str">
        <f t="shared" ref="D29:D36" si="1">IF(B29&lt;&gt;"",B29+C29,"")</f>
        <v/>
      </c>
      <c r="E29" s="119"/>
      <c r="F29" s="79"/>
      <c r="G29" s="79"/>
      <c r="H29" s="79"/>
      <c r="I29" s="79"/>
      <c r="J29" s="79"/>
      <c r="K29" s="110"/>
      <c r="L29" s="431" t="str">
        <f t="shared" ref="L29:L36" si="2">IF(B29&lt;&gt;"",IF(J29=0,E29,((E29*90)/(90-J29))),"0")</f>
        <v>0</v>
      </c>
      <c r="M29" s="428" t="str">
        <f t="shared" ref="M29:M36" si="3">IF(B29&lt;&gt;"",((E29/R29)*30),"0")</f>
        <v>0</v>
      </c>
      <c r="N29" s="250" t="str">
        <f t="shared" ref="N29:N36" si="4">IF(B29&lt;&gt;"",IF(J29=0,((E29+L29)-K29),((M29*6)-K29)),"0")</f>
        <v>0</v>
      </c>
      <c r="O29" s="251"/>
      <c r="P29" s="81"/>
      <c r="R29" s="152">
        <f t="shared" ref="R29:R50" si="5">(90-J29)</f>
        <v>90</v>
      </c>
      <c r="S29" s="68" t="e">
        <f t="shared" ref="S29:S49" si="6">D29-(E29+G29+I29+H29)</f>
        <v>#VALUE!</v>
      </c>
      <c r="T29" s="68" t="e">
        <f t="shared" ref="T29:T50" si="7">K29-S29</f>
        <v>#VALUE!</v>
      </c>
      <c r="U29" s="95">
        <v>12</v>
      </c>
      <c r="V29" s="153" t="e">
        <f t="shared" si="0"/>
        <v>#VALUE!</v>
      </c>
    </row>
    <row r="30" spans="1:23" ht="49.5" customHeight="1" x14ac:dyDescent="0.3">
      <c r="A30" s="231" t="str">
        <f>CDT!B28</f>
        <v>Artéméther-Luméfantrine 18cp (AL)</v>
      </c>
      <c r="B30" s="79"/>
      <c r="C30" s="110"/>
      <c r="D30" s="121" t="str">
        <f t="shared" si="1"/>
        <v/>
      </c>
      <c r="E30" s="119"/>
      <c r="F30" s="79"/>
      <c r="G30" s="79"/>
      <c r="H30" s="79"/>
      <c r="I30" s="79"/>
      <c r="J30" s="79"/>
      <c r="K30" s="110"/>
      <c r="L30" s="431" t="str">
        <f t="shared" si="2"/>
        <v>0</v>
      </c>
      <c r="M30" s="428" t="str">
        <f t="shared" si="3"/>
        <v>0</v>
      </c>
      <c r="N30" s="250" t="str">
        <f t="shared" si="4"/>
        <v>0</v>
      </c>
      <c r="O30" s="251"/>
      <c r="P30" s="81"/>
      <c r="R30" s="152">
        <f t="shared" si="5"/>
        <v>90</v>
      </c>
      <c r="S30" s="68" t="e">
        <f t="shared" si="6"/>
        <v>#VALUE!</v>
      </c>
      <c r="T30" s="68" t="e">
        <f t="shared" si="7"/>
        <v>#VALUE!</v>
      </c>
      <c r="U30" s="95">
        <v>18</v>
      </c>
      <c r="V30" s="153" t="e">
        <f t="shared" si="0"/>
        <v>#VALUE!</v>
      </c>
    </row>
    <row r="31" spans="1:23" ht="49.5" customHeight="1" x14ac:dyDescent="0.3">
      <c r="A31" s="231" t="str">
        <f>CDT!B29</f>
        <v>Artéméther-Luméfantrine 24cp (AL)</v>
      </c>
      <c r="B31" s="79"/>
      <c r="C31" s="110"/>
      <c r="D31" s="121" t="str">
        <f t="shared" si="1"/>
        <v/>
      </c>
      <c r="E31" s="119"/>
      <c r="F31" s="79"/>
      <c r="G31" s="79"/>
      <c r="H31" s="79"/>
      <c r="I31" s="79"/>
      <c r="J31" s="79"/>
      <c r="K31" s="110"/>
      <c r="L31" s="431" t="str">
        <f t="shared" si="2"/>
        <v>0</v>
      </c>
      <c r="M31" s="428" t="str">
        <f t="shared" si="3"/>
        <v>0</v>
      </c>
      <c r="N31" s="250" t="str">
        <f t="shared" si="4"/>
        <v>0</v>
      </c>
      <c r="O31" s="251"/>
      <c r="P31" s="81"/>
      <c r="R31" s="152">
        <f t="shared" si="5"/>
        <v>90</v>
      </c>
      <c r="S31" s="68" t="e">
        <f t="shared" si="6"/>
        <v>#VALUE!</v>
      </c>
      <c r="T31" s="68" t="e">
        <f t="shared" si="7"/>
        <v>#VALUE!</v>
      </c>
      <c r="U31" s="95">
        <v>24</v>
      </c>
      <c r="V31" s="153" t="e">
        <f t="shared" si="0"/>
        <v>#VALUE!</v>
      </c>
    </row>
    <row r="32" spans="1:23" ht="50.25" hidden="1" customHeight="1" x14ac:dyDescent="0.3">
      <c r="A32" s="17" t="str">
        <f>CDT!B30</f>
        <v>Artéméther injectable 40 mg</v>
      </c>
      <c r="B32" s="79"/>
      <c r="C32" s="110"/>
      <c r="D32" s="121" t="str">
        <f t="shared" si="1"/>
        <v/>
      </c>
      <c r="E32" s="119"/>
      <c r="F32" s="79"/>
      <c r="G32" s="79"/>
      <c r="H32" s="79"/>
      <c r="I32" s="79"/>
      <c r="J32" s="79"/>
      <c r="K32" s="110"/>
      <c r="L32" s="431" t="str">
        <f t="shared" si="2"/>
        <v>0</v>
      </c>
      <c r="M32" s="428" t="str">
        <f t="shared" si="3"/>
        <v>0</v>
      </c>
      <c r="N32" s="250" t="str">
        <f t="shared" si="4"/>
        <v>0</v>
      </c>
      <c r="O32" s="251"/>
      <c r="P32" s="79"/>
      <c r="R32" s="152">
        <f t="shared" si="5"/>
        <v>90</v>
      </c>
      <c r="S32" s="68" t="e">
        <f t="shared" si="6"/>
        <v>#VALUE!</v>
      </c>
      <c r="T32" s="68" t="e">
        <f t="shared" si="7"/>
        <v>#VALUE!</v>
      </c>
      <c r="U32" s="95">
        <v>1</v>
      </c>
      <c r="V32" s="153" t="e">
        <f t="shared" si="0"/>
        <v>#VALUE!</v>
      </c>
    </row>
    <row r="33" spans="1:22" ht="50.25" hidden="1" customHeight="1" x14ac:dyDescent="0.3">
      <c r="A33" s="17" t="str">
        <f>CDT!B31</f>
        <v>Artéméther injectable 80 mg</v>
      </c>
      <c r="B33" s="79"/>
      <c r="C33" s="110"/>
      <c r="D33" s="121" t="str">
        <f t="shared" si="1"/>
        <v/>
      </c>
      <c r="E33" s="119"/>
      <c r="F33" s="79"/>
      <c r="G33" s="79"/>
      <c r="H33" s="79"/>
      <c r="I33" s="79"/>
      <c r="J33" s="79"/>
      <c r="K33" s="110"/>
      <c r="L33" s="431" t="str">
        <f t="shared" si="2"/>
        <v>0</v>
      </c>
      <c r="M33" s="428" t="str">
        <f t="shared" si="3"/>
        <v>0</v>
      </c>
      <c r="N33" s="250" t="str">
        <f t="shared" si="4"/>
        <v>0</v>
      </c>
      <c r="O33" s="251"/>
      <c r="P33" s="79"/>
      <c r="R33" s="152">
        <f t="shared" si="5"/>
        <v>90</v>
      </c>
      <c r="S33" s="68" t="e">
        <f t="shared" si="6"/>
        <v>#VALUE!</v>
      </c>
      <c r="T33" s="68" t="e">
        <f t="shared" si="7"/>
        <v>#VALUE!</v>
      </c>
      <c r="U33" s="95">
        <v>1</v>
      </c>
      <c r="V33" s="153" t="e">
        <f t="shared" si="0"/>
        <v>#VALUE!</v>
      </c>
    </row>
    <row r="34" spans="1:22" ht="50.25" hidden="1" customHeight="1" x14ac:dyDescent="0.3">
      <c r="A34" s="17" t="str">
        <f>CDT!B32</f>
        <v>Artésunate injectable 60 mg</v>
      </c>
      <c r="B34" s="79"/>
      <c r="C34" s="110"/>
      <c r="D34" s="121" t="str">
        <f t="shared" si="1"/>
        <v/>
      </c>
      <c r="E34" s="119"/>
      <c r="F34" s="79"/>
      <c r="G34" s="79"/>
      <c r="H34" s="79"/>
      <c r="I34" s="79"/>
      <c r="J34" s="79"/>
      <c r="K34" s="110"/>
      <c r="L34" s="431" t="str">
        <f t="shared" si="2"/>
        <v>0</v>
      </c>
      <c r="M34" s="428" t="str">
        <f t="shared" si="3"/>
        <v>0</v>
      </c>
      <c r="N34" s="250" t="str">
        <f t="shared" si="4"/>
        <v>0</v>
      </c>
      <c r="O34" s="251"/>
      <c r="P34" s="79"/>
      <c r="R34" s="152">
        <f t="shared" si="5"/>
        <v>90</v>
      </c>
      <c r="S34" s="68" t="e">
        <f t="shared" si="6"/>
        <v>#VALUE!</v>
      </c>
      <c r="T34" s="68" t="e">
        <f t="shared" si="7"/>
        <v>#VALUE!</v>
      </c>
      <c r="U34" s="95">
        <v>1</v>
      </c>
      <c r="V34" s="153" t="e">
        <f t="shared" si="0"/>
        <v>#VALUE!</v>
      </c>
    </row>
    <row r="35" spans="1:22" ht="50.25" hidden="1" customHeight="1" x14ac:dyDescent="0.3">
      <c r="A35" s="17" t="str">
        <f>CDT!B33</f>
        <v xml:space="preserve"> Sulfadoxine Pyriméthamine:  (SP)</v>
      </c>
      <c r="B35" s="79"/>
      <c r="C35" s="110"/>
      <c r="D35" s="121" t="str">
        <f t="shared" si="1"/>
        <v/>
      </c>
      <c r="E35" s="119"/>
      <c r="F35" s="79"/>
      <c r="G35" s="79"/>
      <c r="H35" s="79"/>
      <c r="I35" s="79"/>
      <c r="J35" s="79"/>
      <c r="K35" s="110"/>
      <c r="L35" s="431" t="str">
        <f t="shared" si="2"/>
        <v>0</v>
      </c>
      <c r="M35" s="428" t="str">
        <f t="shared" si="3"/>
        <v>0</v>
      </c>
      <c r="N35" s="250" t="str">
        <f t="shared" si="4"/>
        <v>0</v>
      </c>
      <c r="O35" s="251"/>
      <c r="P35" s="79"/>
      <c r="R35" s="152">
        <f t="shared" si="5"/>
        <v>90</v>
      </c>
      <c r="S35" s="68" t="e">
        <f t="shared" si="6"/>
        <v>#VALUE!</v>
      </c>
      <c r="T35" s="68" t="e">
        <f t="shared" si="7"/>
        <v>#VALUE!</v>
      </c>
      <c r="U35" s="95">
        <v>3</v>
      </c>
      <c r="V35" s="153" t="e">
        <f t="shared" si="0"/>
        <v>#VALUE!</v>
      </c>
    </row>
    <row r="36" spans="1:22" ht="45.75" customHeight="1" thickBot="1" x14ac:dyDescent="0.35">
      <c r="A36" s="231" t="str">
        <f>CDT!B34</f>
        <v>Test de Diagnostic Rapide  : (TDR)</v>
      </c>
      <c r="B36" s="79"/>
      <c r="C36" s="110"/>
      <c r="D36" s="305" t="str">
        <f t="shared" si="1"/>
        <v/>
      </c>
      <c r="E36" s="119"/>
      <c r="F36" s="79"/>
      <c r="G36" s="79"/>
      <c r="H36" s="79"/>
      <c r="I36" s="79"/>
      <c r="J36" s="79"/>
      <c r="K36" s="110"/>
      <c r="L36" s="431" t="str">
        <f t="shared" si="2"/>
        <v>0</v>
      </c>
      <c r="M36" s="428" t="str">
        <f t="shared" si="3"/>
        <v>0</v>
      </c>
      <c r="N36" s="250" t="str">
        <f t="shared" si="4"/>
        <v>0</v>
      </c>
      <c r="O36" s="251"/>
      <c r="P36" s="79"/>
      <c r="R36" s="152">
        <f t="shared" si="5"/>
        <v>90</v>
      </c>
      <c r="S36" s="68" t="e">
        <f t="shared" si="6"/>
        <v>#VALUE!</v>
      </c>
      <c r="T36" s="68" t="e">
        <f t="shared" si="7"/>
        <v>#VALUE!</v>
      </c>
      <c r="U36" s="95">
        <v>1</v>
      </c>
      <c r="V36" s="153" t="e">
        <f t="shared" si="0"/>
        <v>#VALUE!</v>
      </c>
    </row>
    <row r="37" spans="1:22" ht="34.5" hidden="1" customHeight="1" x14ac:dyDescent="0.3">
      <c r="A37" s="17" t="str">
        <f>CDT!B35</f>
        <v>Moustiquaire à Imprégnation Durable: (MID)</v>
      </c>
      <c r="B37" s="79"/>
      <c r="C37" s="110"/>
      <c r="D37" s="304">
        <f t="shared" ref="D37:D50" si="8">B37+C37</f>
        <v>0</v>
      </c>
      <c r="E37" s="119"/>
      <c r="F37" s="79"/>
      <c r="G37" s="79"/>
      <c r="H37" s="79"/>
      <c r="I37" s="79"/>
      <c r="J37" s="79"/>
      <c r="K37" s="110"/>
      <c r="L37" s="113">
        <f t="shared" ref="L37:L50" si="9">IF(J37=0,E37,((D37*90)/(90-J37)))</f>
        <v>0</v>
      </c>
      <c r="M37" s="55">
        <f t="shared" ref="M37:M50" si="10">(E37/R37)*30</f>
        <v>0</v>
      </c>
      <c r="N37" s="114">
        <f t="shared" ref="N37:N49" si="11">IF(J37=0,((E37+L37)-K37),((L37*2)-K37))</f>
        <v>0</v>
      </c>
      <c r="O37" s="111" t="str">
        <f t="shared" ref="O37:O50" si="12">IF(N37=0,"0",N37)</f>
        <v>0</v>
      </c>
      <c r="P37" s="79"/>
      <c r="R37" s="152">
        <f t="shared" si="5"/>
        <v>90</v>
      </c>
      <c r="S37" s="68">
        <f t="shared" si="6"/>
        <v>0</v>
      </c>
      <c r="T37" s="68">
        <f t="shared" si="7"/>
        <v>0</v>
      </c>
      <c r="U37" s="95">
        <v>1</v>
      </c>
      <c r="V37" s="153" t="str">
        <f t="shared" si="0"/>
        <v/>
      </c>
    </row>
    <row r="38" spans="1:22" ht="34.5" hidden="1" customHeight="1" x14ac:dyDescent="0.3">
      <c r="A38" s="17" t="str">
        <f>CDT!B40</f>
        <v>Artésunate Amodiaquine: (ASAQ) : 3 cp (25/67,5 mg)</v>
      </c>
      <c r="B38" s="79"/>
      <c r="C38" s="110"/>
      <c r="D38" s="121">
        <f t="shared" si="8"/>
        <v>0</v>
      </c>
      <c r="E38" s="119"/>
      <c r="F38" s="79"/>
      <c r="G38" s="79"/>
      <c r="H38" s="79"/>
      <c r="I38" s="79"/>
      <c r="J38" s="79"/>
      <c r="K38" s="110"/>
      <c r="L38" s="113">
        <f t="shared" si="9"/>
        <v>0</v>
      </c>
      <c r="M38" s="55">
        <f t="shared" si="10"/>
        <v>0</v>
      </c>
      <c r="N38" s="114">
        <f t="shared" si="11"/>
        <v>0</v>
      </c>
      <c r="O38" s="111" t="str">
        <f t="shared" si="12"/>
        <v>0</v>
      </c>
      <c r="P38" s="79"/>
      <c r="R38" s="152">
        <f t="shared" si="5"/>
        <v>90</v>
      </c>
      <c r="S38" s="68">
        <f t="shared" si="6"/>
        <v>0</v>
      </c>
      <c r="T38" s="68">
        <f t="shared" si="7"/>
        <v>0</v>
      </c>
      <c r="U38" s="95">
        <v>3</v>
      </c>
      <c r="V38" s="153" t="str">
        <f t="shared" si="0"/>
        <v/>
      </c>
    </row>
    <row r="39" spans="1:22" ht="34.5" hidden="1" customHeight="1" x14ac:dyDescent="0.3">
      <c r="A39" s="17" t="str">
        <f>CDT!B41</f>
        <v>Artésunate Amodiaquine: (ASAQ) 3 cp (50/135 mg)</v>
      </c>
      <c r="B39" s="79"/>
      <c r="C39" s="110"/>
      <c r="D39" s="121">
        <f t="shared" si="8"/>
        <v>0</v>
      </c>
      <c r="E39" s="119"/>
      <c r="F39" s="79"/>
      <c r="G39" s="79"/>
      <c r="H39" s="79"/>
      <c r="I39" s="79"/>
      <c r="J39" s="79"/>
      <c r="K39" s="110"/>
      <c r="L39" s="113">
        <f t="shared" si="9"/>
        <v>0</v>
      </c>
      <c r="M39" s="55">
        <f t="shared" si="10"/>
        <v>0</v>
      </c>
      <c r="N39" s="114">
        <f t="shared" si="11"/>
        <v>0</v>
      </c>
      <c r="O39" s="111" t="str">
        <f t="shared" si="12"/>
        <v>0</v>
      </c>
      <c r="P39" s="79"/>
      <c r="R39" s="152">
        <f t="shared" si="5"/>
        <v>90</v>
      </c>
      <c r="S39" s="68">
        <f t="shared" si="6"/>
        <v>0</v>
      </c>
      <c r="T39" s="68">
        <f t="shared" si="7"/>
        <v>0</v>
      </c>
      <c r="U39" s="95">
        <v>3</v>
      </c>
      <c r="V39" s="153" t="str">
        <f t="shared" si="0"/>
        <v/>
      </c>
    </row>
    <row r="40" spans="1:22" ht="34.5" hidden="1" customHeight="1" x14ac:dyDescent="0.3">
      <c r="A40" s="17" t="str">
        <f>CDT!B42</f>
        <v>Artésunate Amodiaquine: (ASAQ) 3 cp (100/270 mg)</v>
      </c>
      <c r="B40" s="79"/>
      <c r="C40" s="110"/>
      <c r="D40" s="121">
        <f t="shared" si="8"/>
        <v>0</v>
      </c>
      <c r="E40" s="119"/>
      <c r="F40" s="79"/>
      <c r="G40" s="79"/>
      <c r="H40" s="79"/>
      <c r="I40" s="79"/>
      <c r="J40" s="79"/>
      <c r="K40" s="110"/>
      <c r="L40" s="113">
        <f t="shared" si="9"/>
        <v>0</v>
      </c>
      <c r="M40" s="55">
        <f t="shared" si="10"/>
        <v>0</v>
      </c>
      <c r="N40" s="114">
        <f t="shared" si="11"/>
        <v>0</v>
      </c>
      <c r="O40" s="111" t="str">
        <f t="shared" si="12"/>
        <v>0</v>
      </c>
      <c r="P40" s="79"/>
      <c r="R40" s="152">
        <f t="shared" si="5"/>
        <v>90</v>
      </c>
      <c r="S40" s="68">
        <f t="shared" si="6"/>
        <v>0</v>
      </c>
      <c r="T40" s="68">
        <f t="shared" si="7"/>
        <v>0</v>
      </c>
      <c r="U40" s="95">
        <v>3</v>
      </c>
      <c r="V40" s="153" t="str">
        <f t="shared" si="0"/>
        <v/>
      </c>
    </row>
    <row r="41" spans="1:22" ht="34.5" hidden="1" customHeight="1" x14ac:dyDescent="0.3">
      <c r="A41" s="17" t="str">
        <f>CDT!B43</f>
        <v>Artésunate Amodiaquine: (ASAQ) 6 cp (100/270 mg)</v>
      </c>
      <c r="B41" s="79"/>
      <c r="C41" s="110"/>
      <c r="D41" s="121">
        <f t="shared" si="8"/>
        <v>0</v>
      </c>
      <c r="E41" s="119"/>
      <c r="F41" s="79"/>
      <c r="G41" s="79"/>
      <c r="H41" s="79"/>
      <c r="I41" s="79"/>
      <c r="J41" s="79"/>
      <c r="K41" s="110"/>
      <c r="L41" s="113">
        <f t="shared" si="9"/>
        <v>0</v>
      </c>
      <c r="M41" s="55">
        <f t="shared" si="10"/>
        <v>0</v>
      </c>
      <c r="N41" s="114">
        <f t="shared" si="11"/>
        <v>0</v>
      </c>
      <c r="O41" s="111" t="str">
        <f t="shared" si="12"/>
        <v>0</v>
      </c>
      <c r="P41" s="79"/>
      <c r="R41" s="152">
        <f t="shared" si="5"/>
        <v>90</v>
      </c>
      <c r="S41" s="68">
        <f t="shared" si="6"/>
        <v>0</v>
      </c>
      <c r="T41" s="68">
        <f t="shared" si="7"/>
        <v>0</v>
      </c>
      <c r="U41" s="95">
        <v>3</v>
      </c>
      <c r="V41" s="153" t="str">
        <f t="shared" si="0"/>
        <v/>
      </c>
    </row>
    <row r="42" spans="1:22" ht="34.5" hidden="1" customHeight="1" x14ac:dyDescent="0.3">
      <c r="A42" s="17" t="str">
        <f>CDT!B36</f>
        <v>Dihydroartéminisine Pipéraquine– Plaq / 3 comp 
( DHA-PPQ)  20/160 mg</v>
      </c>
      <c r="B42" s="79"/>
      <c r="C42" s="110"/>
      <c r="D42" s="121">
        <f t="shared" si="8"/>
        <v>0</v>
      </c>
      <c r="E42" s="119"/>
      <c r="F42" s="79"/>
      <c r="G42" s="79"/>
      <c r="H42" s="79"/>
      <c r="I42" s="79"/>
      <c r="J42" s="79"/>
      <c r="K42" s="110"/>
      <c r="L42" s="113">
        <f t="shared" si="9"/>
        <v>0</v>
      </c>
      <c r="M42" s="55">
        <f t="shared" si="10"/>
        <v>0</v>
      </c>
      <c r="N42" s="114">
        <f t="shared" si="11"/>
        <v>0</v>
      </c>
      <c r="O42" s="111" t="str">
        <f t="shared" si="12"/>
        <v>0</v>
      </c>
      <c r="P42" s="79"/>
      <c r="R42" s="152">
        <f t="shared" si="5"/>
        <v>90</v>
      </c>
      <c r="S42" s="68">
        <f t="shared" si="6"/>
        <v>0</v>
      </c>
      <c r="T42" s="68">
        <f t="shared" si="7"/>
        <v>0</v>
      </c>
      <c r="U42" s="95">
        <v>1</v>
      </c>
      <c r="V42" s="153" t="str">
        <f t="shared" si="0"/>
        <v/>
      </c>
    </row>
    <row r="43" spans="1:22" ht="34.5" hidden="1" customHeight="1" x14ac:dyDescent="0.3">
      <c r="A43" s="17" t="str">
        <f>CDT!B37</f>
        <v>Dihydroartéminisine Pipéraquine– Plaq / 3 comp 
( DHA-PPQ)  40/320 mg</v>
      </c>
      <c r="B43" s="79"/>
      <c r="C43" s="110"/>
      <c r="D43" s="121">
        <f t="shared" si="8"/>
        <v>0</v>
      </c>
      <c r="E43" s="119"/>
      <c r="F43" s="79"/>
      <c r="G43" s="79"/>
      <c r="H43" s="79"/>
      <c r="I43" s="79"/>
      <c r="J43" s="79"/>
      <c r="K43" s="110"/>
      <c r="L43" s="113">
        <f t="shared" si="9"/>
        <v>0</v>
      </c>
      <c r="M43" s="55">
        <f t="shared" si="10"/>
        <v>0</v>
      </c>
      <c r="N43" s="114">
        <f t="shared" si="11"/>
        <v>0</v>
      </c>
      <c r="O43" s="111" t="str">
        <f t="shared" si="12"/>
        <v>0</v>
      </c>
      <c r="P43" s="79"/>
      <c r="R43" s="152">
        <f t="shared" si="5"/>
        <v>90</v>
      </c>
      <c r="S43" s="68">
        <f t="shared" si="6"/>
        <v>0</v>
      </c>
      <c r="T43" s="68">
        <f t="shared" si="7"/>
        <v>0</v>
      </c>
      <c r="U43" s="95">
        <v>1</v>
      </c>
      <c r="V43" s="153" t="str">
        <f t="shared" si="0"/>
        <v/>
      </c>
    </row>
    <row r="44" spans="1:22" ht="34.5" hidden="1" customHeight="1" x14ac:dyDescent="0.3">
      <c r="A44" s="17" t="str">
        <f>CDT!B38</f>
        <v>Dihydroartéminisine Pipéraquine– Plaq / 6 comp 
( DHA-PPQ)  40/320 mg</v>
      </c>
      <c r="B44" s="79"/>
      <c r="C44" s="110"/>
      <c r="D44" s="121">
        <f t="shared" si="8"/>
        <v>0</v>
      </c>
      <c r="E44" s="119"/>
      <c r="F44" s="79"/>
      <c r="G44" s="79"/>
      <c r="H44" s="79"/>
      <c r="I44" s="79"/>
      <c r="J44" s="79"/>
      <c r="K44" s="110"/>
      <c r="L44" s="113">
        <f t="shared" si="9"/>
        <v>0</v>
      </c>
      <c r="M44" s="55">
        <f t="shared" si="10"/>
        <v>0</v>
      </c>
      <c r="N44" s="114">
        <f t="shared" si="11"/>
        <v>0</v>
      </c>
      <c r="O44" s="111" t="str">
        <f t="shared" si="12"/>
        <v>0</v>
      </c>
      <c r="P44" s="79"/>
      <c r="R44" s="152">
        <f t="shared" si="5"/>
        <v>90</v>
      </c>
      <c r="S44" s="68">
        <f t="shared" si="6"/>
        <v>0</v>
      </c>
      <c r="T44" s="68">
        <f t="shared" si="7"/>
        <v>0</v>
      </c>
      <c r="U44" s="95">
        <v>1</v>
      </c>
      <c r="V44" s="153" t="str">
        <f t="shared" si="0"/>
        <v/>
      </c>
    </row>
    <row r="45" spans="1:22" ht="34.5" hidden="1" customHeight="1" x14ac:dyDescent="0.3">
      <c r="A45" s="17" t="str">
        <f>CDT!B44</f>
        <v>Artésunate - Méfloquine (AS-MF)</v>
      </c>
      <c r="B45" s="79"/>
      <c r="C45" s="110"/>
      <c r="D45" s="121">
        <f t="shared" si="8"/>
        <v>0</v>
      </c>
      <c r="E45" s="119"/>
      <c r="F45" s="79"/>
      <c r="G45" s="79"/>
      <c r="H45" s="79"/>
      <c r="I45" s="79"/>
      <c r="J45" s="79"/>
      <c r="K45" s="110"/>
      <c r="L45" s="113">
        <f t="shared" si="9"/>
        <v>0</v>
      </c>
      <c r="M45" s="55">
        <f t="shared" si="10"/>
        <v>0</v>
      </c>
      <c r="N45" s="114">
        <f t="shared" si="11"/>
        <v>0</v>
      </c>
      <c r="O45" s="111" t="str">
        <f t="shared" si="12"/>
        <v>0</v>
      </c>
      <c r="P45" s="79"/>
      <c r="R45" s="152">
        <f t="shared" si="5"/>
        <v>90</v>
      </c>
      <c r="S45" s="68">
        <f t="shared" si="6"/>
        <v>0</v>
      </c>
      <c r="T45" s="68">
        <f t="shared" si="7"/>
        <v>0</v>
      </c>
      <c r="U45" s="95">
        <v>1</v>
      </c>
      <c r="V45" s="153" t="str">
        <f t="shared" si="0"/>
        <v/>
      </c>
    </row>
    <row r="46" spans="1:22" ht="34.5" hidden="1" customHeight="1" x14ac:dyDescent="0.3">
      <c r="A46" s="17" t="str">
        <f>CDT!B45</f>
        <v>Quinine comprimé 300mg</v>
      </c>
      <c r="B46" s="79"/>
      <c r="C46" s="110"/>
      <c r="D46" s="121">
        <f t="shared" si="8"/>
        <v>0</v>
      </c>
      <c r="E46" s="119"/>
      <c r="F46" s="79"/>
      <c r="G46" s="79"/>
      <c r="H46" s="79"/>
      <c r="I46" s="79"/>
      <c r="J46" s="79"/>
      <c r="K46" s="110"/>
      <c r="L46" s="113">
        <f t="shared" si="9"/>
        <v>0</v>
      </c>
      <c r="M46" s="55">
        <f t="shared" si="10"/>
        <v>0</v>
      </c>
      <c r="N46" s="114">
        <f t="shared" si="11"/>
        <v>0</v>
      </c>
      <c r="O46" s="111" t="str">
        <f t="shared" si="12"/>
        <v>0</v>
      </c>
      <c r="P46" s="79"/>
      <c r="R46" s="152">
        <f t="shared" si="5"/>
        <v>90</v>
      </c>
      <c r="S46" s="68">
        <f t="shared" si="6"/>
        <v>0</v>
      </c>
      <c r="T46" s="68">
        <f t="shared" si="7"/>
        <v>0</v>
      </c>
      <c r="U46" s="95">
        <v>1</v>
      </c>
      <c r="V46" s="153" t="str">
        <f t="shared" si="0"/>
        <v/>
      </c>
    </row>
    <row r="47" spans="1:22" ht="34.5" hidden="1" customHeight="1" x14ac:dyDescent="0.3">
      <c r="A47" s="17" t="str">
        <f>CDT!B46</f>
        <v>Quinine injectable 300 mg</v>
      </c>
      <c r="B47" s="79"/>
      <c r="C47" s="110"/>
      <c r="D47" s="121">
        <f t="shared" si="8"/>
        <v>0</v>
      </c>
      <c r="E47" s="119"/>
      <c r="F47" s="79"/>
      <c r="G47" s="79"/>
      <c r="H47" s="79"/>
      <c r="I47" s="79"/>
      <c r="J47" s="79"/>
      <c r="K47" s="110"/>
      <c r="L47" s="113">
        <f t="shared" si="9"/>
        <v>0</v>
      </c>
      <c r="M47" s="55">
        <f t="shared" si="10"/>
        <v>0</v>
      </c>
      <c r="N47" s="114">
        <f t="shared" si="11"/>
        <v>0</v>
      </c>
      <c r="O47" s="111" t="str">
        <f t="shared" si="12"/>
        <v>0</v>
      </c>
      <c r="P47" s="79"/>
      <c r="R47" s="152">
        <f t="shared" si="5"/>
        <v>90</v>
      </c>
      <c r="S47" s="68">
        <f t="shared" si="6"/>
        <v>0</v>
      </c>
      <c r="T47" s="68">
        <f t="shared" si="7"/>
        <v>0</v>
      </c>
      <c r="U47" s="95">
        <v>1</v>
      </c>
      <c r="V47" s="153" t="str">
        <f t="shared" si="0"/>
        <v/>
      </c>
    </row>
    <row r="48" spans="1:22" ht="34.5" hidden="1" customHeight="1" x14ac:dyDescent="0.3">
      <c r="A48" s="17" t="str">
        <f>CDT!B47</f>
        <v>Quinine injectable 600 mg</v>
      </c>
      <c r="B48" s="79"/>
      <c r="C48" s="110"/>
      <c r="D48" s="121">
        <f t="shared" si="8"/>
        <v>0</v>
      </c>
      <c r="E48" s="119"/>
      <c r="F48" s="79"/>
      <c r="G48" s="79"/>
      <c r="H48" s="79"/>
      <c r="I48" s="79"/>
      <c r="J48" s="79"/>
      <c r="K48" s="110"/>
      <c r="L48" s="113">
        <f t="shared" si="9"/>
        <v>0</v>
      </c>
      <c r="M48" s="55">
        <f t="shared" si="10"/>
        <v>0</v>
      </c>
      <c r="N48" s="114">
        <f t="shared" si="11"/>
        <v>0</v>
      </c>
      <c r="O48" s="111" t="str">
        <f t="shared" si="12"/>
        <v>0</v>
      </c>
      <c r="P48" s="79"/>
      <c r="R48" s="152">
        <f t="shared" si="5"/>
        <v>90</v>
      </c>
      <c r="S48" s="68">
        <f t="shared" si="6"/>
        <v>0</v>
      </c>
      <c r="T48" s="68">
        <f t="shared" si="7"/>
        <v>0</v>
      </c>
      <c r="U48" s="95">
        <v>1</v>
      </c>
      <c r="V48" s="153" t="str">
        <f t="shared" si="0"/>
        <v/>
      </c>
    </row>
    <row r="49" spans="1:22" ht="34.5" hidden="1" customHeight="1" x14ac:dyDescent="0.3">
      <c r="A49" s="17" t="str">
        <f>CDT!B48</f>
        <v>Quinine injectable 600 mg</v>
      </c>
      <c r="B49" s="79"/>
      <c r="C49" s="110"/>
      <c r="D49" s="121">
        <f t="shared" si="8"/>
        <v>0</v>
      </c>
      <c r="E49" s="119"/>
      <c r="F49" s="79"/>
      <c r="G49" s="79"/>
      <c r="H49" s="79"/>
      <c r="I49" s="79"/>
      <c r="J49" s="79"/>
      <c r="K49" s="110"/>
      <c r="L49" s="113">
        <f t="shared" si="9"/>
        <v>0</v>
      </c>
      <c r="M49" s="55">
        <f t="shared" si="10"/>
        <v>0</v>
      </c>
      <c r="N49" s="114">
        <f t="shared" si="11"/>
        <v>0</v>
      </c>
      <c r="O49" s="111" t="str">
        <f t="shared" si="12"/>
        <v>0</v>
      </c>
      <c r="P49" s="79"/>
      <c r="R49" s="152">
        <f t="shared" si="5"/>
        <v>90</v>
      </c>
      <c r="S49" s="68">
        <f t="shared" si="6"/>
        <v>0</v>
      </c>
      <c r="T49" s="68">
        <f t="shared" si="7"/>
        <v>0</v>
      </c>
      <c r="U49" s="95">
        <v>1</v>
      </c>
      <c r="V49" s="153" t="str">
        <f t="shared" si="0"/>
        <v/>
      </c>
    </row>
    <row r="50" spans="1:22" ht="34.5" hidden="1" customHeight="1" thickBot="1" x14ac:dyDescent="0.35">
      <c r="A50" s="17" t="str">
        <f>CDT!B49</f>
        <v>Artéméther injectable 100 mg</v>
      </c>
      <c r="B50" s="79"/>
      <c r="C50" s="110"/>
      <c r="D50" s="122">
        <f t="shared" si="8"/>
        <v>0</v>
      </c>
      <c r="E50" s="119"/>
      <c r="F50" s="79"/>
      <c r="G50" s="79"/>
      <c r="H50" s="79"/>
      <c r="I50" s="79"/>
      <c r="J50" s="79"/>
      <c r="K50" s="110"/>
      <c r="L50" s="115">
        <f t="shared" si="9"/>
        <v>0</v>
      </c>
      <c r="M50" s="130">
        <f t="shared" si="10"/>
        <v>0</v>
      </c>
      <c r="N50" s="116">
        <f>IF(J50=0,((E50+L50)-K50),((L50*2)-K50))</f>
        <v>0</v>
      </c>
      <c r="O50" s="111" t="str">
        <f t="shared" si="12"/>
        <v>0</v>
      </c>
      <c r="P50" s="79"/>
      <c r="R50" s="152">
        <f t="shared" si="5"/>
        <v>90</v>
      </c>
      <c r="S50" s="68">
        <f>D50-(E50+G50+I50+H50)</f>
        <v>0</v>
      </c>
      <c r="T50" s="68">
        <f t="shared" si="7"/>
        <v>0</v>
      </c>
      <c r="U50" s="95">
        <v>1</v>
      </c>
      <c r="V50" s="153" t="str">
        <f t="shared" si="0"/>
        <v/>
      </c>
    </row>
    <row r="51" spans="1:22" ht="34.5" hidden="1" customHeight="1" x14ac:dyDescent="0.3">
      <c r="A51" s="17"/>
      <c r="B51" s="79"/>
      <c r="C51" s="79"/>
      <c r="D51" s="56"/>
      <c r="E51" s="79"/>
      <c r="F51" s="79"/>
      <c r="G51" s="79"/>
      <c r="H51" s="79"/>
      <c r="I51" s="79"/>
      <c r="J51" s="79"/>
      <c r="K51" s="79"/>
      <c r="L51" s="57"/>
      <c r="M51" s="57"/>
      <c r="N51" s="58"/>
      <c r="O51" s="80"/>
      <c r="P51" s="79"/>
      <c r="R51" s="152"/>
      <c r="S51" s="68"/>
      <c r="T51" s="68"/>
      <c r="U51" s="95"/>
      <c r="V51" s="153" t="str">
        <f t="shared" si="0"/>
        <v/>
      </c>
    </row>
    <row r="52" spans="1:22" ht="34.5" hidden="1" customHeight="1" x14ac:dyDescent="0.3">
      <c r="A52" s="17"/>
      <c r="B52" s="79"/>
      <c r="C52" s="79"/>
      <c r="D52" s="53"/>
      <c r="E52" s="79"/>
      <c r="F52" s="79"/>
      <c r="G52" s="79"/>
      <c r="H52" s="79"/>
      <c r="I52" s="79"/>
      <c r="J52" s="79"/>
      <c r="K52" s="79"/>
      <c r="L52" s="54"/>
      <c r="M52" s="54"/>
      <c r="N52" s="55"/>
      <c r="O52" s="80"/>
      <c r="P52" s="79"/>
      <c r="R52" s="152"/>
      <c r="S52" s="68"/>
      <c r="T52" s="68"/>
      <c r="U52" s="95"/>
      <c r="V52" s="153" t="str">
        <f t="shared" si="0"/>
        <v/>
      </c>
    </row>
    <row r="53" spans="1:22" s="235" customFormat="1" ht="16.5" customHeight="1" x14ac:dyDescent="0.35">
      <c r="A53" s="494" t="s">
        <v>290</v>
      </c>
      <c r="B53" s="494"/>
      <c r="C53" s="494"/>
      <c r="D53" s="494"/>
      <c r="E53" s="232"/>
      <c r="F53" s="232"/>
      <c r="G53" s="233" t="s">
        <v>298</v>
      </c>
      <c r="H53" s="233"/>
      <c r="I53" s="232"/>
      <c r="J53" s="234"/>
      <c r="K53" s="232"/>
      <c r="L53" s="232"/>
      <c r="M53" s="232"/>
      <c r="N53" s="232"/>
      <c r="O53" s="232"/>
      <c r="Q53" s="236"/>
      <c r="R53" s="237"/>
      <c r="S53" s="238"/>
      <c r="T53" s="238"/>
      <c r="U53" s="239"/>
      <c r="V53" s="240"/>
    </row>
    <row r="54" spans="1:22" ht="34.5" customHeight="1" x14ac:dyDescent="0.3">
      <c r="A54" s="18"/>
      <c r="B54" s="18"/>
      <c r="C54" s="18"/>
      <c r="D54" s="18"/>
      <c r="E54" s="18"/>
      <c r="F54" s="18"/>
      <c r="G54" s="18"/>
      <c r="H54" s="18"/>
      <c r="I54" s="18"/>
      <c r="J54" s="18"/>
      <c r="K54" s="18"/>
      <c r="L54" s="18"/>
      <c r="M54" s="18"/>
      <c r="N54" s="18"/>
      <c r="O54" s="18"/>
      <c r="R54" s="154"/>
      <c r="S54" s="69"/>
      <c r="T54" s="69"/>
      <c r="U54" s="70"/>
      <c r="V54" s="155"/>
    </row>
    <row r="55" spans="1:22" ht="35.25" customHeight="1" x14ac:dyDescent="0.3">
      <c r="B55" s="18"/>
      <c r="C55" s="18"/>
      <c r="D55" s="18"/>
      <c r="E55" s="18"/>
      <c r="F55" s="18"/>
      <c r="I55" s="18"/>
      <c r="J55" s="18"/>
      <c r="K55" s="18"/>
      <c r="L55" s="18"/>
      <c r="M55" s="18"/>
      <c r="N55" s="18"/>
      <c r="O55" s="18"/>
      <c r="R55" s="154"/>
      <c r="S55" s="69"/>
      <c r="T55" s="69"/>
      <c r="U55" s="70"/>
      <c r="V55" s="155"/>
    </row>
    <row r="56" spans="1:22" s="235" customFormat="1" ht="16.5" customHeight="1" x14ac:dyDescent="0.35">
      <c r="A56" s="494" t="s">
        <v>289</v>
      </c>
      <c r="B56" s="494"/>
      <c r="C56" s="494"/>
      <c r="D56" s="494"/>
      <c r="E56" s="232"/>
      <c r="F56" s="232"/>
      <c r="G56" s="561" t="s">
        <v>299</v>
      </c>
      <c r="H56" s="561"/>
      <c r="I56" s="561"/>
      <c r="J56" s="561"/>
      <c r="K56" s="561"/>
      <c r="L56" s="561"/>
      <c r="M56" s="561"/>
      <c r="N56" s="561"/>
      <c r="O56" s="561"/>
      <c r="Q56" s="236"/>
      <c r="R56" s="237"/>
      <c r="S56" s="238"/>
      <c r="T56" s="238"/>
      <c r="U56" s="239"/>
      <c r="V56" s="240"/>
    </row>
  </sheetData>
  <mergeCells count="26">
    <mergeCell ref="A56:D56"/>
    <mergeCell ref="G56:O56"/>
    <mergeCell ref="A23:C23"/>
    <mergeCell ref="D23:F23"/>
    <mergeCell ref="I23:N23"/>
    <mergeCell ref="O23:P23"/>
    <mergeCell ref="A26:A27"/>
    <mergeCell ref="A53:D53"/>
    <mergeCell ref="A19:C19"/>
    <mergeCell ref="D19:N19"/>
    <mergeCell ref="R19:V19"/>
    <mergeCell ref="A21:C21"/>
    <mergeCell ref="D21:H21"/>
    <mergeCell ref="O21:P21"/>
    <mergeCell ref="L17:P17"/>
    <mergeCell ref="A1:B1"/>
    <mergeCell ref="A3:B3"/>
    <mergeCell ref="A4:B4"/>
    <mergeCell ref="A11:O11"/>
    <mergeCell ref="B13:C13"/>
    <mergeCell ref="E13:J13"/>
    <mergeCell ref="B15:C15"/>
    <mergeCell ref="D15:F15"/>
    <mergeCell ref="G15:I15"/>
    <mergeCell ref="B17:E17"/>
    <mergeCell ref="G17:K17"/>
  </mergeCells>
  <conditionalFormatting sqref="T28">
    <cfRule type="cellIs" dxfId="3698" priority="23" operator="greaterThan">
      <formula>0</formula>
    </cfRule>
    <cfRule type="cellIs" dxfId="3697" priority="24" operator="greaterThan">
      <formula>0</formula>
    </cfRule>
    <cfRule type="cellIs" dxfId="3696" priority="25" operator="lessThan">
      <formula>0</formula>
    </cfRule>
    <cfRule type="cellIs" dxfId="3695" priority="26" operator="notEqual">
      <formula>0</formula>
    </cfRule>
  </conditionalFormatting>
  <conditionalFormatting sqref="T29:T31">
    <cfRule type="cellIs" dxfId="3694" priority="19" operator="greaterThan">
      <formula>0</formula>
    </cfRule>
    <cfRule type="cellIs" dxfId="3693" priority="20" operator="greaterThan">
      <formula>0</formula>
    </cfRule>
    <cfRule type="cellIs" dxfId="3692" priority="21" operator="lessThan">
      <formula>0</formula>
    </cfRule>
    <cfRule type="cellIs" dxfId="3691" priority="22" operator="notEqual">
      <formula>0</formula>
    </cfRule>
  </conditionalFormatting>
  <conditionalFormatting sqref="T32:T49">
    <cfRule type="cellIs" dxfId="3690" priority="15" operator="greaterThan">
      <formula>0</formula>
    </cfRule>
    <cfRule type="cellIs" dxfId="3689" priority="16" operator="greaterThan">
      <formula>0</formula>
    </cfRule>
    <cfRule type="cellIs" dxfId="3688" priority="17" operator="lessThan">
      <formula>0</formula>
    </cfRule>
    <cfRule type="cellIs" dxfId="3687" priority="18" operator="notEqual">
      <formula>0</formula>
    </cfRule>
  </conditionalFormatting>
  <conditionalFormatting sqref="T50:T52">
    <cfRule type="cellIs" dxfId="3686" priority="11" operator="greaterThan">
      <formula>0</formula>
    </cfRule>
    <cfRule type="cellIs" dxfId="3685" priority="12" operator="greaterThan">
      <formula>0</formula>
    </cfRule>
    <cfRule type="cellIs" dxfId="3684" priority="13" operator="lessThan">
      <formula>0</formula>
    </cfRule>
    <cfRule type="cellIs" dxfId="3683" priority="14" operator="notEqual">
      <formula>0</formula>
    </cfRule>
  </conditionalFormatting>
  <conditionalFormatting sqref="K28 K50:K52">
    <cfRule type="expression" dxfId="3682" priority="9">
      <formula>K28&lt;S28</formula>
    </cfRule>
    <cfRule type="expression" dxfId="3681" priority="10">
      <formula>K28&gt;S28</formula>
    </cfRule>
  </conditionalFormatting>
  <conditionalFormatting sqref="J28">
    <cfRule type="cellIs" dxfId="3680" priority="8" operator="greaterThan">
      <formula>90</formula>
    </cfRule>
  </conditionalFormatting>
  <conditionalFormatting sqref="J37:J49">
    <cfRule type="cellIs" dxfId="3679" priority="7" operator="greaterThan">
      <formula>90</formula>
    </cfRule>
  </conditionalFormatting>
  <conditionalFormatting sqref="J50:J52">
    <cfRule type="cellIs" dxfId="3678" priority="6" operator="greaterThan">
      <formula>90</formula>
    </cfRule>
  </conditionalFormatting>
  <conditionalFormatting sqref="K37:K49">
    <cfRule type="expression" dxfId="3677" priority="4">
      <formula>K37&lt;S37</formula>
    </cfRule>
    <cfRule type="expression" dxfId="3676" priority="5">
      <formula>K37&gt;S37</formula>
    </cfRule>
  </conditionalFormatting>
  <conditionalFormatting sqref="K29:K36">
    <cfRule type="expression" dxfId="3675" priority="2">
      <formula>K29&lt;S29</formula>
    </cfRule>
    <cfRule type="expression" dxfId="3674" priority="3">
      <formula>K29&gt;S29</formula>
    </cfRule>
  </conditionalFormatting>
  <conditionalFormatting sqref="J29:J36">
    <cfRule type="cellIs" dxfId="3673" priority="1" operator="greaterThan">
      <formula>90</formula>
    </cfRule>
  </conditionalFormatting>
  <dataValidations count="9">
    <dataValidation type="whole" operator="lessThanOrEqual" allowBlank="1" showInputMessage="1" showErrorMessage="1" promptTitle="instruction" prompt="La valeur de la cellule ne peut pas être supérieure à la quantité Totale inscrite dans la colonne D._x000a_Merci de vérifier." sqref="E28:E52">
      <formula1>D28</formula1>
    </dataValidation>
    <dataValidation type="whole" allowBlank="1" showInputMessage="1" showErrorMessage="1" prompt="La valeur ne peut pas être supérieure à 89_x000a_Si tel est le cas déteminer la quantité à commander directement à la colonne M._x000a_merci" sqref="J28:J52">
      <formula1>0</formula1>
      <formula2>89</formula2>
    </dataValidation>
    <dataValidation errorStyle="information" allowBlank="1" showInputMessage="1" showErrorMessage="1" errorTitle="Instruction" error="Saisissez le Texte en MAJUSCULE_x000a_Exemple: CMS AGOE_x000a_Merci" promptTitle="Instruction" prompt="Saisissez le Texte en MAJUSCULE_x000a_Exemple: CMS AGOE_x000a_Merci" sqref="D19:N19"/>
    <dataValidation type="date" errorStyle="warning" allowBlank="1" showInputMessage="1" showErrorMessage="1" promptTitle="Instruction" prompt="SVP Saisissez la date sous le format:_x000a_00/00/0000. exemple 15/09/2016,_x000a_Merci_x000a_" sqref="D21:H21">
      <formula1>42370</formula1>
      <formula2>44926</formula2>
    </dataValidation>
    <dataValidation allowBlank="1" showInputMessage="1" showErrorMessage="1" prompt="SVP Saisissez le Nom du site et la date de dépôt de la commande en premier. Merci" sqref="B28:B36"/>
    <dataValidation errorStyle="information" allowBlank="1" showInputMessage="1" showErrorMessage="1" error="Vérifiez SVP l'inventaire physique,_x000a__x000a_MERI" sqref="K28:K36"/>
    <dataValidation type="list" allowBlank="1" showInputMessage="1" showErrorMessage="1" sqref="D23:F23">
      <formula1>typerapport2</formula1>
    </dataValidation>
    <dataValidation type="whole" allowBlank="1" showInputMessage="1" showErrorMessage="1" prompt="SVP _x000a_Veuillez inscrire le nombre d'ACS dans l'air sanitaire._x000a_Merci" sqref="O23:P23">
      <formula1>0</formula1>
      <formula2>500</formula2>
    </dataValidation>
    <dataValidation type="whole" allowBlank="1" showInputMessage="1" showErrorMessage="1" prompt="La quantité accordée par le point Focal ne peut être supérieure à la somme du CMMa et la quantité commandée pour le trimestre._x000a_Merci de revoir la quantité dans la colonne O._x000a_" sqref="O28:O36">
      <formula1>0</formula1>
      <formula2>+M28+N28</formula2>
    </dataValidation>
  </dataValidations>
  <pageMargins left="0.21" right="0.23622047244094491" top="0.74803149606299213" bottom="0.74803149606299213" header="0.31496062992125984" footer="0.31496062992125984"/>
  <pageSetup paperSize="9" scale="40" orientation="landscape" r:id="rId1"/>
  <headerFooter alignWithMargins="0">
    <oddFooter>&amp;C&amp;"Arial,Gras"PNLS /IST, Avenue des Armées, -05 BP 424 Lomé –Togo ; Tel 22 20 94 39 Fax : 22 20 94 36    Site Web : www.pnls.tg</oddFooter>
  </headerFooter>
  <drawing r:id="rId2"/>
</worksheet>
</file>

<file path=xl/worksheets/sheet4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rgb="FF00B050"/>
  </sheetPr>
  <dimension ref="A1:AA54"/>
  <sheetViews>
    <sheetView showGridLines="0" view="pageBreakPreview" topLeftCell="A11" zoomScale="80" zoomScaleNormal="125" zoomScaleSheetLayoutView="80" workbookViewId="0">
      <pane xSplit="1" ySplit="15" topLeftCell="B26" activePane="bottomRight" state="frozen"/>
      <selection activeCell="A32" sqref="A32:XFD32"/>
      <selection pane="topRight" activeCell="A32" sqref="A32:XFD32"/>
      <selection pane="bottomLeft" activeCell="A32" sqref="A32:XFD32"/>
      <selection pane="bottomRight" activeCell="D19" sqref="D19:N19"/>
    </sheetView>
  </sheetViews>
  <sheetFormatPr baseColWidth="10" defaultColWidth="7.33203125" defaultRowHeight="13.8" x14ac:dyDescent="0.3"/>
  <cols>
    <col min="1" max="1" width="53.44140625" style="3" customWidth="1"/>
    <col min="2" max="10" width="8.109375" style="3" customWidth="1"/>
    <col min="11" max="11" width="9.88671875" style="3" customWidth="1"/>
    <col min="12" max="12" width="8.88671875" style="3" customWidth="1"/>
    <col min="13" max="13" width="8.44140625" style="3" customWidth="1"/>
    <col min="14" max="14" width="9.44140625" style="3" customWidth="1"/>
    <col min="15" max="15" width="9.5546875" style="39" customWidth="1"/>
    <col min="16" max="16" width="16.44140625" style="3" customWidth="1"/>
    <col min="17" max="17" width="2.109375" style="62" customWidth="1"/>
    <col min="18" max="18" width="7.33203125" style="306" hidden="1" customWidth="1"/>
    <col min="19" max="19" width="7.44140625" style="77" customWidth="1"/>
    <col min="20" max="20" width="10.5546875" style="77" customWidth="1"/>
    <col min="21" max="21" width="7.44140625" style="77" bestFit="1" customWidth="1"/>
    <col min="22" max="22" width="7.88671875" style="78" bestFit="1" customWidth="1"/>
    <col min="23" max="23" width="33.33203125" style="77" customWidth="1"/>
    <col min="24" max="16384" width="7.33203125" style="3"/>
  </cols>
  <sheetData>
    <row r="1" spans="1:23" ht="17.25" customHeight="1" x14ac:dyDescent="0.3">
      <c r="A1" s="549" t="s">
        <v>452</v>
      </c>
      <c r="B1" s="549"/>
      <c r="C1" s="2"/>
      <c r="D1" s="2"/>
      <c r="E1"/>
      <c r="F1"/>
      <c r="G1"/>
      <c r="H1"/>
      <c r="I1"/>
      <c r="J1"/>
      <c r="N1" s="4" t="s">
        <v>1</v>
      </c>
      <c r="O1" s="5"/>
      <c r="S1" s="69"/>
      <c r="T1" s="69"/>
      <c r="U1" s="69"/>
      <c r="V1" s="70"/>
      <c r="W1" s="69"/>
    </row>
    <row r="2" spans="1:23" ht="13.5" customHeight="1" x14ac:dyDescent="0.3">
      <c r="A2" s="1" t="s">
        <v>453</v>
      </c>
      <c r="B2" s="1"/>
      <c r="C2" s="2"/>
      <c r="D2" s="2"/>
      <c r="E2"/>
      <c r="F2"/>
      <c r="G2"/>
      <c r="H2"/>
      <c r="I2"/>
      <c r="J2"/>
      <c r="M2" s="4"/>
      <c r="N2" s="4" t="s">
        <v>3</v>
      </c>
      <c r="O2" s="5"/>
      <c r="S2" s="69"/>
      <c r="T2" s="69"/>
      <c r="U2" s="69"/>
      <c r="V2" s="70"/>
      <c r="W2" s="69"/>
    </row>
    <row r="3" spans="1:23" ht="15.6" x14ac:dyDescent="0.3">
      <c r="A3" s="549" t="s">
        <v>454</v>
      </c>
      <c r="B3" s="549"/>
      <c r="C3" s="2"/>
      <c r="D3" s="2"/>
      <c r="E3"/>
      <c r="F3"/>
      <c r="G3"/>
      <c r="H3"/>
      <c r="I3"/>
      <c r="J3"/>
      <c r="K3" s="5"/>
      <c r="L3" s="5"/>
      <c r="M3" s="5"/>
      <c r="N3" s="5"/>
      <c r="O3" s="5"/>
      <c r="S3" s="69"/>
      <c r="T3" s="69"/>
      <c r="U3" s="69"/>
      <c r="V3" s="70"/>
      <c r="W3" s="69"/>
    </row>
    <row r="4" spans="1:23" ht="33.6" customHeight="1" x14ac:dyDescent="0.3">
      <c r="A4" s="547" t="s">
        <v>455</v>
      </c>
      <c r="B4" s="548"/>
      <c r="C4" s="7"/>
      <c r="D4" s="7"/>
      <c r="E4" s="8"/>
      <c r="F4" s="8"/>
      <c r="G4" s="8"/>
      <c r="H4" s="8"/>
      <c r="I4" s="8"/>
      <c r="J4" s="8"/>
      <c r="K4" s="9"/>
      <c r="L4" s="9"/>
      <c r="M4" s="9"/>
      <c r="N4" s="9"/>
      <c r="O4" s="38"/>
      <c r="S4" s="69"/>
      <c r="T4" s="69"/>
      <c r="U4" s="69"/>
      <c r="V4" s="70"/>
      <c r="W4" s="69"/>
    </row>
    <row r="5" spans="1:23" x14ac:dyDescent="0.3">
      <c r="B5" s="9"/>
      <c r="C5" s="9"/>
      <c r="D5" s="9"/>
      <c r="E5" s="9"/>
      <c r="F5" s="9"/>
      <c r="G5" s="9"/>
      <c r="H5" s="9"/>
      <c r="I5" s="9"/>
      <c r="J5" s="9"/>
      <c r="K5" s="9"/>
      <c r="L5" s="9"/>
      <c r="M5" s="9"/>
      <c r="N5" s="9"/>
      <c r="O5" s="38"/>
      <c r="S5" s="69"/>
      <c r="T5" s="69"/>
      <c r="U5" s="69"/>
      <c r="V5" s="70"/>
      <c r="W5" s="69"/>
    </row>
    <row r="6" spans="1:23" ht="15.6" x14ac:dyDescent="0.3">
      <c r="A6" s="6" t="s">
        <v>232</v>
      </c>
      <c r="B6" s="9"/>
      <c r="C6" s="9"/>
      <c r="D6" s="9"/>
      <c r="E6" s="9"/>
      <c r="F6" s="9"/>
      <c r="G6" s="9"/>
      <c r="H6" s="9"/>
      <c r="I6" s="9"/>
      <c r="J6" s="9"/>
      <c r="K6" s="9"/>
      <c r="L6" s="9"/>
      <c r="M6" s="9"/>
      <c r="N6" s="9"/>
      <c r="O6" s="38"/>
      <c r="S6" s="69"/>
      <c r="T6" s="69"/>
      <c r="U6" s="69"/>
      <c r="V6" s="70"/>
      <c r="W6" s="69"/>
    </row>
    <row r="7" spans="1:23" x14ac:dyDescent="0.3">
      <c r="A7" s="10"/>
      <c r="B7" s="9"/>
      <c r="C7" s="9"/>
      <c r="D7" s="9"/>
      <c r="E7" s="9"/>
      <c r="F7" s="9"/>
      <c r="G7" s="9"/>
      <c r="H7" s="9"/>
      <c r="I7" s="9"/>
      <c r="J7" s="9"/>
      <c r="K7" s="9"/>
      <c r="L7" s="9"/>
      <c r="M7" s="9"/>
      <c r="N7" s="9"/>
      <c r="O7" s="38"/>
      <c r="S7" s="69"/>
      <c r="T7" s="69"/>
      <c r="U7" s="69"/>
      <c r="V7" s="70"/>
      <c r="W7" s="69"/>
    </row>
    <row r="8" spans="1:23" x14ac:dyDescent="0.3">
      <c r="A8" s="10"/>
      <c r="B8" s="9"/>
      <c r="C8" s="9"/>
      <c r="D8" s="9"/>
      <c r="E8" s="9"/>
      <c r="F8" s="9"/>
      <c r="G8" s="9"/>
      <c r="H8" s="9"/>
      <c r="I8" s="9"/>
      <c r="J8" s="9"/>
      <c r="K8" s="9"/>
      <c r="L8" s="9"/>
      <c r="M8" s="9"/>
      <c r="N8" s="9"/>
      <c r="O8" s="38"/>
      <c r="S8" s="69"/>
      <c r="T8" s="69"/>
      <c r="U8" s="69"/>
      <c r="V8" s="70"/>
      <c r="W8" s="69"/>
    </row>
    <row r="9" spans="1:23" x14ac:dyDescent="0.3">
      <c r="A9" s="10"/>
      <c r="B9" s="9"/>
      <c r="C9" s="9"/>
      <c r="D9" s="9"/>
      <c r="E9" s="9"/>
      <c r="F9" s="9"/>
      <c r="G9" s="9"/>
      <c r="H9" s="9"/>
      <c r="I9" s="9"/>
      <c r="J9" s="9"/>
      <c r="K9" s="9"/>
      <c r="L9" s="9"/>
      <c r="M9" s="9"/>
      <c r="N9" s="9"/>
      <c r="O9" s="38"/>
      <c r="S9" s="69"/>
      <c r="T9" s="69"/>
      <c r="U9" s="69"/>
      <c r="V9" s="70"/>
      <c r="W9" s="69"/>
    </row>
    <row r="10" spans="1:23" x14ac:dyDescent="0.3">
      <c r="S10" s="69"/>
      <c r="T10" s="69"/>
      <c r="U10" s="69"/>
      <c r="V10" s="70"/>
      <c r="W10" s="69"/>
    </row>
    <row r="11" spans="1:23" ht="19.5" customHeight="1" x14ac:dyDescent="0.3">
      <c r="A11" s="555" t="s">
        <v>263</v>
      </c>
      <c r="B11" s="555"/>
      <c r="C11" s="555"/>
      <c r="D11" s="555"/>
      <c r="E11" s="555"/>
      <c r="F11" s="555"/>
      <c r="G11" s="555"/>
      <c r="H11" s="555"/>
      <c r="I11" s="555"/>
      <c r="J11" s="555"/>
      <c r="K11" s="555"/>
      <c r="L11" s="555"/>
      <c r="M11" s="555"/>
      <c r="N11" s="555"/>
      <c r="O11" s="555"/>
      <c r="P11" s="40"/>
      <c r="S11" s="69"/>
      <c r="T11" s="69"/>
      <c r="U11" s="69"/>
      <c r="V11" s="70"/>
      <c r="W11" s="69"/>
    </row>
    <row r="12" spans="1:23" ht="1.5" customHeight="1" thickBot="1" x14ac:dyDescent="0.35">
      <c r="A12" s="11"/>
      <c r="B12" s="11"/>
      <c r="C12" s="11"/>
      <c r="D12" s="11"/>
      <c r="E12" s="11"/>
      <c r="F12" s="11"/>
      <c r="G12" s="11"/>
      <c r="H12" s="11"/>
      <c r="I12" s="11"/>
      <c r="J12" s="11"/>
      <c r="K12" s="11"/>
      <c r="L12" s="11"/>
      <c r="M12" s="11"/>
      <c r="N12" s="11"/>
      <c r="O12" s="11"/>
      <c r="S12" s="69"/>
      <c r="T12" s="69"/>
      <c r="U12" s="69"/>
      <c r="V12" s="70"/>
      <c r="W12" s="69"/>
    </row>
    <row r="13" spans="1:23" s="42" customFormat="1" ht="20.25" hidden="1" customHeight="1" thickBot="1" x14ac:dyDescent="0.35">
      <c r="A13" s="434" t="s">
        <v>5</v>
      </c>
      <c r="B13" s="556">
        <f>'Info District'!G11</f>
        <v>2025</v>
      </c>
      <c r="C13" s="557"/>
      <c r="E13" s="550"/>
      <c r="F13" s="550"/>
      <c r="G13" s="550"/>
      <c r="H13" s="550"/>
      <c r="I13" s="550"/>
      <c r="J13" s="554"/>
      <c r="Q13" s="63"/>
      <c r="R13" s="307"/>
      <c r="S13" s="71"/>
      <c r="T13" s="71"/>
      <c r="U13" s="71"/>
      <c r="V13" s="72"/>
      <c r="W13" s="71"/>
    </row>
    <row r="14" spans="1:23" s="42" customFormat="1" ht="7.5" hidden="1" customHeight="1" thickBot="1" x14ac:dyDescent="0.35">
      <c r="A14" s="434"/>
      <c r="B14" s="13"/>
      <c r="C14" s="13"/>
      <c r="D14" s="13"/>
      <c r="O14" s="15"/>
      <c r="Q14" s="63"/>
      <c r="R14" s="307"/>
      <c r="S14" s="71"/>
      <c r="T14" s="71"/>
      <c r="U14" s="71"/>
      <c r="V14" s="72"/>
      <c r="W14" s="71"/>
    </row>
    <row r="15" spans="1:23" s="42" customFormat="1" ht="16.5" hidden="1" customHeight="1" thickBot="1" x14ac:dyDescent="0.35">
      <c r="A15" s="434" t="s">
        <v>7</v>
      </c>
      <c r="B15" s="558" t="str">
        <f>'Info District'!G12</f>
        <v>PLATEAUX</v>
      </c>
      <c r="C15" s="559"/>
      <c r="D15" s="550" t="s">
        <v>8</v>
      </c>
      <c r="E15" s="550"/>
      <c r="F15" s="550"/>
      <c r="G15" s="551" t="str">
        <f>'Info District'!G13</f>
        <v>Agou</v>
      </c>
      <c r="H15" s="552"/>
      <c r="I15" s="553"/>
      <c r="L15" s="11"/>
      <c r="M15" s="11"/>
      <c r="N15" s="11"/>
      <c r="O15" s="11"/>
      <c r="P15" s="11"/>
      <c r="Q15" s="63"/>
      <c r="R15" s="307"/>
      <c r="S15" s="71"/>
      <c r="T15" s="71"/>
      <c r="U15" s="71"/>
      <c r="V15" s="73"/>
      <c r="W15" s="71"/>
    </row>
    <row r="16" spans="1:23" s="42" customFormat="1" ht="3.75" hidden="1" customHeight="1" thickBot="1" x14ac:dyDescent="0.35">
      <c r="A16" s="139"/>
      <c r="B16" s="15"/>
      <c r="C16" s="15"/>
      <c r="D16" s="15"/>
      <c r="E16" s="15"/>
      <c r="K16" s="15"/>
      <c r="L16" s="15"/>
      <c r="M16" s="15"/>
      <c r="O16" s="15"/>
      <c r="Q16" s="63"/>
      <c r="R16" s="307"/>
      <c r="S16" s="71"/>
      <c r="T16" s="71"/>
      <c r="U16" s="71"/>
      <c r="V16" s="72"/>
      <c r="W16" s="71"/>
    </row>
    <row r="17" spans="1:27" s="42" customFormat="1" ht="18" hidden="1" customHeight="1" thickBot="1" x14ac:dyDescent="0.35">
      <c r="A17" s="434" t="s">
        <v>9</v>
      </c>
      <c r="B17" s="556" t="str">
        <f>'Info District'!G17</f>
        <v>Avril à Juin 2025</v>
      </c>
      <c r="C17" s="560"/>
      <c r="D17" s="560"/>
      <c r="E17" s="557"/>
      <c r="G17" s="550" t="s">
        <v>11</v>
      </c>
      <c r="H17" s="550"/>
      <c r="I17" s="550"/>
      <c r="J17" s="550"/>
      <c r="K17" s="554"/>
      <c r="L17" s="551" t="str">
        <f>'Info District'!G18</f>
        <v>Juillet à Septembre 2025</v>
      </c>
      <c r="M17" s="552"/>
      <c r="N17" s="552"/>
      <c r="O17" s="552"/>
      <c r="P17" s="553"/>
      <c r="Q17" s="63"/>
      <c r="R17" s="307"/>
      <c r="S17" s="71"/>
      <c r="T17" s="71"/>
      <c r="U17" s="71"/>
      <c r="V17" s="72"/>
      <c r="W17" s="71"/>
    </row>
    <row r="18" spans="1:27" s="9" customFormat="1" ht="2.25" hidden="1" customHeight="1" thickBot="1" x14ac:dyDescent="0.3">
      <c r="B18" s="43"/>
      <c r="C18" s="43"/>
      <c r="D18" s="43"/>
      <c r="E18" s="44"/>
      <c r="F18" s="43"/>
      <c r="G18" s="45"/>
      <c r="H18" s="45"/>
      <c r="I18" s="45"/>
      <c r="J18" s="45"/>
      <c r="K18" s="45"/>
      <c r="L18" s="45"/>
      <c r="M18" s="45"/>
      <c r="O18" s="38"/>
      <c r="Q18" s="64"/>
      <c r="R18" s="308"/>
      <c r="S18" s="74"/>
      <c r="T18" s="74"/>
      <c r="U18" s="74"/>
      <c r="V18" s="75"/>
      <c r="W18" s="74"/>
    </row>
    <row r="19" spans="1:27" s="9" customFormat="1" ht="21" customHeight="1" thickBot="1" x14ac:dyDescent="0.35">
      <c r="A19" s="532" t="s">
        <v>12</v>
      </c>
      <c r="B19" s="532"/>
      <c r="C19" s="533"/>
      <c r="D19" s="538"/>
      <c r="E19" s="539"/>
      <c r="F19" s="539"/>
      <c r="G19" s="539"/>
      <c r="H19" s="539"/>
      <c r="I19" s="539"/>
      <c r="J19" s="539"/>
      <c r="K19" s="539"/>
      <c r="L19" s="539"/>
      <c r="M19" s="539"/>
      <c r="N19" s="540"/>
      <c r="O19" s="11"/>
      <c r="P19" s="241" t="str">
        <f>'Info District'!H17</f>
        <v>T2</v>
      </c>
      <c r="Q19" s="65"/>
      <c r="R19" s="309"/>
      <c r="S19" s="535" t="s">
        <v>96</v>
      </c>
      <c r="T19" s="536"/>
      <c r="U19" s="536"/>
      <c r="V19" s="536"/>
      <c r="W19" s="537"/>
    </row>
    <row r="20" spans="1:27" s="9" customFormat="1" ht="4.5" customHeight="1" thickBot="1" x14ac:dyDescent="0.35">
      <c r="A20" s="12"/>
      <c r="B20" s="12"/>
      <c r="C20" s="12"/>
      <c r="D20" s="12"/>
      <c r="E20" s="12"/>
      <c r="F20" s="12"/>
      <c r="G20" s="13"/>
      <c r="H20" s="13"/>
      <c r="I20" s="13"/>
      <c r="J20" s="13"/>
      <c r="K20" s="13"/>
      <c r="L20" s="14"/>
      <c r="M20" s="14"/>
      <c r="N20" s="14"/>
      <c r="O20" s="14"/>
      <c r="Q20" s="64"/>
      <c r="R20" s="308"/>
      <c r="S20" s="146"/>
      <c r="T20" s="74"/>
      <c r="U20" s="74"/>
      <c r="V20" s="76"/>
      <c r="W20" s="147"/>
    </row>
    <row r="21" spans="1:27" s="9" customFormat="1" ht="32.25" customHeight="1" thickBot="1" x14ac:dyDescent="0.35">
      <c r="A21" s="532" t="s">
        <v>240</v>
      </c>
      <c r="B21" s="532"/>
      <c r="C21" s="533"/>
      <c r="D21" s="543" t="s">
        <v>264</v>
      </c>
      <c r="E21" s="544"/>
      <c r="F21" s="545"/>
      <c r="G21" s="534" t="s">
        <v>6</v>
      </c>
      <c r="H21" s="534"/>
      <c r="I21" s="534"/>
      <c r="J21" s="534"/>
      <c r="K21" s="534"/>
      <c r="L21" s="546"/>
      <c r="M21" s="539"/>
      <c r="N21" s="539"/>
      <c r="O21" s="539"/>
      <c r="P21" s="540"/>
      <c r="Q21" s="64"/>
      <c r="R21" s="308"/>
      <c r="S21" s="146"/>
      <c r="T21" s="74"/>
      <c r="U21" s="74"/>
      <c r="V21" s="76"/>
      <c r="W21" s="147"/>
    </row>
    <row r="22" spans="1:27" s="9" customFormat="1" ht="6" customHeight="1" x14ac:dyDescent="0.3">
      <c r="A22" s="12"/>
      <c r="B22" s="12"/>
      <c r="C22" s="12"/>
      <c r="D22" s="12"/>
      <c r="E22" s="12"/>
      <c r="F22" s="12"/>
      <c r="G22" s="534"/>
      <c r="H22" s="534"/>
      <c r="I22" s="534"/>
      <c r="J22" s="534"/>
      <c r="K22" s="534"/>
      <c r="L22" s="14"/>
      <c r="M22" s="14"/>
      <c r="N22" s="14"/>
      <c r="O22" s="14"/>
      <c r="Q22" s="64"/>
      <c r="R22" s="308"/>
      <c r="S22" s="146"/>
      <c r="T22" s="74"/>
      <c r="U22" s="74"/>
      <c r="V22" s="76"/>
      <c r="W22" s="147"/>
    </row>
    <row r="23" spans="1:27" s="9" customFormat="1" ht="3.75" customHeight="1" thickBot="1" x14ac:dyDescent="0.35">
      <c r="A23" s="12"/>
      <c r="B23" s="12"/>
      <c r="C23" s="12"/>
      <c r="D23" s="12"/>
      <c r="E23" s="12"/>
      <c r="F23" s="12"/>
      <c r="G23" s="13"/>
      <c r="H23" s="13"/>
      <c r="I23" s="13"/>
      <c r="J23" s="13"/>
      <c r="K23" s="13"/>
      <c r="L23" s="14"/>
      <c r="M23" s="14"/>
      <c r="N23" s="14"/>
      <c r="O23" s="14"/>
      <c r="Q23" s="64"/>
      <c r="R23" s="308"/>
      <c r="S23" s="146"/>
      <c r="T23" s="74"/>
      <c r="U23" s="74"/>
      <c r="V23" s="76"/>
      <c r="W23" s="147"/>
    </row>
    <row r="24" spans="1:27" ht="76.5" customHeight="1" thickBot="1" x14ac:dyDescent="0.35">
      <c r="A24" s="541" t="s">
        <v>13</v>
      </c>
      <c r="B24" s="16" t="s">
        <v>14</v>
      </c>
      <c r="C24" s="108" t="s">
        <v>15</v>
      </c>
      <c r="D24" s="118" t="s">
        <v>16</v>
      </c>
      <c r="E24" s="117" t="s">
        <v>17</v>
      </c>
      <c r="F24" s="351" t="s">
        <v>18</v>
      </c>
      <c r="G24" s="16" t="s">
        <v>233</v>
      </c>
      <c r="H24" s="16" t="s">
        <v>234</v>
      </c>
      <c r="I24" s="16" t="s">
        <v>19</v>
      </c>
      <c r="J24" s="16" t="s">
        <v>20</v>
      </c>
      <c r="K24" s="108" t="s">
        <v>21</v>
      </c>
      <c r="L24" s="136" t="s">
        <v>22</v>
      </c>
      <c r="M24" s="137" t="s">
        <v>236</v>
      </c>
      <c r="N24" s="138" t="s">
        <v>23</v>
      </c>
      <c r="O24" s="109" t="s">
        <v>39</v>
      </c>
      <c r="P24" s="16" t="s">
        <v>40</v>
      </c>
      <c r="S24" s="148" t="s">
        <v>237</v>
      </c>
      <c r="T24" s="140" t="s">
        <v>93</v>
      </c>
      <c r="U24" s="140" t="s">
        <v>239</v>
      </c>
      <c r="V24" s="140" t="s">
        <v>238</v>
      </c>
      <c r="W24" s="149" t="s">
        <v>97</v>
      </c>
    </row>
    <row r="25" spans="1:27" s="47" customFormat="1" ht="31.2" customHeight="1" x14ac:dyDescent="0.3">
      <c r="A25" s="542"/>
      <c r="B25" s="46" t="s">
        <v>24</v>
      </c>
      <c r="C25" s="46" t="s">
        <v>25</v>
      </c>
      <c r="D25" s="112" t="s">
        <v>26</v>
      </c>
      <c r="E25" s="46" t="s">
        <v>27</v>
      </c>
      <c r="F25" s="46"/>
      <c r="G25" s="46" t="s">
        <v>28</v>
      </c>
      <c r="H25" s="46"/>
      <c r="I25" s="46" t="s">
        <v>29</v>
      </c>
      <c r="J25" s="46"/>
      <c r="K25" s="131" t="s">
        <v>235</v>
      </c>
      <c r="L25" s="133"/>
      <c r="M25" s="134"/>
      <c r="N25" s="135"/>
      <c r="O25" s="132" t="s">
        <v>30</v>
      </c>
      <c r="P25" s="46"/>
      <c r="Q25" s="66"/>
      <c r="R25" s="310"/>
      <c r="S25" s="150"/>
      <c r="T25" s="67" t="s">
        <v>94</v>
      </c>
      <c r="U25" s="67" t="s">
        <v>95</v>
      </c>
      <c r="V25" s="94"/>
      <c r="W25" s="151" t="str">
        <f>IF(J26&lt;=0,"",IF(J26=90,$X$26))</f>
        <v/>
      </c>
      <c r="X25" s="37" t="s">
        <v>98</v>
      </c>
    </row>
    <row r="26" spans="1:27" ht="31.2" customHeight="1" x14ac:dyDescent="0.3">
      <c r="A26" s="322" t="str">
        <f>CDT!B26</f>
        <v>Artéméther-Luméfantrine 6cp (AL)</v>
      </c>
      <c r="B26" s="247"/>
      <c r="C26" s="248"/>
      <c r="D26" s="302" t="str">
        <f>IF(B26&lt;&gt;"",B26+C26,"")</f>
        <v/>
      </c>
      <c r="E26" s="249"/>
      <c r="F26" s="247"/>
      <c r="G26" s="247"/>
      <c r="H26" s="247"/>
      <c r="I26" s="247"/>
      <c r="J26" s="247"/>
      <c r="K26" s="248"/>
      <c r="L26" s="431" t="str">
        <f>IF(B26&lt;&gt;"",IF(J26=0,E26,((E26*90)/(90-J26))),"0")</f>
        <v>0</v>
      </c>
      <c r="M26" s="428" t="str">
        <f>IF(B26&lt;&gt;"",((E26/S26)*30),"0")</f>
        <v>0</v>
      </c>
      <c r="N26" s="250" t="str">
        <f>IF(B26&lt;&gt;"",IF(J26=0,((E26+L26)-K26),((M26*6)-K26)),"0")</f>
        <v>0</v>
      </c>
      <c r="O26" s="251"/>
      <c r="P26" s="313"/>
      <c r="R26" s="312">
        <f>+L26+N26</f>
        <v>0</v>
      </c>
      <c r="S26" s="152">
        <f>(90-J26)</f>
        <v>90</v>
      </c>
      <c r="T26" s="68" t="e">
        <f t="shared" ref="T26:T47" si="0">D26-(E26+G26+I26+H26)</f>
        <v>#VALUE!</v>
      </c>
      <c r="U26" s="68" t="e">
        <f>K26-T26</f>
        <v>#VALUE!</v>
      </c>
      <c r="V26" s="95">
        <v>6</v>
      </c>
      <c r="W26" s="153" t="e">
        <f t="shared" ref="W26:W50" si="1">IF(U26=0,"",$X$25)</f>
        <v>#VALUE!</v>
      </c>
      <c r="X26" s="37" t="s">
        <v>203</v>
      </c>
      <c r="Y26" s="107">
        <f>+O26</f>
        <v>0</v>
      </c>
    </row>
    <row r="27" spans="1:27" ht="31.2" customHeight="1" x14ac:dyDescent="0.3">
      <c r="A27" s="322" t="str">
        <f>CDT!B27</f>
        <v>Artéméther-Luméfantrine 12cp (AL)</v>
      </c>
      <c r="B27" s="247"/>
      <c r="C27" s="248"/>
      <c r="D27" s="302" t="str">
        <f t="shared" ref="D27" si="2">IF(B27&lt;&gt;"",B27+C27,"")</f>
        <v/>
      </c>
      <c r="E27" s="249"/>
      <c r="F27" s="247"/>
      <c r="G27" s="247"/>
      <c r="H27" s="247"/>
      <c r="I27" s="247"/>
      <c r="J27" s="247"/>
      <c r="K27" s="248"/>
      <c r="L27" s="431" t="str">
        <f t="shared" ref="L27:L49" si="3">IF(B27&lt;&gt;"",IF(J27=0,E27,((E27*90)/(90-J27))),"0")</f>
        <v>0</v>
      </c>
      <c r="M27" s="428" t="str">
        <f t="shared" ref="M27:M49" si="4">IF(B27&lt;&gt;"",((E27/S27)*30),"0")</f>
        <v>0</v>
      </c>
      <c r="N27" s="250" t="str">
        <f t="shared" ref="N27:N49" si="5">IF(B27&lt;&gt;"",IF(J27=0,((E27+L27)-K27),((M27*6)-K27)),"0")</f>
        <v>0</v>
      </c>
      <c r="O27" s="251"/>
      <c r="P27" s="247"/>
      <c r="R27" s="312">
        <f t="shared" ref="R27:R49" si="6">+L27+N27</f>
        <v>0</v>
      </c>
      <c r="S27" s="152">
        <f t="shared" ref="S27:S49" si="7">(90-J27)</f>
        <v>90</v>
      </c>
      <c r="T27" s="68" t="e">
        <f t="shared" si="0"/>
        <v>#VALUE!</v>
      </c>
      <c r="U27" s="68" t="e">
        <f t="shared" ref="U27:U49" si="8">K27-T27</f>
        <v>#VALUE!</v>
      </c>
      <c r="V27" s="95">
        <v>12</v>
      </c>
      <c r="W27" s="153" t="e">
        <f t="shared" si="1"/>
        <v>#VALUE!</v>
      </c>
      <c r="Y27" s="107">
        <f t="shared" ref="Y27:Y48" si="9">+O27</f>
        <v>0</v>
      </c>
    </row>
    <row r="28" spans="1:27" ht="31.2" customHeight="1" x14ac:dyDescent="0.3">
      <c r="A28" s="322" t="str">
        <f>CDT!B28</f>
        <v>Artéméther-Luméfantrine 18cp (AL)</v>
      </c>
      <c r="B28" s="247"/>
      <c r="C28" s="248"/>
      <c r="D28" s="302" t="str">
        <f>IF(B28&lt;&gt;"",B28+C28,"")</f>
        <v/>
      </c>
      <c r="E28" s="249"/>
      <c r="F28" s="247"/>
      <c r="G28" s="247"/>
      <c r="H28" s="247"/>
      <c r="I28" s="247"/>
      <c r="J28" s="247"/>
      <c r="K28" s="248"/>
      <c r="L28" s="431" t="str">
        <f t="shared" si="3"/>
        <v>0</v>
      </c>
      <c r="M28" s="428" t="str">
        <f t="shared" si="4"/>
        <v>0</v>
      </c>
      <c r="N28" s="250" t="str">
        <f t="shared" si="5"/>
        <v>0</v>
      </c>
      <c r="O28" s="251"/>
      <c r="P28" s="247"/>
      <c r="R28" s="312">
        <f t="shared" si="6"/>
        <v>0</v>
      </c>
      <c r="S28" s="152">
        <f t="shared" si="7"/>
        <v>90</v>
      </c>
      <c r="T28" s="68" t="e">
        <f t="shared" si="0"/>
        <v>#VALUE!</v>
      </c>
      <c r="U28" s="68" t="e">
        <f t="shared" si="8"/>
        <v>#VALUE!</v>
      </c>
      <c r="V28" s="95">
        <v>18</v>
      </c>
      <c r="W28" s="153" t="e">
        <f t="shared" si="1"/>
        <v>#VALUE!</v>
      </c>
      <c r="Y28" s="107">
        <f t="shared" si="9"/>
        <v>0</v>
      </c>
    </row>
    <row r="29" spans="1:27" ht="31.2" customHeight="1" x14ac:dyDescent="0.3">
      <c r="A29" s="322" t="str">
        <f>CDT!B29</f>
        <v>Artéméther-Luméfantrine 24cp (AL)</v>
      </c>
      <c r="B29" s="247"/>
      <c r="C29" s="248"/>
      <c r="D29" s="302" t="str">
        <f>IF(B29&lt;&gt;"",B29+C29,"")</f>
        <v/>
      </c>
      <c r="E29" s="249"/>
      <c r="F29" s="247"/>
      <c r="G29" s="247"/>
      <c r="H29" s="247"/>
      <c r="I29" s="247"/>
      <c r="J29" s="247"/>
      <c r="K29" s="248"/>
      <c r="L29" s="431" t="str">
        <f t="shared" si="3"/>
        <v>0</v>
      </c>
      <c r="M29" s="428" t="str">
        <f t="shared" si="4"/>
        <v>0</v>
      </c>
      <c r="N29" s="250" t="str">
        <f t="shared" si="5"/>
        <v>0</v>
      </c>
      <c r="O29" s="251"/>
      <c r="P29" s="247"/>
      <c r="R29" s="312">
        <f t="shared" si="6"/>
        <v>0</v>
      </c>
      <c r="S29" s="152">
        <f t="shared" si="7"/>
        <v>90</v>
      </c>
      <c r="T29" s="68" t="e">
        <f t="shared" si="0"/>
        <v>#VALUE!</v>
      </c>
      <c r="U29" s="68" t="e">
        <f t="shared" si="8"/>
        <v>#VALUE!</v>
      </c>
      <c r="V29" s="95">
        <v>24</v>
      </c>
      <c r="W29" s="153" t="e">
        <f t="shared" si="1"/>
        <v>#VALUE!</v>
      </c>
      <c r="Y29" s="107">
        <f t="shared" si="9"/>
        <v>0</v>
      </c>
    </row>
    <row r="30" spans="1:27" ht="31.2" customHeight="1" x14ac:dyDescent="0.3">
      <c r="A30" s="322" t="str">
        <f>CDT!B30</f>
        <v>Artéméther injectable 40 mg</v>
      </c>
      <c r="B30" s="247"/>
      <c r="C30" s="248"/>
      <c r="D30" s="302" t="str">
        <f t="shared" ref="D30:D49" si="10">IF(B30&lt;&gt;"",B30+C30,"")</f>
        <v/>
      </c>
      <c r="E30" s="249"/>
      <c r="F30" s="247"/>
      <c r="G30" s="247"/>
      <c r="H30" s="247"/>
      <c r="I30" s="247"/>
      <c r="J30" s="247"/>
      <c r="K30" s="248"/>
      <c r="L30" s="431" t="str">
        <f t="shared" si="3"/>
        <v>0</v>
      </c>
      <c r="M30" s="428" t="str">
        <f t="shared" si="4"/>
        <v>0</v>
      </c>
      <c r="N30" s="250" t="str">
        <f t="shared" si="5"/>
        <v>0</v>
      </c>
      <c r="O30" s="251"/>
      <c r="P30" s="247"/>
      <c r="R30" s="312">
        <f t="shared" si="6"/>
        <v>0</v>
      </c>
      <c r="S30" s="152">
        <f t="shared" si="7"/>
        <v>90</v>
      </c>
      <c r="T30" s="68" t="e">
        <f t="shared" si="0"/>
        <v>#VALUE!</v>
      </c>
      <c r="U30" s="68" t="e">
        <f t="shared" si="8"/>
        <v>#VALUE!</v>
      </c>
      <c r="V30" s="95">
        <v>1</v>
      </c>
      <c r="W30" s="153" t="e">
        <f t="shared" si="1"/>
        <v>#VALUE!</v>
      </c>
      <c r="Y30" s="107">
        <f t="shared" si="9"/>
        <v>0</v>
      </c>
    </row>
    <row r="31" spans="1:27" ht="34.5" customHeight="1" x14ac:dyDescent="0.3">
      <c r="A31" s="322" t="str">
        <f>CDT!B31</f>
        <v>Artéméther injectable 80 mg</v>
      </c>
      <c r="B31" s="247"/>
      <c r="C31" s="248"/>
      <c r="D31" s="302" t="str">
        <f t="shared" si="10"/>
        <v/>
      </c>
      <c r="E31" s="249"/>
      <c r="F31" s="247"/>
      <c r="G31" s="247"/>
      <c r="H31" s="247"/>
      <c r="I31" s="247"/>
      <c r="J31" s="247"/>
      <c r="K31" s="248"/>
      <c r="L31" s="431" t="str">
        <f t="shared" si="3"/>
        <v>0</v>
      </c>
      <c r="M31" s="428" t="str">
        <f t="shared" si="4"/>
        <v>0</v>
      </c>
      <c r="N31" s="250" t="str">
        <f t="shared" si="5"/>
        <v>0</v>
      </c>
      <c r="O31" s="251"/>
      <c r="P31" s="247"/>
      <c r="R31" s="312">
        <f t="shared" si="6"/>
        <v>0</v>
      </c>
      <c r="S31" s="152">
        <f t="shared" si="7"/>
        <v>90</v>
      </c>
      <c r="T31" s="68" t="e">
        <f t="shared" si="0"/>
        <v>#VALUE!</v>
      </c>
      <c r="U31" s="68" t="e">
        <f t="shared" si="8"/>
        <v>#VALUE!</v>
      </c>
      <c r="V31" s="95">
        <v>1</v>
      </c>
      <c r="W31" s="153" t="e">
        <f t="shared" si="1"/>
        <v>#VALUE!</v>
      </c>
      <c r="Y31" s="107">
        <f t="shared" si="9"/>
        <v>0</v>
      </c>
    </row>
    <row r="32" spans="1:27" ht="34.5" customHeight="1" x14ac:dyDescent="0.3">
      <c r="A32" s="435" t="str">
        <f>CDT!B32</f>
        <v>Artésunate injectable 60 mg</v>
      </c>
      <c r="B32" s="247"/>
      <c r="C32" s="248"/>
      <c r="D32" s="302" t="str">
        <f t="shared" si="10"/>
        <v/>
      </c>
      <c r="E32" s="249"/>
      <c r="F32" s="247"/>
      <c r="G32" s="247"/>
      <c r="H32" s="247"/>
      <c r="I32" s="247"/>
      <c r="J32" s="247"/>
      <c r="K32" s="248"/>
      <c r="L32" s="438" t="str">
        <f t="shared" si="3"/>
        <v>0</v>
      </c>
      <c r="M32" s="314" t="str">
        <f>IF(B32&lt;&gt;"",((E32/S32:S32)*30),"0")</f>
        <v>0</v>
      </c>
      <c r="N32" s="432" t="str">
        <f>IF(B32&lt;&gt;"",IF(J32=0,AA32,IF(J32&gt;0,((M32/30)*J32)+AA32)),"0")</f>
        <v>0</v>
      </c>
      <c r="O32" s="433"/>
      <c r="P32" s="247"/>
      <c r="R32" s="312">
        <f t="shared" si="6"/>
        <v>0</v>
      </c>
      <c r="S32" s="429">
        <f t="shared" si="7"/>
        <v>90</v>
      </c>
      <c r="T32" s="436" t="e">
        <f>D32-(E32+G32+I32+H32)</f>
        <v>#VALUE!</v>
      </c>
      <c r="U32" s="436" t="e">
        <f t="shared" si="8"/>
        <v>#VALUE!</v>
      </c>
      <c r="V32" s="430">
        <v>1</v>
      </c>
      <c r="W32" s="437" t="e">
        <f t="shared" si="1"/>
        <v>#VALUE!</v>
      </c>
      <c r="Y32" s="107">
        <f t="shared" si="9"/>
        <v>0</v>
      </c>
      <c r="AA32" s="3">
        <f>((F32*10)+L32-K32)</f>
        <v>0</v>
      </c>
    </row>
    <row r="33" spans="1:25" ht="34.5" customHeight="1" x14ac:dyDescent="0.3">
      <c r="A33" s="322" t="str">
        <f>CDT!B33</f>
        <v xml:space="preserve"> Sulfadoxine Pyriméthamine:  (SP)</v>
      </c>
      <c r="B33" s="247"/>
      <c r="C33" s="248"/>
      <c r="D33" s="302" t="str">
        <f t="shared" si="10"/>
        <v/>
      </c>
      <c r="E33" s="249"/>
      <c r="F33" s="247"/>
      <c r="G33" s="247"/>
      <c r="H33" s="247"/>
      <c r="I33" s="247"/>
      <c r="J33" s="247"/>
      <c r="K33" s="248"/>
      <c r="L33" s="431" t="str">
        <f t="shared" si="3"/>
        <v>0</v>
      </c>
      <c r="M33" s="428" t="str">
        <f t="shared" si="4"/>
        <v>0</v>
      </c>
      <c r="N33" s="250" t="str">
        <f t="shared" si="5"/>
        <v>0</v>
      </c>
      <c r="O33" s="251"/>
      <c r="P33" s="247"/>
      <c r="R33" s="312">
        <f t="shared" si="6"/>
        <v>0</v>
      </c>
      <c r="S33" s="152">
        <f t="shared" si="7"/>
        <v>90</v>
      </c>
      <c r="T33" s="68" t="e">
        <f t="shared" si="0"/>
        <v>#VALUE!</v>
      </c>
      <c r="U33" s="68" t="e">
        <f t="shared" si="8"/>
        <v>#VALUE!</v>
      </c>
      <c r="V33" s="95">
        <v>3</v>
      </c>
      <c r="W33" s="153" t="e">
        <f t="shared" si="1"/>
        <v>#VALUE!</v>
      </c>
      <c r="Y33" s="107">
        <f t="shared" si="9"/>
        <v>0</v>
      </c>
    </row>
    <row r="34" spans="1:25" ht="34.5" customHeight="1" x14ac:dyDescent="0.3">
      <c r="A34" s="322" t="str">
        <f>CDT!B34</f>
        <v>Test de Diagnostic Rapide  : (TDR)</v>
      </c>
      <c r="B34" s="247"/>
      <c r="C34" s="248"/>
      <c r="D34" s="302" t="str">
        <f t="shared" si="10"/>
        <v/>
      </c>
      <c r="E34" s="247"/>
      <c r="F34" s="248"/>
      <c r="G34" s="247"/>
      <c r="H34" s="247"/>
      <c r="I34" s="247"/>
      <c r="J34" s="247"/>
      <c r="K34" s="248"/>
      <c r="L34" s="431" t="str">
        <f t="shared" si="3"/>
        <v>0</v>
      </c>
      <c r="M34" s="428" t="str">
        <f t="shared" si="4"/>
        <v>0</v>
      </c>
      <c r="N34" s="250" t="str">
        <f t="shared" si="5"/>
        <v>0</v>
      </c>
      <c r="O34" s="251"/>
      <c r="P34" s="247"/>
      <c r="R34" s="312">
        <f t="shared" si="6"/>
        <v>0</v>
      </c>
      <c r="S34" s="152">
        <f t="shared" si="7"/>
        <v>90</v>
      </c>
      <c r="T34" s="68" t="e">
        <f t="shared" si="0"/>
        <v>#VALUE!</v>
      </c>
      <c r="U34" s="68" t="e">
        <f t="shared" si="8"/>
        <v>#VALUE!</v>
      </c>
      <c r="V34" s="95">
        <v>1</v>
      </c>
      <c r="W34" s="153" t="e">
        <f>IF(U34=0,"",$X$25)</f>
        <v>#VALUE!</v>
      </c>
      <c r="Y34" s="107">
        <f t="shared" si="9"/>
        <v>0</v>
      </c>
    </row>
    <row r="35" spans="1:25" ht="34.5" customHeight="1" x14ac:dyDescent="0.3">
      <c r="A35" s="322" t="str">
        <f>CDT!B35</f>
        <v>Moustiquaire à Imprégnation Durable: (MID)</v>
      </c>
      <c r="B35" s="247"/>
      <c r="C35" s="248"/>
      <c r="D35" s="302" t="str">
        <f t="shared" si="10"/>
        <v/>
      </c>
      <c r="E35" s="247"/>
      <c r="F35" s="248"/>
      <c r="G35" s="247"/>
      <c r="H35" s="247"/>
      <c r="I35" s="247"/>
      <c r="J35" s="247"/>
      <c r="K35" s="248"/>
      <c r="L35" s="431" t="str">
        <f t="shared" si="3"/>
        <v>0</v>
      </c>
      <c r="M35" s="428" t="str">
        <f t="shared" si="4"/>
        <v>0</v>
      </c>
      <c r="N35" s="250" t="str">
        <f t="shared" si="5"/>
        <v>0</v>
      </c>
      <c r="O35" s="251"/>
      <c r="P35" s="247"/>
      <c r="R35" s="312">
        <f t="shared" si="6"/>
        <v>0</v>
      </c>
      <c r="S35" s="152">
        <f t="shared" si="7"/>
        <v>90</v>
      </c>
      <c r="T35" s="68" t="e">
        <f t="shared" si="0"/>
        <v>#VALUE!</v>
      </c>
      <c r="U35" s="68" t="e">
        <f t="shared" si="8"/>
        <v>#VALUE!</v>
      </c>
      <c r="V35" s="95">
        <v>1</v>
      </c>
      <c r="W35" s="153" t="e">
        <f t="shared" si="1"/>
        <v>#VALUE!</v>
      </c>
      <c r="Y35" s="107">
        <f t="shared" si="9"/>
        <v>0</v>
      </c>
    </row>
    <row r="36" spans="1:25" ht="34.5" customHeight="1" x14ac:dyDescent="0.3">
      <c r="A36" s="322" t="str">
        <f>CDT!B36</f>
        <v>Dihydroartéminisine Pipéraquine– Plaq / 3 comp 
( DHA-PPQ)  20/160 mg</v>
      </c>
      <c r="B36" s="247"/>
      <c r="C36" s="248"/>
      <c r="D36" s="302" t="str">
        <f t="shared" si="10"/>
        <v/>
      </c>
      <c r="E36" s="249"/>
      <c r="F36" s="247"/>
      <c r="G36" s="247"/>
      <c r="H36" s="247"/>
      <c r="I36" s="247"/>
      <c r="J36" s="247"/>
      <c r="K36" s="248"/>
      <c r="L36" s="431" t="str">
        <f t="shared" si="3"/>
        <v>0</v>
      </c>
      <c r="M36" s="428" t="str">
        <f t="shared" si="4"/>
        <v>0</v>
      </c>
      <c r="N36" s="250" t="str">
        <f t="shared" si="5"/>
        <v>0</v>
      </c>
      <c r="O36" s="251"/>
      <c r="P36" s="247"/>
      <c r="R36" s="312">
        <f t="shared" si="6"/>
        <v>0</v>
      </c>
      <c r="S36" s="152">
        <f t="shared" si="7"/>
        <v>90</v>
      </c>
      <c r="T36" s="68" t="e">
        <f t="shared" si="0"/>
        <v>#VALUE!</v>
      </c>
      <c r="U36" s="68" t="e">
        <f t="shared" si="8"/>
        <v>#VALUE!</v>
      </c>
      <c r="V36" s="95">
        <v>3</v>
      </c>
      <c r="W36" s="153" t="e">
        <f t="shared" si="1"/>
        <v>#VALUE!</v>
      </c>
      <c r="Y36" s="107">
        <f t="shared" si="9"/>
        <v>0</v>
      </c>
    </row>
    <row r="37" spans="1:25" ht="34.5" customHeight="1" x14ac:dyDescent="0.3">
      <c r="A37" s="322" t="str">
        <f>CDT!B37</f>
        <v>Dihydroartéminisine Pipéraquine– Plaq / 3 comp 
( DHA-PPQ)  40/320 mg</v>
      </c>
      <c r="B37" s="247"/>
      <c r="C37" s="248"/>
      <c r="D37" s="302" t="str">
        <f t="shared" si="10"/>
        <v/>
      </c>
      <c r="E37" s="249"/>
      <c r="F37" s="247"/>
      <c r="G37" s="247"/>
      <c r="H37" s="247"/>
      <c r="I37" s="247"/>
      <c r="J37" s="247"/>
      <c r="K37" s="248"/>
      <c r="L37" s="431" t="str">
        <f t="shared" si="3"/>
        <v>0</v>
      </c>
      <c r="M37" s="428" t="str">
        <f t="shared" si="4"/>
        <v>0</v>
      </c>
      <c r="N37" s="250" t="str">
        <f t="shared" si="5"/>
        <v>0</v>
      </c>
      <c r="O37" s="251"/>
      <c r="P37" s="247"/>
      <c r="R37" s="312">
        <f t="shared" si="6"/>
        <v>0</v>
      </c>
      <c r="S37" s="152">
        <f t="shared" si="7"/>
        <v>90</v>
      </c>
      <c r="T37" s="68" t="e">
        <f t="shared" si="0"/>
        <v>#VALUE!</v>
      </c>
      <c r="U37" s="68" t="e">
        <f t="shared" si="8"/>
        <v>#VALUE!</v>
      </c>
      <c r="V37" s="95">
        <v>3</v>
      </c>
      <c r="W37" s="153" t="e">
        <f t="shared" si="1"/>
        <v>#VALUE!</v>
      </c>
      <c r="Y37" s="107">
        <f t="shared" si="9"/>
        <v>0</v>
      </c>
    </row>
    <row r="38" spans="1:25" ht="34.5" customHeight="1" x14ac:dyDescent="0.3">
      <c r="A38" s="322" t="str">
        <f>CDT!B38</f>
        <v>Dihydroartéminisine Pipéraquine– Plaq / 6 comp 
( DHA-PPQ)  40/320 mg</v>
      </c>
      <c r="B38" s="247"/>
      <c r="C38" s="248"/>
      <c r="D38" s="302" t="str">
        <f t="shared" si="10"/>
        <v/>
      </c>
      <c r="E38" s="249"/>
      <c r="F38" s="247"/>
      <c r="G38" s="247"/>
      <c r="H38" s="247"/>
      <c r="I38" s="247"/>
      <c r="J38" s="247"/>
      <c r="K38" s="248"/>
      <c r="L38" s="431" t="str">
        <f t="shared" si="3"/>
        <v>0</v>
      </c>
      <c r="M38" s="428" t="str">
        <f t="shared" si="4"/>
        <v>0</v>
      </c>
      <c r="N38" s="250" t="str">
        <f t="shared" si="5"/>
        <v>0</v>
      </c>
      <c r="O38" s="251"/>
      <c r="P38" s="247"/>
      <c r="R38" s="312">
        <f t="shared" si="6"/>
        <v>0</v>
      </c>
      <c r="S38" s="152">
        <f t="shared" si="7"/>
        <v>90</v>
      </c>
      <c r="T38" s="68" t="e">
        <f t="shared" si="0"/>
        <v>#VALUE!</v>
      </c>
      <c r="U38" s="68" t="e">
        <f t="shared" si="8"/>
        <v>#VALUE!</v>
      </c>
      <c r="V38" s="95">
        <v>3</v>
      </c>
      <c r="W38" s="153" t="e">
        <f t="shared" si="1"/>
        <v>#VALUE!</v>
      </c>
      <c r="Y38" s="107">
        <f t="shared" si="9"/>
        <v>0</v>
      </c>
    </row>
    <row r="39" spans="1:25" ht="34.5" customHeight="1" x14ac:dyDescent="0.3">
      <c r="A39" s="322" t="str">
        <f>CDT!B39</f>
        <v>Dihydroartemisinine/pipéraquine – Plaq / 9 comp 
( DHA-PPQ) 40/320 mg</v>
      </c>
      <c r="B39" s="247"/>
      <c r="C39" s="248"/>
      <c r="D39" s="302" t="str">
        <f t="shared" si="10"/>
        <v/>
      </c>
      <c r="E39" s="249"/>
      <c r="F39" s="247"/>
      <c r="G39" s="247"/>
      <c r="H39" s="247"/>
      <c r="I39" s="247"/>
      <c r="J39" s="247"/>
      <c r="K39" s="248"/>
      <c r="L39" s="431" t="str">
        <f t="shared" si="3"/>
        <v>0</v>
      </c>
      <c r="M39" s="428" t="str">
        <f t="shared" si="4"/>
        <v>0</v>
      </c>
      <c r="N39" s="250" t="str">
        <f t="shared" si="5"/>
        <v>0</v>
      </c>
      <c r="O39" s="251"/>
      <c r="P39" s="247"/>
      <c r="R39" s="312">
        <f t="shared" si="6"/>
        <v>0</v>
      </c>
      <c r="S39" s="152">
        <f t="shared" si="7"/>
        <v>90</v>
      </c>
      <c r="T39" s="68" t="e">
        <f t="shared" si="0"/>
        <v>#VALUE!</v>
      </c>
      <c r="U39" s="68" t="e">
        <f t="shared" si="8"/>
        <v>#VALUE!</v>
      </c>
      <c r="V39" s="95">
        <v>3</v>
      </c>
      <c r="W39" s="153" t="e">
        <f t="shared" si="1"/>
        <v>#VALUE!</v>
      </c>
      <c r="Y39" s="107">
        <f t="shared" si="9"/>
        <v>0</v>
      </c>
    </row>
    <row r="40" spans="1:25" ht="34.5" customHeight="1" x14ac:dyDescent="0.3">
      <c r="A40" s="322" t="str">
        <f>CDT!B40</f>
        <v>Artésunate Amodiaquine: (ASAQ) : 3 cp (25/67,5 mg)</v>
      </c>
      <c r="B40" s="247"/>
      <c r="C40" s="248"/>
      <c r="D40" s="302" t="str">
        <f t="shared" si="10"/>
        <v/>
      </c>
      <c r="E40" s="249"/>
      <c r="F40" s="247"/>
      <c r="G40" s="247"/>
      <c r="H40" s="247"/>
      <c r="I40" s="247"/>
      <c r="J40" s="247"/>
      <c r="K40" s="248"/>
      <c r="L40" s="431" t="str">
        <f t="shared" si="3"/>
        <v>0</v>
      </c>
      <c r="M40" s="428" t="str">
        <f t="shared" si="4"/>
        <v>0</v>
      </c>
      <c r="N40" s="250" t="str">
        <f t="shared" si="5"/>
        <v>0</v>
      </c>
      <c r="O40" s="251"/>
      <c r="P40" s="247"/>
      <c r="R40" s="312">
        <f t="shared" si="6"/>
        <v>0</v>
      </c>
      <c r="S40" s="152">
        <f t="shared" si="7"/>
        <v>90</v>
      </c>
      <c r="T40" s="68" t="e">
        <f t="shared" si="0"/>
        <v>#VALUE!</v>
      </c>
      <c r="U40" s="68" t="e">
        <f t="shared" si="8"/>
        <v>#VALUE!</v>
      </c>
      <c r="V40" s="95">
        <v>1</v>
      </c>
      <c r="W40" s="153" t="e">
        <f t="shared" si="1"/>
        <v>#VALUE!</v>
      </c>
      <c r="Y40" s="107">
        <f t="shared" si="9"/>
        <v>0</v>
      </c>
    </row>
    <row r="41" spans="1:25" ht="34.5" customHeight="1" x14ac:dyDescent="0.3">
      <c r="A41" s="322" t="str">
        <f>CDT!B41</f>
        <v>Artésunate Amodiaquine: (ASAQ) 3 cp (50/135 mg)</v>
      </c>
      <c r="B41" s="247"/>
      <c r="C41" s="248"/>
      <c r="D41" s="302" t="str">
        <f t="shared" si="10"/>
        <v/>
      </c>
      <c r="E41" s="249"/>
      <c r="F41" s="247"/>
      <c r="G41" s="247"/>
      <c r="H41" s="247"/>
      <c r="I41" s="247"/>
      <c r="J41" s="247"/>
      <c r="K41" s="248"/>
      <c r="L41" s="431" t="str">
        <f t="shared" si="3"/>
        <v>0</v>
      </c>
      <c r="M41" s="428" t="str">
        <f t="shared" si="4"/>
        <v>0</v>
      </c>
      <c r="N41" s="250" t="str">
        <f t="shared" si="5"/>
        <v>0</v>
      </c>
      <c r="O41" s="251"/>
      <c r="P41" s="247"/>
      <c r="R41" s="312">
        <f t="shared" si="6"/>
        <v>0</v>
      </c>
      <c r="S41" s="152">
        <f t="shared" si="7"/>
        <v>90</v>
      </c>
      <c r="T41" s="68" t="e">
        <f t="shared" si="0"/>
        <v>#VALUE!</v>
      </c>
      <c r="U41" s="68" t="e">
        <f t="shared" si="8"/>
        <v>#VALUE!</v>
      </c>
      <c r="V41" s="95">
        <v>1</v>
      </c>
      <c r="W41" s="153" t="e">
        <f t="shared" si="1"/>
        <v>#VALUE!</v>
      </c>
      <c r="Y41" s="107">
        <f t="shared" si="9"/>
        <v>0</v>
      </c>
    </row>
    <row r="42" spans="1:25" ht="34.5" customHeight="1" x14ac:dyDescent="0.3">
      <c r="A42" s="322" t="str">
        <f>CDT!B42</f>
        <v>Artésunate Amodiaquine: (ASAQ) 3 cp (100/270 mg)</v>
      </c>
      <c r="B42" s="247"/>
      <c r="C42" s="248"/>
      <c r="D42" s="302" t="str">
        <f t="shared" si="10"/>
        <v/>
      </c>
      <c r="E42" s="249"/>
      <c r="F42" s="247"/>
      <c r="G42" s="247"/>
      <c r="H42" s="247"/>
      <c r="I42" s="247"/>
      <c r="J42" s="247"/>
      <c r="K42" s="248"/>
      <c r="L42" s="431" t="str">
        <f t="shared" si="3"/>
        <v>0</v>
      </c>
      <c r="M42" s="428" t="str">
        <f t="shared" si="4"/>
        <v>0</v>
      </c>
      <c r="N42" s="250" t="str">
        <f t="shared" si="5"/>
        <v>0</v>
      </c>
      <c r="O42" s="251"/>
      <c r="P42" s="247"/>
      <c r="R42" s="312">
        <f t="shared" si="6"/>
        <v>0</v>
      </c>
      <c r="S42" s="152">
        <f t="shared" si="7"/>
        <v>90</v>
      </c>
      <c r="T42" s="68" t="e">
        <f t="shared" si="0"/>
        <v>#VALUE!</v>
      </c>
      <c r="U42" s="68" t="e">
        <f t="shared" si="8"/>
        <v>#VALUE!</v>
      </c>
      <c r="V42" s="95">
        <v>1</v>
      </c>
      <c r="W42" s="153" t="e">
        <f t="shared" si="1"/>
        <v>#VALUE!</v>
      </c>
      <c r="Y42" s="107">
        <f t="shared" si="9"/>
        <v>0</v>
      </c>
    </row>
    <row r="43" spans="1:25" ht="34.5" customHeight="1" x14ac:dyDescent="0.3">
      <c r="A43" s="322" t="str">
        <f>CDT!B43</f>
        <v>Artésunate Amodiaquine: (ASAQ) 6 cp (100/270 mg)</v>
      </c>
      <c r="B43" s="247"/>
      <c r="C43" s="248"/>
      <c r="D43" s="302" t="str">
        <f t="shared" si="10"/>
        <v/>
      </c>
      <c r="E43" s="249"/>
      <c r="F43" s="247"/>
      <c r="G43" s="247"/>
      <c r="H43" s="247"/>
      <c r="I43" s="247"/>
      <c r="J43" s="247"/>
      <c r="K43" s="248"/>
      <c r="L43" s="431" t="str">
        <f t="shared" si="3"/>
        <v>0</v>
      </c>
      <c r="M43" s="428" t="str">
        <f t="shared" si="4"/>
        <v>0</v>
      </c>
      <c r="N43" s="250" t="str">
        <f t="shared" si="5"/>
        <v>0</v>
      </c>
      <c r="O43" s="251"/>
      <c r="P43" s="247"/>
      <c r="R43" s="312">
        <f t="shared" si="6"/>
        <v>0</v>
      </c>
      <c r="S43" s="152">
        <f t="shared" si="7"/>
        <v>90</v>
      </c>
      <c r="T43" s="68" t="e">
        <f t="shared" si="0"/>
        <v>#VALUE!</v>
      </c>
      <c r="U43" s="68" t="e">
        <f t="shared" si="8"/>
        <v>#VALUE!</v>
      </c>
      <c r="V43" s="95">
        <v>1</v>
      </c>
      <c r="W43" s="153" t="e">
        <f t="shared" si="1"/>
        <v>#VALUE!</v>
      </c>
      <c r="Y43" s="107">
        <f t="shared" si="9"/>
        <v>0</v>
      </c>
    </row>
    <row r="44" spans="1:25" ht="34.5" customHeight="1" x14ac:dyDescent="0.3">
      <c r="A44" s="322" t="str">
        <f>CDT!B44</f>
        <v>Artésunate - Méfloquine (AS-MF)</v>
      </c>
      <c r="B44" s="247"/>
      <c r="C44" s="248"/>
      <c r="D44" s="302" t="str">
        <f t="shared" si="10"/>
        <v/>
      </c>
      <c r="E44" s="249"/>
      <c r="F44" s="247"/>
      <c r="G44" s="247"/>
      <c r="H44" s="247"/>
      <c r="I44" s="247"/>
      <c r="J44" s="247"/>
      <c r="K44" s="248"/>
      <c r="L44" s="431" t="str">
        <f t="shared" si="3"/>
        <v>0</v>
      </c>
      <c r="M44" s="428" t="str">
        <f t="shared" si="4"/>
        <v>0</v>
      </c>
      <c r="N44" s="250" t="str">
        <f t="shared" si="5"/>
        <v>0</v>
      </c>
      <c r="O44" s="251"/>
      <c r="P44" s="247"/>
      <c r="R44" s="312">
        <f t="shared" si="6"/>
        <v>0</v>
      </c>
      <c r="S44" s="152">
        <f t="shared" si="7"/>
        <v>90</v>
      </c>
      <c r="T44" s="68" t="e">
        <f t="shared" si="0"/>
        <v>#VALUE!</v>
      </c>
      <c r="U44" s="68" t="e">
        <f t="shared" si="8"/>
        <v>#VALUE!</v>
      </c>
      <c r="V44" s="95">
        <v>1</v>
      </c>
      <c r="W44" s="153" t="e">
        <f t="shared" si="1"/>
        <v>#VALUE!</v>
      </c>
      <c r="Y44" s="107">
        <f t="shared" si="9"/>
        <v>0</v>
      </c>
    </row>
    <row r="45" spans="1:25" ht="34.5" customHeight="1" x14ac:dyDescent="0.3">
      <c r="A45" s="322" t="str">
        <f>CDT!B45</f>
        <v>Quinine comprimé 300mg</v>
      </c>
      <c r="B45" s="247"/>
      <c r="C45" s="248"/>
      <c r="D45" s="302" t="str">
        <f t="shared" si="10"/>
        <v/>
      </c>
      <c r="E45" s="249"/>
      <c r="F45" s="247"/>
      <c r="G45" s="247"/>
      <c r="H45" s="247"/>
      <c r="I45" s="247"/>
      <c r="J45" s="247"/>
      <c r="K45" s="248"/>
      <c r="L45" s="431" t="str">
        <f t="shared" si="3"/>
        <v>0</v>
      </c>
      <c r="M45" s="428" t="str">
        <f t="shared" si="4"/>
        <v>0</v>
      </c>
      <c r="N45" s="250" t="str">
        <f t="shared" si="5"/>
        <v>0</v>
      </c>
      <c r="O45" s="251"/>
      <c r="P45" s="247"/>
      <c r="R45" s="312">
        <f t="shared" si="6"/>
        <v>0</v>
      </c>
      <c r="S45" s="152">
        <f t="shared" si="7"/>
        <v>90</v>
      </c>
      <c r="T45" s="68" t="e">
        <f t="shared" si="0"/>
        <v>#VALUE!</v>
      </c>
      <c r="U45" s="68" t="e">
        <f t="shared" si="8"/>
        <v>#VALUE!</v>
      </c>
      <c r="V45" s="95">
        <v>1</v>
      </c>
      <c r="W45" s="153" t="e">
        <f t="shared" si="1"/>
        <v>#VALUE!</v>
      </c>
      <c r="Y45" s="107">
        <f t="shared" si="9"/>
        <v>0</v>
      </c>
    </row>
    <row r="46" spans="1:25" ht="34.5" customHeight="1" x14ac:dyDescent="0.3">
      <c r="A46" s="322" t="str">
        <f>CDT!B46</f>
        <v>Quinine injectable 300 mg</v>
      </c>
      <c r="B46" s="247"/>
      <c r="C46" s="248"/>
      <c r="D46" s="302" t="str">
        <f t="shared" si="10"/>
        <v/>
      </c>
      <c r="E46" s="249"/>
      <c r="F46" s="247"/>
      <c r="G46" s="247"/>
      <c r="H46" s="247"/>
      <c r="I46" s="247"/>
      <c r="J46" s="247"/>
      <c r="K46" s="248"/>
      <c r="L46" s="431" t="str">
        <f t="shared" si="3"/>
        <v>0</v>
      </c>
      <c r="M46" s="428" t="str">
        <f t="shared" si="4"/>
        <v>0</v>
      </c>
      <c r="N46" s="250" t="str">
        <f t="shared" si="5"/>
        <v>0</v>
      </c>
      <c r="O46" s="251"/>
      <c r="P46" s="247"/>
      <c r="R46" s="312">
        <f t="shared" si="6"/>
        <v>0</v>
      </c>
      <c r="S46" s="152">
        <f t="shared" si="7"/>
        <v>90</v>
      </c>
      <c r="T46" s="68" t="e">
        <f t="shared" si="0"/>
        <v>#VALUE!</v>
      </c>
      <c r="U46" s="68" t="e">
        <f t="shared" si="8"/>
        <v>#VALUE!</v>
      </c>
      <c r="V46" s="95">
        <v>1</v>
      </c>
      <c r="W46" s="153" t="e">
        <f t="shared" si="1"/>
        <v>#VALUE!</v>
      </c>
      <c r="Y46" s="107">
        <f t="shared" si="9"/>
        <v>0</v>
      </c>
    </row>
    <row r="47" spans="1:25" ht="34.5" customHeight="1" x14ac:dyDescent="0.3">
      <c r="A47" s="322" t="str">
        <f>CDT!B47</f>
        <v>Quinine injectable 600 mg</v>
      </c>
      <c r="B47" s="247"/>
      <c r="C47" s="248"/>
      <c r="D47" s="302" t="str">
        <f t="shared" si="10"/>
        <v/>
      </c>
      <c r="E47" s="249"/>
      <c r="F47" s="247"/>
      <c r="G47" s="247"/>
      <c r="H47" s="247"/>
      <c r="I47" s="247"/>
      <c r="J47" s="247"/>
      <c r="K47" s="248"/>
      <c r="L47" s="431" t="str">
        <f t="shared" si="3"/>
        <v>0</v>
      </c>
      <c r="M47" s="428" t="str">
        <f t="shared" si="4"/>
        <v>0</v>
      </c>
      <c r="N47" s="250" t="str">
        <f t="shared" si="5"/>
        <v>0</v>
      </c>
      <c r="O47" s="251"/>
      <c r="P47" s="247"/>
      <c r="R47" s="312">
        <f t="shared" si="6"/>
        <v>0</v>
      </c>
      <c r="S47" s="152">
        <f t="shared" si="7"/>
        <v>90</v>
      </c>
      <c r="T47" s="68" t="e">
        <f t="shared" si="0"/>
        <v>#VALUE!</v>
      </c>
      <c r="U47" s="68" t="e">
        <f t="shared" si="8"/>
        <v>#VALUE!</v>
      </c>
      <c r="V47" s="95">
        <v>1</v>
      </c>
      <c r="W47" s="153" t="e">
        <f t="shared" si="1"/>
        <v>#VALUE!</v>
      </c>
      <c r="Y47" s="107">
        <f t="shared" si="9"/>
        <v>0</v>
      </c>
    </row>
    <row r="48" spans="1:25" ht="34.5" customHeight="1" thickBot="1" x14ac:dyDescent="0.35">
      <c r="A48" s="322" t="str">
        <f>CDT!B48</f>
        <v>Quinine injectable 600 mg</v>
      </c>
      <c r="B48" s="247"/>
      <c r="C48" s="248"/>
      <c r="D48" s="303" t="str">
        <f t="shared" si="10"/>
        <v/>
      </c>
      <c r="E48" s="249"/>
      <c r="F48" s="247"/>
      <c r="G48" s="247"/>
      <c r="H48" s="247"/>
      <c r="I48" s="247"/>
      <c r="J48" s="247"/>
      <c r="K48" s="248"/>
      <c r="L48" s="431" t="str">
        <f t="shared" si="3"/>
        <v>0</v>
      </c>
      <c r="M48" s="428" t="str">
        <f t="shared" si="4"/>
        <v>0</v>
      </c>
      <c r="N48" s="250" t="str">
        <f t="shared" si="5"/>
        <v>0</v>
      </c>
      <c r="O48" s="251"/>
      <c r="P48" s="247"/>
      <c r="R48" s="312">
        <f t="shared" si="6"/>
        <v>0</v>
      </c>
      <c r="S48" s="152">
        <f t="shared" si="7"/>
        <v>90</v>
      </c>
      <c r="T48" s="68" t="e">
        <f>D48-(E48+G48+I48+H48)</f>
        <v>#VALUE!</v>
      </c>
      <c r="U48" s="68" t="e">
        <f t="shared" si="8"/>
        <v>#VALUE!</v>
      </c>
      <c r="V48" s="95">
        <v>1</v>
      </c>
      <c r="W48" s="153" t="e">
        <f t="shared" si="1"/>
        <v>#VALUE!</v>
      </c>
      <c r="Y48" s="107">
        <f t="shared" si="9"/>
        <v>0</v>
      </c>
    </row>
    <row r="49" spans="1:23" ht="34.5" customHeight="1" thickBot="1" x14ac:dyDescent="0.35">
      <c r="A49" s="322" t="str">
        <f>CDT!B49</f>
        <v>Artéméther injectable 100 mg</v>
      </c>
      <c r="B49" s="247"/>
      <c r="C49" s="248"/>
      <c r="D49" s="303" t="str">
        <f t="shared" si="10"/>
        <v/>
      </c>
      <c r="E49" s="249"/>
      <c r="F49" s="247"/>
      <c r="G49" s="247"/>
      <c r="H49" s="247"/>
      <c r="I49" s="247"/>
      <c r="J49" s="247"/>
      <c r="K49" s="248"/>
      <c r="L49" s="431" t="str">
        <f t="shared" si="3"/>
        <v>0</v>
      </c>
      <c r="M49" s="428" t="str">
        <f t="shared" si="4"/>
        <v>0</v>
      </c>
      <c r="N49" s="250" t="str">
        <f t="shared" si="5"/>
        <v>0</v>
      </c>
      <c r="O49" s="251"/>
      <c r="P49" s="247"/>
      <c r="R49" s="312">
        <f t="shared" si="6"/>
        <v>0</v>
      </c>
      <c r="S49" s="152">
        <f t="shared" si="7"/>
        <v>90</v>
      </c>
      <c r="T49" s="68" t="e">
        <f>D49-(E49+G49+I49+H49)</f>
        <v>#VALUE!</v>
      </c>
      <c r="U49" s="68" t="e">
        <f t="shared" si="8"/>
        <v>#VALUE!</v>
      </c>
      <c r="V49" s="95">
        <v>1</v>
      </c>
      <c r="W49" s="153" t="e">
        <f t="shared" si="1"/>
        <v>#VALUE!</v>
      </c>
    </row>
    <row r="50" spans="1:23" ht="34.5" hidden="1" customHeight="1" x14ac:dyDescent="0.3">
      <c r="A50" s="17"/>
      <c r="B50" s="79"/>
      <c r="C50" s="79"/>
      <c r="D50" s="53"/>
      <c r="E50" s="79"/>
      <c r="F50" s="79"/>
      <c r="G50" s="79"/>
      <c r="H50" s="79"/>
      <c r="I50" s="79"/>
      <c r="J50" s="79"/>
      <c r="K50" s="79"/>
      <c r="L50" s="54"/>
      <c r="M50" s="58" t="str">
        <f t="shared" ref="M50" si="11">IF(B50&lt;&gt;"",((E50/S50)*30),"")</f>
        <v/>
      </c>
      <c r="N50" s="55"/>
      <c r="O50" s="80"/>
      <c r="P50" s="79"/>
      <c r="S50" s="152"/>
      <c r="T50" s="68"/>
      <c r="U50" s="68"/>
      <c r="V50" s="95"/>
      <c r="W50" s="153" t="str">
        <f t="shared" si="1"/>
        <v/>
      </c>
    </row>
    <row r="51" spans="1:23" s="235" customFormat="1" ht="16.5" customHeight="1" x14ac:dyDescent="0.35">
      <c r="A51" s="531" t="s">
        <v>290</v>
      </c>
      <c r="B51" s="531"/>
      <c r="C51" s="531"/>
      <c r="D51" s="531"/>
      <c r="E51" s="531"/>
      <c r="F51" s="531"/>
      <c r="H51" s="233"/>
      <c r="I51" s="233" t="s">
        <v>300</v>
      </c>
      <c r="J51" s="234"/>
      <c r="K51" s="232"/>
      <c r="L51" s="232"/>
      <c r="M51" s="232"/>
      <c r="N51" s="232"/>
      <c r="O51" s="232"/>
      <c r="Q51" s="236"/>
      <c r="R51" s="311"/>
      <c r="S51" s="237"/>
      <c r="T51" s="238"/>
      <c r="U51" s="238"/>
      <c r="V51" s="239"/>
      <c r="W51" s="240"/>
    </row>
    <row r="52" spans="1:23" ht="29.25" customHeight="1" x14ac:dyDescent="0.3">
      <c r="A52" s="18"/>
      <c r="B52" s="18"/>
      <c r="C52" s="18"/>
      <c r="D52" s="18"/>
      <c r="E52" s="18"/>
      <c r="F52" s="18"/>
      <c r="G52" s="18"/>
      <c r="H52" s="18"/>
      <c r="I52" s="18"/>
      <c r="J52" s="18"/>
      <c r="K52" s="18"/>
      <c r="L52" s="18"/>
      <c r="M52" s="18"/>
      <c r="N52" s="18"/>
      <c r="O52" s="18"/>
      <c r="S52" s="154"/>
      <c r="T52" s="69"/>
      <c r="U52" s="69"/>
      <c r="V52" s="70"/>
      <c r="W52" s="155"/>
    </row>
    <row r="53" spans="1:23" ht="15.6" x14ac:dyDescent="0.3">
      <c r="B53" s="18"/>
      <c r="C53" s="18"/>
      <c r="D53" s="18"/>
      <c r="E53" s="18"/>
      <c r="F53" s="18"/>
      <c r="I53" s="18"/>
      <c r="J53" s="18"/>
      <c r="K53" s="18"/>
      <c r="L53" s="18"/>
      <c r="M53" s="18"/>
      <c r="N53" s="18"/>
      <c r="O53" s="18"/>
      <c r="S53" s="154"/>
      <c r="T53" s="69"/>
      <c r="U53" s="69"/>
      <c r="V53" s="70"/>
      <c r="W53" s="155"/>
    </row>
    <row r="54" spans="1:23" s="235" customFormat="1" ht="18.600000000000001" thickBot="1" x14ac:dyDescent="0.4">
      <c r="A54" s="233" t="s">
        <v>289</v>
      </c>
      <c r="H54" s="233"/>
      <c r="I54" s="233" t="s">
        <v>301</v>
      </c>
      <c r="O54" s="232"/>
      <c r="Q54" s="236"/>
      <c r="R54" s="311"/>
      <c r="S54" s="243"/>
      <c r="T54" s="244"/>
      <c r="U54" s="244"/>
      <c r="V54" s="245"/>
      <c r="W54" s="246"/>
    </row>
  </sheetData>
  <mergeCells count="21">
    <mergeCell ref="A24:A25"/>
    <mergeCell ref="A51:F51"/>
    <mergeCell ref="A19:C19"/>
    <mergeCell ref="D19:N19"/>
    <mergeCell ref="S19:W19"/>
    <mergeCell ref="A21:C21"/>
    <mergeCell ref="D21:F21"/>
    <mergeCell ref="G21:K22"/>
    <mergeCell ref="L21:P21"/>
    <mergeCell ref="L17:P17"/>
    <mergeCell ref="A1:B1"/>
    <mergeCell ref="A3:B3"/>
    <mergeCell ref="A4:B4"/>
    <mergeCell ref="A11:O11"/>
    <mergeCell ref="B13:C13"/>
    <mergeCell ref="E13:J13"/>
    <mergeCell ref="B15:C15"/>
    <mergeCell ref="D15:F15"/>
    <mergeCell ref="G15:I15"/>
    <mergeCell ref="B17:E17"/>
    <mergeCell ref="G17:K17"/>
  </mergeCells>
  <conditionalFormatting sqref="U26">
    <cfRule type="cellIs" dxfId="3672" priority="39" operator="greaterThan">
      <formula>0</formula>
    </cfRule>
    <cfRule type="cellIs" dxfId="3671" priority="40" operator="greaterThan">
      <formula>0</formula>
    </cfRule>
    <cfRule type="cellIs" dxfId="3670" priority="41" operator="lessThan">
      <formula>0</formula>
    </cfRule>
    <cfRule type="cellIs" dxfId="3669" priority="42" operator="notEqual">
      <formula>0</formula>
    </cfRule>
  </conditionalFormatting>
  <conditionalFormatting sqref="U27:U29">
    <cfRule type="cellIs" dxfId="3668" priority="35" operator="greaterThan">
      <formula>0</formula>
    </cfRule>
    <cfRule type="cellIs" dxfId="3667" priority="36" operator="greaterThan">
      <formula>0</formula>
    </cfRule>
    <cfRule type="cellIs" dxfId="3666" priority="37" operator="lessThan">
      <formula>0</formula>
    </cfRule>
    <cfRule type="cellIs" dxfId="3665" priority="38" operator="notEqual">
      <formula>0</formula>
    </cfRule>
  </conditionalFormatting>
  <conditionalFormatting sqref="U30:U31 U33:U47">
    <cfRule type="cellIs" dxfId="3664" priority="31" operator="greaterThan">
      <formula>0</formula>
    </cfRule>
    <cfRule type="cellIs" dxfId="3663" priority="32" operator="greaterThan">
      <formula>0</formula>
    </cfRule>
    <cfRule type="cellIs" dxfId="3662" priority="33" operator="lessThan">
      <formula>0</formula>
    </cfRule>
    <cfRule type="cellIs" dxfId="3661" priority="34" operator="notEqual">
      <formula>0</formula>
    </cfRule>
  </conditionalFormatting>
  <conditionalFormatting sqref="U48:U50">
    <cfRule type="cellIs" dxfId="3660" priority="27" operator="greaterThan">
      <formula>0</formula>
    </cfRule>
    <cfRule type="cellIs" dxfId="3659" priority="28" operator="greaterThan">
      <formula>0</formula>
    </cfRule>
    <cfRule type="cellIs" dxfId="3658" priority="29" operator="lessThan">
      <formula>0</formula>
    </cfRule>
    <cfRule type="cellIs" dxfId="3657" priority="30" operator="notEqual">
      <formula>0</formula>
    </cfRule>
  </conditionalFormatting>
  <conditionalFormatting sqref="K50">
    <cfRule type="expression" dxfId="3656" priority="25">
      <formula>K50&lt;T50</formula>
    </cfRule>
    <cfRule type="expression" dxfId="3655" priority="26">
      <formula>K50&gt;T50</formula>
    </cfRule>
  </conditionalFormatting>
  <conditionalFormatting sqref="J37:J47">
    <cfRule type="cellIs" dxfId="3654" priority="24" operator="greaterThan">
      <formula>90</formula>
    </cfRule>
  </conditionalFormatting>
  <conditionalFormatting sqref="J48:J50">
    <cfRule type="cellIs" dxfId="3653" priority="23" operator="greaterThan">
      <formula>90</formula>
    </cfRule>
  </conditionalFormatting>
  <conditionalFormatting sqref="K36:K47">
    <cfRule type="expression" dxfId="3652" priority="21">
      <formula>K36&lt;T36</formula>
    </cfRule>
    <cfRule type="expression" dxfId="3651" priority="22">
      <formula>K36&gt;T36</formula>
    </cfRule>
  </conditionalFormatting>
  <conditionalFormatting sqref="J27:J31 J33">
    <cfRule type="cellIs" dxfId="3650" priority="20" operator="greaterThan">
      <formula>90</formula>
    </cfRule>
  </conditionalFormatting>
  <conditionalFormatting sqref="J36">
    <cfRule type="cellIs" dxfId="3649" priority="19" operator="greaterThan">
      <formula>90</formula>
    </cfRule>
  </conditionalFormatting>
  <conditionalFormatting sqref="K48:K49">
    <cfRule type="expression" dxfId="3648" priority="17">
      <formula>K48&lt;T48</formula>
    </cfRule>
    <cfRule type="expression" dxfId="3647" priority="18">
      <formula>K48&gt;T48</formula>
    </cfRule>
  </conditionalFormatting>
  <conditionalFormatting sqref="K27:K31 K33">
    <cfRule type="expression" dxfId="3646" priority="15">
      <formula>K27&lt;T27</formula>
    </cfRule>
    <cfRule type="expression" dxfId="3645" priority="16">
      <formula>K27&gt;T27</formula>
    </cfRule>
  </conditionalFormatting>
  <conditionalFormatting sqref="J26">
    <cfRule type="cellIs" dxfId="3644" priority="14" operator="greaterThan">
      <formula>90</formula>
    </cfRule>
  </conditionalFormatting>
  <conditionalFormatting sqref="K26">
    <cfRule type="expression" dxfId="3643" priority="12">
      <formula>K26&lt;T26</formula>
    </cfRule>
    <cfRule type="expression" dxfId="3642" priority="13">
      <formula>K26&gt;T26</formula>
    </cfRule>
  </conditionalFormatting>
  <conditionalFormatting sqref="U32">
    <cfRule type="cellIs" dxfId="3641" priority="8" operator="greaterThan">
      <formula>0</formula>
    </cfRule>
    <cfRule type="cellIs" dxfId="3640" priority="9" operator="greaterThan">
      <formula>0</formula>
    </cfRule>
    <cfRule type="cellIs" dxfId="3639" priority="10" operator="lessThan">
      <formula>0</formula>
    </cfRule>
    <cfRule type="cellIs" dxfId="3638" priority="11" operator="notEqual">
      <formula>0</formula>
    </cfRule>
  </conditionalFormatting>
  <conditionalFormatting sqref="K34">
    <cfRule type="expression" dxfId="3637" priority="6">
      <formula>K34&lt;T34</formula>
    </cfRule>
    <cfRule type="expression" dxfId="3636" priority="7">
      <formula>K34&gt;T34</formula>
    </cfRule>
  </conditionalFormatting>
  <conditionalFormatting sqref="K35">
    <cfRule type="expression" dxfId="3635" priority="4">
      <formula>K35&lt;T35</formula>
    </cfRule>
    <cfRule type="expression" dxfId="3634" priority="5">
      <formula>K35&gt;T35</formula>
    </cfRule>
  </conditionalFormatting>
  <conditionalFormatting sqref="J32">
    <cfRule type="cellIs" dxfId="3633" priority="3" operator="greaterThan">
      <formula>90</formula>
    </cfRule>
  </conditionalFormatting>
  <conditionalFormatting sqref="K32">
    <cfRule type="expression" dxfId="3632" priority="1">
      <formula>K32&lt;T32</formula>
    </cfRule>
    <cfRule type="expression" dxfId="3631" priority="2">
      <formula>K32&gt;T32</formula>
    </cfRule>
  </conditionalFormatting>
  <dataValidations count="7">
    <dataValidation type="whole" allowBlank="1" showInputMessage="1" showErrorMessage="1" prompt="La quantité accordée par le point Focal ne peut être supérieure à la somme du CMMa et la quantité commandée pour le trimestre._x000a_Merci de revoir la quantité dans la colonne O." sqref="O26:O49">
      <formula1>0</formula1>
      <formula2>+M26+N26</formula2>
    </dataValidation>
    <dataValidation type="whole" allowBlank="1" showInputMessage="1" showErrorMessage="1" prompt="La valeur ne peut pas être supérieure à 89_x000a_Si tel est le cas déteminer la quantité à commander directement à la colonne O_x000a_merci" sqref="J26">
      <formula1>0</formula1>
      <formula2>89</formula2>
    </dataValidation>
    <dataValidation type="list" allowBlank="1" showInputMessage="1" showErrorMessage="1" sqref="D21:F21">
      <formula1>typerapport2</formula1>
    </dataValidation>
    <dataValidation type="whole" operator="lessThanOrEqual" allowBlank="1" showInputMessage="1" showErrorMessage="1" promptTitle="instruction" prompt="La valeur de la cellule ne peut pas être supérieure à la quantité Totale inscrite dans la colonne D._x000a_Merci de vérifier." sqref="E26:E50">
      <formula1>D26</formula1>
    </dataValidation>
    <dataValidation type="whole" allowBlank="1" showInputMessage="1" showErrorMessage="1" prompt="La valeur ne peut pas être supérieure à 89_x000a_Si tel est le cas déteminer la quantité à commander directement à la colonne M._x000a_merci" sqref="J27:J50">
      <formula1>0</formula1>
      <formula2>89</formula2>
    </dataValidation>
    <dataValidation errorStyle="information" allowBlank="1" showInputMessage="1" showErrorMessage="1" errorTitle="Instruction" error="Saisissez le Texte en MAJUSCULE_x000a_Exemple: CMS AGOE_x000a_Merci" promptTitle="Instruction" prompt="Saisissez le Texte en MAJUSCULE_x000a_Exemple: CMS AGOE_x000a_Merci" sqref="D19:N19"/>
    <dataValidation type="date" errorStyle="warning" allowBlank="1" showInputMessage="1" showErrorMessage="1" promptTitle="Instruction" prompt="SVP Saisissez la date sous le format:_x000a_00/00/0000. exemple 15/09/2016,_x000a_Merci_x000a_" sqref="L21:P21">
      <formula1>42370</formula1>
      <formula2>44926</formula2>
    </dataValidation>
  </dataValidations>
  <pageMargins left="0.21" right="0.23622047244094491" top="0.74803149606299213" bottom="0.74803149606299213" header="0.31496062992125984" footer="0.31496062992125984"/>
  <pageSetup paperSize="9" scale="40" orientation="portrait" r:id="rId1"/>
  <headerFooter alignWithMargins="0">
    <oddFooter>&amp;C&amp;"Arial,Gras"PNLS /IST, Avenue des Armées, -05 BP 424 Lomé –Togo ; Tel 22 20 94 39 Fax : 22 20 94 36    Site Web : www.pnls.tg</oddFooter>
  </headerFooter>
  <drawing r:id="rId2"/>
</worksheet>
</file>

<file path=xl/worksheets/sheet4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rgb="FFFF0000"/>
  </sheetPr>
  <dimension ref="A1:W56"/>
  <sheetViews>
    <sheetView showGridLines="0" view="pageBreakPreview" topLeftCell="A6" zoomScale="70" zoomScaleNormal="70" zoomScaleSheetLayoutView="70" zoomScalePageLayoutView="50" workbookViewId="0">
      <selection activeCell="D19" sqref="D19:N19"/>
    </sheetView>
  </sheetViews>
  <sheetFormatPr baseColWidth="10" defaultColWidth="7.33203125" defaultRowHeight="13.8" x14ac:dyDescent="0.3"/>
  <cols>
    <col min="1" max="1" width="51.5546875" style="3" customWidth="1"/>
    <col min="2" max="14" width="11.5546875" style="3" customWidth="1"/>
    <col min="15" max="15" width="11.6640625" style="39" customWidth="1"/>
    <col min="16" max="16" width="17.5546875" style="3" customWidth="1"/>
    <col min="17" max="17" width="2.109375" style="62" customWidth="1"/>
    <col min="18" max="18" width="4.88671875" style="77" customWidth="1"/>
    <col min="19" max="20" width="7.44140625" style="77" bestFit="1" customWidth="1"/>
    <col min="21" max="21" width="7.88671875" style="78" bestFit="1" customWidth="1"/>
    <col min="22" max="22" width="33.33203125" style="77" customWidth="1"/>
    <col min="23" max="16384" width="7.33203125" style="3"/>
  </cols>
  <sheetData>
    <row r="1" spans="1:23" ht="17.25" customHeight="1" x14ac:dyDescent="0.3">
      <c r="A1" s="549" t="s">
        <v>452</v>
      </c>
      <c r="B1" s="549"/>
      <c r="C1" s="2"/>
      <c r="D1" s="2"/>
      <c r="E1"/>
      <c r="F1"/>
      <c r="G1"/>
      <c r="H1"/>
      <c r="I1"/>
      <c r="J1"/>
      <c r="N1" s="4" t="s">
        <v>1</v>
      </c>
      <c r="O1" s="5"/>
      <c r="R1" s="306"/>
      <c r="S1" s="69"/>
      <c r="T1" s="69"/>
      <c r="U1" s="69"/>
      <c r="V1" s="70"/>
      <c r="W1" s="69"/>
    </row>
    <row r="2" spans="1:23" ht="13.5" customHeight="1" x14ac:dyDescent="0.3">
      <c r="A2" s="1" t="s">
        <v>453</v>
      </c>
      <c r="B2" s="1"/>
      <c r="C2" s="2"/>
      <c r="D2" s="2"/>
      <c r="E2"/>
      <c r="F2"/>
      <c r="G2"/>
      <c r="H2"/>
      <c r="I2"/>
      <c r="J2"/>
      <c r="M2" s="4"/>
      <c r="N2" s="4" t="s">
        <v>3</v>
      </c>
      <c r="O2" s="5"/>
      <c r="R2" s="306"/>
      <c r="S2" s="69"/>
      <c r="T2" s="69"/>
      <c r="U2" s="69"/>
      <c r="V2" s="70"/>
      <c r="W2" s="69"/>
    </row>
    <row r="3" spans="1:23" ht="15.6" x14ac:dyDescent="0.3">
      <c r="A3" s="549" t="s">
        <v>454</v>
      </c>
      <c r="B3" s="549"/>
      <c r="C3" s="2"/>
      <c r="D3" s="2"/>
      <c r="E3"/>
      <c r="F3"/>
      <c r="G3"/>
      <c r="H3"/>
      <c r="I3"/>
      <c r="J3"/>
      <c r="K3" s="5"/>
      <c r="L3" s="5"/>
      <c r="M3" s="5"/>
      <c r="N3" s="5"/>
      <c r="O3" s="5"/>
      <c r="R3" s="306"/>
      <c r="S3" s="69"/>
      <c r="T3" s="69"/>
      <c r="U3" s="69"/>
      <c r="V3" s="70"/>
      <c r="W3" s="69"/>
    </row>
    <row r="4" spans="1:23" ht="33.6" customHeight="1" x14ac:dyDescent="0.3">
      <c r="A4" s="547" t="s">
        <v>455</v>
      </c>
      <c r="B4" s="548"/>
      <c r="C4" s="7"/>
      <c r="D4" s="7"/>
      <c r="E4" s="8"/>
      <c r="F4" s="8"/>
      <c r="G4" s="8"/>
      <c r="H4" s="8"/>
      <c r="I4" s="8"/>
      <c r="J4" s="8"/>
      <c r="K4" s="9"/>
      <c r="L4" s="9"/>
      <c r="M4" s="9"/>
      <c r="N4" s="9"/>
      <c r="O4" s="38"/>
      <c r="R4" s="306"/>
      <c r="S4" s="69"/>
      <c r="T4" s="69"/>
      <c r="U4" s="69"/>
      <c r="V4" s="70"/>
      <c r="W4" s="69"/>
    </row>
    <row r="5" spans="1:23" x14ac:dyDescent="0.3">
      <c r="B5" s="9"/>
      <c r="C5" s="9"/>
      <c r="D5" s="9"/>
      <c r="E5" s="9"/>
      <c r="F5" s="9"/>
      <c r="G5" s="9"/>
      <c r="H5" s="9"/>
      <c r="I5" s="9"/>
      <c r="J5" s="9"/>
      <c r="K5" s="9"/>
      <c r="L5" s="9"/>
      <c r="M5" s="9"/>
      <c r="N5" s="9"/>
      <c r="O5" s="38"/>
      <c r="R5" s="306"/>
      <c r="S5" s="69"/>
      <c r="T5" s="69"/>
      <c r="U5" s="69"/>
      <c r="V5" s="70"/>
      <c r="W5" s="69"/>
    </row>
    <row r="6" spans="1:23" ht="15.6" x14ac:dyDescent="0.3">
      <c r="A6" s="6" t="s">
        <v>232</v>
      </c>
      <c r="B6" s="9"/>
      <c r="C6" s="9"/>
      <c r="D6" s="9"/>
      <c r="E6" s="9"/>
      <c r="F6" s="9"/>
      <c r="G6" s="9"/>
      <c r="H6" s="9"/>
      <c r="I6" s="9"/>
      <c r="J6" s="9"/>
      <c r="K6" s="9"/>
      <c r="L6" s="9"/>
      <c r="M6" s="9"/>
      <c r="N6" s="9"/>
      <c r="O6" s="38"/>
      <c r="R6" s="306"/>
      <c r="S6" s="69"/>
      <c r="T6" s="69"/>
      <c r="U6" s="69"/>
      <c r="V6" s="70"/>
      <c r="W6" s="69"/>
    </row>
    <row r="7" spans="1:23" x14ac:dyDescent="0.3">
      <c r="A7" s="10"/>
      <c r="B7" s="9"/>
      <c r="C7" s="9"/>
      <c r="D7" s="9"/>
      <c r="E7" s="9"/>
      <c r="F7" s="9"/>
      <c r="G7" s="9"/>
      <c r="H7" s="9"/>
      <c r="I7" s="9"/>
      <c r="J7" s="9"/>
      <c r="K7" s="9"/>
      <c r="L7" s="9"/>
      <c r="M7" s="9"/>
      <c r="N7" s="9"/>
      <c r="O7" s="38"/>
      <c r="R7" s="69"/>
      <c r="S7" s="69"/>
      <c r="T7" s="69"/>
      <c r="U7" s="70"/>
      <c r="V7" s="69"/>
    </row>
    <row r="8" spans="1:23" x14ac:dyDescent="0.3">
      <c r="A8" s="10"/>
      <c r="B8" s="9"/>
      <c r="C8" s="9"/>
      <c r="D8" s="9"/>
      <c r="E8" s="9"/>
      <c r="F8" s="9"/>
      <c r="G8" s="9"/>
      <c r="H8" s="9"/>
      <c r="I8" s="9"/>
      <c r="J8" s="9"/>
      <c r="K8" s="9"/>
      <c r="L8" s="9"/>
      <c r="M8" s="9"/>
      <c r="N8" s="9"/>
      <c r="O8" s="38"/>
      <c r="R8" s="69"/>
      <c r="S8" s="69"/>
      <c r="T8" s="69"/>
      <c r="U8" s="70"/>
      <c r="V8" s="69"/>
    </row>
    <row r="9" spans="1:23" ht="17.25" customHeight="1" x14ac:dyDescent="0.3">
      <c r="A9" s="10"/>
      <c r="B9" s="9"/>
      <c r="C9" s="9"/>
      <c r="D9" s="9"/>
      <c r="E9" s="9"/>
      <c r="F9" s="9"/>
      <c r="G9" s="9"/>
      <c r="H9" s="9"/>
      <c r="I9" s="9"/>
      <c r="J9" s="9"/>
      <c r="K9" s="9"/>
      <c r="L9" s="9"/>
      <c r="M9" s="9"/>
      <c r="N9" s="9"/>
      <c r="O9" s="38"/>
      <c r="R9" s="69"/>
      <c r="S9" s="69"/>
      <c r="T9" s="69"/>
      <c r="U9" s="70"/>
      <c r="V9" s="69"/>
    </row>
    <row r="10" spans="1:23" ht="0.75" customHeight="1" x14ac:dyDescent="0.3">
      <c r="R10" s="69"/>
      <c r="S10" s="69"/>
      <c r="T10" s="69"/>
      <c r="U10" s="70"/>
      <c r="V10" s="69"/>
    </row>
    <row r="11" spans="1:23" ht="21" customHeight="1" x14ac:dyDescent="0.3">
      <c r="A11" s="555" t="s">
        <v>263</v>
      </c>
      <c r="B11" s="555"/>
      <c r="C11" s="555"/>
      <c r="D11" s="555"/>
      <c r="E11" s="555"/>
      <c r="F11" s="555"/>
      <c r="G11" s="555"/>
      <c r="H11" s="555"/>
      <c r="I11" s="555"/>
      <c r="J11" s="555"/>
      <c r="K11" s="555"/>
      <c r="L11" s="555"/>
      <c r="M11" s="555"/>
      <c r="N11" s="555"/>
      <c r="O11" s="555"/>
      <c r="P11" s="40"/>
      <c r="R11" s="69"/>
      <c r="S11" s="69"/>
      <c r="T11" s="69"/>
      <c r="U11" s="70"/>
      <c r="V11" s="69"/>
    </row>
    <row r="12" spans="1:23" ht="3.75" customHeight="1" x14ac:dyDescent="0.3">
      <c r="A12" s="11"/>
      <c r="B12" s="11"/>
      <c r="C12" s="11"/>
      <c r="D12" s="11"/>
      <c r="E12" s="11"/>
      <c r="F12" s="11"/>
      <c r="G12" s="11"/>
      <c r="H12" s="11"/>
      <c r="I12" s="11"/>
      <c r="J12" s="11"/>
      <c r="K12" s="11"/>
      <c r="L12" s="11"/>
      <c r="M12" s="11"/>
      <c r="N12" s="11"/>
      <c r="O12" s="11"/>
      <c r="R12" s="69"/>
      <c r="S12" s="69"/>
      <c r="T12" s="69"/>
      <c r="U12" s="70"/>
      <c r="V12" s="69"/>
    </row>
    <row r="13" spans="1:23" s="42" customFormat="1" ht="20.25" hidden="1" customHeight="1" thickBot="1" x14ac:dyDescent="0.35">
      <c r="A13" s="434" t="s">
        <v>5</v>
      </c>
      <c r="B13" s="556">
        <f>'Info District'!G11</f>
        <v>2025</v>
      </c>
      <c r="C13" s="557"/>
      <c r="E13" s="550"/>
      <c r="F13" s="550"/>
      <c r="G13" s="550"/>
      <c r="H13" s="550"/>
      <c r="I13" s="550"/>
      <c r="J13" s="554"/>
      <c r="Q13" s="63"/>
      <c r="R13" s="71"/>
      <c r="S13" s="71"/>
      <c r="T13" s="71"/>
      <c r="U13" s="72"/>
      <c r="V13" s="71"/>
    </row>
    <row r="14" spans="1:23" s="42" customFormat="1" ht="7.5" hidden="1" customHeight="1" thickBot="1" x14ac:dyDescent="0.35">
      <c r="A14" s="434"/>
      <c r="B14" s="13"/>
      <c r="C14" s="13"/>
      <c r="D14" s="13"/>
      <c r="O14" s="15"/>
      <c r="Q14" s="63"/>
      <c r="R14" s="71"/>
      <c r="S14" s="71"/>
      <c r="T14" s="71"/>
      <c r="U14" s="72"/>
      <c r="V14" s="71"/>
    </row>
    <row r="15" spans="1:23" s="42" customFormat="1" ht="16.5" hidden="1" customHeight="1" thickBot="1" x14ac:dyDescent="0.35">
      <c r="A15" s="434" t="s">
        <v>7</v>
      </c>
      <c r="B15" s="558" t="str">
        <f>'Info District'!G12</f>
        <v>PLATEAUX</v>
      </c>
      <c r="C15" s="559"/>
      <c r="D15" s="550" t="s">
        <v>8</v>
      </c>
      <c r="E15" s="550"/>
      <c r="F15" s="550"/>
      <c r="G15" s="551" t="str">
        <f>'Info District'!G13</f>
        <v>Agou</v>
      </c>
      <c r="H15" s="552"/>
      <c r="I15" s="553"/>
      <c r="L15" s="11"/>
      <c r="M15" s="11"/>
      <c r="N15" s="11"/>
      <c r="O15" s="11"/>
      <c r="P15" s="11"/>
      <c r="Q15" s="63"/>
      <c r="R15" s="71"/>
      <c r="S15" s="71"/>
      <c r="T15" s="71"/>
      <c r="U15" s="73"/>
      <c r="V15" s="71"/>
    </row>
    <row r="16" spans="1:23" s="42" customFormat="1" ht="3.75" hidden="1" customHeight="1" thickBot="1" x14ac:dyDescent="0.35">
      <c r="A16" s="139"/>
      <c r="B16" s="15"/>
      <c r="C16" s="15"/>
      <c r="D16" s="15"/>
      <c r="E16" s="15"/>
      <c r="K16" s="15"/>
      <c r="L16" s="15"/>
      <c r="M16" s="15"/>
      <c r="O16" s="15"/>
      <c r="Q16" s="63"/>
      <c r="R16" s="71"/>
      <c r="S16" s="71"/>
      <c r="T16" s="71"/>
      <c r="U16" s="72"/>
      <c r="V16" s="71"/>
    </row>
    <row r="17" spans="1:23" s="42" customFormat="1" ht="18" hidden="1" customHeight="1" thickBot="1" x14ac:dyDescent="0.35">
      <c r="A17" s="434" t="s">
        <v>9</v>
      </c>
      <c r="B17" s="556" t="str">
        <f>'Info District'!G17</f>
        <v>Avril à Juin 2025</v>
      </c>
      <c r="C17" s="560"/>
      <c r="D17" s="560"/>
      <c r="E17" s="557"/>
      <c r="G17" s="550" t="s">
        <v>11</v>
      </c>
      <c r="H17" s="550"/>
      <c r="I17" s="550"/>
      <c r="J17" s="550"/>
      <c r="K17" s="554"/>
      <c r="L17" s="551" t="str">
        <f>'Info District'!G18</f>
        <v>Juillet à Septembre 2025</v>
      </c>
      <c r="M17" s="552"/>
      <c r="N17" s="552"/>
      <c r="O17" s="552"/>
      <c r="P17" s="553"/>
      <c r="Q17" s="63"/>
      <c r="R17" s="71"/>
      <c r="S17" s="71"/>
      <c r="T17" s="71"/>
      <c r="U17" s="72"/>
      <c r="V17" s="71"/>
    </row>
    <row r="18" spans="1:23" s="9" customFormat="1" ht="6" customHeight="1" thickBot="1" x14ac:dyDescent="0.3">
      <c r="B18" s="43"/>
      <c r="C18" s="43"/>
      <c r="D18" s="43"/>
      <c r="E18" s="44"/>
      <c r="F18" s="43"/>
      <c r="G18" s="45"/>
      <c r="H18" s="45"/>
      <c r="I18" s="45"/>
      <c r="J18" s="45"/>
      <c r="K18" s="45"/>
      <c r="L18" s="45"/>
      <c r="M18" s="45"/>
      <c r="O18" s="38"/>
      <c r="Q18" s="64"/>
      <c r="R18" s="74"/>
      <c r="S18" s="74"/>
      <c r="T18" s="74"/>
      <c r="U18" s="75"/>
      <c r="V18" s="74"/>
    </row>
    <row r="19" spans="1:23" s="9" customFormat="1" ht="31.5" customHeight="1" thickBot="1" x14ac:dyDescent="0.35">
      <c r="A19" s="532" t="s">
        <v>12</v>
      </c>
      <c r="B19" s="532"/>
      <c r="C19" s="533"/>
      <c r="D19" s="575"/>
      <c r="E19" s="576"/>
      <c r="F19" s="576"/>
      <c r="G19" s="576"/>
      <c r="H19" s="576"/>
      <c r="I19" s="576"/>
      <c r="J19" s="576"/>
      <c r="K19" s="576"/>
      <c r="L19" s="576"/>
      <c r="M19" s="576"/>
      <c r="N19" s="577"/>
      <c r="O19" s="11"/>
      <c r="P19" s="464" t="str">
        <f>'Info District'!H17</f>
        <v>T2</v>
      </c>
      <c r="Q19" s="65"/>
      <c r="R19" s="535" t="s">
        <v>96</v>
      </c>
      <c r="S19" s="536"/>
      <c r="T19" s="536"/>
      <c r="U19" s="536"/>
      <c r="V19" s="537"/>
    </row>
    <row r="20" spans="1:23" s="9" customFormat="1" ht="8.25" customHeight="1" thickBot="1" x14ac:dyDescent="0.35">
      <c r="A20" s="12"/>
      <c r="B20" s="12"/>
      <c r="C20" s="12"/>
      <c r="D20" s="12"/>
      <c r="E20" s="12"/>
      <c r="F20" s="12"/>
      <c r="G20" s="13"/>
      <c r="H20" s="13"/>
      <c r="I20" s="13"/>
      <c r="J20" s="13"/>
      <c r="K20" s="13"/>
      <c r="L20" s="14"/>
      <c r="M20" s="14"/>
      <c r="N20" s="14"/>
      <c r="O20" s="14"/>
      <c r="Q20" s="64"/>
      <c r="R20" s="146"/>
      <c r="S20" s="74"/>
      <c r="T20" s="74"/>
      <c r="U20" s="76"/>
      <c r="V20" s="147"/>
    </row>
    <row r="21" spans="1:23" s="9" customFormat="1" ht="30.75" customHeight="1" thickBot="1" x14ac:dyDescent="0.35">
      <c r="A21" s="564" t="s">
        <v>6</v>
      </c>
      <c r="B21" s="564"/>
      <c r="C21" s="564"/>
      <c r="D21" s="565"/>
      <c r="E21" s="566"/>
      <c r="F21" s="566"/>
      <c r="G21" s="566"/>
      <c r="H21" s="567"/>
      <c r="I21" s="12"/>
      <c r="K21" s="230" t="s">
        <v>338</v>
      </c>
      <c r="O21" s="571"/>
      <c r="P21" s="572"/>
      <c r="Q21" s="64"/>
      <c r="R21" s="146"/>
      <c r="S21" s="74"/>
      <c r="T21" s="74"/>
      <c r="U21" s="76"/>
      <c r="V21" s="147"/>
    </row>
    <row r="22" spans="1:23" s="9" customFormat="1" ht="9" customHeight="1" thickBot="1" x14ac:dyDescent="0.35">
      <c r="A22" s="12"/>
      <c r="B22" s="12"/>
      <c r="C22" s="12"/>
      <c r="D22" s="12"/>
      <c r="E22" s="12"/>
      <c r="F22" s="12"/>
      <c r="G22" s="13"/>
      <c r="H22" s="13"/>
      <c r="I22" s="13"/>
      <c r="J22" s="13"/>
      <c r="K22" s="13"/>
      <c r="L22" s="14"/>
      <c r="M22" s="14"/>
      <c r="N22" s="14"/>
      <c r="O22" s="14"/>
      <c r="Q22" s="64"/>
      <c r="R22" s="146"/>
      <c r="S22" s="74"/>
      <c r="T22" s="74"/>
      <c r="U22" s="76"/>
      <c r="V22" s="147"/>
    </row>
    <row r="23" spans="1:23" s="9" customFormat="1" ht="30" customHeight="1" thickBot="1" x14ac:dyDescent="0.35">
      <c r="A23" s="532" t="s">
        <v>240</v>
      </c>
      <c r="B23" s="532"/>
      <c r="C23" s="533"/>
      <c r="D23" s="568" t="s">
        <v>265</v>
      </c>
      <c r="E23" s="569"/>
      <c r="F23" s="570"/>
      <c r="H23" s="229"/>
      <c r="I23" s="573" t="s">
        <v>337</v>
      </c>
      <c r="J23" s="573"/>
      <c r="K23" s="573"/>
      <c r="L23" s="573"/>
      <c r="M23" s="573"/>
      <c r="N23" s="574"/>
      <c r="O23" s="562"/>
      <c r="P23" s="563"/>
      <c r="Q23" s="64"/>
      <c r="R23" s="146"/>
      <c r="S23" s="74"/>
      <c r="T23" s="74"/>
      <c r="U23" s="76"/>
      <c r="V23" s="147"/>
    </row>
    <row r="24" spans="1:23" s="9" customFormat="1" ht="6" customHeight="1" x14ac:dyDescent="0.3">
      <c r="A24" s="12"/>
      <c r="B24" s="12"/>
      <c r="C24" s="12"/>
      <c r="D24" s="12"/>
      <c r="E24" s="12"/>
      <c r="F24" s="12"/>
      <c r="G24" s="13"/>
      <c r="H24" s="15"/>
      <c r="I24" s="15"/>
      <c r="J24" s="15"/>
      <c r="K24" s="13"/>
      <c r="L24" s="14"/>
      <c r="M24" s="14"/>
      <c r="N24" s="14"/>
      <c r="O24" s="14"/>
      <c r="Q24" s="64"/>
      <c r="R24" s="146"/>
      <c r="S24" s="74"/>
      <c r="T24" s="74"/>
      <c r="U24" s="76"/>
      <c r="V24" s="147"/>
    </row>
    <row r="25" spans="1:23" s="9" customFormat="1" ht="4.5" customHeight="1" thickBot="1" x14ac:dyDescent="0.35">
      <c r="A25" s="12"/>
      <c r="B25" s="12"/>
      <c r="C25" s="12"/>
      <c r="D25" s="12"/>
      <c r="E25" s="12"/>
      <c r="F25" s="12"/>
      <c r="G25" s="13"/>
      <c r="H25" s="13"/>
      <c r="I25" s="13"/>
      <c r="J25" s="13"/>
      <c r="K25" s="13"/>
      <c r="L25" s="14"/>
      <c r="M25" s="14"/>
      <c r="N25" s="14"/>
      <c r="O25" s="14"/>
      <c r="Q25" s="64"/>
      <c r="R25" s="146"/>
      <c r="S25" s="74"/>
      <c r="T25" s="74"/>
      <c r="U25" s="76"/>
      <c r="V25" s="147"/>
    </row>
    <row r="26" spans="1:23" ht="76.5" customHeight="1" thickBot="1" x14ac:dyDescent="0.35">
      <c r="A26" s="541" t="s">
        <v>13</v>
      </c>
      <c r="B26" s="16" t="s">
        <v>14</v>
      </c>
      <c r="C26" s="108" t="s">
        <v>15</v>
      </c>
      <c r="D26" s="118" t="s">
        <v>16</v>
      </c>
      <c r="E26" s="117" t="s">
        <v>17</v>
      </c>
      <c r="F26" s="16" t="s">
        <v>18</v>
      </c>
      <c r="G26" s="16" t="s">
        <v>233</v>
      </c>
      <c r="H26" s="16" t="s">
        <v>234</v>
      </c>
      <c r="I26" s="16" t="s">
        <v>19</v>
      </c>
      <c r="J26" s="16" t="s">
        <v>20</v>
      </c>
      <c r="K26" s="108" t="s">
        <v>21</v>
      </c>
      <c r="L26" s="136" t="s">
        <v>22</v>
      </c>
      <c r="M26" s="137" t="s">
        <v>236</v>
      </c>
      <c r="N26" s="138" t="s">
        <v>23</v>
      </c>
      <c r="O26" s="109" t="s">
        <v>39</v>
      </c>
      <c r="P26" s="16" t="s">
        <v>40</v>
      </c>
      <c r="R26" s="148" t="s">
        <v>237</v>
      </c>
      <c r="S26" s="140" t="s">
        <v>93</v>
      </c>
      <c r="T26" s="140" t="s">
        <v>239</v>
      </c>
      <c r="U26" s="140" t="s">
        <v>238</v>
      </c>
      <c r="V26" s="149" t="s">
        <v>97</v>
      </c>
    </row>
    <row r="27" spans="1:23" s="47" customFormat="1" ht="21.75" customHeight="1" thickBot="1" x14ac:dyDescent="0.35">
      <c r="A27" s="542"/>
      <c r="B27" s="46" t="s">
        <v>24</v>
      </c>
      <c r="C27" s="46" t="s">
        <v>25</v>
      </c>
      <c r="D27" s="112" t="s">
        <v>26</v>
      </c>
      <c r="E27" s="46" t="s">
        <v>27</v>
      </c>
      <c r="F27" s="46"/>
      <c r="G27" s="46" t="s">
        <v>28</v>
      </c>
      <c r="H27" s="46"/>
      <c r="I27" s="46" t="s">
        <v>29</v>
      </c>
      <c r="J27" s="46"/>
      <c r="K27" s="131" t="s">
        <v>235</v>
      </c>
      <c r="L27" s="133"/>
      <c r="M27" s="134"/>
      <c r="N27" s="135"/>
      <c r="O27" s="132" t="s">
        <v>30</v>
      </c>
      <c r="P27" s="46"/>
      <c r="Q27" s="66"/>
      <c r="R27" s="150"/>
      <c r="S27" s="67" t="s">
        <v>94</v>
      </c>
      <c r="T27" s="67" t="s">
        <v>95</v>
      </c>
      <c r="U27" s="94"/>
      <c r="V27" s="151" t="str">
        <f>IF(J28&lt;=0,"",IF(J28=90,$W$28))</f>
        <v/>
      </c>
      <c r="W27" s="37" t="s">
        <v>98</v>
      </c>
    </row>
    <row r="28" spans="1:23" ht="49.5" customHeight="1" x14ac:dyDescent="0.3">
      <c r="A28" s="231" t="str">
        <f>CDT!B26</f>
        <v>Artéméther-Luméfantrine 6cp (AL)</v>
      </c>
      <c r="B28" s="79"/>
      <c r="C28" s="110"/>
      <c r="D28" s="120" t="str">
        <f>IF(B28&lt;&gt;"",B28+C28,"")</f>
        <v/>
      </c>
      <c r="E28" s="119"/>
      <c r="F28" s="79"/>
      <c r="G28" s="79"/>
      <c r="H28" s="79"/>
      <c r="I28" s="79"/>
      <c r="J28" s="79"/>
      <c r="K28" s="110"/>
      <c r="L28" s="431" t="str">
        <f>IF(B28&lt;&gt;"",IF(J28=0,E28,((E28*90)/(90-J28))),"0")</f>
        <v>0</v>
      </c>
      <c r="M28" s="428" t="str">
        <f>IF(B28&lt;&gt;"",((E28/R28)*30),"0")</f>
        <v>0</v>
      </c>
      <c r="N28" s="250" t="str">
        <f>IF(B28&lt;&gt;"",IF(J28=0,((E28+L28)-K28),((M28*6)-K28)),"0")</f>
        <v>0</v>
      </c>
      <c r="O28" s="251"/>
      <c r="P28" s="81"/>
      <c r="R28" s="152">
        <f>(90-J28)</f>
        <v>90</v>
      </c>
      <c r="S28" s="68" t="e">
        <f>D28-(E28+G28+I28+H28)</f>
        <v>#VALUE!</v>
      </c>
      <c r="T28" s="68" t="e">
        <f>K28-S28</f>
        <v>#VALUE!</v>
      </c>
      <c r="U28" s="95">
        <v>6</v>
      </c>
      <c r="V28" s="153" t="e">
        <f t="shared" ref="V28:V52" si="0">IF(T28=0,"",$W$27)</f>
        <v>#VALUE!</v>
      </c>
      <c r="W28" s="37" t="s">
        <v>203</v>
      </c>
    </row>
    <row r="29" spans="1:23" ht="45" customHeight="1" x14ac:dyDescent="0.3">
      <c r="A29" s="231" t="str">
        <f>CDT!B27</f>
        <v>Artéméther-Luméfantrine 12cp (AL)</v>
      </c>
      <c r="B29" s="79"/>
      <c r="C29" s="110"/>
      <c r="D29" s="121" t="str">
        <f t="shared" ref="D29:D36" si="1">IF(B29&lt;&gt;"",B29+C29,"")</f>
        <v/>
      </c>
      <c r="E29" s="119"/>
      <c r="F29" s="79"/>
      <c r="G29" s="79"/>
      <c r="H29" s="79"/>
      <c r="I29" s="79"/>
      <c r="J29" s="79"/>
      <c r="K29" s="110"/>
      <c r="L29" s="431" t="str">
        <f t="shared" ref="L29:L36" si="2">IF(B29&lt;&gt;"",IF(J29=0,E29,((E29*90)/(90-J29))),"0")</f>
        <v>0</v>
      </c>
      <c r="M29" s="428" t="str">
        <f t="shared" ref="M29:M36" si="3">IF(B29&lt;&gt;"",((E29/R29)*30),"0")</f>
        <v>0</v>
      </c>
      <c r="N29" s="250" t="str">
        <f t="shared" ref="N29:N36" si="4">IF(B29&lt;&gt;"",IF(J29=0,((E29+L29)-K29),((M29*6)-K29)),"0")</f>
        <v>0</v>
      </c>
      <c r="O29" s="251"/>
      <c r="P29" s="81"/>
      <c r="R29" s="152">
        <f t="shared" ref="R29:R50" si="5">(90-J29)</f>
        <v>90</v>
      </c>
      <c r="S29" s="68" t="e">
        <f t="shared" ref="S29:S49" si="6">D29-(E29+G29+I29+H29)</f>
        <v>#VALUE!</v>
      </c>
      <c r="T29" s="68" t="e">
        <f t="shared" ref="T29:T50" si="7">K29-S29</f>
        <v>#VALUE!</v>
      </c>
      <c r="U29" s="95">
        <v>12</v>
      </c>
      <c r="V29" s="153" t="e">
        <f t="shared" si="0"/>
        <v>#VALUE!</v>
      </c>
    </row>
    <row r="30" spans="1:23" ht="49.5" customHeight="1" x14ac:dyDescent="0.3">
      <c r="A30" s="231" t="str">
        <f>CDT!B28</f>
        <v>Artéméther-Luméfantrine 18cp (AL)</v>
      </c>
      <c r="B30" s="79"/>
      <c r="C30" s="110"/>
      <c r="D30" s="121" t="str">
        <f t="shared" si="1"/>
        <v/>
      </c>
      <c r="E30" s="119"/>
      <c r="F30" s="79"/>
      <c r="G30" s="79"/>
      <c r="H30" s="79"/>
      <c r="I30" s="79"/>
      <c r="J30" s="79"/>
      <c r="K30" s="110"/>
      <c r="L30" s="431" t="str">
        <f t="shared" si="2"/>
        <v>0</v>
      </c>
      <c r="M30" s="428" t="str">
        <f t="shared" si="3"/>
        <v>0</v>
      </c>
      <c r="N30" s="250" t="str">
        <f t="shared" si="4"/>
        <v>0</v>
      </c>
      <c r="O30" s="251"/>
      <c r="P30" s="81"/>
      <c r="R30" s="152">
        <f t="shared" si="5"/>
        <v>90</v>
      </c>
      <c r="S30" s="68" t="e">
        <f t="shared" si="6"/>
        <v>#VALUE!</v>
      </c>
      <c r="T30" s="68" t="e">
        <f t="shared" si="7"/>
        <v>#VALUE!</v>
      </c>
      <c r="U30" s="95">
        <v>18</v>
      </c>
      <c r="V30" s="153" t="e">
        <f t="shared" si="0"/>
        <v>#VALUE!</v>
      </c>
    </row>
    <row r="31" spans="1:23" ht="49.5" customHeight="1" x14ac:dyDescent="0.3">
      <c r="A31" s="231" t="str">
        <f>CDT!B29</f>
        <v>Artéméther-Luméfantrine 24cp (AL)</v>
      </c>
      <c r="B31" s="79"/>
      <c r="C31" s="110"/>
      <c r="D31" s="121" t="str">
        <f t="shared" si="1"/>
        <v/>
      </c>
      <c r="E31" s="119"/>
      <c r="F31" s="79"/>
      <c r="G31" s="79"/>
      <c r="H31" s="79"/>
      <c r="I31" s="79"/>
      <c r="J31" s="79"/>
      <c r="K31" s="110"/>
      <c r="L31" s="431" t="str">
        <f t="shared" si="2"/>
        <v>0</v>
      </c>
      <c r="M31" s="428" t="str">
        <f t="shared" si="3"/>
        <v>0</v>
      </c>
      <c r="N31" s="250" t="str">
        <f t="shared" si="4"/>
        <v>0</v>
      </c>
      <c r="O31" s="251"/>
      <c r="P31" s="81"/>
      <c r="R31" s="152">
        <f t="shared" si="5"/>
        <v>90</v>
      </c>
      <c r="S31" s="68" t="e">
        <f t="shared" si="6"/>
        <v>#VALUE!</v>
      </c>
      <c r="T31" s="68" t="e">
        <f t="shared" si="7"/>
        <v>#VALUE!</v>
      </c>
      <c r="U31" s="95">
        <v>24</v>
      </c>
      <c r="V31" s="153" t="e">
        <f t="shared" si="0"/>
        <v>#VALUE!</v>
      </c>
    </row>
    <row r="32" spans="1:23" ht="50.25" hidden="1" customHeight="1" x14ac:dyDescent="0.3">
      <c r="A32" s="17" t="str">
        <f>CDT!B30</f>
        <v>Artéméther injectable 40 mg</v>
      </c>
      <c r="B32" s="79"/>
      <c r="C32" s="110"/>
      <c r="D32" s="121" t="str">
        <f t="shared" si="1"/>
        <v/>
      </c>
      <c r="E32" s="119"/>
      <c r="F32" s="79"/>
      <c r="G32" s="79"/>
      <c r="H32" s="79"/>
      <c r="I32" s="79"/>
      <c r="J32" s="79"/>
      <c r="K32" s="110"/>
      <c r="L32" s="431" t="str">
        <f t="shared" si="2"/>
        <v>0</v>
      </c>
      <c r="M32" s="428" t="str">
        <f t="shared" si="3"/>
        <v>0</v>
      </c>
      <c r="N32" s="250" t="str">
        <f t="shared" si="4"/>
        <v>0</v>
      </c>
      <c r="O32" s="251"/>
      <c r="P32" s="79"/>
      <c r="R32" s="152">
        <f t="shared" si="5"/>
        <v>90</v>
      </c>
      <c r="S32" s="68" t="e">
        <f t="shared" si="6"/>
        <v>#VALUE!</v>
      </c>
      <c r="T32" s="68" t="e">
        <f t="shared" si="7"/>
        <v>#VALUE!</v>
      </c>
      <c r="U32" s="95">
        <v>1</v>
      </c>
      <c r="V32" s="153" t="e">
        <f t="shared" si="0"/>
        <v>#VALUE!</v>
      </c>
    </row>
    <row r="33" spans="1:22" ht="50.25" hidden="1" customHeight="1" x14ac:dyDescent="0.3">
      <c r="A33" s="17" t="str">
        <f>CDT!B31</f>
        <v>Artéméther injectable 80 mg</v>
      </c>
      <c r="B33" s="79"/>
      <c r="C33" s="110"/>
      <c r="D33" s="121" t="str">
        <f t="shared" si="1"/>
        <v/>
      </c>
      <c r="E33" s="119"/>
      <c r="F33" s="79"/>
      <c r="G33" s="79"/>
      <c r="H33" s="79"/>
      <c r="I33" s="79"/>
      <c r="J33" s="79"/>
      <c r="K33" s="110"/>
      <c r="L33" s="431" t="str">
        <f t="shared" si="2"/>
        <v>0</v>
      </c>
      <c r="M33" s="428" t="str">
        <f t="shared" si="3"/>
        <v>0</v>
      </c>
      <c r="N33" s="250" t="str">
        <f t="shared" si="4"/>
        <v>0</v>
      </c>
      <c r="O33" s="251"/>
      <c r="P33" s="79"/>
      <c r="R33" s="152">
        <f t="shared" si="5"/>
        <v>90</v>
      </c>
      <c r="S33" s="68" t="e">
        <f t="shared" si="6"/>
        <v>#VALUE!</v>
      </c>
      <c r="T33" s="68" t="e">
        <f t="shared" si="7"/>
        <v>#VALUE!</v>
      </c>
      <c r="U33" s="95">
        <v>1</v>
      </c>
      <c r="V33" s="153" t="e">
        <f t="shared" si="0"/>
        <v>#VALUE!</v>
      </c>
    </row>
    <row r="34" spans="1:22" ht="50.25" hidden="1" customHeight="1" x14ac:dyDescent="0.3">
      <c r="A34" s="17" t="str">
        <f>CDT!B32</f>
        <v>Artésunate injectable 60 mg</v>
      </c>
      <c r="B34" s="79"/>
      <c r="C34" s="110"/>
      <c r="D34" s="121" t="str">
        <f t="shared" si="1"/>
        <v/>
      </c>
      <c r="E34" s="119"/>
      <c r="F34" s="79"/>
      <c r="G34" s="79"/>
      <c r="H34" s="79"/>
      <c r="I34" s="79"/>
      <c r="J34" s="79"/>
      <c r="K34" s="110"/>
      <c r="L34" s="431" t="str">
        <f t="shared" si="2"/>
        <v>0</v>
      </c>
      <c r="M34" s="428" t="str">
        <f t="shared" si="3"/>
        <v>0</v>
      </c>
      <c r="N34" s="250" t="str">
        <f t="shared" si="4"/>
        <v>0</v>
      </c>
      <c r="O34" s="251"/>
      <c r="P34" s="79"/>
      <c r="R34" s="152">
        <f t="shared" si="5"/>
        <v>90</v>
      </c>
      <c r="S34" s="68" t="e">
        <f t="shared" si="6"/>
        <v>#VALUE!</v>
      </c>
      <c r="T34" s="68" t="e">
        <f t="shared" si="7"/>
        <v>#VALUE!</v>
      </c>
      <c r="U34" s="95">
        <v>1</v>
      </c>
      <c r="V34" s="153" t="e">
        <f t="shared" si="0"/>
        <v>#VALUE!</v>
      </c>
    </row>
    <row r="35" spans="1:22" ht="50.25" hidden="1" customHeight="1" x14ac:dyDescent="0.3">
      <c r="A35" s="17" t="str">
        <f>CDT!B33</f>
        <v xml:space="preserve"> Sulfadoxine Pyriméthamine:  (SP)</v>
      </c>
      <c r="B35" s="79"/>
      <c r="C35" s="110"/>
      <c r="D35" s="121" t="str">
        <f t="shared" si="1"/>
        <v/>
      </c>
      <c r="E35" s="119"/>
      <c r="F35" s="79"/>
      <c r="G35" s="79"/>
      <c r="H35" s="79"/>
      <c r="I35" s="79"/>
      <c r="J35" s="79"/>
      <c r="K35" s="110"/>
      <c r="L35" s="431" t="str">
        <f t="shared" si="2"/>
        <v>0</v>
      </c>
      <c r="M35" s="428" t="str">
        <f t="shared" si="3"/>
        <v>0</v>
      </c>
      <c r="N35" s="250" t="str">
        <f t="shared" si="4"/>
        <v>0</v>
      </c>
      <c r="O35" s="251"/>
      <c r="P35" s="79"/>
      <c r="R35" s="152">
        <f t="shared" si="5"/>
        <v>90</v>
      </c>
      <c r="S35" s="68" t="e">
        <f t="shared" si="6"/>
        <v>#VALUE!</v>
      </c>
      <c r="T35" s="68" t="e">
        <f t="shared" si="7"/>
        <v>#VALUE!</v>
      </c>
      <c r="U35" s="95">
        <v>3</v>
      </c>
      <c r="V35" s="153" t="e">
        <f t="shared" si="0"/>
        <v>#VALUE!</v>
      </c>
    </row>
    <row r="36" spans="1:22" ht="45.75" customHeight="1" thickBot="1" x14ac:dyDescent="0.35">
      <c r="A36" s="231" t="str">
        <f>CDT!B34</f>
        <v>Test de Diagnostic Rapide  : (TDR)</v>
      </c>
      <c r="B36" s="79"/>
      <c r="C36" s="110"/>
      <c r="D36" s="305" t="str">
        <f t="shared" si="1"/>
        <v/>
      </c>
      <c r="E36" s="119"/>
      <c r="F36" s="79"/>
      <c r="G36" s="79"/>
      <c r="H36" s="79"/>
      <c r="I36" s="79"/>
      <c r="J36" s="79"/>
      <c r="K36" s="110"/>
      <c r="L36" s="431" t="str">
        <f t="shared" si="2"/>
        <v>0</v>
      </c>
      <c r="M36" s="428" t="str">
        <f t="shared" si="3"/>
        <v>0</v>
      </c>
      <c r="N36" s="250" t="str">
        <f t="shared" si="4"/>
        <v>0</v>
      </c>
      <c r="O36" s="251"/>
      <c r="P36" s="79"/>
      <c r="R36" s="152">
        <f t="shared" si="5"/>
        <v>90</v>
      </c>
      <c r="S36" s="68" t="e">
        <f t="shared" si="6"/>
        <v>#VALUE!</v>
      </c>
      <c r="T36" s="68" t="e">
        <f t="shared" si="7"/>
        <v>#VALUE!</v>
      </c>
      <c r="U36" s="95">
        <v>1</v>
      </c>
      <c r="V36" s="153" t="e">
        <f t="shared" si="0"/>
        <v>#VALUE!</v>
      </c>
    </row>
    <row r="37" spans="1:22" ht="34.5" hidden="1" customHeight="1" x14ac:dyDescent="0.3">
      <c r="A37" s="17" t="str">
        <f>CDT!B35</f>
        <v>Moustiquaire à Imprégnation Durable: (MID)</v>
      </c>
      <c r="B37" s="79"/>
      <c r="C37" s="110"/>
      <c r="D37" s="304">
        <f t="shared" ref="D37:D50" si="8">B37+C37</f>
        <v>0</v>
      </c>
      <c r="E37" s="119"/>
      <c r="F37" s="79"/>
      <c r="G37" s="79"/>
      <c r="H37" s="79"/>
      <c r="I37" s="79"/>
      <c r="J37" s="79"/>
      <c r="K37" s="110"/>
      <c r="L37" s="113">
        <f t="shared" ref="L37:L50" si="9">IF(J37=0,E37,((D37*90)/(90-J37)))</f>
        <v>0</v>
      </c>
      <c r="M37" s="55">
        <f t="shared" ref="M37:M50" si="10">(E37/R37)*30</f>
        <v>0</v>
      </c>
      <c r="N37" s="114">
        <f t="shared" ref="N37:N49" si="11">IF(J37=0,((E37+L37)-K37),((L37*2)-K37))</f>
        <v>0</v>
      </c>
      <c r="O37" s="111" t="str">
        <f t="shared" ref="O37:O50" si="12">IF(N37=0,"0",N37)</f>
        <v>0</v>
      </c>
      <c r="P37" s="79"/>
      <c r="R37" s="152">
        <f t="shared" si="5"/>
        <v>90</v>
      </c>
      <c r="S37" s="68">
        <f t="shared" si="6"/>
        <v>0</v>
      </c>
      <c r="T37" s="68">
        <f t="shared" si="7"/>
        <v>0</v>
      </c>
      <c r="U37" s="95">
        <v>1</v>
      </c>
      <c r="V37" s="153" t="str">
        <f t="shared" si="0"/>
        <v/>
      </c>
    </row>
    <row r="38" spans="1:22" ht="34.5" hidden="1" customHeight="1" x14ac:dyDescent="0.3">
      <c r="A38" s="17" t="str">
        <f>CDT!B40</f>
        <v>Artésunate Amodiaquine: (ASAQ) : 3 cp (25/67,5 mg)</v>
      </c>
      <c r="B38" s="79"/>
      <c r="C38" s="110"/>
      <c r="D38" s="121">
        <f t="shared" si="8"/>
        <v>0</v>
      </c>
      <c r="E38" s="119"/>
      <c r="F38" s="79"/>
      <c r="G38" s="79"/>
      <c r="H38" s="79"/>
      <c r="I38" s="79"/>
      <c r="J38" s="79"/>
      <c r="K38" s="110"/>
      <c r="L38" s="113">
        <f t="shared" si="9"/>
        <v>0</v>
      </c>
      <c r="M38" s="55">
        <f t="shared" si="10"/>
        <v>0</v>
      </c>
      <c r="N38" s="114">
        <f t="shared" si="11"/>
        <v>0</v>
      </c>
      <c r="O38" s="111" t="str">
        <f t="shared" si="12"/>
        <v>0</v>
      </c>
      <c r="P38" s="79"/>
      <c r="R38" s="152">
        <f t="shared" si="5"/>
        <v>90</v>
      </c>
      <c r="S38" s="68">
        <f t="shared" si="6"/>
        <v>0</v>
      </c>
      <c r="T38" s="68">
        <f t="shared" si="7"/>
        <v>0</v>
      </c>
      <c r="U38" s="95">
        <v>3</v>
      </c>
      <c r="V38" s="153" t="str">
        <f t="shared" si="0"/>
        <v/>
      </c>
    </row>
    <row r="39" spans="1:22" ht="34.5" hidden="1" customHeight="1" x14ac:dyDescent="0.3">
      <c r="A39" s="17" t="str">
        <f>CDT!B41</f>
        <v>Artésunate Amodiaquine: (ASAQ) 3 cp (50/135 mg)</v>
      </c>
      <c r="B39" s="79"/>
      <c r="C39" s="110"/>
      <c r="D39" s="121">
        <f t="shared" si="8"/>
        <v>0</v>
      </c>
      <c r="E39" s="119"/>
      <c r="F39" s="79"/>
      <c r="G39" s="79"/>
      <c r="H39" s="79"/>
      <c r="I39" s="79"/>
      <c r="J39" s="79"/>
      <c r="K39" s="110"/>
      <c r="L39" s="113">
        <f t="shared" si="9"/>
        <v>0</v>
      </c>
      <c r="M39" s="55">
        <f t="shared" si="10"/>
        <v>0</v>
      </c>
      <c r="N39" s="114">
        <f t="shared" si="11"/>
        <v>0</v>
      </c>
      <c r="O39" s="111" t="str">
        <f t="shared" si="12"/>
        <v>0</v>
      </c>
      <c r="P39" s="79"/>
      <c r="R39" s="152">
        <f t="shared" si="5"/>
        <v>90</v>
      </c>
      <c r="S39" s="68">
        <f t="shared" si="6"/>
        <v>0</v>
      </c>
      <c r="T39" s="68">
        <f t="shared" si="7"/>
        <v>0</v>
      </c>
      <c r="U39" s="95">
        <v>3</v>
      </c>
      <c r="V39" s="153" t="str">
        <f t="shared" si="0"/>
        <v/>
      </c>
    </row>
    <row r="40" spans="1:22" ht="34.5" hidden="1" customHeight="1" x14ac:dyDescent="0.3">
      <c r="A40" s="17" t="str">
        <f>CDT!B42</f>
        <v>Artésunate Amodiaquine: (ASAQ) 3 cp (100/270 mg)</v>
      </c>
      <c r="B40" s="79"/>
      <c r="C40" s="110"/>
      <c r="D40" s="121">
        <f t="shared" si="8"/>
        <v>0</v>
      </c>
      <c r="E40" s="119"/>
      <c r="F40" s="79"/>
      <c r="G40" s="79"/>
      <c r="H40" s="79"/>
      <c r="I40" s="79"/>
      <c r="J40" s="79"/>
      <c r="K40" s="110"/>
      <c r="L40" s="113">
        <f t="shared" si="9"/>
        <v>0</v>
      </c>
      <c r="M40" s="55">
        <f t="shared" si="10"/>
        <v>0</v>
      </c>
      <c r="N40" s="114">
        <f t="shared" si="11"/>
        <v>0</v>
      </c>
      <c r="O40" s="111" t="str">
        <f t="shared" si="12"/>
        <v>0</v>
      </c>
      <c r="P40" s="79"/>
      <c r="R40" s="152">
        <f t="shared" si="5"/>
        <v>90</v>
      </c>
      <c r="S40" s="68">
        <f t="shared" si="6"/>
        <v>0</v>
      </c>
      <c r="T40" s="68">
        <f t="shared" si="7"/>
        <v>0</v>
      </c>
      <c r="U40" s="95">
        <v>3</v>
      </c>
      <c r="V40" s="153" t="str">
        <f t="shared" si="0"/>
        <v/>
      </c>
    </row>
    <row r="41" spans="1:22" ht="34.5" hidden="1" customHeight="1" x14ac:dyDescent="0.3">
      <c r="A41" s="17" t="str">
        <f>CDT!B43</f>
        <v>Artésunate Amodiaquine: (ASAQ) 6 cp (100/270 mg)</v>
      </c>
      <c r="B41" s="79"/>
      <c r="C41" s="110"/>
      <c r="D41" s="121">
        <f t="shared" si="8"/>
        <v>0</v>
      </c>
      <c r="E41" s="119"/>
      <c r="F41" s="79"/>
      <c r="G41" s="79"/>
      <c r="H41" s="79"/>
      <c r="I41" s="79"/>
      <c r="J41" s="79"/>
      <c r="K41" s="110"/>
      <c r="L41" s="113">
        <f t="shared" si="9"/>
        <v>0</v>
      </c>
      <c r="M41" s="55">
        <f t="shared" si="10"/>
        <v>0</v>
      </c>
      <c r="N41" s="114">
        <f t="shared" si="11"/>
        <v>0</v>
      </c>
      <c r="O41" s="111" t="str">
        <f t="shared" si="12"/>
        <v>0</v>
      </c>
      <c r="P41" s="79"/>
      <c r="R41" s="152">
        <f t="shared" si="5"/>
        <v>90</v>
      </c>
      <c r="S41" s="68">
        <f t="shared" si="6"/>
        <v>0</v>
      </c>
      <c r="T41" s="68">
        <f t="shared" si="7"/>
        <v>0</v>
      </c>
      <c r="U41" s="95">
        <v>3</v>
      </c>
      <c r="V41" s="153" t="str">
        <f t="shared" si="0"/>
        <v/>
      </c>
    </row>
    <row r="42" spans="1:22" ht="34.5" hidden="1" customHeight="1" x14ac:dyDescent="0.3">
      <c r="A42" s="17" t="str">
        <f>CDT!B36</f>
        <v>Dihydroartéminisine Pipéraquine– Plaq / 3 comp 
( DHA-PPQ)  20/160 mg</v>
      </c>
      <c r="B42" s="79"/>
      <c r="C42" s="110"/>
      <c r="D42" s="121">
        <f t="shared" si="8"/>
        <v>0</v>
      </c>
      <c r="E42" s="119"/>
      <c r="F42" s="79"/>
      <c r="G42" s="79"/>
      <c r="H42" s="79"/>
      <c r="I42" s="79"/>
      <c r="J42" s="79"/>
      <c r="K42" s="110"/>
      <c r="L42" s="113">
        <f t="shared" si="9"/>
        <v>0</v>
      </c>
      <c r="M42" s="55">
        <f t="shared" si="10"/>
        <v>0</v>
      </c>
      <c r="N42" s="114">
        <f t="shared" si="11"/>
        <v>0</v>
      </c>
      <c r="O42" s="111" t="str">
        <f t="shared" si="12"/>
        <v>0</v>
      </c>
      <c r="P42" s="79"/>
      <c r="R42" s="152">
        <f t="shared" si="5"/>
        <v>90</v>
      </c>
      <c r="S42" s="68">
        <f t="shared" si="6"/>
        <v>0</v>
      </c>
      <c r="T42" s="68">
        <f t="shared" si="7"/>
        <v>0</v>
      </c>
      <c r="U42" s="95">
        <v>1</v>
      </c>
      <c r="V42" s="153" t="str">
        <f t="shared" si="0"/>
        <v/>
      </c>
    </row>
    <row r="43" spans="1:22" ht="34.5" hidden="1" customHeight="1" x14ac:dyDescent="0.3">
      <c r="A43" s="17" t="str">
        <f>CDT!B37</f>
        <v>Dihydroartéminisine Pipéraquine– Plaq / 3 comp 
( DHA-PPQ)  40/320 mg</v>
      </c>
      <c r="B43" s="79"/>
      <c r="C43" s="110"/>
      <c r="D43" s="121">
        <f t="shared" si="8"/>
        <v>0</v>
      </c>
      <c r="E43" s="119"/>
      <c r="F43" s="79"/>
      <c r="G43" s="79"/>
      <c r="H43" s="79"/>
      <c r="I43" s="79"/>
      <c r="J43" s="79"/>
      <c r="K43" s="110"/>
      <c r="L43" s="113">
        <f t="shared" si="9"/>
        <v>0</v>
      </c>
      <c r="M43" s="55">
        <f t="shared" si="10"/>
        <v>0</v>
      </c>
      <c r="N43" s="114">
        <f t="shared" si="11"/>
        <v>0</v>
      </c>
      <c r="O43" s="111" t="str">
        <f t="shared" si="12"/>
        <v>0</v>
      </c>
      <c r="P43" s="79"/>
      <c r="R43" s="152">
        <f t="shared" si="5"/>
        <v>90</v>
      </c>
      <c r="S43" s="68">
        <f t="shared" si="6"/>
        <v>0</v>
      </c>
      <c r="T43" s="68">
        <f t="shared" si="7"/>
        <v>0</v>
      </c>
      <c r="U43" s="95">
        <v>1</v>
      </c>
      <c r="V43" s="153" t="str">
        <f t="shared" si="0"/>
        <v/>
      </c>
    </row>
    <row r="44" spans="1:22" ht="34.5" hidden="1" customHeight="1" x14ac:dyDescent="0.3">
      <c r="A44" s="17" t="str">
        <f>CDT!B38</f>
        <v>Dihydroartéminisine Pipéraquine– Plaq / 6 comp 
( DHA-PPQ)  40/320 mg</v>
      </c>
      <c r="B44" s="79"/>
      <c r="C44" s="110"/>
      <c r="D44" s="121">
        <f t="shared" si="8"/>
        <v>0</v>
      </c>
      <c r="E44" s="119"/>
      <c r="F44" s="79"/>
      <c r="G44" s="79"/>
      <c r="H44" s="79"/>
      <c r="I44" s="79"/>
      <c r="J44" s="79"/>
      <c r="K44" s="110"/>
      <c r="L44" s="113">
        <f t="shared" si="9"/>
        <v>0</v>
      </c>
      <c r="M44" s="55">
        <f t="shared" si="10"/>
        <v>0</v>
      </c>
      <c r="N44" s="114">
        <f t="shared" si="11"/>
        <v>0</v>
      </c>
      <c r="O44" s="111" t="str">
        <f t="shared" si="12"/>
        <v>0</v>
      </c>
      <c r="P44" s="79"/>
      <c r="R44" s="152">
        <f t="shared" si="5"/>
        <v>90</v>
      </c>
      <c r="S44" s="68">
        <f t="shared" si="6"/>
        <v>0</v>
      </c>
      <c r="T44" s="68">
        <f t="shared" si="7"/>
        <v>0</v>
      </c>
      <c r="U44" s="95">
        <v>1</v>
      </c>
      <c r="V44" s="153" t="str">
        <f t="shared" si="0"/>
        <v/>
      </c>
    </row>
    <row r="45" spans="1:22" ht="34.5" hidden="1" customHeight="1" x14ac:dyDescent="0.3">
      <c r="A45" s="17" t="str">
        <f>CDT!B44</f>
        <v>Artésunate - Méfloquine (AS-MF)</v>
      </c>
      <c r="B45" s="79"/>
      <c r="C45" s="110"/>
      <c r="D45" s="121">
        <f t="shared" si="8"/>
        <v>0</v>
      </c>
      <c r="E45" s="119"/>
      <c r="F45" s="79"/>
      <c r="G45" s="79"/>
      <c r="H45" s="79"/>
      <c r="I45" s="79"/>
      <c r="J45" s="79"/>
      <c r="K45" s="110"/>
      <c r="L45" s="113">
        <f t="shared" si="9"/>
        <v>0</v>
      </c>
      <c r="M45" s="55">
        <f t="shared" si="10"/>
        <v>0</v>
      </c>
      <c r="N45" s="114">
        <f t="shared" si="11"/>
        <v>0</v>
      </c>
      <c r="O45" s="111" t="str">
        <f t="shared" si="12"/>
        <v>0</v>
      </c>
      <c r="P45" s="79"/>
      <c r="R45" s="152">
        <f t="shared" si="5"/>
        <v>90</v>
      </c>
      <c r="S45" s="68">
        <f t="shared" si="6"/>
        <v>0</v>
      </c>
      <c r="T45" s="68">
        <f t="shared" si="7"/>
        <v>0</v>
      </c>
      <c r="U45" s="95">
        <v>1</v>
      </c>
      <c r="V45" s="153" t="str">
        <f t="shared" si="0"/>
        <v/>
      </c>
    </row>
    <row r="46" spans="1:22" ht="34.5" hidden="1" customHeight="1" x14ac:dyDescent="0.3">
      <c r="A46" s="17" t="str">
        <f>CDT!B45</f>
        <v>Quinine comprimé 300mg</v>
      </c>
      <c r="B46" s="79"/>
      <c r="C46" s="110"/>
      <c r="D46" s="121">
        <f t="shared" si="8"/>
        <v>0</v>
      </c>
      <c r="E46" s="119"/>
      <c r="F46" s="79"/>
      <c r="G46" s="79"/>
      <c r="H46" s="79"/>
      <c r="I46" s="79"/>
      <c r="J46" s="79"/>
      <c r="K46" s="110"/>
      <c r="L46" s="113">
        <f t="shared" si="9"/>
        <v>0</v>
      </c>
      <c r="M46" s="55">
        <f t="shared" si="10"/>
        <v>0</v>
      </c>
      <c r="N46" s="114">
        <f t="shared" si="11"/>
        <v>0</v>
      </c>
      <c r="O46" s="111" t="str">
        <f t="shared" si="12"/>
        <v>0</v>
      </c>
      <c r="P46" s="79"/>
      <c r="R46" s="152">
        <f t="shared" si="5"/>
        <v>90</v>
      </c>
      <c r="S46" s="68">
        <f t="shared" si="6"/>
        <v>0</v>
      </c>
      <c r="T46" s="68">
        <f t="shared" si="7"/>
        <v>0</v>
      </c>
      <c r="U46" s="95">
        <v>1</v>
      </c>
      <c r="V46" s="153" t="str">
        <f t="shared" si="0"/>
        <v/>
      </c>
    </row>
    <row r="47" spans="1:22" ht="34.5" hidden="1" customHeight="1" x14ac:dyDescent="0.3">
      <c r="A47" s="17" t="str">
        <f>CDT!B46</f>
        <v>Quinine injectable 300 mg</v>
      </c>
      <c r="B47" s="79"/>
      <c r="C47" s="110"/>
      <c r="D47" s="121">
        <f t="shared" si="8"/>
        <v>0</v>
      </c>
      <c r="E47" s="119"/>
      <c r="F47" s="79"/>
      <c r="G47" s="79"/>
      <c r="H47" s="79"/>
      <c r="I47" s="79"/>
      <c r="J47" s="79"/>
      <c r="K47" s="110"/>
      <c r="L47" s="113">
        <f t="shared" si="9"/>
        <v>0</v>
      </c>
      <c r="M47" s="55">
        <f t="shared" si="10"/>
        <v>0</v>
      </c>
      <c r="N47" s="114">
        <f t="shared" si="11"/>
        <v>0</v>
      </c>
      <c r="O47" s="111" t="str">
        <f t="shared" si="12"/>
        <v>0</v>
      </c>
      <c r="P47" s="79"/>
      <c r="R47" s="152">
        <f t="shared" si="5"/>
        <v>90</v>
      </c>
      <c r="S47" s="68">
        <f t="shared" si="6"/>
        <v>0</v>
      </c>
      <c r="T47" s="68">
        <f t="shared" si="7"/>
        <v>0</v>
      </c>
      <c r="U47" s="95">
        <v>1</v>
      </c>
      <c r="V47" s="153" t="str">
        <f t="shared" si="0"/>
        <v/>
      </c>
    </row>
    <row r="48" spans="1:22" ht="34.5" hidden="1" customHeight="1" x14ac:dyDescent="0.3">
      <c r="A48" s="17" t="str">
        <f>CDT!B47</f>
        <v>Quinine injectable 600 mg</v>
      </c>
      <c r="B48" s="79"/>
      <c r="C48" s="110"/>
      <c r="D48" s="121">
        <f t="shared" si="8"/>
        <v>0</v>
      </c>
      <c r="E48" s="119"/>
      <c r="F48" s="79"/>
      <c r="G48" s="79"/>
      <c r="H48" s="79"/>
      <c r="I48" s="79"/>
      <c r="J48" s="79"/>
      <c r="K48" s="110"/>
      <c r="L48" s="113">
        <f t="shared" si="9"/>
        <v>0</v>
      </c>
      <c r="M48" s="55">
        <f t="shared" si="10"/>
        <v>0</v>
      </c>
      <c r="N48" s="114">
        <f t="shared" si="11"/>
        <v>0</v>
      </c>
      <c r="O48" s="111" t="str">
        <f t="shared" si="12"/>
        <v>0</v>
      </c>
      <c r="P48" s="79"/>
      <c r="R48" s="152">
        <f t="shared" si="5"/>
        <v>90</v>
      </c>
      <c r="S48" s="68">
        <f t="shared" si="6"/>
        <v>0</v>
      </c>
      <c r="T48" s="68">
        <f t="shared" si="7"/>
        <v>0</v>
      </c>
      <c r="U48" s="95">
        <v>1</v>
      </c>
      <c r="V48" s="153" t="str">
        <f t="shared" si="0"/>
        <v/>
      </c>
    </row>
    <row r="49" spans="1:22" ht="34.5" hidden="1" customHeight="1" x14ac:dyDescent="0.3">
      <c r="A49" s="17" t="str">
        <f>CDT!B48</f>
        <v>Quinine injectable 600 mg</v>
      </c>
      <c r="B49" s="79"/>
      <c r="C49" s="110"/>
      <c r="D49" s="121">
        <f t="shared" si="8"/>
        <v>0</v>
      </c>
      <c r="E49" s="119"/>
      <c r="F49" s="79"/>
      <c r="G49" s="79"/>
      <c r="H49" s="79"/>
      <c r="I49" s="79"/>
      <c r="J49" s="79"/>
      <c r="K49" s="110"/>
      <c r="L49" s="113">
        <f t="shared" si="9"/>
        <v>0</v>
      </c>
      <c r="M49" s="55">
        <f t="shared" si="10"/>
        <v>0</v>
      </c>
      <c r="N49" s="114">
        <f t="shared" si="11"/>
        <v>0</v>
      </c>
      <c r="O49" s="111" t="str">
        <f t="shared" si="12"/>
        <v>0</v>
      </c>
      <c r="P49" s="79"/>
      <c r="R49" s="152">
        <f t="shared" si="5"/>
        <v>90</v>
      </c>
      <c r="S49" s="68">
        <f t="shared" si="6"/>
        <v>0</v>
      </c>
      <c r="T49" s="68">
        <f t="shared" si="7"/>
        <v>0</v>
      </c>
      <c r="U49" s="95">
        <v>1</v>
      </c>
      <c r="V49" s="153" t="str">
        <f t="shared" si="0"/>
        <v/>
      </c>
    </row>
    <row r="50" spans="1:22" ht="34.5" hidden="1" customHeight="1" thickBot="1" x14ac:dyDescent="0.35">
      <c r="A50" s="17" t="str">
        <f>CDT!B49</f>
        <v>Artéméther injectable 100 mg</v>
      </c>
      <c r="B50" s="79"/>
      <c r="C50" s="110"/>
      <c r="D50" s="122">
        <f t="shared" si="8"/>
        <v>0</v>
      </c>
      <c r="E50" s="119"/>
      <c r="F50" s="79"/>
      <c r="G50" s="79"/>
      <c r="H50" s="79"/>
      <c r="I50" s="79"/>
      <c r="J50" s="79"/>
      <c r="K50" s="110"/>
      <c r="L50" s="115">
        <f t="shared" si="9"/>
        <v>0</v>
      </c>
      <c r="M50" s="130">
        <f t="shared" si="10"/>
        <v>0</v>
      </c>
      <c r="N50" s="116">
        <f>IF(J50=0,((E50+L50)-K50),((L50*2)-K50))</f>
        <v>0</v>
      </c>
      <c r="O50" s="111" t="str">
        <f t="shared" si="12"/>
        <v>0</v>
      </c>
      <c r="P50" s="79"/>
      <c r="R50" s="152">
        <f t="shared" si="5"/>
        <v>90</v>
      </c>
      <c r="S50" s="68">
        <f>D50-(E50+G50+I50+H50)</f>
        <v>0</v>
      </c>
      <c r="T50" s="68">
        <f t="shared" si="7"/>
        <v>0</v>
      </c>
      <c r="U50" s="95">
        <v>1</v>
      </c>
      <c r="V50" s="153" t="str">
        <f t="shared" si="0"/>
        <v/>
      </c>
    </row>
    <row r="51" spans="1:22" ht="34.5" hidden="1" customHeight="1" x14ac:dyDescent="0.3">
      <c r="A51" s="17"/>
      <c r="B51" s="79"/>
      <c r="C51" s="79"/>
      <c r="D51" s="56"/>
      <c r="E51" s="79"/>
      <c r="F51" s="79"/>
      <c r="G51" s="79"/>
      <c r="H51" s="79"/>
      <c r="I51" s="79"/>
      <c r="J51" s="79"/>
      <c r="K51" s="79"/>
      <c r="L51" s="57"/>
      <c r="M51" s="57"/>
      <c r="N51" s="58"/>
      <c r="O51" s="80"/>
      <c r="P51" s="79"/>
      <c r="R51" s="152"/>
      <c r="S51" s="68"/>
      <c r="T51" s="68"/>
      <c r="U51" s="95"/>
      <c r="V51" s="153" t="str">
        <f t="shared" si="0"/>
        <v/>
      </c>
    </row>
    <row r="52" spans="1:22" ht="34.5" hidden="1" customHeight="1" x14ac:dyDescent="0.3">
      <c r="A52" s="17"/>
      <c r="B52" s="79"/>
      <c r="C52" s="79"/>
      <c r="D52" s="53"/>
      <c r="E52" s="79"/>
      <c r="F52" s="79"/>
      <c r="G52" s="79"/>
      <c r="H52" s="79"/>
      <c r="I52" s="79"/>
      <c r="J52" s="79"/>
      <c r="K52" s="79"/>
      <c r="L52" s="54"/>
      <c r="M52" s="54"/>
      <c r="N52" s="55"/>
      <c r="O52" s="80"/>
      <c r="P52" s="79"/>
      <c r="R52" s="152"/>
      <c r="S52" s="68"/>
      <c r="T52" s="68"/>
      <c r="U52" s="95"/>
      <c r="V52" s="153" t="str">
        <f t="shared" si="0"/>
        <v/>
      </c>
    </row>
    <row r="53" spans="1:22" s="235" customFormat="1" ht="16.5" customHeight="1" x14ac:dyDescent="0.35">
      <c r="A53" s="494" t="s">
        <v>290</v>
      </c>
      <c r="B53" s="494"/>
      <c r="C53" s="494"/>
      <c r="D53" s="494"/>
      <c r="E53" s="232"/>
      <c r="F53" s="232"/>
      <c r="G53" s="233" t="s">
        <v>298</v>
      </c>
      <c r="H53" s="233"/>
      <c r="I53" s="232"/>
      <c r="J53" s="234"/>
      <c r="K53" s="232"/>
      <c r="L53" s="232"/>
      <c r="M53" s="232"/>
      <c r="N53" s="232"/>
      <c r="O53" s="232"/>
      <c r="Q53" s="236"/>
      <c r="R53" s="237"/>
      <c r="S53" s="238"/>
      <c r="T53" s="238"/>
      <c r="U53" s="239"/>
      <c r="V53" s="240"/>
    </row>
    <row r="54" spans="1:22" ht="34.5" customHeight="1" x14ac:dyDescent="0.3">
      <c r="A54" s="18"/>
      <c r="B54" s="18"/>
      <c r="C54" s="18"/>
      <c r="D54" s="18"/>
      <c r="E54" s="18"/>
      <c r="F54" s="18"/>
      <c r="G54" s="18"/>
      <c r="H54" s="18"/>
      <c r="I54" s="18"/>
      <c r="J54" s="18"/>
      <c r="K54" s="18"/>
      <c r="L54" s="18"/>
      <c r="M54" s="18"/>
      <c r="N54" s="18"/>
      <c r="O54" s="18"/>
      <c r="R54" s="154"/>
      <c r="S54" s="69"/>
      <c r="T54" s="69"/>
      <c r="U54" s="70"/>
      <c r="V54" s="155"/>
    </row>
    <row r="55" spans="1:22" ht="35.25" customHeight="1" x14ac:dyDescent="0.3">
      <c r="B55" s="18"/>
      <c r="C55" s="18"/>
      <c r="D55" s="18"/>
      <c r="E55" s="18"/>
      <c r="F55" s="18"/>
      <c r="I55" s="18"/>
      <c r="J55" s="18"/>
      <c r="K55" s="18"/>
      <c r="L55" s="18"/>
      <c r="M55" s="18"/>
      <c r="N55" s="18"/>
      <c r="O55" s="18"/>
      <c r="R55" s="154"/>
      <c r="S55" s="69"/>
      <c r="T55" s="69"/>
      <c r="U55" s="70"/>
      <c r="V55" s="155"/>
    </row>
    <row r="56" spans="1:22" s="235" customFormat="1" ht="16.5" customHeight="1" x14ac:dyDescent="0.35">
      <c r="A56" s="494" t="s">
        <v>289</v>
      </c>
      <c r="B56" s="494"/>
      <c r="C56" s="494"/>
      <c r="D56" s="494"/>
      <c r="E56" s="232"/>
      <c r="F56" s="232"/>
      <c r="G56" s="561" t="s">
        <v>299</v>
      </c>
      <c r="H56" s="561"/>
      <c r="I56" s="561"/>
      <c r="J56" s="561"/>
      <c r="K56" s="561"/>
      <c r="L56" s="561"/>
      <c r="M56" s="561"/>
      <c r="N56" s="561"/>
      <c r="O56" s="561"/>
      <c r="Q56" s="236"/>
      <c r="R56" s="237"/>
      <c r="S56" s="238"/>
      <c r="T56" s="238"/>
      <c r="U56" s="239"/>
      <c r="V56" s="240"/>
    </row>
  </sheetData>
  <mergeCells count="26">
    <mergeCell ref="A56:D56"/>
    <mergeCell ref="G56:O56"/>
    <mergeCell ref="A23:C23"/>
    <mergeCell ref="D23:F23"/>
    <mergeCell ref="I23:N23"/>
    <mergeCell ref="O23:P23"/>
    <mergeCell ref="A26:A27"/>
    <mergeCell ref="A53:D53"/>
    <mergeCell ref="A19:C19"/>
    <mergeCell ref="D19:N19"/>
    <mergeCell ref="R19:V19"/>
    <mergeCell ref="A21:C21"/>
    <mergeCell ref="D21:H21"/>
    <mergeCell ref="O21:P21"/>
    <mergeCell ref="L17:P17"/>
    <mergeCell ref="A1:B1"/>
    <mergeCell ref="A3:B3"/>
    <mergeCell ref="A4:B4"/>
    <mergeCell ref="A11:O11"/>
    <mergeCell ref="B13:C13"/>
    <mergeCell ref="E13:J13"/>
    <mergeCell ref="B15:C15"/>
    <mergeCell ref="D15:F15"/>
    <mergeCell ref="G15:I15"/>
    <mergeCell ref="B17:E17"/>
    <mergeCell ref="G17:K17"/>
  </mergeCells>
  <conditionalFormatting sqref="T28">
    <cfRule type="cellIs" dxfId="3630" priority="23" operator="greaterThan">
      <formula>0</formula>
    </cfRule>
    <cfRule type="cellIs" dxfId="3629" priority="24" operator="greaterThan">
      <formula>0</formula>
    </cfRule>
    <cfRule type="cellIs" dxfId="3628" priority="25" operator="lessThan">
      <formula>0</formula>
    </cfRule>
    <cfRule type="cellIs" dxfId="3627" priority="26" operator="notEqual">
      <formula>0</formula>
    </cfRule>
  </conditionalFormatting>
  <conditionalFormatting sqref="T29:T31">
    <cfRule type="cellIs" dxfId="3626" priority="19" operator="greaterThan">
      <formula>0</formula>
    </cfRule>
    <cfRule type="cellIs" dxfId="3625" priority="20" operator="greaterThan">
      <formula>0</formula>
    </cfRule>
    <cfRule type="cellIs" dxfId="3624" priority="21" operator="lessThan">
      <formula>0</formula>
    </cfRule>
    <cfRule type="cellIs" dxfId="3623" priority="22" operator="notEqual">
      <formula>0</formula>
    </cfRule>
  </conditionalFormatting>
  <conditionalFormatting sqref="T32:T49">
    <cfRule type="cellIs" dxfId="3622" priority="15" operator="greaterThan">
      <formula>0</formula>
    </cfRule>
    <cfRule type="cellIs" dxfId="3621" priority="16" operator="greaterThan">
      <formula>0</formula>
    </cfRule>
    <cfRule type="cellIs" dxfId="3620" priority="17" operator="lessThan">
      <formula>0</formula>
    </cfRule>
    <cfRule type="cellIs" dxfId="3619" priority="18" operator="notEqual">
      <formula>0</formula>
    </cfRule>
  </conditionalFormatting>
  <conditionalFormatting sqref="T50:T52">
    <cfRule type="cellIs" dxfId="3618" priority="11" operator="greaterThan">
      <formula>0</formula>
    </cfRule>
    <cfRule type="cellIs" dxfId="3617" priority="12" operator="greaterThan">
      <formula>0</formula>
    </cfRule>
    <cfRule type="cellIs" dxfId="3616" priority="13" operator="lessThan">
      <formula>0</formula>
    </cfRule>
    <cfRule type="cellIs" dxfId="3615" priority="14" operator="notEqual">
      <formula>0</formula>
    </cfRule>
  </conditionalFormatting>
  <conditionalFormatting sqref="K28 K50:K52">
    <cfRule type="expression" dxfId="3614" priority="9">
      <formula>K28&lt;S28</formula>
    </cfRule>
    <cfRule type="expression" dxfId="3613" priority="10">
      <formula>K28&gt;S28</formula>
    </cfRule>
  </conditionalFormatting>
  <conditionalFormatting sqref="J28">
    <cfRule type="cellIs" dxfId="3612" priority="8" operator="greaterThan">
      <formula>90</formula>
    </cfRule>
  </conditionalFormatting>
  <conditionalFormatting sqref="J37:J49">
    <cfRule type="cellIs" dxfId="3611" priority="7" operator="greaterThan">
      <formula>90</formula>
    </cfRule>
  </conditionalFormatting>
  <conditionalFormatting sqref="J50:J52">
    <cfRule type="cellIs" dxfId="3610" priority="6" operator="greaterThan">
      <formula>90</formula>
    </cfRule>
  </conditionalFormatting>
  <conditionalFormatting sqref="K37:K49">
    <cfRule type="expression" dxfId="3609" priority="4">
      <formula>K37&lt;S37</formula>
    </cfRule>
    <cfRule type="expression" dxfId="3608" priority="5">
      <formula>K37&gt;S37</formula>
    </cfRule>
  </conditionalFormatting>
  <conditionalFormatting sqref="K29:K36">
    <cfRule type="expression" dxfId="3607" priority="2">
      <formula>K29&lt;S29</formula>
    </cfRule>
    <cfRule type="expression" dxfId="3606" priority="3">
      <formula>K29&gt;S29</formula>
    </cfRule>
  </conditionalFormatting>
  <conditionalFormatting sqref="J29:J36">
    <cfRule type="cellIs" dxfId="3605" priority="1" operator="greaterThan">
      <formula>90</formula>
    </cfRule>
  </conditionalFormatting>
  <dataValidations count="9">
    <dataValidation type="whole" allowBlank="1" showInputMessage="1" showErrorMessage="1" prompt="La quantité accordée par le point Focal ne peut être supérieure à la somme du CMMa et la quantité commandée pour le trimestre._x000a_Merci de revoir la quantité dans la colonne O._x000a_" sqref="O28:O36">
      <formula1>0</formula1>
      <formula2>+M28+N28</formula2>
    </dataValidation>
    <dataValidation type="whole" allowBlank="1" showInputMessage="1" showErrorMessage="1" prompt="SVP _x000a_Veuillez inscrire le nombre d'ACS dans l'air sanitaire._x000a_Merci" sqref="O23:P23">
      <formula1>0</formula1>
      <formula2>500</formula2>
    </dataValidation>
    <dataValidation type="list" allowBlank="1" showInputMessage="1" showErrorMessage="1" sqref="D23:F23">
      <formula1>typerapport2</formula1>
    </dataValidation>
    <dataValidation errorStyle="information" allowBlank="1" showInputMessage="1" showErrorMessage="1" error="Vérifiez SVP l'inventaire physique,_x000a__x000a_MERI" sqref="K28:K36"/>
    <dataValidation allowBlank="1" showInputMessage="1" showErrorMessage="1" prompt="SVP Saisissez le Nom du site et la date de dépôt de la commande en premier. Merci" sqref="B28:B36"/>
    <dataValidation type="date" errorStyle="warning" allowBlank="1" showInputMessage="1" showErrorMessage="1" promptTitle="Instruction" prompt="SVP Saisissez la date sous le format:_x000a_00/00/0000. exemple 15/09/2016,_x000a_Merci_x000a_" sqref="D21:H21">
      <formula1>42370</formula1>
      <formula2>44926</formula2>
    </dataValidation>
    <dataValidation errorStyle="information" allowBlank="1" showInputMessage="1" showErrorMessage="1" errorTitle="Instruction" error="Saisissez le Texte en MAJUSCULE_x000a_Exemple: CMS AGOE_x000a_Merci" promptTitle="Instruction" prompt="Saisissez le Texte en MAJUSCULE_x000a_Exemple: CMS AGOE_x000a_Merci" sqref="D19:N19"/>
    <dataValidation type="whole" allowBlank="1" showInputMessage="1" showErrorMessage="1" prompt="La valeur ne peut pas être supérieure à 89_x000a_Si tel est le cas déteminer la quantité à commander directement à la colonne M._x000a_merci" sqref="J28:J52">
      <formula1>0</formula1>
      <formula2>89</formula2>
    </dataValidation>
    <dataValidation type="whole" operator="lessThanOrEqual" allowBlank="1" showInputMessage="1" showErrorMessage="1" promptTitle="instruction" prompt="La valeur de la cellule ne peut pas être supérieure à la quantité Totale inscrite dans la colonne D._x000a_Merci de vérifier." sqref="E28:E52">
      <formula1>D28</formula1>
    </dataValidation>
  </dataValidations>
  <pageMargins left="0.21" right="0.23622047244094491" top="0.74803149606299213" bottom="0.74803149606299213" header="0.31496062992125984" footer="0.31496062992125984"/>
  <pageSetup paperSize="9" scale="40" orientation="landscape" r:id="rId1"/>
  <headerFooter alignWithMargins="0">
    <oddFooter>&amp;C&amp;"Arial,Gras"PNLS /IST, Avenue des Armées, -05 BP 424 Lomé –Togo ; Tel 22 20 94 39 Fax : 22 20 94 36    Site Web : www.pnls.tg</oddFooter>
  </headerFooter>
  <drawing r:id="rId2"/>
</worksheet>
</file>

<file path=xl/worksheets/sheet4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rgb="FF00B050"/>
  </sheetPr>
  <dimension ref="A1:AA54"/>
  <sheetViews>
    <sheetView showGridLines="0" view="pageBreakPreview" topLeftCell="A11" zoomScale="80" zoomScaleNormal="125" zoomScaleSheetLayoutView="80" workbookViewId="0">
      <pane xSplit="1" ySplit="15" topLeftCell="B26" activePane="bottomRight" state="frozen"/>
      <selection activeCell="A32" sqref="A32:XFD32"/>
      <selection pane="topRight" activeCell="A32" sqref="A32:XFD32"/>
      <selection pane="bottomLeft" activeCell="A32" sqref="A32:XFD32"/>
      <selection pane="bottomRight" activeCell="D19" sqref="D19:N19"/>
    </sheetView>
  </sheetViews>
  <sheetFormatPr baseColWidth="10" defaultColWidth="7.33203125" defaultRowHeight="13.8" x14ac:dyDescent="0.3"/>
  <cols>
    <col min="1" max="1" width="53.44140625" style="3" customWidth="1"/>
    <col min="2" max="10" width="8.109375" style="3" customWidth="1"/>
    <col min="11" max="11" width="9.88671875" style="3" customWidth="1"/>
    <col min="12" max="12" width="8.88671875" style="3" customWidth="1"/>
    <col min="13" max="13" width="8.44140625" style="3" customWidth="1"/>
    <col min="14" max="14" width="9.44140625" style="3" customWidth="1"/>
    <col min="15" max="15" width="9.5546875" style="39" customWidth="1"/>
    <col min="16" max="16" width="16.44140625" style="3" customWidth="1"/>
    <col min="17" max="17" width="2.109375" style="62" customWidth="1"/>
    <col min="18" max="18" width="7.33203125" style="306" hidden="1" customWidth="1"/>
    <col min="19" max="19" width="7.44140625" style="77" customWidth="1"/>
    <col min="20" max="20" width="10.5546875" style="77" customWidth="1"/>
    <col min="21" max="21" width="7.44140625" style="77" bestFit="1" customWidth="1"/>
    <col min="22" max="22" width="7.88671875" style="78" bestFit="1" customWidth="1"/>
    <col min="23" max="23" width="33.33203125" style="77" customWidth="1"/>
    <col min="24" max="16384" width="7.33203125" style="3"/>
  </cols>
  <sheetData>
    <row r="1" spans="1:23" ht="17.25" customHeight="1" x14ac:dyDescent="0.3">
      <c r="A1" s="549" t="s">
        <v>452</v>
      </c>
      <c r="B1" s="549"/>
      <c r="C1" s="2"/>
      <c r="D1" s="2"/>
      <c r="E1"/>
      <c r="F1"/>
      <c r="G1"/>
      <c r="H1"/>
      <c r="I1"/>
      <c r="J1"/>
      <c r="N1" s="4" t="s">
        <v>1</v>
      </c>
      <c r="O1" s="5"/>
      <c r="S1" s="69"/>
      <c r="T1" s="69"/>
      <c r="U1" s="69"/>
      <c r="V1" s="70"/>
      <c r="W1" s="69"/>
    </row>
    <row r="2" spans="1:23" ht="13.5" customHeight="1" x14ac:dyDescent="0.3">
      <c r="A2" s="1" t="s">
        <v>453</v>
      </c>
      <c r="B2" s="1"/>
      <c r="C2" s="2"/>
      <c r="D2" s="2"/>
      <c r="E2"/>
      <c r="F2"/>
      <c r="G2"/>
      <c r="H2"/>
      <c r="I2"/>
      <c r="J2"/>
      <c r="M2" s="4"/>
      <c r="N2" s="4" t="s">
        <v>3</v>
      </c>
      <c r="O2" s="5"/>
      <c r="S2" s="69"/>
      <c r="T2" s="69"/>
      <c r="U2" s="69"/>
      <c r="V2" s="70"/>
      <c r="W2" s="69"/>
    </row>
    <row r="3" spans="1:23" ht="15.6" x14ac:dyDescent="0.3">
      <c r="A3" s="549" t="s">
        <v>454</v>
      </c>
      <c r="B3" s="549"/>
      <c r="C3" s="2"/>
      <c r="D3" s="2"/>
      <c r="E3"/>
      <c r="F3"/>
      <c r="G3"/>
      <c r="H3"/>
      <c r="I3"/>
      <c r="J3"/>
      <c r="K3" s="5"/>
      <c r="L3" s="5"/>
      <c r="M3" s="5"/>
      <c r="N3" s="5"/>
      <c r="O3" s="5"/>
      <c r="S3" s="69"/>
      <c r="T3" s="69"/>
      <c r="U3" s="69"/>
      <c r="V3" s="70"/>
      <c r="W3" s="69"/>
    </row>
    <row r="4" spans="1:23" ht="33.6" customHeight="1" x14ac:dyDescent="0.3">
      <c r="A4" s="547" t="s">
        <v>455</v>
      </c>
      <c r="B4" s="548"/>
      <c r="C4" s="7"/>
      <c r="D4" s="7"/>
      <c r="E4" s="8"/>
      <c r="F4" s="8"/>
      <c r="G4" s="8"/>
      <c r="H4" s="8"/>
      <c r="I4" s="8"/>
      <c r="J4" s="8"/>
      <c r="K4" s="9"/>
      <c r="L4" s="9"/>
      <c r="M4" s="9"/>
      <c r="N4" s="9"/>
      <c r="O4" s="38"/>
      <c r="S4" s="69"/>
      <c r="T4" s="69"/>
      <c r="U4" s="69"/>
      <c r="V4" s="70"/>
      <c r="W4" s="69"/>
    </row>
    <row r="5" spans="1:23" x14ac:dyDescent="0.3">
      <c r="B5" s="9"/>
      <c r="C5" s="9"/>
      <c r="D5" s="9"/>
      <c r="E5" s="9"/>
      <c r="F5" s="9"/>
      <c r="G5" s="9"/>
      <c r="H5" s="9"/>
      <c r="I5" s="9"/>
      <c r="J5" s="9"/>
      <c r="K5" s="9"/>
      <c r="L5" s="9"/>
      <c r="M5" s="9"/>
      <c r="N5" s="9"/>
      <c r="O5" s="38"/>
      <c r="S5" s="69"/>
      <c r="T5" s="69"/>
      <c r="U5" s="69"/>
      <c r="V5" s="70"/>
      <c r="W5" s="69"/>
    </row>
    <row r="6" spans="1:23" ht="15.6" x14ac:dyDescent="0.3">
      <c r="A6" s="6" t="s">
        <v>232</v>
      </c>
      <c r="B6" s="9"/>
      <c r="C6" s="9"/>
      <c r="D6" s="9"/>
      <c r="E6" s="9"/>
      <c r="F6" s="9"/>
      <c r="G6" s="9"/>
      <c r="H6" s="9"/>
      <c r="I6" s="9"/>
      <c r="J6" s="9"/>
      <c r="K6" s="9"/>
      <c r="L6" s="9"/>
      <c r="M6" s="9"/>
      <c r="N6" s="9"/>
      <c r="O6" s="38"/>
      <c r="S6" s="69"/>
      <c r="T6" s="69"/>
      <c r="U6" s="69"/>
      <c r="V6" s="70"/>
      <c r="W6" s="69"/>
    </row>
    <row r="7" spans="1:23" x14ac:dyDescent="0.3">
      <c r="A7" s="10"/>
      <c r="B7" s="9"/>
      <c r="C7" s="9"/>
      <c r="D7" s="9"/>
      <c r="E7" s="9"/>
      <c r="F7" s="9"/>
      <c r="G7" s="9"/>
      <c r="H7" s="9"/>
      <c r="I7" s="9"/>
      <c r="J7" s="9"/>
      <c r="K7" s="9"/>
      <c r="L7" s="9"/>
      <c r="M7" s="9"/>
      <c r="N7" s="9"/>
      <c r="O7" s="38"/>
      <c r="S7" s="69"/>
      <c r="T7" s="69"/>
      <c r="U7" s="69"/>
      <c r="V7" s="70"/>
      <c r="W7" s="69"/>
    </row>
    <row r="8" spans="1:23" x14ac:dyDescent="0.3">
      <c r="A8" s="10"/>
      <c r="B8" s="9"/>
      <c r="C8" s="9"/>
      <c r="D8" s="9"/>
      <c r="E8" s="9"/>
      <c r="F8" s="9"/>
      <c r="G8" s="9"/>
      <c r="H8" s="9"/>
      <c r="I8" s="9"/>
      <c r="J8" s="9"/>
      <c r="K8" s="9"/>
      <c r="L8" s="9"/>
      <c r="M8" s="9"/>
      <c r="N8" s="9"/>
      <c r="O8" s="38"/>
      <c r="S8" s="69"/>
      <c r="T8" s="69"/>
      <c r="U8" s="69"/>
      <c r="V8" s="70"/>
      <c r="W8" s="69"/>
    </row>
    <row r="9" spans="1:23" x14ac:dyDescent="0.3">
      <c r="A9" s="10"/>
      <c r="B9" s="9"/>
      <c r="C9" s="9"/>
      <c r="D9" s="9"/>
      <c r="E9" s="9"/>
      <c r="F9" s="9"/>
      <c r="G9" s="9"/>
      <c r="H9" s="9"/>
      <c r="I9" s="9"/>
      <c r="J9" s="9"/>
      <c r="K9" s="9"/>
      <c r="L9" s="9"/>
      <c r="M9" s="9"/>
      <c r="N9" s="9"/>
      <c r="O9" s="38"/>
      <c r="S9" s="69"/>
      <c r="T9" s="69"/>
      <c r="U9" s="69"/>
      <c r="V9" s="70"/>
      <c r="W9" s="69"/>
    </row>
    <row r="10" spans="1:23" x14ac:dyDescent="0.3">
      <c r="S10" s="69"/>
      <c r="T10" s="69"/>
      <c r="U10" s="69"/>
      <c r="V10" s="70"/>
      <c r="W10" s="69"/>
    </row>
    <row r="11" spans="1:23" ht="19.5" customHeight="1" x14ac:dyDescent="0.3">
      <c r="A11" s="555" t="s">
        <v>263</v>
      </c>
      <c r="B11" s="555"/>
      <c r="C11" s="555"/>
      <c r="D11" s="555"/>
      <c r="E11" s="555"/>
      <c r="F11" s="555"/>
      <c r="G11" s="555"/>
      <c r="H11" s="555"/>
      <c r="I11" s="555"/>
      <c r="J11" s="555"/>
      <c r="K11" s="555"/>
      <c r="L11" s="555"/>
      <c r="M11" s="555"/>
      <c r="N11" s="555"/>
      <c r="O11" s="555"/>
      <c r="P11" s="40"/>
      <c r="S11" s="69"/>
      <c r="T11" s="69"/>
      <c r="U11" s="69"/>
      <c r="V11" s="70"/>
      <c r="W11" s="69"/>
    </row>
    <row r="12" spans="1:23" ht="1.5" customHeight="1" thickBot="1" x14ac:dyDescent="0.35">
      <c r="A12" s="11"/>
      <c r="B12" s="11"/>
      <c r="C12" s="11"/>
      <c r="D12" s="11"/>
      <c r="E12" s="11"/>
      <c r="F12" s="11"/>
      <c r="G12" s="11"/>
      <c r="H12" s="11"/>
      <c r="I12" s="11"/>
      <c r="J12" s="11"/>
      <c r="K12" s="11"/>
      <c r="L12" s="11"/>
      <c r="M12" s="11"/>
      <c r="N12" s="11"/>
      <c r="O12" s="11"/>
      <c r="S12" s="69"/>
      <c r="T12" s="69"/>
      <c r="U12" s="69"/>
      <c r="V12" s="70"/>
      <c r="W12" s="69"/>
    </row>
    <row r="13" spans="1:23" s="42" customFormat="1" ht="20.25" hidden="1" customHeight="1" thickBot="1" x14ac:dyDescent="0.35">
      <c r="A13" s="434" t="s">
        <v>5</v>
      </c>
      <c r="B13" s="556">
        <f>'Info District'!G11</f>
        <v>2025</v>
      </c>
      <c r="C13" s="557"/>
      <c r="E13" s="550"/>
      <c r="F13" s="550"/>
      <c r="G13" s="550"/>
      <c r="H13" s="550"/>
      <c r="I13" s="550"/>
      <c r="J13" s="554"/>
      <c r="Q13" s="63"/>
      <c r="R13" s="307"/>
      <c r="S13" s="71"/>
      <c r="T13" s="71"/>
      <c r="U13" s="71"/>
      <c r="V13" s="72"/>
      <c r="W13" s="71"/>
    </row>
    <row r="14" spans="1:23" s="42" customFormat="1" ht="7.5" hidden="1" customHeight="1" thickBot="1" x14ac:dyDescent="0.35">
      <c r="A14" s="434"/>
      <c r="B14" s="13"/>
      <c r="C14" s="13"/>
      <c r="D14" s="13"/>
      <c r="O14" s="15"/>
      <c r="Q14" s="63"/>
      <c r="R14" s="307"/>
      <c r="S14" s="71"/>
      <c r="T14" s="71"/>
      <c r="U14" s="71"/>
      <c r="V14" s="72"/>
      <c r="W14" s="71"/>
    </row>
    <row r="15" spans="1:23" s="42" customFormat="1" ht="16.5" hidden="1" customHeight="1" thickBot="1" x14ac:dyDescent="0.35">
      <c r="A15" s="434" t="s">
        <v>7</v>
      </c>
      <c r="B15" s="558" t="str">
        <f>'Info District'!G12</f>
        <v>PLATEAUX</v>
      </c>
      <c r="C15" s="559"/>
      <c r="D15" s="550" t="s">
        <v>8</v>
      </c>
      <c r="E15" s="550"/>
      <c r="F15" s="550"/>
      <c r="G15" s="551" t="str">
        <f>'Info District'!G13</f>
        <v>Agou</v>
      </c>
      <c r="H15" s="552"/>
      <c r="I15" s="553"/>
      <c r="L15" s="11"/>
      <c r="M15" s="11"/>
      <c r="N15" s="11"/>
      <c r="O15" s="11"/>
      <c r="P15" s="11"/>
      <c r="Q15" s="63"/>
      <c r="R15" s="307"/>
      <c r="S15" s="71"/>
      <c r="T15" s="71"/>
      <c r="U15" s="71"/>
      <c r="V15" s="73"/>
      <c r="W15" s="71"/>
    </row>
    <row r="16" spans="1:23" s="42" customFormat="1" ht="3.75" hidden="1" customHeight="1" thickBot="1" x14ac:dyDescent="0.35">
      <c r="A16" s="139"/>
      <c r="B16" s="15"/>
      <c r="C16" s="15"/>
      <c r="D16" s="15"/>
      <c r="E16" s="15"/>
      <c r="K16" s="15"/>
      <c r="L16" s="15"/>
      <c r="M16" s="15"/>
      <c r="O16" s="15"/>
      <c r="Q16" s="63"/>
      <c r="R16" s="307"/>
      <c r="S16" s="71"/>
      <c r="T16" s="71"/>
      <c r="U16" s="71"/>
      <c r="V16" s="72"/>
      <c r="W16" s="71"/>
    </row>
    <row r="17" spans="1:27" s="42" customFormat="1" ht="18" hidden="1" customHeight="1" thickBot="1" x14ac:dyDescent="0.35">
      <c r="A17" s="434" t="s">
        <v>9</v>
      </c>
      <c r="B17" s="556" t="str">
        <f>'Info District'!G17</f>
        <v>Avril à Juin 2025</v>
      </c>
      <c r="C17" s="560"/>
      <c r="D17" s="560"/>
      <c r="E17" s="557"/>
      <c r="G17" s="550" t="s">
        <v>11</v>
      </c>
      <c r="H17" s="550"/>
      <c r="I17" s="550"/>
      <c r="J17" s="550"/>
      <c r="K17" s="554"/>
      <c r="L17" s="551" t="str">
        <f>'Info District'!G18</f>
        <v>Juillet à Septembre 2025</v>
      </c>
      <c r="M17" s="552"/>
      <c r="N17" s="552"/>
      <c r="O17" s="552"/>
      <c r="P17" s="553"/>
      <c r="Q17" s="63"/>
      <c r="R17" s="307"/>
      <c r="S17" s="71"/>
      <c r="T17" s="71"/>
      <c r="U17" s="71"/>
      <c r="V17" s="72"/>
      <c r="W17" s="71"/>
    </row>
    <row r="18" spans="1:27" s="9" customFormat="1" ht="2.25" hidden="1" customHeight="1" thickBot="1" x14ac:dyDescent="0.3">
      <c r="B18" s="43"/>
      <c r="C18" s="43"/>
      <c r="D18" s="43"/>
      <c r="E18" s="44"/>
      <c r="F18" s="43"/>
      <c r="G18" s="45"/>
      <c r="H18" s="45"/>
      <c r="I18" s="45"/>
      <c r="J18" s="45"/>
      <c r="K18" s="45"/>
      <c r="L18" s="45"/>
      <c r="M18" s="45"/>
      <c r="O18" s="38"/>
      <c r="Q18" s="64"/>
      <c r="R18" s="308"/>
      <c r="S18" s="74"/>
      <c r="T18" s="74"/>
      <c r="U18" s="74"/>
      <c r="V18" s="75"/>
      <c r="W18" s="74"/>
    </row>
    <row r="19" spans="1:27" s="9" customFormat="1" ht="21" customHeight="1" thickBot="1" x14ac:dyDescent="0.35">
      <c r="A19" s="532" t="s">
        <v>12</v>
      </c>
      <c r="B19" s="532"/>
      <c r="C19" s="533"/>
      <c r="D19" s="538"/>
      <c r="E19" s="539"/>
      <c r="F19" s="539"/>
      <c r="G19" s="539"/>
      <c r="H19" s="539"/>
      <c r="I19" s="539"/>
      <c r="J19" s="539"/>
      <c r="K19" s="539"/>
      <c r="L19" s="539"/>
      <c r="M19" s="539"/>
      <c r="N19" s="540"/>
      <c r="O19" s="11"/>
      <c r="P19" s="241" t="str">
        <f>'Info District'!H17</f>
        <v>T2</v>
      </c>
      <c r="Q19" s="65"/>
      <c r="R19" s="309"/>
      <c r="S19" s="535" t="s">
        <v>96</v>
      </c>
      <c r="T19" s="536"/>
      <c r="U19" s="536"/>
      <c r="V19" s="536"/>
      <c r="W19" s="537"/>
    </row>
    <row r="20" spans="1:27" s="9" customFormat="1" ht="4.5" customHeight="1" thickBot="1" x14ac:dyDescent="0.35">
      <c r="A20" s="12"/>
      <c r="B20" s="12"/>
      <c r="C20" s="12"/>
      <c r="D20" s="12"/>
      <c r="E20" s="12"/>
      <c r="F20" s="12"/>
      <c r="G20" s="13"/>
      <c r="H20" s="13"/>
      <c r="I20" s="13"/>
      <c r="J20" s="13"/>
      <c r="K20" s="13"/>
      <c r="L20" s="14"/>
      <c r="M20" s="14"/>
      <c r="N20" s="14"/>
      <c r="O20" s="14"/>
      <c r="Q20" s="64"/>
      <c r="R20" s="308"/>
      <c r="S20" s="146"/>
      <c r="T20" s="74"/>
      <c r="U20" s="74"/>
      <c r="V20" s="76"/>
      <c r="W20" s="147"/>
    </row>
    <row r="21" spans="1:27" s="9" customFormat="1" ht="32.25" customHeight="1" thickBot="1" x14ac:dyDescent="0.35">
      <c r="A21" s="532" t="s">
        <v>240</v>
      </c>
      <c r="B21" s="532"/>
      <c r="C21" s="533"/>
      <c r="D21" s="543" t="s">
        <v>264</v>
      </c>
      <c r="E21" s="544"/>
      <c r="F21" s="545"/>
      <c r="G21" s="534" t="s">
        <v>6</v>
      </c>
      <c r="H21" s="534"/>
      <c r="I21" s="534"/>
      <c r="J21" s="534"/>
      <c r="K21" s="534"/>
      <c r="L21" s="546"/>
      <c r="M21" s="539"/>
      <c r="N21" s="539"/>
      <c r="O21" s="539"/>
      <c r="P21" s="540"/>
      <c r="Q21" s="64"/>
      <c r="R21" s="308"/>
      <c r="S21" s="146"/>
      <c r="T21" s="74"/>
      <c r="U21" s="74"/>
      <c r="V21" s="76"/>
      <c r="W21" s="147"/>
    </row>
    <row r="22" spans="1:27" s="9" customFormat="1" ht="6" customHeight="1" x14ac:dyDescent="0.3">
      <c r="A22" s="12"/>
      <c r="B22" s="12"/>
      <c r="C22" s="12"/>
      <c r="D22" s="12"/>
      <c r="E22" s="12"/>
      <c r="F22" s="12"/>
      <c r="G22" s="534"/>
      <c r="H22" s="534"/>
      <c r="I22" s="534"/>
      <c r="J22" s="534"/>
      <c r="K22" s="534"/>
      <c r="L22" s="14"/>
      <c r="M22" s="14"/>
      <c r="N22" s="14"/>
      <c r="O22" s="14"/>
      <c r="Q22" s="64"/>
      <c r="R22" s="308"/>
      <c r="S22" s="146"/>
      <c r="T22" s="74"/>
      <c r="U22" s="74"/>
      <c r="V22" s="76"/>
      <c r="W22" s="147"/>
    </row>
    <row r="23" spans="1:27" s="9" customFormat="1" ht="3.75" customHeight="1" thickBot="1" x14ac:dyDescent="0.35">
      <c r="A23" s="12"/>
      <c r="B23" s="12"/>
      <c r="C23" s="12"/>
      <c r="D23" s="12"/>
      <c r="E23" s="12"/>
      <c r="F23" s="12"/>
      <c r="G23" s="13"/>
      <c r="H23" s="13"/>
      <c r="I23" s="13"/>
      <c r="J23" s="13"/>
      <c r="K23" s="13"/>
      <c r="L23" s="14"/>
      <c r="M23" s="14"/>
      <c r="N23" s="14"/>
      <c r="O23" s="14"/>
      <c r="Q23" s="64"/>
      <c r="R23" s="308"/>
      <c r="S23" s="146"/>
      <c r="T23" s="74"/>
      <c r="U23" s="74"/>
      <c r="V23" s="76"/>
      <c r="W23" s="147"/>
    </row>
    <row r="24" spans="1:27" ht="76.5" customHeight="1" thickBot="1" x14ac:dyDescent="0.35">
      <c r="A24" s="541" t="s">
        <v>13</v>
      </c>
      <c r="B24" s="16" t="s">
        <v>14</v>
      </c>
      <c r="C24" s="108" t="s">
        <v>15</v>
      </c>
      <c r="D24" s="118" t="s">
        <v>16</v>
      </c>
      <c r="E24" s="117" t="s">
        <v>17</v>
      </c>
      <c r="F24" s="351" t="s">
        <v>18</v>
      </c>
      <c r="G24" s="16" t="s">
        <v>233</v>
      </c>
      <c r="H24" s="16" t="s">
        <v>234</v>
      </c>
      <c r="I24" s="16" t="s">
        <v>19</v>
      </c>
      <c r="J24" s="16" t="s">
        <v>20</v>
      </c>
      <c r="K24" s="108" t="s">
        <v>21</v>
      </c>
      <c r="L24" s="136" t="s">
        <v>22</v>
      </c>
      <c r="M24" s="137" t="s">
        <v>236</v>
      </c>
      <c r="N24" s="138" t="s">
        <v>23</v>
      </c>
      <c r="O24" s="109" t="s">
        <v>39</v>
      </c>
      <c r="P24" s="16" t="s">
        <v>40</v>
      </c>
      <c r="S24" s="148" t="s">
        <v>237</v>
      </c>
      <c r="T24" s="140" t="s">
        <v>93</v>
      </c>
      <c r="U24" s="140" t="s">
        <v>239</v>
      </c>
      <c r="V24" s="140" t="s">
        <v>238</v>
      </c>
      <c r="W24" s="149" t="s">
        <v>97</v>
      </c>
    </row>
    <row r="25" spans="1:27" s="47" customFormat="1" ht="31.2" customHeight="1" x14ac:dyDescent="0.3">
      <c r="A25" s="542"/>
      <c r="B25" s="46" t="s">
        <v>24</v>
      </c>
      <c r="C25" s="46" t="s">
        <v>25</v>
      </c>
      <c r="D25" s="112" t="s">
        <v>26</v>
      </c>
      <c r="E25" s="46" t="s">
        <v>27</v>
      </c>
      <c r="F25" s="46"/>
      <c r="G25" s="46" t="s">
        <v>28</v>
      </c>
      <c r="H25" s="46"/>
      <c r="I25" s="46" t="s">
        <v>29</v>
      </c>
      <c r="J25" s="46"/>
      <c r="K25" s="131" t="s">
        <v>235</v>
      </c>
      <c r="L25" s="133"/>
      <c r="M25" s="134"/>
      <c r="N25" s="135"/>
      <c r="O25" s="132" t="s">
        <v>30</v>
      </c>
      <c r="P25" s="46"/>
      <c r="Q25" s="66"/>
      <c r="R25" s="310"/>
      <c r="S25" s="150"/>
      <c r="T25" s="67" t="s">
        <v>94</v>
      </c>
      <c r="U25" s="67" t="s">
        <v>95</v>
      </c>
      <c r="V25" s="94"/>
      <c r="W25" s="151" t="str">
        <f>IF(J26&lt;=0,"",IF(J26=90,$X$26))</f>
        <v/>
      </c>
      <c r="X25" s="37" t="s">
        <v>98</v>
      </c>
    </row>
    <row r="26" spans="1:27" ht="31.2" customHeight="1" x14ac:dyDescent="0.3">
      <c r="A26" s="322" t="str">
        <f>CDT!B26</f>
        <v>Artéméther-Luméfantrine 6cp (AL)</v>
      </c>
      <c r="B26" s="247"/>
      <c r="C26" s="248"/>
      <c r="D26" s="302" t="str">
        <f>IF(B26&lt;&gt;"",B26+C26,"")</f>
        <v/>
      </c>
      <c r="E26" s="249"/>
      <c r="F26" s="247"/>
      <c r="G26" s="247"/>
      <c r="H26" s="247"/>
      <c r="I26" s="247"/>
      <c r="J26" s="247"/>
      <c r="K26" s="248"/>
      <c r="L26" s="431" t="str">
        <f>IF(B26&lt;&gt;"",IF(J26=0,E26,((E26*90)/(90-J26))),"0")</f>
        <v>0</v>
      </c>
      <c r="M26" s="428" t="str">
        <f>IF(B26&lt;&gt;"",((E26/S26)*30),"0")</f>
        <v>0</v>
      </c>
      <c r="N26" s="250" t="str">
        <f>IF(B26&lt;&gt;"",IF(J26=0,((E26+L26)-K26),((M26*6)-K26)),"0")</f>
        <v>0</v>
      </c>
      <c r="O26" s="251"/>
      <c r="P26" s="313"/>
      <c r="R26" s="312">
        <f>+L26+N26</f>
        <v>0</v>
      </c>
      <c r="S26" s="152">
        <f>(90-J26)</f>
        <v>90</v>
      </c>
      <c r="T26" s="68" t="e">
        <f t="shared" ref="T26:T47" si="0">D26-(E26+G26+I26+H26)</f>
        <v>#VALUE!</v>
      </c>
      <c r="U26" s="68" t="e">
        <f>K26-T26</f>
        <v>#VALUE!</v>
      </c>
      <c r="V26" s="95">
        <v>6</v>
      </c>
      <c r="W26" s="153" t="e">
        <f t="shared" ref="W26:W50" si="1">IF(U26=0,"",$X$25)</f>
        <v>#VALUE!</v>
      </c>
      <c r="X26" s="37" t="s">
        <v>203</v>
      </c>
      <c r="Y26" s="107">
        <f>+O26</f>
        <v>0</v>
      </c>
    </row>
    <row r="27" spans="1:27" ht="31.2" customHeight="1" x14ac:dyDescent="0.3">
      <c r="A27" s="322" t="str">
        <f>CDT!B27</f>
        <v>Artéméther-Luméfantrine 12cp (AL)</v>
      </c>
      <c r="B27" s="247"/>
      <c r="C27" s="248"/>
      <c r="D27" s="302" t="str">
        <f t="shared" ref="D27" si="2">IF(B27&lt;&gt;"",B27+C27,"")</f>
        <v/>
      </c>
      <c r="E27" s="249"/>
      <c r="F27" s="247"/>
      <c r="G27" s="247"/>
      <c r="H27" s="247"/>
      <c r="I27" s="247"/>
      <c r="J27" s="247"/>
      <c r="K27" s="248"/>
      <c r="L27" s="431" t="str">
        <f t="shared" ref="L27:L49" si="3">IF(B27&lt;&gt;"",IF(J27=0,E27,((E27*90)/(90-J27))),"0")</f>
        <v>0</v>
      </c>
      <c r="M27" s="428" t="str">
        <f t="shared" ref="M27:M49" si="4">IF(B27&lt;&gt;"",((E27/S27)*30),"0")</f>
        <v>0</v>
      </c>
      <c r="N27" s="250" t="str">
        <f t="shared" ref="N27:N49" si="5">IF(B27&lt;&gt;"",IF(J27=0,((E27+L27)-K27),((M27*6)-K27)),"0")</f>
        <v>0</v>
      </c>
      <c r="O27" s="251"/>
      <c r="P27" s="247"/>
      <c r="R27" s="312">
        <f t="shared" ref="R27:R49" si="6">+L27+N27</f>
        <v>0</v>
      </c>
      <c r="S27" s="152">
        <f t="shared" ref="S27:S49" si="7">(90-J27)</f>
        <v>90</v>
      </c>
      <c r="T27" s="68" t="e">
        <f t="shared" si="0"/>
        <v>#VALUE!</v>
      </c>
      <c r="U27" s="68" t="e">
        <f t="shared" ref="U27:U49" si="8">K27-T27</f>
        <v>#VALUE!</v>
      </c>
      <c r="V27" s="95">
        <v>12</v>
      </c>
      <c r="W27" s="153" t="e">
        <f t="shared" si="1"/>
        <v>#VALUE!</v>
      </c>
      <c r="Y27" s="107">
        <f t="shared" ref="Y27:Y48" si="9">+O27</f>
        <v>0</v>
      </c>
    </row>
    <row r="28" spans="1:27" ht="31.2" customHeight="1" x14ac:dyDescent="0.3">
      <c r="A28" s="322" t="str">
        <f>CDT!B28</f>
        <v>Artéméther-Luméfantrine 18cp (AL)</v>
      </c>
      <c r="B28" s="247"/>
      <c r="C28" s="248"/>
      <c r="D28" s="302" t="str">
        <f>IF(B28&lt;&gt;"",B28+C28,"")</f>
        <v/>
      </c>
      <c r="E28" s="249"/>
      <c r="F28" s="247"/>
      <c r="G28" s="247"/>
      <c r="H28" s="247"/>
      <c r="I28" s="247"/>
      <c r="J28" s="247"/>
      <c r="K28" s="248"/>
      <c r="L28" s="431" t="str">
        <f t="shared" si="3"/>
        <v>0</v>
      </c>
      <c r="M28" s="428" t="str">
        <f t="shared" si="4"/>
        <v>0</v>
      </c>
      <c r="N28" s="250" t="str">
        <f t="shared" si="5"/>
        <v>0</v>
      </c>
      <c r="O28" s="251"/>
      <c r="P28" s="247"/>
      <c r="R28" s="312">
        <f t="shared" si="6"/>
        <v>0</v>
      </c>
      <c r="S28" s="152">
        <f t="shared" si="7"/>
        <v>90</v>
      </c>
      <c r="T28" s="68" t="e">
        <f t="shared" si="0"/>
        <v>#VALUE!</v>
      </c>
      <c r="U28" s="68" t="e">
        <f t="shared" si="8"/>
        <v>#VALUE!</v>
      </c>
      <c r="V28" s="95">
        <v>18</v>
      </c>
      <c r="W28" s="153" t="e">
        <f t="shared" si="1"/>
        <v>#VALUE!</v>
      </c>
      <c r="Y28" s="107">
        <f t="shared" si="9"/>
        <v>0</v>
      </c>
    </row>
    <row r="29" spans="1:27" ht="31.2" customHeight="1" x14ac:dyDescent="0.3">
      <c r="A29" s="322" t="str">
        <f>CDT!B29</f>
        <v>Artéméther-Luméfantrine 24cp (AL)</v>
      </c>
      <c r="B29" s="247"/>
      <c r="C29" s="248"/>
      <c r="D29" s="302" t="str">
        <f>IF(B29&lt;&gt;"",B29+C29,"")</f>
        <v/>
      </c>
      <c r="E29" s="249"/>
      <c r="F29" s="247"/>
      <c r="G29" s="247"/>
      <c r="H29" s="247"/>
      <c r="I29" s="247"/>
      <c r="J29" s="247"/>
      <c r="K29" s="248"/>
      <c r="L29" s="431" t="str">
        <f t="shared" si="3"/>
        <v>0</v>
      </c>
      <c r="M29" s="428" t="str">
        <f t="shared" si="4"/>
        <v>0</v>
      </c>
      <c r="N29" s="250" t="str">
        <f t="shared" si="5"/>
        <v>0</v>
      </c>
      <c r="O29" s="251"/>
      <c r="P29" s="247"/>
      <c r="R29" s="312">
        <f t="shared" si="6"/>
        <v>0</v>
      </c>
      <c r="S29" s="152">
        <f t="shared" si="7"/>
        <v>90</v>
      </c>
      <c r="T29" s="68" t="e">
        <f t="shared" si="0"/>
        <v>#VALUE!</v>
      </c>
      <c r="U29" s="68" t="e">
        <f t="shared" si="8"/>
        <v>#VALUE!</v>
      </c>
      <c r="V29" s="95">
        <v>24</v>
      </c>
      <c r="W29" s="153" t="e">
        <f t="shared" si="1"/>
        <v>#VALUE!</v>
      </c>
      <c r="Y29" s="107">
        <f t="shared" si="9"/>
        <v>0</v>
      </c>
    </row>
    <row r="30" spans="1:27" ht="31.2" customHeight="1" x14ac:dyDescent="0.3">
      <c r="A30" s="322" t="str">
        <f>CDT!B30</f>
        <v>Artéméther injectable 40 mg</v>
      </c>
      <c r="B30" s="247"/>
      <c r="C30" s="248"/>
      <c r="D30" s="302" t="str">
        <f t="shared" ref="D30:D49" si="10">IF(B30&lt;&gt;"",B30+C30,"")</f>
        <v/>
      </c>
      <c r="E30" s="249"/>
      <c r="F30" s="247"/>
      <c r="G30" s="247"/>
      <c r="H30" s="247"/>
      <c r="I30" s="247"/>
      <c r="J30" s="247"/>
      <c r="K30" s="248"/>
      <c r="L30" s="431" t="str">
        <f t="shared" si="3"/>
        <v>0</v>
      </c>
      <c r="M30" s="428" t="str">
        <f t="shared" si="4"/>
        <v>0</v>
      </c>
      <c r="N30" s="250" t="str">
        <f t="shared" si="5"/>
        <v>0</v>
      </c>
      <c r="O30" s="251"/>
      <c r="P30" s="247"/>
      <c r="R30" s="312">
        <f t="shared" si="6"/>
        <v>0</v>
      </c>
      <c r="S30" s="152">
        <f t="shared" si="7"/>
        <v>90</v>
      </c>
      <c r="T30" s="68" t="e">
        <f t="shared" si="0"/>
        <v>#VALUE!</v>
      </c>
      <c r="U30" s="68" t="e">
        <f t="shared" si="8"/>
        <v>#VALUE!</v>
      </c>
      <c r="V30" s="95">
        <v>1</v>
      </c>
      <c r="W30" s="153" t="e">
        <f t="shared" si="1"/>
        <v>#VALUE!</v>
      </c>
      <c r="Y30" s="107">
        <f t="shared" si="9"/>
        <v>0</v>
      </c>
    </row>
    <row r="31" spans="1:27" ht="34.5" customHeight="1" x14ac:dyDescent="0.3">
      <c r="A31" s="322" t="str">
        <f>CDT!B31</f>
        <v>Artéméther injectable 80 mg</v>
      </c>
      <c r="B31" s="247"/>
      <c r="C31" s="248"/>
      <c r="D31" s="302" t="str">
        <f t="shared" si="10"/>
        <v/>
      </c>
      <c r="E31" s="249"/>
      <c r="F31" s="247"/>
      <c r="G31" s="247"/>
      <c r="H31" s="247"/>
      <c r="I31" s="247"/>
      <c r="J31" s="247"/>
      <c r="K31" s="248"/>
      <c r="L31" s="431" t="str">
        <f t="shared" si="3"/>
        <v>0</v>
      </c>
      <c r="M31" s="428" t="str">
        <f t="shared" si="4"/>
        <v>0</v>
      </c>
      <c r="N31" s="250" t="str">
        <f t="shared" si="5"/>
        <v>0</v>
      </c>
      <c r="O31" s="251"/>
      <c r="P31" s="247"/>
      <c r="R31" s="312">
        <f t="shared" si="6"/>
        <v>0</v>
      </c>
      <c r="S31" s="152">
        <f t="shared" si="7"/>
        <v>90</v>
      </c>
      <c r="T31" s="68" t="e">
        <f t="shared" si="0"/>
        <v>#VALUE!</v>
      </c>
      <c r="U31" s="68" t="e">
        <f t="shared" si="8"/>
        <v>#VALUE!</v>
      </c>
      <c r="V31" s="95">
        <v>1</v>
      </c>
      <c r="W31" s="153" t="e">
        <f t="shared" si="1"/>
        <v>#VALUE!</v>
      </c>
      <c r="Y31" s="107">
        <f t="shared" si="9"/>
        <v>0</v>
      </c>
    </row>
    <row r="32" spans="1:27" ht="34.5" customHeight="1" x14ac:dyDescent="0.3">
      <c r="A32" s="435" t="str">
        <f>CDT!B32</f>
        <v>Artésunate injectable 60 mg</v>
      </c>
      <c r="B32" s="247"/>
      <c r="C32" s="248"/>
      <c r="D32" s="302" t="str">
        <f t="shared" si="10"/>
        <v/>
      </c>
      <c r="E32" s="249"/>
      <c r="F32" s="247"/>
      <c r="G32" s="247"/>
      <c r="H32" s="247"/>
      <c r="I32" s="247"/>
      <c r="J32" s="247"/>
      <c r="K32" s="248"/>
      <c r="L32" s="438" t="str">
        <f t="shared" si="3"/>
        <v>0</v>
      </c>
      <c r="M32" s="314" t="str">
        <f>IF(B32&lt;&gt;"",((E32/S32:S32)*30),"0")</f>
        <v>0</v>
      </c>
      <c r="N32" s="432" t="str">
        <f>IF(B32&lt;&gt;"",IF(J32=0,AA32,IF(J32&gt;0,((M32/30)*J32)+AA32)),"0")</f>
        <v>0</v>
      </c>
      <c r="O32" s="433"/>
      <c r="P32" s="247"/>
      <c r="R32" s="312">
        <f t="shared" si="6"/>
        <v>0</v>
      </c>
      <c r="S32" s="429">
        <f t="shared" si="7"/>
        <v>90</v>
      </c>
      <c r="T32" s="436" t="e">
        <f>D32-(E32+G32+I32+H32)</f>
        <v>#VALUE!</v>
      </c>
      <c r="U32" s="436" t="e">
        <f t="shared" si="8"/>
        <v>#VALUE!</v>
      </c>
      <c r="V32" s="430">
        <v>1</v>
      </c>
      <c r="W32" s="437" t="e">
        <f t="shared" si="1"/>
        <v>#VALUE!</v>
      </c>
      <c r="Y32" s="107">
        <f t="shared" si="9"/>
        <v>0</v>
      </c>
      <c r="AA32" s="3">
        <f>((F32*10)+L32-K32)</f>
        <v>0</v>
      </c>
    </row>
    <row r="33" spans="1:25" ht="34.5" customHeight="1" x14ac:dyDescent="0.3">
      <c r="A33" s="322" t="str">
        <f>CDT!B33</f>
        <v xml:space="preserve"> Sulfadoxine Pyriméthamine:  (SP)</v>
      </c>
      <c r="B33" s="247"/>
      <c r="C33" s="248"/>
      <c r="D33" s="302" t="str">
        <f t="shared" si="10"/>
        <v/>
      </c>
      <c r="E33" s="249"/>
      <c r="F33" s="247"/>
      <c r="G33" s="247"/>
      <c r="H33" s="247"/>
      <c r="I33" s="247"/>
      <c r="J33" s="247"/>
      <c r="K33" s="248"/>
      <c r="L33" s="431" t="str">
        <f t="shared" si="3"/>
        <v>0</v>
      </c>
      <c r="M33" s="428" t="str">
        <f t="shared" si="4"/>
        <v>0</v>
      </c>
      <c r="N33" s="250" t="str">
        <f t="shared" si="5"/>
        <v>0</v>
      </c>
      <c r="O33" s="251"/>
      <c r="P33" s="247"/>
      <c r="R33" s="312">
        <f t="shared" si="6"/>
        <v>0</v>
      </c>
      <c r="S33" s="152">
        <f t="shared" si="7"/>
        <v>90</v>
      </c>
      <c r="T33" s="68" t="e">
        <f t="shared" si="0"/>
        <v>#VALUE!</v>
      </c>
      <c r="U33" s="68" t="e">
        <f t="shared" si="8"/>
        <v>#VALUE!</v>
      </c>
      <c r="V33" s="95">
        <v>3</v>
      </c>
      <c r="W33" s="153" t="e">
        <f t="shared" si="1"/>
        <v>#VALUE!</v>
      </c>
      <c r="Y33" s="107">
        <f t="shared" si="9"/>
        <v>0</v>
      </c>
    </row>
    <row r="34" spans="1:25" ht="34.5" customHeight="1" x14ac:dyDescent="0.3">
      <c r="A34" s="322" t="str">
        <f>CDT!B34</f>
        <v>Test de Diagnostic Rapide  : (TDR)</v>
      </c>
      <c r="B34" s="247"/>
      <c r="C34" s="248"/>
      <c r="D34" s="302" t="str">
        <f t="shared" si="10"/>
        <v/>
      </c>
      <c r="E34" s="247"/>
      <c r="F34" s="248"/>
      <c r="G34" s="247"/>
      <c r="H34" s="247"/>
      <c r="I34" s="247"/>
      <c r="J34" s="247"/>
      <c r="K34" s="248"/>
      <c r="L34" s="431" t="str">
        <f t="shared" si="3"/>
        <v>0</v>
      </c>
      <c r="M34" s="428" t="str">
        <f t="shared" si="4"/>
        <v>0</v>
      </c>
      <c r="N34" s="250" t="str">
        <f t="shared" si="5"/>
        <v>0</v>
      </c>
      <c r="O34" s="251"/>
      <c r="P34" s="247"/>
      <c r="R34" s="312">
        <f t="shared" si="6"/>
        <v>0</v>
      </c>
      <c r="S34" s="152">
        <f t="shared" si="7"/>
        <v>90</v>
      </c>
      <c r="T34" s="68" t="e">
        <f t="shared" si="0"/>
        <v>#VALUE!</v>
      </c>
      <c r="U34" s="68" t="e">
        <f t="shared" si="8"/>
        <v>#VALUE!</v>
      </c>
      <c r="V34" s="95">
        <v>1</v>
      </c>
      <c r="W34" s="153" t="e">
        <f>IF(U34=0,"",$X$25)</f>
        <v>#VALUE!</v>
      </c>
      <c r="Y34" s="107">
        <f t="shared" si="9"/>
        <v>0</v>
      </c>
    </row>
    <row r="35" spans="1:25" ht="34.5" customHeight="1" x14ac:dyDescent="0.3">
      <c r="A35" s="322" t="str">
        <f>CDT!B35</f>
        <v>Moustiquaire à Imprégnation Durable: (MID)</v>
      </c>
      <c r="B35" s="247"/>
      <c r="C35" s="248"/>
      <c r="D35" s="302" t="str">
        <f t="shared" si="10"/>
        <v/>
      </c>
      <c r="E35" s="247"/>
      <c r="F35" s="248"/>
      <c r="G35" s="247"/>
      <c r="H35" s="247"/>
      <c r="I35" s="247"/>
      <c r="J35" s="247"/>
      <c r="K35" s="248"/>
      <c r="L35" s="431" t="str">
        <f t="shared" si="3"/>
        <v>0</v>
      </c>
      <c r="M35" s="428" t="str">
        <f t="shared" si="4"/>
        <v>0</v>
      </c>
      <c r="N35" s="250" t="str">
        <f t="shared" si="5"/>
        <v>0</v>
      </c>
      <c r="O35" s="251"/>
      <c r="P35" s="247"/>
      <c r="R35" s="312">
        <f t="shared" si="6"/>
        <v>0</v>
      </c>
      <c r="S35" s="152">
        <f t="shared" si="7"/>
        <v>90</v>
      </c>
      <c r="T35" s="68" t="e">
        <f t="shared" si="0"/>
        <v>#VALUE!</v>
      </c>
      <c r="U35" s="68" t="e">
        <f t="shared" si="8"/>
        <v>#VALUE!</v>
      </c>
      <c r="V35" s="95">
        <v>1</v>
      </c>
      <c r="W35" s="153" t="e">
        <f t="shared" si="1"/>
        <v>#VALUE!</v>
      </c>
      <c r="Y35" s="107">
        <f t="shared" si="9"/>
        <v>0</v>
      </c>
    </row>
    <row r="36" spans="1:25" ht="34.5" customHeight="1" x14ac:dyDescent="0.3">
      <c r="A36" s="322" t="str">
        <f>CDT!B36</f>
        <v>Dihydroartéminisine Pipéraquine– Plaq / 3 comp 
( DHA-PPQ)  20/160 mg</v>
      </c>
      <c r="B36" s="247"/>
      <c r="C36" s="248"/>
      <c r="D36" s="302" t="str">
        <f t="shared" si="10"/>
        <v/>
      </c>
      <c r="E36" s="249"/>
      <c r="F36" s="247"/>
      <c r="G36" s="247"/>
      <c r="H36" s="247"/>
      <c r="I36" s="247"/>
      <c r="J36" s="247"/>
      <c r="K36" s="248"/>
      <c r="L36" s="431" t="str">
        <f t="shared" si="3"/>
        <v>0</v>
      </c>
      <c r="M36" s="428" t="str">
        <f t="shared" si="4"/>
        <v>0</v>
      </c>
      <c r="N36" s="250" t="str">
        <f t="shared" si="5"/>
        <v>0</v>
      </c>
      <c r="O36" s="251"/>
      <c r="P36" s="247"/>
      <c r="R36" s="312">
        <f t="shared" si="6"/>
        <v>0</v>
      </c>
      <c r="S36" s="152">
        <f t="shared" si="7"/>
        <v>90</v>
      </c>
      <c r="T36" s="68" t="e">
        <f t="shared" si="0"/>
        <v>#VALUE!</v>
      </c>
      <c r="U36" s="68" t="e">
        <f t="shared" si="8"/>
        <v>#VALUE!</v>
      </c>
      <c r="V36" s="95">
        <v>3</v>
      </c>
      <c r="W36" s="153" t="e">
        <f t="shared" si="1"/>
        <v>#VALUE!</v>
      </c>
      <c r="Y36" s="107">
        <f t="shared" si="9"/>
        <v>0</v>
      </c>
    </row>
    <row r="37" spans="1:25" ht="34.5" customHeight="1" x14ac:dyDescent="0.3">
      <c r="A37" s="322" t="str">
        <f>CDT!B37</f>
        <v>Dihydroartéminisine Pipéraquine– Plaq / 3 comp 
( DHA-PPQ)  40/320 mg</v>
      </c>
      <c r="B37" s="247"/>
      <c r="C37" s="248"/>
      <c r="D37" s="302" t="str">
        <f t="shared" si="10"/>
        <v/>
      </c>
      <c r="E37" s="249"/>
      <c r="F37" s="247"/>
      <c r="G37" s="247"/>
      <c r="H37" s="247"/>
      <c r="I37" s="247"/>
      <c r="J37" s="247"/>
      <c r="K37" s="248"/>
      <c r="L37" s="431" t="str">
        <f t="shared" si="3"/>
        <v>0</v>
      </c>
      <c r="M37" s="428" t="str">
        <f t="shared" si="4"/>
        <v>0</v>
      </c>
      <c r="N37" s="250" t="str">
        <f t="shared" si="5"/>
        <v>0</v>
      </c>
      <c r="O37" s="251"/>
      <c r="P37" s="247"/>
      <c r="R37" s="312">
        <f t="shared" si="6"/>
        <v>0</v>
      </c>
      <c r="S37" s="152">
        <f t="shared" si="7"/>
        <v>90</v>
      </c>
      <c r="T37" s="68" t="e">
        <f t="shared" si="0"/>
        <v>#VALUE!</v>
      </c>
      <c r="U37" s="68" t="e">
        <f t="shared" si="8"/>
        <v>#VALUE!</v>
      </c>
      <c r="V37" s="95">
        <v>3</v>
      </c>
      <c r="W37" s="153" t="e">
        <f t="shared" si="1"/>
        <v>#VALUE!</v>
      </c>
      <c r="Y37" s="107">
        <f t="shared" si="9"/>
        <v>0</v>
      </c>
    </row>
    <row r="38" spans="1:25" ht="34.5" customHeight="1" x14ac:dyDescent="0.3">
      <c r="A38" s="322" t="str">
        <f>CDT!B38</f>
        <v>Dihydroartéminisine Pipéraquine– Plaq / 6 comp 
( DHA-PPQ)  40/320 mg</v>
      </c>
      <c r="B38" s="247"/>
      <c r="C38" s="248"/>
      <c r="D38" s="302" t="str">
        <f t="shared" si="10"/>
        <v/>
      </c>
      <c r="E38" s="249"/>
      <c r="F38" s="247"/>
      <c r="G38" s="247"/>
      <c r="H38" s="247"/>
      <c r="I38" s="247"/>
      <c r="J38" s="247"/>
      <c r="K38" s="248"/>
      <c r="L38" s="431" t="str">
        <f t="shared" si="3"/>
        <v>0</v>
      </c>
      <c r="M38" s="428" t="str">
        <f t="shared" si="4"/>
        <v>0</v>
      </c>
      <c r="N38" s="250" t="str">
        <f t="shared" si="5"/>
        <v>0</v>
      </c>
      <c r="O38" s="251"/>
      <c r="P38" s="247"/>
      <c r="R38" s="312">
        <f t="shared" si="6"/>
        <v>0</v>
      </c>
      <c r="S38" s="152">
        <f t="shared" si="7"/>
        <v>90</v>
      </c>
      <c r="T38" s="68" t="e">
        <f t="shared" si="0"/>
        <v>#VALUE!</v>
      </c>
      <c r="U38" s="68" t="e">
        <f t="shared" si="8"/>
        <v>#VALUE!</v>
      </c>
      <c r="V38" s="95">
        <v>3</v>
      </c>
      <c r="W38" s="153" t="e">
        <f t="shared" si="1"/>
        <v>#VALUE!</v>
      </c>
      <c r="Y38" s="107">
        <f t="shared" si="9"/>
        <v>0</v>
      </c>
    </row>
    <row r="39" spans="1:25" ht="34.5" customHeight="1" x14ac:dyDescent="0.3">
      <c r="A39" s="322" t="str">
        <f>CDT!B39</f>
        <v>Dihydroartemisinine/pipéraquine – Plaq / 9 comp 
( DHA-PPQ) 40/320 mg</v>
      </c>
      <c r="B39" s="247"/>
      <c r="C39" s="248"/>
      <c r="D39" s="302" t="str">
        <f t="shared" si="10"/>
        <v/>
      </c>
      <c r="E39" s="249"/>
      <c r="F39" s="247"/>
      <c r="G39" s="247"/>
      <c r="H39" s="247"/>
      <c r="I39" s="247"/>
      <c r="J39" s="247"/>
      <c r="K39" s="248"/>
      <c r="L39" s="431" t="str">
        <f t="shared" si="3"/>
        <v>0</v>
      </c>
      <c r="M39" s="428" t="str">
        <f t="shared" si="4"/>
        <v>0</v>
      </c>
      <c r="N39" s="250" t="str">
        <f t="shared" si="5"/>
        <v>0</v>
      </c>
      <c r="O39" s="251"/>
      <c r="P39" s="247"/>
      <c r="R39" s="312">
        <f t="shared" si="6"/>
        <v>0</v>
      </c>
      <c r="S39" s="152">
        <f t="shared" si="7"/>
        <v>90</v>
      </c>
      <c r="T39" s="68" t="e">
        <f t="shared" si="0"/>
        <v>#VALUE!</v>
      </c>
      <c r="U39" s="68" t="e">
        <f t="shared" si="8"/>
        <v>#VALUE!</v>
      </c>
      <c r="V39" s="95">
        <v>3</v>
      </c>
      <c r="W39" s="153" t="e">
        <f t="shared" si="1"/>
        <v>#VALUE!</v>
      </c>
      <c r="Y39" s="107">
        <f t="shared" si="9"/>
        <v>0</v>
      </c>
    </row>
    <row r="40" spans="1:25" ht="34.5" customHeight="1" x14ac:dyDescent="0.3">
      <c r="A40" s="322" t="str">
        <f>CDT!B40</f>
        <v>Artésunate Amodiaquine: (ASAQ) : 3 cp (25/67,5 mg)</v>
      </c>
      <c r="B40" s="247"/>
      <c r="C40" s="248"/>
      <c r="D40" s="302" t="str">
        <f t="shared" si="10"/>
        <v/>
      </c>
      <c r="E40" s="249"/>
      <c r="F40" s="247"/>
      <c r="G40" s="247"/>
      <c r="H40" s="247"/>
      <c r="I40" s="247"/>
      <c r="J40" s="247"/>
      <c r="K40" s="248"/>
      <c r="L40" s="431" t="str">
        <f t="shared" si="3"/>
        <v>0</v>
      </c>
      <c r="M40" s="428" t="str">
        <f t="shared" si="4"/>
        <v>0</v>
      </c>
      <c r="N40" s="250" t="str">
        <f t="shared" si="5"/>
        <v>0</v>
      </c>
      <c r="O40" s="251"/>
      <c r="P40" s="247"/>
      <c r="R40" s="312">
        <f t="shared" si="6"/>
        <v>0</v>
      </c>
      <c r="S40" s="152">
        <f t="shared" si="7"/>
        <v>90</v>
      </c>
      <c r="T40" s="68" t="e">
        <f t="shared" si="0"/>
        <v>#VALUE!</v>
      </c>
      <c r="U40" s="68" t="e">
        <f t="shared" si="8"/>
        <v>#VALUE!</v>
      </c>
      <c r="V40" s="95">
        <v>1</v>
      </c>
      <c r="W40" s="153" t="e">
        <f t="shared" si="1"/>
        <v>#VALUE!</v>
      </c>
      <c r="Y40" s="107">
        <f t="shared" si="9"/>
        <v>0</v>
      </c>
    </row>
    <row r="41" spans="1:25" ht="34.5" customHeight="1" x14ac:dyDescent="0.3">
      <c r="A41" s="322" t="str">
        <f>CDT!B41</f>
        <v>Artésunate Amodiaquine: (ASAQ) 3 cp (50/135 mg)</v>
      </c>
      <c r="B41" s="247"/>
      <c r="C41" s="248"/>
      <c r="D41" s="302" t="str">
        <f t="shared" si="10"/>
        <v/>
      </c>
      <c r="E41" s="249"/>
      <c r="F41" s="247"/>
      <c r="G41" s="247"/>
      <c r="H41" s="247"/>
      <c r="I41" s="247"/>
      <c r="J41" s="247"/>
      <c r="K41" s="248"/>
      <c r="L41" s="431" t="str">
        <f t="shared" si="3"/>
        <v>0</v>
      </c>
      <c r="M41" s="428" t="str">
        <f t="shared" si="4"/>
        <v>0</v>
      </c>
      <c r="N41" s="250" t="str">
        <f t="shared" si="5"/>
        <v>0</v>
      </c>
      <c r="O41" s="251"/>
      <c r="P41" s="247"/>
      <c r="R41" s="312">
        <f t="shared" si="6"/>
        <v>0</v>
      </c>
      <c r="S41" s="152">
        <f t="shared" si="7"/>
        <v>90</v>
      </c>
      <c r="T41" s="68" t="e">
        <f t="shared" si="0"/>
        <v>#VALUE!</v>
      </c>
      <c r="U41" s="68" t="e">
        <f t="shared" si="8"/>
        <v>#VALUE!</v>
      </c>
      <c r="V41" s="95">
        <v>1</v>
      </c>
      <c r="W41" s="153" t="e">
        <f t="shared" si="1"/>
        <v>#VALUE!</v>
      </c>
      <c r="Y41" s="107">
        <f t="shared" si="9"/>
        <v>0</v>
      </c>
    </row>
    <row r="42" spans="1:25" ht="34.5" customHeight="1" x14ac:dyDescent="0.3">
      <c r="A42" s="322" t="str">
        <f>CDT!B42</f>
        <v>Artésunate Amodiaquine: (ASAQ) 3 cp (100/270 mg)</v>
      </c>
      <c r="B42" s="247"/>
      <c r="C42" s="248"/>
      <c r="D42" s="302" t="str">
        <f t="shared" si="10"/>
        <v/>
      </c>
      <c r="E42" s="249"/>
      <c r="F42" s="247"/>
      <c r="G42" s="247"/>
      <c r="H42" s="247"/>
      <c r="I42" s="247"/>
      <c r="J42" s="247"/>
      <c r="K42" s="248"/>
      <c r="L42" s="431" t="str">
        <f t="shared" si="3"/>
        <v>0</v>
      </c>
      <c r="M42" s="428" t="str">
        <f t="shared" si="4"/>
        <v>0</v>
      </c>
      <c r="N42" s="250" t="str">
        <f t="shared" si="5"/>
        <v>0</v>
      </c>
      <c r="O42" s="251"/>
      <c r="P42" s="247"/>
      <c r="R42" s="312">
        <f t="shared" si="6"/>
        <v>0</v>
      </c>
      <c r="S42" s="152">
        <f t="shared" si="7"/>
        <v>90</v>
      </c>
      <c r="T42" s="68" t="e">
        <f t="shared" si="0"/>
        <v>#VALUE!</v>
      </c>
      <c r="U42" s="68" t="e">
        <f t="shared" si="8"/>
        <v>#VALUE!</v>
      </c>
      <c r="V42" s="95">
        <v>1</v>
      </c>
      <c r="W42" s="153" t="e">
        <f t="shared" si="1"/>
        <v>#VALUE!</v>
      </c>
      <c r="Y42" s="107">
        <f t="shared" si="9"/>
        <v>0</v>
      </c>
    </row>
    <row r="43" spans="1:25" ht="34.5" customHeight="1" x14ac:dyDescent="0.3">
      <c r="A43" s="322" t="str">
        <f>CDT!B43</f>
        <v>Artésunate Amodiaquine: (ASAQ) 6 cp (100/270 mg)</v>
      </c>
      <c r="B43" s="247"/>
      <c r="C43" s="248"/>
      <c r="D43" s="302" t="str">
        <f t="shared" si="10"/>
        <v/>
      </c>
      <c r="E43" s="249"/>
      <c r="F43" s="247"/>
      <c r="G43" s="247"/>
      <c r="H43" s="247"/>
      <c r="I43" s="247"/>
      <c r="J43" s="247"/>
      <c r="K43" s="248"/>
      <c r="L43" s="431" t="str">
        <f t="shared" si="3"/>
        <v>0</v>
      </c>
      <c r="M43" s="428" t="str">
        <f t="shared" si="4"/>
        <v>0</v>
      </c>
      <c r="N43" s="250" t="str">
        <f t="shared" si="5"/>
        <v>0</v>
      </c>
      <c r="O43" s="251"/>
      <c r="P43" s="247"/>
      <c r="R43" s="312">
        <f t="shared" si="6"/>
        <v>0</v>
      </c>
      <c r="S43" s="152">
        <f t="shared" si="7"/>
        <v>90</v>
      </c>
      <c r="T43" s="68" t="e">
        <f t="shared" si="0"/>
        <v>#VALUE!</v>
      </c>
      <c r="U43" s="68" t="e">
        <f t="shared" si="8"/>
        <v>#VALUE!</v>
      </c>
      <c r="V43" s="95">
        <v>1</v>
      </c>
      <c r="W43" s="153" t="e">
        <f t="shared" si="1"/>
        <v>#VALUE!</v>
      </c>
      <c r="Y43" s="107">
        <f t="shared" si="9"/>
        <v>0</v>
      </c>
    </row>
    <row r="44" spans="1:25" ht="34.5" customHeight="1" x14ac:dyDescent="0.3">
      <c r="A44" s="322" t="str">
        <f>CDT!B44</f>
        <v>Artésunate - Méfloquine (AS-MF)</v>
      </c>
      <c r="B44" s="247"/>
      <c r="C44" s="248"/>
      <c r="D44" s="302" t="str">
        <f t="shared" si="10"/>
        <v/>
      </c>
      <c r="E44" s="249"/>
      <c r="F44" s="247"/>
      <c r="G44" s="247"/>
      <c r="H44" s="247"/>
      <c r="I44" s="247"/>
      <c r="J44" s="247"/>
      <c r="K44" s="248"/>
      <c r="L44" s="431" t="str">
        <f t="shared" si="3"/>
        <v>0</v>
      </c>
      <c r="M44" s="428" t="str">
        <f t="shared" si="4"/>
        <v>0</v>
      </c>
      <c r="N44" s="250" t="str">
        <f t="shared" si="5"/>
        <v>0</v>
      </c>
      <c r="O44" s="251"/>
      <c r="P44" s="247"/>
      <c r="R44" s="312">
        <f t="shared" si="6"/>
        <v>0</v>
      </c>
      <c r="S44" s="152">
        <f t="shared" si="7"/>
        <v>90</v>
      </c>
      <c r="T44" s="68" t="e">
        <f t="shared" si="0"/>
        <v>#VALUE!</v>
      </c>
      <c r="U44" s="68" t="e">
        <f t="shared" si="8"/>
        <v>#VALUE!</v>
      </c>
      <c r="V44" s="95">
        <v>1</v>
      </c>
      <c r="W44" s="153" t="e">
        <f t="shared" si="1"/>
        <v>#VALUE!</v>
      </c>
      <c r="Y44" s="107">
        <f t="shared" si="9"/>
        <v>0</v>
      </c>
    </row>
    <row r="45" spans="1:25" ht="34.5" customHeight="1" x14ac:dyDescent="0.3">
      <c r="A45" s="322" t="str">
        <f>CDT!B45</f>
        <v>Quinine comprimé 300mg</v>
      </c>
      <c r="B45" s="247"/>
      <c r="C45" s="248"/>
      <c r="D45" s="302" t="str">
        <f t="shared" si="10"/>
        <v/>
      </c>
      <c r="E45" s="249"/>
      <c r="F45" s="247"/>
      <c r="G45" s="247"/>
      <c r="H45" s="247"/>
      <c r="I45" s="247"/>
      <c r="J45" s="247"/>
      <c r="K45" s="248"/>
      <c r="L45" s="431" t="str">
        <f t="shared" si="3"/>
        <v>0</v>
      </c>
      <c r="M45" s="428" t="str">
        <f t="shared" si="4"/>
        <v>0</v>
      </c>
      <c r="N45" s="250" t="str">
        <f t="shared" si="5"/>
        <v>0</v>
      </c>
      <c r="O45" s="251"/>
      <c r="P45" s="247"/>
      <c r="R45" s="312">
        <f t="shared" si="6"/>
        <v>0</v>
      </c>
      <c r="S45" s="152">
        <f t="shared" si="7"/>
        <v>90</v>
      </c>
      <c r="T45" s="68" t="e">
        <f t="shared" si="0"/>
        <v>#VALUE!</v>
      </c>
      <c r="U45" s="68" t="e">
        <f t="shared" si="8"/>
        <v>#VALUE!</v>
      </c>
      <c r="V45" s="95">
        <v>1</v>
      </c>
      <c r="W45" s="153" t="e">
        <f t="shared" si="1"/>
        <v>#VALUE!</v>
      </c>
      <c r="Y45" s="107">
        <f t="shared" si="9"/>
        <v>0</v>
      </c>
    </row>
    <row r="46" spans="1:25" ht="34.5" customHeight="1" x14ac:dyDescent="0.3">
      <c r="A46" s="322" t="str">
        <f>CDT!B46</f>
        <v>Quinine injectable 300 mg</v>
      </c>
      <c r="B46" s="247"/>
      <c r="C46" s="248"/>
      <c r="D46" s="302" t="str">
        <f t="shared" si="10"/>
        <v/>
      </c>
      <c r="E46" s="249"/>
      <c r="F46" s="247"/>
      <c r="G46" s="247"/>
      <c r="H46" s="247"/>
      <c r="I46" s="247"/>
      <c r="J46" s="247"/>
      <c r="K46" s="248"/>
      <c r="L46" s="431" t="str">
        <f t="shared" si="3"/>
        <v>0</v>
      </c>
      <c r="M46" s="428" t="str">
        <f t="shared" si="4"/>
        <v>0</v>
      </c>
      <c r="N46" s="250" t="str">
        <f t="shared" si="5"/>
        <v>0</v>
      </c>
      <c r="O46" s="251"/>
      <c r="P46" s="247"/>
      <c r="R46" s="312">
        <f t="shared" si="6"/>
        <v>0</v>
      </c>
      <c r="S46" s="152">
        <f t="shared" si="7"/>
        <v>90</v>
      </c>
      <c r="T46" s="68" t="e">
        <f t="shared" si="0"/>
        <v>#VALUE!</v>
      </c>
      <c r="U46" s="68" t="e">
        <f t="shared" si="8"/>
        <v>#VALUE!</v>
      </c>
      <c r="V46" s="95">
        <v>1</v>
      </c>
      <c r="W46" s="153" t="e">
        <f t="shared" si="1"/>
        <v>#VALUE!</v>
      </c>
      <c r="Y46" s="107">
        <f t="shared" si="9"/>
        <v>0</v>
      </c>
    </row>
    <row r="47" spans="1:25" ht="34.5" customHeight="1" x14ac:dyDescent="0.3">
      <c r="A47" s="322" t="str">
        <f>CDT!B47</f>
        <v>Quinine injectable 600 mg</v>
      </c>
      <c r="B47" s="247"/>
      <c r="C47" s="248"/>
      <c r="D47" s="302" t="str">
        <f t="shared" si="10"/>
        <v/>
      </c>
      <c r="E47" s="249"/>
      <c r="F47" s="247"/>
      <c r="G47" s="247"/>
      <c r="H47" s="247"/>
      <c r="I47" s="247"/>
      <c r="J47" s="247"/>
      <c r="K47" s="248"/>
      <c r="L47" s="431" t="str">
        <f t="shared" si="3"/>
        <v>0</v>
      </c>
      <c r="M47" s="428" t="str">
        <f t="shared" si="4"/>
        <v>0</v>
      </c>
      <c r="N47" s="250" t="str">
        <f t="shared" si="5"/>
        <v>0</v>
      </c>
      <c r="O47" s="251"/>
      <c r="P47" s="247"/>
      <c r="R47" s="312">
        <f t="shared" si="6"/>
        <v>0</v>
      </c>
      <c r="S47" s="152">
        <f t="shared" si="7"/>
        <v>90</v>
      </c>
      <c r="T47" s="68" t="e">
        <f t="shared" si="0"/>
        <v>#VALUE!</v>
      </c>
      <c r="U47" s="68" t="e">
        <f t="shared" si="8"/>
        <v>#VALUE!</v>
      </c>
      <c r="V47" s="95">
        <v>1</v>
      </c>
      <c r="W47" s="153" t="e">
        <f t="shared" si="1"/>
        <v>#VALUE!</v>
      </c>
      <c r="Y47" s="107">
        <f t="shared" si="9"/>
        <v>0</v>
      </c>
    </row>
    <row r="48" spans="1:25" ht="34.5" customHeight="1" thickBot="1" x14ac:dyDescent="0.35">
      <c r="A48" s="322" t="str">
        <f>CDT!B48</f>
        <v>Quinine injectable 600 mg</v>
      </c>
      <c r="B48" s="247"/>
      <c r="C48" s="248"/>
      <c r="D48" s="303" t="str">
        <f t="shared" si="10"/>
        <v/>
      </c>
      <c r="E48" s="249"/>
      <c r="F48" s="247"/>
      <c r="G48" s="247"/>
      <c r="H48" s="247"/>
      <c r="I48" s="247"/>
      <c r="J48" s="247"/>
      <c r="K48" s="248"/>
      <c r="L48" s="431" t="str">
        <f t="shared" si="3"/>
        <v>0</v>
      </c>
      <c r="M48" s="428" t="str">
        <f t="shared" si="4"/>
        <v>0</v>
      </c>
      <c r="N48" s="250" t="str">
        <f t="shared" si="5"/>
        <v>0</v>
      </c>
      <c r="O48" s="251"/>
      <c r="P48" s="247"/>
      <c r="R48" s="312">
        <f t="shared" si="6"/>
        <v>0</v>
      </c>
      <c r="S48" s="152">
        <f t="shared" si="7"/>
        <v>90</v>
      </c>
      <c r="T48" s="68" t="e">
        <f>D48-(E48+G48+I48+H48)</f>
        <v>#VALUE!</v>
      </c>
      <c r="U48" s="68" t="e">
        <f t="shared" si="8"/>
        <v>#VALUE!</v>
      </c>
      <c r="V48" s="95">
        <v>1</v>
      </c>
      <c r="W48" s="153" t="e">
        <f t="shared" si="1"/>
        <v>#VALUE!</v>
      </c>
      <c r="Y48" s="107">
        <f t="shared" si="9"/>
        <v>0</v>
      </c>
    </row>
    <row r="49" spans="1:23" ht="34.5" customHeight="1" thickBot="1" x14ac:dyDescent="0.35">
      <c r="A49" s="322" t="str">
        <f>CDT!B49</f>
        <v>Artéméther injectable 100 mg</v>
      </c>
      <c r="B49" s="247"/>
      <c r="C49" s="248"/>
      <c r="D49" s="303" t="str">
        <f t="shared" si="10"/>
        <v/>
      </c>
      <c r="E49" s="249"/>
      <c r="F49" s="247"/>
      <c r="G49" s="247"/>
      <c r="H49" s="247"/>
      <c r="I49" s="247"/>
      <c r="J49" s="247"/>
      <c r="K49" s="248"/>
      <c r="L49" s="431" t="str">
        <f t="shared" si="3"/>
        <v>0</v>
      </c>
      <c r="M49" s="428" t="str">
        <f t="shared" si="4"/>
        <v>0</v>
      </c>
      <c r="N49" s="250" t="str">
        <f t="shared" si="5"/>
        <v>0</v>
      </c>
      <c r="O49" s="251"/>
      <c r="P49" s="247"/>
      <c r="R49" s="312">
        <f t="shared" si="6"/>
        <v>0</v>
      </c>
      <c r="S49" s="152">
        <f t="shared" si="7"/>
        <v>90</v>
      </c>
      <c r="T49" s="68" t="e">
        <f>D49-(E49+G49+I49+H49)</f>
        <v>#VALUE!</v>
      </c>
      <c r="U49" s="68" t="e">
        <f t="shared" si="8"/>
        <v>#VALUE!</v>
      </c>
      <c r="V49" s="95">
        <v>1</v>
      </c>
      <c r="W49" s="153" t="e">
        <f t="shared" si="1"/>
        <v>#VALUE!</v>
      </c>
    </row>
    <row r="50" spans="1:23" ht="34.5" hidden="1" customHeight="1" x14ac:dyDescent="0.3">
      <c r="A50" s="17"/>
      <c r="B50" s="79"/>
      <c r="C50" s="79"/>
      <c r="D50" s="53"/>
      <c r="E50" s="79"/>
      <c r="F50" s="79"/>
      <c r="G50" s="79"/>
      <c r="H50" s="79"/>
      <c r="I50" s="79"/>
      <c r="J50" s="79"/>
      <c r="K50" s="79"/>
      <c r="L50" s="54"/>
      <c r="M50" s="58" t="str">
        <f t="shared" ref="M50" si="11">IF(B50&lt;&gt;"",((E50/S50)*30),"")</f>
        <v/>
      </c>
      <c r="N50" s="55"/>
      <c r="O50" s="80"/>
      <c r="P50" s="79"/>
      <c r="S50" s="152"/>
      <c r="T50" s="68"/>
      <c r="U50" s="68"/>
      <c r="V50" s="95"/>
      <c r="W50" s="153" t="str">
        <f t="shared" si="1"/>
        <v/>
      </c>
    </row>
    <row r="51" spans="1:23" s="235" customFormat="1" ht="16.5" customHeight="1" x14ac:dyDescent="0.35">
      <c r="A51" s="531" t="s">
        <v>290</v>
      </c>
      <c r="B51" s="531"/>
      <c r="C51" s="531"/>
      <c r="D51" s="531"/>
      <c r="E51" s="531"/>
      <c r="F51" s="531"/>
      <c r="H51" s="233"/>
      <c r="I51" s="233" t="s">
        <v>300</v>
      </c>
      <c r="J51" s="234"/>
      <c r="K51" s="232"/>
      <c r="L51" s="232"/>
      <c r="M51" s="232"/>
      <c r="N51" s="232"/>
      <c r="O51" s="232"/>
      <c r="Q51" s="236"/>
      <c r="R51" s="311"/>
      <c r="S51" s="237"/>
      <c r="T51" s="238"/>
      <c r="U51" s="238"/>
      <c r="V51" s="239"/>
      <c r="W51" s="240"/>
    </row>
    <row r="52" spans="1:23" ht="29.25" customHeight="1" x14ac:dyDescent="0.3">
      <c r="A52" s="18"/>
      <c r="B52" s="18"/>
      <c r="C52" s="18"/>
      <c r="D52" s="18"/>
      <c r="E52" s="18"/>
      <c r="F52" s="18"/>
      <c r="G52" s="18"/>
      <c r="H52" s="18"/>
      <c r="I52" s="18"/>
      <c r="J52" s="18"/>
      <c r="K52" s="18"/>
      <c r="L52" s="18"/>
      <c r="M52" s="18"/>
      <c r="N52" s="18"/>
      <c r="O52" s="18"/>
      <c r="S52" s="154"/>
      <c r="T52" s="69"/>
      <c r="U52" s="69"/>
      <c r="V52" s="70"/>
      <c r="W52" s="155"/>
    </row>
    <row r="53" spans="1:23" ht="15.6" x14ac:dyDescent="0.3">
      <c r="B53" s="18"/>
      <c r="C53" s="18"/>
      <c r="D53" s="18"/>
      <c r="E53" s="18"/>
      <c r="F53" s="18"/>
      <c r="I53" s="18"/>
      <c r="J53" s="18"/>
      <c r="K53" s="18"/>
      <c r="L53" s="18"/>
      <c r="M53" s="18"/>
      <c r="N53" s="18"/>
      <c r="O53" s="18"/>
      <c r="S53" s="154"/>
      <c r="T53" s="69"/>
      <c r="U53" s="69"/>
      <c r="V53" s="70"/>
      <c r="W53" s="155"/>
    </row>
    <row r="54" spans="1:23" s="235" customFormat="1" ht="18.600000000000001" thickBot="1" x14ac:dyDescent="0.4">
      <c r="A54" s="233" t="s">
        <v>289</v>
      </c>
      <c r="H54" s="233"/>
      <c r="I54" s="233" t="s">
        <v>301</v>
      </c>
      <c r="O54" s="232"/>
      <c r="Q54" s="236"/>
      <c r="R54" s="311"/>
      <c r="S54" s="243"/>
      <c r="T54" s="244"/>
      <c r="U54" s="244"/>
      <c r="V54" s="245"/>
      <c r="W54" s="246"/>
    </row>
  </sheetData>
  <mergeCells count="21">
    <mergeCell ref="A24:A25"/>
    <mergeCell ref="A51:F51"/>
    <mergeCell ref="A19:C19"/>
    <mergeCell ref="D19:N19"/>
    <mergeCell ref="S19:W19"/>
    <mergeCell ref="A21:C21"/>
    <mergeCell ref="D21:F21"/>
    <mergeCell ref="G21:K22"/>
    <mergeCell ref="L21:P21"/>
    <mergeCell ref="L17:P17"/>
    <mergeCell ref="A1:B1"/>
    <mergeCell ref="A3:B3"/>
    <mergeCell ref="A4:B4"/>
    <mergeCell ref="A11:O11"/>
    <mergeCell ref="B13:C13"/>
    <mergeCell ref="E13:J13"/>
    <mergeCell ref="B15:C15"/>
    <mergeCell ref="D15:F15"/>
    <mergeCell ref="G15:I15"/>
    <mergeCell ref="B17:E17"/>
    <mergeCell ref="G17:K17"/>
  </mergeCells>
  <conditionalFormatting sqref="U26">
    <cfRule type="cellIs" dxfId="3604" priority="39" operator="greaterThan">
      <formula>0</formula>
    </cfRule>
    <cfRule type="cellIs" dxfId="3603" priority="40" operator="greaterThan">
      <formula>0</formula>
    </cfRule>
    <cfRule type="cellIs" dxfId="3602" priority="41" operator="lessThan">
      <formula>0</formula>
    </cfRule>
    <cfRule type="cellIs" dxfId="3601" priority="42" operator="notEqual">
      <formula>0</formula>
    </cfRule>
  </conditionalFormatting>
  <conditionalFormatting sqref="U27:U29">
    <cfRule type="cellIs" dxfId="3600" priority="35" operator="greaterThan">
      <formula>0</formula>
    </cfRule>
    <cfRule type="cellIs" dxfId="3599" priority="36" operator="greaterThan">
      <formula>0</formula>
    </cfRule>
    <cfRule type="cellIs" dxfId="3598" priority="37" operator="lessThan">
      <formula>0</formula>
    </cfRule>
    <cfRule type="cellIs" dxfId="3597" priority="38" operator="notEqual">
      <formula>0</formula>
    </cfRule>
  </conditionalFormatting>
  <conditionalFormatting sqref="U30:U31 U33:U47">
    <cfRule type="cellIs" dxfId="3596" priority="31" operator="greaterThan">
      <formula>0</formula>
    </cfRule>
    <cfRule type="cellIs" dxfId="3595" priority="32" operator="greaterThan">
      <formula>0</formula>
    </cfRule>
    <cfRule type="cellIs" dxfId="3594" priority="33" operator="lessThan">
      <formula>0</formula>
    </cfRule>
    <cfRule type="cellIs" dxfId="3593" priority="34" operator="notEqual">
      <formula>0</formula>
    </cfRule>
  </conditionalFormatting>
  <conditionalFormatting sqref="U48:U50">
    <cfRule type="cellIs" dxfId="3592" priority="27" operator="greaterThan">
      <formula>0</formula>
    </cfRule>
    <cfRule type="cellIs" dxfId="3591" priority="28" operator="greaterThan">
      <formula>0</formula>
    </cfRule>
    <cfRule type="cellIs" dxfId="3590" priority="29" operator="lessThan">
      <formula>0</formula>
    </cfRule>
    <cfRule type="cellIs" dxfId="3589" priority="30" operator="notEqual">
      <formula>0</formula>
    </cfRule>
  </conditionalFormatting>
  <conditionalFormatting sqref="K50">
    <cfRule type="expression" dxfId="3588" priority="25">
      <formula>K50&lt;T50</formula>
    </cfRule>
    <cfRule type="expression" dxfId="3587" priority="26">
      <formula>K50&gt;T50</formula>
    </cfRule>
  </conditionalFormatting>
  <conditionalFormatting sqref="J37:J47">
    <cfRule type="cellIs" dxfId="3586" priority="24" operator="greaterThan">
      <formula>90</formula>
    </cfRule>
  </conditionalFormatting>
  <conditionalFormatting sqref="J48:J50">
    <cfRule type="cellIs" dxfId="3585" priority="23" operator="greaterThan">
      <formula>90</formula>
    </cfRule>
  </conditionalFormatting>
  <conditionalFormatting sqref="K36:K47">
    <cfRule type="expression" dxfId="3584" priority="21">
      <formula>K36&lt;T36</formula>
    </cfRule>
    <cfRule type="expression" dxfId="3583" priority="22">
      <formula>K36&gt;T36</formula>
    </cfRule>
  </conditionalFormatting>
  <conditionalFormatting sqref="J27:J31 J33">
    <cfRule type="cellIs" dxfId="3582" priority="20" operator="greaterThan">
      <formula>90</formula>
    </cfRule>
  </conditionalFormatting>
  <conditionalFormatting sqref="J36">
    <cfRule type="cellIs" dxfId="3581" priority="19" operator="greaterThan">
      <formula>90</formula>
    </cfRule>
  </conditionalFormatting>
  <conditionalFormatting sqref="K48:K49">
    <cfRule type="expression" dxfId="3580" priority="17">
      <formula>K48&lt;T48</formula>
    </cfRule>
    <cfRule type="expression" dxfId="3579" priority="18">
      <formula>K48&gt;T48</formula>
    </cfRule>
  </conditionalFormatting>
  <conditionalFormatting sqref="K27:K31 K33">
    <cfRule type="expression" dxfId="3578" priority="15">
      <formula>K27&lt;T27</formula>
    </cfRule>
    <cfRule type="expression" dxfId="3577" priority="16">
      <formula>K27&gt;T27</formula>
    </cfRule>
  </conditionalFormatting>
  <conditionalFormatting sqref="J26">
    <cfRule type="cellIs" dxfId="3576" priority="14" operator="greaterThan">
      <formula>90</formula>
    </cfRule>
  </conditionalFormatting>
  <conditionalFormatting sqref="K26">
    <cfRule type="expression" dxfId="3575" priority="12">
      <formula>K26&lt;T26</formula>
    </cfRule>
    <cfRule type="expression" dxfId="3574" priority="13">
      <formula>K26&gt;T26</formula>
    </cfRule>
  </conditionalFormatting>
  <conditionalFormatting sqref="U32">
    <cfRule type="cellIs" dxfId="3573" priority="8" operator="greaterThan">
      <formula>0</formula>
    </cfRule>
    <cfRule type="cellIs" dxfId="3572" priority="9" operator="greaterThan">
      <formula>0</formula>
    </cfRule>
    <cfRule type="cellIs" dxfId="3571" priority="10" operator="lessThan">
      <formula>0</formula>
    </cfRule>
    <cfRule type="cellIs" dxfId="3570" priority="11" operator="notEqual">
      <formula>0</formula>
    </cfRule>
  </conditionalFormatting>
  <conditionalFormatting sqref="K34">
    <cfRule type="expression" dxfId="3569" priority="6">
      <formula>K34&lt;T34</formula>
    </cfRule>
    <cfRule type="expression" dxfId="3568" priority="7">
      <formula>K34&gt;T34</formula>
    </cfRule>
  </conditionalFormatting>
  <conditionalFormatting sqref="K35">
    <cfRule type="expression" dxfId="3567" priority="4">
      <formula>K35&lt;T35</formula>
    </cfRule>
    <cfRule type="expression" dxfId="3566" priority="5">
      <formula>K35&gt;T35</formula>
    </cfRule>
  </conditionalFormatting>
  <conditionalFormatting sqref="J32">
    <cfRule type="cellIs" dxfId="3565" priority="3" operator="greaterThan">
      <formula>90</formula>
    </cfRule>
  </conditionalFormatting>
  <conditionalFormatting sqref="K32">
    <cfRule type="expression" dxfId="3564" priority="1">
      <formula>K32&lt;T32</formula>
    </cfRule>
    <cfRule type="expression" dxfId="3563" priority="2">
      <formula>K32&gt;T32</formula>
    </cfRule>
  </conditionalFormatting>
  <dataValidations count="7">
    <dataValidation type="date" errorStyle="warning" allowBlank="1" showInputMessage="1" showErrorMessage="1" promptTitle="Instruction" prompt="SVP Saisissez la date sous le format:_x000a_00/00/0000. exemple 15/09/2016,_x000a_Merci_x000a_" sqref="L21:P21">
      <formula1>42370</formula1>
      <formula2>44926</formula2>
    </dataValidation>
    <dataValidation errorStyle="information" allowBlank="1" showInputMessage="1" showErrorMessage="1" errorTitle="Instruction" error="Saisissez le Texte en MAJUSCULE_x000a_Exemple: CMS AGOE_x000a_Merci" promptTitle="Instruction" prompt="Saisissez le Texte en MAJUSCULE_x000a_Exemple: CMS AGOE_x000a_Merci" sqref="D19:N19"/>
    <dataValidation type="whole" allowBlank="1" showInputMessage="1" showErrorMessage="1" prompt="La valeur ne peut pas être supérieure à 89_x000a_Si tel est le cas déteminer la quantité à commander directement à la colonne M._x000a_merci" sqref="J27:J50">
      <formula1>0</formula1>
      <formula2>89</formula2>
    </dataValidation>
    <dataValidation type="whole" operator="lessThanOrEqual" allowBlank="1" showInputMessage="1" showErrorMessage="1" promptTitle="instruction" prompt="La valeur de la cellule ne peut pas être supérieure à la quantité Totale inscrite dans la colonne D._x000a_Merci de vérifier." sqref="E26:E50">
      <formula1>D26</formula1>
    </dataValidation>
    <dataValidation type="list" allowBlank="1" showInputMessage="1" showErrorMessage="1" sqref="D21:F21">
      <formula1>typerapport2</formula1>
    </dataValidation>
    <dataValidation type="whole" allowBlank="1" showInputMessage="1" showErrorMessage="1" prompt="La valeur ne peut pas être supérieure à 89_x000a_Si tel est le cas déteminer la quantité à commander directement à la colonne O_x000a_merci" sqref="J26">
      <formula1>0</formula1>
      <formula2>89</formula2>
    </dataValidation>
    <dataValidation type="whole" allowBlank="1" showInputMessage="1" showErrorMessage="1" prompt="La quantité accordée par le point Focal ne peut être supérieure à la somme du CMMa et la quantité commandée pour le trimestre._x000a_Merci de revoir la quantité dans la colonne O." sqref="O26:O49">
      <formula1>0</formula1>
      <formula2>+M26+N26</formula2>
    </dataValidation>
  </dataValidations>
  <pageMargins left="0.21" right="0.23622047244094491" top="0.74803149606299213" bottom="0.74803149606299213" header="0.31496062992125984" footer="0.31496062992125984"/>
  <pageSetup paperSize="9" scale="40" orientation="portrait" r:id="rId1"/>
  <headerFooter alignWithMargins="0">
    <oddFooter>&amp;C&amp;"Arial,Gras"PNLS /IST, Avenue des Armées, -05 BP 424 Lomé –Togo ; Tel 22 20 94 39 Fax : 22 20 94 36    Site Web : www.pnls.tg</oddFooter>
  </headerFooter>
  <drawing r:id="rId2"/>
</worksheet>
</file>

<file path=xl/worksheets/sheet4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rgb="FFFF0000"/>
  </sheetPr>
  <dimension ref="A1:W56"/>
  <sheetViews>
    <sheetView showGridLines="0" view="pageBreakPreview" topLeftCell="A6" zoomScale="70" zoomScaleNormal="70" zoomScaleSheetLayoutView="70" zoomScalePageLayoutView="50" workbookViewId="0">
      <selection activeCell="D19" sqref="D19:N19"/>
    </sheetView>
  </sheetViews>
  <sheetFormatPr baseColWidth="10" defaultColWidth="7.33203125" defaultRowHeight="13.8" x14ac:dyDescent="0.3"/>
  <cols>
    <col min="1" max="1" width="51.5546875" style="3" customWidth="1"/>
    <col min="2" max="14" width="11.5546875" style="3" customWidth="1"/>
    <col min="15" max="15" width="11.6640625" style="39" customWidth="1"/>
    <col min="16" max="16" width="17.5546875" style="3" customWidth="1"/>
    <col min="17" max="17" width="2.109375" style="62" customWidth="1"/>
    <col min="18" max="18" width="4.88671875" style="77" customWidth="1"/>
    <col min="19" max="20" width="7.44140625" style="77" bestFit="1" customWidth="1"/>
    <col min="21" max="21" width="7.88671875" style="78" bestFit="1" customWidth="1"/>
    <col min="22" max="22" width="33.33203125" style="77" customWidth="1"/>
    <col min="23" max="16384" width="7.33203125" style="3"/>
  </cols>
  <sheetData>
    <row r="1" spans="1:23" ht="17.25" customHeight="1" x14ac:dyDescent="0.3">
      <c r="A1" s="549" t="s">
        <v>452</v>
      </c>
      <c r="B1" s="549"/>
      <c r="C1" s="2"/>
      <c r="D1" s="2"/>
      <c r="E1"/>
      <c r="F1"/>
      <c r="G1"/>
      <c r="H1"/>
      <c r="I1"/>
      <c r="J1"/>
      <c r="N1" s="4" t="s">
        <v>1</v>
      </c>
      <c r="O1" s="5"/>
      <c r="R1" s="306"/>
      <c r="S1" s="69"/>
      <c r="T1" s="69"/>
      <c r="U1" s="69"/>
      <c r="V1" s="70"/>
      <c r="W1" s="69"/>
    </row>
    <row r="2" spans="1:23" ht="13.5" customHeight="1" x14ac:dyDescent="0.3">
      <c r="A2" s="1" t="s">
        <v>453</v>
      </c>
      <c r="B2" s="1"/>
      <c r="C2" s="2"/>
      <c r="D2" s="2"/>
      <c r="E2"/>
      <c r="F2"/>
      <c r="G2"/>
      <c r="H2"/>
      <c r="I2"/>
      <c r="J2"/>
      <c r="M2" s="4"/>
      <c r="N2" s="4" t="s">
        <v>3</v>
      </c>
      <c r="O2" s="5"/>
      <c r="R2" s="306"/>
      <c r="S2" s="69"/>
      <c r="T2" s="69"/>
      <c r="U2" s="69"/>
      <c r="V2" s="70"/>
      <c r="W2" s="69"/>
    </row>
    <row r="3" spans="1:23" ht="15.6" x14ac:dyDescent="0.3">
      <c r="A3" s="549" t="s">
        <v>454</v>
      </c>
      <c r="B3" s="549"/>
      <c r="C3" s="2"/>
      <c r="D3" s="2"/>
      <c r="E3"/>
      <c r="F3"/>
      <c r="G3"/>
      <c r="H3"/>
      <c r="I3"/>
      <c r="J3"/>
      <c r="K3" s="5"/>
      <c r="L3" s="5"/>
      <c r="M3" s="5"/>
      <c r="N3" s="5"/>
      <c r="O3" s="5"/>
      <c r="R3" s="306"/>
      <c r="S3" s="69"/>
      <c r="T3" s="69"/>
      <c r="U3" s="69"/>
      <c r="V3" s="70"/>
      <c r="W3" s="69"/>
    </row>
    <row r="4" spans="1:23" ht="33.6" customHeight="1" x14ac:dyDescent="0.3">
      <c r="A4" s="547" t="s">
        <v>455</v>
      </c>
      <c r="B4" s="548"/>
      <c r="C4" s="7"/>
      <c r="D4" s="7"/>
      <c r="E4" s="8"/>
      <c r="F4" s="8"/>
      <c r="G4" s="8"/>
      <c r="H4" s="8"/>
      <c r="I4" s="8"/>
      <c r="J4" s="8"/>
      <c r="K4" s="9"/>
      <c r="L4" s="9"/>
      <c r="M4" s="9"/>
      <c r="N4" s="9"/>
      <c r="O4" s="38"/>
      <c r="R4" s="306"/>
      <c r="S4" s="69"/>
      <c r="T4" s="69"/>
      <c r="U4" s="69"/>
      <c r="V4" s="70"/>
      <c r="W4" s="69"/>
    </row>
    <row r="5" spans="1:23" x14ac:dyDescent="0.3">
      <c r="B5" s="9"/>
      <c r="C5" s="9"/>
      <c r="D5" s="9"/>
      <c r="E5" s="9"/>
      <c r="F5" s="9"/>
      <c r="G5" s="9"/>
      <c r="H5" s="9"/>
      <c r="I5" s="9"/>
      <c r="J5" s="9"/>
      <c r="K5" s="9"/>
      <c r="L5" s="9"/>
      <c r="M5" s="9"/>
      <c r="N5" s="9"/>
      <c r="O5" s="38"/>
      <c r="R5" s="306"/>
      <c r="S5" s="69"/>
      <c r="T5" s="69"/>
      <c r="U5" s="69"/>
      <c r="V5" s="70"/>
      <c r="W5" s="69"/>
    </row>
    <row r="6" spans="1:23" ht="15.6" x14ac:dyDescent="0.3">
      <c r="A6" s="6" t="s">
        <v>232</v>
      </c>
      <c r="B6" s="9"/>
      <c r="C6" s="9"/>
      <c r="D6" s="9"/>
      <c r="E6" s="9"/>
      <c r="F6" s="9"/>
      <c r="G6" s="9"/>
      <c r="H6" s="9"/>
      <c r="I6" s="9"/>
      <c r="J6" s="9"/>
      <c r="K6" s="9"/>
      <c r="L6" s="9"/>
      <c r="M6" s="9"/>
      <c r="N6" s="9"/>
      <c r="O6" s="38"/>
      <c r="R6" s="306"/>
      <c r="S6" s="69"/>
      <c r="T6" s="69"/>
      <c r="U6" s="69"/>
      <c r="V6" s="70"/>
      <c r="W6" s="69"/>
    </row>
    <row r="7" spans="1:23" x14ac:dyDescent="0.3">
      <c r="A7" s="10"/>
      <c r="B7" s="9"/>
      <c r="C7" s="9"/>
      <c r="D7" s="9"/>
      <c r="E7" s="9"/>
      <c r="F7" s="9"/>
      <c r="G7" s="9"/>
      <c r="H7" s="9"/>
      <c r="I7" s="9"/>
      <c r="J7" s="9"/>
      <c r="K7" s="9"/>
      <c r="L7" s="9"/>
      <c r="M7" s="9"/>
      <c r="N7" s="9"/>
      <c r="O7" s="38"/>
      <c r="R7" s="69"/>
      <c r="S7" s="69"/>
      <c r="T7" s="69"/>
      <c r="U7" s="70"/>
      <c r="V7" s="69"/>
    </row>
    <row r="8" spans="1:23" x14ac:dyDescent="0.3">
      <c r="A8" s="10"/>
      <c r="B8" s="9"/>
      <c r="C8" s="9"/>
      <c r="D8" s="9"/>
      <c r="E8" s="9"/>
      <c r="F8" s="9"/>
      <c r="G8" s="9"/>
      <c r="H8" s="9"/>
      <c r="I8" s="9"/>
      <c r="J8" s="9"/>
      <c r="K8" s="9"/>
      <c r="L8" s="9"/>
      <c r="M8" s="9"/>
      <c r="N8" s="9"/>
      <c r="O8" s="38"/>
      <c r="R8" s="69"/>
      <c r="S8" s="69"/>
      <c r="T8" s="69"/>
      <c r="U8" s="70"/>
      <c r="V8" s="69"/>
    </row>
    <row r="9" spans="1:23" ht="17.25" customHeight="1" x14ac:dyDescent="0.3">
      <c r="A9" s="10"/>
      <c r="B9" s="9"/>
      <c r="C9" s="9"/>
      <c r="D9" s="9"/>
      <c r="E9" s="9"/>
      <c r="F9" s="9"/>
      <c r="G9" s="9"/>
      <c r="H9" s="9"/>
      <c r="I9" s="9"/>
      <c r="J9" s="9"/>
      <c r="K9" s="9"/>
      <c r="L9" s="9"/>
      <c r="M9" s="9"/>
      <c r="N9" s="9"/>
      <c r="O9" s="38"/>
      <c r="R9" s="69"/>
      <c r="S9" s="69"/>
      <c r="T9" s="69"/>
      <c r="U9" s="70"/>
      <c r="V9" s="69"/>
    </row>
    <row r="10" spans="1:23" ht="0.75" customHeight="1" x14ac:dyDescent="0.3">
      <c r="R10" s="69"/>
      <c r="S10" s="69"/>
      <c r="T10" s="69"/>
      <c r="U10" s="70"/>
      <c r="V10" s="69"/>
    </row>
    <row r="11" spans="1:23" ht="21" customHeight="1" x14ac:dyDescent="0.3">
      <c r="A11" s="555" t="s">
        <v>263</v>
      </c>
      <c r="B11" s="555"/>
      <c r="C11" s="555"/>
      <c r="D11" s="555"/>
      <c r="E11" s="555"/>
      <c r="F11" s="555"/>
      <c r="G11" s="555"/>
      <c r="H11" s="555"/>
      <c r="I11" s="555"/>
      <c r="J11" s="555"/>
      <c r="K11" s="555"/>
      <c r="L11" s="555"/>
      <c r="M11" s="555"/>
      <c r="N11" s="555"/>
      <c r="O11" s="555"/>
      <c r="P11" s="40"/>
      <c r="R11" s="69"/>
      <c r="S11" s="69"/>
      <c r="T11" s="69"/>
      <c r="U11" s="70"/>
      <c r="V11" s="69"/>
    </row>
    <row r="12" spans="1:23" ht="3.75" customHeight="1" x14ac:dyDescent="0.3">
      <c r="A12" s="11"/>
      <c r="B12" s="11"/>
      <c r="C12" s="11"/>
      <c r="D12" s="11"/>
      <c r="E12" s="11"/>
      <c r="F12" s="11"/>
      <c r="G12" s="11"/>
      <c r="H12" s="11"/>
      <c r="I12" s="11"/>
      <c r="J12" s="11"/>
      <c r="K12" s="11"/>
      <c r="L12" s="11"/>
      <c r="M12" s="11"/>
      <c r="N12" s="11"/>
      <c r="O12" s="11"/>
      <c r="R12" s="69"/>
      <c r="S12" s="69"/>
      <c r="T12" s="69"/>
      <c r="U12" s="70"/>
      <c r="V12" s="69"/>
    </row>
    <row r="13" spans="1:23" s="42" customFormat="1" ht="20.25" hidden="1" customHeight="1" thickBot="1" x14ac:dyDescent="0.35">
      <c r="A13" s="434" t="s">
        <v>5</v>
      </c>
      <c r="B13" s="556">
        <f>'Info District'!G11</f>
        <v>2025</v>
      </c>
      <c r="C13" s="557"/>
      <c r="E13" s="550"/>
      <c r="F13" s="550"/>
      <c r="G13" s="550"/>
      <c r="H13" s="550"/>
      <c r="I13" s="550"/>
      <c r="J13" s="554"/>
      <c r="Q13" s="63"/>
      <c r="R13" s="71"/>
      <c r="S13" s="71"/>
      <c r="T13" s="71"/>
      <c r="U13" s="72"/>
      <c r="V13" s="71"/>
    </row>
    <row r="14" spans="1:23" s="42" customFormat="1" ht="7.5" hidden="1" customHeight="1" thickBot="1" x14ac:dyDescent="0.35">
      <c r="A14" s="434"/>
      <c r="B14" s="13"/>
      <c r="C14" s="13"/>
      <c r="D14" s="13"/>
      <c r="O14" s="15"/>
      <c r="Q14" s="63"/>
      <c r="R14" s="71"/>
      <c r="S14" s="71"/>
      <c r="T14" s="71"/>
      <c r="U14" s="72"/>
      <c r="V14" s="71"/>
    </row>
    <row r="15" spans="1:23" s="42" customFormat="1" ht="16.5" hidden="1" customHeight="1" thickBot="1" x14ac:dyDescent="0.35">
      <c r="A15" s="434" t="s">
        <v>7</v>
      </c>
      <c r="B15" s="558" t="str">
        <f>'Info District'!G12</f>
        <v>PLATEAUX</v>
      </c>
      <c r="C15" s="559"/>
      <c r="D15" s="550" t="s">
        <v>8</v>
      </c>
      <c r="E15" s="550"/>
      <c r="F15" s="550"/>
      <c r="G15" s="551" t="str">
        <f>'Info District'!G13</f>
        <v>Agou</v>
      </c>
      <c r="H15" s="552"/>
      <c r="I15" s="553"/>
      <c r="L15" s="11"/>
      <c r="M15" s="11"/>
      <c r="N15" s="11"/>
      <c r="O15" s="11"/>
      <c r="P15" s="11"/>
      <c r="Q15" s="63"/>
      <c r="R15" s="71"/>
      <c r="S15" s="71"/>
      <c r="T15" s="71"/>
      <c r="U15" s="73"/>
      <c r="V15" s="71"/>
    </row>
    <row r="16" spans="1:23" s="42" customFormat="1" ht="3.75" hidden="1" customHeight="1" thickBot="1" x14ac:dyDescent="0.35">
      <c r="A16" s="139"/>
      <c r="B16" s="15"/>
      <c r="C16" s="15"/>
      <c r="D16" s="15"/>
      <c r="E16" s="15"/>
      <c r="K16" s="15"/>
      <c r="L16" s="15"/>
      <c r="M16" s="15"/>
      <c r="O16" s="15"/>
      <c r="Q16" s="63"/>
      <c r="R16" s="71"/>
      <c r="S16" s="71"/>
      <c r="T16" s="71"/>
      <c r="U16" s="72"/>
      <c r="V16" s="71"/>
    </row>
    <row r="17" spans="1:23" s="42" customFormat="1" ht="18" hidden="1" customHeight="1" thickBot="1" x14ac:dyDescent="0.35">
      <c r="A17" s="434" t="s">
        <v>9</v>
      </c>
      <c r="B17" s="556" t="str">
        <f>'Info District'!G17</f>
        <v>Avril à Juin 2025</v>
      </c>
      <c r="C17" s="560"/>
      <c r="D17" s="560"/>
      <c r="E17" s="557"/>
      <c r="G17" s="550" t="s">
        <v>11</v>
      </c>
      <c r="H17" s="550"/>
      <c r="I17" s="550"/>
      <c r="J17" s="550"/>
      <c r="K17" s="554"/>
      <c r="L17" s="551" t="str">
        <f>'Info District'!G18</f>
        <v>Juillet à Septembre 2025</v>
      </c>
      <c r="M17" s="552"/>
      <c r="N17" s="552"/>
      <c r="O17" s="552"/>
      <c r="P17" s="553"/>
      <c r="Q17" s="63"/>
      <c r="R17" s="71"/>
      <c r="S17" s="71"/>
      <c r="T17" s="71"/>
      <c r="U17" s="72"/>
      <c r="V17" s="71"/>
    </row>
    <row r="18" spans="1:23" s="9" customFormat="1" ht="6" customHeight="1" thickBot="1" x14ac:dyDescent="0.3">
      <c r="B18" s="43"/>
      <c r="C18" s="43"/>
      <c r="D18" s="43"/>
      <c r="E18" s="44"/>
      <c r="F18" s="43"/>
      <c r="G18" s="45"/>
      <c r="H18" s="45"/>
      <c r="I18" s="45"/>
      <c r="J18" s="45"/>
      <c r="K18" s="45"/>
      <c r="L18" s="45"/>
      <c r="M18" s="45"/>
      <c r="O18" s="38"/>
      <c r="Q18" s="64"/>
      <c r="R18" s="74"/>
      <c r="S18" s="74"/>
      <c r="T18" s="74"/>
      <c r="U18" s="75"/>
      <c r="V18" s="74"/>
    </row>
    <row r="19" spans="1:23" s="9" customFormat="1" ht="31.5" customHeight="1" thickBot="1" x14ac:dyDescent="0.35">
      <c r="A19" s="532" t="s">
        <v>12</v>
      </c>
      <c r="B19" s="532"/>
      <c r="C19" s="533"/>
      <c r="D19" s="575"/>
      <c r="E19" s="576"/>
      <c r="F19" s="576"/>
      <c r="G19" s="576"/>
      <c r="H19" s="576"/>
      <c r="I19" s="576"/>
      <c r="J19" s="576"/>
      <c r="K19" s="576"/>
      <c r="L19" s="576"/>
      <c r="M19" s="576"/>
      <c r="N19" s="577"/>
      <c r="O19" s="11"/>
      <c r="P19" s="464" t="str">
        <f>'Info District'!H17</f>
        <v>T2</v>
      </c>
      <c r="Q19" s="65"/>
      <c r="R19" s="535" t="s">
        <v>96</v>
      </c>
      <c r="S19" s="536"/>
      <c r="T19" s="536"/>
      <c r="U19" s="536"/>
      <c r="V19" s="537"/>
    </row>
    <row r="20" spans="1:23" s="9" customFormat="1" ht="8.25" customHeight="1" thickBot="1" x14ac:dyDescent="0.35">
      <c r="A20" s="12"/>
      <c r="B20" s="12"/>
      <c r="C20" s="12"/>
      <c r="D20" s="12"/>
      <c r="E20" s="12"/>
      <c r="F20" s="12"/>
      <c r="G20" s="13"/>
      <c r="H20" s="13"/>
      <c r="I20" s="13"/>
      <c r="J20" s="13"/>
      <c r="K20" s="13"/>
      <c r="L20" s="14"/>
      <c r="M20" s="14"/>
      <c r="N20" s="14"/>
      <c r="O20" s="14"/>
      <c r="Q20" s="64"/>
      <c r="R20" s="146"/>
      <c r="S20" s="74"/>
      <c r="T20" s="74"/>
      <c r="U20" s="76"/>
      <c r="V20" s="147"/>
    </row>
    <row r="21" spans="1:23" s="9" customFormat="1" ht="30.75" customHeight="1" thickBot="1" x14ac:dyDescent="0.35">
      <c r="A21" s="564" t="s">
        <v>6</v>
      </c>
      <c r="B21" s="564"/>
      <c r="C21" s="564"/>
      <c r="D21" s="565"/>
      <c r="E21" s="566"/>
      <c r="F21" s="566"/>
      <c r="G21" s="566"/>
      <c r="H21" s="567"/>
      <c r="I21" s="12"/>
      <c r="K21" s="230" t="s">
        <v>338</v>
      </c>
      <c r="O21" s="571"/>
      <c r="P21" s="572"/>
      <c r="Q21" s="64"/>
      <c r="R21" s="146"/>
      <c r="S21" s="74"/>
      <c r="T21" s="74"/>
      <c r="U21" s="76"/>
      <c r="V21" s="147"/>
    </row>
    <row r="22" spans="1:23" s="9" customFormat="1" ht="9" customHeight="1" thickBot="1" x14ac:dyDescent="0.35">
      <c r="A22" s="12"/>
      <c r="B22" s="12"/>
      <c r="C22" s="12"/>
      <c r="D22" s="12"/>
      <c r="E22" s="12"/>
      <c r="F22" s="12"/>
      <c r="G22" s="13"/>
      <c r="H22" s="13"/>
      <c r="I22" s="13"/>
      <c r="J22" s="13"/>
      <c r="K22" s="13"/>
      <c r="L22" s="14"/>
      <c r="M22" s="14"/>
      <c r="N22" s="14"/>
      <c r="O22" s="14"/>
      <c r="Q22" s="64"/>
      <c r="R22" s="146"/>
      <c r="S22" s="74"/>
      <c r="T22" s="74"/>
      <c r="U22" s="76"/>
      <c r="V22" s="147"/>
    </row>
    <row r="23" spans="1:23" s="9" customFormat="1" ht="30" customHeight="1" thickBot="1" x14ac:dyDescent="0.35">
      <c r="A23" s="532" t="s">
        <v>240</v>
      </c>
      <c r="B23" s="532"/>
      <c r="C23" s="533"/>
      <c r="D23" s="568" t="s">
        <v>265</v>
      </c>
      <c r="E23" s="569"/>
      <c r="F23" s="570"/>
      <c r="H23" s="229"/>
      <c r="I23" s="573" t="s">
        <v>337</v>
      </c>
      <c r="J23" s="573"/>
      <c r="K23" s="573"/>
      <c r="L23" s="573"/>
      <c r="M23" s="573"/>
      <c r="N23" s="574"/>
      <c r="O23" s="562"/>
      <c r="P23" s="563"/>
      <c r="Q23" s="64"/>
      <c r="R23" s="146"/>
      <c r="S23" s="74"/>
      <c r="T23" s="74"/>
      <c r="U23" s="76"/>
      <c r="V23" s="147"/>
    </row>
    <row r="24" spans="1:23" s="9" customFormat="1" ht="6" customHeight="1" x14ac:dyDescent="0.3">
      <c r="A24" s="12"/>
      <c r="B24" s="12"/>
      <c r="C24" s="12"/>
      <c r="D24" s="12"/>
      <c r="E24" s="12"/>
      <c r="F24" s="12"/>
      <c r="G24" s="13"/>
      <c r="H24" s="15"/>
      <c r="I24" s="15"/>
      <c r="J24" s="15"/>
      <c r="K24" s="13"/>
      <c r="L24" s="14"/>
      <c r="M24" s="14"/>
      <c r="N24" s="14"/>
      <c r="O24" s="14"/>
      <c r="Q24" s="64"/>
      <c r="R24" s="146"/>
      <c r="S24" s="74"/>
      <c r="T24" s="74"/>
      <c r="U24" s="76"/>
      <c r="V24" s="147"/>
    </row>
    <row r="25" spans="1:23" s="9" customFormat="1" ht="4.5" customHeight="1" thickBot="1" x14ac:dyDescent="0.35">
      <c r="A25" s="12"/>
      <c r="B25" s="12"/>
      <c r="C25" s="12"/>
      <c r="D25" s="12"/>
      <c r="E25" s="12"/>
      <c r="F25" s="12"/>
      <c r="G25" s="13"/>
      <c r="H25" s="13"/>
      <c r="I25" s="13"/>
      <c r="J25" s="13"/>
      <c r="K25" s="13"/>
      <c r="L25" s="14"/>
      <c r="M25" s="14"/>
      <c r="N25" s="14"/>
      <c r="O25" s="14"/>
      <c r="Q25" s="64"/>
      <c r="R25" s="146"/>
      <c r="S25" s="74"/>
      <c r="T25" s="74"/>
      <c r="U25" s="76"/>
      <c r="V25" s="147"/>
    </row>
    <row r="26" spans="1:23" ht="76.5" customHeight="1" thickBot="1" x14ac:dyDescent="0.35">
      <c r="A26" s="541" t="s">
        <v>13</v>
      </c>
      <c r="B26" s="16" t="s">
        <v>14</v>
      </c>
      <c r="C26" s="108" t="s">
        <v>15</v>
      </c>
      <c r="D26" s="118" t="s">
        <v>16</v>
      </c>
      <c r="E26" s="117" t="s">
        <v>17</v>
      </c>
      <c r="F26" s="16" t="s">
        <v>18</v>
      </c>
      <c r="G26" s="16" t="s">
        <v>233</v>
      </c>
      <c r="H26" s="16" t="s">
        <v>234</v>
      </c>
      <c r="I26" s="16" t="s">
        <v>19</v>
      </c>
      <c r="J26" s="16" t="s">
        <v>20</v>
      </c>
      <c r="K26" s="108" t="s">
        <v>21</v>
      </c>
      <c r="L26" s="136" t="s">
        <v>22</v>
      </c>
      <c r="M26" s="137" t="s">
        <v>236</v>
      </c>
      <c r="N26" s="138" t="s">
        <v>23</v>
      </c>
      <c r="O26" s="109" t="s">
        <v>39</v>
      </c>
      <c r="P26" s="16" t="s">
        <v>40</v>
      </c>
      <c r="R26" s="148" t="s">
        <v>237</v>
      </c>
      <c r="S26" s="140" t="s">
        <v>93</v>
      </c>
      <c r="T26" s="140" t="s">
        <v>239</v>
      </c>
      <c r="U26" s="140" t="s">
        <v>238</v>
      </c>
      <c r="V26" s="149" t="s">
        <v>97</v>
      </c>
    </row>
    <row r="27" spans="1:23" s="47" customFormat="1" ht="21.75" customHeight="1" thickBot="1" x14ac:dyDescent="0.35">
      <c r="A27" s="542"/>
      <c r="B27" s="46" t="s">
        <v>24</v>
      </c>
      <c r="C27" s="46" t="s">
        <v>25</v>
      </c>
      <c r="D27" s="112" t="s">
        <v>26</v>
      </c>
      <c r="E27" s="46" t="s">
        <v>27</v>
      </c>
      <c r="F27" s="46"/>
      <c r="G27" s="46" t="s">
        <v>28</v>
      </c>
      <c r="H27" s="46"/>
      <c r="I27" s="46" t="s">
        <v>29</v>
      </c>
      <c r="J27" s="46"/>
      <c r="K27" s="131" t="s">
        <v>235</v>
      </c>
      <c r="L27" s="133"/>
      <c r="M27" s="134"/>
      <c r="N27" s="135"/>
      <c r="O27" s="132" t="s">
        <v>30</v>
      </c>
      <c r="P27" s="46"/>
      <c r="Q27" s="66"/>
      <c r="R27" s="150"/>
      <c r="S27" s="67" t="s">
        <v>94</v>
      </c>
      <c r="T27" s="67" t="s">
        <v>95</v>
      </c>
      <c r="U27" s="94"/>
      <c r="V27" s="151" t="str">
        <f>IF(J28&lt;=0,"",IF(J28=90,$W$28))</f>
        <v/>
      </c>
      <c r="W27" s="37" t="s">
        <v>98</v>
      </c>
    </row>
    <row r="28" spans="1:23" ht="49.5" customHeight="1" x14ac:dyDescent="0.3">
      <c r="A28" s="231" t="str">
        <f>CDT!B26</f>
        <v>Artéméther-Luméfantrine 6cp (AL)</v>
      </c>
      <c r="B28" s="79"/>
      <c r="C28" s="110"/>
      <c r="D28" s="120" t="str">
        <f>IF(B28&lt;&gt;"",B28+C28,"")</f>
        <v/>
      </c>
      <c r="E28" s="119"/>
      <c r="F28" s="79"/>
      <c r="G28" s="79"/>
      <c r="H28" s="79"/>
      <c r="I28" s="79"/>
      <c r="J28" s="79"/>
      <c r="K28" s="110"/>
      <c r="L28" s="431" t="str">
        <f>IF(B28&lt;&gt;"",IF(J28=0,E28,((E28*90)/(90-J28))),"0")</f>
        <v>0</v>
      </c>
      <c r="M28" s="428" t="str">
        <f>IF(B28&lt;&gt;"",((E28/R28)*30),"0")</f>
        <v>0</v>
      </c>
      <c r="N28" s="250" t="str">
        <f>IF(B28&lt;&gt;"",IF(J28=0,((E28+L28)-K28),((M28*6)-K28)),"0")</f>
        <v>0</v>
      </c>
      <c r="O28" s="251"/>
      <c r="P28" s="81"/>
      <c r="R28" s="152">
        <f>(90-J28)</f>
        <v>90</v>
      </c>
      <c r="S28" s="68" t="e">
        <f>D28-(E28+G28+I28+H28)</f>
        <v>#VALUE!</v>
      </c>
      <c r="T28" s="68" t="e">
        <f>K28-S28</f>
        <v>#VALUE!</v>
      </c>
      <c r="U28" s="95">
        <v>6</v>
      </c>
      <c r="V28" s="153" t="e">
        <f t="shared" ref="V28:V52" si="0">IF(T28=0,"",$W$27)</f>
        <v>#VALUE!</v>
      </c>
      <c r="W28" s="37" t="s">
        <v>203</v>
      </c>
    </row>
    <row r="29" spans="1:23" ht="45" customHeight="1" x14ac:dyDescent="0.3">
      <c r="A29" s="231" t="str">
        <f>CDT!B27</f>
        <v>Artéméther-Luméfantrine 12cp (AL)</v>
      </c>
      <c r="B29" s="79"/>
      <c r="C29" s="110"/>
      <c r="D29" s="121" t="str">
        <f t="shared" ref="D29:D36" si="1">IF(B29&lt;&gt;"",B29+C29,"")</f>
        <v/>
      </c>
      <c r="E29" s="119"/>
      <c r="F29" s="79"/>
      <c r="G29" s="79"/>
      <c r="H29" s="79"/>
      <c r="I29" s="79"/>
      <c r="J29" s="79"/>
      <c r="K29" s="110"/>
      <c r="L29" s="431" t="str">
        <f t="shared" ref="L29:L36" si="2">IF(B29&lt;&gt;"",IF(J29=0,E29,((E29*90)/(90-J29))),"0")</f>
        <v>0</v>
      </c>
      <c r="M29" s="428" t="str">
        <f t="shared" ref="M29:M36" si="3">IF(B29&lt;&gt;"",((E29/R29)*30),"0")</f>
        <v>0</v>
      </c>
      <c r="N29" s="250" t="str">
        <f t="shared" ref="N29:N36" si="4">IF(B29&lt;&gt;"",IF(J29=0,((E29+L29)-K29),((M29*6)-K29)),"0")</f>
        <v>0</v>
      </c>
      <c r="O29" s="251"/>
      <c r="P29" s="81"/>
      <c r="R29" s="152">
        <f t="shared" ref="R29:R50" si="5">(90-J29)</f>
        <v>90</v>
      </c>
      <c r="S29" s="68" t="e">
        <f t="shared" ref="S29:S49" si="6">D29-(E29+G29+I29+H29)</f>
        <v>#VALUE!</v>
      </c>
      <c r="T29" s="68" t="e">
        <f t="shared" ref="T29:T50" si="7">K29-S29</f>
        <v>#VALUE!</v>
      </c>
      <c r="U29" s="95">
        <v>12</v>
      </c>
      <c r="V29" s="153" t="e">
        <f t="shared" si="0"/>
        <v>#VALUE!</v>
      </c>
    </row>
    <row r="30" spans="1:23" ht="49.5" customHeight="1" x14ac:dyDescent="0.3">
      <c r="A30" s="231" t="str">
        <f>CDT!B28</f>
        <v>Artéméther-Luméfantrine 18cp (AL)</v>
      </c>
      <c r="B30" s="79"/>
      <c r="C30" s="110"/>
      <c r="D30" s="121" t="str">
        <f t="shared" si="1"/>
        <v/>
      </c>
      <c r="E30" s="119"/>
      <c r="F30" s="79"/>
      <c r="G30" s="79"/>
      <c r="H30" s="79"/>
      <c r="I30" s="79"/>
      <c r="J30" s="79"/>
      <c r="K30" s="110"/>
      <c r="L30" s="431" t="str">
        <f t="shared" si="2"/>
        <v>0</v>
      </c>
      <c r="M30" s="428" t="str">
        <f t="shared" si="3"/>
        <v>0</v>
      </c>
      <c r="N30" s="250" t="str">
        <f t="shared" si="4"/>
        <v>0</v>
      </c>
      <c r="O30" s="251"/>
      <c r="P30" s="81"/>
      <c r="R30" s="152">
        <f t="shared" si="5"/>
        <v>90</v>
      </c>
      <c r="S30" s="68" t="e">
        <f t="shared" si="6"/>
        <v>#VALUE!</v>
      </c>
      <c r="T30" s="68" t="e">
        <f t="shared" si="7"/>
        <v>#VALUE!</v>
      </c>
      <c r="U30" s="95">
        <v>18</v>
      </c>
      <c r="V30" s="153" t="e">
        <f t="shared" si="0"/>
        <v>#VALUE!</v>
      </c>
    </row>
    <row r="31" spans="1:23" ht="49.5" customHeight="1" x14ac:dyDescent="0.3">
      <c r="A31" s="231" t="str">
        <f>CDT!B29</f>
        <v>Artéméther-Luméfantrine 24cp (AL)</v>
      </c>
      <c r="B31" s="79"/>
      <c r="C31" s="110"/>
      <c r="D31" s="121" t="str">
        <f t="shared" si="1"/>
        <v/>
      </c>
      <c r="E31" s="119"/>
      <c r="F31" s="79"/>
      <c r="G31" s="79"/>
      <c r="H31" s="79"/>
      <c r="I31" s="79"/>
      <c r="J31" s="79"/>
      <c r="K31" s="110"/>
      <c r="L31" s="431" t="str">
        <f t="shared" si="2"/>
        <v>0</v>
      </c>
      <c r="M31" s="428" t="str">
        <f t="shared" si="3"/>
        <v>0</v>
      </c>
      <c r="N31" s="250" t="str">
        <f t="shared" si="4"/>
        <v>0</v>
      </c>
      <c r="O31" s="251"/>
      <c r="P31" s="81"/>
      <c r="R31" s="152">
        <f t="shared" si="5"/>
        <v>90</v>
      </c>
      <c r="S31" s="68" t="e">
        <f t="shared" si="6"/>
        <v>#VALUE!</v>
      </c>
      <c r="T31" s="68" t="e">
        <f t="shared" si="7"/>
        <v>#VALUE!</v>
      </c>
      <c r="U31" s="95">
        <v>24</v>
      </c>
      <c r="V31" s="153" t="e">
        <f t="shared" si="0"/>
        <v>#VALUE!</v>
      </c>
    </row>
    <row r="32" spans="1:23" ht="50.25" hidden="1" customHeight="1" x14ac:dyDescent="0.3">
      <c r="A32" s="17" t="str">
        <f>CDT!B30</f>
        <v>Artéméther injectable 40 mg</v>
      </c>
      <c r="B32" s="79"/>
      <c r="C32" s="110"/>
      <c r="D32" s="121" t="str">
        <f t="shared" si="1"/>
        <v/>
      </c>
      <c r="E32" s="119"/>
      <c r="F32" s="79"/>
      <c r="G32" s="79"/>
      <c r="H32" s="79"/>
      <c r="I32" s="79"/>
      <c r="J32" s="79"/>
      <c r="K32" s="110"/>
      <c r="L32" s="431" t="str">
        <f t="shared" si="2"/>
        <v>0</v>
      </c>
      <c r="M32" s="428" t="str">
        <f t="shared" si="3"/>
        <v>0</v>
      </c>
      <c r="N32" s="250" t="str">
        <f t="shared" si="4"/>
        <v>0</v>
      </c>
      <c r="O32" s="251"/>
      <c r="P32" s="79"/>
      <c r="R32" s="152">
        <f t="shared" si="5"/>
        <v>90</v>
      </c>
      <c r="S32" s="68" t="e">
        <f t="shared" si="6"/>
        <v>#VALUE!</v>
      </c>
      <c r="T32" s="68" t="e">
        <f t="shared" si="7"/>
        <v>#VALUE!</v>
      </c>
      <c r="U32" s="95">
        <v>1</v>
      </c>
      <c r="V32" s="153" t="e">
        <f t="shared" si="0"/>
        <v>#VALUE!</v>
      </c>
    </row>
    <row r="33" spans="1:22" ht="50.25" hidden="1" customHeight="1" x14ac:dyDescent="0.3">
      <c r="A33" s="17" t="str">
        <f>CDT!B31</f>
        <v>Artéméther injectable 80 mg</v>
      </c>
      <c r="B33" s="79"/>
      <c r="C33" s="110"/>
      <c r="D33" s="121" t="str">
        <f t="shared" si="1"/>
        <v/>
      </c>
      <c r="E33" s="119"/>
      <c r="F33" s="79"/>
      <c r="G33" s="79"/>
      <c r="H33" s="79"/>
      <c r="I33" s="79"/>
      <c r="J33" s="79"/>
      <c r="K33" s="110"/>
      <c r="L33" s="431" t="str">
        <f t="shared" si="2"/>
        <v>0</v>
      </c>
      <c r="M33" s="428" t="str">
        <f t="shared" si="3"/>
        <v>0</v>
      </c>
      <c r="N33" s="250" t="str">
        <f t="shared" si="4"/>
        <v>0</v>
      </c>
      <c r="O33" s="251"/>
      <c r="P33" s="79"/>
      <c r="R33" s="152">
        <f t="shared" si="5"/>
        <v>90</v>
      </c>
      <c r="S33" s="68" t="e">
        <f t="shared" si="6"/>
        <v>#VALUE!</v>
      </c>
      <c r="T33" s="68" t="e">
        <f t="shared" si="7"/>
        <v>#VALUE!</v>
      </c>
      <c r="U33" s="95">
        <v>1</v>
      </c>
      <c r="V33" s="153" t="e">
        <f t="shared" si="0"/>
        <v>#VALUE!</v>
      </c>
    </row>
    <row r="34" spans="1:22" ht="50.25" hidden="1" customHeight="1" x14ac:dyDescent="0.3">
      <c r="A34" s="17" t="str">
        <f>CDT!B32</f>
        <v>Artésunate injectable 60 mg</v>
      </c>
      <c r="B34" s="79"/>
      <c r="C34" s="110"/>
      <c r="D34" s="121" t="str">
        <f t="shared" si="1"/>
        <v/>
      </c>
      <c r="E34" s="119"/>
      <c r="F34" s="79"/>
      <c r="G34" s="79"/>
      <c r="H34" s="79"/>
      <c r="I34" s="79"/>
      <c r="J34" s="79"/>
      <c r="K34" s="110"/>
      <c r="L34" s="431" t="str">
        <f t="shared" si="2"/>
        <v>0</v>
      </c>
      <c r="M34" s="428" t="str">
        <f t="shared" si="3"/>
        <v>0</v>
      </c>
      <c r="N34" s="250" t="str">
        <f t="shared" si="4"/>
        <v>0</v>
      </c>
      <c r="O34" s="251"/>
      <c r="P34" s="79"/>
      <c r="R34" s="152">
        <f t="shared" si="5"/>
        <v>90</v>
      </c>
      <c r="S34" s="68" t="e">
        <f t="shared" si="6"/>
        <v>#VALUE!</v>
      </c>
      <c r="T34" s="68" t="e">
        <f t="shared" si="7"/>
        <v>#VALUE!</v>
      </c>
      <c r="U34" s="95">
        <v>1</v>
      </c>
      <c r="V34" s="153" t="e">
        <f t="shared" si="0"/>
        <v>#VALUE!</v>
      </c>
    </row>
    <row r="35" spans="1:22" ht="50.25" hidden="1" customHeight="1" x14ac:dyDescent="0.3">
      <c r="A35" s="17" t="str">
        <f>CDT!B33</f>
        <v xml:space="preserve"> Sulfadoxine Pyriméthamine:  (SP)</v>
      </c>
      <c r="B35" s="79"/>
      <c r="C35" s="110"/>
      <c r="D35" s="121" t="str">
        <f t="shared" si="1"/>
        <v/>
      </c>
      <c r="E35" s="119"/>
      <c r="F35" s="79"/>
      <c r="G35" s="79"/>
      <c r="H35" s="79"/>
      <c r="I35" s="79"/>
      <c r="J35" s="79"/>
      <c r="K35" s="110"/>
      <c r="L35" s="431" t="str">
        <f t="shared" si="2"/>
        <v>0</v>
      </c>
      <c r="M35" s="428" t="str">
        <f t="shared" si="3"/>
        <v>0</v>
      </c>
      <c r="N35" s="250" t="str">
        <f t="shared" si="4"/>
        <v>0</v>
      </c>
      <c r="O35" s="251"/>
      <c r="P35" s="79"/>
      <c r="R35" s="152">
        <f t="shared" si="5"/>
        <v>90</v>
      </c>
      <c r="S35" s="68" t="e">
        <f t="shared" si="6"/>
        <v>#VALUE!</v>
      </c>
      <c r="T35" s="68" t="e">
        <f t="shared" si="7"/>
        <v>#VALUE!</v>
      </c>
      <c r="U35" s="95">
        <v>3</v>
      </c>
      <c r="V35" s="153" t="e">
        <f t="shared" si="0"/>
        <v>#VALUE!</v>
      </c>
    </row>
    <row r="36" spans="1:22" ht="45.75" customHeight="1" thickBot="1" x14ac:dyDescent="0.35">
      <c r="A36" s="231" t="str">
        <f>CDT!B34</f>
        <v>Test de Diagnostic Rapide  : (TDR)</v>
      </c>
      <c r="B36" s="79"/>
      <c r="C36" s="110"/>
      <c r="D36" s="305" t="str">
        <f t="shared" si="1"/>
        <v/>
      </c>
      <c r="E36" s="119"/>
      <c r="F36" s="79"/>
      <c r="G36" s="79"/>
      <c r="H36" s="79"/>
      <c r="I36" s="79"/>
      <c r="J36" s="79"/>
      <c r="K36" s="110"/>
      <c r="L36" s="431" t="str">
        <f t="shared" si="2"/>
        <v>0</v>
      </c>
      <c r="M36" s="428" t="str">
        <f t="shared" si="3"/>
        <v>0</v>
      </c>
      <c r="N36" s="250" t="str">
        <f t="shared" si="4"/>
        <v>0</v>
      </c>
      <c r="O36" s="251"/>
      <c r="P36" s="79"/>
      <c r="R36" s="152">
        <f t="shared" si="5"/>
        <v>90</v>
      </c>
      <c r="S36" s="68" t="e">
        <f t="shared" si="6"/>
        <v>#VALUE!</v>
      </c>
      <c r="T36" s="68" t="e">
        <f t="shared" si="7"/>
        <v>#VALUE!</v>
      </c>
      <c r="U36" s="95">
        <v>1</v>
      </c>
      <c r="V36" s="153" t="e">
        <f t="shared" si="0"/>
        <v>#VALUE!</v>
      </c>
    </row>
    <row r="37" spans="1:22" ht="34.5" hidden="1" customHeight="1" x14ac:dyDescent="0.3">
      <c r="A37" s="17" t="str">
        <f>CDT!B35</f>
        <v>Moustiquaire à Imprégnation Durable: (MID)</v>
      </c>
      <c r="B37" s="79"/>
      <c r="C37" s="110"/>
      <c r="D37" s="304">
        <f t="shared" ref="D37:D50" si="8">B37+C37</f>
        <v>0</v>
      </c>
      <c r="E37" s="119"/>
      <c r="F37" s="79"/>
      <c r="G37" s="79"/>
      <c r="H37" s="79"/>
      <c r="I37" s="79"/>
      <c r="J37" s="79"/>
      <c r="K37" s="110"/>
      <c r="L37" s="113">
        <f t="shared" ref="L37:L50" si="9">IF(J37=0,E37,((D37*90)/(90-J37)))</f>
        <v>0</v>
      </c>
      <c r="M37" s="55">
        <f t="shared" ref="M37:M50" si="10">(E37/R37)*30</f>
        <v>0</v>
      </c>
      <c r="N37" s="114">
        <f t="shared" ref="N37:N49" si="11">IF(J37=0,((E37+L37)-K37),((L37*2)-K37))</f>
        <v>0</v>
      </c>
      <c r="O37" s="111" t="str">
        <f t="shared" ref="O37:O50" si="12">IF(N37=0,"0",N37)</f>
        <v>0</v>
      </c>
      <c r="P37" s="79"/>
      <c r="R37" s="152">
        <f t="shared" si="5"/>
        <v>90</v>
      </c>
      <c r="S37" s="68">
        <f t="shared" si="6"/>
        <v>0</v>
      </c>
      <c r="T37" s="68">
        <f t="shared" si="7"/>
        <v>0</v>
      </c>
      <c r="U37" s="95">
        <v>1</v>
      </c>
      <c r="V37" s="153" t="str">
        <f t="shared" si="0"/>
        <v/>
      </c>
    </row>
    <row r="38" spans="1:22" ht="34.5" hidden="1" customHeight="1" x14ac:dyDescent="0.3">
      <c r="A38" s="17" t="str">
        <f>CDT!B40</f>
        <v>Artésunate Amodiaquine: (ASAQ) : 3 cp (25/67,5 mg)</v>
      </c>
      <c r="B38" s="79"/>
      <c r="C38" s="110"/>
      <c r="D38" s="121">
        <f t="shared" si="8"/>
        <v>0</v>
      </c>
      <c r="E38" s="119"/>
      <c r="F38" s="79"/>
      <c r="G38" s="79"/>
      <c r="H38" s="79"/>
      <c r="I38" s="79"/>
      <c r="J38" s="79"/>
      <c r="K38" s="110"/>
      <c r="L38" s="113">
        <f t="shared" si="9"/>
        <v>0</v>
      </c>
      <c r="M38" s="55">
        <f t="shared" si="10"/>
        <v>0</v>
      </c>
      <c r="N38" s="114">
        <f t="shared" si="11"/>
        <v>0</v>
      </c>
      <c r="O38" s="111" t="str">
        <f t="shared" si="12"/>
        <v>0</v>
      </c>
      <c r="P38" s="79"/>
      <c r="R38" s="152">
        <f t="shared" si="5"/>
        <v>90</v>
      </c>
      <c r="S38" s="68">
        <f t="shared" si="6"/>
        <v>0</v>
      </c>
      <c r="T38" s="68">
        <f t="shared" si="7"/>
        <v>0</v>
      </c>
      <c r="U38" s="95">
        <v>3</v>
      </c>
      <c r="V38" s="153" t="str">
        <f t="shared" si="0"/>
        <v/>
      </c>
    </row>
    <row r="39" spans="1:22" ht="34.5" hidden="1" customHeight="1" x14ac:dyDescent="0.3">
      <c r="A39" s="17" t="str">
        <f>CDT!B41</f>
        <v>Artésunate Amodiaquine: (ASAQ) 3 cp (50/135 mg)</v>
      </c>
      <c r="B39" s="79"/>
      <c r="C39" s="110"/>
      <c r="D39" s="121">
        <f t="shared" si="8"/>
        <v>0</v>
      </c>
      <c r="E39" s="119"/>
      <c r="F39" s="79"/>
      <c r="G39" s="79"/>
      <c r="H39" s="79"/>
      <c r="I39" s="79"/>
      <c r="J39" s="79"/>
      <c r="K39" s="110"/>
      <c r="L39" s="113">
        <f t="shared" si="9"/>
        <v>0</v>
      </c>
      <c r="M39" s="55">
        <f t="shared" si="10"/>
        <v>0</v>
      </c>
      <c r="N39" s="114">
        <f t="shared" si="11"/>
        <v>0</v>
      </c>
      <c r="O39" s="111" t="str">
        <f t="shared" si="12"/>
        <v>0</v>
      </c>
      <c r="P39" s="79"/>
      <c r="R39" s="152">
        <f t="shared" si="5"/>
        <v>90</v>
      </c>
      <c r="S39" s="68">
        <f t="shared" si="6"/>
        <v>0</v>
      </c>
      <c r="T39" s="68">
        <f t="shared" si="7"/>
        <v>0</v>
      </c>
      <c r="U39" s="95">
        <v>3</v>
      </c>
      <c r="V39" s="153" t="str">
        <f t="shared" si="0"/>
        <v/>
      </c>
    </row>
    <row r="40" spans="1:22" ht="34.5" hidden="1" customHeight="1" x14ac:dyDescent="0.3">
      <c r="A40" s="17" t="str">
        <f>CDT!B42</f>
        <v>Artésunate Amodiaquine: (ASAQ) 3 cp (100/270 mg)</v>
      </c>
      <c r="B40" s="79"/>
      <c r="C40" s="110"/>
      <c r="D40" s="121">
        <f t="shared" si="8"/>
        <v>0</v>
      </c>
      <c r="E40" s="119"/>
      <c r="F40" s="79"/>
      <c r="G40" s="79"/>
      <c r="H40" s="79"/>
      <c r="I40" s="79"/>
      <c r="J40" s="79"/>
      <c r="K40" s="110"/>
      <c r="L40" s="113">
        <f t="shared" si="9"/>
        <v>0</v>
      </c>
      <c r="M40" s="55">
        <f t="shared" si="10"/>
        <v>0</v>
      </c>
      <c r="N40" s="114">
        <f t="shared" si="11"/>
        <v>0</v>
      </c>
      <c r="O40" s="111" t="str">
        <f t="shared" si="12"/>
        <v>0</v>
      </c>
      <c r="P40" s="79"/>
      <c r="R40" s="152">
        <f t="shared" si="5"/>
        <v>90</v>
      </c>
      <c r="S40" s="68">
        <f t="shared" si="6"/>
        <v>0</v>
      </c>
      <c r="T40" s="68">
        <f t="shared" si="7"/>
        <v>0</v>
      </c>
      <c r="U40" s="95">
        <v>3</v>
      </c>
      <c r="V40" s="153" t="str">
        <f t="shared" si="0"/>
        <v/>
      </c>
    </row>
    <row r="41" spans="1:22" ht="34.5" hidden="1" customHeight="1" x14ac:dyDescent="0.3">
      <c r="A41" s="17" t="str">
        <f>CDT!B43</f>
        <v>Artésunate Amodiaquine: (ASAQ) 6 cp (100/270 mg)</v>
      </c>
      <c r="B41" s="79"/>
      <c r="C41" s="110"/>
      <c r="D41" s="121">
        <f t="shared" si="8"/>
        <v>0</v>
      </c>
      <c r="E41" s="119"/>
      <c r="F41" s="79"/>
      <c r="G41" s="79"/>
      <c r="H41" s="79"/>
      <c r="I41" s="79"/>
      <c r="J41" s="79"/>
      <c r="K41" s="110"/>
      <c r="L41" s="113">
        <f t="shared" si="9"/>
        <v>0</v>
      </c>
      <c r="M41" s="55">
        <f t="shared" si="10"/>
        <v>0</v>
      </c>
      <c r="N41" s="114">
        <f t="shared" si="11"/>
        <v>0</v>
      </c>
      <c r="O41" s="111" t="str">
        <f t="shared" si="12"/>
        <v>0</v>
      </c>
      <c r="P41" s="79"/>
      <c r="R41" s="152">
        <f t="shared" si="5"/>
        <v>90</v>
      </c>
      <c r="S41" s="68">
        <f t="shared" si="6"/>
        <v>0</v>
      </c>
      <c r="T41" s="68">
        <f t="shared" si="7"/>
        <v>0</v>
      </c>
      <c r="U41" s="95">
        <v>3</v>
      </c>
      <c r="V41" s="153" t="str">
        <f t="shared" si="0"/>
        <v/>
      </c>
    </row>
    <row r="42" spans="1:22" ht="34.5" hidden="1" customHeight="1" x14ac:dyDescent="0.3">
      <c r="A42" s="17" t="str">
        <f>CDT!B36</f>
        <v>Dihydroartéminisine Pipéraquine– Plaq / 3 comp 
( DHA-PPQ)  20/160 mg</v>
      </c>
      <c r="B42" s="79"/>
      <c r="C42" s="110"/>
      <c r="D42" s="121">
        <f t="shared" si="8"/>
        <v>0</v>
      </c>
      <c r="E42" s="119"/>
      <c r="F42" s="79"/>
      <c r="G42" s="79"/>
      <c r="H42" s="79"/>
      <c r="I42" s="79"/>
      <c r="J42" s="79"/>
      <c r="K42" s="110"/>
      <c r="L42" s="113">
        <f t="shared" si="9"/>
        <v>0</v>
      </c>
      <c r="M42" s="55">
        <f t="shared" si="10"/>
        <v>0</v>
      </c>
      <c r="N42" s="114">
        <f t="shared" si="11"/>
        <v>0</v>
      </c>
      <c r="O42" s="111" t="str">
        <f t="shared" si="12"/>
        <v>0</v>
      </c>
      <c r="P42" s="79"/>
      <c r="R42" s="152">
        <f t="shared" si="5"/>
        <v>90</v>
      </c>
      <c r="S42" s="68">
        <f t="shared" si="6"/>
        <v>0</v>
      </c>
      <c r="T42" s="68">
        <f t="shared" si="7"/>
        <v>0</v>
      </c>
      <c r="U42" s="95">
        <v>1</v>
      </c>
      <c r="V42" s="153" t="str">
        <f t="shared" si="0"/>
        <v/>
      </c>
    </row>
    <row r="43" spans="1:22" ht="34.5" hidden="1" customHeight="1" x14ac:dyDescent="0.3">
      <c r="A43" s="17" t="str">
        <f>CDT!B37</f>
        <v>Dihydroartéminisine Pipéraquine– Plaq / 3 comp 
( DHA-PPQ)  40/320 mg</v>
      </c>
      <c r="B43" s="79"/>
      <c r="C43" s="110"/>
      <c r="D43" s="121">
        <f t="shared" si="8"/>
        <v>0</v>
      </c>
      <c r="E43" s="119"/>
      <c r="F43" s="79"/>
      <c r="G43" s="79"/>
      <c r="H43" s="79"/>
      <c r="I43" s="79"/>
      <c r="J43" s="79"/>
      <c r="K43" s="110"/>
      <c r="L43" s="113">
        <f t="shared" si="9"/>
        <v>0</v>
      </c>
      <c r="M43" s="55">
        <f t="shared" si="10"/>
        <v>0</v>
      </c>
      <c r="N43" s="114">
        <f t="shared" si="11"/>
        <v>0</v>
      </c>
      <c r="O43" s="111" t="str">
        <f t="shared" si="12"/>
        <v>0</v>
      </c>
      <c r="P43" s="79"/>
      <c r="R43" s="152">
        <f t="shared" si="5"/>
        <v>90</v>
      </c>
      <c r="S43" s="68">
        <f t="shared" si="6"/>
        <v>0</v>
      </c>
      <c r="T43" s="68">
        <f t="shared" si="7"/>
        <v>0</v>
      </c>
      <c r="U43" s="95">
        <v>1</v>
      </c>
      <c r="V43" s="153" t="str">
        <f t="shared" si="0"/>
        <v/>
      </c>
    </row>
    <row r="44" spans="1:22" ht="34.5" hidden="1" customHeight="1" x14ac:dyDescent="0.3">
      <c r="A44" s="17" t="str">
        <f>CDT!B38</f>
        <v>Dihydroartéminisine Pipéraquine– Plaq / 6 comp 
( DHA-PPQ)  40/320 mg</v>
      </c>
      <c r="B44" s="79"/>
      <c r="C44" s="110"/>
      <c r="D44" s="121">
        <f t="shared" si="8"/>
        <v>0</v>
      </c>
      <c r="E44" s="119"/>
      <c r="F44" s="79"/>
      <c r="G44" s="79"/>
      <c r="H44" s="79"/>
      <c r="I44" s="79"/>
      <c r="J44" s="79"/>
      <c r="K44" s="110"/>
      <c r="L44" s="113">
        <f t="shared" si="9"/>
        <v>0</v>
      </c>
      <c r="M44" s="55">
        <f t="shared" si="10"/>
        <v>0</v>
      </c>
      <c r="N44" s="114">
        <f t="shared" si="11"/>
        <v>0</v>
      </c>
      <c r="O44" s="111" t="str">
        <f t="shared" si="12"/>
        <v>0</v>
      </c>
      <c r="P44" s="79"/>
      <c r="R44" s="152">
        <f t="shared" si="5"/>
        <v>90</v>
      </c>
      <c r="S44" s="68">
        <f t="shared" si="6"/>
        <v>0</v>
      </c>
      <c r="T44" s="68">
        <f t="shared" si="7"/>
        <v>0</v>
      </c>
      <c r="U44" s="95">
        <v>1</v>
      </c>
      <c r="V44" s="153" t="str">
        <f t="shared" si="0"/>
        <v/>
      </c>
    </row>
    <row r="45" spans="1:22" ht="34.5" hidden="1" customHeight="1" x14ac:dyDescent="0.3">
      <c r="A45" s="17" t="str">
        <f>CDT!B44</f>
        <v>Artésunate - Méfloquine (AS-MF)</v>
      </c>
      <c r="B45" s="79"/>
      <c r="C45" s="110"/>
      <c r="D45" s="121">
        <f t="shared" si="8"/>
        <v>0</v>
      </c>
      <c r="E45" s="119"/>
      <c r="F45" s="79"/>
      <c r="G45" s="79"/>
      <c r="H45" s="79"/>
      <c r="I45" s="79"/>
      <c r="J45" s="79"/>
      <c r="K45" s="110"/>
      <c r="L45" s="113">
        <f t="shared" si="9"/>
        <v>0</v>
      </c>
      <c r="M45" s="55">
        <f t="shared" si="10"/>
        <v>0</v>
      </c>
      <c r="N45" s="114">
        <f t="shared" si="11"/>
        <v>0</v>
      </c>
      <c r="O45" s="111" t="str">
        <f t="shared" si="12"/>
        <v>0</v>
      </c>
      <c r="P45" s="79"/>
      <c r="R45" s="152">
        <f t="shared" si="5"/>
        <v>90</v>
      </c>
      <c r="S45" s="68">
        <f t="shared" si="6"/>
        <v>0</v>
      </c>
      <c r="T45" s="68">
        <f t="shared" si="7"/>
        <v>0</v>
      </c>
      <c r="U45" s="95">
        <v>1</v>
      </c>
      <c r="V45" s="153" t="str">
        <f t="shared" si="0"/>
        <v/>
      </c>
    </row>
    <row r="46" spans="1:22" ht="34.5" hidden="1" customHeight="1" x14ac:dyDescent="0.3">
      <c r="A46" s="17" t="str">
        <f>CDT!B45</f>
        <v>Quinine comprimé 300mg</v>
      </c>
      <c r="B46" s="79"/>
      <c r="C46" s="110"/>
      <c r="D46" s="121">
        <f t="shared" si="8"/>
        <v>0</v>
      </c>
      <c r="E46" s="119"/>
      <c r="F46" s="79"/>
      <c r="G46" s="79"/>
      <c r="H46" s="79"/>
      <c r="I46" s="79"/>
      <c r="J46" s="79"/>
      <c r="K46" s="110"/>
      <c r="L46" s="113">
        <f t="shared" si="9"/>
        <v>0</v>
      </c>
      <c r="M46" s="55">
        <f t="shared" si="10"/>
        <v>0</v>
      </c>
      <c r="N46" s="114">
        <f t="shared" si="11"/>
        <v>0</v>
      </c>
      <c r="O46" s="111" t="str">
        <f t="shared" si="12"/>
        <v>0</v>
      </c>
      <c r="P46" s="79"/>
      <c r="R46" s="152">
        <f t="shared" si="5"/>
        <v>90</v>
      </c>
      <c r="S46" s="68">
        <f t="shared" si="6"/>
        <v>0</v>
      </c>
      <c r="T46" s="68">
        <f t="shared" si="7"/>
        <v>0</v>
      </c>
      <c r="U46" s="95">
        <v>1</v>
      </c>
      <c r="V46" s="153" t="str">
        <f t="shared" si="0"/>
        <v/>
      </c>
    </row>
    <row r="47" spans="1:22" ht="34.5" hidden="1" customHeight="1" x14ac:dyDescent="0.3">
      <c r="A47" s="17" t="str">
        <f>CDT!B46</f>
        <v>Quinine injectable 300 mg</v>
      </c>
      <c r="B47" s="79"/>
      <c r="C47" s="110"/>
      <c r="D47" s="121">
        <f t="shared" si="8"/>
        <v>0</v>
      </c>
      <c r="E47" s="119"/>
      <c r="F47" s="79"/>
      <c r="G47" s="79"/>
      <c r="H47" s="79"/>
      <c r="I47" s="79"/>
      <c r="J47" s="79"/>
      <c r="K47" s="110"/>
      <c r="L47" s="113">
        <f t="shared" si="9"/>
        <v>0</v>
      </c>
      <c r="M47" s="55">
        <f t="shared" si="10"/>
        <v>0</v>
      </c>
      <c r="N47" s="114">
        <f t="shared" si="11"/>
        <v>0</v>
      </c>
      <c r="O47" s="111" t="str">
        <f t="shared" si="12"/>
        <v>0</v>
      </c>
      <c r="P47" s="79"/>
      <c r="R47" s="152">
        <f t="shared" si="5"/>
        <v>90</v>
      </c>
      <c r="S47" s="68">
        <f t="shared" si="6"/>
        <v>0</v>
      </c>
      <c r="T47" s="68">
        <f t="shared" si="7"/>
        <v>0</v>
      </c>
      <c r="U47" s="95">
        <v>1</v>
      </c>
      <c r="V47" s="153" t="str">
        <f t="shared" si="0"/>
        <v/>
      </c>
    </row>
    <row r="48" spans="1:22" ht="34.5" hidden="1" customHeight="1" x14ac:dyDescent="0.3">
      <c r="A48" s="17" t="str">
        <f>CDT!B47</f>
        <v>Quinine injectable 600 mg</v>
      </c>
      <c r="B48" s="79"/>
      <c r="C48" s="110"/>
      <c r="D48" s="121">
        <f t="shared" si="8"/>
        <v>0</v>
      </c>
      <c r="E48" s="119"/>
      <c r="F48" s="79"/>
      <c r="G48" s="79"/>
      <c r="H48" s="79"/>
      <c r="I48" s="79"/>
      <c r="J48" s="79"/>
      <c r="K48" s="110"/>
      <c r="L48" s="113">
        <f t="shared" si="9"/>
        <v>0</v>
      </c>
      <c r="M48" s="55">
        <f t="shared" si="10"/>
        <v>0</v>
      </c>
      <c r="N48" s="114">
        <f t="shared" si="11"/>
        <v>0</v>
      </c>
      <c r="O48" s="111" t="str">
        <f t="shared" si="12"/>
        <v>0</v>
      </c>
      <c r="P48" s="79"/>
      <c r="R48" s="152">
        <f t="shared" si="5"/>
        <v>90</v>
      </c>
      <c r="S48" s="68">
        <f t="shared" si="6"/>
        <v>0</v>
      </c>
      <c r="T48" s="68">
        <f t="shared" si="7"/>
        <v>0</v>
      </c>
      <c r="U48" s="95">
        <v>1</v>
      </c>
      <c r="V48" s="153" t="str">
        <f t="shared" si="0"/>
        <v/>
      </c>
    </row>
    <row r="49" spans="1:22" ht="34.5" hidden="1" customHeight="1" x14ac:dyDescent="0.3">
      <c r="A49" s="17" t="str">
        <f>CDT!B48</f>
        <v>Quinine injectable 600 mg</v>
      </c>
      <c r="B49" s="79"/>
      <c r="C49" s="110"/>
      <c r="D49" s="121">
        <f t="shared" si="8"/>
        <v>0</v>
      </c>
      <c r="E49" s="119"/>
      <c r="F49" s="79"/>
      <c r="G49" s="79"/>
      <c r="H49" s="79"/>
      <c r="I49" s="79"/>
      <c r="J49" s="79"/>
      <c r="K49" s="110"/>
      <c r="L49" s="113">
        <f t="shared" si="9"/>
        <v>0</v>
      </c>
      <c r="M49" s="55">
        <f t="shared" si="10"/>
        <v>0</v>
      </c>
      <c r="N49" s="114">
        <f t="shared" si="11"/>
        <v>0</v>
      </c>
      <c r="O49" s="111" t="str">
        <f t="shared" si="12"/>
        <v>0</v>
      </c>
      <c r="P49" s="79"/>
      <c r="R49" s="152">
        <f t="shared" si="5"/>
        <v>90</v>
      </c>
      <c r="S49" s="68">
        <f t="shared" si="6"/>
        <v>0</v>
      </c>
      <c r="T49" s="68">
        <f t="shared" si="7"/>
        <v>0</v>
      </c>
      <c r="U49" s="95">
        <v>1</v>
      </c>
      <c r="V49" s="153" t="str">
        <f t="shared" si="0"/>
        <v/>
      </c>
    </row>
    <row r="50" spans="1:22" ht="34.5" hidden="1" customHeight="1" thickBot="1" x14ac:dyDescent="0.35">
      <c r="A50" s="17" t="str">
        <f>CDT!B49</f>
        <v>Artéméther injectable 100 mg</v>
      </c>
      <c r="B50" s="79"/>
      <c r="C50" s="110"/>
      <c r="D50" s="122">
        <f t="shared" si="8"/>
        <v>0</v>
      </c>
      <c r="E50" s="119"/>
      <c r="F50" s="79"/>
      <c r="G50" s="79"/>
      <c r="H50" s="79"/>
      <c r="I50" s="79"/>
      <c r="J50" s="79"/>
      <c r="K50" s="110"/>
      <c r="L50" s="115">
        <f t="shared" si="9"/>
        <v>0</v>
      </c>
      <c r="M50" s="130">
        <f t="shared" si="10"/>
        <v>0</v>
      </c>
      <c r="N50" s="116">
        <f>IF(J50=0,((E50+L50)-K50),((L50*2)-K50))</f>
        <v>0</v>
      </c>
      <c r="O50" s="111" t="str">
        <f t="shared" si="12"/>
        <v>0</v>
      </c>
      <c r="P50" s="79"/>
      <c r="R50" s="152">
        <f t="shared" si="5"/>
        <v>90</v>
      </c>
      <c r="S50" s="68">
        <f>D50-(E50+G50+I50+H50)</f>
        <v>0</v>
      </c>
      <c r="T50" s="68">
        <f t="shared" si="7"/>
        <v>0</v>
      </c>
      <c r="U50" s="95">
        <v>1</v>
      </c>
      <c r="V50" s="153" t="str">
        <f t="shared" si="0"/>
        <v/>
      </c>
    </row>
    <row r="51" spans="1:22" ht="34.5" hidden="1" customHeight="1" x14ac:dyDescent="0.3">
      <c r="A51" s="17"/>
      <c r="B51" s="79"/>
      <c r="C51" s="79"/>
      <c r="D51" s="56"/>
      <c r="E51" s="79"/>
      <c r="F51" s="79"/>
      <c r="G51" s="79"/>
      <c r="H51" s="79"/>
      <c r="I51" s="79"/>
      <c r="J51" s="79"/>
      <c r="K51" s="79"/>
      <c r="L51" s="57"/>
      <c r="M51" s="57"/>
      <c r="N51" s="58"/>
      <c r="O51" s="80"/>
      <c r="P51" s="79"/>
      <c r="R51" s="152"/>
      <c r="S51" s="68"/>
      <c r="T51" s="68"/>
      <c r="U51" s="95"/>
      <c r="V51" s="153" t="str">
        <f t="shared" si="0"/>
        <v/>
      </c>
    </row>
    <row r="52" spans="1:22" ht="34.5" hidden="1" customHeight="1" x14ac:dyDescent="0.3">
      <c r="A52" s="17"/>
      <c r="B52" s="79"/>
      <c r="C52" s="79"/>
      <c r="D52" s="53"/>
      <c r="E52" s="79"/>
      <c r="F52" s="79"/>
      <c r="G52" s="79"/>
      <c r="H52" s="79"/>
      <c r="I52" s="79"/>
      <c r="J52" s="79"/>
      <c r="K52" s="79"/>
      <c r="L52" s="54"/>
      <c r="M52" s="54"/>
      <c r="N52" s="55"/>
      <c r="O52" s="80"/>
      <c r="P52" s="79"/>
      <c r="R52" s="152"/>
      <c r="S52" s="68"/>
      <c r="T52" s="68"/>
      <c r="U52" s="95"/>
      <c r="V52" s="153" t="str">
        <f t="shared" si="0"/>
        <v/>
      </c>
    </row>
    <row r="53" spans="1:22" s="235" customFormat="1" ht="16.5" customHeight="1" x14ac:dyDescent="0.35">
      <c r="A53" s="494" t="s">
        <v>290</v>
      </c>
      <c r="B53" s="494"/>
      <c r="C53" s="494"/>
      <c r="D53" s="494"/>
      <c r="E53" s="232"/>
      <c r="F53" s="232"/>
      <c r="G53" s="233" t="s">
        <v>298</v>
      </c>
      <c r="H53" s="233"/>
      <c r="I53" s="232"/>
      <c r="J53" s="234"/>
      <c r="K53" s="232"/>
      <c r="L53" s="232"/>
      <c r="M53" s="232"/>
      <c r="N53" s="232"/>
      <c r="O53" s="232"/>
      <c r="Q53" s="236"/>
      <c r="R53" s="237"/>
      <c r="S53" s="238"/>
      <c r="T53" s="238"/>
      <c r="U53" s="239"/>
      <c r="V53" s="240"/>
    </row>
    <row r="54" spans="1:22" ht="34.5" customHeight="1" x14ac:dyDescent="0.3">
      <c r="A54" s="18"/>
      <c r="B54" s="18"/>
      <c r="C54" s="18"/>
      <c r="D54" s="18"/>
      <c r="E54" s="18"/>
      <c r="F54" s="18"/>
      <c r="G54" s="18"/>
      <c r="H54" s="18"/>
      <c r="I54" s="18"/>
      <c r="J54" s="18"/>
      <c r="K54" s="18"/>
      <c r="L54" s="18"/>
      <c r="M54" s="18"/>
      <c r="N54" s="18"/>
      <c r="O54" s="18"/>
      <c r="R54" s="154"/>
      <c r="S54" s="69"/>
      <c r="T54" s="69"/>
      <c r="U54" s="70"/>
      <c r="V54" s="155"/>
    </row>
    <row r="55" spans="1:22" ht="35.25" customHeight="1" x14ac:dyDescent="0.3">
      <c r="B55" s="18"/>
      <c r="C55" s="18"/>
      <c r="D55" s="18"/>
      <c r="E55" s="18"/>
      <c r="F55" s="18"/>
      <c r="I55" s="18"/>
      <c r="J55" s="18"/>
      <c r="K55" s="18"/>
      <c r="L55" s="18"/>
      <c r="M55" s="18"/>
      <c r="N55" s="18"/>
      <c r="O55" s="18"/>
      <c r="R55" s="154"/>
      <c r="S55" s="69"/>
      <c r="T55" s="69"/>
      <c r="U55" s="70"/>
      <c r="V55" s="155"/>
    </row>
    <row r="56" spans="1:22" s="235" customFormat="1" ht="16.5" customHeight="1" x14ac:dyDescent="0.35">
      <c r="A56" s="494" t="s">
        <v>289</v>
      </c>
      <c r="B56" s="494"/>
      <c r="C56" s="494"/>
      <c r="D56" s="494"/>
      <c r="E56" s="232"/>
      <c r="F56" s="232"/>
      <c r="G56" s="561" t="s">
        <v>299</v>
      </c>
      <c r="H56" s="561"/>
      <c r="I56" s="561"/>
      <c r="J56" s="561"/>
      <c r="K56" s="561"/>
      <c r="L56" s="561"/>
      <c r="M56" s="561"/>
      <c r="N56" s="561"/>
      <c r="O56" s="561"/>
      <c r="Q56" s="236"/>
      <c r="R56" s="237"/>
      <c r="S56" s="238"/>
      <c r="T56" s="238"/>
      <c r="U56" s="239"/>
      <c r="V56" s="240"/>
    </row>
  </sheetData>
  <mergeCells count="26">
    <mergeCell ref="A56:D56"/>
    <mergeCell ref="G56:O56"/>
    <mergeCell ref="A23:C23"/>
    <mergeCell ref="D23:F23"/>
    <mergeCell ref="I23:N23"/>
    <mergeCell ref="O23:P23"/>
    <mergeCell ref="A26:A27"/>
    <mergeCell ref="A53:D53"/>
    <mergeCell ref="A19:C19"/>
    <mergeCell ref="D19:N19"/>
    <mergeCell ref="R19:V19"/>
    <mergeCell ref="A21:C21"/>
    <mergeCell ref="D21:H21"/>
    <mergeCell ref="O21:P21"/>
    <mergeCell ref="L17:P17"/>
    <mergeCell ref="A1:B1"/>
    <mergeCell ref="A3:B3"/>
    <mergeCell ref="A4:B4"/>
    <mergeCell ref="A11:O11"/>
    <mergeCell ref="B13:C13"/>
    <mergeCell ref="E13:J13"/>
    <mergeCell ref="B15:C15"/>
    <mergeCell ref="D15:F15"/>
    <mergeCell ref="G15:I15"/>
    <mergeCell ref="B17:E17"/>
    <mergeCell ref="G17:K17"/>
  </mergeCells>
  <conditionalFormatting sqref="T28">
    <cfRule type="cellIs" dxfId="3562" priority="23" operator="greaterThan">
      <formula>0</formula>
    </cfRule>
    <cfRule type="cellIs" dxfId="3561" priority="24" operator="greaterThan">
      <formula>0</formula>
    </cfRule>
    <cfRule type="cellIs" dxfId="3560" priority="25" operator="lessThan">
      <formula>0</formula>
    </cfRule>
    <cfRule type="cellIs" dxfId="3559" priority="26" operator="notEqual">
      <formula>0</formula>
    </cfRule>
  </conditionalFormatting>
  <conditionalFormatting sqref="T29:T31">
    <cfRule type="cellIs" dxfId="3558" priority="19" operator="greaterThan">
      <formula>0</formula>
    </cfRule>
    <cfRule type="cellIs" dxfId="3557" priority="20" operator="greaterThan">
      <formula>0</formula>
    </cfRule>
    <cfRule type="cellIs" dxfId="3556" priority="21" operator="lessThan">
      <formula>0</formula>
    </cfRule>
    <cfRule type="cellIs" dxfId="3555" priority="22" operator="notEqual">
      <formula>0</formula>
    </cfRule>
  </conditionalFormatting>
  <conditionalFormatting sqref="T32:T49">
    <cfRule type="cellIs" dxfId="3554" priority="15" operator="greaterThan">
      <formula>0</formula>
    </cfRule>
    <cfRule type="cellIs" dxfId="3553" priority="16" operator="greaterThan">
      <formula>0</formula>
    </cfRule>
    <cfRule type="cellIs" dxfId="3552" priority="17" operator="lessThan">
      <formula>0</formula>
    </cfRule>
    <cfRule type="cellIs" dxfId="3551" priority="18" operator="notEqual">
      <formula>0</formula>
    </cfRule>
  </conditionalFormatting>
  <conditionalFormatting sqref="T50:T52">
    <cfRule type="cellIs" dxfId="3550" priority="11" operator="greaterThan">
      <formula>0</formula>
    </cfRule>
    <cfRule type="cellIs" dxfId="3549" priority="12" operator="greaterThan">
      <formula>0</formula>
    </cfRule>
    <cfRule type="cellIs" dxfId="3548" priority="13" operator="lessThan">
      <formula>0</formula>
    </cfRule>
    <cfRule type="cellIs" dxfId="3547" priority="14" operator="notEqual">
      <formula>0</formula>
    </cfRule>
  </conditionalFormatting>
  <conditionalFormatting sqref="K28 K50:K52">
    <cfRule type="expression" dxfId="3546" priority="9">
      <formula>K28&lt;S28</formula>
    </cfRule>
    <cfRule type="expression" dxfId="3545" priority="10">
      <formula>K28&gt;S28</formula>
    </cfRule>
  </conditionalFormatting>
  <conditionalFormatting sqref="J28">
    <cfRule type="cellIs" dxfId="3544" priority="8" operator="greaterThan">
      <formula>90</formula>
    </cfRule>
  </conditionalFormatting>
  <conditionalFormatting sqref="J37:J49">
    <cfRule type="cellIs" dxfId="3543" priority="7" operator="greaterThan">
      <formula>90</formula>
    </cfRule>
  </conditionalFormatting>
  <conditionalFormatting sqref="J50:J52">
    <cfRule type="cellIs" dxfId="3542" priority="6" operator="greaterThan">
      <formula>90</formula>
    </cfRule>
  </conditionalFormatting>
  <conditionalFormatting sqref="K37:K49">
    <cfRule type="expression" dxfId="3541" priority="4">
      <formula>K37&lt;S37</formula>
    </cfRule>
    <cfRule type="expression" dxfId="3540" priority="5">
      <formula>K37&gt;S37</formula>
    </cfRule>
  </conditionalFormatting>
  <conditionalFormatting sqref="K29:K36">
    <cfRule type="expression" dxfId="3539" priority="2">
      <formula>K29&lt;S29</formula>
    </cfRule>
    <cfRule type="expression" dxfId="3538" priority="3">
      <formula>K29&gt;S29</formula>
    </cfRule>
  </conditionalFormatting>
  <conditionalFormatting sqref="J29:J36">
    <cfRule type="cellIs" dxfId="3537" priority="1" operator="greaterThan">
      <formula>90</formula>
    </cfRule>
  </conditionalFormatting>
  <dataValidations count="9">
    <dataValidation type="whole" operator="lessThanOrEqual" allowBlank="1" showInputMessage="1" showErrorMessage="1" promptTitle="instruction" prompt="La valeur de la cellule ne peut pas être supérieure à la quantité Totale inscrite dans la colonne D._x000a_Merci de vérifier." sqref="E28:E52">
      <formula1>D28</formula1>
    </dataValidation>
    <dataValidation type="whole" allowBlank="1" showInputMessage="1" showErrorMessage="1" prompt="La valeur ne peut pas être supérieure à 89_x000a_Si tel est le cas déteminer la quantité à commander directement à la colonne M._x000a_merci" sqref="J28:J52">
      <formula1>0</formula1>
      <formula2>89</formula2>
    </dataValidation>
    <dataValidation errorStyle="information" allowBlank="1" showInputMessage="1" showErrorMessage="1" errorTitle="Instruction" error="Saisissez le Texte en MAJUSCULE_x000a_Exemple: CMS AGOE_x000a_Merci" promptTitle="Instruction" prompt="Saisissez le Texte en MAJUSCULE_x000a_Exemple: CMS AGOE_x000a_Merci" sqref="D19:N19"/>
    <dataValidation type="date" errorStyle="warning" allowBlank="1" showInputMessage="1" showErrorMessage="1" promptTitle="Instruction" prompt="SVP Saisissez la date sous le format:_x000a_00/00/0000. exemple 15/09/2016,_x000a_Merci_x000a_" sqref="D21:H21">
      <formula1>42370</formula1>
      <formula2>44926</formula2>
    </dataValidation>
    <dataValidation allowBlank="1" showInputMessage="1" showErrorMessage="1" prompt="SVP Saisissez le Nom du site et la date de dépôt de la commande en premier. Merci" sqref="B28:B36"/>
    <dataValidation errorStyle="information" allowBlank="1" showInputMessage="1" showErrorMessage="1" error="Vérifiez SVP l'inventaire physique,_x000a__x000a_MERI" sqref="K28:K36"/>
    <dataValidation type="list" allowBlank="1" showInputMessage="1" showErrorMessage="1" sqref="D23:F23">
      <formula1>typerapport2</formula1>
    </dataValidation>
    <dataValidation type="whole" allowBlank="1" showInputMessage="1" showErrorMessage="1" prompt="SVP _x000a_Veuillez inscrire le nombre d'ACS dans l'air sanitaire._x000a_Merci" sqref="O23:P23">
      <formula1>0</formula1>
      <formula2>500</formula2>
    </dataValidation>
    <dataValidation type="whole" allowBlank="1" showInputMessage="1" showErrorMessage="1" prompt="La quantité accordée par le point Focal ne peut être supérieure à la somme du CMMa et la quantité commandée pour le trimestre._x000a_Merci de revoir la quantité dans la colonne O._x000a_" sqref="O28:O36">
      <formula1>0</formula1>
      <formula2>+M28+N28</formula2>
    </dataValidation>
  </dataValidations>
  <pageMargins left="0.21" right="0.23622047244094491" top="0.74803149606299213" bottom="0.74803149606299213" header="0.31496062992125984" footer="0.31496062992125984"/>
  <pageSetup paperSize="9" scale="40" orientation="landscape" r:id="rId1"/>
  <headerFooter alignWithMargins="0">
    <oddFooter>&amp;C&amp;"Arial,Gras"PNLS /IST, Avenue des Armées, -05 BP 424 Lomé –Togo ; Tel 22 20 94 39 Fax : 22 20 94 36    Site Web : www.pnls.tg</oddFooter>
  </headerFooter>
  <drawing r:id="rId2"/>
</worksheet>
</file>

<file path=xl/worksheets/sheet4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rgb="FF00B050"/>
  </sheetPr>
  <dimension ref="A1:AA54"/>
  <sheetViews>
    <sheetView showGridLines="0" view="pageBreakPreview" topLeftCell="A11" zoomScale="80" zoomScaleNormal="125" zoomScaleSheetLayoutView="80" workbookViewId="0">
      <pane xSplit="1" ySplit="15" topLeftCell="B26" activePane="bottomRight" state="frozen"/>
      <selection activeCell="A32" sqref="A32:XFD32"/>
      <selection pane="topRight" activeCell="A32" sqref="A32:XFD32"/>
      <selection pane="bottomLeft" activeCell="A32" sqref="A32:XFD32"/>
      <selection pane="bottomRight" activeCell="D19" sqref="D19:N19"/>
    </sheetView>
  </sheetViews>
  <sheetFormatPr baseColWidth="10" defaultColWidth="7.33203125" defaultRowHeight="13.8" x14ac:dyDescent="0.3"/>
  <cols>
    <col min="1" max="1" width="53.44140625" style="3" customWidth="1"/>
    <col min="2" max="10" width="8.109375" style="3" customWidth="1"/>
    <col min="11" max="11" width="9.88671875" style="3" customWidth="1"/>
    <col min="12" max="12" width="8.88671875" style="3" customWidth="1"/>
    <col min="13" max="13" width="8.44140625" style="3" customWidth="1"/>
    <col min="14" max="14" width="9.44140625" style="3" customWidth="1"/>
    <col min="15" max="15" width="9.5546875" style="39" customWidth="1"/>
    <col min="16" max="16" width="16.44140625" style="3" customWidth="1"/>
    <col min="17" max="17" width="2.109375" style="62" customWidth="1"/>
    <col min="18" max="18" width="7.33203125" style="306" hidden="1" customWidth="1"/>
    <col min="19" max="19" width="7.44140625" style="77" customWidth="1"/>
    <col min="20" max="20" width="10.5546875" style="77" customWidth="1"/>
    <col min="21" max="21" width="7.44140625" style="77" bestFit="1" customWidth="1"/>
    <col min="22" max="22" width="7.88671875" style="78" bestFit="1" customWidth="1"/>
    <col min="23" max="23" width="33.33203125" style="77" customWidth="1"/>
    <col min="24" max="16384" width="7.33203125" style="3"/>
  </cols>
  <sheetData>
    <row r="1" spans="1:23" ht="17.25" customHeight="1" x14ac:dyDescent="0.3">
      <c r="A1" s="549" t="s">
        <v>452</v>
      </c>
      <c r="B1" s="549"/>
      <c r="C1" s="2"/>
      <c r="D1" s="2"/>
      <c r="E1"/>
      <c r="F1"/>
      <c r="G1"/>
      <c r="H1"/>
      <c r="I1"/>
      <c r="J1"/>
      <c r="N1" s="4" t="s">
        <v>1</v>
      </c>
      <c r="O1" s="5"/>
      <c r="S1" s="69"/>
      <c r="T1" s="69"/>
      <c r="U1" s="69"/>
      <c r="V1" s="70"/>
      <c r="W1" s="69"/>
    </row>
    <row r="2" spans="1:23" ht="13.5" customHeight="1" x14ac:dyDescent="0.3">
      <c r="A2" s="1" t="s">
        <v>453</v>
      </c>
      <c r="B2" s="1"/>
      <c r="C2" s="2"/>
      <c r="D2" s="2"/>
      <c r="E2"/>
      <c r="F2"/>
      <c r="G2"/>
      <c r="H2"/>
      <c r="I2"/>
      <c r="J2"/>
      <c r="M2" s="4"/>
      <c r="N2" s="4" t="s">
        <v>3</v>
      </c>
      <c r="O2" s="5"/>
      <c r="S2" s="69"/>
      <c r="T2" s="69"/>
      <c r="U2" s="69"/>
      <c r="V2" s="70"/>
      <c r="W2" s="69"/>
    </row>
    <row r="3" spans="1:23" ht="15.6" x14ac:dyDescent="0.3">
      <c r="A3" s="549" t="s">
        <v>454</v>
      </c>
      <c r="B3" s="549"/>
      <c r="C3" s="2"/>
      <c r="D3" s="2"/>
      <c r="E3"/>
      <c r="F3"/>
      <c r="G3"/>
      <c r="H3"/>
      <c r="I3"/>
      <c r="J3"/>
      <c r="K3" s="5"/>
      <c r="L3" s="5"/>
      <c r="M3" s="5"/>
      <c r="N3" s="5"/>
      <c r="O3" s="5"/>
      <c r="S3" s="69"/>
      <c r="T3" s="69"/>
      <c r="U3" s="69"/>
      <c r="V3" s="70"/>
      <c r="W3" s="69"/>
    </row>
    <row r="4" spans="1:23" ht="33.6" customHeight="1" x14ac:dyDescent="0.3">
      <c r="A4" s="547" t="s">
        <v>455</v>
      </c>
      <c r="B4" s="548"/>
      <c r="C4" s="7"/>
      <c r="D4" s="7"/>
      <c r="E4" s="8"/>
      <c r="F4" s="8"/>
      <c r="G4" s="8"/>
      <c r="H4" s="8"/>
      <c r="I4" s="8"/>
      <c r="J4" s="8"/>
      <c r="K4" s="9"/>
      <c r="L4" s="9"/>
      <c r="M4" s="9"/>
      <c r="N4" s="9"/>
      <c r="O4" s="38"/>
      <c r="S4" s="69"/>
      <c r="T4" s="69"/>
      <c r="U4" s="69"/>
      <c r="V4" s="70"/>
      <c r="W4" s="69"/>
    </row>
    <row r="5" spans="1:23" x14ac:dyDescent="0.3">
      <c r="B5" s="9"/>
      <c r="C5" s="9"/>
      <c r="D5" s="9"/>
      <c r="E5" s="9"/>
      <c r="F5" s="9"/>
      <c r="G5" s="9"/>
      <c r="H5" s="9"/>
      <c r="I5" s="9"/>
      <c r="J5" s="9"/>
      <c r="K5" s="9"/>
      <c r="L5" s="9"/>
      <c r="M5" s="9"/>
      <c r="N5" s="9"/>
      <c r="O5" s="38"/>
      <c r="S5" s="69"/>
      <c r="T5" s="69"/>
      <c r="U5" s="69"/>
      <c r="V5" s="70"/>
      <c r="W5" s="69"/>
    </row>
    <row r="6" spans="1:23" ht="15.6" x14ac:dyDescent="0.3">
      <c r="A6" s="6" t="s">
        <v>232</v>
      </c>
      <c r="B6" s="9"/>
      <c r="C6" s="9"/>
      <c r="D6" s="9"/>
      <c r="E6" s="9"/>
      <c r="F6" s="9"/>
      <c r="G6" s="9"/>
      <c r="H6" s="9"/>
      <c r="I6" s="9"/>
      <c r="J6" s="9"/>
      <c r="K6" s="9"/>
      <c r="L6" s="9"/>
      <c r="M6" s="9"/>
      <c r="N6" s="9"/>
      <c r="O6" s="38"/>
      <c r="S6" s="69"/>
      <c r="T6" s="69"/>
      <c r="U6" s="69"/>
      <c r="V6" s="70"/>
      <c r="W6" s="69"/>
    </row>
    <row r="7" spans="1:23" x14ac:dyDescent="0.3">
      <c r="A7" s="10"/>
      <c r="B7" s="9"/>
      <c r="C7" s="9"/>
      <c r="D7" s="9"/>
      <c r="E7" s="9"/>
      <c r="F7" s="9"/>
      <c r="G7" s="9"/>
      <c r="H7" s="9"/>
      <c r="I7" s="9"/>
      <c r="J7" s="9"/>
      <c r="K7" s="9"/>
      <c r="L7" s="9"/>
      <c r="M7" s="9"/>
      <c r="N7" s="9"/>
      <c r="O7" s="38"/>
      <c r="S7" s="69"/>
      <c r="T7" s="69"/>
      <c r="U7" s="69"/>
      <c r="V7" s="70"/>
      <c r="W7" s="69"/>
    </row>
    <row r="8" spans="1:23" x14ac:dyDescent="0.3">
      <c r="A8" s="10"/>
      <c r="B8" s="9"/>
      <c r="C8" s="9"/>
      <c r="D8" s="9"/>
      <c r="E8" s="9"/>
      <c r="F8" s="9"/>
      <c r="G8" s="9"/>
      <c r="H8" s="9"/>
      <c r="I8" s="9"/>
      <c r="J8" s="9"/>
      <c r="K8" s="9"/>
      <c r="L8" s="9"/>
      <c r="M8" s="9"/>
      <c r="N8" s="9"/>
      <c r="O8" s="38"/>
      <c r="S8" s="69"/>
      <c r="T8" s="69"/>
      <c r="U8" s="69"/>
      <c r="V8" s="70"/>
      <c r="W8" s="69"/>
    </row>
    <row r="9" spans="1:23" x14ac:dyDescent="0.3">
      <c r="A9" s="10"/>
      <c r="B9" s="9"/>
      <c r="C9" s="9"/>
      <c r="D9" s="9"/>
      <c r="E9" s="9"/>
      <c r="F9" s="9"/>
      <c r="G9" s="9"/>
      <c r="H9" s="9"/>
      <c r="I9" s="9"/>
      <c r="J9" s="9"/>
      <c r="K9" s="9"/>
      <c r="L9" s="9"/>
      <c r="M9" s="9"/>
      <c r="N9" s="9"/>
      <c r="O9" s="38"/>
      <c r="S9" s="69"/>
      <c r="T9" s="69"/>
      <c r="U9" s="69"/>
      <c r="V9" s="70"/>
      <c r="W9" s="69"/>
    </row>
    <row r="10" spans="1:23" x14ac:dyDescent="0.3">
      <c r="S10" s="69"/>
      <c r="T10" s="69"/>
      <c r="U10" s="69"/>
      <c r="V10" s="70"/>
      <c r="W10" s="69"/>
    </row>
    <row r="11" spans="1:23" ht="19.5" customHeight="1" x14ac:dyDescent="0.3">
      <c r="A11" s="555" t="s">
        <v>263</v>
      </c>
      <c r="B11" s="555"/>
      <c r="C11" s="555"/>
      <c r="D11" s="555"/>
      <c r="E11" s="555"/>
      <c r="F11" s="555"/>
      <c r="G11" s="555"/>
      <c r="H11" s="555"/>
      <c r="I11" s="555"/>
      <c r="J11" s="555"/>
      <c r="K11" s="555"/>
      <c r="L11" s="555"/>
      <c r="M11" s="555"/>
      <c r="N11" s="555"/>
      <c r="O11" s="555"/>
      <c r="P11" s="40"/>
      <c r="S11" s="69"/>
      <c r="T11" s="69"/>
      <c r="U11" s="69"/>
      <c r="V11" s="70"/>
      <c r="W11" s="69"/>
    </row>
    <row r="12" spans="1:23" ht="1.5" customHeight="1" thickBot="1" x14ac:dyDescent="0.35">
      <c r="A12" s="11"/>
      <c r="B12" s="11"/>
      <c r="C12" s="11"/>
      <c r="D12" s="11"/>
      <c r="E12" s="11"/>
      <c r="F12" s="11"/>
      <c r="G12" s="11"/>
      <c r="H12" s="11"/>
      <c r="I12" s="11"/>
      <c r="J12" s="11"/>
      <c r="K12" s="11"/>
      <c r="L12" s="11"/>
      <c r="M12" s="11"/>
      <c r="N12" s="11"/>
      <c r="O12" s="11"/>
      <c r="S12" s="69"/>
      <c r="T12" s="69"/>
      <c r="U12" s="69"/>
      <c r="V12" s="70"/>
      <c r="W12" s="69"/>
    </row>
    <row r="13" spans="1:23" s="42" customFormat="1" ht="20.25" hidden="1" customHeight="1" thickBot="1" x14ac:dyDescent="0.35">
      <c r="A13" s="434" t="s">
        <v>5</v>
      </c>
      <c r="B13" s="556">
        <f>'Info District'!G11</f>
        <v>2025</v>
      </c>
      <c r="C13" s="557"/>
      <c r="E13" s="550"/>
      <c r="F13" s="550"/>
      <c r="G13" s="550"/>
      <c r="H13" s="550"/>
      <c r="I13" s="550"/>
      <c r="J13" s="554"/>
      <c r="Q13" s="63"/>
      <c r="R13" s="307"/>
      <c r="S13" s="71"/>
      <c r="T13" s="71"/>
      <c r="U13" s="71"/>
      <c r="V13" s="72"/>
      <c r="W13" s="71"/>
    </row>
    <row r="14" spans="1:23" s="42" customFormat="1" ht="7.5" hidden="1" customHeight="1" thickBot="1" x14ac:dyDescent="0.35">
      <c r="A14" s="434"/>
      <c r="B14" s="13"/>
      <c r="C14" s="13"/>
      <c r="D14" s="13"/>
      <c r="O14" s="15"/>
      <c r="Q14" s="63"/>
      <c r="R14" s="307"/>
      <c r="S14" s="71"/>
      <c r="T14" s="71"/>
      <c r="U14" s="71"/>
      <c r="V14" s="72"/>
      <c r="W14" s="71"/>
    </row>
    <row r="15" spans="1:23" s="42" customFormat="1" ht="16.5" hidden="1" customHeight="1" thickBot="1" x14ac:dyDescent="0.35">
      <c r="A15" s="434" t="s">
        <v>7</v>
      </c>
      <c r="B15" s="558" t="str">
        <f>'Info District'!G12</f>
        <v>PLATEAUX</v>
      </c>
      <c r="C15" s="559"/>
      <c r="D15" s="550" t="s">
        <v>8</v>
      </c>
      <c r="E15" s="550"/>
      <c r="F15" s="550"/>
      <c r="G15" s="551" t="str">
        <f>'Info District'!G13</f>
        <v>Agou</v>
      </c>
      <c r="H15" s="552"/>
      <c r="I15" s="553"/>
      <c r="L15" s="11"/>
      <c r="M15" s="11"/>
      <c r="N15" s="11"/>
      <c r="O15" s="11"/>
      <c r="P15" s="11"/>
      <c r="Q15" s="63"/>
      <c r="R15" s="307"/>
      <c r="S15" s="71"/>
      <c r="T15" s="71"/>
      <c r="U15" s="71"/>
      <c r="V15" s="73"/>
      <c r="W15" s="71"/>
    </row>
    <row r="16" spans="1:23" s="42" customFormat="1" ht="3.75" hidden="1" customHeight="1" thickBot="1" x14ac:dyDescent="0.35">
      <c r="A16" s="139"/>
      <c r="B16" s="15"/>
      <c r="C16" s="15"/>
      <c r="D16" s="15"/>
      <c r="E16" s="15"/>
      <c r="K16" s="15"/>
      <c r="L16" s="15"/>
      <c r="M16" s="15"/>
      <c r="O16" s="15"/>
      <c r="Q16" s="63"/>
      <c r="R16" s="307"/>
      <c r="S16" s="71"/>
      <c r="T16" s="71"/>
      <c r="U16" s="71"/>
      <c r="V16" s="72"/>
      <c r="W16" s="71"/>
    </row>
    <row r="17" spans="1:27" s="42" customFormat="1" ht="18" hidden="1" customHeight="1" thickBot="1" x14ac:dyDescent="0.35">
      <c r="A17" s="434" t="s">
        <v>9</v>
      </c>
      <c r="B17" s="556" t="str">
        <f>'Info District'!G17</f>
        <v>Avril à Juin 2025</v>
      </c>
      <c r="C17" s="560"/>
      <c r="D17" s="560"/>
      <c r="E17" s="557"/>
      <c r="G17" s="550" t="s">
        <v>11</v>
      </c>
      <c r="H17" s="550"/>
      <c r="I17" s="550"/>
      <c r="J17" s="550"/>
      <c r="K17" s="554"/>
      <c r="L17" s="551" t="str">
        <f>'Info District'!G18</f>
        <v>Juillet à Septembre 2025</v>
      </c>
      <c r="M17" s="552"/>
      <c r="N17" s="552"/>
      <c r="O17" s="552"/>
      <c r="P17" s="553"/>
      <c r="Q17" s="63"/>
      <c r="R17" s="307"/>
      <c r="S17" s="71"/>
      <c r="T17" s="71"/>
      <c r="U17" s="71"/>
      <c r="V17" s="72"/>
      <c r="W17" s="71"/>
    </row>
    <row r="18" spans="1:27" s="9" customFormat="1" ht="2.25" hidden="1" customHeight="1" thickBot="1" x14ac:dyDescent="0.3">
      <c r="B18" s="43"/>
      <c r="C18" s="43"/>
      <c r="D18" s="43"/>
      <c r="E18" s="44"/>
      <c r="F18" s="43"/>
      <c r="G18" s="45"/>
      <c r="H18" s="45"/>
      <c r="I18" s="45"/>
      <c r="J18" s="45"/>
      <c r="K18" s="45"/>
      <c r="L18" s="45"/>
      <c r="M18" s="45"/>
      <c r="O18" s="38"/>
      <c r="Q18" s="64"/>
      <c r="R18" s="308"/>
      <c r="S18" s="74"/>
      <c r="T18" s="74"/>
      <c r="U18" s="74"/>
      <c r="V18" s="75"/>
      <c r="W18" s="74"/>
    </row>
    <row r="19" spans="1:27" s="9" customFormat="1" ht="21" customHeight="1" thickBot="1" x14ac:dyDescent="0.35">
      <c r="A19" s="532" t="s">
        <v>12</v>
      </c>
      <c r="B19" s="532"/>
      <c r="C19" s="533"/>
      <c r="D19" s="538"/>
      <c r="E19" s="539"/>
      <c r="F19" s="539"/>
      <c r="G19" s="539"/>
      <c r="H19" s="539"/>
      <c r="I19" s="539"/>
      <c r="J19" s="539"/>
      <c r="K19" s="539"/>
      <c r="L19" s="539"/>
      <c r="M19" s="539"/>
      <c r="N19" s="540"/>
      <c r="O19" s="11"/>
      <c r="P19" s="241" t="str">
        <f>'Info District'!H17</f>
        <v>T2</v>
      </c>
      <c r="Q19" s="65"/>
      <c r="R19" s="309"/>
      <c r="S19" s="535" t="s">
        <v>96</v>
      </c>
      <c r="T19" s="536"/>
      <c r="U19" s="536"/>
      <c r="V19" s="536"/>
      <c r="W19" s="537"/>
    </row>
    <row r="20" spans="1:27" s="9" customFormat="1" ht="4.5" customHeight="1" thickBot="1" x14ac:dyDescent="0.35">
      <c r="A20" s="12"/>
      <c r="B20" s="12"/>
      <c r="C20" s="12"/>
      <c r="D20" s="12"/>
      <c r="E20" s="12"/>
      <c r="F20" s="12"/>
      <c r="G20" s="13"/>
      <c r="H20" s="13"/>
      <c r="I20" s="13"/>
      <c r="J20" s="13"/>
      <c r="K20" s="13"/>
      <c r="L20" s="14"/>
      <c r="M20" s="14"/>
      <c r="N20" s="14"/>
      <c r="O20" s="14"/>
      <c r="Q20" s="64"/>
      <c r="R20" s="308"/>
      <c r="S20" s="146"/>
      <c r="T20" s="74"/>
      <c r="U20" s="74"/>
      <c r="V20" s="76"/>
      <c r="W20" s="147"/>
    </row>
    <row r="21" spans="1:27" s="9" customFormat="1" ht="32.25" customHeight="1" thickBot="1" x14ac:dyDescent="0.35">
      <c r="A21" s="532" t="s">
        <v>240</v>
      </c>
      <c r="B21" s="532"/>
      <c r="C21" s="533"/>
      <c r="D21" s="543" t="s">
        <v>264</v>
      </c>
      <c r="E21" s="544"/>
      <c r="F21" s="545"/>
      <c r="G21" s="534" t="s">
        <v>6</v>
      </c>
      <c r="H21" s="534"/>
      <c r="I21" s="534"/>
      <c r="J21" s="534"/>
      <c r="K21" s="534"/>
      <c r="L21" s="546"/>
      <c r="M21" s="539"/>
      <c r="N21" s="539"/>
      <c r="O21" s="539"/>
      <c r="P21" s="540"/>
      <c r="Q21" s="64"/>
      <c r="R21" s="308"/>
      <c r="S21" s="146"/>
      <c r="T21" s="74"/>
      <c r="U21" s="74"/>
      <c r="V21" s="76"/>
      <c r="W21" s="147"/>
    </row>
    <row r="22" spans="1:27" s="9" customFormat="1" ht="6" customHeight="1" x14ac:dyDescent="0.3">
      <c r="A22" s="12"/>
      <c r="B22" s="12"/>
      <c r="C22" s="12"/>
      <c r="D22" s="12"/>
      <c r="E22" s="12"/>
      <c r="F22" s="12"/>
      <c r="G22" s="534"/>
      <c r="H22" s="534"/>
      <c r="I22" s="534"/>
      <c r="J22" s="534"/>
      <c r="K22" s="534"/>
      <c r="L22" s="14"/>
      <c r="M22" s="14"/>
      <c r="N22" s="14"/>
      <c r="O22" s="14"/>
      <c r="Q22" s="64"/>
      <c r="R22" s="308"/>
      <c r="S22" s="146"/>
      <c r="T22" s="74"/>
      <c r="U22" s="74"/>
      <c r="V22" s="76"/>
      <c r="W22" s="147"/>
    </row>
    <row r="23" spans="1:27" s="9" customFormat="1" ht="3.75" customHeight="1" thickBot="1" x14ac:dyDescent="0.35">
      <c r="A23" s="12"/>
      <c r="B23" s="12"/>
      <c r="C23" s="12"/>
      <c r="D23" s="12"/>
      <c r="E23" s="12"/>
      <c r="F23" s="12"/>
      <c r="G23" s="13"/>
      <c r="H23" s="13"/>
      <c r="I23" s="13"/>
      <c r="J23" s="13"/>
      <c r="K23" s="13"/>
      <c r="L23" s="14"/>
      <c r="M23" s="14"/>
      <c r="N23" s="14"/>
      <c r="O23" s="14"/>
      <c r="Q23" s="64"/>
      <c r="R23" s="308"/>
      <c r="S23" s="146"/>
      <c r="T23" s="74"/>
      <c r="U23" s="74"/>
      <c r="V23" s="76"/>
      <c r="W23" s="147"/>
    </row>
    <row r="24" spans="1:27" ht="76.5" customHeight="1" thickBot="1" x14ac:dyDescent="0.35">
      <c r="A24" s="541" t="s">
        <v>13</v>
      </c>
      <c r="B24" s="16" t="s">
        <v>14</v>
      </c>
      <c r="C24" s="108" t="s">
        <v>15</v>
      </c>
      <c r="D24" s="118" t="s">
        <v>16</v>
      </c>
      <c r="E24" s="117" t="s">
        <v>17</v>
      </c>
      <c r="F24" s="351" t="s">
        <v>18</v>
      </c>
      <c r="G24" s="16" t="s">
        <v>233</v>
      </c>
      <c r="H24" s="16" t="s">
        <v>234</v>
      </c>
      <c r="I24" s="16" t="s">
        <v>19</v>
      </c>
      <c r="J24" s="16" t="s">
        <v>20</v>
      </c>
      <c r="K24" s="108" t="s">
        <v>21</v>
      </c>
      <c r="L24" s="136" t="s">
        <v>22</v>
      </c>
      <c r="M24" s="137" t="s">
        <v>236</v>
      </c>
      <c r="N24" s="138" t="s">
        <v>23</v>
      </c>
      <c r="O24" s="109" t="s">
        <v>39</v>
      </c>
      <c r="P24" s="16" t="s">
        <v>40</v>
      </c>
      <c r="S24" s="148" t="s">
        <v>237</v>
      </c>
      <c r="T24" s="140" t="s">
        <v>93</v>
      </c>
      <c r="U24" s="140" t="s">
        <v>239</v>
      </c>
      <c r="V24" s="140" t="s">
        <v>238</v>
      </c>
      <c r="W24" s="149" t="s">
        <v>97</v>
      </c>
    </row>
    <row r="25" spans="1:27" s="47" customFormat="1" ht="31.2" customHeight="1" x14ac:dyDescent="0.3">
      <c r="A25" s="542"/>
      <c r="B25" s="46" t="s">
        <v>24</v>
      </c>
      <c r="C25" s="46" t="s">
        <v>25</v>
      </c>
      <c r="D25" s="112" t="s">
        <v>26</v>
      </c>
      <c r="E25" s="46" t="s">
        <v>27</v>
      </c>
      <c r="F25" s="46"/>
      <c r="G25" s="46" t="s">
        <v>28</v>
      </c>
      <c r="H25" s="46"/>
      <c r="I25" s="46" t="s">
        <v>29</v>
      </c>
      <c r="J25" s="46"/>
      <c r="K25" s="131" t="s">
        <v>235</v>
      </c>
      <c r="L25" s="133"/>
      <c r="M25" s="134"/>
      <c r="N25" s="135"/>
      <c r="O25" s="132" t="s">
        <v>30</v>
      </c>
      <c r="P25" s="46"/>
      <c r="Q25" s="66"/>
      <c r="R25" s="310"/>
      <c r="S25" s="150"/>
      <c r="T25" s="67" t="s">
        <v>94</v>
      </c>
      <c r="U25" s="67" t="s">
        <v>95</v>
      </c>
      <c r="V25" s="94"/>
      <c r="W25" s="151" t="str">
        <f>IF(J26&lt;=0,"",IF(J26=90,$X$26))</f>
        <v/>
      </c>
      <c r="X25" s="37" t="s">
        <v>98</v>
      </c>
    </row>
    <row r="26" spans="1:27" ht="31.2" customHeight="1" x14ac:dyDescent="0.3">
      <c r="A26" s="322" t="str">
        <f>CDT!B26</f>
        <v>Artéméther-Luméfantrine 6cp (AL)</v>
      </c>
      <c r="B26" s="247"/>
      <c r="C26" s="248"/>
      <c r="D26" s="302" t="str">
        <f>IF(B26&lt;&gt;"",B26+C26,"")</f>
        <v/>
      </c>
      <c r="E26" s="249"/>
      <c r="F26" s="247"/>
      <c r="G26" s="247"/>
      <c r="H26" s="247"/>
      <c r="I26" s="247"/>
      <c r="J26" s="247"/>
      <c r="K26" s="248"/>
      <c r="L26" s="431" t="str">
        <f>IF(B26&lt;&gt;"",IF(J26=0,E26,((E26*90)/(90-J26))),"0")</f>
        <v>0</v>
      </c>
      <c r="M26" s="428" t="str">
        <f>IF(B26&lt;&gt;"",((E26/S26)*30),"0")</f>
        <v>0</v>
      </c>
      <c r="N26" s="250" t="str">
        <f>IF(B26&lt;&gt;"",IF(J26=0,((E26+L26)-K26),((M26*6)-K26)),"0")</f>
        <v>0</v>
      </c>
      <c r="O26" s="251"/>
      <c r="P26" s="313"/>
      <c r="R26" s="312">
        <f>+L26+N26</f>
        <v>0</v>
      </c>
      <c r="S26" s="152">
        <f>(90-J26)</f>
        <v>90</v>
      </c>
      <c r="T26" s="68" t="e">
        <f t="shared" ref="T26:T47" si="0">D26-(E26+G26+I26+H26)</f>
        <v>#VALUE!</v>
      </c>
      <c r="U26" s="68" t="e">
        <f>K26-T26</f>
        <v>#VALUE!</v>
      </c>
      <c r="V26" s="95">
        <v>6</v>
      </c>
      <c r="W26" s="153" t="e">
        <f t="shared" ref="W26:W50" si="1">IF(U26=0,"",$X$25)</f>
        <v>#VALUE!</v>
      </c>
      <c r="X26" s="37" t="s">
        <v>203</v>
      </c>
      <c r="Y26" s="107">
        <f>+O26</f>
        <v>0</v>
      </c>
    </row>
    <row r="27" spans="1:27" ht="31.2" customHeight="1" x14ac:dyDescent="0.3">
      <c r="A27" s="322" t="str">
        <f>CDT!B27</f>
        <v>Artéméther-Luméfantrine 12cp (AL)</v>
      </c>
      <c r="B27" s="247"/>
      <c r="C27" s="248"/>
      <c r="D27" s="302" t="str">
        <f t="shared" ref="D27" si="2">IF(B27&lt;&gt;"",B27+C27,"")</f>
        <v/>
      </c>
      <c r="E27" s="249"/>
      <c r="F27" s="247"/>
      <c r="G27" s="247"/>
      <c r="H27" s="247"/>
      <c r="I27" s="247"/>
      <c r="J27" s="247"/>
      <c r="K27" s="248"/>
      <c r="L27" s="431" t="str">
        <f t="shared" ref="L27:L49" si="3">IF(B27&lt;&gt;"",IF(J27=0,E27,((E27*90)/(90-J27))),"0")</f>
        <v>0</v>
      </c>
      <c r="M27" s="428" t="str">
        <f t="shared" ref="M27:M49" si="4">IF(B27&lt;&gt;"",((E27/S27)*30),"0")</f>
        <v>0</v>
      </c>
      <c r="N27" s="250" t="str">
        <f t="shared" ref="N27:N49" si="5">IF(B27&lt;&gt;"",IF(J27=0,((E27+L27)-K27),((M27*6)-K27)),"0")</f>
        <v>0</v>
      </c>
      <c r="O27" s="251"/>
      <c r="P27" s="247"/>
      <c r="R27" s="312">
        <f t="shared" ref="R27:R49" si="6">+L27+N27</f>
        <v>0</v>
      </c>
      <c r="S27" s="152">
        <f t="shared" ref="S27:S49" si="7">(90-J27)</f>
        <v>90</v>
      </c>
      <c r="T27" s="68" t="e">
        <f t="shared" si="0"/>
        <v>#VALUE!</v>
      </c>
      <c r="U27" s="68" t="e">
        <f t="shared" ref="U27:U49" si="8">K27-T27</f>
        <v>#VALUE!</v>
      </c>
      <c r="V27" s="95">
        <v>12</v>
      </c>
      <c r="W27" s="153" t="e">
        <f t="shared" si="1"/>
        <v>#VALUE!</v>
      </c>
      <c r="Y27" s="107">
        <f t="shared" ref="Y27:Y48" si="9">+O27</f>
        <v>0</v>
      </c>
    </row>
    <row r="28" spans="1:27" ht="31.2" customHeight="1" x14ac:dyDescent="0.3">
      <c r="A28" s="322" t="str">
        <f>CDT!B28</f>
        <v>Artéméther-Luméfantrine 18cp (AL)</v>
      </c>
      <c r="B28" s="247"/>
      <c r="C28" s="248"/>
      <c r="D28" s="302" t="str">
        <f>IF(B28&lt;&gt;"",B28+C28,"")</f>
        <v/>
      </c>
      <c r="E28" s="249"/>
      <c r="F28" s="247"/>
      <c r="G28" s="247"/>
      <c r="H28" s="247"/>
      <c r="I28" s="247"/>
      <c r="J28" s="247"/>
      <c r="K28" s="248"/>
      <c r="L28" s="431" t="str">
        <f t="shared" si="3"/>
        <v>0</v>
      </c>
      <c r="M28" s="428" t="str">
        <f t="shared" si="4"/>
        <v>0</v>
      </c>
      <c r="N28" s="250" t="str">
        <f t="shared" si="5"/>
        <v>0</v>
      </c>
      <c r="O28" s="251"/>
      <c r="P28" s="247"/>
      <c r="R28" s="312">
        <f t="shared" si="6"/>
        <v>0</v>
      </c>
      <c r="S28" s="152">
        <f t="shared" si="7"/>
        <v>90</v>
      </c>
      <c r="T28" s="68" t="e">
        <f t="shared" si="0"/>
        <v>#VALUE!</v>
      </c>
      <c r="U28" s="68" t="e">
        <f t="shared" si="8"/>
        <v>#VALUE!</v>
      </c>
      <c r="V28" s="95">
        <v>18</v>
      </c>
      <c r="W28" s="153" t="e">
        <f t="shared" si="1"/>
        <v>#VALUE!</v>
      </c>
      <c r="Y28" s="107">
        <f t="shared" si="9"/>
        <v>0</v>
      </c>
    </row>
    <row r="29" spans="1:27" ht="31.2" customHeight="1" x14ac:dyDescent="0.3">
      <c r="A29" s="322" t="str">
        <f>CDT!B29</f>
        <v>Artéméther-Luméfantrine 24cp (AL)</v>
      </c>
      <c r="B29" s="247"/>
      <c r="C29" s="248"/>
      <c r="D29" s="302" t="str">
        <f>IF(B29&lt;&gt;"",B29+C29,"")</f>
        <v/>
      </c>
      <c r="E29" s="249"/>
      <c r="F29" s="247"/>
      <c r="G29" s="247"/>
      <c r="H29" s="247"/>
      <c r="I29" s="247"/>
      <c r="J29" s="247"/>
      <c r="K29" s="248"/>
      <c r="L29" s="431" t="str">
        <f t="shared" si="3"/>
        <v>0</v>
      </c>
      <c r="M29" s="428" t="str">
        <f t="shared" si="4"/>
        <v>0</v>
      </c>
      <c r="N29" s="250" t="str">
        <f t="shared" si="5"/>
        <v>0</v>
      </c>
      <c r="O29" s="251"/>
      <c r="P29" s="247"/>
      <c r="R29" s="312">
        <f t="shared" si="6"/>
        <v>0</v>
      </c>
      <c r="S29" s="152">
        <f t="shared" si="7"/>
        <v>90</v>
      </c>
      <c r="T29" s="68" t="e">
        <f t="shared" si="0"/>
        <v>#VALUE!</v>
      </c>
      <c r="U29" s="68" t="e">
        <f t="shared" si="8"/>
        <v>#VALUE!</v>
      </c>
      <c r="V29" s="95">
        <v>24</v>
      </c>
      <c r="W29" s="153" t="e">
        <f t="shared" si="1"/>
        <v>#VALUE!</v>
      </c>
      <c r="Y29" s="107">
        <f t="shared" si="9"/>
        <v>0</v>
      </c>
    </row>
    <row r="30" spans="1:27" ht="31.2" customHeight="1" x14ac:dyDescent="0.3">
      <c r="A30" s="322" t="str">
        <f>CDT!B30</f>
        <v>Artéméther injectable 40 mg</v>
      </c>
      <c r="B30" s="247"/>
      <c r="C30" s="248"/>
      <c r="D30" s="302" t="str">
        <f t="shared" ref="D30:D49" si="10">IF(B30&lt;&gt;"",B30+C30,"")</f>
        <v/>
      </c>
      <c r="E30" s="249"/>
      <c r="F30" s="247"/>
      <c r="G30" s="247"/>
      <c r="H30" s="247"/>
      <c r="I30" s="247"/>
      <c r="J30" s="247"/>
      <c r="K30" s="248"/>
      <c r="L30" s="431" t="str">
        <f t="shared" si="3"/>
        <v>0</v>
      </c>
      <c r="M30" s="428" t="str">
        <f t="shared" si="4"/>
        <v>0</v>
      </c>
      <c r="N30" s="250" t="str">
        <f t="shared" si="5"/>
        <v>0</v>
      </c>
      <c r="O30" s="251"/>
      <c r="P30" s="247"/>
      <c r="R30" s="312">
        <f t="shared" si="6"/>
        <v>0</v>
      </c>
      <c r="S30" s="152">
        <f t="shared" si="7"/>
        <v>90</v>
      </c>
      <c r="T30" s="68" t="e">
        <f t="shared" si="0"/>
        <v>#VALUE!</v>
      </c>
      <c r="U30" s="68" t="e">
        <f t="shared" si="8"/>
        <v>#VALUE!</v>
      </c>
      <c r="V30" s="95">
        <v>1</v>
      </c>
      <c r="W30" s="153" t="e">
        <f t="shared" si="1"/>
        <v>#VALUE!</v>
      </c>
      <c r="Y30" s="107">
        <f t="shared" si="9"/>
        <v>0</v>
      </c>
    </row>
    <row r="31" spans="1:27" ht="34.5" customHeight="1" x14ac:dyDescent="0.3">
      <c r="A31" s="322" t="str">
        <f>CDT!B31</f>
        <v>Artéméther injectable 80 mg</v>
      </c>
      <c r="B31" s="247"/>
      <c r="C31" s="248"/>
      <c r="D31" s="302" t="str">
        <f t="shared" si="10"/>
        <v/>
      </c>
      <c r="E31" s="249"/>
      <c r="F31" s="247"/>
      <c r="G31" s="247"/>
      <c r="H31" s="247"/>
      <c r="I31" s="247"/>
      <c r="J31" s="247"/>
      <c r="K31" s="248"/>
      <c r="L31" s="431" t="str">
        <f t="shared" si="3"/>
        <v>0</v>
      </c>
      <c r="M31" s="428" t="str">
        <f t="shared" si="4"/>
        <v>0</v>
      </c>
      <c r="N31" s="250" t="str">
        <f t="shared" si="5"/>
        <v>0</v>
      </c>
      <c r="O31" s="251"/>
      <c r="P31" s="247"/>
      <c r="R31" s="312">
        <f t="shared" si="6"/>
        <v>0</v>
      </c>
      <c r="S31" s="152">
        <f t="shared" si="7"/>
        <v>90</v>
      </c>
      <c r="T31" s="68" t="e">
        <f t="shared" si="0"/>
        <v>#VALUE!</v>
      </c>
      <c r="U31" s="68" t="e">
        <f t="shared" si="8"/>
        <v>#VALUE!</v>
      </c>
      <c r="V31" s="95">
        <v>1</v>
      </c>
      <c r="W31" s="153" t="e">
        <f t="shared" si="1"/>
        <v>#VALUE!</v>
      </c>
      <c r="Y31" s="107">
        <f t="shared" si="9"/>
        <v>0</v>
      </c>
    </row>
    <row r="32" spans="1:27" ht="34.5" customHeight="1" x14ac:dyDescent="0.3">
      <c r="A32" s="435" t="str">
        <f>CDT!B32</f>
        <v>Artésunate injectable 60 mg</v>
      </c>
      <c r="B32" s="247"/>
      <c r="C32" s="248"/>
      <c r="D32" s="302" t="str">
        <f t="shared" si="10"/>
        <v/>
      </c>
      <c r="E32" s="249"/>
      <c r="F32" s="247"/>
      <c r="G32" s="247"/>
      <c r="H32" s="247"/>
      <c r="I32" s="247"/>
      <c r="J32" s="247"/>
      <c r="K32" s="248"/>
      <c r="L32" s="438" t="str">
        <f t="shared" si="3"/>
        <v>0</v>
      </c>
      <c r="M32" s="314" t="str">
        <f>IF(B32&lt;&gt;"",((E32/S32:S32)*30),"0")</f>
        <v>0</v>
      </c>
      <c r="N32" s="432" t="str">
        <f>IF(B32&lt;&gt;"",IF(J32=0,AA32,IF(J32&gt;0,((M32/30)*J32)+AA32)),"0")</f>
        <v>0</v>
      </c>
      <c r="O32" s="433"/>
      <c r="P32" s="247"/>
      <c r="R32" s="312">
        <f t="shared" si="6"/>
        <v>0</v>
      </c>
      <c r="S32" s="429">
        <f t="shared" si="7"/>
        <v>90</v>
      </c>
      <c r="T32" s="436" t="e">
        <f>D32-(E32+G32+I32+H32)</f>
        <v>#VALUE!</v>
      </c>
      <c r="U32" s="436" t="e">
        <f t="shared" si="8"/>
        <v>#VALUE!</v>
      </c>
      <c r="V32" s="430">
        <v>1</v>
      </c>
      <c r="W32" s="437" t="e">
        <f t="shared" si="1"/>
        <v>#VALUE!</v>
      </c>
      <c r="Y32" s="107">
        <f t="shared" si="9"/>
        <v>0</v>
      </c>
      <c r="AA32" s="3">
        <f>((F32*10)+L32-K32)</f>
        <v>0</v>
      </c>
    </row>
    <row r="33" spans="1:25" ht="34.5" customHeight="1" x14ac:dyDescent="0.3">
      <c r="A33" s="322" t="str">
        <f>CDT!B33</f>
        <v xml:space="preserve"> Sulfadoxine Pyriméthamine:  (SP)</v>
      </c>
      <c r="B33" s="247"/>
      <c r="C33" s="248"/>
      <c r="D33" s="302" t="str">
        <f t="shared" si="10"/>
        <v/>
      </c>
      <c r="E33" s="249"/>
      <c r="F33" s="247"/>
      <c r="G33" s="247"/>
      <c r="H33" s="247"/>
      <c r="I33" s="247"/>
      <c r="J33" s="247"/>
      <c r="K33" s="248"/>
      <c r="L33" s="431" t="str">
        <f t="shared" si="3"/>
        <v>0</v>
      </c>
      <c r="M33" s="428" t="str">
        <f t="shared" si="4"/>
        <v>0</v>
      </c>
      <c r="N33" s="250" t="str">
        <f t="shared" si="5"/>
        <v>0</v>
      </c>
      <c r="O33" s="251"/>
      <c r="P33" s="247"/>
      <c r="R33" s="312">
        <f t="shared" si="6"/>
        <v>0</v>
      </c>
      <c r="S33" s="152">
        <f t="shared" si="7"/>
        <v>90</v>
      </c>
      <c r="T33" s="68" t="e">
        <f t="shared" si="0"/>
        <v>#VALUE!</v>
      </c>
      <c r="U33" s="68" t="e">
        <f t="shared" si="8"/>
        <v>#VALUE!</v>
      </c>
      <c r="V33" s="95">
        <v>3</v>
      </c>
      <c r="W33" s="153" t="e">
        <f t="shared" si="1"/>
        <v>#VALUE!</v>
      </c>
      <c r="Y33" s="107">
        <f t="shared" si="9"/>
        <v>0</v>
      </c>
    </row>
    <row r="34" spans="1:25" ht="34.5" customHeight="1" x14ac:dyDescent="0.3">
      <c r="A34" s="322" t="str">
        <f>CDT!B34</f>
        <v>Test de Diagnostic Rapide  : (TDR)</v>
      </c>
      <c r="B34" s="247"/>
      <c r="C34" s="248"/>
      <c r="D34" s="302" t="str">
        <f t="shared" si="10"/>
        <v/>
      </c>
      <c r="E34" s="247"/>
      <c r="F34" s="248"/>
      <c r="G34" s="247"/>
      <c r="H34" s="247"/>
      <c r="I34" s="247"/>
      <c r="J34" s="247"/>
      <c r="K34" s="248"/>
      <c r="L34" s="431" t="str">
        <f t="shared" si="3"/>
        <v>0</v>
      </c>
      <c r="M34" s="428" t="str">
        <f t="shared" si="4"/>
        <v>0</v>
      </c>
      <c r="N34" s="250" t="str">
        <f t="shared" si="5"/>
        <v>0</v>
      </c>
      <c r="O34" s="251"/>
      <c r="P34" s="247"/>
      <c r="R34" s="312">
        <f t="shared" si="6"/>
        <v>0</v>
      </c>
      <c r="S34" s="152">
        <f t="shared" si="7"/>
        <v>90</v>
      </c>
      <c r="T34" s="68" t="e">
        <f t="shared" si="0"/>
        <v>#VALUE!</v>
      </c>
      <c r="U34" s="68" t="e">
        <f t="shared" si="8"/>
        <v>#VALUE!</v>
      </c>
      <c r="V34" s="95">
        <v>1</v>
      </c>
      <c r="W34" s="153" t="e">
        <f>IF(U34=0,"",$X$25)</f>
        <v>#VALUE!</v>
      </c>
      <c r="Y34" s="107">
        <f t="shared" si="9"/>
        <v>0</v>
      </c>
    </row>
    <row r="35" spans="1:25" ht="34.5" customHeight="1" x14ac:dyDescent="0.3">
      <c r="A35" s="322" t="str">
        <f>CDT!B35</f>
        <v>Moustiquaire à Imprégnation Durable: (MID)</v>
      </c>
      <c r="B35" s="247"/>
      <c r="C35" s="248"/>
      <c r="D35" s="302" t="str">
        <f t="shared" si="10"/>
        <v/>
      </c>
      <c r="E35" s="247"/>
      <c r="F35" s="248"/>
      <c r="G35" s="247"/>
      <c r="H35" s="247"/>
      <c r="I35" s="247"/>
      <c r="J35" s="247"/>
      <c r="K35" s="248"/>
      <c r="L35" s="431" t="str">
        <f t="shared" si="3"/>
        <v>0</v>
      </c>
      <c r="M35" s="428" t="str">
        <f t="shared" si="4"/>
        <v>0</v>
      </c>
      <c r="N35" s="250" t="str">
        <f t="shared" si="5"/>
        <v>0</v>
      </c>
      <c r="O35" s="251"/>
      <c r="P35" s="247"/>
      <c r="R35" s="312">
        <f t="shared" si="6"/>
        <v>0</v>
      </c>
      <c r="S35" s="152">
        <f t="shared" si="7"/>
        <v>90</v>
      </c>
      <c r="T35" s="68" t="e">
        <f t="shared" si="0"/>
        <v>#VALUE!</v>
      </c>
      <c r="U35" s="68" t="e">
        <f t="shared" si="8"/>
        <v>#VALUE!</v>
      </c>
      <c r="V35" s="95">
        <v>1</v>
      </c>
      <c r="W35" s="153" t="e">
        <f t="shared" si="1"/>
        <v>#VALUE!</v>
      </c>
      <c r="Y35" s="107">
        <f t="shared" si="9"/>
        <v>0</v>
      </c>
    </row>
    <row r="36" spans="1:25" ht="34.5" customHeight="1" x14ac:dyDescent="0.3">
      <c r="A36" s="322" t="str">
        <f>CDT!B36</f>
        <v>Dihydroartéminisine Pipéraquine– Plaq / 3 comp 
( DHA-PPQ)  20/160 mg</v>
      </c>
      <c r="B36" s="247"/>
      <c r="C36" s="248"/>
      <c r="D36" s="302" t="str">
        <f t="shared" si="10"/>
        <v/>
      </c>
      <c r="E36" s="249"/>
      <c r="F36" s="247"/>
      <c r="G36" s="247"/>
      <c r="H36" s="247"/>
      <c r="I36" s="247"/>
      <c r="J36" s="247"/>
      <c r="K36" s="248"/>
      <c r="L36" s="431" t="str">
        <f t="shared" si="3"/>
        <v>0</v>
      </c>
      <c r="M36" s="428" t="str">
        <f t="shared" si="4"/>
        <v>0</v>
      </c>
      <c r="N36" s="250" t="str">
        <f t="shared" si="5"/>
        <v>0</v>
      </c>
      <c r="O36" s="251"/>
      <c r="P36" s="247"/>
      <c r="R36" s="312">
        <f t="shared" si="6"/>
        <v>0</v>
      </c>
      <c r="S36" s="152">
        <f t="shared" si="7"/>
        <v>90</v>
      </c>
      <c r="T36" s="68" t="e">
        <f t="shared" si="0"/>
        <v>#VALUE!</v>
      </c>
      <c r="U36" s="68" t="e">
        <f t="shared" si="8"/>
        <v>#VALUE!</v>
      </c>
      <c r="V36" s="95">
        <v>3</v>
      </c>
      <c r="W36" s="153" t="e">
        <f t="shared" si="1"/>
        <v>#VALUE!</v>
      </c>
      <c r="Y36" s="107">
        <f t="shared" si="9"/>
        <v>0</v>
      </c>
    </row>
    <row r="37" spans="1:25" ht="34.5" customHeight="1" x14ac:dyDescent="0.3">
      <c r="A37" s="322" t="str">
        <f>CDT!B37</f>
        <v>Dihydroartéminisine Pipéraquine– Plaq / 3 comp 
( DHA-PPQ)  40/320 mg</v>
      </c>
      <c r="B37" s="247"/>
      <c r="C37" s="248"/>
      <c r="D37" s="302" t="str">
        <f t="shared" si="10"/>
        <v/>
      </c>
      <c r="E37" s="249"/>
      <c r="F37" s="247"/>
      <c r="G37" s="247"/>
      <c r="H37" s="247"/>
      <c r="I37" s="247"/>
      <c r="J37" s="247"/>
      <c r="K37" s="248"/>
      <c r="L37" s="431" t="str">
        <f t="shared" si="3"/>
        <v>0</v>
      </c>
      <c r="M37" s="428" t="str">
        <f t="shared" si="4"/>
        <v>0</v>
      </c>
      <c r="N37" s="250" t="str">
        <f t="shared" si="5"/>
        <v>0</v>
      </c>
      <c r="O37" s="251"/>
      <c r="P37" s="247"/>
      <c r="R37" s="312">
        <f t="shared" si="6"/>
        <v>0</v>
      </c>
      <c r="S37" s="152">
        <f t="shared" si="7"/>
        <v>90</v>
      </c>
      <c r="T37" s="68" t="e">
        <f t="shared" si="0"/>
        <v>#VALUE!</v>
      </c>
      <c r="U37" s="68" t="e">
        <f t="shared" si="8"/>
        <v>#VALUE!</v>
      </c>
      <c r="V37" s="95">
        <v>3</v>
      </c>
      <c r="W37" s="153" t="e">
        <f t="shared" si="1"/>
        <v>#VALUE!</v>
      </c>
      <c r="Y37" s="107">
        <f t="shared" si="9"/>
        <v>0</v>
      </c>
    </row>
    <row r="38" spans="1:25" ht="34.5" customHeight="1" x14ac:dyDescent="0.3">
      <c r="A38" s="322" t="str">
        <f>CDT!B38</f>
        <v>Dihydroartéminisine Pipéraquine– Plaq / 6 comp 
( DHA-PPQ)  40/320 mg</v>
      </c>
      <c r="B38" s="247"/>
      <c r="C38" s="248"/>
      <c r="D38" s="302" t="str">
        <f t="shared" si="10"/>
        <v/>
      </c>
      <c r="E38" s="249"/>
      <c r="F38" s="247"/>
      <c r="G38" s="247"/>
      <c r="H38" s="247"/>
      <c r="I38" s="247"/>
      <c r="J38" s="247"/>
      <c r="K38" s="248"/>
      <c r="L38" s="431" t="str">
        <f t="shared" si="3"/>
        <v>0</v>
      </c>
      <c r="M38" s="428" t="str">
        <f t="shared" si="4"/>
        <v>0</v>
      </c>
      <c r="N38" s="250" t="str">
        <f t="shared" si="5"/>
        <v>0</v>
      </c>
      <c r="O38" s="251"/>
      <c r="P38" s="247"/>
      <c r="R38" s="312">
        <f t="shared" si="6"/>
        <v>0</v>
      </c>
      <c r="S38" s="152">
        <f t="shared" si="7"/>
        <v>90</v>
      </c>
      <c r="T38" s="68" t="e">
        <f t="shared" si="0"/>
        <v>#VALUE!</v>
      </c>
      <c r="U38" s="68" t="e">
        <f t="shared" si="8"/>
        <v>#VALUE!</v>
      </c>
      <c r="V38" s="95">
        <v>3</v>
      </c>
      <c r="W38" s="153" t="e">
        <f t="shared" si="1"/>
        <v>#VALUE!</v>
      </c>
      <c r="Y38" s="107">
        <f t="shared" si="9"/>
        <v>0</v>
      </c>
    </row>
    <row r="39" spans="1:25" ht="34.5" customHeight="1" x14ac:dyDescent="0.3">
      <c r="A39" s="322" t="str">
        <f>CDT!B39</f>
        <v>Dihydroartemisinine/pipéraquine – Plaq / 9 comp 
( DHA-PPQ) 40/320 mg</v>
      </c>
      <c r="B39" s="247"/>
      <c r="C39" s="248"/>
      <c r="D39" s="302" t="str">
        <f t="shared" si="10"/>
        <v/>
      </c>
      <c r="E39" s="249"/>
      <c r="F39" s="247"/>
      <c r="G39" s="247"/>
      <c r="H39" s="247"/>
      <c r="I39" s="247"/>
      <c r="J39" s="247"/>
      <c r="K39" s="248"/>
      <c r="L39" s="431" t="str">
        <f t="shared" si="3"/>
        <v>0</v>
      </c>
      <c r="M39" s="428" t="str">
        <f t="shared" si="4"/>
        <v>0</v>
      </c>
      <c r="N39" s="250" t="str">
        <f t="shared" si="5"/>
        <v>0</v>
      </c>
      <c r="O39" s="251"/>
      <c r="P39" s="247"/>
      <c r="R39" s="312">
        <f t="shared" si="6"/>
        <v>0</v>
      </c>
      <c r="S39" s="152">
        <f t="shared" si="7"/>
        <v>90</v>
      </c>
      <c r="T39" s="68" t="e">
        <f t="shared" si="0"/>
        <v>#VALUE!</v>
      </c>
      <c r="U39" s="68" t="e">
        <f t="shared" si="8"/>
        <v>#VALUE!</v>
      </c>
      <c r="V39" s="95">
        <v>3</v>
      </c>
      <c r="W39" s="153" t="e">
        <f t="shared" si="1"/>
        <v>#VALUE!</v>
      </c>
      <c r="Y39" s="107">
        <f t="shared" si="9"/>
        <v>0</v>
      </c>
    </row>
    <row r="40" spans="1:25" ht="34.5" customHeight="1" x14ac:dyDescent="0.3">
      <c r="A40" s="322" t="str">
        <f>CDT!B40</f>
        <v>Artésunate Amodiaquine: (ASAQ) : 3 cp (25/67,5 mg)</v>
      </c>
      <c r="B40" s="247"/>
      <c r="C40" s="248"/>
      <c r="D40" s="302" t="str">
        <f t="shared" si="10"/>
        <v/>
      </c>
      <c r="E40" s="249"/>
      <c r="F40" s="247"/>
      <c r="G40" s="247"/>
      <c r="H40" s="247"/>
      <c r="I40" s="247"/>
      <c r="J40" s="247"/>
      <c r="K40" s="248"/>
      <c r="L40" s="431" t="str">
        <f t="shared" si="3"/>
        <v>0</v>
      </c>
      <c r="M40" s="428" t="str">
        <f t="shared" si="4"/>
        <v>0</v>
      </c>
      <c r="N40" s="250" t="str">
        <f t="shared" si="5"/>
        <v>0</v>
      </c>
      <c r="O40" s="251"/>
      <c r="P40" s="247"/>
      <c r="R40" s="312">
        <f t="shared" si="6"/>
        <v>0</v>
      </c>
      <c r="S40" s="152">
        <f t="shared" si="7"/>
        <v>90</v>
      </c>
      <c r="T40" s="68" t="e">
        <f t="shared" si="0"/>
        <v>#VALUE!</v>
      </c>
      <c r="U40" s="68" t="e">
        <f t="shared" si="8"/>
        <v>#VALUE!</v>
      </c>
      <c r="V40" s="95">
        <v>1</v>
      </c>
      <c r="W40" s="153" t="e">
        <f t="shared" si="1"/>
        <v>#VALUE!</v>
      </c>
      <c r="Y40" s="107">
        <f t="shared" si="9"/>
        <v>0</v>
      </c>
    </row>
    <row r="41" spans="1:25" ht="34.5" customHeight="1" x14ac:dyDescent="0.3">
      <c r="A41" s="322" t="str">
        <f>CDT!B41</f>
        <v>Artésunate Amodiaquine: (ASAQ) 3 cp (50/135 mg)</v>
      </c>
      <c r="B41" s="247"/>
      <c r="C41" s="248"/>
      <c r="D41" s="302" t="str">
        <f t="shared" si="10"/>
        <v/>
      </c>
      <c r="E41" s="249"/>
      <c r="F41" s="247"/>
      <c r="G41" s="247"/>
      <c r="H41" s="247"/>
      <c r="I41" s="247"/>
      <c r="J41" s="247"/>
      <c r="K41" s="248"/>
      <c r="L41" s="431" t="str">
        <f t="shared" si="3"/>
        <v>0</v>
      </c>
      <c r="M41" s="428" t="str">
        <f t="shared" si="4"/>
        <v>0</v>
      </c>
      <c r="N41" s="250" t="str">
        <f t="shared" si="5"/>
        <v>0</v>
      </c>
      <c r="O41" s="251"/>
      <c r="P41" s="247"/>
      <c r="R41" s="312">
        <f t="shared" si="6"/>
        <v>0</v>
      </c>
      <c r="S41" s="152">
        <f t="shared" si="7"/>
        <v>90</v>
      </c>
      <c r="T41" s="68" t="e">
        <f t="shared" si="0"/>
        <v>#VALUE!</v>
      </c>
      <c r="U41" s="68" t="e">
        <f t="shared" si="8"/>
        <v>#VALUE!</v>
      </c>
      <c r="V41" s="95">
        <v>1</v>
      </c>
      <c r="W41" s="153" t="e">
        <f t="shared" si="1"/>
        <v>#VALUE!</v>
      </c>
      <c r="Y41" s="107">
        <f t="shared" si="9"/>
        <v>0</v>
      </c>
    </row>
    <row r="42" spans="1:25" ht="34.5" customHeight="1" x14ac:dyDescent="0.3">
      <c r="A42" s="322" t="str">
        <f>CDT!B42</f>
        <v>Artésunate Amodiaquine: (ASAQ) 3 cp (100/270 mg)</v>
      </c>
      <c r="B42" s="247"/>
      <c r="C42" s="248"/>
      <c r="D42" s="302" t="str">
        <f t="shared" si="10"/>
        <v/>
      </c>
      <c r="E42" s="249"/>
      <c r="F42" s="247"/>
      <c r="G42" s="247"/>
      <c r="H42" s="247"/>
      <c r="I42" s="247"/>
      <c r="J42" s="247"/>
      <c r="K42" s="248"/>
      <c r="L42" s="431" t="str">
        <f t="shared" si="3"/>
        <v>0</v>
      </c>
      <c r="M42" s="428" t="str">
        <f t="shared" si="4"/>
        <v>0</v>
      </c>
      <c r="N42" s="250" t="str">
        <f t="shared" si="5"/>
        <v>0</v>
      </c>
      <c r="O42" s="251"/>
      <c r="P42" s="247"/>
      <c r="R42" s="312">
        <f t="shared" si="6"/>
        <v>0</v>
      </c>
      <c r="S42" s="152">
        <f t="shared" si="7"/>
        <v>90</v>
      </c>
      <c r="T42" s="68" t="e">
        <f t="shared" si="0"/>
        <v>#VALUE!</v>
      </c>
      <c r="U42" s="68" t="e">
        <f t="shared" si="8"/>
        <v>#VALUE!</v>
      </c>
      <c r="V42" s="95">
        <v>1</v>
      </c>
      <c r="W42" s="153" t="e">
        <f t="shared" si="1"/>
        <v>#VALUE!</v>
      </c>
      <c r="Y42" s="107">
        <f t="shared" si="9"/>
        <v>0</v>
      </c>
    </row>
    <row r="43" spans="1:25" ht="34.5" customHeight="1" x14ac:dyDescent="0.3">
      <c r="A43" s="322" t="str">
        <f>CDT!B43</f>
        <v>Artésunate Amodiaquine: (ASAQ) 6 cp (100/270 mg)</v>
      </c>
      <c r="B43" s="247"/>
      <c r="C43" s="248"/>
      <c r="D43" s="302" t="str">
        <f t="shared" si="10"/>
        <v/>
      </c>
      <c r="E43" s="249"/>
      <c r="F43" s="247"/>
      <c r="G43" s="247"/>
      <c r="H43" s="247"/>
      <c r="I43" s="247"/>
      <c r="J43" s="247"/>
      <c r="K43" s="248"/>
      <c r="L43" s="431" t="str">
        <f t="shared" si="3"/>
        <v>0</v>
      </c>
      <c r="M43" s="428" t="str">
        <f t="shared" si="4"/>
        <v>0</v>
      </c>
      <c r="N43" s="250" t="str">
        <f t="shared" si="5"/>
        <v>0</v>
      </c>
      <c r="O43" s="251"/>
      <c r="P43" s="247"/>
      <c r="R43" s="312">
        <f t="shared" si="6"/>
        <v>0</v>
      </c>
      <c r="S43" s="152">
        <f t="shared" si="7"/>
        <v>90</v>
      </c>
      <c r="T43" s="68" t="e">
        <f t="shared" si="0"/>
        <v>#VALUE!</v>
      </c>
      <c r="U43" s="68" t="e">
        <f t="shared" si="8"/>
        <v>#VALUE!</v>
      </c>
      <c r="V43" s="95">
        <v>1</v>
      </c>
      <c r="W43" s="153" t="e">
        <f t="shared" si="1"/>
        <v>#VALUE!</v>
      </c>
      <c r="Y43" s="107">
        <f t="shared" si="9"/>
        <v>0</v>
      </c>
    </row>
    <row r="44" spans="1:25" ht="34.5" customHeight="1" x14ac:dyDescent="0.3">
      <c r="A44" s="322" t="str">
        <f>CDT!B44</f>
        <v>Artésunate - Méfloquine (AS-MF)</v>
      </c>
      <c r="B44" s="247"/>
      <c r="C44" s="248"/>
      <c r="D44" s="302" t="str">
        <f t="shared" si="10"/>
        <v/>
      </c>
      <c r="E44" s="249"/>
      <c r="F44" s="247"/>
      <c r="G44" s="247"/>
      <c r="H44" s="247"/>
      <c r="I44" s="247"/>
      <c r="J44" s="247"/>
      <c r="K44" s="248"/>
      <c r="L44" s="431" t="str">
        <f t="shared" si="3"/>
        <v>0</v>
      </c>
      <c r="M44" s="428" t="str">
        <f t="shared" si="4"/>
        <v>0</v>
      </c>
      <c r="N44" s="250" t="str">
        <f t="shared" si="5"/>
        <v>0</v>
      </c>
      <c r="O44" s="251"/>
      <c r="P44" s="247"/>
      <c r="R44" s="312">
        <f t="shared" si="6"/>
        <v>0</v>
      </c>
      <c r="S44" s="152">
        <f t="shared" si="7"/>
        <v>90</v>
      </c>
      <c r="T44" s="68" t="e">
        <f t="shared" si="0"/>
        <v>#VALUE!</v>
      </c>
      <c r="U44" s="68" t="e">
        <f t="shared" si="8"/>
        <v>#VALUE!</v>
      </c>
      <c r="V44" s="95">
        <v>1</v>
      </c>
      <c r="W44" s="153" t="e">
        <f t="shared" si="1"/>
        <v>#VALUE!</v>
      </c>
      <c r="Y44" s="107">
        <f t="shared" si="9"/>
        <v>0</v>
      </c>
    </row>
    <row r="45" spans="1:25" ht="34.5" customHeight="1" x14ac:dyDescent="0.3">
      <c r="A45" s="322" t="str">
        <f>CDT!B45</f>
        <v>Quinine comprimé 300mg</v>
      </c>
      <c r="B45" s="247"/>
      <c r="C45" s="248"/>
      <c r="D45" s="302" t="str">
        <f t="shared" si="10"/>
        <v/>
      </c>
      <c r="E45" s="249"/>
      <c r="F45" s="247"/>
      <c r="G45" s="247"/>
      <c r="H45" s="247"/>
      <c r="I45" s="247"/>
      <c r="J45" s="247"/>
      <c r="K45" s="248"/>
      <c r="L45" s="431" t="str">
        <f t="shared" si="3"/>
        <v>0</v>
      </c>
      <c r="M45" s="428" t="str">
        <f t="shared" si="4"/>
        <v>0</v>
      </c>
      <c r="N45" s="250" t="str">
        <f t="shared" si="5"/>
        <v>0</v>
      </c>
      <c r="O45" s="251"/>
      <c r="P45" s="247"/>
      <c r="R45" s="312">
        <f t="shared" si="6"/>
        <v>0</v>
      </c>
      <c r="S45" s="152">
        <f t="shared" si="7"/>
        <v>90</v>
      </c>
      <c r="T45" s="68" t="e">
        <f t="shared" si="0"/>
        <v>#VALUE!</v>
      </c>
      <c r="U45" s="68" t="e">
        <f t="shared" si="8"/>
        <v>#VALUE!</v>
      </c>
      <c r="V45" s="95">
        <v>1</v>
      </c>
      <c r="W45" s="153" t="e">
        <f t="shared" si="1"/>
        <v>#VALUE!</v>
      </c>
      <c r="Y45" s="107">
        <f t="shared" si="9"/>
        <v>0</v>
      </c>
    </row>
    <row r="46" spans="1:25" ht="34.5" customHeight="1" x14ac:dyDescent="0.3">
      <c r="A46" s="322" t="str">
        <f>CDT!B46</f>
        <v>Quinine injectable 300 mg</v>
      </c>
      <c r="B46" s="247"/>
      <c r="C46" s="248"/>
      <c r="D46" s="302" t="str">
        <f t="shared" si="10"/>
        <v/>
      </c>
      <c r="E46" s="249"/>
      <c r="F46" s="247"/>
      <c r="G46" s="247"/>
      <c r="H46" s="247"/>
      <c r="I46" s="247"/>
      <c r="J46" s="247"/>
      <c r="K46" s="248"/>
      <c r="L46" s="431" t="str">
        <f t="shared" si="3"/>
        <v>0</v>
      </c>
      <c r="M46" s="428" t="str">
        <f t="shared" si="4"/>
        <v>0</v>
      </c>
      <c r="N46" s="250" t="str">
        <f t="shared" si="5"/>
        <v>0</v>
      </c>
      <c r="O46" s="251"/>
      <c r="P46" s="247"/>
      <c r="R46" s="312">
        <f t="shared" si="6"/>
        <v>0</v>
      </c>
      <c r="S46" s="152">
        <f t="shared" si="7"/>
        <v>90</v>
      </c>
      <c r="T46" s="68" t="e">
        <f t="shared" si="0"/>
        <v>#VALUE!</v>
      </c>
      <c r="U46" s="68" t="e">
        <f t="shared" si="8"/>
        <v>#VALUE!</v>
      </c>
      <c r="V46" s="95">
        <v>1</v>
      </c>
      <c r="W46" s="153" t="e">
        <f t="shared" si="1"/>
        <v>#VALUE!</v>
      </c>
      <c r="Y46" s="107">
        <f t="shared" si="9"/>
        <v>0</v>
      </c>
    </row>
    <row r="47" spans="1:25" ht="34.5" customHeight="1" x14ac:dyDescent="0.3">
      <c r="A47" s="322" t="str">
        <f>CDT!B47</f>
        <v>Quinine injectable 600 mg</v>
      </c>
      <c r="B47" s="247"/>
      <c r="C47" s="248"/>
      <c r="D47" s="302" t="str">
        <f t="shared" si="10"/>
        <v/>
      </c>
      <c r="E47" s="249"/>
      <c r="F47" s="247"/>
      <c r="G47" s="247"/>
      <c r="H47" s="247"/>
      <c r="I47" s="247"/>
      <c r="J47" s="247"/>
      <c r="K47" s="248"/>
      <c r="L47" s="431" t="str">
        <f t="shared" si="3"/>
        <v>0</v>
      </c>
      <c r="M47" s="428" t="str">
        <f t="shared" si="4"/>
        <v>0</v>
      </c>
      <c r="N47" s="250" t="str">
        <f t="shared" si="5"/>
        <v>0</v>
      </c>
      <c r="O47" s="251"/>
      <c r="P47" s="247"/>
      <c r="R47" s="312">
        <f t="shared" si="6"/>
        <v>0</v>
      </c>
      <c r="S47" s="152">
        <f t="shared" si="7"/>
        <v>90</v>
      </c>
      <c r="T47" s="68" t="e">
        <f t="shared" si="0"/>
        <v>#VALUE!</v>
      </c>
      <c r="U47" s="68" t="e">
        <f t="shared" si="8"/>
        <v>#VALUE!</v>
      </c>
      <c r="V47" s="95">
        <v>1</v>
      </c>
      <c r="W47" s="153" t="e">
        <f t="shared" si="1"/>
        <v>#VALUE!</v>
      </c>
      <c r="Y47" s="107">
        <f t="shared" si="9"/>
        <v>0</v>
      </c>
    </row>
    <row r="48" spans="1:25" ht="34.5" customHeight="1" thickBot="1" x14ac:dyDescent="0.35">
      <c r="A48" s="322" t="str">
        <f>CDT!B48</f>
        <v>Quinine injectable 600 mg</v>
      </c>
      <c r="B48" s="247"/>
      <c r="C48" s="248"/>
      <c r="D48" s="303" t="str">
        <f t="shared" si="10"/>
        <v/>
      </c>
      <c r="E48" s="249"/>
      <c r="F48" s="247"/>
      <c r="G48" s="247"/>
      <c r="H48" s="247"/>
      <c r="I48" s="247"/>
      <c r="J48" s="247"/>
      <c r="K48" s="248"/>
      <c r="L48" s="431" t="str">
        <f t="shared" si="3"/>
        <v>0</v>
      </c>
      <c r="M48" s="428" t="str">
        <f t="shared" si="4"/>
        <v>0</v>
      </c>
      <c r="N48" s="250" t="str">
        <f t="shared" si="5"/>
        <v>0</v>
      </c>
      <c r="O48" s="251"/>
      <c r="P48" s="247"/>
      <c r="R48" s="312">
        <f t="shared" si="6"/>
        <v>0</v>
      </c>
      <c r="S48" s="152">
        <f t="shared" si="7"/>
        <v>90</v>
      </c>
      <c r="T48" s="68" t="e">
        <f>D48-(E48+G48+I48+H48)</f>
        <v>#VALUE!</v>
      </c>
      <c r="U48" s="68" t="e">
        <f t="shared" si="8"/>
        <v>#VALUE!</v>
      </c>
      <c r="V48" s="95">
        <v>1</v>
      </c>
      <c r="W48" s="153" t="e">
        <f t="shared" si="1"/>
        <v>#VALUE!</v>
      </c>
      <c r="Y48" s="107">
        <f t="shared" si="9"/>
        <v>0</v>
      </c>
    </row>
    <row r="49" spans="1:23" ht="34.5" customHeight="1" thickBot="1" x14ac:dyDescent="0.35">
      <c r="A49" s="322" t="str">
        <f>CDT!B49</f>
        <v>Artéméther injectable 100 mg</v>
      </c>
      <c r="B49" s="247"/>
      <c r="C49" s="248"/>
      <c r="D49" s="303" t="str">
        <f t="shared" si="10"/>
        <v/>
      </c>
      <c r="E49" s="249"/>
      <c r="F49" s="247"/>
      <c r="G49" s="247"/>
      <c r="H49" s="247"/>
      <c r="I49" s="247"/>
      <c r="J49" s="247"/>
      <c r="K49" s="248"/>
      <c r="L49" s="431" t="str">
        <f t="shared" si="3"/>
        <v>0</v>
      </c>
      <c r="M49" s="428" t="str">
        <f t="shared" si="4"/>
        <v>0</v>
      </c>
      <c r="N49" s="250" t="str">
        <f t="shared" si="5"/>
        <v>0</v>
      </c>
      <c r="O49" s="251"/>
      <c r="P49" s="247"/>
      <c r="R49" s="312">
        <f t="shared" si="6"/>
        <v>0</v>
      </c>
      <c r="S49" s="152">
        <f t="shared" si="7"/>
        <v>90</v>
      </c>
      <c r="T49" s="68" t="e">
        <f>D49-(E49+G49+I49+H49)</f>
        <v>#VALUE!</v>
      </c>
      <c r="U49" s="68" t="e">
        <f t="shared" si="8"/>
        <v>#VALUE!</v>
      </c>
      <c r="V49" s="95">
        <v>1</v>
      </c>
      <c r="W49" s="153" t="e">
        <f t="shared" si="1"/>
        <v>#VALUE!</v>
      </c>
    </row>
    <row r="50" spans="1:23" ht="34.5" hidden="1" customHeight="1" x14ac:dyDescent="0.3">
      <c r="A50" s="17"/>
      <c r="B50" s="79"/>
      <c r="C50" s="79"/>
      <c r="D50" s="53"/>
      <c r="E50" s="79"/>
      <c r="F50" s="79"/>
      <c r="G50" s="79"/>
      <c r="H50" s="79"/>
      <c r="I50" s="79"/>
      <c r="J50" s="79"/>
      <c r="K50" s="79"/>
      <c r="L50" s="54"/>
      <c r="M50" s="58" t="str">
        <f t="shared" ref="M50" si="11">IF(B50&lt;&gt;"",((E50/S50)*30),"")</f>
        <v/>
      </c>
      <c r="N50" s="55"/>
      <c r="O50" s="80"/>
      <c r="P50" s="79"/>
      <c r="S50" s="152"/>
      <c r="T50" s="68"/>
      <c r="U50" s="68"/>
      <c r="V50" s="95"/>
      <c r="W50" s="153" t="str">
        <f t="shared" si="1"/>
        <v/>
      </c>
    </row>
    <row r="51" spans="1:23" s="235" customFormat="1" ht="16.5" customHeight="1" x14ac:dyDescent="0.35">
      <c r="A51" s="531" t="s">
        <v>290</v>
      </c>
      <c r="B51" s="531"/>
      <c r="C51" s="531"/>
      <c r="D51" s="531"/>
      <c r="E51" s="531"/>
      <c r="F51" s="531"/>
      <c r="H51" s="233"/>
      <c r="I51" s="233" t="s">
        <v>300</v>
      </c>
      <c r="J51" s="234"/>
      <c r="K51" s="232"/>
      <c r="L51" s="232"/>
      <c r="M51" s="232"/>
      <c r="N51" s="232"/>
      <c r="O51" s="232"/>
      <c r="Q51" s="236"/>
      <c r="R51" s="311"/>
      <c r="S51" s="237"/>
      <c r="T51" s="238"/>
      <c r="U51" s="238"/>
      <c r="V51" s="239"/>
      <c r="W51" s="240"/>
    </row>
    <row r="52" spans="1:23" ht="29.25" customHeight="1" x14ac:dyDescent="0.3">
      <c r="A52" s="18"/>
      <c r="B52" s="18"/>
      <c r="C52" s="18"/>
      <c r="D52" s="18"/>
      <c r="E52" s="18"/>
      <c r="F52" s="18"/>
      <c r="G52" s="18"/>
      <c r="H52" s="18"/>
      <c r="I52" s="18"/>
      <c r="J52" s="18"/>
      <c r="K52" s="18"/>
      <c r="L52" s="18"/>
      <c r="M52" s="18"/>
      <c r="N52" s="18"/>
      <c r="O52" s="18"/>
      <c r="S52" s="154"/>
      <c r="T52" s="69"/>
      <c r="U52" s="69"/>
      <c r="V52" s="70"/>
      <c r="W52" s="155"/>
    </row>
    <row r="53" spans="1:23" ht="15.6" x14ac:dyDescent="0.3">
      <c r="B53" s="18"/>
      <c r="C53" s="18"/>
      <c r="D53" s="18"/>
      <c r="E53" s="18"/>
      <c r="F53" s="18"/>
      <c r="I53" s="18"/>
      <c r="J53" s="18"/>
      <c r="K53" s="18"/>
      <c r="L53" s="18"/>
      <c r="M53" s="18"/>
      <c r="N53" s="18"/>
      <c r="O53" s="18"/>
      <c r="S53" s="154"/>
      <c r="T53" s="69"/>
      <c r="U53" s="69"/>
      <c r="V53" s="70"/>
      <c r="W53" s="155"/>
    </row>
    <row r="54" spans="1:23" s="235" customFormat="1" ht="18.600000000000001" thickBot="1" x14ac:dyDescent="0.4">
      <c r="A54" s="233" t="s">
        <v>289</v>
      </c>
      <c r="H54" s="233"/>
      <c r="I54" s="233" t="s">
        <v>301</v>
      </c>
      <c r="O54" s="232"/>
      <c r="Q54" s="236"/>
      <c r="R54" s="311"/>
      <c r="S54" s="243"/>
      <c r="T54" s="244"/>
      <c r="U54" s="244"/>
      <c r="V54" s="245"/>
      <c r="W54" s="246"/>
    </row>
  </sheetData>
  <mergeCells count="21">
    <mergeCell ref="A24:A25"/>
    <mergeCell ref="A51:F51"/>
    <mergeCell ref="A19:C19"/>
    <mergeCell ref="D19:N19"/>
    <mergeCell ref="S19:W19"/>
    <mergeCell ref="A21:C21"/>
    <mergeCell ref="D21:F21"/>
    <mergeCell ref="G21:K22"/>
    <mergeCell ref="L21:P21"/>
    <mergeCell ref="L17:P17"/>
    <mergeCell ref="A1:B1"/>
    <mergeCell ref="A3:B3"/>
    <mergeCell ref="A4:B4"/>
    <mergeCell ref="A11:O11"/>
    <mergeCell ref="B13:C13"/>
    <mergeCell ref="E13:J13"/>
    <mergeCell ref="B15:C15"/>
    <mergeCell ref="D15:F15"/>
    <mergeCell ref="G15:I15"/>
    <mergeCell ref="B17:E17"/>
    <mergeCell ref="G17:K17"/>
  </mergeCells>
  <conditionalFormatting sqref="U26">
    <cfRule type="cellIs" dxfId="3536" priority="39" operator="greaterThan">
      <formula>0</formula>
    </cfRule>
    <cfRule type="cellIs" dxfId="3535" priority="40" operator="greaterThan">
      <formula>0</formula>
    </cfRule>
    <cfRule type="cellIs" dxfId="3534" priority="41" operator="lessThan">
      <formula>0</formula>
    </cfRule>
    <cfRule type="cellIs" dxfId="3533" priority="42" operator="notEqual">
      <formula>0</formula>
    </cfRule>
  </conditionalFormatting>
  <conditionalFormatting sqref="U27:U29">
    <cfRule type="cellIs" dxfId="3532" priority="35" operator="greaterThan">
      <formula>0</formula>
    </cfRule>
    <cfRule type="cellIs" dxfId="3531" priority="36" operator="greaterThan">
      <formula>0</formula>
    </cfRule>
    <cfRule type="cellIs" dxfId="3530" priority="37" operator="lessThan">
      <formula>0</formula>
    </cfRule>
    <cfRule type="cellIs" dxfId="3529" priority="38" operator="notEqual">
      <formula>0</formula>
    </cfRule>
  </conditionalFormatting>
  <conditionalFormatting sqref="U30:U31 U33:U47">
    <cfRule type="cellIs" dxfId="3528" priority="31" operator="greaterThan">
      <formula>0</formula>
    </cfRule>
    <cfRule type="cellIs" dxfId="3527" priority="32" operator="greaterThan">
      <formula>0</formula>
    </cfRule>
    <cfRule type="cellIs" dxfId="3526" priority="33" operator="lessThan">
      <formula>0</formula>
    </cfRule>
    <cfRule type="cellIs" dxfId="3525" priority="34" operator="notEqual">
      <formula>0</formula>
    </cfRule>
  </conditionalFormatting>
  <conditionalFormatting sqref="U48:U50">
    <cfRule type="cellIs" dxfId="3524" priority="27" operator="greaterThan">
      <formula>0</formula>
    </cfRule>
    <cfRule type="cellIs" dxfId="3523" priority="28" operator="greaterThan">
      <formula>0</formula>
    </cfRule>
    <cfRule type="cellIs" dxfId="3522" priority="29" operator="lessThan">
      <formula>0</formula>
    </cfRule>
    <cfRule type="cellIs" dxfId="3521" priority="30" operator="notEqual">
      <formula>0</formula>
    </cfRule>
  </conditionalFormatting>
  <conditionalFormatting sqref="K50">
    <cfRule type="expression" dxfId="3520" priority="25">
      <formula>K50&lt;T50</formula>
    </cfRule>
    <cfRule type="expression" dxfId="3519" priority="26">
      <formula>K50&gt;T50</formula>
    </cfRule>
  </conditionalFormatting>
  <conditionalFormatting sqref="J37:J47">
    <cfRule type="cellIs" dxfId="3518" priority="24" operator="greaterThan">
      <formula>90</formula>
    </cfRule>
  </conditionalFormatting>
  <conditionalFormatting sqref="J48:J50">
    <cfRule type="cellIs" dxfId="3517" priority="23" operator="greaterThan">
      <formula>90</formula>
    </cfRule>
  </conditionalFormatting>
  <conditionalFormatting sqref="K36:K47">
    <cfRule type="expression" dxfId="3516" priority="21">
      <formula>K36&lt;T36</formula>
    </cfRule>
    <cfRule type="expression" dxfId="3515" priority="22">
      <formula>K36&gt;T36</formula>
    </cfRule>
  </conditionalFormatting>
  <conditionalFormatting sqref="J27:J31 J33">
    <cfRule type="cellIs" dxfId="3514" priority="20" operator="greaterThan">
      <formula>90</formula>
    </cfRule>
  </conditionalFormatting>
  <conditionalFormatting sqref="J36">
    <cfRule type="cellIs" dxfId="3513" priority="19" operator="greaterThan">
      <formula>90</formula>
    </cfRule>
  </conditionalFormatting>
  <conditionalFormatting sqref="K48:K49">
    <cfRule type="expression" dxfId="3512" priority="17">
      <formula>K48&lt;T48</formula>
    </cfRule>
    <cfRule type="expression" dxfId="3511" priority="18">
      <formula>K48&gt;T48</formula>
    </cfRule>
  </conditionalFormatting>
  <conditionalFormatting sqref="K27:K31 K33">
    <cfRule type="expression" dxfId="3510" priority="15">
      <formula>K27&lt;T27</formula>
    </cfRule>
    <cfRule type="expression" dxfId="3509" priority="16">
      <formula>K27&gt;T27</formula>
    </cfRule>
  </conditionalFormatting>
  <conditionalFormatting sqref="J26">
    <cfRule type="cellIs" dxfId="3508" priority="14" operator="greaterThan">
      <formula>90</formula>
    </cfRule>
  </conditionalFormatting>
  <conditionalFormatting sqref="K26">
    <cfRule type="expression" dxfId="3507" priority="12">
      <formula>K26&lt;T26</formula>
    </cfRule>
    <cfRule type="expression" dxfId="3506" priority="13">
      <formula>K26&gt;T26</formula>
    </cfRule>
  </conditionalFormatting>
  <conditionalFormatting sqref="U32">
    <cfRule type="cellIs" dxfId="3505" priority="8" operator="greaterThan">
      <formula>0</formula>
    </cfRule>
    <cfRule type="cellIs" dxfId="3504" priority="9" operator="greaterThan">
      <formula>0</formula>
    </cfRule>
    <cfRule type="cellIs" dxfId="3503" priority="10" operator="lessThan">
      <formula>0</formula>
    </cfRule>
    <cfRule type="cellIs" dxfId="3502" priority="11" operator="notEqual">
      <formula>0</formula>
    </cfRule>
  </conditionalFormatting>
  <conditionalFormatting sqref="K34">
    <cfRule type="expression" dxfId="3501" priority="6">
      <formula>K34&lt;T34</formula>
    </cfRule>
    <cfRule type="expression" dxfId="3500" priority="7">
      <formula>K34&gt;T34</formula>
    </cfRule>
  </conditionalFormatting>
  <conditionalFormatting sqref="K35">
    <cfRule type="expression" dxfId="3499" priority="4">
      <formula>K35&lt;T35</formula>
    </cfRule>
    <cfRule type="expression" dxfId="3498" priority="5">
      <formula>K35&gt;T35</formula>
    </cfRule>
  </conditionalFormatting>
  <conditionalFormatting sqref="J32">
    <cfRule type="cellIs" dxfId="3497" priority="3" operator="greaterThan">
      <formula>90</formula>
    </cfRule>
  </conditionalFormatting>
  <conditionalFormatting sqref="K32">
    <cfRule type="expression" dxfId="3496" priority="1">
      <formula>K32&lt;T32</formula>
    </cfRule>
    <cfRule type="expression" dxfId="3495" priority="2">
      <formula>K32&gt;T32</formula>
    </cfRule>
  </conditionalFormatting>
  <dataValidations count="7">
    <dataValidation type="date" errorStyle="warning" allowBlank="1" showInputMessage="1" showErrorMessage="1" promptTitle="Instruction" prompt="SVP Saisissez la date sous le format:_x000a_00/00/0000. exemple 15/09/2016,_x000a_Merci_x000a_" sqref="L21:P21">
      <formula1>42370</formula1>
      <formula2>44926</formula2>
    </dataValidation>
    <dataValidation errorStyle="information" allowBlank="1" showInputMessage="1" showErrorMessage="1" errorTitle="Instruction" error="Saisissez le Texte en MAJUSCULE_x000a_Exemple: CMS AGOE_x000a_Merci" promptTitle="Instruction" prompt="Saisissez le Texte en MAJUSCULE_x000a_Exemple: CMS AGOE_x000a_Merci" sqref="D19:N19"/>
    <dataValidation type="whole" allowBlank="1" showInputMessage="1" showErrorMessage="1" prompt="La valeur ne peut pas être supérieure à 89_x000a_Si tel est le cas déteminer la quantité à commander directement à la colonne M._x000a_merci" sqref="J27:J50">
      <formula1>0</formula1>
      <formula2>89</formula2>
    </dataValidation>
    <dataValidation type="whole" operator="lessThanOrEqual" allowBlank="1" showInputMessage="1" showErrorMessage="1" promptTitle="instruction" prompt="La valeur de la cellule ne peut pas être supérieure à la quantité Totale inscrite dans la colonne D._x000a_Merci de vérifier." sqref="E26:E50">
      <formula1>D26</formula1>
    </dataValidation>
    <dataValidation type="list" allowBlank="1" showInputMessage="1" showErrorMessage="1" sqref="D21:F21">
      <formula1>typerapport2</formula1>
    </dataValidation>
    <dataValidation type="whole" allowBlank="1" showInputMessage="1" showErrorMessage="1" prompt="La valeur ne peut pas être supérieure à 89_x000a_Si tel est le cas déteminer la quantité à commander directement à la colonne O_x000a_merci" sqref="J26">
      <formula1>0</formula1>
      <formula2>89</formula2>
    </dataValidation>
    <dataValidation type="whole" allowBlank="1" showInputMessage="1" showErrorMessage="1" prompt="La quantité accordée par le point Focal ne peut être supérieure à la somme du CMMa et la quantité commandée pour le trimestre._x000a_Merci de revoir la quantité dans la colonne O." sqref="O26:O49">
      <formula1>0</formula1>
      <formula2>+M26+N26</formula2>
    </dataValidation>
  </dataValidations>
  <pageMargins left="0.21" right="0.23622047244094491" top="0.74803149606299213" bottom="0.74803149606299213" header="0.31496062992125984" footer="0.31496062992125984"/>
  <pageSetup paperSize="9" scale="40" orientation="portrait" r:id="rId1"/>
  <headerFooter alignWithMargins="0">
    <oddFooter>&amp;C&amp;"Arial,Gras"PNLS /IST, Avenue des Armées, -05 BP 424 Lomé –Togo ; Tel 22 20 94 39 Fax : 22 20 94 36    Site Web : www.pnls.tg</oddFooter>
  </headerFooter>
  <drawing r:id="rId2"/>
</worksheet>
</file>

<file path=xl/worksheets/sheet4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rgb="FFFF0000"/>
  </sheetPr>
  <dimension ref="A1:W56"/>
  <sheetViews>
    <sheetView showGridLines="0" view="pageBreakPreview" topLeftCell="A12" zoomScale="70" zoomScaleNormal="70" zoomScaleSheetLayoutView="70" zoomScalePageLayoutView="50" workbookViewId="0">
      <selection activeCell="D19" sqref="D19:N19"/>
    </sheetView>
  </sheetViews>
  <sheetFormatPr baseColWidth="10" defaultColWidth="7.33203125" defaultRowHeight="13.8" x14ac:dyDescent="0.3"/>
  <cols>
    <col min="1" max="1" width="51.5546875" style="3" customWidth="1"/>
    <col min="2" max="14" width="11.5546875" style="3" customWidth="1"/>
    <col min="15" max="15" width="11.6640625" style="39" customWidth="1"/>
    <col min="16" max="16" width="17.5546875" style="3" customWidth="1"/>
    <col min="17" max="17" width="2.109375" style="62" customWidth="1"/>
    <col min="18" max="18" width="4.88671875" style="77" customWidth="1"/>
    <col min="19" max="20" width="7.44140625" style="77" bestFit="1" customWidth="1"/>
    <col min="21" max="21" width="7.88671875" style="78" bestFit="1" customWidth="1"/>
    <col min="22" max="22" width="33.33203125" style="77" customWidth="1"/>
    <col min="23" max="16384" width="7.33203125" style="3"/>
  </cols>
  <sheetData>
    <row r="1" spans="1:23" ht="17.25" customHeight="1" x14ac:dyDescent="0.3">
      <c r="A1" s="549" t="s">
        <v>452</v>
      </c>
      <c r="B1" s="549"/>
      <c r="C1" s="2"/>
      <c r="D1" s="2"/>
      <c r="E1"/>
      <c r="F1"/>
      <c r="G1"/>
      <c r="H1"/>
      <c r="I1"/>
      <c r="J1"/>
      <c r="N1" s="4" t="s">
        <v>1</v>
      </c>
      <c r="O1" s="5"/>
      <c r="R1" s="306"/>
      <c r="S1" s="69"/>
      <c r="T1" s="69"/>
      <c r="U1" s="69"/>
      <c r="V1" s="70"/>
      <c r="W1" s="69"/>
    </row>
    <row r="2" spans="1:23" ht="13.5" customHeight="1" x14ac:dyDescent="0.3">
      <c r="A2" s="1" t="s">
        <v>453</v>
      </c>
      <c r="B2" s="1"/>
      <c r="C2" s="2"/>
      <c r="D2" s="2"/>
      <c r="E2"/>
      <c r="F2"/>
      <c r="G2"/>
      <c r="H2"/>
      <c r="I2"/>
      <c r="J2"/>
      <c r="M2" s="4"/>
      <c r="N2" s="4" t="s">
        <v>3</v>
      </c>
      <c r="O2" s="5"/>
      <c r="R2" s="306"/>
      <c r="S2" s="69"/>
      <c r="T2" s="69"/>
      <c r="U2" s="69"/>
      <c r="V2" s="70"/>
      <c r="W2" s="69"/>
    </row>
    <row r="3" spans="1:23" ht="15.6" x14ac:dyDescent="0.3">
      <c r="A3" s="549" t="s">
        <v>454</v>
      </c>
      <c r="B3" s="549"/>
      <c r="C3" s="2"/>
      <c r="D3" s="2"/>
      <c r="E3"/>
      <c r="F3"/>
      <c r="G3"/>
      <c r="H3"/>
      <c r="I3"/>
      <c r="J3"/>
      <c r="K3" s="5"/>
      <c r="L3" s="5"/>
      <c r="M3" s="5"/>
      <c r="N3" s="5"/>
      <c r="O3" s="5"/>
      <c r="R3" s="306"/>
      <c r="S3" s="69"/>
      <c r="T3" s="69"/>
      <c r="U3" s="69"/>
      <c r="V3" s="70"/>
      <c r="W3" s="69"/>
    </row>
    <row r="4" spans="1:23" ht="33.6" customHeight="1" x14ac:dyDescent="0.3">
      <c r="A4" s="547" t="s">
        <v>455</v>
      </c>
      <c r="B4" s="548"/>
      <c r="C4" s="7"/>
      <c r="D4" s="7"/>
      <c r="E4" s="8"/>
      <c r="F4" s="8"/>
      <c r="G4" s="8"/>
      <c r="H4" s="8"/>
      <c r="I4" s="8"/>
      <c r="J4" s="8"/>
      <c r="K4" s="9"/>
      <c r="L4" s="9"/>
      <c r="M4" s="9"/>
      <c r="N4" s="9"/>
      <c r="O4" s="38"/>
      <c r="R4" s="306"/>
      <c r="S4" s="69"/>
      <c r="T4" s="69"/>
      <c r="U4" s="69"/>
      <c r="V4" s="70"/>
      <c r="W4" s="69"/>
    </row>
    <row r="5" spans="1:23" x14ac:dyDescent="0.3">
      <c r="B5" s="9"/>
      <c r="C5" s="9"/>
      <c r="D5" s="9"/>
      <c r="E5" s="9"/>
      <c r="F5" s="9"/>
      <c r="G5" s="9"/>
      <c r="H5" s="9"/>
      <c r="I5" s="9"/>
      <c r="J5" s="9"/>
      <c r="K5" s="9"/>
      <c r="L5" s="9"/>
      <c r="M5" s="9"/>
      <c r="N5" s="9"/>
      <c r="O5" s="38"/>
      <c r="R5" s="306"/>
      <c r="S5" s="69"/>
      <c r="T5" s="69"/>
      <c r="U5" s="69"/>
      <c r="V5" s="70"/>
      <c r="W5" s="69"/>
    </row>
    <row r="6" spans="1:23" ht="15.6" x14ac:dyDescent="0.3">
      <c r="A6" s="6" t="s">
        <v>232</v>
      </c>
      <c r="B6" s="9"/>
      <c r="C6" s="9"/>
      <c r="D6" s="9"/>
      <c r="E6" s="9"/>
      <c r="F6" s="9"/>
      <c r="G6" s="9"/>
      <c r="H6" s="9"/>
      <c r="I6" s="9"/>
      <c r="J6" s="9"/>
      <c r="K6" s="9"/>
      <c r="L6" s="9"/>
      <c r="M6" s="9"/>
      <c r="N6" s="9"/>
      <c r="O6" s="38"/>
      <c r="R6" s="306"/>
      <c r="S6" s="69"/>
      <c r="T6" s="69"/>
      <c r="U6" s="69"/>
      <c r="V6" s="70"/>
      <c r="W6" s="69"/>
    </row>
    <row r="7" spans="1:23" x14ac:dyDescent="0.3">
      <c r="A7" s="10"/>
      <c r="B7" s="9"/>
      <c r="C7" s="9"/>
      <c r="D7" s="9"/>
      <c r="E7" s="9"/>
      <c r="F7" s="9"/>
      <c r="G7" s="9"/>
      <c r="H7" s="9"/>
      <c r="I7" s="9"/>
      <c r="J7" s="9"/>
      <c r="K7" s="9"/>
      <c r="L7" s="9"/>
      <c r="M7" s="9"/>
      <c r="N7" s="9"/>
      <c r="O7" s="38"/>
      <c r="R7" s="69"/>
      <c r="S7" s="69"/>
      <c r="T7" s="69"/>
      <c r="U7" s="70"/>
      <c r="V7" s="69"/>
    </row>
    <row r="8" spans="1:23" x14ac:dyDescent="0.3">
      <c r="A8" s="10"/>
      <c r="B8" s="9"/>
      <c r="C8" s="9"/>
      <c r="D8" s="9"/>
      <c r="E8" s="9"/>
      <c r="F8" s="9"/>
      <c r="G8" s="9"/>
      <c r="H8" s="9"/>
      <c r="I8" s="9"/>
      <c r="J8" s="9"/>
      <c r="K8" s="9"/>
      <c r="L8" s="9"/>
      <c r="M8" s="9"/>
      <c r="N8" s="9"/>
      <c r="O8" s="38"/>
      <c r="R8" s="69"/>
      <c r="S8" s="69"/>
      <c r="T8" s="69"/>
      <c r="U8" s="70"/>
      <c r="V8" s="69"/>
    </row>
    <row r="9" spans="1:23" ht="17.25" customHeight="1" x14ac:dyDescent="0.3">
      <c r="A9" s="10"/>
      <c r="B9" s="9"/>
      <c r="C9" s="9"/>
      <c r="D9" s="9"/>
      <c r="E9" s="9"/>
      <c r="F9" s="9"/>
      <c r="G9" s="9"/>
      <c r="H9" s="9"/>
      <c r="I9" s="9"/>
      <c r="J9" s="9"/>
      <c r="K9" s="9"/>
      <c r="L9" s="9"/>
      <c r="M9" s="9"/>
      <c r="N9" s="9"/>
      <c r="O9" s="38"/>
      <c r="R9" s="69"/>
      <c r="S9" s="69"/>
      <c r="T9" s="69"/>
      <c r="U9" s="70"/>
      <c r="V9" s="69"/>
    </row>
    <row r="10" spans="1:23" ht="0.75" customHeight="1" x14ac:dyDescent="0.3">
      <c r="R10" s="69"/>
      <c r="S10" s="69"/>
      <c r="T10" s="69"/>
      <c r="U10" s="70"/>
      <c r="V10" s="69"/>
    </row>
    <row r="11" spans="1:23" ht="21" customHeight="1" x14ac:dyDescent="0.3">
      <c r="A11" s="555" t="s">
        <v>263</v>
      </c>
      <c r="B11" s="555"/>
      <c r="C11" s="555"/>
      <c r="D11" s="555"/>
      <c r="E11" s="555"/>
      <c r="F11" s="555"/>
      <c r="G11" s="555"/>
      <c r="H11" s="555"/>
      <c r="I11" s="555"/>
      <c r="J11" s="555"/>
      <c r="K11" s="555"/>
      <c r="L11" s="555"/>
      <c r="M11" s="555"/>
      <c r="N11" s="555"/>
      <c r="O11" s="555"/>
      <c r="P11" s="40"/>
      <c r="R11" s="69"/>
      <c r="S11" s="69"/>
      <c r="T11" s="69"/>
      <c r="U11" s="70"/>
      <c r="V11" s="69"/>
    </row>
    <row r="12" spans="1:23" ht="3.75" customHeight="1" x14ac:dyDescent="0.3">
      <c r="A12" s="11"/>
      <c r="B12" s="11"/>
      <c r="C12" s="11"/>
      <c r="D12" s="11"/>
      <c r="E12" s="11"/>
      <c r="F12" s="11"/>
      <c r="G12" s="11"/>
      <c r="H12" s="11"/>
      <c r="I12" s="11"/>
      <c r="J12" s="11"/>
      <c r="K12" s="11"/>
      <c r="L12" s="11"/>
      <c r="M12" s="11"/>
      <c r="N12" s="11"/>
      <c r="O12" s="11"/>
      <c r="R12" s="69"/>
      <c r="S12" s="69"/>
      <c r="T12" s="69"/>
      <c r="U12" s="70"/>
      <c r="V12" s="69"/>
    </row>
    <row r="13" spans="1:23" s="42" customFormat="1" ht="20.25" hidden="1" customHeight="1" thickBot="1" x14ac:dyDescent="0.35">
      <c r="A13" s="434" t="s">
        <v>5</v>
      </c>
      <c r="B13" s="556">
        <f>'Info District'!G11</f>
        <v>2025</v>
      </c>
      <c r="C13" s="557"/>
      <c r="E13" s="550"/>
      <c r="F13" s="550"/>
      <c r="G13" s="550"/>
      <c r="H13" s="550"/>
      <c r="I13" s="550"/>
      <c r="J13" s="554"/>
      <c r="Q13" s="63"/>
      <c r="R13" s="71"/>
      <c r="S13" s="71"/>
      <c r="T13" s="71"/>
      <c r="U13" s="72"/>
      <c r="V13" s="71"/>
    </row>
    <row r="14" spans="1:23" s="42" customFormat="1" ht="7.5" hidden="1" customHeight="1" thickBot="1" x14ac:dyDescent="0.35">
      <c r="A14" s="434"/>
      <c r="B14" s="13"/>
      <c r="C14" s="13"/>
      <c r="D14" s="13"/>
      <c r="O14" s="15"/>
      <c r="Q14" s="63"/>
      <c r="R14" s="71"/>
      <c r="S14" s="71"/>
      <c r="T14" s="71"/>
      <c r="U14" s="72"/>
      <c r="V14" s="71"/>
    </row>
    <row r="15" spans="1:23" s="42" customFormat="1" ht="16.5" hidden="1" customHeight="1" thickBot="1" x14ac:dyDescent="0.35">
      <c r="A15" s="434" t="s">
        <v>7</v>
      </c>
      <c r="B15" s="558" t="str">
        <f>'Info District'!G12</f>
        <v>PLATEAUX</v>
      </c>
      <c r="C15" s="559"/>
      <c r="D15" s="550" t="s">
        <v>8</v>
      </c>
      <c r="E15" s="550"/>
      <c r="F15" s="550"/>
      <c r="G15" s="551" t="str">
        <f>'Info District'!G13</f>
        <v>Agou</v>
      </c>
      <c r="H15" s="552"/>
      <c r="I15" s="553"/>
      <c r="L15" s="11"/>
      <c r="M15" s="11"/>
      <c r="N15" s="11"/>
      <c r="O15" s="11"/>
      <c r="P15" s="11"/>
      <c r="Q15" s="63"/>
      <c r="R15" s="71"/>
      <c r="S15" s="71"/>
      <c r="T15" s="71"/>
      <c r="U15" s="73"/>
      <c r="V15" s="71"/>
    </row>
    <row r="16" spans="1:23" s="42" customFormat="1" ht="3.75" hidden="1" customHeight="1" thickBot="1" x14ac:dyDescent="0.35">
      <c r="A16" s="139"/>
      <c r="B16" s="15"/>
      <c r="C16" s="15"/>
      <c r="D16" s="15"/>
      <c r="E16" s="15"/>
      <c r="K16" s="15"/>
      <c r="L16" s="15"/>
      <c r="M16" s="15"/>
      <c r="O16" s="15"/>
      <c r="Q16" s="63"/>
      <c r="R16" s="71"/>
      <c r="S16" s="71"/>
      <c r="T16" s="71"/>
      <c r="U16" s="72"/>
      <c r="V16" s="71"/>
    </row>
    <row r="17" spans="1:23" s="42" customFormat="1" ht="18" hidden="1" customHeight="1" thickBot="1" x14ac:dyDescent="0.35">
      <c r="A17" s="434" t="s">
        <v>9</v>
      </c>
      <c r="B17" s="556" t="str">
        <f>'Info District'!G17</f>
        <v>Avril à Juin 2025</v>
      </c>
      <c r="C17" s="560"/>
      <c r="D17" s="560"/>
      <c r="E17" s="557"/>
      <c r="G17" s="550" t="s">
        <v>11</v>
      </c>
      <c r="H17" s="550"/>
      <c r="I17" s="550"/>
      <c r="J17" s="550"/>
      <c r="K17" s="554"/>
      <c r="L17" s="551" t="str">
        <f>'Info District'!G18</f>
        <v>Juillet à Septembre 2025</v>
      </c>
      <c r="M17" s="552"/>
      <c r="N17" s="552"/>
      <c r="O17" s="552"/>
      <c r="P17" s="553"/>
      <c r="Q17" s="63"/>
      <c r="R17" s="71"/>
      <c r="S17" s="71"/>
      <c r="T17" s="71"/>
      <c r="U17" s="72"/>
      <c r="V17" s="71"/>
    </row>
    <row r="18" spans="1:23" s="9" customFormat="1" ht="6" customHeight="1" thickBot="1" x14ac:dyDescent="0.3">
      <c r="B18" s="43"/>
      <c r="C18" s="43"/>
      <c r="D18" s="43"/>
      <c r="E18" s="44"/>
      <c r="F18" s="43"/>
      <c r="G18" s="45"/>
      <c r="H18" s="45"/>
      <c r="I18" s="45"/>
      <c r="J18" s="45"/>
      <c r="K18" s="45"/>
      <c r="L18" s="45"/>
      <c r="M18" s="45"/>
      <c r="O18" s="38"/>
      <c r="Q18" s="64"/>
      <c r="R18" s="74"/>
      <c r="S18" s="74"/>
      <c r="T18" s="74"/>
      <c r="U18" s="75"/>
      <c r="V18" s="74"/>
    </row>
    <row r="19" spans="1:23" s="9" customFormat="1" ht="31.5" customHeight="1" thickBot="1" x14ac:dyDescent="0.35">
      <c r="A19" s="532" t="s">
        <v>12</v>
      </c>
      <c r="B19" s="532"/>
      <c r="C19" s="533"/>
      <c r="D19" s="575"/>
      <c r="E19" s="576"/>
      <c r="F19" s="576"/>
      <c r="G19" s="576"/>
      <c r="H19" s="576"/>
      <c r="I19" s="576"/>
      <c r="J19" s="576"/>
      <c r="K19" s="576"/>
      <c r="L19" s="576"/>
      <c r="M19" s="576"/>
      <c r="N19" s="577"/>
      <c r="O19" s="11"/>
      <c r="P19" s="464" t="str">
        <f>'Info District'!H17</f>
        <v>T2</v>
      </c>
      <c r="Q19" s="65"/>
      <c r="R19" s="535" t="s">
        <v>96</v>
      </c>
      <c r="S19" s="536"/>
      <c r="T19" s="536"/>
      <c r="U19" s="536"/>
      <c r="V19" s="537"/>
    </row>
    <row r="20" spans="1:23" s="9" customFormat="1" ht="8.25" customHeight="1" thickBot="1" x14ac:dyDescent="0.35">
      <c r="A20" s="12"/>
      <c r="B20" s="12"/>
      <c r="C20" s="12"/>
      <c r="D20" s="12"/>
      <c r="E20" s="12"/>
      <c r="F20" s="12"/>
      <c r="G20" s="13"/>
      <c r="H20" s="13"/>
      <c r="I20" s="13"/>
      <c r="J20" s="13"/>
      <c r="K20" s="13"/>
      <c r="L20" s="14"/>
      <c r="M20" s="14"/>
      <c r="N20" s="14"/>
      <c r="O20" s="14"/>
      <c r="Q20" s="64"/>
      <c r="R20" s="146"/>
      <c r="S20" s="74"/>
      <c r="T20" s="74"/>
      <c r="U20" s="76"/>
      <c r="V20" s="147"/>
    </row>
    <row r="21" spans="1:23" s="9" customFormat="1" ht="30.75" customHeight="1" thickBot="1" x14ac:dyDescent="0.35">
      <c r="A21" s="564" t="s">
        <v>6</v>
      </c>
      <c r="B21" s="564"/>
      <c r="C21" s="564"/>
      <c r="D21" s="565"/>
      <c r="E21" s="566"/>
      <c r="F21" s="566"/>
      <c r="G21" s="566"/>
      <c r="H21" s="567"/>
      <c r="I21" s="12"/>
      <c r="K21" s="230" t="s">
        <v>338</v>
      </c>
      <c r="O21" s="571"/>
      <c r="P21" s="572"/>
      <c r="Q21" s="64"/>
      <c r="R21" s="146"/>
      <c r="S21" s="74"/>
      <c r="T21" s="74"/>
      <c r="U21" s="76"/>
      <c r="V21" s="147"/>
    </row>
    <row r="22" spans="1:23" s="9" customFormat="1" ht="9" customHeight="1" thickBot="1" x14ac:dyDescent="0.35">
      <c r="A22" s="12"/>
      <c r="B22" s="12"/>
      <c r="C22" s="12"/>
      <c r="D22" s="12"/>
      <c r="E22" s="12"/>
      <c r="F22" s="12"/>
      <c r="G22" s="13"/>
      <c r="H22" s="13"/>
      <c r="I22" s="13"/>
      <c r="J22" s="13"/>
      <c r="K22" s="13"/>
      <c r="L22" s="14"/>
      <c r="M22" s="14"/>
      <c r="N22" s="14"/>
      <c r="O22" s="14"/>
      <c r="Q22" s="64"/>
      <c r="R22" s="146"/>
      <c r="S22" s="74"/>
      <c r="T22" s="74"/>
      <c r="U22" s="76"/>
      <c r="V22" s="147"/>
    </row>
    <row r="23" spans="1:23" s="9" customFormat="1" ht="30" customHeight="1" thickBot="1" x14ac:dyDescent="0.35">
      <c r="A23" s="532" t="s">
        <v>240</v>
      </c>
      <c r="B23" s="532"/>
      <c r="C23" s="533"/>
      <c r="D23" s="568" t="s">
        <v>265</v>
      </c>
      <c r="E23" s="569"/>
      <c r="F23" s="570"/>
      <c r="H23" s="229"/>
      <c r="I23" s="573" t="s">
        <v>337</v>
      </c>
      <c r="J23" s="573"/>
      <c r="K23" s="573"/>
      <c r="L23" s="573"/>
      <c r="M23" s="573"/>
      <c r="N23" s="574"/>
      <c r="O23" s="562"/>
      <c r="P23" s="563"/>
      <c r="Q23" s="64"/>
      <c r="R23" s="146"/>
      <c r="S23" s="74"/>
      <c r="T23" s="74"/>
      <c r="U23" s="76"/>
      <c r="V23" s="147"/>
    </row>
    <row r="24" spans="1:23" s="9" customFormat="1" ht="6" customHeight="1" x14ac:dyDescent="0.3">
      <c r="A24" s="12"/>
      <c r="B24" s="12"/>
      <c r="C24" s="12"/>
      <c r="D24" s="12"/>
      <c r="E24" s="12"/>
      <c r="F24" s="12"/>
      <c r="G24" s="13"/>
      <c r="H24" s="15"/>
      <c r="I24" s="15"/>
      <c r="J24" s="15"/>
      <c r="K24" s="13"/>
      <c r="L24" s="14"/>
      <c r="M24" s="14"/>
      <c r="N24" s="14"/>
      <c r="O24" s="14"/>
      <c r="Q24" s="64"/>
      <c r="R24" s="146"/>
      <c r="S24" s="74"/>
      <c r="T24" s="74"/>
      <c r="U24" s="76"/>
      <c r="V24" s="147"/>
    </row>
    <row r="25" spans="1:23" s="9" customFormat="1" ht="4.5" customHeight="1" thickBot="1" x14ac:dyDescent="0.35">
      <c r="A25" s="12"/>
      <c r="B25" s="12"/>
      <c r="C25" s="12"/>
      <c r="D25" s="12"/>
      <c r="E25" s="12"/>
      <c r="F25" s="12"/>
      <c r="G25" s="13"/>
      <c r="H25" s="13"/>
      <c r="I25" s="13"/>
      <c r="J25" s="13"/>
      <c r="K25" s="13"/>
      <c r="L25" s="14"/>
      <c r="M25" s="14"/>
      <c r="N25" s="14"/>
      <c r="O25" s="14"/>
      <c r="Q25" s="64"/>
      <c r="R25" s="146"/>
      <c r="S25" s="74"/>
      <c r="T25" s="74"/>
      <c r="U25" s="76"/>
      <c r="V25" s="147"/>
    </row>
    <row r="26" spans="1:23" ht="76.5" customHeight="1" thickBot="1" x14ac:dyDescent="0.35">
      <c r="A26" s="541" t="s">
        <v>13</v>
      </c>
      <c r="B26" s="16" t="s">
        <v>14</v>
      </c>
      <c r="C26" s="108" t="s">
        <v>15</v>
      </c>
      <c r="D26" s="118" t="s">
        <v>16</v>
      </c>
      <c r="E26" s="117" t="s">
        <v>17</v>
      </c>
      <c r="F26" s="16" t="s">
        <v>18</v>
      </c>
      <c r="G26" s="16" t="s">
        <v>233</v>
      </c>
      <c r="H26" s="16" t="s">
        <v>234</v>
      </c>
      <c r="I26" s="16" t="s">
        <v>19</v>
      </c>
      <c r="J26" s="16" t="s">
        <v>20</v>
      </c>
      <c r="K26" s="108" t="s">
        <v>21</v>
      </c>
      <c r="L26" s="136" t="s">
        <v>22</v>
      </c>
      <c r="M26" s="137" t="s">
        <v>236</v>
      </c>
      <c r="N26" s="138" t="s">
        <v>23</v>
      </c>
      <c r="O26" s="109" t="s">
        <v>39</v>
      </c>
      <c r="P26" s="16" t="s">
        <v>40</v>
      </c>
      <c r="R26" s="148" t="s">
        <v>237</v>
      </c>
      <c r="S26" s="140" t="s">
        <v>93</v>
      </c>
      <c r="T26" s="140" t="s">
        <v>239</v>
      </c>
      <c r="U26" s="140" t="s">
        <v>238</v>
      </c>
      <c r="V26" s="149" t="s">
        <v>97</v>
      </c>
    </row>
    <row r="27" spans="1:23" s="47" customFormat="1" ht="21.75" customHeight="1" thickBot="1" x14ac:dyDescent="0.35">
      <c r="A27" s="542"/>
      <c r="B27" s="46" t="s">
        <v>24</v>
      </c>
      <c r="C27" s="46" t="s">
        <v>25</v>
      </c>
      <c r="D27" s="112" t="s">
        <v>26</v>
      </c>
      <c r="E27" s="46" t="s">
        <v>27</v>
      </c>
      <c r="F27" s="46"/>
      <c r="G27" s="46" t="s">
        <v>28</v>
      </c>
      <c r="H27" s="46"/>
      <c r="I27" s="46" t="s">
        <v>29</v>
      </c>
      <c r="J27" s="46"/>
      <c r="K27" s="131" t="s">
        <v>235</v>
      </c>
      <c r="L27" s="133"/>
      <c r="M27" s="134"/>
      <c r="N27" s="135"/>
      <c r="O27" s="132" t="s">
        <v>30</v>
      </c>
      <c r="P27" s="46"/>
      <c r="Q27" s="66"/>
      <c r="R27" s="150"/>
      <c r="S27" s="67" t="s">
        <v>94</v>
      </c>
      <c r="T27" s="67" t="s">
        <v>95</v>
      </c>
      <c r="U27" s="94"/>
      <c r="V27" s="151" t="str">
        <f>IF(J28&lt;=0,"",IF(J28=90,$W$28))</f>
        <v/>
      </c>
      <c r="W27" s="37" t="s">
        <v>98</v>
      </c>
    </row>
    <row r="28" spans="1:23" ht="49.5" customHeight="1" x14ac:dyDescent="0.3">
      <c r="A28" s="231" t="str">
        <f>CDT!B26</f>
        <v>Artéméther-Luméfantrine 6cp (AL)</v>
      </c>
      <c r="B28" s="79"/>
      <c r="C28" s="110"/>
      <c r="D28" s="120" t="str">
        <f>IF(B28&lt;&gt;"",B28+C28,"")</f>
        <v/>
      </c>
      <c r="E28" s="119"/>
      <c r="F28" s="79"/>
      <c r="G28" s="79"/>
      <c r="H28" s="79"/>
      <c r="I28" s="79"/>
      <c r="J28" s="79"/>
      <c r="K28" s="110"/>
      <c r="L28" s="431" t="str">
        <f>IF(B28&lt;&gt;"",IF(J28=0,E28,((E28*90)/(90-J28))),"0")</f>
        <v>0</v>
      </c>
      <c r="M28" s="428" t="str">
        <f>IF(B28&lt;&gt;"",((E28/R28)*30),"0")</f>
        <v>0</v>
      </c>
      <c r="N28" s="250" t="str">
        <f>IF(B28&lt;&gt;"",IF(J28=0,((E28+L28)-K28),((M28*6)-K28)),"0")</f>
        <v>0</v>
      </c>
      <c r="O28" s="251"/>
      <c r="P28" s="81"/>
      <c r="R28" s="152">
        <f>(90-J28)</f>
        <v>90</v>
      </c>
      <c r="S28" s="68" t="e">
        <f>D28-(E28+G28+I28+H28)</f>
        <v>#VALUE!</v>
      </c>
      <c r="T28" s="68" t="e">
        <f>K28-S28</f>
        <v>#VALUE!</v>
      </c>
      <c r="U28" s="95">
        <v>6</v>
      </c>
      <c r="V28" s="153" t="e">
        <f t="shared" ref="V28:V52" si="0">IF(T28=0,"",$W$27)</f>
        <v>#VALUE!</v>
      </c>
      <c r="W28" s="37" t="s">
        <v>203</v>
      </c>
    </row>
    <row r="29" spans="1:23" ht="45" customHeight="1" x14ac:dyDescent="0.3">
      <c r="A29" s="231" t="str">
        <f>CDT!B27</f>
        <v>Artéméther-Luméfantrine 12cp (AL)</v>
      </c>
      <c r="B29" s="79"/>
      <c r="C29" s="110"/>
      <c r="D29" s="121" t="str">
        <f t="shared" ref="D29:D36" si="1">IF(B29&lt;&gt;"",B29+C29,"")</f>
        <v/>
      </c>
      <c r="E29" s="119"/>
      <c r="F29" s="79"/>
      <c r="G29" s="79"/>
      <c r="H29" s="79"/>
      <c r="I29" s="79"/>
      <c r="J29" s="79"/>
      <c r="K29" s="110"/>
      <c r="L29" s="431" t="str">
        <f t="shared" ref="L29:L36" si="2">IF(B29&lt;&gt;"",IF(J29=0,E29,((E29*90)/(90-J29))),"0")</f>
        <v>0</v>
      </c>
      <c r="M29" s="428" t="str">
        <f t="shared" ref="M29:M36" si="3">IF(B29&lt;&gt;"",((E29/R29)*30),"0")</f>
        <v>0</v>
      </c>
      <c r="N29" s="250" t="str">
        <f t="shared" ref="N29:N36" si="4">IF(B29&lt;&gt;"",IF(J29=0,((E29+L29)-K29),((M29*6)-K29)),"0")</f>
        <v>0</v>
      </c>
      <c r="O29" s="251"/>
      <c r="P29" s="81"/>
      <c r="R29" s="152">
        <f t="shared" ref="R29:R50" si="5">(90-J29)</f>
        <v>90</v>
      </c>
      <c r="S29" s="68" t="e">
        <f t="shared" ref="S29:S49" si="6">D29-(E29+G29+I29+H29)</f>
        <v>#VALUE!</v>
      </c>
      <c r="T29" s="68" t="e">
        <f t="shared" ref="T29:T50" si="7">K29-S29</f>
        <v>#VALUE!</v>
      </c>
      <c r="U29" s="95">
        <v>12</v>
      </c>
      <c r="V29" s="153" t="e">
        <f t="shared" si="0"/>
        <v>#VALUE!</v>
      </c>
    </row>
    <row r="30" spans="1:23" ht="49.5" customHeight="1" x14ac:dyDescent="0.3">
      <c r="A30" s="231" t="str">
        <f>CDT!B28</f>
        <v>Artéméther-Luméfantrine 18cp (AL)</v>
      </c>
      <c r="B30" s="79"/>
      <c r="C30" s="110"/>
      <c r="D30" s="121" t="str">
        <f t="shared" si="1"/>
        <v/>
      </c>
      <c r="E30" s="119"/>
      <c r="F30" s="79"/>
      <c r="G30" s="79"/>
      <c r="H30" s="79"/>
      <c r="I30" s="79"/>
      <c r="J30" s="79"/>
      <c r="K30" s="110"/>
      <c r="L30" s="431" t="str">
        <f t="shared" si="2"/>
        <v>0</v>
      </c>
      <c r="M30" s="428" t="str">
        <f t="shared" si="3"/>
        <v>0</v>
      </c>
      <c r="N30" s="250" t="str">
        <f t="shared" si="4"/>
        <v>0</v>
      </c>
      <c r="O30" s="251"/>
      <c r="P30" s="81"/>
      <c r="R30" s="152">
        <f t="shared" si="5"/>
        <v>90</v>
      </c>
      <c r="S30" s="68" t="e">
        <f t="shared" si="6"/>
        <v>#VALUE!</v>
      </c>
      <c r="T30" s="68" t="e">
        <f t="shared" si="7"/>
        <v>#VALUE!</v>
      </c>
      <c r="U30" s="95">
        <v>18</v>
      </c>
      <c r="V30" s="153" t="e">
        <f t="shared" si="0"/>
        <v>#VALUE!</v>
      </c>
    </row>
    <row r="31" spans="1:23" ht="49.5" customHeight="1" x14ac:dyDescent="0.3">
      <c r="A31" s="231" t="str">
        <f>CDT!B29</f>
        <v>Artéméther-Luméfantrine 24cp (AL)</v>
      </c>
      <c r="B31" s="79"/>
      <c r="C31" s="110"/>
      <c r="D31" s="121" t="str">
        <f t="shared" si="1"/>
        <v/>
      </c>
      <c r="E31" s="119"/>
      <c r="F31" s="79"/>
      <c r="G31" s="79"/>
      <c r="H31" s="79"/>
      <c r="I31" s="79"/>
      <c r="J31" s="79"/>
      <c r="K31" s="110"/>
      <c r="L31" s="431" t="str">
        <f t="shared" si="2"/>
        <v>0</v>
      </c>
      <c r="M31" s="428" t="str">
        <f t="shared" si="3"/>
        <v>0</v>
      </c>
      <c r="N31" s="250" t="str">
        <f t="shared" si="4"/>
        <v>0</v>
      </c>
      <c r="O31" s="251"/>
      <c r="P31" s="81"/>
      <c r="R31" s="152">
        <f t="shared" si="5"/>
        <v>90</v>
      </c>
      <c r="S31" s="68" t="e">
        <f t="shared" si="6"/>
        <v>#VALUE!</v>
      </c>
      <c r="T31" s="68" t="e">
        <f t="shared" si="7"/>
        <v>#VALUE!</v>
      </c>
      <c r="U31" s="95">
        <v>24</v>
      </c>
      <c r="V31" s="153" t="e">
        <f t="shared" si="0"/>
        <v>#VALUE!</v>
      </c>
    </row>
    <row r="32" spans="1:23" ht="50.25" hidden="1" customHeight="1" x14ac:dyDescent="0.3">
      <c r="A32" s="17" t="str">
        <f>CDT!B30</f>
        <v>Artéméther injectable 40 mg</v>
      </c>
      <c r="B32" s="79"/>
      <c r="C32" s="110"/>
      <c r="D32" s="121" t="str">
        <f t="shared" si="1"/>
        <v/>
      </c>
      <c r="E32" s="119"/>
      <c r="F32" s="79"/>
      <c r="G32" s="79"/>
      <c r="H32" s="79"/>
      <c r="I32" s="79"/>
      <c r="J32" s="79"/>
      <c r="K32" s="110"/>
      <c r="L32" s="431" t="str">
        <f t="shared" si="2"/>
        <v>0</v>
      </c>
      <c r="M32" s="428" t="str">
        <f t="shared" si="3"/>
        <v>0</v>
      </c>
      <c r="N32" s="250" t="str">
        <f t="shared" si="4"/>
        <v>0</v>
      </c>
      <c r="O32" s="251"/>
      <c r="P32" s="79"/>
      <c r="R32" s="152">
        <f t="shared" si="5"/>
        <v>90</v>
      </c>
      <c r="S32" s="68" t="e">
        <f t="shared" si="6"/>
        <v>#VALUE!</v>
      </c>
      <c r="T32" s="68" t="e">
        <f t="shared" si="7"/>
        <v>#VALUE!</v>
      </c>
      <c r="U32" s="95">
        <v>1</v>
      </c>
      <c r="V32" s="153" t="e">
        <f t="shared" si="0"/>
        <v>#VALUE!</v>
      </c>
    </row>
    <row r="33" spans="1:22" ht="50.25" hidden="1" customHeight="1" x14ac:dyDescent="0.3">
      <c r="A33" s="17" t="str">
        <f>CDT!B31</f>
        <v>Artéméther injectable 80 mg</v>
      </c>
      <c r="B33" s="79"/>
      <c r="C33" s="110"/>
      <c r="D33" s="121" t="str">
        <f t="shared" si="1"/>
        <v/>
      </c>
      <c r="E33" s="119"/>
      <c r="F33" s="79"/>
      <c r="G33" s="79"/>
      <c r="H33" s="79"/>
      <c r="I33" s="79"/>
      <c r="J33" s="79"/>
      <c r="K33" s="110"/>
      <c r="L33" s="431" t="str">
        <f t="shared" si="2"/>
        <v>0</v>
      </c>
      <c r="M33" s="428" t="str">
        <f t="shared" si="3"/>
        <v>0</v>
      </c>
      <c r="N33" s="250" t="str">
        <f t="shared" si="4"/>
        <v>0</v>
      </c>
      <c r="O33" s="251"/>
      <c r="P33" s="79"/>
      <c r="R33" s="152">
        <f t="shared" si="5"/>
        <v>90</v>
      </c>
      <c r="S33" s="68" t="e">
        <f t="shared" si="6"/>
        <v>#VALUE!</v>
      </c>
      <c r="T33" s="68" t="e">
        <f t="shared" si="7"/>
        <v>#VALUE!</v>
      </c>
      <c r="U33" s="95">
        <v>1</v>
      </c>
      <c r="V33" s="153" t="e">
        <f t="shared" si="0"/>
        <v>#VALUE!</v>
      </c>
    </row>
    <row r="34" spans="1:22" ht="50.25" hidden="1" customHeight="1" x14ac:dyDescent="0.3">
      <c r="A34" s="17" t="str">
        <f>CDT!B32</f>
        <v>Artésunate injectable 60 mg</v>
      </c>
      <c r="B34" s="79"/>
      <c r="C34" s="110"/>
      <c r="D34" s="121" t="str">
        <f t="shared" si="1"/>
        <v/>
      </c>
      <c r="E34" s="119"/>
      <c r="F34" s="79"/>
      <c r="G34" s="79"/>
      <c r="H34" s="79"/>
      <c r="I34" s="79"/>
      <c r="J34" s="79"/>
      <c r="K34" s="110"/>
      <c r="L34" s="431" t="str">
        <f t="shared" si="2"/>
        <v>0</v>
      </c>
      <c r="M34" s="428" t="str">
        <f t="shared" si="3"/>
        <v>0</v>
      </c>
      <c r="N34" s="250" t="str">
        <f t="shared" si="4"/>
        <v>0</v>
      </c>
      <c r="O34" s="251"/>
      <c r="P34" s="79"/>
      <c r="R34" s="152">
        <f t="shared" si="5"/>
        <v>90</v>
      </c>
      <c r="S34" s="68" t="e">
        <f t="shared" si="6"/>
        <v>#VALUE!</v>
      </c>
      <c r="T34" s="68" t="e">
        <f t="shared" si="7"/>
        <v>#VALUE!</v>
      </c>
      <c r="U34" s="95">
        <v>1</v>
      </c>
      <c r="V34" s="153" t="e">
        <f t="shared" si="0"/>
        <v>#VALUE!</v>
      </c>
    </row>
    <row r="35" spans="1:22" ht="50.25" hidden="1" customHeight="1" x14ac:dyDescent="0.3">
      <c r="A35" s="17" t="str">
        <f>CDT!B33</f>
        <v xml:space="preserve"> Sulfadoxine Pyriméthamine:  (SP)</v>
      </c>
      <c r="B35" s="79"/>
      <c r="C35" s="110"/>
      <c r="D35" s="121" t="str">
        <f t="shared" si="1"/>
        <v/>
      </c>
      <c r="E35" s="119"/>
      <c r="F35" s="79"/>
      <c r="G35" s="79"/>
      <c r="H35" s="79"/>
      <c r="I35" s="79"/>
      <c r="J35" s="79"/>
      <c r="K35" s="110"/>
      <c r="L35" s="431" t="str">
        <f t="shared" si="2"/>
        <v>0</v>
      </c>
      <c r="M35" s="428" t="str">
        <f t="shared" si="3"/>
        <v>0</v>
      </c>
      <c r="N35" s="250" t="str">
        <f t="shared" si="4"/>
        <v>0</v>
      </c>
      <c r="O35" s="251"/>
      <c r="P35" s="79"/>
      <c r="R35" s="152">
        <f t="shared" si="5"/>
        <v>90</v>
      </c>
      <c r="S35" s="68" t="e">
        <f t="shared" si="6"/>
        <v>#VALUE!</v>
      </c>
      <c r="T35" s="68" t="e">
        <f t="shared" si="7"/>
        <v>#VALUE!</v>
      </c>
      <c r="U35" s="95">
        <v>3</v>
      </c>
      <c r="V35" s="153" t="e">
        <f t="shared" si="0"/>
        <v>#VALUE!</v>
      </c>
    </row>
    <row r="36" spans="1:22" ht="45.75" customHeight="1" thickBot="1" x14ac:dyDescent="0.35">
      <c r="A36" s="231" t="str">
        <f>CDT!B34</f>
        <v>Test de Diagnostic Rapide  : (TDR)</v>
      </c>
      <c r="B36" s="79"/>
      <c r="C36" s="110"/>
      <c r="D36" s="305" t="str">
        <f t="shared" si="1"/>
        <v/>
      </c>
      <c r="E36" s="119"/>
      <c r="F36" s="79"/>
      <c r="G36" s="79"/>
      <c r="H36" s="79"/>
      <c r="I36" s="79"/>
      <c r="J36" s="79"/>
      <c r="K36" s="110"/>
      <c r="L36" s="431" t="str">
        <f t="shared" si="2"/>
        <v>0</v>
      </c>
      <c r="M36" s="428" t="str">
        <f t="shared" si="3"/>
        <v>0</v>
      </c>
      <c r="N36" s="250" t="str">
        <f t="shared" si="4"/>
        <v>0</v>
      </c>
      <c r="O36" s="251"/>
      <c r="P36" s="79"/>
      <c r="R36" s="152">
        <f t="shared" si="5"/>
        <v>90</v>
      </c>
      <c r="S36" s="68" t="e">
        <f t="shared" si="6"/>
        <v>#VALUE!</v>
      </c>
      <c r="T36" s="68" t="e">
        <f t="shared" si="7"/>
        <v>#VALUE!</v>
      </c>
      <c r="U36" s="95">
        <v>1</v>
      </c>
      <c r="V36" s="153" t="e">
        <f t="shared" si="0"/>
        <v>#VALUE!</v>
      </c>
    </row>
    <row r="37" spans="1:22" ht="34.5" hidden="1" customHeight="1" x14ac:dyDescent="0.3">
      <c r="A37" s="17" t="str">
        <f>CDT!B35</f>
        <v>Moustiquaire à Imprégnation Durable: (MID)</v>
      </c>
      <c r="B37" s="79"/>
      <c r="C37" s="110"/>
      <c r="D37" s="304">
        <f t="shared" ref="D37:D50" si="8">B37+C37</f>
        <v>0</v>
      </c>
      <c r="E37" s="119"/>
      <c r="F37" s="79"/>
      <c r="G37" s="79"/>
      <c r="H37" s="79"/>
      <c r="I37" s="79"/>
      <c r="J37" s="79"/>
      <c r="K37" s="110"/>
      <c r="L37" s="113">
        <f t="shared" ref="L37:L50" si="9">IF(J37=0,E37,((D37*90)/(90-J37)))</f>
        <v>0</v>
      </c>
      <c r="M37" s="55">
        <f t="shared" ref="M37:M50" si="10">(E37/R37)*30</f>
        <v>0</v>
      </c>
      <c r="N37" s="114">
        <f t="shared" ref="N37:N49" si="11">IF(J37=0,((E37+L37)-K37),((L37*2)-K37))</f>
        <v>0</v>
      </c>
      <c r="O37" s="111" t="str">
        <f t="shared" ref="O37:O50" si="12">IF(N37=0,"0",N37)</f>
        <v>0</v>
      </c>
      <c r="P37" s="79"/>
      <c r="R37" s="152">
        <f t="shared" si="5"/>
        <v>90</v>
      </c>
      <c r="S37" s="68">
        <f t="shared" si="6"/>
        <v>0</v>
      </c>
      <c r="T37" s="68">
        <f t="shared" si="7"/>
        <v>0</v>
      </c>
      <c r="U37" s="95">
        <v>1</v>
      </c>
      <c r="V37" s="153" t="str">
        <f t="shared" si="0"/>
        <v/>
      </c>
    </row>
    <row r="38" spans="1:22" ht="34.5" hidden="1" customHeight="1" x14ac:dyDescent="0.3">
      <c r="A38" s="17" t="str">
        <f>CDT!B40</f>
        <v>Artésunate Amodiaquine: (ASAQ) : 3 cp (25/67,5 mg)</v>
      </c>
      <c r="B38" s="79"/>
      <c r="C38" s="110"/>
      <c r="D38" s="121">
        <f t="shared" si="8"/>
        <v>0</v>
      </c>
      <c r="E38" s="119"/>
      <c r="F38" s="79"/>
      <c r="G38" s="79"/>
      <c r="H38" s="79"/>
      <c r="I38" s="79"/>
      <c r="J38" s="79"/>
      <c r="K38" s="110"/>
      <c r="L38" s="113">
        <f t="shared" si="9"/>
        <v>0</v>
      </c>
      <c r="M38" s="55">
        <f t="shared" si="10"/>
        <v>0</v>
      </c>
      <c r="N38" s="114">
        <f t="shared" si="11"/>
        <v>0</v>
      </c>
      <c r="O38" s="111" t="str">
        <f t="shared" si="12"/>
        <v>0</v>
      </c>
      <c r="P38" s="79"/>
      <c r="R38" s="152">
        <f t="shared" si="5"/>
        <v>90</v>
      </c>
      <c r="S38" s="68">
        <f t="shared" si="6"/>
        <v>0</v>
      </c>
      <c r="T38" s="68">
        <f t="shared" si="7"/>
        <v>0</v>
      </c>
      <c r="U38" s="95">
        <v>3</v>
      </c>
      <c r="V38" s="153" t="str">
        <f t="shared" si="0"/>
        <v/>
      </c>
    </row>
    <row r="39" spans="1:22" ht="34.5" hidden="1" customHeight="1" x14ac:dyDescent="0.3">
      <c r="A39" s="17" t="str">
        <f>CDT!B41</f>
        <v>Artésunate Amodiaquine: (ASAQ) 3 cp (50/135 mg)</v>
      </c>
      <c r="B39" s="79"/>
      <c r="C39" s="110"/>
      <c r="D39" s="121">
        <f t="shared" si="8"/>
        <v>0</v>
      </c>
      <c r="E39" s="119"/>
      <c r="F39" s="79"/>
      <c r="G39" s="79"/>
      <c r="H39" s="79"/>
      <c r="I39" s="79"/>
      <c r="J39" s="79"/>
      <c r="K39" s="110"/>
      <c r="L39" s="113">
        <f t="shared" si="9"/>
        <v>0</v>
      </c>
      <c r="M39" s="55">
        <f t="shared" si="10"/>
        <v>0</v>
      </c>
      <c r="N39" s="114">
        <f t="shared" si="11"/>
        <v>0</v>
      </c>
      <c r="O39" s="111" t="str">
        <f t="shared" si="12"/>
        <v>0</v>
      </c>
      <c r="P39" s="79"/>
      <c r="R39" s="152">
        <f t="shared" si="5"/>
        <v>90</v>
      </c>
      <c r="S39" s="68">
        <f t="shared" si="6"/>
        <v>0</v>
      </c>
      <c r="T39" s="68">
        <f t="shared" si="7"/>
        <v>0</v>
      </c>
      <c r="U39" s="95">
        <v>3</v>
      </c>
      <c r="V39" s="153" t="str">
        <f t="shared" si="0"/>
        <v/>
      </c>
    </row>
    <row r="40" spans="1:22" ht="34.5" hidden="1" customHeight="1" x14ac:dyDescent="0.3">
      <c r="A40" s="17" t="str">
        <f>CDT!B42</f>
        <v>Artésunate Amodiaquine: (ASAQ) 3 cp (100/270 mg)</v>
      </c>
      <c r="B40" s="79"/>
      <c r="C40" s="110"/>
      <c r="D40" s="121">
        <f t="shared" si="8"/>
        <v>0</v>
      </c>
      <c r="E40" s="119"/>
      <c r="F40" s="79"/>
      <c r="G40" s="79"/>
      <c r="H40" s="79"/>
      <c r="I40" s="79"/>
      <c r="J40" s="79"/>
      <c r="K40" s="110"/>
      <c r="L40" s="113">
        <f t="shared" si="9"/>
        <v>0</v>
      </c>
      <c r="M40" s="55">
        <f t="shared" si="10"/>
        <v>0</v>
      </c>
      <c r="N40" s="114">
        <f t="shared" si="11"/>
        <v>0</v>
      </c>
      <c r="O40" s="111" t="str">
        <f t="shared" si="12"/>
        <v>0</v>
      </c>
      <c r="P40" s="79"/>
      <c r="R40" s="152">
        <f t="shared" si="5"/>
        <v>90</v>
      </c>
      <c r="S40" s="68">
        <f t="shared" si="6"/>
        <v>0</v>
      </c>
      <c r="T40" s="68">
        <f t="shared" si="7"/>
        <v>0</v>
      </c>
      <c r="U40" s="95">
        <v>3</v>
      </c>
      <c r="V40" s="153" t="str">
        <f t="shared" si="0"/>
        <v/>
      </c>
    </row>
    <row r="41" spans="1:22" ht="34.5" hidden="1" customHeight="1" x14ac:dyDescent="0.3">
      <c r="A41" s="17" t="str">
        <f>CDT!B43</f>
        <v>Artésunate Amodiaquine: (ASAQ) 6 cp (100/270 mg)</v>
      </c>
      <c r="B41" s="79"/>
      <c r="C41" s="110"/>
      <c r="D41" s="121">
        <f t="shared" si="8"/>
        <v>0</v>
      </c>
      <c r="E41" s="119"/>
      <c r="F41" s="79"/>
      <c r="G41" s="79"/>
      <c r="H41" s="79"/>
      <c r="I41" s="79"/>
      <c r="J41" s="79"/>
      <c r="K41" s="110"/>
      <c r="L41" s="113">
        <f t="shared" si="9"/>
        <v>0</v>
      </c>
      <c r="M41" s="55">
        <f t="shared" si="10"/>
        <v>0</v>
      </c>
      <c r="N41" s="114">
        <f t="shared" si="11"/>
        <v>0</v>
      </c>
      <c r="O41" s="111" t="str">
        <f t="shared" si="12"/>
        <v>0</v>
      </c>
      <c r="P41" s="79"/>
      <c r="R41" s="152">
        <f t="shared" si="5"/>
        <v>90</v>
      </c>
      <c r="S41" s="68">
        <f t="shared" si="6"/>
        <v>0</v>
      </c>
      <c r="T41" s="68">
        <f t="shared" si="7"/>
        <v>0</v>
      </c>
      <c r="U41" s="95">
        <v>3</v>
      </c>
      <c r="V41" s="153" t="str">
        <f t="shared" si="0"/>
        <v/>
      </c>
    </row>
    <row r="42" spans="1:22" ht="34.5" hidden="1" customHeight="1" x14ac:dyDescent="0.3">
      <c r="A42" s="17" t="str">
        <f>CDT!B36</f>
        <v>Dihydroartéminisine Pipéraquine– Plaq / 3 comp 
( DHA-PPQ)  20/160 mg</v>
      </c>
      <c r="B42" s="79"/>
      <c r="C42" s="110"/>
      <c r="D42" s="121">
        <f t="shared" si="8"/>
        <v>0</v>
      </c>
      <c r="E42" s="119"/>
      <c r="F42" s="79"/>
      <c r="G42" s="79"/>
      <c r="H42" s="79"/>
      <c r="I42" s="79"/>
      <c r="J42" s="79"/>
      <c r="K42" s="110"/>
      <c r="L42" s="113">
        <f t="shared" si="9"/>
        <v>0</v>
      </c>
      <c r="M42" s="55">
        <f t="shared" si="10"/>
        <v>0</v>
      </c>
      <c r="N42" s="114">
        <f t="shared" si="11"/>
        <v>0</v>
      </c>
      <c r="O42" s="111" t="str">
        <f t="shared" si="12"/>
        <v>0</v>
      </c>
      <c r="P42" s="79"/>
      <c r="R42" s="152">
        <f t="shared" si="5"/>
        <v>90</v>
      </c>
      <c r="S42" s="68">
        <f t="shared" si="6"/>
        <v>0</v>
      </c>
      <c r="T42" s="68">
        <f t="shared" si="7"/>
        <v>0</v>
      </c>
      <c r="U42" s="95">
        <v>1</v>
      </c>
      <c r="V42" s="153" t="str">
        <f t="shared" si="0"/>
        <v/>
      </c>
    </row>
    <row r="43" spans="1:22" ht="34.5" hidden="1" customHeight="1" x14ac:dyDescent="0.3">
      <c r="A43" s="17" t="str">
        <f>CDT!B37</f>
        <v>Dihydroartéminisine Pipéraquine– Plaq / 3 comp 
( DHA-PPQ)  40/320 mg</v>
      </c>
      <c r="B43" s="79"/>
      <c r="C43" s="110"/>
      <c r="D43" s="121">
        <f t="shared" si="8"/>
        <v>0</v>
      </c>
      <c r="E43" s="119"/>
      <c r="F43" s="79"/>
      <c r="G43" s="79"/>
      <c r="H43" s="79"/>
      <c r="I43" s="79"/>
      <c r="J43" s="79"/>
      <c r="K43" s="110"/>
      <c r="L43" s="113">
        <f t="shared" si="9"/>
        <v>0</v>
      </c>
      <c r="M43" s="55">
        <f t="shared" si="10"/>
        <v>0</v>
      </c>
      <c r="N43" s="114">
        <f t="shared" si="11"/>
        <v>0</v>
      </c>
      <c r="O43" s="111" t="str">
        <f t="shared" si="12"/>
        <v>0</v>
      </c>
      <c r="P43" s="79"/>
      <c r="R43" s="152">
        <f t="shared" si="5"/>
        <v>90</v>
      </c>
      <c r="S43" s="68">
        <f t="shared" si="6"/>
        <v>0</v>
      </c>
      <c r="T43" s="68">
        <f t="shared" si="7"/>
        <v>0</v>
      </c>
      <c r="U43" s="95">
        <v>1</v>
      </c>
      <c r="V43" s="153" t="str">
        <f t="shared" si="0"/>
        <v/>
      </c>
    </row>
    <row r="44" spans="1:22" ht="34.5" hidden="1" customHeight="1" x14ac:dyDescent="0.3">
      <c r="A44" s="17" t="str">
        <f>CDT!B38</f>
        <v>Dihydroartéminisine Pipéraquine– Plaq / 6 comp 
( DHA-PPQ)  40/320 mg</v>
      </c>
      <c r="B44" s="79"/>
      <c r="C44" s="110"/>
      <c r="D44" s="121">
        <f t="shared" si="8"/>
        <v>0</v>
      </c>
      <c r="E44" s="119"/>
      <c r="F44" s="79"/>
      <c r="G44" s="79"/>
      <c r="H44" s="79"/>
      <c r="I44" s="79"/>
      <c r="J44" s="79"/>
      <c r="K44" s="110"/>
      <c r="L44" s="113">
        <f t="shared" si="9"/>
        <v>0</v>
      </c>
      <c r="M44" s="55">
        <f t="shared" si="10"/>
        <v>0</v>
      </c>
      <c r="N44" s="114">
        <f t="shared" si="11"/>
        <v>0</v>
      </c>
      <c r="O44" s="111" t="str">
        <f t="shared" si="12"/>
        <v>0</v>
      </c>
      <c r="P44" s="79"/>
      <c r="R44" s="152">
        <f t="shared" si="5"/>
        <v>90</v>
      </c>
      <c r="S44" s="68">
        <f t="shared" si="6"/>
        <v>0</v>
      </c>
      <c r="T44" s="68">
        <f t="shared" si="7"/>
        <v>0</v>
      </c>
      <c r="U44" s="95">
        <v>1</v>
      </c>
      <c r="V44" s="153" t="str">
        <f t="shared" si="0"/>
        <v/>
      </c>
    </row>
    <row r="45" spans="1:22" ht="34.5" hidden="1" customHeight="1" x14ac:dyDescent="0.3">
      <c r="A45" s="17" t="str">
        <f>CDT!B44</f>
        <v>Artésunate - Méfloquine (AS-MF)</v>
      </c>
      <c r="B45" s="79"/>
      <c r="C45" s="110"/>
      <c r="D45" s="121">
        <f t="shared" si="8"/>
        <v>0</v>
      </c>
      <c r="E45" s="119"/>
      <c r="F45" s="79"/>
      <c r="G45" s="79"/>
      <c r="H45" s="79"/>
      <c r="I45" s="79"/>
      <c r="J45" s="79"/>
      <c r="K45" s="110"/>
      <c r="L45" s="113">
        <f t="shared" si="9"/>
        <v>0</v>
      </c>
      <c r="M45" s="55">
        <f t="shared" si="10"/>
        <v>0</v>
      </c>
      <c r="N45" s="114">
        <f t="shared" si="11"/>
        <v>0</v>
      </c>
      <c r="O45" s="111" t="str">
        <f t="shared" si="12"/>
        <v>0</v>
      </c>
      <c r="P45" s="79"/>
      <c r="R45" s="152">
        <f t="shared" si="5"/>
        <v>90</v>
      </c>
      <c r="S45" s="68">
        <f t="shared" si="6"/>
        <v>0</v>
      </c>
      <c r="T45" s="68">
        <f t="shared" si="7"/>
        <v>0</v>
      </c>
      <c r="U45" s="95">
        <v>1</v>
      </c>
      <c r="V45" s="153" t="str">
        <f t="shared" si="0"/>
        <v/>
      </c>
    </row>
    <row r="46" spans="1:22" ht="34.5" hidden="1" customHeight="1" x14ac:dyDescent="0.3">
      <c r="A46" s="17" t="str">
        <f>CDT!B45</f>
        <v>Quinine comprimé 300mg</v>
      </c>
      <c r="B46" s="79"/>
      <c r="C46" s="110"/>
      <c r="D46" s="121">
        <f t="shared" si="8"/>
        <v>0</v>
      </c>
      <c r="E46" s="119"/>
      <c r="F46" s="79"/>
      <c r="G46" s="79"/>
      <c r="H46" s="79"/>
      <c r="I46" s="79"/>
      <c r="J46" s="79"/>
      <c r="K46" s="110"/>
      <c r="L46" s="113">
        <f t="shared" si="9"/>
        <v>0</v>
      </c>
      <c r="M46" s="55">
        <f t="shared" si="10"/>
        <v>0</v>
      </c>
      <c r="N46" s="114">
        <f t="shared" si="11"/>
        <v>0</v>
      </c>
      <c r="O46" s="111" t="str">
        <f t="shared" si="12"/>
        <v>0</v>
      </c>
      <c r="P46" s="79"/>
      <c r="R46" s="152">
        <f t="shared" si="5"/>
        <v>90</v>
      </c>
      <c r="S46" s="68">
        <f t="shared" si="6"/>
        <v>0</v>
      </c>
      <c r="T46" s="68">
        <f t="shared" si="7"/>
        <v>0</v>
      </c>
      <c r="U46" s="95">
        <v>1</v>
      </c>
      <c r="V46" s="153" t="str">
        <f t="shared" si="0"/>
        <v/>
      </c>
    </row>
    <row r="47" spans="1:22" ht="34.5" hidden="1" customHeight="1" x14ac:dyDescent="0.3">
      <c r="A47" s="17" t="str">
        <f>CDT!B46</f>
        <v>Quinine injectable 300 mg</v>
      </c>
      <c r="B47" s="79"/>
      <c r="C47" s="110"/>
      <c r="D47" s="121">
        <f t="shared" si="8"/>
        <v>0</v>
      </c>
      <c r="E47" s="119"/>
      <c r="F47" s="79"/>
      <c r="G47" s="79"/>
      <c r="H47" s="79"/>
      <c r="I47" s="79"/>
      <c r="J47" s="79"/>
      <c r="K47" s="110"/>
      <c r="L47" s="113">
        <f t="shared" si="9"/>
        <v>0</v>
      </c>
      <c r="M47" s="55">
        <f t="shared" si="10"/>
        <v>0</v>
      </c>
      <c r="N47" s="114">
        <f t="shared" si="11"/>
        <v>0</v>
      </c>
      <c r="O47" s="111" t="str">
        <f t="shared" si="12"/>
        <v>0</v>
      </c>
      <c r="P47" s="79"/>
      <c r="R47" s="152">
        <f t="shared" si="5"/>
        <v>90</v>
      </c>
      <c r="S47" s="68">
        <f t="shared" si="6"/>
        <v>0</v>
      </c>
      <c r="T47" s="68">
        <f t="shared" si="7"/>
        <v>0</v>
      </c>
      <c r="U47" s="95">
        <v>1</v>
      </c>
      <c r="V47" s="153" t="str">
        <f t="shared" si="0"/>
        <v/>
      </c>
    </row>
    <row r="48" spans="1:22" ht="34.5" hidden="1" customHeight="1" x14ac:dyDescent="0.3">
      <c r="A48" s="17" t="str">
        <f>CDT!B47</f>
        <v>Quinine injectable 600 mg</v>
      </c>
      <c r="B48" s="79"/>
      <c r="C48" s="110"/>
      <c r="D48" s="121">
        <f t="shared" si="8"/>
        <v>0</v>
      </c>
      <c r="E48" s="119"/>
      <c r="F48" s="79"/>
      <c r="G48" s="79"/>
      <c r="H48" s="79"/>
      <c r="I48" s="79"/>
      <c r="J48" s="79"/>
      <c r="K48" s="110"/>
      <c r="L48" s="113">
        <f t="shared" si="9"/>
        <v>0</v>
      </c>
      <c r="M48" s="55">
        <f t="shared" si="10"/>
        <v>0</v>
      </c>
      <c r="N48" s="114">
        <f t="shared" si="11"/>
        <v>0</v>
      </c>
      <c r="O48" s="111" t="str">
        <f t="shared" si="12"/>
        <v>0</v>
      </c>
      <c r="P48" s="79"/>
      <c r="R48" s="152">
        <f t="shared" si="5"/>
        <v>90</v>
      </c>
      <c r="S48" s="68">
        <f t="shared" si="6"/>
        <v>0</v>
      </c>
      <c r="T48" s="68">
        <f t="shared" si="7"/>
        <v>0</v>
      </c>
      <c r="U48" s="95">
        <v>1</v>
      </c>
      <c r="V48" s="153" t="str">
        <f t="shared" si="0"/>
        <v/>
      </c>
    </row>
    <row r="49" spans="1:22" ht="34.5" hidden="1" customHeight="1" x14ac:dyDescent="0.3">
      <c r="A49" s="17" t="str">
        <f>CDT!B48</f>
        <v>Quinine injectable 600 mg</v>
      </c>
      <c r="B49" s="79"/>
      <c r="C49" s="110"/>
      <c r="D49" s="121">
        <f t="shared" si="8"/>
        <v>0</v>
      </c>
      <c r="E49" s="119"/>
      <c r="F49" s="79"/>
      <c r="G49" s="79"/>
      <c r="H49" s="79"/>
      <c r="I49" s="79"/>
      <c r="J49" s="79"/>
      <c r="K49" s="110"/>
      <c r="L49" s="113">
        <f t="shared" si="9"/>
        <v>0</v>
      </c>
      <c r="M49" s="55">
        <f t="shared" si="10"/>
        <v>0</v>
      </c>
      <c r="N49" s="114">
        <f t="shared" si="11"/>
        <v>0</v>
      </c>
      <c r="O49" s="111" t="str">
        <f t="shared" si="12"/>
        <v>0</v>
      </c>
      <c r="P49" s="79"/>
      <c r="R49" s="152">
        <f t="shared" si="5"/>
        <v>90</v>
      </c>
      <c r="S49" s="68">
        <f t="shared" si="6"/>
        <v>0</v>
      </c>
      <c r="T49" s="68">
        <f t="shared" si="7"/>
        <v>0</v>
      </c>
      <c r="U49" s="95">
        <v>1</v>
      </c>
      <c r="V49" s="153" t="str">
        <f t="shared" si="0"/>
        <v/>
      </c>
    </row>
    <row r="50" spans="1:22" ht="34.5" hidden="1" customHeight="1" thickBot="1" x14ac:dyDescent="0.35">
      <c r="A50" s="17" t="str">
        <f>CDT!B49</f>
        <v>Artéméther injectable 100 mg</v>
      </c>
      <c r="B50" s="79"/>
      <c r="C50" s="110"/>
      <c r="D50" s="122">
        <f t="shared" si="8"/>
        <v>0</v>
      </c>
      <c r="E50" s="119"/>
      <c r="F50" s="79"/>
      <c r="G50" s="79"/>
      <c r="H50" s="79"/>
      <c r="I50" s="79"/>
      <c r="J50" s="79"/>
      <c r="K50" s="110"/>
      <c r="L50" s="115">
        <f t="shared" si="9"/>
        <v>0</v>
      </c>
      <c r="M50" s="130">
        <f t="shared" si="10"/>
        <v>0</v>
      </c>
      <c r="N50" s="116">
        <f>IF(J50=0,((E50+L50)-K50),((L50*2)-K50))</f>
        <v>0</v>
      </c>
      <c r="O50" s="111" t="str">
        <f t="shared" si="12"/>
        <v>0</v>
      </c>
      <c r="P50" s="79"/>
      <c r="R50" s="152">
        <f t="shared" si="5"/>
        <v>90</v>
      </c>
      <c r="S50" s="68">
        <f>D50-(E50+G50+I50+H50)</f>
        <v>0</v>
      </c>
      <c r="T50" s="68">
        <f t="shared" si="7"/>
        <v>0</v>
      </c>
      <c r="U50" s="95">
        <v>1</v>
      </c>
      <c r="V50" s="153" t="str">
        <f t="shared" si="0"/>
        <v/>
      </c>
    </row>
    <row r="51" spans="1:22" ht="34.5" hidden="1" customHeight="1" x14ac:dyDescent="0.3">
      <c r="A51" s="17"/>
      <c r="B51" s="79"/>
      <c r="C51" s="79"/>
      <c r="D51" s="56"/>
      <c r="E51" s="79"/>
      <c r="F51" s="79"/>
      <c r="G51" s="79"/>
      <c r="H51" s="79"/>
      <c r="I51" s="79"/>
      <c r="J51" s="79"/>
      <c r="K51" s="79"/>
      <c r="L51" s="57"/>
      <c r="M51" s="57"/>
      <c r="N51" s="58"/>
      <c r="O51" s="80"/>
      <c r="P51" s="79"/>
      <c r="R51" s="152"/>
      <c r="S51" s="68"/>
      <c r="T51" s="68"/>
      <c r="U51" s="95"/>
      <c r="V51" s="153" t="str">
        <f t="shared" si="0"/>
        <v/>
      </c>
    </row>
    <row r="52" spans="1:22" ht="34.5" hidden="1" customHeight="1" x14ac:dyDescent="0.3">
      <c r="A52" s="17"/>
      <c r="B52" s="79"/>
      <c r="C52" s="79"/>
      <c r="D52" s="53"/>
      <c r="E52" s="79"/>
      <c r="F52" s="79"/>
      <c r="G52" s="79"/>
      <c r="H52" s="79"/>
      <c r="I52" s="79"/>
      <c r="J52" s="79"/>
      <c r="K52" s="79"/>
      <c r="L52" s="54"/>
      <c r="M52" s="54"/>
      <c r="N52" s="55"/>
      <c r="O52" s="80"/>
      <c r="P52" s="79"/>
      <c r="R52" s="152"/>
      <c r="S52" s="68"/>
      <c r="T52" s="68"/>
      <c r="U52" s="95"/>
      <c r="V52" s="153" t="str">
        <f t="shared" si="0"/>
        <v/>
      </c>
    </row>
    <row r="53" spans="1:22" s="235" customFormat="1" ht="16.5" customHeight="1" x14ac:dyDescent="0.35">
      <c r="A53" s="494" t="s">
        <v>290</v>
      </c>
      <c r="B53" s="494"/>
      <c r="C53" s="494"/>
      <c r="D53" s="494"/>
      <c r="E53" s="232"/>
      <c r="F53" s="232"/>
      <c r="G53" s="233" t="s">
        <v>298</v>
      </c>
      <c r="H53" s="233"/>
      <c r="I53" s="232"/>
      <c r="J53" s="234"/>
      <c r="K53" s="232"/>
      <c r="L53" s="232"/>
      <c r="M53" s="232"/>
      <c r="N53" s="232"/>
      <c r="O53" s="232"/>
      <c r="Q53" s="236"/>
      <c r="R53" s="237"/>
      <c r="S53" s="238"/>
      <c r="T53" s="238"/>
      <c r="U53" s="239"/>
      <c r="V53" s="240"/>
    </row>
    <row r="54" spans="1:22" ht="34.5" customHeight="1" x14ac:dyDescent="0.3">
      <c r="A54" s="18"/>
      <c r="B54" s="18"/>
      <c r="C54" s="18"/>
      <c r="D54" s="18"/>
      <c r="E54" s="18"/>
      <c r="F54" s="18"/>
      <c r="G54" s="18"/>
      <c r="H54" s="18"/>
      <c r="I54" s="18"/>
      <c r="J54" s="18"/>
      <c r="K54" s="18"/>
      <c r="L54" s="18"/>
      <c r="M54" s="18"/>
      <c r="N54" s="18"/>
      <c r="O54" s="18"/>
      <c r="R54" s="154"/>
      <c r="S54" s="69"/>
      <c r="T54" s="69"/>
      <c r="U54" s="70"/>
      <c r="V54" s="155"/>
    </row>
    <row r="55" spans="1:22" ht="35.25" customHeight="1" x14ac:dyDescent="0.3">
      <c r="B55" s="18"/>
      <c r="C55" s="18"/>
      <c r="D55" s="18"/>
      <c r="E55" s="18"/>
      <c r="F55" s="18"/>
      <c r="I55" s="18"/>
      <c r="J55" s="18"/>
      <c r="K55" s="18"/>
      <c r="L55" s="18"/>
      <c r="M55" s="18"/>
      <c r="N55" s="18"/>
      <c r="O55" s="18"/>
      <c r="R55" s="154"/>
      <c r="S55" s="69"/>
      <c r="T55" s="69"/>
      <c r="U55" s="70"/>
      <c r="V55" s="155"/>
    </row>
    <row r="56" spans="1:22" s="235" customFormat="1" ht="16.5" customHeight="1" x14ac:dyDescent="0.35">
      <c r="A56" s="494" t="s">
        <v>289</v>
      </c>
      <c r="B56" s="494"/>
      <c r="C56" s="494"/>
      <c r="D56" s="494"/>
      <c r="E56" s="232"/>
      <c r="F56" s="232"/>
      <c r="G56" s="561" t="s">
        <v>299</v>
      </c>
      <c r="H56" s="561"/>
      <c r="I56" s="561"/>
      <c r="J56" s="561"/>
      <c r="K56" s="561"/>
      <c r="L56" s="561"/>
      <c r="M56" s="561"/>
      <c r="N56" s="561"/>
      <c r="O56" s="561"/>
      <c r="Q56" s="236"/>
      <c r="R56" s="237"/>
      <c r="S56" s="238"/>
      <c r="T56" s="238"/>
      <c r="U56" s="239"/>
      <c r="V56" s="240"/>
    </row>
  </sheetData>
  <mergeCells count="26">
    <mergeCell ref="A56:D56"/>
    <mergeCell ref="G56:O56"/>
    <mergeCell ref="A23:C23"/>
    <mergeCell ref="D23:F23"/>
    <mergeCell ref="I23:N23"/>
    <mergeCell ref="O23:P23"/>
    <mergeCell ref="A26:A27"/>
    <mergeCell ref="A53:D53"/>
    <mergeCell ref="A19:C19"/>
    <mergeCell ref="D19:N19"/>
    <mergeCell ref="R19:V19"/>
    <mergeCell ref="A21:C21"/>
    <mergeCell ref="D21:H21"/>
    <mergeCell ref="O21:P21"/>
    <mergeCell ref="L17:P17"/>
    <mergeCell ref="A1:B1"/>
    <mergeCell ref="A3:B3"/>
    <mergeCell ref="A4:B4"/>
    <mergeCell ref="A11:O11"/>
    <mergeCell ref="B13:C13"/>
    <mergeCell ref="E13:J13"/>
    <mergeCell ref="B15:C15"/>
    <mergeCell ref="D15:F15"/>
    <mergeCell ref="G15:I15"/>
    <mergeCell ref="B17:E17"/>
    <mergeCell ref="G17:K17"/>
  </mergeCells>
  <conditionalFormatting sqref="T28">
    <cfRule type="cellIs" dxfId="3494" priority="23" operator="greaterThan">
      <formula>0</formula>
    </cfRule>
    <cfRule type="cellIs" dxfId="3493" priority="24" operator="greaterThan">
      <formula>0</formula>
    </cfRule>
    <cfRule type="cellIs" dxfId="3492" priority="25" operator="lessThan">
      <formula>0</formula>
    </cfRule>
    <cfRule type="cellIs" dxfId="3491" priority="26" operator="notEqual">
      <formula>0</formula>
    </cfRule>
  </conditionalFormatting>
  <conditionalFormatting sqref="T29:T31">
    <cfRule type="cellIs" dxfId="3490" priority="19" operator="greaterThan">
      <formula>0</formula>
    </cfRule>
    <cfRule type="cellIs" dxfId="3489" priority="20" operator="greaterThan">
      <formula>0</formula>
    </cfRule>
    <cfRule type="cellIs" dxfId="3488" priority="21" operator="lessThan">
      <formula>0</formula>
    </cfRule>
    <cfRule type="cellIs" dxfId="3487" priority="22" operator="notEqual">
      <formula>0</formula>
    </cfRule>
  </conditionalFormatting>
  <conditionalFormatting sqref="T32:T49">
    <cfRule type="cellIs" dxfId="3486" priority="15" operator="greaterThan">
      <formula>0</formula>
    </cfRule>
    <cfRule type="cellIs" dxfId="3485" priority="16" operator="greaterThan">
      <formula>0</formula>
    </cfRule>
    <cfRule type="cellIs" dxfId="3484" priority="17" operator="lessThan">
      <formula>0</formula>
    </cfRule>
    <cfRule type="cellIs" dxfId="3483" priority="18" operator="notEqual">
      <formula>0</formula>
    </cfRule>
  </conditionalFormatting>
  <conditionalFormatting sqref="T50:T52">
    <cfRule type="cellIs" dxfId="3482" priority="11" operator="greaterThan">
      <formula>0</formula>
    </cfRule>
    <cfRule type="cellIs" dxfId="3481" priority="12" operator="greaterThan">
      <formula>0</formula>
    </cfRule>
    <cfRule type="cellIs" dxfId="3480" priority="13" operator="lessThan">
      <formula>0</formula>
    </cfRule>
    <cfRule type="cellIs" dxfId="3479" priority="14" operator="notEqual">
      <formula>0</formula>
    </cfRule>
  </conditionalFormatting>
  <conditionalFormatting sqref="K28 K50:K52">
    <cfRule type="expression" dxfId="3478" priority="9">
      <formula>K28&lt;S28</formula>
    </cfRule>
    <cfRule type="expression" dxfId="3477" priority="10">
      <formula>K28&gt;S28</formula>
    </cfRule>
  </conditionalFormatting>
  <conditionalFormatting sqref="J28">
    <cfRule type="cellIs" dxfId="3476" priority="8" operator="greaterThan">
      <formula>90</formula>
    </cfRule>
  </conditionalFormatting>
  <conditionalFormatting sqref="J37:J49">
    <cfRule type="cellIs" dxfId="3475" priority="7" operator="greaterThan">
      <formula>90</formula>
    </cfRule>
  </conditionalFormatting>
  <conditionalFormatting sqref="J50:J52">
    <cfRule type="cellIs" dxfId="3474" priority="6" operator="greaterThan">
      <formula>90</formula>
    </cfRule>
  </conditionalFormatting>
  <conditionalFormatting sqref="K37:K49">
    <cfRule type="expression" dxfId="3473" priority="4">
      <formula>K37&lt;S37</formula>
    </cfRule>
    <cfRule type="expression" dxfId="3472" priority="5">
      <formula>K37&gt;S37</formula>
    </cfRule>
  </conditionalFormatting>
  <conditionalFormatting sqref="K29:K36">
    <cfRule type="expression" dxfId="3471" priority="2">
      <formula>K29&lt;S29</formula>
    </cfRule>
    <cfRule type="expression" dxfId="3470" priority="3">
      <formula>K29&gt;S29</formula>
    </cfRule>
  </conditionalFormatting>
  <conditionalFormatting sqref="J29:J36">
    <cfRule type="cellIs" dxfId="3469" priority="1" operator="greaterThan">
      <formula>90</formula>
    </cfRule>
  </conditionalFormatting>
  <dataValidations count="9">
    <dataValidation type="whole" operator="lessThanOrEqual" allowBlank="1" showInputMessage="1" showErrorMessage="1" promptTitle="instruction" prompt="La valeur de la cellule ne peut pas être supérieure à la quantité Totale inscrite dans la colonne D._x000a_Merci de vérifier." sqref="E28:E52">
      <formula1>D28</formula1>
    </dataValidation>
    <dataValidation type="whole" allowBlank="1" showInputMessage="1" showErrorMessage="1" prompt="La valeur ne peut pas être supérieure à 89_x000a_Si tel est le cas déteminer la quantité à commander directement à la colonne M._x000a_merci" sqref="J28:J52">
      <formula1>0</formula1>
      <formula2>89</formula2>
    </dataValidation>
    <dataValidation errorStyle="information" allowBlank="1" showInputMessage="1" showErrorMessage="1" errorTitle="Instruction" error="Saisissez le Texte en MAJUSCULE_x000a_Exemple: CMS AGOE_x000a_Merci" promptTitle="Instruction" prompt="Saisissez le Texte en MAJUSCULE_x000a_Exemple: CMS AGOE_x000a_Merci" sqref="D19:N19"/>
    <dataValidation type="date" errorStyle="warning" allowBlank="1" showInputMessage="1" showErrorMessage="1" promptTitle="Instruction" prompt="SVP Saisissez la date sous le format:_x000a_00/00/0000. exemple 15/09/2016,_x000a_Merci_x000a_" sqref="D21:H21">
      <formula1>42370</formula1>
      <formula2>44926</formula2>
    </dataValidation>
    <dataValidation allowBlank="1" showInputMessage="1" showErrorMessage="1" prompt="SVP Saisissez le Nom du site et la date de dépôt de la commande en premier. Merci" sqref="B28:B36"/>
    <dataValidation errorStyle="information" allowBlank="1" showInputMessage="1" showErrorMessage="1" error="Vérifiez SVP l'inventaire physique,_x000a__x000a_MERI" sqref="K28:K36"/>
    <dataValidation type="list" allowBlank="1" showInputMessage="1" showErrorMessage="1" sqref="D23:F23">
      <formula1>typerapport2</formula1>
    </dataValidation>
    <dataValidation type="whole" allowBlank="1" showInputMessage="1" showErrorMessage="1" prompt="SVP _x000a_Veuillez inscrire le nombre d'ACS dans l'air sanitaire._x000a_Merci" sqref="O23:P23">
      <formula1>0</formula1>
      <formula2>500</formula2>
    </dataValidation>
    <dataValidation type="whole" allowBlank="1" showInputMessage="1" showErrorMessage="1" prompt="La quantité accordée par le point Focal ne peut être supérieure à la somme du CMMa et la quantité commandée pour le trimestre._x000a_Merci de revoir la quantité dans la colonne O._x000a_" sqref="O28:O36">
      <formula1>0</formula1>
      <formula2>+M28+N28</formula2>
    </dataValidation>
  </dataValidations>
  <pageMargins left="0.21" right="0.23622047244094491" top="0.74803149606299213" bottom="0.74803149606299213" header="0.31496062992125984" footer="0.31496062992125984"/>
  <pageSetup paperSize="9" scale="40" orientation="landscape" r:id="rId1"/>
  <headerFooter alignWithMargins="0">
    <oddFooter>&amp;C&amp;"Arial,Gras"PNLS /IST, Avenue des Armées, -05 BP 424 Lomé –Togo ; Tel 22 20 94 39 Fax : 22 20 94 36    Site Web : www.pnls.tg</oddFooter>
  </headerFooter>
  <drawing r:id="rId2"/>
</worksheet>
</file>

<file path=xl/worksheets/sheet4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rgb="FF00B050"/>
  </sheetPr>
  <dimension ref="A1:AA54"/>
  <sheetViews>
    <sheetView showGridLines="0" view="pageBreakPreview" topLeftCell="A11" zoomScale="80" zoomScaleNormal="125" zoomScaleSheetLayoutView="80" workbookViewId="0">
      <pane xSplit="1" ySplit="15" topLeftCell="B26" activePane="bottomRight" state="frozen"/>
      <selection activeCell="A32" sqref="A32:XFD32"/>
      <selection pane="topRight" activeCell="A32" sqref="A32:XFD32"/>
      <selection pane="bottomLeft" activeCell="A32" sqref="A32:XFD32"/>
      <selection pane="bottomRight" activeCell="D19" sqref="D19:N19"/>
    </sheetView>
  </sheetViews>
  <sheetFormatPr baseColWidth="10" defaultColWidth="7.33203125" defaultRowHeight="13.8" x14ac:dyDescent="0.3"/>
  <cols>
    <col min="1" max="1" width="53.44140625" style="3" customWidth="1"/>
    <col min="2" max="10" width="8.109375" style="3" customWidth="1"/>
    <col min="11" max="11" width="9.88671875" style="3" customWidth="1"/>
    <col min="12" max="12" width="8.88671875" style="3" customWidth="1"/>
    <col min="13" max="13" width="8.44140625" style="3" customWidth="1"/>
    <col min="14" max="14" width="9.44140625" style="3" customWidth="1"/>
    <col min="15" max="15" width="9.5546875" style="39" customWidth="1"/>
    <col min="16" max="16" width="16.44140625" style="3" customWidth="1"/>
    <col min="17" max="17" width="2.109375" style="62" customWidth="1"/>
    <col min="18" max="18" width="7.33203125" style="306" hidden="1" customWidth="1"/>
    <col min="19" max="19" width="7.44140625" style="77" customWidth="1"/>
    <col min="20" max="20" width="10.5546875" style="77" customWidth="1"/>
    <col min="21" max="21" width="7.44140625" style="77" bestFit="1" customWidth="1"/>
    <col min="22" max="22" width="7.88671875" style="78" bestFit="1" customWidth="1"/>
    <col min="23" max="23" width="33.33203125" style="77" customWidth="1"/>
    <col min="24" max="16384" width="7.33203125" style="3"/>
  </cols>
  <sheetData>
    <row r="1" spans="1:23" ht="17.25" customHeight="1" x14ac:dyDescent="0.3">
      <c r="A1" s="549" t="s">
        <v>452</v>
      </c>
      <c r="B1" s="549"/>
      <c r="C1" s="2"/>
      <c r="D1" s="2"/>
      <c r="E1"/>
      <c r="F1"/>
      <c r="G1"/>
      <c r="H1"/>
      <c r="I1"/>
      <c r="J1"/>
      <c r="N1" s="4" t="s">
        <v>1</v>
      </c>
      <c r="O1" s="5"/>
      <c r="S1" s="69"/>
      <c r="T1" s="69"/>
      <c r="U1" s="69"/>
      <c r="V1" s="70"/>
      <c r="W1" s="69"/>
    </row>
    <row r="2" spans="1:23" ht="13.5" customHeight="1" x14ac:dyDescent="0.3">
      <c r="A2" s="1" t="s">
        <v>453</v>
      </c>
      <c r="B2" s="1"/>
      <c r="C2" s="2"/>
      <c r="D2" s="2"/>
      <c r="E2"/>
      <c r="F2"/>
      <c r="G2"/>
      <c r="H2"/>
      <c r="I2"/>
      <c r="J2"/>
      <c r="M2" s="4"/>
      <c r="N2" s="4" t="s">
        <v>3</v>
      </c>
      <c r="O2" s="5"/>
      <c r="S2" s="69"/>
      <c r="T2" s="69"/>
      <c r="U2" s="69"/>
      <c r="V2" s="70"/>
      <c r="W2" s="69"/>
    </row>
    <row r="3" spans="1:23" ht="15.6" x14ac:dyDescent="0.3">
      <c r="A3" s="549" t="s">
        <v>454</v>
      </c>
      <c r="B3" s="549"/>
      <c r="C3" s="2"/>
      <c r="D3" s="2"/>
      <c r="E3"/>
      <c r="F3"/>
      <c r="G3"/>
      <c r="H3"/>
      <c r="I3"/>
      <c r="J3"/>
      <c r="K3" s="5"/>
      <c r="L3" s="5"/>
      <c r="M3" s="5"/>
      <c r="N3" s="5"/>
      <c r="O3" s="5"/>
      <c r="S3" s="69"/>
      <c r="T3" s="69"/>
      <c r="U3" s="69"/>
      <c r="V3" s="70"/>
      <c r="W3" s="69"/>
    </row>
    <row r="4" spans="1:23" ht="33.6" customHeight="1" x14ac:dyDescent="0.3">
      <c r="A4" s="547" t="s">
        <v>455</v>
      </c>
      <c r="B4" s="548"/>
      <c r="C4" s="7"/>
      <c r="D4" s="7"/>
      <c r="E4" s="8"/>
      <c r="F4" s="8"/>
      <c r="G4" s="8"/>
      <c r="H4" s="8"/>
      <c r="I4" s="8"/>
      <c r="J4" s="8"/>
      <c r="K4" s="9"/>
      <c r="L4" s="9"/>
      <c r="M4" s="9"/>
      <c r="N4" s="9"/>
      <c r="O4" s="38"/>
      <c r="S4" s="69"/>
      <c r="T4" s="69"/>
      <c r="U4" s="69"/>
      <c r="V4" s="70"/>
      <c r="W4" s="69"/>
    </row>
    <row r="5" spans="1:23" x14ac:dyDescent="0.3">
      <c r="B5" s="9"/>
      <c r="C5" s="9"/>
      <c r="D5" s="9"/>
      <c r="E5" s="9"/>
      <c r="F5" s="9"/>
      <c r="G5" s="9"/>
      <c r="H5" s="9"/>
      <c r="I5" s="9"/>
      <c r="J5" s="9"/>
      <c r="K5" s="9"/>
      <c r="L5" s="9"/>
      <c r="M5" s="9"/>
      <c r="N5" s="9"/>
      <c r="O5" s="38"/>
      <c r="S5" s="69"/>
      <c r="T5" s="69"/>
      <c r="U5" s="69"/>
      <c r="V5" s="70"/>
      <c r="W5" s="69"/>
    </row>
    <row r="6" spans="1:23" ht="15.6" x14ac:dyDescent="0.3">
      <c r="A6" s="6" t="s">
        <v>232</v>
      </c>
      <c r="B6" s="9"/>
      <c r="C6" s="9"/>
      <c r="D6" s="9"/>
      <c r="E6" s="9"/>
      <c r="F6" s="9"/>
      <c r="G6" s="9"/>
      <c r="H6" s="9"/>
      <c r="I6" s="9"/>
      <c r="J6" s="9"/>
      <c r="K6" s="9"/>
      <c r="L6" s="9"/>
      <c r="M6" s="9"/>
      <c r="N6" s="9"/>
      <c r="O6" s="38"/>
      <c r="S6" s="69"/>
      <c r="T6" s="69"/>
      <c r="U6" s="69"/>
      <c r="V6" s="70"/>
      <c r="W6" s="69"/>
    </row>
    <row r="7" spans="1:23" x14ac:dyDescent="0.3">
      <c r="A7" s="10"/>
      <c r="B7" s="9"/>
      <c r="C7" s="9"/>
      <c r="D7" s="9"/>
      <c r="E7" s="9"/>
      <c r="F7" s="9"/>
      <c r="G7" s="9"/>
      <c r="H7" s="9"/>
      <c r="I7" s="9"/>
      <c r="J7" s="9"/>
      <c r="K7" s="9"/>
      <c r="L7" s="9"/>
      <c r="M7" s="9"/>
      <c r="N7" s="9"/>
      <c r="O7" s="38"/>
      <c r="S7" s="69"/>
      <c r="T7" s="69"/>
      <c r="U7" s="69"/>
      <c r="V7" s="70"/>
      <c r="W7" s="69"/>
    </row>
    <row r="8" spans="1:23" x14ac:dyDescent="0.3">
      <c r="A8" s="10"/>
      <c r="B8" s="9"/>
      <c r="C8" s="9"/>
      <c r="D8" s="9"/>
      <c r="E8" s="9"/>
      <c r="F8" s="9"/>
      <c r="G8" s="9"/>
      <c r="H8" s="9"/>
      <c r="I8" s="9"/>
      <c r="J8" s="9"/>
      <c r="K8" s="9"/>
      <c r="L8" s="9"/>
      <c r="M8" s="9"/>
      <c r="N8" s="9"/>
      <c r="O8" s="38"/>
      <c r="S8" s="69"/>
      <c r="T8" s="69"/>
      <c r="U8" s="69"/>
      <c r="V8" s="70"/>
      <c r="W8" s="69"/>
    </row>
    <row r="9" spans="1:23" x14ac:dyDescent="0.3">
      <c r="A9" s="10"/>
      <c r="B9" s="9"/>
      <c r="C9" s="9"/>
      <c r="D9" s="9"/>
      <c r="E9" s="9"/>
      <c r="F9" s="9"/>
      <c r="G9" s="9"/>
      <c r="H9" s="9"/>
      <c r="I9" s="9"/>
      <c r="J9" s="9"/>
      <c r="K9" s="9"/>
      <c r="L9" s="9"/>
      <c r="M9" s="9"/>
      <c r="N9" s="9"/>
      <c r="O9" s="38"/>
      <c r="S9" s="69"/>
      <c r="T9" s="69"/>
      <c r="U9" s="69"/>
      <c r="V9" s="70"/>
      <c r="W9" s="69"/>
    </row>
    <row r="10" spans="1:23" x14ac:dyDescent="0.3">
      <c r="S10" s="69"/>
      <c r="T10" s="69"/>
      <c r="U10" s="69"/>
      <c r="V10" s="70"/>
      <c r="W10" s="69"/>
    </row>
    <row r="11" spans="1:23" ht="19.5" customHeight="1" x14ac:dyDescent="0.3">
      <c r="A11" s="555" t="s">
        <v>263</v>
      </c>
      <c r="B11" s="555"/>
      <c r="C11" s="555"/>
      <c r="D11" s="555"/>
      <c r="E11" s="555"/>
      <c r="F11" s="555"/>
      <c r="G11" s="555"/>
      <c r="H11" s="555"/>
      <c r="I11" s="555"/>
      <c r="J11" s="555"/>
      <c r="K11" s="555"/>
      <c r="L11" s="555"/>
      <c r="M11" s="555"/>
      <c r="N11" s="555"/>
      <c r="O11" s="555"/>
      <c r="P11" s="40"/>
      <c r="S11" s="69"/>
      <c r="T11" s="69"/>
      <c r="U11" s="69"/>
      <c r="V11" s="70"/>
      <c r="W11" s="69"/>
    </row>
    <row r="12" spans="1:23" ht="1.5" customHeight="1" thickBot="1" x14ac:dyDescent="0.35">
      <c r="A12" s="11"/>
      <c r="B12" s="11"/>
      <c r="C12" s="11"/>
      <c r="D12" s="11"/>
      <c r="E12" s="11"/>
      <c r="F12" s="11"/>
      <c r="G12" s="11"/>
      <c r="H12" s="11"/>
      <c r="I12" s="11"/>
      <c r="J12" s="11"/>
      <c r="K12" s="11"/>
      <c r="L12" s="11"/>
      <c r="M12" s="11"/>
      <c r="N12" s="11"/>
      <c r="O12" s="11"/>
      <c r="S12" s="69"/>
      <c r="T12" s="69"/>
      <c r="U12" s="69"/>
      <c r="V12" s="70"/>
      <c r="W12" s="69"/>
    </row>
    <row r="13" spans="1:23" s="42" customFormat="1" ht="20.25" hidden="1" customHeight="1" thickBot="1" x14ac:dyDescent="0.35">
      <c r="A13" s="434" t="s">
        <v>5</v>
      </c>
      <c r="B13" s="556">
        <f>'Info District'!G11</f>
        <v>2025</v>
      </c>
      <c r="C13" s="557"/>
      <c r="E13" s="550"/>
      <c r="F13" s="550"/>
      <c r="G13" s="550"/>
      <c r="H13" s="550"/>
      <c r="I13" s="550"/>
      <c r="J13" s="554"/>
      <c r="Q13" s="63"/>
      <c r="R13" s="307"/>
      <c r="S13" s="71"/>
      <c r="T13" s="71"/>
      <c r="U13" s="71"/>
      <c r="V13" s="72"/>
      <c r="W13" s="71"/>
    </row>
    <row r="14" spans="1:23" s="42" customFormat="1" ht="7.5" hidden="1" customHeight="1" thickBot="1" x14ac:dyDescent="0.35">
      <c r="A14" s="434"/>
      <c r="B14" s="13"/>
      <c r="C14" s="13"/>
      <c r="D14" s="13"/>
      <c r="O14" s="15"/>
      <c r="Q14" s="63"/>
      <c r="R14" s="307"/>
      <c r="S14" s="71"/>
      <c r="T14" s="71"/>
      <c r="U14" s="71"/>
      <c r="V14" s="72"/>
      <c r="W14" s="71"/>
    </row>
    <row r="15" spans="1:23" s="42" customFormat="1" ht="16.5" hidden="1" customHeight="1" thickBot="1" x14ac:dyDescent="0.35">
      <c r="A15" s="434" t="s">
        <v>7</v>
      </c>
      <c r="B15" s="558" t="str">
        <f>'Info District'!G12</f>
        <v>PLATEAUX</v>
      </c>
      <c r="C15" s="559"/>
      <c r="D15" s="550" t="s">
        <v>8</v>
      </c>
      <c r="E15" s="550"/>
      <c r="F15" s="550"/>
      <c r="G15" s="551" t="str">
        <f>'Info District'!G13</f>
        <v>Agou</v>
      </c>
      <c r="H15" s="552"/>
      <c r="I15" s="553"/>
      <c r="L15" s="11"/>
      <c r="M15" s="11"/>
      <c r="N15" s="11"/>
      <c r="O15" s="11"/>
      <c r="P15" s="11"/>
      <c r="Q15" s="63"/>
      <c r="R15" s="307"/>
      <c r="S15" s="71"/>
      <c r="T15" s="71"/>
      <c r="U15" s="71"/>
      <c r="V15" s="73"/>
      <c r="W15" s="71"/>
    </row>
    <row r="16" spans="1:23" s="42" customFormat="1" ht="3.75" hidden="1" customHeight="1" thickBot="1" x14ac:dyDescent="0.35">
      <c r="A16" s="139"/>
      <c r="B16" s="15"/>
      <c r="C16" s="15"/>
      <c r="D16" s="15"/>
      <c r="E16" s="15"/>
      <c r="K16" s="15"/>
      <c r="L16" s="15"/>
      <c r="M16" s="15"/>
      <c r="O16" s="15"/>
      <c r="Q16" s="63"/>
      <c r="R16" s="307"/>
      <c r="S16" s="71"/>
      <c r="T16" s="71"/>
      <c r="U16" s="71"/>
      <c r="V16" s="72"/>
      <c r="W16" s="71"/>
    </row>
    <row r="17" spans="1:27" s="42" customFormat="1" ht="18" hidden="1" customHeight="1" thickBot="1" x14ac:dyDescent="0.35">
      <c r="A17" s="434" t="s">
        <v>9</v>
      </c>
      <c r="B17" s="556" t="str">
        <f>'Info District'!G17</f>
        <v>Avril à Juin 2025</v>
      </c>
      <c r="C17" s="560"/>
      <c r="D17" s="560"/>
      <c r="E17" s="557"/>
      <c r="G17" s="550" t="s">
        <v>11</v>
      </c>
      <c r="H17" s="550"/>
      <c r="I17" s="550"/>
      <c r="J17" s="550"/>
      <c r="K17" s="554"/>
      <c r="L17" s="551" t="str">
        <f>'Info District'!G18</f>
        <v>Juillet à Septembre 2025</v>
      </c>
      <c r="M17" s="552"/>
      <c r="N17" s="552"/>
      <c r="O17" s="552"/>
      <c r="P17" s="553"/>
      <c r="Q17" s="63"/>
      <c r="R17" s="307"/>
      <c r="S17" s="71"/>
      <c r="T17" s="71"/>
      <c r="U17" s="71"/>
      <c r="V17" s="72"/>
      <c r="W17" s="71"/>
    </row>
    <row r="18" spans="1:27" s="9" customFormat="1" ht="2.25" hidden="1" customHeight="1" thickBot="1" x14ac:dyDescent="0.3">
      <c r="B18" s="43"/>
      <c r="C18" s="43"/>
      <c r="D18" s="43"/>
      <c r="E18" s="44"/>
      <c r="F18" s="43"/>
      <c r="G18" s="45"/>
      <c r="H18" s="45"/>
      <c r="I18" s="45"/>
      <c r="J18" s="45"/>
      <c r="K18" s="45"/>
      <c r="L18" s="45"/>
      <c r="M18" s="45"/>
      <c r="O18" s="38"/>
      <c r="Q18" s="64"/>
      <c r="R18" s="308"/>
      <c r="S18" s="74"/>
      <c r="T18" s="74"/>
      <c r="U18" s="74"/>
      <c r="V18" s="75"/>
      <c r="W18" s="74"/>
    </row>
    <row r="19" spans="1:27" s="9" customFormat="1" ht="21" customHeight="1" thickBot="1" x14ac:dyDescent="0.35">
      <c r="A19" s="532" t="s">
        <v>12</v>
      </c>
      <c r="B19" s="532"/>
      <c r="C19" s="533"/>
      <c r="D19" s="538"/>
      <c r="E19" s="539"/>
      <c r="F19" s="539"/>
      <c r="G19" s="539"/>
      <c r="H19" s="539"/>
      <c r="I19" s="539"/>
      <c r="J19" s="539"/>
      <c r="K19" s="539"/>
      <c r="L19" s="539"/>
      <c r="M19" s="539"/>
      <c r="N19" s="540"/>
      <c r="O19" s="11"/>
      <c r="P19" s="241" t="str">
        <f>'Info District'!H17</f>
        <v>T2</v>
      </c>
      <c r="Q19" s="65"/>
      <c r="R19" s="309"/>
      <c r="S19" s="535" t="s">
        <v>96</v>
      </c>
      <c r="T19" s="536"/>
      <c r="U19" s="536"/>
      <c r="V19" s="536"/>
      <c r="W19" s="537"/>
    </row>
    <row r="20" spans="1:27" s="9" customFormat="1" ht="4.5" customHeight="1" thickBot="1" x14ac:dyDescent="0.35">
      <c r="A20" s="12"/>
      <c r="B20" s="12"/>
      <c r="C20" s="12"/>
      <c r="D20" s="12"/>
      <c r="E20" s="12"/>
      <c r="F20" s="12"/>
      <c r="G20" s="13"/>
      <c r="H20" s="13"/>
      <c r="I20" s="13"/>
      <c r="J20" s="13"/>
      <c r="K20" s="13"/>
      <c r="L20" s="14"/>
      <c r="M20" s="14"/>
      <c r="N20" s="14"/>
      <c r="O20" s="14"/>
      <c r="Q20" s="64"/>
      <c r="R20" s="308"/>
      <c r="S20" s="146"/>
      <c r="T20" s="74"/>
      <c r="U20" s="74"/>
      <c r="V20" s="76"/>
      <c r="W20" s="147"/>
    </row>
    <row r="21" spans="1:27" s="9" customFormat="1" ht="32.25" customHeight="1" thickBot="1" x14ac:dyDescent="0.35">
      <c r="A21" s="532" t="s">
        <v>240</v>
      </c>
      <c r="B21" s="532"/>
      <c r="C21" s="533"/>
      <c r="D21" s="543" t="s">
        <v>264</v>
      </c>
      <c r="E21" s="544"/>
      <c r="F21" s="545"/>
      <c r="G21" s="534" t="s">
        <v>6</v>
      </c>
      <c r="H21" s="534"/>
      <c r="I21" s="534"/>
      <c r="J21" s="534"/>
      <c r="K21" s="534"/>
      <c r="L21" s="546"/>
      <c r="M21" s="539"/>
      <c r="N21" s="539"/>
      <c r="O21" s="539"/>
      <c r="P21" s="540"/>
      <c r="Q21" s="64"/>
      <c r="R21" s="308"/>
      <c r="S21" s="146"/>
      <c r="T21" s="74"/>
      <c r="U21" s="74"/>
      <c r="V21" s="76"/>
      <c r="W21" s="147"/>
    </row>
    <row r="22" spans="1:27" s="9" customFormat="1" ht="6" customHeight="1" x14ac:dyDescent="0.3">
      <c r="A22" s="12"/>
      <c r="B22" s="12"/>
      <c r="C22" s="12"/>
      <c r="D22" s="12"/>
      <c r="E22" s="12"/>
      <c r="F22" s="12"/>
      <c r="G22" s="534"/>
      <c r="H22" s="534"/>
      <c r="I22" s="534"/>
      <c r="J22" s="534"/>
      <c r="K22" s="534"/>
      <c r="L22" s="14"/>
      <c r="M22" s="14"/>
      <c r="N22" s="14"/>
      <c r="O22" s="14"/>
      <c r="Q22" s="64"/>
      <c r="R22" s="308"/>
      <c r="S22" s="146"/>
      <c r="T22" s="74"/>
      <c r="U22" s="74"/>
      <c r="V22" s="76"/>
      <c r="W22" s="147"/>
    </row>
    <row r="23" spans="1:27" s="9" customFormat="1" ht="3.75" customHeight="1" thickBot="1" x14ac:dyDescent="0.35">
      <c r="A23" s="12"/>
      <c r="B23" s="12"/>
      <c r="C23" s="12"/>
      <c r="D23" s="12"/>
      <c r="E23" s="12"/>
      <c r="F23" s="12"/>
      <c r="G23" s="13"/>
      <c r="H23" s="13"/>
      <c r="I23" s="13"/>
      <c r="J23" s="13"/>
      <c r="K23" s="13"/>
      <c r="L23" s="14"/>
      <c r="M23" s="14"/>
      <c r="N23" s="14"/>
      <c r="O23" s="14"/>
      <c r="Q23" s="64"/>
      <c r="R23" s="308"/>
      <c r="S23" s="146"/>
      <c r="T23" s="74"/>
      <c r="U23" s="74"/>
      <c r="V23" s="76"/>
      <c r="W23" s="147"/>
    </row>
    <row r="24" spans="1:27" ht="76.5" customHeight="1" thickBot="1" x14ac:dyDescent="0.35">
      <c r="A24" s="541" t="s">
        <v>13</v>
      </c>
      <c r="B24" s="16" t="s">
        <v>14</v>
      </c>
      <c r="C24" s="108" t="s">
        <v>15</v>
      </c>
      <c r="D24" s="118" t="s">
        <v>16</v>
      </c>
      <c r="E24" s="117" t="s">
        <v>17</v>
      </c>
      <c r="F24" s="351" t="s">
        <v>18</v>
      </c>
      <c r="G24" s="16" t="s">
        <v>233</v>
      </c>
      <c r="H24" s="16" t="s">
        <v>234</v>
      </c>
      <c r="I24" s="16" t="s">
        <v>19</v>
      </c>
      <c r="J24" s="16" t="s">
        <v>20</v>
      </c>
      <c r="K24" s="108" t="s">
        <v>21</v>
      </c>
      <c r="L24" s="136" t="s">
        <v>22</v>
      </c>
      <c r="M24" s="137" t="s">
        <v>236</v>
      </c>
      <c r="N24" s="138" t="s">
        <v>23</v>
      </c>
      <c r="O24" s="109" t="s">
        <v>39</v>
      </c>
      <c r="P24" s="16" t="s">
        <v>40</v>
      </c>
      <c r="S24" s="148" t="s">
        <v>237</v>
      </c>
      <c r="T24" s="140" t="s">
        <v>93</v>
      </c>
      <c r="U24" s="140" t="s">
        <v>239</v>
      </c>
      <c r="V24" s="140" t="s">
        <v>238</v>
      </c>
      <c r="W24" s="149" t="s">
        <v>97</v>
      </c>
    </row>
    <row r="25" spans="1:27" s="47" customFormat="1" ht="31.2" customHeight="1" x14ac:dyDescent="0.3">
      <c r="A25" s="542"/>
      <c r="B25" s="46" t="s">
        <v>24</v>
      </c>
      <c r="C25" s="46" t="s">
        <v>25</v>
      </c>
      <c r="D25" s="112" t="s">
        <v>26</v>
      </c>
      <c r="E25" s="46" t="s">
        <v>27</v>
      </c>
      <c r="F25" s="46"/>
      <c r="G25" s="46" t="s">
        <v>28</v>
      </c>
      <c r="H25" s="46"/>
      <c r="I25" s="46" t="s">
        <v>29</v>
      </c>
      <c r="J25" s="46"/>
      <c r="K25" s="131" t="s">
        <v>235</v>
      </c>
      <c r="L25" s="133"/>
      <c r="M25" s="134"/>
      <c r="N25" s="135"/>
      <c r="O25" s="132" t="s">
        <v>30</v>
      </c>
      <c r="P25" s="46"/>
      <c r="Q25" s="66"/>
      <c r="R25" s="310"/>
      <c r="S25" s="150"/>
      <c r="T25" s="67" t="s">
        <v>94</v>
      </c>
      <c r="U25" s="67" t="s">
        <v>95</v>
      </c>
      <c r="V25" s="94"/>
      <c r="W25" s="151" t="str">
        <f>IF(J26&lt;=0,"",IF(J26=90,$X$26))</f>
        <v/>
      </c>
      <c r="X25" s="37" t="s">
        <v>98</v>
      </c>
    </row>
    <row r="26" spans="1:27" ht="31.2" customHeight="1" x14ac:dyDescent="0.3">
      <c r="A26" s="322" t="str">
        <f>CDT!B26</f>
        <v>Artéméther-Luméfantrine 6cp (AL)</v>
      </c>
      <c r="B26" s="247"/>
      <c r="C26" s="248"/>
      <c r="D26" s="302" t="str">
        <f>IF(B26&lt;&gt;"",B26+C26,"")</f>
        <v/>
      </c>
      <c r="E26" s="249"/>
      <c r="F26" s="247"/>
      <c r="G26" s="247"/>
      <c r="H26" s="247"/>
      <c r="I26" s="247"/>
      <c r="J26" s="247"/>
      <c r="K26" s="248"/>
      <c r="L26" s="431" t="str">
        <f>IF(B26&lt;&gt;"",IF(J26=0,E26,((E26*90)/(90-J26))),"0")</f>
        <v>0</v>
      </c>
      <c r="M26" s="428" t="str">
        <f>IF(B26&lt;&gt;"",((E26/S26)*30),"0")</f>
        <v>0</v>
      </c>
      <c r="N26" s="250" t="str">
        <f>IF(B26&lt;&gt;"",IF(J26=0,((E26+L26)-K26),((M26*6)-K26)),"0")</f>
        <v>0</v>
      </c>
      <c r="O26" s="251"/>
      <c r="P26" s="313"/>
      <c r="R26" s="312">
        <f>+L26+N26</f>
        <v>0</v>
      </c>
      <c r="S26" s="152">
        <f>(90-J26)</f>
        <v>90</v>
      </c>
      <c r="T26" s="68" t="e">
        <f t="shared" ref="T26:T47" si="0">D26-(E26+G26+I26+H26)</f>
        <v>#VALUE!</v>
      </c>
      <c r="U26" s="68" t="e">
        <f>K26-T26</f>
        <v>#VALUE!</v>
      </c>
      <c r="V26" s="95">
        <v>6</v>
      </c>
      <c r="W26" s="153" t="e">
        <f t="shared" ref="W26:W50" si="1">IF(U26=0,"",$X$25)</f>
        <v>#VALUE!</v>
      </c>
      <c r="X26" s="37" t="s">
        <v>203</v>
      </c>
      <c r="Y26" s="107">
        <f>+O26</f>
        <v>0</v>
      </c>
    </row>
    <row r="27" spans="1:27" ht="31.2" customHeight="1" x14ac:dyDescent="0.3">
      <c r="A27" s="322" t="str">
        <f>CDT!B27</f>
        <v>Artéméther-Luméfantrine 12cp (AL)</v>
      </c>
      <c r="B27" s="247"/>
      <c r="C27" s="248"/>
      <c r="D27" s="302" t="str">
        <f t="shared" ref="D27" si="2">IF(B27&lt;&gt;"",B27+C27,"")</f>
        <v/>
      </c>
      <c r="E27" s="249"/>
      <c r="F27" s="247"/>
      <c r="G27" s="247"/>
      <c r="H27" s="247"/>
      <c r="I27" s="247"/>
      <c r="J27" s="247"/>
      <c r="K27" s="248"/>
      <c r="L27" s="431" t="str">
        <f t="shared" ref="L27:L49" si="3">IF(B27&lt;&gt;"",IF(J27=0,E27,((E27*90)/(90-J27))),"0")</f>
        <v>0</v>
      </c>
      <c r="M27" s="428" t="str">
        <f t="shared" ref="M27:M49" si="4">IF(B27&lt;&gt;"",((E27/S27)*30),"0")</f>
        <v>0</v>
      </c>
      <c r="N27" s="250" t="str">
        <f t="shared" ref="N27:N49" si="5">IF(B27&lt;&gt;"",IF(J27=0,((E27+L27)-K27),((M27*6)-K27)),"0")</f>
        <v>0</v>
      </c>
      <c r="O27" s="251"/>
      <c r="P27" s="247"/>
      <c r="R27" s="312">
        <f t="shared" ref="R27:R49" si="6">+L27+N27</f>
        <v>0</v>
      </c>
      <c r="S27" s="152">
        <f t="shared" ref="S27:S49" si="7">(90-J27)</f>
        <v>90</v>
      </c>
      <c r="T27" s="68" t="e">
        <f t="shared" si="0"/>
        <v>#VALUE!</v>
      </c>
      <c r="U27" s="68" t="e">
        <f t="shared" ref="U27:U49" si="8">K27-T27</f>
        <v>#VALUE!</v>
      </c>
      <c r="V27" s="95">
        <v>12</v>
      </c>
      <c r="W27" s="153" t="e">
        <f t="shared" si="1"/>
        <v>#VALUE!</v>
      </c>
      <c r="Y27" s="107">
        <f t="shared" ref="Y27:Y48" si="9">+O27</f>
        <v>0</v>
      </c>
    </row>
    <row r="28" spans="1:27" ht="31.2" customHeight="1" x14ac:dyDescent="0.3">
      <c r="A28" s="322" t="str">
        <f>CDT!B28</f>
        <v>Artéméther-Luméfantrine 18cp (AL)</v>
      </c>
      <c r="B28" s="247"/>
      <c r="C28" s="248"/>
      <c r="D28" s="302" t="str">
        <f>IF(B28&lt;&gt;"",B28+C28,"")</f>
        <v/>
      </c>
      <c r="E28" s="249"/>
      <c r="F28" s="247"/>
      <c r="G28" s="247"/>
      <c r="H28" s="247"/>
      <c r="I28" s="247"/>
      <c r="J28" s="247"/>
      <c r="K28" s="248"/>
      <c r="L28" s="431" t="str">
        <f t="shared" si="3"/>
        <v>0</v>
      </c>
      <c r="M28" s="428" t="str">
        <f t="shared" si="4"/>
        <v>0</v>
      </c>
      <c r="N28" s="250" t="str">
        <f t="shared" si="5"/>
        <v>0</v>
      </c>
      <c r="O28" s="251"/>
      <c r="P28" s="247"/>
      <c r="R28" s="312">
        <f t="shared" si="6"/>
        <v>0</v>
      </c>
      <c r="S28" s="152">
        <f t="shared" si="7"/>
        <v>90</v>
      </c>
      <c r="T28" s="68" t="e">
        <f t="shared" si="0"/>
        <v>#VALUE!</v>
      </c>
      <c r="U28" s="68" t="e">
        <f t="shared" si="8"/>
        <v>#VALUE!</v>
      </c>
      <c r="V28" s="95">
        <v>18</v>
      </c>
      <c r="W28" s="153" t="e">
        <f t="shared" si="1"/>
        <v>#VALUE!</v>
      </c>
      <c r="Y28" s="107">
        <f t="shared" si="9"/>
        <v>0</v>
      </c>
    </row>
    <row r="29" spans="1:27" ht="31.2" customHeight="1" x14ac:dyDescent="0.3">
      <c r="A29" s="322" t="str">
        <f>CDT!B29</f>
        <v>Artéméther-Luméfantrine 24cp (AL)</v>
      </c>
      <c r="B29" s="247"/>
      <c r="C29" s="248"/>
      <c r="D29" s="302" t="str">
        <f>IF(B29&lt;&gt;"",B29+C29,"")</f>
        <v/>
      </c>
      <c r="E29" s="249"/>
      <c r="F29" s="247"/>
      <c r="G29" s="247"/>
      <c r="H29" s="247"/>
      <c r="I29" s="247"/>
      <c r="J29" s="247"/>
      <c r="K29" s="248"/>
      <c r="L29" s="431" t="str">
        <f t="shared" si="3"/>
        <v>0</v>
      </c>
      <c r="M29" s="428" t="str">
        <f t="shared" si="4"/>
        <v>0</v>
      </c>
      <c r="N29" s="250" t="str">
        <f t="shared" si="5"/>
        <v>0</v>
      </c>
      <c r="O29" s="251"/>
      <c r="P29" s="247"/>
      <c r="R29" s="312">
        <f t="shared" si="6"/>
        <v>0</v>
      </c>
      <c r="S29" s="152">
        <f t="shared" si="7"/>
        <v>90</v>
      </c>
      <c r="T29" s="68" t="e">
        <f t="shared" si="0"/>
        <v>#VALUE!</v>
      </c>
      <c r="U29" s="68" t="e">
        <f t="shared" si="8"/>
        <v>#VALUE!</v>
      </c>
      <c r="V29" s="95">
        <v>24</v>
      </c>
      <c r="W29" s="153" t="e">
        <f t="shared" si="1"/>
        <v>#VALUE!</v>
      </c>
      <c r="Y29" s="107">
        <f t="shared" si="9"/>
        <v>0</v>
      </c>
    </row>
    <row r="30" spans="1:27" ht="31.2" customHeight="1" x14ac:dyDescent="0.3">
      <c r="A30" s="322" t="str">
        <f>CDT!B30</f>
        <v>Artéméther injectable 40 mg</v>
      </c>
      <c r="B30" s="247"/>
      <c r="C30" s="248"/>
      <c r="D30" s="302" t="str">
        <f t="shared" ref="D30:D49" si="10">IF(B30&lt;&gt;"",B30+C30,"")</f>
        <v/>
      </c>
      <c r="E30" s="249"/>
      <c r="F30" s="247"/>
      <c r="G30" s="247"/>
      <c r="H30" s="247"/>
      <c r="I30" s="247"/>
      <c r="J30" s="247"/>
      <c r="K30" s="248"/>
      <c r="L30" s="431" t="str">
        <f t="shared" si="3"/>
        <v>0</v>
      </c>
      <c r="M30" s="428" t="str">
        <f t="shared" si="4"/>
        <v>0</v>
      </c>
      <c r="N30" s="250" t="str">
        <f t="shared" si="5"/>
        <v>0</v>
      </c>
      <c r="O30" s="251"/>
      <c r="P30" s="247"/>
      <c r="R30" s="312">
        <f t="shared" si="6"/>
        <v>0</v>
      </c>
      <c r="S30" s="152">
        <f t="shared" si="7"/>
        <v>90</v>
      </c>
      <c r="T30" s="68" t="e">
        <f t="shared" si="0"/>
        <v>#VALUE!</v>
      </c>
      <c r="U30" s="68" t="e">
        <f t="shared" si="8"/>
        <v>#VALUE!</v>
      </c>
      <c r="V30" s="95">
        <v>1</v>
      </c>
      <c r="W30" s="153" t="e">
        <f t="shared" si="1"/>
        <v>#VALUE!</v>
      </c>
      <c r="Y30" s="107">
        <f t="shared" si="9"/>
        <v>0</v>
      </c>
    </row>
    <row r="31" spans="1:27" ht="34.5" customHeight="1" x14ac:dyDescent="0.3">
      <c r="A31" s="322" t="str">
        <f>CDT!B31</f>
        <v>Artéméther injectable 80 mg</v>
      </c>
      <c r="B31" s="247"/>
      <c r="C31" s="248"/>
      <c r="D31" s="302" t="str">
        <f t="shared" si="10"/>
        <v/>
      </c>
      <c r="E31" s="249"/>
      <c r="F31" s="247"/>
      <c r="G31" s="247"/>
      <c r="H31" s="247"/>
      <c r="I31" s="247"/>
      <c r="J31" s="247"/>
      <c r="K31" s="248"/>
      <c r="L31" s="431" t="str">
        <f t="shared" si="3"/>
        <v>0</v>
      </c>
      <c r="M31" s="428" t="str">
        <f t="shared" si="4"/>
        <v>0</v>
      </c>
      <c r="N31" s="250" t="str">
        <f t="shared" si="5"/>
        <v>0</v>
      </c>
      <c r="O31" s="251"/>
      <c r="P31" s="247"/>
      <c r="R31" s="312">
        <f t="shared" si="6"/>
        <v>0</v>
      </c>
      <c r="S31" s="152">
        <f t="shared" si="7"/>
        <v>90</v>
      </c>
      <c r="T31" s="68" t="e">
        <f t="shared" si="0"/>
        <v>#VALUE!</v>
      </c>
      <c r="U31" s="68" t="e">
        <f t="shared" si="8"/>
        <v>#VALUE!</v>
      </c>
      <c r="V31" s="95">
        <v>1</v>
      </c>
      <c r="W31" s="153" t="e">
        <f t="shared" si="1"/>
        <v>#VALUE!</v>
      </c>
      <c r="Y31" s="107">
        <f t="shared" si="9"/>
        <v>0</v>
      </c>
    </row>
    <row r="32" spans="1:27" ht="34.5" customHeight="1" x14ac:dyDescent="0.3">
      <c r="A32" s="435" t="str">
        <f>CDT!B32</f>
        <v>Artésunate injectable 60 mg</v>
      </c>
      <c r="B32" s="247"/>
      <c r="C32" s="248"/>
      <c r="D32" s="302" t="str">
        <f t="shared" si="10"/>
        <v/>
      </c>
      <c r="E32" s="249"/>
      <c r="F32" s="247"/>
      <c r="G32" s="247"/>
      <c r="H32" s="247"/>
      <c r="I32" s="247"/>
      <c r="J32" s="247"/>
      <c r="K32" s="248"/>
      <c r="L32" s="438" t="str">
        <f t="shared" si="3"/>
        <v>0</v>
      </c>
      <c r="M32" s="314" t="str">
        <f>IF(B32&lt;&gt;"",((E32/S32:S32)*30),"0")</f>
        <v>0</v>
      </c>
      <c r="N32" s="432" t="str">
        <f>IF(B32&lt;&gt;"",IF(J32=0,AA32,IF(J32&gt;0,((M32/30)*J32)+AA32)),"0")</f>
        <v>0</v>
      </c>
      <c r="O32" s="433"/>
      <c r="P32" s="247"/>
      <c r="R32" s="312">
        <f t="shared" si="6"/>
        <v>0</v>
      </c>
      <c r="S32" s="429">
        <f t="shared" si="7"/>
        <v>90</v>
      </c>
      <c r="T32" s="436" t="e">
        <f>D32-(E32+G32+I32+H32)</f>
        <v>#VALUE!</v>
      </c>
      <c r="U32" s="436" t="e">
        <f t="shared" si="8"/>
        <v>#VALUE!</v>
      </c>
      <c r="V32" s="430">
        <v>1</v>
      </c>
      <c r="W32" s="437" t="e">
        <f t="shared" si="1"/>
        <v>#VALUE!</v>
      </c>
      <c r="Y32" s="107">
        <f t="shared" si="9"/>
        <v>0</v>
      </c>
      <c r="AA32" s="3">
        <f>((F32*10)+L32-K32)</f>
        <v>0</v>
      </c>
    </row>
    <row r="33" spans="1:25" ht="34.5" customHeight="1" x14ac:dyDescent="0.3">
      <c r="A33" s="322" t="str">
        <f>CDT!B33</f>
        <v xml:space="preserve"> Sulfadoxine Pyriméthamine:  (SP)</v>
      </c>
      <c r="B33" s="247"/>
      <c r="C33" s="248"/>
      <c r="D33" s="302" t="str">
        <f t="shared" si="10"/>
        <v/>
      </c>
      <c r="E33" s="249"/>
      <c r="F33" s="247"/>
      <c r="G33" s="247"/>
      <c r="H33" s="247"/>
      <c r="I33" s="247"/>
      <c r="J33" s="247"/>
      <c r="K33" s="248"/>
      <c r="L33" s="431" t="str">
        <f t="shared" si="3"/>
        <v>0</v>
      </c>
      <c r="M33" s="428" t="str">
        <f t="shared" si="4"/>
        <v>0</v>
      </c>
      <c r="N33" s="250" t="str">
        <f t="shared" si="5"/>
        <v>0</v>
      </c>
      <c r="O33" s="251"/>
      <c r="P33" s="247"/>
      <c r="R33" s="312">
        <f t="shared" si="6"/>
        <v>0</v>
      </c>
      <c r="S33" s="152">
        <f t="shared" si="7"/>
        <v>90</v>
      </c>
      <c r="T33" s="68" t="e">
        <f t="shared" si="0"/>
        <v>#VALUE!</v>
      </c>
      <c r="U33" s="68" t="e">
        <f t="shared" si="8"/>
        <v>#VALUE!</v>
      </c>
      <c r="V33" s="95">
        <v>3</v>
      </c>
      <c r="W33" s="153" t="e">
        <f t="shared" si="1"/>
        <v>#VALUE!</v>
      </c>
      <c r="Y33" s="107">
        <f t="shared" si="9"/>
        <v>0</v>
      </c>
    </row>
    <row r="34" spans="1:25" ht="34.5" customHeight="1" x14ac:dyDescent="0.3">
      <c r="A34" s="322" t="str">
        <f>CDT!B34</f>
        <v>Test de Diagnostic Rapide  : (TDR)</v>
      </c>
      <c r="B34" s="247"/>
      <c r="C34" s="248"/>
      <c r="D34" s="302" t="str">
        <f t="shared" si="10"/>
        <v/>
      </c>
      <c r="E34" s="247"/>
      <c r="F34" s="248"/>
      <c r="G34" s="247"/>
      <c r="H34" s="247"/>
      <c r="I34" s="247"/>
      <c r="J34" s="247"/>
      <c r="K34" s="248"/>
      <c r="L34" s="431" t="str">
        <f t="shared" si="3"/>
        <v>0</v>
      </c>
      <c r="M34" s="428" t="str">
        <f t="shared" si="4"/>
        <v>0</v>
      </c>
      <c r="N34" s="250" t="str">
        <f t="shared" si="5"/>
        <v>0</v>
      </c>
      <c r="O34" s="251"/>
      <c r="P34" s="247"/>
      <c r="R34" s="312">
        <f t="shared" si="6"/>
        <v>0</v>
      </c>
      <c r="S34" s="152">
        <f t="shared" si="7"/>
        <v>90</v>
      </c>
      <c r="T34" s="68" t="e">
        <f t="shared" si="0"/>
        <v>#VALUE!</v>
      </c>
      <c r="U34" s="68" t="e">
        <f t="shared" si="8"/>
        <v>#VALUE!</v>
      </c>
      <c r="V34" s="95">
        <v>1</v>
      </c>
      <c r="W34" s="153" t="e">
        <f>IF(U34=0,"",$X$25)</f>
        <v>#VALUE!</v>
      </c>
      <c r="Y34" s="107">
        <f t="shared" si="9"/>
        <v>0</v>
      </c>
    </row>
    <row r="35" spans="1:25" ht="34.5" customHeight="1" x14ac:dyDescent="0.3">
      <c r="A35" s="322" t="str">
        <f>CDT!B35</f>
        <v>Moustiquaire à Imprégnation Durable: (MID)</v>
      </c>
      <c r="B35" s="247"/>
      <c r="C35" s="248"/>
      <c r="D35" s="302" t="str">
        <f t="shared" si="10"/>
        <v/>
      </c>
      <c r="E35" s="247"/>
      <c r="F35" s="248"/>
      <c r="G35" s="247"/>
      <c r="H35" s="247"/>
      <c r="I35" s="247"/>
      <c r="J35" s="247"/>
      <c r="K35" s="248"/>
      <c r="L35" s="431" t="str">
        <f t="shared" si="3"/>
        <v>0</v>
      </c>
      <c r="M35" s="428" t="str">
        <f t="shared" si="4"/>
        <v>0</v>
      </c>
      <c r="N35" s="250" t="str">
        <f t="shared" si="5"/>
        <v>0</v>
      </c>
      <c r="O35" s="251"/>
      <c r="P35" s="247"/>
      <c r="R35" s="312">
        <f t="shared" si="6"/>
        <v>0</v>
      </c>
      <c r="S35" s="152">
        <f t="shared" si="7"/>
        <v>90</v>
      </c>
      <c r="T35" s="68" t="e">
        <f t="shared" si="0"/>
        <v>#VALUE!</v>
      </c>
      <c r="U35" s="68" t="e">
        <f t="shared" si="8"/>
        <v>#VALUE!</v>
      </c>
      <c r="V35" s="95">
        <v>1</v>
      </c>
      <c r="W35" s="153" t="e">
        <f t="shared" si="1"/>
        <v>#VALUE!</v>
      </c>
      <c r="Y35" s="107">
        <f t="shared" si="9"/>
        <v>0</v>
      </c>
    </row>
    <row r="36" spans="1:25" ht="34.5" customHeight="1" x14ac:dyDescent="0.3">
      <c r="A36" s="322" t="str">
        <f>CDT!B36</f>
        <v>Dihydroartéminisine Pipéraquine– Plaq / 3 comp 
( DHA-PPQ)  20/160 mg</v>
      </c>
      <c r="B36" s="247"/>
      <c r="C36" s="248"/>
      <c r="D36" s="302" t="str">
        <f t="shared" si="10"/>
        <v/>
      </c>
      <c r="E36" s="249"/>
      <c r="F36" s="247"/>
      <c r="G36" s="247"/>
      <c r="H36" s="247"/>
      <c r="I36" s="247"/>
      <c r="J36" s="247"/>
      <c r="K36" s="248"/>
      <c r="L36" s="431" t="str">
        <f t="shared" si="3"/>
        <v>0</v>
      </c>
      <c r="M36" s="428" t="str">
        <f t="shared" si="4"/>
        <v>0</v>
      </c>
      <c r="N36" s="250" t="str">
        <f t="shared" si="5"/>
        <v>0</v>
      </c>
      <c r="O36" s="251"/>
      <c r="P36" s="247"/>
      <c r="R36" s="312">
        <f t="shared" si="6"/>
        <v>0</v>
      </c>
      <c r="S36" s="152">
        <f t="shared" si="7"/>
        <v>90</v>
      </c>
      <c r="T36" s="68" t="e">
        <f t="shared" si="0"/>
        <v>#VALUE!</v>
      </c>
      <c r="U36" s="68" t="e">
        <f t="shared" si="8"/>
        <v>#VALUE!</v>
      </c>
      <c r="V36" s="95">
        <v>3</v>
      </c>
      <c r="W36" s="153" t="e">
        <f t="shared" si="1"/>
        <v>#VALUE!</v>
      </c>
      <c r="Y36" s="107">
        <f t="shared" si="9"/>
        <v>0</v>
      </c>
    </row>
    <row r="37" spans="1:25" ht="34.5" customHeight="1" x14ac:dyDescent="0.3">
      <c r="A37" s="322" t="str">
        <f>CDT!B37</f>
        <v>Dihydroartéminisine Pipéraquine– Plaq / 3 comp 
( DHA-PPQ)  40/320 mg</v>
      </c>
      <c r="B37" s="247"/>
      <c r="C37" s="248"/>
      <c r="D37" s="302" t="str">
        <f t="shared" si="10"/>
        <v/>
      </c>
      <c r="E37" s="249"/>
      <c r="F37" s="247"/>
      <c r="G37" s="247"/>
      <c r="H37" s="247"/>
      <c r="I37" s="247"/>
      <c r="J37" s="247"/>
      <c r="K37" s="248"/>
      <c r="L37" s="431" t="str">
        <f t="shared" si="3"/>
        <v>0</v>
      </c>
      <c r="M37" s="428" t="str">
        <f t="shared" si="4"/>
        <v>0</v>
      </c>
      <c r="N37" s="250" t="str">
        <f t="shared" si="5"/>
        <v>0</v>
      </c>
      <c r="O37" s="251"/>
      <c r="P37" s="247"/>
      <c r="R37" s="312">
        <f t="shared" si="6"/>
        <v>0</v>
      </c>
      <c r="S37" s="152">
        <f t="shared" si="7"/>
        <v>90</v>
      </c>
      <c r="T37" s="68" t="e">
        <f t="shared" si="0"/>
        <v>#VALUE!</v>
      </c>
      <c r="U37" s="68" t="e">
        <f t="shared" si="8"/>
        <v>#VALUE!</v>
      </c>
      <c r="V37" s="95">
        <v>3</v>
      </c>
      <c r="W37" s="153" t="e">
        <f t="shared" si="1"/>
        <v>#VALUE!</v>
      </c>
      <c r="Y37" s="107">
        <f t="shared" si="9"/>
        <v>0</v>
      </c>
    </row>
    <row r="38" spans="1:25" ht="34.5" customHeight="1" x14ac:dyDescent="0.3">
      <c r="A38" s="322" t="str">
        <f>CDT!B38</f>
        <v>Dihydroartéminisine Pipéraquine– Plaq / 6 comp 
( DHA-PPQ)  40/320 mg</v>
      </c>
      <c r="B38" s="247"/>
      <c r="C38" s="248"/>
      <c r="D38" s="302" t="str">
        <f t="shared" si="10"/>
        <v/>
      </c>
      <c r="E38" s="249"/>
      <c r="F38" s="247"/>
      <c r="G38" s="247"/>
      <c r="H38" s="247"/>
      <c r="I38" s="247"/>
      <c r="J38" s="247"/>
      <c r="K38" s="248"/>
      <c r="L38" s="431" t="str">
        <f t="shared" si="3"/>
        <v>0</v>
      </c>
      <c r="M38" s="428" t="str">
        <f t="shared" si="4"/>
        <v>0</v>
      </c>
      <c r="N38" s="250" t="str">
        <f t="shared" si="5"/>
        <v>0</v>
      </c>
      <c r="O38" s="251"/>
      <c r="P38" s="247"/>
      <c r="R38" s="312">
        <f t="shared" si="6"/>
        <v>0</v>
      </c>
      <c r="S38" s="152">
        <f t="shared" si="7"/>
        <v>90</v>
      </c>
      <c r="T38" s="68" t="e">
        <f t="shared" si="0"/>
        <v>#VALUE!</v>
      </c>
      <c r="U38" s="68" t="e">
        <f t="shared" si="8"/>
        <v>#VALUE!</v>
      </c>
      <c r="V38" s="95">
        <v>3</v>
      </c>
      <c r="W38" s="153" t="e">
        <f t="shared" si="1"/>
        <v>#VALUE!</v>
      </c>
      <c r="Y38" s="107">
        <f t="shared" si="9"/>
        <v>0</v>
      </c>
    </row>
    <row r="39" spans="1:25" ht="34.5" customHeight="1" x14ac:dyDescent="0.3">
      <c r="A39" s="322" t="str">
        <f>CDT!B39</f>
        <v>Dihydroartemisinine/pipéraquine – Plaq / 9 comp 
( DHA-PPQ) 40/320 mg</v>
      </c>
      <c r="B39" s="247"/>
      <c r="C39" s="248"/>
      <c r="D39" s="302" t="str">
        <f t="shared" si="10"/>
        <v/>
      </c>
      <c r="E39" s="249"/>
      <c r="F39" s="247"/>
      <c r="G39" s="247"/>
      <c r="H39" s="247"/>
      <c r="I39" s="247"/>
      <c r="J39" s="247"/>
      <c r="K39" s="248"/>
      <c r="L39" s="431" t="str">
        <f t="shared" si="3"/>
        <v>0</v>
      </c>
      <c r="M39" s="428" t="str">
        <f t="shared" si="4"/>
        <v>0</v>
      </c>
      <c r="N39" s="250" t="str">
        <f t="shared" si="5"/>
        <v>0</v>
      </c>
      <c r="O39" s="251"/>
      <c r="P39" s="247"/>
      <c r="R39" s="312">
        <f t="shared" si="6"/>
        <v>0</v>
      </c>
      <c r="S39" s="152">
        <f t="shared" si="7"/>
        <v>90</v>
      </c>
      <c r="T39" s="68" t="e">
        <f t="shared" si="0"/>
        <v>#VALUE!</v>
      </c>
      <c r="U39" s="68" t="e">
        <f t="shared" si="8"/>
        <v>#VALUE!</v>
      </c>
      <c r="V39" s="95">
        <v>3</v>
      </c>
      <c r="W39" s="153" t="e">
        <f t="shared" si="1"/>
        <v>#VALUE!</v>
      </c>
      <c r="Y39" s="107">
        <f t="shared" si="9"/>
        <v>0</v>
      </c>
    </row>
    <row r="40" spans="1:25" ht="34.5" customHeight="1" x14ac:dyDescent="0.3">
      <c r="A40" s="322" t="str">
        <f>CDT!B40</f>
        <v>Artésunate Amodiaquine: (ASAQ) : 3 cp (25/67,5 mg)</v>
      </c>
      <c r="B40" s="247"/>
      <c r="C40" s="248"/>
      <c r="D40" s="302" t="str">
        <f t="shared" si="10"/>
        <v/>
      </c>
      <c r="E40" s="249"/>
      <c r="F40" s="247"/>
      <c r="G40" s="247"/>
      <c r="H40" s="247"/>
      <c r="I40" s="247"/>
      <c r="J40" s="247"/>
      <c r="K40" s="248"/>
      <c r="L40" s="431" t="str">
        <f t="shared" si="3"/>
        <v>0</v>
      </c>
      <c r="M40" s="428" t="str">
        <f t="shared" si="4"/>
        <v>0</v>
      </c>
      <c r="N40" s="250" t="str">
        <f t="shared" si="5"/>
        <v>0</v>
      </c>
      <c r="O40" s="251"/>
      <c r="P40" s="247"/>
      <c r="R40" s="312">
        <f t="shared" si="6"/>
        <v>0</v>
      </c>
      <c r="S40" s="152">
        <f t="shared" si="7"/>
        <v>90</v>
      </c>
      <c r="T40" s="68" t="e">
        <f t="shared" si="0"/>
        <v>#VALUE!</v>
      </c>
      <c r="U40" s="68" t="e">
        <f t="shared" si="8"/>
        <v>#VALUE!</v>
      </c>
      <c r="V40" s="95">
        <v>1</v>
      </c>
      <c r="W40" s="153" t="e">
        <f t="shared" si="1"/>
        <v>#VALUE!</v>
      </c>
      <c r="Y40" s="107">
        <f t="shared" si="9"/>
        <v>0</v>
      </c>
    </row>
    <row r="41" spans="1:25" ht="34.5" customHeight="1" x14ac:dyDescent="0.3">
      <c r="A41" s="322" t="str">
        <f>CDT!B41</f>
        <v>Artésunate Amodiaquine: (ASAQ) 3 cp (50/135 mg)</v>
      </c>
      <c r="B41" s="247"/>
      <c r="C41" s="248"/>
      <c r="D41" s="302" t="str">
        <f t="shared" si="10"/>
        <v/>
      </c>
      <c r="E41" s="249"/>
      <c r="F41" s="247"/>
      <c r="G41" s="247"/>
      <c r="H41" s="247"/>
      <c r="I41" s="247"/>
      <c r="J41" s="247"/>
      <c r="K41" s="248"/>
      <c r="L41" s="431" t="str">
        <f t="shared" si="3"/>
        <v>0</v>
      </c>
      <c r="M41" s="428" t="str">
        <f t="shared" si="4"/>
        <v>0</v>
      </c>
      <c r="N41" s="250" t="str">
        <f t="shared" si="5"/>
        <v>0</v>
      </c>
      <c r="O41" s="251"/>
      <c r="P41" s="247"/>
      <c r="R41" s="312">
        <f t="shared" si="6"/>
        <v>0</v>
      </c>
      <c r="S41" s="152">
        <f t="shared" si="7"/>
        <v>90</v>
      </c>
      <c r="T41" s="68" t="e">
        <f t="shared" si="0"/>
        <v>#VALUE!</v>
      </c>
      <c r="U41" s="68" t="e">
        <f t="shared" si="8"/>
        <v>#VALUE!</v>
      </c>
      <c r="V41" s="95">
        <v>1</v>
      </c>
      <c r="W41" s="153" t="e">
        <f t="shared" si="1"/>
        <v>#VALUE!</v>
      </c>
      <c r="Y41" s="107">
        <f t="shared" si="9"/>
        <v>0</v>
      </c>
    </row>
    <row r="42" spans="1:25" ht="34.5" customHeight="1" x14ac:dyDescent="0.3">
      <c r="A42" s="322" t="str">
        <f>CDT!B42</f>
        <v>Artésunate Amodiaquine: (ASAQ) 3 cp (100/270 mg)</v>
      </c>
      <c r="B42" s="247"/>
      <c r="C42" s="248"/>
      <c r="D42" s="302" t="str">
        <f t="shared" si="10"/>
        <v/>
      </c>
      <c r="E42" s="249"/>
      <c r="F42" s="247"/>
      <c r="G42" s="247"/>
      <c r="H42" s="247"/>
      <c r="I42" s="247"/>
      <c r="J42" s="247"/>
      <c r="K42" s="248"/>
      <c r="L42" s="431" t="str">
        <f t="shared" si="3"/>
        <v>0</v>
      </c>
      <c r="M42" s="428" t="str">
        <f t="shared" si="4"/>
        <v>0</v>
      </c>
      <c r="N42" s="250" t="str">
        <f t="shared" si="5"/>
        <v>0</v>
      </c>
      <c r="O42" s="251"/>
      <c r="P42" s="247"/>
      <c r="R42" s="312">
        <f t="shared" si="6"/>
        <v>0</v>
      </c>
      <c r="S42" s="152">
        <f t="shared" si="7"/>
        <v>90</v>
      </c>
      <c r="T42" s="68" t="e">
        <f t="shared" si="0"/>
        <v>#VALUE!</v>
      </c>
      <c r="U42" s="68" t="e">
        <f t="shared" si="8"/>
        <v>#VALUE!</v>
      </c>
      <c r="V42" s="95">
        <v>1</v>
      </c>
      <c r="W42" s="153" t="e">
        <f t="shared" si="1"/>
        <v>#VALUE!</v>
      </c>
      <c r="Y42" s="107">
        <f t="shared" si="9"/>
        <v>0</v>
      </c>
    </row>
    <row r="43" spans="1:25" ht="34.5" customHeight="1" x14ac:dyDescent="0.3">
      <c r="A43" s="322" t="str">
        <f>CDT!B43</f>
        <v>Artésunate Amodiaquine: (ASAQ) 6 cp (100/270 mg)</v>
      </c>
      <c r="B43" s="247"/>
      <c r="C43" s="248"/>
      <c r="D43" s="302" t="str">
        <f t="shared" si="10"/>
        <v/>
      </c>
      <c r="E43" s="249"/>
      <c r="F43" s="247"/>
      <c r="G43" s="247"/>
      <c r="H43" s="247"/>
      <c r="I43" s="247"/>
      <c r="J43" s="247"/>
      <c r="K43" s="248"/>
      <c r="L43" s="431" t="str">
        <f t="shared" si="3"/>
        <v>0</v>
      </c>
      <c r="M43" s="428" t="str">
        <f t="shared" si="4"/>
        <v>0</v>
      </c>
      <c r="N43" s="250" t="str">
        <f t="shared" si="5"/>
        <v>0</v>
      </c>
      <c r="O43" s="251"/>
      <c r="P43" s="247"/>
      <c r="R43" s="312">
        <f t="shared" si="6"/>
        <v>0</v>
      </c>
      <c r="S43" s="152">
        <f t="shared" si="7"/>
        <v>90</v>
      </c>
      <c r="T43" s="68" t="e">
        <f t="shared" si="0"/>
        <v>#VALUE!</v>
      </c>
      <c r="U43" s="68" t="e">
        <f t="shared" si="8"/>
        <v>#VALUE!</v>
      </c>
      <c r="V43" s="95">
        <v>1</v>
      </c>
      <c r="W43" s="153" t="e">
        <f t="shared" si="1"/>
        <v>#VALUE!</v>
      </c>
      <c r="Y43" s="107">
        <f t="shared" si="9"/>
        <v>0</v>
      </c>
    </row>
    <row r="44" spans="1:25" ht="34.5" customHeight="1" x14ac:dyDescent="0.3">
      <c r="A44" s="322" t="str">
        <f>CDT!B44</f>
        <v>Artésunate - Méfloquine (AS-MF)</v>
      </c>
      <c r="B44" s="247"/>
      <c r="C44" s="248"/>
      <c r="D44" s="302" t="str">
        <f t="shared" si="10"/>
        <v/>
      </c>
      <c r="E44" s="249"/>
      <c r="F44" s="247"/>
      <c r="G44" s="247"/>
      <c r="H44" s="247"/>
      <c r="I44" s="247"/>
      <c r="J44" s="247"/>
      <c r="K44" s="248"/>
      <c r="L44" s="431" t="str">
        <f t="shared" si="3"/>
        <v>0</v>
      </c>
      <c r="M44" s="428" t="str">
        <f t="shared" si="4"/>
        <v>0</v>
      </c>
      <c r="N44" s="250" t="str">
        <f t="shared" si="5"/>
        <v>0</v>
      </c>
      <c r="O44" s="251"/>
      <c r="P44" s="247"/>
      <c r="R44" s="312">
        <f t="shared" si="6"/>
        <v>0</v>
      </c>
      <c r="S44" s="152">
        <f t="shared" si="7"/>
        <v>90</v>
      </c>
      <c r="T44" s="68" t="e">
        <f t="shared" si="0"/>
        <v>#VALUE!</v>
      </c>
      <c r="U44" s="68" t="e">
        <f t="shared" si="8"/>
        <v>#VALUE!</v>
      </c>
      <c r="V44" s="95">
        <v>1</v>
      </c>
      <c r="W44" s="153" t="e">
        <f t="shared" si="1"/>
        <v>#VALUE!</v>
      </c>
      <c r="Y44" s="107">
        <f t="shared" si="9"/>
        <v>0</v>
      </c>
    </row>
    <row r="45" spans="1:25" ht="34.5" customHeight="1" x14ac:dyDescent="0.3">
      <c r="A45" s="322" t="str">
        <f>CDT!B45</f>
        <v>Quinine comprimé 300mg</v>
      </c>
      <c r="B45" s="247"/>
      <c r="C45" s="248"/>
      <c r="D45" s="302" t="str">
        <f t="shared" si="10"/>
        <v/>
      </c>
      <c r="E45" s="249"/>
      <c r="F45" s="247"/>
      <c r="G45" s="247"/>
      <c r="H45" s="247"/>
      <c r="I45" s="247"/>
      <c r="J45" s="247"/>
      <c r="K45" s="248"/>
      <c r="L45" s="431" t="str">
        <f t="shared" si="3"/>
        <v>0</v>
      </c>
      <c r="M45" s="428" t="str">
        <f t="shared" si="4"/>
        <v>0</v>
      </c>
      <c r="N45" s="250" t="str">
        <f t="shared" si="5"/>
        <v>0</v>
      </c>
      <c r="O45" s="251"/>
      <c r="P45" s="247"/>
      <c r="R45" s="312">
        <f t="shared" si="6"/>
        <v>0</v>
      </c>
      <c r="S45" s="152">
        <f t="shared" si="7"/>
        <v>90</v>
      </c>
      <c r="T45" s="68" t="e">
        <f t="shared" si="0"/>
        <v>#VALUE!</v>
      </c>
      <c r="U45" s="68" t="e">
        <f t="shared" si="8"/>
        <v>#VALUE!</v>
      </c>
      <c r="V45" s="95">
        <v>1</v>
      </c>
      <c r="W45" s="153" t="e">
        <f t="shared" si="1"/>
        <v>#VALUE!</v>
      </c>
      <c r="Y45" s="107">
        <f t="shared" si="9"/>
        <v>0</v>
      </c>
    </row>
    <row r="46" spans="1:25" ht="34.5" customHeight="1" x14ac:dyDescent="0.3">
      <c r="A46" s="322" t="str">
        <f>CDT!B46</f>
        <v>Quinine injectable 300 mg</v>
      </c>
      <c r="B46" s="247"/>
      <c r="C46" s="248"/>
      <c r="D46" s="302" t="str">
        <f t="shared" si="10"/>
        <v/>
      </c>
      <c r="E46" s="249"/>
      <c r="F46" s="247"/>
      <c r="G46" s="247"/>
      <c r="H46" s="247"/>
      <c r="I46" s="247"/>
      <c r="J46" s="247"/>
      <c r="K46" s="248"/>
      <c r="L46" s="431" t="str">
        <f t="shared" si="3"/>
        <v>0</v>
      </c>
      <c r="M46" s="428" t="str">
        <f t="shared" si="4"/>
        <v>0</v>
      </c>
      <c r="N46" s="250" t="str">
        <f t="shared" si="5"/>
        <v>0</v>
      </c>
      <c r="O46" s="251"/>
      <c r="P46" s="247"/>
      <c r="R46" s="312">
        <f t="shared" si="6"/>
        <v>0</v>
      </c>
      <c r="S46" s="152">
        <f t="shared" si="7"/>
        <v>90</v>
      </c>
      <c r="T46" s="68" t="e">
        <f t="shared" si="0"/>
        <v>#VALUE!</v>
      </c>
      <c r="U46" s="68" t="e">
        <f t="shared" si="8"/>
        <v>#VALUE!</v>
      </c>
      <c r="V46" s="95">
        <v>1</v>
      </c>
      <c r="W46" s="153" t="e">
        <f t="shared" si="1"/>
        <v>#VALUE!</v>
      </c>
      <c r="Y46" s="107">
        <f t="shared" si="9"/>
        <v>0</v>
      </c>
    </row>
    <row r="47" spans="1:25" ht="34.5" customHeight="1" x14ac:dyDescent="0.3">
      <c r="A47" s="322" t="str">
        <f>CDT!B47</f>
        <v>Quinine injectable 600 mg</v>
      </c>
      <c r="B47" s="247"/>
      <c r="C47" s="248"/>
      <c r="D47" s="302" t="str">
        <f t="shared" si="10"/>
        <v/>
      </c>
      <c r="E47" s="249"/>
      <c r="F47" s="247"/>
      <c r="G47" s="247"/>
      <c r="H47" s="247"/>
      <c r="I47" s="247"/>
      <c r="J47" s="247"/>
      <c r="K47" s="248"/>
      <c r="L47" s="431" t="str">
        <f t="shared" si="3"/>
        <v>0</v>
      </c>
      <c r="M47" s="428" t="str">
        <f t="shared" si="4"/>
        <v>0</v>
      </c>
      <c r="N47" s="250" t="str">
        <f t="shared" si="5"/>
        <v>0</v>
      </c>
      <c r="O47" s="251"/>
      <c r="P47" s="247"/>
      <c r="R47" s="312">
        <f t="shared" si="6"/>
        <v>0</v>
      </c>
      <c r="S47" s="152">
        <f t="shared" si="7"/>
        <v>90</v>
      </c>
      <c r="T47" s="68" t="e">
        <f t="shared" si="0"/>
        <v>#VALUE!</v>
      </c>
      <c r="U47" s="68" t="e">
        <f t="shared" si="8"/>
        <v>#VALUE!</v>
      </c>
      <c r="V47" s="95">
        <v>1</v>
      </c>
      <c r="W47" s="153" t="e">
        <f t="shared" si="1"/>
        <v>#VALUE!</v>
      </c>
      <c r="Y47" s="107">
        <f t="shared" si="9"/>
        <v>0</v>
      </c>
    </row>
    <row r="48" spans="1:25" ht="34.5" customHeight="1" thickBot="1" x14ac:dyDescent="0.35">
      <c r="A48" s="322" t="str">
        <f>CDT!B48</f>
        <v>Quinine injectable 600 mg</v>
      </c>
      <c r="B48" s="247"/>
      <c r="C48" s="248"/>
      <c r="D48" s="303" t="str">
        <f t="shared" si="10"/>
        <v/>
      </c>
      <c r="E48" s="249"/>
      <c r="F48" s="247"/>
      <c r="G48" s="247"/>
      <c r="H48" s="247"/>
      <c r="I48" s="247"/>
      <c r="J48" s="247"/>
      <c r="K48" s="248"/>
      <c r="L48" s="431" t="str">
        <f t="shared" si="3"/>
        <v>0</v>
      </c>
      <c r="M48" s="428" t="str">
        <f t="shared" si="4"/>
        <v>0</v>
      </c>
      <c r="N48" s="250" t="str">
        <f t="shared" si="5"/>
        <v>0</v>
      </c>
      <c r="O48" s="251"/>
      <c r="P48" s="247"/>
      <c r="R48" s="312">
        <f t="shared" si="6"/>
        <v>0</v>
      </c>
      <c r="S48" s="152">
        <f t="shared" si="7"/>
        <v>90</v>
      </c>
      <c r="T48" s="68" t="e">
        <f>D48-(E48+G48+I48+H48)</f>
        <v>#VALUE!</v>
      </c>
      <c r="U48" s="68" t="e">
        <f t="shared" si="8"/>
        <v>#VALUE!</v>
      </c>
      <c r="V48" s="95">
        <v>1</v>
      </c>
      <c r="W48" s="153" t="e">
        <f t="shared" si="1"/>
        <v>#VALUE!</v>
      </c>
      <c r="Y48" s="107">
        <f t="shared" si="9"/>
        <v>0</v>
      </c>
    </row>
    <row r="49" spans="1:23" ht="34.5" customHeight="1" thickBot="1" x14ac:dyDescent="0.35">
      <c r="A49" s="322" t="str">
        <f>CDT!B49</f>
        <v>Artéméther injectable 100 mg</v>
      </c>
      <c r="B49" s="247"/>
      <c r="C49" s="248"/>
      <c r="D49" s="303" t="str">
        <f t="shared" si="10"/>
        <v/>
      </c>
      <c r="E49" s="249"/>
      <c r="F49" s="247"/>
      <c r="G49" s="247"/>
      <c r="H49" s="247"/>
      <c r="I49" s="247"/>
      <c r="J49" s="247"/>
      <c r="K49" s="248"/>
      <c r="L49" s="431" t="str">
        <f t="shared" si="3"/>
        <v>0</v>
      </c>
      <c r="M49" s="428" t="str">
        <f t="shared" si="4"/>
        <v>0</v>
      </c>
      <c r="N49" s="250" t="str">
        <f t="shared" si="5"/>
        <v>0</v>
      </c>
      <c r="O49" s="251"/>
      <c r="P49" s="247"/>
      <c r="R49" s="312">
        <f t="shared" si="6"/>
        <v>0</v>
      </c>
      <c r="S49" s="152">
        <f t="shared" si="7"/>
        <v>90</v>
      </c>
      <c r="T49" s="68" t="e">
        <f>D49-(E49+G49+I49+H49)</f>
        <v>#VALUE!</v>
      </c>
      <c r="U49" s="68" t="e">
        <f t="shared" si="8"/>
        <v>#VALUE!</v>
      </c>
      <c r="V49" s="95">
        <v>1</v>
      </c>
      <c r="W49" s="153" t="e">
        <f t="shared" si="1"/>
        <v>#VALUE!</v>
      </c>
    </row>
    <row r="50" spans="1:23" ht="34.5" hidden="1" customHeight="1" x14ac:dyDescent="0.3">
      <c r="A50" s="17"/>
      <c r="B50" s="79"/>
      <c r="C50" s="79"/>
      <c r="D50" s="53"/>
      <c r="E50" s="79"/>
      <c r="F50" s="79"/>
      <c r="G50" s="79"/>
      <c r="H50" s="79"/>
      <c r="I50" s="79"/>
      <c r="J50" s="79"/>
      <c r="K50" s="79"/>
      <c r="L50" s="54"/>
      <c r="M50" s="58" t="str">
        <f t="shared" ref="M50" si="11">IF(B50&lt;&gt;"",((E50/S50)*30),"")</f>
        <v/>
      </c>
      <c r="N50" s="55"/>
      <c r="O50" s="80"/>
      <c r="P50" s="79"/>
      <c r="S50" s="152"/>
      <c r="T50" s="68"/>
      <c r="U50" s="68"/>
      <c r="V50" s="95"/>
      <c r="W50" s="153" t="str">
        <f t="shared" si="1"/>
        <v/>
      </c>
    </row>
    <row r="51" spans="1:23" s="235" customFormat="1" ht="16.5" customHeight="1" x14ac:dyDescent="0.35">
      <c r="A51" s="531" t="s">
        <v>290</v>
      </c>
      <c r="B51" s="531"/>
      <c r="C51" s="531"/>
      <c r="D51" s="531"/>
      <c r="E51" s="531"/>
      <c r="F51" s="531"/>
      <c r="H51" s="233"/>
      <c r="I51" s="233" t="s">
        <v>300</v>
      </c>
      <c r="J51" s="234"/>
      <c r="K51" s="232"/>
      <c r="L51" s="232"/>
      <c r="M51" s="232"/>
      <c r="N51" s="232"/>
      <c r="O51" s="232"/>
      <c r="Q51" s="236"/>
      <c r="R51" s="311"/>
      <c r="S51" s="237"/>
      <c r="T51" s="238"/>
      <c r="U51" s="238"/>
      <c r="V51" s="239"/>
      <c r="W51" s="240"/>
    </row>
    <row r="52" spans="1:23" ht="29.25" customHeight="1" x14ac:dyDescent="0.3">
      <c r="A52" s="18"/>
      <c r="B52" s="18"/>
      <c r="C52" s="18"/>
      <c r="D52" s="18"/>
      <c r="E52" s="18"/>
      <c r="F52" s="18"/>
      <c r="G52" s="18"/>
      <c r="H52" s="18"/>
      <c r="I52" s="18"/>
      <c r="J52" s="18"/>
      <c r="K52" s="18"/>
      <c r="L52" s="18"/>
      <c r="M52" s="18"/>
      <c r="N52" s="18"/>
      <c r="O52" s="18"/>
      <c r="S52" s="154"/>
      <c r="T52" s="69"/>
      <c r="U52" s="69"/>
      <c r="V52" s="70"/>
      <c r="W52" s="155"/>
    </row>
    <row r="53" spans="1:23" ht="15.6" x14ac:dyDescent="0.3">
      <c r="B53" s="18"/>
      <c r="C53" s="18"/>
      <c r="D53" s="18"/>
      <c r="E53" s="18"/>
      <c r="F53" s="18"/>
      <c r="I53" s="18"/>
      <c r="J53" s="18"/>
      <c r="K53" s="18"/>
      <c r="L53" s="18"/>
      <c r="M53" s="18"/>
      <c r="N53" s="18"/>
      <c r="O53" s="18"/>
      <c r="S53" s="154"/>
      <c r="T53" s="69"/>
      <c r="U53" s="69"/>
      <c r="V53" s="70"/>
      <c r="W53" s="155"/>
    </row>
    <row r="54" spans="1:23" s="235" customFormat="1" ht="18.600000000000001" thickBot="1" x14ac:dyDescent="0.4">
      <c r="A54" s="233" t="s">
        <v>289</v>
      </c>
      <c r="H54" s="233"/>
      <c r="I54" s="233" t="s">
        <v>301</v>
      </c>
      <c r="O54" s="232"/>
      <c r="Q54" s="236"/>
      <c r="R54" s="311"/>
      <c r="S54" s="243"/>
      <c r="T54" s="244"/>
      <c r="U54" s="244"/>
      <c r="V54" s="245"/>
      <c r="W54" s="246"/>
    </row>
  </sheetData>
  <mergeCells count="21">
    <mergeCell ref="A24:A25"/>
    <mergeCell ref="A51:F51"/>
    <mergeCell ref="A19:C19"/>
    <mergeCell ref="D19:N19"/>
    <mergeCell ref="S19:W19"/>
    <mergeCell ref="A21:C21"/>
    <mergeCell ref="D21:F21"/>
    <mergeCell ref="G21:K22"/>
    <mergeCell ref="L21:P21"/>
    <mergeCell ref="L17:P17"/>
    <mergeCell ref="A1:B1"/>
    <mergeCell ref="A3:B3"/>
    <mergeCell ref="A4:B4"/>
    <mergeCell ref="A11:O11"/>
    <mergeCell ref="B13:C13"/>
    <mergeCell ref="E13:J13"/>
    <mergeCell ref="B15:C15"/>
    <mergeCell ref="D15:F15"/>
    <mergeCell ref="G15:I15"/>
    <mergeCell ref="B17:E17"/>
    <mergeCell ref="G17:K17"/>
  </mergeCells>
  <conditionalFormatting sqref="U26">
    <cfRule type="cellIs" dxfId="3468" priority="39" operator="greaterThan">
      <formula>0</formula>
    </cfRule>
    <cfRule type="cellIs" dxfId="3467" priority="40" operator="greaterThan">
      <formula>0</formula>
    </cfRule>
    <cfRule type="cellIs" dxfId="3466" priority="41" operator="lessThan">
      <formula>0</formula>
    </cfRule>
    <cfRule type="cellIs" dxfId="3465" priority="42" operator="notEqual">
      <formula>0</formula>
    </cfRule>
  </conditionalFormatting>
  <conditionalFormatting sqref="U27:U29">
    <cfRule type="cellIs" dxfId="3464" priority="35" operator="greaterThan">
      <formula>0</formula>
    </cfRule>
    <cfRule type="cellIs" dxfId="3463" priority="36" operator="greaterThan">
      <formula>0</formula>
    </cfRule>
    <cfRule type="cellIs" dxfId="3462" priority="37" operator="lessThan">
      <formula>0</formula>
    </cfRule>
    <cfRule type="cellIs" dxfId="3461" priority="38" operator="notEqual">
      <formula>0</formula>
    </cfRule>
  </conditionalFormatting>
  <conditionalFormatting sqref="U30:U31 U33:U47">
    <cfRule type="cellIs" dxfId="3460" priority="31" operator="greaterThan">
      <formula>0</formula>
    </cfRule>
    <cfRule type="cellIs" dxfId="3459" priority="32" operator="greaterThan">
      <formula>0</formula>
    </cfRule>
    <cfRule type="cellIs" dxfId="3458" priority="33" operator="lessThan">
      <formula>0</formula>
    </cfRule>
    <cfRule type="cellIs" dxfId="3457" priority="34" operator="notEqual">
      <formula>0</formula>
    </cfRule>
  </conditionalFormatting>
  <conditionalFormatting sqref="U48:U50">
    <cfRule type="cellIs" dxfId="3456" priority="27" operator="greaterThan">
      <formula>0</formula>
    </cfRule>
    <cfRule type="cellIs" dxfId="3455" priority="28" operator="greaterThan">
      <formula>0</formula>
    </cfRule>
    <cfRule type="cellIs" dxfId="3454" priority="29" operator="lessThan">
      <formula>0</formula>
    </cfRule>
    <cfRule type="cellIs" dxfId="3453" priority="30" operator="notEqual">
      <formula>0</formula>
    </cfRule>
  </conditionalFormatting>
  <conditionalFormatting sqref="K50">
    <cfRule type="expression" dxfId="3452" priority="25">
      <formula>K50&lt;T50</formula>
    </cfRule>
    <cfRule type="expression" dxfId="3451" priority="26">
      <formula>K50&gt;T50</formula>
    </cfRule>
  </conditionalFormatting>
  <conditionalFormatting sqref="J37:J47">
    <cfRule type="cellIs" dxfId="3450" priority="24" operator="greaterThan">
      <formula>90</formula>
    </cfRule>
  </conditionalFormatting>
  <conditionalFormatting sqref="J48:J50">
    <cfRule type="cellIs" dxfId="3449" priority="23" operator="greaterThan">
      <formula>90</formula>
    </cfRule>
  </conditionalFormatting>
  <conditionalFormatting sqref="K36:K47">
    <cfRule type="expression" dxfId="3448" priority="21">
      <formula>K36&lt;T36</formula>
    </cfRule>
    <cfRule type="expression" dxfId="3447" priority="22">
      <formula>K36&gt;T36</formula>
    </cfRule>
  </conditionalFormatting>
  <conditionalFormatting sqref="J27:J31 J33">
    <cfRule type="cellIs" dxfId="3446" priority="20" operator="greaterThan">
      <formula>90</formula>
    </cfRule>
  </conditionalFormatting>
  <conditionalFormatting sqref="J36">
    <cfRule type="cellIs" dxfId="3445" priority="19" operator="greaterThan">
      <formula>90</formula>
    </cfRule>
  </conditionalFormatting>
  <conditionalFormatting sqref="K48:K49">
    <cfRule type="expression" dxfId="3444" priority="17">
      <formula>K48&lt;T48</formula>
    </cfRule>
    <cfRule type="expression" dxfId="3443" priority="18">
      <formula>K48&gt;T48</formula>
    </cfRule>
  </conditionalFormatting>
  <conditionalFormatting sqref="K27:K31 K33">
    <cfRule type="expression" dxfId="3442" priority="15">
      <formula>K27&lt;T27</formula>
    </cfRule>
    <cfRule type="expression" dxfId="3441" priority="16">
      <formula>K27&gt;T27</formula>
    </cfRule>
  </conditionalFormatting>
  <conditionalFormatting sqref="J26">
    <cfRule type="cellIs" dxfId="3440" priority="14" operator="greaterThan">
      <formula>90</formula>
    </cfRule>
  </conditionalFormatting>
  <conditionalFormatting sqref="K26">
    <cfRule type="expression" dxfId="3439" priority="12">
      <formula>K26&lt;T26</formula>
    </cfRule>
    <cfRule type="expression" dxfId="3438" priority="13">
      <formula>K26&gt;T26</formula>
    </cfRule>
  </conditionalFormatting>
  <conditionalFormatting sqref="U32">
    <cfRule type="cellIs" dxfId="3437" priority="8" operator="greaterThan">
      <formula>0</formula>
    </cfRule>
    <cfRule type="cellIs" dxfId="3436" priority="9" operator="greaterThan">
      <formula>0</formula>
    </cfRule>
    <cfRule type="cellIs" dxfId="3435" priority="10" operator="lessThan">
      <formula>0</formula>
    </cfRule>
    <cfRule type="cellIs" dxfId="3434" priority="11" operator="notEqual">
      <formula>0</formula>
    </cfRule>
  </conditionalFormatting>
  <conditionalFormatting sqref="K34">
    <cfRule type="expression" dxfId="3433" priority="6">
      <formula>K34&lt;T34</formula>
    </cfRule>
    <cfRule type="expression" dxfId="3432" priority="7">
      <formula>K34&gt;T34</formula>
    </cfRule>
  </conditionalFormatting>
  <conditionalFormatting sqref="K35">
    <cfRule type="expression" dxfId="3431" priority="4">
      <formula>K35&lt;T35</formula>
    </cfRule>
    <cfRule type="expression" dxfId="3430" priority="5">
      <formula>K35&gt;T35</formula>
    </cfRule>
  </conditionalFormatting>
  <conditionalFormatting sqref="J32">
    <cfRule type="cellIs" dxfId="3429" priority="3" operator="greaterThan">
      <formula>90</formula>
    </cfRule>
  </conditionalFormatting>
  <conditionalFormatting sqref="K32">
    <cfRule type="expression" dxfId="3428" priority="1">
      <formula>K32&lt;T32</formula>
    </cfRule>
    <cfRule type="expression" dxfId="3427" priority="2">
      <formula>K32&gt;T32</formula>
    </cfRule>
  </conditionalFormatting>
  <dataValidations count="7">
    <dataValidation type="whole" allowBlank="1" showInputMessage="1" showErrorMessage="1" prompt="La quantité accordée par le point Focal ne peut être supérieure à la somme du CMMa et la quantité commandée pour le trimestre._x000a_Merci de revoir la quantité dans la colonne O." sqref="O26:O49">
      <formula1>0</formula1>
      <formula2>+M26+N26</formula2>
    </dataValidation>
    <dataValidation type="whole" allowBlank="1" showInputMessage="1" showErrorMessage="1" prompt="La valeur ne peut pas être supérieure à 89_x000a_Si tel est le cas déteminer la quantité à commander directement à la colonne O_x000a_merci" sqref="J26">
      <formula1>0</formula1>
      <formula2>89</formula2>
    </dataValidation>
    <dataValidation type="list" allowBlank="1" showInputMessage="1" showErrorMessage="1" sqref="D21:F21">
      <formula1>typerapport2</formula1>
    </dataValidation>
    <dataValidation type="whole" operator="lessThanOrEqual" allowBlank="1" showInputMessage="1" showErrorMessage="1" promptTitle="instruction" prompt="La valeur de la cellule ne peut pas être supérieure à la quantité Totale inscrite dans la colonne D._x000a_Merci de vérifier." sqref="E26:E50">
      <formula1>D26</formula1>
    </dataValidation>
    <dataValidation type="whole" allowBlank="1" showInputMessage="1" showErrorMessage="1" prompt="La valeur ne peut pas être supérieure à 89_x000a_Si tel est le cas déteminer la quantité à commander directement à la colonne M._x000a_merci" sqref="J27:J50">
      <formula1>0</formula1>
      <formula2>89</formula2>
    </dataValidation>
    <dataValidation errorStyle="information" allowBlank="1" showInputMessage="1" showErrorMessage="1" errorTitle="Instruction" error="Saisissez le Texte en MAJUSCULE_x000a_Exemple: CMS AGOE_x000a_Merci" promptTitle="Instruction" prompt="Saisissez le Texte en MAJUSCULE_x000a_Exemple: CMS AGOE_x000a_Merci" sqref="D19:N19"/>
    <dataValidation type="date" errorStyle="warning" allowBlank="1" showInputMessage="1" showErrorMessage="1" promptTitle="Instruction" prompt="SVP Saisissez la date sous le format:_x000a_00/00/0000. exemple 15/09/2016,_x000a_Merci_x000a_" sqref="L21:P21">
      <formula1>42370</formula1>
      <formula2>44926</formula2>
    </dataValidation>
  </dataValidations>
  <pageMargins left="0.21" right="0.23622047244094491" top="0.74803149606299213" bottom="0.74803149606299213" header="0.31496062992125984" footer="0.31496062992125984"/>
  <pageSetup paperSize="9" scale="40" orientation="portrait" r:id="rId1"/>
  <headerFooter alignWithMargins="0">
    <oddFooter>&amp;C&amp;"Arial,Gras"PNLS /IST, Avenue des Armées, -05 BP 424 Lomé –Togo ; Tel 22 20 94 39 Fax : 22 20 94 36    Site Web : www.pnls.tg</oddFooter>
  </headerFooter>
  <drawing r:id="rId2"/>
</worksheet>
</file>

<file path=xl/worksheets/sheet4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rgb="FFFF0000"/>
  </sheetPr>
  <dimension ref="A1:W56"/>
  <sheetViews>
    <sheetView showGridLines="0" view="pageBreakPreview" topLeftCell="A5" zoomScale="70" zoomScaleNormal="70" zoomScaleSheetLayoutView="70" zoomScalePageLayoutView="50" workbookViewId="0">
      <selection activeCell="D19" sqref="D19:N19"/>
    </sheetView>
  </sheetViews>
  <sheetFormatPr baseColWidth="10" defaultColWidth="7.33203125" defaultRowHeight="13.8" x14ac:dyDescent="0.3"/>
  <cols>
    <col min="1" max="1" width="51.5546875" style="3" customWidth="1"/>
    <col min="2" max="14" width="11.5546875" style="3" customWidth="1"/>
    <col min="15" max="15" width="11.6640625" style="39" customWidth="1"/>
    <col min="16" max="16" width="17.5546875" style="3" customWidth="1"/>
    <col min="17" max="17" width="2.109375" style="62" customWidth="1"/>
    <col min="18" max="18" width="4.88671875" style="77" customWidth="1"/>
    <col min="19" max="20" width="7.44140625" style="77" bestFit="1" customWidth="1"/>
    <col min="21" max="21" width="7.88671875" style="78" bestFit="1" customWidth="1"/>
    <col min="22" max="22" width="33.33203125" style="77" customWidth="1"/>
    <col min="23" max="16384" width="7.33203125" style="3"/>
  </cols>
  <sheetData>
    <row r="1" spans="1:23" ht="17.25" customHeight="1" x14ac:dyDescent="0.3">
      <c r="A1" s="549" t="s">
        <v>452</v>
      </c>
      <c r="B1" s="549"/>
      <c r="C1" s="2"/>
      <c r="D1" s="2"/>
      <c r="E1"/>
      <c r="F1"/>
      <c r="G1"/>
      <c r="H1"/>
      <c r="I1"/>
      <c r="J1"/>
      <c r="N1" s="4" t="s">
        <v>1</v>
      </c>
      <c r="O1" s="5"/>
      <c r="R1" s="306"/>
      <c r="S1" s="69"/>
      <c r="T1" s="69"/>
      <c r="U1" s="69"/>
      <c r="V1" s="70"/>
      <c r="W1" s="69"/>
    </row>
    <row r="2" spans="1:23" ht="13.5" customHeight="1" x14ac:dyDescent="0.3">
      <c r="A2" s="1" t="s">
        <v>453</v>
      </c>
      <c r="B2" s="1"/>
      <c r="C2" s="2"/>
      <c r="D2" s="2"/>
      <c r="E2"/>
      <c r="F2"/>
      <c r="G2"/>
      <c r="H2"/>
      <c r="I2"/>
      <c r="J2"/>
      <c r="M2" s="4"/>
      <c r="N2" s="4" t="s">
        <v>3</v>
      </c>
      <c r="O2" s="5"/>
      <c r="R2" s="306"/>
      <c r="S2" s="69"/>
      <c r="T2" s="69"/>
      <c r="U2" s="69"/>
      <c r="V2" s="70"/>
      <c r="W2" s="69"/>
    </row>
    <row r="3" spans="1:23" ht="15.6" x14ac:dyDescent="0.3">
      <c r="A3" s="549" t="s">
        <v>454</v>
      </c>
      <c r="B3" s="549"/>
      <c r="C3" s="2"/>
      <c r="D3" s="2"/>
      <c r="E3"/>
      <c r="F3"/>
      <c r="G3"/>
      <c r="H3"/>
      <c r="I3"/>
      <c r="J3"/>
      <c r="K3" s="5"/>
      <c r="L3" s="5"/>
      <c r="M3" s="5"/>
      <c r="N3" s="5"/>
      <c r="O3" s="5"/>
      <c r="R3" s="306"/>
      <c r="S3" s="69"/>
      <c r="T3" s="69"/>
      <c r="U3" s="69"/>
      <c r="V3" s="70"/>
      <c r="W3" s="69"/>
    </row>
    <row r="4" spans="1:23" ht="33.6" customHeight="1" x14ac:dyDescent="0.3">
      <c r="A4" s="547" t="s">
        <v>455</v>
      </c>
      <c r="B4" s="548"/>
      <c r="C4" s="7"/>
      <c r="D4" s="7"/>
      <c r="E4" s="8"/>
      <c r="F4" s="8"/>
      <c r="G4" s="8"/>
      <c r="H4" s="8"/>
      <c r="I4" s="8"/>
      <c r="J4" s="8"/>
      <c r="K4" s="9"/>
      <c r="L4" s="9"/>
      <c r="M4" s="9"/>
      <c r="N4" s="9"/>
      <c r="O4" s="38"/>
      <c r="R4" s="306"/>
      <c r="S4" s="69"/>
      <c r="T4" s="69"/>
      <c r="U4" s="69"/>
      <c r="V4" s="70"/>
      <c r="W4" s="69"/>
    </row>
    <row r="5" spans="1:23" x14ac:dyDescent="0.3">
      <c r="B5" s="9"/>
      <c r="C5" s="9"/>
      <c r="D5" s="9"/>
      <c r="E5" s="9"/>
      <c r="F5" s="9"/>
      <c r="G5" s="9"/>
      <c r="H5" s="9"/>
      <c r="I5" s="9"/>
      <c r="J5" s="9"/>
      <c r="K5" s="9"/>
      <c r="L5" s="9"/>
      <c r="M5" s="9"/>
      <c r="N5" s="9"/>
      <c r="O5" s="38"/>
      <c r="R5" s="306"/>
      <c r="S5" s="69"/>
      <c r="T5" s="69"/>
      <c r="U5" s="69"/>
      <c r="V5" s="70"/>
      <c r="W5" s="69"/>
    </row>
    <row r="6" spans="1:23" ht="15.6" x14ac:dyDescent="0.3">
      <c r="A6" s="6" t="s">
        <v>232</v>
      </c>
      <c r="B6" s="9"/>
      <c r="C6" s="9"/>
      <c r="D6" s="9"/>
      <c r="E6" s="9"/>
      <c r="F6" s="9"/>
      <c r="G6" s="9"/>
      <c r="H6" s="9"/>
      <c r="I6" s="9"/>
      <c r="J6" s="9"/>
      <c r="K6" s="9"/>
      <c r="L6" s="9"/>
      <c r="M6" s="9"/>
      <c r="N6" s="9"/>
      <c r="O6" s="38"/>
      <c r="R6" s="306"/>
      <c r="S6" s="69"/>
      <c r="T6" s="69"/>
      <c r="U6" s="69"/>
      <c r="V6" s="70"/>
      <c r="W6" s="69"/>
    </row>
    <row r="7" spans="1:23" x14ac:dyDescent="0.3">
      <c r="A7" s="10"/>
      <c r="B7" s="9"/>
      <c r="C7" s="9"/>
      <c r="D7" s="9"/>
      <c r="E7" s="9"/>
      <c r="F7" s="9"/>
      <c r="G7" s="9"/>
      <c r="H7" s="9"/>
      <c r="I7" s="9"/>
      <c r="J7" s="9"/>
      <c r="K7" s="9"/>
      <c r="L7" s="9"/>
      <c r="M7" s="9"/>
      <c r="N7" s="9"/>
      <c r="O7" s="38"/>
      <c r="R7" s="69"/>
      <c r="S7" s="69"/>
      <c r="T7" s="69"/>
      <c r="U7" s="70"/>
      <c r="V7" s="69"/>
    </row>
    <row r="8" spans="1:23" x14ac:dyDescent="0.3">
      <c r="A8" s="10"/>
      <c r="B8" s="9"/>
      <c r="C8" s="9"/>
      <c r="D8" s="9"/>
      <c r="E8" s="9"/>
      <c r="F8" s="9"/>
      <c r="G8" s="9"/>
      <c r="H8" s="9"/>
      <c r="I8" s="9"/>
      <c r="J8" s="9"/>
      <c r="K8" s="9"/>
      <c r="L8" s="9"/>
      <c r="M8" s="9"/>
      <c r="N8" s="9"/>
      <c r="O8" s="38"/>
      <c r="R8" s="69"/>
      <c r="S8" s="69"/>
      <c r="T8" s="69"/>
      <c r="U8" s="70"/>
      <c r="V8" s="69"/>
    </row>
    <row r="9" spans="1:23" ht="17.25" customHeight="1" x14ac:dyDescent="0.3">
      <c r="A9" s="10"/>
      <c r="B9" s="9"/>
      <c r="C9" s="9"/>
      <c r="D9" s="9"/>
      <c r="E9" s="9"/>
      <c r="F9" s="9"/>
      <c r="G9" s="9"/>
      <c r="H9" s="9"/>
      <c r="I9" s="9"/>
      <c r="J9" s="9"/>
      <c r="K9" s="9"/>
      <c r="L9" s="9"/>
      <c r="M9" s="9"/>
      <c r="N9" s="9"/>
      <c r="O9" s="38"/>
      <c r="R9" s="69"/>
      <c r="S9" s="69"/>
      <c r="T9" s="69"/>
      <c r="U9" s="70"/>
      <c r="V9" s="69"/>
    </row>
    <row r="10" spans="1:23" ht="0.75" customHeight="1" x14ac:dyDescent="0.3">
      <c r="R10" s="69"/>
      <c r="S10" s="69"/>
      <c r="T10" s="69"/>
      <c r="U10" s="70"/>
      <c r="V10" s="69"/>
    </row>
    <row r="11" spans="1:23" ht="21" customHeight="1" x14ac:dyDescent="0.3">
      <c r="A11" s="555" t="s">
        <v>263</v>
      </c>
      <c r="B11" s="555"/>
      <c r="C11" s="555"/>
      <c r="D11" s="555"/>
      <c r="E11" s="555"/>
      <c r="F11" s="555"/>
      <c r="G11" s="555"/>
      <c r="H11" s="555"/>
      <c r="I11" s="555"/>
      <c r="J11" s="555"/>
      <c r="K11" s="555"/>
      <c r="L11" s="555"/>
      <c r="M11" s="555"/>
      <c r="N11" s="555"/>
      <c r="O11" s="555"/>
      <c r="P11" s="40"/>
      <c r="R11" s="69"/>
      <c r="S11" s="69"/>
      <c r="T11" s="69"/>
      <c r="U11" s="70"/>
      <c r="V11" s="69"/>
    </row>
    <row r="12" spans="1:23" ht="3.75" customHeight="1" x14ac:dyDescent="0.3">
      <c r="A12" s="11"/>
      <c r="B12" s="11"/>
      <c r="C12" s="11"/>
      <c r="D12" s="11"/>
      <c r="E12" s="11"/>
      <c r="F12" s="11"/>
      <c r="G12" s="11"/>
      <c r="H12" s="11"/>
      <c r="I12" s="11"/>
      <c r="J12" s="11"/>
      <c r="K12" s="11"/>
      <c r="L12" s="11"/>
      <c r="M12" s="11"/>
      <c r="N12" s="11"/>
      <c r="O12" s="11"/>
      <c r="R12" s="69"/>
      <c r="S12" s="69"/>
      <c r="T12" s="69"/>
      <c r="U12" s="70"/>
      <c r="V12" s="69"/>
    </row>
    <row r="13" spans="1:23" s="42" customFormat="1" ht="20.25" hidden="1" customHeight="1" thickBot="1" x14ac:dyDescent="0.35">
      <c r="A13" s="434" t="s">
        <v>5</v>
      </c>
      <c r="B13" s="556">
        <f>'Info District'!G11</f>
        <v>2025</v>
      </c>
      <c r="C13" s="557"/>
      <c r="E13" s="550"/>
      <c r="F13" s="550"/>
      <c r="G13" s="550"/>
      <c r="H13" s="550"/>
      <c r="I13" s="550"/>
      <c r="J13" s="554"/>
      <c r="Q13" s="63"/>
      <c r="R13" s="71"/>
      <c r="S13" s="71"/>
      <c r="T13" s="71"/>
      <c r="U13" s="72"/>
      <c r="V13" s="71"/>
    </row>
    <row r="14" spans="1:23" s="42" customFormat="1" ht="7.5" hidden="1" customHeight="1" thickBot="1" x14ac:dyDescent="0.35">
      <c r="A14" s="434"/>
      <c r="B14" s="13"/>
      <c r="C14" s="13"/>
      <c r="D14" s="13"/>
      <c r="O14" s="15"/>
      <c r="Q14" s="63"/>
      <c r="R14" s="71"/>
      <c r="S14" s="71"/>
      <c r="T14" s="71"/>
      <c r="U14" s="72"/>
      <c r="V14" s="71"/>
    </row>
    <row r="15" spans="1:23" s="42" customFormat="1" ht="16.5" hidden="1" customHeight="1" thickBot="1" x14ac:dyDescent="0.35">
      <c r="A15" s="434" t="s">
        <v>7</v>
      </c>
      <c r="B15" s="558" t="str">
        <f>'Info District'!G12</f>
        <v>PLATEAUX</v>
      </c>
      <c r="C15" s="559"/>
      <c r="D15" s="550" t="s">
        <v>8</v>
      </c>
      <c r="E15" s="550"/>
      <c r="F15" s="550"/>
      <c r="G15" s="551" t="str">
        <f>'Info District'!G13</f>
        <v>Agou</v>
      </c>
      <c r="H15" s="552"/>
      <c r="I15" s="553"/>
      <c r="L15" s="11"/>
      <c r="M15" s="11"/>
      <c r="N15" s="11"/>
      <c r="O15" s="11"/>
      <c r="P15" s="11"/>
      <c r="Q15" s="63"/>
      <c r="R15" s="71"/>
      <c r="S15" s="71"/>
      <c r="T15" s="71"/>
      <c r="U15" s="73"/>
      <c r="V15" s="71"/>
    </row>
    <row r="16" spans="1:23" s="42" customFormat="1" ht="3.75" hidden="1" customHeight="1" thickBot="1" x14ac:dyDescent="0.35">
      <c r="A16" s="139"/>
      <c r="B16" s="15"/>
      <c r="C16" s="15"/>
      <c r="D16" s="15"/>
      <c r="E16" s="15"/>
      <c r="K16" s="15"/>
      <c r="L16" s="15"/>
      <c r="M16" s="15"/>
      <c r="O16" s="15"/>
      <c r="Q16" s="63"/>
      <c r="R16" s="71"/>
      <c r="S16" s="71"/>
      <c r="T16" s="71"/>
      <c r="U16" s="72"/>
      <c r="V16" s="71"/>
    </row>
    <row r="17" spans="1:23" s="42" customFormat="1" ht="18" hidden="1" customHeight="1" thickBot="1" x14ac:dyDescent="0.35">
      <c r="A17" s="434" t="s">
        <v>9</v>
      </c>
      <c r="B17" s="556" t="str">
        <f>'Info District'!G17</f>
        <v>Avril à Juin 2025</v>
      </c>
      <c r="C17" s="560"/>
      <c r="D17" s="560"/>
      <c r="E17" s="557"/>
      <c r="G17" s="550" t="s">
        <v>11</v>
      </c>
      <c r="H17" s="550"/>
      <c r="I17" s="550"/>
      <c r="J17" s="550"/>
      <c r="K17" s="554"/>
      <c r="L17" s="551" t="str">
        <f>'Info District'!G18</f>
        <v>Juillet à Septembre 2025</v>
      </c>
      <c r="M17" s="552"/>
      <c r="N17" s="552"/>
      <c r="O17" s="552"/>
      <c r="P17" s="553"/>
      <c r="Q17" s="63"/>
      <c r="R17" s="71"/>
      <c r="S17" s="71"/>
      <c r="T17" s="71"/>
      <c r="U17" s="72"/>
      <c r="V17" s="71"/>
    </row>
    <row r="18" spans="1:23" s="9" customFormat="1" ht="6" customHeight="1" thickBot="1" x14ac:dyDescent="0.3">
      <c r="B18" s="43"/>
      <c r="C18" s="43"/>
      <c r="D18" s="43"/>
      <c r="E18" s="44"/>
      <c r="F18" s="43"/>
      <c r="G18" s="45"/>
      <c r="H18" s="45"/>
      <c r="I18" s="45"/>
      <c r="J18" s="45"/>
      <c r="K18" s="45"/>
      <c r="L18" s="45"/>
      <c r="M18" s="45"/>
      <c r="O18" s="38"/>
      <c r="Q18" s="64"/>
      <c r="R18" s="74"/>
      <c r="S18" s="74"/>
      <c r="T18" s="74"/>
      <c r="U18" s="75"/>
      <c r="V18" s="74"/>
    </row>
    <row r="19" spans="1:23" s="9" customFormat="1" ht="31.5" customHeight="1" thickBot="1" x14ac:dyDescent="0.35">
      <c r="A19" s="532" t="s">
        <v>12</v>
      </c>
      <c r="B19" s="532"/>
      <c r="C19" s="533"/>
      <c r="D19" s="575"/>
      <c r="E19" s="576"/>
      <c r="F19" s="576"/>
      <c r="G19" s="576"/>
      <c r="H19" s="576"/>
      <c r="I19" s="576"/>
      <c r="J19" s="576"/>
      <c r="K19" s="576"/>
      <c r="L19" s="576"/>
      <c r="M19" s="576"/>
      <c r="N19" s="577"/>
      <c r="O19" s="11"/>
      <c r="P19" s="464" t="str">
        <f>'Info District'!H17</f>
        <v>T2</v>
      </c>
      <c r="Q19" s="65"/>
      <c r="R19" s="535" t="s">
        <v>96</v>
      </c>
      <c r="S19" s="536"/>
      <c r="T19" s="536"/>
      <c r="U19" s="536"/>
      <c r="V19" s="537"/>
    </row>
    <row r="20" spans="1:23" s="9" customFormat="1" ht="8.25" customHeight="1" thickBot="1" x14ac:dyDescent="0.35">
      <c r="A20" s="12"/>
      <c r="B20" s="12"/>
      <c r="C20" s="12"/>
      <c r="D20" s="12"/>
      <c r="E20" s="12"/>
      <c r="F20" s="12"/>
      <c r="G20" s="13"/>
      <c r="H20" s="13"/>
      <c r="I20" s="13"/>
      <c r="J20" s="13"/>
      <c r="K20" s="13"/>
      <c r="L20" s="14"/>
      <c r="M20" s="14"/>
      <c r="N20" s="14"/>
      <c r="O20" s="14"/>
      <c r="Q20" s="64"/>
      <c r="R20" s="146"/>
      <c r="S20" s="74"/>
      <c r="T20" s="74"/>
      <c r="U20" s="76"/>
      <c r="V20" s="147"/>
    </row>
    <row r="21" spans="1:23" s="9" customFormat="1" ht="30.75" customHeight="1" thickBot="1" x14ac:dyDescent="0.35">
      <c r="A21" s="564" t="s">
        <v>6</v>
      </c>
      <c r="B21" s="564"/>
      <c r="C21" s="564"/>
      <c r="D21" s="565"/>
      <c r="E21" s="566"/>
      <c r="F21" s="566"/>
      <c r="G21" s="566"/>
      <c r="H21" s="567"/>
      <c r="I21" s="12"/>
      <c r="K21" s="230" t="s">
        <v>338</v>
      </c>
      <c r="O21" s="571"/>
      <c r="P21" s="572"/>
      <c r="Q21" s="64"/>
      <c r="R21" s="146"/>
      <c r="S21" s="74"/>
      <c r="T21" s="74"/>
      <c r="U21" s="76"/>
      <c r="V21" s="147"/>
    </row>
    <row r="22" spans="1:23" s="9" customFormat="1" ht="9" customHeight="1" thickBot="1" x14ac:dyDescent="0.35">
      <c r="A22" s="12"/>
      <c r="B22" s="12"/>
      <c r="C22" s="12"/>
      <c r="D22" s="12"/>
      <c r="E22" s="12"/>
      <c r="F22" s="12"/>
      <c r="G22" s="13"/>
      <c r="H22" s="13"/>
      <c r="I22" s="13"/>
      <c r="J22" s="13"/>
      <c r="K22" s="13"/>
      <c r="L22" s="14"/>
      <c r="M22" s="14"/>
      <c r="N22" s="14"/>
      <c r="O22" s="14"/>
      <c r="Q22" s="64"/>
      <c r="R22" s="146"/>
      <c r="S22" s="74"/>
      <c r="T22" s="74"/>
      <c r="U22" s="76"/>
      <c r="V22" s="147"/>
    </row>
    <row r="23" spans="1:23" s="9" customFormat="1" ht="30" customHeight="1" thickBot="1" x14ac:dyDescent="0.35">
      <c r="A23" s="532" t="s">
        <v>240</v>
      </c>
      <c r="B23" s="532"/>
      <c r="C23" s="533"/>
      <c r="D23" s="568" t="s">
        <v>265</v>
      </c>
      <c r="E23" s="569"/>
      <c r="F23" s="570"/>
      <c r="H23" s="229"/>
      <c r="I23" s="573" t="s">
        <v>337</v>
      </c>
      <c r="J23" s="573"/>
      <c r="K23" s="573"/>
      <c r="L23" s="573"/>
      <c r="M23" s="573"/>
      <c r="N23" s="574"/>
      <c r="O23" s="562"/>
      <c r="P23" s="563"/>
      <c r="Q23" s="64"/>
      <c r="R23" s="146"/>
      <c r="S23" s="74"/>
      <c r="T23" s="74"/>
      <c r="U23" s="76"/>
      <c r="V23" s="147"/>
    </row>
    <row r="24" spans="1:23" s="9" customFormat="1" ht="6" customHeight="1" x14ac:dyDescent="0.3">
      <c r="A24" s="12"/>
      <c r="B24" s="12"/>
      <c r="C24" s="12"/>
      <c r="D24" s="12"/>
      <c r="E24" s="12"/>
      <c r="F24" s="12"/>
      <c r="G24" s="13"/>
      <c r="H24" s="15"/>
      <c r="I24" s="15"/>
      <c r="J24" s="15"/>
      <c r="K24" s="13"/>
      <c r="L24" s="14"/>
      <c r="M24" s="14"/>
      <c r="N24" s="14"/>
      <c r="O24" s="14"/>
      <c r="Q24" s="64"/>
      <c r="R24" s="146"/>
      <c r="S24" s="74"/>
      <c r="T24" s="74"/>
      <c r="U24" s="76"/>
      <c r="V24" s="147"/>
    </row>
    <row r="25" spans="1:23" s="9" customFormat="1" ht="4.5" customHeight="1" thickBot="1" x14ac:dyDescent="0.35">
      <c r="A25" s="12"/>
      <c r="B25" s="12"/>
      <c r="C25" s="12"/>
      <c r="D25" s="12"/>
      <c r="E25" s="12"/>
      <c r="F25" s="12"/>
      <c r="G25" s="13"/>
      <c r="H25" s="13"/>
      <c r="I25" s="13"/>
      <c r="J25" s="13"/>
      <c r="K25" s="13"/>
      <c r="L25" s="14"/>
      <c r="M25" s="14"/>
      <c r="N25" s="14"/>
      <c r="O25" s="14"/>
      <c r="Q25" s="64"/>
      <c r="R25" s="146"/>
      <c r="S25" s="74"/>
      <c r="T25" s="74"/>
      <c r="U25" s="76"/>
      <c r="V25" s="147"/>
    </row>
    <row r="26" spans="1:23" ht="76.5" customHeight="1" thickBot="1" x14ac:dyDescent="0.35">
      <c r="A26" s="541" t="s">
        <v>13</v>
      </c>
      <c r="B26" s="16" t="s">
        <v>14</v>
      </c>
      <c r="C26" s="108" t="s">
        <v>15</v>
      </c>
      <c r="D26" s="118" t="s">
        <v>16</v>
      </c>
      <c r="E26" s="117" t="s">
        <v>17</v>
      </c>
      <c r="F26" s="16" t="s">
        <v>18</v>
      </c>
      <c r="G26" s="16" t="s">
        <v>233</v>
      </c>
      <c r="H26" s="16" t="s">
        <v>234</v>
      </c>
      <c r="I26" s="16" t="s">
        <v>19</v>
      </c>
      <c r="J26" s="16" t="s">
        <v>20</v>
      </c>
      <c r="K26" s="108" t="s">
        <v>21</v>
      </c>
      <c r="L26" s="136" t="s">
        <v>22</v>
      </c>
      <c r="M26" s="137" t="s">
        <v>236</v>
      </c>
      <c r="N26" s="138" t="s">
        <v>23</v>
      </c>
      <c r="O26" s="109" t="s">
        <v>39</v>
      </c>
      <c r="P26" s="16" t="s">
        <v>40</v>
      </c>
      <c r="R26" s="148" t="s">
        <v>237</v>
      </c>
      <c r="S26" s="140" t="s">
        <v>93</v>
      </c>
      <c r="T26" s="140" t="s">
        <v>239</v>
      </c>
      <c r="U26" s="140" t="s">
        <v>238</v>
      </c>
      <c r="V26" s="149" t="s">
        <v>97</v>
      </c>
    </row>
    <row r="27" spans="1:23" s="47" customFormat="1" ht="21.75" customHeight="1" thickBot="1" x14ac:dyDescent="0.35">
      <c r="A27" s="542"/>
      <c r="B27" s="46" t="s">
        <v>24</v>
      </c>
      <c r="C27" s="46" t="s">
        <v>25</v>
      </c>
      <c r="D27" s="112" t="s">
        <v>26</v>
      </c>
      <c r="E27" s="46" t="s">
        <v>27</v>
      </c>
      <c r="F27" s="46"/>
      <c r="G27" s="46" t="s">
        <v>28</v>
      </c>
      <c r="H27" s="46"/>
      <c r="I27" s="46" t="s">
        <v>29</v>
      </c>
      <c r="J27" s="46"/>
      <c r="K27" s="131" t="s">
        <v>235</v>
      </c>
      <c r="L27" s="133"/>
      <c r="M27" s="134"/>
      <c r="N27" s="135"/>
      <c r="O27" s="132" t="s">
        <v>30</v>
      </c>
      <c r="P27" s="46"/>
      <c r="Q27" s="66"/>
      <c r="R27" s="150"/>
      <c r="S27" s="67" t="s">
        <v>94</v>
      </c>
      <c r="T27" s="67" t="s">
        <v>95</v>
      </c>
      <c r="U27" s="94"/>
      <c r="V27" s="151" t="str">
        <f>IF(J28&lt;=0,"",IF(J28=90,$W$28))</f>
        <v/>
      </c>
      <c r="W27" s="37" t="s">
        <v>98</v>
      </c>
    </row>
    <row r="28" spans="1:23" ht="49.5" customHeight="1" x14ac:dyDescent="0.3">
      <c r="A28" s="231" t="str">
        <f>CDT!B26</f>
        <v>Artéméther-Luméfantrine 6cp (AL)</v>
      </c>
      <c r="B28" s="79"/>
      <c r="C28" s="110"/>
      <c r="D28" s="120" t="str">
        <f>IF(B28&lt;&gt;"",B28+C28,"")</f>
        <v/>
      </c>
      <c r="E28" s="119"/>
      <c r="F28" s="79"/>
      <c r="G28" s="79"/>
      <c r="H28" s="79"/>
      <c r="I28" s="79"/>
      <c r="J28" s="79"/>
      <c r="K28" s="110"/>
      <c r="L28" s="431" t="str">
        <f>IF(B28&lt;&gt;"",IF(J28=0,E28,((E28*90)/(90-J28))),"0")</f>
        <v>0</v>
      </c>
      <c r="M28" s="428" t="str">
        <f>IF(B28&lt;&gt;"",((E28/R28)*30),"0")</f>
        <v>0</v>
      </c>
      <c r="N28" s="250" t="str">
        <f>IF(B28&lt;&gt;"",IF(J28=0,((E28+L28)-K28),((M28*6)-K28)),"0")</f>
        <v>0</v>
      </c>
      <c r="O28" s="251"/>
      <c r="P28" s="81"/>
      <c r="R28" s="152">
        <f>(90-J28)</f>
        <v>90</v>
      </c>
      <c r="S28" s="68" t="e">
        <f>D28-(E28+G28+I28+H28)</f>
        <v>#VALUE!</v>
      </c>
      <c r="T28" s="68" t="e">
        <f>K28-S28</f>
        <v>#VALUE!</v>
      </c>
      <c r="U28" s="95">
        <v>6</v>
      </c>
      <c r="V28" s="153" t="e">
        <f t="shared" ref="V28:V52" si="0">IF(T28=0,"",$W$27)</f>
        <v>#VALUE!</v>
      </c>
      <c r="W28" s="37" t="s">
        <v>203</v>
      </c>
    </row>
    <row r="29" spans="1:23" ht="45" customHeight="1" x14ac:dyDescent="0.3">
      <c r="A29" s="231" t="str">
        <f>CDT!B27</f>
        <v>Artéméther-Luméfantrine 12cp (AL)</v>
      </c>
      <c r="B29" s="79"/>
      <c r="C29" s="110"/>
      <c r="D29" s="121" t="str">
        <f t="shared" ref="D29:D36" si="1">IF(B29&lt;&gt;"",B29+C29,"")</f>
        <v/>
      </c>
      <c r="E29" s="119"/>
      <c r="F29" s="79"/>
      <c r="G29" s="79"/>
      <c r="H29" s="79"/>
      <c r="I29" s="79"/>
      <c r="J29" s="79"/>
      <c r="K29" s="110"/>
      <c r="L29" s="431" t="str">
        <f t="shared" ref="L29:L36" si="2">IF(B29&lt;&gt;"",IF(J29=0,E29,((E29*90)/(90-J29))),"0")</f>
        <v>0</v>
      </c>
      <c r="M29" s="428" t="str">
        <f t="shared" ref="M29:M36" si="3">IF(B29&lt;&gt;"",((E29/R29)*30),"0")</f>
        <v>0</v>
      </c>
      <c r="N29" s="250" t="str">
        <f t="shared" ref="N29:N36" si="4">IF(B29&lt;&gt;"",IF(J29=0,((E29+L29)-K29),((M29*6)-K29)),"0")</f>
        <v>0</v>
      </c>
      <c r="O29" s="251"/>
      <c r="P29" s="81"/>
      <c r="R29" s="152">
        <f t="shared" ref="R29:R50" si="5">(90-J29)</f>
        <v>90</v>
      </c>
      <c r="S29" s="68" t="e">
        <f t="shared" ref="S29:S49" si="6">D29-(E29+G29+I29+H29)</f>
        <v>#VALUE!</v>
      </c>
      <c r="T29" s="68" t="e">
        <f t="shared" ref="T29:T50" si="7">K29-S29</f>
        <v>#VALUE!</v>
      </c>
      <c r="U29" s="95">
        <v>12</v>
      </c>
      <c r="V29" s="153" t="e">
        <f t="shared" si="0"/>
        <v>#VALUE!</v>
      </c>
    </row>
    <row r="30" spans="1:23" ht="49.5" customHeight="1" x14ac:dyDescent="0.3">
      <c r="A30" s="231" t="str">
        <f>CDT!B28</f>
        <v>Artéméther-Luméfantrine 18cp (AL)</v>
      </c>
      <c r="B30" s="79"/>
      <c r="C30" s="110"/>
      <c r="D30" s="121" t="str">
        <f t="shared" si="1"/>
        <v/>
      </c>
      <c r="E30" s="119"/>
      <c r="F30" s="79"/>
      <c r="G30" s="79"/>
      <c r="H30" s="79"/>
      <c r="I30" s="79"/>
      <c r="J30" s="79"/>
      <c r="K30" s="110"/>
      <c r="L30" s="431" t="str">
        <f t="shared" si="2"/>
        <v>0</v>
      </c>
      <c r="M30" s="428" t="str">
        <f t="shared" si="3"/>
        <v>0</v>
      </c>
      <c r="N30" s="250" t="str">
        <f t="shared" si="4"/>
        <v>0</v>
      </c>
      <c r="O30" s="251"/>
      <c r="P30" s="81"/>
      <c r="R30" s="152">
        <f t="shared" si="5"/>
        <v>90</v>
      </c>
      <c r="S30" s="68" t="e">
        <f t="shared" si="6"/>
        <v>#VALUE!</v>
      </c>
      <c r="T30" s="68" t="e">
        <f t="shared" si="7"/>
        <v>#VALUE!</v>
      </c>
      <c r="U30" s="95">
        <v>18</v>
      </c>
      <c r="V30" s="153" t="e">
        <f t="shared" si="0"/>
        <v>#VALUE!</v>
      </c>
    </row>
    <row r="31" spans="1:23" ht="49.5" customHeight="1" x14ac:dyDescent="0.3">
      <c r="A31" s="231" t="str">
        <f>CDT!B29</f>
        <v>Artéméther-Luméfantrine 24cp (AL)</v>
      </c>
      <c r="B31" s="79"/>
      <c r="C31" s="110"/>
      <c r="D31" s="121" t="str">
        <f t="shared" si="1"/>
        <v/>
      </c>
      <c r="E31" s="119"/>
      <c r="F31" s="79"/>
      <c r="G31" s="79"/>
      <c r="H31" s="79"/>
      <c r="I31" s="79"/>
      <c r="J31" s="79"/>
      <c r="K31" s="110"/>
      <c r="L31" s="431" t="str">
        <f t="shared" si="2"/>
        <v>0</v>
      </c>
      <c r="M31" s="428" t="str">
        <f t="shared" si="3"/>
        <v>0</v>
      </c>
      <c r="N31" s="250" t="str">
        <f t="shared" si="4"/>
        <v>0</v>
      </c>
      <c r="O31" s="251"/>
      <c r="P31" s="81"/>
      <c r="R31" s="152">
        <f t="shared" si="5"/>
        <v>90</v>
      </c>
      <c r="S31" s="68" t="e">
        <f t="shared" si="6"/>
        <v>#VALUE!</v>
      </c>
      <c r="T31" s="68" t="e">
        <f t="shared" si="7"/>
        <v>#VALUE!</v>
      </c>
      <c r="U31" s="95">
        <v>24</v>
      </c>
      <c r="V31" s="153" t="e">
        <f t="shared" si="0"/>
        <v>#VALUE!</v>
      </c>
    </row>
    <row r="32" spans="1:23" ht="50.25" hidden="1" customHeight="1" x14ac:dyDescent="0.3">
      <c r="A32" s="17" t="str">
        <f>CDT!B30</f>
        <v>Artéméther injectable 40 mg</v>
      </c>
      <c r="B32" s="79"/>
      <c r="C32" s="110"/>
      <c r="D32" s="121" t="str">
        <f t="shared" si="1"/>
        <v/>
      </c>
      <c r="E32" s="119"/>
      <c r="F32" s="79"/>
      <c r="G32" s="79"/>
      <c r="H32" s="79"/>
      <c r="I32" s="79"/>
      <c r="J32" s="79"/>
      <c r="K32" s="110"/>
      <c r="L32" s="431" t="str">
        <f t="shared" si="2"/>
        <v>0</v>
      </c>
      <c r="M32" s="428" t="str">
        <f t="shared" si="3"/>
        <v>0</v>
      </c>
      <c r="N32" s="250" t="str">
        <f t="shared" si="4"/>
        <v>0</v>
      </c>
      <c r="O32" s="251"/>
      <c r="P32" s="79"/>
      <c r="R32" s="152">
        <f t="shared" si="5"/>
        <v>90</v>
      </c>
      <c r="S32" s="68" t="e">
        <f t="shared" si="6"/>
        <v>#VALUE!</v>
      </c>
      <c r="T32" s="68" t="e">
        <f t="shared" si="7"/>
        <v>#VALUE!</v>
      </c>
      <c r="U32" s="95">
        <v>1</v>
      </c>
      <c r="V32" s="153" t="e">
        <f t="shared" si="0"/>
        <v>#VALUE!</v>
      </c>
    </row>
    <row r="33" spans="1:22" ht="50.25" hidden="1" customHeight="1" x14ac:dyDescent="0.3">
      <c r="A33" s="17" t="str">
        <f>CDT!B31</f>
        <v>Artéméther injectable 80 mg</v>
      </c>
      <c r="B33" s="79"/>
      <c r="C33" s="110"/>
      <c r="D33" s="121" t="str">
        <f t="shared" si="1"/>
        <v/>
      </c>
      <c r="E33" s="119"/>
      <c r="F33" s="79"/>
      <c r="G33" s="79"/>
      <c r="H33" s="79"/>
      <c r="I33" s="79"/>
      <c r="J33" s="79"/>
      <c r="K33" s="110"/>
      <c r="L33" s="431" t="str">
        <f t="shared" si="2"/>
        <v>0</v>
      </c>
      <c r="M33" s="428" t="str">
        <f t="shared" si="3"/>
        <v>0</v>
      </c>
      <c r="N33" s="250" t="str">
        <f t="shared" si="4"/>
        <v>0</v>
      </c>
      <c r="O33" s="251"/>
      <c r="P33" s="79"/>
      <c r="R33" s="152">
        <f t="shared" si="5"/>
        <v>90</v>
      </c>
      <c r="S33" s="68" t="e">
        <f t="shared" si="6"/>
        <v>#VALUE!</v>
      </c>
      <c r="T33" s="68" t="e">
        <f t="shared" si="7"/>
        <v>#VALUE!</v>
      </c>
      <c r="U33" s="95">
        <v>1</v>
      </c>
      <c r="V33" s="153" t="e">
        <f t="shared" si="0"/>
        <v>#VALUE!</v>
      </c>
    </row>
    <row r="34" spans="1:22" ht="50.25" hidden="1" customHeight="1" x14ac:dyDescent="0.3">
      <c r="A34" s="17" t="str">
        <f>CDT!B32</f>
        <v>Artésunate injectable 60 mg</v>
      </c>
      <c r="B34" s="79"/>
      <c r="C34" s="110"/>
      <c r="D34" s="121" t="str">
        <f t="shared" si="1"/>
        <v/>
      </c>
      <c r="E34" s="119"/>
      <c r="F34" s="79"/>
      <c r="G34" s="79"/>
      <c r="H34" s="79"/>
      <c r="I34" s="79"/>
      <c r="J34" s="79"/>
      <c r="K34" s="110"/>
      <c r="L34" s="431" t="str">
        <f t="shared" si="2"/>
        <v>0</v>
      </c>
      <c r="M34" s="428" t="str">
        <f t="shared" si="3"/>
        <v>0</v>
      </c>
      <c r="N34" s="250" t="str">
        <f t="shared" si="4"/>
        <v>0</v>
      </c>
      <c r="O34" s="251"/>
      <c r="P34" s="79"/>
      <c r="R34" s="152">
        <f t="shared" si="5"/>
        <v>90</v>
      </c>
      <c r="S34" s="68" t="e">
        <f t="shared" si="6"/>
        <v>#VALUE!</v>
      </c>
      <c r="T34" s="68" t="e">
        <f t="shared" si="7"/>
        <v>#VALUE!</v>
      </c>
      <c r="U34" s="95">
        <v>1</v>
      </c>
      <c r="V34" s="153" t="e">
        <f t="shared" si="0"/>
        <v>#VALUE!</v>
      </c>
    </row>
    <row r="35" spans="1:22" ht="50.25" hidden="1" customHeight="1" x14ac:dyDescent="0.3">
      <c r="A35" s="17" t="str">
        <f>CDT!B33</f>
        <v xml:space="preserve"> Sulfadoxine Pyriméthamine:  (SP)</v>
      </c>
      <c r="B35" s="79"/>
      <c r="C35" s="110"/>
      <c r="D35" s="121" t="str">
        <f t="shared" si="1"/>
        <v/>
      </c>
      <c r="E35" s="119"/>
      <c r="F35" s="79"/>
      <c r="G35" s="79"/>
      <c r="H35" s="79"/>
      <c r="I35" s="79"/>
      <c r="J35" s="79"/>
      <c r="K35" s="110"/>
      <c r="L35" s="431" t="str">
        <f t="shared" si="2"/>
        <v>0</v>
      </c>
      <c r="M35" s="428" t="str">
        <f t="shared" si="3"/>
        <v>0</v>
      </c>
      <c r="N35" s="250" t="str">
        <f t="shared" si="4"/>
        <v>0</v>
      </c>
      <c r="O35" s="251"/>
      <c r="P35" s="79"/>
      <c r="R35" s="152">
        <f t="shared" si="5"/>
        <v>90</v>
      </c>
      <c r="S35" s="68" t="e">
        <f t="shared" si="6"/>
        <v>#VALUE!</v>
      </c>
      <c r="T35" s="68" t="e">
        <f t="shared" si="7"/>
        <v>#VALUE!</v>
      </c>
      <c r="U35" s="95">
        <v>3</v>
      </c>
      <c r="V35" s="153" t="e">
        <f t="shared" si="0"/>
        <v>#VALUE!</v>
      </c>
    </row>
    <row r="36" spans="1:22" ht="45.75" customHeight="1" thickBot="1" x14ac:dyDescent="0.35">
      <c r="A36" s="231" t="str">
        <f>CDT!B34</f>
        <v>Test de Diagnostic Rapide  : (TDR)</v>
      </c>
      <c r="B36" s="79"/>
      <c r="C36" s="110"/>
      <c r="D36" s="305" t="str">
        <f t="shared" si="1"/>
        <v/>
      </c>
      <c r="E36" s="119"/>
      <c r="F36" s="79"/>
      <c r="G36" s="79"/>
      <c r="H36" s="79"/>
      <c r="I36" s="79"/>
      <c r="J36" s="79"/>
      <c r="K36" s="110"/>
      <c r="L36" s="431" t="str">
        <f t="shared" si="2"/>
        <v>0</v>
      </c>
      <c r="M36" s="428" t="str">
        <f t="shared" si="3"/>
        <v>0</v>
      </c>
      <c r="N36" s="250" t="str">
        <f t="shared" si="4"/>
        <v>0</v>
      </c>
      <c r="O36" s="251"/>
      <c r="P36" s="79"/>
      <c r="R36" s="152">
        <f t="shared" si="5"/>
        <v>90</v>
      </c>
      <c r="S36" s="68" t="e">
        <f t="shared" si="6"/>
        <v>#VALUE!</v>
      </c>
      <c r="T36" s="68" t="e">
        <f t="shared" si="7"/>
        <v>#VALUE!</v>
      </c>
      <c r="U36" s="95">
        <v>1</v>
      </c>
      <c r="V36" s="153" t="e">
        <f t="shared" si="0"/>
        <v>#VALUE!</v>
      </c>
    </row>
    <row r="37" spans="1:22" ht="34.5" hidden="1" customHeight="1" x14ac:dyDescent="0.3">
      <c r="A37" s="17" t="str">
        <f>CDT!B35</f>
        <v>Moustiquaire à Imprégnation Durable: (MID)</v>
      </c>
      <c r="B37" s="79"/>
      <c r="C37" s="110"/>
      <c r="D37" s="304">
        <f t="shared" ref="D37:D50" si="8">B37+C37</f>
        <v>0</v>
      </c>
      <c r="E37" s="119"/>
      <c r="F37" s="79"/>
      <c r="G37" s="79"/>
      <c r="H37" s="79"/>
      <c r="I37" s="79"/>
      <c r="J37" s="79"/>
      <c r="K37" s="110"/>
      <c r="L37" s="113">
        <f t="shared" ref="L37:L50" si="9">IF(J37=0,E37,((D37*90)/(90-J37)))</f>
        <v>0</v>
      </c>
      <c r="M37" s="55">
        <f t="shared" ref="M37:M50" si="10">(E37/R37)*30</f>
        <v>0</v>
      </c>
      <c r="N37" s="114">
        <f t="shared" ref="N37:N49" si="11">IF(J37=0,((E37+L37)-K37),((L37*2)-K37))</f>
        <v>0</v>
      </c>
      <c r="O37" s="111" t="str">
        <f t="shared" ref="O37:O50" si="12">IF(N37=0,"0",N37)</f>
        <v>0</v>
      </c>
      <c r="P37" s="79"/>
      <c r="R37" s="152">
        <f t="shared" si="5"/>
        <v>90</v>
      </c>
      <c r="S37" s="68">
        <f t="shared" si="6"/>
        <v>0</v>
      </c>
      <c r="T37" s="68">
        <f t="shared" si="7"/>
        <v>0</v>
      </c>
      <c r="U37" s="95">
        <v>1</v>
      </c>
      <c r="V37" s="153" t="str">
        <f t="shared" si="0"/>
        <v/>
      </c>
    </row>
    <row r="38" spans="1:22" ht="34.5" hidden="1" customHeight="1" x14ac:dyDescent="0.3">
      <c r="A38" s="17" t="str">
        <f>CDT!B40</f>
        <v>Artésunate Amodiaquine: (ASAQ) : 3 cp (25/67,5 mg)</v>
      </c>
      <c r="B38" s="79"/>
      <c r="C38" s="110"/>
      <c r="D38" s="121">
        <f t="shared" si="8"/>
        <v>0</v>
      </c>
      <c r="E38" s="119"/>
      <c r="F38" s="79"/>
      <c r="G38" s="79"/>
      <c r="H38" s="79"/>
      <c r="I38" s="79"/>
      <c r="J38" s="79"/>
      <c r="K38" s="110"/>
      <c r="L38" s="113">
        <f t="shared" si="9"/>
        <v>0</v>
      </c>
      <c r="M38" s="55">
        <f t="shared" si="10"/>
        <v>0</v>
      </c>
      <c r="N38" s="114">
        <f t="shared" si="11"/>
        <v>0</v>
      </c>
      <c r="O38" s="111" t="str">
        <f t="shared" si="12"/>
        <v>0</v>
      </c>
      <c r="P38" s="79"/>
      <c r="R38" s="152">
        <f t="shared" si="5"/>
        <v>90</v>
      </c>
      <c r="S38" s="68">
        <f t="shared" si="6"/>
        <v>0</v>
      </c>
      <c r="T38" s="68">
        <f t="shared" si="7"/>
        <v>0</v>
      </c>
      <c r="U38" s="95">
        <v>3</v>
      </c>
      <c r="V38" s="153" t="str">
        <f t="shared" si="0"/>
        <v/>
      </c>
    </row>
    <row r="39" spans="1:22" ht="34.5" hidden="1" customHeight="1" x14ac:dyDescent="0.3">
      <c r="A39" s="17" t="str">
        <f>CDT!B41</f>
        <v>Artésunate Amodiaquine: (ASAQ) 3 cp (50/135 mg)</v>
      </c>
      <c r="B39" s="79"/>
      <c r="C39" s="110"/>
      <c r="D39" s="121">
        <f t="shared" si="8"/>
        <v>0</v>
      </c>
      <c r="E39" s="119"/>
      <c r="F39" s="79"/>
      <c r="G39" s="79"/>
      <c r="H39" s="79"/>
      <c r="I39" s="79"/>
      <c r="J39" s="79"/>
      <c r="K39" s="110"/>
      <c r="L39" s="113">
        <f t="shared" si="9"/>
        <v>0</v>
      </c>
      <c r="M39" s="55">
        <f t="shared" si="10"/>
        <v>0</v>
      </c>
      <c r="N39" s="114">
        <f t="shared" si="11"/>
        <v>0</v>
      </c>
      <c r="O39" s="111" t="str">
        <f t="shared" si="12"/>
        <v>0</v>
      </c>
      <c r="P39" s="79"/>
      <c r="R39" s="152">
        <f t="shared" si="5"/>
        <v>90</v>
      </c>
      <c r="S39" s="68">
        <f t="shared" si="6"/>
        <v>0</v>
      </c>
      <c r="T39" s="68">
        <f t="shared" si="7"/>
        <v>0</v>
      </c>
      <c r="U39" s="95">
        <v>3</v>
      </c>
      <c r="V39" s="153" t="str">
        <f t="shared" si="0"/>
        <v/>
      </c>
    </row>
    <row r="40" spans="1:22" ht="34.5" hidden="1" customHeight="1" x14ac:dyDescent="0.3">
      <c r="A40" s="17" t="str">
        <f>CDT!B42</f>
        <v>Artésunate Amodiaquine: (ASAQ) 3 cp (100/270 mg)</v>
      </c>
      <c r="B40" s="79"/>
      <c r="C40" s="110"/>
      <c r="D40" s="121">
        <f t="shared" si="8"/>
        <v>0</v>
      </c>
      <c r="E40" s="119"/>
      <c r="F40" s="79"/>
      <c r="G40" s="79"/>
      <c r="H40" s="79"/>
      <c r="I40" s="79"/>
      <c r="J40" s="79"/>
      <c r="K40" s="110"/>
      <c r="L40" s="113">
        <f t="shared" si="9"/>
        <v>0</v>
      </c>
      <c r="M40" s="55">
        <f t="shared" si="10"/>
        <v>0</v>
      </c>
      <c r="N40" s="114">
        <f t="shared" si="11"/>
        <v>0</v>
      </c>
      <c r="O40" s="111" t="str">
        <f t="shared" si="12"/>
        <v>0</v>
      </c>
      <c r="P40" s="79"/>
      <c r="R40" s="152">
        <f t="shared" si="5"/>
        <v>90</v>
      </c>
      <c r="S40" s="68">
        <f t="shared" si="6"/>
        <v>0</v>
      </c>
      <c r="T40" s="68">
        <f t="shared" si="7"/>
        <v>0</v>
      </c>
      <c r="U40" s="95">
        <v>3</v>
      </c>
      <c r="V40" s="153" t="str">
        <f t="shared" si="0"/>
        <v/>
      </c>
    </row>
    <row r="41" spans="1:22" ht="34.5" hidden="1" customHeight="1" x14ac:dyDescent="0.3">
      <c r="A41" s="17" t="str">
        <f>CDT!B43</f>
        <v>Artésunate Amodiaquine: (ASAQ) 6 cp (100/270 mg)</v>
      </c>
      <c r="B41" s="79"/>
      <c r="C41" s="110"/>
      <c r="D41" s="121">
        <f t="shared" si="8"/>
        <v>0</v>
      </c>
      <c r="E41" s="119"/>
      <c r="F41" s="79"/>
      <c r="G41" s="79"/>
      <c r="H41" s="79"/>
      <c r="I41" s="79"/>
      <c r="J41" s="79"/>
      <c r="K41" s="110"/>
      <c r="L41" s="113">
        <f t="shared" si="9"/>
        <v>0</v>
      </c>
      <c r="M41" s="55">
        <f t="shared" si="10"/>
        <v>0</v>
      </c>
      <c r="N41" s="114">
        <f t="shared" si="11"/>
        <v>0</v>
      </c>
      <c r="O41" s="111" t="str">
        <f t="shared" si="12"/>
        <v>0</v>
      </c>
      <c r="P41" s="79"/>
      <c r="R41" s="152">
        <f t="shared" si="5"/>
        <v>90</v>
      </c>
      <c r="S41" s="68">
        <f t="shared" si="6"/>
        <v>0</v>
      </c>
      <c r="T41" s="68">
        <f t="shared" si="7"/>
        <v>0</v>
      </c>
      <c r="U41" s="95">
        <v>3</v>
      </c>
      <c r="V41" s="153" t="str">
        <f t="shared" si="0"/>
        <v/>
      </c>
    </row>
    <row r="42" spans="1:22" ht="34.5" hidden="1" customHeight="1" x14ac:dyDescent="0.3">
      <c r="A42" s="17" t="str">
        <f>CDT!B36</f>
        <v>Dihydroartéminisine Pipéraquine– Plaq / 3 comp 
( DHA-PPQ)  20/160 mg</v>
      </c>
      <c r="B42" s="79"/>
      <c r="C42" s="110"/>
      <c r="D42" s="121">
        <f t="shared" si="8"/>
        <v>0</v>
      </c>
      <c r="E42" s="119"/>
      <c r="F42" s="79"/>
      <c r="G42" s="79"/>
      <c r="H42" s="79"/>
      <c r="I42" s="79"/>
      <c r="J42" s="79"/>
      <c r="K42" s="110"/>
      <c r="L42" s="113">
        <f t="shared" si="9"/>
        <v>0</v>
      </c>
      <c r="M42" s="55">
        <f t="shared" si="10"/>
        <v>0</v>
      </c>
      <c r="N42" s="114">
        <f t="shared" si="11"/>
        <v>0</v>
      </c>
      <c r="O42" s="111" t="str">
        <f t="shared" si="12"/>
        <v>0</v>
      </c>
      <c r="P42" s="79"/>
      <c r="R42" s="152">
        <f t="shared" si="5"/>
        <v>90</v>
      </c>
      <c r="S42" s="68">
        <f t="shared" si="6"/>
        <v>0</v>
      </c>
      <c r="T42" s="68">
        <f t="shared" si="7"/>
        <v>0</v>
      </c>
      <c r="U42" s="95">
        <v>1</v>
      </c>
      <c r="V42" s="153" t="str">
        <f t="shared" si="0"/>
        <v/>
      </c>
    </row>
    <row r="43" spans="1:22" ht="34.5" hidden="1" customHeight="1" x14ac:dyDescent="0.3">
      <c r="A43" s="17" t="str">
        <f>CDT!B37</f>
        <v>Dihydroartéminisine Pipéraquine– Plaq / 3 comp 
( DHA-PPQ)  40/320 mg</v>
      </c>
      <c r="B43" s="79"/>
      <c r="C43" s="110"/>
      <c r="D43" s="121">
        <f t="shared" si="8"/>
        <v>0</v>
      </c>
      <c r="E43" s="119"/>
      <c r="F43" s="79"/>
      <c r="G43" s="79"/>
      <c r="H43" s="79"/>
      <c r="I43" s="79"/>
      <c r="J43" s="79"/>
      <c r="K43" s="110"/>
      <c r="L43" s="113">
        <f t="shared" si="9"/>
        <v>0</v>
      </c>
      <c r="M43" s="55">
        <f t="shared" si="10"/>
        <v>0</v>
      </c>
      <c r="N43" s="114">
        <f t="shared" si="11"/>
        <v>0</v>
      </c>
      <c r="O43" s="111" t="str">
        <f t="shared" si="12"/>
        <v>0</v>
      </c>
      <c r="P43" s="79"/>
      <c r="R43" s="152">
        <f t="shared" si="5"/>
        <v>90</v>
      </c>
      <c r="S43" s="68">
        <f t="shared" si="6"/>
        <v>0</v>
      </c>
      <c r="T43" s="68">
        <f t="shared" si="7"/>
        <v>0</v>
      </c>
      <c r="U43" s="95">
        <v>1</v>
      </c>
      <c r="V43" s="153" t="str">
        <f t="shared" si="0"/>
        <v/>
      </c>
    </row>
    <row r="44" spans="1:22" ht="34.5" hidden="1" customHeight="1" x14ac:dyDescent="0.3">
      <c r="A44" s="17" t="str">
        <f>CDT!B38</f>
        <v>Dihydroartéminisine Pipéraquine– Plaq / 6 comp 
( DHA-PPQ)  40/320 mg</v>
      </c>
      <c r="B44" s="79"/>
      <c r="C44" s="110"/>
      <c r="D44" s="121">
        <f t="shared" si="8"/>
        <v>0</v>
      </c>
      <c r="E44" s="119"/>
      <c r="F44" s="79"/>
      <c r="G44" s="79"/>
      <c r="H44" s="79"/>
      <c r="I44" s="79"/>
      <c r="J44" s="79"/>
      <c r="K44" s="110"/>
      <c r="L44" s="113">
        <f t="shared" si="9"/>
        <v>0</v>
      </c>
      <c r="M44" s="55">
        <f t="shared" si="10"/>
        <v>0</v>
      </c>
      <c r="N44" s="114">
        <f t="shared" si="11"/>
        <v>0</v>
      </c>
      <c r="O44" s="111" t="str">
        <f t="shared" si="12"/>
        <v>0</v>
      </c>
      <c r="P44" s="79"/>
      <c r="R44" s="152">
        <f t="shared" si="5"/>
        <v>90</v>
      </c>
      <c r="S44" s="68">
        <f t="shared" si="6"/>
        <v>0</v>
      </c>
      <c r="T44" s="68">
        <f t="shared" si="7"/>
        <v>0</v>
      </c>
      <c r="U44" s="95">
        <v>1</v>
      </c>
      <c r="V44" s="153" t="str">
        <f t="shared" si="0"/>
        <v/>
      </c>
    </row>
    <row r="45" spans="1:22" ht="34.5" hidden="1" customHeight="1" x14ac:dyDescent="0.3">
      <c r="A45" s="17" t="str">
        <f>CDT!B44</f>
        <v>Artésunate - Méfloquine (AS-MF)</v>
      </c>
      <c r="B45" s="79"/>
      <c r="C45" s="110"/>
      <c r="D45" s="121">
        <f t="shared" si="8"/>
        <v>0</v>
      </c>
      <c r="E45" s="119"/>
      <c r="F45" s="79"/>
      <c r="G45" s="79"/>
      <c r="H45" s="79"/>
      <c r="I45" s="79"/>
      <c r="J45" s="79"/>
      <c r="K45" s="110"/>
      <c r="L45" s="113">
        <f t="shared" si="9"/>
        <v>0</v>
      </c>
      <c r="M45" s="55">
        <f t="shared" si="10"/>
        <v>0</v>
      </c>
      <c r="N45" s="114">
        <f t="shared" si="11"/>
        <v>0</v>
      </c>
      <c r="O45" s="111" t="str">
        <f t="shared" si="12"/>
        <v>0</v>
      </c>
      <c r="P45" s="79"/>
      <c r="R45" s="152">
        <f t="shared" si="5"/>
        <v>90</v>
      </c>
      <c r="S45" s="68">
        <f t="shared" si="6"/>
        <v>0</v>
      </c>
      <c r="T45" s="68">
        <f t="shared" si="7"/>
        <v>0</v>
      </c>
      <c r="U45" s="95">
        <v>1</v>
      </c>
      <c r="V45" s="153" t="str">
        <f t="shared" si="0"/>
        <v/>
      </c>
    </row>
    <row r="46" spans="1:22" ht="34.5" hidden="1" customHeight="1" x14ac:dyDescent="0.3">
      <c r="A46" s="17" t="str">
        <f>CDT!B45</f>
        <v>Quinine comprimé 300mg</v>
      </c>
      <c r="B46" s="79"/>
      <c r="C46" s="110"/>
      <c r="D46" s="121">
        <f t="shared" si="8"/>
        <v>0</v>
      </c>
      <c r="E46" s="119"/>
      <c r="F46" s="79"/>
      <c r="G46" s="79"/>
      <c r="H46" s="79"/>
      <c r="I46" s="79"/>
      <c r="J46" s="79"/>
      <c r="K46" s="110"/>
      <c r="L46" s="113">
        <f t="shared" si="9"/>
        <v>0</v>
      </c>
      <c r="M46" s="55">
        <f t="shared" si="10"/>
        <v>0</v>
      </c>
      <c r="N46" s="114">
        <f t="shared" si="11"/>
        <v>0</v>
      </c>
      <c r="O46" s="111" t="str">
        <f t="shared" si="12"/>
        <v>0</v>
      </c>
      <c r="P46" s="79"/>
      <c r="R46" s="152">
        <f t="shared" si="5"/>
        <v>90</v>
      </c>
      <c r="S46" s="68">
        <f t="shared" si="6"/>
        <v>0</v>
      </c>
      <c r="T46" s="68">
        <f t="shared" si="7"/>
        <v>0</v>
      </c>
      <c r="U46" s="95">
        <v>1</v>
      </c>
      <c r="V46" s="153" t="str">
        <f t="shared" si="0"/>
        <v/>
      </c>
    </row>
    <row r="47" spans="1:22" ht="34.5" hidden="1" customHeight="1" x14ac:dyDescent="0.3">
      <c r="A47" s="17" t="str">
        <f>CDT!B46</f>
        <v>Quinine injectable 300 mg</v>
      </c>
      <c r="B47" s="79"/>
      <c r="C47" s="110"/>
      <c r="D47" s="121">
        <f t="shared" si="8"/>
        <v>0</v>
      </c>
      <c r="E47" s="119"/>
      <c r="F47" s="79"/>
      <c r="G47" s="79"/>
      <c r="H47" s="79"/>
      <c r="I47" s="79"/>
      <c r="J47" s="79"/>
      <c r="K47" s="110"/>
      <c r="L47" s="113">
        <f t="shared" si="9"/>
        <v>0</v>
      </c>
      <c r="M47" s="55">
        <f t="shared" si="10"/>
        <v>0</v>
      </c>
      <c r="N47" s="114">
        <f t="shared" si="11"/>
        <v>0</v>
      </c>
      <c r="O47" s="111" t="str">
        <f t="shared" si="12"/>
        <v>0</v>
      </c>
      <c r="P47" s="79"/>
      <c r="R47" s="152">
        <f t="shared" si="5"/>
        <v>90</v>
      </c>
      <c r="S47" s="68">
        <f t="shared" si="6"/>
        <v>0</v>
      </c>
      <c r="T47" s="68">
        <f t="shared" si="7"/>
        <v>0</v>
      </c>
      <c r="U47" s="95">
        <v>1</v>
      </c>
      <c r="V47" s="153" t="str">
        <f t="shared" si="0"/>
        <v/>
      </c>
    </row>
    <row r="48" spans="1:22" ht="34.5" hidden="1" customHeight="1" x14ac:dyDescent="0.3">
      <c r="A48" s="17" t="str">
        <f>CDT!B47</f>
        <v>Quinine injectable 600 mg</v>
      </c>
      <c r="B48" s="79"/>
      <c r="C48" s="110"/>
      <c r="D48" s="121">
        <f t="shared" si="8"/>
        <v>0</v>
      </c>
      <c r="E48" s="119"/>
      <c r="F48" s="79"/>
      <c r="G48" s="79"/>
      <c r="H48" s="79"/>
      <c r="I48" s="79"/>
      <c r="J48" s="79"/>
      <c r="K48" s="110"/>
      <c r="L48" s="113">
        <f t="shared" si="9"/>
        <v>0</v>
      </c>
      <c r="M48" s="55">
        <f t="shared" si="10"/>
        <v>0</v>
      </c>
      <c r="N48" s="114">
        <f t="shared" si="11"/>
        <v>0</v>
      </c>
      <c r="O48" s="111" t="str">
        <f t="shared" si="12"/>
        <v>0</v>
      </c>
      <c r="P48" s="79"/>
      <c r="R48" s="152">
        <f t="shared" si="5"/>
        <v>90</v>
      </c>
      <c r="S48" s="68">
        <f t="shared" si="6"/>
        <v>0</v>
      </c>
      <c r="T48" s="68">
        <f t="shared" si="7"/>
        <v>0</v>
      </c>
      <c r="U48" s="95">
        <v>1</v>
      </c>
      <c r="V48" s="153" t="str">
        <f t="shared" si="0"/>
        <v/>
      </c>
    </row>
    <row r="49" spans="1:22" ht="34.5" hidden="1" customHeight="1" x14ac:dyDescent="0.3">
      <c r="A49" s="17" t="str">
        <f>CDT!B48</f>
        <v>Quinine injectable 600 mg</v>
      </c>
      <c r="B49" s="79"/>
      <c r="C49" s="110"/>
      <c r="D49" s="121">
        <f t="shared" si="8"/>
        <v>0</v>
      </c>
      <c r="E49" s="119"/>
      <c r="F49" s="79"/>
      <c r="G49" s="79"/>
      <c r="H49" s="79"/>
      <c r="I49" s="79"/>
      <c r="J49" s="79"/>
      <c r="K49" s="110"/>
      <c r="L49" s="113">
        <f t="shared" si="9"/>
        <v>0</v>
      </c>
      <c r="M49" s="55">
        <f t="shared" si="10"/>
        <v>0</v>
      </c>
      <c r="N49" s="114">
        <f t="shared" si="11"/>
        <v>0</v>
      </c>
      <c r="O49" s="111" t="str">
        <f t="shared" si="12"/>
        <v>0</v>
      </c>
      <c r="P49" s="79"/>
      <c r="R49" s="152">
        <f t="shared" si="5"/>
        <v>90</v>
      </c>
      <c r="S49" s="68">
        <f t="shared" si="6"/>
        <v>0</v>
      </c>
      <c r="T49" s="68">
        <f t="shared" si="7"/>
        <v>0</v>
      </c>
      <c r="U49" s="95">
        <v>1</v>
      </c>
      <c r="V49" s="153" t="str">
        <f t="shared" si="0"/>
        <v/>
      </c>
    </row>
    <row r="50" spans="1:22" ht="34.5" hidden="1" customHeight="1" thickBot="1" x14ac:dyDescent="0.35">
      <c r="A50" s="17" t="str">
        <f>CDT!B49</f>
        <v>Artéméther injectable 100 mg</v>
      </c>
      <c r="B50" s="79"/>
      <c r="C50" s="110"/>
      <c r="D50" s="122">
        <f t="shared" si="8"/>
        <v>0</v>
      </c>
      <c r="E50" s="119"/>
      <c r="F50" s="79"/>
      <c r="G50" s="79"/>
      <c r="H50" s="79"/>
      <c r="I50" s="79"/>
      <c r="J50" s="79"/>
      <c r="K50" s="110"/>
      <c r="L50" s="115">
        <f t="shared" si="9"/>
        <v>0</v>
      </c>
      <c r="M50" s="130">
        <f t="shared" si="10"/>
        <v>0</v>
      </c>
      <c r="N50" s="116">
        <f>IF(J50=0,((E50+L50)-K50),((L50*2)-K50))</f>
        <v>0</v>
      </c>
      <c r="O50" s="111" t="str">
        <f t="shared" si="12"/>
        <v>0</v>
      </c>
      <c r="P50" s="79"/>
      <c r="R50" s="152">
        <f t="shared" si="5"/>
        <v>90</v>
      </c>
      <c r="S50" s="68">
        <f>D50-(E50+G50+I50+H50)</f>
        <v>0</v>
      </c>
      <c r="T50" s="68">
        <f t="shared" si="7"/>
        <v>0</v>
      </c>
      <c r="U50" s="95">
        <v>1</v>
      </c>
      <c r="V50" s="153" t="str">
        <f t="shared" si="0"/>
        <v/>
      </c>
    </row>
    <row r="51" spans="1:22" ht="34.5" hidden="1" customHeight="1" x14ac:dyDescent="0.3">
      <c r="A51" s="17"/>
      <c r="B51" s="79"/>
      <c r="C51" s="79"/>
      <c r="D51" s="56"/>
      <c r="E51" s="79"/>
      <c r="F51" s="79"/>
      <c r="G51" s="79"/>
      <c r="H51" s="79"/>
      <c r="I51" s="79"/>
      <c r="J51" s="79"/>
      <c r="K51" s="79"/>
      <c r="L51" s="57"/>
      <c r="M51" s="57"/>
      <c r="N51" s="58"/>
      <c r="O51" s="80"/>
      <c r="P51" s="79"/>
      <c r="R51" s="152"/>
      <c r="S51" s="68"/>
      <c r="T51" s="68"/>
      <c r="U51" s="95"/>
      <c r="V51" s="153" t="str">
        <f t="shared" si="0"/>
        <v/>
      </c>
    </row>
    <row r="52" spans="1:22" ht="34.5" hidden="1" customHeight="1" x14ac:dyDescent="0.3">
      <c r="A52" s="17"/>
      <c r="B52" s="79"/>
      <c r="C52" s="79"/>
      <c r="D52" s="53"/>
      <c r="E52" s="79"/>
      <c r="F52" s="79"/>
      <c r="G52" s="79"/>
      <c r="H52" s="79"/>
      <c r="I52" s="79"/>
      <c r="J52" s="79"/>
      <c r="K52" s="79"/>
      <c r="L52" s="54"/>
      <c r="M52" s="54"/>
      <c r="N52" s="55"/>
      <c r="O52" s="80"/>
      <c r="P52" s="79"/>
      <c r="R52" s="152"/>
      <c r="S52" s="68"/>
      <c r="T52" s="68"/>
      <c r="U52" s="95"/>
      <c r="V52" s="153" t="str">
        <f t="shared" si="0"/>
        <v/>
      </c>
    </row>
    <row r="53" spans="1:22" s="235" customFormat="1" ht="16.5" customHeight="1" x14ac:dyDescent="0.35">
      <c r="A53" s="494" t="s">
        <v>290</v>
      </c>
      <c r="B53" s="494"/>
      <c r="C53" s="494"/>
      <c r="D53" s="494"/>
      <c r="E53" s="232"/>
      <c r="F53" s="232"/>
      <c r="G53" s="233" t="s">
        <v>298</v>
      </c>
      <c r="H53" s="233"/>
      <c r="I53" s="232"/>
      <c r="J53" s="234"/>
      <c r="K53" s="232"/>
      <c r="L53" s="232"/>
      <c r="M53" s="232"/>
      <c r="N53" s="232"/>
      <c r="O53" s="232"/>
      <c r="Q53" s="236"/>
      <c r="R53" s="237"/>
      <c r="S53" s="238"/>
      <c r="T53" s="238"/>
      <c r="U53" s="239"/>
      <c r="V53" s="240"/>
    </row>
    <row r="54" spans="1:22" ht="34.5" customHeight="1" x14ac:dyDescent="0.3">
      <c r="A54" s="18"/>
      <c r="B54" s="18"/>
      <c r="C54" s="18"/>
      <c r="D54" s="18"/>
      <c r="E54" s="18"/>
      <c r="F54" s="18"/>
      <c r="G54" s="18"/>
      <c r="H54" s="18"/>
      <c r="I54" s="18"/>
      <c r="J54" s="18"/>
      <c r="K54" s="18"/>
      <c r="L54" s="18"/>
      <c r="M54" s="18"/>
      <c r="N54" s="18"/>
      <c r="O54" s="18"/>
      <c r="R54" s="154"/>
      <c r="S54" s="69"/>
      <c r="T54" s="69"/>
      <c r="U54" s="70"/>
      <c r="V54" s="155"/>
    </row>
    <row r="55" spans="1:22" ht="35.25" customHeight="1" x14ac:dyDescent="0.3">
      <c r="B55" s="18"/>
      <c r="C55" s="18"/>
      <c r="D55" s="18"/>
      <c r="E55" s="18"/>
      <c r="F55" s="18"/>
      <c r="I55" s="18"/>
      <c r="J55" s="18"/>
      <c r="K55" s="18"/>
      <c r="L55" s="18"/>
      <c r="M55" s="18"/>
      <c r="N55" s="18"/>
      <c r="O55" s="18"/>
      <c r="R55" s="154"/>
      <c r="S55" s="69"/>
      <c r="T55" s="69"/>
      <c r="U55" s="70"/>
      <c r="V55" s="155"/>
    </row>
    <row r="56" spans="1:22" s="235" customFormat="1" ht="16.5" customHeight="1" x14ac:dyDescent="0.35">
      <c r="A56" s="494" t="s">
        <v>289</v>
      </c>
      <c r="B56" s="494"/>
      <c r="C56" s="494"/>
      <c r="D56" s="494"/>
      <c r="E56" s="232"/>
      <c r="F56" s="232"/>
      <c r="G56" s="561" t="s">
        <v>299</v>
      </c>
      <c r="H56" s="561"/>
      <c r="I56" s="561"/>
      <c r="J56" s="561"/>
      <c r="K56" s="561"/>
      <c r="L56" s="561"/>
      <c r="M56" s="561"/>
      <c r="N56" s="561"/>
      <c r="O56" s="561"/>
      <c r="Q56" s="236"/>
      <c r="R56" s="237"/>
      <c r="S56" s="238"/>
      <c r="T56" s="238"/>
      <c r="U56" s="239"/>
      <c r="V56" s="240"/>
    </row>
  </sheetData>
  <mergeCells count="26">
    <mergeCell ref="A56:D56"/>
    <mergeCell ref="G56:O56"/>
    <mergeCell ref="A23:C23"/>
    <mergeCell ref="D23:F23"/>
    <mergeCell ref="I23:N23"/>
    <mergeCell ref="O23:P23"/>
    <mergeCell ref="A26:A27"/>
    <mergeCell ref="A53:D53"/>
    <mergeCell ref="A19:C19"/>
    <mergeCell ref="D19:N19"/>
    <mergeCell ref="R19:V19"/>
    <mergeCell ref="A21:C21"/>
    <mergeCell ref="D21:H21"/>
    <mergeCell ref="O21:P21"/>
    <mergeCell ref="L17:P17"/>
    <mergeCell ref="A1:B1"/>
    <mergeCell ref="A3:B3"/>
    <mergeCell ref="A4:B4"/>
    <mergeCell ref="A11:O11"/>
    <mergeCell ref="B13:C13"/>
    <mergeCell ref="E13:J13"/>
    <mergeCell ref="B15:C15"/>
    <mergeCell ref="D15:F15"/>
    <mergeCell ref="G15:I15"/>
    <mergeCell ref="B17:E17"/>
    <mergeCell ref="G17:K17"/>
  </mergeCells>
  <conditionalFormatting sqref="T28">
    <cfRule type="cellIs" dxfId="3426" priority="23" operator="greaterThan">
      <formula>0</formula>
    </cfRule>
    <cfRule type="cellIs" dxfId="3425" priority="24" operator="greaterThan">
      <formula>0</formula>
    </cfRule>
    <cfRule type="cellIs" dxfId="3424" priority="25" operator="lessThan">
      <formula>0</formula>
    </cfRule>
    <cfRule type="cellIs" dxfId="3423" priority="26" operator="notEqual">
      <formula>0</formula>
    </cfRule>
  </conditionalFormatting>
  <conditionalFormatting sqref="T29:T31">
    <cfRule type="cellIs" dxfId="3422" priority="19" operator="greaterThan">
      <formula>0</formula>
    </cfRule>
    <cfRule type="cellIs" dxfId="3421" priority="20" operator="greaterThan">
      <formula>0</formula>
    </cfRule>
    <cfRule type="cellIs" dxfId="3420" priority="21" operator="lessThan">
      <formula>0</formula>
    </cfRule>
    <cfRule type="cellIs" dxfId="3419" priority="22" operator="notEqual">
      <formula>0</formula>
    </cfRule>
  </conditionalFormatting>
  <conditionalFormatting sqref="T32:T49">
    <cfRule type="cellIs" dxfId="3418" priority="15" operator="greaterThan">
      <formula>0</formula>
    </cfRule>
    <cfRule type="cellIs" dxfId="3417" priority="16" operator="greaterThan">
      <formula>0</formula>
    </cfRule>
    <cfRule type="cellIs" dxfId="3416" priority="17" operator="lessThan">
      <formula>0</formula>
    </cfRule>
    <cfRule type="cellIs" dxfId="3415" priority="18" operator="notEqual">
      <formula>0</formula>
    </cfRule>
  </conditionalFormatting>
  <conditionalFormatting sqref="T50:T52">
    <cfRule type="cellIs" dxfId="3414" priority="11" operator="greaterThan">
      <formula>0</formula>
    </cfRule>
    <cfRule type="cellIs" dxfId="3413" priority="12" operator="greaterThan">
      <formula>0</formula>
    </cfRule>
    <cfRule type="cellIs" dxfId="3412" priority="13" operator="lessThan">
      <formula>0</formula>
    </cfRule>
    <cfRule type="cellIs" dxfId="3411" priority="14" operator="notEqual">
      <formula>0</formula>
    </cfRule>
  </conditionalFormatting>
  <conditionalFormatting sqref="K28 K50:K52">
    <cfRule type="expression" dxfId="3410" priority="9">
      <formula>K28&lt;S28</formula>
    </cfRule>
    <cfRule type="expression" dxfId="3409" priority="10">
      <formula>K28&gt;S28</formula>
    </cfRule>
  </conditionalFormatting>
  <conditionalFormatting sqref="J28">
    <cfRule type="cellIs" dxfId="3408" priority="8" operator="greaterThan">
      <formula>90</formula>
    </cfRule>
  </conditionalFormatting>
  <conditionalFormatting sqref="J37:J49">
    <cfRule type="cellIs" dxfId="3407" priority="7" operator="greaterThan">
      <formula>90</formula>
    </cfRule>
  </conditionalFormatting>
  <conditionalFormatting sqref="J50:J52">
    <cfRule type="cellIs" dxfId="3406" priority="6" operator="greaterThan">
      <formula>90</formula>
    </cfRule>
  </conditionalFormatting>
  <conditionalFormatting sqref="K37:K49">
    <cfRule type="expression" dxfId="3405" priority="4">
      <formula>K37&lt;S37</formula>
    </cfRule>
    <cfRule type="expression" dxfId="3404" priority="5">
      <formula>K37&gt;S37</formula>
    </cfRule>
  </conditionalFormatting>
  <conditionalFormatting sqref="K29:K36">
    <cfRule type="expression" dxfId="3403" priority="2">
      <formula>K29&lt;S29</formula>
    </cfRule>
    <cfRule type="expression" dxfId="3402" priority="3">
      <formula>K29&gt;S29</formula>
    </cfRule>
  </conditionalFormatting>
  <conditionalFormatting sqref="J29:J36">
    <cfRule type="cellIs" dxfId="3401" priority="1" operator="greaterThan">
      <formula>90</formula>
    </cfRule>
  </conditionalFormatting>
  <dataValidations count="9">
    <dataValidation type="whole" allowBlank="1" showInputMessage="1" showErrorMessage="1" prompt="La quantité accordée par le point Focal ne peut être supérieure à la somme du CMMa et la quantité commandée pour le trimestre._x000a_Merci de revoir la quantité dans la colonne O._x000a_" sqref="O28:O36">
      <formula1>0</formula1>
      <formula2>+M28+N28</formula2>
    </dataValidation>
    <dataValidation type="whole" allowBlank="1" showInputMessage="1" showErrorMessage="1" prompt="SVP _x000a_Veuillez inscrire le nombre d'ACS dans l'air sanitaire._x000a_Merci" sqref="O23:P23">
      <formula1>0</formula1>
      <formula2>500</formula2>
    </dataValidation>
    <dataValidation type="list" allowBlank="1" showInputMessage="1" showErrorMessage="1" sqref="D23:F23">
      <formula1>typerapport2</formula1>
    </dataValidation>
    <dataValidation errorStyle="information" allowBlank="1" showInputMessage="1" showErrorMessage="1" error="Vérifiez SVP l'inventaire physique,_x000a__x000a_MERI" sqref="K28:K36"/>
    <dataValidation allowBlank="1" showInputMessage="1" showErrorMessage="1" prompt="SVP Saisissez le Nom du site et la date de dépôt de la commande en premier. Merci" sqref="B28:B36"/>
    <dataValidation type="date" errorStyle="warning" allowBlank="1" showInputMessage="1" showErrorMessage="1" promptTitle="Instruction" prompt="SVP Saisissez la date sous le format:_x000a_00/00/0000. exemple 15/09/2016,_x000a_Merci_x000a_" sqref="D21:H21">
      <formula1>42370</formula1>
      <formula2>44926</formula2>
    </dataValidation>
    <dataValidation errorStyle="information" allowBlank="1" showInputMessage="1" showErrorMessage="1" errorTitle="Instruction" error="Saisissez le Texte en MAJUSCULE_x000a_Exemple: CMS AGOE_x000a_Merci" promptTitle="Instruction" prompt="Saisissez le Texte en MAJUSCULE_x000a_Exemple: CMS AGOE_x000a_Merci" sqref="D19:N19"/>
    <dataValidation type="whole" allowBlank="1" showInputMessage="1" showErrorMessage="1" prompt="La valeur ne peut pas être supérieure à 89_x000a_Si tel est le cas déteminer la quantité à commander directement à la colonne M._x000a_merci" sqref="J28:J52">
      <formula1>0</formula1>
      <formula2>89</formula2>
    </dataValidation>
    <dataValidation type="whole" operator="lessThanOrEqual" allowBlank="1" showInputMessage="1" showErrorMessage="1" promptTitle="instruction" prompt="La valeur de la cellule ne peut pas être supérieure à la quantité Totale inscrite dans la colonne D._x000a_Merci de vérifier." sqref="E28:E52">
      <formula1>D28</formula1>
    </dataValidation>
  </dataValidations>
  <pageMargins left="0.21" right="0.23622047244094491" top="0.74803149606299213" bottom="0.74803149606299213" header="0.31496062992125984" footer="0.31496062992125984"/>
  <pageSetup paperSize="9" scale="40" orientation="landscape" r:id="rId1"/>
  <headerFooter alignWithMargins="0">
    <oddFooter>&amp;C&amp;"Arial,Gras"PNLS /IST, Avenue des Armées, -05 BP 424 Lomé –Togo ; Tel 22 20 94 39 Fax : 22 20 94 36    Site Web : www.pnls.tg</oddFooter>
  </headerFooter>
  <drawing r:id="rId2"/>
</worksheet>
</file>

<file path=xl/worksheets/sheet4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rgb="FF00B050"/>
  </sheetPr>
  <dimension ref="A1:AA54"/>
  <sheetViews>
    <sheetView showGridLines="0" view="pageBreakPreview" topLeftCell="A11" zoomScale="80" zoomScaleNormal="125" zoomScaleSheetLayoutView="80" workbookViewId="0">
      <pane xSplit="1" ySplit="15" topLeftCell="B26" activePane="bottomRight" state="frozen"/>
      <selection activeCell="A32" sqref="A32:XFD32"/>
      <selection pane="topRight" activeCell="A32" sqref="A32:XFD32"/>
      <selection pane="bottomLeft" activeCell="A32" sqref="A32:XFD32"/>
      <selection pane="bottomRight" activeCell="D19" sqref="D19:N19"/>
    </sheetView>
  </sheetViews>
  <sheetFormatPr baseColWidth="10" defaultColWidth="7.33203125" defaultRowHeight="13.8" x14ac:dyDescent="0.3"/>
  <cols>
    <col min="1" max="1" width="53.44140625" style="3" customWidth="1"/>
    <col min="2" max="10" width="8.109375" style="3" customWidth="1"/>
    <col min="11" max="11" width="9.88671875" style="3" customWidth="1"/>
    <col min="12" max="12" width="8.88671875" style="3" customWidth="1"/>
    <col min="13" max="13" width="8.44140625" style="3" customWidth="1"/>
    <col min="14" max="14" width="9.44140625" style="3" customWidth="1"/>
    <col min="15" max="15" width="9.5546875" style="39" customWidth="1"/>
    <col min="16" max="16" width="16.44140625" style="3" customWidth="1"/>
    <col min="17" max="17" width="2.109375" style="62" customWidth="1"/>
    <col min="18" max="18" width="7.33203125" style="306" hidden="1" customWidth="1"/>
    <col min="19" max="19" width="7.44140625" style="77" customWidth="1"/>
    <col min="20" max="20" width="10.5546875" style="77" customWidth="1"/>
    <col min="21" max="21" width="7.44140625" style="77" bestFit="1" customWidth="1"/>
    <col min="22" max="22" width="7.88671875" style="78" bestFit="1" customWidth="1"/>
    <col min="23" max="23" width="33.33203125" style="77" customWidth="1"/>
    <col min="24" max="16384" width="7.33203125" style="3"/>
  </cols>
  <sheetData>
    <row r="1" spans="1:23" ht="17.25" customHeight="1" x14ac:dyDescent="0.3">
      <c r="A1" s="549" t="s">
        <v>452</v>
      </c>
      <c r="B1" s="549"/>
      <c r="C1" s="2"/>
      <c r="D1" s="2"/>
      <c r="E1"/>
      <c r="F1"/>
      <c r="G1"/>
      <c r="H1"/>
      <c r="I1"/>
      <c r="J1"/>
      <c r="N1" s="4" t="s">
        <v>1</v>
      </c>
      <c r="O1" s="5"/>
      <c r="S1" s="69"/>
      <c r="T1" s="69"/>
      <c r="U1" s="69"/>
      <c r="V1" s="70"/>
      <c r="W1" s="69"/>
    </row>
    <row r="2" spans="1:23" ht="13.5" customHeight="1" x14ac:dyDescent="0.3">
      <c r="A2" s="1" t="s">
        <v>453</v>
      </c>
      <c r="B2" s="1"/>
      <c r="C2" s="2"/>
      <c r="D2" s="2"/>
      <c r="E2"/>
      <c r="F2"/>
      <c r="G2"/>
      <c r="H2"/>
      <c r="I2"/>
      <c r="J2"/>
      <c r="M2" s="4"/>
      <c r="N2" s="4" t="s">
        <v>3</v>
      </c>
      <c r="O2" s="5"/>
      <c r="S2" s="69"/>
      <c r="T2" s="69"/>
      <c r="U2" s="69"/>
      <c r="V2" s="70"/>
      <c r="W2" s="69"/>
    </row>
    <row r="3" spans="1:23" ht="15.6" x14ac:dyDescent="0.3">
      <c r="A3" s="549" t="s">
        <v>454</v>
      </c>
      <c r="B3" s="549"/>
      <c r="C3" s="2"/>
      <c r="D3" s="2"/>
      <c r="E3"/>
      <c r="F3"/>
      <c r="G3"/>
      <c r="H3"/>
      <c r="I3"/>
      <c r="J3"/>
      <c r="K3" s="5"/>
      <c r="L3" s="5"/>
      <c r="M3" s="5"/>
      <c r="N3" s="5"/>
      <c r="O3" s="5"/>
      <c r="S3" s="69"/>
      <c r="T3" s="69"/>
      <c r="U3" s="69"/>
      <c r="V3" s="70"/>
      <c r="W3" s="69"/>
    </row>
    <row r="4" spans="1:23" ht="33.6" customHeight="1" x14ac:dyDescent="0.3">
      <c r="A4" s="547" t="s">
        <v>455</v>
      </c>
      <c r="B4" s="548"/>
      <c r="C4" s="7"/>
      <c r="D4" s="7"/>
      <c r="E4" s="8"/>
      <c r="F4" s="8"/>
      <c r="G4" s="8"/>
      <c r="H4" s="8"/>
      <c r="I4" s="8"/>
      <c r="J4" s="8"/>
      <c r="K4" s="9"/>
      <c r="L4" s="9"/>
      <c r="M4" s="9"/>
      <c r="N4" s="9"/>
      <c r="O4" s="38"/>
      <c r="S4" s="69"/>
      <c r="T4" s="69"/>
      <c r="U4" s="69"/>
      <c r="V4" s="70"/>
      <c r="W4" s="69"/>
    </row>
    <row r="5" spans="1:23" x14ac:dyDescent="0.3">
      <c r="B5" s="9"/>
      <c r="C5" s="9"/>
      <c r="D5" s="9"/>
      <c r="E5" s="9"/>
      <c r="F5" s="9"/>
      <c r="G5" s="9"/>
      <c r="H5" s="9"/>
      <c r="I5" s="9"/>
      <c r="J5" s="9"/>
      <c r="K5" s="9"/>
      <c r="L5" s="9"/>
      <c r="M5" s="9"/>
      <c r="N5" s="9"/>
      <c r="O5" s="38"/>
      <c r="S5" s="69"/>
      <c r="T5" s="69"/>
      <c r="U5" s="69"/>
      <c r="V5" s="70"/>
      <c r="W5" s="69"/>
    </row>
    <row r="6" spans="1:23" ht="15.6" x14ac:dyDescent="0.3">
      <c r="A6" s="6" t="s">
        <v>232</v>
      </c>
      <c r="B6" s="9"/>
      <c r="C6" s="9"/>
      <c r="D6" s="9"/>
      <c r="E6" s="9"/>
      <c r="F6" s="9"/>
      <c r="G6" s="9"/>
      <c r="H6" s="9"/>
      <c r="I6" s="9"/>
      <c r="J6" s="9"/>
      <c r="K6" s="9"/>
      <c r="L6" s="9"/>
      <c r="M6" s="9"/>
      <c r="N6" s="9"/>
      <c r="O6" s="38"/>
      <c r="S6" s="69"/>
      <c r="T6" s="69"/>
      <c r="U6" s="69"/>
      <c r="V6" s="70"/>
      <c r="W6" s="69"/>
    </row>
    <row r="7" spans="1:23" x14ac:dyDescent="0.3">
      <c r="A7" s="10"/>
      <c r="B7" s="9"/>
      <c r="C7" s="9"/>
      <c r="D7" s="9"/>
      <c r="E7" s="9"/>
      <c r="F7" s="9"/>
      <c r="G7" s="9"/>
      <c r="H7" s="9"/>
      <c r="I7" s="9"/>
      <c r="J7" s="9"/>
      <c r="K7" s="9"/>
      <c r="L7" s="9"/>
      <c r="M7" s="9"/>
      <c r="N7" s="9"/>
      <c r="O7" s="38"/>
      <c r="S7" s="69"/>
      <c r="T7" s="69"/>
      <c r="U7" s="69"/>
      <c r="V7" s="70"/>
      <c r="W7" s="69"/>
    </row>
    <row r="8" spans="1:23" x14ac:dyDescent="0.3">
      <c r="A8" s="10"/>
      <c r="B8" s="9"/>
      <c r="C8" s="9"/>
      <c r="D8" s="9"/>
      <c r="E8" s="9"/>
      <c r="F8" s="9"/>
      <c r="G8" s="9"/>
      <c r="H8" s="9"/>
      <c r="I8" s="9"/>
      <c r="J8" s="9"/>
      <c r="K8" s="9"/>
      <c r="L8" s="9"/>
      <c r="M8" s="9"/>
      <c r="N8" s="9"/>
      <c r="O8" s="38"/>
      <c r="S8" s="69"/>
      <c r="T8" s="69"/>
      <c r="U8" s="69"/>
      <c r="V8" s="70"/>
      <c r="W8" s="69"/>
    </row>
    <row r="9" spans="1:23" x14ac:dyDescent="0.3">
      <c r="A9" s="10"/>
      <c r="B9" s="9"/>
      <c r="C9" s="9"/>
      <c r="D9" s="9"/>
      <c r="E9" s="9"/>
      <c r="F9" s="9"/>
      <c r="G9" s="9"/>
      <c r="H9" s="9"/>
      <c r="I9" s="9"/>
      <c r="J9" s="9"/>
      <c r="K9" s="9"/>
      <c r="L9" s="9"/>
      <c r="M9" s="9"/>
      <c r="N9" s="9"/>
      <c r="O9" s="38"/>
      <c r="S9" s="69"/>
      <c r="T9" s="69"/>
      <c r="U9" s="69"/>
      <c r="V9" s="70"/>
      <c r="W9" s="69"/>
    </row>
    <row r="10" spans="1:23" x14ac:dyDescent="0.3">
      <c r="S10" s="69"/>
      <c r="T10" s="69"/>
      <c r="U10" s="69"/>
      <c r="V10" s="70"/>
      <c r="W10" s="69"/>
    </row>
    <row r="11" spans="1:23" ht="19.5" customHeight="1" x14ac:dyDescent="0.3">
      <c r="A11" s="555" t="s">
        <v>263</v>
      </c>
      <c r="B11" s="555"/>
      <c r="C11" s="555"/>
      <c r="D11" s="555"/>
      <c r="E11" s="555"/>
      <c r="F11" s="555"/>
      <c r="G11" s="555"/>
      <c r="H11" s="555"/>
      <c r="I11" s="555"/>
      <c r="J11" s="555"/>
      <c r="K11" s="555"/>
      <c r="L11" s="555"/>
      <c r="M11" s="555"/>
      <c r="N11" s="555"/>
      <c r="O11" s="555"/>
      <c r="P11" s="40"/>
      <c r="S11" s="69"/>
      <c r="T11" s="69"/>
      <c r="U11" s="69"/>
      <c r="V11" s="70"/>
      <c r="W11" s="69"/>
    </row>
    <row r="12" spans="1:23" ht="1.5" customHeight="1" thickBot="1" x14ac:dyDescent="0.35">
      <c r="A12" s="11"/>
      <c r="B12" s="11"/>
      <c r="C12" s="11"/>
      <c r="D12" s="11"/>
      <c r="E12" s="11"/>
      <c r="F12" s="11"/>
      <c r="G12" s="11"/>
      <c r="H12" s="11"/>
      <c r="I12" s="11"/>
      <c r="J12" s="11"/>
      <c r="K12" s="11"/>
      <c r="L12" s="11"/>
      <c r="M12" s="11"/>
      <c r="N12" s="11"/>
      <c r="O12" s="11"/>
      <c r="S12" s="69"/>
      <c r="T12" s="69"/>
      <c r="U12" s="69"/>
      <c r="V12" s="70"/>
      <c r="W12" s="69"/>
    </row>
    <row r="13" spans="1:23" s="42" customFormat="1" ht="20.25" hidden="1" customHeight="1" thickBot="1" x14ac:dyDescent="0.35">
      <c r="A13" s="434" t="s">
        <v>5</v>
      </c>
      <c r="B13" s="556">
        <f>'Info District'!G11</f>
        <v>2025</v>
      </c>
      <c r="C13" s="557"/>
      <c r="E13" s="550"/>
      <c r="F13" s="550"/>
      <c r="G13" s="550"/>
      <c r="H13" s="550"/>
      <c r="I13" s="550"/>
      <c r="J13" s="554"/>
      <c r="Q13" s="63"/>
      <c r="R13" s="307"/>
      <c r="S13" s="71"/>
      <c r="T13" s="71"/>
      <c r="U13" s="71"/>
      <c r="V13" s="72"/>
      <c r="W13" s="71"/>
    </row>
    <row r="14" spans="1:23" s="42" customFormat="1" ht="7.5" hidden="1" customHeight="1" thickBot="1" x14ac:dyDescent="0.35">
      <c r="A14" s="434"/>
      <c r="B14" s="13"/>
      <c r="C14" s="13"/>
      <c r="D14" s="13"/>
      <c r="O14" s="15"/>
      <c r="Q14" s="63"/>
      <c r="R14" s="307"/>
      <c r="S14" s="71"/>
      <c r="T14" s="71"/>
      <c r="U14" s="71"/>
      <c r="V14" s="72"/>
      <c r="W14" s="71"/>
    </row>
    <row r="15" spans="1:23" s="42" customFormat="1" ht="16.5" hidden="1" customHeight="1" thickBot="1" x14ac:dyDescent="0.35">
      <c r="A15" s="434" t="s">
        <v>7</v>
      </c>
      <c r="B15" s="558" t="str">
        <f>'Info District'!G12</f>
        <v>PLATEAUX</v>
      </c>
      <c r="C15" s="559"/>
      <c r="D15" s="550" t="s">
        <v>8</v>
      </c>
      <c r="E15" s="550"/>
      <c r="F15" s="550"/>
      <c r="G15" s="551" t="str">
        <f>'Info District'!G13</f>
        <v>Agou</v>
      </c>
      <c r="H15" s="552"/>
      <c r="I15" s="553"/>
      <c r="L15" s="11"/>
      <c r="M15" s="11"/>
      <c r="N15" s="11"/>
      <c r="O15" s="11"/>
      <c r="P15" s="11"/>
      <c r="Q15" s="63"/>
      <c r="R15" s="307"/>
      <c r="S15" s="71"/>
      <c r="T15" s="71"/>
      <c r="U15" s="71"/>
      <c r="V15" s="73"/>
      <c r="W15" s="71"/>
    </row>
    <row r="16" spans="1:23" s="42" customFormat="1" ht="3.75" hidden="1" customHeight="1" thickBot="1" x14ac:dyDescent="0.35">
      <c r="A16" s="139"/>
      <c r="B16" s="15"/>
      <c r="C16" s="15"/>
      <c r="D16" s="15"/>
      <c r="E16" s="15"/>
      <c r="K16" s="15"/>
      <c r="L16" s="15"/>
      <c r="M16" s="15"/>
      <c r="O16" s="15"/>
      <c r="Q16" s="63"/>
      <c r="R16" s="307"/>
      <c r="S16" s="71"/>
      <c r="T16" s="71"/>
      <c r="U16" s="71"/>
      <c r="V16" s="72"/>
      <c r="W16" s="71"/>
    </row>
    <row r="17" spans="1:27" s="42" customFormat="1" ht="18" hidden="1" customHeight="1" thickBot="1" x14ac:dyDescent="0.35">
      <c r="A17" s="434" t="s">
        <v>9</v>
      </c>
      <c r="B17" s="556" t="str">
        <f>'Info District'!G17</f>
        <v>Avril à Juin 2025</v>
      </c>
      <c r="C17" s="560"/>
      <c r="D17" s="560"/>
      <c r="E17" s="557"/>
      <c r="G17" s="550" t="s">
        <v>11</v>
      </c>
      <c r="H17" s="550"/>
      <c r="I17" s="550"/>
      <c r="J17" s="550"/>
      <c r="K17" s="554"/>
      <c r="L17" s="551" t="str">
        <f>'Info District'!G18</f>
        <v>Juillet à Septembre 2025</v>
      </c>
      <c r="M17" s="552"/>
      <c r="N17" s="552"/>
      <c r="O17" s="552"/>
      <c r="P17" s="553"/>
      <c r="Q17" s="63"/>
      <c r="R17" s="307"/>
      <c r="S17" s="71"/>
      <c r="T17" s="71"/>
      <c r="U17" s="71"/>
      <c r="V17" s="72"/>
      <c r="W17" s="71"/>
    </row>
    <row r="18" spans="1:27" s="9" customFormat="1" ht="2.25" hidden="1" customHeight="1" thickBot="1" x14ac:dyDescent="0.3">
      <c r="B18" s="43"/>
      <c r="C18" s="43"/>
      <c r="D18" s="43"/>
      <c r="E18" s="44"/>
      <c r="F18" s="43"/>
      <c r="G18" s="45"/>
      <c r="H18" s="45"/>
      <c r="I18" s="45"/>
      <c r="J18" s="45"/>
      <c r="K18" s="45"/>
      <c r="L18" s="45"/>
      <c r="M18" s="45"/>
      <c r="O18" s="38"/>
      <c r="Q18" s="64"/>
      <c r="R18" s="308"/>
      <c r="S18" s="74"/>
      <c r="T18" s="74"/>
      <c r="U18" s="74"/>
      <c r="V18" s="75"/>
      <c r="W18" s="74"/>
    </row>
    <row r="19" spans="1:27" s="9" customFormat="1" ht="21" customHeight="1" thickBot="1" x14ac:dyDescent="0.35">
      <c r="A19" s="532" t="s">
        <v>12</v>
      </c>
      <c r="B19" s="532"/>
      <c r="C19" s="533"/>
      <c r="D19" s="538"/>
      <c r="E19" s="539"/>
      <c r="F19" s="539"/>
      <c r="G19" s="539"/>
      <c r="H19" s="539"/>
      <c r="I19" s="539"/>
      <c r="J19" s="539"/>
      <c r="K19" s="539"/>
      <c r="L19" s="539"/>
      <c r="M19" s="539"/>
      <c r="N19" s="540"/>
      <c r="O19" s="11"/>
      <c r="P19" s="241" t="str">
        <f>'Info District'!H17</f>
        <v>T2</v>
      </c>
      <c r="Q19" s="65"/>
      <c r="R19" s="309"/>
      <c r="S19" s="535" t="s">
        <v>96</v>
      </c>
      <c r="T19" s="536"/>
      <c r="U19" s="536"/>
      <c r="V19" s="536"/>
      <c r="W19" s="537"/>
    </row>
    <row r="20" spans="1:27" s="9" customFormat="1" ht="4.5" customHeight="1" thickBot="1" x14ac:dyDescent="0.35">
      <c r="A20" s="12"/>
      <c r="B20" s="12"/>
      <c r="C20" s="12"/>
      <c r="D20" s="12"/>
      <c r="E20" s="12"/>
      <c r="F20" s="12"/>
      <c r="G20" s="13"/>
      <c r="H20" s="13"/>
      <c r="I20" s="13"/>
      <c r="J20" s="13"/>
      <c r="K20" s="13"/>
      <c r="L20" s="14"/>
      <c r="M20" s="14"/>
      <c r="N20" s="14"/>
      <c r="O20" s="14"/>
      <c r="Q20" s="64"/>
      <c r="R20" s="308"/>
      <c r="S20" s="146"/>
      <c r="T20" s="74"/>
      <c r="U20" s="74"/>
      <c r="V20" s="76"/>
      <c r="W20" s="147"/>
    </row>
    <row r="21" spans="1:27" s="9" customFormat="1" ht="32.25" customHeight="1" thickBot="1" x14ac:dyDescent="0.35">
      <c r="A21" s="532" t="s">
        <v>240</v>
      </c>
      <c r="B21" s="532"/>
      <c r="C21" s="533"/>
      <c r="D21" s="543" t="s">
        <v>264</v>
      </c>
      <c r="E21" s="544"/>
      <c r="F21" s="545"/>
      <c r="G21" s="534" t="s">
        <v>6</v>
      </c>
      <c r="H21" s="534"/>
      <c r="I21" s="534"/>
      <c r="J21" s="534"/>
      <c r="K21" s="534"/>
      <c r="L21" s="546"/>
      <c r="M21" s="539"/>
      <c r="N21" s="539"/>
      <c r="O21" s="539"/>
      <c r="P21" s="540"/>
      <c r="Q21" s="64"/>
      <c r="R21" s="308"/>
      <c r="S21" s="146"/>
      <c r="T21" s="74"/>
      <c r="U21" s="74"/>
      <c r="V21" s="76"/>
      <c r="W21" s="147"/>
    </row>
    <row r="22" spans="1:27" s="9" customFormat="1" ht="6" customHeight="1" x14ac:dyDescent="0.3">
      <c r="A22" s="12"/>
      <c r="B22" s="12"/>
      <c r="C22" s="12"/>
      <c r="D22" s="12"/>
      <c r="E22" s="12"/>
      <c r="F22" s="12"/>
      <c r="G22" s="534"/>
      <c r="H22" s="534"/>
      <c r="I22" s="534"/>
      <c r="J22" s="534"/>
      <c r="K22" s="534"/>
      <c r="L22" s="14"/>
      <c r="M22" s="14"/>
      <c r="N22" s="14"/>
      <c r="O22" s="14"/>
      <c r="Q22" s="64"/>
      <c r="R22" s="308"/>
      <c r="S22" s="146"/>
      <c r="T22" s="74"/>
      <c r="U22" s="74"/>
      <c r="V22" s="76"/>
      <c r="W22" s="147"/>
    </row>
    <row r="23" spans="1:27" s="9" customFormat="1" ht="3.75" customHeight="1" thickBot="1" x14ac:dyDescent="0.35">
      <c r="A23" s="12"/>
      <c r="B23" s="12"/>
      <c r="C23" s="12"/>
      <c r="D23" s="12"/>
      <c r="E23" s="12"/>
      <c r="F23" s="12"/>
      <c r="G23" s="13"/>
      <c r="H23" s="13"/>
      <c r="I23" s="13"/>
      <c r="J23" s="13"/>
      <c r="K23" s="13"/>
      <c r="L23" s="14"/>
      <c r="M23" s="14"/>
      <c r="N23" s="14"/>
      <c r="O23" s="14"/>
      <c r="Q23" s="64"/>
      <c r="R23" s="308"/>
      <c r="S23" s="146"/>
      <c r="T23" s="74"/>
      <c r="U23" s="74"/>
      <c r="V23" s="76"/>
      <c r="W23" s="147"/>
    </row>
    <row r="24" spans="1:27" ht="76.5" customHeight="1" thickBot="1" x14ac:dyDescent="0.35">
      <c r="A24" s="541" t="s">
        <v>13</v>
      </c>
      <c r="B24" s="16" t="s">
        <v>14</v>
      </c>
      <c r="C24" s="108" t="s">
        <v>15</v>
      </c>
      <c r="D24" s="118" t="s">
        <v>16</v>
      </c>
      <c r="E24" s="117" t="s">
        <v>17</v>
      </c>
      <c r="F24" s="351" t="s">
        <v>18</v>
      </c>
      <c r="G24" s="16" t="s">
        <v>233</v>
      </c>
      <c r="H24" s="16" t="s">
        <v>234</v>
      </c>
      <c r="I24" s="16" t="s">
        <v>19</v>
      </c>
      <c r="J24" s="16" t="s">
        <v>20</v>
      </c>
      <c r="K24" s="108" t="s">
        <v>21</v>
      </c>
      <c r="L24" s="136" t="s">
        <v>22</v>
      </c>
      <c r="M24" s="137" t="s">
        <v>236</v>
      </c>
      <c r="N24" s="138" t="s">
        <v>23</v>
      </c>
      <c r="O24" s="109" t="s">
        <v>39</v>
      </c>
      <c r="P24" s="16" t="s">
        <v>40</v>
      </c>
      <c r="S24" s="148" t="s">
        <v>237</v>
      </c>
      <c r="T24" s="140" t="s">
        <v>93</v>
      </c>
      <c r="U24" s="140" t="s">
        <v>239</v>
      </c>
      <c r="V24" s="140" t="s">
        <v>238</v>
      </c>
      <c r="W24" s="149" t="s">
        <v>97</v>
      </c>
    </row>
    <row r="25" spans="1:27" s="47" customFormat="1" ht="31.2" customHeight="1" x14ac:dyDescent="0.3">
      <c r="A25" s="542"/>
      <c r="B25" s="46" t="s">
        <v>24</v>
      </c>
      <c r="C25" s="46" t="s">
        <v>25</v>
      </c>
      <c r="D25" s="112" t="s">
        <v>26</v>
      </c>
      <c r="E25" s="46" t="s">
        <v>27</v>
      </c>
      <c r="F25" s="46"/>
      <c r="G25" s="46" t="s">
        <v>28</v>
      </c>
      <c r="H25" s="46"/>
      <c r="I25" s="46" t="s">
        <v>29</v>
      </c>
      <c r="J25" s="46"/>
      <c r="K25" s="131" t="s">
        <v>235</v>
      </c>
      <c r="L25" s="133"/>
      <c r="M25" s="134"/>
      <c r="N25" s="135"/>
      <c r="O25" s="132" t="s">
        <v>30</v>
      </c>
      <c r="P25" s="46"/>
      <c r="Q25" s="66"/>
      <c r="R25" s="310"/>
      <c r="S25" s="150"/>
      <c r="T25" s="67" t="s">
        <v>94</v>
      </c>
      <c r="U25" s="67" t="s">
        <v>95</v>
      </c>
      <c r="V25" s="94"/>
      <c r="W25" s="151" t="str">
        <f>IF(J26&lt;=0,"",IF(J26=90,$X$26))</f>
        <v/>
      </c>
      <c r="X25" s="37" t="s">
        <v>98</v>
      </c>
    </row>
    <row r="26" spans="1:27" ht="31.2" customHeight="1" x14ac:dyDescent="0.3">
      <c r="A26" s="322" t="str">
        <f>CDT!B26</f>
        <v>Artéméther-Luméfantrine 6cp (AL)</v>
      </c>
      <c r="B26" s="247"/>
      <c r="C26" s="248"/>
      <c r="D26" s="302" t="str">
        <f>IF(B26&lt;&gt;"",B26+C26,"")</f>
        <v/>
      </c>
      <c r="E26" s="249"/>
      <c r="F26" s="247"/>
      <c r="G26" s="247"/>
      <c r="H26" s="247"/>
      <c r="I26" s="247"/>
      <c r="J26" s="247"/>
      <c r="K26" s="248"/>
      <c r="L26" s="431" t="str">
        <f>IF(B26&lt;&gt;"",IF(J26=0,E26,((E26*90)/(90-J26))),"0")</f>
        <v>0</v>
      </c>
      <c r="M26" s="428" t="str">
        <f>IF(B26&lt;&gt;"",((E26/S26)*30),"0")</f>
        <v>0</v>
      </c>
      <c r="N26" s="250" t="str">
        <f>IF(B26&lt;&gt;"",IF(J26=0,((E26+L26)-K26),((M26*6)-K26)),"0")</f>
        <v>0</v>
      </c>
      <c r="O26" s="251"/>
      <c r="P26" s="313"/>
      <c r="R26" s="312">
        <f>+L26+N26</f>
        <v>0</v>
      </c>
      <c r="S26" s="152">
        <f>(90-J26)</f>
        <v>90</v>
      </c>
      <c r="T26" s="68" t="e">
        <f t="shared" ref="T26:T47" si="0">D26-(E26+G26+I26+H26)</f>
        <v>#VALUE!</v>
      </c>
      <c r="U26" s="68" t="e">
        <f>K26-T26</f>
        <v>#VALUE!</v>
      </c>
      <c r="V26" s="95">
        <v>6</v>
      </c>
      <c r="W26" s="153" t="e">
        <f t="shared" ref="W26:W50" si="1">IF(U26=0,"",$X$25)</f>
        <v>#VALUE!</v>
      </c>
      <c r="X26" s="37" t="s">
        <v>203</v>
      </c>
      <c r="Y26" s="107">
        <f>+O26</f>
        <v>0</v>
      </c>
    </row>
    <row r="27" spans="1:27" ht="31.2" customHeight="1" x14ac:dyDescent="0.3">
      <c r="A27" s="322" t="str">
        <f>CDT!B27</f>
        <v>Artéméther-Luméfantrine 12cp (AL)</v>
      </c>
      <c r="B27" s="247"/>
      <c r="C27" s="248"/>
      <c r="D27" s="302" t="str">
        <f t="shared" ref="D27" si="2">IF(B27&lt;&gt;"",B27+C27,"")</f>
        <v/>
      </c>
      <c r="E27" s="249"/>
      <c r="F27" s="247"/>
      <c r="G27" s="247"/>
      <c r="H27" s="247"/>
      <c r="I27" s="247"/>
      <c r="J27" s="247"/>
      <c r="K27" s="248"/>
      <c r="L27" s="431" t="str">
        <f t="shared" ref="L27:L49" si="3">IF(B27&lt;&gt;"",IF(J27=0,E27,((E27*90)/(90-J27))),"0")</f>
        <v>0</v>
      </c>
      <c r="M27" s="428" t="str">
        <f t="shared" ref="M27:M49" si="4">IF(B27&lt;&gt;"",((E27/S27)*30),"0")</f>
        <v>0</v>
      </c>
      <c r="N27" s="250" t="str">
        <f t="shared" ref="N27:N49" si="5">IF(B27&lt;&gt;"",IF(J27=0,((E27+L27)-K27),((M27*6)-K27)),"0")</f>
        <v>0</v>
      </c>
      <c r="O27" s="251"/>
      <c r="P27" s="247"/>
      <c r="R27" s="312">
        <f t="shared" ref="R27:R49" si="6">+L27+N27</f>
        <v>0</v>
      </c>
      <c r="S27" s="152">
        <f t="shared" ref="S27:S49" si="7">(90-J27)</f>
        <v>90</v>
      </c>
      <c r="T27" s="68" t="e">
        <f t="shared" si="0"/>
        <v>#VALUE!</v>
      </c>
      <c r="U27" s="68" t="e">
        <f t="shared" ref="U27:U49" si="8">K27-T27</f>
        <v>#VALUE!</v>
      </c>
      <c r="V27" s="95">
        <v>12</v>
      </c>
      <c r="W27" s="153" t="e">
        <f t="shared" si="1"/>
        <v>#VALUE!</v>
      </c>
      <c r="Y27" s="107">
        <f t="shared" ref="Y27:Y48" si="9">+O27</f>
        <v>0</v>
      </c>
    </row>
    <row r="28" spans="1:27" ht="31.2" customHeight="1" x14ac:dyDescent="0.3">
      <c r="A28" s="322" t="str">
        <f>CDT!B28</f>
        <v>Artéméther-Luméfantrine 18cp (AL)</v>
      </c>
      <c r="B28" s="247"/>
      <c r="C28" s="248"/>
      <c r="D28" s="302" t="str">
        <f>IF(B28&lt;&gt;"",B28+C28,"")</f>
        <v/>
      </c>
      <c r="E28" s="249"/>
      <c r="F28" s="247"/>
      <c r="G28" s="247"/>
      <c r="H28" s="247"/>
      <c r="I28" s="247"/>
      <c r="J28" s="247"/>
      <c r="K28" s="248"/>
      <c r="L28" s="431" t="str">
        <f t="shared" si="3"/>
        <v>0</v>
      </c>
      <c r="M28" s="428" t="str">
        <f t="shared" si="4"/>
        <v>0</v>
      </c>
      <c r="N28" s="250" t="str">
        <f t="shared" si="5"/>
        <v>0</v>
      </c>
      <c r="O28" s="251"/>
      <c r="P28" s="247"/>
      <c r="R28" s="312">
        <f t="shared" si="6"/>
        <v>0</v>
      </c>
      <c r="S28" s="152">
        <f t="shared" si="7"/>
        <v>90</v>
      </c>
      <c r="T28" s="68" t="e">
        <f t="shared" si="0"/>
        <v>#VALUE!</v>
      </c>
      <c r="U28" s="68" t="e">
        <f t="shared" si="8"/>
        <v>#VALUE!</v>
      </c>
      <c r="V28" s="95">
        <v>18</v>
      </c>
      <c r="W28" s="153" t="e">
        <f t="shared" si="1"/>
        <v>#VALUE!</v>
      </c>
      <c r="Y28" s="107">
        <f t="shared" si="9"/>
        <v>0</v>
      </c>
    </row>
    <row r="29" spans="1:27" ht="31.2" customHeight="1" x14ac:dyDescent="0.3">
      <c r="A29" s="322" t="str">
        <f>CDT!B29</f>
        <v>Artéméther-Luméfantrine 24cp (AL)</v>
      </c>
      <c r="B29" s="247"/>
      <c r="C29" s="248"/>
      <c r="D29" s="302" t="str">
        <f>IF(B29&lt;&gt;"",B29+C29,"")</f>
        <v/>
      </c>
      <c r="E29" s="249"/>
      <c r="F29" s="247"/>
      <c r="G29" s="247"/>
      <c r="H29" s="247"/>
      <c r="I29" s="247"/>
      <c r="J29" s="247"/>
      <c r="K29" s="248"/>
      <c r="L29" s="431" t="str">
        <f t="shared" si="3"/>
        <v>0</v>
      </c>
      <c r="M29" s="428" t="str">
        <f t="shared" si="4"/>
        <v>0</v>
      </c>
      <c r="N29" s="250" t="str">
        <f t="shared" si="5"/>
        <v>0</v>
      </c>
      <c r="O29" s="251"/>
      <c r="P29" s="247"/>
      <c r="R29" s="312">
        <f t="shared" si="6"/>
        <v>0</v>
      </c>
      <c r="S29" s="152">
        <f t="shared" si="7"/>
        <v>90</v>
      </c>
      <c r="T29" s="68" t="e">
        <f t="shared" si="0"/>
        <v>#VALUE!</v>
      </c>
      <c r="U29" s="68" t="e">
        <f t="shared" si="8"/>
        <v>#VALUE!</v>
      </c>
      <c r="V29" s="95">
        <v>24</v>
      </c>
      <c r="W29" s="153" t="e">
        <f t="shared" si="1"/>
        <v>#VALUE!</v>
      </c>
      <c r="Y29" s="107">
        <f t="shared" si="9"/>
        <v>0</v>
      </c>
    </row>
    <row r="30" spans="1:27" ht="31.2" customHeight="1" x14ac:dyDescent="0.3">
      <c r="A30" s="322" t="str">
        <f>CDT!B30</f>
        <v>Artéméther injectable 40 mg</v>
      </c>
      <c r="B30" s="247"/>
      <c r="C30" s="248"/>
      <c r="D30" s="302" t="str">
        <f t="shared" ref="D30:D49" si="10">IF(B30&lt;&gt;"",B30+C30,"")</f>
        <v/>
      </c>
      <c r="E30" s="249"/>
      <c r="F30" s="247"/>
      <c r="G30" s="247"/>
      <c r="H30" s="247"/>
      <c r="I30" s="247"/>
      <c r="J30" s="247"/>
      <c r="K30" s="248"/>
      <c r="L30" s="431" t="str">
        <f t="shared" si="3"/>
        <v>0</v>
      </c>
      <c r="M30" s="428" t="str">
        <f t="shared" si="4"/>
        <v>0</v>
      </c>
      <c r="N30" s="250" t="str">
        <f t="shared" si="5"/>
        <v>0</v>
      </c>
      <c r="O30" s="251"/>
      <c r="P30" s="247"/>
      <c r="R30" s="312">
        <f t="shared" si="6"/>
        <v>0</v>
      </c>
      <c r="S30" s="152">
        <f t="shared" si="7"/>
        <v>90</v>
      </c>
      <c r="T30" s="68" t="e">
        <f t="shared" si="0"/>
        <v>#VALUE!</v>
      </c>
      <c r="U30" s="68" t="e">
        <f t="shared" si="8"/>
        <v>#VALUE!</v>
      </c>
      <c r="V30" s="95">
        <v>1</v>
      </c>
      <c r="W30" s="153" t="e">
        <f t="shared" si="1"/>
        <v>#VALUE!</v>
      </c>
      <c r="Y30" s="107">
        <f t="shared" si="9"/>
        <v>0</v>
      </c>
    </row>
    <row r="31" spans="1:27" ht="34.5" customHeight="1" x14ac:dyDescent="0.3">
      <c r="A31" s="322" t="str">
        <f>CDT!B31</f>
        <v>Artéméther injectable 80 mg</v>
      </c>
      <c r="B31" s="247"/>
      <c r="C31" s="248"/>
      <c r="D31" s="302" t="str">
        <f t="shared" si="10"/>
        <v/>
      </c>
      <c r="E31" s="249"/>
      <c r="F31" s="247"/>
      <c r="G31" s="247"/>
      <c r="H31" s="247"/>
      <c r="I31" s="247"/>
      <c r="J31" s="247"/>
      <c r="K31" s="248"/>
      <c r="L31" s="431" t="str">
        <f t="shared" si="3"/>
        <v>0</v>
      </c>
      <c r="M31" s="428" t="str">
        <f t="shared" si="4"/>
        <v>0</v>
      </c>
      <c r="N31" s="250" t="str">
        <f t="shared" si="5"/>
        <v>0</v>
      </c>
      <c r="O31" s="251"/>
      <c r="P31" s="247"/>
      <c r="R31" s="312">
        <f t="shared" si="6"/>
        <v>0</v>
      </c>
      <c r="S31" s="152">
        <f t="shared" si="7"/>
        <v>90</v>
      </c>
      <c r="T31" s="68" t="e">
        <f t="shared" si="0"/>
        <v>#VALUE!</v>
      </c>
      <c r="U31" s="68" t="e">
        <f t="shared" si="8"/>
        <v>#VALUE!</v>
      </c>
      <c r="V31" s="95">
        <v>1</v>
      </c>
      <c r="W31" s="153" t="e">
        <f t="shared" si="1"/>
        <v>#VALUE!</v>
      </c>
      <c r="Y31" s="107">
        <f t="shared" si="9"/>
        <v>0</v>
      </c>
    </row>
    <row r="32" spans="1:27" ht="34.5" customHeight="1" x14ac:dyDescent="0.3">
      <c r="A32" s="435" t="str">
        <f>CDT!B32</f>
        <v>Artésunate injectable 60 mg</v>
      </c>
      <c r="B32" s="247"/>
      <c r="C32" s="248"/>
      <c r="D32" s="302" t="str">
        <f t="shared" si="10"/>
        <v/>
      </c>
      <c r="E32" s="249"/>
      <c r="F32" s="247"/>
      <c r="G32" s="247"/>
      <c r="H32" s="247"/>
      <c r="I32" s="247"/>
      <c r="J32" s="247"/>
      <c r="K32" s="248"/>
      <c r="L32" s="438" t="str">
        <f t="shared" si="3"/>
        <v>0</v>
      </c>
      <c r="M32" s="314" t="str">
        <f>IF(B32&lt;&gt;"",((E32/S32:S32)*30),"0")</f>
        <v>0</v>
      </c>
      <c r="N32" s="432" t="str">
        <f>IF(B32&lt;&gt;"",IF(J32=0,AA32,IF(J32&gt;0,((M32/30)*J32)+AA32)),"0")</f>
        <v>0</v>
      </c>
      <c r="O32" s="433"/>
      <c r="P32" s="247"/>
      <c r="R32" s="312">
        <f t="shared" si="6"/>
        <v>0</v>
      </c>
      <c r="S32" s="429">
        <f t="shared" si="7"/>
        <v>90</v>
      </c>
      <c r="T32" s="436" t="e">
        <f>D32-(E32+G32+I32+H32)</f>
        <v>#VALUE!</v>
      </c>
      <c r="U32" s="436" t="e">
        <f t="shared" si="8"/>
        <v>#VALUE!</v>
      </c>
      <c r="V32" s="430">
        <v>1</v>
      </c>
      <c r="W32" s="437" t="e">
        <f t="shared" si="1"/>
        <v>#VALUE!</v>
      </c>
      <c r="Y32" s="107">
        <f t="shared" si="9"/>
        <v>0</v>
      </c>
      <c r="AA32" s="3">
        <f>((F32*10)+L32-K32)</f>
        <v>0</v>
      </c>
    </row>
    <row r="33" spans="1:25" ht="34.5" customHeight="1" x14ac:dyDescent="0.3">
      <c r="A33" s="322" t="str">
        <f>CDT!B33</f>
        <v xml:space="preserve"> Sulfadoxine Pyriméthamine:  (SP)</v>
      </c>
      <c r="B33" s="247"/>
      <c r="C33" s="248"/>
      <c r="D33" s="302" t="str">
        <f t="shared" si="10"/>
        <v/>
      </c>
      <c r="E33" s="249"/>
      <c r="F33" s="247"/>
      <c r="G33" s="247"/>
      <c r="H33" s="247"/>
      <c r="I33" s="247"/>
      <c r="J33" s="247"/>
      <c r="K33" s="248"/>
      <c r="L33" s="431" t="str">
        <f t="shared" si="3"/>
        <v>0</v>
      </c>
      <c r="M33" s="428" t="str">
        <f t="shared" si="4"/>
        <v>0</v>
      </c>
      <c r="N33" s="250" t="str">
        <f t="shared" si="5"/>
        <v>0</v>
      </c>
      <c r="O33" s="251"/>
      <c r="P33" s="247"/>
      <c r="R33" s="312">
        <f t="shared" si="6"/>
        <v>0</v>
      </c>
      <c r="S33" s="152">
        <f t="shared" si="7"/>
        <v>90</v>
      </c>
      <c r="T33" s="68" t="e">
        <f t="shared" si="0"/>
        <v>#VALUE!</v>
      </c>
      <c r="U33" s="68" t="e">
        <f t="shared" si="8"/>
        <v>#VALUE!</v>
      </c>
      <c r="V33" s="95">
        <v>3</v>
      </c>
      <c r="W33" s="153" t="e">
        <f t="shared" si="1"/>
        <v>#VALUE!</v>
      </c>
      <c r="Y33" s="107">
        <f t="shared" si="9"/>
        <v>0</v>
      </c>
    </row>
    <row r="34" spans="1:25" ht="34.5" customHeight="1" x14ac:dyDescent="0.3">
      <c r="A34" s="322" t="str">
        <f>CDT!B34</f>
        <v>Test de Diagnostic Rapide  : (TDR)</v>
      </c>
      <c r="B34" s="247"/>
      <c r="C34" s="248"/>
      <c r="D34" s="302" t="str">
        <f t="shared" si="10"/>
        <v/>
      </c>
      <c r="E34" s="247"/>
      <c r="F34" s="248"/>
      <c r="G34" s="247"/>
      <c r="H34" s="247"/>
      <c r="I34" s="247"/>
      <c r="J34" s="247"/>
      <c r="K34" s="248"/>
      <c r="L34" s="431" t="str">
        <f t="shared" si="3"/>
        <v>0</v>
      </c>
      <c r="M34" s="428" t="str">
        <f t="shared" si="4"/>
        <v>0</v>
      </c>
      <c r="N34" s="250" t="str">
        <f t="shared" si="5"/>
        <v>0</v>
      </c>
      <c r="O34" s="251"/>
      <c r="P34" s="247"/>
      <c r="R34" s="312">
        <f t="shared" si="6"/>
        <v>0</v>
      </c>
      <c r="S34" s="152">
        <f t="shared" si="7"/>
        <v>90</v>
      </c>
      <c r="T34" s="68" t="e">
        <f t="shared" si="0"/>
        <v>#VALUE!</v>
      </c>
      <c r="U34" s="68" t="e">
        <f t="shared" si="8"/>
        <v>#VALUE!</v>
      </c>
      <c r="V34" s="95">
        <v>1</v>
      </c>
      <c r="W34" s="153" t="e">
        <f>IF(U34=0,"",$X$25)</f>
        <v>#VALUE!</v>
      </c>
      <c r="Y34" s="107">
        <f t="shared" si="9"/>
        <v>0</v>
      </c>
    </row>
    <row r="35" spans="1:25" ht="34.5" customHeight="1" x14ac:dyDescent="0.3">
      <c r="A35" s="322" t="str">
        <f>CDT!B35</f>
        <v>Moustiquaire à Imprégnation Durable: (MID)</v>
      </c>
      <c r="B35" s="247"/>
      <c r="C35" s="248"/>
      <c r="D35" s="302" t="str">
        <f t="shared" si="10"/>
        <v/>
      </c>
      <c r="E35" s="247"/>
      <c r="F35" s="248"/>
      <c r="G35" s="247"/>
      <c r="H35" s="247"/>
      <c r="I35" s="247"/>
      <c r="J35" s="247"/>
      <c r="K35" s="248"/>
      <c r="L35" s="431" t="str">
        <f t="shared" si="3"/>
        <v>0</v>
      </c>
      <c r="M35" s="428" t="str">
        <f t="shared" si="4"/>
        <v>0</v>
      </c>
      <c r="N35" s="250" t="str">
        <f t="shared" si="5"/>
        <v>0</v>
      </c>
      <c r="O35" s="251"/>
      <c r="P35" s="247"/>
      <c r="R35" s="312">
        <f t="shared" si="6"/>
        <v>0</v>
      </c>
      <c r="S35" s="152">
        <f t="shared" si="7"/>
        <v>90</v>
      </c>
      <c r="T35" s="68" t="e">
        <f t="shared" si="0"/>
        <v>#VALUE!</v>
      </c>
      <c r="U35" s="68" t="e">
        <f t="shared" si="8"/>
        <v>#VALUE!</v>
      </c>
      <c r="V35" s="95">
        <v>1</v>
      </c>
      <c r="W35" s="153" t="e">
        <f t="shared" si="1"/>
        <v>#VALUE!</v>
      </c>
      <c r="Y35" s="107">
        <f t="shared" si="9"/>
        <v>0</v>
      </c>
    </row>
    <row r="36" spans="1:25" ht="34.5" customHeight="1" x14ac:dyDescent="0.3">
      <c r="A36" s="322" t="str">
        <f>CDT!B36</f>
        <v>Dihydroartéminisine Pipéraquine– Plaq / 3 comp 
( DHA-PPQ)  20/160 mg</v>
      </c>
      <c r="B36" s="247"/>
      <c r="C36" s="248"/>
      <c r="D36" s="302" t="str">
        <f t="shared" si="10"/>
        <v/>
      </c>
      <c r="E36" s="249"/>
      <c r="F36" s="247"/>
      <c r="G36" s="247"/>
      <c r="H36" s="247"/>
      <c r="I36" s="247"/>
      <c r="J36" s="247"/>
      <c r="K36" s="248"/>
      <c r="L36" s="431" t="str">
        <f t="shared" si="3"/>
        <v>0</v>
      </c>
      <c r="M36" s="428" t="str">
        <f t="shared" si="4"/>
        <v>0</v>
      </c>
      <c r="N36" s="250" t="str">
        <f t="shared" si="5"/>
        <v>0</v>
      </c>
      <c r="O36" s="251"/>
      <c r="P36" s="247"/>
      <c r="R36" s="312">
        <f t="shared" si="6"/>
        <v>0</v>
      </c>
      <c r="S36" s="152">
        <f t="shared" si="7"/>
        <v>90</v>
      </c>
      <c r="T36" s="68" t="e">
        <f t="shared" si="0"/>
        <v>#VALUE!</v>
      </c>
      <c r="U36" s="68" t="e">
        <f t="shared" si="8"/>
        <v>#VALUE!</v>
      </c>
      <c r="V36" s="95">
        <v>3</v>
      </c>
      <c r="W36" s="153" t="e">
        <f t="shared" si="1"/>
        <v>#VALUE!</v>
      </c>
      <c r="Y36" s="107">
        <f t="shared" si="9"/>
        <v>0</v>
      </c>
    </row>
    <row r="37" spans="1:25" ht="34.5" customHeight="1" x14ac:dyDescent="0.3">
      <c r="A37" s="322" t="str">
        <f>CDT!B37</f>
        <v>Dihydroartéminisine Pipéraquine– Plaq / 3 comp 
( DHA-PPQ)  40/320 mg</v>
      </c>
      <c r="B37" s="247"/>
      <c r="C37" s="248"/>
      <c r="D37" s="302" t="str">
        <f t="shared" si="10"/>
        <v/>
      </c>
      <c r="E37" s="249"/>
      <c r="F37" s="247"/>
      <c r="G37" s="247"/>
      <c r="H37" s="247"/>
      <c r="I37" s="247"/>
      <c r="J37" s="247"/>
      <c r="K37" s="248"/>
      <c r="L37" s="431" t="str">
        <f t="shared" si="3"/>
        <v>0</v>
      </c>
      <c r="M37" s="428" t="str">
        <f t="shared" si="4"/>
        <v>0</v>
      </c>
      <c r="N37" s="250" t="str">
        <f t="shared" si="5"/>
        <v>0</v>
      </c>
      <c r="O37" s="251"/>
      <c r="P37" s="247"/>
      <c r="R37" s="312">
        <f t="shared" si="6"/>
        <v>0</v>
      </c>
      <c r="S37" s="152">
        <f t="shared" si="7"/>
        <v>90</v>
      </c>
      <c r="T37" s="68" t="e">
        <f t="shared" si="0"/>
        <v>#VALUE!</v>
      </c>
      <c r="U37" s="68" t="e">
        <f t="shared" si="8"/>
        <v>#VALUE!</v>
      </c>
      <c r="V37" s="95">
        <v>3</v>
      </c>
      <c r="W37" s="153" t="e">
        <f t="shared" si="1"/>
        <v>#VALUE!</v>
      </c>
      <c r="Y37" s="107">
        <f t="shared" si="9"/>
        <v>0</v>
      </c>
    </row>
    <row r="38" spans="1:25" ht="34.5" customHeight="1" x14ac:dyDescent="0.3">
      <c r="A38" s="322" t="str">
        <f>CDT!B38</f>
        <v>Dihydroartéminisine Pipéraquine– Plaq / 6 comp 
( DHA-PPQ)  40/320 mg</v>
      </c>
      <c r="B38" s="247"/>
      <c r="C38" s="248"/>
      <c r="D38" s="302" t="str">
        <f t="shared" si="10"/>
        <v/>
      </c>
      <c r="E38" s="249"/>
      <c r="F38" s="247"/>
      <c r="G38" s="247"/>
      <c r="H38" s="247"/>
      <c r="I38" s="247"/>
      <c r="J38" s="247"/>
      <c r="K38" s="248"/>
      <c r="L38" s="431" t="str">
        <f t="shared" si="3"/>
        <v>0</v>
      </c>
      <c r="M38" s="428" t="str">
        <f t="shared" si="4"/>
        <v>0</v>
      </c>
      <c r="N38" s="250" t="str">
        <f t="shared" si="5"/>
        <v>0</v>
      </c>
      <c r="O38" s="251"/>
      <c r="P38" s="247"/>
      <c r="R38" s="312">
        <f t="shared" si="6"/>
        <v>0</v>
      </c>
      <c r="S38" s="152">
        <f t="shared" si="7"/>
        <v>90</v>
      </c>
      <c r="T38" s="68" t="e">
        <f t="shared" si="0"/>
        <v>#VALUE!</v>
      </c>
      <c r="U38" s="68" t="e">
        <f t="shared" si="8"/>
        <v>#VALUE!</v>
      </c>
      <c r="V38" s="95">
        <v>3</v>
      </c>
      <c r="W38" s="153" t="e">
        <f t="shared" si="1"/>
        <v>#VALUE!</v>
      </c>
      <c r="Y38" s="107">
        <f t="shared" si="9"/>
        <v>0</v>
      </c>
    </row>
    <row r="39" spans="1:25" ht="34.5" customHeight="1" x14ac:dyDescent="0.3">
      <c r="A39" s="322" t="str">
        <f>CDT!B39</f>
        <v>Dihydroartemisinine/pipéraquine – Plaq / 9 comp 
( DHA-PPQ) 40/320 mg</v>
      </c>
      <c r="B39" s="247"/>
      <c r="C39" s="248"/>
      <c r="D39" s="302" t="str">
        <f t="shared" si="10"/>
        <v/>
      </c>
      <c r="E39" s="249"/>
      <c r="F39" s="247"/>
      <c r="G39" s="247"/>
      <c r="H39" s="247"/>
      <c r="I39" s="247"/>
      <c r="J39" s="247"/>
      <c r="K39" s="248"/>
      <c r="L39" s="431" t="str">
        <f t="shared" si="3"/>
        <v>0</v>
      </c>
      <c r="M39" s="428" t="str">
        <f t="shared" si="4"/>
        <v>0</v>
      </c>
      <c r="N39" s="250" t="str">
        <f t="shared" si="5"/>
        <v>0</v>
      </c>
      <c r="O39" s="251"/>
      <c r="P39" s="247"/>
      <c r="R39" s="312">
        <f t="shared" si="6"/>
        <v>0</v>
      </c>
      <c r="S39" s="152">
        <f t="shared" si="7"/>
        <v>90</v>
      </c>
      <c r="T39" s="68" t="e">
        <f t="shared" si="0"/>
        <v>#VALUE!</v>
      </c>
      <c r="U39" s="68" t="e">
        <f t="shared" si="8"/>
        <v>#VALUE!</v>
      </c>
      <c r="V39" s="95">
        <v>3</v>
      </c>
      <c r="W39" s="153" t="e">
        <f t="shared" si="1"/>
        <v>#VALUE!</v>
      </c>
      <c r="Y39" s="107">
        <f t="shared" si="9"/>
        <v>0</v>
      </c>
    </row>
    <row r="40" spans="1:25" ht="34.5" customHeight="1" x14ac:dyDescent="0.3">
      <c r="A40" s="322" t="str">
        <f>CDT!B40</f>
        <v>Artésunate Amodiaquine: (ASAQ) : 3 cp (25/67,5 mg)</v>
      </c>
      <c r="B40" s="247"/>
      <c r="C40" s="248"/>
      <c r="D40" s="302" t="str">
        <f t="shared" si="10"/>
        <v/>
      </c>
      <c r="E40" s="249"/>
      <c r="F40" s="247"/>
      <c r="G40" s="247"/>
      <c r="H40" s="247"/>
      <c r="I40" s="247"/>
      <c r="J40" s="247"/>
      <c r="K40" s="248"/>
      <c r="L40" s="431" t="str">
        <f t="shared" si="3"/>
        <v>0</v>
      </c>
      <c r="M40" s="428" t="str">
        <f t="shared" si="4"/>
        <v>0</v>
      </c>
      <c r="N40" s="250" t="str">
        <f t="shared" si="5"/>
        <v>0</v>
      </c>
      <c r="O40" s="251"/>
      <c r="P40" s="247"/>
      <c r="R40" s="312">
        <f t="shared" si="6"/>
        <v>0</v>
      </c>
      <c r="S40" s="152">
        <f t="shared" si="7"/>
        <v>90</v>
      </c>
      <c r="T40" s="68" t="e">
        <f t="shared" si="0"/>
        <v>#VALUE!</v>
      </c>
      <c r="U40" s="68" t="e">
        <f t="shared" si="8"/>
        <v>#VALUE!</v>
      </c>
      <c r="V40" s="95">
        <v>1</v>
      </c>
      <c r="W40" s="153" t="e">
        <f t="shared" si="1"/>
        <v>#VALUE!</v>
      </c>
      <c r="Y40" s="107">
        <f t="shared" si="9"/>
        <v>0</v>
      </c>
    </row>
    <row r="41" spans="1:25" ht="34.5" customHeight="1" x14ac:dyDescent="0.3">
      <c r="A41" s="322" t="str">
        <f>CDT!B41</f>
        <v>Artésunate Amodiaquine: (ASAQ) 3 cp (50/135 mg)</v>
      </c>
      <c r="B41" s="247"/>
      <c r="C41" s="248"/>
      <c r="D41" s="302" t="str">
        <f t="shared" si="10"/>
        <v/>
      </c>
      <c r="E41" s="249"/>
      <c r="F41" s="247"/>
      <c r="G41" s="247"/>
      <c r="H41" s="247"/>
      <c r="I41" s="247"/>
      <c r="J41" s="247"/>
      <c r="K41" s="248"/>
      <c r="L41" s="431" t="str">
        <f t="shared" si="3"/>
        <v>0</v>
      </c>
      <c r="M41" s="428" t="str">
        <f t="shared" si="4"/>
        <v>0</v>
      </c>
      <c r="N41" s="250" t="str">
        <f t="shared" si="5"/>
        <v>0</v>
      </c>
      <c r="O41" s="251"/>
      <c r="P41" s="247"/>
      <c r="R41" s="312">
        <f t="shared" si="6"/>
        <v>0</v>
      </c>
      <c r="S41" s="152">
        <f t="shared" si="7"/>
        <v>90</v>
      </c>
      <c r="T41" s="68" t="e">
        <f t="shared" si="0"/>
        <v>#VALUE!</v>
      </c>
      <c r="U41" s="68" t="e">
        <f t="shared" si="8"/>
        <v>#VALUE!</v>
      </c>
      <c r="V41" s="95">
        <v>1</v>
      </c>
      <c r="W41" s="153" t="e">
        <f t="shared" si="1"/>
        <v>#VALUE!</v>
      </c>
      <c r="Y41" s="107">
        <f t="shared" si="9"/>
        <v>0</v>
      </c>
    </row>
    <row r="42" spans="1:25" ht="34.5" customHeight="1" x14ac:dyDescent="0.3">
      <c r="A42" s="322" t="str">
        <f>CDT!B42</f>
        <v>Artésunate Amodiaquine: (ASAQ) 3 cp (100/270 mg)</v>
      </c>
      <c r="B42" s="247"/>
      <c r="C42" s="248"/>
      <c r="D42" s="302" t="str">
        <f t="shared" si="10"/>
        <v/>
      </c>
      <c r="E42" s="249"/>
      <c r="F42" s="247"/>
      <c r="G42" s="247"/>
      <c r="H42" s="247"/>
      <c r="I42" s="247"/>
      <c r="J42" s="247"/>
      <c r="K42" s="248"/>
      <c r="L42" s="431" t="str">
        <f t="shared" si="3"/>
        <v>0</v>
      </c>
      <c r="M42" s="428" t="str">
        <f t="shared" si="4"/>
        <v>0</v>
      </c>
      <c r="N42" s="250" t="str">
        <f t="shared" si="5"/>
        <v>0</v>
      </c>
      <c r="O42" s="251"/>
      <c r="P42" s="247"/>
      <c r="R42" s="312">
        <f t="shared" si="6"/>
        <v>0</v>
      </c>
      <c r="S42" s="152">
        <f t="shared" si="7"/>
        <v>90</v>
      </c>
      <c r="T42" s="68" t="e">
        <f t="shared" si="0"/>
        <v>#VALUE!</v>
      </c>
      <c r="U42" s="68" t="e">
        <f t="shared" si="8"/>
        <v>#VALUE!</v>
      </c>
      <c r="V42" s="95">
        <v>1</v>
      </c>
      <c r="W42" s="153" t="e">
        <f t="shared" si="1"/>
        <v>#VALUE!</v>
      </c>
      <c r="Y42" s="107">
        <f t="shared" si="9"/>
        <v>0</v>
      </c>
    </row>
    <row r="43" spans="1:25" ht="34.5" customHeight="1" x14ac:dyDescent="0.3">
      <c r="A43" s="322" t="str">
        <f>CDT!B43</f>
        <v>Artésunate Amodiaquine: (ASAQ) 6 cp (100/270 mg)</v>
      </c>
      <c r="B43" s="247"/>
      <c r="C43" s="248"/>
      <c r="D43" s="302" t="str">
        <f t="shared" si="10"/>
        <v/>
      </c>
      <c r="E43" s="249"/>
      <c r="F43" s="247"/>
      <c r="G43" s="247"/>
      <c r="H43" s="247"/>
      <c r="I43" s="247"/>
      <c r="J43" s="247"/>
      <c r="K43" s="248"/>
      <c r="L43" s="431" t="str">
        <f t="shared" si="3"/>
        <v>0</v>
      </c>
      <c r="M43" s="428" t="str">
        <f t="shared" si="4"/>
        <v>0</v>
      </c>
      <c r="N43" s="250" t="str">
        <f t="shared" si="5"/>
        <v>0</v>
      </c>
      <c r="O43" s="251"/>
      <c r="P43" s="247"/>
      <c r="R43" s="312">
        <f t="shared" si="6"/>
        <v>0</v>
      </c>
      <c r="S43" s="152">
        <f t="shared" si="7"/>
        <v>90</v>
      </c>
      <c r="T43" s="68" t="e">
        <f t="shared" si="0"/>
        <v>#VALUE!</v>
      </c>
      <c r="U43" s="68" t="e">
        <f t="shared" si="8"/>
        <v>#VALUE!</v>
      </c>
      <c r="V43" s="95">
        <v>1</v>
      </c>
      <c r="W43" s="153" t="e">
        <f t="shared" si="1"/>
        <v>#VALUE!</v>
      </c>
      <c r="Y43" s="107">
        <f t="shared" si="9"/>
        <v>0</v>
      </c>
    </row>
    <row r="44" spans="1:25" ht="34.5" customHeight="1" x14ac:dyDescent="0.3">
      <c r="A44" s="322" t="str">
        <f>CDT!B44</f>
        <v>Artésunate - Méfloquine (AS-MF)</v>
      </c>
      <c r="B44" s="247"/>
      <c r="C44" s="248"/>
      <c r="D44" s="302" t="str">
        <f t="shared" si="10"/>
        <v/>
      </c>
      <c r="E44" s="249"/>
      <c r="F44" s="247"/>
      <c r="G44" s="247"/>
      <c r="H44" s="247"/>
      <c r="I44" s="247"/>
      <c r="J44" s="247"/>
      <c r="K44" s="248"/>
      <c r="L44" s="431" t="str">
        <f t="shared" si="3"/>
        <v>0</v>
      </c>
      <c r="M44" s="428" t="str">
        <f t="shared" si="4"/>
        <v>0</v>
      </c>
      <c r="N44" s="250" t="str">
        <f t="shared" si="5"/>
        <v>0</v>
      </c>
      <c r="O44" s="251"/>
      <c r="P44" s="247"/>
      <c r="R44" s="312">
        <f t="shared" si="6"/>
        <v>0</v>
      </c>
      <c r="S44" s="152">
        <f t="shared" si="7"/>
        <v>90</v>
      </c>
      <c r="T44" s="68" t="e">
        <f t="shared" si="0"/>
        <v>#VALUE!</v>
      </c>
      <c r="U44" s="68" t="e">
        <f t="shared" si="8"/>
        <v>#VALUE!</v>
      </c>
      <c r="V44" s="95">
        <v>1</v>
      </c>
      <c r="W44" s="153" t="e">
        <f t="shared" si="1"/>
        <v>#VALUE!</v>
      </c>
      <c r="Y44" s="107">
        <f t="shared" si="9"/>
        <v>0</v>
      </c>
    </row>
    <row r="45" spans="1:25" ht="34.5" customHeight="1" x14ac:dyDescent="0.3">
      <c r="A45" s="322" t="str">
        <f>CDT!B45</f>
        <v>Quinine comprimé 300mg</v>
      </c>
      <c r="B45" s="247"/>
      <c r="C45" s="248"/>
      <c r="D45" s="302" t="str">
        <f t="shared" si="10"/>
        <v/>
      </c>
      <c r="E45" s="249"/>
      <c r="F45" s="247"/>
      <c r="G45" s="247"/>
      <c r="H45" s="247"/>
      <c r="I45" s="247"/>
      <c r="J45" s="247"/>
      <c r="K45" s="248"/>
      <c r="L45" s="431" t="str">
        <f t="shared" si="3"/>
        <v>0</v>
      </c>
      <c r="M45" s="428" t="str">
        <f t="shared" si="4"/>
        <v>0</v>
      </c>
      <c r="N45" s="250" t="str">
        <f t="shared" si="5"/>
        <v>0</v>
      </c>
      <c r="O45" s="251"/>
      <c r="P45" s="247"/>
      <c r="R45" s="312">
        <f t="shared" si="6"/>
        <v>0</v>
      </c>
      <c r="S45" s="152">
        <f t="shared" si="7"/>
        <v>90</v>
      </c>
      <c r="T45" s="68" t="e">
        <f t="shared" si="0"/>
        <v>#VALUE!</v>
      </c>
      <c r="U45" s="68" t="e">
        <f t="shared" si="8"/>
        <v>#VALUE!</v>
      </c>
      <c r="V45" s="95">
        <v>1</v>
      </c>
      <c r="W45" s="153" t="e">
        <f t="shared" si="1"/>
        <v>#VALUE!</v>
      </c>
      <c r="Y45" s="107">
        <f t="shared" si="9"/>
        <v>0</v>
      </c>
    </row>
    <row r="46" spans="1:25" ht="34.5" customHeight="1" x14ac:dyDescent="0.3">
      <c r="A46" s="322" t="str">
        <f>CDT!B46</f>
        <v>Quinine injectable 300 mg</v>
      </c>
      <c r="B46" s="247"/>
      <c r="C46" s="248"/>
      <c r="D46" s="302" t="str">
        <f t="shared" si="10"/>
        <v/>
      </c>
      <c r="E46" s="249"/>
      <c r="F46" s="247"/>
      <c r="G46" s="247"/>
      <c r="H46" s="247"/>
      <c r="I46" s="247"/>
      <c r="J46" s="247"/>
      <c r="K46" s="248"/>
      <c r="L46" s="431" t="str">
        <f t="shared" si="3"/>
        <v>0</v>
      </c>
      <c r="M46" s="428" t="str">
        <f t="shared" si="4"/>
        <v>0</v>
      </c>
      <c r="N46" s="250" t="str">
        <f t="shared" si="5"/>
        <v>0</v>
      </c>
      <c r="O46" s="251"/>
      <c r="P46" s="247"/>
      <c r="R46" s="312">
        <f t="shared" si="6"/>
        <v>0</v>
      </c>
      <c r="S46" s="152">
        <f t="shared" si="7"/>
        <v>90</v>
      </c>
      <c r="T46" s="68" t="e">
        <f t="shared" si="0"/>
        <v>#VALUE!</v>
      </c>
      <c r="U46" s="68" t="e">
        <f t="shared" si="8"/>
        <v>#VALUE!</v>
      </c>
      <c r="V46" s="95">
        <v>1</v>
      </c>
      <c r="W46" s="153" t="e">
        <f t="shared" si="1"/>
        <v>#VALUE!</v>
      </c>
      <c r="Y46" s="107">
        <f t="shared" si="9"/>
        <v>0</v>
      </c>
    </row>
    <row r="47" spans="1:25" ht="34.5" customHeight="1" x14ac:dyDescent="0.3">
      <c r="A47" s="322" t="str">
        <f>CDT!B47</f>
        <v>Quinine injectable 600 mg</v>
      </c>
      <c r="B47" s="247"/>
      <c r="C47" s="248"/>
      <c r="D47" s="302" t="str">
        <f t="shared" si="10"/>
        <v/>
      </c>
      <c r="E47" s="249"/>
      <c r="F47" s="247"/>
      <c r="G47" s="247"/>
      <c r="H47" s="247"/>
      <c r="I47" s="247"/>
      <c r="J47" s="247"/>
      <c r="K47" s="248"/>
      <c r="L47" s="431" t="str">
        <f t="shared" si="3"/>
        <v>0</v>
      </c>
      <c r="M47" s="428" t="str">
        <f t="shared" si="4"/>
        <v>0</v>
      </c>
      <c r="N47" s="250" t="str">
        <f t="shared" si="5"/>
        <v>0</v>
      </c>
      <c r="O47" s="251"/>
      <c r="P47" s="247"/>
      <c r="R47" s="312">
        <f t="shared" si="6"/>
        <v>0</v>
      </c>
      <c r="S47" s="152">
        <f t="shared" si="7"/>
        <v>90</v>
      </c>
      <c r="T47" s="68" t="e">
        <f t="shared" si="0"/>
        <v>#VALUE!</v>
      </c>
      <c r="U47" s="68" t="e">
        <f t="shared" si="8"/>
        <v>#VALUE!</v>
      </c>
      <c r="V47" s="95">
        <v>1</v>
      </c>
      <c r="W47" s="153" t="e">
        <f t="shared" si="1"/>
        <v>#VALUE!</v>
      </c>
      <c r="Y47" s="107">
        <f t="shared" si="9"/>
        <v>0</v>
      </c>
    </row>
    <row r="48" spans="1:25" ht="34.5" customHeight="1" thickBot="1" x14ac:dyDescent="0.35">
      <c r="A48" s="322" t="str">
        <f>CDT!B48</f>
        <v>Quinine injectable 600 mg</v>
      </c>
      <c r="B48" s="247"/>
      <c r="C48" s="248"/>
      <c r="D48" s="303" t="str">
        <f t="shared" si="10"/>
        <v/>
      </c>
      <c r="E48" s="249"/>
      <c r="F48" s="247"/>
      <c r="G48" s="247"/>
      <c r="H48" s="247"/>
      <c r="I48" s="247"/>
      <c r="J48" s="247"/>
      <c r="K48" s="248"/>
      <c r="L48" s="431" t="str">
        <f t="shared" si="3"/>
        <v>0</v>
      </c>
      <c r="M48" s="428" t="str">
        <f t="shared" si="4"/>
        <v>0</v>
      </c>
      <c r="N48" s="250" t="str">
        <f t="shared" si="5"/>
        <v>0</v>
      </c>
      <c r="O48" s="251"/>
      <c r="P48" s="247"/>
      <c r="R48" s="312">
        <f t="shared" si="6"/>
        <v>0</v>
      </c>
      <c r="S48" s="152">
        <f t="shared" si="7"/>
        <v>90</v>
      </c>
      <c r="T48" s="68" t="e">
        <f>D48-(E48+G48+I48+H48)</f>
        <v>#VALUE!</v>
      </c>
      <c r="U48" s="68" t="e">
        <f t="shared" si="8"/>
        <v>#VALUE!</v>
      </c>
      <c r="V48" s="95">
        <v>1</v>
      </c>
      <c r="W48" s="153" t="e">
        <f t="shared" si="1"/>
        <v>#VALUE!</v>
      </c>
      <c r="Y48" s="107">
        <f t="shared" si="9"/>
        <v>0</v>
      </c>
    </row>
    <row r="49" spans="1:23" ht="34.5" customHeight="1" thickBot="1" x14ac:dyDescent="0.35">
      <c r="A49" s="322" t="str">
        <f>CDT!B49</f>
        <v>Artéméther injectable 100 mg</v>
      </c>
      <c r="B49" s="247"/>
      <c r="C49" s="248"/>
      <c r="D49" s="303" t="str">
        <f t="shared" si="10"/>
        <v/>
      </c>
      <c r="E49" s="249"/>
      <c r="F49" s="247"/>
      <c r="G49" s="247"/>
      <c r="H49" s="247"/>
      <c r="I49" s="247"/>
      <c r="J49" s="247"/>
      <c r="K49" s="248"/>
      <c r="L49" s="431" t="str">
        <f t="shared" si="3"/>
        <v>0</v>
      </c>
      <c r="M49" s="428" t="str">
        <f t="shared" si="4"/>
        <v>0</v>
      </c>
      <c r="N49" s="250" t="str">
        <f t="shared" si="5"/>
        <v>0</v>
      </c>
      <c r="O49" s="251"/>
      <c r="P49" s="247"/>
      <c r="R49" s="312">
        <f t="shared" si="6"/>
        <v>0</v>
      </c>
      <c r="S49" s="152">
        <f t="shared" si="7"/>
        <v>90</v>
      </c>
      <c r="T49" s="68" t="e">
        <f>D49-(E49+G49+I49+H49)</f>
        <v>#VALUE!</v>
      </c>
      <c r="U49" s="68" t="e">
        <f t="shared" si="8"/>
        <v>#VALUE!</v>
      </c>
      <c r="V49" s="95">
        <v>1</v>
      </c>
      <c r="W49" s="153" t="e">
        <f t="shared" si="1"/>
        <v>#VALUE!</v>
      </c>
    </row>
    <row r="50" spans="1:23" ht="34.5" hidden="1" customHeight="1" x14ac:dyDescent="0.3">
      <c r="A50" s="17"/>
      <c r="B50" s="79"/>
      <c r="C50" s="79"/>
      <c r="D50" s="53"/>
      <c r="E50" s="79"/>
      <c r="F50" s="79"/>
      <c r="G50" s="79"/>
      <c r="H50" s="79"/>
      <c r="I50" s="79"/>
      <c r="J50" s="79"/>
      <c r="K50" s="79"/>
      <c r="L50" s="54"/>
      <c r="M50" s="58" t="str">
        <f t="shared" ref="M50" si="11">IF(B50&lt;&gt;"",((E50/S50)*30),"")</f>
        <v/>
      </c>
      <c r="N50" s="55"/>
      <c r="O50" s="80"/>
      <c r="P50" s="79"/>
      <c r="S50" s="152"/>
      <c r="T50" s="68"/>
      <c r="U50" s="68"/>
      <c r="V50" s="95"/>
      <c r="W50" s="153" t="str">
        <f t="shared" si="1"/>
        <v/>
      </c>
    </row>
    <row r="51" spans="1:23" s="235" customFormat="1" ht="16.5" customHeight="1" x14ac:dyDescent="0.35">
      <c r="A51" s="531" t="s">
        <v>290</v>
      </c>
      <c r="B51" s="531"/>
      <c r="C51" s="531"/>
      <c r="D51" s="531"/>
      <c r="E51" s="531"/>
      <c r="F51" s="531"/>
      <c r="H51" s="233"/>
      <c r="I51" s="233" t="s">
        <v>300</v>
      </c>
      <c r="J51" s="234"/>
      <c r="K51" s="232"/>
      <c r="L51" s="232"/>
      <c r="M51" s="232"/>
      <c r="N51" s="232"/>
      <c r="O51" s="232"/>
      <c r="Q51" s="236"/>
      <c r="R51" s="311"/>
      <c r="S51" s="237"/>
      <c r="T51" s="238"/>
      <c r="U51" s="238"/>
      <c r="V51" s="239"/>
      <c r="W51" s="240"/>
    </row>
    <row r="52" spans="1:23" ht="29.25" customHeight="1" x14ac:dyDescent="0.3">
      <c r="A52" s="18"/>
      <c r="B52" s="18"/>
      <c r="C52" s="18"/>
      <c r="D52" s="18"/>
      <c r="E52" s="18"/>
      <c r="F52" s="18"/>
      <c r="G52" s="18"/>
      <c r="H52" s="18"/>
      <c r="I52" s="18"/>
      <c r="J52" s="18"/>
      <c r="K52" s="18"/>
      <c r="L52" s="18"/>
      <c r="M52" s="18"/>
      <c r="N52" s="18"/>
      <c r="O52" s="18"/>
      <c r="S52" s="154"/>
      <c r="T52" s="69"/>
      <c r="U52" s="69"/>
      <c r="V52" s="70"/>
      <c r="W52" s="155"/>
    </row>
    <row r="53" spans="1:23" ht="15.6" x14ac:dyDescent="0.3">
      <c r="B53" s="18"/>
      <c r="C53" s="18"/>
      <c r="D53" s="18"/>
      <c r="E53" s="18"/>
      <c r="F53" s="18"/>
      <c r="I53" s="18"/>
      <c r="J53" s="18"/>
      <c r="K53" s="18"/>
      <c r="L53" s="18"/>
      <c r="M53" s="18"/>
      <c r="N53" s="18"/>
      <c r="O53" s="18"/>
      <c r="S53" s="154"/>
      <c r="T53" s="69"/>
      <c r="U53" s="69"/>
      <c r="V53" s="70"/>
      <c r="W53" s="155"/>
    </row>
    <row r="54" spans="1:23" s="235" customFormat="1" ht="18.600000000000001" thickBot="1" x14ac:dyDescent="0.4">
      <c r="A54" s="233" t="s">
        <v>289</v>
      </c>
      <c r="H54" s="233"/>
      <c r="I54" s="233" t="s">
        <v>301</v>
      </c>
      <c r="O54" s="232"/>
      <c r="Q54" s="236"/>
      <c r="R54" s="311"/>
      <c r="S54" s="243"/>
      <c r="T54" s="244"/>
      <c r="U54" s="244"/>
      <c r="V54" s="245"/>
      <c r="W54" s="246"/>
    </row>
  </sheetData>
  <mergeCells count="21">
    <mergeCell ref="A24:A25"/>
    <mergeCell ref="A51:F51"/>
    <mergeCell ref="A19:C19"/>
    <mergeCell ref="D19:N19"/>
    <mergeCell ref="S19:W19"/>
    <mergeCell ref="A21:C21"/>
    <mergeCell ref="D21:F21"/>
    <mergeCell ref="G21:K22"/>
    <mergeCell ref="L21:P21"/>
    <mergeCell ref="L17:P17"/>
    <mergeCell ref="A1:B1"/>
    <mergeCell ref="A3:B3"/>
    <mergeCell ref="A4:B4"/>
    <mergeCell ref="A11:O11"/>
    <mergeCell ref="B13:C13"/>
    <mergeCell ref="E13:J13"/>
    <mergeCell ref="B15:C15"/>
    <mergeCell ref="D15:F15"/>
    <mergeCell ref="G15:I15"/>
    <mergeCell ref="B17:E17"/>
    <mergeCell ref="G17:K17"/>
  </mergeCells>
  <conditionalFormatting sqref="U26">
    <cfRule type="cellIs" dxfId="3400" priority="39" operator="greaterThan">
      <formula>0</formula>
    </cfRule>
    <cfRule type="cellIs" dxfId="3399" priority="40" operator="greaterThan">
      <formula>0</formula>
    </cfRule>
    <cfRule type="cellIs" dxfId="3398" priority="41" operator="lessThan">
      <formula>0</formula>
    </cfRule>
    <cfRule type="cellIs" dxfId="3397" priority="42" operator="notEqual">
      <formula>0</formula>
    </cfRule>
  </conditionalFormatting>
  <conditionalFormatting sqref="U27:U29">
    <cfRule type="cellIs" dxfId="3396" priority="35" operator="greaterThan">
      <formula>0</formula>
    </cfRule>
    <cfRule type="cellIs" dxfId="3395" priority="36" operator="greaterThan">
      <formula>0</formula>
    </cfRule>
    <cfRule type="cellIs" dxfId="3394" priority="37" operator="lessThan">
      <formula>0</formula>
    </cfRule>
    <cfRule type="cellIs" dxfId="3393" priority="38" operator="notEqual">
      <formula>0</formula>
    </cfRule>
  </conditionalFormatting>
  <conditionalFormatting sqref="U30:U31 U33:U47">
    <cfRule type="cellIs" dxfId="3392" priority="31" operator="greaterThan">
      <formula>0</formula>
    </cfRule>
    <cfRule type="cellIs" dxfId="3391" priority="32" operator="greaterThan">
      <formula>0</formula>
    </cfRule>
    <cfRule type="cellIs" dxfId="3390" priority="33" operator="lessThan">
      <formula>0</formula>
    </cfRule>
    <cfRule type="cellIs" dxfId="3389" priority="34" operator="notEqual">
      <formula>0</formula>
    </cfRule>
  </conditionalFormatting>
  <conditionalFormatting sqref="U48:U50">
    <cfRule type="cellIs" dxfId="3388" priority="27" operator="greaterThan">
      <formula>0</formula>
    </cfRule>
    <cfRule type="cellIs" dxfId="3387" priority="28" operator="greaterThan">
      <formula>0</formula>
    </cfRule>
    <cfRule type="cellIs" dxfId="3386" priority="29" operator="lessThan">
      <formula>0</formula>
    </cfRule>
    <cfRule type="cellIs" dxfId="3385" priority="30" operator="notEqual">
      <formula>0</formula>
    </cfRule>
  </conditionalFormatting>
  <conditionalFormatting sqref="K50">
    <cfRule type="expression" dxfId="3384" priority="25">
      <formula>K50&lt;T50</formula>
    </cfRule>
    <cfRule type="expression" dxfId="3383" priority="26">
      <formula>K50&gt;T50</formula>
    </cfRule>
  </conditionalFormatting>
  <conditionalFormatting sqref="J37:J47">
    <cfRule type="cellIs" dxfId="3382" priority="24" operator="greaterThan">
      <formula>90</formula>
    </cfRule>
  </conditionalFormatting>
  <conditionalFormatting sqref="J48:J50">
    <cfRule type="cellIs" dxfId="3381" priority="23" operator="greaterThan">
      <formula>90</formula>
    </cfRule>
  </conditionalFormatting>
  <conditionalFormatting sqref="K36:K47">
    <cfRule type="expression" dxfId="3380" priority="21">
      <formula>K36&lt;T36</formula>
    </cfRule>
    <cfRule type="expression" dxfId="3379" priority="22">
      <formula>K36&gt;T36</formula>
    </cfRule>
  </conditionalFormatting>
  <conditionalFormatting sqref="J27:J31 J33">
    <cfRule type="cellIs" dxfId="3378" priority="20" operator="greaterThan">
      <formula>90</formula>
    </cfRule>
  </conditionalFormatting>
  <conditionalFormatting sqref="J36">
    <cfRule type="cellIs" dxfId="3377" priority="19" operator="greaterThan">
      <formula>90</formula>
    </cfRule>
  </conditionalFormatting>
  <conditionalFormatting sqref="K48:K49">
    <cfRule type="expression" dxfId="3376" priority="17">
      <formula>K48&lt;T48</formula>
    </cfRule>
    <cfRule type="expression" dxfId="3375" priority="18">
      <formula>K48&gt;T48</formula>
    </cfRule>
  </conditionalFormatting>
  <conditionalFormatting sqref="K27:K31 K33">
    <cfRule type="expression" dxfId="3374" priority="15">
      <formula>K27&lt;T27</formula>
    </cfRule>
    <cfRule type="expression" dxfId="3373" priority="16">
      <formula>K27&gt;T27</formula>
    </cfRule>
  </conditionalFormatting>
  <conditionalFormatting sqref="J26">
    <cfRule type="cellIs" dxfId="3372" priority="14" operator="greaterThan">
      <formula>90</formula>
    </cfRule>
  </conditionalFormatting>
  <conditionalFormatting sqref="K26">
    <cfRule type="expression" dxfId="3371" priority="12">
      <formula>K26&lt;T26</formula>
    </cfRule>
    <cfRule type="expression" dxfId="3370" priority="13">
      <formula>K26&gt;T26</formula>
    </cfRule>
  </conditionalFormatting>
  <conditionalFormatting sqref="U32">
    <cfRule type="cellIs" dxfId="3369" priority="8" operator="greaterThan">
      <formula>0</formula>
    </cfRule>
    <cfRule type="cellIs" dxfId="3368" priority="9" operator="greaterThan">
      <formula>0</formula>
    </cfRule>
    <cfRule type="cellIs" dxfId="3367" priority="10" operator="lessThan">
      <formula>0</formula>
    </cfRule>
    <cfRule type="cellIs" dxfId="3366" priority="11" operator="notEqual">
      <formula>0</formula>
    </cfRule>
  </conditionalFormatting>
  <conditionalFormatting sqref="K34">
    <cfRule type="expression" dxfId="3365" priority="6">
      <formula>K34&lt;T34</formula>
    </cfRule>
    <cfRule type="expression" dxfId="3364" priority="7">
      <formula>K34&gt;T34</formula>
    </cfRule>
  </conditionalFormatting>
  <conditionalFormatting sqref="K35">
    <cfRule type="expression" dxfId="3363" priority="4">
      <formula>K35&lt;T35</formula>
    </cfRule>
    <cfRule type="expression" dxfId="3362" priority="5">
      <formula>K35&gt;T35</formula>
    </cfRule>
  </conditionalFormatting>
  <conditionalFormatting sqref="J32">
    <cfRule type="cellIs" dxfId="3361" priority="3" operator="greaterThan">
      <formula>90</formula>
    </cfRule>
  </conditionalFormatting>
  <conditionalFormatting sqref="K32">
    <cfRule type="expression" dxfId="3360" priority="1">
      <formula>K32&lt;T32</formula>
    </cfRule>
    <cfRule type="expression" dxfId="3359" priority="2">
      <formula>K32&gt;T32</formula>
    </cfRule>
  </conditionalFormatting>
  <dataValidations count="7">
    <dataValidation type="date" errorStyle="warning" allowBlank="1" showInputMessage="1" showErrorMessage="1" promptTitle="Instruction" prompt="SVP Saisissez la date sous le format:_x000a_00/00/0000. exemple 15/09/2016,_x000a_Merci_x000a_" sqref="L21:P21">
      <formula1>42370</formula1>
      <formula2>44926</formula2>
    </dataValidation>
    <dataValidation errorStyle="information" allowBlank="1" showInputMessage="1" showErrorMessage="1" errorTitle="Instruction" error="Saisissez le Texte en MAJUSCULE_x000a_Exemple: CMS AGOE_x000a_Merci" promptTitle="Instruction" prompt="Saisissez le Texte en MAJUSCULE_x000a_Exemple: CMS AGOE_x000a_Merci" sqref="D19:N19"/>
    <dataValidation type="whole" allowBlank="1" showInputMessage="1" showErrorMessage="1" prompt="La valeur ne peut pas être supérieure à 89_x000a_Si tel est le cas déteminer la quantité à commander directement à la colonne M._x000a_merci" sqref="J27:J50">
      <formula1>0</formula1>
      <formula2>89</formula2>
    </dataValidation>
    <dataValidation type="whole" operator="lessThanOrEqual" allowBlank="1" showInputMessage="1" showErrorMessage="1" promptTitle="instruction" prompt="La valeur de la cellule ne peut pas être supérieure à la quantité Totale inscrite dans la colonne D._x000a_Merci de vérifier." sqref="E26:E50">
      <formula1>D26</formula1>
    </dataValidation>
    <dataValidation type="list" allowBlank="1" showInputMessage="1" showErrorMessage="1" sqref="D21:F21">
      <formula1>typerapport2</formula1>
    </dataValidation>
    <dataValidation type="whole" allowBlank="1" showInputMessage="1" showErrorMessage="1" prompt="La valeur ne peut pas être supérieure à 89_x000a_Si tel est le cas déteminer la quantité à commander directement à la colonne O_x000a_merci" sqref="J26">
      <formula1>0</formula1>
      <formula2>89</formula2>
    </dataValidation>
    <dataValidation type="whole" allowBlank="1" showInputMessage="1" showErrorMessage="1" prompt="La quantité accordée par le point Focal ne peut être supérieure à la somme du CMMa et la quantité commandée pour le trimestre._x000a_Merci de revoir la quantité dans la colonne O." sqref="O26:O49">
      <formula1>0</formula1>
      <formula2>+M26+N26</formula2>
    </dataValidation>
  </dataValidations>
  <pageMargins left="0.21" right="0.23622047244094491" top="0.74803149606299213" bottom="0.74803149606299213" header="0.31496062992125984" footer="0.31496062992125984"/>
  <pageSetup paperSize="9" scale="40" orientation="portrait" r:id="rId1"/>
  <headerFooter alignWithMargins="0">
    <oddFooter>&amp;C&amp;"Arial,Gras"PNLS /IST, Avenue des Armées, -05 BP 424 Lomé –Togo ; Tel 22 20 94 39 Fax : 22 20 94 36    Site Web : www.pnls.tg</oddFooter>
  </headerFooter>
  <drawing r:id="rId2"/>
</worksheet>
</file>

<file path=xl/worksheets/sheet4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rgb="FFFF0000"/>
  </sheetPr>
  <dimension ref="A1:W56"/>
  <sheetViews>
    <sheetView showGridLines="0" view="pageBreakPreview" topLeftCell="A5" zoomScale="70" zoomScaleNormal="70" zoomScaleSheetLayoutView="70" zoomScalePageLayoutView="50" workbookViewId="0">
      <selection activeCell="D19" sqref="D19:N19"/>
    </sheetView>
  </sheetViews>
  <sheetFormatPr baseColWidth="10" defaultColWidth="7.33203125" defaultRowHeight="13.8" x14ac:dyDescent="0.3"/>
  <cols>
    <col min="1" max="1" width="51.5546875" style="3" customWidth="1"/>
    <col min="2" max="14" width="11.5546875" style="3" customWidth="1"/>
    <col min="15" max="15" width="11.6640625" style="39" customWidth="1"/>
    <col min="16" max="16" width="17.5546875" style="3" customWidth="1"/>
    <col min="17" max="17" width="2.109375" style="62" customWidth="1"/>
    <col min="18" max="18" width="4.88671875" style="77" customWidth="1"/>
    <col min="19" max="20" width="7.44140625" style="77" bestFit="1" customWidth="1"/>
    <col min="21" max="21" width="7.88671875" style="78" bestFit="1" customWidth="1"/>
    <col min="22" max="22" width="33.33203125" style="77" customWidth="1"/>
    <col min="23" max="16384" width="7.33203125" style="3"/>
  </cols>
  <sheetData>
    <row r="1" spans="1:23" ht="17.25" customHeight="1" x14ac:dyDescent="0.3">
      <c r="A1" s="549" t="s">
        <v>452</v>
      </c>
      <c r="B1" s="549"/>
      <c r="C1" s="2"/>
      <c r="D1" s="2"/>
      <c r="E1"/>
      <c r="F1"/>
      <c r="G1"/>
      <c r="H1"/>
      <c r="I1"/>
      <c r="J1"/>
      <c r="N1" s="4" t="s">
        <v>1</v>
      </c>
      <c r="O1" s="5"/>
      <c r="R1" s="306"/>
      <c r="S1" s="69"/>
      <c r="T1" s="69"/>
      <c r="U1" s="69"/>
      <c r="V1" s="70"/>
      <c r="W1" s="69"/>
    </row>
    <row r="2" spans="1:23" ht="13.5" customHeight="1" x14ac:dyDescent="0.3">
      <c r="A2" s="1" t="s">
        <v>453</v>
      </c>
      <c r="B2" s="1"/>
      <c r="C2" s="2"/>
      <c r="D2" s="2"/>
      <c r="E2"/>
      <c r="F2"/>
      <c r="G2"/>
      <c r="H2"/>
      <c r="I2"/>
      <c r="J2"/>
      <c r="M2" s="4"/>
      <c r="N2" s="4" t="s">
        <v>3</v>
      </c>
      <c r="O2" s="5"/>
      <c r="R2" s="306"/>
      <c r="S2" s="69"/>
      <c r="T2" s="69"/>
      <c r="U2" s="69"/>
      <c r="V2" s="70"/>
      <c r="W2" s="69"/>
    </row>
    <row r="3" spans="1:23" ht="15.6" x14ac:dyDescent="0.3">
      <c r="A3" s="549" t="s">
        <v>454</v>
      </c>
      <c r="B3" s="549"/>
      <c r="C3" s="2"/>
      <c r="D3" s="2"/>
      <c r="E3"/>
      <c r="F3"/>
      <c r="G3"/>
      <c r="H3"/>
      <c r="I3"/>
      <c r="J3"/>
      <c r="K3" s="5"/>
      <c r="L3" s="5"/>
      <c r="M3" s="5"/>
      <c r="N3" s="5"/>
      <c r="O3" s="5"/>
      <c r="R3" s="306"/>
      <c r="S3" s="69"/>
      <c r="T3" s="69"/>
      <c r="U3" s="69"/>
      <c r="V3" s="70"/>
      <c r="W3" s="69"/>
    </row>
    <row r="4" spans="1:23" ht="33.6" customHeight="1" x14ac:dyDescent="0.3">
      <c r="A4" s="547" t="s">
        <v>455</v>
      </c>
      <c r="B4" s="548"/>
      <c r="C4" s="7"/>
      <c r="D4" s="7"/>
      <c r="E4" s="8"/>
      <c r="F4" s="8"/>
      <c r="G4" s="8"/>
      <c r="H4" s="8"/>
      <c r="I4" s="8"/>
      <c r="J4" s="8"/>
      <c r="K4" s="9"/>
      <c r="L4" s="9"/>
      <c r="M4" s="9"/>
      <c r="N4" s="9"/>
      <c r="O4" s="38"/>
      <c r="R4" s="306"/>
      <c r="S4" s="69"/>
      <c r="T4" s="69"/>
      <c r="U4" s="69"/>
      <c r="V4" s="70"/>
      <c r="W4" s="69"/>
    </row>
    <row r="5" spans="1:23" x14ac:dyDescent="0.3">
      <c r="B5" s="9"/>
      <c r="C5" s="9"/>
      <c r="D5" s="9"/>
      <c r="E5" s="9"/>
      <c r="F5" s="9"/>
      <c r="G5" s="9"/>
      <c r="H5" s="9"/>
      <c r="I5" s="9"/>
      <c r="J5" s="9"/>
      <c r="K5" s="9"/>
      <c r="L5" s="9"/>
      <c r="M5" s="9"/>
      <c r="N5" s="9"/>
      <c r="O5" s="38"/>
      <c r="R5" s="306"/>
      <c r="S5" s="69"/>
      <c r="T5" s="69"/>
      <c r="U5" s="69"/>
      <c r="V5" s="70"/>
      <c r="W5" s="69"/>
    </row>
    <row r="6" spans="1:23" ht="15.6" x14ac:dyDescent="0.3">
      <c r="A6" s="6" t="s">
        <v>232</v>
      </c>
      <c r="B6" s="9"/>
      <c r="C6" s="9"/>
      <c r="D6" s="9"/>
      <c r="E6" s="9"/>
      <c r="F6" s="9"/>
      <c r="G6" s="9"/>
      <c r="H6" s="9"/>
      <c r="I6" s="9"/>
      <c r="J6" s="9"/>
      <c r="K6" s="9"/>
      <c r="L6" s="9"/>
      <c r="M6" s="9"/>
      <c r="N6" s="9"/>
      <c r="O6" s="38"/>
      <c r="R6" s="306"/>
      <c r="S6" s="69"/>
      <c r="T6" s="69"/>
      <c r="U6" s="69"/>
      <c r="V6" s="70"/>
      <c r="W6" s="69"/>
    </row>
    <row r="7" spans="1:23" x14ac:dyDescent="0.3">
      <c r="A7" s="10"/>
      <c r="B7" s="9"/>
      <c r="C7" s="9"/>
      <c r="D7" s="9"/>
      <c r="E7" s="9"/>
      <c r="F7" s="9"/>
      <c r="G7" s="9"/>
      <c r="H7" s="9"/>
      <c r="I7" s="9"/>
      <c r="J7" s="9"/>
      <c r="K7" s="9"/>
      <c r="L7" s="9"/>
      <c r="M7" s="9"/>
      <c r="N7" s="9"/>
      <c r="O7" s="38"/>
      <c r="R7" s="69"/>
      <c r="S7" s="69"/>
      <c r="T7" s="69"/>
      <c r="U7" s="70"/>
      <c r="V7" s="69"/>
    </row>
    <row r="8" spans="1:23" x14ac:dyDescent="0.3">
      <c r="A8" s="10"/>
      <c r="B8" s="9"/>
      <c r="C8" s="9"/>
      <c r="D8" s="9"/>
      <c r="E8" s="9"/>
      <c r="F8" s="9"/>
      <c r="G8" s="9"/>
      <c r="H8" s="9"/>
      <c r="I8" s="9"/>
      <c r="J8" s="9"/>
      <c r="K8" s="9"/>
      <c r="L8" s="9"/>
      <c r="M8" s="9"/>
      <c r="N8" s="9"/>
      <c r="O8" s="38"/>
      <c r="R8" s="69"/>
      <c r="S8" s="69"/>
      <c r="T8" s="69"/>
      <c r="U8" s="70"/>
      <c r="V8" s="69"/>
    </row>
    <row r="9" spans="1:23" ht="17.25" customHeight="1" x14ac:dyDescent="0.3">
      <c r="A9" s="10"/>
      <c r="B9" s="9"/>
      <c r="C9" s="9"/>
      <c r="D9" s="9"/>
      <c r="E9" s="9"/>
      <c r="F9" s="9"/>
      <c r="G9" s="9"/>
      <c r="H9" s="9"/>
      <c r="I9" s="9"/>
      <c r="J9" s="9"/>
      <c r="K9" s="9"/>
      <c r="L9" s="9"/>
      <c r="M9" s="9"/>
      <c r="N9" s="9"/>
      <c r="O9" s="38"/>
      <c r="R9" s="69"/>
      <c r="S9" s="69"/>
      <c r="T9" s="69"/>
      <c r="U9" s="70"/>
      <c r="V9" s="69"/>
    </row>
    <row r="10" spans="1:23" ht="0.75" customHeight="1" x14ac:dyDescent="0.3">
      <c r="R10" s="69"/>
      <c r="S10" s="69"/>
      <c r="T10" s="69"/>
      <c r="U10" s="70"/>
      <c r="V10" s="69"/>
    </row>
    <row r="11" spans="1:23" ht="21" customHeight="1" x14ac:dyDescent="0.3">
      <c r="A11" s="555" t="s">
        <v>263</v>
      </c>
      <c r="B11" s="555"/>
      <c r="C11" s="555"/>
      <c r="D11" s="555"/>
      <c r="E11" s="555"/>
      <c r="F11" s="555"/>
      <c r="G11" s="555"/>
      <c r="H11" s="555"/>
      <c r="I11" s="555"/>
      <c r="J11" s="555"/>
      <c r="K11" s="555"/>
      <c r="L11" s="555"/>
      <c r="M11" s="555"/>
      <c r="N11" s="555"/>
      <c r="O11" s="555"/>
      <c r="P11" s="40"/>
      <c r="R11" s="69"/>
      <c r="S11" s="69"/>
      <c r="T11" s="69"/>
      <c r="U11" s="70"/>
      <c r="V11" s="69"/>
    </row>
    <row r="12" spans="1:23" ht="3.75" customHeight="1" x14ac:dyDescent="0.3">
      <c r="A12" s="11"/>
      <c r="B12" s="11"/>
      <c r="C12" s="11"/>
      <c r="D12" s="11"/>
      <c r="E12" s="11"/>
      <c r="F12" s="11"/>
      <c r="G12" s="11"/>
      <c r="H12" s="11"/>
      <c r="I12" s="11"/>
      <c r="J12" s="11"/>
      <c r="K12" s="11"/>
      <c r="L12" s="11"/>
      <c r="M12" s="11"/>
      <c r="N12" s="11"/>
      <c r="O12" s="11"/>
      <c r="R12" s="69"/>
      <c r="S12" s="69"/>
      <c r="T12" s="69"/>
      <c r="U12" s="70"/>
      <c r="V12" s="69"/>
    </row>
    <row r="13" spans="1:23" s="42" customFormat="1" ht="20.25" hidden="1" customHeight="1" thickBot="1" x14ac:dyDescent="0.35">
      <c r="A13" s="434" t="s">
        <v>5</v>
      </c>
      <c r="B13" s="556">
        <f>'Info District'!G11</f>
        <v>2025</v>
      </c>
      <c r="C13" s="557"/>
      <c r="E13" s="550"/>
      <c r="F13" s="550"/>
      <c r="G13" s="550"/>
      <c r="H13" s="550"/>
      <c r="I13" s="550"/>
      <c r="J13" s="554"/>
      <c r="Q13" s="63"/>
      <c r="R13" s="71"/>
      <c r="S13" s="71"/>
      <c r="T13" s="71"/>
      <c r="U13" s="72"/>
      <c r="V13" s="71"/>
    </row>
    <row r="14" spans="1:23" s="42" customFormat="1" ht="7.5" hidden="1" customHeight="1" thickBot="1" x14ac:dyDescent="0.35">
      <c r="A14" s="434"/>
      <c r="B14" s="13"/>
      <c r="C14" s="13"/>
      <c r="D14" s="13"/>
      <c r="O14" s="15"/>
      <c r="Q14" s="63"/>
      <c r="R14" s="71"/>
      <c r="S14" s="71"/>
      <c r="T14" s="71"/>
      <c r="U14" s="72"/>
      <c r="V14" s="71"/>
    </row>
    <row r="15" spans="1:23" s="42" customFormat="1" ht="16.5" hidden="1" customHeight="1" thickBot="1" x14ac:dyDescent="0.35">
      <c r="A15" s="434" t="s">
        <v>7</v>
      </c>
      <c r="B15" s="558" t="str">
        <f>'Info District'!G12</f>
        <v>PLATEAUX</v>
      </c>
      <c r="C15" s="559"/>
      <c r="D15" s="550" t="s">
        <v>8</v>
      </c>
      <c r="E15" s="550"/>
      <c r="F15" s="550"/>
      <c r="G15" s="551" t="str">
        <f>'Info District'!G13</f>
        <v>Agou</v>
      </c>
      <c r="H15" s="552"/>
      <c r="I15" s="553"/>
      <c r="L15" s="11"/>
      <c r="M15" s="11"/>
      <c r="N15" s="11"/>
      <c r="O15" s="11"/>
      <c r="P15" s="11"/>
      <c r="Q15" s="63"/>
      <c r="R15" s="71"/>
      <c r="S15" s="71"/>
      <c r="T15" s="71"/>
      <c r="U15" s="73"/>
      <c r="V15" s="71"/>
    </row>
    <row r="16" spans="1:23" s="42" customFormat="1" ht="3.75" hidden="1" customHeight="1" thickBot="1" x14ac:dyDescent="0.35">
      <c r="A16" s="139"/>
      <c r="B16" s="15"/>
      <c r="C16" s="15"/>
      <c r="D16" s="15"/>
      <c r="E16" s="15"/>
      <c r="K16" s="15"/>
      <c r="L16" s="15"/>
      <c r="M16" s="15"/>
      <c r="O16" s="15"/>
      <c r="Q16" s="63"/>
      <c r="R16" s="71"/>
      <c r="S16" s="71"/>
      <c r="T16" s="71"/>
      <c r="U16" s="72"/>
      <c r="V16" s="71"/>
    </row>
    <row r="17" spans="1:23" s="42" customFormat="1" ht="18" hidden="1" customHeight="1" thickBot="1" x14ac:dyDescent="0.35">
      <c r="A17" s="434" t="s">
        <v>9</v>
      </c>
      <c r="B17" s="556" t="str">
        <f>'Info District'!G17</f>
        <v>Avril à Juin 2025</v>
      </c>
      <c r="C17" s="560"/>
      <c r="D17" s="560"/>
      <c r="E17" s="557"/>
      <c r="G17" s="550" t="s">
        <v>11</v>
      </c>
      <c r="H17" s="550"/>
      <c r="I17" s="550"/>
      <c r="J17" s="550"/>
      <c r="K17" s="554"/>
      <c r="L17" s="551" t="str">
        <f>'Info District'!G18</f>
        <v>Juillet à Septembre 2025</v>
      </c>
      <c r="M17" s="552"/>
      <c r="N17" s="552"/>
      <c r="O17" s="552"/>
      <c r="P17" s="553"/>
      <c r="Q17" s="63"/>
      <c r="R17" s="71"/>
      <c r="S17" s="71"/>
      <c r="T17" s="71"/>
      <c r="U17" s="72"/>
      <c r="V17" s="71"/>
    </row>
    <row r="18" spans="1:23" s="9" customFormat="1" ht="6" customHeight="1" thickBot="1" x14ac:dyDescent="0.3">
      <c r="B18" s="43"/>
      <c r="C18" s="43"/>
      <c r="D18" s="43"/>
      <c r="E18" s="44"/>
      <c r="F18" s="43"/>
      <c r="G18" s="45"/>
      <c r="H18" s="45"/>
      <c r="I18" s="45"/>
      <c r="J18" s="45"/>
      <c r="K18" s="45"/>
      <c r="L18" s="45"/>
      <c r="M18" s="45"/>
      <c r="O18" s="38"/>
      <c r="Q18" s="64"/>
      <c r="R18" s="74"/>
      <c r="S18" s="74"/>
      <c r="T18" s="74"/>
      <c r="U18" s="75"/>
      <c r="V18" s="74"/>
    </row>
    <row r="19" spans="1:23" s="9" customFormat="1" ht="31.5" customHeight="1" thickBot="1" x14ac:dyDescent="0.35">
      <c r="A19" s="532" t="s">
        <v>12</v>
      </c>
      <c r="B19" s="532"/>
      <c r="C19" s="533"/>
      <c r="D19" s="575"/>
      <c r="E19" s="576"/>
      <c r="F19" s="576"/>
      <c r="G19" s="576"/>
      <c r="H19" s="576"/>
      <c r="I19" s="576"/>
      <c r="J19" s="576"/>
      <c r="K19" s="576"/>
      <c r="L19" s="576"/>
      <c r="M19" s="576"/>
      <c r="N19" s="577"/>
      <c r="O19" s="11"/>
      <c r="P19" s="464" t="str">
        <f>'Info District'!H17</f>
        <v>T2</v>
      </c>
      <c r="Q19" s="65"/>
      <c r="R19" s="535" t="s">
        <v>96</v>
      </c>
      <c r="S19" s="536"/>
      <c r="T19" s="536"/>
      <c r="U19" s="536"/>
      <c r="V19" s="537"/>
    </row>
    <row r="20" spans="1:23" s="9" customFormat="1" ht="8.25" customHeight="1" thickBot="1" x14ac:dyDescent="0.35">
      <c r="A20" s="12"/>
      <c r="B20" s="12"/>
      <c r="C20" s="12"/>
      <c r="D20" s="12"/>
      <c r="E20" s="12"/>
      <c r="F20" s="12"/>
      <c r="G20" s="13"/>
      <c r="H20" s="13"/>
      <c r="I20" s="13"/>
      <c r="J20" s="13"/>
      <c r="K20" s="13"/>
      <c r="L20" s="14"/>
      <c r="M20" s="14"/>
      <c r="N20" s="14"/>
      <c r="O20" s="14"/>
      <c r="Q20" s="64"/>
      <c r="R20" s="146"/>
      <c r="S20" s="74"/>
      <c r="T20" s="74"/>
      <c r="U20" s="76"/>
      <c r="V20" s="147"/>
    </row>
    <row r="21" spans="1:23" s="9" customFormat="1" ht="30.75" customHeight="1" thickBot="1" x14ac:dyDescent="0.35">
      <c r="A21" s="564" t="s">
        <v>6</v>
      </c>
      <c r="B21" s="564"/>
      <c r="C21" s="564"/>
      <c r="D21" s="565"/>
      <c r="E21" s="566"/>
      <c r="F21" s="566"/>
      <c r="G21" s="566"/>
      <c r="H21" s="567"/>
      <c r="I21" s="12"/>
      <c r="K21" s="230" t="s">
        <v>338</v>
      </c>
      <c r="O21" s="571"/>
      <c r="P21" s="572"/>
      <c r="Q21" s="64"/>
      <c r="R21" s="146"/>
      <c r="S21" s="74"/>
      <c r="T21" s="74"/>
      <c r="U21" s="76"/>
      <c r="V21" s="147"/>
    </row>
    <row r="22" spans="1:23" s="9" customFormat="1" ht="9" customHeight="1" thickBot="1" x14ac:dyDescent="0.35">
      <c r="A22" s="12"/>
      <c r="B22" s="12"/>
      <c r="C22" s="12"/>
      <c r="D22" s="12"/>
      <c r="E22" s="12"/>
      <c r="F22" s="12"/>
      <c r="G22" s="13"/>
      <c r="H22" s="13"/>
      <c r="I22" s="13"/>
      <c r="J22" s="13"/>
      <c r="K22" s="13"/>
      <c r="L22" s="14"/>
      <c r="M22" s="14"/>
      <c r="N22" s="14"/>
      <c r="O22" s="14"/>
      <c r="Q22" s="64"/>
      <c r="R22" s="146"/>
      <c r="S22" s="74"/>
      <c r="T22" s="74"/>
      <c r="U22" s="76"/>
      <c r="V22" s="147"/>
    </row>
    <row r="23" spans="1:23" s="9" customFormat="1" ht="30" customHeight="1" thickBot="1" x14ac:dyDescent="0.35">
      <c r="A23" s="532" t="s">
        <v>240</v>
      </c>
      <c r="B23" s="532"/>
      <c r="C23" s="533"/>
      <c r="D23" s="568" t="s">
        <v>265</v>
      </c>
      <c r="E23" s="569"/>
      <c r="F23" s="570"/>
      <c r="H23" s="229"/>
      <c r="I23" s="573" t="s">
        <v>337</v>
      </c>
      <c r="J23" s="573"/>
      <c r="K23" s="573"/>
      <c r="L23" s="573"/>
      <c r="M23" s="573"/>
      <c r="N23" s="574"/>
      <c r="O23" s="562"/>
      <c r="P23" s="563"/>
      <c r="Q23" s="64"/>
      <c r="R23" s="146"/>
      <c r="S23" s="74"/>
      <c r="T23" s="74"/>
      <c r="U23" s="76"/>
      <c r="V23" s="147"/>
    </row>
    <row r="24" spans="1:23" s="9" customFormat="1" ht="6" customHeight="1" x14ac:dyDescent="0.3">
      <c r="A24" s="12"/>
      <c r="B24" s="12"/>
      <c r="C24" s="12"/>
      <c r="D24" s="12"/>
      <c r="E24" s="12"/>
      <c r="F24" s="12"/>
      <c r="G24" s="13"/>
      <c r="H24" s="15"/>
      <c r="I24" s="15"/>
      <c r="J24" s="15"/>
      <c r="K24" s="13"/>
      <c r="L24" s="14"/>
      <c r="M24" s="14"/>
      <c r="N24" s="14"/>
      <c r="O24" s="14"/>
      <c r="Q24" s="64"/>
      <c r="R24" s="146"/>
      <c r="S24" s="74"/>
      <c r="T24" s="74"/>
      <c r="U24" s="76"/>
      <c r="V24" s="147"/>
    </row>
    <row r="25" spans="1:23" s="9" customFormat="1" ht="4.5" customHeight="1" thickBot="1" x14ac:dyDescent="0.35">
      <c r="A25" s="12"/>
      <c r="B25" s="12"/>
      <c r="C25" s="12"/>
      <c r="D25" s="12"/>
      <c r="E25" s="12"/>
      <c r="F25" s="12"/>
      <c r="G25" s="13"/>
      <c r="H25" s="13"/>
      <c r="I25" s="13"/>
      <c r="J25" s="13"/>
      <c r="K25" s="13"/>
      <c r="L25" s="14"/>
      <c r="M25" s="14"/>
      <c r="N25" s="14"/>
      <c r="O25" s="14"/>
      <c r="Q25" s="64"/>
      <c r="R25" s="146"/>
      <c r="S25" s="74"/>
      <c r="T25" s="74"/>
      <c r="U25" s="76"/>
      <c r="V25" s="147"/>
    </row>
    <row r="26" spans="1:23" ht="76.5" customHeight="1" thickBot="1" x14ac:dyDescent="0.35">
      <c r="A26" s="541" t="s">
        <v>13</v>
      </c>
      <c r="B26" s="16" t="s">
        <v>14</v>
      </c>
      <c r="C26" s="108" t="s">
        <v>15</v>
      </c>
      <c r="D26" s="118" t="s">
        <v>16</v>
      </c>
      <c r="E26" s="117" t="s">
        <v>17</v>
      </c>
      <c r="F26" s="16" t="s">
        <v>18</v>
      </c>
      <c r="G26" s="16" t="s">
        <v>233</v>
      </c>
      <c r="H26" s="16" t="s">
        <v>234</v>
      </c>
      <c r="I26" s="16" t="s">
        <v>19</v>
      </c>
      <c r="J26" s="16" t="s">
        <v>20</v>
      </c>
      <c r="K26" s="108" t="s">
        <v>21</v>
      </c>
      <c r="L26" s="136" t="s">
        <v>22</v>
      </c>
      <c r="M26" s="137" t="s">
        <v>236</v>
      </c>
      <c r="N26" s="138" t="s">
        <v>23</v>
      </c>
      <c r="O26" s="109" t="s">
        <v>39</v>
      </c>
      <c r="P26" s="16" t="s">
        <v>40</v>
      </c>
      <c r="R26" s="148" t="s">
        <v>237</v>
      </c>
      <c r="S26" s="140" t="s">
        <v>93</v>
      </c>
      <c r="T26" s="140" t="s">
        <v>239</v>
      </c>
      <c r="U26" s="140" t="s">
        <v>238</v>
      </c>
      <c r="V26" s="149" t="s">
        <v>97</v>
      </c>
    </row>
    <row r="27" spans="1:23" s="47" customFormat="1" ht="21.75" customHeight="1" thickBot="1" x14ac:dyDescent="0.35">
      <c r="A27" s="542"/>
      <c r="B27" s="46" t="s">
        <v>24</v>
      </c>
      <c r="C27" s="46" t="s">
        <v>25</v>
      </c>
      <c r="D27" s="112" t="s">
        <v>26</v>
      </c>
      <c r="E27" s="46" t="s">
        <v>27</v>
      </c>
      <c r="F27" s="46"/>
      <c r="G27" s="46" t="s">
        <v>28</v>
      </c>
      <c r="H27" s="46"/>
      <c r="I27" s="46" t="s">
        <v>29</v>
      </c>
      <c r="J27" s="46"/>
      <c r="K27" s="131" t="s">
        <v>235</v>
      </c>
      <c r="L27" s="133"/>
      <c r="M27" s="134"/>
      <c r="N27" s="135"/>
      <c r="O27" s="132" t="s">
        <v>30</v>
      </c>
      <c r="P27" s="46"/>
      <c r="Q27" s="66"/>
      <c r="R27" s="150"/>
      <c r="S27" s="67" t="s">
        <v>94</v>
      </c>
      <c r="T27" s="67" t="s">
        <v>95</v>
      </c>
      <c r="U27" s="94"/>
      <c r="V27" s="151" t="str">
        <f>IF(J28&lt;=0,"",IF(J28=90,$W$28))</f>
        <v/>
      </c>
      <c r="W27" s="37" t="s">
        <v>98</v>
      </c>
    </row>
    <row r="28" spans="1:23" ht="49.5" customHeight="1" x14ac:dyDescent="0.3">
      <c r="A28" s="231" t="str">
        <f>CDT!B26</f>
        <v>Artéméther-Luméfantrine 6cp (AL)</v>
      </c>
      <c r="B28" s="79"/>
      <c r="C28" s="110"/>
      <c r="D28" s="120" t="str">
        <f>IF(B28&lt;&gt;"",B28+C28,"")</f>
        <v/>
      </c>
      <c r="E28" s="119"/>
      <c r="F28" s="79"/>
      <c r="G28" s="79"/>
      <c r="H28" s="79"/>
      <c r="I28" s="79"/>
      <c r="J28" s="79"/>
      <c r="K28" s="110"/>
      <c r="L28" s="431" t="str">
        <f>IF(B28&lt;&gt;"",IF(J28=0,E28,((E28*90)/(90-J28))),"0")</f>
        <v>0</v>
      </c>
      <c r="M28" s="428" t="str">
        <f>IF(B28&lt;&gt;"",((E28/R28)*30),"0")</f>
        <v>0</v>
      </c>
      <c r="N28" s="250" t="str">
        <f>IF(B28&lt;&gt;"",IF(J28=0,((E28+L28)-K28),((M28*6)-K28)),"0")</f>
        <v>0</v>
      </c>
      <c r="O28" s="251"/>
      <c r="P28" s="81"/>
      <c r="R28" s="152">
        <f>(90-J28)</f>
        <v>90</v>
      </c>
      <c r="S28" s="68" t="e">
        <f>D28-(E28+G28+I28+H28)</f>
        <v>#VALUE!</v>
      </c>
      <c r="T28" s="68" t="e">
        <f>K28-S28</f>
        <v>#VALUE!</v>
      </c>
      <c r="U28" s="95">
        <v>6</v>
      </c>
      <c r="V28" s="153" t="e">
        <f t="shared" ref="V28:V52" si="0">IF(T28=0,"",$W$27)</f>
        <v>#VALUE!</v>
      </c>
      <c r="W28" s="37" t="s">
        <v>203</v>
      </c>
    </row>
    <row r="29" spans="1:23" ht="45" customHeight="1" x14ac:dyDescent="0.3">
      <c r="A29" s="231" t="str">
        <f>CDT!B27</f>
        <v>Artéméther-Luméfantrine 12cp (AL)</v>
      </c>
      <c r="B29" s="79"/>
      <c r="C29" s="110"/>
      <c r="D29" s="121" t="str">
        <f t="shared" ref="D29:D36" si="1">IF(B29&lt;&gt;"",B29+C29,"")</f>
        <v/>
      </c>
      <c r="E29" s="119"/>
      <c r="F29" s="79"/>
      <c r="G29" s="79"/>
      <c r="H29" s="79"/>
      <c r="I29" s="79"/>
      <c r="J29" s="79"/>
      <c r="K29" s="110"/>
      <c r="L29" s="431" t="str">
        <f t="shared" ref="L29:L36" si="2">IF(B29&lt;&gt;"",IF(J29=0,E29,((E29*90)/(90-J29))),"0")</f>
        <v>0</v>
      </c>
      <c r="M29" s="428" t="str">
        <f t="shared" ref="M29:M36" si="3">IF(B29&lt;&gt;"",((E29/R29)*30),"0")</f>
        <v>0</v>
      </c>
      <c r="N29" s="250" t="str">
        <f t="shared" ref="N29:N36" si="4">IF(B29&lt;&gt;"",IF(J29=0,((E29+L29)-K29),((M29*6)-K29)),"0")</f>
        <v>0</v>
      </c>
      <c r="O29" s="251"/>
      <c r="P29" s="81"/>
      <c r="R29" s="152">
        <f t="shared" ref="R29:R50" si="5">(90-J29)</f>
        <v>90</v>
      </c>
      <c r="S29" s="68" t="e">
        <f t="shared" ref="S29:S49" si="6">D29-(E29+G29+I29+H29)</f>
        <v>#VALUE!</v>
      </c>
      <c r="T29" s="68" t="e">
        <f t="shared" ref="T29:T50" si="7">K29-S29</f>
        <v>#VALUE!</v>
      </c>
      <c r="U29" s="95">
        <v>12</v>
      </c>
      <c r="V29" s="153" t="e">
        <f t="shared" si="0"/>
        <v>#VALUE!</v>
      </c>
    </row>
    <row r="30" spans="1:23" ht="49.5" customHeight="1" x14ac:dyDescent="0.3">
      <c r="A30" s="231" t="str">
        <f>CDT!B28</f>
        <v>Artéméther-Luméfantrine 18cp (AL)</v>
      </c>
      <c r="B30" s="79"/>
      <c r="C30" s="110"/>
      <c r="D30" s="121" t="str">
        <f t="shared" si="1"/>
        <v/>
      </c>
      <c r="E30" s="119"/>
      <c r="F30" s="79"/>
      <c r="G30" s="79"/>
      <c r="H30" s="79"/>
      <c r="I30" s="79"/>
      <c r="J30" s="79"/>
      <c r="K30" s="110"/>
      <c r="L30" s="431" t="str">
        <f t="shared" si="2"/>
        <v>0</v>
      </c>
      <c r="M30" s="428" t="str">
        <f t="shared" si="3"/>
        <v>0</v>
      </c>
      <c r="N30" s="250" t="str">
        <f t="shared" si="4"/>
        <v>0</v>
      </c>
      <c r="O30" s="251"/>
      <c r="P30" s="81"/>
      <c r="R30" s="152">
        <f t="shared" si="5"/>
        <v>90</v>
      </c>
      <c r="S30" s="68" t="e">
        <f t="shared" si="6"/>
        <v>#VALUE!</v>
      </c>
      <c r="T30" s="68" t="e">
        <f t="shared" si="7"/>
        <v>#VALUE!</v>
      </c>
      <c r="U30" s="95">
        <v>18</v>
      </c>
      <c r="V30" s="153" t="e">
        <f t="shared" si="0"/>
        <v>#VALUE!</v>
      </c>
    </row>
    <row r="31" spans="1:23" ht="49.5" customHeight="1" x14ac:dyDescent="0.3">
      <c r="A31" s="231" t="str">
        <f>CDT!B29</f>
        <v>Artéméther-Luméfantrine 24cp (AL)</v>
      </c>
      <c r="B31" s="79"/>
      <c r="C31" s="110"/>
      <c r="D31" s="121" t="str">
        <f t="shared" si="1"/>
        <v/>
      </c>
      <c r="E31" s="119"/>
      <c r="F31" s="79"/>
      <c r="G31" s="79"/>
      <c r="H31" s="79"/>
      <c r="I31" s="79"/>
      <c r="J31" s="79"/>
      <c r="K31" s="110"/>
      <c r="L31" s="431" t="str">
        <f t="shared" si="2"/>
        <v>0</v>
      </c>
      <c r="M31" s="428" t="str">
        <f t="shared" si="3"/>
        <v>0</v>
      </c>
      <c r="N31" s="250" t="str">
        <f t="shared" si="4"/>
        <v>0</v>
      </c>
      <c r="O31" s="251"/>
      <c r="P31" s="81"/>
      <c r="R31" s="152">
        <f t="shared" si="5"/>
        <v>90</v>
      </c>
      <c r="S31" s="68" t="e">
        <f t="shared" si="6"/>
        <v>#VALUE!</v>
      </c>
      <c r="T31" s="68" t="e">
        <f t="shared" si="7"/>
        <v>#VALUE!</v>
      </c>
      <c r="U31" s="95">
        <v>24</v>
      </c>
      <c r="V31" s="153" t="e">
        <f t="shared" si="0"/>
        <v>#VALUE!</v>
      </c>
    </row>
    <row r="32" spans="1:23" ht="50.25" hidden="1" customHeight="1" x14ac:dyDescent="0.3">
      <c r="A32" s="17" t="str">
        <f>CDT!B30</f>
        <v>Artéméther injectable 40 mg</v>
      </c>
      <c r="B32" s="79"/>
      <c r="C32" s="110"/>
      <c r="D32" s="121" t="str">
        <f t="shared" si="1"/>
        <v/>
      </c>
      <c r="E32" s="119"/>
      <c r="F32" s="79"/>
      <c r="G32" s="79"/>
      <c r="H32" s="79"/>
      <c r="I32" s="79"/>
      <c r="J32" s="79"/>
      <c r="K32" s="110"/>
      <c r="L32" s="431" t="str">
        <f t="shared" si="2"/>
        <v>0</v>
      </c>
      <c r="M32" s="428" t="str">
        <f t="shared" si="3"/>
        <v>0</v>
      </c>
      <c r="N32" s="250" t="str">
        <f t="shared" si="4"/>
        <v>0</v>
      </c>
      <c r="O32" s="251"/>
      <c r="P32" s="79"/>
      <c r="R32" s="152">
        <f t="shared" si="5"/>
        <v>90</v>
      </c>
      <c r="S32" s="68" t="e">
        <f t="shared" si="6"/>
        <v>#VALUE!</v>
      </c>
      <c r="T32" s="68" t="e">
        <f t="shared" si="7"/>
        <v>#VALUE!</v>
      </c>
      <c r="U32" s="95">
        <v>1</v>
      </c>
      <c r="V32" s="153" t="e">
        <f t="shared" si="0"/>
        <v>#VALUE!</v>
      </c>
    </row>
    <row r="33" spans="1:22" ht="50.25" hidden="1" customHeight="1" x14ac:dyDescent="0.3">
      <c r="A33" s="17" t="str">
        <f>CDT!B31</f>
        <v>Artéméther injectable 80 mg</v>
      </c>
      <c r="B33" s="79"/>
      <c r="C33" s="110"/>
      <c r="D33" s="121" t="str">
        <f t="shared" si="1"/>
        <v/>
      </c>
      <c r="E33" s="119"/>
      <c r="F33" s="79"/>
      <c r="G33" s="79"/>
      <c r="H33" s="79"/>
      <c r="I33" s="79"/>
      <c r="J33" s="79"/>
      <c r="K33" s="110"/>
      <c r="L33" s="431" t="str">
        <f t="shared" si="2"/>
        <v>0</v>
      </c>
      <c r="M33" s="428" t="str">
        <f t="shared" si="3"/>
        <v>0</v>
      </c>
      <c r="N33" s="250" t="str">
        <f t="shared" si="4"/>
        <v>0</v>
      </c>
      <c r="O33" s="251"/>
      <c r="P33" s="79"/>
      <c r="R33" s="152">
        <f t="shared" si="5"/>
        <v>90</v>
      </c>
      <c r="S33" s="68" t="e">
        <f t="shared" si="6"/>
        <v>#VALUE!</v>
      </c>
      <c r="T33" s="68" t="e">
        <f t="shared" si="7"/>
        <v>#VALUE!</v>
      </c>
      <c r="U33" s="95">
        <v>1</v>
      </c>
      <c r="V33" s="153" t="e">
        <f t="shared" si="0"/>
        <v>#VALUE!</v>
      </c>
    </row>
    <row r="34" spans="1:22" ht="50.25" hidden="1" customHeight="1" x14ac:dyDescent="0.3">
      <c r="A34" s="17" t="str">
        <f>CDT!B32</f>
        <v>Artésunate injectable 60 mg</v>
      </c>
      <c r="B34" s="79"/>
      <c r="C34" s="110"/>
      <c r="D34" s="121" t="str">
        <f t="shared" si="1"/>
        <v/>
      </c>
      <c r="E34" s="119"/>
      <c r="F34" s="79"/>
      <c r="G34" s="79"/>
      <c r="H34" s="79"/>
      <c r="I34" s="79"/>
      <c r="J34" s="79"/>
      <c r="K34" s="110"/>
      <c r="L34" s="431" t="str">
        <f t="shared" si="2"/>
        <v>0</v>
      </c>
      <c r="M34" s="428" t="str">
        <f t="shared" si="3"/>
        <v>0</v>
      </c>
      <c r="N34" s="250" t="str">
        <f t="shared" si="4"/>
        <v>0</v>
      </c>
      <c r="O34" s="251"/>
      <c r="P34" s="79"/>
      <c r="R34" s="152">
        <f t="shared" si="5"/>
        <v>90</v>
      </c>
      <c r="S34" s="68" t="e">
        <f t="shared" si="6"/>
        <v>#VALUE!</v>
      </c>
      <c r="T34" s="68" t="e">
        <f t="shared" si="7"/>
        <v>#VALUE!</v>
      </c>
      <c r="U34" s="95">
        <v>1</v>
      </c>
      <c r="V34" s="153" t="e">
        <f t="shared" si="0"/>
        <v>#VALUE!</v>
      </c>
    </row>
    <row r="35" spans="1:22" ht="50.25" hidden="1" customHeight="1" x14ac:dyDescent="0.3">
      <c r="A35" s="17" t="str">
        <f>CDT!B33</f>
        <v xml:space="preserve"> Sulfadoxine Pyriméthamine:  (SP)</v>
      </c>
      <c r="B35" s="79"/>
      <c r="C35" s="110"/>
      <c r="D35" s="121" t="str">
        <f t="shared" si="1"/>
        <v/>
      </c>
      <c r="E35" s="119"/>
      <c r="F35" s="79"/>
      <c r="G35" s="79"/>
      <c r="H35" s="79"/>
      <c r="I35" s="79"/>
      <c r="J35" s="79"/>
      <c r="K35" s="110"/>
      <c r="L35" s="431" t="str">
        <f t="shared" si="2"/>
        <v>0</v>
      </c>
      <c r="M35" s="428" t="str">
        <f t="shared" si="3"/>
        <v>0</v>
      </c>
      <c r="N35" s="250" t="str">
        <f t="shared" si="4"/>
        <v>0</v>
      </c>
      <c r="O35" s="251"/>
      <c r="P35" s="79"/>
      <c r="R35" s="152">
        <f t="shared" si="5"/>
        <v>90</v>
      </c>
      <c r="S35" s="68" t="e">
        <f t="shared" si="6"/>
        <v>#VALUE!</v>
      </c>
      <c r="T35" s="68" t="e">
        <f t="shared" si="7"/>
        <v>#VALUE!</v>
      </c>
      <c r="U35" s="95">
        <v>3</v>
      </c>
      <c r="V35" s="153" t="e">
        <f t="shared" si="0"/>
        <v>#VALUE!</v>
      </c>
    </row>
    <row r="36" spans="1:22" ht="45.75" customHeight="1" thickBot="1" x14ac:dyDescent="0.35">
      <c r="A36" s="231" t="str">
        <f>CDT!B34</f>
        <v>Test de Diagnostic Rapide  : (TDR)</v>
      </c>
      <c r="B36" s="79"/>
      <c r="C36" s="110"/>
      <c r="D36" s="305" t="str">
        <f t="shared" si="1"/>
        <v/>
      </c>
      <c r="E36" s="119"/>
      <c r="F36" s="79"/>
      <c r="G36" s="79"/>
      <c r="H36" s="79"/>
      <c r="I36" s="79"/>
      <c r="J36" s="79"/>
      <c r="K36" s="110"/>
      <c r="L36" s="431" t="str">
        <f t="shared" si="2"/>
        <v>0</v>
      </c>
      <c r="M36" s="428" t="str">
        <f t="shared" si="3"/>
        <v>0</v>
      </c>
      <c r="N36" s="250" t="str">
        <f t="shared" si="4"/>
        <v>0</v>
      </c>
      <c r="O36" s="251"/>
      <c r="P36" s="79"/>
      <c r="R36" s="152">
        <f t="shared" si="5"/>
        <v>90</v>
      </c>
      <c r="S36" s="68" t="e">
        <f t="shared" si="6"/>
        <v>#VALUE!</v>
      </c>
      <c r="T36" s="68" t="e">
        <f t="shared" si="7"/>
        <v>#VALUE!</v>
      </c>
      <c r="U36" s="95">
        <v>1</v>
      </c>
      <c r="V36" s="153" t="e">
        <f t="shared" si="0"/>
        <v>#VALUE!</v>
      </c>
    </row>
    <row r="37" spans="1:22" ht="34.5" hidden="1" customHeight="1" x14ac:dyDescent="0.3">
      <c r="A37" s="17" t="str">
        <f>CDT!B35</f>
        <v>Moustiquaire à Imprégnation Durable: (MID)</v>
      </c>
      <c r="B37" s="79"/>
      <c r="C37" s="110"/>
      <c r="D37" s="304">
        <f t="shared" ref="D37:D50" si="8">B37+C37</f>
        <v>0</v>
      </c>
      <c r="E37" s="119"/>
      <c r="F37" s="79"/>
      <c r="G37" s="79"/>
      <c r="H37" s="79"/>
      <c r="I37" s="79"/>
      <c r="J37" s="79"/>
      <c r="K37" s="110"/>
      <c r="L37" s="113">
        <f t="shared" ref="L37:L50" si="9">IF(J37=0,E37,((D37*90)/(90-J37)))</f>
        <v>0</v>
      </c>
      <c r="M37" s="55">
        <f t="shared" ref="M37:M50" si="10">(E37/R37)*30</f>
        <v>0</v>
      </c>
      <c r="N37" s="114">
        <f t="shared" ref="N37:N49" si="11">IF(J37=0,((E37+L37)-K37),((L37*2)-K37))</f>
        <v>0</v>
      </c>
      <c r="O37" s="111" t="str">
        <f t="shared" ref="O37:O50" si="12">IF(N37=0,"0",N37)</f>
        <v>0</v>
      </c>
      <c r="P37" s="79"/>
      <c r="R37" s="152">
        <f t="shared" si="5"/>
        <v>90</v>
      </c>
      <c r="S37" s="68">
        <f t="shared" si="6"/>
        <v>0</v>
      </c>
      <c r="T37" s="68">
        <f t="shared" si="7"/>
        <v>0</v>
      </c>
      <c r="U37" s="95">
        <v>1</v>
      </c>
      <c r="V37" s="153" t="str">
        <f t="shared" si="0"/>
        <v/>
      </c>
    </row>
    <row r="38" spans="1:22" ht="34.5" hidden="1" customHeight="1" x14ac:dyDescent="0.3">
      <c r="A38" s="17" t="str">
        <f>CDT!B40</f>
        <v>Artésunate Amodiaquine: (ASAQ) : 3 cp (25/67,5 mg)</v>
      </c>
      <c r="B38" s="79"/>
      <c r="C38" s="110"/>
      <c r="D38" s="121">
        <f t="shared" si="8"/>
        <v>0</v>
      </c>
      <c r="E38" s="119"/>
      <c r="F38" s="79"/>
      <c r="G38" s="79"/>
      <c r="H38" s="79"/>
      <c r="I38" s="79"/>
      <c r="J38" s="79"/>
      <c r="K38" s="110"/>
      <c r="L38" s="113">
        <f t="shared" si="9"/>
        <v>0</v>
      </c>
      <c r="M38" s="55">
        <f t="shared" si="10"/>
        <v>0</v>
      </c>
      <c r="N38" s="114">
        <f t="shared" si="11"/>
        <v>0</v>
      </c>
      <c r="O38" s="111" t="str">
        <f t="shared" si="12"/>
        <v>0</v>
      </c>
      <c r="P38" s="79"/>
      <c r="R38" s="152">
        <f t="shared" si="5"/>
        <v>90</v>
      </c>
      <c r="S38" s="68">
        <f t="shared" si="6"/>
        <v>0</v>
      </c>
      <c r="T38" s="68">
        <f t="shared" si="7"/>
        <v>0</v>
      </c>
      <c r="U38" s="95">
        <v>3</v>
      </c>
      <c r="V38" s="153" t="str">
        <f t="shared" si="0"/>
        <v/>
      </c>
    </row>
    <row r="39" spans="1:22" ht="34.5" hidden="1" customHeight="1" x14ac:dyDescent="0.3">
      <c r="A39" s="17" t="str">
        <f>CDT!B41</f>
        <v>Artésunate Amodiaquine: (ASAQ) 3 cp (50/135 mg)</v>
      </c>
      <c r="B39" s="79"/>
      <c r="C39" s="110"/>
      <c r="D39" s="121">
        <f t="shared" si="8"/>
        <v>0</v>
      </c>
      <c r="E39" s="119"/>
      <c r="F39" s="79"/>
      <c r="G39" s="79"/>
      <c r="H39" s="79"/>
      <c r="I39" s="79"/>
      <c r="J39" s="79"/>
      <c r="K39" s="110"/>
      <c r="L39" s="113">
        <f t="shared" si="9"/>
        <v>0</v>
      </c>
      <c r="M39" s="55">
        <f t="shared" si="10"/>
        <v>0</v>
      </c>
      <c r="N39" s="114">
        <f t="shared" si="11"/>
        <v>0</v>
      </c>
      <c r="O39" s="111" t="str">
        <f t="shared" si="12"/>
        <v>0</v>
      </c>
      <c r="P39" s="79"/>
      <c r="R39" s="152">
        <f t="shared" si="5"/>
        <v>90</v>
      </c>
      <c r="S39" s="68">
        <f t="shared" si="6"/>
        <v>0</v>
      </c>
      <c r="T39" s="68">
        <f t="shared" si="7"/>
        <v>0</v>
      </c>
      <c r="U39" s="95">
        <v>3</v>
      </c>
      <c r="V39" s="153" t="str">
        <f t="shared" si="0"/>
        <v/>
      </c>
    </row>
    <row r="40" spans="1:22" ht="34.5" hidden="1" customHeight="1" x14ac:dyDescent="0.3">
      <c r="A40" s="17" t="str">
        <f>CDT!B42</f>
        <v>Artésunate Amodiaquine: (ASAQ) 3 cp (100/270 mg)</v>
      </c>
      <c r="B40" s="79"/>
      <c r="C40" s="110"/>
      <c r="D40" s="121">
        <f t="shared" si="8"/>
        <v>0</v>
      </c>
      <c r="E40" s="119"/>
      <c r="F40" s="79"/>
      <c r="G40" s="79"/>
      <c r="H40" s="79"/>
      <c r="I40" s="79"/>
      <c r="J40" s="79"/>
      <c r="K40" s="110"/>
      <c r="L40" s="113">
        <f t="shared" si="9"/>
        <v>0</v>
      </c>
      <c r="M40" s="55">
        <f t="shared" si="10"/>
        <v>0</v>
      </c>
      <c r="N40" s="114">
        <f t="shared" si="11"/>
        <v>0</v>
      </c>
      <c r="O40" s="111" t="str">
        <f t="shared" si="12"/>
        <v>0</v>
      </c>
      <c r="P40" s="79"/>
      <c r="R40" s="152">
        <f t="shared" si="5"/>
        <v>90</v>
      </c>
      <c r="S40" s="68">
        <f t="shared" si="6"/>
        <v>0</v>
      </c>
      <c r="T40" s="68">
        <f t="shared" si="7"/>
        <v>0</v>
      </c>
      <c r="U40" s="95">
        <v>3</v>
      </c>
      <c r="V40" s="153" t="str">
        <f t="shared" si="0"/>
        <v/>
      </c>
    </row>
    <row r="41" spans="1:22" ht="34.5" hidden="1" customHeight="1" x14ac:dyDescent="0.3">
      <c r="A41" s="17" t="str">
        <f>CDT!B43</f>
        <v>Artésunate Amodiaquine: (ASAQ) 6 cp (100/270 mg)</v>
      </c>
      <c r="B41" s="79"/>
      <c r="C41" s="110"/>
      <c r="D41" s="121">
        <f t="shared" si="8"/>
        <v>0</v>
      </c>
      <c r="E41" s="119"/>
      <c r="F41" s="79"/>
      <c r="G41" s="79"/>
      <c r="H41" s="79"/>
      <c r="I41" s="79"/>
      <c r="J41" s="79"/>
      <c r="K41" s="110"/>
      <c r="L41" s="113">
        <f t="shared" si="9"/>
        <v>0</v>
      </c>
      <c r="M41" s="55">
        <f t="shared" si="10"/>
        <v>0</v>
      </c>
      <c r="N41" s="114">
        <f t="shared" si="11"/>
        <v>0</v>
      </c>
      <c r="O41" s="111" t="str">
        <f t="shared" si="12"/>
        <v>0</v>
      </c>
      <c r="P41" s="79"/>
      <c r="R41" s="152">
        <f t="shared" si="5"/>
        <v>90</v>
      </c>
      <c r="S41" s="68">
        <f t="shared" si="6"/>
        <v>0</v>
      </c>
      <c r="T41" s="68">
        <f t="shared" si="7"/>
        <v>0</v>
      </c>
      <c r="U41" s="95">
        <v>3</v>
      </c>
      <c r="V41" s="153" t="str">
        <f t="shared" si="0"/>
        <v/>
      </c>
    </row>
    <row r="42" spans="1:22" ht="34.5" hidden="1" customHeight="1" x14ac:dyDescent="0.3">
      <c r="A42" s="17" t="str">
        <f>CDT!B36</f>
        <v>Dihydroartéminisine Pipéraquine– Plaq / 3 comp 
( DHA-PPQ)  20/160 mg</v>
      </c>
      <c r="B42" s="79"/>
      <c r="C42" s="110"/>
      <c r="D42" s="121">
        <f t="shared" si="8"/>
        <v>0</v>
      </c>
      <c r="E42" s="119"/>
      <c r="F42" s="79"/>
      <c r="G42" s="79"/>
      <c r="H42" s="79"/>
      <c r="I42" s="79"/>
      <c r="J42" s="79"/>
      <c r="K42" s="110"/>
      <c r="L42" s="113">
        <f t="shared" si="9"/>
        <v>0</v>
      </c>
      <c r="M42" s="55">
        <f t="shared" si="10"/>
        <v>0</v>
      </c>
      <c r="N42" s="114">
        <f t="shared" si="11"/>
        <v>0</v>
      </c>
      <c r="O42" s="111" t="str">
        <f t="shared" si="12"/>
        <v>0</v>
      </c>
      <c r="P42" s="79"/>
      <c r="R42" s="152">
        <f t="shared" si="5"/>
        <v>90</v>
      </c>
      <c r="S42" s="68">
        <f t="shared" si="6"/>
        <v>0</v>
      </c>
      <c r="T42" s="68">
        <f t="shared" si="7"/>
        <v>0</v>
      </c>
      <c r="U42" s="95">
        <v>1</v>
      </c>
      <c r="V42" s="153" t="str">
        <f t="shared" si="0"/>
        <v/>
      </c>
    </row>
    <row r="43" spans="1:22" ht="34.5" hidden="1" customHeight="1" x14ac:dyDescent="0.3">
      <c r="A43" s="17" t="str">
        <f>CDT!B37</f>
        <v>Dihydroartéminisine Pipéraquine– Plaq / 3 comp 
( DHA-PPQ)  40/320 mg</v>
      </c>
      <c r="B43" s="79"/>
      <c r="C43" s="110"/>
      <c r="D43" s="121">
        <f t="shared" si="8"/>
        <v>0</v>
      </c>
      <c r="E43" s="119"/>
      <c r="F43" s="79"/>
      <c r="G43" s="79"/>
      <c r="H43" s="79"/>
      <c r="I43" s="79"/>
      <c r="J43" s="79"/>
      <c r="K43" s="110"/>
      <c r="L43" s="113">
        <f t="shared" si="9"/>
        <v>0</v>
      </c>
      <c r="M43" s="55">
        <f t="shared" si="10"/>
        <v>0</v>
      </c>
      <c r="N43" s="114">
        <f t="shared" si="11"/>
        <v>0</v>
      </c>
      <c r="O43" s="111" t="str">
        <f t="shared" si="12"/>
        <v>0</v>
      </c>
      <c r="P43" s="79"/>
      <c r="R43" s="152">
        <f t="shared" si="5"/>
        <v>90</v>
      </c>
      <c r="S43" s="68">
        <f t="shared" si="6"/>
        <v>0</v>
      </c>
      <c r="T43" s="68">
        <f t="shared" si="7"/>
        <v>0</v>
      </c>
      <c r="U43" s="95">
        <v>1</v>
      </c>
      <c r="V43" s="153" t="str">
        <f t="shared" si="0"/>
        <v/>
      </c>
    </row>
    <row r="44" spans="1:22" ht="34.5" hidden="1" customHeight="1" x14ac:dyDescent="0.3">
      <c r="A44" s="17" t="str">
        <f>CDT!B38</f>
        <v>Dihydroartéminisine Pipéraquine– Plaq / 6 comp 
( DHA-PPQ)  40/320 mg</v>
      </c>
      <c r="B44" s="79"/>
      <c r="C44" s="110"/>
      <c r="D44" s="121">
        <f t="shared" si="8"/>
        <v>0</v>
      </c>
      <c r="E44" s="119"/>
      <c r="F44" s="79"/>
      <c r="G44" s="79"/>
      <c r="H44" s="79"/>
      <c r="I44" s="79"/>
      <c r="J44" s="79"/>
      <c r="K44" s="110"/>
      <c r="L44" s="113">
        <f t="shared" si="9"/>
        <v>0</v>
      </c>
      <c r="M44" s="55">
        <f t="shared" si="10"/>
        <v>0</v>
      </c>
      <c r="N44" s="114">
        <f t="shared" si="11"/>
        <v>0</v>
      </c>
      <c r="O44" s="111" t="str">
        <f t="shared" si="12"/>
        <v>0</v>
      </c>
      <c r="P44" s="79"/>
      <c r="R44" s="152">
        <f t="shared" si="5"/>
        <v>90</v>
      </c>
      <c r="S44" s="68">
        <f t="shared" si="6"/>
        <v>0</v>
      </c>
      <c r="T44" s="68">
        <f t="shared" si="7"/>
        <v>0</v>
      </c>
      <c r="U44" s="95">
        <v>1</v>
      </c>
      <c r="V44" s="153" t="str">
        <f t="shared" si="0"/>
        <v/>
      </c>
    </row>
    <row r="45" spans="1:22" ht="34.5" hidden="1" customHeight="1" x14ac:dyDescent="0.3">
      <c r="A45" s="17" t="str">
        <f>CDT!B44</f>
        <v>Artésunate - Méfloquine (AS-MF)</v>
      </c>
      <c r="B45" s="79"/>
      <c r="C45" s="110"/>
      <c r="D45" s="121">
        <f t="shared" si="8"/>
        <v>0</v>
      </c>
      <c r="E45" s="119"/>
      <c r="F45" s="79"/>
      <c r="G45" s="79"/>
      <c r="H45" s="79"/>
      <c r="I45" s="79"/>
      <c r="J45" s="79"/>
      <c r="K45" s="110"/>
      <c r="L45" s="113">
        <f t="shared" si="9"/>
        <v>0</v>
      </c>
      <c r="M45" s="55">
        <f t="shared" si="10"/>
        <v>0</v>
      </c>
      <c r="N45" s="114">
        <f t="shared" si="11"/>
        <v>0</v>
      </c>
      <c r="O45" s="111" t="str">
        <f t="shared" si="12"/>
        <v>0</v>
      </c>
      <c r="P45" s="79"/>
      <c r="R45" s="152">
        <f t="shared" si="5"/>
        <v>90</v>
      </c>
      <c r="S45" s="68">
        <f t="shared" si="6"/>
        <v>0</v>
      </c>
      <c r="T45" s="68">
        <f t="shared" si="7"/>
        <v>0</v>
      </c>
      <c r="U45" s="95">
        <v>1</v>
      </c>
      <c r="V45" s="153" t="str">
        <f t="shared" si="0"/>
        <v/>
      </c>
    </row>
    <row r="46" spans="1:22" ht="34.5" hidden="1" customHeight="1" x14ac:dyDescent="0.3">
      <c r="A46" s="17" t="str">
        <f>CDT!B45</f>
        <v>Quinine comprimé 300mg</v>
      </c>
      <c r="B46" s="79"/>
      <c r="C46" s="110"/>
      <c r="D46" s="121">
        <f t="shared" si="8"/>
        <v>0</v>
      </c>
      <c r="E46" s="119"/>
      <c r="F46" s="79"/>
      <c r="G46" s="79"/>
      <c r="H46" s="79"/>
      <c r="I46" s="79"/>
      <c r="J46" s="79"/>
      <c r="K46" s="110"/>
      <c r="L46" s="113">
        <f t="shared" si="9"/>
        <v>0</v>
      </c>
      <c r="M46" s="55">
        <f t="shared" si="10"/>
        <v>0</v>
      </c>
      <c r="N46" s="114">
        <f t="shared" si="11"/>
        <v>0</v>
      </c>
      <c r="O46" s="111" t="str">
        <f t="shared" si="12"/>
        <v>0</v>
      </c>
      <c r="P46" s="79"/>
      <c r="R46" s="152">
        <f t="shared" si="5"/>
        <v>90</v>
      </c>
      <c r="S46" s="68">
        <f t="shared" si="6"/>
        <v>0</v>
      </c>
      <c r="T46" s="68">
        <f t="shared" si="7"/>
        <v>0</v>
      </c>
      <c r="U46" s="95">
        <v>1</v>
      </c>
      <c r="V46" s="153" t="str">
        <f t="shared" si="0"/>
        <v/>
      </c>
    </row>
    <row r="47" spans="1:22" ht="34.5" hidden="1" customHeight="1" x14ac:dyDescent="0.3">
      <c r="A47" s="17" t="str">
        <f>CDT!B46</f>
        <v>Quinine injectable 300 mg</v>
      </c>
      <c r="B47" s="79"/>
      <c r="C47" s="110"/>
      <c r="D47" s="121">
        <f t="shared" si="8"/>
        <v>0</v>
      </c>
      <c r="E47" s="119"/>
      <c r="F47" s="79"/>
      <c r="G47" s="79"/>
      <c r="H47" s="79"/>
      <c r="I47" s="79"/>
      <c r="J47" s="79"/>
      <c r="K47" s="110"/>
      <c r="L47" s="113">
        <f t="shared" si="9"/>
        <v>0</v>
      </c>
      <c r="M47" s="55">
        <f t="shared" si="10"/>
        <v>0</v>
      </c>
      <c r="N47" s="114">
        <f t="shared" si="11"/>
        <v>0</v>
      </c>
      <c r="O47" s="111" t="str">
        <f t="shared" si="12"/>
        <v>0</v>
      </c>
      <c r="P47" s="79"/>
      <c r="R47" s="152">
        <f t="shared" si="5"/>
        <v>90</v>
      </c>
      <c r="S47" s="68">
        <f t="shared" si="6"/>
        <v>0</v>
      </c>
      <c r="T47" s="68">
        <f t="shared" si="7"/>
        <v>0</v>
      </c>
      <c r="U47" s="95">
        <v>1</v>
      </c>
      <c r="V47" s="153" t="str">
        <f t="shared" si="0"/>
        <v/>
      </c>
    </row>
    <row r="48" spans="1:22" ht="34.5" hidden="1" customHeight="1" x14ac:dyDescent="0.3">
      <c r="A48" s="17" t="str">
        <f>CDT!B47</f>
        <v>Quinine injectable 600 mg</v>
      </c>
      <c r="B48" s="79"/>
      <c r="C48" s="110"/>
      <c r="D48" s="121">
        <f t="shared" si="8"/>
        <v>0</v>
      </c>
      <c r="E48" s="119"/>
      <c r="F48" s="79"/>
      <c r="G48" s="79"/>
      <c r="H48" s="79"/>
      <c r="I48" s="79"/>
      <c r="J48" s="79"/>
      <c r="K48" s="110"/>
      <c r="L48" s="113">
        <f t="shared" si="9"/>
        <v>0</v>
      </c>
      <c r="M48" s="55">
        <f t="shared" si="10"/>
        <v>0</v>
      </c>
      <c r="N48" s="114">
        <f t="shared" si="11"/>
        <v>0</v>
      </c>
      <c r="O48" s="111" t="str">
        <f t="shared" si="12"/>
        <v>0</v>
      </c>
      <c r="P48" s="79"/>
      <c r="R48" s="152">
        <f t="shared" si="5"/>
        <v>90</v>
      </c>
      <c r="S48" s="68">
        <f t="shared" si="6"/>
        <v>0</v>
      </c>
      <c r="T48" s="68">
        <f t="shared" si="7"/>
        <v>0</v>
      </c>
      <c r="U48" s="95">
        <v>1</v>
      </c>
      <c r="V48" s="153" t="str">
        <f t="shared" si="0"/>
        <v/>
      </c>
    </row>
    <row r="49" spans="1:22" ht="34.5" hidden="1" customHeight="1" x14ac:dyDescent="0.3">
      <c r="A49" s="17" t="str">
        <f>CDT!B48</f>
        <v>Quinine injectable 600 mg</v>
      </c>
      <c r="B49" s="79"/>
      <c r="C49" s="110"/>
      <c r="D49" s="121">
        <f t="shared" si="8"/>
        <v>0</v>
      </c>
      <c r="E49" s="119"/>
      <c r="F49" s="79"/>
      <c r="G49" s="79"/>
      <c r="H49" s="79"/>
      <c r="I49" s="79"/>
      <c r="J49" s="79"/>
      <c r="K49" s="110"/>
      <c r="L49" s="113">
        <f t="shared" si="9"/>
        <v>0</v>
      </c>
      <c r="M49" s="55">
        <f t="shared" si="10"/>
        <v>0</v>
      </c>
      <c r="N49" s="114">
        <f t="shared" si="11"/>
        <v>0</v>
      </c>
      <c r="O49" s="111" t="str">
        <f t="shared" si="12"/>
        <v>0</v>
      </c>
      <c r="P49" s="79"/>
      <c r="R49" s="152">
        <f t="shared" si="5"/>
        <v>90</v>
      </c>
      <c r="S49" s="68">
        <f t="shared" si="6"/>
        <v>0</v>
      </c>
      <c r="T49" s="68">
        <f t="shared" si="7"/>
        <v>0</v>
      </c>
      <c r="U49" s="95">
        <v>1</v>
      </c>
      <c r="V49" s="153" t="str">
        <f t="shared" si="0"/>
        <v/>
      </c>
    </row>
    <row r="50" spans="1:22" ht="34.5" hidden="1" customHeight="1" thickBot="1" x14ac:dyDescent="0.35">
      <c r="A50" s="17" t="str">
        <f>CDT!B49</f>
        <v>Artéméther injectable 100 mg</v>
      </c>
      <c r="B50" s="79"/>
      <c r="C50" s="110"/>
      <c r="D50" s="122">
        <f t="shared" si="8"/>
        <v>0</v>
      </c>
      <c r="E50" s="119"/>
      <c r="F50" s="79"/>
      <c r="G50" s="79"/>
      <c r="H50" s="79"/>
      <c r="I50" s="79"/>
      <c r="J50" s="79"/>
      <c r="K50" s="110"/>
      <c r="L50" s="115">
        <f t="shared" si="9"/>
        <v>0</v>
      </c>
      <c r="M50" s="130">
        <f t="shared" si="10"/>
        <v>0</v>
      </c>
      <c r="N50" s="116">
        <f>IF(J50=0,((E50+L50)-K50),((L50*2)-K50))</f>
        <v>0</v>
      </c>
      <c r="O50" s="111" t="str">
        <f t="shared" si="12"/>
        <v>0</v>
      </c>
      <c r="P50" s="79"/>
      <c r="R50" s="152">
        <f t="shared" si="5"/>
        <v>90</v>
      </c>
      <c r="S50" s="68">
        <f>D50-(E50+G50+I50+H50)</f>
        <v>0</v>
      </c>
      <c r="T50" s="68">
        <f t="shared" si="7"/>
        <v>0</v>
      </c>
      <c r="U50" s="95">
        <v>1</v>
      </c>
      <c r="V50" s="153" t="str">
        <f t="shared" si="0"/>
        <v/>
      </c>
    </row>
    <row r="51" spans="1:22" ht="34.5" hidden="1" customHeight="1" x14ac:dyDescent="0.3">
      <c r="A51" s="17"/>
      <c r="B51" s="79"/>
      <c r="C51" s="79"/>
      <c r="D51" s="56"/>
      <c r="E51" s="79"/>
      <c r="F51" s="79"/>
      <c r="G51" s="79"/>
      <c r="H51" s="79"/>
      <c r="I51" s="79"/>
      <c r="J51" s="79"/>
      <c r="K51" s="79"/>
      <c r="L51" s="57"/>
      <c r="M51" s="57"/>
      <c r="N51" s="58"/>
      <c r="O51" s="80"/>
      <c r="P51" s="79"/>
      <c r="R51" s="152"/>
      <c r="S51" s="68"/>
      <c r="T51" s="68"/>
      <c r="U51" s="95"/>
      <c r="V51" s="153" t="str">
        <f t="shared" si="0"/>
        <v/>
      </c>
    </row>
    <row r="52" spans="1:22" ht="34.5" hidden="1" customHeight="1" x14ac:dyDescent="0.3">
      <c r="A52" s="17"/>
      <c r="B52" s="79"/>
      <c r="C52" s="79"/>
      <c r="D52" s="53"/>
      <c r="E52" s="79"/>
      <c r="F52" s="79"/>
      <c r="G52" s="79"/>
      <c r="H52" s="79"/>
      <c r="I52" s="79"/>
      <c r="J52" s="79"/>
      <c r="K52" s="79"/>
      <c r="L52" s="54"/>
      <c r="M52" s="54"/>
      <c r="N52" s="55"/>
      <c r="O52" s="80"/>
      <c r="P52" s="79"/>
      <c r="R52" s="152"/>
      <c r="S52" s="68"/>
      <c r="T52" s="68"/>
      <c r="U52" s="95"/>
      <c r="V52" s="153" t="str">
        <f t="shared" si="0"/>
        <v/>
      </c>
    </row>
    <row r="53" spans="1:22" s="235" customFormat="1" ht="16.5" customHeight="1" x14ac:dyDescent="0.35">
      <c r="A53" s="494" t="s">
        <v>290</v>
      </c>
      <c r="B53" s="494"/>
      <c r="C53" s="494"/>
      <c r="D53" s="494"/>
      <c r="E53" s="232"/>
      <c r="F53" s="232"/>
      <c r="G53" s="233" t="s">
        <v>298</v>
      </c>
      <c r="H53" s="233"/>
      <c r="I53" s="232"/>
      <c r="J53" s="234"/>
      <c r="K53" s="232"/>
      <c r="L53" s="232"/>
      <c r="M53" s="232"/>
      <c r="N53" s="232"/>
      <c r="O53" s="232"/>
      <c r="Q53" s="236"/>
      <c r="R53" s="237"/>
      <c r="S53" s="238"/>
      <c r="T53" s="238"/>
      <c r="U53" s="239"/>
      <c r="V53" s="240"/>
    </row>
    <row r="54" spans="1:22" ht="34.5" customHeight="1" x14ac:dyDescent="0.3">
      <c r="A54" s="18"/>
      <c r="B54" s="18"/>
      <c r="C54" s="18"/>
      <c r="D54" s="18"/>
      <c r="E54" s="18"/>
      <c r="F54" s="18"/>
      <c r="G54" s="18"/>
      <c r="H54" s="18"/>
      <c r="I54" s="18"/>
      <c r="J54" s="18"/>
      <c r="K54" s="18"/>
      <c r="L54" s="18"/>
      <c r="M54" s="18"/>
      <c r="N54" s="18"/>
      <c r="O54" s="18"/>
      <c r="R54" s="154"/>
      <c r="S54" s="69"/>
      <c r="T54" s="69"/>
      <c r="U54" s="70"/>
      <c r="V54" s="155"/>
    </row>
    <row r="55" spans="1:22" ht="35.25" customHeight="1" x14ac:dyDescent="0.3">
      <c r="B55" s="18"/>
      <c r="C55" s="18"/>
      <c r="D55" s="18"/>
      <c r="E55" s="18"/>
      <c r="F55" s="18"/>
      <c r="I55" s="18"/>
      <c r="J55" s="18"/>
      <c r="K55" s="18"/>
      <c r="L55" s="18"/>
      <c r="M55" s="18"/>
      <c r="N55" s="18"/>
      <c r="O55" s="18"/>
      <c r="R55" s="154"/>
      <c r="S55" s="69"/>
      <c r="T55" s="69"/>
      <c r="U55" s="70"/>
      <c r="V55" s="155"/>
    </row>
    <row r="56" spans="1:22" s="235" customFormat="1" ht="16.5" customHeight="1" x14ac:dyDescent="0.35">
      <c r="A56" s="494" t="s">
        <v>289</v>
      </c>
      <c r="B56" s="494"/>
      <c r="C56" s="494"/>
      <c r="D56" s="494"/>
      <c r="E56" s="232"/>
      <c r="F56" s="232"/>
      <c r="G56" s="561" t="s">
        <v>299</v>
      </c>
      <c r="H56" s="561"/>
      <c r="I56" s="561"/>
      <c r="J56" s="561"/>
      <c r="K56" s="561"/>
      <c r="L56" s="561"/>
      <c r="M56" s="561"/>
      <c r="N56" s="561"/>
      <c r="O56" s="561"/>
      <c r="Q56" s="236"/>
      <c r="R56" s="237"/>
      <c r="S56" s="238"/>
      <c r="T56" s="238"/>
      <c r="U56" s="239"/>
      <c r="V56" s="240"/>
    </row>
  </sheetData>
  <mergeCells count="26">
    <mergeCell ref="A56:D56"/>
    <mergeCell ref="G56:O56"/>
    <mergeCell ref="A23:C23"/>
    <mergeCell ref="D23:F23"/>
    <mergeCell ref="I23:N23"/>
    <mergeCell ref="O23:P23"/>
    <mergeCell ref="A26:A27"/>
    <mergeCell ref="A53:D53"/>
    <mergeCell ref="A19:C19"/>
    <mergeCell ref="D19:N19"/>
    <mergeCell ref="R19:V19"/>
    <mergeCell ref="A21:C21"/>
    <mergeCell ref="D21:H21"/>
    <mergeCell ref="O21:P21"/>
    <mergeCell ref="L17:P17"/>
    <mergeCell ref="A1:B1"/>
    <mergeCell ref="A3:B3"/>
    <mergeCell ref="A4:B4"/>
    <mergeCell ref="A11:O11"/>
    <mergeCell ref="B13:C13"/>
    <mergeCell ref="E13:J13"/>
    <mergeCell ref="B15:C15"/>
    <mergeCell ref="D15:F15"/>
    <mergeCell ref="G15:I15"/>
    <mergeCell ref="B17:E17"/>
    <mergeCell ref="G17:K17"/>
  </mergeCells>
  <conditionalFormatting sqref="T28">
    <cfRule type="cellIs" dxfId="3358" priority="23" operator="greaterThan">
      <formula>0</formula>
    </cfRule>
    <cfRule type="cellIs" dxfId="3357" priority="24" operator="greaterThan">
      <formula>0</formula>
    </cfRule>
    <cfRule type="cellIs" dxfId="3356" priority="25" operator="lessThan">
      <formula>0</formula>
    </cfRule>
    <cfRule type="cellIs" dxfId="3355" priority="26" operator="notEqual">
      <formula>0</formula>
    </cfRule>
  </conditionalFormatting>
  <conditionalFormatting sqref="T29:T31">
    <cfRule type="cellIs" dxfId="3354" priority="19" operator="greaterThan">
      <formula>0</formula>
    </cfRule>
    <cfRule type="cellIs" dxfId="3353" priority="20" operator="greaterThan">
      <formula>0</formula>
    </cfRule>
    <cfRule type="cellIs" dxfId="3352" priority="21" operator="lessThan">
      <formula>0</formula>
    </cfRule>
    <cfRule type="cellIs" dxfId="3351" priority="22" operator="notEqual">
      <formula>0</formula>
    </cfRule>
  </conditionalFormatting>
  <conditionalFormatting sqref="T32:T49">
    <cfRule type="cellIs" dxfId="3350" priority="15" operator="greaterThan">
      <formula>0</formula>
    </cfRule>
    <cfRule type="cellIs" dxfId="3349" priority="16" operator="greaterThan">
      <formula>0</formula>
    </cfRule>
    <cfRule type="cellIs" dxfId="3348" priority="17" operator="lessThan">
      <formula>0</formula>
    </cfRule>
    <cfRule type="cellIs" dxfId="3347" priority="18" operator="notEqual">
      <formula>0</formula>
    </cfRule>
  </conditionalFormatting>
  <conditionalFormatting sqref="T50:T52">
    <cfRule type="cellIs" dxfId="3346" priority="11" operator="greaterThan">
      <formula>0</formula>
    </cfRule>
    <cfRule type="cellIs" dxfId="3345" priority="12" operator="greaterThan">
      <formula>0</formula>
    </cfRule>
    <cfRule type="cellIs" dxfId="3344" priority="13" operator="lessThan">
      <formula>0</formula>
    </cfRule>
    <cfRule type="cellIs" dxfId="3343" priority="14" operator="notEqual">
      <formula>0</formula>
    </cfRule>
  </conditionalFormatting>
  <conditionalFormatting sqref="K28 K50:K52">
    <cfRule type="expression" dxfId="3342" priority="9">
      <formula>K28&lt;S28</formula>
    </cfRule>
    <cfRule type="expression" dxfId="3341" priority="10">
      <formula>K28&gt;S28</formula>
    </cfRule>
  </conditionalFormatting>
  <conditionalFormatting sqref="J28">
    <cfRule type="cellIs" dxfId="3340" priority="8" operator="greaterThan">
      <formula>90</formula>
    </cfRule>
  </conditionalFormatting>
  <conditionalFormatting sqref="J37:J49">
    <cfRule type="cellIs" dxfId="3339" priority="7" operator="greaterThan">
      <formula>90</formula>
    </cfRule>
  </conditionalFormatting>
  <conditionalFormatting sqref="J50:J52">
    <cfRule type="cellIs" dxfId="3338" priority="6" operator="greaterThan">
      <formula>90</formula>
    </cfRule>
  </conditionalFormatting>
  <conditionalFormatting sqref="K37:K49">
    <cfRule type="expression" dxfId="3337" priority="4">
      <formula>K37&lt;S37</formula>
    </cfRule>
    <cfRule type="expression" dxfId="3336" priority="5">
      <formula>K37&gt;S37</formula>
    </cfRule>
  </conditionalFormatting>
  <conditionalFormatting sqref="K29:K36">
    <cfRule type="expression" dxfId="3335" priority="2">
      <formula>K29&lt;S29</formula>
    </cfRule>
    <cfRule type="expression" dxfId="3334" priority="3">
      <formula>K29&gt;S29</formula>
    </cfRule>
  </conditionalFormatting>
  <conditionalFormatting sqref="J29:J36">
    <cfRule type="cellIs" dxfId="3333" priority="1" operator="greaterThan">
      <formula>90</formula>
    </cfRule>
  </conditionalFormatting>
  <dataValidations count="9">
    <dataValidation type="whole" operator="lessThanOrEqual" allowBlank="1" showInputMessage="1" showErrorMessage="1" promptTitle="instruction" prompt="La valeur de la cellule ne peut pas être supérieure à la quantité Totale inscrite dans la colonne D._x000a_Merci de vérifier." sqref="E28:E52">
      <formula1>D28</formula1>
    </dataValidation>
    <dataValidation type="whole" allowBlank="1" showInputMessage="1" showErrorMessage="1" prompt="La valeur ne peut pas être supérieure à 89_x000a_Si tel est le cas déteminer la quantité à commander directement à la colonne M._x000a_merci" sqref="J28:J52">
      <formula1>0</formula1>
      <formula2>89</formula2>
    </dataValidation>
    <dataValidation errorStyle="information" allowBlank="1" showInputMessage="1" showErrorMessage="1" errorTitle="Instruction" error="Saisissez le Texte en MAJUSCULE_x000a_Exemple: CMS AGOE_x000a_Merci" promptTitle="Instruction" prompt="Saisissez le Texte en MAJUSCULE_x000a_Exemple: CMS AGOE_x000a_Merci" sqref="D19:N19"/>
    <dataValidation type="date" errorStyle="warning" allowBlank="1" showInputMessage="1" showErrorMessage="1" promptTitle="Instruction" prompt="SVP Saisissez la date sous le format:_x000a_00/00/0000. exemple 15/09/2016,_x000a_Merci_x000a_" sqref="D21:H21">
      <formula1>42370</formula1>
      <formula2>44926</formula2>
    </dataValidation>
    <dataValidation allowBlank="1" showInputMessage="1" showErrorMessage="1" prompt="SVP Saisissez le Nom du site et la date de dépôt de la commande en premier. Merci" sqref="B28:B36"/>
    <dataValidation errorStyle="information" allowBlank="1" showInputMessage="1" showErrorMessage="1" error="Vérifiez SVP l'inventaire physique,_x000a__x000a_MERI" sqref="K28:K36"/>
    <dataValidation type="list" allowBlank="1" showInputMessage="1" showErrorMessage="1" sqref="D23:F23">
      <formula1>typerapport2</formula1>
    </dataValidation>
    <dataValidation type="whole" allowBlank="1" showInputMessage="1" showErrorMessage="1" prompt="SVP _x000a_Veuillez inscrire le nombre d'ACS dans l'air sanitaire._x000a_Merci" sqref="O23:P23">
      <formula1>0</formula1>
      <formula2>500</formula2>
    </dataValidation>
    <dataValidation type="whole" allowBlank="1" showInputMessage="1" showErrorMessage="1" prompt="La quantité accordée par le point Focal ne peut être supérieure à la somme du CMMa et la quantité commandée pour le trimestre._x000a_Merci de revoir la quantité dans la colonne O._x000a_" sqref="O28:O36">
      <formula1>0</formula1>
      <formula2>+M28+N28</formula2>
    </dataValidation>
  </dataValidations>
  <pageMargins left="0.21" right="0.23622047244094491" top="0.74803149606299213" bottom="0.74803149606299213" header="0.31496062992125984" footer="0.31496062992125984"/>
  <pageSetup paperSize="9" scale="40" orientation="landscape" r:id="rId1"/>
  <headerFooter alignWithMargins="0">
    <oddFooter>&amp;C&amp;"Arial,Gras"PNLS /IST, Avenue des Armées, -05 BP 424 Lomé –Togo ; Tel 22 20 94 39 Fax : 22 20 94 36    Site Web : www.pnls.tg</oddFooter>
  </headerFooter>
  <drawing r:id="rId2"/>
</worksheet>
</file>

<file path=xl/worksheets/sheet5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rgb="FF00B050"/>
  </sheetPr>
  <dimension ref="A1:AA54"/>
  <sheetViews>
    <sheetView showGridLines="0" view="pageBreakPreview" topLeftCell="A11" zoomScale="80" zoomScaleNormal="125" zoomScaleSheetLayoutView="80" workbookViewId="0">
      <pane xSplit="1" ySplit="15" topLeftCell="B26" activePane="bottomRight" state="frozen"/>
      <selection activeCell="A32" sqref="A32:XFD32"/>
      <selection pane="topRight" activeCell="A32" sqref="A32:XFD32"/>
      <selection pane="bottomLeft" activeCell="A32" sqref="A32:XFD32"/>
      <selection pane="bottomRight" activeCell="D19" sqref="D19:N19"/>
    </sheetView>
  </sheetViews>
  <sheetFormatPr baseColWidth="10" defaultColWidth="7.33203125" defaultRowHeight="13.8" x14ac:dyDescent="0.3"/>
  <cols>
    <col min="1" max="1" width="53.44140625" style="3" customWidth="1"/>
    <col min="2" max="10" width="8.109375" style="3" customWidth="1"/>
    <col min="11" max="11" width="9.88671875" style="3" customWidth="1"/>
    <col min="12" max="12" width="8.88671875" style="3" customWidth="1"/>
    <col min="13" max="13" width="8.44140625" style="3" customWidth="1"/>
    <col min="14" max="14" width="9.44140625" style="3" customWidth="1"/>
    <col min="15" max="15" width="9.5546875" style="39" customWidth="1"/>
    <col min="16" max="16" width="16.44140625" style="3" customWidth="1"/>
    <col min="17" max="17" width="2.109375" style="62" customWidth="1"/>
    <col min="18" max="18" width="7.33203125" style="306" hidden="1" customWidth="1"/>
    <col min="19" max="19" width="7.44140625" style="77" customWidth="1"/>
    <col min="20" max="20" width="10.5546875" style="77" customWidth="1"/>
    <col min="21" max="21" width="7.44140625" style="77" bestFit="1" customWidth="1"/>
    <col min="22" max="22" width="7.88671875" style="78" bestFit="1" customWidth="1"/>
    <col min="23" max="23" width="33.33203125" style="77" customWidth="1"/>
    <col min="24" max="16384" width="7.33203125" style="3"/>
  </cols>
  <sheetData>
    <row r="1" spans="1:23" ht="17.25" customHeight="1" x14ac:dyDescent="0.3">
      <c r="A1" s="549" t="s">
        <v>452</v>
      </c>
      <c r="B1" s="549"/>
      <c r="C1" s="2"/>
      <c r="D1" s="2"/>
      <c r="E1"/>
      <c r="F1"/>
      <c r="G1"/>
      <c r="H1"/>
      <c r="I1"/>
      <c r="J1"/>
      <c r="N1" s="4" t="s">
        <v>1</v>
      </c>
      <c r="O1" s="5"/>
      <c r="S1" s="69"/>
      <c r="T1" s="69"/>
      <c r="U1" s="69"/>
      <c r="V1" s="70"/>
      <c r="W1" s="69"/>
    </row>
    <row r="2" spans="1:23" ht="13.5" customHeight="1" x14ac:dyDescent="0.3">
      <c r="A2" s="1" t="s">
        <v>453</v>
      </c>
      <c r="B2" s="1"/>
      <c r="C2" s="2"/>
      <c r="D2" s="2"/>
      <c r="E2"/>
      <c r="F2"/>
      <c r="G2"/>
      <c r="H2"/>
      <c r="I2"/>
      <c r="J2"/>
      <c r="M2" s="4"/>
      <c r="N2" s="4" t="s">
        <v>3</v>
      </c>
      <c r="O2" s="5"/>
      <c r="S2" s="69"/>
      <c r="T2" s="69"/>
      <c r="U2" s="69"/>
      <c r="V2" s="70"/>
      <c r="W2" s="69"/>
    </row>
    <row r="3" spans="1:23" ht="15.6" x14ac:dyDescent="0.3">
      <c r="A3" s="549" t="s">
        <v>454</v>
      </c>
      <c r="B3" s="549"/>
      <c r="C3" s="2"/>
      <c r="D3" s="2"/>
      <c r="E3"/>
      <c r="F3"/>
      <c r="G3"/>
      <c r="H3"/>
      <c r="I3"/>
      <c r="J3"/>
      <c r="K3" s="5"/>
      <c r="L3" s="5"/>
      <c r="M3" s="5"/>
      <c r="N3" s="5"/>
      <c r="O3" s="5"/>
      <c r="S3" s="69"/>
      <c r="T3" s="69"/>
      <c r="U3" s="69"/>
      <c r="V3" s="70"/>
      <c r="W3" s="69"/>
    </row>
    <row r="4" spans="1:23" ht="33.6" customHeight="1" x14ac:dyDescent="0.3">
      <c r="A4" s="547" t="s">
        <v>455</v>
      </c>
      <c r="B4" s="548"/>
      <c r="C4" s="7"/>
      <c r="D4" s="7"/>
      <c r="E4" s="8"/>
      <c r="F4" s="8"/>
      <c r="G4" s="8"/>
      <c r="H4" s="8"/>
      <c r="I4" s="8"/>
      <c r="J4" s="8"/>
      <c r="K4" s="9"/>
      <c r="L4" s="9"/>
      <c r="M4" s="9"/>
      <c r="N4" s="9"/>
      <c r="O4" s="38"/>
      <c r="S4" s="69"/>
      <c r="T4" s="69"/>
      <c r="U4" s="69"/>
      <c r="V4" s="70"/>
      <c r="W4" s="69"/>
    </row>
    <row r="5" spans="1:23" x14ac:dyDescent="0.3">
      <c r="B5" s="9"/>
      <c r="C5" s="9"/>
      <c r="D5" s="9"/>
      <c r="E5" s="9"/>
      <c r="F5" s="9"/>
      <c r="G5" s="9"/>
      <c r="H5" s="9"/>
      <c r="I5" s="9"/>
      <c r="J5" s="9"/>
      <c r="K5" s="9"/>
      <c r="L5" s="9"/>
      <c r="M5" s="9"/>
      <c r="N5" s="9"/>
      <c r="O5" s="38"/>
      <c r="S5" s="69"/>
      <c r="T5" s="69"/>
      <c r="U5" s="69"/>
      <c r="V5" s="70"/>
      <c r="W5" s="69"/>
    </row>
    <row r="6" spans="1:23" ht="15.6" x14ac:dyDescent="0.3">
      <c r="A6" s="6" t="s">
        <v>232</v>
      </c>
      <c r="B6" s="9"/>
      <c r="C6" s="9"/>
      <c r="D6" s="9"/>
      <c r="E6" s="9"/>
      <c r="F6" s="9"/>
      <c r="G6" s="9"/>
      <c r="H6" s="9"/>
      <c r="I6" s="9"/>
      <c r="J6" s="9"/>
      <c r="K6" s="9"/>
      <c r="L6" s="9"/>
      <c r="M6" s="9"/>
      <c r="N6" s="9"/>
      <c r="O6" s="38"/>
      <c r="S6" s="69"/>
      <c r="T6" s="69"/>
      <c r="U6" s="69"/>
      <c r="V6" s="70"/>
      <c r="W6" s="69"/>
    </row>
    <row r="7" spans="1:23" x14ac:dyDescent="0.3">
      <c r="A7" s="10"/>
      <c r="B7" s="9"/>
      <c r="C7" s="9"/>
      <c r="D7" s="9"/>
      <c r="E7" s="9"/>
      <c r="F7" s="9"/>
      <c r="G7" s="9"/>
      <c r="H7" s="9"/>
      <c r="I7" s="9"/>
      <c r="J7" s="9"/>
      <c r="K7" s="9"/>
      <c r="L7" s="9"/>
      <c r="M7" s="9"/>
      <c r="N7" s="9"/>
      <c r="O7" s="38"/>
      <c r="S7" s="69"/>
      <c r="T7" s="69"/>
      <c r="U7" s="69"/>
      <c r="V7" s="70"/>
      <c r="W7" s="69"/>
    </row>
    <row r="8" spans="1:23" x14ac:dyDescent="0.3">
      <c r="A8" s="10"/>
      <c r="B8" s="9"/>
      <c r="C8" s="9"/>
      <c r="D8" s="9"/>
      <c r="E8" s="9"/>
      <c r="F8" s="9"/>
      <c r="G8" s="9"/>
      <c r="H8" s="9"/>
      <c r="I8" s="9"/>
      <c r="J8" s="9"/>
      <c r="K8" s="9"/>
      <c r="L8" s="9"/>
      <c r="M8" s="9"/>
      <c r="N8" s="9"/>
      <c r="O8" s="38"/>
      <c r="S8" s="69"/>
      <c r="T8" s="69"/>
      <c r="U8" s="69"/>
      <c r="V8" s="70"/>
      <c r="W8" s="69"/>
    </row>
    <row r="9" spans="1:23" x14ac:dyDescent="0.3">
      <c r="A9" s="10"/>
      <c r="B9" s="9"/>
      <c r="C9" s="9"/>
      <c r="D9" s="9"/>
      <c r="E9" s="9"/>
      <c r="F9" s="9"/>
      <c r="G9" s="9"/>
      <c r="H9" s="9"/>
      <c r="I9" s="9"/>
      <c r="J9" s="9"/>
      <c r="K9" s="9"/>
      <c r="L9" s="9"/>
      <c r="M9" s="9"/>
      <c r="N9" s="9"/>
      <c r="O9" s="38"/>
      <c r="S9" s="69"/>
      <c r="T9" s="69"/>
      <c r="U9" s="69"/>
      <c r="V9" s="70"/>
      <c r="W9" s="69"/>
    </row>
    <row r="10" spans="1:23" x14ac:dyDescent="0.3">
      <c r="S10" s="69"/>
      <c r="T10" s="69"/>
      <c r="U10" s="69"/>
      <c r="V10" s="70"/>
      <c r="W10" s="69"/>
    </row>
    <row r="11" spans="1:23" ht="19.5" customHeight="1" x14ac:dyDescent="0.3">
      <c r="A11" s="555" t="s">
        <v>263</v>
      </c>
      <c r="B11" s="555"/>
      <c r="C11" s="555"/>
      <c r="D11" s="555"/>
      <c r="E11" s="555"/>
      <c r="F11" s="555"/>
      <c r="G11" s="555"/>
      <c r="H11" s="555"/>
      <c r="I11" s="555"/>
      <c r="J11" s="555"/>
      <c r="K11" s="555"/>
      <c r="L11" s="555"/>
      <c r="M11" s="555"/>
      <c r="N11" s="555"/>
      <c r="O11" s="555"/>
      <c r="P11" s="40"/>
      <c r="S11" s="69"/>
      <c r="T11" s="69"/>
      <c r="U11" s="69"/>
      <c r="V11" s="70"/>
      <c r="W11" s="69"/>
    </row>
    <row r="12" spans="1:23" ht="1.5" customHeight="1" thickBot="1" x14ac:dyDescent="0.35">
      <c r="A12" s="11"/>
      <c r="B12" s="11"/>
      <c r="C12" s="11"/>
      <c r="D12" s="11"/>
      <c r="E12" s="11"/>
      <c r="F12" s="11"/>
      <c r="G12" s="11"/>
      <c r="H12" s="11"/>
      <c r="I12" s="11"/>
      <c r="J12" s="11"/>
      <c r="K12" s="11"/>
      <c r="L12" s="11"/>
      <c r="M12" s="11"/>
      <c r="N12" s="11"/>
      <c r="O12" s="11"/>
      <c r="S12" s="69"/>
      <c r="T12" s="69"/>
      <c r="U12" s="69"/>
      <c r="V12" s="70"/>
      <c r="W12" s="69"/>
    </row>
    <row r="13" spans="1:23" s="42" customFormat="1" ht="20.25" hidden="1" customHeight="1" thickBot="1" x14ac:dyDescent="0.35">
      <c r="A13" s="434" t="s">
        <v>5</v>
      </c>
      <c r="B13" s="556">
        <f>'Info District'!G11</f>
        <v>2025</v>
      </c>
      <c r="C13" s="557"/>
      <c r="E13" s="550"/>
      <c r="F13" s="550"/>
      <c r="G13" s="550"/>
      <c r="H13" s="550"/>
      <c r="I13" s="550"/>
      <c r="J13" s="554"/>
      <c r="Q13" s="63"/>
      <c r="R13" s="307"/>
      <c r="S13" s="71"/>
      <c r="T13" s="71"/>
      <c r="U13" s="71"/>
      <c r="V13" s="72"/>
      <c r="W13" s="71"/>
    </row>
    <row r="14" spans="1:23" s="42" customFormat="1" ht="7.5" hidden="1" customHeight="1" thickBot="1" x14ac:dyDescent="0.35">
      <c r="A14" s="434"/>
      <c r="B14" s="13"/>
      <c r="C14" s="13"/>
      <c r="D14" s="13"/>
      <c r="O14" s="15"/>
      <c r="Q14" s="63"/>
      <c r="R14" s="307"/>
      <c r="S14" s="71"/>
      <c r="T14" s="71"/>
      <c r="U14" s="71"/>
      <c r="V14" s="72"/>
      <c r="W14" s="71"/>
    </row>
    <row r="15" spans="1:23" s="42" customFormat="1" ht="16.5" hidden="1" customHeight="1" thickBot="1" x14ac:dyDescent="0.35">
      <c r="A15" s="434" t="s">
        <v>7</v>
      </c>
      <c r="B15" s="558" t="str">
        <f>'Info District'!G12</f>
        <v>PLATEAUX</v>
      </c>
      <c r="C15" s="559"/>
      <c r="D15" s="550" t="s">
        <v>8</v>
      </c>
      <c r="E15" s="550"/>
      <c r="F15" s="550"/>
      <c r="G15" s="551" t="str">
        <f>'Info District'!G13</f>
        <v>Agou</v>
      </c>
      <c r="H15" s="552"/>
      <c r="I15" s="553"/>
      <c r="L15" s="11"/>
      <c r="M15" s="11"/>
      <c r="N15" s="11"/>
      <c r="O15" s="11"/>
      <c r="P15" s="11"/>
      <c r="Q15" s="63"/>
      <c r="R15" s="307"/>
      <c r="S15" s="71"/>
      <c r="T15" s="71"/>
      <c r="U15" s="71"/>
      <c r="V15" s="73"/>
      <c r="W15" s="71"/>
    </row>
    <row r="16" spans="1:23" s="42" customFormat="1" ht="3.75" hidden="1" customHeight="1" thickBot="1" x14ac:dyDescent="0.35">
      <c r="A16" s="139"/>
      <c r="B16" s="15"/>
      <c r="C16" s="15"/>
      <c r="D16" s="15"/>
      <c r="E16" s="15"/>
      <c r="K16" s="15"/>
      <c r="L16" s="15"/>
      <c r="M16" s="15"/>
      <c r="O16" s="15"/>
      <c r="Q16" s="63"/>
      <c r="R16" s="307"/>
      <c r="S16" s="71"/>
      <c r="T16" s="71"/>
      <c r="U16" s="71"/>
      <c r="V16" s="72"/>
      <c r="W16" s="71"/>
    </row>
    <row r="17" spans="1:27" s="42" customFormat="1" ht="18" hidden="1" customHeight="1" thickBot="1" x14ac:dyDescent="0.35">
      <c r="A17" s="434" t="s">
        <v>9</v>
      </c>
      <c r="B17" s="556" t="str">
        <f>'Info District'!G17</f>
        <v>Avril à Juin 2025</v>
      </c>
      <c r="C17" s="560"/>
      <c r="D17" s="560"/>
      <c r="E17" s="557"/>
      <c r="G17" s="550" t="s">
        <v>11</v>
      </c>
      <c r="H17" s="550"/>
      <c r="I17" s="550"/>
      <c r="J17" s="550"/>
      <c r="K17" s="554"/>
      <c r="L17" s="551" t="str">
        <f>'Info District'!G18</f>
        <v>Juillet à Septembre 2025</v>
      </c>
      <c r="M17" s="552"/>
      <c r="N17" s="552"/>
      <c r="O17" s="552"/>
      <c r="P17" s="553"/>
      <c r="Q17" s="63"/>
      <c r="R17" s="307"/>
      <c r="S17" s="71"/>
      <c r="T17" s="71"/>
      <c r="U17" s="71"/>
      <c r="V17" s="72"/>
      <c r="W17" s="71"/>
    </row>
    <row r="18" spans="1:27" s="9" customFormat="1" ht="2.25" hidden="1" customHeight="1" thickBot="1" x14ac:dyDescent="0.3">
      <c r="B18" s="43"/>
      <c r="C18" s="43"/>
      <c r="D18" s="43"/>
      <c r="E18" s="44"/>
      <c r="F18" s="43"/>
      <c r="G18" s="45"/>
      <c r="H18" s="45"/>
      <c r="I18" s="45"/>
      <c r="J18" s="45"/>
      <c r="K18" s="45"/>
      <c r="L18" s="45"/>
      <c r="M18" s="45"/>
      <c r="O18" s="38"/>
      <c r="Q18" s="64"/>
      <c r="R18" s="308"/>
      <c r="S18" s="74"/>
      <c r="T18" s="74"/>
      <c r="U18" s="74"/>
      <c r="V18" s="75"/>
      <c r="W18" s="74"/>
    </row>
    <row r="19" spans="1:27" s="9" customFormat="1" ht="21" customHeight="1" thickBot="1" x14ac:dyDescent="0.35">
      <c r="A19" s="532" t="s">
        <v>12</v>
      </c>
      <c r="B19" s="532"/>
      <c r="C19" s="533"/>
      <c r="D19" s="538"/>
      <c r="E19" s="539"/>
      <c r="F19" s="539"/>
      <c r="G19" s="539"/>
      <c r="H19" s="539"/>
      <c r="I19" s="539"/>
      <c r="J19" s="539"/>
      <c r="K19" s="539"/>
      <c r="L19" s="539"/>
      <c r="M19" s="539"/>
      <c r="N19" s="540"/>
      <c r="O19" s="11"/>
      <c r="P19" s="241" t="str">
        <f>'Info District'!H17</f>
        <v>T2</v>
      </c>
      <c r="Q19" s="65"/>
      <c r="R19" s="309"/>
      <c r="S19" s="535" t="s">
        <v>96</v>
      </c>
      <c r="T19" s="536"/>
      <c r="U19" s="536"/>
      <c r="V19" s="536"/>
      <c r="W19" s="537"/>
    </row>
    <row r="20" spans="1:27" s="9" customFormat="1" ht="4.5" customHeight="1" thickBot="1" x14ac:dyDescent="0.35">
      <c r="A20" s="12"/>
      <c r="B20" s="12"/>
      <c r="C20" s="12"/>
      <c r="D20" s="12"/>
      <c r="E20" s="12"/>
      <c r="F20" s="12"/>
      <c r="G20" s="13"/>
      <c r="H20" s="13"/>
      <c r="I20" s="13"/>
      <c r="J20" s="13"/>
      <c r="K20" s="13"/>
      <c r="L20" s="14"/>
      <c r="M20" s="14"/>
      <c r="N20" s="14"/>
      <c r="O20" s="14"/>
      <c r="Q20" s="64"/>
      <c r="R20" s="308"/>
      <c r="S20" s="146"/>
      <c r="T20" s="74"/>
      <c r="U20" s="74"/>
      <c r="V20" s="76"/>
      <c r="W20" s="147"/>
    </row>
    <row r="21" spans="1:27" s="9" customFormat="1" ht="32.25" customHeight="1" thickBot="1" x14ac:dyDescent="0.35">
      <c r="A21" s="532" t="s">
        <v>240</v>
      </c>
      <c r="B21" s="532"/>
      <c r="C21" s="533"/>
      <c r="D21" s="543" t="s">
        <v>264</v>
      </c>
      <c r="E21" s="544"/>
      <c r="F21" s="545"/>
      <c r="G21" s="534" t="s">
        <v>6</v>
      </c>
      <c r="H21" s="534"/>
      <c r="I21" s="534"/>
      <c r="J21" s="534"/>
      <c r="K21" s="534"/>
      <c r="L21" s="546"/>
      <c r="M21" s="539"/>
      <c r="N21" s="539"/>
      <c r="O21" s="539"/>
      <c r="P21" s="540"/>
      <c r="Q21" s="64"/>
      <c r="R21" s="308"/>
      <c r="S21" s="146"/>
      <c r="T21" s="74"/>
      <c r="U21" s="74"/>
      <c r="V21" s="76"/>
      <c r="W21" s="147"/>
    </row>
    <row r="22" spans="1:27" s="9" customFormat="1" ht="6" customHeight="1" x14ac:dyDescent="0.3">
      <c r="A22" s="12"/>
      <c r="B22" s="12"/>
      <c r="C22" s="12"/>
      <c r="D22" s="12"/>
      <c r="E22" s="12"/>
      <c r="F22" s="12"/>
      <c r="G22" s="534"/>
      <c r="H22" s="534"/>
      <c r="I22" s="534"/>
      <c r="J22" s="534"/>
      <c r="K22" s="534"/>
      <c r="L22" s="14"/>
      <c r="M22" s="14"/>
      <c r="N22" s="14"/>
      <c r="O22" s="14"/>
      <c r="Q22" s="64"/>
      <c r="R22" s="308"/>
      <c r="S22" s="146"/>
      <c r="T22" s="74"/>
      <c r="U22" s="74"/>
      <c r="V22" s="76"/>
      <c r="W22" s="147"/>
    </row>
    <row r="23" spans="1:27" s="9" customFormat="1" ht="3.75" customHeight="1" thickBot="1" x14ac:dyDescent="0.35">
      <c r="A23" s="12"/>
      <c r="B23" s="12"/>
      <c r="C23" s="12"/>
      <c r="D23" s="12"/>
      <c r="E23" s="12"/>
      <c r="F23" s="12"/>
      <c r="G23" s="13"/>
      <c r="H23" s="13"/>
      <c r="I23" s="13"/>
      <c r="J23" s="13"/>
      <c r="K23" s="13"/>
      <c r="L23" s="14"/>
      <c r="M23" s="14"/>
      <c r="N23" s="14"/>
      <c r="O23" s="14"/>
      <c r="Q23" s="64"/>
      <c r="R23" s="308"/>
      <c r="S23" s="146"/>
      <c r="T23" s="74"/>
      <c r="U23" s="74"/>
      <c r="V23" s="76"/>
      <c r="W23" s="147"/>
    </row>
    <row r="24" spans="1:27" ht="76.5" customHeight="1" thickBot="1" x14ac:dyDescent="0.35">
      <c r="A24" s="541" t="s">
        <v>13</v>
      </c>
      <c r="B24" s="16" t="s">
        <v>14</v>
      </c>
      <c r="C24" s="108" t="s">
        <v>15</v>
      </c>
      <c r="D24" s="118" t="s">
        <v>16</v>
      </c>
      <c r="E24" s="117" t="s">
        <v>17</v>
      </c>
      <c r="F24" s="351" t="s">
        <v>18</v>
      </c>
      <c r="G24" s="16" t="s">
        <v>233</v>
      </c>
      <c r="H24" s="16" t="s">
        <v>234</v>
      </c>
      <c r="I24" s="16" t="s">
        <v>19</v>
      </c>
      <c r="J24" s="16" t="s">
        <v>20</v>
      </c>
      <c r="K24" s="108" t="s">
        <v>21</v>
      </c>
      <c r="L24" s="136" t="s">
        <v>22</v>
      </c>
      <c r="M24" s="137" t="s">
        <v>236</v>
      </c>
      <c r="N24" s="138" t="s">
        <v>23</v>
      </c>
      <c r="O24" s="109" t="s">
        <v>39</v>
      </c>
      <c r="P24" s="16" t="s">
        <v>40</v>
      </c>
      <c r="S24" s="148" t="s">
        <v>237</v>
      </c>
      <c r="T24" s="140" t="s">
        <v>93</v>
      </c>
      <c r="U24" s="140" t="s">
        <v>239</v>
      </c>
      <c r="V24" s="140" t="s">
        <v>238</v>
      </c>
      <c r="W24" s="149" t="s">
        <v>97</v>
      </c>
    </row>
    <row r="25" spans="1:27" s="47" customFormat="1" ht="31.2" customHeight="1" x14ac:dyDescent="0.3">
      <c r="A25" s="542"/>
      <c r="B25" s="46" t="s">
        <v>24</v>
      </c>
      <c r="C25" s="46" t="s">
        <v>25</v>
      </c>
      <c r="D25" s="112" t="s">
        <v>26</v>
      </c>
      <c r="E25" s="46" t="s">
        <v>27</v>
      </c>
      <c r="F25" s="46"/>
      <c r="G25" s="46" t="s">
        <v>28</v>
      </c>
      <c r="H25" s="46"/>
      <c r="I25" s="46" t="s">
        <v>29</v>
      </c>
      <c r="J25" s="46"/>
      <c r="K25" s="131" t="s">
        <v>235</v>
      </c>
      <c r="L25" s="133"/>
      <c r="M25" s="134"/>
      <c r="N25" s="135"/>
      <c r="O25" s="132" t="s">
        <v>30</v>
      </c>
      <c r="P25" s="46"/>
      <c r="Q25" s="66"/>
      <c r="R25" s="310"/>
      <c r="S25" s="150"/>
      <c r="T25" s="67" t="s">
        <v>94</v>
      </c>
      <c r="U25" s="67" t="s">
        <v>95</v>
      </c>
      <c r="V25" s="94"/>
      <c r="W25" s="151" t="str">
        <f>IF(J26&lt;=0,"",IF(J26=90,$X$26))</f>
        <v/>
      </c>
      <c r="X25" s="37" t="s">
        <v>98</v>
      </c>
    </row>
    <row r="26" spans="1:27" ht="31.2" customHeight="1" x14ac:dyDescent="0.3">
      <c r="A26" s="322" t="str">
        <f>CDT!B26</f>
        <v>Artéméther-Luméfantrine 6cp (AL)</v>
      </c>
      <c r="B26" s="247"/>
      <c r="C26" s="248"/>
      <c r="D26" s="302" t="str">
        <f>IF(B26&lt;&gt;"",B26+C26,"")</f>
        <v/>
      </c>
      <c r="E26" s="249"/>
      <c r="F26" s="247"/>
      <c r="G26" s="247"/>
      <c r="H26" s="247"/>
      <c r="I26" s="247"/>
      <c r="J26" s="247"/>
      <c r="K26" s="248"/>
      <c r="L26" s="431" t="str">
        <f>IF(B26&lt;&gt;"",IF(J26=0,E26,((E26*90)/(90-J26))),"0")</f>
        <v>0</v>
      </c>
      <c r="M26" s="428" t="str">
        <f>IF(B26&lt;&gt;"",((E26/S26)*30),"0")</f>
        <v>0</v>
      </c>
      <c r="N26" s="250" t="str">
        <f>IF(B26&lt;&gt;"",IF(J26=0,((E26+L26)-K26),((M26*6)-K26)),"0")</f>
        <v>0</v>
      </c>
      <c r="O26" s="251"/>
      <c r="P26" s="313"/>
      <c r="R26" s="312">
        <f>+L26+N26</f>
        <v>0</v>
      </c>
      <c r="S26" s="152">
        <f>(90-J26)</f>
        <v>90</v>
      </c>
      <c r="T26" s="68" t="e">
        <f t="shared" ref="T26:T47" si="0">D26-(E26+G26+I26+H26)</f>
        <v>#VALUE!</v>
      </c>
      <c r="U26" s="68" t="e">
        <f>K26-T26</f>
        <v>#VALUE!</v>
      </c>
      <c r="V26" s="95">
        <v>6</v>
      </c>
      <c r="W26" s="153" t="e">
        <f t="shared" ref="W26:W50" si="1">IF(U26=0,"",$X$25)</f>
        <v>#VALUE!</v>
      </c>
      <c r="X26" s="37" t="s">
        <v>203</v>
      </c>
      <c r="Y26" s="107">
        <f>+O26</f>
        <v>0</v>
      </c>
    </row>
    <row r="27" spans="1:27" ht="31.2" customHeight="1" x14ac:dyDescent="0.3">
      <c r="A27" s="322" t="str">
        <f>CDT!B27</f>
        <v>Artéméther-Luméfantrine 12cp (AL)</v>
      </c>
      <c r="B27" s="247"/>
      <c r="C27" s="248"/>
      <c r="D27" s="302" t="str">
        <f t="shared" ref="D27" si="2">IF(B27&lt;&gt;"",B27+C27,"")</f>
        <v/>
      </c>
      <c r="E27" s="249"/>
      <c r="F27" s="247"/>
      <c r="G27" s="247"/>
      <c r="H27" s="247"/>
      <c r="I27" s="247"/>
      <c r="J27" s="247"/>
      <c r="K27" s="248"/>
      <c r="L27" s="431" t="str">
        <f t="shared" ref="L27:L49" si="3">IF(B27&lt;&gt;"",IF(J27=0,E27,((E27*90)/(90-J27))),"0")</f>
        <v>0</v>
      </c>
      <c r="M27" s="428" t="str">
        <f t="shared" ref="M27:M49" si="4">IF(B27&lt;&gt;"",((E27/S27)*30),"0")</f>
        <v>0</v>
      </c>
      <c r="N27" s="250" t="str">
        <f t="shared" ref="N27:N49" si="5">IF(B27&lt;&gt;"",IF(J27=0,((E27+L27)-K27),((M27*6)-K27)),"0")</f>
        <v>0</v>
      </c>
      <c r="O27" s="251"/>
      <c r="P27" s="247"/>
      <c r="R27" s="312">
        <f t="shared" ref="R27:R49" si="6">+L27+N27</f>
        <v>0</v>
      </c>
      <c r="S27" s="152">
        <f t="shared" ref="S27:S49" si="7">(90-J27)</f>
        <v>90</v>
      </c>
      <c r="T27" s="68" t="e">
        <f t="shared" si="0"/>
        <v>#VALUE!</v>
      </c>
      <c r="U27" s="68" t="e">
        <f t="shared" ref="U27:U49" si="8">K27-T27</f>
        <v>#VALUE!</v>
      </c>
      <c r="V27" s="95">
        <v>12</v>
      </c>
      <c r="W27" s="153" t="e">
        <f t="shared" si="1"/>
        <v>#VALUE!</v>
      </c>
      <c r="Y27" s="107">
        <f t="shared" ref="Y27:Y48" si="9">+O27</f>
        <v>0</v>
      </c>
    </row>
    <row r="28" spans="1:27" ht="31.2" customHeight="1" x14ac:dyDescent="0.3">
      <c r="A28" s="322" t="str">
        <f>CDT!B28</f>
        <v>Artéméther-Luméfantrine 18cp (AL)</v>
      </c>
      <c r="B28" s="247"/>
      <c r="C28" s="248"/>
      <c r="D28" s="302" t="str">
        <f>IF(B28&lt;&gt;"",B28+C28,"")</f>
        <v/>
      </c>
      <c r="E28" s="249"/>
      <c r="F28" s="247"/>
      <c r="G28" s="247"/>
      <c r="H28" s="247"/>
      <c r="I28" s="247"/>
      <c r="J28" s="247"/>
      <c r="K28" s="248"/>
      <c r="L28" s="431" t="str">
        <f t="shared" si="3"/>
        <v>0</v>
      </c>
      <c r="M28" s="428" t="str">
        <f t="shared" si="4"/>
        <v>0</v>
      </c>
      <c r="N28" s="250" t="str">
        <f t="shared" si="5"/>
        <v>0</v>
      </c>
      <c r="O28" s="251"/>
      <c r="P28" s="247"/>
      <c r="R28" s="312">
        <f t="shared" si="6"/>
        <v>0</v>
      </c>
      <c r="S28" s="152">
        <f t="shared" si="7"/>
        <v>90</v>
      </c>
      <c r="T28" s="68" t="e">
        <f t="shared" si="0"/>
        <v>#VALUE!</v>
      </c>
      <c r="U28" s="68" t="e">
        <f t="shared" si="8"/>
        <v>#VALUE!</v>
      </c>
      <c r="V28" s="95">
        <v>18</v>
      </c>
      <c r="W28" s="153" t="e">
        <f t="shared" si="1"/>
        <v>#VALUE!</v>
      </c>
      <c r="Y28" s="107">
        <f t="shared" si="9"/>
        <v>0</v>
      </c>
    </row>
    <row r="29" spans="1:27" ht="31.2" customHeight="1" x14ac:dyDescent="0.3">
      <c r="A29" s="322" t="str">
        <f>CDT!B29</f>
        <v>Artéméther-Luméfantrine 24cp (AL)</v>
      </c>
      <c r="B29" s="247"/>
      <c r="C29" s="248"/>
      <c r="D29" s="302" t="str">
        <f>IF(B29&lt;&gt;"",B29+C29,"")</f>
        <v/>
      </c>
      <c r="E29" s="249"/>
      <c r="F29" s="247"/>
      <c r="G29" s="247"/>
      <c r="H29" s="247"/>
      <c r="I29" s="247"/>
      <c r="J29" s="247"/>
      <c r="K29" s="248"/>
      <c r="L29" s="431" t="str">
        <f t="shared" si="3"/>
        <v>0</v>
      </c>
      <c r="M29" s="428" t="str">
        <f t="shared" si="4"/>
        <v>0</v>
      </c>
      <c r="N29" s="250" t="str">
        <f t="shared" si="5"/>
        <v>0</v>
      </c>
      <c r="O29" s="251"/>
      <c r="P29" s="247"/>
      <c r="R29" s="312">
        <f t="shared" si="6"/>
        <v>0</v>
      </c>
      <c r="S29" s="152">
        <f t="shared" si="7"/>
        <v>90</v>
      </c>
      <c r="T29" s="68" t="e">
        <f t="shared" si="0"/>
        <v>#VALUE!</v>
      </c>
      <c r="U29" s="68" t="e">
        <f t="shared" si="8"/>
        <v>#VALUE!</v>
      </c>
      <c r="V29" s="95">
        <v>24</v>
      </c>
      <c r="W29" s="153" t="e">
        <f t="shared" si="1"/>
        <v>#VALUE!</v>
      </c>
      <c r="Y29" s="107">
        <f t="shared" si="9"/>
        <v>0</v>
      </c>
    </row>
    <row r="30" spans="1:27" ht="31.2" customHeight="1" x14ac:dyDescent="0.3">
      <c r="A30" s="322" t="str">
        <f>CDT!B30</f>
        <v>Artéméther injectable 40 mg</v>
      </c>
      <c r="B30" s="247"/>
      <c r="C30" s="248"/>
      <c r="D30" s="302" t="str">
        <f t="shared" ref="D30:D49" si="10">IF(B30&lt;&gt;"",B30+C30,"")</f>
        <v/>
      </c>
      <c r="E30" s="249"/>
      <c r="F30" s="247"/>
      <c r="G30" s="247"/>
      <c r="H30" s="247"/>
      <c r="I30" s="247"/>
      <c r="J30" s="247"/>
      <c r="K30" s="248"/>
      <c r="L30" s="431" t="str">
        <f t="shared" si="3"/>
        <v>0</v>
      </c>
      <c r="M30" s="428" t="str">
        <f t="shared" si="4"/>
        <v>0</v>
      </c>
      <c r="N30" s="250" t="str">
        <f t="shared" si="5"/>
        <v>0</v>
      </c>
      <c r="O30" s="251"/>
      <c r="P30" s="247"/>
      <c r="R30" s="312">
        <f t="shared" si="6"/>
        <v>0</v>
      </c>
      <c r="S30" s="152">
        <f t="shared" si="7"/>
        <v>90</v>
      </c>
      <c r="T30" s="68" t="e">
        <f t="shared" si="0"/>
        <v>#VALUE!</v>
      </c>
      <c r="U30" s="68" t="e">
        <f t="shared" si="8"/>
        <v>#VALUE!</v>
      </c>
      <c r="V30" s="95">
        <v>1</v>
      </c>
      <c r="W30" s="153" t="e">
        <f t="shared" si="1"/>
        <v>#VALUE!</v>
      </c>
      <c r="Y30" s="107">
        <f t="shared" si="9"/>
        <v>0</v>
      </c>
    </row>
    <row r="31" spans="1:27" ht="34.5" customHeight="1" x14ac:dyDescent="0.3">
      <c r="A31" s="322" t="str">
        <f>CDT!B31</f>
        <v>Artéméther injectable 80 mg</v>
      </c>
      <c r="B31" s="247"/>
      <c r="C31" s="248"/>
      <c r="D31" s="302" t="str">
        <f t="shared" si="10"/>
        <v/>
      </c>
      <c r="E31" s="249"/>
      <c r="F31" s="247"/>
      <c r="G31" s="247"/>
      <c r="H31" s="247"/>
      <c r="I31" s="247"/>
      <c r="J31" s="247"/>
      <c r="K31" s="248"/>
      <c r="L31" s="431" t="str">
        <f t="shared" si="3"/>
        <v>0</v>
      </c>
      <c r="M31" s="428" t="str">
        <f t="shared" si="4"/>
        <v>0</v>
      </c>
      <c r="N31" s="250" t="str">
        <f t="shared" si="5"/>
        <v>0</v>
      </c>
      <c r="O31" s="251"/>
      <c r="P31" s="247"/>
      <c r="R31" s="312">
        <f t="shared" si="6"/>
        <v>0</v>
      </c>
      <c r="S31" s="152">
        <f t="shared" si="7"/>
        <v>90</v>
      </c>
      <c r="T31" s="68" t="e">
        <f t="shared" si="0"/>
        <v>#VALUE!</v>
      </c>
      <c r="U31" s="68" t="e">
        <f t="shared" si="8"/>
        <v>#VALUE!</v>
      </c>
      <c r="V31" s="95">
        <v>1</v>
      </c>
      <c r="W31" s="153" t="e">
        <f t="shared" si="1"/>
        <v>#VALUE!</v>
      </c>
      <c r="Y31" s="107">
        <f t="shared" si="9"/>
        <v>0</v>
      </c>
    </row>
    <row r="32" spans="1:27" ht="34.5" customHeight="1" x14ac:dyDescent="0.3">
      <c r="A32" s="435" t="str">
        <f>CDT!B32</f>
        <v>Artésunate injectable 60 mg</v>
      </c>
      <c r="B32" s="247"/>
      <c r="C32" s="248"/>
      <c r="D32" s="302" t="str">
        <f t="shared" si="10"/>
        <v/>
      </c>
      <c r="E32" s="249"/>
      <c r="F32" s="247"/>
      <c r="G32" s="247"/>
      <c r="H32" s="247"/>
      <c r="I32" s="247"/>
      <c r="J32" s="247"/>
      <c r="K32" s="248"/>
      <c r="L32" s="438" t="str">
        <f t="shared" si="3"/>
        <v>0</v>
      </c>
      <c r="M32" s="314" t="str">
        <f>IF(B32&lt;&gt;"",((E32/S32:S32)*30),"0")</f>
        <v>0</v>
      </c>
      <c r="N32" s="432" t="str">
        <f>IF(B32&lt;&gt;"",IF(J32=0,AA32,IF(J32&gt;0,((M32/30)*J32)+AA32)),"0")</f>
        <v>0</v>
      </c>
      <c r="O32" s="433"/>
      <c r="P32" s="247"/>
      <c r="R32" s="312">
        <f t="shared" si="6"/>
        <v>0</v>
      </c>
      <c r="S32" s="429">
        <f t="shared" si="7"/>
        <v>90</v>
      </c>
      <c r="T32" s="436" t="e">
        <f>D32-(E32+G32+I32+H32)</f>
        <v>#VALUE!</v>
      </c>
      <c r="U32" s="436" t="e">
        <f t="shared" si="8"/>
        <v>#VALUE!</v>
      </c>
      <c r="V32" s="430">
        <v>1</v>
      </c>
      <c r="W32" s="437" t="e">
        <f t="shared" si="1"/>
        <v>#VALUE!</v>
      </c>
      <c r="Y32" s="107">
        <f t="shared" si="9"/>
        <v>0</v>
      </c>
      <c r="AA32" s="3">
        <f>((F32*10)+L32-K32)</f>
        <v>0</v>
      </c>
    </row>
    <row r="33" spans="1:25" ht="34.5" customHeight="1" x14ac:dyDescent="0.3">
      <c r="A33" s="322" t="str">
        <f>CDT!B33</f>
        <v xml:space="preserve"> Sulfadoxine Pyriméthamine:  (SP)</v>
      </c>
      <c r="B33" s="247"/>
      <c r="C33" s="248"/>
      <c r="D33" s="302" t="str">
        <f t="shared" si="10"/>
        <v/>
      </c>
      <c r="E33" s="249"/>
      <c r="F33" s="247"/>
      <c r="G33" s="247"/>
      <c r="H33" s="247"/>
      <c r="I33" s="247"/>
      <c r="J33" s="247"/>
      <c r="K33" s="248"/>
      <c r="L33" s="431" t="str">
        <f t="shared" si="3"/>
        <v>0</v>
      </c>
      <c r="M33" s="428" t="str">
        <f t="shared" si="4"/>
        <v>0</v>
      </c>
      <c r="N33" s="250" t="str">
        <f t="shared" si="5"/>
        <v>0</v>
      </c>
      <c r="O33" s="251"/>
      <c r="P33" s="247"/>
      <c r="R33" s="312">
        <f t="shared" si="6"/>
        <v>0</v>
      </c>
      <c r="S33" s="152">
        <f t="shared" si="7"/>
        <v>90</v>
      </c>
      <c r="T33" s="68" t="e">
        <f t="shared" si="0"/>
        <v>#VALUE!</v>
      </c>
      <c r="U33" s="68" t="e">
        <f t="shared" si="8"/>
        <v>#VALUE!</v>
      </c>
      <c r="V33" s="95">
        <v>3</v>
      </c>
      <c r="W33" s="153" t="e">
        <f t="shared" si="1"/>
        <v>#VALUE!</v>
      </c>
      <c r="Y33" s="107">
        <f t="shared" si="9"/>
        <v>0</v>
      </c>
    </row>
    <row r="34" spans="1:25" ht="34.5" customHeight="1" x14ac:dyDescent="0.3">
      <c r="A34" s="322" t="str">
        <f>CDT!B34</f>
        <v>Test de Diagnostic Rapide  : (TDR)</v>
      </c>
      <c r="B34" s="247"/>
      <c r="C34" s="248"/>
      <c r="D34" s="302" t="str">
        <f t="shared" si="10"/>
        <v/>
      </c>
      <c r="E34" s="247"/>
      <c r="F34" s="248"/>
      <c r="G34" s="247"/>
      <c r="H34" s="247"/>
      <c r="I34" s="247"/>
      <c r="J34" s="247"/>
      <c r="K34" s="248"/>
      <c r="L34" s="431" t="str">
        <f t="shared" si="3"/>
        <v>0</v>
      </c>
      <c r="M34" s="428" t="str">
        <f t="shared" si="4"/>
        <v>0</v>
      </c>
      <c r="N34" s="250" t="str">
        <f t="shared" si="5"/>
        <v>0</v>
      </c>
      <c r="O34" s="251"/>
      <c r="P34" s="247"/>
      <c r="R34" s="312">
        <f t="shared" si="6"/>
        <v>0</v>
      </c>
      <c r="S34" s="152">
        <f t="shared" si="7"/>
        <v>90</v>
      </c>
      <c r="T34" s="68" t="e">
        <f t="shared" si="0"/>
        <v>#VALUE!</v>
      </c>
      <c r="U34" s="68" t="e">
        <f t="shared" si="8"/>
        <v>#VALUE!</v>
      </c>
      <c r="V34" s="95">
        <v>1</v>
      </c>
      <c r="W34" s="153" t="e">
        <f>IF(U34=0,"",$X$25)</f>
        <v>#VALUE!</v>
      </c>
      <c r="Y34" s="107">
        <f t="shared" si="9"/>
        <v>0</v>
      </c>
    </row>
    <row r="35" spans="1:25" ht="34.5" customHeight="1" x14ac:dyDescent="0.3">
      <c r="A35" s="322" t="str">
        <f>CDT!B35</f>
        <v>Moustiquaire à Imprégnation Durable: (MID)</v>
      </c>
      <c r="B35" s="247"/>
      <c r="C35" s="248"/>
      <c r="D35" s="302" t="str">
        <f t="shared" si="10"/>
        <v/>
      </c>
      <c r="E35" s="247"/>
      <c r="F35" s="248"/>
      <c r="G35" s="247"/>
      <c r="H35" s="247"/>
      <c r="I35" s="247"/>
      <c r="J35" s="247"/>
      <c r="K35" s="248"/>
      <c r="L35" s="431" t="str">
        <f t="shared" si="3"/>
        <v>0</v>
      </c>
      <c r="M35" s="428" t="str">
        <f t="shared" si="4"/>
        <v>0</v>
      </c>
      <c r="N35" s="250" t="str">
        <f t="shared" si="5"/>
        <v>0</v>
      </c>
      <c r="O35" s="251"/>
      <c r="P35" s="247"/>
      <c r="R35" s="312">
        <f t="shared" si="6"/>
        <v>0</v>
      </c>
      <c r="S35" s="152">
        <f t="shared" si="7"/>
        <v>90</v>
      </c>
      <c r="T35" s="68" t="e">
        <f t="shared" si="0"/>
        <v>#VALUE!</v>
      </c>
      <c r="U35" s="68" t="e">
        <f t="shared" si="8"/>
        <v>#VALUE!</v>
      </c>
      <c r="V35" s="95">
        <v>1</v>
      </c>
      <c r="W35" s="153" t="e">
        <f t="shared" si="1"/>
        <v>#VALUE!</v>
      </c>
      <c r="Y35" s="107">
        <f t="shared" si="9"/>
        <v>0</v>
      </c>
    </row>
    <row r="36" spans="1:25" ht="34.5" customHeight="1" x14ac:dyDescent="0.3">
      <c r="A36" s="322" t="str">
        <f>CDT!B36</f>
        <v>Dihydroartéminisine Pipéraquine– Plaq / 3 comp 
( DHA-PPQ)  20/160 mg</v>
      </c>
      <c r="B36" s="247"/>
      <c r="C36" s="248"/>
      <c r="D36" s="302" t="str">
        <f t="shared" si="10"/>
        <v/>
      </c>
      <c r="E36" s="249"/>
      <c r="F36" s="247"/>
      <c r="G36" s="247"/>
      <c r="H36" s="247"/>
      <c r="I36" s="247"/>
      <c r="J36" s="247"/>
      <c r="K36" s="248"/>
      <c r="L36" s="431" t="str">
        <f t="shared" si="3"/>
        <v>0</v>
      </c>
      <c r="M36" s="428" t="str">
        <f t="shared" si="4"/>
        <v>0</v>
      </c>
      <c r="N36" s="250" t="str">
        <f t="shared" si="5"/>
        <v>0</v>
      </c>
      <c r="O36" s="251"/>
      <c r="P36" s="247"/>
      <c r="R36" s="312">
        <f t="shared" si="6"/>
        <v>0</v>
      </c>
      <c r="S36" s="152">
        <f t="shared" si="7"/>
        <v>90</v>
      </c>
      <c r="T36" s="68" t="e">
        <f t="shared" si="0"/>
        <v>#VALUE!</v>
      </c>
      <c r="U36" s="68" t="e">
        <f t="shared" si="8"/>
        <v>#VALUE!</v>
      </c>
      <c r="V36" s="95">
        <v>3</v>
      </c>
      <c r="W36" s="153" t="e">
        <f t="shared" si="1"/>
        <v>#VALUE!</v>
      </c>
      <c r="Y36" s="107">
        <f t="shared" si="9"/>
        <v>0</v>
      </c>
    </row>
    <row r="37" spans="1:25" ht="34.5" customHeight="1" x14ac:dyDescent="0.3">
      <c r="A37" s="322" t="str">
        <f>CDT!B37</f>
        <v>Dihydroartéminisine Pipéraquine– Plaq / 3 comp 
( DHA-PPQ)  40/320 mg</v>
      </c>
      <c r="B37" s="247"/>
      <c r="C37" s="248"/>
      <c r="D37" s="302" t="str">
        <f t="shared" si="10"/>
        <v/>
      </c>
      <c r="E37" s="249"/>
      <c r="F37" s="247"/>
      <c r="G37" s="247"/>
      <c r="H37" s="247"/>
      <c r="I37" s="247"/>
      <c r="J37" s="247"/>
      <c r="K37" s="248"/>
      <c r="L37" s="431" t="str">
        <f t="shared" si="3"/>
        <v>0</v>
      </c>
      <c r="M37" s="428" t="str">
        <f t="shared" si="4"/>
        <v>0</v>
      </c>
      <c r="N37" s="250" t="str">
        <f t="shared" si="5"/>
        <v>0</v>
      </c>
      <c r="O37" s="251"/>
      <c r="P37" s="247"/>
      <c r="R37" s="312">
        <f t="shared" si="6"/>
        <v>0</v>
      </c>
      <c r="S37" s="152">
        <f t="shared" si="7"/>
        <v>90</v>
      </c>
      <c r="T37" s="68" t="e">
        <f t="shared" si="0"/>
        <v>#VALUE!</v>
      </c>
      <c r="U37" s="68" t="e">
        <f t="shared" si="8"/>
        <v>#VALUE!</v>
      </c>
      <c r="V37" s="95">
        <v>3</v>
      </c>
      <c r="W37" s="153" t="e">
        <f t="shared" si="1"/>
        <v>#VALUE!</v>
      </c>
      <c r="Y37" s="107">
        <f t="shared" si="9"/>
        <v>0</v>
      </c>
    </row>
    <row r="38" spans="1:25" ht="34.5" customHeight="1" x14ac:dyDescent="0.3">
      <c r="A38" s="322" t="str">
        <f>CDT!B38</f>
        <v>Dihydroartéminisine Pipéraquine– Plaq / 6 comp 
( DHA-PPQ)  40/320 mg</v>
      </c>
      <c r="B38" s="247"/>
      <c r="C38" s="248"/>
      <c r="D38" s="302" t="str">
        <f t="shared" si="10"/>
        <v/>
      </c>
      <c r="E38" s="249"/>
      <c r="F38" s="247"/>
      <c r="G38" s="247"/>
      <c r="H38" s="247"/>
      <c r="I38" s="247"/>
      <c r="J38" s="247"/>
      <c r="K38" s="248"/>
      <c r="L38" s="431" t="str">
        <f t="shared" si="3"/>
        <v>0</v>
      </c>
      <c r="M38" s="428" t="str">
        <f t="shared" si="4"/>
        <v>0</v>
      </c>
      <c r="N38" s="250" t="str">
        <f t="shared" si="5"/>
        <v>0</v>
      </c>
      <c r="O38" s="251"/>
      <c r="P38" s="247"/>
      <c r="R38" s="312">
        <f t="shared" si="6"/>
        <v>0</v>
      </c>
      <c r="S38" s="152">
        <f t="shared" si="7"/>
        <v>90</v>
      </c>
      <c r="T38" s="68" t="e">
        <f t="shared" si="0"/>
        <v>#VALUE!</v>
      </c>
      <c r="U38" s="68" t="e">
        <f t="shared" si="8"/>
        <v>#VALUE!</v>
      </c>
      <c r="V38" s="95">
        <v>3</v>
      </c>
      <c r="W38" s="153" t="e">
        <f t="shared" si="1"/>
        <v>#VALUE!</v>
      </c>
      <c r="Y38" s="107">
        <f t="shared" si="9"/>
        <v>0</v>
      </c>
    </row>
    <row r="39" spans="1:25" ht="34.5" customHeight="1" x14ac:dyDescent="0.3">
      <c r="A39" s="322" t="str">
        <f>CDT!B39</f>
        <v>Dihydroartemisinine/pipéraquine – Plaq / 9 comp 
( DHA-PPQ) 40/320 mg</v>
      </c>
      <c r="B39" s="247"/>
      <c r="C39" s="248"/>
      <c r="D39" s="302" t="str">
        <f t="shared" si="10"/>
        <v/>
      </c>
      <c r="E39" s="249"/>
      <c r="F39" s="247"/>
      <c r="G39" s="247"/>
      <c r="H39" s="247"/>
      <c r="I39" s="247"/>
      <c r="J39" s="247"/>
      <c r="K39" s="248"/>
      <c r="L39" s="431" t="str">
        <f t="shared" si="3"/>
        <v>0</v>
      </c>
      <c r="M39" s="428" t="str">
        <f t="shared" si="4"/>
        <v>0</v>
      </c>
      <c r="N39" s="250" t="str">
        <f t="shared" si="5"/>
        <v>0</v>
      </c>
      <c r="O39" s="251"/>
      <c r="P39" s="247"/>
      <c r="R39" s="312">
        <f t="shared" si="6"/>
        <v>0</v>
      </c>
      <c r="S39" s="152">
        <f t="shared" si="7"/>
        <v>90</v>
      </c>
      <c r="T39" s="68" t="e">
        <f t="shared" si="0"/>
        <v>#VALUE!</v>
      </c>
      <c r="U39" s="68" t="e">
        <f t="shared" si="8"/>
        <v>#VALUE!</v>
      </c>
      <c r="V39" s="95">
        <v>3</v>
      </c>
      <c r="W39" s="153" t="e">
        <f t="shared" si="1"/>
        <v>#VALUE!</v>
      </c>
      <c r="Y39" s="107">
        <f t="shared" si="9"/>
        <v>0</v>
      </c>
    </row>
    <row r="40" spans="1:25" ht="34.5" customHeight="1" x14ac:dyDescent="0.3">
      <c r="A40" s="322" t="str">
        <f>CDT!B40</f>
        <v>Artésunate Amodiaquine: (ASAQ) : 3 cp (25/67,5 mg)</v>
      </c>
      <c r="B40" s="247"/>
      <c r="C40" s="248"/>
      <c r="D40" s="302" t="str">
        <f t="shared" si="10"/>
        <v/>
      </c>
      <c r="E40" s="249"/>
      <c r="F40" s="247"/>
      <c r="G40" s="247"/>
      <c r="H40" s="247"/>
      <c r="I40" s="247"/>
      <c r="J40" s="247"/>
      <c r="K40" s="248"/>
      <c r="L40" s="431" t="str">
        <f t="shared" si="3"/>
        <v>0</v>
      </c>
      <c r="M40" s="428" t="str">
        <f t="shared" si="4"/>
        <v>0</v>
      </c>
      <c r="N40" s="250" t="str">
        <f t="shared" si="5"/>
        <v>0</v>
      </c>
      <c r="O40" s="251"/>
      <c r="P40" s="247"/>
      <c r="R40" s="312">
        <f t="shared" si="6"/>
        <v>0</v>
      </c>
      <c r="S40" s="152">
        <f t="shared" si="7"/>
        <v>90</v>
      </c>
      <c r="T40" s="68" t="e">
        <f t="shared" si="0"/>
        <v>#VALUE!</v>
      </c>
      <c r="U40" s="68" t="e">
        <f t="shared" si="8"/>
        <v>#VALUE!</v>
      </c>
      <c r="V40" s="95">
        <v>1</v>
      </c>
      <c r="W40" s="153" t="e">
        <f t="shared" si="1"/>
        <v>#VALUE!</v>
      </c>
      <c r="Y40" s="107">
        <f t="shared" si="9"/>
        <v>0</v>
      </c>
    </row>
    <row r="41" spans="1:25" ht="34.5" customHeight="1" x14ac:dyDescent="0.3">
      <c r="A41" s="322" t="str">
        <f>CDT!B41</f>
        <v>Artésunate Amodiaquine: (ASAQ) 3 cp (50/135 mg)</v>
      </c>
      <c r="B41" s="247"/>
      <c r="C41" s="248"/>
      <c r="D41" s="302" t="str">
        <f t="shared" si="10"/>
        <v/>
      </c>
      <c r="E41" s="249"/>
      <c r="F41" s="247"/>
      <c r="G41" s="247"/>
      <c r="H41" s="247"/>
      <c r="I41" s="247"/>
      <c r="J41" s="247"/>
      <c r="K41" s="248"/>
      <c r="L41" s="431" t="str">
        <f t="shared" si="3"/>
        <v>0</v>
      </c>
      <c r="M41" s="428" t="str">
        <f t="shared" si="4"/>
        <v>0</v>
      </c>
      <c r="N41" s="250" t="str">
        <f t="shared" si="5"/>
        <v>0</v>
      </c>
      <c r="O41" s="251"/>
      <c r="P41" s="247"/>
      <c r="R41" s="312">
        <f t="shared" si="6"/>
        <v>0</v>
      </c>
      <c r="S41" s="152">
        <f t="shared" si="7"/>
        <v>90</v>
      </c>
      <c r="T41" s="68" t="e">
        <f t="shared" si="0"/>
        <v>#VALUE!</v>
      </c>
      <c r="U41" s="68" t="e">
        <f t="shared" si="8"/>
        <v>#VALUE!</v>
      </c>
      <c r="V41" s="95">
        <v>1</v>
      </c>
      <c r="W41" s="153" t="e">
        <f t="shared" si="1"/>
        <v>#VALUE!</v>
      </c>
      <c r="Y41" s="107">
        <f t="shared" si="9"/>
        <v>0</v>
      </c>
    </row>
    <row r="42" spans="1:25" ht="34.5" customHeight="1" x14ac:dyDescent="0.3">
      <c r="A42" s="322" t="str">
        <f>CDT!B42</f>
        <v>Artésunate Amodiaquine: (ASAQ) 3 cp (100/270 mg)</v>
      </c>
      <c r="B42" s="247"/>
      <c r="C42" s="248"/>
      <c r="D42" s="302" t="str">
        <f t="shared" si="10"/>
        <v/>
      </c>
      <c r="E42" s="249"/>
      <c r="F42" s="247"/>
      <c r="G42" s="247"/>
      <c r="H42" s="247"/>
      <c r="I42" s="247"/>
      <c r="J42" s="247"/>
      <c r="K42" s="248"/>
      <c r="L42" s="431" t="str">
        <f t="shared" si="3"/>
        <v>0</v>
      </c>
      <c r="M42" s="428" t="str">
        <f t="shared" si="4"/>
        <v>0</v>
      </c>
      <c r="N42" s="250" t="str">
        <f t="shared" si="5"/>
        <v>0</v>
      </c>
      <c r="O42" s="251"/>
      <c r="P42" s="247"/>
      <c r="R42" s="312">
        <f t="shared" si="6"/>
        <v>0</v>
      </c>
      <c r="S42" s="152">
        <f t="shared" si="7"/>
        <v>90</v>
      </c>
      <c r="T42" s="68" t="e">
        <f t="shared" si="0"/>
        <v>#VALUE!</v>
      </c>
      <c r="U42" s="68" t="e">
        <f t="shared" si="8"/>
        <v>#VALUE!</v>
      </c>
      <c r="V42" s="95">
        <v>1</v>
      </c>
      <c r="W42" s="153" t="e">
        <f t="shared" si="1"/>
        <v>#VALUE!</v>
      </c>
      <c r="Y42" s="107">
        <f t="shared" si="9"/>
        <v>0</v>
      </c>
    </row>
    <row r="43" spans="1:25" ht="34.5" customHeight="1" x14ac:dyDescent="0.3">
      <c r="A43" s="322" t="str">
        <f>CDT!B43</f>
        <v>Artésunate Amodiaquine: (ASAQ) 6 cp (100/270 mg)</v>
      </c>
      <c r="B43" s="247"/>
      <c r="C43" s="248"/>
      <c r="D43" s="302" t="str">
        <f t="shared" si="10"/>
        <v/>
      </c>
      <c r="E43" s="249"/>
      <c r="F43" s="247"/>
      <c r="G43" s="247"/>
      <c r="H43" s="247"/>
      <c r="I43" s="247"/>
      <c r="J43" s="247"/>
      <c r="K43" s="248"/>
      <c r="L43" s="431" t="str">
        <f t="shared" si="3"/>
        <v>0</v>
      </c>
      <c r="M43" s="428" t="str">
        <f t="shared" si="4"/>
        <v>0</v>
      </c>
      <c r="N43" s="250" t="str">
        <f t="shared" si="5"/>
        <v>0</v>
      </c>
      <c r="O43" s="251"/>
      <c r="P43" s="247"/>
      <c r="R43" s="312">
        <f t="shared" si="6"/>
        <v>0</v>
      </c>
      <c r="S43" s="152">
        <f t="shared" si="7"/>
        <v>90</v>
      </c>
      <c r="T43" s="68" t="e">
        <f t="shared" si="0"/>
        <v>#VALUE!</v>
      </c>
      <c r="U43" s="68" t="e">
        <f t="shared" si="8"/>
        <v>#VALUE!</v>
      </c>
      <c r="V43" s="95">
        <v>1</v>
      </c>
      <c r="W43" s="153" t="e">
        <f t="shared" si="1"/>
        <v>#VALUE!</v>
      </c>
      <c r="Y43" s="107">
        <f t="shared" si="9"/>
        <v>0</v>
      </c>
    </row>
    <row r="44" spans="1:25" ht="34.5" customHeight="1" x14ac:dyDescent="0.3">
      <c r="A44" s="322" t="str">
        <f>CDT!B44</f>
        <v>Artésunate - Méfloquine (AS-MF)</v>
      </c>
      <c r="B44" s="247"/>
      <c r="C44" s="248"/>
      <c r="D44" s="302" t="str">
        <f t="shared" si="10"/>
        <v/>
      </c>
      <c r="E44" s="249"/>
      <c r="F44" s="247"/>
      <c r="G44" s="247"/>
      <c r="H44" s="247"/>
      <c r="I44" s="247"/>
      <c r="J44" s="247"/>
      <c r="K44" s="248"/>
      <c r="L44" s="431" t="str">
        <f t="shared" si="3"/>
        <v>0</v>
      </c>
      <c r="M44" s="428" t="str">
        <f t="shared" si="4"/>
        <v>0</v>
      </c>
      <c r="N44" s="250" t="str">
        <f t="shared" si="5"/>
        <v>0</v>
      </c>
      <c r="O44" s="251"/>
      <c r="P44" s="247"/>
      <c r="R44" s="312">
        <f t="shared" si="6"/>
        <v>0</v>
      </c>
      <c r="S44" s="152">
        <f t="shared" si="7"/>
        <v>90</v>
      </c>
      <c r="T44" s="68" t="e">
        <f t="shared" si="0"/>
        <v>#VALUE!</v>
      </c>
      <c r="U44" s="68" t="e">
        <f t="shared" si="8"/>
        <v>#VALUE!</v>
      </c>
      <c r="V44" s="95">
        <v>1</v>
      </c>
      <c r="W44" s="153" t="e">
        <f t="shared" si="1"/>
        <v>#VALUE!</v>
      </c>
      <c r="Y44" s="107">
        <f t="shared" si="9"/>
        <v>0</v>
      </c>
    </row>
    <row r="45" spans="1:25" ht="34.5" customHeight="1" x14ac:dyDescent="0.3">
      <c r="A45" s="322" t="str">
        <f>CDT!B45</f>
        <v>Quinine comprimé 300mg</v>
      </c>
      <c r="B45" s="247"/>
      <c r="C45" s="248"/>
      <c r="D45" s="302" t="str">
        <f t="shared" si="10"/>
        <v/>
      </c>
      <c r="E45" s="249"/>
      <c r="F45" s="247"/>
      <c r="G45" s="247"/>
      <c r="H45" s="247"/>
      <c r="I45" s="247"/>
      <c r="J45" s="247"/>
      <c r="K45" s="248"/>
      <c r="L45" s="431" t="str">
        <f t="shared" si="3"/>
        <v>0</v>
      </c>
      <c r="M45" s="428" t="str">
        <f t="shared" si="4"/>
        <v>0</v>
      </c>
      <c r="N45" s="250" t="str">
        <f t="shared" si="5"/>
        <v>0</v>
      </c>
      <c r="O45" s="251"/>
      <c r="P45" s="247"/>
      <c r="R45" s="312">
        <f t="shared" si="6"/>
        <v>0</v>
      </c>
      <c r="S45" s="152">
        <f t="shared" si="7"/>
        <v>90</v>
      </c>
      <c r="T45" s="68" t="e">
        <f t="shared" si="0"/>
        <v>#VALUE!</v>
      </c>
      <c r="U45" s="68" t="e">
        <f t="shared" si="8"/>
        <v>#VALUE!</v>
      </c>
      <c r="V45" s="95">
        <v>1</v>
      </c>
      <c r="W45" s="153" t="e">
        <f t="shared" si="1"/>
        <v>#VALUE!</v>
      </c>
      <c r="Y45" s="107">
        <f t="shared" si="9"/>
        <v>0</v>
      </c>
    </row>
    <row r="46" spans="1:25" ht="34.5" customHeight="1" x14ac:dyDescent="0.3">
      <c r="A46" s="322" t="str">
        <f>CDT!B46</f>
        <v>Quinine injectable 300 mg</v>
      </c>
      <c r="B46" s="247"/>
      <c r="C46" s="248"/>
      <c r="D46" s="302" t="str">
        <f t="shared" si="10"/>
        <v/>
      </c>
      <c r="E46" s="249"/>
      <c r="F46" s="247"/>
      <c r="G46" s="247"/>
      <c r="H46" s="247"/>
      <c r="I46" s="247"/>
      <c r="J46" s="247"/>
      <c r="K46" s="248"/>
      <c r="L46" s="431" t="str">
        <f t="shared" si="3"/>
        <v>0</v>
      </c>
      <c r="M46" s="428" t="str">
        <f t="shared" si="4"/>
        <v>0</v>
      </c>
      <c r="N46" s="250" t="str">
        <f t="shared" si="5"/>
        <v>0</v>
      </c>
      <c r="O46" s="251"/>
      <c r="P46" s="247"/>
      <c r="R46" s="312">
        <f t="shared" si="6"/>
        <v>0</v>
      </c>
      <c r="S46" s="152">
        <f t="shared" si="7"/>
        <v>90</v>
      </c>
      <c r="T46" s="68" t="e">
        <f t="shared" si="0"/>
        <v>#VALUE!</v>
      </c>
      <c r="U46" s="68" t="e">
        <f t="shared" si="8"/>
        <v>#VALUE!</v>
      </c>
      <c r="V46" s="95">
        <v>1</v>
      </c>
      <c r="W46" s="153" t="e">
        <f t="shared" si="1"/>
        <v>#VALUE!</v>
      </c>
      <c r="Y46" s="107">
        <f t="shared" si="9"/>
        <v>0</v>
      </c>
    </row>
    <row r="47" spans="1:25" ht="34.5" customHeight="1" x14ac:dyDescent="0.3">
      <c r="A47" s="322" t="str">
        <f>CDT!B47</f>
        <v>Quinine injectable 600 mg</v>
      </c>
      <c r="B47" s="247"/>
      <c r="C47" s="248"/>
      <c r="D47" s="302" t="str">
        <f t="shared" si="10"/>
        <v/>
      </c>
      <c r="E47" s="249"/>
      <c r="F47" s="247"/>
      <c r="G47" s="247"/>
      <c r="H47" s="247"/>
      <c r="I47" s="247"/>
      <c r="J47" s="247"/>
      <c r="K47" s="248"/>
      <c r="L47" s="431" t="str">
        <f t="shared" si="3"/>
        <v>0</v>
      </c>
      <c r="M47" s="428" t="str">
        <f t="shared" si="4"/>
        <v>0</v>
      </c>
      <c r="N47" s="250" t="str">
        <f t="shared" si="5"/>
        <v>0</v>
      </c>
      <c r="O47" s="251"/>
      <c r="P47" s="247"/>
      <c r="R47" s="312">
        <f t="shared" si="6"/>
        <v>0</v>
      </c>
      <c r="S47" s="152">
        <f t="shared" si="7"/>
        <v>90</v>
      </c>
      <c r="T47" s="68" t="e">
        <f t="shared" si="0"/>
        <v>#VALUE!</v>
      </c>
      <c r="U47" s="68" t="e">
        <f t="shared" si="8"/>
        <v>#VALUE!</v>
      </c>
      <c r="V47" s="95">
        <v>1</v>
      </c>
      <c r="W47" s="153" t="e">
        <f t="shared" si="1"/>
        <v>#VALUE!</v>
      </c>
      <c r="Y47" s="107">
        <f t="shared" si="9"/>
        <v>0</v>
      </c>
    </row>
    <row r="48" spans="1:25" ht="34.5" customHeight="1" thickBot="1" x14ac:dyDescent="0.35">
      <c r="A48" s="322" t="str">
        <f>CDT!B48</f>
        <v>Quinine injectable 600 mg</v>
      </c>
      <c r="B48" s="247"/>
      <c r="C48" s="248"/>
      <c r="D48" s="303" t="str">
        <f t="shared" si="10"/>
        <v/>
      </c>
      <c r="E48" s="249"/>
      <c r="F48" s="247"/>
      <c r="G48" s="247"/>
      <c r="H48" s="247"/>
      <c r="I48" s="247"/>
      <c r="J48" s="247"/>
      <c r="K48" s="248"/>
      <c r="L48" s="431" t="str">
        <f t="shared" si="3"/>
        <v>0</v>
      </c>
      <c r="M48" s="428" t="str">
        <f t="shared" si="4"/>
        <v>0</v>
      </c>
      <c r="N48" s="250" t="str">
        <f t="shared" si="5"/>
        <v>0</v>
      </c>
      <c r="O48" s="251"/>
      <c r="P48" s="247"/>
      <c r="R48" s="312">
        <f t="shared" si="6"/>
        <v>0</v>
      </c>
      <c r="S48" s="152">
        <f t="shared" si="7"/>
        <v>90</v>
      </c>
      <c r="T48" s="68" t="e">
        <f>D48-(E48+G48+I48+H48)</f>
        <v>#VALUE!</v>
      </c>
      <c r="U48" s="68" t="e">
        <f t="shared" si="8"/>
        <v>#VALUE!</v>
      </c>
      <c r="V48" s="95">
        <v>1</v>
      </c>
      <c r="W48" s="153" t="e">
        <f t="shared" si="1"/>
        <v>#VALUE!</v>
      </c>
      <c r="Y48" s="107">
        <f t="shared" si="9"/>
        <v>0</v>
      </c>
    </row>
    <row r="49" spans="1:23" ht="34.5" customHeight="1" thickBot="1" x14ac:dyDescent="0.35">
      <c r="A49" s="322" t="str">
        <f>CDT!B49</f>
        <v>Artéméther injectable 100 mg</v>
      </c>
      <c r="B49" s="247"/>
      <c r="C49" s="248"/>
      <c r="D49" s="303" t="str">
        <f t="shared" si="10"/>
        <v/>
      </c>
      <c r="E49" s="249"/>
      <c r="F49" s="247"/>
      <c r="G49" s="247"/>
      <c r="H49" s="247"/>
      <c r="I49" s="247"/>
      <c r="J49" s="247"/>
      <c r="K49" s="248"/>
      <c r="L49" s="431" t="str">
        <f t="shared" si="3"/>
        <v>0</v>
      </c>
      <c r="M49" s="428" t="str">
        <f t="shared" si="4"/>
        <v>0</v>
      </c>
      <c r="N49" s="250" t="str">
        <f t="shared" si="5"/>
        <v>0</v>
      </c>
      <c r="O49" s="251"/>
      <c r="P49" s="247"/>
      <c r="R49" s="312">
        <f t="shared" si="6"/>
        <v>0</v>
      </c>
      <c r="S49" s="152">
        <f t="shared" si="7"/>
        <v>90</v>
      </c>
      <c r="T49" s="68" t="e">
        <f>D49-(E49+G49+I49+H49)</f>
        <v>#VALUE!</v>
      </c>
      <c r="U49" s="68" t="e">
        <f t="shared" si="8"/>
        <v>#VALUE!</v>
      </c>
      <c r="V49" s="95">
        <v>1</v>
      </c>
      <c r="W49" s="153" t="e">
        <f t="shared" si="1"/>
        <v>#VALUE!</v>
      </c>
    </row>
    <row r="50" spans="1:23" ht="34.5" hidden="1" customHeight="1" x14ac:dyDescent="0.3">
      <c r="A50" s="17"/>
      <c r="B50" s="79"/>
      <c r="C50" s="79"/>
      <c r="D50" s="53"/>
      <c r="E50" s="79"/>
      <c r="F50" s="79"/>
      <c r="G50" s="79"/>
      <c r="H50" s="79"/>
      <c r="I50" s="79"/>
      <c r="J50" s="79"/>
      <c r="K50" s="79"/>
      <c r="L50" s="54"/>
      <c r="M50" s="58" t="str">
        <f t="shared" ref="M50" si="11">IF(B50&lt;&gt;"",((E50/S50)*30),"")</f>
        <v/>
      </c>
      <c r="N50" s="55"/>
      <c r="O50" s="80"/>
      <c r="P50" s="79"/>
      <c r="S50" s="152"/>
      <c r="T50" s="68"/>
      <c r="U50" s="68"/>
      <c r="V50" s="95"/>
      <c r="W50" s="153" t="str">
        <f t="shared" si="1"/>
        <v/>
      </c>
    </row>
    <row r="51" spans="1:23" s="235" customFormat="1" ht="16.5" customHeight="1" x14ac:dyDescent="0.35">
      <c r="A51" s="531" t="s">
        <v>290</v>
      </c>
      <c r="B51" s="531"/>
      <c r="C51" s="531"/>
      <c r="D51" s="531"/>
      <c r="E51" s="531"/>
      <c r="F51" s="531"/>
      <c r="H51" s="233"/>
      <c r="I51" s="233" t="s">
        <v>300</v>
      </c>
      <c r="J51" s="234"/>
      <c r="K51" s="232"/>
      <c r="L51" s="232"/>
      <c r="M51" s="232"/>
      <c r="N51" s="232"/>
      <c r="O51" s="232"/>
      <c r="Q51" s="236"/>
      <c r="R51" s="311"/>
      <c r="S51" s="237"/>
      <c r="T51" s="238"/>
      <c r="U51" s="238"/>
      <c r="V51" s="239"/>
      <c r="W51" s="240"/>
    </row>
    <row r="52" spans="1:23" ht="29.25" customHeight="1" x14ac:dyDescent="0.3">
      <c r="A52" s="18"/>
      <c r="B52" s="18"/>
      <c r="C52" s="18"/>
      <c r="D52" s="18"/>
      <c r="E52" s="18"/>
      <c r="F52" s="18"/>
      <c r="G52" s="18"/>
      <c r="H52" s="18"/>
      <c r="I52" s="18"/>
      <c r="J52" s="18"/>
      <c r="K52" s="18"/>
      <c r="L52" s="18"/>
      <c r="M52" s="18"/>
      <c r="N52" s="18"/>
      <c r="O52" s="18"/>
      <c r="S52" s="154"/>
      <c r="T52" s="69"/>
      <c r="U52" s="69"/>
      <c r="V52" s="70"/>
      <c r="W52" s="155"/>
    </row>
    <row r="53" spans="1:23" ht="15.6" x14ac:dyDescent="0.3">
      <c r="B53" s="18"/>
      <c r="C53" s="18"/>
      <c r="D53" s="18"/>
      <c r="E53" s="18"/>
      <c r="F53" s="18"/>
      <c r="I53" s="18"/>
      <c r="J53" s="18"/>
      <c r="K53" s="18"/>
      <c r="L53" s="18"/>
      <c r="M53" s="18"/>
      <c r="N53" s="18"/>
      <c r="O53" s="18"/>
      <c r="S53" s="154"/>
      <c r="T53" s="69"/>
      <c r="U53" s="69"/>
      <c r="V53" s="70"/>
      <c r="W53" s="155"/>
    </row>
    <row r="54" spans="1:23" s="235" customFormat="1" ht="18.600000000000001" thickBot="1" x14ac:dyDescent="0.4">
      <c r="A54" s="233" t="s">
        <v>289</v>
      </c>
      <c r="H54" s="233"/>
      <c r="I54" s="233" t="s">
        <v>301</v>
      </c>
      <c r="O54" s="232"/>
      <c r="Q54" s="236"/>
      <c r="R54" s="311"/>
      <c r="S54" s="243"/>
      <c r="T54" s="244"/>
      <c r="U54" s="244"/>
      <c r="V54" s="245"/>
      <c r="W54" s="246"/>
    </row>
  </sheetData>
  <mergeCells count="21">
    <mergeCell ref="A24:A25"/>
    <mergeCell ref="A51:F51"/>
    <mergeCell ref="A19:C19"/>
    <mergeCell ref="D19:N19"/>
    <mergeCell ref="S19:W19"/>
    <mergeCell ref="A21:C21"/>
    <mergeCell ref="D21:F21"/>
    <mergeCell ref="G21:K22"/>
    <mergeCell ref="L21:P21"/>
    <mergeCell ref="L17:P17"/>
    <mergeCell ref="A1:B1"/>
    <mergeCell ref="A3:B3"/>
    <mergeCell ref="A4:B4"/>
    <mergeCell ref="A11:O11"/>
    <mergeCell ref="B13:C13"/>
    <mergeCell ref="E13:J13"/>
    <mergeCell ref="B15:C15"/>
    <mergeCell ref="D15:F15"/>
    <mergeCell ref="G15:I15"/>
    <mergeCell ref="B17:E17"/>
    <mergeCell ref="G17:K17"/>
  </mergeCells>
  <conditionalFormatting sqref="U26">
    <cfRule type="cellIs" dxfId="3332" priority="39" operator="greaterThan">
      <formula>0</formula>
    </cfRule>
    <cfRule type="cellIs" dxfId="3331" priority="40" operator="greaterThan">
      <formula>0</formula>
    </cfRule>
    <cfRule type="cellIs" dxfId="3330" priority="41" operator="lessThan">
      <formula>0</formula>
    </cfRule>
    <cfRule type="cellIs" dxfId="3329" priority="42" operator="notEqual">
      <formula>0</formula>
    </cfRule>
  </conditionalFormatting>
  <conditionalFormatting sqref="U27:U29">
    <cfRule type="cellIs" dxfId="3328" priority="35" operator="greaterThan">
      <formula>0</formula>
    </cfRule>
    <cfRule type="cellIs" dxfId="3327" priority="36" operator="greaterThan">
      <formula>0</formula>
    </cfRule>
    <cfRule type="cellIs" dxfId="3326" priority="37" operator="lessThan">
      <formula>0</formula>
    </cfRule>
    <cfRule type="cellIs" dxfId="3325" priority="38" operator="notEqual">
      <formula>0</formula>
    </cfRule>
  </conditionalFormatting>
  <conditionalFormatting sqref="U30:U31 U33:U47">
    <cfRule type="cellIs" dxfId="3324" priority="31" operator="greaterThan">
      <formula>0</formula>
    </cfRule>
    <cfRule type="cellIs" dxfId="3323" priority="32" operator="greaterThan">
      <formula>0</formula>
    </cfRule>
    <cfRule type="cellIs" dxfId="3322" priority="33" operator="lessThan">
      <formula>0</formula>
    </cfRule>
    <cfRule type="cellIs" dxfId="3321" priority="34" operator="notEqual">
      <formula>0</formula>
    </cfRule>
  </conditionalFormatting>
  <conditionalFormatting sqref="U48:U50">
    <cfRule type="cellIs" dxfId="3320" priority="27" operator="greaterThan">
      <formula>0</formula>
    </cfRule>
    <cfRule type="cellIs" dxfId="3319" priority="28" operator="greaterThan">
      <formula>0</formula>
    </cfRule>
    <cfRule type="cellIs" dxfId="3318" priority="29" operator="lessThan">
      <formula>0</formula>
    </cfRule>
    <cfRule type="cellIs" dxfId="3317" priority="30" operator="notEqual">
      <formula>0</formula>
    </cfRule>
  </conditionalFormatting>
  <conditionalFormatting sqref="K50">
    <cfRule type="expression" dxfId="3316" priority="25">
      <formula>K50&lt;T50</formula>
    </cfRule>
    <cfRule type="expression" dxfId="3315" priority="26">
      <formula>K50&gt;T50</formula>
    </cfRule>
  </conditionalFormatting>
  <conditionalFormatting sqref="J37:J47">
    <cfRule type="cellIs" dxfId="3314" priority="24" operator="greaterThan">
      <formula>90</formula>
    </cfRule>
  </conditionalFormatting>
  <conditionalFormatting sqref="J48:J50">
    <cfRule type="cellIs" dxfId="3313" priority="23" operator="greaterThan">
      <formula>90</formula>
    </cfRule>
  </conditionalFormatting>
  <conditionalFormatting sqref="K36:K47">
    <cfRule type="expression" dxfId="3312" priority="21">
      <formula>K36&lt;T36</formula>
    </cfRule>
    <cfRule type="expression" dxfId="3311" priority="22">
      <formula>K36&gt;T36</formula>
    </cfRule>
  </conditionalFormatting>
  <conditionalFormatting sqref="J27:J31 J33">
    <cfRule type="cellIs" dxfId="3310" priority="20" operator="greaterThan">
      <formula>90</formula>
    </cfRule>
  </conditionalFormatting>
  <conditionalFormatting sqref="J36">
    <cfRule type="cellIs" dxfId="3309" priority="19" operator="greaterThan">
      <formula>90</formula>
    </cfRule>
  </conditionalFormatting>
  <conditionalFormatting sqref="K48:K49">
    <cfRule type="expression" dxfId="3308" priority="17">
      <formula>K48&lt;T48</formula>
    </cfRule>
    <cfRule type="expression" dxfId="3307" priority="18">
      <formula>K48&gt;T48</formula>
    </cfRule>
  </conditionalFormatting>
  <conditionalFormatting sqref="K27:K31 K33">
    <cfRule type="expression" dxfId="3306" priority="15">
      <formula>K27&lt;T27</formula>
    </cfRule>
    <cfRule type="expression" dxfId="3305" priority="16">
      <formula>K27&gt;T27</formula>
    </cfRule>
  </conditionalFormatting>
  <conditionalFormatting sqref="J26">
    <cfRule type="cellIs" dxfId="3304" priority="14" operator="greaterThan">
      <formula>90</formula>
    </cfRule>
  </conditionalFormatting>
  <conditionalFormatting sqref="K26">
    <cfRule type="expression" dxfId="3303" priority="12">
      <formula>K26&lt;T26</formula>
    </cfRule>
    <cfRule type="expression" dxfId="3302" priority="13">
      <formula>K26&gt;T26</formula>
    </cfRule>
  </conditionalFormatting>
  <conditionalFormatting sqref="U32">
    <cfRule type="cellIs" dxfId="3301" priority="8" operator="greaterThan">
      <formula>0</formula>
    </cfRule>
    <cfRule type="cellIs" dxfId="3300" priority="9" operator="greaterThan">
      <formula>0</formula>
    </cfRule>
    <cfRule type="cellIs" dxfId="3299" priority="10" operator="lessThan">
      <formula>0</formula>
    </cfRule>
    <cfRule type="cellIs" dxfId="3298" priority="11" operator="notEqual">
      <formula>0</formula>
    </cfRule>
  </conditionalFormatting>
  <conditionalFormatting sqref="K34">
    <cfRule type="expression" dxfId="3297" priority="6">
      <formula>K34&lt;T34</formula>
    </cfRule>
    <cfRule type="expression" dxfId="3296" priority="7">
      <formula>K34&gt;T34</formula>
    </cfRule>
  </conditionalFormatting>
  <conditionalFormatting sqref="K35">
    <cfRule type="expression" dxfId="3295" priority="4">
      <formula>K35&lt;T35</formula>
    </cfRule>
    <cfRule type="expression" dxfId="3294" priority="5">
      <formula>K35&gt;T35</formula>
    </cfRule>
  </conditionalFormatting>
  <conditionalFormatting sqref="J32">
    <cfRule type="cellIs" dxfId="3293" priority="3" operator="greaterThan">
      <formula>90</formula>
    </cfRule>
  </conditionalFormatting>
  <conditionalFormatting sqref="K32">
    <cfRule type="expression" dxfId="3292" priority="1">
      <formula>K32&lt;T32</formula>
    </cfRule>
    <cfRule type="expression" dxfId="3291" priority="2">
      <formula>K32&gt;T32</formula>
    </cfRule>
  </conditionalFormatting>
  <dataValidations count="7">
    <dataValidation type="whole" allowBlank="1" showInputMessage="1" showErrorMessage="1" prompt="La quantité accordée par le point Focal ne peut être supérieure à la somme du CMMa et la quantité commandée pour le trimestre._x000a_Merci de revoir la quantité dans la colonne O." sqref="O26:O49">
      <formula1>0</formula1>
      <formula2>+M26+N26</formula2>
    </dataValidation>
    <dataValidation type="whole" allowBlank="1" showInputMessage="1" showErrorMessage="1" prompt="La valeur ne peut pas être supérieure à 89_x000a_Si tel est le cas déteminer la quantité à commander directement à la colonne O_x000a_merci" sqref="J26">
      <formula1>0</formula1>
      <formula2>89</formula2>
    </dataValidation>
    <dataValidation type="list" allowBlank="1" showInputMessage="1" showErrorMessage="1" sqref="D21:F21">
      <formula1>typerapport2</formula1>
    </dataValidation>
    <dataValidation type="whole" operator="lessThanOrEqual" allowBlank="1" showInputMessage="1" showErrorMessage="1" promptTitle="instruction" prompt="La valeur de la cellule ne peut pas être supérieure à la quantité Totale inscrite dans la colonne D._x000a_Merci de vérifier." sqref="E26:E50">
      <formula1>D26</formula1>
    </dataValidation>
    <dataValidation type="whole" allowBlank="1" showInputMessage="1" showErrorMessage="1" prompt="La valeur ne peut pas être supérieure à 89_x000a_Si tel est le cas déteminer la quantité à commander directement à la colonne M._x000a_merci" sqref="J27:J50">
      <formula1>0</formula1>
      <formula2>89</formula2>
    </dataValidation>
    <dataValidation errorStyle="information" allowBlank="1" showInputMessage="1" showErrorMessage="1" errorTitle="Instruction" error="Saisissez le Texte en MAJUSCULE_x000a_Exemple: CMS AGOE_x000a_Merci" promptTitle="Instruction" prompt="Saisissez le Texte en MAJUSCULE_x000a_Exemple: CMS AGOE_x000a_Merci" sqref="D19:N19"/>
    <dataValidation type="date" errorStyle="warning" allowBlank="1" showInputMessage="1" showErrorMessage="1" promptTitle="Instruction" prompt="SVP Saisissez la date sous le format:_x000a_00/00/0000. exemple 15/09/2016,_x000a_Merci_x000a_" sqref="L21:P21">
      <formula1>42370</formula1>
      <formula2>44926</formula2>
    </dataValidation>
  </dataValidations>
  <pageMargins left="0.21" right="0.23622047244094491" top="0.74803149606299213" bottom="0.74803149606299213" header="0.31496062992125984" footer="0.31496062992125984"/>
  <pageSetup paperSize="9" scale="40" orientation="portrait" r:id="rId1"/>
  <headerFooter alignWithMargins="0">
    <oddFooter>&amp;C&amp;"Arial,Gras"PNLS /IST, Avenue des Armées, -05 BP 424 Lomé –Togo ; Tel 22 20 94 39 Fax : 22 20 94 36    Site Web : www.pnls.tg</oddFooter>
  </headerFooter>
  <drawing r:id="rId2"/>
</worksheet>
</file>

<file path=xl/worksheets/sheet5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rgb="FFFF0000"/>
  </sheetPr>
  <dimension ref="A1:W56"/>
  <sheetViews>
    <sheetView showGridLines="0" view="pageBreakPreview" topLeftCell="A5" zoomScale="70" zoomScaleNormal="70" zoomScaleSheetLayoutView="70" zoomScalePageLayoutView="50" workbookViewId="0">
      <selection activeCell="D19" sqref="D19:N19"/>
    </sheetView>
  </sheetViews>
  <sheetFormatPr baseColWidth="10" defaultColWidth="7.33203125" defaultRowHeight="13.8" x14ac:dyDescent="0.3"/>
  <cols>
    <col min="1" max="1" width="51.5546875" style="3" customWidth="1"/>
    <col min="2" max="14" width="11.5546875" style="3" customWidth="1"/>
    <col min="15" max="15" width="11.6640625" style="39" customWidth="1"/>
    <col min="16" max="16" width="17.5546875" style="3" customWidth="1"/>
    <col min="17" max="17" width="2.109375" style="62" customWidth="1"/>
    <col min="18" max="18" width="4.88671875" style="77" customWidth="1"/>
    <col min="19" max="20" width="7.44140625" style="77" bestFit="1" customWidth="1"/>
    <col min="21" max="21" width="7.88671875" style="78" bestFit="1" customWidth="1"/>
    <col min="22" max="22" width="33.33203125" style="77" customWidth="1"/>
    <col min="23" max="16384" width="7.33203125" style="3"/>
  </cols>
  <sheetData>
    <row r="1" spans="1:23" ht="17.25" customHeight="1" x14ac:dyDescent="0.3">
      <c r="A1" s="549" t="s">
        <v>452</v>
      </c>
      <c r="B1" s="549"/>
      <c r="C1" s="2"/>
      <c r="D1" s="2"/>
      <c r="E1"/>
      <c r="F1"/>
      <c r="G1"/>
      <c r="H1"/>
      <c r="I1"/>
      <c r="J1"/>
      <c r="N1" s="4" t="s">
        <v>1</v>
      </c>
      <c r="O1" s="5"/>
      <c r="R1" s="306"/>
      <c r="S1" s="69"/>
      <c r="T1" s="69"/>
      <c r="U1" s="69"/>
      <c r="V1" s="70"/>
      <c r="W1" s="69"/>
    </row>
    <row r="2" spans="1:23" ht="13.5" customHeight="1" x14ac:dyDescent="0.3">
      <c r="A2" s="1" t="s">
        <v>453</v>
      </c>
      <c r="B2" s="1"/>
      <c r="C2" s="2"/>
      <c r="D2" s="2"/>
      <c r="E2"/>
      <c r="F2"/>
      <c r="G2"/>
      <c r="H2"/>
      <c r="I2"/>
      <c r="J2"/>
      <c r="M2" s="4"/>
      <c r="N2" s="4" t="s">
        <v>3</v>
      </c>
      <c r="O2" s="5"/>
      <c r="R2" s="306"/>
      <c r="S2" s="69"/>
      <c r="T2" s="69"/>
      <c r="U2" s="69"/>
      <c r="V2" s="70"/>
      <c r="W2" s="69"/>
    </row>
    <row r="3" spans="1:23" ht="15.6" x14ac:dyDescent="0.3">
      <c r="A3" s="549" t="s">
        <v>454</v>
      </c>
      <c r="B3" s="549"/>
      <c r="C3" s="2"/>
      <c r="D3" s="2"/>
      <c r="E3"/>
      <c r="F3"/>
      <c r="G3"/>
      <c r="H3"/>
      <c r="I3"/>
      <c r="J3"/>
      <c r="K3" s="5"/>
      <c r="L3" s="5"/>
      <c r="M3" s="5"/>
      <c r="N3" s="5"/>
      <c r="O3" s="5"/>
      <c r="R3" s="306"/>
      <c r="S3" s="69"/>
      <c r="T3" s="69"/>
      <c r="U3" s="69"/>
      <c r="V3" s="70"/>
      <c r="W3" s="69"/>
    </row>
    <row r="4" spans="1:23" ht="33.6" customHeight="1" x14ac:dyDescent="0.3">
      <c r="A4" s="547" t="s">
        <v>455</v>
      </c>
      <c r="B4" s="548"/>
      <c r="C4" s="7"/>
      <c r="D4" s="7"/>
      <c r="E4" s="8"/>
      <c r="F4" s="8"/>
      <c r="G4" s="8"/>
      <c r="H4" s="8"/>
      <c r="I4" s="8"/>
      <c r="J4" s="8"/>
      <c r="K4" s="9"/>
      <c r="L4" s="9"/>
      <c r="M4" s="9"/>
      <c r="N4" s="9"/>
      <c r="O4" s="38"/>
      <c r="R4" s="306"/>
      <c r="S4" s="69"/>
      <c r="T4" s="69"/>
      <c r="U4" s="69"/>
      <c r="V4" s="70"/>
      <c r="W4" s="69"/>
    </row>
    <row r="5" spans="1:23" x14ac:dyDescent="0.3">
      <c r="B5" s="9"/>
      <c r="C5" s="9"/>
      <c r="D5" s="9"/>
      <c r="E5" s="9"/>
      <c r="F5" s="9"/>
      <c r="G5" s="9"/>
      <c r="H5" s="9"/>
      <c r="I5" s="9"/>
      <c r="J5" s="9"/>
      <c r="K5" s="9"/>
      <c r="L5" s="9"/>
      <c r="M5" s="9"/>
      <c r="N5" s="9"/>
      <c r="O5" s="38"/>
      <c r="R5" s="306"/>
      <c r="S5" s="69"/>
      <c r="T5" s="69"/>
      <c r="U5" s="69"/>
      <c r="V5" s="70"/>
      <c r="W5" s="69"/>
    </row>
    <row r="6" spans="1:23" ht="15.6" x14ac:dyDescent="0.3">
      <c r="A6" s="6" t="s">
        <v>232</v>
      </c>
      <c r="B6" s="9"/>
      <c r="C6" s="9"/>
      <c r="D6" s="9"/>
      <c r="E6" s="9"/>
      <c r="F6" s="9"/>
      <c r="G6" s="9"/>
      <c r="H6" s="9"/>
      <c r="I6" s="9"/>
      <c r="J6" s="9"/>
      <c r="K6" s="9"/>
      <c r="L6" s="9"/>
      <c r="M6" s="9"/>
      <c r="N6" s="9"/>
      <c r="O6" s="38"/>
      <c r="R6" s="306"/>
      <c r="S6" s="69"/>
      <c r="T6" s="69"/>
      <c r="U6" s="69"/>
      <c r="V6" s="70"/>
      <c r="W6" s="69"/>
    </row>
    <row r="7" spans="1:23" x14ac:dyDescent="0.3">
      <c r="A7" s="10"/>
      <c r="B7" s="9"/>
      <c r="C7" s="9"/>
      <c r="D7" s="9"/>
      <c r="E7" s="9"/>
      <c r="F7" s="9"/>
      <c r="G7" s="9"/>
      <c r="H7" s="9"/>
      <c r="I7" s="9"/>
      <c r="J7" s="9"/>
      <c r="K7" s="9"/>
      <c r="L7" s="9"/>
      <c r="M7" s="9"/>
      <c r="N7" s="9"/>
      <c r="O7" s="38"/>
      <c r="R7" s="69"/>
      <c r="S7" s="69"/>
      <c r="T7" s="69"/>
      <c r="U7" s="70"/>
      <c r="V7" s="69"/>
    </row>
    <row r="8" spans="1:23" x14ac:dyDescent="0.3">
      <c r="A8" s="10"/>
      <c r="B8" s="9"/>
      <c r="C8" s="9"/>
      <c r="D8" s="9"/>
      <c r="E8" s="9"/>
      <c r="F8" s="9"/>
      <c r="G8" s="9"/>
      <c r="H8" s="9"/>
      <c r="I8" s="9"/>
      <c r="J8" s="9"/>
      <c r="K8" s="9"/>
      <c r="L8" s="9"/>
      <c r="M8" s="9"/>
      <c r="N8" s="9"/>
      <c r="O8" s="38"/>
      <c r="R8" s="69"/>
      <c r="S8" s="69"/>
      <c r="T8" s="69"/>
      <c r="U8" s="70"/>
      <c r="V8" s="69"/>
    </row>
    <row r="9" spans="1:23" ht="17.25" customHeight="1" x14ac:dyDescent="0.3">
      <c r="A9" s="10"/>
      <c r="B9" s="9"/>
      <c r="C9" s="9"/>
      <c r="D9" s="9"/>
      <c r="E9" s="9"/>
      <c r="F9" s="9"/>
      <c r="G9" s="9"/>
      <c r="H9" s="9"/>
      <c r="I9" s="9"/>
      <c r="J9" s="9"/>
      <c r="K9" s="9"/>
      <c r="L9" s="9"/>
      <c r="M9" s="9"/>
      <c r="N9" s="9"/>
      <c r="O9" s="38"/>
      <c r="R9" s="69"/>
      <c r="S9" s="69"/>
      <c r="T9" s="69"/>
      <c r="U9" s="70"/>
      <c r="V9" s="69"/>
    </row>
    <row r="10" spans="1:23" ht="0.75" customHeight="1" x14ac:dyDescent="0.3">
      <c r="R10" s="69"/>
      <c r="S10" s="69"/>
      <c r="T10" s="69"/>
      <c r="U10" s="70"/>
      <c r="V10" s="69"/>
    </row>
    <row r="11" spans="1:23" ht="21" customHeight="1" x14ac:dyDescent="0.3">
      <c r="A11" s="555" t="s">
        <v>263</v>
      </c>
      <c r="B11" s="555"/>
      <c r="C11" s="555"/>
      <c r="D11" s="555"/>
      <c r="E11" s="555"/>
      <c r="F11" s="555"/>
      <c r="G11" s="555"/>
      <c r="H11" s="555"/>
      <c r="I11" s="555"/>
      <c r="J11" s="555"/>
      <c r="K11" s="555"/>
      <c r="L11" s="555"/>
      <c r="M11" s="555"/>
      <c r="N11" s="555"/>
      <c r="O11" s="555"/>
      <c r="P11" s="40"/>
      <c r="R11" s="69"/>
      <c r="S11" s="69"/>
      <c r="T11" s="69"/>
      <c r="U11" s="70"/>
      <c r="V11" s="69"/>
    </row>
    <row r="12" spans="1:23" ht="3.75" customHeight="1" x14ac:dyDescent="0.3">
      <c r="A12" s="11"/>
      <c r="B12" s="11"/>
      <c r="C12" s="11"/>
      <c r="D12" s="11"/>
      <c r="E12" s="11"/>
      <c r="F12" s="11"/>
      <c r="G12" s="11"/>
      <c r="H12" s="11"/>
      <c r="I12" s="11"/>
      <c r="J12" s="11"/>
      <c r="K12" s="11"/>
      <c r="L12" s="11"/>
      <c r="M12" s="11"/>
      <c r="N12" s="11"/>
      <c r="O12" s="11"/>
      <c r="R12" s="69"/>
      <c r="S12" s="69"/>
      <c r="T12" s="69"/>
      <c r="U12" s="70"/>
      <c r="V12" s="69"/>
    </row>
    <row r="13" spans="1:23" s="42" customFormat="1" ht="20.25" hidden="1" customHeight="1" thickBot="1" x14ac:dyDescent="0.35">
      <c r="A13" s="434" t="s">
        <v>5</v>
      </c>
      <c r="B13" s="556">
        <f>'Info District'!G11</f>
        <v>2025</v>
      </c>
      <c r="C13" s="557"/>
      <c r="E13" s="550"/>
      <c r="F13" s="550"/>
      <c r="G13" s="550"/>
      <c r="H13" s="550"/>
      <c r="I13" s="550"/>
      <c r="J13" s="554"/>
      <c r="Q13" s="63"/>
      <c r="R13" s="71"/>
      <c r="S13" s="71"/>
      <c r="T13" s="71"/>
      <c r="U13" s="72"/>
      <c r="V13" s="71"/>
    </row>
    <row r="14" spans="1:23" s="42" customFormat="1" ht="7.5" hidden="1" customHeight="1" thickBot="1" x14ac:dyDescent="0.35">
      <c r="A14" s="434"/>
      <c r="B14" s="13"/>
      <c r="C14" s="13"/>
      <c r="D14" s="13"/>
      <c r="O14" s="15"/>
      <c r="Q14" s="63"/>
      <c r="R14" s="71"/>
      <c r="S14" s="71"/>
      <c r="T14" s="71"/>
      <c r="U14" s="72"/>
      <c r="V14" s="71"/>
    </row>
    <row r="15" spans="1:23" s="42" customFormat="1" ht="16.5" hidden="1" customHeight="1" thickBot="1" x14ac:dyDescent="0.35">
      <c r="A15" s="434" t="s">
        <v>7</v>
      </c>
      <c r="B15" s="558" t="str">
        <f>'Info District'!G12</f>
        <v>PLATEAUX</v>
      </c>
      <c r="C15" s="559"/>
      <c r="D15" s="550" t="s">
        <v>8</v>
      </c>
      <c r="E15" s="550"/>
      <c r="F15" s="550"/>
      <c r="G15" s="551" t="str">
        <f>'Info District'!G13</f>
        <v>Agou</v>
      </c>
      <c r="H15" s="552"/>
      <c r="I15" s="553"/>
      <c r="L15" s="11"/>
      <c r="M15" s="11"/>
      <c r="N15" s="11"/>
      <c r="O15" s="11"/>
      <c r="P15" s="11"/>
      <c r="Q15" s="63"/>
      <c r="R15" s="71"/>
      <c r="S15" s="71"/>
      <c r="T15" s="71"/>
      <c r="U15" s="73"/>
      <c r="V15" s="71"/>
    </row>
    <row r="16" spans="1:23" s="42" customFormat="1" ht="3.75" hidden="1" customHeight="1" thickBot="1" x14ac:dyDescent="0.35">
      <c r="A16" s="139"/>
      <c r="B16" s="15"/>
      <c r="C16" s="15"/>
      <c r="D16" s="15"/>
      <c r="E16" s="15"/>
      <c r="K16" s="15"/>
      <c r="L16" s="15"/>
      <c r="M16" s="15"/>
      <c r="O16" s="15"/>
      <c r="Q16" s="63"/>
      <c r="R16" s="71"/>
      <c r="S16" s="71"/>
      <c r="T16" s="71"/>
      <c r="U16" s="72"/>
      <c r="V16" s="71"/>
    </row>
    <row r="17" spans="1:23" s="42" customFormat="1" ht="18" hidden="1" customHeight="1" thickBot="1" x14ac:dyDescent="0.35">
      <c r="A17" s="434" t="s">
        <v>9</v>
      </c>
      <c r="B17" s="556" t="str">
        <f>'Info District'!G17</f>
        <v>Avril à Juin 2025</v>
      </c>
      <c r="C17" s="560"/>
      <c r="D17" s="560"/>
      <c r="E17" s="557"/>
      <c r="G17" s="550" t="s">
        <v>11</v>
      </c>
      <c r="H17" s="550"/>
      <c r="I17" s="550"/>
      <c r="J17" s="550"/>
      <c r="K17" s="554"/>
      <c r="L17" s="551" t="str">
        <f>'Info District'!G18</f>
        <v>Juillet à Septembre 2025</v>
      </c>
      <c r="M17" s="552"/>
      <c r="N17" s="552"/>
      <c r="O17" s="552"/>
      <c r="P17" s="553"/>
      <c r="Q17" s="63"/>
      <c r="R17" s="71"/>
      <c r="S17" s="71"/>
      <c r="T17" s="71"/>
      <c r="U17" s="72"/>
      <c r="V17" s="71"/>
    </row>
    <row r="18" spans="1:23" s="9" customFormat="1" ht="6" customHeight="1" thickBot="1" x14ac:dyDescent="0.3">
      <c r="B18" s="43"/>
      <c r="C18" s="43"/>
      <c r="D18" s="43"/>
      <c r="E18" s="44"/>
      <c r="F18" s="43"/>
      <c r="G18" s="45"/>
      <c r="H18" s="45"/>
      <c r="I18" s="45"/>
      <c r="J18" s="45"/>
      <c r="K18" s="45"/>
      <c r="L18" s="45"/>
      <c r="M18" s="45"/>
      <c r="O18" s="38"/>
      <c r="Q18" s="64"/>
      <c r="R18" s="74"/>
      <c r="S18" s="74"/>
      <c r="T18" s="74"/>
      <c r="U18" s="75"/>
      <c r="V18" s="74"/>
    </row>
    <row r="19" spans="1:23" s="9" customFormat="1" ht="31.5" customHeight="1" thickBot="1" x14ac:dyDescent="0.35">
      <c r="A19" s="532" t="s">
        <v>12</v>
      </c>
      <c r="B19" s="532"/>
      <c r="C19" s="533"/>
      <c r="D19" s="575"/>
      <c r="E19" s="576"/>
      <c r="F19" s="576"/>
      <c r="G19" s="576"/>
      <c r="H19" s="576"/>
      <c r="I19" s="576"/>
      <c r="J19" s="576"/>
      <c r="K19" s="576"/>
      <c r="L19" s="576"/>
      <c r="M19" s="576"/>
      <c r="N19" s="577"/>
      <c r="O19" s="11"/>
      <c r="P19" s="464" t="str">
        <f>'Info District'!H17</f>
        <v>T2</v>
      </c>
      <c r="Q19" s="65"/>
      <c r="R19" s="535" t="s">
        <v>96</v>
      </c>
      <c r="S19" s="536"/>
      <c r="T19" s="536"/>
      <c r="U19" s="536"/>
      <c r="V19" s="537"/>
    </row>
    <row r="20" spans="1:23" s="9" customFormat="1" ht="8.25" customHeight="1" thickBot="1" x14ac:dyDescent="0.35">
      <c r="A20" s="12"/>
      <c r="B20" s="12"/>
      <c r="C20" s="12"/>
      <c r="D20" s="12"/>
      <c r="E20" s="12"/>
      <c r="F20" s="12"/>
      <c r="G20" s="13"/>
      <c r="H20" s="13"/>
      <c r="I20" s="13"/>
      <c r="J20" s="13"/>
      <c r="K20" s="13"/>
      <c r="L20" s="14"/>
      <c r="M20" s="14"/>
      <c r="N20" s="14"/>
      <c r="O20" s="14"/>
      <c r="Q20" s="64"/>
      <c r="R20" s="146"/>
      <c r="S20" s="74"/>
      <c r="T20" s="74"/>
      <c r="U20" s="76"/>
      <c r="V20" s="147"/>
    </row>
    <row r="21" spans="1:23" s="9" customFormat="1" ht="30.75" customHeight="1" thickBot="1" x14ac:dyDescent="0.35">
      <c r="A21" s="564" t="s">
        <v>6</v>
      </c>
      <c r="B21" s="564"/>
      <c r="C21" s="564"/>
      <c r="D21" s="565"/>
      <c r="E21" s="566"/>
      <c r="F21" s="566"/>
      <c r="G21" s="566"/>
      <c r="H21" s="567"/>
      <c r="I21" s="12"/>
      <c r="K21" s="230" t="s">
        <v>338</v>
      </c>
      <c r="O21" s="571"/>
      <c r="P21" s="572"/>
      <c r="Q21" s="64"/>
      <c r="R21" s="146"/>
      <c r="S21" s="74"/>
      <c r="T21" s="74"/>
      <c r="U21" s="76"/>
      <c r="V21" s="147"/>
    </row>
    <row r="22" spans="1:23" s="9" customFormat="1" ht="9" customHeight="1" thickBot="1" x14ac:dyDescent="0.35">
      <c r="A22" s="12"/>
      <c r="B22" s="12"/>
      <c r="C22" s="12"/>
      <c r="D22" s="12"/>
      <c r="E22" s="12"/>
      <c r="F22" s="12"/>
      <c r="G22" s="13"/>
      <c r="H22" s="13"/>
      <c r="I22" s="13"/>
      <c r="J22" s="13"/>
      <c r="K22" s="13"/>
      <c r="L22" s="14"/>
      <c r="M22" s="14"/>
      <c r="N22" s="14"/>
      <c r="O22" s="14"/>
      <c r="Q22" s="64"/>
      <c r="R22" s="146"/>
      <c r="S22" s="74"/>
      <c r="T22" s="74"/>
      <c r="U22" s="76"/>
      <c r="V22" s="147"/>
    </row>
    <row r="23" spans="1:23" s="9" customFormat="1" ht="30" customHeight="1" thickBot="1" x14ac:dyDescent="0.35">
      <c r="A23" s="532" t="s">
        <v>240</v>
      </c>
      <c r="B23" s="532"/>
      <c r="C23" s="533"/>
      <c r="D23" s="568" t="s">
        <v>265</v>
      </c>
      <c r="E23" s="569"/>
      <c r="F23" s="570"/>
      <c r="H23" s="229"/>
      <c r="I23" s="573" t="s">
        <v>337</v>
      </c>
      <c r="J23" s="573"/>
      <c r="K23" s="573"/>
      <c r="L23" s="573"/>
      <c r="M23" s="573"/>
      <c r="N23" s="574"/>
      <c r="O23" s="562"/>
      <c r="P23" s="563"/>
      <c r="Q23" s="64"/>
      <c r="R23" s="146"/>
      <c r="S23" s="74"/>
      <c r="T23" s="74"/>
      <c r="U23" s="76"/>
      <c r="V23" s="147"/>
    </row>
    <row r="24" spans="1:23" s="9" customFormat="1" ht="6" customHeight="1" x14ac:dyDescent="0.3">
      <c r="A24" s="12"/>
      <c r="B24" s="12"/>
      <c r="C24" s="12"/>
      <c r="D24" s="12"/>
      <c r="E24" s="12"/>
      <c r="F24" s="12"/>
      <c r="G24" s="13"/>
      <c r="H24" s="15"/>
      <c r="I24" s="15"/>
      <c r="J24" s="15"/>
      <c r="K24" s="13"/>
      <c r="L24" s="14"/>
      <c r="M24" s="14"/>
      <c r="N24" s="14"/>
      <c r="O24" s="14"/>
      <c r="Q24" s="64"/>
      <c r="R24" s="146"/>
      <c r="S24" s="74"/>
      <c r="T24" s="74"/>
      <c r="U24" s="76"/>
      <c r="V24" s="147"/>
    </row>
    <row r="25" spans="1:23" s="9" customFormat="1" ht="4.5" customHeight="1" thickBot="1" x14ac:dyDescent="0.35">
      <c r="A25" s="12"/>
      <c r="B25" s="12"/>
      <c r="C25" s="12"/>
      <c r="D25" s="12"/>
      <c r="E25" s="12"/>
      <c r="F25" s="12"/>
      <c r="G25" s="13"/>
      <c r="H25" s="13"/>
      <c r="I25" s="13"/>
      <c r="J25" s="13"/>
      <c r="K25" s="13"/>
      <c r="L25" s="14"/>
      <c r="M25" s="14"/>
      <c r="N25" s="14"/>
      <c r="O25" s="14"/>
      <c r="Q25" s="64"/>
      <c r="R25" s="146"/>
      <c r="S25" s="74"/>
      <c r="T25" s="74"/>
      <c r="U25" s="76"/>
      <c r="V25" s="147"/>
    </row>
    <row r="26" spans="1:23" ht="76.5" customHeight="1" thickBot="1" x14ac:dyDescent="0.35">
      <c r="A26" s="541" t="s">
        <v>13</v>
      </c>
      <c r="B26" s="16" t="s">
        <v>14</v>
      </c>
      <c r="C26" s="108" t="s">
        <v>15</v>
      </c>
      <c r="D26" s="118" t="s">
        <v>16</v>
      </c>
      <c r="E26" s="117" t="s">
        <v>17</v>
      </c>
      <c r="F26" s="16" t="s">
        <v>18</v>
      </c>
      <c r="G26" s="16" t="s">
        <v>233</v>
      </c>
      <c r="H26" s="16" t="s">
        <v>234</v>
      </c>
      <c r="I26" s="16" t="s">
        <v>19</v>
      </c>
      <c r="J26" s="16" t="s">
        <v>20</v>
      </c>
      <c r="K26" s="108" t="s">
        <v>21</v>
      </c>
      <c r="L26" s="136" t="s">
        <v>22</v>
      </c>
      <c r="M26" s="137" t="s">
        <v>236</v>
      </c>
      <c r="N26" s="138" t="s">
        <v>23</v>
      </c>
      <c r="O26" s="109" t="s">
        <v>39</v>
      </c>
      <c r="P26" s="16" t="s">
        <v>40</v>
      </c>
      <c r="R26" s="148" t="s">
        <v>237</v>
      </c>
      <c r="S26" s="140" t="s">
        <v>93</v>
      </c>
      <c r="T26" s="140" t="s">
        <v>239</v>
      </c>
      <c r="U26" s="140" t="s">
        <v>238</v>
      </c>
      <c r="V26" s="149" t="s">
        <v>97</v>
      </c>
    </row>
    <row r="27" spans="1:23" s="47" customFormat="1" ht="21.75" customHeight="1" thickBot="1" x14ac:dyDescent="0.35">
      <c r="A27" s="542"/>
      <c r="B27" s="46" t="s">
        <v>24</v>
      </c>
      <c r="C27" s="46" t="s">
        <v>25</v>
      </c>
      <c r="D27" s="112" t="s">
        <v>26</v>
      </c>
      <c r="E27" s="46" t="s">
        <v>27</v>
      </c>
      <c r="F27" s="46"/>
      <c r="G27" s="46" t="s">
        <v>28</v>
      </c>
      <c r="H27" s="46"/>
      <c r="I27" s="46" t="s">
        <v>29</v>
      </c>
      <c r="J27" s="46"/>
      <c r="K27" s="131" t="s">
        <v>235</v>
      </c>
      <c r="L27" s="133"/>
      <c r="M27" s="134"/>
      <c r="N27" s="135"/>
      <c r="O27" s="132" t="s">
        <v>30</v>
      </c>
      <c r="P27" s="46"/>
      <c r="Q27" s="66"/>
      <c r="R27" s="150"/>
      <c r="S27" s="67" t="s">
        <v>94</v>
      </c>
      <c r="T27" s="67" t="s">
        <v>95</v>
      </c>
      <c r="U27" s="94"/>
      <c r="V27" s="151" t="str">
        <f>IF(J28&lt;=0,"",IF(J28=90,$W$28))</f>
        <v/>
      </c>
      <c r="W27" s="37" t="s">
        <v>98</v>
      </c>
    </row>
    <row r="28" spans="1:23" ht="49.5" customHeight="1" x14ac:dyDescent="0.3">
      <c r="A28" s="231" t="str">
        <f>CDT!B26</f>
        <v>Artéméther-Luméfantrine 6cp (AL)</v>
      </c>
      <c r="B28" s="79"/>
      <c r="C28" s="110"/>
      <c r="D28" s="120" t="str">
        <f>IF(B28&lt;&gt;"",B28+C28,"")</f>
        <v/>
      </c>
      <c r="E28" s="119"/>
      <c r="F28" s="79"/>
      <c r="G28" s="79"/>
      <c r="H28" s="79"/>
      <c r="I28" s="79"/>
      <c r="J28" s="79"/>
      <c r="K28" s="110"/>
      <c r="L28" s="431" t="str">
        <f>IF(B28&lt;&gt;"",IF(J28=0,E28,((E28*90)/(90-J28))),"0")</f>
        <v>0</v>
      </c>
      <c r="M28" s="428" t="str">
        <f>IF(B28&lt;&gt;"",((E28/R28)*30),"0")</f>
        <v>0</v>
      </c>
      <c r="N28" s="250" t="str">
        <f>IF(B28&lt;&gt;"",IF(J28=0,((E28+L28)-K28),((M28*6)-K28)),"0")</f>
        <v>0</v>
      </c>
      <c r="O28" s="251"/>
      <c r="P28" s="81"/>
      <c r="R28" s="152">
        <f>(90-J28)</f>
        <v>90</v>
      </c>
      <c r="S28" s="68" t="e">
        <f>D28-(E28+G28+I28+H28)</f>
        <v>#VALUE!</v>
      </c>
      <c r="T28" s="68" t="e">
        <f>K28-S28</f>
        <v>#VALUE!</v>
      </c>
      <c r="U28" s="95">
        <v>6</v>
      </c>
      <c r="V28" s="153" t="e">
        <f t="shared" ref="V28:V52" si="0">IF(T28=0,"",$W$27)</f>
        <v>#VALUE!</v>
      </c>
      <c r="W28" s="37" t="s">
        <v>203</v>
      </c>
    </row>
    <row r="29" spans="1:23" ht="45" customHeight="1" x14ac:dyDescent="0.3">
      <c r="A29" s="231" t="str">
        <f>CDT!B27</f>
        <v>Artéméther-Luméfantrine 12cp (AL)</v>
      </c>
      <c r="B29" s="79"/>
      <c r="C29" s="110"/>
      <c r="D29" s="121" t="str">
        <f t="shared" ref="D29:D36" si="1">IF(B29&lt;&gt;"",B29+C29,"")</f>
        <v/>
      </c>
      <c r="E29" s="119"/>
      <c r="F29" s="79"/>
      <c r="G29" s="79"/>
      <c r="H29" s="79"/>
      <c r="I29" s="79"/>
      <c r="J29" s="79"/>
      <c r="K29" s="110"/>
      <c r="L29" s="431" t="str">
        <f t="shared" ref="L29:L36" si="2">IF(B29&lt;&gt;"",IF(J29=0,E29,((E29*90)/(90-J29))),"0")</f>
        <v>0</v>
      </c>
      <c r="M29" s="428" t="str">
        <f t="shared" ref="M29:M36" si="3">IF(B29&lt;&gt;"",((E29/R29)*30),"0")</f>
        <v>0</v>
      </c>
      <c r="N29" s="250" t="str">
        <f t="shared" ref="N29:N36" si="4">IF(B29&lt;&gt;"",IF(J29=0,((E29+L29)-K29),((M29*6)-K29)),"0")</f>
        <v>0</v>
      </c>
      <c r="O29" s="251"/>
      <c r="P29" s="81"/>
      <c r="R29" s="152">
        <f t="shared" ref="R29:R50" si="5">(90-J29)</f>
        <v>90</v>
      </c>
      <c r="S29" s="68" t="e">
        <f t="shared" ref="S29:S49" si="6">D29-(E29+G29+I29+H29)</f>
        <v>#VALUE!</v>
      </c>
      <c r="T29" s="68" t="e">
        <f t="shared" ref="T29:T50" si="7">K29-S29</f>
        <v>#VALUE!</v>
      </c>
      <c r="U29" s="95">
        <v>12</v>
      </c>
      <c r="V29" s="153" t="e">
        <f t="shared" si="0"/>
        <v>#VALUE!</v>
      </c>
    </row>
    <row r="30" spans="1:23" ht="49.5" customHeight="1" x14ac:dyDescent="0.3">
      <c r="A30" s="231" t="str">
        <f>CDT!B28</f>
        <v>Artéméther-Luméfantrine 18cp (AL)</v>
      </c>
      <c r="B30" s="79"/>
      <c r="C30" s="110"/>
      <c r="D30" s="121" t="str">
        <f t="shared" si="1"/>
        <v/>
      </c>
      <c r="E30" s="119"/>
      <c r="F30" s="79"/>
      <c r="G30" s="79"/>
      <c r="H30" s="79"/>
      <c r="I30" s="79"/>
      <c r="J30" s="79"/>
      <c r="K30" s="110"/>
      <c r="L30" s="431" t="str">
        <f t="shared" si="2"/>
        <v>0</v>
      </c>
      <c r="M30" s="428" t="str">
        <f t="shared" si="3"/>
        <v>0</v>
      </c>
      <c r="N30" s="250" t="str">
        <f t="shared" si="4"/>
        <v>0</v>
      </c>
      <c r="O30" s="251"/>
      <c r="P30" s="81"/>
      <c r="R30" s="152">
        <f t="shared" si="5"/>
        <v>90</v>
      </c>
      <c r="S30" s="68" t="e">
        <f t="shared" si="6"/>
        <v>#VALUE!</v>
      </c>
      <c r="T30" s="68" t="e">
        <f t="shared" si="7"/>
        <v>#VALUE!</v>
      </c>
      <c r="U30" s="95">
        <v>18</v>
      </c>
      <c r="V30" s="153" t="e">
        <f t="shared" si="0"/>
        <v>#VALUE!</v>
      </c>
    </row>
    <row r="31" spans="1:23" ht="49.5" customHeight="1" x14ac:dyDescent="0.3">
      <c r="A31" s="231" t="str">
        <f>CDT!B29</f>
        <v>Artéméther-Luméfantrine 24cp (AL)</v>
      </c>
      <c r="B31" s="79"/>
      <c r="C31" s="110"/>
      <c r="D31" s="121" t="str">
        <f t="shared" si="1"/>
        <v/>
      </c>
      <c r="E31" s="119"/>
      <c r="F31" s="79"/>
      <c r="G31" s="79"/>
      <c r="H31" s="79"/>
      <c r="I31" s="79"/>
      <c r="J31" s="79"/>
      <c r="K31" s="110"/>
      <c r="L31" s="431" t="str">
        <f t="shared" si="2"/>
        <v>0</v>
      </c>
      <c r="M31" s="428" t="str">
        <f t="shared" si="3"/>
        <v>0</v>
      </c>
      <c r="N31" s="250" t="str">
        <f t="shared" si="4"/>
        <v>0</v>
      </c>
      <c r="O31" s="251"/>
      <c r="P31" s="81"/>
      <c r="R31" s="152">
        <f t="shared" si="5"/>
        <v>90</v>
      </c>
      <c r="S31" s="68" t="e">
        <f t="shared" si="6"/>
        <v>#VALUE!</v>
      </c>
      <c r="T31" s="68" t="e">
        <f t="shared" si="7"/>
        <v>#VALUE!</v>
      </c>
      <c r="U31" s="95">
        <v>24</v>
      </c>
      <c r="V31" s="153" t="e">
        <f t="shared" si="0"/>
        <v>#VALUE!</v>
      </c>
    </row>
    <row r="32" spans="1:23" ht="50.25" hidden="1" customHeight="1" x14ac:dyDescent="0.3">
      <c r="A32" s="17" t="str">
        <f>CDT!B30</f>
        <v>Artéméther injectable 40 mg</v>
      </c>
      <c r="B32" s="79"/>
      <c r="C32" s="110"/>
      <c r="D32" s="121" t="str">
        <f t="shared" si="1"/>
        <v/>
      </c>
      <c r="E32" s="119"/>
      <c r="F32" s="79"/>
      <c r="G32" s="79"/>
      <c r="H32" s="79"/>
      <c r="I32" s="79"/>
      <c r="J32" s="79"/>
      <c r="K32" s="110"/>
      <c r="L32" s="431" t="str">
        <f t="shared" si="2"/>
        <v>0</v>
      </c>
      <c r="M32" s="428" t="str">
        <f t="shared" si="3"/>
        <v>0</v>
      </c>
      <c r="N32" s="250" t="str">
        <f t="shared" si="4"/>
        <v>0</v>
      </c>
      <c r="O32" s="251"/>
      <c r="P32" s="79"/>
      <c r="R32" s="152">
        <f t="shared" si="5"/>
        <v>90</v>
      </c>
      <c r="S32" s="68" t="e">
        <f t="shared" si="6"/>
        <v>#VALUE!</v>
      </c>
      <c r="T32" s="68" t="e">
        <f t="shared" si="7"/>
        <v>#VALUE!</v>
      </c>
      <c r="U32" s="95">
        <v>1</v>
      </c>
      <c r="V32" s="153" t="e">
        <f t="shared" si="0"/>
        <v>#VALUE!</v>
      </c>
    </row>
    <row r="33" spans="1:22" ht="50.25" hidden="1" customHeight="1" x14ac:dyDescent="0.3">
      <c r="A33" s="17" t="str">
        <f>CDT!B31</f>
        <v>Artéméther injectable 80 mg</v>
      </c>
      <c r="B33" s="79"/>
      <c r="C33" s="110"/>
      <c r="D33" s="121" t="str">
        <f t="shared" si="1"/>
        <v/>
      </c>
      <c r="E33" s="119"/>
      <c r="F33" s="79"/>
      <c r="G33" s="79"/>
      <c r="H33" s="79"/>
      <c r="I33" s="79"/>
      <c r="J33" s="79"/>
      <c r="K33" s="110"/>
      <c r="L33" s="431" t="str">
        <f t="shared" si="2"/>
        <v>0</v>
      </c>
      <c r="M33" s="428" t="str">
        <f t="shared" si="3"/>
        <v>0</v>
      </c>
      <c r="N33" s="250" t="str">
        <f t="shared" si="4"/>
        <v>0</v>
      </c>
      <c r="O33" s="251"/>
      <c r="P33" s="79"/>
      <c r="R33" s="152">
        <f t="shared" si="5"/>
        <v>90</v>
      </c>
      <c r="S33" s="68" t="e">
        <f t="shared" si="6"/>
        <v>#VALUE!</v>
      </c>
      <c r="T33" s="68" t="e">
        <f t="shared" si="7"/>
        <v>#VALUE!</v>
      </c>
      <c r="U33" s="95">
        <v>1</v>
      </c>
      <c r="V33" s="153" t="e">
        <f t="shared" si="0"/>
        <v>#VALUE!</v>
      </c>
    </row>
    <row r="34" spans="1:22" ht="50.25" hidden="1" customHeight="1" x14ac:dyDescent="0.3">
      <c r="A34" s="17" t="str">
        <f>CDT!B32</f>
        <v>Artésunate injectable 60 mg</v>
      </c>
      <c r="B34" s="79"/>
      <c r="C34" s="110"/>
      <c r="D34" s="121" t="str">
        <f t="shared" si="1"/>
        <v/>
      </c>
      <c r="E34" s="119"/>
      <c r="F34" s="79"/>
      <c r="G34" s="79"/>
      <c r="H34" s="79"/>
      <c r="I34" s="79"/>
      <c r="J34" s="79"/>
      <c r="K34" s="110"/>
      <c r="L34" s="431" t="str">
        <f t="shared" si="2"/>
        <v>0</v>
      </c>
      <c r="M34" s="428" t="str">
        <f t="shared" si="3"/>
        <v>0</v>
      </c>
      <c r="N34" s="250" t="str">
        <f t="shared" si="4"/>
        <v>0</v>
      </c>
      <c r="O34" s="251"/>
      <c r="P34" s="79"/>
      <c r="R34" s="152">
        <f t="shared" si="5"/>
        <v>90</v>
      </c>
      <c r="S34" s="68" t="e">
        <f t="shared" si="6"/>
        <v>#VALUE!</v>
      </c>
      <c r="T34" s="68" t="e">
        <f t="shared" si="7"/>
        <v>#VALUE!</v>
      </c>
      <c r="U34" s="95">
        <v>1</v>
      </c>
      <c r="V34" s="153" t="e">
        <f t="shared" si="0"/>
        <v>#VALUE!</v>
      </c>
    </row>
    <row r="35" spans="1:22" ht="50.25" hidden="1" customHeight="1" x14ac:dyDescent="0.3">
      <c r="A35" s="17" t="str">
        <f>CDT!B33</f>
        <v xml:space="preserve"> Sulfadoxine Pyriméthamine:  (SP)</v>
      </c>
      <c r="B35" s="79"/>
      <c r="C35" s="110"/>
      <c r="D35" s="121" t="str">
        <f t="shared" si="1"/>
        <v/>
      </c>
      <c r="E35" s="119"/>
      <c r="F35" s="79"/>
      <c r="G35" s="79"/>
      <c r="H35" s="79"/>
      <c r="I35" s="79"/>
      <c r="J35" s="79"/>
      <c r="K35" s="110"/>
      <c r="L35" s="431" t="str">
        <f t="shared" si="2"/>
        <v>0</v>
      </c>
      <c r="M35" s="428" t="str">
        <f t="shared" si="3"/>
        <v>0</v>
      </c>
      <c r="N35" s="250" t="str">
        <f t="shared" si="4"/>
        <v>0</v>
      </c>
      <c r="O35" s="251"/>
      <c r="P35" s="79"/>
      <c r="R35" s="152">
        <f t="shared" si="5"/>
        <v>90</v>
      </c>
      <c r="S35" s="68" t="e">
        <f t="shared" si="6"/>
        <v>#VALUE!</v>
      </c>
      <c r="T35" s="68" t="e">
        <f t="shared" si="7"/>
        <v>#VALUE!</v>
      </c>
      <c r="U35" s="95">
        <v>3</v>
      </c>
      <c r="V35" s="153" t="e">
        <f t="shared" si="0"/>
        <v>#VALUE!</v>
      </c>
    </row>
    <row r="36" spans="1:22" ht="45.75" customHeight="1" thickBot="1" x14ac:dyDescent="0.35">
      <c r="A36" s="231" t="str">
        <f>CDT!B34</f>
        <v>Test de Diagnostic Rapide  : (TDR)</v>
      </c>
      <c r="B36" s="79"/>
      <c r="C36" s="110"/>
      <c r="D36" s="305" t="str">
        <f t="shared" si="1"/>
        <v/>
      </c>
      <c r="E36" s="119"/>
      <c r="F36" s="79"/>
      <c r="G36" s="79"/>
      <c r="H36" s="79"/>
      <c r="I36" s="79"/>
      <c r="J36" s="79"/>
      <c r="K36" s="110"/>
      <c r="L36" s="431" t="str">
        <f t="shared" si="2"/>
        <v>0</v>
      </c>
      <c r="M36" s="428" t="str">
        <f t="shared" si="3"/>
        <v>0</v>
      </c>
      <c r="N36" s="250" t="str">
        <f t="shared" si="4"/>
        <v>0</v>
      </c>
      <c r="O36" s="251"/>
      <c r="P36" s="79"/>
      <c r="R36" s="152">
        <f t="shared" si="5"/>
        <v>90</v>
      </c>
      <c r="S36" s="68" t="e">
        <f t="shared" si="6"/>
        <v>#VALUE!</v>
      </c>
      <c r="T36" s="68" t="e">
        <f t="shared" si="7"/>
        <v>#VALUE!</v>
      </c>
      <c r="U36" s="95">
        <v>1</v>
      </c>
      <c r="V36" s="153" t="e">
        <f t="shared" si="0"/>
        <v>#VALUE!</v>
      </c>
    </row>
    <row r="37" spans="1:22" ht="34.5" hidden="1" customHeight="1" x14ac:dyDescent="0.3">
      <c r="A37" s="17" t="str">
        <f>CDT!B35</f>
        <v>Moustiquaire à Imprégnation Durable: (MID)</v>
      </c>
      <c r="B37" s="79"/>
      <c r="C37" s="110"/>
      <c r="D37" s="304">
        <f t="shared" ref="D37:D50" si="8">B37+C37</f>
        <v>0</v>
      </c>
      <c r="E37" s="119"/>
      <c r="F37" s="79"/>
      <c r="G37" s="79"/>
      <c r="H37" s="79"/>
      <c r="I37" s="79"/>
      <c r="J37" s="79"/>
      <c r="K37" s="110"/>
      <c r="L37" s="113">
        <f t="shared" ref="L37:L50" si="9">IF(J37=0,E37,((D37*90)/(90-J37)))</f>
        <v>0</v>
      </c>
      <c r="M37" s="55">
        <f t="shared" ref="M37:M50" si="10">(E37/R37)*30</f>
        <v>0</v>
      </c>
      <c r="N37" s="114">
        <f t="shared" ref="N37:N49" si="11">IF(J37=0,((E37+L37)-K37),((L37*2)-K37))</f>
        <v>0</v>
      </c>
      <c r="O37" s="111" t="str">
        <f t="shared" ref="O37:O50" si="12">IF(N37=0,"0",N37)</f>
        <v>0</v>
      </c>
      <c r="P37" s="79"/>
      <c r="R37" s="152">
        <f t="shared" si="5"/>
        <v>90</v>
      </c>
      <c r="S37" s="68">
        <f t="shared" si="6"/>
        <v>0</v>
      </c>
      <c r="T37" s="68">
        <f t="shared" si="7"/>
        <v>0</v>
      </c>
      <c r="U37" s="95">
        <v>1</v>
      </c>
      <c r="V37" s="153" t="str">
        <f t="shared" si="0"/>
        <v/>
      </c>
    </row>
    <row r="38" spans="1:22" ht="34.5" hidden="1" customHeight="1" x14ac:dyDescent="0.3">
      <c r="A38" s="17" t="str">
        <f>CDT!B40</f>
        <v>Artésunate Amodiaquine: (ASAQ) : 3 cp (25/67,5 mg)</v>
      </c>
      <c r="B38" s="79"/>
      <c r="C38" s="110"/>
      <c r="D38" s="121">
        <f t="shared" si="8"/>
        <v>0</v>
      </c>
      <c r="E38" s="119"/>
      <c r="F38" s="79"/>
      <c r="G38" s="79"/>
      <c r="H38" s="79"/>
      <c r="I38" s="79"/>
      <c r="J38" s="79"/>
      <c r="K38" s="110"/>
      <c r="L38" s="113">
        <f t="shared" si="9"/>
        <v>0</v>
      </c>
      <c r="M38" s="55">
        <f t="shared" si="10"/>
        <v>0</v>
      </c>
      <c r="N38" s="114">
        <f t="shared" si="11"/>
        <v>0</v>
      </c>
      <c r="O38" s="111" t="str">
        <f t="shared" si="12"/>
        <v>0</v>
      </c>
      <c r="P38" s="79"/>
      <c r="R38" s="152">
        <f t="shared" si="5"/>
        <v>90</v>
      </c>
      <c r="S38" s="68">
        <f t="shared" si="6"/>
        <v>0</v>
      </c>
      <c r="T38" s="68">
        <f t="shared" si="7"/>
        <v>0</v>
      </c>
      <c r="U38" s="95">
        <v>3</v>
      </c>
      <c r="V38" s="153" t="str">
        <f t="shared" si="0"/>
        <v/>
      </c>
    </row>
    <row r="39" spans="1:22" ht="34.5" hidden="1" customHeight="1" x14ac:dyDescent="0.3">
      <c r="A39" s="17" t="str">
        <f>CDT!B41</f>
        <v>Artésunate Amodiaquine: (ASAQ) 3 cp (50/135 mg)</v>
      </c>
      <c r="B39" s="79"/>
      <c r="C39" s="110"/>
      <c r="D39" s="121">
        <f t="shared" si="8"/>
        <v>0</v>
      </c>
      <c r="E39" s="119"/>
      <c r="F39" s="79"/>
      <c r="G39" s="79"/>
      <c r="H39" s="79"/>
      <c r="I39" s="79"/>
      <c r="J39" s="79"/>
      <c r="K39" s="110"/>
      <c r="L39" s="113">
        <f t="shared" si="9"/>
        <v>0</v>
      </c>
      <c r="M39" s="55">
        <f t="shared" si="10"/>
        <v>0</v>
      </c>
      <c r="N39" s="114">
        <f t="shared" si="11"/>
        <v>0</v>
      </c>
      <c r="O39" s="111" t="str">
        <f t="shared" si="12"/>
        <v>0</v>
      </c>
      <c r="P39" s="79"/>
      <c r="R39" s="152">
        <f t="shared" si="5"/>
        <v>90</v>
      </c>
      <c r="S39" s="68">
        <f t="shared" si="6"/>
        <v>0</v>
      </c>
      <c r="T39" s="68">
        <f t="shared" si="7"/>
        <v>0</v>
      </c>
      <c r="U39" s="95">
        <v>3</v>
      </c>
      <c r="V39" s="153" t="str">
        <f t="shared" si="0"/>
        <v/>
      </c>
    </row>
    <row r="40" spans="1:22" ht="34.5" hidden="1" customHeight="1" x14ac:dyDescent="0.3">
      <c r="A40" s="17" t="str">
        <f>CDT!B42</f>
        <v>Artésunate Amodiaquine: (ASAQ) 3 cp (100/270 mg)</v>
      </c>
      <c r="B40" s="79"/>
      <c r="C40" s="110"/>
      <c r="D40" s="121">
        <f t="shared" si="8"/>
        <v>0</v>
      </c>
      <c r="E40" s="119"/>
      <c r="F40" s="79"/>
      <c r="G40" s="79"/>
      <c r="H40" s="79"/>
      <c r="I40" s="79"/>
      <c r="J40" s="79"/>
      <c r="K40" s="110"/>
      <c r="L40" s="113">
        <f t="shared" si="9"/>
        <v>0</v>
      </c>
      <c r="M40" s="55">
        <f t="shared" si="10"/>
        <v>0</v>
      </c>
      <c r="N40" s="114">
        <f t="shared" si="11"/>
        <v>0</v>
      </c>
      <c r="O40" s="111" t="str">
        <f t="shared" si="12"/>
        <v>0</v>
      </c>
      <c r="P40" s="79"/>
      <c r="R40" s="152">
        <f t="shared" si="5"/>
        <v>90</v>
      </c>
      <c r="S40" s="68">
        <f t="shared" si="6"/>
        <v>0</v>
      </c>
      <c r="T40" s="68">
        <f t="shared" si="7"/>
        <v>0</v>
      </c>
      <c r="U40" s="95">
        <v>3</v>
      </c>
      <c r="V40" s="153" t="str">
        <f t="shared" si="0"/>
        <v/>
      </c>
    </row>
    <row r="41" spans="1:22" ht="34.5" hidden="1" customHeight="1" x14ac:dyDescent="0.3">
      <c r="A41" s="17" t="str">
        <f>CDT!B43</f>
        <v>Artésunate Amodiaquine: (ASAQ) 6 cp (100/270 mg)</v>
      </c>
      <c r="B41" s="79"/>
      <c r="C41" s="110"/>
      <c r="D41" s="121">
        <f t="shared" si="8"/>
        <v>0</v>
      </c>
      <c r="E41" s="119"/>
      <c r="F41" s="79"/>
      <c r="G41" s="79"/>
      <c r="H41" s="79"/>
      <c r="I41" s="79"/>
      <c r="J41" s="79"/>
      <c r="K41" s="110"/>
      <c r="L41" s="113">
        <f t="shared" si="9"/>
        <v>0</v>
      </c>
      <c r="M41" s="55">
        <f t="shared" si="10"/>
        <v>0</v>
      </c>
      <c r="N41" s="114">
        <f t="shared" si="11"/>
        <v>0</v>
      </c>
      <c r="O41" s="111" t="str">
        <f t="shared" si="12"/>
        <v>0</v>
      </c>
      <c r="P41" s="79"/>
      <c r="R41" s="152">
        <f t="shared" si="5"/>
        <v>90</v>
      </c>
      <c r="S41" s="68">
        <f t="shared" si="6"/>
        <v>0</v>
      </c>
      <c r="T41" s="68">
        <f t="shared" si="7"/>
        <v>0</v>
      </c>
      <c r="U41" s="95">
        <v>3</v>
      </c>
      <c r="V41" s="153" t="str">
        <f t="shared" si="0"/>
        <v/>
      </c>
    </row>
    <row r="42" spans="1:22" ht="34.5" hidden="1" customHeight="1" x14ac:dyDescent="0.3">
      <c r="A42" s="17" t="str">
        <f>CDT!B36</f>
        <v>Dihydroartéminisine Pipéraquine– Plaq / 3 comp 
( DHA-PPQ)  20/160 mg</v>
      </c>
      <c r="B42" s="79"/>
      <c r="C42" s="110"/>
      <c r="D42" s="121">
        <f t="shared" si="8"/>
        <v>0</v>
      </c>
      <c r="E42" s="119"/>
      <c r="F42" s="79"/>
      <c r="G42" s="79"/>
      <c r="H42" s="79"/>
      <c r="I42" s="79"/>
      <c r="J42" s="79"/>
      <c r="K42" s="110"/>
      <c r="L42" s="113">
        <f t="shared" si="9"/>
        <v>0</v>
      </c>
      <c r="M42" s="55">
        <f t="shared" si="10"/>
        <v>0</v>
      </c>
      <c r="N42" s="114">
        <f t="shared" si="11"/>
        <v>0</v>
      </c>
      <c r="O42" s="111" t="str">
        <f t="shared" si="12"/>
        <v>0</v>
      </c>
      <c r="P42" s="79"/>
      <c r="R42" s="152">
        <f t="shared" si="5"/>
        <v>90</v>
      </c>
      <c r="S42" s="68">
        <f t="shared" si="6"/>
        <v>0</v>
      </c>
      <c r="T42" s="68">
        <f t="shared" si="7"/>
        <v>0</v>
      </c>
      <c r="U42" s="95">
        <v>1</v>
      </c>
      <c r="V42" s="153" t="str">
        <f t="shared" si="0"/>
        <v/>
      </c>
    </row>
    <row r="43" spans="1:22" ht="34.5" hidden="1" customHeight="1" x14ac:dyDescent="0.3">
      <c r="A43" s="17" t="str">
        <f>CDT!B37</f>
        <v>Dihydroartéminisine Pipéraquine– Plaq / 3 comp 
( DHA-PPQ)  40/320 mg</v>
      </c>
      <c r="B43" s="79"/>
      <c r="C43" s="110"/>
      <c r="D43" s="121">
        <f t="shared" si="8"/>
        <v>0</v>
      </c>
      <c r="E43" s="119"/>
      <c r="F43" s="79"/>
      <c r="G43" s="79"/>
      <c r="H43" s="79"/>
      <c r="I43" s="79"/>
      <c r="J43" s="79"/>
      <c r="K43" s="110"/>
      <c r="L43" s="113">
        <f t="shared" si="9"/>
        <v>0</v>
      </c>
      <c r="M43" s="55">
        <f t="shared" si="10"/>
        <v>0</v>
      </c>
      <c r="N43" s="114">
        <f t="shared" si="11"/>
        <v>0</v>
      </c>
      <c r="O43" s="111" t="str">
        <f t="shared" si="12"/>
        <v>0</v>
      </c>
      <c r="P43" s="79"/>
      <c r="R43" s="152">
        <f t="shared" si="5"/>
        <v>90</v>
      </c>
      <c r="S43" s="68">
        <f t="shared" si="6"/>
        <v>0</v>
      </c>
      <c r="T43" s="68">
        <f t="shared" si="7"/>
        <v>0</v>
      </c>
      <c r="U43" s="95">
        <v>1</v>
      </c>
      <c r="V43" s="153" t="str">
        <f t="shared" si="0"/>
        <v/>
      </c>
    </row>
    <row r="44" spans="1:22" ht="34.5" hidden="1" customHeight="1" x14ac:dyDescent="0.3">
      <c r="A44" s="17" t="str">
        <f>CDT!B38</f>
        <v>Dihydroartéminisine Pipéraquine– Plaq / 6 comp 
( DHA-PPQ)  40/320 mg</v>
      </c>
      <c r="B44" s="79"/>
      <c r="C44" s="110"/>
      <c r="D44" s="121">
        <f t="shared" si="8"/>
        <v>0</v>
      </c>
      <c r="E44" s="119"/>
      <c r="F44" s="79"/>
      <c r="G44" s="79"/>
      <c r="H44" s="79"/>
      <c r="I44" s="79"/>
      <c r="J44" s="79"/>
      <c r="K44" s="110"/>
      <c r="L44" s="113">
        <f t="shared" si="9"/>
        <v>0</v>
      </c>
      <c r="M44" s="55">
        <f t="shared" si="10"/>
        <v>0</v>
      </c>
      <c r="N44" s="114">
        <f t="shared" si="11"/>
        <v>0</v>
      </c>
      <c r="O44" s="111" t="str">
        <f t="shared" si="12"/>
        <v>0</v>
      </c>
      <c r="P44" s="79"/>
      <c r="R44" s="152">
        <f t="shared" si="5"/>
        <v>90</v>
      </c>
      <c r="S44" s="68">
        <f t="shared" si="6"/>
        <v>0</v>
      </c>
      <c r="T44" s="68">
        <f t="shared" si="7"/>
        <v>0</v>
      </c>
      <c r="U44" s="95">
        <v>1</v>
      </c>
      <c r="V44" s="153" t="str">
        <f t="shared" si="0"/>
        <v/>
      </c>
    </row>
    <row r="45" spans="1:22" ht="34.5" hidden="1" customHeight="1" x14ac:dyDescent="0.3">
      <c r="A45" s="17" t="str">
        <f>CDT!B44</f>
        <v>Artésunate - Méfloquine (AS-MF)</v>
      </c>
      <c r="B45" s="79"/>
      <c r="C45" s="110"/>
      <c r="D45" s="121">
        <f t="shared" si="8"/>
        <v>0</v>
      </c>
      <c r="E45" s="119"/>
      <c r="F45" s="79"/>
      <c r="G45" s="79"/>
      <c r="H45" s="79"/>
      <c r="I45" s="79"/>
      <c r="J45" s="79"/>
      <c r="K45" s="110"/>
      <c r="L45" s="113">
        <f t="shared" si="9"/>
        <v>0</v>
      </c>
      <c r="M45" s="55">
        <f t="shared" si="10"/>
        <v>0</v>
      </c>
      <c r="N45" s="114">
        <f t="shared" si="11"/>
        <v>0</v>
      </c>
      <c r="O45" s="111" t="str">
        <f t="shared" si="12"/>
        <v>0</v>
      </c>
      <c r="P45" s="79"/>
      <c r="R45" s="152">
        <f t="shared" si="5"/>
        <v>90</v>
      </c>
      <c r="S45" s="68">
        <f t="shared" si="6"/>
        <v>0</v>
      </c>
      <c r="T45" s="68">
        <f t="shared" si="7"/>
        <v>0</v>
      </c>
      <c r="U45" s="95">
        <v>1</v>
      </c>
      <c r="V45" s="153" t="str">
        <f t="shared" si="0"/>
        <v/>
      </c>
    </row>
    <row r="46" spans="1:22" ht="34.5" hidden="1" customHeight="1" x14ac:dyDescent="0.3">
      <c r="A46" s="17" t="str">
        <f>CDT!B45</f>
        <v>Quinine comprimé 300mg</v>
      </c>
      <c r="B46" s="79"/>
      <c r="C46" s="110"/>
      <c r="D46" s="121">
        <f t="shared" si="8"/>
        <v>0</v>
      </c>
      <c r="E46" s="119"/>
      <c r="F46" s="79"/>
      <c r="G46" s="79"/>
      <c r="H46" s="79"/>
      <c r="I46" s="79"/>
      <c r="J46" s="79"/>
      <c r="K46" s="110"/>
      <c r="L46" s="113">
        <f t="shared" si="9"/>
        <v>0</v>
      </c>
      <c r="M46" s="55">
        <f t="shared" si="10"/>
        <v>0</v>
      </c>
      <c r="N46" s="114">
        <f t="shared" si="11"/>
        <v>0</v>
      </c>
      <c r="O46" s="111" t="str">
        <f t="shared" si="12"/>
        <v>0</v>
      </c>
      <c r="P46" s="79"/>
      <c r="R46" s="152">
        <f t="shared" si="5"/>
        <v>90</v>
      </c>
      <c r="S46" s="68">
        <f t="shared" si="6"/>
        <v>0</v>
      </c>
      <c r="T46" s="68">
        <f t="shared" si="7"/>
        <v>0</v>
      </c>
      <c r="U46" s="95">
        <v>1</v>
      </c>
      <c r="V46" s="153" t="str">
        <f t="shared" si="0"/>
        <v/>
      </c>
    </row>
    <row r="47" spans="1:22" ht="34.5" hidden="1" customHeight="1" x14ac:dyDescent="0.3">
      <c r="A47" s="17" t="str">
        <f>CDT!B46</f>
        <v>Quinine injectable 300 mg</v>
      </c>
      <c r="B47" s="79"/>
      <c r="C47" s="110"/>
      <c r="D47" s="121">
        <f t="shared" si="8"/>
        <v>0</v>
      </c>
      <c r="E47" s="119"/>
      <c r="F47" s="79"/>
      <c r="G47" s="79"/>
      <c r="H47" s="79"/>
      <c r="I47" s="79"/>
      <c r="J47" s="79"/>
      <c r="K47" s="110"/>
      <c r="L47" s="113">
        <f t="shared" si="9"/>
        <v>0</v>
      </c>
      <c r="M47" s="55">
        <f t="shared" si="10"/>
        <v>0</v>
      </c>
      <c r="N47" s="114">
        <f t="shared" si="11"/>
        <v>0</v>
      </c>
      <c r="O47" s="111" t="str">
        <f t="shared" si="12"/>
        <v>0</v>
      </c>
      <c r="P47" s="79"/>
      <c r="R47" s="152">
        <f t="shared" si="5"/>
        <v>90</v>
      </c>
      <c r="S47" s="68">
        <f t="shared" si="6"/>
        <v>0</v>
      </c>
      <c r="T47" s="68">
        <f t="shared" si="7"/>
        <v>0</v>
      </c>
      <c r="U47" s="95">
        <v>1</v>
      </c>
      <c r="V47" s="153" t="str">
        <f t="shared" si="0"/>
        <v/>
      </c>
    </row>
    <row r="48" spans="1:22" ht="34.5" hidden="1" customHeight="1" x14ac:dyDescent="0.3">
      <c r="A48" s="17" t="str">
        <f>CDT!B47</f>
        <v>Quinine injectable 600 mg</v>
      </c>
      <c r="B48" s="79"/>
      <c r="C48" s="110"/>
      <c r="D48" s="121">
        <f t="shared" si="8"/>
        <v>0</v>
      </c>
      <c r="E48" s="119"/>
      <c r="F48" s="79"/>
      <c r="G48" s="79"/>
      <c r="H48" s="79"/>
      <c r="I48" s="79"/>
      <c r="J48" s="79"/>
      <c r="K48" s="110"/>
      <c r="L48" s="113">
        <f t="shared" si="9"/>
        <v>0</v>
      </c>
      <c r="M48" s="55">
        <f t="shared" si="10"/>
        <v>0</v>
      </c>
      <c r="N48" s="114">
        <f t="shared" si="11"/>
        <v>0</v>
      </c>
      <c r="O48" s="111" t="str">
        <f t="shared" si="12"/>
        <v>0</v>
      </c>
      <c r="P48" s="79"/>
      <c r="R48" s="152">
        <f t="shared" si="5"/>
        <v>90</v>
      </c>
      <c r="S48" s="68">
        <f t="shared" si="6"/>
        <v>0</v>
      </c>
      <c r="T48" s="68">
        <f t="shared" si="7"/>
        <v>0</v>
      </c>
      <c r="U48" s="95">
        <v>1</v>
      </c>
      <c r="V48" s="153" t="str">
        <f t="shared" si="0"/>
        <v/>
      </c>
    </row>
    <row r="49" spans="1:22" ht="34.5" hidden="1" customHeight="1" x14ac:dyDescent="0.3">
      <c r="A49" s="17" t="str">
        <f>CDT!B48</f>
        <v>Quinine injectable 600 mg</v>
      </c>
      <c r="B49" s="79"/>
      <c r="C49" s="110"/>
      <c r="D49" s="121">
        <f t="shared" si="8"/>
        <v>0</v>
      </c>
      <c r="E49" s="119"/>
      <c r="F49" s="79"/>
      <c r="G49" s="79"/>
      <c r="H49" s="79"/>
      <c r="I49" s="79"/>
      <c r="J49" s="79"/>
      <c r="K49" s="110"/>
      <c r="L49" s="113">
        <f t="shared" si="9"/>
        <v>0</v>
      </c>
      <c r="M49" s="55">
        <f t="shared" si="10"/>
        <v>0</v>
      </c>
      <c r="N49" s="114">
        <f t="shared" si="11"/>
        <v>0</v>
      </c>
      <c r="O49" s="111" t="str">
        <f t="shared" si="12"/>
        <v>0</v>
      </c>
      <c r="P49" s="79"/>
      <c r="R49" s="152">
        <f t="shared" si="5"/>
        <v>90</v>
      </c>
      <c r="S49" s="68">
        <f t="shared" si="6"/>
        <v>0</v>
      </c>
      <c r="T49" s="68">
        <f t="shared" si="7"/>
        <v>0</v>
      </c>
      <c r="U49" s="95">
        <v>1</v>
      </c>
      <c r="V49" s="153" t="str">
        <f t="shared" si="0"/>
        <v/>
      </c>
    </row>
    <row r="50" spans="1:22" ht="34.5" hidden="1" customHeight="1" thickBot="1" x14ac:dyDescent="0.35">
      <c r="A50" s="17" t="str">
        <f>CDT!B49</f>
        <v>Artéméther injectable 100 mg</v>
      </c>
      <c r="B50" s="79"/>
      <c r="C50" s="110"/>
      <c r="D50" s="122">
        <f t="shared" si="8"/>
        <v>0</v>
      </c>
      <c r="E50" s="119"/>
      <c r="F50" s="79"/>
      <c r="G50" s="79"/>
      <c r="H50" s="79"/>
      <c r="I50" s="79"/>
      <c r="J50" s="79"/>
      <c r="K50" s="110"/>
      <c r="L50" s="115">
        <f t="shared" si="9"/>
        <v>0</v>
      </c>
      <c r="M50" s="130">
        <f t="shared" si="10"/>
        <v>0</v>
      </c>
      <c r="N50" s="116">
        <f>IF(J50=0,((E50+L50)-K50),((L50*2)-K50))</f>
        <v>0</v>
      </c>
      <c r="O50" s="111" t="str">
        <f t="shared" si="12"/>
        <v>0</v>
      </c>
      <c r="P50" s="79"/>
      <c r="R50" s="152">
        <f t="shared" si="5"/>
        <v>90</v>
      </c>
      <c r="S50" s="68">
        <f>D50-(E50+G50+I50+H50)</f>
        <v>0</v>
      </c>
      <c r="T50" s="68">
        <f t="shared" si="7"/>
        <v>0</v>
      </c>
      <c r="U50" s="95">
        <v>1</v>
      </c>
      <c r="V50" s="153" t="str">
        <f t="shared" si="0"/>
        <v/>
      </c>
    </row>
    <row r="51" spans="1:22" ht="34.5" hidden="1" customHeight="1" x14ac:dyDescent="0.3">
      <c r="A51" s="17"/>
      <c r="B51" s="79"/>
      <c r="C51" s="79"/>
      <c r="D51" s="56"/>
      <c r="E51" s="79"/>
      <c r="F51" s="79"/>
      <c r="G51" s="79"/>
      <c r="H51" s="79"/>
      <c r="I51" s="79"/>
      <c r="J51" s="79"/>
      <c r="K51" s="79"/>
      <c r="L51" s="57"/>
      <c r="M51" s="57"/>
      <c r="N51" s="58"/>
      <c r="O51" s="80"/>
      <c r="P51" s="79"/>
      <c r="R51" s="152"/>
      <c r="S51" s="68"/>
      <c r="T51" s="68"/>
      <c r="U51" s="95"/>
      <c r="V51" s="153" t="str">
        <f t="shared" si="0"/>
        <v/>
      </c>
    </row>
    <row r="52" spans="1:22" ht="34.5" hidden="1" customHeight="1" x14ac:dyDescent="0.3">
      <c r="A52" s="17"/>
      <c r="B52" s="79"/>
      <c r="C52" s="79"/>
      <c r="D52" s="53"/>
      <c r="E52" s="79"/>
      <c r="F52" s="79"/>
      <c r="G52" s="79"/>
      <c r="H52" s="79"/>
      <c r="I52" s="79"/>
      <c r="J52" s="79"/>
      <c r="K52" s="79"/>
      <c r="L52" s="54"/>
      <c r="M52" s="54"/>
      <c r="N52" s="55"/>
      <c r="O52" s="80"/>
      <c r="P52" s="79"/>
      <c r="R52" s="152"/>
      <c r="S52" s="68"/>
      <c r="T52" s="68"/>
      <c r="U52" s="95"/>
      <c r="V52" s="153" t="str">
        <f t="shared" si="0"/>
        <v/>
      </c>
    </row>
    <row r="53" spans="1:22" s="235" customFormat="1" ht="16.5" customHeight="1" x14ac:dyDescent="0.35">
      <c r="A53" s="494" t="s">
        <v>290</v>
      </c>
      <c r="B53" s="494"/>
      <c r="C53" s="494"/>
      <c r="D53" s="494"/>
      <c r="E53" s="232"/>
      <c r="F53" s="232"/>
      <c r="G53" s="233" t="s">
        <v>298</v>
      </c>
      <c r="H53" s="233"/>
      <c r="I53" s="232"/>
      <c r="J53" s="234"/>
      <c r="K53" s="232"/>
      <c r="L53" s="232"/>
      <c r="M53" s="232"/>
      <c r="N53" s="232"/>
      <c r="O53" s="232"/>
      <c r="Q53" s="236"/>
      <c r="R53" s="237"/>
      <c r="S53" s="238"/>
      <c r="T53" s="238"/>
      <c r="U53" s="239"/>
      <c r="V53" s="240"/>
    </row>
    <row r="54" spans="1:22" ht="34.5" customHeight="1" x14ac:dyDescent="0.3">
      <c r="A54" s="18"/>
      <c r="B54" s="18"/>
      <c r="C54" s="18"/>
      <c r="D54" s="18"/>
      <c r="E54" s="18"/>
      <c r="F54" s="18"/>
      <c r="G54" s="18"/>
      <c r="H54" s="18"/>
      <c r="I54" s="18"/>
      <c r="J54" s="18"/>
      <c r="K54" s="18"/>
      <c r="L54" s="18"/>
      <c r="M54" s="18"/>
      <c r="N54" s="18"/>
      <c r="O54" s="18"/>
      <c r="R54" s="154"/>
      <c r="S54" s="69"/>
      <c r="T54" s="69"/>
      <c r="U54" s="70"/>
      <c r="V54" s="155"/>
    </row>
    <row r="55" spans="1:22" ht="35.25" customHeight="1" x14ac:dyDescent="0.3">
      <c r="B55" s="18"/>
      <c r="C55" s="18"/>
      <c r="D55" s="18"/>
      <c r="E55" s="18"/>
      <c r="F55" s="18"/>
      <c r="I55" s="18"/>
      <c r="J55" s="18"/>
      <c r="K55" s="18"/>
      <c r="L55" s="18"/>
      <c r="M55" s="18"/>
      <c r="N55" s="18"/>
      <c r="O55" s="18"/>
      <c r="R55" s="154"/>
      <c r="S55" s="69"/>
      <c r="T55" s="69"/>
      <c r="U55" s="70"/>
      <c r="V55" s="155"/>
    </row>
    <row r="56" spans="1:22" s="235" customFormat="1" ht="16.5" customHeight="1" x14ac:dyDescent="0.35">
      <c r="A56" s="494" t="s">
        <v>289</v>
      </c>
      <c r="B56" s="494"/>
      <c r="C56" s="494"/>
      <c r="D56" s="494"/>
      <c r="E56" s="232"/>
      <c r="F56" s="232"/>
      <c r="G56" s="561" t="s">
        <v>299</v>
      </c>
      <c r="H56" s="561"/>
      <c r="I56" s="561"/>
      <c r="J56" s="561"/>
      <c r="K56" s="561"/>
      <c r="L56" s="561"/>
      <c r="M56" s="561"/>
      <c r="N56" s="561"/>
      <c r="O56" s="561"/>
      <c r="Q56" s="236"/>
      <c r="R56" s="237"/>
      <c r="S56" s="238"/>
      <c r="T56" s="238"/>
      <c r="U56" s="239"/>
      <c r="V56" s="240"/>
    </row>
  </sheetData>
  <mergeCells count="26">
    <mergeCell ref="A56:D56"/>
    <mergeCell ref="G56:O56"/>
    <mergeCell ref="A23:C23"/>
    <mergeCell ref="D23:F23"/>
    <mergeCell ref="I23:N23"/>
    <mergeCell ref="O23:P23"/>
    <mergeCell ref="A26:A27"/>
    <mergeCell ref="A53:D53"/>
    <mergeCell ref="A19:C19"/>
    <mergeCell ref="D19:N19"/>
    <mergeCell ref="R19:V19"/>
    <mergeCell ref="A21:C21"/>
    <mergeCell ref="D21:H21"/>
    <mergeCell ref="O21:P21"/>
    <mergeCell ref="L17:P17"/>
    <mergeCell ref="A1:B1"/>
    <mergeCell ref="A3:B3"/>
    <mergeCell ref="A4:B4"/>
    <mergeCell ref="A11:O11"/>
    <mergeCell ref="B13:C13"/>
    <mergeCell ref="E13:J13"/>
    <mergeCell ref="B15:C15"/>
    <mergeCell ref="D15:F15"/>
    <mergeCell ref="G15:I15"/>
    <mergeCell ref="B17:E17"/>
    <mergeCell ref="G17:K17"/>
  </mergeCells>
  <conditionalFormatting sqref="T28">
    <cfRule type="cellIs" dxfId="3290" priority="23" operator="greaterThan">
      <formula>0</formula>
    </cfRule>
    <cfRule type="cellIs" dxfId="3289" priority="24" operator="greaterThan">
      <formula>0</formula>
    </cfRule>
    <cfRule type="cellIs" dxfId="3288" priority="25" operator="lessThan">
      <formula>0</formula>
    </cfRule>
    <cfRule type="cellIs" dxfId="3287" priority="26" operator="notEqual">
      <formula>0</formula>
    </cfRule>
  </conditionalFormatting>
  <conditionalFormatting sqref="T29:T31">
    <cfRule type="cellIs" dxfId="3286" priority="19" operator="greaterThan">
      <formula>0</formula>
    </cfRule>
    <cfRule type="cellIs" dxfId="3285" priority="20" operator="greaterThan">
      <formula>0</formula>
    </cfRule>
    <cfRule type="cellIs" dxfId="3284" priority="21" operator="lessThan">
      <formula>0</formula>
    </cfRule>
    <cfRule type="cellIs" dxfId="3283" priority="22" operator="notEqual">
      <formula>0</formula>
    </cfRule>
  </conditionalFormatting>
  <conditionalFormatting sqref="T32:T49">
    <cfRule type="cellIs" dxfId="3282" priority="15" operator="greaterThan">
      <formula>0</formula>
    </cfRule>
    <cfRule type="cellIs" dxfId="3281" priority="16" operator="greaterThan">
      <formula>0</formula>
    </cfRule>
    <cfRule type="cellIs" dxfId="3280" priority="17" operator="lessThan">
      <formula>0</formula>
    </cfRule>
    <cfRule type="cellIs" dxfId="3279" priority="18" operator="notEqual">
      <formula>0</formula>
    </cfRule>
  </conditionalFormatting>
  <conditionalFormatting sqref="T50:T52">
    <cfRule type="cellIs" dxfId="3278" priority="11" operator="greaterThan">
      <formula>0</formula>
    </cfRule>
    <cfRule type="cellIs" dxfId="3277" priority="12" operator="greaterThan">
      <formula>0</formula>
    </cfRule>
    <cfRule type="cellIs" dxfId="3276" priority="13" operator="lessThan">
      <formula>0</formula>
    </cfRule>
    <cfRule type="cellIs" dxfId="3275" priority="14" operator="notEqual">
      <formula>0</formula>
    </cfRule>
  </conditionalFormatting>
  <conditionalFormatting sqref="K28 K50:K52">
    <cfRule type="expression" dxfId="3274" priority="9">
      <formula>K28&lt;S28</formula>
    </cfRule>
    <cfRule type="expression" dxfId="3273" priority="10">
      <formula>K28&gt;S28</formula>
    </cfRule>
  </conditionalFormatting>
  <conditionalFormatting sqref="J28">
    <cfRule type="cellIs" dxfId="3272" priority="8" operator="greaterThan">
      <formula>90</formula>
    </cfRule>
  </conditionalFormatting>
  <conditionalFormatting sqref="J37:J49">
    <cfRule type="cellIs" dxfId="3271" priority="7" operator="greaterThan">
      <formula>90</formula>
    </cfRule>
  </conditionalFormatting>
  <conditionalFormatting sqref="J50:J52">
    <cfRule type="cellIs" dxfId="3270" priority="6" operator="greaterThan">
      <formula>90</formula>
    </cfRule>
  </conditionalFormatting>
  <conditionalFormatting sqref="K37:K49">
    <cfRule type="expression" dxfId="3269" priority="4">
      <formula>K37&lt;S37</formula>
    </cfRule>
    <cfRule type="expression" dxfId="3268" priority="5">
      <formula>K37&gt;S37</formula>
    </cfRule>
  </conditionalFormatting>
  <conditionalFormatting sqref="K29:K36">
    <cfRule type="expression" dxfId="3267" priority="2">
      <formula>K29&lt;S29</formula>
    </cfRule>
    <cfRule type="expression" dxfId="3266" priority="3">
      <formula>K29&gt;S29</formula>
    </cfRule>
  </conditionalFormatting>
  <conditionalFormatting sqref="J29:J36">
    <cfRule type="cellIs" dxfId="3265" priority="1" operator="greaterThan">
      <formula>90</formula>
    </cfRule>
  </conditionalFormatting>
  <dataValidations count="9">
    <dataValidation type="whole" allowBlank="1" showInputMessage="1" showErrorMessage="1" prompt="La quantité accordée par le point Focal ne peut être supérieure à la somme du CMMa et la quantité commandée pour le trimestre._x000a_Merci de revoir la quantité dans la colonne O._x000a_" sqref="O28:O36">
      <formula1>0</formula1>
      <formula2>+M28+N28</formula2>
    </dataValidation>
    <dataValidation type="whole" allowBlank="1" showInputMessage="1" showErrorMessage="1" prompt="SVP _x000a_Veuillez inscrire le nombre d'ACS dans l'air sanitaire._x000a_Merci" sqref="O23:P23">
      <formula1>0</formula1>
      <formula2>500</formula2>
    </dataValidation>
    <dataValidation type="list" allowBlank="1" showInputMessage="1" showErrorMessage="1" sqref="D23:F23">
      <formula1>typerapport2</formula1>
    </dataValidation>
    <dataValidation errorStyle="information" allowBlank="1" showInputMessage="1" showErrorMessage="1" error="Vérifiez SVP l'inventaire physique,_x000a__x000a_MERI" sqref="K28:K36"/>
    <dataValidation allowBlank="1" showInputMessage="1" showErrorMessage="1" prompt="SVP Saisissez le Nom du site et la date de dépôt de la commande en premier. Merci" sqref="B28:B36"/>
    <dataValidation type="date" errorStyle="warning" allowBlank="1" showInputMessage="1" showErrorMessage="1" promptTitle="Instruction" prompt="SVP Saisissez la date sous le format:_x000a_00/00/0000. exemple 15/09/2016,_x000a_Merci_x000a_" sqref="D21:H21">
      <formula1>42370</formula1>
      <formula2>44926</formula2>
    </dataValidation>
    <dataValidation errorStyle="information" allowBlank="1" showInputMessage="1" showErrorMessage="1" errorTitle="Instruction" error="Saisissez le Texte en MAJUSCULE_x000a_Exemple: CMS AGOE_x000a_Merci" promptTitle="Instruction" prompt="Saisissez le Texte en MAJUSCULE_x000a_Exemple: CMS AGOE_x000a_Merci" sqref="D19:N19"/>
    <dataValidation type="whole" allowBlank="1" showInputMessage="1" showErrorMessage="1" prompt="La valeur ne peut pas être supérieure à 89_x000a_Si tel est le cas déteminer la quantité à commander directement à la colonne M._x000a_merci" sqref="J28:J52">
      <formula1>0</formula1>
      <formula2>89</formula2>
    </dataValidation>
    <dataValidation type="whole" operator="lessThanOrEqual" allowBlank="1" showInputMessage="1" showErrorMessage="1" promptTitle="instruction" prompt="La valeur de la cellule ne peut pas être supérieure à la quantité Totale inscrite dans la colonne D._x000a_Merci de vérifier." sqref="E28:E52">
      <formula1>D28</formula1>
    </dataValidation>
  </dataValidations>
  <pageMargins left="0.21" right="0.23622047244094491" top="0.74803149606299213" bottom="0.74803149606299213" header="0.31496062992125984" footer="0.31496062992125984"/>
  <pageSetup paperSize="9" scale="40" orientation="landscape" r:id="rId1"/>
  <headerFooter alignWithMargins="0">
    <oddFooter>&amp;C&amp;"Arial,Gras"PNLS /IST, Avenue des Armées, -05 BP 424 Lomé –Togo ; Tel 22 20 94 39 Fax : 22 20 94 36    Site Web : www.pnls.tg</oddFooter>
  </headerFooter>
  <drawing r:id="rId2"/>
</worksheet>
</file>

<file path=xl/worksheets/sheet5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rgb="FF00B050"/>
  </sheetPr>
  <dimension ref="A1:AA54"/>
  <sheetViews>
    <sheetView showGridLines="0" view="pageBreakPreview" topLeftCell="A11" zoomScale="80" zoomScaleNormal="125" zoomScaleSheetLayoutView="80" workbookViewId="0">
      <pane xSplit="1" ySplit="15" topLeftCell="B26" activePane="bottomRight" state="frozen"/>
      <selection activeCell="A32" sqref="A32:XFD32"/>
      <selection pane="topRight" activeCell="A32" sqref="A32:XFD32"/>
      <selection pane="bottomLeft" activeCell="A32" sqref="A32:XFD32"/>
      <selection pane="bottomRight" activeCell="D19" sqref="D19:N19"/>
    </sheetView>
  </sheetViews>
  <sheetFormatPr baseColWidth="10" defaultColWidth="7.33203125" defaultRowHeight="13.8" x14ac:dyDescent="0.3"/>
  <cols>
    <col min="1" max="1" width="53.44140625" style="3" customWidth="1"/>
    <col min="2" max="10" width="8.109375" style="3" customWidth="1"/>
    <col min="11" max="11" width="9.88671875" style="3" customWidth="1"/>
    <col min="12" max="12" width="8.88671875" style="3" customWidth="1"/>
    <col min="13" max="13" width="8.44140625" style="3" customWidth="1"/>
    <col min="14" max="14" width="9.44140625" style="3" customWidth="1"/>
    <col min="15" max="15" width="9.5546875" style="39" customWidth="1"/>
    <col min="16" max="16" width="16.44140625" style="3" customWidth="1"/>
    <col min="17" max="17" width="2.109375" style="62" customWidth="1"/>
    <col min="18" max="18" width="7.33203125" style="306" hidden="1" customWidth="1"/>
    <col min="19" max="19" width="7.44140625" style="77" customWidth="1"/>
    <col min="20" max="20" width="10.5546875" style="77" customWidth="1"/>
    <col min="21" max="21" width="7.44140625" style="77" bestFit="1" customWidth="1"/>
    <col min="22" max="22" width="7.88671875" style="78" bestFit="1" customWidth="1"/>
    <col min="23" max="23" width="33.33203125" style="77" customWidth="1"/>
    <col min="24" max="16384" width="7.33203125" style="3"/>
  </cols>
  <sheetData>
    <row r="1" spans="1:23" ht="17.25" customHeight="1" x14ac:dyDescent="0.3">
      <c r="A1" s="549" t="s">
        <v>452</v>
      </c>
      <c r="B1" s="549"/>
      <c r="C1" s="2"/>
      <c r="D1" s="2"/>
      <c r="E1"/>
      <c r="F1"/>
      <c r="G1"/>
      <c r="H1"/>
      <c r="I1"/>
      <c r="J1"/>
      <c r="N1" s="4" t="s">
        <v>1</v>
      </c>
      <c r="O1" s="5"/>
      <c r="S1" s="69"/>
      <c r="T1" s="69"/>
      <c r="U1" s="69"/>
      <c r="V1" s="70"/>
      <c r="W1" s="69"/>
    </row>
    <row r="2" spans="1:23" ht="13.5" customHeight="1" x14ac:dyDescent="0.3">
      <c r="A2" s="1" t="s">
        <v>453</v>
      </c>
      <c r="B2" s="1"/>
      <c r="C2" s="2"/>
      <c r="D2" s="2"/>
      <c r="E2"/>
      <c r="F2"/>
      <c r="G2"/>
      <c r="H2"/>
      <c r="I2"/>
      <c r="J2"/>
      <c r="M2" s="4"/>
      <c r="N2" s="4" t="s">
        <v>3</v>
      </c>
      <c r="O2" s="5"/>
      <c r="S2" s="69"/>
      <c r="T2" s="69"/>
      <c r="U2" s="69"/>
      <c r="V2" s="70"/>
      <c r="W2" s="69"/>
    </row>
    <row r="3" spans="1:23" ht="15.6" x14ac:dyDescent="0.3">
      <c r="A3" s="549" t="s">
        <v>454</v>
      </c>
      <c r="B3" s="549"/>
      <c r="C3" s="2"/>
      <c r="D3" s="2"/>
      <c r="E3"/>
      <c r="F3"/>
      <c r="G3"/>
      <c r="H3"/>
      <c r="I3"/>
      <c r="J3"/>
      <c r="K3" s="5"/>
      <c r="L3" s="5"/>
      <c r="M3" s="5"/>
      <c r="N3" s="5"/>
      <c r="O3" s="5"/>
      <c r="S3" s="69"/>
      <c r="T3" s="69"/>
      <c r="U3" s="69"/>
      <c r="V3" s="70"/>
      <c r="W3" s="69"/>
    </row>
    <row r="4" spans="1:23" ht="33.6" customHeight="1" x14ac:dyDescent="0.3">
      <c r="A4" s="547" t="s">
        <v>455</v>
      </c>
      <c r="B4" s="548"/>
      <c r="C4" s="7"/>
      <c r="D4" s="7"/>
      <c r="E4" s="8"/>
      <c r="F4" s="8"/>
      <c r="G4" s="8"/>
      <c r="H4" s="8"/>
      <c r="I4" s="8"/>
      <c r="J4" s="8"/>
      <c r="K4" s="9"/>
      <c r="L4" s="9"/>
      <c r="M4" s="9"/>
      <c r="N4" s="9"/>
      <c r="O4" s="38"/>
      <c r="S4" s="69"/>
      <c r="T4" s="69"/>
      <c r="U4" s="69"/>
      <c r="V4" s="70"/>
      <c r="W4" s="69"/>
    </row>
    <row r="5" spans="1:23" x14ac:dyDescent="0.3">
      <c r="B5" s="9"/>
      <c r="C5" s="9"/>
      <c r="D5" s="9"/>
      <c r="E5" s="9"/>
      <c r="F5" s="9"/>
      <c r="G5" s="9"/>
      <c r="H5" s="9"/>
      <c r="I5" s="9"/>
      <c r="J5" s="9"/>
      <c r="K5" s="9"/>
      <c r="L5" s="9"/>
      <c r="M5" s="9"/>
      <c r="N5" s="9"/>
      <c r="O5" s="38"/>
      <c r="S5" s="69"/>
      <c r="T5" s="69"/>
      <c r="U5" s="69"/>
      <c r="V5" s="70"/>
      <c r="W5" s="69"/>
    </row>
    <row r="6" spans="1:23" ht="15.6" x14ac:dyDescent="0.3">
      <c r="A6" s="6" t="s">
        <v>232</v>
      </c>
      <c r="B6" s="9"/>
      <c r="C6" s="9"/>
      <c r="D6" s="9"/>
      <c r="E6" s="9"/>
      <c r="F6" s="9"/>
      <c r="G6" s="9"/>
      <c r="H6" s="9"/>
      <c r="I6" s="9"/>
      <c r="J6" s="9"/>
      <c r="K6" s="9"/>
      <c r="L6" s="9"/>
      <c r="M6" s="9"/>
      <c r="N6" s="9"/>
      <c r="O6" s="38"/>
      <c r="S6" s="69"/>
      <c r="T6" s="69"/>
      <c r="U6" s="69"/>
      <c r="V6" s="70"/>
      <c r="W6" s="69"/>
    </row>
    <row r="7" spans="1:23" x14ac:dyDescent="0.3">
      <c r="A7" s="10"/>
      <c r="B7" s="9"/>
      <c r="C7" s="9"/>
      <c r="D7" s="9"/>
      <c r="E7" s="9"/>
      <c r="F7" s="9"/>
      <c r="G7" s="9"/>
      <c r="H7" s="9"/>
      <c r="I7" s="9"/>
      <c r="J7" s="9"/>
      <c r="K7" s="9"/>
      <c r="L7" s="9"/>
      <c r="M7" s="9"/>
      <c r="N7" s="9"/>
      <c r="O7" s="38"/>
      <c r="S7" s="69"/>
      <c r="T7" s="69"/>
      <c r="U7" s="69"/>
      <c r="V7" s="70"/>
      <c r="W7" s="69"/>
    </row>
    <row r="8" spans="1:23" x14ac:dyDescent="0.3">
      <c r="A8" s="10"/>
      <c r="B8" s="9"/>
      <c r="C8" s="9"/>
      <c r="D8" s="9"/>
      <c r="E8" s="9"/>
      <c r="F8" s="9"/>
      <c r="G8" s="9"/>
      <c r="H8" s="9"/>
      <c r="I8" s="9"/>
      <c r="J8" s="9"/>
      <c r="K8" s="9"/>
      <c r="L8" s="9"/>
      <c r="M8" s="9"/>
      <c r="N8" s="9"/>
      <c r="O8" s="38"/>
      <c r="S8" s="69"/>
      <c r="T8" s="69"/>
      <c r="U8" s="69"/>
      <c r="V8" s="70"/>
      <c r="W8" s="69"/>
    </row>
    <row r="9" spans="1:23" x14ac:dyDescent="0.3">
      <c r="A9" s="10"/>
      <c r="B9" s="9"/>
      <c r="C9" s="9"/>
      <c r="D9" s="9"/>
      <c r="E9" s="9"/>
      <c r="F9" s="9"/>
      <c r="G9" s="9"/>
      <c r="H9" s="9"/>
      <c r="I9" s="9"/>
      <c r="J9" s="9"/>
      <c r="K9" s="9"/>
      <c r="L9" s="9"/>
      <c r="M9" s="9"/>
      <c r="N9" s="9"/>
      <c r="O9" s="38"/>
      <c r="S9" s="69"/>
      <c r="T9" s="69"/>
      <c r="U9" s="69"/>
      <c r="V9" s="70"/>
      <c r="W9" s="69"/>
    </row>
    <row r="10" spans="1:23" x14ac:dyDescent="0.3">
      <c r="S10" s="69"/>
      <c r="T10" s="69"/>
      <c r="U10" s="69"/>
      <c r="V10" s="70"/>
      <c r="W10" s="69"/>
    </row>
    <row r="11" spans="1:23" ht="19.5" customHeight="1" x14ac:dyDescent="0.3">
      <c r="A11" s="555" t="s">
        <v>263</v>
      </c>
      <c r="B11" s="555"/>
      <c r="C11" s="555"/>
      <c r="D11" s="555"/>
      <c r="E11" s="555"/>
      <c r="F11" s="555"/>
      <c r="G11" s="555"/>
      <c r="H11" s="555"/>
      <c r="I11" s="555"/>
      <c r="J11" s="555"/>
      <c r="K11" s="555"/>
      <c r="L11" s="555"/>
      <c r="M11" s="555"/>
      <c r="N11" s="555"/>
      <c r="O11" s="555"/>
      <c r="P11" s="40"/>
      <c r="S11" s="69"/>
      <c r="T11" s="69"/>
      <c r="U11" s="69"/>
      <c r="V11" s="70"/>
      <c r="W11" s="69"/>
    </row>
    <row r="12" spans="1:23" ht="1.5" customHeight="1" thickBot="1" x14ac:dyDescent="0.35">
      <c r="A12" s="11"/>
      <c r="B12" s="11"/>
      <c r="C12" s="11"/>
      <c r="D12" s="11"/>
      <c r="E12" s="11"/>
      <c r="F12" s="11"/>
      <c r="G12" s="11"/>
      <c r="H12" s="11"/>
      <c r="I12" s="11"/>
      <c r="J12" s="11"/>
      <c r="K12" s="11"/>
      <c r="L12" s="11"/>
      <c r="M12" s="11"/>
      <c r="N12" s="11"/>
      <c r="O12" s="11"/>
      <c r="S12" s="69"/>
      <c r="T12" s="69"/>
      <c r="U12" s="69"/>
      <c r="V12" s="70"/>
      <c r="W12" s="69"/>
    </row>
    <row r="13" spans="1:23" s="42" customFormat="1" ht="20.25" hidden="1" customHeight="1" thickBot="1" x14ac:dyDescent="0.35">
      <c r="A13" s="434" t="s">
        <v>5</v>
      </c>
      <c r="B13" s="556">
        <f>'Info District'!G11</f>
        <v>2025</v>
      </c>
      <c r="C13" s="557"/>
      <c r="E13" s="550"/>
      <c r="F13" s="550"/>
      <c r="G13" s="550"/>
      <c r="H13" s="550"/>
      <c r="I13" s="550"/>
      <c r="J13" s="554"/>
      <c r="Q13" s="63"/>
      <c r="R13" s="307"/>
      <c r="S13" s="71"/>
      <c r="T13" s="71"/>
      <c r="U13" s="71"/>
      <c r="V13" s="72"/>
      <c r="W13" s="71"/>
    </row>
    <row r="14" spans="1:23" s="42" customFormat="1" ht="7.5" hidden="1" customHeight="1" thickBot="1" x14ac:dyDescent="0.35">
      <c r="A14" s="434"/>
      <c r="B14" s="13"/>
      <c r="C14" s="13"/>
      <c r="D14" s="13"/>
      <c r="O14" s="15"/>
      <c r="Q14" s="63"/>
      <c r="R14" s="307"/>
      <c r="S14" s="71"/>
      <c r="T14" s="71"/>
      <c r="U14" s="71"/>
      <c r="V14" s="72"/>
      <c r="W14" s="71"/>
    </row>
    <row r="15" spans="1:23" s="42" customFormat="1" ht="16.5" hidden="1" customHeight="1" thickBot="1" x14ac:dyDescent="0.35">
      <c r="A15" s="434" t="s">
        <v>7</v>
      </c>
      <c r="B15" s="558" t="str">
        <f>'Info District'!G12</f>
        <v>PLATEAUX</v>
      </c>
      <c r="C15" s="559"/>
      <c r="D15" s="550" t="s">
        <v>8</v>
      </c>
      <c r="E15" s="550"/>
      <c r="F15" s="550"/>
      <c r="G15" s="551" t="str">
        <f>'Info District'!G13</f>
        <v>Agou</v>
      </c>
      <c r="H15" s="552"/>
      <c r="I15" s="553"/>
      <c r="L15" s="11"/>
      <c r="M15" s="11"/>
      <c r="N15" s="11"/>
      <c r="O15" s="11"/>
      <c r="P15" s="11"/>
      <c r="Q15" s="63"/>
      <c r="R15" s="307"/>
      <c r="S15" s="71"/>
      <c r="T15" s="71"/>
      <c r="U15" s="71"/>
      <c r="V15" s="73"/>
      <c r="W15" s="71"/>
    </row>
    <row r="16" spans="1:23" s="42" customFormat="1" ht="3.75" hidden="1" customHeight="1" thickBot="1" x14ac:dyDescent="0.35">
      <c r="A16" s="139"/>
      <c r="B16" s="15"/>
      <c r="C16" s="15"/>
      <c r="D16" s="15"/>
      <c r="E16" s="15"/>
      <c r="K16" s="15"/>
      <c r="L16" s="15"/>
      <c r="M16" s="15"/>
      <c r="O16" s="15"/>
      <c r="Q16" s="63"/>
      <c r="R16" s="307"/>
      <c r="S16" s="71"/>
      <c r="T16" s="71"/>
      <c r="U16" s="71"/>
      <c r="V16" s="72"/>
      <c r="W16" s="71"/>
    </row>
    <row r="17" spans="1:27" s="42" customFormat="1" ht="18" hidden="1" customHeight="1" thickBot="1" x14ac:dyDescent="0.35">
      <c r="A17" s="434" t="s">
        <v>9</v>
      </c>
      <c r="B17" s="556" t="str">
        <f>'Info District'!G17</f>
        <v>Avril à Juin 2025</v>
      </c>
      <c r="C17" s="560"/>
      <c r="D17" s="560"/>
      <c r="E17" s="557"/>
      <c r="G17" s="550" t="s">
        <v>11</v>
      </c>
      <c r="H17" s="550"/>
      <c r="I17" s="550"/>
      <c r="J17" s="550"/>
      <c r="K17" s="554"/>
      <c r="L17" s="551" t="str">
        <f>'Info District'!G18</f>
        <v>Juillet à Septembre 2025</v>
      </c>
      <c r="M17" s="552"/>
      <c r="N17" s="552"/>
      <c r="O17" s="552"/>
      <c r="P17" s="553"/>
      <c r="Q17" s="63"/>
      <c r="R17" s="307"/>
      <c r="S17" s="71"/>
      <c r="T17" s="71"/>
      <c r="U17" s="71"/>
      <c r="V17" s="72"/>
      <c r="W17" s="71"/>
    </row>
    <row r="18" spans="1:27" s="9" customFormat="1" ht="2.25" hidden="1" customHeight="1" thickBot="1" x14ac:dyDescent="0.3">
      <c r="B18" s="43"/>
      <c r="C18" s="43"/>
      <c r="D18" s="43"/>
      <c r="E18" s="44"/>
      <c r="F18" s="43"/>
      <c r="G18" s="45"/>
      <c r="H18" s="45"/>
      <c r="I18" s="45"/>
      <c r="J18" s="45"/>
      <c r="K18" s="45"/>
      <c r="L18" s="45"/>
      <c r="M18" s="45"/>
      <c r="O18" s="38"/>
      <c r="Q18" s="64"/>
      <c r="R18" s="308"/>
      <c r="S18" s="74"/>
      <c r="T18" s="74"/>
      <c r="U18" s="74"/>
      <c r="V18" s="75"/>
      <c r="W18" s="74"/>
    </row>
    <row r="19" spans="1:27" s="9" customFormat="1" ht="21" customHeight="1" thickBot="1" x14ac:dyDescent="0.35">
      <c r="A19" s="532" t="s">
        <v>12</v>
      </c>
      <c r="B19" s="532"/>
      <c r="C19" s="533"/>
      <c r="D19" s="538"/>
      <c r="E19" s="539"/>
      <c r="F19" s="539"/>
      <c r="G19" s="539"/>
      <c r="H19" s="539"/>
      <c r="I19" s="539"/>
      <c r="J19" s="539"/>
      <c r="K19" s="539"/>
      <c r="L19" s="539"/>
      <c r="M19" s="539"/>
      <c r="N19" s="540"/>
      <c r="O19" s="11"/>
      <c r="P19" s="241" t="str">
        <f>'Info District'!H17</f>
        <v>T2</v>
      </c>
      <c r="Q19" s="65"/>
      <c r="R19" s="309"/>
      <c r="S19" s="535" t="s">
        <v>96</v>
      </c>
      <c r="T19" s="536"/>
      <c r="U19" s="536"/>
      <c r="V19" s="536"/>
      <c r="W19" s="537"/>
    </row>
    <row r="20" spans="1:27" s="9" customFormat="1" ht="4.5" customHeight="1" thickBot="1" x14ac:dyDescent="0.35">
      <c r="A20" s="12"/>
      <c r="B20" s="12"/>
      <c r="C20" s="12"/>
      <c r="D20" s="12"/>
      <c r="E20" s="12"/>
      <c r="F20" s="12"/>
      <c r="G20" s="13"/>
      <c r="H20" s="13"/>
      <c r="I20" s="13"/>
      <c r="J20" s="13"/>
      <c r="K20" s="13"/>
      <c r="L20" s="14"/>
      <c r="M20" s="14"/>
      <c r="N20" s="14"/>
      <c r="O20" s="14"/>
      <c r="Q20" s="64"/>
      <c r="R20" s="308"/>
      <c r="S20" s="146"/>
      <c r="T20" s="74"/>
      <c r="U20" s="74"/>
      <c r="V20" s="76"/>
      <c r="W20" s="147"/>
    </row>
    <row r="21" spans="1:27" s="9" customFormat="1" ht="32.25" customHeight="1" thickBot="1" x14ac:dyDescent="0.35">
      <c r="A21" s="532" t="s">
        <v>240</v>
      </c>
      <c r="B21" s="532"/>
      <c r="C21" s="533"/>
      <c r="D21" s="543" t="s">
        <v>264</v>
      </c>
      <c r="E21" s="544"/>
      <c r="F21" s="545"/>
      <c r="G21" s="534" t="s">
        <v>6</v>
      </c>
      <c r="H21" s="534"/>
      <c r="I21" s="534"/>
      <c r="J21" s="534"/>
      <c r="K21" s="534"/>
      <c r="L21" s="546"/>
      <c r="M21" s="539"/>
      <c r="N21" s="539"/>
      <c r="O21" s="539"/>
      <c r="P21" s="540"/>
      <c r="Q21" s="64"/>
      <c r="R21" s="308"/>
      <c r="S21" s="146"/>
      <c r="T21" s="74"/>
      <c r="U21" s="74"/>
      <c r="V21" s="76"/>
      <c r="W21" s="147"/>
    </row>
    <row r="22" spans="1:27" s="9" customFormat="1" ht="6" customHeight="1" x14ac:dyDescent="0.3">
      <c r="A22" s="12"/>
      <c r="B22" s="12"/>
      <c r="C22" s="12"/>
      <c r="D22" s="12"/>
      <c r="E22" s="12"/>
      <c r="F22" s="12"/>
      <c r="G22" s="534"/>
      <c r="H22" s="534"/>
      <c r="I22" s="534"/>
      <c r="J22" s="534"/>
      <c r="K22" s="534"/>
      <c r="L22" s="14"/>
      <c r="M22" s="14"/>
      <c r="N22" s="14"/>
      <c r="O22" s="14"/>
      <c r="Q22" s="64"/>
      <c r="R22" s="308"/>
      <c r="S22" s="146"/>
      <c r="T22" s="74"/>
      <c r="U22" s="74"/>
      <c r="V22" s="76"/>
      <c r="W22" s="147"/>
    </row>
    <row r="23" spans="1:27" s="9" customFormat="1" ht="3.75" customHeight="1" thickBot="1" x14ac:dyDescent="0.35">
      <c r="A23" s="12"/>
      <c r="B23" s="12"/>
      <c r="C23" s="12"/>
      <c r="D23" s="12"/>
      <c r="E23" s="12"/>
      <c r="F23" s="12"/>
      <c r="G23" s="13"/>
      <c r="H23" s="13"/>
      <c r="I23" s="13"/>
      <c r="J23" s="13"/>
      <c r="K23" s="13"/>
      <c r="L23" s="14"/>
      <c r="M23" s="14"/>
      <c r="N23" s="14"/>
      <c r="O23" s="14"/>
      <c r="Q23" s="64"/>
      <c r="R23" s="308"/>
      <c r="S23" s="146"/>
      <c r="T23" s="74"/>
      <c r="U23" s="74"/>
      <c r="V23" s="76"/>
      <c r="W23" s="147"/>
    </row>
    <row r="24" spans="1:27" ht="76.5" customHeight="1" thickBot="1" x14ac:dyDescent="0.35">
      <c r="A24" s="541" t="s">
        <v>13</v>
      </c>
      <c r="B24" s="16" t="s">
        <v>14</v>
      </c>
      <c r="C24" s="108" t="s">
        <v>15</v>
      </c>
      <c r="D24" s="118" t="s">
        <v>16</v>
      </c>
      <c r="E24" s="117" t="s">
        <v>17</v>
      </c>
      <c r="F24" s="351" t="s">
        <v>18</v>
      </c>
      <c r="G24" s="16" t="s">
        <v>233</v>
      </c>
      <c r="H24" s="16" t="s">
        <v>234</v>
      </c>
      <c r="I24" s="16" t="s">
        <v>19</v>
      </c>
      <c r="J24" s="16" t="s">
        <v>20</v>
      </c>
      <c r="K24" s="108" t="s">
        <v>21</v>
      </c>
      <c r="L24" s="136" t="s">
        <v>22</v>
      </c>
      <c r="M24" s="137" t="s">
        <v>236</v>
      </c>
      <c r="N24" s="138" t="s">
        <v>23</v>
      </c>
      <c r="O24" s="109" t="s">
        <v>39</v>
      </c>
      <c r="P24" s="16" t="s">
        <v>40</v>
      </c>
      <c r="S24" s="148" t="s">
        <v>237</v>
      </c>
      <c r="T24" s="140" t="s">
        <v>93</v>
      </c>
      <c r="U24" s="140" t="s">
        <v>239</v>
      </c>
      <c r="V24" s="140" t="s">
        <v>238</v>
      </c>
      <c r="W24" s="149" t="s">
        <v>97</v>
      </c>
    </row>
    <row r="25" spans="1:27" s="47" customFormat="1" ht="31.2" customHeight="1" x14ac:dyDescent="0.3">
      <c r="A25" s="542"/>
      <c r="B25" s="46" t="s">
        <v>24</v>
      </c>
      <c r="C25" s="46" t="s">
        <v>25</v>
      </c>
      <c r="D25" s="112" t="s">
        <v>26</v>
      </c>
      <c r="E25" s="46" t="s">
        <v>27</v>
      </c>
      <c r="F25" s="46"/>
      <c r="G25" s="46" t="s">
        <v>28</v>
      </c>
      <c r="H25" s="46"/>
      <c r="I25" s="46" t="s">
        <v>29</v>
      </c>
      <c r="J25" s="46"/>
      <c r="K25" s="131" t="s">
        <v>235</v>
      </c>
      <c r="L25" s="133"/>
      <c r="M25" s="134"/>
      <c r="N25" s="135"/>
      <c r="O25" s="132" t="s">
        <v>30</v>
      </c>
      <c r="P25" s="46"/>
      <c r="Q25" s="66"/>
      <c r="R25" s="310"/>
      <c r="S25" s="150"/>
      <c r="T25" s="67" t="s">
        <v>94</v>
      </c>
      <c r="U25" s="67" t="s">
        <v>95</v>
      </c>
      <c r="V25" s="94"/>
      <c r="W25" s="151" t="str">
        <f>IF(J26&lt;=0,"",IF(J26=90,$X$26))</f>
        <v/>
      </c>
      <c r="X25" s="37" t="s">
        <v>98</v>
      </c>
    </row>
    <row r="26" spans="1:27" ht="31.2" customHeight="1" x14ac:dyDescent="0.3">
      <c r="A26" s="322" t="str">
        <f>CDT!B26</f>
        <v>Artéméther-Luméfantrine 6cp (AL)</v>
      </c>
      <c r="B26" s="247"/>
      <c r="C26" s="248"/>
      <c r="D26" s="302" t="str">
        <f>IF(B26&lt;&gt;"",B26+C26,"")</f>
        <v/>
      </c>
      <c r="E26" s="249"/>
      <c r="F26" s="247"/>
      <c r="G26" s="247"/>
      <c r="H26" s="247"/>
      <c r="I26" s="247"/>
      <c r="J26" s="247"/>
      <c r="K26" s="248"/>
      <c r="L26" s="431" t="str">
        <f>IF(B26&lt;&gt;"",IF(J26=0,E26,((E26*90)/(90-J26))),"0")</f>
        <v>0</v>
      </c>
      <c r="M26" s="428" t="str">
        <f>IF(B26&lt;&gt;"",((E26/S26)*30),"0")</f>
        <v>0</v>
      </c>
      <c r="N26" s="250" t="str">
        <f>IF(B26&lt;&gt;"",IF(J26=0,((E26+L26)-K26),((M26*6)-K26)),"0")</f>
        <v>0</v>
      </c>
      <c r="O26" s="251"/>
      <c r="P26" s="313"/>
      <c r="R26" s="312">
        <f>+L26+N26</f>
        <v>0</v>
      </c>
      <c r="S26" s="152">
        <f>(90-J26)</f>
        <v>90</v>
      </c>
      <c r="T26" s="68" t="e">
        <f t="shared" ref="T26:T47" si="0">D26-(E26+G26+I26+H26)</f>
        <v>#VALUE!</v>
      </c>
      <c r="U26" s="68" t="e">
        <f>K26-T26</f>
        <v>#VALUE!</v>
      </c>
      <c r="V26" s="95">
        <v>6</v>
      </c>
      <c r="W26" s="153" t="e">
        <f t="shared" ref="W26:W50" si="1">IF(U26=0,"",$X$25)</f>
        <v>#VALUE!</v>
      </c>
      <c r="X26" s="37" t="s">
        <v>203</v>
      </c>
      <c r="Y26" s="107">
        <f>+O26</f>
        <v>0</v>
      </c>
    </row>
    <row r="27" spans="1:27" ht="31.2" customHeight="1" x14ac:dyDescent="0.3">
      <c r="A27" s="322" t="str">
        <f>CDT!B27</f>
        <v>Artéméther-Luméfantrine 12cp (AL)</v>
      </c>
      <c r="B27" s="247"/>
      <c r="C27" s="248"/>
      <c r="D27" s="302" t="str">
        <f t="shared" ref="D27" si="2">IF(B27&lt;&gt;"",B27+C27,"")</f>
        <v/>
      </c>
      <c r="E27" s="249"/>
      <c r="F27" s="247"/>
      <c r="G27" s="247"/>
      <c r="H27" s="247"/>
      <c r="I27" s="247"/>
      <c r="J27" s="247"/>
      <c r="K27" s="248"/>
      <c r="L27" s="431" t="str">
        <f t="shared" ref="L27:L49" si="3">IF(B27&lt;&gt;"",IF(J27=0,E27,((E27*90)/(90-J27))),"0")</f>
        <v>0</v>
      </c>
      <c r="M27" s="428" t="str">
        <f t="shared" ref="M27:M49" si="4">IF(B27&lt;&gt;"",((E27/S27)*30),"0")</f>
        <v>0</v>
      </c>
      <c r="N27" s="250" t="str">
        <f t="shared" ref="N27:N49" si="5">IF(B27&lt;&gt;"",IF(J27=0,((E27+L27)-K27),((M27*6)-K27)),"0")</f>
        <v>0</v>
      </c>
      <c r="O27" s="251"/>
      <c r="P27" s="247"/>
      <c r="R27" s="312">
        <f t="shared" ref="R27:R49" si="6">+L27+N27</f>
        <v>0</v>
      </c>
      <c r="S27" s="152">
        <f t="shared" ref="S27:S49" si="7">(90-J27)</f>
        <v>90</v>
      </c>
      <c r="T27" s="68" t="e">
        <f t="shared" si="0"/>
        <v>#VALUE!</v>
      </c>
      <c r="U27" s="68" t="e">
        <f t="shared" ref="U27:U49" si="8">K27-T27</f>
        <v>#VALUE!</v>
      </c>
      <c r="V27" s="95">
        <v>12</v>
      </c>
      <c r="W27" s="153" t="e">
        <f t="shared" si="1"/>
        <v>#VALUE!</v>
      </c>
      <c r="Y27" s="107">
        <f t="shared" ref="Y27:Y48" si="9">+O27</f>
        <v>0</v>
      </c>
    </row>
    <row r="28" spans="1:27" ht="31.2" customHeight="1" x14ac:dyDescent="0.3">
      <c r="A28" s="322" t="str">
        <f>CDT!B28</f>
        <v>Artéméther-Luméfantrine 18cp (AL)</v>
      </c>
      <c r="B28" s="247"/>
      <c r="C28" s="248"/>
      <c r="D28" s="302" t="str">
        <f>IF(B28&lt;&gt;"",B28+C28,"")</f>
        <v/>
      </c>
      <c r="E28" s="249"/>
      <c r="F28" s="247"/>
      <c r="G28" s="247"/>
      <c r="H28" s="247"/>
      <c r="I28" s="247"/>
      <c r="J28" s="247"/>
      <c r="K28" s="248"/>
      <c r="L28" s="431" t="str">
        <f t="shared" si="3"/>
        <v>0</v>
      </c>
      <c r="M28" s="428" t="str">
        <f t="shared" si="4"/>
        <v>0</v>
      </c>
      <c r="N28" s="250" t="str">
        <f t="shared" si="5"/>
        <v>0</v>
      </c>
      <c r="O28" s="251"/>
      <c r="P28" s="247"/>
      <c r="R28" s="312">
        <f t="shared" si="6"/>
        <v>0</v>
      </c>
      <c r="S28" s="152">
        <f t="shared" si="7"/>
        <v>90</v>
      </c>
      <c r="T28" s="68" t="e">
        <f t="shared" si="0"/>
        <v>#VALUE!</v>
      </c>
      <c r="U28" s="68" t="e">
        <f t="shared" si="8"/>
        <v>#VALUE!</v>
      </c>
      <c r="V28" s="95">
        <v>18</v>
      </c>
      <c r="W28" s="153" t="e">
        <f t="shared" si="1"/>
        <v>#VALUE!</v>
      </c>
      <c r="Y28" s="107">
        <f t="shared" si="9"/>
        <v>0</v>
      </c>
    </row>
    <row r="29" spans="1:27" ht="31.2" customHeight="1" x14ac:dyDescent="0.3">
      <c r="A29" s="322" t="str">
        <f>CDT!B29</f>
        <v>Artéméther-Luméfantrine 24cp (AL)</v>
      </c>
      <c r="B29" s="247"/>
      <c r="C29" s="248"/>
      <c r="D29" s="302" t="str">
        <f>IF(B29&lt;&gt;"",B29+C29,"")</f>
        <v/>
      </c>
      <c r="E29" s="249"/>
      <c r="F29" s="247"/>
      <c r="G29" s="247"/>
      <c r="H29" s="247"/>
      <c r="I29" s="247"/>
      <c r="J29" s="247"/>
      <c r="K29" s="248"/>
      <c r="L29" s="431" t="str">
        <f t="shared" si="3"/>
        <v>0</v>
      </c>
      <c r="M29" s="428" t="str">
        <f t="shared" si="4"/>
        <v>0</v>
      </c>
      <c r="N29" s="250" t="str">
        <f t="shared" si="5"/>
        <v>0</v>
      </c>
      <c r="O29" s="251"/>
      <c r="P29" s="247"/>
      <c r="R29" s="312">
        <f t="shared" si="6"/>
        <v>0</v>
      </c>
      <c r="S29" s="152">
        <f t="shared" si="7"/>
        <v>90</v>
      </c>
      <c r="T29" s="68" t="e">
        <f t="shared" si="0"/>
        <v>#VALUE!</v>
      </c>
      <c r="U29" s="68" t="e">
        <f t="shared" si="8"/>
        <v>#VALUE!</v>
      </c>
      <c r="V29" s="95">
        <v>24</v>
      </c>
      <c r="W29" s="153" t="e">
        <f t="shared" si="1"/>
        <v>#VALUE!</v>
      </c>
      <c r="Y29" s="107">
        <f t="shared" si="9"/>
        <v>0</v>
      </c>
    </row>
    <row r="30" spans="1:27" ht="31.2" customHeight="1" x14ac:dyDescent="0.3">
      <c r="A30" s="322" t="str">
        <f>CDT!B30</f>
        <v>Artéméther injectable 40 mg</v>
      </c>
      <c r="B30" s="247"/>
      <c r="C30" s="248"/>
      <c r="D30" s="302" t="str">
        <f t="shared" ref="D30:D49" si="10">IF(B30&lt;&gt;"",B30+C30,"")</f>
        <v/>
      </c>
      <c r="E30" s="249"/>
      <c r="F30" s="247"/>
      <c r="G30" s="247"/>
      <c r="H30" s="247"/>
      <c r="I30" s="247"/>
      <c r="J30" s="247"/>
      <c r="K30" s="248"/>
      <c r="L30" s="431" t="str">
        <f t="shared" si="3"/>
        <v>0</v>
      </c>
      <c r="M30" s="428" t="str">
        <f t="shared" si="4"/>
        <v>0</v>
      </c>
      <c r="N30" s="250" t="str">
        <f t="shared" si="5"/>
        <v>0</v>
      </c>
      <c r="O30" s="251"/>
      <c r="P30" s="247"/>
      <c r="R30" s="312">
        <f t="shared" si="6"/>
        <v>0</v>
      </c>
      <c r="S30" s="152">
        <f t="shared" si="7"/>
        <v>90</v>
      </c>
      <c r="T30" s="68" t="e">
        <f t="shared" si="0"/>
        <v>#VALUE!</v>
      </c>
      <c r="U30" s="68" t="e">
        <f t="shared" si="8"/>
        <v>#VALUE!</v>
      </c>
      <c r="V30" s="95">
        <v>1</v>
      </c>
      <c r="W30" s="153" t="e">
        <f t="shared" si="1"/>
        <v>#VALUE!</v>
      </c>
      <c r="Y30" s="107">
        <f t="shared" si="9"/>
        <v>0</v>
      </c>
    </row>
    <row r="31" spans="1:27" ht="34.5" customHeight="1" x14ac:dyDescent="0.3">
      <c r="A31" s="322" t="str">
        <f>CDT!B31</f>
        <v>Artéméther injectable 80 mg</v>
      </c>
      <c r="B31" s="247"/>
      <c r="C31" s="248"/>
      <c r="D31" s="302" t="str">
        <f t="shared" si="10"/>
        <v/>
      </c>
      <c r="E31" s="249"/>
      <c r="F31" s="247"/>
      <c r="G31" s="247"/>
      <c r="H31" s="247"/>
      <c r="I31" s="247"/>
      <c r="J31" s="247"/>
      <c r="K31" s="248"/>
      <c r="L31" s="431" t="str">
        <f t="shared" si="3"/>
        <v>0</v>
      </c>
      <c r="M31" s="428" t="str">
        <f t="shared" si="4"/>
        <v>0</v>
      </c>
      <c r="N31" s="250" t="str">
        <f t="shared" si="5"/>
        <v>0</v>
      </c>
      <c r="O31" s="251"/>
      <c r="P31" s="247"/>
      <c r="R31" s="312">
        <f t="shared" si="6"/>
        <v>0</v>
      </c>
      <c r="S31" s="152">
        <f t="shared" si="7"/>
        <v>90</v>
      </c>
      <c r="T31" s="68" t="e">
        <f t="shared" si="0"/>
        <v>#VALUE!</v>
      </c>
      <c r="U31" s="68" t="e">
        <f t="shared" si="8"/>
        <v>#VALUE!</v>
      </c>
      <c r="V31" s="95">
        <v>1</v>
      </c>
      <c r="W31" s="153" t="e">
        <f t="shared" si="1"/>
        <v>#VALUE!</v>
      </c>
      <c r="Y31" s="107">
        <f t="shared" si="9"/>
        <v>0</v>
      </c>
    </row>
    <row r="32" spans="1:27" ht="34.5" customHeight="1" x14ac:dyDescent="0.3">
      <c r="A32" s="435" t="str">
        <f>CDT!B32</f>
        <v>Artésunate injectable 60 mg</v>
      </c>
      <c r="B32" s="247"/>
      <c r="C32" s="248"/>
      <c r="D32" s="302" t="str">
        <f t="shared" si="10"/>
        <v/>
      </c>
      <c r="E32" s="249"/>
      <c r="F32" s="247"/>
      <c r="G32" s="247"/>
      <c r="H32" s="247"/>
      <c r="I32" s="247"/>
      <c r="J32" s="247"/>
      <c r="K32" s="248"/>
      <c r="L32" s="438" t="str">
        <f t="shared" si="3"/>
        <v>0</v>
      </c>
      <c r="M32" s="314" t="str">
        <f>IF(B32&lt;&gt;"",((E32/S32:S32)*30),"0")</f>
        <v>0</v>
      </c>
      <c r="N32" s="432" t="str">
        <f>IF(B32&lt;&gt;"",IF(J32=0,AA32,IF(J32&gt;0,((M32/30)*J32)+AA32)),"0")</f>
        <v>0</v>
      </c>
      <c r="O32" s="433"/>
      <c r="P32" s="247"/>
      <c r="R32" s="312">
        <f t="shared" si="6"/>
        <v>0</v>
      </c>
      <c r="S32" s="429">
        <f t="shared" si="7"/>
        <v>90</v>
      </c>
      <c r="T32" s="436" t="e">
        <f>D32-(E32+G32+I32+H32)</f>
        <v>#VALUE!</v>
      </c>
      <c r="U32" s="436" t="e">
        <f t="shared" si="8"/>
        <v>#VALUE!</v>
      </c>
      <c r="V32" s="430">
        <v>1</v>
      </c>
      <c r="W32" s="437" t="e">
        <f t="shared" si="1"/>
        <v>#VALUE!</v>
      </c>
      <c r="Y32" s="107">
        <f t="shared" si="9"/>
        <v>0</v>
      </c>
      <c r="AA32" s="3">
        <f>((F32*10)+L32-K32)</f>
        <v>0</v>
      </c>
    </row>
    <row r="33" spans="1:25" ht="34.5" customHeight="1" x14ac:dyDescent="0.3">
      <c r="A33" s="322" t="str">
        <f>CDT!B33</f>
        <v xml:space="preserve"> Sulfadoxine Pyriméthamine:  (SP)</v>
      </c>
      <c r="B33" s="247"/>
      <c r="C33" s="248"/>
      <c r="D33" s="302" t="str">
        <f t="shared" si="10"/>
        <v/>
      </c>
      <c r="E33" s="249"/>
      <c r="F33" s="247"/>
      <c r="G33" s="247"/>
      <c r="H33" s="247"/>
      <c r="I33" s="247"/>
      <c r="J33" s="247"/>
      <c r="K33" s="248"/>
      <c r="L33" s="431" t="str">
        <f t="shared" si="3"/>
        <v>0</v>
      </c>
      <c r="M33" s="428" t="str">
        <f t="shared" si="4"/>
        <v>0</v>
      </c>
      <c r="N33" s="250" t="str">
        <f t="shared" si="5"/>
        <v>0</v>
      </c>
      <c r="O33" s="251"/>
      <c r="P33" s="247"/>
      <c r="R33" s="312">
        <f t="shared" si="6"/>
        <v>0</v>
      </c>
      <c r="S33" s="152">
        <f t="shared" si="7"/>
        <v>90</v>
      </c>
      <c r="T33" s="68" t="e">
        <f t="shared" si="0"/>
        <v>#VALUE!</v>
      </c>
      <c r="U33" s="68" t="e">
        <f t="shared" si="8"/>
        <v>#VALUE!</v>
      </c>
      <c r="V33" s="95">
        <v>3</v>
      </c>
      <c r="W33" s="153" t="e">
        <f t="shared" si="1"/>
        <v>#VALUE!</v>
      </c>
      <c r="Y33" s="107">
        <f t="shared" si="9"/>
        <v>0</v>
      </c>
    </row>
    <row r="34" spans="1:25" ht="34.5" customHeight="1" x14ac:dyDescent="0.3">
      <c r="A34" s="322" t="str">
        <f>CDT!B34</f>
        <v>Test de Diagnostic Rapide  : (TDR)</v>
      </c>
      <c r="B34" s="247"/>
      <c r="C34" s="248"/>
      <c r="D34" s="302" t="str">
        <f t="shared" si="10"/>
        <v/>
      </c>
      <c r="E34" s="247"/>
      <c r="F34" s="248"/>
      <c r="G34" s="247"/>
      <c r="H34" s="247"/>
      <c r="I34" s="247"/>
      <c r="J34" s="247"/>
      <c r="K34" s="248"/>
      <c r="L34" s="431" t="str">
        <f t="shared" si="3"/>
        <v>0</v>
      </c>
      <c r="M34" s="428" t="str">
        <f t="shared" si="4"/>
        <v>0</v>
      </c>
      <c r="N34" s="250" t="str">
        <f t="shared" si="5"/>
        <v>0</v>
      </c>
      <c r="O34" s="251"/>
      <c r="P34" s="247"/>
      <c r="R34" s="312">
        <f t="shared" si="6"/>
        <v>0</v>
      </c>
      <c r="S34" s="152">
        <f t="shared" si="7"/>
        <v>90</v>
      </c>
      <c r="T34" s="68" t="e">
        <f t="shared" si="0"/>
        <v>#VALUE!</v>
      </c>
      <c r="U34" s="68" t="e">
        <f t="shared" si="8"/>
        <v>#VALUE!</v>
      </c>
      <c r="V34" s="95">
        <v>1</v>
      </c>
      <c r="W34" s="153" t="e">
        <f>IF(U34=0,"",$X$25)</f>
        <v>#VALUE!</v>
      </c>
      <c r="Y34" s="107">
        <f t="shared" si="9"/>
        <v>0</v>
      </c>
    </row>
    <row r="35" spans="1:25" ht="34.5" customHeight="1" x14ac:dyDescent="0.3">
      <c r="A35" s="322" t="str">
        <f>CDT!B35</f>
        <v>Moustiquaire à Imprégnation Durable: (MID)</v>
      </c>
      <c r="B35" s="247"/>
      <c r="C35" s="248"/>
      <c r="D35" s="302" t="str">
        <f t="shared" si="10"/>
        <v/>
      </c>
      <c r="E35" s="247"/>
      <c r="F35" s="248"/>
      <c r="G35" s="247"/>
      <c r="H35" s="247"/>
      <c r="I35" s="247"/>
      <c r="J35" s="247"/>
      <c r="K35" s="248"/>
      <c r="L35" s="431" t="str">
        <f t="shared" si="3"/>
        <v>0</v>
      </c>
      <c r="M35" s="428" t="str">
        <f t="shared" si="4"/>
        <v>0</v>
      </c>
      <c r="N35" s="250" t="str">
        <f t="shared" si="5"/>
        <v>0</v>
      </c>
      <c r="O35" s="251"/>
      <c r="P35" s="247"/>
      <c r="R35" s="312">
        <f t="shared" si="6"/>
        <v>0</v>
      </c>
      <c r="S35" s="152">
        <f t="shared" si="7"/>
        <v>90</v>
      </c>
      <c r="T35" s="68" t="e">
        <f t="shared" si="0"/>
        <v>#VALUE!</v>
      </c>
      <c r="U35" s="68" t="e">
        <f t="shared" si="8"/>
        <v>#VALUE!</v>
      </c>
      <c r="V35" s="95">
        <v>1</v>
      </c>
      <c r="W35" s="153" t="e">
        <f t="shared" si="1"/>
        <v>#VALUE!</v>
      </c>
      <c r="Y35" s="107">
        <f t="shared" si="9"/>
        <v>0</v>
      </c>
    </row>
    <row r="36" spans="1:25" ht="34.5" customHeight="1" x14ac:dyDescent="0.3">
      <c r="A36" s="322" t="str">
        <f>CDT!B36</f>
        <v>Dihydroartéminisine Pipéraquine– Plaq / 3 comp 
( DHA-PPQ)  20/160 mg</v>
      </c>
      <c r="B36" s="247"/>
      <c r="C36" s="248"/>
      <c r="D36" s="302" t="str">
        <f t="shared" si="10"/>
        <v/>
      </c>
      <c r="E36" s="249"/>
      <c r="F36" s="247"/>
      <c r="G36" s="247"/>
      <c r="H36" s="247"/>
      <c r="I36" s="247"/>
      <c r="J36" s="247"/>
      <c r="K36" s="248"/>
      <c r="L36" s="431" t="str">
        <f t="shared" si="3"/>
        <v>0</v>
      </c>
      <c r="M36" s="428" t="str">
        <f t="shared" si="4"/>
        <v>0</v>
      </c>
      <c r="N36" s="250" t="str">
        <f t="shared" si="5"/>
        <v>0</v>
      </c>
      <c r="O36" s="251"/>
      <c r="P36" s="247"/>
      <c r="R36" s="312">
        <f t="shared" si="6"/>
        <v>0</v>
      </c>
      <c r="S36" s="152">
        <f t="shared" si="7"/>
        <v>90</v>
      </c>
      <c r="T36" s="68" t="e">
        <f t="shared" si="0"/>
        <v>#VALUE!</v>
      </c>
      <c r="U36" s="68" t="e">
        <f t="shared" si="8"/>
        <v>#VALUE!</v>
      </c>
      <c r="V36" s="95">
        <v>3</v>
      </c>
      <c r="W36" s="153" t="e">
        <f t="shared" si="1"/>
        <v>#VALUE!</v>
      </c>
      <c r="Y36" s="107">
        <f t="shared" si="9"/>
        <v>0</v>
      </c>
    </row>
    <row r="37" spans="1:25" ht="34.5" customHeight="1" x14ac:dyDescent="0.3">
      <c r="A37" s="322" t="str">
        <f>CDT!B37</f>
        <v>Dihydroartéminisine Pipéraquine– Plaq / 3 comp 
( DHA-PPQ)  40/320 mg</v>
      </c>
      <c r="B37" s="247"/>
      <c r="C37" s="248"/>
      <c r="D37" s="302" t="str">
        <f t="shared" si="10"/>
        <v/>
      </c>
      <c r="E37" s="249"/>
      <c r="F37" s="247"/>
      <c r="G37" s="247"/>
      <c r="H37" s="247"/>
      <c r="I37" s="247"/>
      <c r="J37" s="247"/>
      <c r="K37" s="248"/>
      <c r="L37" s="431" t="str">
        <f t="shared" si="3"/>
        <v>0</v>
      </c>
      <c r="M37" s="428" t="str">
        <f t="shared" si="4"/>
        <v>0</v>
      </c>
      <c r="N37" s="250" t="str">
        <f t="shared" si="5"/>
        <v>0</v>
      </c>
      <c r="O37" s="251"/>
      <c r="P37" s="247"/>
      <c r="R37" s="312">
        <f t="shared" si="6"/>
        <v>0</v>
      </c>
      <c r="S37" s="152">
        <f t="shared" si="7"/>
        <v>90</v>
      </c>
      <c r="T37" s="68" t="e">
        <f t="shared" si="0"/>
        <v>#VALUE!</v>
      </c>
      <c r="U37" s="68" t="e">
        <f t="shared" si="8"/>
        <v>#VALUE!</v>
      </c>
      <c r="V37" s="95">
        <v>3</v>
      </c>
      <c r="W37" s="153" t="e">
        <f t="shared" si="1"/>
        <v>#VALUE!</v>
      </c>
      <c r="Y37" s="107">
        <f t="shared" si="9"/>
        <v>0</v>
      </c>
    </row>
    <row r="38" spans="1:25" ht="34.5" customHeight="1" x14ac:dyDescent="0.3">
      <c r="A38" s="322" t="str">
        <f>CDT!B38</f>
        <v>Dihydroartéminisine Pipéraquine– Plaq / 6 comp 
( DHA-PPQ)  40/320 mg</v>
      </c>
      <c r="B38" s="247"/>
      <c r="C38" s="248"/>
      <c r="D38" s="302" t="str">
        <f t="shared" si="10"/>
        <v/>
      </c>
      <c r="E38" s="249"/>
      <c r="F38" s="247"/>
      <c r="G38" s="247"/>
      <c r="H38" s="247"/>
      <c r="I38" s="247"/>
      <c r="J38" s="247"/>
      <c r="K38" s="248"/>
      <c r="L38" s="431" t="str">
        <f t="shared" si="3"/>
        <v>0</v>
      </c>
      <c r="M38" s="428" t="str">
        <f t="shared" si="4"/>
        <v>0</v>
      </c>
      <c r="N38" s="250" t="str">
        <f t="shared" si="5"/>
        <v>0</v>
      </c>
      <c r="O38" s="251"/>
      <c r="P38" s="247"/>
      <c r="R38" s="312">
        <f t="shared" si="6"/>
        <v>0</v>
      </c>
      <c r="S38" s="152">
        <f t="shared" si="7"/>
        <v>90</v>
      </c>
      <c r="T38" s="68" t="e">
        <f t="shared" si="0"/>
        <v>#VALUE!</v>
      </c>
      <c r="U38" s="68" t="e">
        <f t="shared" si="8"/>
        <v>#VALUE!</v>
      </c>
      <c r="V38" s="95">
        <v>3</v>
      </c>
      <c r="W38" s="153" t="e">
        <f t="shared" si="1"/>
        <v>#VALUE!</v>
      </c>
      <c r="Y38" s="107">
        <f t="shared" si="9"/>
        <v>0</v>
      </c>
    </row>
    <row r="39" spans="1:25" ht="34.5" customHeight="1" x14ac:dyDescent="0.3">
      <c r="A39" s="322" t="str">
        <f>CDT!B39</f>
        <v>Dihydroartemisinine/pipéraquine – Plaq / 9 comp 
( DHA-PPQ) 40/320 mg</v>
      </c>
      <c r="B39" s="247"/>
      <c r="C39" s="248"/>
      <c r="D39" s="302" t="str">
        <f t="shared" si="10"/>
        <v/>
      </c>
      <c r="E39" s="249"/>
      <c r="F39" s="247"/>
      <c r="G39" s="247"/>
      <c r="H39" s="247"/>
      <c r="I39" s="247"/>
      <c r="J39" s="247"/>
      <c r="K39" s="248"/>
      <c r="L39" s="431" t="str">
        <f t="shared" si="3"/>
        <v>0</v>
      </c>
      <c r="M39" s="428" t="str">
        <f t="shared" si="4"/>
        <v>0</v>
      </c>
      <c r="N39" s="250" t="str">
        <f t="shared" si="5"/>
        <v>0</v>
      </c>
      <c r="O39" s="251"/>
      <c r="P39" s="247"/>
      <c r="R39" s="312">
        <f t="shared" si="6"/>
        <v>0</v>
      </c>
      <c r="S39" s="152">
        <f t="shared" si="7"/>
        <v>90</v>
      </c>
      <c r="T39" s="68" t="e">
        <f t="shared" si="0"/>
        <v>#VALUE!</v>
      </c>
      <c r="U39" s="68" t="e">
        <f t="shared" si="8"/>
        <v>#VALUE!</v>
      </c>
      <c r="V39" s="95">
        <v>3</v>
      </c>
      <c r="W39" s="153" t="e">
        <f t="shared" si="1"/>
        <v>#VALUE!</v>
      </c>
      <c r="Y39" s="107">
        <f t="shared" si="9"/>
        <v>0</v>
      </c>
    </row>
    <row r="40" spans="1:25" ht="34.5" customHeight="1" x14ac:dyDescent="0.3">
      <c r="A40" s="322" t="str">
        <f>CDT!B40</f>
        <v>Artésunate Amodiaquine: (ASAQ) : 3 cp (25/67,5 mg)</v>
      </c>
      <c r="B40" s="247"/>
      <c r="C40" s="248"/>
      <c r="D40" s="302" t="str">
        <f t="shared" si="10"/>
        <v/>
      </c>
      <c r="E40" s="249"/>
      <c r="F40" s="247"/>
      <c r="G40" s="247"/>
      <c r="H40" s="247"/>
      <c r="I40" s="247"/>
      <c r="J40" s="247"/>
      <c r="K40" s="248"/>
      <c r="L40" s="431" t="str">
        <f t="shared" si="3"/>
        <v>0</v>
      </c>
      <c r="M40" s="428" t="str">
        <f t="shared" si="4"/>
        <v>0</v>
      </c>
      <c r="N40" s="250" t="str">
        <f t="shared" si="5"/>
        <v>0</v>
      </c>
      <c r="O40" s="251"/>
      <c r="P40" s="247"/>
      <c r="R40" s="312">
        <f t="shared" si="6"/>
        <v>0</v>
      </c>
      <c r="S40" s="152">
        <f t="shared" si="7"/>
        <v>90</v>
      </c>
      <c r="T40" s="68" t="e">
        <f t="shared" si="0"/>
        <v>#VALUE!</v>
      </c>
      <c r="U40" s="68" t="e">
        <f t="shared" si="8"/>
        <v>#VALUE!</v>
      </c>
      <c r="V40" s="95">
        <v>1</v>
      </c>
      <c r="W40" s="153" t="e">
        <f t="shared" si="1"/>
        <v>#VALUE!</v>
      </c>
      <c r="Y40" s="107">
        <f t="shared" si="9"/>
        <v>0</v>
      </c>
    </row>
    <row r="41" spans="1:25" ht="34.5" customHeight="1" x14ac:dyDescent="0.3">
      <c r="A41" s="322" t="str">
        <f>CDT!B41</f>
        <v>Artésunate Amodiaquine: (ASAQ) 3 cp (50/135 mg)</v>
      </c>
      <c r="B41" s="247"/>
      <c r="C41" s="248"/>
      <c r="D41" s="302" t="str">
        <f t="shared" si="10"/>
        <v/>
      </c>
      <c r="E41" s="249"/>
      <c r="F41" s="247"/>
      <c r="G41" s="247"/>
      <c r="H41" s="247"/>
      <c r="I41" s="247"/>
      <c r="J41" s="247"/>
      <c r="K41" s="248"/>
      <c r="L41" s="431" t="str">
        <f t="shared" si="3"/>
        <v>0</v>
      </c>
      <c r="M41" s="428" t="str">
        <f t="shared" si="4"/>
        <v>0</v>
      </c>
      <c r="N41" s="250" t="str">
        <f t="shared" si="5"/>
        <v>0</v>
      </c>
      <c r="O41" s="251"/>
      <c r="P41" s="247"/>
      <c r="R41" s="312">
        <f t="shared" si="6"/>
        <v>0</v>
      </c>
      <c r="S41" s="152">
        <f t="shared" si="7"/>
        <v>90</v>
      </c>
      <c r="T41" s="68" t="e">
        <f t="shared" si="0"/>
        <v>#VALUE!</v>
      </c>
      <c r="U41" s="68" t="e">
        <f t="shared" si="8"/>
        <v>#VALUE!</v>
      </c>
      <c r="V41" s="95">
        <v>1</v>
      </c>
      <c r="W41" s="153" t="e">
        <f t="shared" si="1"/>
        <v>#VALUE!</v>
      </c>
      <c r="Y41" s="107">
        <f t="shared" si="9"/>
        <v>0</v>
      </c>
    </row>
    <row r="42" spans="1:25" ht="34.5" customHeight="1" x14ac:dyDescent="0.3">
      <c r="A42" s="322" t="str">
        <f>CDT!B42</f>
        <v>Artésunate Amodiaquine: (ASAQ) 3 cp (100/270 mg)</v>
      </c>
      <c r="B42" s="247"/>
      <c r="C42" s="248"/>
      <c r="D42" s="302" t="str">
        <f t="shared" si="10"/>
        <v/>
      </c>
      <c r="E42" s="249"/>
      <c r="F42" s="247"/>
      <c r="G42" s="247"/>
      <c r="H42" s="247"/>
      <c r="I42" s="247"/>
      <c r="J42" s="247"/>
      <c r="K42" s="248"/>
      <c r="L42" s="431" t="str">
        <f t="shared" si="3"/>
        <v>0</v>
      </c>
      <c r="M42" s="428" t="str">
        <f t="shared" si="4"/>
        <v>0</v>
      </c>
      <c r="N42" s="250" t="str">
        <f t="shared" si="5"/>
        <v>0</v>
      </c>
      <c r="O42" s="251"/>
      <c r="P42" s="247"/>
      <c r="R42" s="312">
        <f t="shared" si="6"/>
        <v>0</v>
      </c>
      <c r="S42" s="152">
        <f t="shared" si="7"/>
        <v>90</v>
      </c>
      <c r="T42" s="68" t="e">
        <f t="shared" si="0"/>
        <v>#VALUE!</v>
      </c>
      <c r="U42" s="68" t="e">
        <f t="shared" si="8"/>
        <v>#VALUE!</v>
      </c>
      <c r="V42" s="95">
        <v>1</v>
      </c>
      <c r="W42" s="153" t="e">
        <f t="shared" si="1"/>
        <v>#VALUE!</v>
      </c>
      <c r="Y42" s="107">
        <f t="shared" si="9"/>
        <v>0</v>
      </c>
    </row>
    <row r="43" spans="1:25" ht="34.5" customHeight="1" x14ac:dyDescent="0.3">
      <c r="A43" s="322" t="str">
        <f>CDT!B43</f>
        <v>Artésunate Amodiaquine: (ASAQ) 6 cp (100/270 mg)</v>
      </c>
      <c r="B43" s="247"/>
      <c r="C43" s="248"/>
      <c r="D43" s="302" t="str">
        <f t="shared" si="10"/>
        <v/>
      </c>
      <c r="E43" s="249"/>
      <c r="F43" s="247"/>
      <c r="G43" s="247"/>
      <c r="H43" s="247"/>
      <c r="I43" s="247"/>
      <c r="J43" s="247"/>
      <c r="K43" s="248"/>
      <c r="L43" s="431" t="str">
        <f t="shared" si="3"/>
        <v>0</v>
      </c>
      <c r="M43" s="428" t="str">
        <f t="shared" si="4"/>
        <v>0</v>
      </c>
      <c r="N43" s="250" t="str">
        <f t="shared" si="5"/>
        <v>0</v>
      </c>
      <c r="O43" s="251"/>
      <c r="P43" s="247"/>
      <c r="R43" s="312">
        <f t="shared" si="6"/>
        <v>0</v>
      </c>
      <c r="S43" s="152">
        <f t="shared" si="7"/>
        <v>90</v>
      </c>
      <c r="T43" s="68" t="e">
        <f t="shared" si="0"/>
        <v>#VALUE!</v>
      </c>
      <c r="U43" s="68" t="e">
        <f t="shared" si="8"/>
        <v>#VALUE!</v>
      </c>
      <c r="V43" s="95">
        <v>1</v>
      </c>
      <c r="W43" s="153" t="e">
        <f t="shared" si="1"/>
        <v>#VALUE!</v>
      </c>
      <c r="Y43" s="107">
        <f t="shared" si="9"/>
        <v>0</v>
      </c>
    </row>
    <row r="44" spans="1:25" ht="34.5" customHeight="1" x14ac:dyDescent="0.3">
      <c r="A44" s="322" t="str">
        <f>CDT!B44</f>
        <v>Artésunate - Méfloquine (AS-MF)</v>
      </c>
      <c r="B44" s="247"/>
      <c r="C44" s="248"/>
      <c r="D44" s="302" t="str">
        <f t="shared" si="10"/>
        <v/>
      </c>
      <c r="E44" s="249"/>
      <c r="F44" s="247"/>
      <c r="G44" s="247"/>
      <c r="H44" s="247"/>
      <c r="I44" s="247"/>
      <c r="J44" s="247"/>
      <c r="K44" s="248"/>
      <c r="L44" s="431" t="str">
        <f t="shared" si="3"/>
        <v>0</v>
      </c>
      <c r="M44" s="428" t="str">
        <f t="shared" si="4"/>
        <v>0</v>
      </c>
      <c r="N44" s="250" t="str">
        <f t="shared" si="5"/>
        <v>0</v>
      </c>
      <c r="O44" s="251"/>
      <c r="P44" s="247"/>
      <c r="R44" s="312">
        <f t="shared" si="6"/>
        <v>0</v>
      </c>
      <c r="S44" s="152">
        <f t="shared" si="7"/>
        <v>90</v>
      </c>
      <c r="T44" s="68" t="e">
        <f t="shared" si="0"/>
        <v>#VALUE!</v>
      </c>
      <c r="U44" s="68" t="e">
        <f t="shared" si="8"/>
        <v>#VALUE!</v>
      </c>
      <c r="V44" s="95">
        <v>1</v>
      </c>
      <c r="W44" s="153" t="e">
        <f t="shared" si="1"/>
        <v>#VALUE!</v>
      </c>
      <c r="Y44" s="107">
        <f t="shared" si="9"/>
        <v>0</v>
      </c>
    </row>
    <row r="45" spans="1:25" ht="34.5" customHeight="1" x14ac:dyDescent="0.3">
      <c r="A45" s="322" t="str">
        <f>CDT!B45</f>
        <v>Quinine comprimé 300mg</v>
      </c>
      <c r="B45" s="247"/>
      <c r="C45" s="248"/>
      <c r="D45" s="302" t="str">
        <f t="shared" si="10"/>
        <v/>
      </c>
      <c r="E45" s="249"/>
      <c r="F45" s="247"/>
      <c r="G45" s="247"/>
      <c r="H45" s="247"/>
      <c r="I45" s="247"/>
      <c r="J45" s="247"/>
      <c r="K45" s="248"/>
      <c r="L45" s="431" t="str">
        <f t="shared" si="3"/>
        <v>0</v>
      </c>
      <c r="M45" s="428" t="str">
        <f t="shared" si="4"/>
        <v>0</v>
      </c>
      <c r="N45" s="250" t="str">
        <f t="shared" si="5"/>
        <v>0</v>
      </c>
      <c r="O45" s="251"/>
      <c r="P45" s="247"/>
      <c r="R45" s="312">
        <f t="shared" si="6"/>
        <v>0</v>
      </c>
      <c r="S45" s="152">
        <f t="shared" si="7"/>
        <v>90</v>
      </c>
      <c r="T45" s="68" t="e">
        <f t="shared" si="0"/>
        <v>#VALUE!</v>
      </c>
      <c r="U45" s="68" t="e">
        <f t="shared" si="8"/>
        <v>#VALUE!</v>
      </c>
      <c r="V45" s="95">
        <v>1</v>
      </c>
      <c r="W45" s="153" t="e">
        <f t="shared" si="1"/>
        <v>#VALUE!</v>
      </c>
      <c r="Y45" s="107">
        <f t="shared" si="9"/>
        <v>0</v>
      </c>
    </row>
    <row r="46" spans="1:25" ht="34.5" customHeight="1" x14ac:dyDescent="0.3">
      <c r="A46" s="322" t="str">
        <f>CDT!B46</f>
        <v>Quinine injectable 300 mg</v>
      </c>
      <c r="B46" s="247"/>
      <c r="C46" s="248"/>
      <c r="D46" s="302" t="str">
        <f t="shared" si="10"/>
        <v/>
      </c>
      <c r="E46" s="249"/>
      <c r="F46" s="247"/>
      <c r="G46" s="247"/>
      <c r="H46" s="247"/>
      <c r="I46" s="247"/>
      <c r="J46" s="247"/>
      <c r="K46" s="248"/>
      <c r="L46" s="431" t="str">
        <f t="shared" si="3"/>
        <v>0</v>
      </c>
      <c r="M46" s="428" t="str">
        <f t="shared" si="4"/>
        <v>0</v>
      </c>
      <c r="N46" s="250" t="str">
        <f t="shared" si="5"/>
        <v>0</v>
      </c>
      <c r="O46" s="251"/>
      <c r="P46" s="247"/>
      <c r="R46" s="312">
        <f t="shared" si="6"/>
        <v>0</v>
      </c>
      <c r="S46" s="152">
        <f t="shared" si="7"/>
        <v>90</v>
      </c>
      <c r="T46" s="68" t="e">
        <f t="shared" si="0"/>
        <v>#VALUE!</v>
      </c>
      <c r="U46" s="68" t="e">
        <f t="shared" si="8"/>
        <v>#VALUE!</v>
      </c>
      <c r="V46" s="95">
        <v>1</v>
      </c>
      <c r="W46" s="153" t="e">
        <f t="shared" si="1"/>
        <v>#VALUE!</v>
      </c>
      <c r="Y46" s="107">
        <f t="shared" si="9"/>
        <v>0</v>
      </c>
    </row>
    <row r="47" spans="1:25" ht="34.5" customHeight="1" x14ac:dyDescent="0.3">
      <c r="A47" s="322" t="str">
        <f>CDT!B47</f>
        <v>Quinine injectable 600 mg</v>
      </c>
      <c r="B47" s="247"/>
      <c r="C47" s="248"/>
      <c r="D47" s="302" t="str">
        <f t="shared" si="10"/>
        <v/>
      </c>
      <c r="E47" s="249"/>
      <c r="F47" s="247"/>
      <c r="G47" s="247"/>
      <c r="H47" s="247"/>
      <c r="I47" s="247"/>
      <c r="J47" s="247"/>
      <c r="K47" s="248"/>
      <c r="L47" s="431" t="str">
        <f t="shared" si="3"/>
        <v>0</v>
      </c>
      <c r="M47" s="428" t="str">
        <f t="shared" si="4"/>
        <v>0</v>
      </c>
      <c r="N47" s="250" t="str">
        <f t="shared" si="5"/>
        <v>0</v>
      </c>
      <c r="O47" s="251"/>
      <c r="P47" s="247"/>
      <c r="R47" s="312">
        <f t="shared" si="6"/>
        <v>0</v>
      </c>
      <c r="S47" s="152">
        <f t="shared" si="7"/>
        <v>90</v>
      </c>
      <c r="T47" s="68" t="e">
        <f t="shared" si="0"/>
        <v>#VALUE!</v>
      </c>
      <c r="U47" s="68" t="e">
        <f t="shared" si="8"/>
        <v>#VALUE!</v>
      </c>
      <c r="V47" s="95">
        <v>1</v>
      </c>
      <c r="W47" s="153" t="e">
        <f t="shared" si="1"/>
        <v>#VALUE!</v>
      </c>
      <c r="Y47" s="107">
        <f t="shared" si="9"/>
        <v>0</v>
      </c>
    </row>
    <row r="48" spans="1:25" ht="34.5" customHeight="1" thickBot="1" x14ac:dyDescent="0.35">
      <c r="A48" s="322" t="str">
        <f>CDT!B48</f>
        <v>Quinine injectable 600 mg</v>
      </c>
      <c r="B48" s="247"/>
      <c r="C48" s="248"/>
      <c r="D48" s="303" t="str">
        <f t="shared" si="10"/>
        <v/>
      </c>
      <c r="E48" s="249"/>
      <c r="F48" s="247"/>
      <c r="G48" s="247"/>
      <c r="H48" s="247"/>
      <c r="I48" s="247"/>
      <c r="J48" s="247"/>
      <c r="K48" s="248"/>
      <c r="L48" s="431" t="str">
        <f t="shared" si="3"/>
        <v>0</v>
      </c>
      <c r="M48" s="428" t="str">
        <f t="shared" si="4"/>
        <v>0</v>
      </c>
      <c r="N48" s="250" t="str">
        <f t="shared" si="5"/>
        <v>0</v>
      </c>
      <c r="O48" s="251"/>
      <c r="P48" s="247"/>
      <c r="R48" s="312">
        <f t="shared" si="6"/>
        <v>0</v>
      </c>
      <c r="S48" s="152">
        <f t="shared" si="7"/>
        <v>90</v>
      </c>
      <c r="T48" s="68" t="e">
        <f>D48-(E48+G48+I48+H48)</f>
        <v>#VALUE!</v>
      </c>
      <c r="U48" s="68" t="e">
        <f t="shared" si="8"/>
        <v>#VALUE!</v>
      </c>
      <c r="V48" s="95">
        <v>1</v>
      </c>
      <c r="W48" s="153" t="e">
        <f t="shared" si="1"/>
        <v>#VALUE!</v>
      </c>
      <c r="Y48" s="107">
        <f t="shared" si="9"/>
        <v>0</v>
      </c>
    </row>
    <row r="49" spans="1:23" ht="34.5" customHeight="1" thickBot="1" x14ac:dyDescent="0.35">
      <c r="A49" s="322" t="str">
        <f>CDT!B49</f>
        <v>Artéméther injectable 100 mg</v>
      </c>
      <c r="B49" s="247"/>
      <c r="C49" s="248"/>
      <c r="D49" s="303" t="str">
        <f t="shared" si="10"/>
        <v/>
      </c>
      <c r="E49" s="249"/>
      <c r="F49" s="247"/>
      <c r="G49" s="247"/>
      <c r="H49" s="247"/>
      <c r="I49" s="247"/>
      <c r="J49" s="247"/>
      <c r="K49" s="248"/>
      <c r="L49" s="431" t="str">
        <f t="shared" si="3"/>
        <v>0</v>
      </c>
      <c r="M49" s="428" t="str">
        <f t="shared" si="4"/>
        <v>0</v>
      </c>
      <c r="N49" s="250" t="str">
        <f t="shared" si="5"/>
        <v>0</v>
      </c>
      <c r="O49" s="251"/>
      <c r="P49" s="247"/>
      <c r="R49" s="312">
        <f t="shared" si="6"/>
        <v>0</v>
      </c>
      <c r="S49" s="152">
        <f t="shared" si="7"/>
        <v>90</v>
      </c>
      <c r="T49" s="68" t="e">
        <f>D49-(E49+G49+I49+H49)</f>
        <v>#VALUE!</v>
      </c>
      <c r="U49" s="68" t="e">
        <f t="shared" si="8"/>
        <v>#VALUE!</v>
      </c>
      <c r="V49" s="95">
        <v>1</v>
      </c>
      <c r="W49" s="153" t="e">
        <f t="shared" si="1"/>
        <v>#VALUE!</v>
      </c>
    </row>
    <row r="50" spans="1:23" ht="34.5" hidden="1" customHeight="1" x14ac:dyDescent="0.3">
      <c r="A50" s="17"/>
      <c r="B50" s="79"/>
      <c r="C50" s="79"/>
      <c r="D50" s="53"/>
      <c r="E50" s="79"/>
      <c r="F50" s="79"/>
      <c r="G50" s="79"/>
      <c r="H50" s="79"/>
      <c r="I50" s="79"/>
      <c r="J50" s="79"/>
      <c r="K50" s="79"/>
      <c r="L50" s="54"/>
      <c r="M50" s="58" t="str">
        <f t="shared" ref="M50" si="11">IF(B50&lt;&gt;"",((E50/S50)*30),"")</f>
        <v/>
      </c>
      <c r="N50" s="55"/>
      <c r="O50" s="80"/>
      <c r="P50" s="79"/>
      <c r="S50" s="152"/>
      <c r="T50" s="68"/>
      <c r="U50" s="68"/>
      <c r="V50" s="95"/>
      <c r="W50" s="153" t="str">
        <f t="shared" si="1"/>
        <v/>
      </c>
    </row>
    <row r="51" spans="1:23" s="235" customFormat="1" ht="16.5" customHeight="1" x14ac:dyDescent="0.35">
      <c r="A51" s="531" t="s">
        <v>290</v>
      </c>
      <c r="B51" s="531"/>
      <c r="C51" s="531"/>
      <c r="D51" s="531"/>
      <c r="E51" s="531"/>
      <c r="F51" s="531"/>
      <c r="H51" s="233"/>
      <c r="I51" s="233" t="s">
        <v>300</v>
      </c>
      <c r="J51" s="234"/>
      <c r="K51" s="232"/>
      <c r="L51" s="232"/>
      <c r="M51" s="232"/>
      <c r="N51" s="232"/>
      <c r="O51" s="232"/>
      <c r="Q51" s="236"/>
      <c r="R51" s="311"/>
      <c r="S51" s="237"/>
      <c r="T51" s="238"/>
      <c r="U51" s="238"/>
      <c r="V51" s="239"/>
      <c r="W51" s="240"/>
    </row>
    <row r="52" spans="1:23" ht="29.25" customHeight="1" x14ac:dyDescent="0.3">
      <c r="A52" s="18"/>
      <c r="B52" s="18"/>
      <c r="C52" s="18"/>
      <c r="D52" s="18"/>
      <c r="E52" s="18"/>
      <c r="F52" s="18"/>
      <c r="G52" s="18"/>
      <c r="H52" s="18"/>
      <c r="I52" s="18"/>
      <c r="J52" s="18"/>
      <c r="K52" s="18"/>
      <c r="L52" s="18"/>
      <c r="M52" s="18"/>
      <c r="N52" s="18"/>
      <c r="O52" s="18"/>
      <c r="S52" s="154"/>
      <c r="T52" s="69"/>
      <c r="U52" s="69"/>
      <c r="V52" s="70"/>
      <c r="W52" s="155"/>
    </row>
    <row r="53" spans="1:23" ht="15.6" x14ac:dyDescent="0.3">
      <c r="B53" s="18"/>
      <c r="C53" s="18"/>
      <c r="D53" s="18"/>
      <c r="E53" s="18"/>
      <c r="F53" s="18"/>
      <c r="I53" s="18"/>
      <c r="J53" s="18"/>
      <c r="K53" s="18"/>
      <c r="L53" s="18"/>
      <c r="M53" s="18"/>
      <c r="N53" s="18"/>
      <c r="O53" s="18"/>
      <c r="S53" s="154"/>
      <c r="T53" s="69"/>
      <c r="U53" s="69"/>
      <c r="V53" s="70"/>
      <c r="W53" s="155"/>
    </row>
    <row r="54" spans="1:23" s="235" customFormat="1" ht="18.600000000000001" thickBot="1" x14ac:dyDescent="0.4">
      <c r="A54" s="233" t="s">
        <v>289</v>
      </c>
      <c r="H54" s="233"/>
      <c r="I54" s="233" t="s">
        <v>301</v>
      </c>
      <c r="O54" s="232"/>
      <c r="Q54" s="236"/>
      <c r="R54" s="311"/>
      <c r="S54" s="243"/>
      <c r="T54" s="244"/>
      <c r="U54" s="244"/>
      <c r="V54" s="245"/>
      <c r="W54" s="246"/>
    </row>
  </sheetData>
  <mergeCells count="21">
    <mergeCell ref="A24:A25"/>
    <mergeCell ref="A51:F51"/>
    <mergeCell ref="A19:C19"/>
    <mergeCell ref="D19:N19"/>
    <mergeCell ref="S19:W19"/>
    <mergeCell ref="A21:C21"/>
    <mergeCell ref="D21:F21"/>
    <mergeCell ref="G21:K22"/>
    <mergeCell ref="L21:P21"/>
    <mergeCell ref="L17:P17"/>
    <mergeCell ref="A1:B1"/>
    <mergeCell ref="A3:B3"/>
    <mergeCell ref="A4:B4"/>
    <mergeCell ref="A11:O11"/>
    <mergeCell ref="B13:C13"/>
    <mergeCell ref="E13:J13"/>
    <mergeCell ref="B15:C15"/>
    <mergeCell ref="D15:F15"/>
    <mergeCell ref="G15:I15"/>
    <mergeCell ref="B17:E17"/>
    <mergeCell ref="G17:K17"/>
  </mergeCells>
  <conditionalFormatting sqref="U26">
    <cfRule type="cellIs" dxfId="3264" priority="39" operator="greaterThan">
      <formula>0</formula>
    </cfRule>
    <cfRule type="cellIs" dxfId="3263" priority="40" operator="greaterThan">
      <formula>0</formula>
    </cfRule>
    <cfRule type="cellIs" dxfId="3262" priority="41" operator="lessThan">
      <formula>0</formula>
    </cfRule>
    <cfRule type="cellIs" dxfId="3261" priority="42" operator="notEqual">
      <formula>0</formula>
    </cfRule>
  </conditionalFormatting>
  <conditionalFormatting sqref="U27:U29">
    <cfRule type="cellIs" dxfId="3260" priority="35" operator="greaterThan">
      <formula>0</formula>
    </cfRule>
    <cfRule type="cellIs" dxfId="3259" priority="36" operator="greaterThan">
      <formula>0</formula>
    </cfRule>
    <cfRule type="cellIs" dxfId="3258" priority="37" operator="lessThan">
      <formula>0</formula>
    </cfRule>
    <cfRule type="cellIs" dxfId="3257" priority="38" operator="notEqual">
      <formula>0</formula>
    </cfRule>
  </conditionalFormatting>
  <conditionalFormatting sqref="U30:U31 U33:U47">
    <cfRule type="cellIs" dxfId="3256" priority="31" operator="greaterThan">
      <formula>0</formula>
    </cfRule>
    <cfRule type="cellIs" dxfId="3255" priority="32" operator="greaterThan">
      <formula>0</formula>
    </cfRule>
    <cfRule type="cellIs" dxfId="3254" priority="33" operator="lessThan">
      <formula>0</formula>
    </cfRule>
    <cfRule type="cellIs" dxfId="3253" priority="34" operator="notEqual">
      <formula>0</formula>
    </cfRule>
  </conditionalFormatting>
  <conditionalFormatting sqref="U48:U50">
    <cfRule type="cellIs" dxfId="3252" priority="27" operator="greaterThan">
      <formula>0</formula>
    </cfRule>
    <cfRule type="cellIs" dxfId="3251" priority="28" operator="greaterThan">
      <formula>0</formula>
    </cfRule>
    <cfRule type="cellIs" dxfId="3250" priority="29" operator="lessThan">
      <formula>0</formula>
    </cfRule>
    <cfRule type="cellIs" dxfId="3249" priority="30" operator="notEqual">
      <formula>0</formula>
    </cfRule>
  </conditionalFormatting>
  <conditionalFormatting sqref="K50">
    <cfRule type="expression" dxfId="3248" priority="25">
      <formula>K50&lt;T50</formula>
    </cfRule>
    <cfRule type="expression" dxfId="3247" priority="26">
      <formula>K50&gt;T50</formula>
    </cfRule>
  </conditionalFormatting>
  <conditionalFormatting sqref="J37:J47">
    <cfRule type="cellIs" dxfId="3246" priority="24" operator="greaterThan">
      <formula>90</formula>
    </cfRule>
  </conditionalFormatting>
  <conditionalFormatting sqref="J48:J50">
    <cfRule type="cellIs" dxfId="3245" priority="23" operator="greaterThan">
      <formula>90</formula>
    </cfRule>
  </conditionalFormatting>
  <conditionalFormatting sqref="K36:K47">
    <cfRule type="expression" dxfId="3244" priority="21">
      <formula>K36&lt;T36</formula>
    </cfRule>
    <cfRule type="expression" dxfId="3243" priority="22">
      <formula>K36&gt;T36</formula>
    </cfRule>
  </conditionalFormatting>
  <conditionalFormatting sqref="J27:J31 J33">
    <cfRule type="cellIs" dxfId="3242" priority="20" operator="greaterThan">
      <formula>90</formula>
    </cfRule>
  </conditionalFormatting>
  <conditionalFormatting sqref="J36">
    <cfRule type="cellIs" dxfId="3241" priority="19" operator="greaterThan">
      <formula>90</formula>
    </cfRule>
  </conditionalFormatting>
  <conditionalFormatting sqref="K48:K49">
    <cfRule type="expression" dxfId="3240" priority="17">
      <formula>K48&lt;T48</formula>
    </cfRule>
    <cfRule type="expression" dxfId="3239" priority="18">
      <formula>K48&gt;T48</formula>
    </cfRule>
  </conditionalFormatting>
  <conditionalFormatting sqref="K27:K31 K33">
    <cfRule type="expression" dxfId="3238" priority="15">
      <formula>K27&lt;T27</formula>
    </cfRule>
    <cfRule type="expression" dxfId="3237" priority="16">
      <formula>K27&gt;T27</formula>
    </cfRule>
  </conditionalFormatting>
  <conditionalFormatting sqref="J26">
    <cfRule type="cellIs" dxfId="3236" priority="14" operator="greaterThan">
      <formula>90</formula>
    </cfRule>
  </conditionalFormatting>
  <conditionalFormatting sqref="K26">
    <cfRule type="expression" dxfId="3235" priority="12">
      <formula>K26&lt;T26</formula>
    </cfRule>
    <cfRule type="expression" dxfId="3234" priority="13">
      <formula>K26&gt;T26</formula>
    </cfRule>
  </conditionalFormatting>
  <conditionalFormatting sqref="U32">
    <cfRule type="cellIs" dxfId="3233" priority="8" operator="greaterThan">
      <formula>0</formula>
    </cfRule>
    <cfRule type="cellIs" dxfId="3232" priority="9" operator="greaterThan">
      <formula>0</formula>
    </cfRule>
    <cfRule type="cellIs" dxfId="3231" priority="10" operator="lessThan">
      <formula>0</formula>
    </cfRule>
    <cfRule type="cellIs" dxfId="3230" priority="11" operator="notEqual">
      <formula>0</formula>
    </cfRule>
  </conditionalFormatting>
  <conditionalFormatting sqref="K34">
    <cfRule type="expression" dxfId="3229" priority="6">
      <formula>K34&lt;T34</formula>
    </cfRule>
    <cfRule type="expression" dxfId="3228" priority="7">
      <formula>K34&gt;T34</formula>
    </cfRule>
  </conditionalFormatting>
  <conditionalFormatting sqref="K35">
    <cfRule type="expression" dxfId="3227" priority="4">
      <formula>K35&lt;T35</formula>
    </cfRule>
    <cfRule type="expression" dxfId="3226" priority="5">
      <formula>K35&gt;T35</formula>
    </cfRule>
  </conditionalFormatting>
  <conditionalFormatting sqref="J32">
    <cfRule type="cellIs" dxfId="3225" priority="3" operator="greaterThan">
      <formula>90</formula>
    </cfRule>
  </conditionalFormatting>
  <conditionalFormatting sqref="K32">
    <cfRule type="expression" dxfId="3224" priority="1">
      <formula>K32&lt;T32</formula>
    </cfRule>
    <cfRule type="expression" dxfId="3223" priority="2">
      <formula>K32&gt;T32</formula>
    </cfRule>
  </conditionalFormatting>
  <dataValidations count="7">
    <dataValidation type="whole" allowBlank="1" showInputMessage="1" showErrorMessage="1" prompt="La quantité accordée par le point Focal ne peut être supérieure à la somme du CMMa et la quantité commandée pour le trimestre._x000a_Merci de revoir la quantité dans la colonne O." sqref="O26:O49">
      <formula1>0</formula1>
      <formula2>+M26+N26</formula2>
    </dataValidation>
    <dataValidation type="whole" allowBlank="1" showInputMessage="1" showErrorMessage="1" prompt="La valeur ne peut pas être supérieure à 89_x000a_Si tel est le cas déteminer la quantité à commander directement à la colonne O_x000a_merci" sqref="J26">
      <formula1>0</formula1>
      <formula2>89</formula2>
    </dataValidation>
    <dataValidation type="list" allowBlank="1" showInputMessage="1" showErrorMessage="1" sqref="D21:F21">
      <formula1>typerapport2</formula1>
    </dataValidation>
    <dataValidation type="whole" operator="lessThanOrEqual" allowBlank="1" showInputMessage="1" showErrorMessage="1" promptTitle="instruction" prompt="La valeur de la cellule ne peut pas être supérieure à la quantité Totale inscrite dans la colonne D._x000a_Merci de vérifier." sqref="E26:E50">
      <formula1>D26</formula1>
    </dataValidation>
    <dataValidation type="whole" allowBlank="1" showInputMessage="1" showErrorMessage="1" prompt="La valeur ne peut pas être supérieure à 89_x000a_Si tel est le cas déteminer la quantité à commander directement à la colonne M._x000a_merci" sqref="J27:J50">
      <formula1>0</formula1>
      <formula2>89</formula2>
    </dataValidation>
    <dataValidation errorStyle="information" allowBlank="1" showInputMessage="1" showErrorMessage="1" errorTitle="Instruction" error="Saisissez le Texte en MAJUSCULE_x000a_Exemple: CMS AGOE_x000a_Merci" promptTitle="Instruction" prompt="Saisissez le Texte en MAJUSCULE_x000a_Exemple: CMS AGOE_x000a_Merci" sqref="D19:N19"/>
    <dataValidation type="date" errorStyle="warning" allowBlank="1" showInputMessage="1" showErrorMessage="1" promptTitle="Instruction" prompt="SVP Saisissez la date sous le format:_x000a_00/00/0000. exemple 15/09/2016,_x000a_Merci_x000a_" sqref="L21:P21">
      <formula1>42370</formula1>
      <formula2>44926</formula2>
    </dataValidation>
  </dataValidations>
  <pageMargins left="0.21" right="0.23622047244094491" top="0.74803149606299213" bottom="0.74803149606299213" header="0.31496062992125984" footer="0.31496062992125984"/>
  <pageSetup paperSize="9" scale="40" orientation="portrait" r:id="rId1"/>
  <headerFooter alignWithMargins="0">
    <oddFooter>&amp;C&amp;"Arial,Gras"PNLS /IST, Avenue des Armées, -05 BP 424 Lomé –Togo ; Tel 22 20 94 39 Fax : 22 20 94 36    Site Web : www.pnls.tg</oddFooter>
  </headerFooter>
  <drawing r:id="rId2"/>
</worksheet>
</file>

<file path=xl/worksheets/sheet5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rgb="FFFF0000"/>
  </sheetPr>
  <dimension ref="A1:W56"/>
  <sheetViews>
    <sheetView showGridLines="0" view="pageBreakPreview" topLeftCell="A5" zoomScale="70" zoomScaleNormal="70" zoomScaleSheetLayoutView="70" zoomScalePageLayoutView="50" workbookViewId="0">
      <selection activeCell="D19" sqref="D19:N19"/>
    </sheetView>
  </sheetViews>
  <sheetFormatPr baseColWidth="10" defaultColWidth="7.33203125" defaultRowHeight="13.8" x14ac:dyDescent="0.3"/>
  <cols>
    <col min="1" max="1" width="51.5546875" style="3" customWidth="1"/>
    <col min="2" max="14" width="11.5546875" style="3" customWidth="1"/>
    <col min="15" max="15" width="11.6640625" style="39" customWidth="1"/>
    <col min="16" max="16" width="17.5546875" style="3" customWidth="1"/>
    <col min="17" max="17" width="2.109375" style="62" customWidth="1"/>
    <col min="18" max="18" width="4.88671875" style="77" customWidth="1"/>
    <col min="19" max="20" width="7.44140625" style="77" bestFit="1" customWidth="1"/>
    <col min="21" max="21" width="7.88671875" style="78" bestFit="1" customWidth="1"/>
    <col min="22" max="22" width="33.33203125" style="77" customWidth="1"/>
    <col min="23" max="16384" width="7.33203125" style="3"/>
  </cols>
  <sheetData>
    <row r="1" spans="1:23" ht="17.25" customHeight="1" x14ac:dyDescent="0.3">
      <c r="A1" s="549" t="s">
        <v>452</v>
      </c>
      <c r="B1" s="549"/>
      <c r="C1" s="2"/>
      <c r="D1" s="2"/>
      <c r="E1"/>
      <c r="F1"/>
      <c r="G1"/>
      <c r="H1"/>
      <c r="I1"/>
      <c r="J1"/>
      <c r="N1" s="4" t="s">
        <v>1</v>
      </c>
      <c r="O1" s="5"/>
      <c r="R1" s="306"/>
      <c r="S1" s="69"/>
      <c r="T1" s="69"/>
      <c r="U1" s="69"/>
      <c r="V1" s="70"/>
      <c r="W1" s="69"/>
    </row>
    <row r="2" spans="1:23" ht="13.5" customHeight="1" x14ac:dyDescent="0.3">
      <c r="A2" s="1" t="s">
        <v>453</v>
      </c>
      <c r="B2" s="1"/>
      <c r="C2" s="2"/>
      <c r="D2" s="2"/>
      <c r="E2"/>
      <c r="F2"/>
      <c r="G2"/>
      <c r="H2"/>
      <c r="I2"/>
      <c r="J2"/>
      <c r="M2" s="4"/>
      <c r="N2" s="4" t="s">
        <v>3</v>
      </c>
      <c r="O2" s="5"/>
      <c r="R2" s="306"/>
      <c r="S2" s="69"/>
      <c r="T2" s="69"/>
      <c r="U2" s="69"/>
      <c r="V2" s="70"/>
      <c r="W2" s="69"/>
    </row>
    <row r="3" spans="1:23" ht="15.6" x14ac:dyDescent="0.3">
      <c r="A3" s="549" t="s">
        <v>454</v>
      </c>
      <c r="B3" s="549"/>
      <c r="C3" s="2"/>
      <c r="D3" s="2"/>
      <c r="E3"/>
      <c r="F3"/>
      <c r="G3"/>
      <c r="H3"/>
      <c r="I3"/>
      <c r="J3"/>
      <c r="K3" s="5"/>
      <c r="L3" s="5"/>
      <c r="M3" s="5"/>
      <c r="N3" s="5"/>
      <c r="O3" s="5"/>
      <c r="R3" s="306"/>
      <c r="S3" s="69"/>
      <c r="T3" s="69"/>
      <c r="U3" s="69"/>
      <c r="V3" s="70"/>
      <c r="W3" s="69"/>
    </row>
    <row r="4" spans="1:23" ht="33.6" customHeight="1" x14ac:dyDescent="0.3">
      <c r="A4" s="547" t="s">
        <v>455</v>
      </c>
      <c r="B4" s="548"/>
      <c r="C4" s="7"/>
      <c r="D4" s="7"/>
      <c r="E4" s="8"/>
      <c r="F4" s="8"/>
      <c r="G4" s="8"/>
      <c r="H4" s="8"/>
      <c r="I4" s="8"/>
      <c r="J4" s="8"/>
      <c r="K4" s="9"/>
      <c r="L4" s="9"/>
      <c r="M4" s="9"/>
      <c r="N4" s="9"/>
      <c r="O4" s="38"/>
      <c r="R4" s="306"/>
      <c r="S4" s="69"/>
      <c r="T4" s="69"/>
      <c r="U4" s="69"/>
      <c r="V4" s="70"/>
      <c r="W4" s="69"/>
    </row>
    <row r="5" spans="1:23" x14ac:dyDescent="0.3">
      <c r="B5" s="9"/>
      <c r="C5" s="9"/>
      <c r="D5" s="9"/>
      <c r="E5" s="9"/>
      <c r="F5" s="9"/>
      <c r="G5" s="9"/>
      <c r="H5" s="9"/>
      <c r="I5" s="9"/>
      <c r="J5" s="9"/>
      <c r="K5" s="9"/>
      <c r="L5" s="9"/>
      <c r="M5" s="9"/>
      <c r="N5" s="9"/>
      <c r="O5" s="38"/>
      <c r="R5" s="306"/>
      <c r="S5" s="69"/>
      <c r="T5" s="69"/>
      <c r="U5" s="69"/>
      <c r="V5" s="70"/>
      <c r="W5" s="69"/>
    </row>
    <row r="6" spans="1:23" ht="15.6" x14ac:dyDescent="0.3">
      <c r="A6" s="6" t="s">
        <v>232</v>
      </c>
      <c r="B6" s="9"/>
      <c r="C6" s="9"/>
      <c r="D6" s="9"/>
      <c r="E6" s="9"/>
      <c r="F6" s="9"/>
      <c r="G6" s="9"/>
      <c r="H6" s="9"/>
      <c r="I6" s="9"/>
      <c r="J6" s="9"/>
      <c r="K6" s="9"/>
      <c r="L6" s="9"/>
      <c r="M6" s="9"/>
      <c r="N6" s="9"/>
      <c r="O6" s="38"/>
      <c r="R6" s="306"/>
      <c r="S6" s="69"/>
      <c r="T6" s="69"/>
      <c r="U6" s="69"/>
      <c r="V6" s="70"/>
      <c r="W6" s="69"/>
    </row>
    <row r="7" spans="1:23" x14ac:dyDescent="0.3">
      <c r="A7" s="10"/>
      <c r="B7" s="9"/>
      <c r="C7" s="9"/>
      <c r="D7" s="9"/>
      <c r="E7" s="9"/>
      <c r="F7" s="9"/>
      <c r="G7" s="9"/>
      <c r="H7" s="9"/>
      <c r="I7" s="9"/>
      <c r="J7" s="9"/>
      <c r="K7" s="9"/>
      <c r="L7" s="9"/>
      <c r="M7" s="9"/>
      <c r="N7" s="9"/>
      <c r="O7" s="38"/>
      <c r="R7" s="69"/>
      <c r="S7" s="69"/>
      <c r="T7" s="69"/>
      <c r="U7" s="70"/>
      <c r="V7" s="69"/>
    </row>
    <row r="8" spans="1:23" x14ac:dyDescent="0.3">
      <c r="A8" s="10"/>
      <c r="B8" s="9"/>
      <c r="C8" s="9"/>
      <c r="D8" s="9"/>
      <c r="E8" s="9"/>
      <c r="F8" s="9"/>
      <c r="G8" s="9"/>
      <c r="H8" s="9"/>
      <c r="I8" s="9"/>
      <c r="J8" s="9"/>
      <c r="K8" s="9"/>
      <c r="L8" s="9"/>
      <c r="M8" s="9"/>
      <c r="N8" s="9"/>
      <c r="O8" s="38"/>
      <c r="R8" s="69"/>
      <c r="S8" s="69"/>
      <c r="T8" s="69"/>
      <c r="U8" s="70"/>
      <c r="V8" s="69"/>
    </row>
    <row r="9" spans="1:23" ht="17.25" customHeight="1" x14ac:dyDescent="0.3">
      <c r="A9" s="10"/>
      <c r="B9" s="9"/>
      <c r="C9" s="9"/>
      <c r="D9" s="9"/>
      <c r="E9" s="9"/>
      <c r="F9" s="9"/>
      <c r="G9" s="9"/>
      <c r="H9" s="9"/>
      <c r="I9" s="9"/>
      <c r="J9" s="9"/>
      <c r="K9" s="9"/>
      <c r="L9" s="9"/>
      <c r="M9" s="9"/>
      <c r="N9" s="9"/>
      <c r="O9" s="38"/>
      <c r="R9" s="69"/>
      <c r="S9" s="69"/>
      <c r="T9" s="69"/>
      <c r="U9" s="70"/>
      <c r="V9" s="69"/>
    </row>
    <row r="10" spans="1:23" ht="0.75" customHeight="1" x14ac:dyDescent="0.3">
      <c r="R10" s="69"/>
      <c r="S10" s="69"/>
      <c r="T10" s="69"/>
      <c r="U10" s="70"/>
      <c r="V10" s="69"/>
    </row>
    <row r="11" spans="1:23" ht="21" customHeight="1" x14ac:dyDescent="0.3">
      <c r="A11" s="555" t="s">
        <v>263</v>
      </c>
      <c r="B11" s="555"/>
      <c r="C11" s="555"/>
      <c r="D11" s="555"/>
      <c r="E11" s="555"/>
      <c r="F11" s="555"/>
      <c r="G11" s="555"/>
      <c r="H11" s="555"/>
      <c r="I11" s="555"/>
      <c r="J11" s="555"/>
      <c r="K11" s="555"/>
      <c r="L11" s="555"/>
      <c r="M11" s="555"/>
      <c r="N11" s="555"/>
      <c r="O11" s="555"/>
      <c r="P11" s="40"/>
      <c r="R11" s="69"/>
      <c r="S11" s="69"/>
      <c r="T11" s="69"/>
      <c r="U11" s="70"/>
      <c r="V11" s="69"/>
    </row>
    <row r="12" spans="1:23" ht="3.75" customHeight="1" x14ac:dyDescent="0.3">
      <c r="A12" s="11"/>
      <c r="B12" s="11"/>
      <c r="C12" s="11"/>
      <c r="D12" s="11"/>
      <c r="E12" s="11"/>
      <c r="F12" s="11"/>
      <c r="G12" s="11"/>
      <c r="H12" s="11"/>
      <c r="I12" s="11"/>
      <c r="J12" s="11"/>
      <c r="K12" s="11"/>
      <c r="L12" s="11"/>
      <c r="M12" s="11"/>
      <c r="N12" s="11"/>
      <c r="O12" s="11"/>
      <c r="R12" s="69"/>
      <c r="S12" s="69"/>
      <c r="T12" s="69"/>
      <c r="U12" s="70"/>
      <c r="V12" s="69"/>
    </row>
    <row r="13" spans="1:23" s="42" customFormat="1" ht="20.25" hidden="1" customHeight="1" thickBot="1" x14ac:dyDescent="0.35">
      <c r="A13" s="434" t="s">
        <v>5</v>
      </c>
      <c r="B13" s="556">
        <f>'Info District'!G11</f>
        <v>2025</v>
      </c>
      <c r="C13" s="557"/>
      <c r="E13" s="550"/>
      <c r="F13" s="550"/>
      <c r="G13" s="550"/>
      <c r="H13" s="550"/>
      <c r="I13" s="550"/>
      <c r="J13" s="554"/>
      <c r="Q13" s="63"/>
      <c r="R13" s="71"/>
      <c r="S13" s="71"/>
      <c r="T13" s="71"/>
      <c r="U13" s="72"/>
      <c r="V13" s="71"/>
    </row>
    <row r="14" spans="1:23" s="42" customFormat="1" ht="7.5" hidden="1" customHeight="1" thickBot="1" x14ac:dyDescent="0.35">
      <c r="A14" s="434"/>
      <c r="B14" s="13"/>
      <c r="C14" s="13"/>
      <c r="D14" s="13"/>
      <c r="O14" s="15"/>
      <c r="Q14" s="63"/>
      <c r="R14" s="71"/>
      <c r="S14" s="71"/>
      <c r="T14" s="71"/>
      <c r="U14" s="72"/>
      <c r="V14" s="71"/>
    </row>
    <row r="15" spans="1:23" s="42" customFormat="1" ht="16.5" hidden="1" customHeight="1" thickBot="1" x14ac:dyDescent="0.35">
      <c r="A15" s="434" t="s">
        <v>7</v>
      </c>
      <c r="B15" s="558" t="str">
        <f>'Info District'!G12</f>
        <v>PLATEAUX</v>
      </c>
      <c r="C15" s="559"/>
      <c r="D15" s="550" t="s">
        <v>8</v>
      </c>
      <c r="E15" s="550"/>
      <c r="F15" s="550"/>
      <c r="G15" s="551" t="str">
        <f>'Info District'!G13</f>
        <v>Agou</v>
      </c>
      <c r="H15" s="552"/>
      <c r="I15" s="553"/>
      <c r="L15" s="11"/>
      <c r="M15" s="11"/>
      <c r="N15" s="11"/>
      <c r="O15" s="11"/>
      <c r="P15" s="11"/>
      <c r="Q15" s="63"/>
      <c r="R15" s="71"/>
      <c r="S15" s="71"/>
      <c r="T15" s="71"/>
      <c r="U15" s="73"/>
      <c r="V15" s="71"/>
    </row>
    <row r="16" spans="1:23" s="42" customFormat="1" ht="3.75" hidden="1" customHeight="1" thickBot="1" x14ac:dyDescent="0.35">
      <c r="A16" s="139"/>
      <c r="B16" s="15"/>
      <c r="C16" s="15"/>
      <c r="D16" s="15"/>
      <c r="E16" s="15"/>
      <c r="K16" s="15"/>
      <c r="L16" s="15"/>
      <c r="M16" s="15"/>
      <c r="O16" s="15"/>
      <c r="Q16" s="63"/>
      <c r="R16" s="71"/>
      <c r="S16" s="71"/>
      <c r="T16" s="71"/>
      <c r="U16" s="72"/>
      <c r="V16" s="71"/>
    </row>
    <row r="17" spans="1:23" s="42" customFormat="1" ht="18" hidden="1" customHeight="1" thickBot="1" x14ac:dyDescent="0.35">
      <c r="A17" s="434" t="s">
        <v>9</v>
      </c>
      <c r="B17" s="556" t="str">
        <f>'Info District'!G17</f>
        <v>Avril à Juin 2025</v>
      </c>
      <c r="C17" s="560"/>
      <c r="D17" s="560"/>
      <c r="E17" s="557"/>
      <c r="G17" s="550" t="s">
        <v>11</v>
      </c>
      <c r="H17" s="550"/>
      <c r="I17" s="550"/>
      <c r="J17" s="550"/>
      <c r="K17" s="554"/>
      <c r="L17" s="551" t="str">
        <f>'Info District'!G18</f>
        <v>Juillet à Septembre 2025</v>
      </c>
      <c r="M17" s="552"/>
      <c r="N17" s="552"/>
      <c r="O17" s="552"/>
      <c r="P17" s="553"/>
      <c r="Q17" s="63"/>
      <c r="R17" s="71"/>
      <c r="S17" s="71"/>
      <c r="T17" s="71"/>
      <c r="U17" s="72"/>
      <c r="V17" s="71"/>
    </row>
    <row r="18" spans="1:23" s="9" customFormat="1" ht="6" customHeight="1" thickBot="1" x14ac:dyDescent="0.3">
      <c r="B18" s="43"/>
      <c r="C18" s="43"/>
      <c r="D18" s="43"/>
      <c r="E18" s="44"/>
      <c r="F18" s="43"/>
      <c r="G18" s="45"/>
      <c r="H18" s="45"/>
      <c r="I18" s="45"/>
      <c r="J18" s="45"/>
      <c r="K18" s="45"/>
      <c r="L18" s="45"/>
      <c r="M18" s="45"/>
      <c r="O18" s="38"/>
      <c r="Q18" s="64"/>
      <c r="R18" s="74"/>
      <c r="S18" s="74"/>
      <c r="T18" s="74"/>
      <c r="U18" s="75"/>
      <c r="V18" s="74"/>
    </row>
    <row r="19" spans="1:23" s="9" customFormat="1" ht="31.5" customHeight="1" thickBot="1" x14ac:dyDescent="0.35">
      <c r="A19" s="532" t="s">
        <v>12</v>
      </c>
      <c r="B19" s="532"/>
      <c r="C19" s="533"/>
      <c r="D19" s="575"/>
      <c r="E19" s="576"/>
      <c r="F19" s="576"/>
      <c r="G19" s="576"/>
      <c r="H19" s="576"/>
      <c r="I19" s="576"/>
      <c r="J19" s="576"/>
      <c r="K19" s="576"/>
      <c r="L19" s="576"/>
      <c r="M19" s="576"/>
      <c r="N19" s="577"/>
      <c r="O19" s="11"/>
      <c r="P19" s="464" t="str">
        <f>'Info District'!H17</f>
        <v>T2</v>
      </c>
      <c r="Q19" s="65"/>
      <c r="R19" s="535" t="s">
        <v>96</v>
      </c>
      <c r="S19" s="536"/>
      <c r="T19" s="536"/>
      <c r="U19" s="536"/>
      <c r="V19" s="537"/>
    </row>
    <row r="20" spans="1:23" s="9" customFormat="1" ht="8.25" customHeight="1" thickBot="1" x14ac:dyDescent="0.35">
      <c r="A20" s="12"/>
      <c r="B20" s="12"/>
      <c r="C20" s="12"/>
      <c r="D20" s="12"/>
      <c r="E20" s="12"/>
      <c r="F20" s="12"/>
      <c r="G20" s="13"/>
      <c r="H20" s="13"/>
      <c r="I20" s="13"/>
      <c r="J20" s="13"/>
      <c r="K20" s="13"/>
      <c r="L20" s="14"/>
      <c r="M20" s="14"/>
      <c r="N20" s="14"/>
      <c r="O20" s="14"/>
      <c r="Q20" s="64"/>
      <c r="R20" s="146"/>
      <c r="S20" s="74"/>
      <c r="T20" s="74"/>
      <c r="U20" s="76"/>
      <c r="V20" s="147"/>
    </row>
    <row r="21" spans="1:23" s="9" customFormat="1" ht="30.75" customHeight="1" thickBot="1" x14ac:dyDescent="0.35">
      <c r="A21" s="564" t="s">
        <v>6</v>
      </c>
      <c r="B21" s="564"/>
      <c r="C21" s="564"/>
      <c r="D21" s="565"/>
      <c r="E21" s="566"/>
      <c r="F21" s="566"/>
      <c r="G21" s="566"/>
      <c r="H21" s="567"/>
      <c r="I21" s="12"/>
      <c r="K21" s="230" t="s">
        <v>338</v>
      </c>
      <c r="O21" s="571"/>
      <c r="P21" s="572"/>
      <c r="Q21" s="64"/>
      <c r="R21" s="146"/>
      <c r="S21" s="74"/>
      <c r="T21" s="74"/>
      <c r="U21" s="76"/>
      <c r="V21" s="147"/>
    </row>
    <row r="22" spans="1:23" s="9" customFormat="1" ht="9" customHeight="1" thickBot="1" x14ac:dyDescent="0.35">
      <c r="A22" s="12"/>
      <c r="B22" s="12"/>
      <c r="C22" s="12"/>
      <c r="D22" s="12"/>
      <c r="E22" s="12"/>
      <c r="F22" s="12"/>
      <c r="G22" s="13"/>
      <c r="H22" s="13"/>
      <c r="I22" s="13"/>
      <c r="J22" s="13"/>
      <c r="K22" s="13"/>
      <c r="L22" s="14"/>
      <c r="M22" s="14"/>
      <c r="N22" s="14"/>
      <c r="O22" s="14"/>
      <c r="Q22" s="64"/>
      <c r="R22" s="146"/>
      <c r="S22" s="74"/>
      <c r="T22" s="74"/>
      <c r="U22" s="76"/>
      <c r="V22" s="147"/>
    </row>
    <row r="23" spans="1:23" s="9" customFormat="1" ht="30" customHeight="1" thickBot="1" x14ac:dyDescent="0.35">
      <c r="A23" s="532" t="s">
        <v>240</v>
      </c>
      <c r="B23" s="532"/>
      <c r="C23" s="533"/>
      <c r="D23" s="568" t="s">
        <v>265</v>
      </c>
      <c r="E23" s="569"/>
      <c r="F23" s="570"/>
      <c r="H23" s="229"/>
      <c r="I23" s="573" t="s">
        <v>337</v>
      </c>
      <c r="J23" s="573"/>
      <c r="K23" s="573"/>
      <c r="L23" s="573"/>
      <c r="M23" s="573"/>
      <c r="N23" s="574"/>
      <c r="O23" s="562"/>
      <c r="P23" s="563"/>
      <c r="Q23" s="64"/>
      <c r="R23" s="146"/>
      <c r="S23" s="74"/>
      <c r="T23" s="74"/>
      <c r="U23" s="76"/>
      <c r="V23" s="147"/>
    </row>
    <row r="24" spans="1:23" s="9" customFormat="1" ht="6" customHeight="1" x14ac:dyDescent="0.3">
      <c r="A24" s="12"/>
      <c r="B24" s="12"/>
      <c r="C24" s="12"/>
      <c r="D24" s="12"/>
      <c r="E24" s="12"/>
      <c r="F24" s="12"/>
      <c r="G24" s="13"/>
      <c r="H24" s="15"/>
      <c r="I24" s="15"/>
      <c r="J24" s="15"/>
      <c r="K24" s="13"/>
      <c r="L24" s="14"/>
      <c r="M24" s="14"/>
      <c r="N24" s="14"/>
      <c r="O24" s="14"/>
      <c r="Q24" s="64"/>
      <c r="R24" s="146"/>
      <c r="S24" s="74"/>
      <c r="T24" s="74"/>
      <c r="U24" s="76"/>
      <c r="V24" s="147"/>
    </row>
    <row r="25" spans="1:23" s="9" customFormat="1" ht="4.5" customHeight="1" thickBot="1" x14ac:dyDescent="0.35">
      <c r="A25" s="12"/>
      <c r="B25" s="12"/>
      <c r="C25" s="12"/>
      <c r="D25" s="12"/>
      <c r="E25" s="12"/>
      <c r="F25" s="12"/>
      <c r="G25" s="13"/>
      <c r="H25" s="13"/>
      <c r="I25" s="13"/>
      <c r="J25" s="13"/>
      <c r="K25" s="13"/>
      <c r="L25" s="14"/>
      <c r="M25" s="14"/>
      <c r="N25" s="14"/>
      <c r="O25" s="14"/>
      <c r="Q25" s="64"/>
      <c r="R25" s="146"/>
      <c r="S25" s="74"/>
      <c r="T25" s="74"/>
      <c r="U25" s="76"/>
      <c r="V25" s="147"/>
    </row>
    <row r="26" spans="1:23" ht="76.5" customHeight="1" thickBot="1" x14ac:dyDescent="0.35">
      <c r="A26" s="541" t="s">
        <v>13</v>
      </c>
      <c r="B26" s="16" t="s">
        <v>14</v>
      </c>
      <c r="C26" s="108" t="s">
        <v>15</v>
      </c>
      <c r="D26" s="118" t="s">
        <v>16</v>
      </c>
      <c r="E26" s="117" t="s">
        <v>17</v>
      </c>
      <c r="F26" s="16" t="s">
        <v>18</v>
      </c>
      <c r="G26" s="16" t="s">
        <v>233</v>
      </c>
      <c r="H26" s="16" t="s">
        <v>234</v>
      </c>
      <c r="I26" s="16" t="s">
        <v>19</v>
      </c>
      <c r="J26" s="16" t="s">
        <v>20</v>
      </c>
      <c r="K26" s="108" t="s">
        <v>21</v>
      </c>
      <c r="L26" s="136" t="s">
        <v>22</v>
      </c>
      <c r="M26" s="137" t="s">
        <v>236</v>
      </c>
      <c r="N26" s="138" t="s">
        <v>23</v>
      </c>
      <c r="O26" s="109" t="s">
        <v>39</v>
      </c>
      <c r="P26" s="16" t="s">
        <v>40</v>
      </c>
      <c r="R26" s="148" t="s">
        <v>237</v>
      </c>
      <c r="S26" s="140" t="s">
        <v>93</v>
      </c>
      <c r="T26" s="140" t="s">
        <v>239</v>
      </c>
      <c r="U26" s="140" t="s">
        <v>238</v>
      </c>
      <c r="V26" s="149" t="s">
        <v>97</v>
      </c>
    </row>
    <row r="27" spans="1:23" s="47" customFormat="1" ht="21.75" customHeight="1" thickBot="1" x14ac:dyDescent="0.35">
      <c r="A27" s="542"/>
      <c r="B27" s="46" t="s">
        <v>24</v>
      </c>
      <c r="C27" s="46" t="s">
        <v>25</v>
      </c>
      <c r="D27" s="112" t="s">
        <v>26</v>
      </c>
      <c r="E27" s="46" t="s">
        <v>27</v>
      </c>
      <c r="F27" s="46"/>
      <c r="G27" s="46" t="s">
        <v>28</v>
      </c>
      <c r="H27" s="46"/>
      <c r="I27" s="46" t="s">
        <v>29</v>
      </c>
      <c r="J27" s="46"/>
      <c r="K27" s="131" t="s">
        <v>235</v>
      </c>
      <c r="L27" s="133"/>
      <c r="M27" s="134"/>
      <c r="N27" s="135"/>
      <c r="O27" s="132" t="s">
        <v>30</v>
      </c>
      <c r="P27" s="46"/>
      <c r="Q27" s="66"/>
      <c r="R27" s="150"/>
      <c r="S27" s="67" t="s">
        <v>94</v>
      </c>
      <c r="T27" s="67" t="s">
        <v>95</v>
      </c>
      <c r="U27" s="94"/>
      <c r="V27" s="151" t="str">
        <f>IF(J28&lt;=0,"",IF(J28=90,$W$28))</f>
        <v/>
      </c>
      <c r="W27" s="37" t="s">
        <v>98</v>
      </c>
    </row>
    <row r="28" spans="1:23" ht="49.5" customHeight="1" x14ac:dyDescent="0.3">
      <c r="A28" s="231" t="str">
        <f>CDT!B26</f>
        <v>Artéméther-Luméfantrine 6cp (AL)</v>
      </c>
      <c r="B28" s="79"/>
      <c r="C28" s="110"/>
      <c r="D28" s="120" t="str">
        <f>IF(B28&lt;&gt;"",B28+C28,"")</f>
        <v/>
      </c>
      <c r="E28" s="119"/>
      <c r="F28" s="79"/>
      <c r="G28" s="79"/>
      <c r="H28" s="79"/>
      <c r="I28" s="79"/>
      <c r="J28" s="79"/>
      <c r="K28" s="110"/>
      <c r="L28" s="431" t="str">
        <f>IF(B28&lt;&gt;"",IF(J28=0,E28,((E28*90)/(90-J28))),"0")</f>
        <v>0</v>
      </c>
      <c r="M28" s="428" t="str">
        <f>IF(B28&lt;&gt;"",((E28/R28)*30),"0")</f>
        <v>0</v>
      </c>
      <c r="N28" s="250" t="str">
        <f>IF(B28&lt;&gt;"",IF(J28=0,((E28+L28)-K28),((M28*6)-K28)),"0")</f>
        <v>0</v>
      </c>
      <c r="O28" s="251"/>
      <c r="P28" s="81"/>
      <c r="R28" s="152">
        <f>(90-J28)</f>
        <v>90</v>
      </c>
      <c r="S28" s="68" t="e">
        <f>D28-(E28+G28+I28+H28)</f>
        <v>#VALUE!</v>
      </c>
      <c r="T28" s="68" t="e">
        <f>K28-S28</f>
        <v>#VALUE!</v>
      </c>
      <c r="U28" s="95">
        <v>6</v>
      </c>
      <c r="V28" s="153" t="e">
        <f t="shared" ref="V28:V52" si="0">IF(T28=0,"",$W$27)</f>
        <v>#VALUE!</v>
      </c>
      <c r="W28" s="37" t="s">
        <v>203</v>
      </c>
    </row>
    <row r="29" spans="1:23" ht="45" customHeight="1" x14ac:dyDescent="0.3">
      <c r="A29" s="231" t="str">
        <f>CDT!B27</f>
        <v>Artéméther-Luméfantrine 12cp (AL)</v>
      </c>
      <c r="B29" s="79"/>
      <c r="C29" s="110"/>
      <c r="D29" s="121" t="str">
        <f t="shared" ref="D29:D36" si="1">IF(B29&lt;&gt;"",B29+C29,"")</f>
        <v/>
      </c>
      <c r="E29" s="119"/>
      <c r="F29" s="79"/>
      <c r="G29" s="79"/>
      <c r="H29" s="79"/>
      <c r="I29" s="79"/>
      <c r="J29" s="79"/>
      <c r="K29" s="110"/>
      <c r="L29" s="431" t="str">
        <f t="shared" ref="L29:L36" si="2">IF(B29&lt;&gt;"",IF(J29=0,E29,((E29*90)/(90-J29))),"0")</f>
        <v>0</v>
      </c>
      <c r="M29" s="428" t="str">
        <f t="shared" ref="M29:M36" si="3">IF(B29&lt;&gt;"",((E29/R29)*30),"0")</f>
        <v>0</v>
      </c>
      <c r="N29" s="250" t="str">
        <f t="shared" ref="N29:N36" si="4">IF(B29&lt;&gt;"",IF(J29=0,((E29+L29)-K29),((M29*6)-K29)),"0")</f>
        <v>0</v>
      </c>
      <c r="O29" s="251"/>
      <c r="P29" s="81"/>
      <c r="R29" s="152">
        <f t="shared" ref="R29:R50" si="5">(90-J29)</f>
        <v>90</v>
      </c>
      <c r="S29" s="68" t="e">
        <f t="shared" ref="S29:S49" si="6">D29-(E29+G29+I29+H29)</f>
        <v>#VALUE!</v>
      </c>
      <c r="T29" s="68" t="e">
        <f t="shared" ref="T29:T50" si="7">K29-S29</f>
        <v>#VALUE!</v>
      </c>
      <c r="U29" s="95">
        <v>12</v>
      </c>
      <c r="V29" s="153" t="e">
        <f t="shared" si="0"/>
        <v>#VALUE!</v>
      </c>
    </row>
    <row r="30" spans="1:23" ht="49.5" customHeight="1" x14ac:dyDescent="0.3">
      <c r="A30" s="231" t="str">
        <f>CDT!B28</f>
        <v>Artéméther-Luméfantrine 18cp (AL)</v>
      </c>
      <c r="B30" s="79"/>
      <c r="C30" s="110"/>
      <c r="D30" s="121" t="str">
        <f t="shared" si="1"/>
        <v/>
      </c>
      <c r="E30" s="119"/>
      <c r="F30" s="79"/>
      <c r="G30" s="79"/>
      <c r="H30" s="79"/>
      <c r="I30" s="79"/>
      <c r="J30" s="79"/>
      <c r="K30" s="110"/>
      <c r="L30" s="431" t="str">
        <f t="shared" si="2"/>
        <v>0</v>
      </c>
      <c r="M30" s="428" t="str">
        <f t="shared" si="3"/>
        <v>0</v>
      </c>
      <c r="N30" s="250" t="str">
        <f t="shared" si="4"/>
        <v>0</v>
      </c>
      <c r="O30" s="251"/>
      <c r="P30" s="81"/>
      <c r="R30" s="152">
        <f t="shared" si="5"/>
        <v>90</v>
      </c>
      <c r="S30" s="68" t="e">
        <f t="shared" si="6"/>
        <v>#VALUE!</v>
      </c>
      <c r="T30" s="68" t="e">
        <f t="shared" si="7"/>
        <v>#VALUE!</v>
      </c>
      <c r="U30" s="95">
        <v>18</v>
      </c>
      <c r="V30" s="153" t="e">
        <f t="shared" si="0"/>
        <v>#VALUE!</v>
      </c>
    </row>
    <row r="31" spans="1:23" ht="49.5" customHeight="1" x14ac:dyDescent="0.3">
      <c r="A31" s="231" t="str">
        <f>CDT!B29</f>
        <v>Artéméther-Luméfantrine 24cp (AL)</v>
      </c>
      <c r="B31" s="79"/>
      <c r="C31" s="110"/>
      <c r="D31" s="121" t="str">
        <f t="shared" si="1"/>
        <v/>
      </c>
      <c r="E31" s="119"/>
      <c r="F31" s="79"/>
      <c r="G31" s="79"/>
      <c r="H31" s="79"/>
      <c r="I31" s="79"/>
      <c r="J31" s="79"/>
      <c r="K31" s="110"/>
      <c r="L31" s="431" t="str">
        <f t="shared" si="2"/>
        <v>0</v>
      </c>
      <c r="M31" s="428" t="str">
        <f t="shared" si="3"/>
        <v>0</v>
      </c>
      <c r="N31" s="250" t="str">
        <f t="shared" si="4"/>
        <v>0</v>
      </c>
      <c r="O31" s="251"/>
      <c r="P31" s="81"/>
      <c r="R31" s="152">
        <f t="shared" si="5"/>
        <v>90</v>
      </c>
      <c r="S31" s="68" t="e">
        <f t="shared" si="6"/>
        <v>#VALUE!</v>
      </c>
      <c r="T31" s="68" t="e">
        <f t="shared" si="7"/>
        <v>#VALUE!</v>
      </c>
      <c r="U31" s="95">
        <v>24</v>
      </c>
      <c r="V31" s="153" t="e">
        <f t="shared" si="0"/>
        <v>#VALUE!</v>
      </c>
    </row>
    <row r="32" spans="1:23" ht="50.25" hidden="1" customHeight="1" x14ac:dyDescent="0.3">
      <c r="A32" s="17" t="str">
        <f>CDT!B30</f>
        <v>Artéméther injectable 40 mg</v>
      </c>
      <c r="B32" s="79"/>
      <c r="C32" s="110"/>
      <c r="D32" s="121" t="str">
        <f t="shared" si="1"/>
        <v/>
      </c>
      <c r="E32" s="119"/>
      <c r="F32" s="79"/>
      <c r="G32" s="79"/>
      <c r="H32" s="79"/>
      <c r="I32" s="79"/>
      <c r="J32" s="79"/>
      <c r="K32" s="110"/>
      <c r="L32" s="431" t="str">
        <f t="shared" si="2"/>
        <v>0</v>
      </c>
      <c r="M32" s="428" t="str">
        <f t="shared" si="3"/>
        <v>0</v>
      </c>
      <c r="N32" s="250" t="str">
        <f t="shared" si="4"/>
        <v>0</v>
      </c>
      <c r="O32" s="251"/>
      <c r="P32" s="79"/>
      <c r="R32" s="152">
        <f t="shared" si="5"/>
        <v>90</v>
      </c>
      <c r="S32" s="68" t="e">
        <f t="shared" si="6"/>
        <v>#VALUE!</v>
      </c>
      <c r="T32" s="68" t="e">
        <f t="shared" si="7"/>
        <v>#VALUE!</v>
      </c>
      <c r="U32" s="95">
        <v>1</v>
      </c>
      <c r="V32" s="153" t="e">
        <f t="shared" si="0"/>
        <v>#VALUE!</v>
      </c>
    </row>
    <row r="33" spans="1:22" ht="50.25" hidden="1" customHeight="1" x14ac:dyDescent="0.3">
      <c r="A33" s="17" t="str">
        <f>CDT!B31</f>
        <v>Artéméther injectable 80 mg</v>
      </c>
      <c r="B33" s="79"/>
      <c r="C33" s="110"/>
      <c r="D33" s="121" t="str">
        <f t="shared" si="1"/>
        <v/>
      </c>
      <c r="E33" s="119"/>
      <c r="F33" s="79"/>
      <c r="G33" s="79"/>
      <c r="H33" s="79"/>
      <c r="I33" s="79"/>
      <c r="J33" s="79"/>
      <c r="K33" s="110"/>
      <c r="L33" s="431" t="str">
        <f t="shared" si="2"/>
        <v>0</v>
      </c>
      <c r="M33" s="428" t="str">
        <f t="shared" si="3"/>
        <v>0</v>
      </c>
      <c r="N33" s="250" t="str">
        <f t="shared" si="4"/>
        <v>0</v>
      </c>
      <c r="O33" s="251"/>
      <c r="P33" s="79"/>
      <c r="R33" s="152">
        <f t="shared" si="5"/>
        <v>90</v>
      </c>
      <c r="S33" s="68" t="e">
        <f t="shared" si="6"/>
        <v>#VALUE!</v>
      </c>
      <c r="T33" s="68" t="e">
        <f t="shared" si="7"/>
        <v>#VALUE!</v>
      </c>
      <c r="U33" s="95">
        <v>1</v>
      </c>
      <c r="V33" s="153" t="e">
        <f t="shared" si="0"/>
        <v>#VALUE!</v>
      </c>
    </row>
    <row r="34" spans="1:22" ht="50.25" hidden="1" customHeight="1" x14ac:dyDescent="0.3">
      <c r="A34" s="17" t="str">
        <f>CDT!B32</f>
        <v>Artésunate injectable 60 mg</v>
      </c>
      <c r="B34" s="79"/>
      <c r="C34" s="110"/>
      <c r="D34" s="121" t="str">
        <f t="shared" si="1"/>
        <v/>
      </c>
      <c r="E34" s="119"/>
      <c r="F34" s="79"/>
      <c r="G34" s="79"/>
      <c r="H34" s="79"/>
      <c r="I34" s="79"/>
      <c r="J34" s="79"/>
      <c r="K34" s="110"/>
      <c r="L34" s="431" t="str">
        <f t="shared" si="2"/>
        <v>0</v>
      </c>
      <c r="M34" s="428" t="str">
        <f t="shared" si="3"/>
        <v>0</v>
      </c>
      <c r="N34" s="250" t="str">
        <f t="shared" si="4"/>
        <v>0</v>
      </c>
      <c r="O34" s="251"/>
      <c r="P34" s="79"/>
      <c r="R34" s="152">
        <f t="shared" si="5"/>
        <v>90</v>
      </c>
      <c r="S34" s="68" t="e">
        <f t="shared" si="6"/>
        <v>#VALUE!</v>
      </c>
      <c r="T34" s="68" t="e">
        <f t="shared" si="7"/>
        <v>#VALUE!</v>
      </c>
      <c r="U34" s="95">
        <v>1</v>
      </c>
      <c r="V34" s="153" t="e">
        <f t="shared" si="0"/>
        <v>#VALUE!</v>
      </c>
    </row>
    <row r="35" spans="1:22" ht="50.25" hidden="1" customHeight="1" x14ac:dyDescent="0.3">
      <c r="A35" s="17" t="str">
        <f>CDT!B33</f>
        <v xml:space="preserve"> Sulfadoxine Pyriméthamine:  (SP)</v>
      </c>
      <c r="B35" s="79"/>
      <c r="C35" s="110"/>
      <c r="D35" s="121" t="str">
        <f t="shared" si="1"/>
        <v/>
      </c>
      <c r="E35" s="119"/>
      <c r="F35" s="79"/>
      <c r="G35" s="79"/>
      <c r="H35" s="79"/>
      <c r="I35" s="79"/>
      <c r="J35" s="79"/>
      <c r="K35" s="110"/>
      <c r="L35" s="431" t="str">
        <f t="shared" si="2"/>
        <v>0</v>
      </c>
      <c r="M35" s="428" t="str">
        <f t="shared" si="3"/>
        <v>0</v>
      </c>
      <c r="N35" s="250" t="str">
        <f t="shared" si="4"/>
        <v>0</v>
      </c>
      <c r="O35" s="251"/>
      <c r="P35" s="79"/>
      <c r="R35" s="152">
        <f t="shared" si="5"/>
        <v>90</v>
      </c>
      <c r="S35" s="68" t="e">
        <f t="shared" si="6"/>
        <v>#VALUE!</v>
      </c>
      <c r="T35" s="68" t="e">
        <f t="shared" si="7"/>
        <v>#VALUE!</v>
      </c>
      <c r="U35" s="95">
        <v>3</v>
      </c>
      <c r="V35" s="153" t="e">
        <f t="shared" si="0"/>
        <v>#VALUE!</v>
      </c>
    </row>
    <row r="36" spans="1:22" ht="45.75" customHeight="1" thickBot="1" x14ac:dyDescent="0.35">
      <c r="A36" s="231" t="str">
        <f>CDT!B34</f>
        <v>Test de Diagnostic Rapide  : (TDR)</v>
      </c>
      <c r="B36" s="79"/>
      <c r="C36" s="110"/>
      <c r="D36" s="305" t="str">
        <f t="shared" si="1"/>
        <v/>
      </c>
      <c r="E36" s="119"/>
      <c r="F36" s="79"/>
      <c r="G36" s="79"/>
      <c r="H36" s="79"/>
      <c r="I36" s="79"/>
      <c r="J36" s="79"/>
      <c r="K36" s="110"/>
      <c r="L36" s="431" t="str">
        <f t="shared" si="2"/>
        <v>0</v>
      </c>
      <c r="M36" s="428" t="str">
        <f t="shared" si="3"/>
        <v>0</v>
      </c>
      <c r="N36" s="250" t="str">
        <f t="shared" si="4"/>
        <v>0</v>
      </c>
      <c r="O36" s="251"/>
      <c r="P36" s="79"/>
      <c r="R36" s="152">
        <f t="shared" si="5"/>
        <v>90</v>
      </c>
      <c r="S36" s="68" t="e">
        <f t="shared" si="6"/>
        <v>#VALUE!</v>
      </c>
      <c r="T36" s="68" t="e">
        <f t="shared" si="7"/>
        <v>#VALUE!</v>
      </c>
      <c r="U36" s="95">
        <v>1</v>
      </c>
      <c r="V36" s="153" t="e">
        <f t="shared" si="0"/>
        <v>#VALUE!</v>
      </c>
    </row>
    <row r="37" spans="1:22" ht="34.5" hidden="1" customHeight="1" x14ac:dyDescent="0.3">
      <c r="A37" s="17" t="str">
        <f>CDT!B35</f>
        <v>Moustiquaire à Imprégnation Durable: (MID)</v>
      </c>
      <c r="B37" s="79"/>
      <c r="C37" s="110"/>
      <c r="D37" s="304">
        <f t="shared" ref="D37:D50" si="8">B37+C37</f>
        <v>0</v>
      </c>
      <c r="E37" s="119"/>
      <c r="F37" s="79"/>
      <c r="G37" s="79"/>
      <c r="H37" s="79"/>
      <c r="I37" s="79"/>
      <c r="J37" s="79"/>
      <c r="K37" s="110"/>
      <c r="L37" s="113">
        <f t="shared" ref="L37:L50" si="9">IF(J37=0,E37,((D37*90)/(90-J37)))</f>
        <v>0</v>
      </c>
      <c r="M37" s="55">
        <f t="shared" ref="M37:M50" si="10">(E37/R37)*30</f>
        <v>0</v>
      </c>
      <c r="N37" s="114">
        <f t="shared" ref="N37:N49" si="11">IF(J37=0,((E37+L37)-K37),((L37*2)-K37))</f>
        <v>0</v>
      </c>
      <c r="O37" s="111" t="str">
        <f t="shared" ref="O37:O50" si="12">IF(N37=0,"0",N37)</f>
        <v>0</v>
      </c>
      <c r="P37" s="79"/>
      <c r="R37" s="152">
        <f t="shared" si="5"/>
        <v>90</v>
      </c>
      <c r="S37" s="68">
        <f t="shared" si="6"/>
        <v>0</v>
      </c>
      <c r="T37" s="68">
        <f t="shared" si="7"/>
        <v>0</v>
      </c>
      <c r="U37" s="95">
        <v>1</v>
      </c>
      <c r="V37" s="153" t="str">
        <f t="shared" si="0"/>
        <v/>
      </c>
    </row>
    <row r="38" spans="1:22" ht="34.5" hidden="1" customHeight="1" x14ac:dyDescent="0.3">
      <c r="A38" s="17" t="str">
        <f>CDT!B40</f>
        <v>Artésunate Amodiaquine: (ASAQ) : 3 cp (25/67,5 mg)</v>
      </c>
      <c r="B38" s="79"/>
      <c r="C38" s="110"/>
      <c r="D38" s="121">
        <f t="shared" si="8"/>
        <v>0</v>
      </c>
      <c r="E38" s="119"/>
      <c r="F38" s="79"/>
      <c r="G38" s="79"/>
      <c r="H38" s="79"/>
      <c r="I38" s="79"/>
      <c r="J38" s="79"/>
      <c r="K38" s="110"/>
      <c r="L38" s="113">
        <f t="shared" si="9"/>
        <v>0</v>
      </c>
      <c r="M38" s="55">
        <f t="shared" si="10"/>
        <v>0</v>
      </c>
      <c r="N38" s="114">
        <f t="shared" si="11"/>
        <v>0</v>
      </c>
      <c r="O38" s="111" t="str">
        <f t="shared" si="12"/>
        <v>0</v>
      </c>
      <c r="P38" s="79"/>
      <c r="R38" s="152">
        <f t="shared" si="5"/>
        <v>90</v>
      </c>
      <c r="S38" s="68">
        <f t="shared" si="6"/>
        <v>0</v>
      </c>
      <c r="T38" s="68">
        <f t="shared" si="7"/>
        <v>0</v>
      </c>
      <c r="U38" s="95">
        <v>3</v>
      </c>
      <c r="V38" s="153" t="str">
        <f t="shared" si="0"/>
        <v/>
      </c>
    </row>
    <row r="39" spans="1:22" ht="34.5" hidden="1" customHeight="1" x14ac:dyDescent="0.3">
      <c r="A39" s="17" t="str">
        <f>CDT!B41</f>
        <v>Artésunate Amodiaquine: (ASAQ) 3 cp (50/135 mg)</v>
      </c>
      <c r="B39" s="79"/>
      <c r="C39" s="110"/>
      <c r="D39" s="121">
        <f t="shared" si="8"/>
        <v>0</v>
      </c>
      <c r="E39" s="119"/>
      <c r="F39" s="79"/>
      <c r="G39" s="79"/>
      <c r="H39" s="79"/>
      <c r="I39" s="79"/>
      <c r="J39" s="79"/>
      <c r="K39" s="110"/>
      <c r="L39" s="113">
        <f t="shared" si="9"/>
        <v>0</v>
      </c>
      <c r="M39" s="55">
        <f t="shared" si="10"/>
        <v>0</v>
      </c>
      <c r="N39" s="114">
        <f t="shared" si="11"/>
        <v>0</v>
      </c>
      <c r="O39" s="111" t="str">
        <f t="shared" si="12"/>
        <v>0</v>
      </c>
      <c r="P39" s="79"/>
      <c r="R39" s="152">
        <f t="shared" si="5"/>
        <v>90</v>
      </c>
      <c r="S39" s="68">
        <f t="shared" si="6"/>
        <v>0</v>
      </c>
      <c r="T39" s="68">
        <f t="shared" si="7"/>
        <v>0</v>
      </c>
      <c r="U39" s="95">
        <v>3</v>
      </c>
      <c r="V39" s="153" t="str">
        <f t="shared" si="0"/>
        <v/>
      </c>
    </row>
    <row r="40" spans="1:22" ht="34.5" hidden="1" customHeight="1" x14ac:dyDescent="0.3">
      <c r="A40" s="17" t="str">
        <f>CDT!B42</f>
        <v>Artésunate Amodiaquine: (ASAQ) 3 cp (100/270 mg)</v>
      </c>
      <c r="B40" s="79"/>
      <c r="C40" s="110"/>
      <c r="D40" s="121">
        <f t="shared" si="8"/>
        <v>0</v>
      </c>
      <c r="E40" s="119"/>
      <c r="F40" s="79"/>
      <c r="G40" s="79"/>
      <c r="H40" s="79"/>
      <c r="I40" s="79"/>
      <c r="J40" s="79"/>
      <c r="K40" s="110"/>
      <c r="L40" s="113">
        <f t="shared" si="9"/>
        <v>0</v>
      </c>
      <c r="M40" s="55">
        <f t="shared" si="10"/>
        <v>0</v>
      </c>
      <c r="N40" s="114">
        <f t="shared" si="11"/>
        <v>0</v>
      </c>
      <c r="O40" s="111" t="str">
        <f t="shared" si="12"/>
        <v>0</v>
      </c>
      <c r="P40" s="79"/>
      <c r="R40" s="152">
        <f t="shared" si="5"/>
        <v>90</v>
      </c>
      <c r="S40" s="68">
        <f t="shared" si="6"/>
        <v>0</v>
      </c>
      <c r="T40" s="68">
        <f t="shared" si="7"/>
        <v>0</v>
      </c>
      <c r="U40" s="95">
        <v>3</v>
      </c>
      <c r="V40" s="153" t="str">
        <f t="shared" si="0"/>
        <v/>
      </c>
    </row>
    <row r="41" spans="1:22" ht="34.5" hidden="1" customHeight="1" x14ac:dyDescent="0.3">
      <c r="A41" s="17" t="str">
        <f>CDT!B43</f>
        <v>Artésunate Amodiaquine: (ASAQ) 6 cp (100/270 mg)</v>
      </c>
      <c r="B41" s="79"/>
      <c r="C41" s="110"/>
      <c r="D41" s="121">
        <f t="shared" si="8"/>
        <v>0</v>
      </c>
      <c r="E41" s="119"/>
      <c r="F41" s="79"/>
      <c r="G41" s="79"/>
      <c r="H41" s="79"/>
      <c r="I41" s="79"/>
      <c r="J41" s="79"/>
      <c r="K41" s="110"/>
      <c r="L41" s="113">
        <f t="shared" si="9"/>
        <v>0</v>
      </c>
      <c r="M41" s="55">
        <f t="shared" si="10"/>
        <v>0</v>
      </c>
      <c r="N41" s="114">
        <f t="shared" si="11"/>
        <v>0</v>
      </c>
      <c r="O41" s="111" t="str">
        <f t="shared" si="12"/>
        <v>0</v>
      </c>
      <c r="P41" s="79"/>
      <c r="R41" s="152">
        <f t="shared" si="5"/>
        <v>90</v>
      </c>
      <c r="S41" s="68">
        <f t="shared" si="6"/>
        <v>0</v>
      </c>
      <c r="T41" s="68">
        <f t="shared" si="7"/>
        <v>0</v>
      </c>
      <c r="U41" s="95">
        <v>3</v>
      </c>
      <c r="V41" s="153" t="str">
        <f t="shared" si="0"/>
        <v/>
      </c>
    </row>
    <row r="42" spans="1:22" ht="34.5" hidden="1" customHeight="1" x14ac:dyDescent="0.3">
      <c r="A42" s="17" t="str">
        <f>CDT!B36</f>
        <v>Dihydroartéminisine Pipéraquine– Plaq / 3 comp 
( DHA-PPQ)  20/160 mg</v>
      </c>
      <c r="B42" s="79"/>
      <c r="C42" s="110"/>
      <c r="D42" s="121">
        <f t="shared" si="8"/>
        <v>0</v>
      </c>
      <c r="E42" s="119"/>
      <c r="F42" s="79"/>
      <c r="G42" s="79"/>
      <c r="H42" s="79"/>
      <c r="I42" s="79"/>
      <c r="J42" s="79"/>
      <c r="K42" s="110"/>
      <c r="L42" s="113">
        <f t="shared" si="9"/>
        <v>0</v>
      </c>
      <c r="M42" s="55">
        <f t="shared" si="10"/>
        <v>0</v>
      </c>
      <c r="N42" s="114">
        <f t="shared" si="11"/>
        <v>0</v>
      </c>
      <c r="O42" s="111" t="str">
        <f t="shared" si="12"/>
        <v>0</v>
      </c>
      <c r="P42" s="79"/>
      <c r="R42" s="152">
        <f t="shared" si="5"/>
        <v>90</v>
      </c>
      <c r="S42" s="68">
        <f t="shared" si="6"/>
        <v>0</v>
      </c>
      <c r="T42" s="68">
        <f t="shared" si="7"/>
        <v>0</v>
      </c>
      <c r="U42" s="95">
        <v>1</v>
      </c>
      <c r="V42" s="153" t="str">
        <f t="shared" si="0"/>
        <v/>
      </c>
    </row>
    <row r="43" spans="1:22" ht="34.5" hidden="1" customHeight="1" x14ac:dyDescent="0.3">
      <c r="A43" s="17" t="str">
        <f>CDT!B37</f>
        <v>Dihydroartéminisine Pipéraquine– Plaq / 3 comp 
( DHA-PPQ)  40/320 mg</v>
      </c>
      <c r="B43" s="79"/>
      <c r="C43" s="110"/>
      <c r="D43" s="121">
        <f t="shared" si="8"/>
        <v>0</v>
      </c>
      <c r="E43" s="119"/>
      <c r="F43" s="79"/>
      <c r="G43" s="79"/>
      <c r="H43" s="79"/>
      <c r="I43" s="79"/>
      <c r="J43" s="79"/>
      <c r="K43" s="110"/>
      <c r="L43" s="113">
        <f t="shared" si="9"/>
        <v>0</v>
      </c>
      <c r="M43" s="55">
        <f t="shared" si="10"/>
        <v>0</v>
      </c>
      <c r="N43" s="114">
        <f t="shared" si="11"/>
        <v>0</v>
      </c>
      <c r="O43" s="111" t="str">
        <f t="shared" si="12"/>
        <v>0</v>
      </c>
      <c r="P43" s="79"/>
      <c r="R43" s="152">
        <f t="shared" si="5"/>
        <v>90</v>
      </c>
      <c r="S43" s="68">
        <f t="shared" si="6"/>
        <v>0</v>
      </c>
      <c r="T43" s="68">
        <f t="shared" si="7"/>
        <v>0</v>
      </c>
      <c r="U43" s="95">
        <v>1</v>
      </c>
      <c r="V43" s="153" t="str">
        <f t="shared" si="0"/>
        <v/>
      </c>
    </row>
    <row r="44" spans="1:22" ht="34.5" hidden="1" customHeight="1" x14ac:dyDescent="0.3">
      <c r="A44" s="17" t="str">
        <f>CDT!B38</f>
        <v>Dihydroartéminisine Pipéraquine– Plaq / 6 comp 
( DHA-PPQ)  40/320 mg</v>
      </c>
      <c r="B44" s="79"/>
      <c r="C44" s="110"/>
      <c r="D44" s="121">
        <f t="shared" si="8"/>
        <v>0</v>
      </c>
      <c r="E44" s="119"/>
      <c r="F44" s="79"/>
      <c r="G44" s="79"/>
      <c r="H44" s="79"/>
      <c r="I44" s="79"/>
      <c r="J44" s="79"/>
      <c r="K44" s="110"/>
      <c r="L44" s="113">
        <f t="shared" si="9"/>
        <v>0</v>
      </c>
      <c r="M44" s="55">
        <f t="shared" si="10"/>
        <v>0</v>
      </c>
      <c r="N44" s="114">
        <f t="shared" si="11"/>
        <v>0</v>
      </c>
      <c r="O44" s="111" t="str">
        <f t="shared" si="12"/>
        <v>0</v>
      </c>
      <c r="P44" s="79"/>
      <c r="R44" s="152">
        <f t="shared" si="5"/>
        <v>90</v>
      </c>
      <c r="S44" s="68">
        <f t="shared" si="6"/>
        <v>0</v>
      </c>
      <c r="T44" s="68">
        <f t="shared" si="7"/>
        <v>0</v>
      </c>
      <c r="U44" s="95">
        <v>1</v>
      </c>
      <c r="V44" s="153" t="str">
        <f t="shared" si="0"/>
        <v/>
      </c>
    </row>
    <row r="45" spans="1:22" ht="34.5" hidden="1" customHeight="1" x14ac:dyDescent="0.3">
      <c r="A45" s="17" t="str">
        <f>CDT!B44</f>
        <v>Artésunate - Méfloquine (AS-MF)</v>
      </c>
      <c r="B45" s="79"/>
      <c r="C45" s="110"/>
      <c r="D45" s="121">
        <f t="shared" si="8"/>
        <v>0</v>
      </c>
      <c r="E45" s="119"/>
      <c r="F45" s="79"/>
      <c r="G45" s="79"/>
      <c r="H45" s="79"/>
      <c r="I45" s="79"/>
      <c r="J45" s="79"/>
      <c r="K45" s="110"/>
      <c r="L45" s="113">
        <f t="shared" si="9"/>
        <v>0</v>
      </c>
      <c r="M45" s="55">
        <f t="shared" si="10"/>
        <v>0</v>
      </c>
      <c r="N45" s="114">
        <f t="shared" si="11"/>
        <v>0</v>
      </c>
      <c r="O45" s="111" t="str">
        <f t="shared" si="12"/>
        <v>0</v>
      </c>
      <c r="P45" s="79"/>
      <c r="R45" s="152">
        <f t="shared" si="5"/>
        <v>90</v>
      </c>
      <c r="S45" s="68">
        <f t="shared" si="6"/>
        <v>0</v>
      </c>
      <c r="T45" s="68">
        <f t="shared" si="7"/>
        <v>0</v>
      </c>
      <c r="U45" s="95">
        <v>1</v>
      </c>
      <c r="V45" s="153" t="str">
        <f t="shared" si="0"/>
        <v/>
      </c>
    </row>
    <row r="46" spans="1:22" ht="34.5" hidden="1" customHeight="1" x14ac:dyDescent="0.3">
      <c r="A46" s="17" t="str">
        <f>CDT!B45</f>
        <v>Quinine comprimé 300mg</v>
      </c>
      <c r="B46" s="79"/>
      <c r="C46" s="110"/>
      <c r="D46" s="121">
        <f t="shared" si="8"/>
        <v>0</v>
      </c>
      <c r="E46" s="119"/>
      <c r="F46" s="79"/>
      <c r="G46" s="79"/>
      <c r="H46" s="79"/>
      <c r="I46" s="79"/>
      <c r="J46" s="79"/>
      <c r="K46" s="110"/>
      <c r="L46" s="113">
        <f t="shared" si="9"/>
        <v>0</v>
      </c>
      <c r="M46" s="55">
        <f t="shared" si="10"/>
        <v>0</v>
      </c>
      <c r="N46" s="114">
        <f t="shared" si="11"/>
        <v>0</v>
      </c>
      <c r="O46" s="111" t="str">
        <f t="shared" si="12"/>
        <v>0</v>
      </c>
      <c r="P46" s="79"/>
      <c r="R46" s="152">
        <f t="shared" si="5"/>
        <v>90</v>
      </c>
      <c r="S46" s="68">
        <f t="shared" si="6"/>
        <v>0</v>
      </c>
      <c r="T46" s="68">
        <f t="shared" si="7"/>
        <v>0</v>
      </c>
      <c r="U46" s="95">
        <v>1</v>
      </c>
      <c r="V46" s="153" t="str">
        <f t="shared" si="0"/>
        <v/>
      </c>
    </row>
    <row r="47" spans="1:22" ht="34.5" hidden="1" customHeight="1" x14ac:dyDescent="0.3">
      <c r="A47" s="17" t="str">
        <f>CDT!B46</f>
        <v>Quinine injectable 300 mg</v>
      </c>
      <c r="B47" s="79"/>
      <c r="C47" s="110"/>
      <c r="D47" s="121">
        <f t="shared" si="8"/>
        <v>0</v>
      </c>
      <c r="E47" s="119"/>
      <c r="F47" s="79"/>
      <c r="G47" s="79"/>
      <c r="H47" s="79"/>
      <c r="I47" s="79"/>
      <c r="J47" s="79"/>
      <c r="K47" s="110"/>
      <c r="L47" s="113">
        <f t="shared" si="9"/>
        <v>0</v>
      </c>
      <c r="M47" s="55">
        <f t="shared" si="10"/>
        <v>0</v>
      </c>
      <c r="N47" s="114">
        <f t="shared" si="11"/>
        <v>0</v>
      </c>
      <c r="O47" s="111" t="str">
        <f t="shared" si="12"/>
        <v>0</v>
      </c>
      <c r="P47" s="79"/>
      <c r="R47" s="152">
        <f t="shared" si="5"/>
        <v>90</v>
      </c>
      <c r="S47" s="68">
        <f t="shared" si="6"/>
        <v>0</v>
      </c>
      <c r="T47" s="68">
        <f t="shared" si="7"/>
        <v>0</v>
      </c>
      <c r="U47" s="95">
        <v>1</v>
      </c>
      <c r="V47" s="153" t="str">
        <f t="shared" si="0"/>
        <v/>
      </c>
    </row>
    <row r="48" spans="1:22" ht="34.5" hidden="1" customHeight="1" x14ac:dyDescent="0.3">
      <c r="A48" s="17" t="str">
        <f>CDT!B47</f>
        <v>Quinine injectable 600 mg</v>
      </c>
      <c r="B48" s="79"/>
      <c r="C48" s="110"/>
      <c r="D48" s="121">
        <f t="shared" si="8"/>
        <v>0</v>
      </c>
      <c r="E48" s="119"/>
      <c r="F48" s="79"/>
      <c r="G48" s="79"/>
      <c r="H48" s="79"/>
      <c r="I48" s="79"/>
      <c r="J48" s="79"/>
      <c r="K48" s="110"/>
      <c r="L48" s="113">
        <f t="shared" si="9"/>
        <v>0</v>
      </c>
      <c r="M48" s="55">
        <f t="shared" si="10"/>
        <v>0</v>
      </c>
      <c r="N48" s="114">
        <f t="shared" si="11"/>
        <v>0</v>
      </c>
      <c r="O48" s="111" t="str">
        <f t="shared" si="12"/>
        <v>0</v>
      </c>
      <c r="P48" s="79"/>
      <c r="R48" s="152">
        <f t="shared" si="5"/>
        <v>90</v>
      </c>
      <c r="S48" s="68">
        <f t="shared" si="6"/>
        <v>0</v>
      </c>
      <c r="T48" s="68">
        <f t="shared" si="7"/>
        <v>0</v>
      </c>
      <c r="U48" s="95">
        <v>1</v>
      </c>
      <c r="V48" s="153" t="str">
        <f t="shared" si="0"/>
        <v/>
      </c>
    </row>
    <row r="49" spans="1:22" ht="34.5" hidden="1" customHeight="1" x14ac:dyDescent="0.3">
      <c r="A49" s="17" t="str">
        <f>CDT!B48</f>
        <v>Quinine injectable 600 mg</v>
      </c>
      <c r="B49" s="79"/>
      <c r="C49" s="110"/>
      <c r="D49" s="121">
        <f t="shared" si="8"/>
        <v>0</v>
      </c>
      <c r="E49" s="119"/>
      <c r="F49" s="79"/>
      <c r="G49" s="79"/>
      <c r="H49" s="79"/>
      <c r="I49" s="79"/>
      <c r="J49" s="79"/>
      <c r="K49" s="110"/>
      <c r="L49" s="113">
        <f t="shared" si="9"/>
        <v>0</v>
      </c>
      <c r="M49" s="55">
        <f t="shared" si="10"/>
        <v>0</v>
      </c>
      <c r="N49" s="114">
        <f t="shared" si="11"/>
        <v>0</v>
      </c>
      <c r="O49" s="111" t="str">
        <f t="shared" si="12"/>
        <v>0</v>
      </c>
      <c r="P49" s="79"/>
      <c r="R49" s="152">
        <f t="shared" si="5"/>
        <v>90</v>
      </c>
      <c r="S49" s="68">
        <f t="shared" si="6"/>
        <v>0</v>
      </c>
      <c r="T49" s="68">
        <f t="shared" si="7"/>
        <v>0</v>
      </c>
      <c r="U49" s="95">
        <v>1</v>
      </c>
      <c r="V49" s="153" t="str">
        <f t="shared" si="0"/>
        <v/>
      </c>
    </row>
    <row r="50" spans="1:22" ht="34.5" hidden="1" customHeight="1" thickBot="1" x14ac:dyDescent="0.35">
      <c r="A50" s="17" t="str">
        <f>CDT!B49</f>
        <v>Artéméther injectable 100 mg</v>
      </c>
      <c r="B50" s="79"/>
      <c r="C50" s="110"/>
      <c r="D50" s="122">
        <f t="shared" si="8"/>
        <v>0</v>
      </c>
      <c r="E50" s="119"/>
      <c r="F50" s="79"/>
      <c r="G50" s="79"/>
      <c r="H50" s="79"/>
      <c r="I50" s="79"/>
      <c r="J50" s="79"/>
      <c r="K50" s="110"/>
      <c r="L50" s="115">
        <f t="shared" si="9"/>
        <v>0</v>
      </c>
      <c r="M50" s="130">
        <f t="shared" si="10"/>
        <v>0</v>
      </c>
      <c r="N50" s="116">
        <f>IF(J50=0,((E50+L50)-K50),((L50*2)-K50))</f>
        <v>0</v>
      </c>
      <c r="O50" s="111" t="str">
        <f t="shared" si="12"/>
        <v>0</v>
      </c>
      <c r="P50" s="79"/>
      <c r="R50" s="152">
        <f t="shared" si="5"/>
        <v>90</v>
      </c>
      <c r="S50" s="68">
        <f>D50-(E50+G50+I50+H50)</f>
        <v>0</v>
      </c>
      <c r="T50" s="68">
        <f t="shared" si="7"/>
        <v>0</v>
      </c>
      <c r="U50" s="95">
        <v>1</v>
      </c>
      <c r="V50" s="153" t="str">
        <f t="shared" si="0"/>
        <v/>
      </c>
    </row>
    <row r="51" spans="1:22" ht="34.5" hidden="1" customHeight="1" x14ac:dyDescent="0.3">
      <c r="A51" s="17"/>
      <c r="B51" s="79"/>
      <c r="C51" s="79"/>
      <c r="D51" s="56"/>
      <c r="E51" s="79"/>
      <c r="F51" s="79"/>
      <c r="G51" s="79"/>
      <c r="H51" s="79"/>
      <c r="I51" s="79"/>
      <c r="J51" s="79"/>
      <c r="K51" s="79"/>
      <c r="L51" s="57"/>
      <c r="M51" s="57"/>
      <c r="N51" s="58"/>
      <c r="O51" s="80"/>
      <c r="P51" s="79"/>
      <c r="R51" s="152"/>
      <c r="S51" s="68"/>
      <c r="T51" s="68"/>
      <c r="U51" s="95"/>
      <c r="V51" s="153" t="str">
        <f t="shared" si="0"/>
        <v/>
      </c>
    </row>
    <row r="52" spans="1:22" ht="34.5" hidden="1" customHeight="1" x14ac:dyDescent="0.3">
      <c r="A52" s="17"/>
      <c r="B52" s="79"/>
      <c r="C52" s="79"/>
      <c r="D52" s="53"/>
      <c r="E52" s="79"/>
      <c r="F52" s="79"/>
      <c r="G52" s="79"/>
      <c r="H52" s="79"/>
      <c r="I52" s="79"/>
      <c r="J52" s="79"/>
      <c r="K52" s="79"/>
      <c r="L52" s="54"/>
      <c r="M52" s="54"/>
      <c r="N52" s="55"/>
      <c r="O52" s="80"/>
      <c r="P52" s="79"/>
      <c r="R52" s="152"/>
      <c r="S52" s="68"/>
      <c r="T52" s="68"/>
      <c r="U52" s="95"/>
      <c r="V52" s="153" t="str">
        <f t="shared" si="0"/>
        <v/>
      </c>
    </row>
    <row r="53" spans="1:22" s="235" customFormat="1" ht="16.5" customHeight="1" x14ac:dyDescent="0.35">
      <c r="A53" s="494" t="s">
        <v>290</v>
      </c>
      <c r="B53" s="494"/>
      <c r="C53" s="494"/>
      <c r="D53" s="494"/>
      <c r="E53" s="232"/>
      <c r="F53" s="232"/>
      <c r="G53" s="233" t="s">
        <v>298</v>
      </c>
      <c r="H53" s="233"/>
      <c r="I53" s="232"/>
      <c r="J53" s="234"/>
      <c r="K53" s="232"/>
      <c r="L53" s="232"/>
      <c r="M53" s="232"/>
      <c r="N53" s="232"/>
      <c r="O53" s="232"/>
      <c r="Q53" s="236"/>
      <c r="R53" s="237"/>
      <c r="S53" s="238"/>
      <c r="T53" s="238"/>
      <c r="U53" s="239"/>
      <c r="V53" s="240"/>
    </row>
    <row r="54" spans="1:22" ht="34.5" customHeight="1" x14ac:dyDescent="0.3">
      <c r="A54" s="18"/>
      <c r="B54" s="18"/>
      <c r="C54" s="18"/>
      <c r="D54" s="18"/>
      <c r="E54" s="18"/>
      <c r="F54" s="18"/>
      <c r="G54" s="18"/>
      <c r="H54" s="18"/>
      <c r="I54" s="18"/>
      <c r="J54" s="18"/>
      <c r="K54" s="18"/>
      <c r="L54" s="18"/>
      <c r="M54" s="18"/>
      <c r="N54" s="18"/>
      <c r="O54" s="18"/>
      <c r="R54" s="154"/>
      <c r="S54" s="69"/>
      <c r="T54" s="69"/>
      <c r="U54" s="70"/>
      <c r="V54" s="155"/>
    </row>
    <row r="55" spans="1:22" ht="35.25" customHeight="1" x14ac:dyDescent="0.3">
      <c r="B55" s="18"/>
      <c r="C55" s="18"/>
      <c r="D55" s="18"/>
      <c r="E55" s="18"/>
      <c r="F55" s="18"/>
      <c r="I55" s="18"/>
      <c r="J55" s="18"/>
      <c r="K55" s="18"/>
      <c r="L55" s="18"/>
      <c r="M55" s="18"/>
      <c r="N55" s="18"/>
      <c r="O55" s="18"/>
      <c r="R55" s="154"/>
      <c r="S55" s="69"/>
      <c r="T55" s="69"/>
      <c r="U55" s="70"/>
      <c r="V55" s="155"/>
    </row>
    <row r="56" spans="1:22" s="235" customFormat="1" ht="16.5" customHeight="1" x14ac:dyDescent="0.35">
      <c r="A56" s="494" t="s">
        <v>289</v>
      </c>
      <c r="B56" s="494"/>
      <c r="C56" s="494"/>
      <c r="D56" s="494"/>
      <c r="E56" s="232"/>
      <c r="F56" s="232"/>
      <c r="G56" s="561" t="s">
        <v>299</v>
      </c>
      <c r="H56" s="561"/>
      <c r="I56" s="561"/>
      <c r="J56" s="561"/>
      <c r="K56" s="561"/>
      <c r="L56" s="561"/>
      <c r="M56" s="561"/>
      <c r="N56" s="561"/>
      <c r="O56" s="561"/>
      <c r="Q56" s="236"/>
      <c r="R56" s="237"/>
      <c r="S56" s="238"/>
      <c r="T56" s="238"/>
      <c r="U56" s="239"/>
      <c r="V56" s="240"/>
    </row>
  </sheetData>
  <mergeCells count="26">
    <mergeCell ref="A56:D56"/>
    <mergeCell ref="G56:O56"/>
    <mergeCell ref="A23:C23"/>
    <mergeCell ref="D23:F23"/>
    <mergeCell ref="I23:N23"/>
    <mergeCell ref="O23:P23"/>
    <mergeCell ref="A26:A27"/>
    <mergeCell ref="A53:D53"/>
    <mergeCell ref="A19:C19"/>
    <mergeCell ref="D19:N19"/>
    <mergeCell ref="R19:V19"/>
    <mergeCell ref="A21:C21"/>
    <mergeCell ref="D21:H21"/>
    <mergeCell ref="O21:P21"/>
    <mergeCell ref="L17:P17"/>
    <mergeCell ref="A1:B1"/>
    <mergeCell ref="A3:B3"/>
    <mergeCell ref="A4:B4"/>
    <mergeCell ref="A11:O11"/>
    <mergeCell ref="B13:C13"/>
    <mergeCell ref="E13:J13"/>
    <mergeCell ref="B15:C15"/>
    <mergeCell ref="D15:F15"/>
    <mergeCell ref="G15:I15"/>
    <mergeCell ref="B17:E17"/>
    <mergeCell ref="G17:K17"/>
  </mergeCells>
  <conditionalFormatting sqref="T28">
    <cfRule type="cellIs" dxfId="3222" priority="23" operator="greaterThan">
      <formula>0</formula>
    </cfRule>
    <cfRule type="cellIs" dxfId="3221" priority="24" operator="greaterThan">
      <formula>0</formula>
    </cfRule>
    <cfRule type="cellIs" dxfId="3220" priority="25" operator="lessThan">
      <formula>0</formula>
    </cfRule>
    <cfRule type="cellIs" dxfId="3219" priority="26" operator="notEqual">
      <formula>0</formula>
    </cfRule>
  </conditionalFormatting>
  <conditionalFormatting sqref="T29:T31">
    <cfRule type="cellIs" dxfId="3218" priority="19" operator="greaterThan">
      <formula>0</formula>
    </cfRule>
    <cfRule type="cellIs" dxfId="3217" priority="20" operator="greaterThan">
      <formula>0</formula>
    </cfRule>
    <cfRule type="cellIs" dxfId="3216" priority="21" operator="lessThan">
      <formula>0</formula>
    </cfRule>
    <cfRule type="cellIs" dxfId="3215" priority="22" operator="notEqual">
      <formula>0</formula>
    </cfRule>
  </conditionalFormatting>
  <conditionalFormatting sqref="T32:T49">
    <cfRule type="cellIs" dxfId="3214" priority="15" operator="greaterThan">
      <formula>0</formula>
    </cfRule>
    <cfRule type="cellIs" dxfId="3213" priority="16" operator="greaterThan">
      <formula>0</formula>
    </cfRule>
    <cfRule type="cellIs" dxfId="3212" priority="17" operator="lessThan">
      <formula>0</formula>
    </cfRule>
    <cfRule type="cellIs" dxfId="3211" priority="18" operator="notEqual">
      <formula>0</formula>
    </cfRule>
  </conditionalFormatting>
  <conditionalFormatting sqref="T50:T52">
    <cfRule type="cellIs" dxfId="3210" priority="11" operator="greaterThan">
      <formula>0</formula>
    </cfRule>
    <cfRule type="cellIs" dxfId="3209" priority="12" operator="greaterThan">
      <formula>0</formula>
    </cfRule>
    <cfRule type="cellIs" dxfId="3208" priority="13" operator="lessThan">
      <formula>0</formula>
    </cfRule>
    <cfRule type="cellIs" dxfId="3207" priority="14" operator="notEqual">
      <formula>0</formula>
    </cfRule>
  </conditionalFormatting>
  <conditionalFormatting sqref="K28 K50:K52">
    <cfRule type="expression" dxfId="3206" priority="9">
      <formula>K28&lt;S28</formula>
    </cfRule>
    <cfRule type="expression" dxfId="3205" priority="10">
      <formula>K28&gt;S28</formula>
    </cfRule>
  </conditionalFormatting>
  <conditionalFormatting sqref="J28">
    <cfRule type="cellIs" dxfId="3204" priority="8" operator="greaterThan">
      <formula>90</formula>
    </cfRule>
  </conditionalFormatting>
  <conditionalFormatting sqref="J37:J49">
    <cfRule type="cellIs" dxfId="3203" priority="7" operator="greaterThan">
      <formula>90</formula>
    </cfRule>
  </conditionalFormatting>
  <conditionalFormatting sqref="J50:J52">
    <cfRule type="cellIs" dxfId="3202" priority="6" operator="greaterThan">
      <formula>90</formula>
    </cfRule>
  </conditionalFormatting>
  <conditionalFormatting sqref="K37:K49">
    <cfRule type="expression" dxfId="3201" priority="4">
      <formula>K37&lt;S37</formula>
    </cfRule>
    <cfRule type="expression" dxfId="3200" priority="5">
      <formula>K37&gt;S37</formula>
    </cfRule>
  </conditionalFormatting>
  <conditionalFormatting sqref="K29:K36">
    <cfRule type="expression" dxfId="3199" priority="2">
      <formula>K29&lt;S29</formula>
    </cfRule>
    <cfRule type="expression" dxfId="3198" priority="3">
      <formula>K29&gt;S29</formula>
    </cfRule>
  </conditionalFormatting>
  <conditionalFormatting sqref="J29:J36">
    <cfRule type="cellIs" dxfId="3197" priority="1" operator="greaterThan">
      <formula>90</formula>
    </cfRule>
  </conditionalFormatting>
  <dataValidations count="9">
    <dataValidation type="whole" allowBlank="1" showInputMessage="1" showErrorMessage="1" prompt="La quantité accordée par le point Focal ne peut être supérieure à la somme du CMMa et la quantité commandée pour le trimestre._x000a_Merci de revoir la quantité dans la colonne O._x000a_" sqref="O28:O36">
      <formula1>0</formula1>
      <formula2>+M28+N28</formula2>
    </dataValidation>
    <dataValidation type="whole" allowBlank="1" showInputMessage="1" showErrorMessage="1" prompt="SVP _x000a_Veuillez inscrire le nombre d'ACS dans l'air sanitaire._x000a_Merci" sqref="O23:P23">
      <formula1>0</formula1>
      <formula2>500</formula2>
    </dataValidation>
    <dataValidation type="list" allowBlank="1" showInputMessage="1" showErrorMessage="1" sqref="D23:F23">
      <formula1>typerapport2</formula1>
    </dataValidation>
    <dataValidation errorStyle="information" allowBlank="1" showInputMessage="1" showErrorMessage="1" error="Vérifiez SVP l'inventaire physique,_x000a__x000a_MERI" sqref="K28:K36"/>
    <dataValidation allowBlank="1" showInputMessage="1" showErrorMessage="1" prompt="SVP Saisissez le Nom du site et la date de dépôt de la commande en premier. Merci" sqref="B28:B36"/>
    <dataValidation type="date" errorStyle="warning" allowBlank="1" showInputMessage="1" showErrorMessage="1" promptTitle="Instruction" prompt="SVP Saisissez la date sous le format:_x000a_00/00/0000. exemple 15/09/2016,_x000a_Merci_x000a_" sqref="D21:H21">
      <formula1>42370</formula1>
      <formula2>44926</formula2>
    </dataValidation>
    <dataValidation errorStyle="information" allowBlank="1" showInputMessage="1" showErrorMessage="1" errorTitle="Instruction" error="Saisissez le Texte en MAJUSCULE_x000a_Exemple: CMS AGOE_x000a_Merci" promptTitle="Instruction" prompt="Saisissez le Texte en MAJUSCULE_x000a_Exemple: CMS AGOE_x000a_Merci" sqref="D19:N19"/>
    <dataValidation type="whole" allowBlank="1" showInputMessage="1" showErrorMessage="1" prompt="La valeur ne peut pas être supérieure à 89_x000a_Si tel est le cas déteminer la quantité à commander directement à la colonne M._x000a_merci" sqref="J28:J52">
      <formula1>0</formula1>
      <formula2>89</formula2>
    </dataValidation>
    <dataValidation type="whole" operator="lessThanOrEqual" allowBlank="1" showInputMessage="1" showErrorMessage="1" promptTitle="instruction" prompt="La valeur de la cellule ne peut pas être supérieure à la quantité Totale inscrite dans la colonne D._x000a_Merci de vérifier." sqref="E28:E52">
      <formula1>D28</formula1>
    </dataValidation>
  </dataValidations>
  <pageMargins left="0.21" right="0.23622047244094491" top="0.74803149606299213" bottom="0.74803149606299213" header="0.31496062992125984" footer="0.31496062992125984"/>
  <pageSetup paperSize="9" scale="40" orientation="landscape" r:id="rId1"/>
  <headerFooter alignWithMargins="0">
    <oddFooter>&amp;C&amp;"Arial,Gras"PNLS /IST, Avenue des Armées, -05 BP 424 Lomé –Togo ; Tel 22 20 94 39 Fax : 22 20 94 36    Site Web : www.pnls.tg</oddFooter>
  </headerFooter>
  <drawing r:id="rId2"/>
</worksheet>
</file>

<file path=xl/worksheets/sheet5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rgb="FF00B050"/>
  </sheetPr>
  <dimension ref="A1:AA54"/>
  <sheetViews>
    <sheetView showGridLines="0" view="pageBreakPreview" topLeftCell="A11" zoomScale="80" zoomScaleNormal="125" zoomScaleSheetLayoutView="80" workbookViewId="0">
      <pane xSplit="1" ySplit="15" topLeftCell="B26" activePane="bottomRight" state="frozen"/>
      <selection activeCell="A32" sqref="A32:XFD32"/>
      <selection pane="topRight" activeCell="A32" sqref="A32:XFD32"/>
      <selection pane="bottomLeft" activeCell="A32" sqref="A32:XFD32"/>
      <selection pane="bottomRight" activeCell="D19" sqref="D19:N19"/>
    </sheetView>
  </sheetViews>
  <sheetFormatPr baseColWidth="10" defaultColWidth="7.33203125" defaultRowHeight="13.8" x14ac:dyDescent="0.3"/>
  <cols>
    <col min="1" max="1" width="53.44140625" style="3" customWidth="1"/>
    <col min="2" max="10" width="8.109375" style="3" customWidth="1"/>
    <col min="11" max="11" width="9.88671875" style="3" customWidth="1"/>
    <col min="12" max="12" width="8.88671875" style="3" customWidth="1"/>
    <col min="13" max="13" width="8.44140625" style="3" customWidth="1"/>
    <col min="14" max="14" width="9.44140625" style="3" customWidth="1"/>
    <col min="15" max="15" width="9.5546875" style="39" customWidth="1"/>
    <col min="16" max="16" width="16.44140625" style="3" customWidth="1"/>
    <col min="17" max="17" width="2.109375" style="62" customWidth="1"/>
    <col min="18" max="18" width="7.33203125" style="306" hidden="1" customWidth="1"/>
    <col min="19" max="19" width="7.44140625" style="77" customWidth="1"/>
    <col min="20" max="20" width="10.5546875" style="77" customWidth="1"/>
    <col min="21" max="21" width="7.44140625" style="77" bestFit="1" customWidth="1"/>
    <col min="22" max="22" width="7.88671875" style="78" bestFit="1" customWidth="1"/>
    <col min="23" max="23" width="33.33203125" style="77" customWidth="1"/>
    <col min="24" max="16384" width="7.33203125" style="3"/>
  </cols>
  <sheetData>
    <row r="1" spans="1:23" ht="17.25" customHeight="1" x14ac:dyDescent="0.3">
      <c r="A1" s="549" t="s">
        <v>452</v>
      </c>
      <c r="B1" s="549"/>
      <c r="C1" s="2"/>
      <c r="D1" s="2"/>
      <c r="E1"/>
      <c r="F1"/>
      <c r="G1"/>
      <c r="H1"/>
      <c r="I1"/>
      <c r="J1"/>
      <c r="N1" s="4" t="s">
        <v>1</v>
      </c>
      <c r="O1" s="5"/>
      <c r="S1" s="69"/>
      <c r="T1" s="69"/>
      <c r="U1" s="69"/>
      <c r="V1" s="70"/>
      <c r="W1" s="69"/>
    </row>
    <row r="2" spans="1:23" ht="13.5" customHeight="1" x14ac:dyDescent="0.3">
      <c r="A2" s="1" t="s">
        <v>453</v>
      </c>
      <c r="B2" s="1"/>
      <c r="C2" s="2"/>
      <c r="D2" s="2"/>
      <c r="E2"/>
      <c r="F2"/>
      <c r="G2"/>
      <c r="H2"/>
      <c r="I2"/>
      <c r="J2"/>
      <c r="M2" s="4"/>
      <c r="N2" s="4" t="s">
        <v>3</v>
      </c>
      <c r="O2" s="5"/>
      <c r="S2" s="69"/>
      <c r="T2" s="69"/>
      <c r="U2" s="69"/>
      <c r="V2" s="70"/>
      <c r="W2" s="69"/>
    </row>
    <row r="3" spans="1:23" ht="15.6" x14ac:dyDescent="0.3">
      <c r="A3" s="549" t="s">
        <v>454</v>
      </c>
      <c r="B3" s="549"/>
      <c r="C3" s="2"/>
      <c r="D3" s="2"/>
      <c r="E3"/>
      <c r="F3"/>
      <c r="G3"/>
      <c r="H3"/>
      <c r="I3"/>
      <c r="J3"/>
      <c r="K3" s="5"/>
      <c r="L3" s="5"/>
      <c r="M3" s="5"/>
      <c r="N3" s="5"/>
      <c r="O3" s="5"/>
      <c r="S3" s="69"/>
      <c r="T3" s="69"/>
      <c r="U3" s="69"/>
      <c r="V3" s="70"/>
      <c r="W3" s="69"/>
    </row>
    <row r="4" spans="1:23" ht="33.6" customHeight="1" x14ac:dyDescent="0.3">
      <c r="A4" s="547" t="s">
        <v>455</v>
      </c>
      <c r="B4" s="548"/>
      <c r="C4" s="7"/>
      <c r="D4" s="7"/>
      <c r="E4" s="8"/>
      <c r="F4" s="8"/>
      <c r="G4" s="8"/>
      <c r="H4" s="8"/>
      <c r="I4" s="8"/>
      <c r="J4" s="8"/>
      <c r="K4" s="9"/>
      <c r="L4" s="9"/>
      <c r="M4" s="9"/>
      <c r="N4" s="9"/>
      <c r="O4" s="38"/>
      <c r="S4" s="69"/>
      <c r="T4" s="69"/>
      <c r="U4" s="69"/>
      <c r="V4" s="70"/>
      <c r="W4" s="69"/>
    </row>
    <row r="5" spans="1:23" x14ac:dyDescent="0.3">
      <c r="B5" s="9"/>
      <c r="C5" s="9"/>
      <c r="D5" s="9"/>
      <c r="E5" s="9"/>
      <c r="F5" s="9"/>
      <c r="G5" s="9"/>
      <c r="H5" s="9"/>
      <c r="I5" s="9"/>
      <c r="J5" s="9"/>
      <c r="K5" s="9"/>
      <c r="L5" s="9"/>
      <c r="M5" s="9"/>
      <c r="N5" s="9"/>
      <c r="O5" s="38"/>
      <c r="S5" s="69"/>
      <c r="T5" s="69"/>
      <c r="U5" s="69"/>
      <c r="V5" s="70"/>
      <c r="W5" s="69"/>
    </row>
    <row r="6" spans="1:23" ht="15.6" x14ac:dyDescent="0.3">
      <c r="A6" s="6" t="s">
        <v>232</v>
      </c>
      <c r="B6" s="9"/>
      <c r="C6" s="9"/>
      <c r="D6" s="9"/>
      <c r="E6" s="9"/>
      <c r="F6" s="9"/>
      <c r="G6" s="9"/>
      <c r="H6" s="9"/>
      <c r="I6" s="9"/>
      <c r="J6" s="9"/>
      <c r="K6" s="9"/>
      <c r="L6" s="9"/>
      <c r="M6" s="9"/>
      <c r="N6" s="9"/>
      <c r="O6" s="38"/>
      <c r="S6" s="69"/>
      <c r="T6" s="69"/>
      <c r="U6" s="69"/>
      <c r="V6" s="70"/>
      <c r="W6" s="69"/>
    </row>
    <row r="7" spans="1:23" x14ac:dyDescent="0.3">
      <c r="A7" s="10"/>
      <c r="B7" s="9"/>
      <c r="C7" s="9"/>
      <c r="D7" s="9"/>
      <c r="E7" s="9"/>
      <c r="F7" s="9"/>
      <c r="G7" s="9"/>
      <c r="H7" s="9"/>
      <c r="I7" s="9"/>
      <c r="J7" s="9"/>
      <c r="K7" s="9"/>
      <c r="L7" s="9"/>
      <c r="M7" s="9"/>
      <c r="N7" s="9"/>
      <c r="O7" s="38"/>
      <c r="S7" s="69"/>
      <c r="T7" s="69"/>
      <c r="U7" s="69"/>
      <c r="V7" s="70"/>
      <c r="W7" s="69"/>
    </row>
    <row r="8" spans="1:23" x14ac:dyDescent="0.3">
      <c r="A8" s="10"/>
      <c r="B8" s="9"/>
      <c r="C8" s="9"/>
      <c r="D8" s="9"/>
      <c r="E8" s="9"/>
      <c r="F8" s="9"/>
      <c r="G8" s="9"/>
      <c r="H8" s="9"/>
      <c r="I8" s="9"/>
      <c r="J8" s="9"/>
      <c r="K8" s="9"/>
      <c r="L8" s="9"/>
      <c r="M8" s="9"/>
      <c r="N8" s="9"/>
      <c r="O8" s="38"/>
      <c r="S8" s="69"/>
      <c r="T8" s="69"/>
      <c r="U8" s="69"/>
      <c r="V8" s="70"/>
      <c r="W8" s="69"/>
    </row>
    <row r="9" spans="1:23" x14ac:dyDescent="0.3">
      <c r="A9" s="10"/>
      <c r="B9" s="9"/>
      <c r="C9" s="9"/>
      <c r="D9" s="9"/>
      <c r="E9" s="9"/>
      <c r="F9" s="9"/>
      <c r="G9" s="9"/>
      <c r="H9" s="9"/>
      <c r="I9" s="9"/>
      <c r="J9" s="9"/>
      <c r="K9" s="9"/>
      <c r="L9" s="9"/>
      <c r="M9" s="9"/>
      <c r="N9" s="9"/>
      <c r="O9" s="38"/>
      <c r="S9" s="69"/>
      <c r="T9" s="69"/>
      <c r="U9" s="69"/>
      <c r="V9" s="70"/>
      <c r="W9" s="69"/>
    </row>
    <row r="10" spans="1:23" x14ac:dyDescent="0.3">
      <c r="S10" s="69"/>
      <c r="T10" s="69"/>
      <c r="U10" s="69"/>
      <c r="V10" s="70"/>
      <c r="W10" s="69"/>
    </row>
    <row r="11" spans="1:23" ht="19.5" customHeight="1" x14ac:dyDescent="0.3">
      <c r="A11" s="555" t="s">
        <v>263</v>
      </c>
      <c r="B11" s="555"/>
      <c r="C11" s="555"/>
      <c r="D11" s="555"/>
      <c r="E11" s="555"/>
      <c r="F11" s="555"/>
      <c r="G11" s="555"/>
      <c r="H11" s="555"/>
      <c r="I11" s="555"/>
      <c r="J11" s="555"/>
      <c r="K11" s="555"/>
      <c r="L11" s="555"/>
      <c r="M11" s="555"/>
      <c r="N11" s="555"/>
      <c r="O11" s="555"/>
      <c r="P11" s="40"/>
      <c r="S11" s="69"/>
      <c r="T11" s="69"/>
      <c r="U11" s="69"/>
      <c r="V11" s="70"/>
      <c r="W11" s="69"/>
    </row>
    <row r="12" spans="1:23" ht="1.5" customHeight="1" thickBot="1" x14ac:dyDescent="0.35">
      <c r="A12" s="11"/>
      <c r="B12" s="11"/>
      <c r="C12" s="11"/>
      <c r="D12" s="11"/>
      <c r="E12" s="11"/>
      <c r="F12" s="11"/>
      <c r="G12" s="11"/>
      <c r="H12" s="11"/>
      <c r="I12" s="11"/>
      <c r="J12" s="11"/>
      <c r="K12" s="11"/>
      <c r="L12" s="11"/>
      <c r="M12" s="11"/>
      <c r="N12" s="11"/>
      <c r="O12" s="11"/>
      <c r="S12" s="69"/>
      <c r="T12" s="69"/>
      <c r="U12" s="69"/>
      <c r="V12" s="70"/>
      <c r="W12" s="69"/>
    </row>
    <row r="13" spans="1:23" s="42" customFormat="1" ht="20.25" hidden="1" customHeight="1" thickBot="1" x14ac:dyDescent="0.35">
      <c r="A13" s="434" t="s">
        <v>5</v>
      </c>
      <c r="B13" s="556">
        <f>'Info District'!G11</f>
        <v>2025</v>
      </c>
      <c r="C13" s="557"/>
      <c r="E13" s="550"/>
      <c r="F13" s="550"/>
      <c r="G13" s="550"/>
      <c r="H13" s="550"/>
      <c r="I13" s="550"/>
      <c r="J13" s="554"/>
      <c r="Q13" s="63"/>
      <c r="R13" s="307"/>
      <c r="S13" s="71"/>
      <c r="T13" s="71"/>
      <c r="U13" s="71"/>
      <c r="V13" s="72"/>
      <c r="W13" s="71"/>
    </row>
    <row r="14" spans="1:23" s="42" customFormat="1" ht="7.5" hidden="1" customHeight="1" thickBot="1" x14ac:dyDescent="0.35">
      <c r="A14" s="434"/>
      <c r="B14" s="13"/>
      <c r="C14" s="13"/>
      <c r="D14" s="13"/>
      <c r="O14" s="15"/>
      <c r="Q14" s="63"/>
      <c r="R14" s="307"/>
      <c r="S14" s="71"/>
      <c r="T14" s="71"/>
      <c r="U14" s="71"/>
      <c r="V14" s="72"/>
      <c r="W14" s="71"/>
    </row>
    <row r="15" spans="1:23" s="42" customFormat="1" ht="16.5" hidden="1" customHeight="1" thickBot="1" x14ac:dyDescent="0.35">
      <c r="A15" s="434" t="s">
        <v>7</v>
      </c>
      <c r="B15" s="558" t="str">
        <f>'Info District'!G12</f>
        <v>PLATEAUX</v>
      </c>
      <c r="C15" s="559"/>
      <c r="D15" s="550" t="s">
        <v>8</v>
      </c>
      <c r="E15" s="550"/>
      <c r="F15" s="550"/>
      <c r="G15" s="551" t="str">
        <f>'Info District'!G13</f>
        <v>Agou</v>
      </c>
      <c r="H15" s="552"/>
      <c r="I15" s="553"/>
      <c r="L15" s="11"/>
      <c r="M15" s="11"/>
      <c r="N15" s="11"/>
      <c r="O15" s="11"/>
      <c r="P15" s="11"/>
      <c r="Q15" s="63"/>
      <c r="R15" s="307"/>
      <c r="S15" s="71"/>
      <c r="T15" s="71"/>
      <c r="U15" s="71"/>
      <c r="V15" s="73"/>
      <c r="W15" s="71"/>
    </row>
    <row r="16" spans="1:23" s="42" customFormat="1" ht="3.75" hidden="1" customHeight="1" thickBot="1" x14ac:dyDescent="0.35">
      <c r="A16" s="139"/>
      <c r="B16" s="15"/>
      <c r="C16" s="15"/>
      <c r="D16" s="15"/>
      <c r="E16" s="15"/>
      <c r="K16" s="15"/>
      <c r="L16" s="15"/>
      <c r="M16" s="15"/>
      <c r="O16" s="15"/>
      <c r="Q16" s="63"/>
      <c r="R16" s="307"/>
      <c r="S16" s="71"/>
      <c r="T16" s="71"/>
      <c r="U16" s="71"/>
      <c r="V16" s="72"/>
      <c r="W16" s="71"/>
    </row>
    <row r="17" spans="1:27" s="42" customFormat="1" ht="18" hidden="1" customHeight="1" thickBot="1" x14ac:dyDescent="0.35">
      <c r="A17" s="434" t="s">
        <v>9</v>
      </c>
      <c r="B17" s="556" t="str">
        <f>'Info District'!G17</f>
        <v>Avril à Juin 2025</v>
      </c>
      <c r="C17" s="560"/>
      <c r="D17" s="560"/>
      <c r="E17" s="557"/>
      <c r="G17" s="550" t="s">
        <v>11</v>
      </c>
      <c r="H17" s="550"/>
      <c r="I17" s="550"/>
      <c r="J17" s="550"/>
      <c r="K17" s="554"/>
      <c r="L17" s="551" t="str">
        <f>'Info District'!G18</f>
        <v>Juillet à Septembre 2025</v>
      </c>
      <c r="M17" s="552"/>
      <c r="N17" s="552"/>
      <c r="O17" s="552"/>
      <c r="P17" s="553"/>
      <c r="Q17" s="63"/>
      <c r="R17" s="307"/>
      <c r="S17" s="71"/>
      <c r="T17" s="71"/>
      <c r="U17" s="71"/>
      <c r="V17" s="72"/>
      <c r="W17" s="71"/>
    </row>
    <row r="18" spans="1:27" s="9" customFormat="1" ht="2.25" hidden="1" customHeight="1" thickBot="1" x14ac:dyDescent="0.3">
      <c r="B18" s="43"/>
      <c r="C18" s="43"/>
      <c r="D18" s="43"/>
      <c r="E18" s="44"/>
      <c r="F18" s="43"/>
      <c r="G18" s="45"/>
      <c r="H18" s="45"/>
      <c r="I18" s="45"/>
      <c r="J18" s="45"/>
      <c r="K18" s="45"/>
      <c r="L18" s="45"/>
      <c r="M18" s="45"/>
      <c r="O18" s="38"/>
      <c r="Q18" s="64"/>
      <c r="R18" s="308"/>
      <c r="S18" s="74"/>
      <c r="T18" s="74"/>
      <c r="U18" s="74"/>
      <c r="V18" s="75"/>
      <c r="W18" s="74"/>
    </row>
    <row r="19" spans="1:27" s="9" customFormat="1" ht="21" customHeight="1" thickBot="1" x14ac:dyDescent="0.35">
      <c r="A19" s="532" t="s">
        <v>12</v>
      </c>
      <c r="B19" s="532"/>
      <c r="C19" s="533"/>
      <c r="D19" s="538"/>
      <c r="E19" s="539"/>
      <c r="F19" s="539"/>
      <c r="G19" s="539"/>
      <c r="H19" s="539"/>
      <c r="I19" s="539"/>
      <c r="J19" s="539"/>
      <c r="K19" s="539"/>
      <c r="L19" s="539"/>
      <c r="M19" s="539"/>
      <c r="N19" s="540"/>
      <c r="O19" s="11"/>
      <c r="P19" s="241" t="str">
        <f>'Info District'!H17</f>
        <v>T2</v>
      </c>
      <c r="Q19" s="65"/>
      <c r="R19" s="309"/>
      <c r="S19" s="535" t="s">
        <v>96</v>
      </c>
      <c r="T19" s="536"/>
      <c r="U19" s="536"/>
      <c r="V19" s="536"/>
      <c r="W19" s="537"/>
    </row>
    <row r="20" spans="1:27" s="9" customFormat="1" ht="4.5" customHeight="1" thickBot="1" x14ac:dyDescent="0.35">
      <c r="A20" s="12"/>
      <c r="B20" s="12"/>
      <c r="C20" s="12"/>
      <c r="D20" s="12"/>
      <c r="E20" s="12"/>
      <c r="F20" s="12"/>
      <c r="G20" s="13"/>
      <c r="H20" s="13"/>
      <c r="I20" s="13"/>
      <c r="J20" s="13"/>
      <c r="K20" s="13"/>
      <c r="L20" s="14"/>
      <c r="M20" s="14"/>
      <c r="N20" s="14"/>
      <c r="O20" s="14"/>
      <c r="Q20" s="64"/>
      <c r="R20" s="308"/>
      <c r="S20" s="146"/>
      <c r="T20" s="74"/>
      <c r="U20" s="74"/>
      <c r="V20" s="76"/>
      <c r="W20" s="147"/>
    </row>
    <row r="21" spans="1:27" s="9" customFormat="1" ht="32.25" customHeight="1" thickBot="1" x14ac:dyDescent="0.35">
      <c r="A21" s="532" t="s">
        <v>240</v>
      </c>
      <c r="B21" s="532"/>
      <c r="C21" s="533"/>
      <c r="D21" s="543" t="s">
        <v>264</v>
      </c>
      <c r="E21" s="544"/>
      <c r="F21" s="545"/>
      <c r="G21" s="534" t="s">
        <v>6</v>
      </c>
      <c r="H21" s="534"/>
      <c r="I21" s="534"/>
      <c r="J21" s="534"/>
      <c r="K21" s="534"/>
      <c r="L21" s="546"/>
      <c r="M21" s="539"/>
      <c r="N21" s="539"/>
      <c r="O21" s="539"/>
      <c r="P21" s="540"/>
      <c r="Q21" s="64"/>
      <c r="R21" s="308"/>
      <c r="S21" s="146"/>
      <c r="T21" s="74"/>
      <c r="U21" s="74"/>
      <c r="V21" s="76"/>
      <c r="W21" s="147"/>
    </row>
    <row r="22" spans="1:27" s="9" customFormat="1" ht="6" customHeight="1" x14ac:dyDescent="0.3">
      <c r="A22" s="12"/>
      <c r="B22" s="12"/>
      <c r="C22" s="12"/>
      <c r="D22" s="12"/>
      <c r="E22" s="12"/>
      <c r="F22" s="12"/>
      <c r="G22" s="534"/>
      <c r="H22" s="534"/>
      <c r="I22" s="534"/>
      <c r="J22" s="534"/>
      <c r="K22" s="534"/>
      <c r="L22" s="14"/>
      <c r="M22" s="14"/>
      <c r="N22" s="14"/>
      <c r="O22" s="14"/>
      <c r="Q22" s="64"/>
      <c r="R22" s="308"/>
      <c r="S22" s="146"/>
      <c r="T22" s="74"/>
      <c r="U22" s="74"/>
      <c r="V22" s="76"/>
      <c r="W22" s="147"/>
    </row>
    <row r="23" spans="1:27" s="9" customFormat="1" ht="3.75" customHeight="1" thickBot="1" x14ac:dyDescent="0.35">
      <c r="A23" s="12"/>
      <c r="B23" s="12"/>
      <c r="C23" s="12"/>
      <c r="D23" s="12"/>
      <c r="E23" s="12"/>
      <c r="F23" s="12"/>
      <c r="G23" s="13"/>
      <c r="H23" s="13"/>
      <c r="I23" s="13"/>
      <c r="J23" s="13"/>
      <c r="K23" s="13"/>
      <c r="L23" s="14"/>
      <c r="M23" s="14"/>
      <c r="N23" s="14"/>
      <c r="O23" s="14"/>
      <c r="Q23" s="64"/>
      <c r="R23" s="308"/>
      <c r="S23" s="146"/>
      <c r="T23" s="74"/>
      <c r="U23" s="74"/>
      <c r="V23" s="76"/>
      <c r="W23" s="147"/>
    </row>
    <row r="24" spans="1:27" ht="76.5" customHeight="1" thickBot="1" x14ac:dyDescent="0.35">
      <c r="A24" s="541" t="s">
        <v>13</v>
      </c>
      <c r="B24" s="16" t="s">
        <v>14</v>
      </c>
      <c r="C24" s="108" t="s">
        <v>15</v>
      </c>
      <c r="D24" s="118" t="s">
        <v>16</v>
      </c>
      <c r="E24" s="117" t="s">
        <v>17</v>
      </c>
      <c r="F24" s="351" t="s">
        <v>18</v>
      </c>
      <c r="G24" s="16" t="s">
        <v>233</v>
      </c>
      <c r="H24" s="16" t="s">
        <v>234</v>
      </c>
      <c r="I24" s="16" t="s">
        <v>19</v>
      </c>
      <c r="J24" s="16" t="s">
        <v>20</v>
      </c>
      <c r="K24" s="108" t="s">
        <v>21</v>
      </c>
      <c r="L24" s="136" t="s">
        <v>22</v>
      </c>
      <c r="M24" s="137" t="s">
        <v>236</v>
      </c>
      <c r="N24" s="138" t="s">
        <v>23</v>
      </c>
      <c r="O24" s="109" t="s">
        <v>39</v>
      </c>
      <c r="P24" s="16" t="s">
        <v>40</v>
      </c>
      <c r="S24" s="148" t="s">
        <v>237</v>
      </c>
      <c r="T24" s="140" t="s">
        <v>93</v>
      </c>
      <c r="U24" s="140" t="s">
        <v>239</v>
      </c>
      <c r="V24" s="140" t="s">
        <v>238</v>
      </c>
      <c r="W24" s="149" t="s">
        <v>97</v>
      </c>
    </row>
    <row r="25" spans="1:27" s="47" customFormat="1" ht="31.2" customHeight="1" x14ac:dyDescent="0.3">
      <c r="A25" s="542"/>
      <c r="B25" s="46" t="s">
        <v>24</v>
      </c>
      <c r="C25" s="46" t="s">
        <v>25</v>
      </c>
      <c r="D25" s="112" t="s">
        <v>26</v>
      </c>
      <c r="E25" s="46" t="s">
        <v>27</v>
      </c>
      <c r="F25" s="46"/>
      <c r="G25" s="46" t="s">
        <v>28</v>
      </c>
      <c r="H25" s="46"/>
      <c r="I25" s="46" t="s">
        <v>29</v>
      </c>
      <c r="J25" s="46"/>
      <c r="K25" s="131" t="s">
        <v>235</v>
      </c>
      <c r="L25" s="133"/>
      <c r="M25" s="134"/>
      <c r="N25" s="135"/>
      <c r="O25" s="132" t="s">
        <v>30</v>
      </c>
      <c r="P25" s="46"/>
      <c r="Q25" s="66"/>
      <c r="R25" s="310"/>
      <c r="S25" s="150"/>
      <c r="T25" s="67" t="s">
        <v>94</v>
      </c>
      <c r="U25" s="67" t="s">
        <v>95</v>
      </c>
      <c r="V25" s="94"/>
      <c r="W25" s="151" t="str">
        <f>IF(J26&lt;=0,"",IF(J26=90,$X$26))</f>
        <v/>
      </c>
      <c r="X25" s="37" t="s">
        <v>98</v>
      </c>
    </row>
    <row r="26" spans="1:27" ht="31.2" customHeight="1" x14ac:dyDescent="0.3">
      <c r="A26" s="322" t="str">
        <f>CDT!B26</f>
        <v>Artéméther-Luméfantrine 6cp (AL)</v>
      </c>
      <c r="B26" s="247"/>
      <c r="C26" s="248"/>
      <c r="D26" s="302" t="str">
        <f>IF(B26&lt;&gt;"",B26+C26,"")</f>
        <v/>
      </c>
      <c r="E26" s="249"/>
      <c r="F26" s="247"/>
      <c r="G26" s="247"/>
      <c r="H26" s="247"/>
      <c r="I26" s="247"/>
      <c r="J26" s="247"/>
      <c r="K26" s="248"/>
      <c r="L26" s="431" t="str">
        <f>IF(B26&lt;&gt;"",IF(J26=0,E26,((E26*90)/(90-J26))),"0")</f>
        <v>0</v>
      </c>
      <c r="M26" s="428" t="str">
        <f>IF(B26&lt;&gt;"",((E26/S26)*30),"0")</f>
        <v>0</v>
      </c>
      <c r="N26" s="250" t="str">
        <f>IF(B26&lt;&gt;"",IF(J26=0,((E26+L26)-K26),((M26*6)-K26)),"0")</f>
        <v>0</v>
      </c>
      <c r="O26" s="251"/>
      <c r="P26" s="313"/>
      <c r="R26" s="312">
        <f>+L26+N26</f>
        <v>0</v>
      </c>
      <c r="S26" s="152">
        <f>(90-J26)</f>
        <v>90</v>
      </c>
      <c r="T26" s="68" t="e">
        <f t="shared" ref="T26:T47" si="0">D26-(E26+G26+I26+H26)</f>
        <v>#VALUE!</v>
      </c>
      <c r="U26" s="68" t="e">
        <f>K26-T26</f>
        <v>#VALUE!</v>
      </c>
      <c r="V26" s="95">
        <v>6</v>
      </c>
      <c r="W26" s="153" t="e">
        <f t="shared" ref="W26:W50" si="1">IF(U26=0,"",$X$25)</f>
        <v>#VALUE!</v>
      </c>
      <c r="X26" s="37" t="s">
        <v>203</v>
      </c>
      <c r="Y26" s="107">
        <f>+O26</f>
        <v>0</v>
      </c>
    </row>
    <row r="27" spans="1:27" ht="31.2" customHeight="1" x14ac:dyDescent="0.3">
      <c r="A27" s="322" t="str">
        <f>CDT!B27</f>
        <v>Artéméther-Luméfantrine 12cp (AL)</v>
      </c>
      <c r="B27" s="247"/>
      <c r="C27" s="248"/>
      <c r="D27" s="302" t="str">
        <f t="shared" ref="D27" si="2">IF(B27&lt;&gt;"",B27+C27,"")</f>
        <v/>
      </c>
      <c r="E27" s="249"/>
      <c r="F27" s="247"/>
      <c r="G27" s="247"/>
      <c r="H27" s="247"/>
      <c r="I27" s="247"/>
      <c r="J27" s="247"/>
      <c r="K27" s="248"/>
      <c r="L27" s="431" t="str">
        <f t="shared" ref="L27:L49" si="3">IF(B27&lt;&gt;"",IF(J27=0,E27,((E27*90)/(90-J27))),"0")</f>
        <v>0</v>
      </c>
      <c r="M27" s="428" t="str">
        <f t="shared" ref="M27:M49" si="4">IF(B27&lt;&gt;"",((E27/S27)*30),"0")</f>
        <v>0</v>
      </c>
      <c r="N27" s="250" t="str">
        <f t="shared" ref="N27:N49" si="5">IF(B27&lt;&gt;"",IF(J27=0,((E27+L27)-K27),((M27*6)-K27)),"0")</f>
        <v>0</v>
      </c>
      <c r="O27" s="251"/>
      <c r="P27" s="247"/>
      <c r="R27" s="312">
        <f t="shared" ref="R27:R49" si="6">+L27+N27</f>
        <v>0</v>
      </c>
      <c r="S27" s="152">
        <f t="shared" ref="S27:S49" si="7">(90-J27)</f>
        <v>90</v>
      </c>
      <c r="T27" s="68" t="e">
        <f t="shared" si="0"/>
        <v>#VALUE!</v>
      </c>
      <c r="U27" s="68" t="e">
        <f t="shared" ref="U27:U49" si="8">K27-T27</f>
        <v>#VALUE!</v>
      </c>
      <c r="V27" s="95">
        <v>12</v>
      </c>
      <c r="W27" s="153" t="e">
        <f t="shared" si="1"/>
        <v>#VALUE!</v>
      </c>
      <c r="Y27" s="107">
        <f t="shared" ref="Y27:Y48" si="9">+O27</f>
        <v>0</v>
      </c>
    </row>
    <row r="28" spans="1:27" ht="31.2" customHeight="1" x14ac:dyDescent="0.3">
      <c r="A28" s="322" t="str">
        <f>CDT!B28</f>
        <v>Artéméther-Luméfantrine 18cp (AL)</v>
      </c>
      <c r="B28" s="247"/>
      <c r="C28" s="248"/>
      <c r="D28" s="302" t="str">
        <f>IF(B28&lt;&gt;"",B28+C28,"")</f>
        <v/>
      </c>
      <c r="E28" s="249"/>
      <c r="F28" s="247"/>
      <c r="G28" s="247"/>
      <c r="H28" s="247"/>
      <c r="I28" s="247"/>
      <c r="J28" s="247"/>
      <c r="K28" s="248"/>
      <c r="L28" s="431" t="str">
        <f t="shared" si="3"/>
        <v>0</v>
      </c>
      <c r="M28" s="428" t="str">
        <f t="shared" si="4"/>
        <v>0</v>
      </c>
      <c r="N28" s="250" t="str">
        <f t="shared" si="5"/>
        <v>0</v>
      </c>
      <c r="O28" s="251"/>
      <c r="P28" s="247"/>
      <c r="R28" s="312">
        <f t="shared" si="6"/>
        <v>0</v>
      </c>
      <c r="S28" s="152">
        <f t="shared" si="7"/>
        <v>90</v>
      </c>
      <c r="T28" s="68" t="e">
        <f t="shared" si="0"/>
        <v>#VALUE!</v>
      </c>
      <c r="U28" s="68" t="e">
        <f t="shared" si="8"/>
        <v>#VALUE!</v>
      </c>
      <c r="V28" s="95">
        <v>18</v>
      </c>
      <c r="W28" s="153" t="e">
        <f t="shared" si="1"/>
        <v>#VALUE!</v>
      </c>
      <c r="Y28" s="107">
        <f t="shared" si="9"/>
        <v>0</v>
      </c>
    </row>
    <row r="29" spans="1:27" ht="31.2" customHeight="1" x14ac:dyDescent="0.3">
      <c r="A29" s="322" t="str">
        <f>CDT!B29</f>
        <v>Artéméther-Luméfantrine 24cp (AL)</v>
      </c>
      <c r="B29" s="247"/>
      <c r="C29" s="248"/>
      <c r="D29" s="302" t="str">
        <f>IF(B29&lt;&gt;"",B29+C29,"")</f>
        <v/>
      </c>
      <c r="E29" s="249"/>
      <c r="F29" s="247"/>
      <c r="G29" s="247"/>
      <c r="H29" s="247"/>
      <c r="I29" s="247"/>
      <c r="J29" s="247"/>
      <c r="K29" s="248"/>
      <c r="L29" s="431" t="str">
        <f t="shared" si="3"/>
        <v>0</v>
      </c>
      <c r="M29" s="428" t="str">
        <f t="shared" si="4"/>
        <v>0</v>
      </c>
      <c r="N29" s="250" t="str">
        <f t="shared" si="5"/>
        <v>0</v>
      </c>
      <c r="O29" s="251"/>
      <c r="P29" s="247"/>
      <c r="R29" s="312">
        <f t="shared" si="6"/>
        <v>0</v>
      </c>
      <c r="S29" s="152">
        <f t="shared" si="7"/>
        <v>90</v>
      </c>
      <c r="T29" s="68" t="e">
        <f t="shared" si="0"/>
        <v>#VALUE!</v>
      </c>
      <c r="U29" s="68" t="e">
        <f t="shared" si="8"/>
        <v>#VALUE!</v>
      </c>
      <c r="V29" s="95">
        <v>24</v>
      </c>
      <c r="W29" s="153" t="e">
        <f t="shared" si="1"/>
        <v>#VALUE!</v>
      </c>
      <c r="Y29" s="107">
        <f t="shared" si="9"/>
        <v>0</v>
      </c>
    </row>
    <row r="30" spans="1:27" ht="31.2" customHeight="1" x14ac:dyDescent="0.3">
      <c r="A30" s="322" t="str">
        <f>CDT!B30</f>
        <v>Artéméther injectable 40 mg</v>
      </c>
      <c r="B30" s="247"/>
      <c r="C30" s="248"/>
      <c r="D30" s="302" t="str">
        <f t="shared" ref="D30:D49" si="10">IF(B30&lt;&gt;"",B30+C30,"")</f>
        <v/>
      </c>
      <c r="E30" s="249"/>
      <c r="F30" s="247"/>
      <c r="G30" s="247"/>
      <c r="H30" s="247"/>
      <c r="I30" s="247"/>
      <c r="J30" s="247"/>
      <c r="K30" s="248"/>
      <c r="L30" s="431" t="str">
        <f t="shared" si="3"/>
        <v>0</v>
      </c>
      <c r="M30" s="428" t="str">
        <f t="shared" si="4"/>
        <v>0</v>
      </c>
      <c r="N30" s="250" t="str">
        <f t="shared" si="5"/>
        <v>0</v>
      </c>
      <c r="O30" s="251"/>
      <c r="P30" s="247"/>
      <c r="R30" s="312">
        <f t="shared" si="6"/>
        <v>0</v>
      </c>
      <c r="S30" s="152">
        <f t="shared" si="7"/>
        <v>90</v>
      </c>
      <c r="T30" s="68" t="e">
        <f t="shared" si="0"/>
        <v>#VALUE!</v>
      </c>
      <c r="U30" s="68" t="e">
        <f t="shared" si="8"/>
        <v>#VALUE!</v>
      </c>
      <c r="V30" s="95">
        <v>1</v>
      </c>
      <c r="W30" s="153" t="e">
        <f t="shared" si="1"/>
        <v>#VALUE!</v>
      </c>
      <c r="Y30" s="107">
        <f t="shared" si="9"/>
        <v>0</v>
      </c>
    </row>
    <row r="31" spans="1:27" ht="34.5" customHeight="1" x14ac:dyDescent="0.3">
      <c r="A31" s="322" t="str">
        <f>CDT!B31</f>
        <v>Artéméther injectable 80 mg</v>
      </c>
      <c r="B31" s="247"/>
      <c r="C31" s="248"/>
      <c r="D31" s="302" t="str">
        <f t="shared" si="10"/>
        <v/>
      </c>
      <c r="E31" s="249"/>
      <c r="F31" s="247"/>
      <c r="G31" s="247"/>
      <c r="H31" s="247"/>
      <c r="I31" s="247"/>
      <c r="J31" s="247"/>
      <c r="K31" s="248"/>
      <c r="L31" s="431" t="str">
        <f t="shared" si="3"/>
        <v>0</v>
      </c>
      <c r="M31" s="428" t="str">
        <f t="shared" si="4"/>
        <v>0</v>
      </c>
      <c r="N31" s="250" t="str">
        <f t="shared" si="5"/>
        <v>0</v>
      </c>
      <c r="O31" s="251"/>
      <c r="P31" s="247"/>
      <c r="R31" s="312">
        <f t="shared" si="6"/>
        <v>0</v>
      </c>
      <c r="S31" s="152">
        <f t="shared" si="7"/>
        <v>90</v>
      </c>
      <c r="T31" s="68" t="e">
        <f t="shared" si="0"/>
        <v>#VALUE!</v>
      </c>
      <c r="U31" s="68" t="e">
        <f t="shared" si="8"/>
        <v>#VALUE!</v>
      </c>
      <c r="V31" s="95">
        <v>1</v>
      </c>
      <c r="W31" s="153" t="e">
        <f t="shared" si="1"/>
        <v>#VALUE!</v>
      </c>
      <c r="Y31" s="107">
        <f t="shared" si="9"/>
        <v>0</v>
      </c>
    </row>
    <row r="32" spans="1:27" ht="34.5" customHeight="1" x14ac:dyDescent="0.3">
      <c r="A32" s="435" t="str">
        <f>CDT!B32</f>
        <v>Artésunate injectable 60 mg</v>
      </c>
      <c r="B32" s="247"/>
      <c r="C32" s="248"/>
      <c r="D32" s="302" t="str">
        <f t="shared" si="10"/>
        <v/>
      </c>
      <c r="E32" s="249"/>
      <c r="F32" s="247"/>
      <c r="G32" s="247"/>
      <c r="H32" s="247"/>
      <c r="I32" s="247"/>
      <c r="J32" s="247"/>
      <c r="K32" s="248"/>
      <c r="L32" s="438" t="str">
        <f t="shared" si="3"/>
        <v>0</v>
      </c>
      <c r="M32" s="314" t="str">
        <f>IF(B32&lt;&gt;"",((E32/S32:S32)*30),"0")</f>
        <v>0</v>
      </c>
      <c r="N32" s="432" t="str">
        <f>IF(B32&lt;&gt;"",IF(J32=0,AA32,IF(J32&gt;0,((M32/30)*J32)+AA32)),"0")</f>
        <v>0</v>
      </c>
      <c r="O32" s="433"/>
      <c r="P32" s="247"/>
      <c r="R32" s="312">
        <f t="shared" si="6"/>
        <v>0</v>
      </c>
      <c r="S32" s="429">
        <f t="shared" si="7"/>
        <v>90</v>
      </c>
      <c r="T32" s="436" t="e">
        <f>D32-(E32+G32+I32+H32)</f>
        <v>#VALUE!</v>
      </c>
      <c r="U32" s="436" t="e">
        <f t="shared" si="8"/>
        <v>#VALUE!</v>
      </c>
      <c r="V32" s="430">
        <v>1</v>
      </c>
      <c r="W32" s="437" t="e">
        <f t="shared" si="1"/>
        <v>#VALUE!</v>
      </c>
      <c r="Y32" s="107">
        <f t="shared" si="9"/>
        <v>0</v>
      </c>
      <c r="AA32" s="3">
        <f>((F32*10)+L32-K32)</f>
        <v>0</v>
      </c>
    </row>
    <row r="33" spans="1:25" ht="34.5" customHeight="1" x14ac:dyDescent="0.3">
      <c r="A33" s="322" t="str">
        <f>CDT!B33</f>
        <v xml:space="preserve"> Sulfadoxine Pyriméthamine:  (SP)</v>
      </c>
      <c r="B33" s="247"/>
      <c r="C33" s="248"/>
      <c r="D33" s="302" t="str">
        <f t="shared" si="10"/>
        <v/>
      </c>
      <c r="E33" s="249"/>
      <c r="F33" s="247"/>
      <c r="G33" s="247"/>
      <c r="H33" s="247"/>
      <c r="I33" s="247"/>
      <c r="J33" s="247"/>
      <c r="K33" s="248"/>
      <c r="L33" s="431" t="str">
        <f t="shared" si="3"/>
        <v>0</v>
      </c>
      <c r="M33" s="428" t="str">
        <f t="shared" si="4"/>
        <v>0</v>
      </c>
      <c r="N33" s="250" t="str">
        <f t="shared" si="5"/>
        <v>0</v>
      </c>
      <c r="O33" s="251"/>
      <c r="P33" s="247"/>
      <c r="R33" s="312">
        <f t="shared" si="6"/>
        <v>0</v>
      </c>
      <c r="S33" s="152">
        <f t="shared" si="7"/>
        <v>90</v>
      </c>
      <c r="T33" s="68" t="e">
        <f t="shared" si="0"/>
        <v>#VALUE!</v>
      </c>
      <c r="U33" s="68" t="e">
        <f t="shared" si="8"/>
        <v>#VALUE!</v>
      </c>
      <c r="V33" s="95">
        <v>3</v>
      </c>
      <c r="W33" s="153" t="e">
        <f t="shared" si="1"/>
        <v>#VALUE!</v>
      </c>
      <c r="Y33" s="107">
        <f t="shared" si="9"/>
        <v>0</v>
      </c>
    </row>
    <row r="34" spans="1:25" ht="34.5" customHeight="1" x14ac:dyDescent="0.3">
      <c r="A34" s="322" t="str">
        <f>CDT!B34</f>
        <v>Test de Diagnostic Rapide  : (TDR)</v>
      </c>
      <c r="B34" s="247"/>
      <c r="C34" s="248"/>
      <c r="D34" s="302" t="str">
        <f t="shared" si="10"/>
        <v/>
      </c>
      <c r="E34" s="247"/>
      <c r="F34" s="248"/>
      <c r="G34" s="247"/>
      <c r="H34" s="247"/>
      <c r="I34" s="247"/>
      <c r="J34" s="247"/>
      <c r="K34" s="248"/>
      <c r="L34" s="431" t="str">
        <f t="shared" si="3"/>
        <v>0</v>
      </c>
      <c r="M34" s="428" t="str">
        <f t="shared" si="4"/>
        <v>0</v>
      </c>
      <c r="N34" s="250" t="str">
        <f t="shared" si="5"/>
        <v>0</v>
      </c>
      <c r="O34" s="251"/>
      <c r="P34" s="247"/>
      <c r="R34" s="312">
        <f t="shared" si="6"/>
        <v>0</v>
      </c>
      <c r="S34" s="152">
        <f t="shared" si="7"/>
        <v>90</v>
      </c>
      <c r="T34" s="68" t="e">
        <f t="shared" si="0"/>
        <v>#VALUE!</v>
      </c>
      <c r="U34" s="68" t="e">
        <f t="shared" si="8"/>
        <v>#VALUE!</v>
      </c>
      <c r="V34" s="95">
        <v>1</v>
      </c>
      <c r="W34" s="153" t="e">
        <f>IF(U34=0,"",$X$25)</f>
        <v>#VALUE!</v>
      </c>
      <c r="Y34" s="107">
        <f t="shared" si="9"/>
        <v>0</v>
      </c>
    </row>
    <row r="35" spans="1:25" ht="34.5" customHeight="1" x14ac:dyDescent="0.3">
      <c r="A35" s="322" t="str">
        <f>CDT!B35</f>
        <v>Moustiquaire à Imprégnation Durable: (MID)</v>
      </c>
      <c r="B35" s="247"/>
      <c r="C35" s="248"/>
      <c r="D35" s="302" t="str">
        <f t="shared" si="10"/>
        <v/>
      </c>
      <c r="E35" s="247"/>
      <c r="F35" s="248"/>
      <c r="G35" s="247"/>
      <c r="H35" s="247"/>
      <c r="I35" s="247"/>
      <c r="J35" s="247"/>
      <c r="K35" s="248"/>
      <c r="L35" s="431" t="str">
        <f t="shared" si="3"/>
        <v>0</v>
      </c>
      <c r="M35" s="428" t="str">
        <f t="shared" si="4"/>
        <v>0</v>
      </c>
      <c r="N35" s="250" t="str">
        <f t="shared" si="5"/>
        <v>0</v>
      </c>
      <c r="O35" s="251"/>
      <c r="P35" s="247"/>
      <c r="R35" s="312">
        <f t="shared" si="6"/>
        <v>0</v>
      </c>
      <c r="S35" s="152">
        <f t="shared" si="7"/>
        <v>90</v>
      </c>
      <c r="T35" s="68" t="e">
        <f t="shared" si="0"/>
        <v>#VALUE!</v>
      </c>
      <c r="U35" s="68" t="e">
        <f t="shared" si="8"/>
        <v>#VALUE!</v>
      </c>
      <c r="V35" s="95">
        <v>1</v>
      </c>
      <c r="W35" s="153" t="e">
        <f t="shared" si="1"/>
        <v>#VALUE!</v>
      </c>
      <c r="Y35" s="107">
        <f t="shared" si="9"/>
        <v>0</v>
      </c>
    </row>
    <row r="36" spans="1:25" ht="34.5" customHeight="1" x14ac:dyDescent="0.3">
      <c r="A36" s="322" t="str">
        <f>CDT!B36</f>
        <v>Dihydroartéminisine Pipéraquine– Plaq / 3 comp 
( DHA-PPQ)  20/160 mg</v>
      </c>
      <c r="B36" s="247"/>
      <c r="C36" s="248"/>
      <c r="D36" s="302" t="str">
        <f t="shared" si="10"/>
        <v/>
      </c>
      <c r="E36" s="249"/>
      <c r="F36" s="247"/>
      <c r="G36" s="247"/>
      <c r="H36" s="247"/>
      <c r="I36" s="247"/>
      <c r="J36" s="247"/>
      <c r="K36" s="248"/>
      <c r="L36" s="431" t="str">
        <f t="shared" si="3"/>
        <v>0</v>
      </c>
      <c r="M36" s="428" t="str">
        <f t="shared" si="4"/>
        <v>0</v>
      </c>
      <c r="N36" s="250" t="str">
        <f t="shared" si="5"/>
        <v>0</v>
      </c>
      <c r="O36" s="251"/>
      <c r="P36" s="247"/>
      <c r="R36" s="312">
        <f t="shared" si="6"/>
        <v>0</v>
      </c>
      <c r="S36" s="152">
        <f t="shared" si="7"/>
        <v>90</v>
      </c>
      <c r="T36" s="68" t="e">
        <f t="shared" si="0"/>
        <v>#VALUE!</v>
      </c>
      <c r="U36" s="68" t="e">
        <f t="shared" si="8"/>
        <v>#VALUE!</v>
      </c>
      <c r="V36" s="95">
        <v>3</v>
      </c>
      <c r="W36" s="153" t="e">
        <f t="shared" si="1"/>
        <v>#VALUE!</v>
      </c>
      <c r="Y36" s="107">
        <f t="shared" si="9"/>
        <v>0</v>
      </c>
    </row>
    <row r="37" spans="1:25" ht="34.5" customHeight="1" x14ac:dyDescent="0.3">
      <c r="A37" s="322" t="str">
        <f>CDT!B37</f>
        <v>Dihydroartéminisine Pipéraquine– Plaq / 3 comp 
( DHA-PPQ)  40/320 mg</v>
      </c>
      <c r="B37" s="247"/>
      <c r="C37" s="248"/>
      <c r="D37" s="302" t="str">
        <f t="shared" si="10"/>
        <v/>
      </c>
      <c r="E37" s="249"/>
      <c r="F37" s="247"/>
      <c r="G37" s="247"/>
      <c r="H37" s="247"/>
      <c r="I37" s="247"/>
      <c r="J37" s="247"/>
      <c r="K37" s="248"/>
      <c r="L37" s="431" t="str">
        <f t="shared" si="3"/>
        <v>0</v>
      </c>
      <c r="M37" s="428" t="str">
        <f t="shared" si="4"/>
        <v>0</v>
      </c>
      <c r="N37" s="250" t="str">
        <f t="shared" si="5"/>
        <v>0</v>
      </c>
      <c r="O37" s="251"/>
      <c r="P37" s="247"/>
      <c r="R37" s="312">
        <f t="shared" si="6"/>
        <v>0</v>
      </c>
      <c r="S37" s="152">
        <f t="shared" si="7"/>
        <v>90</v>
      </c>
      <c r="T37" s="68" t="e">
        <f t="shared" si="0"/>
        <v>#VALUE!</v>
      </c>
      <c r="U37" s="68" t="e">
        <f t="shared" si="8"/>
        <v>#VALUE!</v>
      </c>
      <c r="V37" s="95">
        <v>3</v>
      </c>
      <c r="W37" s="153" t="e">
        <f t="shared" si="1"/>
        <v>#VALUE!</v>
      </c>
      <c r="Y37" s="107">
        <f t="shared" si="9"/>
        <v>0</v>
      </c>
    </row>
    <row r="38" spans="1:25" ht="34.5" customHeight="1" x14ac:dyDescent="0.3">
      <c r="A38" s="322" t="str">
        <f>CDT!B38</f>
        <v>Dihydroartéminisine Pipéraquine– Plaq / 6 comp 
( DHA-PPQ)  40/320 mg</v>
      </c>
      <c r="B38" s="247"/>
      <c r="C38" s="248"/>
      <c r="D38" s="302" t="str">
        <f t="shared" si="10"/>
        <v/>
      </c>
      <c r="E38" s="249"/>
      <c r="F38" s="247"/>
      <c r="G38" s="247"/>
      <c r="H38" s="247"/>
      <c r="I38" s="247"/>
      <c r="J38" s="247"/>
      <c r="K38" s="248"/>
      <c r="L38" s="431" t="str">
        <f t="shared" si="3"/>
        <v>0</v>
      </c>
      <c r="M38" s="428" t="str">
        <f t="shared" si="4"/>
        <v>0</v>
      </c>
      <c r="N38" s="250" t="str">
        <f t="shared" si="5"/>
        <v>0</v>
      </c>
      <c r="O38" s="251"/>
      <c r="P38" s="247"/>
      <c r="R38" s="312">
        <f t="shared" si="6"/>
        <v>0</v>
      </c>
      <c r="S38" s="152">
        <f t="shared" si="7"/>
        <v>90</v>
      </c>
      <c r="T38" s="68" t="e">
        <f t="shared" si="0"/>
        <v>#VALUE!</v>
      </c>
      <c r="U38" s="68" t="e">
        <f t="shared" si="8"/>
        <v>#VALUE!</v>
      </c>
      <c r="V38" s="95">
        <v>3</v>
      </c>
      <c r="W38" s="153" t="e">
        <f t="shared" si="1"/>
        <v>#VALUE!</v>
      </c>
      <c r="Y38" s="107">
        <f t="shared" si="9"/>
        <v>0</v>
      </c>
    </row>
    <row r="39" spans="1:25" ht="34.5" customHeight="1" x14ac:dyDescent="0.3">
      <c r="A39" s="322" t="str">
        <f>CDT!B39</f>
        <v>Dihydroartemisinine/pipéraquine – Plaq / 9 comp 
( DHA-PPQ) 40/320 mg</v>
      </c>
      <c r="B39" s="247"/>
      <c r="C39" s="248"/>
      <c r="D39" s="302" t="str">
        <f t="shared" si="10"/>
        <v/>
      </c>
      <c r="E39" s="249"/>
      <c r="F39" s="247"/>
      <c r="G39" s="247"/>
      <c r="H39" s="247"/>
      <c r="I39" s="247"/>
      <c r="J39" s="247"/>
      <c r="K39" s="248"/>
      <c r="L39" s="431" t="str">
        <f t="shared" si="3"/>
        <v>0</v>
      </c>
      <c r="M39" s="428" t="str">
        <f t="shared" si="4"/>
        <v>0</v>
      </c>
      <c r="N39" s="250" t="str">
        <f t="shared" si="5"/>
        <v>0</v>
      </c>
      <c r="O39" s="251"/>
      <c r="P39" s="247"/>
      <c r="R39" s="312">
        <f t="shared" si="6"/>
        <v>0</v>
      </c>
      <c r="S39" s="152">
        <f t="shared" si="7"/>
        <v>90</v>
      </c>
      <c r="T39" s="68" t="e">
        <f t="shared" si="0"/>
        <v>#VALUE!</v>
      </c>
      <c r="U39" s="68" t="e">
        <f t="shared" si="8"/>
        <v>#VALUE!</v>
      </c>
      <c r="V39" s="95">
        <v>3</v>
      </c>
      <c r="W39" s="153" t="e">
        <f t="shared" si="1"/>
        <v>#VALUE!</v>
      </c>
      <c r="Y39" s="107">
        <f t="shared" si="9"/>
        <v>0</v>
      </c>
    </row>
    <row r="40" spans="1:25" ht="34.5" customHeight="1" x14ac:dyDescent="0.3">
      <c r="A40" s="322" t="str">
        <f>CDT!B40</f>
        <v>Artésunate Amodiaquine: (ASAQ) : 3 cp (25/67,5 mg)</v>
      </c>
      <c r="B40" s="247"/>
      <c r="C40" s="248"/>
      <c r="D40" s="302" t="str">
        <f t="shared" si="10"/>
        <v/>
      </c>
      <c r="E40" s="249"/>
      <c r="F40" s="247"/>
      <c r="G40" s="247"/>
      <c r="H40" s="247"/>
      <c r="I40" s="247"/>
      <c r="J40" s="247"/>
      <c r="K40" s="248"/>
      <c r="L40" s="431" t="str">
        <f t="shared" si="3"/>
        <v>0</v>
      </c>
      <c r="M40" s="428" t="str">
        <f t="shared" si="4"/>
        <v>0</v>
      </c>
      <c r="N40" s="250" t="str">
        <f t="shared" si="5"/>
        <v>0</v>
      </c>
      <c r="O40" s="251"/>
      <c r="P40" s="247"/>
      <c r="R40" s="312">
        <f t="shared" si="6"/>
        <v>0</v>
      </c>
      <c r="S40" s="152">
        <f t="shared" si="7"/>
        <v>90</v>
      </c>
      <c r="T40" s="68" t="e">
        <f t="shared" si="0"/>
        <v>#VALUE!</v>
      </c>
      <c r="U40" s="68" t="e">
        <f t="shared" si="8"/>
        <v>#VALUE!</v>
      </c>
      <c r="V40" s="95">
        <v>1</v>
      </c>
      <c r="W40" s="153" t="e">
        <f t="shared" si="1"/>
        <v>#VALUE!</v>
      </c>
      <c r="Y40" s="107">
        <f t="shared" si="9"/>
        <v>0</v>
      </c>
    </row>
    <row r="41" spans="1:25" ht="34.5" customHeight="1" x14ac:dyDescent="0.3">
      <c r="A41" s="322" t="str">
        <f>CDT!B41</f>
        <v>Artésunate Amodiaquine: (ASAQ) 3 cp (50/135 mg)</v>
      </c>
      <c r="B41" s="247"/>
      <c r="C41" s="248"/>
      <c r="D41" s="302" t="str">
        <f t="shared" si="10"/>
        <v/>
      </c>
      <c r="E41" s="249"/>
      <c r="F41" s="247"/>
      <c r="G41" s="247"/>
      <c r="H41" s="247"/>
      <c r="I41" s="247"/>
      <c r="J41" s="247"/>
      <c r="K41" s="248"/>
      <c r="L41" s="431" t="str">
        <f t="shared" si="3"/>
        <v>0</v>
      </c>
      <c r="M41" s="428" t="str">
        <f t="shared" si="4"/>
        <v>0</v>
      </c>
      <c r="N41" s="250" t="str">
        <f t="shared" si="5"/>
        <v>0</v>
      </c>
      <c r="O41" s="251"/>
      <c r="P41" s="247"/>
      <c r="R41" s="312">
        <f t="shared" si="6"/>
        <v>0</v>
      </c>
      <c r="S41" s="152">
        <f t="shared" si="7"/>
        <v>90</v>
      </c>
      <c r="T41" s="68" t="e">
        <f t="shared" si="0"/>
        <v>#VALUE!</v>
      </c>
      <c r="U41" s="68" t="e">
        <f t="shared" si="8"/>
        <v>#VALUE!</v>
      </c>
      <c r="V41" s="95">
        <v>1</v>
      </c>
      <c r="W41" s="153" t="e">
        <f t="shared" si="1"/>
        <v>#VALUE!</v>
      </c>
      <c r="Y41" s="107">
        <f t="shared" si="9"/>
        <v>0</v>
      </c>
    </row>
    <row r="42" spans="1:25" ht="34.5" customHeight="1" x14ac:dyDescent="0.3">
      <c r="A42" s="322" t="str">
        <f>CDT!B42</f>
        <v>Artésunate Amodiaquine: (ASAQ) 3 cp (100/270 mg)</v>
      </c>
      <c r="B42" s="247"/>
      <c r="C42" s="248"/>
      <c r="D42" s="302" t="str">
        <f t="shared" si="10"/>
        <v/>
      </c>
      <c r="E42" s="249"/>
      <c r="F42" s="247"/>
      <c r="G42" s="247"/>
      <c r="H42" s="247"/>
      <c r="I42" s="247"/>
      <c r="J42" s="247"/>
      <c r="K42" s="248"/>
      <c r="L42" s="431" t="str">
        <f t="shared" si="3"/>
        <v>0</v>
      </c>
      <c r="M42" s="428" t="str">
        <f t="shared" si="4"/>
        <v>0</v>
      </c>
      <c r="N42" s="250" t="str">
        <f t="shared" si="5"/>
        <v>0</v>
      </c>
      <c r="O42" s="251"/>
      <c r="P42" s="247"/>
      <c r="R42" s="312">
        <f t="shared" si="6"/>
        <v>0</v>
      </c>
      <c r="S42" s="152">
        <f t="shared" si="7"/>
        <v>90</v>
      </c>
      <c r="T42" s="68" t="e">
        <f t="shared" si="0"/>
        <v>#VALUE!</v>
      </c>
      <c r="U42" s="68" t="e">
        <f t="shared" si="8"/>
        <v>#VALUE!</v>
      </c>
      <c r="V42" s="95">
        <v>1</v>
      </c>
      <c r="W42" s="153" t="e">
        <f t="shared" si="1"/>
        <v>#VALUE!</v>
      </c>
      <c r="Y42" s="107">
        <f t="shared" si="9"/>
        <v>0</v>
      </c>
    </row>
    <row r="43" spans="1:25" ht="34.5" customHeight="1" x14ac:dyDescent="0.3">
      <c r="A43" s="322" t="str">
        <f>CDT!B43</f>
        <v>Artésunate Amodiaquine: (ASAQ) 6 cp (100/270 mg)</v>
      </c>
      <c r="B43" s="247"/>
      <c r="C43" s="248"/>
      <c r="D43" s="302" t="str">
        <f t="shared" si="10"/>
        <v/>
      </c>
      <c r="E43" s="249"/>
      <c r="F43" s="247"/>
      <c r="G43" s="247"/>
      <c r="H43" s="247"/>
      <c r="I43" s="247"/>
      <c r="J43" s="247"/>
      <c r="K43" s="248"/>
      <c r="L43" s="431" t="str">
        <f t="shared" si="3"/>
        <v>0</v>
      </c>
      <c r="M43" s="428" t="str">
        <f t="shared" si="4"/>
        <v>0</v>
      </c>
      <c r="N43" s="250" t="str">
        <f t="shared" si="5"/>
        <v>0</v>
      </c>
      <c r="O43" s="251"/>
      <c r="P43" s="247"/>
      <c r="R43" s="312">
        <f t="shared" si="6"/>
        <v>0</v>
      </c>
      <c r="S43" s="152">
        <f t="shared" si="7"/>
        <v>90</v>
      </c>
      <c r="T43" s="68" t="e">
        <f t="shared" si="0"/>
        <v>#VALUE!</v>
      </c>
      <c r="U43" s="68" t="e">
        <f t="shared" si="8"/>
        <v>#VALUE!</v>
      </c>
      <c r="V43" s="95">
        <v>1</v>
      </c>
      <c r="W43" s="153" t="e">
        <f t="shared" si="1"/>
        <v>#VALUE!</v>
      </c>
      <c r="Y43" s="107">
        <f t="shared" si="9"/>
        <v>0</v>
      </c>
    </row>
    <row r="44" spans="1:25" ht="34.5" customHeight="1" x14ac:dyDescent="0.3">
      <c r="A44" s="322" t="str">
        <f>CDT!B44</f>
        <v>Artésunate - Méfloquine (AS-MF)</v>
      </c>
      <c r="B44" s="247"/>
      <c r="C44" s="248"/>
      <c r="D44" s="302" t="str">
        <f t="shared" si="10"/>
        <v/>
      </c>
      <c r="E44" s="249"/>
      <c r="F44" s="247"/>
      <c r="G44" s="247"/>
      <c r="H44" s="247"/>
      <c r="I44" s="247"/>
      <c r="J44" s="247"/>
      <c r="K44" s="248"/>
      <c r="L44" s="431" t="str">
        <f t="shared" si="3"/>
        <v>0</v>
      </c>
      <c r="M44" s="428" t="str">
        <f t="shared" si="4"/>
        <v>0</v>
      </c>
      <c r="N44" s="250" t="str">
        <f t="shared" si="5"/>
        <v>0</v>
      </c>
      <c r="O44" s="251"/>
      <c r="P44" s="247"/>
      <c r="R44" s="312">
        <f t="shared" si="6"/>
        <v>0</v>
      </c>
      <c r="S44" s="152">
        <f t="shared" si="7"/>
        <v>90</v>
      </c>
      <c r="T44" s="68" t="e">
        <f t="shared" si="0"/>
        <v>#VALUE!</v>
      </c>
      <c r="U44" s="68" t="e">
        <f t="shared" si="8"/>
        <v>#VALUE!</v>
      </c>
      <c r="V44" s="95">
        <v>1</v>
      </c>
      <c r="W44" s="153" t="e">
        <f t="shared" si="1"/>
        <v>#VALUE!</v>
      </c>
      <c r="Y44" s="107">
        <f t="shared" si="9"/>
        <v>0</v>
      </c>
    </row>
    <row r="45" spans="1:25" ht="34.5" customHeight="1" x14ac:dyDescent="0.3">
      <c r="A45" s="322" t="str">
        <f>CDT!B45</f>
        <v>Quinine comprimé 300mg</v>
      </c>
      <c r="B45" s="247"/>
      <c r="C45" s="248"/>
      <c r="D45" s="302" t="str">
        <f t="shared" si="10"/>
        <v/>
      </c>
      <c r="E45" s="249"/>
      <c r="F45" s="247"/>
      <c r="G45" s="247"/>
      <c r="H45" s="247"/>
      <c r="I45" s="247"/>
      <c r="J45" s="247"/>
      <c r="K45" s="248"/>
      <c r="L45" s="431" t="str">
        <f t="shared" si="3"/>
        <v>0</v>
      </c>
      <c r="M45" s="428" t="str">
        <f t="shared" si="4"/>
        <v>0</v>
      </c>
      <c r="N45" s="250" t="str">
        <f t="shared" si="5"/>
        <v>0</v>
      </c>
      <c r="O45" s="251"/>
      <c r="P45" s="247"/>
      <c r="R45" s="312">
        <f t="shared" si="6"/>
        <v>0</v>
      </c>
      <c r="S45" s="152">
        <f t="shared" si="7"/>
        <v>90</v>
      </c>
      <c r="T45" s="68" t="e">
        <f t="shared" si="0"/>
        <v>#VALUE!</v>
      </c>
      <c r="U45" s="68" t="e">
        <f t="shared" si="8"/>
        <v>#VALUE!</v>
      </c>
      <c r="V45" s="95">
        <v>1</v>
      </c>
      <c r="W45" s="153" t="e">
        <f t="shared" si="1"/>
        <v>#VALUE!</v>
      </c>
      <c r="Y45" s="107">
        <f t="shared" si="9"/>
        <v>0</v>
      </c>
    </row>
    <row r="46" spans="1:25" ht="34.5" customHeight="1" x14ac:dyDescent="0.3">
      <c r="A46" s="322" t="str">
        <f>CDT!B46</f>
        <v>Quinine injectable 300 mg</v>
      </c>
      <c r="B46" s="247"/>
      <c r="C46" s="248"/>
      <c r="D46" s="302" t="str">
        <f t="shared" si="10"/>
        <v/>
      </c>
      <c r="E46" s="249"/>
      <c r="F46" s="247"/>
      <c r="G46" s="247"/>
      <c r="H46" s="247"/>
      <c r="I46" s="247"/>
      <c r="J46" s="247"/>
      <c r="K46" s="248"/>
      <c r="L46" s="431" t="str">
        <f t="shared" si="3"/>
        <v>0</v>
      </c>
      <c r="M46" s="428" t="str">
        <f t="shared" si="4"/>
        <v>0</v>
      </c>
      <c r="N46" s="250" t="str">
        <f t="shared" si="5"/>
        <v>0</v>
      </c>
      <c r="O46" s="251"/>
      <c r="P46" s="247"/>
      <c r="R46" s="312">
        <f t="shared" si="6"/>
        <v>0</v>
      </c>
      <c r="S46" s="152">
        <f t="shared" si="7"/>
        <v>90</v>
      </c>
      <c r="T46" s="68" t="e">
        <f t="shared" si="0"/>
        <v>#VALUE!</v>
      </c>
      <c r="U46" s="68" t="e">
        <f t="shared" si="8"/>
        <v>#VALUE!</v>
      </c>
      <c r="V46" s="95">
        <v>1</v>
      </c>
      <c r="W46" s="153" t="e">
        <f t="shared" si="1"/>
        <v>#VALUE!</v>
      </c>
      <c r="Y46" s="107">
        <f t="shared" si="9"/>
        <v>0</v>
      </c>
    </row>
    <row r="47" spans="1:25" ht="34.5" customHeight="1" x14ac:dyDescent="0.3">
      <c r="A47" s="322" t="str">
        <f>CDT!B47</f>
        <v>Quinine injectable 600 mg</v>
      </c>
      <c r="B47" s="247"/>
      <c r="C47" s="248"/>
      <c r="D47" s="302" t="str">
        <f t="shared" si="10"/>
        <v/>
      </c>
      <c r="E47" s="249"/>
      <c r="F47" s="247"/>
      <c r="G47" s="247"/>
      <c r="H47" s="247"/>
      <c r="I47" s="247"/>
      <c r="J47" s="247"/>
      <c r="K47" s="248"/>
      <c r="L47" s="431" t="str">
        <f t="shared" si="3"/>
        <v>0</v>
      </c>
      <c r="M47" s="428" t="str">
        <f t="shared" si="4"/>
        <v>0</v>
      </c>
      <c r="N47" s="250" t="str">
        <f t="shared" si="5"/>
        <v>0</v>
      </c>
      <c r="O47" s="251"/>
      <c r="P47" s="247"/>
      <c r="R47" s="312">
        <f t="shared" si="6"/>
        <v>0</v>
      </c>
      <c r="S47" s="152">
        <f t="shared" si="7"/>
        <v>90</v>
      </c>
      <c r="T47" s="68" t="e">
        <f t="shared" si="0"/>
        <v>#VALUE!</v>
      </c>
      <c r="U47" s="68" t="e">
        <f t="shared" si="8"/>
        <v>#VALUE!</v>
      </c>
      <c r="V47" s="95">
        <v>1</v>
      </c>
      <c r="W47" s="153" t="e">
        <f t="shared" si="1"/>
        <v>#VALUE!</v>
      </c>
      <c r="Y47" s="107">
        <f t="shared" si="9"/>
        <v>0</v>
      </c>
    </row>
    <row r="48" spans="1:25" ht="34.5" customHeight="1" thickBot="1" x14ac:dyDescent="0.35">
      <c r="A48" s="322" t="str">
        <f>CDT!B48</f>
        <v>Quinine injectable 600 mg</v>
      </c>
      <c r="B48" s="247"/>
      <c r="C48" s="248"/>
      <c r="D48" s="303" t="str">
        <f t="shared" si="10"/>
        <v/>
      </c>
      <c r="E48" s="249"/>
      <c r="F48" s="247"/>
      <c r="G48" s="247"/>
      <c r="H48" s="247"/>
      <c r="I48" s="247"/>
      <c r="J48" s="247"/>
      <c r="K48" s="248"/>
      <c r="L48" s="431" t="str">
        <f t="shared" si="3"/>
        <v>0</v>
      </c>
      <c r="M48" s="428" t="str">
        <f t="shared" si="4"/>
        <v>0</v>
      </c>
      <c r="N48" s="250" t="str">
        <f t="shared" si="5"/>
        <v>0</v>
      </c>
      <c r="O48" s="251"/>
      <c r="P48" s="247"/>
      <c r="R48" s="312">
        <f t="shared" si="6"/>
        <v>0</v>
      </c>
      <c r="S48" s="152">
        <f t="shared" si="7"/>
        <v>90</v>
      </c>
      <c r="T48" s="68" t="e">
        <f>D48-(E48+G48+I48+H48)</f>
        <v>#VALUE!</v>
      </c>
      <c r="U48" s="68" t="e">
        <f t="shared" si="8"/>
        <v>#VALUE!</v>
      </c>
      <c r="V48" s="95">
        <v>1</v>
      </c>
      <c r="W48" s="153" t="e">
        <f t="shared" si="1"/>
        <v>#VALUE!</v>
      </c>
      <c r="Y48" s="107">
        <f t="shared" si="9"/>
        <v>0</v>
      </c>
    </row>
    <row r="49" spans="1:23" ht="34.5" customHeight="1" thickBot="1" x14ac:dyDescent="0.35">
      <c r="A49" s="322" t="str">
        <f>CDT!B49</f>
        <v>Artéméther injectable 100 mg</v>
      </c>
      <c r="B49" s="247"/>
      <c r="C49" s="248"/>
      <c r="D49" s="303" t="str">
        <f t="shared" si="10"/>
        <v/>
      </c>
      <c r="E49" s="249"/>
      <c r="F49" s="247"/>
      <c r="G49" s="247"/>
      <c r="H49" s="247"/>
      <c r="I49" s="247"/>
      <c r="J49" s="247"/>
      <c r="K49" s="248"/>
      <c r="L49" s="431" t="str">
        <f t="shared" si="3"/>
        <v>0</v>
      </c>
      <c r="M49" s="428" t="str">
        <f t="shared" si="4"/>
        <v>0</v>
      </c>
      <c r="N49" s="250" t="str">
        <f t="shared" si="5"/>
        <v>0</v>
      </c>
      <c r="O49" s="251"/>
      <c r="P49" s="247"/>
      <c r="R49" s="312">
        <f t="shared" si="6"/>
        <v>0</v>
      </c>
      <c r="S49" s="152">
        <f t="shared" si="7"/>
        <v>90</v>
      </c>
      <c r="T49" s="68" t="e">
        <f>D49-(E49+G49+I49+H49)</f>
        <v>#VALUE!</v>
      </c>
      <c r="U49" s="68" t="e">
        <f t="shared" si="8"/>
        <v>#VALUE!</v>
      </c>
      <c r="V49" s="95">
        <v>1</v>
      </c>
      <c r="W49" s="153" t="e">
        <f t="shared" si="1"/>
        <v>#VALUE!</v>
      </c>
    </row>
    <row r="50" spans="1:23" ht="34.5" hidden="1" customHeight="1" x14ac:dyDescent="0.3">
      <c r="A50" s="17"/>
      <c r="B50" s="79"/>
      <c r="C50" s="79"/>
      <c r="D50" s="53"/>
      <c r="E50" s="79"/>
      <c r="F50" s="79"/>
      <c r="G50" s="79"/>
      <c r="H50" s="79"/>
      <c r="I50" s="79"/>
      <c r="J50" s="79"/>
      <c r="K50" s="79"/>
      <c r="L50" s="54"/>
      <c r="M50" s="58" t="str">
        <f t="shared" ref="M50" si="11">IF(B50&lt;&gt;"",((E50/S50)*30),"")</f>
        <v/>
      </c>
      <c r="N50" s="55"/>
      <c r="O50" s="80"/>
      <c r="P50" s="79"/>
      <c r="S50" s="152"/>
      <c r="T50" s="68"/>
      <c r="U50" s="68"/>
      <c r="V50" s="95"/>
      <c r="W50" s="153" t="str">
        <f t="shared" si="1"/>
        <v/>
      </c>
    </row>
    <row r="51" spans="1:23" s="235" customFormat="1" ht="16.5" customHeight="1" x14ac:dyDescent="0.35">
      <c r="A51" s="531" t="s">
        <v>290</v>
      </c>
      <c r="B51" s="531"/>
      <c r="C51" s="531"/>
      <c r="D51" s="531"/>
      <c r="E51" s="531"/>
      <c r="F51" s="531"/>
      <c r="H51" s="233"/>
      <c r="I51" s="233" t="s">
        <v>300</v>
      </c>
      <c r="J51" s="234"/>
      <c r="K51" s="232"/>
      <c r="L51" s="232"/>
      <c r="M51" s="232"/>
      <c r="N51" s="232"/>
      <c r="O51" s="232"/>
      <c r="Q51" s="236"/>
      <c r="R51" s="311"/>
      <c r="S51" s="237"/>
      <c r="T51" s="238"/>
      <c r="U51" s="238"/>
      <c r="V51" s="239"/>
      <c r="W51" s="240"/>
    </row>
    <row r="52" spans="1:23" ht="29.25" customHeight="1" x14ac:dyDescent="0.3">
      <c r="A52" s="18"/>
      <c r="B52" s="18"/>
      <c r="C52" s="18"/>
      <c r="D52" s="18"/>
      <c r="E52" s="18"/>
      <c r="F52" s="18"/>
      <c r="G52" s="18"/>
      <c r="H52" s="18"/>
      <c r="I52" s="18"/>
      <c r="J52" s="18"/>
      <c r="K52" s="18"/>
      <c r="L52" s="18"/>
      <c r="M52" s="18"/>
      <c r="N52" s="18"/>
      <c r="O52" s="18"/>
      <c r="S52" s="154"/>
      <c r="T52" s="69"/>
      <c r="U52" s="69"/>
      <c r="V52" s="70"/>
      <c r="W52" s="155"/>
    </row>
    <row r="53" spans="1:23" ht="15.6" x14ac:dyDescent="0.3">
      <c r="B53" s="18"/>
      <c r="C53" s="18"/>
      <c r="D53" s="18"/>
      <c r="E53" s="18"/>
      <c r="F53" s="18"/>
      <c r="I53" s="18"/>
      <c r="J53" s="18"/>
      <c r="K53" s="18"/>
      <c r="L53" s="18"/>
      <c r="M53" s="18"/>
      <c r="N53" s="18"/>
      <c r="O53" s="18"/>
      <c r="S53" s="154"/>
      <c r="T53" s="69"/>
      <c r="U53" s="69"/>
      <c r="V53" s="70"/>
      <c r="W53" s="155"/>
    </row>
    <row r="54" spans="1:23" s="235" customFormat="1" ht="18.600000000000001" thickBot="1" x14ac:dyDescent="0.4">
      <c r="A54" s="233" t="s">
        <v>289</v>
      </c>
      <c r="H54" s="233"/>
      <c r="I54" s="233" t="s">
        <v>301</v>
      </c>
      <c r="O54" s="232"/>
      <c r="Q54" s="236"/>
      <c r="R54" s="311"/>
      <c r="S54" s="243"/>
      <c r="T54" s="244"/>
      <c r="U54" s="244"/>
      <c r="V54" s="245"/>
      <c r="W54" s="246"/>
    </row>
  </sheetData>
  <mergeCells count="21">
    <mergeCell ref="A24:A25"/>
    <mergeCell ref="A51:F51"/>
    <mergeCell ref="A19:C19"/>
    <mergeCell ref="D19:N19"/>
    <mergeCell ref="S19:W19"/>
    <mergeCell ref="A21:C21"/>
    <mergeCell ref="D21:F21"/>
    <mergeCell ref="G21:K22"/>
    <mergeCell ref="L21:P21"/>
    <mergeCell ref="L17:P17"/>
    <mergeCell ref="A1:B1"/>
    <mergeCell ref="A3:B3"/>
    <mergeCell ref="A4:B4"/>
    <mergeCell ref="A11:O11"/>
    <mergeCell ref="B13:C13"/>
    <mergeCell ref="E13:J13"/>
    <mergeCell ref="B15:C15"/>
    <mergeCell ref="D15:F15"/>
    <mergeCell ref="G15:I15"/>
    <mergeCell ref="B17:E17"/>
    <mergeCell ref="G17:K17"/>
  </mergeCells>
  <conditionalFormatting sqref="U26">
    <cfRule type="cellIs" dxfId="3196" priority="39" operator="greaterThan">
      <formula>0</formula>
    </cfRule>
    <cfRule type="cellIs" dxfId="3195" priority="40" operator="greaterThan">
      <formula>0</formula>
    </cfRule>
    <cfRule type="cellIs" dxfId="3194" priority="41" operator="lessThan">
      <formula>0</formula>
    </cfRule>
    <cfRule type="cellIs" dxfId="3193" priority="42" operator="notEqual">
      <formula>0</formula>
    </cfRule>
  </conditionalFormatting>
  <conditionalFormatting sqref="U27:U29">
    <cfRule type="cellIs" dxfId="3192" priority="35" operator="greaterThan">
      <formula>0</formula>
    </cfRule>
    <cfRule type="cellIs" dxfId="3191" priority="36" operator="greaterThan">
      <formula>0</formula>
    </cfRule>
    <cfRule type="cellIs" dxfId="3190" priority="37" operator="lessThan">
      <formula>0</formula>
    </cfRule>
    <cfRule type="cellIs" dxfId="3189" priority="38" operator="notEqual">
      <formula>0</formula>
    </cfRule>
  </conditionalFormatting>
  <conditionalFormatting sqref="U30:U31 U33:U47">
    <cfRule type="cellIs" dxfId="3188" priority="31" operator="greaterThan">
      <formula>0</formula>
    </cfRule>
    <cfRule type="cellIs" dxfId="3187" priority="32" operator="greaterThan">
      <formula>0</formula>
    </cfRule>
    <cfRule type="cellIs" dxfId="3186" priority="33" operator="lessThan">
      <formula>0</formula>
    </cfRule>
    <cfRule type="cellIs" dxfId="3185" priority="34" operator="notEqual">
      <formula>0</formula>
    </cfRule>
  </conditionalFormatting>
  <conditionalFormatting sqref="U48:U50">
    <cfRule type="cellIs" dxfId="3184" priority="27" operator="greaterThan">
      <formula>0</formula>
    </cfRule>
    <cfRule type="cellIs" dxfId="3183" priority="28" operator="greaterThan">
      <formula>0</formula>
    </cfRule>
    <cfRule type="cellIs" dxfId="3182" priority="29" operator="lessThan">
      <formula>0</formula>
    </cfRule>
    <cfRule type="cellIs" dxfId="3181" priority="30" operator="notEqual">
      <formula>0</formula>
    </cfRule>
  </conditionalFormatting>
  <conditionalFormatting sqref="K50">
    <cfRule type="expression" dxfId="3180" priority="25">
      <formula>K50&lt;T50</formula>
    </cfRule>
    <cfRule type="expression" dxfId="3179" priority="26">
      <formula>K50&gt;T50</formula>
    </cfRule>
  </conditionalFormatting>
  <conditionalFormatting sqref="J37:J47">
    <cfRule type="cellIs" dxfId="3178" priority="24" operator="greaterThan">
      <formula>90</formula>
    </cfRule>
  </conditionalFormatting>
  <conditionalFormatting sqref="J48:J50">
    <cfRule type="cellIs" dxfId="3177" priority="23" operator="greaterThan">
      <formula>90</formula>
    </cfRule>
  </conditionalFormatting>
  <conditionalFormatting sqref="K36:K47">
    <cfRule type="expression" dxfId="3176" priority="21">
      <formula>K36&lt;T36</formula>
    </cfRule>
    <cfRule type="expression" dxfId="3175" priority="22">
      <formula>K36&gt;T36</formula>
    </cfRule>
  </conditionalFormatting>
  <conditionalFormatting sqref="J27:J31 J33">
    <cfRule type="cellIs" dxfId="3174" priority="20" operator="greaterThan">
      <formula>90</formula>
    </cfRule>
  </conditionalFormatting>
  <conditionalFormatting sqref="J36">
    <cfRule type="cellIs" dxfId="3173" priority="19" operator="greaterThan">
      <formula>90</formula>
    </cfRule>
  </conditionalFormatting>
  <conditionalFormatting sqref="K48:K49">
    <cfRule type="expression" dxfId="3172" priority="17">
      <formula>K48&lt;T48</formula>
    </cfRule>
    <cfRule type="expression" dxfId="3171" priority="18">
      <formula>K48&gt;T48</formula>
    </cfRule>
  </conditionalFormatting>
  <conditionalFormatting sqref="K27:K31 K33">
    <cfRule type="expression" dxfId="3170" priority="15">
      <formula>K27&lt;T27</formula>
    </cfRule>
    <cfRule type="expression" dxfId="3169" priority="16">
      <formula>K27&gt;T27</formula>
    </cfRule>
  </conditionalFormatting>
  <conditionalFormatting sqref="J26">
    <cfRule type="cellIs" dxfId="3168" priority="14" operator="greaterThan">
      <formula>90</formula>
    </cfRule>
  </conditionalFormatting>
  <conditionalFormatting sqref="K26">
    <cfRule type="expression" dxfId="3167" priority="12">
      <formula>K26&lt;T26</formula>
    </cfRule>
    <cfRule type="expression" dxfId="3166" priority="13">
      <formula>K26&gt;T26</formula>
    </cfRule>
  </conditionalFormatting>
  <conditionalFormatting sqref="U32">
    <cfRule type="cellIs" dxfId="3165" priority="8" operator="greaterThan">
      <formula>0</formula>
    </cfRule>
    <cfRule type="cellIs" dxfId="3164" priority="9" operator="greaterThan">
      <formula>0</formula>
    </cfRule>
    <cfRule type="cellIs" dxfId="3163" priority="10" operator="lessThan">
      <formula>0</formula>
    </cfRule>
    <cfRule type="cellIs" dxfId="3162" priority="11" operator="notEqual">
      <formula>0</formula>
    </cfRule>
  </conditionalFormatting>
  <conditionalFormatting sqref="K34">
    <cfRule type="expression" dxfId="3161" priority="6">
      <formula>K34&lt;T34</formula>
    </cfRule>
    <cfRule type="expression" dxfId="3160" priority="7">
      <formula>K34&gt;T34</formula>
    </cfRule>
  </conditionalFormatting>
  <conditionalFormatting sqref="K35">
    <cfRule type="expression" dxfId="3159" priority="4">
      <formula>K35&lt;T35</formula>
    </cfRule>
    <cfRule type="expression" dxfId="3158" priority="5">
      <formula>K35&gt;T35</formula>
    </cfRule>
  </conditionalFormatting>
  <conditionalFormatting sqref="J32">
    <cfRule type="cellIs" dxfId="3157" priority="3" operator="greaterThan">
      <formula>90</formula>
    </cfRule>
  </conditionalFormatting>
  <conditionalFormatting sqref="K32">
    <cfRule type="expression" dxfId="3156" priority="1">
      <formula>K32&lt;T32</formula>
    </cfRule>
    <cfRule type="expression" dxfId="3155" priority="2">
      <formula>K32&gt;T32</formula>
    </cfRule>
  </conditionalFormatting>
  <dataValidations count="7">
    <dataValidation type="date" errorStyle="warning" allowBlank="1" showInputMessage="1" showErrorMessage="1" promptTitle="Instruction" prompt="SVP Saisissez la date sous le format:_x000a_00/00/0000. exemple 15/09/2016,_x000a_Merci_x000a_" sqref="L21:P21">
      <formula1>42370</formula1>
      <formula2>44926</formula2>
    </dataValidation>
    <dataValidation errorStyle="information" allowBlank="1" showInputMessage="1" showErrorMessage="1" errorTitle="Instruction" error="Saisissez le Texte en MAJUSCULE_x000a_Exemple: CMS AGOE_x000a_Merci" promptTitle="Instruction" prompt="Saisissez le Texte en MAJUSCULE_x000a_Exemple: CMS AGOE_x000a_Merci" sqref="D19:N19"/>
    <dataValidation type="whole" allowBlank="1" showInputMessage="1" showErrorMessage="1" prompt="La valeur ne peut pas être supérieure à 89_x000a_Si tel est le cas déteminer la quantité à commander directement à la colonne M._x000a_merci" sqref="J27:J50">
      <formula1>0</formula1>
      <formula2>89</formula2>
    </dataValidation>
    <dataValidation type="whole" operator="lessThanOrEqual" allowBlank="1" showInputMessage="1" showErrorMessage="1" promptTitle="instruction" prompt="La valeur de la cellule ne peut pas être supérieure à la quantité Totale inscrite dans la colonne D._x000a_Merci de vérifier." sqref="E26:E50">
      <formula1>D26</formula1>
    </dataValidation>
    <dataValidation type="list" allowBlank="1" showInputMessage="1" showErrorMessage="1" sqref="D21:F21">
      <formula1>typerapport2</formula1>
    </dataValidation>
    <dataValidation type="whole" allowBlank="1" showInputMessage="1" showErrorMessage="1" prompt="La valeur ne peut pas être supérieure à 89_x000a_Si tel est le cas déteminer la quantité à commander directement à la colonne O_x000a_merci" sqref="J26">
      <formula1>0</formula1>
      <formula2>89</formula2>
    </dataValidation>
    <dataValidation type="whole" allowBlank="1" showInputMessage="1" showErrorMessage="1" prompt="La quantité accordée par le point Focal ne peut être supérieure à la somme du CMMa et la quantité commandée pour le trimestre._x000a_Merci de revoir la quantité dans la colonne O." sqref="O26:O49">
      <formula1>0</formula1>
      <formula2>+M26+N26</formula2>
    </dataValidation>
  </dataValidations>
  <pageMargins left="0.21" right="0.23622047244094491" top="0.74803149606299213" bottom="0.74803149606299213" header="0.31496062992125984" footer="0.31496062992125984"/>
  <pageSetup paperSize="9" scale="40" orientation="portrait" r:id="rId1"/>
  <headerFooter alignWithMargins="0">
    <oddFooter>&amp;C&amp;"Arial,Gras"PNLS /IST, Avenue des Armées, -05 BP 424 Lomé –Togo ; Tel 22 20 94 39 Fax : 22 20 94 36    Site Web : www.pnls.tg</oddFooter>
  </headerFooter>
  <drawing r:id="rId2"/>
</worksheet>
</file>

<file path=xl/worksheets/sheet5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rgb="FFFF0000"/>
  </sheetPr>
  <dimension ref="A1:W56"/>
  <sheetViews>
    <sheetView showGridLines="0" view="pageBreakPreview" topLeftCell="A5" zoomScale="70" zoomScaleNormal="70" zoomScaleSheetLayoutView="70" zoomScalePageLayoutView="50" workbookViewId="0">
      <selection activeCell="I28" sqref="I28"/>
    </sheetView>
  </sheetViews>
  <sheetFormatPr baseColWidth="10" defaultColWidth="7.33203125" defaultRowHeight="13.8" x14ac:dyDescent="0.3"/>
  <cols>
    <col min="1" max="1" width="51.5546875" style="3" customWidth="1"/>
    <col min="2" max="14" width="11.5546875" style="3" customWidth="1"/>
    <col min="15" max="15" width="11.6640625" style="39" customWidth="1"/>
    <col min="16" max="16" width="17.5546875" style="3" customWidth="1"/>
    <col min="17" max="17" width="2.109375" style="62" customWidth="1"/>
    <col min="18" max="18" width="4.88671875" style="77" customWidth="1"/>
    <col min="19" max="20" width="7.44140625" style="77" bestFit="1" customWidth="1"/>
    <col min="21" max="21" width="7.88671875" style="78" bestFit="1" customWidth="1"/>
    <col min="22" max="22" width="33.33203125" style="77" customWidth="1"/>
    <col min="23" max="16384" width="7.33203125" style="3"/>
  </cols>
  <sheetData>
    <row r="1" spans="1:23" ht="17.25" customHeight="1" x14ac:dyDescent="0.3">
      <c r="A1" s="549" t="s">
        <v>452</v>
      </c>
      <c r="B1" s="549"/>
      <c r="C1" s="2"/>
      <c r="D1" s="2"/>
      <c r="E1"/>
      <c r="F1"/>
      <c r="G1"/>
      <c r="H1"/>
      <c r="I1"/>
      <c r="J1"/>
      <c r="N1" s="4" t="s">
        <v>1</v>
      </c>
      <c r="O1" s="5"/>
      <c r="R1" s="306"/>
      <c r="S1" s="69"/>
      <c r="T1" s="69"/>
      <c r="U1" s="69"/>
      <c r="V1" s="70"/>
      <c r="W1" s="69"/>
    </row>
    <row r="2" spans="1:23" ht="13.5" customHeight="1" x14ac:dyDescent="0.3">
      <c r="A2" s="1" t="s">
        <v>453</v>
      </c>
      <c r="B2" s="1"/>
      <c r="C2" s="2"/>
      <c r="D2" s="2"/>
      <c r="E2"/>
      <c r="F2"/>
      <c r="G2"/>
      <c r="H2"/>
      <c r="I2"/>
      <c r="J2"/>
      <c r="M2" s="4"/>
      <c r="N2" s="4" t="s">
        <v>3</v>
      </c>
      <c r="O2" s="5"/>
      <c r="R2" s="306"/>
      <c r="S2" s="69"/>
      <c r="T2" s="69"/>
      <c r="U2" s="69"/>
      <c r="V2" s="70"/>
      <c r="W2" s="69"/>
    </row>
    <row r="3" spans="1:23" ht="15.6" x14ac:dyDescent="0.3">
      <c r="A3" s="549" t="s">
        <v>454</v>
      </c>
      <c r="B3" s="549"/>
      <c r="C3" s="2"/>
      <c r="D3" s="2"/>
      <c r="E3"/>
      <c r="F3"/>
      <c r="G3"/>
      <c r="H3"/>
      <c r="I3"/>
      <c r="J3"/>
      <c r="K3" s="5"/>
      <c r="L3" s="5"/>
      <c r="M3" s="5"/>
      <c r="N3" s="5"/>
      <c r="O3" s="5"/>
      <c r="R3" s="306"/>
      <c r="S3" s="69"/>
      <c r="T3" s="69"/>
      <c r="U3" s="69"/>
      <c r="V3" s="70"/>
      <c r="W3" s="69"/>
    </row>
    <row r="4" spans="1:23" ht="33.6" customHeight="1" x14ac:dyDescent="0.3">
      <c r="A4" s="547" t="s">
        <v>455</v>
      </c>
      <c r="B4" s="548"/>
      <c r="C4" s="7"/>
      <c r="D4" s="7"/>
      <c r="E4" s="8"/>
      <c r="F4" s="8"/>
      <c r="G4" s="8"/>
      <c r="H4" s="8"/>
      <c r="I4" s="8"/>
      <c r="J4" s="8"/>
      <c r="K4" s="9"/>
      <c r="L4" s="9"/>
      <c r="M4" s="9"/>
      <c r="N4" s="9"/>
      <c r="O4" s="38"/>
      <c r="R4" s="306"/>
      <c r="S4" s="69"/>
      <c r="T4" s="69"/>
      <c r="U4" s="69"/>
      <c r="V4" s="70"/>
      <c r="W4" s="69"/>
    </row>
    <row r="5" spans="1:23" x14ac:dyDescent="0.3">
      <c r="B5" s="9"/>
      <c r="C5" s="9"/>
      <c r="D5" s="9"/>
      <c r="E5" s="9"/>
      <c r="F5" s="9"/>
      <c r="G5" s="9"/>
      <c r="H5" s="9"/>
      <c r="I5" s="9"/>
      <c r="J5" s="9"/>
      <c r="K5" s="9"/>
      <c r="L5" s="9"/>
      <c r="M5" s="9"/>
      <c r="N5" s="9"/>
      <c r="O5" s="38"/>
      <c r="R5" s="306"/>
      <c r="S5" s="69"/>
      <c r="T5" s="69"/>
      <c r="U5" s="69"/>
      <c r="V5" s="70"/>
      <c r="W5" s="69"/>
    </row>
    <row r="6" spans="1:23" ht="15.6" x14ac:dyDescent="0.3">
      <c r="A6" s="6" t="s">
        <v>232</v>
      </c>
      <c r="B6" s="9"/>
      <c r="C6" s="9"/>
      <c r="D6" s="9"/>
      <c r="E6" s="9"/>
      <c r="F6" s="9"/>
      <c r="G6" s="9"/>
      <c r="H6" s="9"/>
      <c r="I6" s="9"/>
      <c r="J6" s="9"/>
      <c r="K6" s="9"/>
      <c r="L6" s="9"/>
      <c r="M6" s="9"/>
      <c r="N6" s="9"/>
      <c r="O6" s="38"/>
      <c r="R6" s="306"/>
      <c r="S6" s="69"/>
      <c r="T6" s="69"/>
      <c r="U6" s="69"/>
      <c r="V6" s="70"/>
      <c r="W6" s="69"/>
    </row>
    <row r="7" spans="1:23" x14ac:dyDescent="0.3">
      <c r="A7" s="10"/>
      <c r="B7" s="9"/>
      <c r="C7" s="9"/>
      <c r="D7" s="9"/>
      <c r="E7" s="9"/>
      <c r="F7" s="9"/>
      <c r="G7" s="9"/>
      <c r="H7" s="9"/>
      <c r="I7" s="9"/>
      <c r="J7" s="9"/>
      <c r="K7" s="9"/>
      <c r="L7" s="9"/>
      <c r="M7" s="9"/>
      <c r="N7" s="9"/>
      <c r="O7" s="38"/>
      <c r="R7" s="69"/>
      <c r="S7" s="69"/>
      <c r="T7" s="69"/>
      <c r="U7" s="70"/>
      <c r="V7" s="69"/>
    </row>
    <row r="8" spans="1:23" x14ac:dyDescent="0.3">
      <c r="A8" s="10"/>
      <c r="B8" s="9"/>
      <c r="C8" s="9"/>
      <c r="D8" s="9"/>
      <c r="E8" s="9"/>
      <c r="F8" s="9"/>
      <c r="G8" s="9"/>
      <c r="H8" s="9"/>
      <c r="I8" s="9"/>
      <c r="J8" s="9"/>
      <c r="K8" s="9"/>
      <c r="L8" s="9"/>
      <c r="M8" s="9"/>
      <c r="N8" s="9"/>
      <c r="O8" s="38"/>
      <c r="R8" s="69"/>
      <c r="S8" s="69"/>
      <c r="T8" s="69"/>
      <c r="U8" s="70"/>
      <c r="V8" s="69"/>
    </row>
    <row r="9" spans="1:23" ht="17.25" customHeight="1" x14ac:dyDescent="0.3">
      <c r="A9" s="10"/>
      <c r="B9" s="9"/>
      <c r="C9" s="9"/>
      <c r="D9" s="9"/>
      <c r="E9" s="9"/>
      <c r="F9" s="9"/>
      <c r="G9" s="9"/>
      <c r="H9" s="9"/>
      <c r="I9" s="9"/>
      <c r="J9" s="9"/>
      <c r="K9" s="9"/>
      <c r="L9" s="9"/>
      <c r="M9" s="9"/>
      <c r="N9" s="9"/>
      <c r="O9" s="38"/>
      <c r="R9" s="69"/>
      <c r="S9" s="69"/>
      <c r="T9" s="69"/>
      <c r="U9" s="70"/>
      <c r="V9" s="69"/>
    </row>
    <row r="10" spans="1:23" ht="0.75" customHeight="1" x14ac:dyDescent="0.3">
      <c r="R10" s="69"/>
      <c r="S10" s="69"/>
      <c r="T10" s="69"/>
      <c r="U10" s="70"/>
      <c r="V10" s="69"/>
    </row>
    <row r="11" spans="1:23" ht="21" customHeight="1" x14ac:dyDescent="0.3">
      <c r="A11" s="555" t="s">
        <v>263</v>
      </c>
      <c r="B11" s="555"/>
      <c r="C11" s="555"/>
      <c r="D11" s="555"/>
      <c r="E11" s="555"/>
      <c r="F11" s="555"/>
      <c r="G11" s="555"/>
      <c r="H11" s="555"/>
      <c r="I11" s="555"/>
      <c r="J11" s="555"/>
      <c r="K11" s="555"/>
      <c r="L11" s="555"/>
      <c r="M11" s="555"/>
      <c r="N11" s="555"/>
      <c r="O11" s="555"/>
      <c r="P11" s="40"/>
      <c r="R11" s="69"/>
      <c r="S11" s="69"/>
      <c r="T11" s="69"/>
      <c r="U11" s="70"/>
      <c r="V11" s="69"/>
    </row>
    <row r="12" spans="1:23" ht="3.75" customHeight="1" x14ac:dyDescent="0.3">
      <c r="A12" s="11"/>
      <c r="B12" s="11"/>
      <c r="C12" s="11"/>
      <c r="D12" s="11"/>
      <c r="E12" s="11"/>
      <c r="F12" s="11"/>
      <c r="G12" s="11"/>
      <c r="H12" s="11"/>
      <c r="I12" s="11"/>
      <c r="J12" s="11"/>
      <c r="K12" s="11"/>
      <c r="L12" s="11"/>
      <c r="M12" s="11"/>
      <c r="N12" s="11"/>
      <c r="O12" s="11"/>
      <c r="R12" s="69"/>
      <c r="S12" s="69"/>
      <c r="T12" s="69"/>
      <c r="U12" s="70"/>
      <c r="V12" s="69"/>
    </row>
    <row r="13" spans="1:23" s="42" customFormat="1" ht="20.25" hidden="1" customHeight="1" thickBot="1" x14ac:dyDescent="0.35">
      <c r="A13" s="434" t="s">
        <v>5</v>
      </c>
      <c r="B13" s="556">
        <f>'Info District'!G11</f>
        <v>2025</v>
      </c>
      <c r="C13" s="557"/>
      <c r="E13" s="550"/>
      <c r="F13" s="550"/>
      <c r="G13" s="550"/>
      <c r="H13" s="550"/>
      <c r="I13" s="550"/>
      <c r="J13" s="554"/>
      <c r="Q13" s="63"/>
      <c r="R13" s="71"/>
      <c r="S13" s="71"/>
      <c r="T13" s="71"/>
      <c r="U13" s="72"/>
      <c r="V13" s="71"/>
    </row>
    <row r="14" spans="1:23" s="42" customFormat="1" ht="7.5" hidden="1" customHeight="1" thickBot="1" x14ac:dyDescent="0.35">
      <c r="A14" s="434"/>
      <c r="B14" s="13"/>
      <c r="C14" s="13"/>
      <c r="D14" s="13"/>
      <c r="O14" s="15"/>
      <c r="Q14" s="63"/>
      <c r="R14" s="71"/>
      <c r="S14" s="71"/>
      <c r="T14" s="71"/>
      <c r="U14" s="72"/>
      <c r="V14" s="71"/>
    </row>
    <row r="15" spans="1:23" s="42" customFormat="1" ht="16.5" hidden="1" customHeight="1" thickBot="1" x14ac:dyDescent="0.35">
      <c r="A15" s="434" t="s">
        <v>7</v>
      </c>
      <c r="B15" s="558" t="str">
        <f>'Info District'!G12</f>
        <v>PLATEAUX</v>
      </c>
      <c r="C15" s="559"/>
      <c r="D15" s="550" t="s">
        <v>8</v>
      </c>
      <c r="E15" s="550"/>
      <c r="F15" s="550"/>
      <c r="G15" s="551" t="str">
        <f>'Info District'!G13</f>
        <v>Agou</v>
      </c>
      <c r="H15" s="552"/>
      <c r="I15" s="553"/>
      <c r="L15" s="11"/>
      <c r="M15" s="11"/>
      <c r="N15" s="11"/>
      <c r="O15" s="11"/>
      <c r="P15" s="11"/>
      <c r="Q15" s="63"/>
      <c r="R15" s="71"/>
      <c r="S15" s="71"/>
      <c r="T15" s="71"/>
      <c r="U15" s="73"/>
      <c r="V15" s="71"/>
    </row>
    <row r="16" spans="1:23" s="42" customFormat="1" ht="3.75" hidden="1" customHeight="1" thickBot="1" x14ac:dyDescent="0.35">
      <c r="A16" s="139"/>
      <c r="B16" s="15"/>
      <c r="C16" s="15"/>
      <c r="D16" s="15"/>
      <c r="E16" s="15"/>
      <c r="K16" s="15"/>
      <c r="L16" s="15"/>
      <c r="M16" s="15"/>
      <c r="O16" s="15"/>
      <c r="Q16" s="63"/>
      <c r="R16" s="71"/>
      <c r="S16" s="71"/>
      <c r="T16" s="71"/>
      <c r="U16" s="72"/>
      <c r="V16" s="71"/>
    </row>
    <row r="17" spans="1:23" s="42" customFormat="1" ht="18" hidden="1" customHeight="1" thickBot="1" x14ac:dyDescent="0.35">
      <c r="A17" s="434" t="s">
        <v>9</v>
      </c>
      <c r="B17" s="556" t="str">
        <f>'Info District'!G17</f>
        <v>Avril à Juin 2025</v>
      </c>
      <c r="C17" s="560"/>
      <c r="D17" s="560"/>
      <c r="E17" s="557"/>
      <c r="G17" s="550" t="s">
        <v>11</v>
      </c>
      <c r="H17" s="550"/>
      <c r="I17" s="550"/>
      <c r="J17" s="550"/>
      <c r="K17" s="554"/>
      <c r="L17" s="551" t="str">
        <f>'Info District'!G18</f>
        <v>Juillet à Septembre 2025</v>
      </c>
      <c r="M17" s="552"/>
      <c r="N17" s="552"/>
      <c r="O17" s="552"/>
      <c r="P17" s="553"/>
      <c r="Q17" s="63"/>
      <c r="R17" s="71"/>
      <c r="S17" s="71"/>
      <c r="T17" s="71"/>
      <c r="U17" s="72"/>
      <c r="V17" s="71"/>
    </row>
    <row r="18" spans="1:23" s="9" customFormat="1" ht="6" customHeight="1" thickBot="1" x14ac:dyDescent="0.3">
      <c r="B18" s="43"/>
      <c r="C18" s="43"/>
      <c r="D18" s="43"/>
      <c r="E18" s="44"/>
      <c r="F18" s="43"/>
      <c r="G18" s="45"/>
      <c r="H18" s="45"/>
      <c r="I18" s="45"/>
      <c r="J18" s="45"/>
      <c r="K18" s="45"/>
      <c r="L18" s="45"/>
      <c r="M18" s="45"/>
      <c r="O18" s="38"/>
      <c r="Q18" s="64"/>
      <c r="R18" s="74"/>
      <c r="S18" s="74"/>
      <c r="T18" s="74"/>
      <c r="U18" s="75"/>
      <c r="V18" s="74"/>
    </row>
    <row r="19" spans="1:23" s="9" customFormat="1" ht="31.5" customHeight="1" thickBot="1" x14ac:dyDescent="0.35">
      <c r="A19" s="532" t="s">
        <v>12</v>
      </c>
      <c r="B19" s="532"/>
      <c r="C19" s="533"/>
      <c r="D19" s="575"/>
      <c r="E19" s="576"/>
      <c r="F19" s="576"/>
      <c r="G19" s="576"/>
      <c r="H19" s="576"/>
      <c r="I19" s="576"/>
      <c r="J19" s="576"/>
      <c r="K19" s="576"/>
      <c r="L19" s="576"/>
      <c r="M19" s="576"/>
      <c r="N19" s="577"/>
      <c r="O19" s="11"/>
      <c r="P19" s="464" t="str">
        <f>'Info District'!H17</f>
        <v>T2</v>
      </c>
      <c r="Q19" s="65"/>
      <c r="R19" s="535" t="s">
        <v>96</v>
      </c>
      <c r="S19" s="536"/>
      <c r="T19" s="536"/>
      <c r="U19" s="536"/>
      <c r="V19" s="537"/>
    </row>
    <row r="20" spans="1:23" s="9" customFormat="1" ht="8.25" customHeight="1" thickBot="1" x14ac:dyDescent="0.35">
      <c r="A20" s="12"/>
      <c r="B20" s="12"/>
      <c r="C20" s="12"/>
      <c r="D20" s="12"/>
      <c r="E20" s="12"/>
      <c r="F20" s="12"/>
      <c r="G20" s="13"/>
      <c r="H20" s="13"/>
      <c r="I20" s="13"/>
      <c r="J20" s="13"/>
      <c r="K20" s="13"/>
      <c r="L20" s="14"/>
      <c r="M20" s="14"/>
      <c r="N20" s="14"/>
      <c r="O20" s="14"/>
      <c r="Q20" s="64"/>
      <c r="R20" s="146"/>
      <c r="S20" s="74"/>
      <c r="T20" s="74"/>
      <c r="U20" s="76"/>
      <c r="V20" s="147"/>
    </row>
    <row r="21" spans="1:23" s="9" customFormat="1" ht="30.75" customHeight="1" thickBot="1" x14ac:dyDescent="0.35">
      <c r="A21" s="564" t="s">
        <v>6</v>
      </c>
      <c r="B21" s="564"/>
      <c r="C21" s="564"/>
      <c r="D21" s="565"/>
      <c r="E21" s="566"/>
      <c r="F21" s="566"/>
      <c r="G21" s="566"/>
      <c r="H21" s="567"/>
      <c r="I21" s="12"/>
      <c r="K21" s="230" t="s">
        <v>338</v>
      </c>
      <c r="O21" s="571"/>
      <c r="P21" s="572"/>
      <c r="Q21" s="64"/>
      <c r="R21" s="146"/>
      <c r="S21" s="74"/>
      <c r="T21" s="74"/>
      <c r="U21" s="76"/>
      <c r="V21" s="147"/>
    </row>
    <row r="22" spans="1:23" s="9" customFormat="1" ht="9" customHeight="1" thickBot="1" x14ac:dyDescent="0.35">
      <c r="A22" s="12"/>
      <c r="B22" s="12"/>
      <c r="C22" s="12"/>
      <c r="D22" s="12"/>
      <c r="E22" s="12"/>
      <c r="F22" s="12"/>
      <c r="G22" s="13"/>
      <c r="H22" s="13"/>
      <c r="I22" s="13"/>
      <c r="J22" s="13"/>
      <c r="K22" s="13"/>
      <c r="L22" s="14"/>
      <c r="M22" s="14"/>
      <c r="N22" s="14"/>
      <c r="O22" s="14"/>
      <c r="Q22" s="64"/>
      <c r="R22" s="146"/>
      <c r="S22" s="74"/>
      <c r="T22" s="74"/>
      <c r="U22" s="76"/>
      <c r="V22" s="147"/>
    </row>
    <row r="23" spans="1:23" s="9" customFormat="1" ht="30" customHeight="1" thickBot="1" x14ac:dyDescent="0.35">
      <c r="A23" s="532" t="s">
        <v>240</v>
      </c>
      <c r="B23" s="532"/>
      <c r="C23" s="533"/>
      <c r="D23" s="568" t="s">
        <v>265</v>
      </c>
      <c r="E23" s="569"/>
      <c r="F23" s="570"/>
      <c r="H23" s="229"/>
      <c r="I23" s="573" t="s">
        <v>337</v>
      </c>
      <c r="J23" s="573"/>
      <c r="K23" s="573"/>
      <c r="L23" s="573"/>
      <c r="M23" s="573"/>
      <c r="N23" s="574"/>
      <c r="O23" s="562"/>
      <c r="P23" s="563"/>
      <c r="Q23" s="64"/>
      <c r="R23" s="146"/>
      <c r="S23" s="74"/>
      <c r="T23" s="74"/>
      <c r="U23" s="76"/>
      <c r="V23" s="147"/>
    </row>
    <row r="24" spans="1:23" s="9" customFormat="1" ht="6" customHeight="1" x14ac:dyDescent="0.3">
      <c r="A24" s="12"/>
      <c r="B24" s="12"/>
      <c r="C24" s="12"/>
      <c r="D24" s="12"/>
      <c r="E24" s="12"/>
      <c r="F24" s="12"/>
      <c r="G24" s="13"/>
      <c r="H24" s="15"/>
      <c r="I24" s="15"/>
      <c r="J24" s="15"/>
      <c r="K24" s="13"/>
      <c r="L24" s="14"/>
      <c r="M24" s="14"/>
      <c r="N24" s="14"/>
      <c r="O24" s="14"/>
      <c r="Q24" s="64"/>
      <c r="R24" s="146"/>
      <c r="S24" s="74"/>
      <c r="T24" s="74"/>
      <c r="U24" s="76"/>
      <c r="V24" s="147"/>
    </row>
    <row r="25" spans="1:23" s="9" customFormat="1" ht="4.5" customHeight="1" thickBot="1" x14ac:dyDescent="0.35">
      <c r="A25" s="12"/>
      <c r="B25" s="12"/>
      <c r="C25" s="12"/>
      <c r="D25" s="12"/>
      <c r="E25" s="12"/>
      <c r="F25" s="12"/>
      <c r="G25" s="13"/>
      <c r="H25" s="13"/>
      <c r="I25" s="13"/>
      <c r="J25" s="13"/>
      <c r="K25" s="13"/>
      <c r="L25" s="14"/>
      <c r="M25" s="14"/>
      <c r="N25" s="14"/>
      <c r="O25" s="14"/>
      <c r="Q25" s="64"/>
      <c r="R25" s="146"/>
      <c r="S25" s="74"/>
      <c r="T25" s="74"/>
      <c r="U25" s="76"/>
      <c r="V25" s="147"/>
    </row>
    <row r="26" spans="1:23" ht="76.5" customHeight="1" thickBot="1" x14ac:dyDescent="0.35">
      <c r="A26" s="541" t="s">
        <v>13</v>
      </c>
      <c r="B26" s="16" t="s">
        <v>14</v>
      </c>
      <c r="C26" s="108" t="s">
        <v>15</v>
      </c>
      <c r="D26" s="118" t="s">
        <v>16</v>
      </c>
      <c r="E26" s="117" t="s">
        <v>17</v>
      </c>
      <c r="F26" s="16" t="s">
        <v>18</v>
      </c>
      <c r="G26" s="16" t="s">
        <v>233</v>
      </c>
      <c r="H26" s="16" t="s">
        <v>234</v>
      </c>
      <c r="I26" s="16" t="s">
        <v>19</v>
      </c>
      <c r="J26" s="16" t="s">
        <v>20</v>
      </c>
      <c r="K26" s="108" t="s">
        <v>21</v>
      </c>
      <c r="L26" s="136" t="s">
        <v>22</v>
      </c>
      <c r="M26" s="137" t="s">
        <v>236</v>
      </c>
      <c r="N26" s="138" t="s">
        <v>23</v>
      </c>
      <c r="O26" s="109" t="s">
        <v>39</v>
      </c>
      <c r="P26" s="16" t="s">
        <v>40</v>
      </c>
      <c r="R26" s="148" t="s">
        <v>237</v>
      </c>
      <c r="S26" s="140" t="s">
        <v>93</v>
      </c>
      <c r="T26" s="140" t="s">
        <v>239</v>
      </c>
      <c r="U26" s="140" t="s">
        <v>238</v>
      </c>
      <c r="V26" s="149" t="s">
        <v>97</v>
      </c>
    </row>
    <row r="27" spans="1:23" s="47" customFormat="1" ht="21.75" customHeight="1" thickBot="1" x14ac:dyDescent="0.35">
      <c r="A27" s="542"/>
      <c r="B27" s="46" t="s">
        <v>24</v>
      </c>
      <c r="C27" s="46" t="s">
        <v>25</v>
      </c>
      <c r="D27" s="112" t="s">
        <v>26</v>
      </c>
      <c r="E27" s="46" t="s">
        <v>27</v>
      </c>
      <c r="F27" s="46"/>
      <c r="G27" s="46" t="s">
        <v>28</v>
      </c>
      <c r="H27" s="46"/>
      <c r="I27" s="46" t="s">
        <v>29</v>
      </c>
      <c r="J27" s="46"/>
      <c r="K27" s="131" t="s">
        <v>235</v>
      </c>
      <c r="L27" s="133"/>
      <c r="M27" s="134"/>
      <c r="N27" s="135"/>
      <c r="O27" s="132" t="s">
        <v>30</v>
      </c>
      <c r="P27" s="46"/>
      <c r="Q27" s="66"/>
      <c r="R27" s="150"/>
      <c r="S27" s="67" t="s">
        <v>94</v>
      </c>
      <c r="T27" s="67" t="s">
        <v>95</v>
      </c>
      <c r="U27" s="94"/>
      <c r="V27" s="151" t="str">
        <f>IF(J28&lt;=0,"",IF(J28=90,$W$28))</f>
        <v/>
      </c>
      <c r="W27" s="37" t="s">
        <v>98</v>
      </c>
    </row>
    <row r="28" spans="1:23" ht="49.5" customHeight="1" x14ac:dyDescent="0.3">
      <c r="A28" s="231" t="str">
        <f>CDT!B26</f>
        <v>Artéméther-Luméfantrine 6cp (AL)</v>
      </c>
      <c r="B28" s="79"/>
      <c r="C28" s="110"/>
      <c r="D28" s="120" t="str">
        <f>IF(B28&lt;&gt;"",B28+C28,"")</f>
        <v/>
      </c>
      <c r="E28" s="119"/>
      <c r="F28" s="79"/>
      <c r="G28" s="79"/>
      <c r="H28" s="79"/>
      <c r="I28" s="79"/>
      <c r="J28" s="79"/>
      <c r="K28" s="110"/>
      <c r="L28" s="431" t="str">
        <f>IF(B28&lt;&gt;"",IF(J28=0,E28,((E28*90)/(90-J28))),"0")</f>
        <v>0</v>
      </c>
      <c r="M28" s="428" t="str">
        <f>IF(B28&lt;&gt;"",((E28/R28)*30),"0")</f>
        <v>0</v>
      </c>
      <c r="N28" s="250" t="str">
        <f>IF(B28&lt;&gt;"",IF(J28=0,((E28+L28)-K28),((M28*6)-K28)),"0")</f>
        <v>0</v>
      </c>
      <c r="O28" s="251"/>
      <c r="P28" s="81"/>
      <c r="R28" s="152">
        <f>(90-J28)</f>
        <v>90</v>
      </c>
      <c r="S28" s="68" t="e">
        <f>D28-(E28+G28+I28+H28)</f>
        <v>#VALUE!</v>
      </c>
      <c r="T28" s="68" t="e">
        <f>K28-S28</f>
        <v>#VALUE!</v>
      </c>
      <c r="U28" s="95">
        <v>6</v>
      </c>
      <c r="V28" s="153" t="e">
        <f t="shared" ref="V28:V52" si="0">IF(T28=0,"",$W$27)</f>
        <v>#VALUE!</v>
      </c>
      <c r="W28" s="37" t="s">
        <v>203</v>
      </c>
    </row>
    <row r="29" spans="1:23" ht="45" customHeight="1" x14ac:dyDescent="0.3">
      <c r="A29" s="231" t="str">
        <f>CDT!B27</f>
        <v>Artéméther-Luméfantrine 12cp (AL)</v>
      </c>
      <c r="B29" s="79"/>
      <c r="C29" s="110"/>
      <c r="D29" s="121" t="str">
        <f t="shared" ref="D29:D36" si="1">IF(B29&lt;&gt;"",B29+C29,"")</f>
        <v/>
      </c>
      <c r="E29" s="119"/>
      <c r="F29" s="79"/>
      <c r="G29" s="79"/>
      <c r="H29" s="79"/>
      <c r="I29" s="79"/>
      <c r="J29" s="79"/>
      <c r="K29" s="110"/>
      <c r="L29" s="431" t="str">
        <f t="shared" ref="L29:L36" si="2">IF(B29&lt;&gt;"",IF(J29=0,E29,((E29*90)/(90-J29))),"0")</f>
        <v>0</v>
      </c>
      <c r="M29" s="428" t="str">
        <f t="shared" ref="M29:M36" si="3">IF(B29&lt;&gt;"",((E29/R29)*30),"0")</f>
        <v>0</v>
      </c>
      <c r="N29" s="250" t="str">
        <f t="shared" ref="N29:N36" si="4">IF(B29&lt;&gt;"",IF(J29=0,((E29+L29)-K29),((M29*6)-K29)),"0")</f>
        <v>0</v>
      </c>
      <c r="O29" s="251"/>
      <c r="P29" s="81"/>
      <c r="R29" s="152">
        <f t="shared" ref="R29:R50" si="5">(90-J29)</f>
        <v>90</v>
      </c>
      <c r="S29" s="68" t="e">
        <f t="shared" ref="S29:S49" si="6">D29-(E29+G29+I29+H29)</f>
        <v>#VALUE!</v>
      </c>
      <c r="T29" s="68" t="e">
        <f t="shared" ref="T29:T50" si="7">K29-S29</f>
        <v>#VALUE!</v>
      </c>
      <c r="U29" s="95">
        <v>12</v>
      </c>
      <c r="V29" s="153" t="e">
        <f t="shared" si="0"/>
        <v>#VALUE!</v>
      </c>
    </row>
    <row r="30" spans="1:23" ht="49.5" customHeight="1" x14ac:dyDescent="0.3">
      <c r="A30" s="231" t="str">
        <f>CDT!B28</f>
        <v>Artéméther-Luméfantrine 18cp (AL)</v>
      </c>
      <c r="B30" s="79"/>
      <c r="C30" s="110"/>
      <c r="D30" s="121" t="str">
        <f t="shared" si="1"/>
        <v/>
      </c>
      <c r="E30" s="119"/>
      <c r="F30" s="79"/>
      <c r="G30" s="79"/>
      <c r="H30" s="79"/>
      <c r="I30" s="79"/>
      <c r="J30" s="79"/>
      <c r="K30" s="110"/>
      <c r="L30" s="431" t="str">
        <f t="shared" si="2"/>
        <v>0</v>
      </c>
      <c r="M30" s="428" t="str">
        <f t="shared" si="3"/>
        <v>0</v>
      </c>
      <c r="N30" s="250" t="str">
        <f t="shared" si="4"/>
        <v>0</v>
      </c>
      <c r="O30" s="251"/>
      <c r="P30" s="81"/>
      <c r="R30" s="152">
        <f t="shared" si="5"/>
        <v>90</v>
      </c>
      <c r="S30" s="68" t="e">
        <f t="shared" si="6"/>
        <v>#VALUE!</v>
      </c>
      <c r="T30" s="68" t="e">
        <f t="shared" si="7"/>
        <v>#VALUE!</v>
      </c>
      <c r="U30" s="95">
        <v>18</v>
      </c>
      <c r="V30" s="153" t="e">
        <f t="shared" si="0"/>
        <v>#VALUE!</v>
      </c>
    </row>
    <row r="31" spans="1:23" ht="49.5" customHeight="1" x14ac:dyDescent="0.3">
      <c r="A31" s="231" t="str">
        <f>CDT!B29</f>
        <v>Artéméther-Luméfantrine 24cp (AL)</v>
      </c>
      <c r="B31" s="79"/>
      <c r="C31" s="110"/>
      <c r="D31" s="121" t="str">
        <f t="shared" si="1"/>
        <v/>
      </c>
      <c r="E31" s="119"/>
      <c r="F31" s="79"/>
      <c r="G31" s="79"/>
      <c r="H31" s="79"/>
      <c r="I31" s="79"/>
      <c r="J31" s="79"/>
      <c r="K31" s="110"/>
      <c r="L31" s="431" t="str">
        <f t="shared" si="2"/>
        <v>0</v>
      </c>
      <c r="M31" s="428" t="str">
        <f t="shared" si="3"/>
        <v>0</v>
      </c>
      <c r="N31" s="250" t="str">
        <f t="shared" si="4"/>
        <v>0</v>
      </c>
      <c r="O31" s="251"/>
      <c r="P31" s="81"/>
      <c r="R31" s="152">
        <f t="shared" si="5"/>
        <v>90</v>
      </c>
      <c r="S31" s="68" t="e">
        <f t="shared" si="6"/>
        <v>#VALUE!</v>
      </c>
      <c r="T31" s="68" t="e">
        <f t="shared" si="7"/>
        <v>#VALUE!</v>
      </c>
      <c r="U31" s="95">
        <v>24</v>
      </c>
      <c r="V31" s="153" t="e">
        <f t="shared" si="0"/>
        <v>#VALUE!</v>
      </c>
    </row>
    <row r="32" spans="1:23" ht="50.25" hidden="1" customHeight="1" x14ac:dyDescent="0.3">
      <c r="A32" s="17" t="str">
        <f>CDT!B30</f>
        <v>Artéméther injectable 40 mg</v>
      </c>
      <c r="B32" s="79"/>
      <c r="C32" s="110"/>
      <c r="D32" s="121" t="str">
        <f t="shared" si="1"/>
        <v/>
      </c>
      <c r="E32" s="119"/>
      <c r="F32" s="79"/>
      <c r="G32" s="79"/>
      <c r="H32" s="79"/>
      <c r="I32" s="79"/>
      <c r="J32" s="79"/>
      <c r="K32" s="110"/>
      <c r="L32" s="431" t="str">
        <f t="shared" si="2"/>
        <v>0</v>
      </c>
      <c r="M32" s="428" t="str">
        <f t="shared" si="3"/>
        <v>0</v>
      </c>
      <c r="N32" s="250" t="str">
        <f t="shared" si="4"/>
        <v>0</v>
      </c>
      <c r="O32" s="251"/>
      <c r="P32" s="79"/>
      <c r="R32" s="152">
        <f t="shared" si="5"/>
        <v>90</v>
      </c>
      <c r="S32" s="68" t="e">
        <f t="shared" si="6"/>
        <v>#VALUE!</v>
      </c>
      <c r="T32" s="68" t="e">
        <f t="shared" si="7"/>
        <v>#VALUE!</v>
      </c>
      <c r="U32" s="95">
        <v>1</v>
      </c>
      <c r="V32" s="153" t="e">
        <f t="shared" si="0"/>
        <v>#VALUE!</v>
      </c>
    </row>
    <row r="33" spans="1:22" ht="50.25" hidden="1" customHeight="1" x14ac:dyDescent="0.3">
      <c r="A33" s="17" t="str">
        <f>CDT!B31</f>
        <v>Artéméther injectable 80 mg</v>
      </c>
      <c r="B33" s="79"/>
      <c r="C33" s="110"/>
      <c r="D33" s="121" t="str">
        <f t="shared" si="1"/>
        <v/>
      </c>
      <c r="E33" s="119"/>
      <c r="F33" s="79"/>
      <c r="G33" s="79"/>
      <c r="H33" s="79"/>
      <c r="I33" s="79"/>
      <c r="J33" s="79"/>
      <c r="K33" s="110"/>
      <c r="L33" s="431" t="str">
        <f t="shared" si="2"/>
        <v>0</v>
      </c>
      <c r="M33" s="428" t="str">
        <f t="shared" si="3"/>
        <v>0</v>
      </c>
      <c r="N33" s="250" t="str">
        <f t="shared" si="4"/>
        <v>0</v>
      </c>
      <c r="O33" s="251"/>
      <c r="P33" s="79"/>
      <c r="R33" s="152">
        <f t="shared" si="5"/>
        <v>90</v>
      </c>
      <c r="S33" s="68" t="e">
        <f t="shared" si="6"/>
        <v>#VALUE!</v>
      </c>
      <c r="T33" s="68" t="e">
        <f t="shared" si="7"/>
        <v>#VALUE!</v>
      </c>
      <c r="U33" s="95">
        <v>1</v>
      </c>
      <c r="V33" s="153" t="e">
        <f t="shared" si="0"/>
        <v>#VALUE!</v>
      </c>
    </row>
    <row r="34" spans="1:22" ht="50.25" hidden="1" customHeight="1" x14ac:dyDescent="0.3">
      <c r="A34" s="17" t="str">
        <f>CDT!B32</f>
        <v>Artésunate injectable 60 mg</v>
      </c>
      <c r="B34" s="79"/>
      <c r="C34" s="110"/>
      <c r="D34" s="121" t="str">
        <f t="shared" si="1"/>
        <v/>
      </c>
      <c r="E34" s="119"/>
      <c r="F34" s="79"/>
      <c r="G34" s="79"/>
      <c r="H34" s="79"/>
      <c r="I34" s="79"/>
      <c r="J34" s="79"/>
      <c r="K34" s="110"/>
      <c r="L34" s="431" t="str">
        <f t="shared" si="2"/>
        <v>0</v>
      </c>
      <c r="M34" s="428" t="str">
        <f t="shared" si="3"/>
        <v>0</v>
      </c>
      <c r="N34" s="250" t="str">
        <f t="shared" si="4"/>
        <v>0</v>
      </c>
      <c r="O34" s="251"/>
      <c r="P34" s="79"/>
      <c r="R34" s="152">
        <f t="shared" si="5"/>
        <v>90</v>
      </c>
      <c r="S34" s="68" t="e">
        <f t="shared" si="6"/>
        <v>#VALUE!</v>
      </c>
      <c r="T34" s="68" t="e">
        <f t="shared" si="7"/>
        <v>#VALUE!</v>
      </c>
      <c r="U34" s="95">
        <v>1</v>
      </c>
      <c r="V34" s="153" t="e">
        <f t="shared" si="0"/>
        <v>#VALUE!</v>
      </c>
    </row>
    <row r="35" spans="1:22" ht="50.25" hidden="1" customHeight="1" x14ac:dyDescent="0.3">
      <c r="A35" s="17" t="str">
        <f>CDT!B33</f>
        <v xml:space="preserve"> Sulfadoxine Pyriméthamine:  (SP)</v>
      </c>
      <c r="B35" s="79"/>
      <c r="C35" s="110"/>
      <c r="D35" s="121" t="str">
        <f t="shared" si="1"/>
        <v/>
      </c>
      <c r="E35" s="119"/>
      <c r="F35" s="79"/>
      <c r="G35" s="79"/>
      <c r="H35" s="79"/>
      <c r="I35" s="79"/>
      <c r="J35" s="79"/>
      <c r="K35" s="110"/>
      <c r="L35" s="431" t="str">
        <f t="shared" si="2"/>
        <v>0</v>
      </c>
      <c r="M35" s="428" t="str">
        <f t="shared" si="3"/>
        <v>0</v>
      </c>
      <c r="N35" s="250" t="str">
        <f t="shared" si="4"/>
        <v>0</v>
      </c>
      <c r="O35" s="251"/>
      <c r="P35" s="79"/>
      <c r="R35" s="152">
        <f t="shared" si="5"/>
        <v>90</v>
      </c>
      <c r="S35" s="68" t="e">
        <f t="shared" si="6"/>
        <v>#VALUE!</v>
      </c>
      <c r="T35" s="68" t="e">
        <f t="shared" si="7"/>
        <v>#VALUE!</v>
      </c>
      <c r="U35" s="95">
        <v>3</v>
      </c>
      <c r="V35" s="153" t="e">
        <f t="shared" si="0"/>
        <v>#VALUE!</v>
      </c>
    </row>
    <row r="36" spans="1:22" ht="45.75" customHeight="1" thickBot="1" x14ac:dyDescent="0.35">
      <c r="A36" s="231" t="str">
        <f>CDT!B34</f>
        <v>Test de Diagnostic Rapide  : (TDR)</v>
      </c>
      <c r="B36" s="79"/>
      <c r="C36" s="110"/>
      <c r="D36" s="305" t="str">
        <f t="shared" si="1"/>
        <v/>
      </c>
      <c r="E36" s="119"/>
      <c r="F36" s="79"/>
      <c r="G36" s="79"/>
      <c r="H36" s="79"/>
      <c r="I36" s="79"/>
      <c r="J36" s="79"/>
      <c r="K36" s="110"/>
      <c r="L36" s="431" t="str">
        <f t="shared" si="2"/>
        <v>0</v>
      </c>
      <c r="M36" s="428" t="str">
        <f t="shared" si="3"/>
        <v>0</v>
      </c>
      <c r="N36" s="250" t="str">
        <f t="shared" si="4"/>
        <v>0</v>
      </c>
      <c r="O36" s="251"/>
      <c r="P36" s="79"/>
      <c r="R36" s="152">
        <f t="shared" si="5"/>
        <v>90</v>
      </c>
      <c r="S36" s="68" t="e">
        <f t="shared" si="6"/>
        <v>#VALUE!</v>
      </c>
      <c r="T36" s="68" t="e">
        <f t="shared" si="7"/>
        <v>#VALUE!</v>
      </c>
      <c r="U36" s="95">
        <v>1</v>
      </c>
      <c r="V36" s="153" t="e">
        <f t="shared" si="0"/>
        <v>#VALUE!</v>
      </c>
    </row>
    <row r="37" spans="1:22" ht="34.5" hidden="1" customHeight="1" x14ac:dyDescent="0.3">
      <c r="A37" s="17" t="str">
        <f>CDT!B35</f>
        <v>Moustiquaire à Imprégnation Durable: (MID)</v>
      </c>
      <c r="B37" s="79"/>
      <c r="C37" s="110"/>
      <c r="D37" s="304">
        <f t="shared" ref="D37:D50" si="8">B37+C37</f>
        <v>0</v>
      </c>
      <c r="E37" s="119"/>
      <c r="F37" s="79"/>
      <c r="G37" s="79"/>
      <c r="H37" s="79"/>
      <c r="I37" s="79"/>
      <c r="J37" s="79"/>
      <c r="K37" s="110"/>
      <c r="L37" s="113">
        <f t="shared" ref="L37:L50" si="9">IF(J37=0,E37,((D37*90)/(90-J37)))</f>
        <v>0</v>
      </c>
      <c r="M37" s="55">
        <f t="shared" ref="M37:M50" si="10">(E37/R37)*30</f>
        <v>0</v>
      </c>
      <c r="N37" s="114">
        <f t="shared" ref="N37:N49" si="11">IF(J37=0,((E37+L37)-K37),((L37*2)-K37))</f>
        <v>0</v>
      </c>
      <c r="O37" s="111" t="str">
        <f t="shared" ref="O37:O50" si="12">IF(N37=0,"0",N37)</f>
        <v>0</v>
      </c>
      <c r="P37" s="79"/>
      <c r="R37" s="152">
        <f t="shared" si="5"/>
        <v>90</v>
      </c>
      <c r="S37" s="68">
        <f t="shared" si="6"/>
        <v>0</v>
      </c>
      <c r="T37" s="68">
        <f t="shared" si="7"/>
        <v>0</v>
      </c>
      <c r="U37" s="95">
        <v>1</v>
      </c>
      <c r="V37" s="153" t="str">
        <f t="shared" si="0"/>
        <v/>
      </c>
    </row>
    <row r="38" spans="1:22" ht="34.5" hidden="1" customHeight="1" x14ac:dyDescent="0.3">
      <c r="A38" s="17" t="str">
        <f>CDT!B40</f>
        <v>Artésunate Amodiaquine: (ASAQ) : 3 cp (25/67,5 mg)</v>
      </c>
      <c r="B38" s="79"/>
      <c r="C38" s="110"/>
      <c r="D38" s="121">
        <f t="shared" si="8"/>
        <v>0</v>
      </c>
      <c r="E38" s="119"/>
      <c r="F38" s="79"/>
      <c r="G38" s="79"/>
      <c r="H38" s="79"/>
      <c r="I38" s="79"/>
      <c r="J38" s="79"/>
      <c r="K38" s="110"/>
      <c r="L38" s="113">
        <f t="shared" si="9"/>
        <v>0</v>
      </c>
      <c r="M38" s="55">
        <f t="shared" si="10"/>
        <v>0</v>
      </c>
      <c r="N38" s="114">
        <f t="shared" si="11"/>
        <v>0</v>
      </c>
      <c r="O38" s="111" t="str">
        <f t="shared" si="12"/>
        <v>0</v>
      </c>
      <c r="P38" s="79"/>
      <c r="R38" s="152">
        <f t="shared" si="5"/>
        <v>90</v>
      </c>
      <c r="S38" s="68">
        <f t="shared" si="6"/>
        <v>0</v>
      </c>
      <c r="T38" s="68">
        <f t="shared" si="7"/>
        <v>0</v>
      </c>
      <c r="U38" s="95">
        <v>3</v>
      </c>
      <c r="V38" s="153" t="str">
        <f t="shared" si="0"/>
        <v/>
      </c>
    </row>
    <row r="39" spans="1:22" ht="34.5" hidden="1" customHeight="1" x14ac:dyDescent="0.3">
      <c r="A39" s="17" t="str">
        <f>CDT!B41</f>
        <v>Artésunate Amodiaquine: (ASAQ) 3 cp (50/135 mg)</v>
      </c>
      <c r="B39" s="79"/>
      <c r="C39" s="110"/>
      <c r="D39" s="121">
        <f t="shared" si="8"/>
        <v>0</v>
      </c>
      <c r="E39" s="119"/>
      <c r="F39" s="79"/>
      <c r="G39" s="79"/>
      <c r="H39" s="79"/>
      <c r="I39" s="79"/>
      <c r="J39" s="79"/>
      <c r="K39" s="110"/>
      <c r="L39" s="113">
        <f t="shared" si="9"/>
        <v>0</v>
      </c>
      <c r="M39" s="55">
        <f t="shared" si="10"/>
        <v>0</v>
      </c>
      <c r="N39" s="114">
        <f t="shared" si="11"/>
        <v>0</v>
      </c>
      <c r="O39" s="111" t="str">
        <f t="shared" si="12"/>
        <v>0</v>
      </c>
      <c r="P39" s="79"/>
      <c r="R39" s="152">
        <f t="shared" si="5"/>
        <v>90</v>
      </c>
      <c r="S39" s="68">
        <f t="shared" si="6"/>
        <v>0</v>
      </c>
      <c r="T39" s="68">
        <f t="shared" si="7"/>
        <v>0</v>
      </c>
      <c r="U39" s="95">
        <v>3</v>
      </c>
      <c r="V39" s="153" t="str">
        <f t="shared" si="0"/>
        <v/>
      </c>
    </row>
    <row r="40" spans="1:22" ht="34.5" hidden="1" customHeight="1" x14ac:dyDescent="0.3">
      <c r="A40" s="17" t="str">
        <f>CDT!B42</f>
        <v>Artésunate Amodiaquine: (ASAQ) 3 cp (100/270 mg)</v>
      </c>
      <c r="B40" s="79"/>
      <c r="C40" s="110"/>
      <c r="D40" s="121">
        <f t="shared" si="8"/>
        <v>0</v>
      </c>
      <c r="E40" s="119"/>
      <c r="F40" s="79"/>
      <c r="G40" s="79"/>
      <c r="H40" s="79"/>
      <c r="I40" s="79"/>
      <c r="J40" s="79"/>
      <c r="K40" s="110"/>
      <c r="L40" s="113">
        <f t="shared" si="9"/>
        <v>0</v>
      </c>
      <c r="M40" s="55">
        <f t="shared" si="10"/>
        <v>0</v>
      </c>
      <c r="N40" s="114">
        <f t="shared" si="11"/>
        <v>0</v>
      </c>
      <c r="O40" s="111" t="str">
        <f t="shared" si="12"/>
        <v>0</v>
      </c>
      <c r="P40" s="79"/>
      <c r="R40" s="152">
        <f t="shared" si="5"/>
        <v>90</v>
      </c>
      <c r="S40" s="68">
        <f t="shared" si="6"/>
        <v>0</v>
      </c>
      <c r="T40" s="68">
        <f t="shared" si="7"/>
        <v>0</v>
      </c>
      <c r="U40" s="95">
        <v>3</v>
      </c>
      <c r="V40" s="153" t="str">
        <f t="shared" si="0"/>
        <v/>
      </c>
    </row>
    <row r="41" spans="1:22" ht="34.5" hidden="1" customHeight="1" x14ac:dyDescent="0.3">
      <c r="A41" s="17" t="str">
        <f>CDT!B43</f>
        <v>Artésunate Amodiaquine: (ASAQ) 6 cp (100/270 mg)</v>
      </c>
      <c r="B41" s="79"/>
      <c r="C41" s="110"/>
      <c r="D41" s="121">
        <f t="shared" si="8"/>
        <v>0</v>
      </c>
      <c r="E41" s="119"/>
      <c r="F41" s="79"/>
      <c r="G41" s="79"/>
      <c r="H41" s="79"/>
      <c r="I41" s="79"/>
      <c r="J41" s="79"/>
      <c r="K41" s="110"/>
      <c r="L41" s="113">
        <f t="shared" si="9"/>
        <v>0</v>
      </c>
      <c r="M41" s="55">
        <f t="shared" si="10"/>
        <v>0</v>
      </c>
      <c r="N41" s="114">
        <f t="shared" si="11"/>
        <v>0</v>
      </c>
      <c r="O41" s="111" t="str">
        <f t="shared" si="12"/>
        <v>0</v>
      </c>
      <c r="P41" s="79"/>
      <c r="R41" s="152">
        <f t="shared" si="5"/>
        <v>90</v>
      </c>
      <c r="S41" s="68">
        <f t="shared" si="6"/>
        <v>0</v>
      </c>
      <c r="T41" s="68">
        <f t="shared" si="7"/>
        <v>0</v>
      </c>
      <c r="U41" s="95">
        <v>3</v>
      </c>
      <c r="V41" s="153" t="str">
        <f t="shared" si="0"/>
        <v/>
      </c>
    </row>
    <row r="42" spans="1:22" ht="34.5" hidden="1" customHeight="1" x14ac:dyDescent="0.3">
      <c r="A42" s="17" t="str">
        <f>CDT!B36</f>
        <v>Dihydroartéminisine Pipéraquine– Plaq / 3 comp 
( DHA-PPQ)  20/160 mg</v>
      </c>
      <c r="B42" s="79"/>
      <c r="C42" s="110"/>
      <c r="D42" s="121">
        <f t="shared" si="8"/>
        <v>0</v>
      </c>
      <c r="E42" s="119"/>
      <c r="F42" s="79"/>
      <c r="G42" s="79"/>
      <c r="H42" s="79"/>
      <c r="I42" s="79"/>
      <c r="J42" s="79"/>
      <c r="K42" s="110"/>
      <c r="L42" s="113">
        <f t="shared" si="9"/>
        <v>0</v>
      </c>
      <c r="M42" s="55">
        <f t="shared" si="10"/>
        <v>0</v>
      </c>
      <c r="N42" s="114">
        <f t="shared" si="11"/>
        <v>0</v>
      </c>
      <c r="O42" s="111" t="str">
        <f t="shared" si="12"/>
        <v>0</v>
      </c>
      <c r="P42" s="79"/>
      <c r="R42" s="152">
        <f t="shared" si="5"/>
        <v>90</v>
      </c>
      <c r="S42" s="68">
        <f t="shared" si="6"/>
        <v>0</v>
      </c>
      <c r="T42" s="68">
        <f t="shared" si="7"/>
        <v>0</v>
      </c>
      <c r="U42" s="95">
        <v>1</v>
      </c>
      <c r="V42" s="153" t="str">
        <f t="shared" si="0"/>
        <v/>
      </c>
    </row>
    <row r="43" spans="1:22" ht="34.5" hidden="1" customHeight="1" x14ac:dyDescent="0.3">
      <c r="A43" s="17" t="str">
        <f>CDT!B37</f>
        <v>Dihydroartéminisine Pipéraquine– Plaq / 3 comp 
( DHA-PPQ)  40/320 mg</v>
      </c>
      <c r="B43" s="79"/>
      <c r="C43" s="110"/>
      <c r="D43" s="121">
        <f t="shared" si="8"/>
        <v>0</v>
      </c>
      <c r="E43" s="119"/>
      <c r="F43" s="79"/>
      <c r="G43" s="79"/>
      <c r="H43" s="79"/>
      <c r="I43" s="79"/>
      <c r="J43" s="79"/>
      <c r="K43" s="110"/>
      <c r="L43" s="113">
        <f t="shared" si="9"/>
        <v>0</v>
      </c>
      <c r="M43" s="55">
        <f t="shared" si="10"/>
        <v>0</v>
      </c>
      <c r="N43" s="114">
        <f t="shared" si="11"/>
        <v>0</v>
      </c>
      <c r="O43" s="111" t="str">
        <f t="shared" si="12"/>
        <v>0</v>
      </c>
      <c r="P43" s="79"/>
      <c r="R43" s="152">
        <f t="shared" si="5"/>
        <v>90</v>
      </c>
      <c r="S43" s="68">
        <f t="shared" si="6"/>
        <v>0</v>
      </c>
      <c r="T43" s="68">
        <f t="shared" si="7"/>
        <v>0</v>
      </c>
      <c r="U43" s="95">
        <v>1</v>
      </c>
      <c r="V43" s="153" t="str">
        <f t="shared" si="0"/>
        <v/>
      </c>
    </row>
    <row r="44" spans="1:22" ht="34.5" hidden="1" customHeight="1" x14ac:dyDescent="0.3">
      <c r="A44" s="17" t="str">
        <f>CDT!B38</f>
        <v>Dihydroartéminisine Pipéraquine– Plaq / 6 comp 
( DHA-PPQ)  40/320 mg</v>
      </c>
      <c r="B44" s="79"/>
      <c r="C44" s="110"/>
      <c r="D44" s="121">
        <f t="shared" si="8"/>
        <v>0</v>
      </c>
      <c r="E44" s="119"/>
      <c r="F44" s="79"/>
      <c r="G44" s="79"/>
      <c r="H44" s="79"/>
      <c r="I44" s="79"/>
      <c r="J44" s="79"/>
      <c r="K44" s="110"/>
      <c r="L44" s="113">
        <f t="shared" si="9"/>
        <v>0</v>
      </c>
      <c r="M44" s="55">
        <f t="shared" si="10"/>
        <v>0</v>
      </c>
      <c r="N44" s="114">
        <f t="shared" si="11"/>
        <v>0</v>
      </c>
      <c r="O44" s="111" t="str">
        <f t="shared" si="12"/>
        <v>0</v>
      </c>
      <c r="P44" s="79"/>
      <c r="R44" s="152">
        <f t="shared" si="5"/>
        <v>90</v>
      </c>
      <c r="S44" s="68">
        <f t="shared" si="6"/>
        <v>0</v>
      </c>
      <c r="T44" s="68">
        <f t="shared" si="7"/>
        <v>0</v>
      </c>
      <c r="U44" s="95">
        <v>1</v>
      </c>
      <c r="V44" s="153" t="str">
        <f t="shared" si="0"/>
        <v/>
      </c>
    </row>
    <row r="45" spans="1:22" ht="34.5" hidden="1" customHeight="1" x14ac:dyDescent="0.3">
      <c r="A45" s="17" t="str">
        <f>CDT!B44</f>
        <v>Artésunate - Méfloquine (AS-MF)</v>
      </c>
      <c r="B45" s="79"/>
      <c r="C45" s="110"/>
      <c r="D45" s="121">
        <f t="shared" si="8"/>
        <v>0</v>
      </c>
      <c r="E45" s="119"/>
      <c r="F45" s="79"/>
      <c r="G45" s="79"/>
      <c r="H45" s="79"/>
      <c r="I45" s="79"/>
      <c r="J45" s="79"/>
      <c r="K45" s="110"/>
      <c r="L45" s="113">
        <f t="shared" si="9"/>
        <v>0</v>
      </c>
      <c r="M45" s="55">
        <f t="shared" si="10"/>
        <v>0</v>
      </c>
      <c r="N45" s="114">
        <f t="shared" si="11"/>
        <v>0</v>
      </c>
      <c r="O45" s="111" t="str">
        <f t="shared" si="12"/>
        <v>0</v>
      </c>
      <c r="P45" s="79"/>
      <c r="R45" s="152">
        <f t="shared" si="5"/>
        <v>90</v>
      </c>
      <c r="S45" s="68">
        <f t="shared" si="6"/>
        <v>0</v>
      </c>
      <c r="T45" s="68">
        <f t="shared" si="7"/>
        <v>0</v>
      </c>
      <c r="U45" s="95">
        <v>1</v>
      </c>
      <c r="V45" s="153" t="str">
        <f t="shared" si="0"/>
        <v/>
      </c>
    </row>
    <row r="46" spans="1:22" ht="34.5" hidden="1" customHeight="1" x14ac:dyDescent="0.3">
      <c r="A46" s="17" t="str">
        <f>CDT!B45</f>
        <v>Quinine comprimé 300mg</v>
      </c>
      <c r="B46" s="79"/>
      <c r="C46" s="110"/>
      <c r="D46" s="121">
        <f t="shared" si="8"/>
        <v>0</v>
      </c>
      <c r="E46" s="119"/>
      <c r="F46" s="79"/>
      <c r="G46" s="79"/>
      <c r="H46" s="79"/>
      <c r="I46" s="79"/>
      <c r="J46" s="79"/>
      <c r="K46" s="110"/>
      <c r="L46" s="113">
        <f t="shared" si="9"/>
        <v>0</v>
      </c>
      <c r="M46" s="55">
        <f t="shared" si="10"/>
        <v>0</v>
      </c>
      <c r="N46" s="114">
        <f t="shared" si="11"/>
        <v>0</v>
      </c>
      <c r="O46" s="111" t="str">
        <f t="shared" si="12"/>
        <v>0</v>
      </c>
      <c r="P46" s="79"/>
      <c r="R46" s="152">
        <f t="shared" si="5"/>
        <v>90</v>
      </c>
      <c r="S46" s="68">
        <f t="shared" si="6"/>
        <v>0</v>
      </c>
      <c r="T46" s="68">
        <f t="shared" si="7"/>
        <v>0</v>
      </c>
      <c r="U46" s="95">
        <v>1</v>
      </c>
      <c r="V46" s="153" t="str">
        <f t="shared" si="0"/>
        <v/>
      </c>
    </row>
    <row r="47" spans="1:22" ht="34.5" hidden="1" customHeight="1" x14ac:dyDescent="0.3">
      <c r="A47" s="17" t="str">
        <f>CDT!B46</f>
        <v>Quinine injectable 300 mg</v>
      </c>
      <c r="B47" s="79"/>
      <c r="C47" s="110"/>
      <c r="D47" s="121">
        <f t="shared" si="8"/>
        <v>0</v>
      </c>
      <c r="E47" s="119"/>
      <c r="F47" s="79"/>
      <c r="G47" s="79"/>
      <c r="H47" s="79"/>
      <c r="I47" s="79"/>
      <c r="J47" s="79"/>
      <c r="K47" s="110"/>
      <c r="L47" s="113">
        <f t="shared" si="9"/>
        <v>0</v>
      </c>
      <c r="M47" s="55">
        <f t="shared" si="10"/>
        <v>0</v>
      </c>
      <c r="N47" s="114">
        <f t="shared" si="11"/>
        <v>0</v>
      </c>
      <c r="O47" s="111" t="str">
        <f t="shared" si="12"/>
        <v>0</v>
      </c>
      <c r="P47" s="79"/>
      <c r="R47" s="152">
        <f t="shared" si="5"/>
        <v>90</v>
      </c>
      <c r="S47" s="68">
        <f t="shared" si="6"/>
        <v>0</v>
      </c>
      <c r="T47" s="68">
        <f t="shared" si="7"/>
        <v>0</v>
      </c>
      <c r="U47" s="95">
        <v>1</v>
      </c>
      <c r="V47" s="153" t="str">
        <f t="shared" si="0"/>
        <v/>
      </c>
    </row>
    <row r="48" spans="1:22" ht="34.5" hidden="1" customHeight="1" x14ac:dyDescent="0.3">
      <c r="A48" s="17" t="str">
        <f>CDT!B47</f>
        <v>Quinine injectable 600 mg</v>
      </c>
      <c r="B48" s="79"/>
      <c r="C48" s="110"/>
      <c r="D48" s="121">
        <f t="shared" si="8"/>
        <v>0</v>
      </c>
      <c r="E48" s="119"/>
      <c r="F48" s="79"/>
      <c r="G48" s="79"/>
      <c r="H48" s="79"/>
      <c r="I48" s="79"/>
      <c r="J48" s="79"/>
      <c r="K48" s="110"/>
      <c r="L48" s="113">
        <f t="shared" si="9"/>
        <v>0</v>
      </c>
      <c r="M48" s="55">
        <f t="shared" si="10"/>
        <v>0</v>
      </c>
      <c r="N48" s="114">
        <f t="shared" si="11"/>
        <v>0</v>
      </c>
      <c r="O48" s="111" t="str">
        <f t="shared" si="12"/>
        <v>0</v>
      </c>
      <c r="P48" s="79"/>
      <c r="R48" s="152">
        <f t="shared" si="5"/>
        <v>90</v>
      </c>
      <c r="S48" s="68">
        <f t="shared" si="6"/>
        <v>0</v>
      </c>
      <c r="T48" s="68">
        <f t="shared" si="7"/>
        <v>0</v>
      </c>
      <c r="U48" s="95">
        <v>1</v>
      </c>
      <c r="V48" s="153" t="str">
        <f t="shared" si="0"/>
        <v/>
      </c>
    </row>
    <row r="49" spans="1:22" ht="34.5" hidden="1" customHeight="1" x14ac:dyDescent="0.3">
      <c r="A49" s="17" t="str">
        <f>CDT!B48</f>
        <v>Quinine injectable 600 mg</v>
      </c>
      <c r="B49" s="79"/>
      <c r="C49" s="110"/>
      <c r="D49" s="121">
        <f t="shared" si="8"/>
        <v>0</v>
      </c>
      <c r="E49" s="119"/>
      <c r="F49" s="79"/>
      <c r="G49" s="79"/>
      <c r="H49" s="79"/>
      <c r="I49" s="79"/>
      <c r="J49" s="79"/>
      <c r="K49" s="110"/>
      <c r="L49" s="113">
        <f t="shared" si="9"/>
        <v>0</v>
      </c>
      <c r="M49" s="55">
        <f t="shared" si="10"/>
        <v>0</v>
      </c>
      <c r="N49" s="114">
        <f t="shared" si="11"/>
        <v>0</v>
      </c>
      <c r="O49" s="111" t="str">
        <f t="shared" si="12"/>
        <v>0</v>
      </c>
      <c r="P49" s="79"/>
      <c r="R49" s="152">
        <f t="shared" si="5"/>
        <v>90</v>
      </c>
      <c r="S49" s="68">
        <f t="shared" si="6"/>
        <v>0</v>
      </c>
      <c r="T49" s="68">
        <f t="shared" si="7"/>
        <v>0</v>
      </c>
      <c r="U49" s="95">
        <v>1</v>
      </c>
      <c r="V49" s="153" t="str">
        <f t="shared" si="0"/>
        <v/>
      </c>
    </row>
    <row r="50" spans="1:22" ht="34.5" hidden="1" customHeight="1" thickBot="1" x14ac:dyDescent="0.35">
      <c r="A50" s="17" t="str">
        <f>CDT!B49</f>
        <v>Artéméther injectable 100 mg</v>
      </c>
      <c r="B50" s="79"/>
      <c r="C50" s="110"/>
      <c r="D50" s="122">
        <f t="shared" si="8"/>
        <v>0</v>
      </c>
      <c r="E50" s="119"/>
      <c r="F50" s="79"/>
      <c r="G50" s="79"/>
      <c r="H50" s="79"/>
      <c r="I50" s="79"/>
      <c r="J50" s="79"/>
      <c r="K50" s="110"/>
      <c r="L50" s="115">
        <f t="shared" si="9"/>
        <v>0</v>
      </c>
      <c r="M50" s="130">
        <f t="shared" si="10"/>
        <v>0</v>
      </c>
      <c r="N50" s="116">
        <f>IF(J50=0,((E50+L50)-K50),((L50*2)-K50))</f>
        <v>0</v>
      </c>
      <c r="O50" s="111" t="str">
        <f t="shared" si="12"/>
        <v>0</v>
      </c>
      <c r="P50" s="79"/>
      <c r="R50" s="152">
        <f t="shared" si="5"/>
        <v>90</v>
      </c>
      <c r="S50" s="68">
        <f>D50-(E50+G50+I50+H50)</f>
        <v>0</v>
      </c>
      <c r="T50" s="68">
        <f t="shared" si="7"/>
        <v>0</v>
      </c>
      <c r="U50" s="95">
        <v>1</v>
      </c>
      <c r="V50" s="153" t="str">
        <f t="shared" si="0"/>
        <v/>
      </c>
    </row>
    <row r="51" spans="1:22" ht="34.5" hidden="1" customHeight="1" x14ac:dyDescent="0.3">
      <c r="A51" s="17"/>
      <c r="B51" s="79"/>
      <c r="C51" s="79"/>
      <c r="D51" s="56"/>
      <c r="E51" s="79"/>
      <c r="F51" s="79"/>
      <c r="G51" s="79"/>
      <c r="H51" s="79"/>
      <c r="I51" s="79"/>
      <c r="J51" s="79"/>
      <c r="K51" s="79"/>
      <c r="L51" s="57"/>
      <c r="M51" s="57"/>
      <c r="N51" s="58"/>
      <c r="O51" s="80"/>
      <c r="P51" s="79"/>
      <c r="R51" s="152"/>
      <c r="S51" s="68"/>
      <c r="T51" s="68"/>
      <c r="U51" s="95"/>
      <c r="V51" s="153" t="str">
        <f t="shared" si="0"/>
        <v/>
      </c>
    </row>
    <row r="52" spans="1:22" ht="34.5" hidden="1" customHeight="1" x14ac:dyDescent="0.3">
      <c r="A52" s="17"/>
      <c r="B52" s="79"/>
      <c r="C52" s="79"/>
      <c r="D52" s="53"/>
      <c r="E52" s="79"/>
      <c r="F52" s="79"/>
      <c r="G52" s="79"/>
      <c r="H52" s="79"/>
      <c r="I52" s="79"/>
      <c r="J52" s="79"/>
      <c r="K52" s="79"/>
      <c r="L52" s="54"/>
      <c r="M52" s="54"/>
      <c r="N52" s="55"/>
      <c r="O52" s="80"/>
      <c r="P52" s="79"/>
      <c r="R52" s="152"/>
      <c r="S52" s="68"/>
      <c r="T52" s="68"/>
      <c r="U52" s="95"/>
      <c r="V52" s="153" t="str">
        <f t="shared" si="0"/>
        <v/>
      </c>
    </row>
    <row r="53" spans="1:22" s="235" customFormat="1" ht="16.5" customHeight="1" x14ac:dyDescent="0.35">
      <c r="A53" s="494" t="s">
        <v>290</v>
      </c>
      <c r="B53" s="494"/>
      <c r="C53" s="494"/>
      <c r="D53" s="494"/>
      <c r="E53" s="232"/>
      <c r="F53" s="232"/>
      <c r="G53" s="233" t="s">
        <v>298</v>
      </c>
      <c r="H53" s="233"/>
      <c r="I53" s="232"/>
      <c r="J53" s="234"/>
      <c r="K53" s="232"/>
      <c r="L53" s="232"/>
      <c r="M53" s="232"/>
      <c r="N53" s="232"/>
      <c r="O53" s="232"/>
      <c r="Q53" s="236"/>
      <c r="R53" s="237"/>
      <c r="S53" s="238"/>
      <c r="T53" s="238"/>
      <c r="U53" s="239"/>
      <c r="V53" s="240"/>
    </row>
    <row r="54" spans="1:22" ht="34.5" customHeight="1" x14ac:dyDescent="0.3">
      <c r="A54" s="18"/>
      <c r="B54" s="18"/>
      <c r="C54" s="18"/>
      <c r="D54" s="18"/>
      <c r="E54" s="18"/>
      <c r="F54" s="18"/>
      <c r="G54" s="18"/>
      <c r="H54" s="18"/>
      <c r="I54" s="18"/>
      <c r="J54" s="18"/>
      <c r="K54" s="18"/>
      <c r="L54" s="18"/>
      <c r="M54" s="18"/>
      <c r="N54" s="18"/>
      <c r="O54" s="18"/>
      <c r="R54" s="154"/>
      <c r="S54" s="69"/>
      <c r="T54" s="69"/>
      <c r="U54" s="70"/>
      <c r="V54" s="155"/>
    </row>
    <row r="55" spans="1:22" ht="35.25" customHeight="1" x14ac:dyDescent="0.3">
      <c r="B55" s="18"/>
      <c r="C55" s="18"/>
      <c r="D55" s="18"/>
      <c r="E55" s="18"/>
      <c r="F55" s="18"/>
      <c r="I55" s="18"/>
      <c r="J55" s="18"/>
      <c r="K55" s="18"/>
      <c r="L55" s="18"/>
      <c r="M55" s="18"/>
      <c r="N55" s="18"/>
      <c r="O55" s="18"/>
      <c r="R55" s="154"/>
      <c r="S55" s="69"/>
      <c r="T55" s="69"/>
      <c r="U55" s="70"/>
      <c r="V55" s="155"/>
    </row>
    <row r="56" spans="1:22" s="235" customFormat="1" ht="16.5" customHeight="1" x14ac:dyDescent="0.35">
      <c r="A56" s="494" t="s">
        <v>289</v>
      </c>
      <c r="B56" s="494"/>
      <c r="C56" s="494"/>
      <c r="D56" s="494"/>
      <c r="E56" s="232"/>
      <c r="F56" s="232"/>
      <c r="G56" s="561" t="s">
        <v>299</v>
      </c>
      <c r="H56" s="561"/>
      <c r="I56" s="561"/>
      <c r="J56" s="561"/>
      <c r="K56" s="561"/>
      <c r="L56" s="561"/>
      <c r="M56" s="561"/>
      <c r="N56" s="561"/>
      <c r="O56" s="561"/>
      <c r="Q56" s="236"/>
      <c r="R56" s="237"/>
      <c r="S56" s="238"/>
      <c r="T56" s="238"/>
      <c r="U56" s="239"/>
      <c r="V56" s="240"/>
    </row>
  </sheetData>
  <mergeCells count="26">
    <mergeCell ref="A56:D56"/>
    <mergeCell ref="G56:O56"/>
    <mergeCell ref="A23:C23"/>
    <mergeCell ref="D23:F23"/>
    <mergeCell ref="I23:N23"/>
    <mergeCell ref="O23:P23"/>
    <mergeCell ref="A26:A27"/>
    <mergeCell ref="A53:D53"/>
    <mergeCell ref="A19:C19"/>
    <mergeCell ref="D19:N19"/>
    <mergeCell ref="R19:V19"/>
    <mergeCell ref="A21:C21"/>
    <mergeCell ref="D21:H21"/>
    <mergeCell ref="O21:P21"/>
    <mergeCell ref="L17:P17"/>
    <mergeCell ref="A1:B1"/>
    <mergeCell ref="A3:B3"/>
    <mergeCell ref="A4:B4"/>
    <mergeCell ref="A11:O11"/>
    <mergeCell ref="B13:C13"/>
    <mergeCell ref="E13:J13"/>
    <mergeCell ref="B15:C15"/>
    <mergeCell ref="D15:F15"/>
    <mergeCell ref="G15:I15"/>
    <mergeCell ref="B17:E17"/>
    <mergeCell ref="G17:K17"/>
  </mergeCells>
  <conditionalFormatting sqref="T28">
    <cfRule type="cellIs" dxfId="3154" priority="23" operator="greaterThan">
      <formula>0</formula>
    </cfRule>
    <cfRule type="cellIs" dxfId="3153" priority="24" operator="greaterThan">
      <formula>0</formula>
    </cfRule>
    <cfRule type="cellIs" dxfId="3152" priority="25" operator="lessThan">
      <formula>0</formula>
    </cfRule>
    <cfRule type="cellIs" dxfId="3151" priority="26" operator="notEqual">
      <formula>0</formula>
    </cfRule>
  </conditionalFormatting>
  <conditionalFormatting sqref="T29:T31">
    <cfRule type="cellIs" dxfId="3150" priority="19" operator="greaterThan">
      <formula>0</formula>
    </cfRule>
    <cfRule type="cellIs" dxfId="3149" priority="20" operator="greaterThan">
      <formula>0</formula>
    </cfRule>
    <cfRule type="cellIs" dxfId="3148" priority="21" operator="lessThan">
      <formula>0</formula>
    </cfRule>
    <cfRule type="cellIs" dxfId="3147" priority="22" operator="notEqual">
      <formula>0</formula>
    </cfRule>
  </conditionalFormatting>
  <conditionalFormatting sqref="T32:T49">
    <cfRule type="cellIs" dxfId="3146" priority="15" operator="greaterThan">
      <formula>0</formula>
    </cfRule>
    <cfRule type="cellIs" dxfId="3145" priority="16" operator="greaterThan">
      <formula>0</formula>
    </cfRule>
    <cfRule type="cellIs" dxfId="3144" priority="17" operator="lessThan">
      <formula>0</formula>
    </cfRule>
    <cfRule type="cellIs" dxfId="3143" priority="18" operator="notEqual">
      <formula>0</formula>
    </cfRule>
  </conditionalFormatting>
  <conditionalFormatting sqref="T50:T52">
    <cfRule type="cellIs" dxfId="3142" priority="11" operator="greaterThan">
      <formula>0</formula>
    </cfRule>
    <cfRule type="cellIs" dxfId="3141" priority="12" operator="greaterThan">
      <formula>0</formula>
    </cfRule>
    <cfRule type="cellIs" dxfId="3140" priority="13" operator="lessThan">
      <formula>0</formula>
    </cfRule>
    <cfRule type="cellIs" dxfId="3139" priority="14" operator="notEqual">
      <formula>0</formula>
    </cfRule>
  </conditionalFormatting>
  <conditionalFormatting sqref="K28 K50:K52">
    <cfRule type="expression" dxfId="3138" priority="9">
      <formula>K28&lt;S28</formula>
    </cfRule>
    <cfRule type="expression" dxfId="3137" priority="10">
      <formula>K28&gt;S28</formula>
    </cfRule>
  </conditionalFormatting>
  <conditionalFormatting sqref="J28">
    <cfRule type="cellIs" dxfId="3136" priority="8" operator="greaterThan">
      <formula>90</formula>
    </cfRule>
  </conditionalFormatting>
  <conditionalFormatting sqref="J37:J49">
    <cfRule type="cellIs" dxfId="3135" priority="7" operator="greaterThan">
      <formula>90</formula>
    </cfRule>
  </conditionalFormatting>
  <conditionalFormatting sqref="J50:J52">
    <cfRule type="cellIs" dxfId="3134" priority="6" operator="greaterThan">
      <formula>90</formula>
    </cfRule>
  </conditionalFormatting>
  <conditionalFormatting sqref="K37:K49">
    <cfRule type="expression" dxfId="3133" priority="4">
      <formula>K37&lt;S37</formula>
    </cfRule>
    <cfRule type="expression" dxfId="3132" priority="5">
      <formula>K37&gt;S37</formula>
    </cfRule>
  </conditionalFormatting>
  <conditionalFormatting sqref="K29:K36">
    <cfRule type="expression" dxfId="3131" priority="2">
      <formula>K29&lt;S29</formula>
    </cfRule>
    <cfRule type="expression" dxfId="3130" priority="3">
      <formula>K29&gt;S29</formula>
    </cfRule>
  </conditionalFormatting>
  <conditionalFormatting sqref="J29:J36">
    <cfRule type="cellIs" dxfId="3129" priority="1" operator="greaterThan">
      <formula>90</formula>
    </cfRule>
  </conditionalFormatting>
  <dataValidations count="9">
    <dataValidation type="whole" operator="lessThanOrEqual" allowBlank="1" showInputMessage="1" showErrorMessage="1" promptTitle="instruction" prompt="La valeur de la cellule ne peut pas être supérieure à la quantité Totale inscrite dans la colonne D._x000a_Merci de vérifier." sqref="E28:E52">
      <formula1>D28</formula1>
    </dataValidation>
    <dataValidation type="whole" allowBlank="1" showInputMessage="1" showErrorMessage="1" prompt="La valeur ne peut pas être supérieure à 89_x000a_Si tel est le cas déteminer la quantité à commander directement à la colonne M._x000a_merci" sqref="J28:J52">
      <formula1>0</formula1>
      <formula2>89</formula2>
    </dataValidation>
    <dataValidation errorStyle="information" allowBlank="1" showInputMessage="1" showErrorMessage="1" errorTitle="Instruction" error="Saisissez le Texte en MAJUSCULE_x000a_Exemple: CMS AGOE_x000a_Merci" promptTitle="Instruction" prompt="Saisissez le Texte en MAJUSCULE_x000a_Exemple: CMS AGOE_x000a_Merci" sqref="D19:N19"/>
    <dataValidation type="date" errorStyle="warning" allowBlank="1" showInputMessage="1" showErrorMessage="1" promptTitle="Instruction" prompt="SVP Saisissez la date sous le format:_x000a_00/00/0000. exemple 15/09/2016,_x000a_Merci_x000a_" sqref="D21:H21">
      <formula1>42370</formula1>
      <formula2>44926</formula2>
    </dataValidation>
    <dataValidation allowBlank="1" showInputMessage="1" showErrorMessage="1" prompt="SVP Saisissez le Nom du site et la date de dépôt de la commande en premier. Merci" sqref="B28:B36"/>
    <dataValidation errorStyle="information" allowBlank="1" showInputMessage="1" showErrorMessage="1" error="Vérifiez SVP l'inventaire physique,_x000a__x000a_MERI" sqref="K28:K36"/>
    <dataValidation type="list" allowBlank="1" showInputMessage="1" showErrorMessage="1" sqref="D23:F23">
      <formula1>typerapport2</formula1>
    </dataValidation>
    <dataValidation type="whole" allowBlank="1" showInputMessage="1" showErrorMessage="1" prompt="SVP _x000a_Veuillez inscrire le nombre d'ACS dans l'air sanitaire._x000a_Merci" sqref="O23:P23">
      <formula1>0</formula1>
      <formula2>500</formula2>
    </dataValidation>
    <dataValidation type="whole" allowBlank="1" showInputMessage="1" showErrorMessage="1" prompt="La quantité accordée par le point Focal ne peut être supérieure à la somme du CMMa et la quantité commandée pour le trimestre._x000a_Merci de revoir la quantité dans la colonne O._x000a_" sqref="O28:O36">
      <formula1>0</formula1>
      <formula2>+M28+N28</formula2>
    </dataValidation>
  </dataValidations>
  <pageMargins left="0.21" right="0.23622047244094491" top="0.74803149606299213" bottom="0.74803149606299213" header="0.31496062992125984" footer="0.31496062992125984"/>
  <pageSetup paperSize="9" scale="40" orientation="landscape" r:id="rId1"/>
  <headerFooter alignWithMargins="0">
    <oddFooter>&amp;C&amp;"Arial,Gras"PNLS /IST, Avenue des Armées, -05 BP 424 Lomé –Togo ; Tel 22 20 94 39 Fax : 22 20 94 36    Site Web : www.pnls.tg</oddFooter>
  </headerFooter>
  <drawing r:id="rId2"/>
</worksheet>
</file>

<file path=xl/worksheets/sheet5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rgb="FF00B050"/>
  </sheetPr>
  <dimension ref="A1:AA54"/>
  <sheetViews>
    <sheetView showGridLines="0" view="pageBreakPreview" topLeftCell="A11" zoomScale="80" zoomScaleNormal="125" zoomScaleSheetLayoutView="80" workbookViewId="0">
      <pane xSplit="1" ySplit="15" topLeftCell="B26" activePane="bottomRight" state="frozen"/>
      <selection activeCell="A32" sqref="A32:XFD32"/>
      <selection pane="topRight" activeCell="A32" sqref="A32:XFD32"/>
      <selection pane="bottomLeft" activeCell="A32" sqref="A32:XFD32"/>
      <selection pane="bottomRight" activeCell="D19" sqref="D19:N19"/>
    </sheetView>
  </sheetViews>
  <sheetFormatPr baseColWidth="10" defaultColWidth="7.33203125" defaultRowHeight="13.8" x14ac:dyDescent="0.3"/>
  <cols>
    <col min="1" max="1" width="53.44140625" style="3" customWidth="1"/>
    <col min="2" max="10" width="8.109375" style="3" customWidth="1"/>
    <col min="11" max="11" width="9.88671875" style="3" customWidth="1"/>
    <col min="12" max="12" width="8.88671875" style="3" customWidth="1"/>
    <col min="13" max="13" width="8.44140625" style="3" customWidth="1"/>
    <col min="14" max="14" width="9.44140625" style="3" customWidth="1"/>
    <col min="15" max="15" width="9.5546875" style="39" customWidth="1"/>
    <col min="16" max="16" width="16.44140625" style="3" customWidth="1"/>
    <col min="17" max="17" width="2.109375" style="62" customWidth="1"/>
    <col min="18" max="18" width="7.33203125" style="306" hidden="1" customWidth="1"/>
    <col min="19" max="19" width="7.44140625" style="77" customWidth="1"/>
    <col min="20" max="20" width="10.5546875" style="77" customWidth="1"/>
    <col min="21" max="21" width="7.44140625" style="77" bestFit="1" customWidth="1"/>
    <col min="22" max="22" width="7.88671875" style="78" bestFit="1" customWidth="1"/>
    <col min="23" max="23" width="33.33203125" style="77" customWidth="1"/>
    <col min="24" max="16384" width="7.33203125" style="3"/>
  </cols>
  <sheetData>
    <row r="1" spans="1:23" ht="17.25" customHeight="1" x14ac:dyDescent="0.3">
      <c r="A1" s="549" t="s">
        <v>452</v>
      </c>
      <c r="B1" s="549"/>
      <c r="C1" s="2"/>
      <c r="D1" s="2"/>
      <c r="E1"/>
      <c r="F1"/>
      <c r="G1"/>
      <c r="H1"/>
      <c r="I1"/>
      <c r="J1"/>
      <c r="N1" s="4" t="s">
        <v>1</v>
      </c>
      <c r="O1" s="5"/>
      <c r="S1" s="69"/>
      <c r="T1" s="69"/>
      <c r="U1" s="69"/>
      <c r="V1" s="70"/>
      <c r="W1" s="69"/>
    </row>
    <row r="2" spans="1:23" ht="13.5" customHeight="1" x14ac:dyDescent="0.3">
      <c r="A2" s="1" t="s">
        <v>453</v>
      </c>
      <c r="B2" s="1"/>
      <c r="C2" s="2"/>
      <c r="D2" s="2"/>
      <c r="E2"/>
      <c r="F2"/>
      <c r="G2"/>
      <c r="H2"/>
      <c r="I2"/>
      <c r="J2"/>
      <c r="M2" s="4"/>
      <c r="N2" s="4" t="s">
        <v>3</v>
      </c>
      <c r="O2" s="5"/>
      <c r="S2" s="69"/>
      <c r="T2" s="69"/>
      <c r="U2" s="69"/>
      <c r="V2" s="70"/>
      <c r="W2" s="69"/>
    </row>
    <row r="3" spans="1:23" ht="15.6" x14ac:dyDescent="0.3">
      <c r="A3" s="549" t="s">
        <v>454</v>
      </c>
      <c r="B3" s="549"/>
      <c r="C3" s="2"/>
      <c r="D3" s="2"/>
      <c r="E3"/>
      <c r="F3"/>
      <c r="G3"/>
      <c r="H3"/>
      <c r="I3"/>
      <c r="J3"/>
      <c r="K3" s="5"/>
      <c r="L3" s="5"/>
      <c r="M3" s="5"/>
      <c r="N3" s="5"/>
      <c r="O3" s="5"/>
      <c r="S3" s="69"/>
      <c r="T3" s="69"/>
      <c r="U3" s="69"/>
      <c r="V3" s="70"/>
      <c r="W3" s="69"/>
    </row>
    <row r="4" spans="1:23" ht="33.6" customHeight="1" x14ac:dyDescent="0.3">
      <c r="A4" s="547" t="s">
        <v>455</v>
      </c>
      <c r="B4" s="548"/>
      <c r="C4" s="7"/>
      <c r="D4" s="7"/>
      <c r="E4" s="8"/>
      <c r="F4" s="8"/>
      <c r="G4" s="8"/>
      <c r="H4" s="8"/>
      <c r="I4" s="8"/>
      <c r="J4" s="8"/>
      <c r="K4" s="9"/>
      <c r="L4" s="9"/>
      <c r="M4" s="9"/>
      <c r="N4" s="9"/>
      <c r="O4" s="38"/>
      <c r="S4" s="69"/>
      <c r="T4" s="69"/>
      <c r="U4" s="69"/>
      <c r="V4" s="70"/>
      <c r="W4" s="69"/>
    </row>
    <row r="5" spans="1:23" x14ac:dyDescent="0.3">
      <c r="B5" s="9"/>
      <c r="C5" s="9"/>
      <c r="D5" s="9"/>
      <c r="E5" s="9"/>
      <c r="F5" s="9"/>
      <c r="G5" s="9"/>
      <c r="H5" s="9"/>
      <c r="I5" s="9"/>
      <c r="J5" s="9"/>
      <c r="K5" s="9"/>
      <c r="L5" s="9"/>
      <c r="M5" s="9"/>
      <c r="N5" s="9"/>
      <c r="O5" s="38"/>
      <c r="S5" s="69"/>
      <c r="T5" s="69"/>
      <c r="U5" s="69"/>
      <c r="V5" s="70"/>
      <c r="W5" s="69"/>
    </row>
    <row r="6" spans="1:23" ht="15.6" x14ac:dyDescent="0.3">
      <c r="A6" s="6" t="s">
        <v>232</v>
      </c>
      <c r="B6" s="9"/>
      <c r="C6" s="9"/>
      <c r="D6" s="9"/>
      <c r="E6" s="9"/>
      <c r="F6" s="9"/>
      <c r="G6" s="9"/>
      <c r="H6" s="9"/>
      <c r="I6" s="9"/>
      <c r="J6" s="9"/>
      <c r="K6" s="9"/>
      <c r="L6" s="9"/>
      <c r="M6" s="9"/>
      <c r="N6" s="9"/>
      <c r="O6" s="38"/>
      <c r="S6" s="69"/>
      <c r="T6" s="69"/>
      <c r="U6" s="69"/>
      <c r="V6" s="70"/>
      <c r="W6" s="69"/>
    </row>
    <row r="7" spans="1:23" x14ac:dyDescent="0.3">
      <c r="A7" s="10"/>
      <c r="B7" s="9"/>
      <c r="C7" s="9"/>
      <c r="D7" s="9"/>
      <c r="E7" s="9"/>
      <c r="F7" s="9"/>
      <c r="G7" s="9"/>
      <c r="H7" s="9"/>
      <c r="I7" s="9"/>
      <c r="J7" s="9"/>
      <c r="K7" s="9"/>
      <c r="L7" s="9"/>
      <c r="M7" s="9"/>
      <c r="N7" s="9"/>
      <c r="O7" s="38"/>
      <c r="S7" s="69"/>
      <c r="T7" s="69"/>
      <c r="U7" s="69"/>
      <c r="V7" s="70"/>
      <c r="W7" s="69"/>
    </row>
    <row r="8" spans="1:23" x14ac:dyDescent="0.3">
      <c r="A8" s="10"/>
      <c r="B8" s="9"/>
      <c r="C8" s="9"/>
      <c r="D8" s="9"/>
      <c r="E8" s="9"/>
      <c r="F8" s="9"/>
      <c r="G8" s="9"/>
      <c r="H8" s="9"/>
      <c r="I8" s="9"/>
      <c r="J8" s="9"/>
      <c r="K8" s="9"/>
      <c r="L8" s="9"/>
      <c r="M8" s="9"/>
      <c r="N8" s="9"/>
      <c r="O8" s="38"/>
      <c r="S8" s="69"/>
      <c r="T8" s="69"/>
      <c r="U8" s="69"/>
      <c r="V8" s="70"/>
      <c r="W8" s="69"/>
    </row>
    <row r="9" spans="1:23" x14ac:dyDescent="0.3">
      <c r="A9" s="10"/>
      <c r="B9" s="9"/>
      <c r="C9" s="9"/>
      <c r="D9" s="9"/>
      <c r="E9" s="9"/>
      <c r="F9" s="9"/>
      <c r="G9" s="9"/>
      <c r="H9" s="9"/>
      <c r="I9" s="9"/>
      <c r="J9" s="9"/>
      <c r="K9" s="9"/>
      <c r="L9" s="9"/>
      <c r="M9" s="9"/>
      <c r="N9" s="9"/>
      <c r="O9" s="38"/>
      <c r="S9" s="69"/>
      <c r="T9" s="69"/>
      <c r="U9" s="69"/>
      <c r="V9" s="70"/>
      <c r="W9" s="69"/>
    </row>
    <row r="10" spans="1:23" x14ac:dyDescent="0.3">
      <c r="S10" s="69"/>
      <c r="T10" s="69"/>
      <c r="U10" s="69"/>
      <c r="V10" s="70"/>
      <c r="W10" s="69"/>
    </row>
    <row r="11" spans="1:23" ht="19.5" customHeight="1" x14ac:dyDescent="0.3">
      <c r="A11" s="555" t="s">
        <v>263</v>
      </c>
      <c r="B11" s="555"/>
      <c r="C11" s="555"/>
      <c r="D11" s="555"/>
      <c r="E11" s="555"/>
      <c r="F11" s="555"/>
      <c r="G11" s="555"/>
      <c r="H11" s="555"/>
      <c r="I11" s="555"/>
      <c r="J11" s="555"/>
      <c r="K11" s="555"/>
      <c r="L11" s="555"/>
      <c r="M11" s="555"/>
      <c r="N11" s="555"/>
      <c r="O11" s="555"/>
      <c r="P11" s="40"/>
      <c r="S11" s="69"/>
      <c r="T11" s="69"/>
      <c r="U11" s="69"/>
      <c r="V11" s="70"/>
      <c r="W11" s="69"/>
    </row>
    <row r="12" spans="1:23" ht="1.5" customHeight="1" thickBot="1" x14ac:dyDescent="0.35">
      <c r="A12" s="11"/>
      <c r="B12" s="11"/>
      <c r="C12" s="11"/>
      <c r="D12" s="11"/>
      <c r="E12" s="11"/>
      <c r="F12" s="11"/>
      <c r="G12" s="11"/>
      <c r="H12" s="11"/>
      <c r="I12" s="11"/>
      <c r="J12" s="11"/>
      <c r="K12" s="11"/>
      <c r="L12" s="11"/>
      <c r="M12" s="11"/>
      <c r="N12" s="11"/>
      <c r="O12" s="11"/>
      <c r="S12" s="69"/>
      <c r="T12" s="69"/>
      <c r="U12" s="69"/>
      <c r="V12" s="70"/>
      <c r="W12" s="69"/>
    </row>
    <row r="13" spans="1:23" s="42" customFormat="1" ht="20.25" hidden="1" customHeight="1" thickBot="1" x14ac:dyDescent="0.35">
      <c r="A13" s="434" t="s">
        <v>5</v>
      </c>
      <c r="B13" s="556">
        <f>'Info District'!G11</f>
        <v>2025</v>
      </c>
      <c r="C13" s="557"/>
      <c r="E13" s="550"/>
      <c r="F13" s="550"/>
      <c r="G13" s="550"/>
      <c r="H13" s="550"/>
      <c r="I13" s="550"/>
      <c r="J13" s="554"/>
      <c r="Q13" s="63"/>
      <c r="R13" s="307"/>
      <c r="S13" s="71"/>
      <c r="T13" s="71"/>
      <c r="U13" s="71"/>
      <c r="V13" s="72"/>
      <c r="W13" s="71"/>
    </row>
    <row r="14" spans="1:23" s="42" customFormat="1" ht="7.5" hidden="1" customHeight="1" thickBot="1" x14ac:dyDescent="0.35">
      <c r="A14" s="434"/>
      <c r="B14" s="13"/>
      <c r="C14" s="13"/>
      <c r="D14" s="13"/>
      <c r="O14" s="15"/>
      <c r="Q14" s="63"/>
      <c r="R14" s="307"/>
      <c r="S14" s="71"/>
      <c r="T14" s="71"/>
      <c r="U14" s="71"/>
      <c r="V14" s="72"/>
      <c r="W14" s="71"/>
    </row>
    <row r="15" spans="1:23" s="42" customFormat="1" ht="16.5" hidden="1" customHeight="1" thickBot="1" x14ac:dyDescent="0.35">
      <c r="A15" s="434" t="s">
        <v>7</v>
      </c>
      <c r="B15" s="558" t="str">
        <f>'Info District'!G12</f>
        <v>PLATEAUX</v>
      </c>
      <c r="C15" s="559"/>
      <c r="D15" s="550" t="s">
        <v>8</v>
      </c>
      <c r="E15" s="550"/>
      <c r="F15" s="550"/>
      <c r="G15" s="551" t="str">
        <f>'Info District'!G13</f>
        <v>Agou</v>
      </c>
      <c r="H15" s="552"/>
      <c r="I15" s="553"/>
      <c r="L15" s="11"/>
      <c r="M15" s="11"/>
      <c r="N15" s="11"/>
      <c r="O15" s="11"/>
      <c r="P15" s="11"/>
      <c r="Q15" s="63"/>
      <c r="R15" s="307"/>
      <c r="S15" s="71"/>
      <c r="T15" s="71"/>
      <c r="U15" s="71"/>
      <c r="V15" s="73"/>
      <c r="W15" s="71"/>
    </row>
    <row r="16" spans="1:23" s="42" customFormat="1" ht="3.75" hidden="1" customHeight="1" thickBot="1" x14ac:dyDescent="0.35">
      <c r="A16" s="139"/>
      <c r="B16" s="15"/>
      <c r="C16" s="15"/>
      <c r="D16" s="15"/>
      <c r="E16" s="15"/>
      <c r="K16" s="15"/>
      <c r="L16" s="15"/>
      <c r="M16" s="15"/>
      <c r="O16" s="15"/>
      <c r="Q16" s="63"/>
      <c r="R16" s="307"/>
      <c r="S16" s="71"/>
      <c r="T16" s="71"/>
      <c r="U16" s="71"/>
      <c r="V16" s="72"/>
      <c r="W16" s="71"/>
    </row>
    <row r="17" spans="1:27" s="42" customFormat="1" ht="18" hidden="1" customHeight="1" thickBot="1" x14ac:dyDescent="0.35">
      <c r="A17" s="434" t="s">
        <v>9</v>
      </c>
      <c r="B17" s="556" t="str">
        <f>'Info District'!G17</f>
        <v>Avril à Juin 2025</v>
      </c>
      <c r="C17" s="560"/>
      <c r="D17" s="560"/>
      <c r="E17" s="557"/>
      <c r="G17" s="550" t="s">
        <v>11</v>
      </c>
      <c r="H17" s="550"/>
      <c r="I17" s="550"/>
      <c r="J17" s="550"/>
      <c r="K17" s="554"/>
      <c r="L17" s="551" t="str">
        <f>'Info District'!G18</f>
        <v>Juillet à Septembre 2025</v>
      </c>
      <c r="M17" s="552"/>
      <c r="N17" s="552"/>
      <c r="O17" s="552"/>
      <c r="P17" s="553"/>
      <c r="Q17" s="63"/>
      <c r="R17" s="307"/>
      <c r="S17" s="71"/>
      <c r="T17" s="71"/>
      <c r="U17" s="71"/>
      <c r="V17" s="72"/>
      <c r="W17" s="71"/>
    </row>
    <row r="18" spans="1:27" s="9" customFormat="1" ht="2.25" hidden="1" customHeight="1" thickBot="1" x14ac:dyDescent="0.3">
      <c r="B18" s="43"/>
      <c r="C18" s="43"/>
      <c r="D18" s="43"/>
      <c r="E18" s="44"/>
      <c r="F18" s="43"/>
      <c r="G18" s="45"/>
      <c r="H18" s="45"/>
      <c r="I18" s="45"/>
      <c r="J18" s="45"/>
      <c r="K18" s="45"/>
      <c r="L18" s="45"/>
      <c r="M18" s="45"/>
      <c r="O18" s="38"/>
      <c r="Q18" s="64"/>
      <c r="R18" s="308"/>
      <c r="S18" s="74"/>
      <c r="T18" s="74"/>
      <c r="U18" s="74"/>
      <c r="V18" s="75"/>
      <c r="W18" s="74"/>
    </row>
    <row r="19" spans="1:27" s="9" customFormat="1" ht="21" customHeight="1" thickBot="1" x14ac:dyDescent="0.35">
      <c r="A19" s="532" t="s">
        <v>12</v>
      </c>
      <c r="B19" s="532"/>
      <c r="C19" s="533"/>
      <c r="D19" s="538"/>
      <c r="E19" s="539"/>
      <c r="F19" s="539"/>
      <c r="G19" s="539"/>
      <c r="H19" s="539"/>
      <c r="I19" s="539"/>
      <c r="J19" s="539"/>
      <c r="K19" s="539"/>
      <c r="L19" s="539"/>
      <c r="M19" s="539"/>
      <c r="N19" s="540"/>
      <c r="O19" s="11"/>
      <c r="P19" s="241" t="str">
        <f>'Info District'!H17</f>
        <v>T2</v>
      </c>
      <c r="Q19" s="65"/>
      <c r="R19" s="309"/>
      <c r="S19" s="535" t="s">
        <v>96</v>
      </c>
      <c r="T19" s="536"/>
      <c r="U19" s="536"/>
      <c r="V19" s="536"/>
      <c r="W19" s="537"/>
    </row>
    <row r="20" spans="1:27" s="9" customFormat="1" ht="4.5" customHeight="1" thickBot="1" x14ac:dyDescent="0.35">
      <c r="A20" s="12"/>
      <c r="B20" s="12"/>
      <c r="C20" s="12"/>
      <c r="D20" s="12"/>
      <c r="E20" s="12"/>
      <c r="F20" s="12"/>
      <c r="G20" s="13"/>
      <c r="H20" s="13"/>
      <c r="I20" s="13"/>
      <c r="J20" s="13"/>
      <c r="K20" s="13"/>
      <c r="L20" s="14"/>
      <c r="M20" s="14"/>
      <c r="N20" s="14"/>
      <c r="O20" s="14"/>
      <c r="Q20" s="64"/>
      <c r="R20" s="308"/>
      <c r="S20" s="146"/>
      <c r="T20" s="74"/>
      <c r="U20" s="74"/>
      <c r="V20" s="76"/>
      <c r="W20" s="147"/>
    </row>
    <row r="21" spans="1:27" s="9" customFormat="1" ht="32.25" customHeight="1" thickBot="1" x14ac:dyDescent="0.35">
      <c r="A21" s="532" t="s">
        <v>240</v>
      </c>
      <c r="B21" s="532"/>
      <c r="C21" s="533"/>
      <c r="D21" s="543" t="s">
        <v>264</v>
      </c>
      <c r="E21" s="544"/>
      <c r="F21" s="545"/>
      <c r="G21" s="534" t="s">
        <v>6</v>
      </c>
      <c r="H21" s="534"/>
      <c r="I21" s="534"/>
      <c r="J21" s="534"/>
      <c r="K21" s="534"/>
      <c r="L21" s="546"/>
      <c r="M21" s="539"/>
      <c r="N21" s="539"/>
      <c r="O21" s="539"/>
      <c r="P21" s="540"/>
      <c r="Q21" s="64"/>
      <c r="R21" s="308"/>
      <c r="S21" s="146"/>
      <c r="T21" s="74"/>
      <c r="U21" s="74"/>
      <c r="V21" s="76"/>
      <c r="W21" s="147"/>
    </row>
    <row r="22" spans="1:27" s="9" customFormat="1" ht="6" customHeight="1" x14ac:dyDescent="0.3">
      <c r="A22" s="12"/>
      <c r="B22" s="12"/>
      <c r="C22" s="12"/>
      <c r="D22" s="12"/>
      <c r="E22" s="12"/>
      <c r="F22" s="12"/>
      <c r="G22" s="534"/>
      <c r="H22" s="534"/>
      <c r="I22" s="534"/>
      <c r="J22" s="534"/>
      <c r="K22" s="534"/>
      <c r="L22" s="14"/>
      <c r="M22" s="14"/>
      <c r="N22" s="14"/>
      <c r="O22" s="14"/>
      <c r="Q22" s="64"/>
      <c r="R22" s="308"/>
      <c r="S22" s="146"/>
      <c r="T22" s="74"/>
      <c r="U22" s="74"/>
      <c r="V22" s="76"/>
      <c r="W22" s="147"/>
    </row>
    <row r="23" spans="1:27" s="9" customFormat="1" ht="3.75" customHeight="1" thickBot="1" x14ac:dyDescent="0.35">
      <c r="A23" s="12"/>
      <c r="B23" s="12"/>
      <c r="C23" s="12"/>
      <c r="D23" s="12"/>
      <c r="E23" s="12"/>
      <c r="F23" s="12"/>
      <c r="G23" s="13"/>
      <c r="H23" s="13"/>
      <c r="I23" s="13"/>
      <c r="J23" s="13"/>
      <c r="K23" s="13"/>
      <c r="L23" s="14"/>
      <c r="M23" s="14"/>
      <c r="N23" s="14"/>
      <c r="O23" s="14"/>
      <c r="Q23" s="64"/>
      <c r="R23" s="308"/>
      <c r="S23" s="146"/>
      <c r="T23" s="74"/>
      <c r="U23" s="74"/>
      <c r="V23" s="76"/>
      <c r="W23" s="147"/>
    </row>
    <row r="24" spans="1:27" ht="76.5" customHeight="1" thickBot="1" x14ac:dyDescent="0.35">
      <c r="A24" s="541" t="s">
        <v>13</v>
      </c>
      <c r="B24" s="16" t="s">
        <v>14</v>
      </c>
      <c r="C24" s="108" t="s">
        <v>15</v>
      </c>
      <c r="D24" s="118" t="s">
        <v>16</v>
      </c>
      <c r="E24" s="117" t="s">
        <v>17</v>
      </c>
      <c r="F24" s="351" t="s">
        <v>18</v>
      </c>
      <c r="G24" s="16" t="s">
        <v>233</v>
      </c>
      <c r="H24" s="16" t="s">
        <v>234</v>
      </c>
      <c r="I24" s="16" t="s">
        <v>19</v>
      </c>
      <c r="J24" s="16" t="s">
        <v>20</v>
      </c>
      <c r="K24" s="108" t="s">
        <v>21</v>
      </c>
      <c r="L24" s="136" t="s">
        <v>22</v>
      </c>
      <c r="M24" s="137" t="s">
        <v>236</v>
      </c>
      <c r="N24" s="138" t="s">
        <v>23</v>
      </c>
      <c r="O24" s="109" t="s">
        <v>39</v>
      </c>
      <c r="P24" s="16" t="s">
        <v>40</v>
      </c>
      <c r="S24" s="148" t="s">
        <v>237</v>
      </c>
      <c r="T24" s="140" t="s">
        <v>93</v>
      </c>
      <c r="U24" s="140" t="s">
        <v>239</v>
      </c>
      <c r="V24" s="140" t="s">
        <v>238</v>
      </c>
      <c r="W24" s="149" t="s">
        <v>97</v>
      </c>
    </row>
    <row r="25" spans="1:27" s="47" customFormat="1" ht="31.2" customHeight="1" x14ac:dyDescent="0.3">
      <c r="A25" s="542"/>
      <c r="B25" s="46" t="s">
        <v>24</v>
      </c>
      <c r="C25" s="46" t="s">
        <v>25</v>
      </c>
      <c r="D25" s="112" t="s">
        <v>26</v>
      </c>
      <c r="E25" s="46" t="s">
        <v>27</v>
      </c>
      <c r="F25" s="46"/>
      <c r="G25" s="46" t="s">
        <v>28</v>
      </c>
      <c r="H25" s="46"/>
      <c r="I25" s="46" t="s">
        <v>29</v>
      </c>
      <c r="J25" s="46"/>
      <c r="K25" s="131" t="s">
        <v>235</v>
      </c>
      <c r="L25" s="133"/>
      <c r="M25" s="134"/>
      <c r="N25" s="135"/>
      <c r="O25" s="132" t="s">
        <v>30</v>
      </c>
      <c r="P25" s="46"/>
      <c r="Q25" s="66"/>
      <c r="R25" s="310"/>
      <c r="S25" s="150"/>
      <c r="T25" s="67" t="s">
        <v>94</v>
      </c>
      <c r="U25" s="67" t="s">
        <v>95</v>
      </c>
      <c r="V25" s="94"/>
      <c r="W25" s="151" t="str">
        <f>IF(J26&lt;=0,"",IF(J26=90,$X$26))</f>
        <v/>
      </c>
      <c r="X25" s="37" t="s">
        <v>98</v>
      </c>
    </row>
    <row r="26" spans="1:27" ht="31.2" customHeight="1" x14ac:dyDescent="0.3">
      <c r="A26" s="322" t="str">
        <f>CDT!B26</f>
        <v>Artéméther-Luméfantrine 6cp (AL)</v>
      </c>
      <c r="B26" s="247"/>
      <c r="C26" s="248"/>
      <c r="D26" s="302" t="str">
        <f>IF(B26&lt;&gt;"",B26+C26,"")</f>
        <v/>
      </c>
      <c r="E26" s="249"/>
      <c r="F26" s="247"/>
      <c r="G26" s="247"/>
      <c r="H26" s="247"/>
      <c r="I26" s="247"/>
      <c r="J26" s="247"/>
      <c r="K26" s="248"/>
      <c r="L26" s="431" t="str">
        <f>IF(B26&lt;&gt;"",IF(J26=0,E26,((E26*90)/(90-J26))),"0")</f>
        <v>0</v>
      </c>
      <c r="M26" s="428" t="str">
        <f>IF(B26&lt;&gt;"",((E26/S26)*30),"0")</f>
        <v>0</v>
      </c>
      <c r="N26" s="250" t="str">
        <f>IF(B26&lt;&gt;"",IF(J26=0,((E26+L26)-K26),((M26*6)-K26)),"0")</f>
        <v>0</v>
      </c>
      <c r="O26" s="251"/>
      <c r="P26" s="313"/>
      <c r="R26" s="312">
        <f>+L26+N26</f>
        <v>0</v>
      </c>
      <c r="S26" s="152">
        <f>(90-J26)</f>
        <v>90</v>
      </c>
      <c r="T26" s="68" t="e">
        <f t="shared" ref="T26:T47" si="0">D26-(E26+G26+I26+H26)</f>
        <v>#VALUE!</v>
      </c>
      <c r="U26" s="68" t="e">
        <f>K26-T26</f>
        <v>#VALUE!</v>
      </c>
      <c r="V26" s="95">
        <v>6</v>
      </c>
      <c r="W26" s="153" t="e">
        <f t="shared" ref="W26:W50" si="1">IF(U26=0,"",$X$25)</f>
        <v>#VALUE!</v>
      </c>
      <c r="X26" s="37" t="s">
        <v>203</v>
      </c>
      <c r="Y26" s="107">
        <f>+O26</f>
        <v>0</v>
      </c>
    </row>
    <row r="27" spans="1:27" ht="31.2" customHeight="1" x14ac:dyDescent="0.3">
      <c r="A27" s="322" t="str">
        <f>CDT!B27</f>
        <v>Artéméther-Luméfantrine 12cp (AL)</v>
      </c>
      <c r="B27" s="247"/>
      <c r="C27" s="248"/>
      <c r="D27" s="302" t="str">
        <f t="shared" ref="D27" si="2">IF(B27&lt;&gt;"",B27+C27,"")</f>
        <v/>
      </c>
      <c r="E27" s="249"/>
      <c r="F27" s="247"/>
      <c r="G27" s="247"/>
      <c r="H27" s="247"/>
      <c r="I27" s="247"/>
      <c r="J27" s="247"/>
      <c r="K27" s="248"/>
      <c r="L27" s="431" t="str">
        <f t="shared" ref="L27:L49" si="3">IF(B27&lt;&gt;"",IF(J27=0,E27,((E27*90)/(90-J27))),"0")</f>
        <v>0</v>
      </c>
      <c r="M27" s="428" t="str">
        <f t="shared" ref="M27:M49" si="4">IF(B27&lt;&gt;"",((E27/S27)*30),"0")</f>
        <v>0</v>
      </c>
      <c r="N27" s="250" t="str">
        <f t="shared" ref="N27:N49" si="5">IF(B27&lt;&gt;"",IF(J27=0,((E27+L27)-K27),((M27*6)-K27)),"0")</f>
        <v>0</v>
      </c>
      <c r="O27" s="251"/>
      <c r="P27" s="247"/>
      <c r="R27" s="312">
        <f t="shared" ref="R27:R49" si="6">+L27+N27</f>
        <v>0</v>
      </c>
      <c r="S27" s="152">
        <f t="shared" ref="S27:S49" si="7">(90-J27)</f>
        <v>90</v>
      </c>
      <c r="T27" s="68" t="e">
        <f t="shared" si="0"/>
        <v>#VALUE!</v>
      </c>
      <c r="U27" s="68" t="e">
        <f t="shared" ref="U27:U49" si="8">K27-T27</f>
        <v>#VALUE!</v>
      </c>
      <c r="V27" s="95">
        <v>12</v>
      </c>
      <c r="W27" s="153" t="e">
        <f t="shared" si="1"/>
        <v>#VALUE!</v>
      </c>
      <c r="Y27" s="107">
        <f t="shared" ref="Y27:Y48" si="9">+O27</f>
        <v>0</v>
      </c>
    </row>
    <row r="28" spans="1:27" ht="31.2" customHeight="1" x14ac:dyDescent="0.3">
      <c r="A28" s="322" t="str">
        <f>CDT!B28</f>
        <v>Artéméther-Luméfantrine 18cp (AL)</v>
      </c>
      <c r="B28" s="247"/>
      <c r="C28" s="248"/>
      <c r="D28" s="302" t="str">
        <f>IF(B28&lt;&gt;"",B28+C28,"")</f>
        <v/>
      </c>
      <c r="E28" s="249"/>
      <c r="F28" s="247"/>
      <c r="G28" s="247"/>
      <c r="H28" s="247"/>
      <c r="I28" s="247"/>
      <c r="J28" s="247"/>
      <c r="K28" s="248"/>
      <c r="L28" s="431" t="str">
        <f t="shared" si="3"/>
        <v>0</v>
      </c>
      <c r="M28" s="428" t="str">
        <f t="shared" si="4"/>
        <v>0</v>
      </c>
      <c r="N28" s="250" t="str">
        <f t="shared" si="5"/>
        <v>0</v>
      </c>
      <c r="O28" s="251"/>
      <c r="P28" s="247"/>
      <c r="R28" s="312">
        <f t="shared" si="6"/>
        <v>0</v>
      </c>
      <c r="S28" s="152">
        <f t="shared" si="7"/>
        <v>90</v>
      </c>
      <c r="T28" s="68" t="e">
        <f t="shared" si="0"/>
        <v>#VALUE!</v>
      </c>
      <c r="U28" s="68" t="e">
        <f t="shared" si="8"/>
        <v>#VALUE!</v>
      </c>
      <c r="V28" s="95">
        <v>18</v>
      </c>
      <c r="W28" s="153" t="e">
        <f t="shared" si="1"/>
        <v>#VALUE!</v>
      </c>
      <c r="Y28" s="107">
        <f t="shared" si="9"/>
        <v>0</v>
      </c>
    </row>
    <row r="29" spans="1:27" ht="31.2" customHeight="1" x14ac:dyDescent="0.3">
      <c r="A29" s="322" t="str">
        <f>CDT!B29</f>
        <v>Artéméther-Luméfantrine 24cp (AL)</v>
      </c>
      <c r="B29" s="247"/>
      <c r="C29" s="248"/>
      <c r="D29" s="302" t="str">
        <f>IF(B29&lt;&gt;"",B29+C29,"")</f>
        <v/>
      </c>
      <c r="E29" s="249"/>
      <c r="F29" s="247"/>
      <c r="G29" s="247"/>
      <c r="H29" s="247"/>
      <c r="I29" s="247"/>
      <c r="J29" s="247"/>
      <c r="K29" s="248"/>
      <c r="L29" s="431" t="str">
        <f t="shared" si="3"/>
        <v>0</v>
      </c>
      <c r="M29" s="428" t="str">
        <f t="shared" si="4"/>
        <v>0</v>
      </c>
      <c r="N29" s="250" t="str">
        <f t="shared" si="5"/>
        <v>0</v>
      </c>
      <c r="O29" s="251"/>
      <c r="P29" s="247"/>
      <c r="R29" s="312">
        <f t="shared" si="6"/>
        <v>0</v>
      </c>
      <c r="S29" s="152">
        <f t="shared" si="7"/>
        <v>90</v>
      </c>
      <c r="T29" s="68" t="e">
        <f t="shared" si="0"/>
        <v>#VALUE!</v>
      </c>
      <c r="U29" s="68" t="e">
        <f t="shared" si="8"/>
        <v>#VALUE!</v>
      </c>
      <c r="V29" s="95">
        <v>24</v>
      </c>
      <c r="W29" s="153" t="e">
        <f t="shared" si="1"/>
        <v>#VALUE!</v>
      </c>
      <c r="Y29" s="107">
        <f t="shared" si="9"/>
        <v>0</v>
      </c>
    </row>
    <row r="30" spans="1:27" ht="31.2" customHeight="1" x14ac:dyDescent="0.3">
      <c r="A30" s="322" t="str">
        <f>CDT!B30</f>
        <v>Artéméther injectable 40 mg</v>
      </c>
      <c r="B30" s="247"/>
      <c r="C30" s="248"/>
      <c r="D30" s="302" t="str">
        <f t="shared" ref="D30:D49" si="10">IF(B30&lt;&gt;"",B30+C30,"")</f>
        <v/>
      </c>
      <c r="E30" s="249"/>
      <c r="F30" s="247"/>
      <c r="G30" s="247"/>
      <c r="H30" s="247"/>
      <c r="I30" s="247"/>
      <c r="J30" s="247"/>
      <c r="K30" s="248"/>
      <c r="L30" s="431" t="str">
        <f t="shared" si="3"/>
        <v>0</v>
      </c>
      <c r="M30" s="428" t="str">
        <f t="shared" si="4"/>
        <v>0</v>
      </c>
      <c r="N30" s="250" t="str">
        <f t="shared" si="5"/>
        <v>0</v>
      </c>
      <c r="O30" s="251"/>
      <c r="P30" s="247"/>
      <c r="R30" s="312">
        <f t="shared" si="6"/>
        <v>0</v>
      </c>
      <c r="S30" s="152">
        <f t="shared" si="7"/>
        <v>90</v>
      </c>
      <c r="T30" s="68" t="e">
        <f t="shared" si="0"/>
        <v>#VALUE!</v>
      </c>
      <c r="U30" s="68" t="e">
        <f t="shared" si="8"/>
        <v>#VALUE!</v>
      </c>
      <c r="V30" s="95">
        <v>1</v>
      </c>
      <c r="W30" s="153" t="e">
        <f t="shared" si="1"/>
        <v>#VALUE!</v>
      </c>
      <c r="Y30" s="107">
        <f t="shared" si="9"/>
        <v>0</v>
      </c>
    </row>
    <row r="31" spans="1:27" ht="34.5" customHeight="1" x14ac:dyDescent="0.3">
      <c r="A31" s="322" t="str">
        <f>CDT!B31</f>
        <v>Artéméther injectable 80 mg</v>
      </c>
      <c r="B31" s="247"/>
      <c r="C31" s="248"/>
      <c r="D31" s="302" t="str">
        <f t="shared" si="10"/>
        <v/>
      </c>
      <c r="E31" s="249"/>
      <c r="F31" s="247"/>
      <c r="G31" s="247"/>
      <c r="H31" s="247"/>
      <c r="I31" s="247"/>
      <c r="J31" s="247"/>
      <c r="K31" s="248"/>
      <c r="L31" s="431" t="str">
        <f t="shared" si="3"/>
        <v>0</v>
      </c>
      <c r="M31" s="428" t="str">
        <f t="shared" si="4"/>
        <v>0</v>
      </c>
      <c r="N31" s="250" t="str">
        <f t="shared" si="5"/>
        <v>0</v>
      </c>
      <c r="O31" s="251"/>
      <c r="P31" s="247"/>
      <c r="R31" s="312">
        <f t="shared" si="6"/>
        <v>0</v>
      </c>
      <c r="S31" s="152">
        <f t="shared" si="7"/>
        <v>90</v>
      </c>
      <c r="T31" s="68" t="e">
        <f t="shared" si="0"/>
        <v>#VALUE!</v>
      </c>
      <c r="U31" s="68" t="e">
        <f t="shared" si="8"/>
        <v>#VALUE!</v>
      </c>
      <c r="V31" s="95">
        <v>1</v>
      </c>
      <c r="W31" s="153" t="e">
        <f t="shared" si="1"/>
        <v>#VALUE!</v>
      </c>
      <c r="Y31" s="107">
        <f t="shared" si="9"/>
        <v>0</v>
      </c>
    </row>
    <row r="32" spans="1:27" ht="34.5" customHeight="1" x14ac:dyDescent="0.3">
      <c r="A32" s="435" t="str">
        <f>CDT!B32</f>
        <v>Artésunate injectable 60 mg</v>
      </c>
      <c r="B32" s="247"/>
      <c r="C32" s="248"/>
      <c r="D32" s="302" t="str">
        <f t="shared" si="10"/>
        <v/>
      </c>
      <c r="E32" s="249"/>
      <c r="F32" s="247"/>
      <c r="G32" s="247"/>
      <c r="H32" s="247"/>
      <c r="I32" s="247"/>
      <c r="J32" s="247"/>
      <c r="K32" s="248"/>
      <c r="L32" s="438" t="str">
        <f t="shared" si="3"/>
        <v>0</v>
      </c>
      <c r="M32" s="314" t="str">
        <f>IF(B32&lt;&gt;"",((E32/S32:S32)*30),"0")</f>
        <v>0</v>
      </c>
      <c r="N32" s="432" t="str">
        <f>IF(B32&lt;&gt;"",IF(J32=0,AA32,IF(J32&gt;0,((M32/30)*J32)+AA32)),"0")</f>
        <v>0</v>
      </c>
      <c r="O32" s="433"/>
      <c r="P32" s="247"/>
      <c r="R32" s="312">
        <f t="shared" si="6"/>
        <v>0</v>
      </c>
      <c r="S32" s="429">
        <f t="shared" si="7"/>
        <v>90</v>
      </c>
      <c r="T32" s="436" t="e">
        <f>D32-(E32+G32+I32+H32)</f>
        <v>#VALUE!</v>
      </c>
      <c r="U32" s="436" t="e">
        <f t="shared" si="8"/>
        <v>#VALUE!</v>
      </c>
      <c r="V32" s="430">
        <v>1</v>
      </c>
      <c r="W32" s="437" t="e">
        <f t="shared" si="1"/>
        <v>#VALUE!</v>
      </c>
      <c r="Y32" s="107">
        <f t="shared" si="9"/>
        <v>0</v>
      </c>
      <c r="AA32" s="3">
        <f>((F32*10)+L32-K32)</f>
        <v>0</v>
      </c>
    </row>
    <row r="33" spans="1:25" ht="34.5" customHeight="1" x14ac:dyDescent="0.3">
      <c r="A33" s="322" t="str">
        <f>CDT!B33</f>
        <v xml:space="preserve"> Sulfadoxine Pyriméthamine:  (SP)</v>
      </c>
      <c r="B33" s="247"/>
      <c r="C33" s="248"/>
      <c r="D33" s="302" t="str">
        <f t="shared" si="10"/>
        <v/>
      </c>
      <c r="E33" s="249"/>
      <c r="F33" s="247"/>
      <c r="G33" s="247"/>
      <c r="H33" s="247"/>
      <c r="I33" s="247"/>
      <c r="J33" s="247"/>
      <c r="K33" s="248"/>
      <c r="L33" s="431" t="str">
        <f t="shared" si="3"/>
        <v>0</v>
      </c>
      <c r="M33" s="428" t="str">
        <f t="shared" si="4"/>
        <v>0</v>
      </c>
      <c r="N33" s="250" t="str">
        <f t="shared" si="5"/>
        <v>0</v>
      </c>
      <c r="O33" s="251"/>
      <c r="P33" s="247"/>
      <c r="R33" s="312">
        <f t="shared" si="6"/>
        <v>0</v>
      </c>
      <c r="S33" s="152">
        <f t="shared" si="7"/>
        <v>90</v>
      </c>
      <c r="T33" s="68" t="e">
        <f t="shared" si="0"/>
        <v>#VALUE!</v>
      </c>
      <c r="U33" s="68" t="e">
        <f t="shared" si="8"/>
        <v>#VALUE!</v>
      </c>
      <c r="V33" s="95">
        <v>3</v>
      </c>
      <c r="W33" s="153" t="e">
        <f t="shared" si="1"/>
        <v>#VALUE!</v>
      </c>
      <c r="Y33" s="107">
        <f t="shared" si="9"/>
        <v>0</v>
      </c>
    </row>
    <row r="34" spans="1:25" ht="34.5" customHeight="1" x14ac:dyDescent="0.3">
      <c r="A34" s="322" t="str">
        <f>CDT!B34</f>
        <v>Test de Diagnostic Rapide  : (TDR)</v>
      </c>
      <c r="B34" s="247"/>
      <c r="C34" s="248"/>
      <c r="D34" s="302" t="str">
        <f t="shared" si="10"/>
        <v/>
      </c>
      <c r="E34" s="247"/>
      <c r="F34" s="248"/>
      <c r="G34" s="247"/>
      <c r="H34" s="247"/>
      <c r="I34" s="247"/>
      <c r="J34" s="247"/>
      <c r="K34" s="248"/>
      <c r="L34" s="431" t="str">
        <f t="shared" si="3"/>
        <v>0</v>
      </c>
      <c r="M34" s="428" t="str">
        <f t="shared" si="4"/>
        <v>0</v>
      </c>
      <c r="N34" s="250" t="str">
        <f t="shared" si="5"/>
        <v>0</v>
      </c>
      <c r="O34" s="251"/>
      <c r="P34" s="247"/>
      <c r="R34" s="312">
        <f t="shared" si="6"/>
        <v>0</v>
      </c>
      <c r="S34" s="152">
        <f t="shared" si="7"/>
        <v>90</v>
      </c>
      <c r="T34" s="68" t="e">
        <f t="shared" si="0"/>
        <v>#VALUE!</v>
      </c>
      <c r="U34" s="68" t="e">
        <f t="shared" si="8"/>
        <v>#VALUE!</v>
      </c>
      <c r="V34" s="95">
        <v>1</v>
      </c>
      <c r="W34" s="153" t="e">
        <f>IF(U34=0,"",$X$25)</f>
        <v>#VALUE!</v>
      </c>
      <c r="Y34" s="107">
        <f t="shared" si="9"/>
        <v>0</v>
      </c>
    </row>
    <row r="35" spans="1:25" ht="34.5" customHeight="1" x14ac:dyDescent="0.3">
      <c r="A35" s="322" t="str">
        <f>CDT!B35</f>
        <v>Moustiquaire à Imprégnation Durable: (MID)</v>
      </c>
      <c r="B35" s="247"/>
      <c r="C35" s="248"/>
      <c r="D35" s="302" t="str">
        <f t="shared" si="10"/>
        <v/>
      </c>
      <c r="E35" s="247"/>
      <c r="F35" s="248"/>
      <c r="G35" s="247"/>
      <c r="H35" s="247"/>
      <c r="I35" s="247"/>
      <c r="J35" s="247"/>
      <c r="K35" s="248"/>
      <c r="L35" s="431" t="str">
        <f t="shared" si="3"/>
        <v>0</v>
      </c>
      <c r="M35" s="428" t="str">
        <f t="shared" si="4"/>
        <v>0</v>
      </c>
      <c r="N35" s="250" t="str">
        <f t="shared" si="5"/>
        <v>0</v>
      </c>
      <c r="O35" s="251"/>
      <c r="P35" s="247"/>
      <c r="R35" s="312">
        <f t="shared" si="6"/>
        <v>0</v>
      </c>
      <c r="S35" s="152">
        <f t="shared" si="7"/>
        <v>90</v>
      </c>
      <c r="T35" s="68" t="e">
        <f t="shared" si="0"/>
        <v>#VALUE!</v>
      </c>
      <c r="U35" s="68" t="e">
        <f t="shared" si="8"/>
        <v>#VALUE!</v>
      </c>
      <c r="V35" s="95">
        <v>1</v>
      </c>
      <c r="W35" s="153" t="e">
        <f t="shared" si="1"/>
        <v>#VALUE!</v>
      </c>
      <c r="Y35" s="107">
        <f t="shared" si="9"/>
        <v>0</v>
      </c>
    </row>
    <row r="36" spans="1:25" ht="34.5" customHeight="1" x14ac:dyDescent="0.3">
      <c r="A36" s="322" t="str">
        <f>CDT!B36</f>
        <v>Dihydroartéminisine Pipéraquine– Plaq / 3 comp 
( DHA-PPQ)  20/160 mg</v>
      </c>
      <c r="B36" s="247"/>
      <c r="C36" s="248"/>
      <c r="D36" s="302" t="str">
        <f t="shared" si="10"/>
        <v/>
      </c>
      <c r="E36" s="249"/>
      <c r="F36" s="247"/>
      <c r="G36" s="247"/>
      <c r="H36" s="247"/>
      <c r="I36" s="247"/>
      <c r="J36" s="247"/>
      <c r="K36" s="248"/>
      <c r="L36" s="431" t="str">
        <f t="shared" si="3"/>
        <v>0</v>
      </c>
      <c r="M36" s="428" t="str">
        <f t="shared" si="4"/>
        <v>0</v>
      </c>
      <c r="N36" s="250" t="str">
        <f t="shared" si="5"/>
        <v>0</v>
      </c>
      <c r="O36" s="251"/>
      <c r="P36" s="247"/>
      <c r="R36" s="312">
        <f t="shared" si="6"/>
        <v>0</v>
      </c>
      <c r="S36" s="152">
        <f t="shared" si="7"/>
        <v>90</v>
      </c>
      <c r="T36" s="68" t="e">
        <f t="shared" si="0"/>
        <v>#VALUE!</v>
      </c>
      <c r="U36" s="68" t="e">
        <f t="shared" si="8"/>
        <v>#VALUE!</v>
      </c>
      <c r="V36" s="95">
        <v>3</v>
      </c>
      <c r="W36" s="153" t="e">
        <f t="shared" si="1"/>
        <v>#VALUE!</v>
      </c>
      <c r="Y36" s="107">
        <f t="shared" si="9"/>
        <v>0</v>
      </c>
    </row>
    <row r="37" spans="1:25" ht="34.5" customHeight="1" x14ac:dyDescent="0.3">
      <c r="A37" s="322" t="str">
        <f>CDT!B37</f>
        <v>Dihydroartéminisine Pipéraquine– Plaq / 3 comp 
( DHA-PPQ)  40/320 mg</v>
      </c>
      <c r="B37" s="247"/>
      <c r="C37" s="248"/>
      <c r="D37" s="302" t="str">
        <f t="shared" si="10"/>
        <v/>
      </c>
      <c r="E37" s="249"/>
      <c r="F37" s="247"/>
      <c r="G37" s="247"/>
      <c r="H37" s="247"/>
      <c r="I37" s="247"/>
      <c r="J37" s="247"/>
      <c r="K37" s="248"/>
      <c r="L37" s="431" t="str">
        <f t="shared" si="3"/>
        <v>0</v>
      </c>
      <c r="M37" s="428" t="str">
        <f t="shared" si="4"/>
        <v>0</v>
      </c>
      <c r="N37" s="250" t="str">
        <f t="shared" si="5"/>
        <v>0</v>
      </c>
      <c r="O37" s="251"/>
      <c r="P37" s="247"/>
      <c r="R37" s="312">
        <f t="shared" si="6"/>
        <v>0</v>
      </c>
      <c r="S37" s="152">
        <f t="shared" si="7"/>
        <v>90</v>
      </c>
      <c r="T37" s="68" t="e">
        <f t="shared" si="0"/>
        <v>#VALUE!</v>
      </c>
      <c r="U37" s="68" t="e">
        <f t="shared" si="8"/>
        <v>#VALUE!</v>
      </c>
      <c r="V37" s="95">
        <v>3</v>
      </c>
      <c r="W37" s="153" t="e">
        <f t="shared" si="1"/>
        <v>#VALUE!</v>
      </c>
      <c r="Y37" s="107">
        <f t="shared" si="9"/>
        <v>0</v>
      </c>
    </row>
    <row r="38" spans="1:25" ht="34.5" customHeight="1" x14ac:dyDescent="0.3">
      <c r="A38" s="322" t="str">
        <f>CDT!B38</f>
        <v>Dihydroartéminisine Pipéraquine– Plaq / 6 comp 
( DHA-PPQ)  40/320 mg</v>
      </c>
      <c r="B38" s="247"/>
      <c r="C38" s="248"/>
      <c r="D38" s="302" t="str">
        <f t="shared" si="10"/>
        <v/>
      </c>
      <c r="E38" s="249"/>
      <c r="F38" s="247"/>
      <c r="G38" s="247"/>
      <c r="H38" s="247"/>
      <c r="I38" s="247"/>
      <c r="J38" s="247"/>
      <c r="K38" s="248"/>
      <c r="L38" s="431" t="str">
        <f t="shared" si="3"/>
        <v>0</v>
      </c>
      <c r="M38" s="428" t="str">
        <f t="shared" si="4"/>
        <v>0</v>
      </c>
      <c r="N38" s="250" t="str">
        <f t="shared" si="5"/>
        <v>0</v>
      </c>
      <c r="O38" s="251"/>
      <c r="P38" s="247"/>
      <c r="R38" s="312">
        <f t="shared" si="6"/>
        <v>0</v>
      </c>
      <c r="S38" s="152">
        <f t="shared" si="7"/>
        <v>90</v>
      </c>
      <c r="T38" s="68" t="e">
        <f t="shared" si="0"/>
        <v>#VALUE!</v>
      </c>
      <c r="U38" s="68" t="e">
        <f t="shared" si="8"/>
        <v>#VALUE!</v>
      </c>
      <c r="V38" s="95">
        <v>3</v>
      </c>
      <c r="W38" s="153" t="e">
        <f t="shared" si="1"/>
        <v>#VALUE!</v>
      </c>
      <c r="Y38" s="107">
        <f t="shared" si="9"/>
        <v>0</v>
      </c>
    </row>
    <row r="39" spans="1:25" ht="34.5" customHeight="1" x14ac:dyDescent="0.3">
      <c r="A39" s="322" t="str">
        <f>CDT!B39</f>
        <v>Dihydroartemisinine/pipéraquine – Plaq / 9 comp 
( DHA-PPQ) 40/320 mg</v>
      </c>
      <c r="B39" s="247"/>
      <c r="C39" s="248"/>
      <c r="D39" s="302" t="str">
        <f t="shared" si="10"/>
        <v/>
      </c>
      <c r="E39" s="249"/>
      <c r="F39" s="247"/>
      <c r="G39" s="247"/>
      <c r="H39" s="247"/>
      <c r="I39" s="247"/>
      <c r="J39" s="247"/>
      <c r="K39" s="248"/>
      <c r="L39" s="431" t="str">
        <f t="shared" si="3"/>
        <v>0</v>
      </c>
      <c r="M39" s="428" t="str">
        <f t="shared" si="4"/>
        <v>0</v>
      </c>
      <c r="N39" s="250" t="str">
        <f t="shared" si="5"/>
        <v>0</v>
      </c>
      <c r="O39" s="251"/>
      <c r="P39" s="247"/>
      <c r="R39" s="312">
        <f t="shared" si="6"/>
        <v>0</v>
      </c>
      <c r="S39" s="152">
        <f t="shared" si="7"/>
        <v>90</v>
      </c>
      <c r="T39" s="68" t="e">
        <f t="shared" si="0"/>
        <v>#VALUE!</v>
      </c>
      <c r="U39" s="68" t="e">
        <f t="shared" si="8"/>
        <v>#VALUE!</v>
      </c>
      <c r="V39" s="95">
        <v>3</v>
      </c>
      <c r="W39" s="153" t="e">
        <f t="shared" si="1"/>
        <v>#VALUE!</v>
      </c>
      <c r="Y39" s="107">
        <f t="shared" si="9"/>
        <v>0</v>
      </c>
    </row>
    <row r="40" spans="1:25" ht="34.5" customHeight="1" x14ac:dyDescent="0.3">
      <c r="A40" s="322" t="str">
        <f>CDT!B40</f>
        <v>Artésunate Amodiaquine: (ASAQ) : 3 cp (25/67,5 mg)</v>
      </c>
      <c r="B40" s="247"/>
      <c r="C40" s="248"/>
      <c r="D40" s="302" t="str">
        <f t="shared" si="10"/>
        <v/>
      </c>
      <c r="E40" s="249"/>
      <c r="F40" s="247"/>
      <c r="G40" s="247"/>
      <c r="H40" s="247"/>
      <c r="I40" s="247"/>
      <c r="J40" s="247"/>
      <c r="K40" s="248"/>
      <c r="L40" s="431" t="str">
        <f t="shared" si="3"/>
        <v>0</v>
      </c>
      <c r="M40" s="428" t="str">
        <f t="shared" si="4"/>
        <v>0</v>
      </c>
      <c r="N40" s="250" t="str">
        <f t="shared" si="5"/>
        <v>0</v>
      </c>
      <c r="O40" s="251"/>
      <c r="P40" s="247"/>
      <c r="R40" s="312">
        <f t="shared" si="6"/>
        <v>0</v>
      </c>
      <c r="S40" s="152">
        <f t="shared" si="7"/>
        <v>90</v>
      </c>
      <c r="T40" s="68" t="e">
        <f t="shared" si="0"/>
        <v>#VALUE!</v>
      </c>
      <c r="U40" s="68" t="e">
        <f t="shared" si="8"/>
        <v>#VALUE!</v>
      </c>
      <c r="V40" s="95">
        <v>1</v>
      </c>
      <c r="W40" s="153" t="e">
        <f t="shared" si="1"/>
        <v>#VALUE!</v>
      </c>
      <c r="Y40" s="107">
        <f t="shared" si="9"/>
        <v>0</v>
      </c>
    </row>
    <row r="41" spans="1:25" ht="34.5" customHeight="1" x14ac:dyDescent="0.3">
      <c r="A41" s="322" t="str">
        <f>CDT!B41</f>
        <v>Artésunate Amodiaquine: (ASAQ) 3 cp (50/135 mg)</v>
      </c>
      <c r="B41" s="247"/>
      <c r="C41" s="248"/>
      <c r="D41" s="302" t="str">
        <f t="shared" si="10"/>
        <v/>
      </c>
      <c r="E41" s="249"/>
      <c r="F41" s="247"/>
      <c r="G41" s="247"/>
      <c r="H41" s="247"/>
      <c r="I41" s="247"/>
      <c r="J41" s="247"/>
      <c r="K41" s="248"/>
      <c r="L41" s="431" t="str">
        <f t="shared" si="3"/>
        <v>0</v>
      </c>
      <c r="M41" s="428" t="str">
        <f t="shared" si="4"/>
        <v>0</v>
      </c>
      <c r="N41" s="250" t="str">
        <f t="shared" si="5"/>
        <v>0</v>
      </c>
      <c r="O41" s="251"/>
      <c r="P41" s="247"/>
      <c r="R41" s="312">
        <f t="shared" si="6"/>
        <v>0</v>
      </c>
      <c r="S41" s="152">
        <f t="shared" si="7"/>
        <v>90</v>
      </c>
      <c r="T41" s="68" t="e">
        <f t="shared" si="0"/>
        <v>#VALUE!</v>
      </c>
      <c r="U41" s="68" t="e">
        <f t="shared" si="8"/>
        <v>#VALUE!</v>
      </c>
      <c r="V41" s="95">
        <v>1</v>
      </c>
      <c r="W41" s="153" t="e">
        <f t="shared" si="1"/>
        <v>#VALUE!</v>
      </c>
      <c r="Y41" s="107">
        <f t="shared" si="9"/>
        <v>0</v>
      </c>
    </row>
    <row r="42" spans="1:25" ht="34.5" customHeight="1" x14ac:dyDescent="0.3">
      <c r="A42" s="322" t="str">
        <f>CDT!B42</f>
        <v>Artésunate Amodiaquine: (ASAQ) 3 cp (100/270 mg)</v>
      </c>
      <c r="B42" s="247"/>
      <c r="C42" s="248"/>
      <c r="D42" s="302" t="str">
        <f t="shared" si="10"/>
        <v/>
      </c>
      <c r="E42" s="249"/>
      <c r="F42" s="247"/>
      <c r="G42" s="247"/>
      <c r="H42" s="247"/>
      <c r="I42" s="247"/>
      <c r="J42" s="247"/>
      <c r="K42" s="248"/>
      <c r="L42" s="431" t="str">
        <f t="shared" si="3"/>
        <v>0</v>
      </c>
      <c r="M42" s="428" t="str">
        <f t="shared" si="4"/>
        <v>0</v>
      </c>
      <c r="N42" s="250" t="str">
        <f t="shared" si="5"/>
        <v>0</v>
      </c>
      <c r="O42" s="251"/>
      <c r="P42" s="247"/>
      <c r="R42" s="312">
        <f t="shared" si="6"/>
        <v>0</v>
      </c>
      <c r="S42" s="152">
        <f t="shared" si="7"/>
        <v>90</v>
      </c>
      <c r="T42" s="68" t="e">
        <f t="shared" si="0"/>
        <v>#VALUE!</v>
      </c>
      <c r="U42" s="68" t="e">
        <f t="shared" si="8"/>
        <v>#VALUE!</v>
      </c>
      <c r="V42" s="95">
        <v>1</v>
      </c>
      <c r="W42" s="153" t="e">
        <f t="shared" si="1"/>
        <v>#VALUE!</v>
      </c>
      <c r="Y42" s="107">
        <f t="shared" si="9"/>
        <v>0</v>
      </c>
    </row>
    <row r="43" spans="1:25" ht="34.5" customHeight="1" x14ac:dyDescent="0.3">
      <c r="A43" s="322" t="str">
        <f>CDT!B43</f>
        <v>Artésunate Amodiaquine: (ASAQ) 6 cp (100/270 mg)</v>
      </c>
      <c r="B43" s="247"/>
      <c r="C43" s="248"/>
      <c r="D43" s="302" t="str">
        <f t="shared" si="10"/>
        <v/>
      </c>
      <c r="E43" s="249"/>
      <c r="F43" s="247"/>
      <c r="G43" s="247"/>
      <c r="H43" s="247"/>
      <c r="I43" s="247"/>
      <c r="J43" s="247"/>
      <c r="K43" s="248"/>
      <c r="L43" s="431" t="str">
        <f t="shared" si="3"/>
        <v>0</v>
      </c>
      <c r="M43" s="428" t="str">
        <f t="shared" si="4"/>
        <v>0</v>
      </c>
      <c r="N43" s="250" t="str">
        <f t="shared" si="5"/>
        <v>0</v>
      </c>
      <c r="O43" s="251"/>
      <c r="P43" s="247"/>
      <c r="R43" s="312">
        <f t="shared" si="6"/>
        <v>0</v>
      </c>
      <c r="S43" s="152">
        <f t="shared" si="7"/>
        <v>90</v>
      </c>
      <c r="T43" s="68" t="e">
        <f t="shared" si="0"/>
        <v>#VALUE!</v>
      </c>
      <c r="U43" s="68" t="e">
        <f t="shared" si="8"/>
        <v>#VALUE!</v>
      </c>
      <c r="V43" s="95">
        <v>1</v>
      </c>
      <c r="W43" s="153" t="e">
        <f t="shared" si="1"/>
        <v>#VALUE!</v>
      </c>
      <c r="Y43" s="107">
        <f t="shared" si="9"/>
        <v>0</v>
      </c>
    </row>
    <row r="44" spans="1:25" ht="34.5" customHeight="1" x14ac:dyDescent="0.3">
      <c r="A44" s="322" t="str">
        <f>CDT!B44</f>
        <v>Artésunate - Méfloquine (AS-MF)</v>
      </c>
      <c r="B44" s="247"/>
      <c r="C44" s="248"/>
      <c r="D44" s="302" t="str">
        <f t="shared" si="10"/>
        <v/>
      </c>
      <c r="E44" s="249"/>
      <c r="F44" s="247"/>
      <c r="G44" s="247"/>
      <c r="H44" s="247"/>
      <c r="I44" s="247"/>
      <c r="J44" s="247"/>
      <c r="K44" s="248"/>
      <c r="L44" s="431" t="str">
        <f t="shared" si="3"/>
        <v>0</v>
      </c>
      <c r="M44" s="428" t="str">
        <f t="shared" si="4"/>
        <v>0</v>
      </c>
      <c r="N44" s="250" t="str">
        <f t="shared" si="5"/>
        <v>0</v>
      </c>
      <c r="O44" s="251"/>
      <c r="P44" s="247"/>
      <c r="R44" s="312">
        <f t="shared" si="6"/>
        <v>0</v>
      </c>
      <c r="S44" s="152">
        <f t="shared" si="7"/>
        <v>90</v>
      </c>
      <c r="T44" s="68" t="e">
        <f t="shared" si="0"/>
        <v>#VALUE!</v>
      </c>
      <c r="U44" s="68" t="e">
        <f t="shared" si="8"/>
        <v>#VALUE!</v>
      </c>
      <c r="V44" s="95">
        <v>1</v>
      </c>
      <c r="W44" s="153" t="e">
        <f t="shared" si="1"/>
        <v>#VALUE!</v>
      </c>
      <c r="Y44" s="107">
        <f t="shared" si="9"/>
        <v>0</v>
      </c>
    </row>
    <row r="45" spans="1:25" ht="34.5" customHeight="1" x14ac:dyDescent="0.3">
      <c r="A45" s="322" t="str">
        <f>CDT!B45</f>
        <v>Quinine comprimé 300mg</v>
      </c>
      <c r="B45" s="247"/>
      <c r="C45" s="248"/>
      <c r="D45" s="302" t="str">
        <f t="shared" si="10"/>
        <v/>
      </c>
      <c r="E45" s="249"/>
      <c r="F45" s="247"/>
      <c r="G45" s="247"/>
      <c r="H45" s="247"/>
      <c r="I45" s="247"/>
      <c r="J45" s="247"/>
      <c r="K45" s="248"/>
      <c r="L45" s="431" t="str">
        <f t="shared" si="3"/>
        <v>0</v>
      </c>
      <c r="M45" s="428" t="str">
        <f t="shared" si="4"/>
        <v>0</v>
      </c>
      <c r="N45" s="250" t="str">
        <f t="shared" si="5"/>
        <v>0</v>
      </c>
      <c r="O45" s="251"/>
      <c r="P45" s="247"/>
      <c r="R45" s="312">
        <f t="shared" si="6"/>
        <v>0</v>
      </c>
      <c r="S45" s="152">
        <f t="shared" si="7"/>
        <v>90</v>
      </c>
      <c r="T45" s="68" t="e">
        <f t="shared" si="0"/>
        <v>#VALUE!</v>
      </c>
      <c r="U45" s="68" t="e">
        <f t="shared" si="8"/>
        <v>#VALUE!</v>
      </c>
      <c r="V45" s="95">
        <v>1</v>
      </c>
      <c r="W45" s="153" t="e">
        <f t="shared" si="1"/>
        <v>#VALUE!</v>
      </c>
      <c r="Y45" s="107">
        <f t="shared" si="9"/>
        <v>0</v>
      </c>
    </row>
    <row r="46" spans="1:25" ht="34.5" customHeight="1" x14ac:dyDescent="0.3">
      <c r="A46" s="322" t="str">
        <f>CDT!B46</f>
        <v>Quinine injectable 300 mg</v>
      </c>
      <c r="B46" s="247"/>
      <c r="C46" s="248"/>
      <c r="D46" s="302" t="str">
        <f t="shared" si="10"/>
        <v/>
      </c>
      <c r="E46" s="249"/>
      <c r="F46" s="247"/>
      <c r="G46" s="247"/>
      <c r="H46" s="247"/>
      <c r="I46" s="247"/>
      <c r="J46" s="247"/>
      <c r="K46" s="248"/>
      <c r="L46" s="431" t="str">
        <f t="shared" si="3"/>
        <v>0</v>
      </c>
      <c r="M46" s="428" t="str">
        <f t="shared" si="4"/>
        <v>0</v>
      </c>
      <c r="N46" s="250" t="str">
        <f t="shared" si="5"/>
        <v>0</v>
      </c>
      <c r="O46" s="251"/>
      <c r="P46" s="247"/>
      <c r="R46" s="312">
        <f t="shared" si="6"/>
        <v>0</v>
      </c>
      <c r="S46" s="152">
        <f t="shared" si="7"/>
        <v>90</v>
      </c>
      <c r="T46" s="68" t="e">
        <f t="shared" si="0"/>
        <v>#VALUE!</v>
      </c>
      <c r="U46" s="68" t="e">
        <f t="shared" si="8"/>
        <v>#VALUE!</v>
      </c>
      <c r="V46" s="95">
        <v>1</v>
      </c>
      <c r="W46" s="153" t="e">
        <f t="shared" si="1"/>
        <v>#VALUE!</v>
      </c>
      <c r="Y46" s="107">
        <f t="shared" si="9"/>
        <v>0</v>
      </c>
    </row>
    <row r="47" spans="1:25" ht="34.5" customHeight="1" x14ac:dyDescent="0.3">
      <c r="A47" s="322" t="str">
        <f>CDT!B47</f>
        <v>Quinine injectable 600 mg</v>
      </c>
      <c r="B47" s="247"/>
      <c r="C47" s="248"/>
      <c r="D47" s="302" t="str">
        <f t="shared" si="10"/>
        <v/>
      </c>
      <c r="E47" s="249"/>
      <c r="F47" s="247"/>
      <c r="G47" s="247"/>
      <c r="H47" s="247"/>
      <c r="I47" s="247"/>
      <c r="J47" s="247"/>
      <c r="K47" s="248"/>
      <c r="L47" s="431" t="str">
        <f t="shared" si="3"/>
        <v>0</v>
      </c>
      <c r="M47" s="428" t="str">
        <f t="shared" si="4"/>
        <v>0</v>
      </c>
      <c r="N47" s="250" t="str">
        <f t="shared" si="5"/>
        <v>0</v>
      </c>
      <c r="O47" s="251"/>
      <c r="P47" s="247"/>
      <c r="R47" s="312">
        <f t="shared" si="6"/>
        <v>0</v>
      </c>
      <c r="S47" s="152">
        <f t="shared" si="7"/>
        <v>90</v>
      </c>
      <c r="T47" s="68" t="e">
        <f t="shared" si="0"/>
        <v>#VALUE!</v>
      </c>
      <c r="U47" s="68" t="e">
        <f t="shared" si="8"/>
        <v>#VALUE!</v>
      </c>
      <c r="V47" s="95">
        <v>1</v>
      </c>
      <c r="W47" s="153" t="e">
        <f t="shared" si="1"/>
        <v>#VALUE!</v>
      </c>
      <c r="Y47" s="107">
        <f t="shared" si="9"/>
        <v>0</v>
      </c>
    </row>
    <row r="48" spans="1:25" ht="34.5" customHeight="1" thickBot="1" x14ac:dyDescent="0.35">
      <c r="A48" s="322" t="str">
        <f>CDT!B48</f>
        <v>Quinine injectable 600 mg</v>
      </c>
      <c r="B48" s="247"/>
      <c r="C48" s="248"/>
      <c r="D48" s="303" t="str">
        <f t="shared" si="10"/>
        <v/>
      </c>
      <c r="E48" s="249"/>
      <c r="F48" s="247"/>
      <c r="G48" s="247"/>
      <c r="H48" s="247"/>
      <c r="I48" s="247"/>
      <c r="J48" s="247"/>
      <c r="K48" s="248"/>
      <c r="L48" s="431" t="str">
        <f t="shared" si="3"/>
        <v>0</v>
      </c>
      <c r="M48" s="428" t="str">
        <f t="shared" si="4"/>
        <v>0</v>
      </c>
      <c r="N48" s="250" t="str">
        <f t="shared" si="5"/>
        <v>0</v>
      </c>
      <c r="O48" s="251"/>
      <c r="P48" s="247"/>
      <c r="R48" s="312">
        <f t="shared" si="6"/>
        <v>0</v>
      </c>
      <c r="S48" s="152">
        <f t="shared" si="7"/>
        <v>90</v>
      </c>
      <c r="T48" s="68" t="e">
        <f>D48-(E48+G48+I48+H48)</f>
        <v>#VALUE!</v>
      </c>
      <c r="U48" s="68" t="e">
        <f t="shared" si="8"/>
        <v>#VALUE!</v>
      </c>
      <c r="V48" s="95">
        <v>1</v>
      </c>
      <c r="W48" s="153" t="e">
        <f t="shared" si="1"/>
        <v>#VALUE!</v>
      </c>
      <c r="Y48" s="107">
        <f t="shared" si="9"/>
        <v>0</v>
      </c>
    </row>
    <row r="49" spans="1:23" ht="34.5" customHeight="1" thickBot="1" x14ac:dyDescent="0.35">
      <c r="A49" s="322" t="str">
        <f>CDT!B49</f>
        <v>Artéméther injectable 100 mg</v>
      </c>
      <c r="B49" s="247"/>
      <c r="C49" s="248"/>
      <c r="D49" s="303" t="str">
        <f t="shared" si="10"/>
        <v/>
      </c>
      <c r="E49" s="249"/>
      <c r="F49" s="247"/>
      <c r="G49" s="247"/>
      <c r="H49" s="247"/>
      <c r="I49" s="247"/>
      <c r="J49" s="247"/>
      <c r="K49" s="248"/>
      <c r="L49" s="431" t="str">
        <f t="shared" si="3"/>
        <v>0</v>
      </c>
      <c r="M49" s="428" t="str">
        <f t="shared" si="4"/>
        <v>0</v>
      </c>
      <c r="N49" s="250" t="str">
        <f t="shared" si="5"/>
        <v>0</v>
      </c>
      <c r="O49" s="251"/>
      <c r="P49" s="247"/>
      <c r="R49" s="312">
        <f t="shared" si="6"/>
        <v>0</v>
      </c>
      <c r="S49" s="152">
        <f t="shared" si="7"/>
        <v>90</v>
      </c>
      <c r="T49" s="68" t="e">
        <f>D49-(E49+G49+I49+H49)</f>
        <v>#VALUE!</v>
      </c>
      <c r="U49" s="68" t="e">
        <f t="shared" si="8"/>
        <v>#VALUE!</v>
      </c>
      <c r="V49" s="95">
        <v>1</v>
      </c>
      <c r="W49" s="153" t="e">
        <f t="shared" si="1"/>
        <v>#VALUE!</v>
      </c>
    </row>
    <row r="50" spans="1:23" ht="34.5" hidden="1" customHeight="1" x14ac:dyDescent="0.3">
      <c r="A50" s="17"/>
      <c r="B50" s="79"/>
      <c r="C50" s="79"/>
      <c r="D50" s="53"/>
      <c r="E50" s="79"/>
      <c r="F50" s="79"/>
      <c r="G50" s="79"/>
      <c r="H50" s="79"/>
      <c r="I50" s="79"/>
      <c r="J50" s="79"/>
      <c r="K50" s="79"/>
      <c r="L50" s="54"/>
      <c r="M50" s="58" t="str">
        <f t="shared" ref="M50" si="11">IF(B50&lt;&gt;"",((E50/S50)*30),"")</f>
        <v/>
      </c>
      <c r="N50" s="55"/>
      <c r="O50" s="80"/>
      <c r="P50" s="79"/>
      <c r="S50" s="152"/>
      <c r="T50" s="68"/>
      <c r="U50" s="68"/>
      <c r="V50" s="95"/>
      <c r="W50" s="153" t="str">
        <f t="shared" si="1"/>
        <v/>
      </c>
    </row>
    <row r="51" spans="1:23" s="235" customFormat="1" ht="16.5" customHeight="1" x14ac:dyDescent="0.35">
      <c r="A51" s="531" t="s">
        <v>290</v>
      </c>
      <c r="B51" s="531"/>
      <c r="C51" s="531"/>
      <c r="D51" s="531"/>
      <c r="E51" s="531"/>
      <c r="F51" s="531"/>
      <c r="H51" s="233"/>
      <c r="I51" s="233" t="s">
        <v>300</v>
      </c>
      <c r="J51" s="234"/>
      <c r="K51" s="232"/>
      <c r="L51" s="232"/>
      <c r="M51" s="232"/>
      <c r="N51" s="232"/>
      <c r="O51" s="232"/>
      <c r="Q51" s="236"/>
      <c r="R51" s="311"/>
      <c r="S51" s="237"/>
      <c r="T51" s="238"/>
      <c r="U51" s="238"/>
      <c r="V51" s="239"/>
      <c r="W51" s="240"/>
    </row>
    <row r="52" spans="1:23" ht="29.25" customHeight="1" x14ac:dyDescent="0.3">
      <c r="A52" s="18"/>
      <c r="B52" s="18"/>
      <c r="C52" s="18"/>
      <c r="D52" s="18"/>
      <c r="E52" s="18"/>
      <c r="F52" s="18"/>
      <c r="G52" s="18"/>
      <c r="H52" s="18"/>
      <c r="I52" s="18"/>
      <c r="J52" s="18"/>
      <c r="K52" s="18"/>
      <c r="L52" s="18"/>
      <c r="M52" s="18"/>
      <c r="N52" s="18"/>
      <c r="O52" s="18"/>
      <c r="S52" s="154"/>
      <c r="T52" s="69"/>
      <c r="U52" s="69"/>
      <c r="V52" s="70"/>
      <c r="W52" s="155"/>
    </row>
    <row r="53" spans="1:23" ht="15.6" x14ac:dyDescent="0.3">
      <c r="B53" s="18"/>
      <c r="C53" s="18"/>
      <c r="D53" s="18"/>
      <c r="E53" s="18"/>
      <c r="F53" s="18"/>
      <c r="I53" s="18"/>
      <c r="J53" s="18"/>
      <c r="K53" s="18"/>
      <c r="L53" s="18"/>
      <c r="M53" s="18"/>
      <c r="N53" s="18"/>
      <c r="O53" s="18"/>
      <c r="S53" s="154"/>
      <c r="T53" s="69"/>
      <c r="U53" s="69"/>
      <c r="V53" s="70"/>
      <c r="W53" s="155"/>
    </row>
    <row r="54" spans="1:23" s="235" customFormat="1" ht="18.600000000000001" thickBot="1" x14ac:dyDescent="0.4">
      <c r="A54" s="233" t="s">
        <v>289</v>
      </c>
      <c r="H54" s="233"/>
      <c r="I54" s="233" t="s">
        <v>301</v>
      </c>
      <c r="O54" s="232"/>
      <c r="Q54" s="236"/>
      <c r="R54" s="311"/>
      <c r="S54" s="243"/>
      <c r="T54" s="244"/>
      <c r="U54" s="244"/>
      <c r="V54" s="245"/>
      <c r="W54" s="246"/>
    </row>
  </sheetData>
  <mergeCells count="21">
    <mergeCell ref="A24:A25"/>
    <mergeCell ref="A51:F51"/>
    <mergeCell ref="A19:C19"/>
    <mergeCell ref="D19:N19"/>
    <mergeCell ref="S19:W19"/>
    <mergeCell ref="A21:C21"/>
    <mergeCell ref="D21:F21"/>
    <mergeCell ref="G21:K22"/>
    <mergeCell ref="L21:P21"/>
    <mergeCell ref="L17:P17"/>
    <mergeCell ref="A1:B1"/>
    <mergeCell ref="A3:B3"/>
    <mergeCell ref="A4:B4"/>
    <mergeCell ref="A11:O11"/>
    <mergeCell ref="B13:C13"/>
    <mergeCell ref="E13:J13"/>
    <mergeCell ref="B15:C15"/>
    <mergeCell ref="D15:F15"/>
    <mergeCell ref="G15:I15"/>
    <mergeCell ref="B17:E17"/>
    <mergeCell ref="G17:K17"/>
  </mergeCells>
  <conditionalFormatting sqref="U26">
    <cfRule type="cellIs" dxfId="3128" priority="39" operator="greaterThan">
      <formula>0</formula>
    </cfRule>
    <cfRule type="cellIs" dxfId="3127" priority="40" operator="greaterThan">
      <formula>0</formula>
    </cfRule>
    <cfRule type="cellIs" dxfId="3126" priority="41" operator="lessThan">
      <formula>0</formula>
    </cfRule>
    <cfRule type="cellIs" dxfId="3125" priority="42" operator="notEqual">
      <formula>0</formula>
    </cfRule>
  </conditionalFormatting>
  <conditionalFormatting sqref="U27:U29">
    <cfRule type="cellIs" dxfId="3124" priority="35" operator="greaterThan">
      <formula>0</formula>
    </cfRule>
    <cfRule type="cellIs" dxfId="3123" priority="36" operator="greaterThan">
      <formula>0</formula>
    </cfRule>
    <cfRule type="cellIs" dxfId="3122" priority="37" operator="lessThan">
      <formula>0</formula>
    </cfRule>
    <cfRule type="cellIs" dxfId="3121" priority="38" operator="notEqual">
      <formula>0</formula>
    </cfRule>
  </conditionalFormatting>
  <conditionalFormatting sqref="U30:U31 U33:U47">
    <cfRule type="cellIs" dxfId="3120" priority="31" operator="greaterThan">
      <formula>0</formula>
    </cfRule>
    <cfRule type="cellIs" dxfId="3119" priority="32" operator="greaterThan">
      <formula>0</formula>
    </cfRule>
    <cfRule type="cellIs" dxfId="3118" priority="33" operator="lessThan">
      <formula>0</formula>
    </cfRule>
    <cfRule type="cellIs" dxfId="3117" priority="34" operator="notEqual">
      <formula>0</formula>
    </cfRule>
  </conditionalFormatting>
  <conditionalFormatting sqref="U48:U50">
    <cfRule type="cellIs" dxfId="3116" priority="27" operator="greaterThan">
      <formula>0</formula>
    </cfRule>
    <cfRule type="cellIs" dxfId="3115" priority="28" operator="greaterThan">
      <formula>0</formula>
    </cfRule>
    <cfRule type="cellIs" dxfId="3114" priority="29" operator="lessThan">
      <formula>0</formula>
    </cfRule>
    <cfRule type="cellIs" dxfId="3113" priority="30" operator="notEqual">
      <formula>0</formula>
    </cfRule>
  </conditionalFormatting>
  <conditionalFormatting sqref="K50">
    <cfRule type="expression" dxfId="3112" priority="25">
      <formula>K50&lt;T50</formula>
    </cfRule>
    <cfRule type="expression" dxfId="3111" priority="26">
      <formula>K50&gt;T50</formula>
    </cfRule>
  </conditionalFormatting>
  <conditionalFormatting sqref="J37:J47">
    <cfRule type="cellIs" dxfId="3110" priority="24" operator="greaterThan">
      <formula>90</formula>
    </cfRule>
  </conditionalFormatting>
  <conditionalFormatting sqref="J48:J50">
    <cfRule type="cellIs" dxfId="3109" priority="23" operator="greaterThan">
      <formula>90</formula>
    </cfRule>
  </conditionalFormatting>
  <conditionalFormatting sqref="K36:K47">
    <cfRule type="expression" dxfId="3108" priority="21">
      <formula>K36&lt;T36</formula>
    </cfRule>
    <cfRule type="expression" dxfId="3107" priority="22">
      <formula>K36&gt;T36</formula>
    </cfRule>
  </conditionalFormatting>
  <conditionalFormatting sqref="J27:J31 J33">
    <cfRule type="cellIs" dxfId="3106" priority="20" operator="greaterThan">
      <formula>90</formula>
    </cfRule>
  </conditionalFormatting>
  <conditionalFormatting sqref="J36">
    <cfRule type="cellIs" dxfId="3105" priority="19" operator="greaterThan">
      <formula>90</formula>
    </cfRule>
  </conditionalFormatting>
  <conditionalFormatting sqref="K48:K49">
    <cfRule type="expression" dxfId="3104" priority="17">
      <formula>K48&lt;T48</formula>
    </cfRule>
    <cfRule type="expression" dxfId="3103" priority="18">
      <formula>K48&gt;T48</formula>
    </cfRule>
  </conditionalFormatting>
  <conditionalFormatting sqref="K27:K31 K33">
    <cfRule type="expression" dxfId="3102" priority="15">
      <formula>K27&lt;T27</formula>
    </cfRule>
    <cfRule type="expression" dxfId="3101" priority="16">
      <formula>K27&gt;T27</formula>
    </cfRule>
  </conditionalFormatting>
  <conditionalFormatting sqref="J26">
    <cfRule type="cellIs" dxfId="3100" priority="14" operator="greaterThan">
      <formula>90</formula>
    </cfRule>
  </conditionalFormatting>
  <conditionalFormatting sqref="K26">
    <cfRule type="expression" dxfId="3099" priority="12">
      <formula>K26&lt;T26</formula>
    </cfRule>
    <cfRule type="expression" dxfId="3098" priority="13">
      <formula>K26&gt;T26</formula>
    </cfRule>
  </conditionalFormatting>
  <conditionalFormatting sqref="U32">
    <cfRule type="cellIs" dxfId="3097" priority="8" operator="greaterThan">
      <formula>0</formula>
    </cfRule>
    <cfRule type="cellIs" dxfId="3096" priority="9" operator="greaterThan">
      <formula>0</formula>
    </cfRule>
    <cfRule type="cellIs" dxfId="3095" priority="10" operator="lessThan">
      <formula>0</formula>
    </cfRule>
    <cfRule type="cellIs" dxfId="3094" priority="11" operator="notEqual">
      <formula>0</formula>
    </cfRule>
  </conditionalFormatting>
  <conditionalFormatting sqref="K34">
    <cfRule type="expression" dxfId="3093" priority="6">
      <formula>K34&lt;T34</formula>
    </cfRule>
    <cfRule type="expression" dxfId="3092" priority="7">
      <formula>K34&gt;T34</formula>
    </cfRule>
  </conditionalFormatting>
  <conditionalFormatting sqref="K35">
    <cfRule type="expression" dxfId="3091" priority="4">
      <formula>K35&lt;T35</formula>
    </cfRule>
    <cfRule type="expression" dxfId="3090" priority="5">
      <formula>K35&gt;T35</formula>
    </cfRule>
  </conditionalFormatting>
  <conditionalFormatting sqref="J32">
    <cfRule type="cellIs" dxfId="3089" priority="3" operator="greaterThan">
      <formula>90</formula>
    </cfRule>
  </conditionalFormatting>
  <conditionalFormatting sqref="K32">
    <cfRule type="expression" dxfId="3088" priority="1">
      <formula>K32&lt;T32</formula>
    </cfRule>
    <cfRule type="expression" dxfId="3087" priority="2">
      <formula>K32&gt;T32</formula>
    </cfRule>
  </conditionalFormatting>
  <dataValidations count="7">
    <dataValidation type="date" errorStyle="warning" allowBlank="1" showInputMessage="1" showErrorMessage="1" promptTitle="Instruction" prompt="SVP Saisissez la date sous le format:_x000a_00/00/0000. exemple 15/09/2016,_x000a_Merci_x000a_" sqref="L21:P21">
      <formula1>42370</formula1>
      <formula2>44926</formula2>
    </dataValidation>
    <dataValidation errorStyle="information" allowBlank="1" showInputMessage="1" showErrorMessage="1" errorTitle="Instruction" error="Saisissez le Texte en MAJUSCULE_x000a_Exemple: CMS AGOE_x000a_Merci" promptTitle="Instruction" prompt="Saisissez le Texte en MAJUSCULE_x000a_Exemple: CMS AGOE_x000a_Merci" sqref="D19:N19"/>
    <dataValidation type="whole" allowBlank="1" showInputMessage="1" showErrorMessage="1" prompt="La valeur ne peut pas être supérieure à 89_x000a_Si tel est le cas déteminer la quantité à commander directement à la colonne M._x000a_merci" sqref="J27:J50">
      <formula1>0</formula1>
      <formula2>89</formula2>
    </dataValidation>
    <dataValidation type="whole" operator="lessThanOrEqual" allowBlank="1" showInputMessage="1" showErrorMessage="1" promptTitle="instruction" prompt="La valeur de la cellule ne peut pas être supérieure à la quantité Totale inscrite dans la colonne D._x000a_Merci de vérifier." sqref="E26:E50">
      <formula1>D26</formula1>
    </dataValidation>
    <dataValidation type="list" allowBlank="1" showInputMessage="1" showErrorMessage="1" sqref="D21:F21">
      <formula1>typerapport2</formula1>
    </dataValidation>
    <dataValidation type="whole" allowBlank="1" showInputMessage="1" showErrorMessage="1" prompt="La valeur ne peut pas être supérieure à 89_x000a_Si tel est le cas déteminer la quantité à commander directement à la colonne O_x000a_merci" sqref="J26">
      <formula1>0</formula1>
      <formula2>89</formula2>
    </dataValidation>
    <dataValidation type="whole" allowBlank="1" showInputMessage="1" showErrorMessage="1" prompt="La quantité accordée par le point Focal ne peut être supérieure à la somme du CMMa et la quantité commandée pour le trimestre._x000a_Merci de revoir la quantité dans la colonne O." sqref="O26:O49">
      <formula1>0</formula1>
      <formula2>+M26+N26</formula2>
    </dataValidation>
  </dataValidations>
  <pageMargins left="0.21" right="0.23622047244094491" top="0.74803149606299213" bottom="0.74803149606299213" header="0.31496062992125984" footer="0.31496062992125984"/>
  <pageSetup paperSize="9" scale="40" orientation="portrait" r:id="rId1"/>
  <headerFooter alignWithMargins="0">
    <oddFooter>&amp;C&amp;"Arial,Gras"PNLS /IST, Avenue des Armées, -05 BP 424 Lomé –Togo ; Tel 22 20 94 39 Fax : 22 20 94 36    Site Web : www.pnls.tg</oddFooter>
  </headerFooter>
  <drawing r:id="rId2"/>
</worksheet>
</file>

<file path=xl/worksheets/sheet5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rgb="FFFF0000"/>
  </sheetPr>
  <dimension ref="A1:W56"/>
  <sheetViews>
    <sheetView showGridLines="0" view="pageBreakPreview" topLeftCell="A5" zoomScale="70" zoomScaleNormal="70" zoomScaleSheetLayoutView="70" zoomScalePageLayoutView="50" workbookViewId="0">
      <selection activeCell="D19" sqref="D19:N19"/>
    </sheetView>
  </sheetViews>
  <sheetFormatPr baseColWidth="10" defaultColWidth="7.33203125" defaultRowHeight="13.8" x14ac:dyDescent="0.3"/>
  <cols>
    <col min="1" max="1" width="51.5546875" style="3" customWidth="1"/>
    <col min="2" max="14" width="11.5546875" style="3" customWidth="1"/>
    <col min="15" max="15" width="11.6640625" style="39" customWidth="1"/>
    <col min="16" max="16" width="17.5546875" style="3" customWidth="1"/>
    <col min="17" max="17" width="2.109375" style="62" customWidth="1"/>
    <col min="18" max="18" width="4.88671875" style="77" customWidth="1"/>
    <col min="19" max="20" width="7.44140625" style="77" bestFit="1" customWidth="1"/>
    <col min="21" max="21" width="7.88671875" style="78" bestFit="1" customWidth="1"/>
    <col min="22" max="22" width="33.33203125" style="77" customWidth="1"/>
    <col min="23" max="16384" width="7.33203125" style="3"/>
  </cols>
  <sheetData>
    <row r="1" spans="1:23" ht="17.25" customHeight="1" x14ac:dyDescent="0.3">
      <c r="A1" s="549" t="s">
        <v>452</v>
      </c>
      <c r="B1" s="549"/>
      <c r="C1" s="2"/>
      <c r="D1" s="2"/>
      <c r="E1"/>
      <c r="F1"/>
      <c r="G1"/>
      <c r="H1"/>
      <c r="I1"/>
      <c r="J1"/>
      <c r="N1" s="4" t="s">
        <v>1</v>
      </c>
      <c r="O1" s="5"/>
      <c r="R1" s="306"/>
      <c r="S1" s="69"/>
      <c r="T1" s="69"/>
      <c r="U1" s="69"/>
      <c r="V1" s="70"/>
      <c r="W1" s="69"/>
    </row>
    <row r="2" spans="1:23" ht="13.5" customHeight="1" x14ac:dyDescent="0.3">
      <c r="A2" s="1" t="s">
        <v>453</v>
      </c>
      <c r="B2" s="1"/>
      <c r="C2" s="2"/>
      <c r="D2" s="2"/>
      <c r="E2"/>
      <c r="F2"/>
      <c r="G2"/>
      <c r="H2"/>
      <c r="I2"/>
      <c r="J2"/>
      <c r="M2" s="4"/>
      <c r="N2" s="4" t="s">
        <v>3</v>
      </c>
      <c r="O2" s="5"/>
      <c r="R2" s="306"/>
      <c r="S2" s="69"/>
      <c r="T2" s="69"/>
      <c r="U2" s="69"/>
      <c r="V2" s="70"/>
      <c r="W2" s="69"/>
    </row>
    <row r="3" spans="1:23" ht="15.6" x14ac:dyDescent="0.3">
      <c r="A3" s="549" t="s">
        <v>454</v>
      </c>
      <c r="B3" s="549"/>
      <c r="C3" s="2"/>
      <c r="D3" s="2"/>
      <c r="E3"/>
      <c r="F3"/>
      <c r="G3"/>
      <c r="H3"/>
      <c r="I3"/>
      <c r="J3"/>
      <c r="K3" s="5"/>
      <c r="L3" s="5"/>
      <c r="M3" s="5"/>
      <c r="N3" s="5"/>
      <c r="O3" s="5"/>
      <c r="R3" s="306"/>
      <c r="S3" s="69"/>
      <c r="T3" s="69"/>
      <c r="U3" s="69"/>
      <c r="V3" s="70"/>
      <c r="W3" s="69"/>
    </row>
    <row r="4" spans="1:23" ht="33.6" customHeight="1" x14ac:dyDescent="0.3">
      <c r="A4" s="547" t="s">
        <v>455</v>
      </c>
      <c r="B4" s="548"/>
      <c r="C4" s="7"/>
      <c r="D4" s="7"/>
      <c r="E4" s="8"/>
      <c r="F4" s="8"/>
      <c r="G4" s="8"/>
      <c r="H4" s="8"/>
      <c r="I4" s="8"/>
      <c r="J4" s="8"/>
      <c r="K4" s="9"/>
      <c r="L4" s="9"/>
      <c r="M4" s="9"/>
      <c r="N4" s="9"/>
      <c r="O4" s="38"/>
      <c r="R4" s="306"/>
      <c r="S4" s="69"/>
      <c r="T4" s="69"/>
      <c r="U4" s="69"/>
      <c r="V4" s="70"/>
      <c r="W4" s="69"/>
    </row>
    <row r="5" spans="1:23" x14ac:dyDescent="0.3">
      <c r="B5" s="9"/>
      <c r="C5" s="9"/>
      <c r="D5" s="9"/>
      <c r="E5" s="9"/>
      <c r="F5" s="9"/>
      <c r="G5" s="9"/>
      <c r="H5" s="9"/>
      <c r="I5" s="9"/>
      <c r="J5" s="9"/>
      <c r="K5" s="9"/>
      <c r="L5" s="9"/>
      <c r="M5" s="9"/>
      <c r="N5" s="9"/>
      <c r="O5" s="38"/>
      <c r="R5" s="306"/>
      <c r="S5" s="69"/>
      <c r="T5" s="69"/>
      <c r="U5" s="69"/>
      <c r="V5" s="70"/>
      <c r="W5" s="69"/>
    </row>
    <row r="6" spans="1:23" ht="15.6" x14ac:dyDescent="0.3">
      <c r="A6" s="6" t="s">
        <v>232</v>
      </c>
      <c r="B6" s="9"/>
      <c r="C6" s="9"/>
      <c r="D6" s="9"/>
      <c r="E6" s="9"/>
      <c r="F6" s="9"/>
      <c r="G6" s="9"/>
      <c r="H6" s="9"/>
      <c r="I6" s="9"/>
      <c r="J6" s="9"/>
      <c r="K6" s="9"/>
      <c r="L6" s="9"/>
      <c r="M6" s="9"/>
      <c r="N6" s="9"/>
      <c r="O6" s="38"/>
      <c r="R6" s="306"/>
      <c r="S6" s="69"/>
      <c r="T6" s="69"/>
      <c r="U6" s="69"/>
      <c r="V6" s="70"/>
      <c r="W6" s="69"/>
    </row>
    <row r="7" spans="1:23" x14ac:dyDescent="0.3">
      <c r="A7" s="10"/>
      <c r="B7" s="9"/>
      <c r="C7" s="9"/>
      <c r="D7" s="9"/>
      <c r="E7" s="9"/>
      <c r="F7" s="9"/>
      <c r="G7" s="9"/>
      <c r="H7" s="9"/>
      <c r="I7" s="9"/>
      <c r="J7" s="9"/>
      <c r="K7" s="9"/>
      <c r="L7" s="9"/>
      <c r="M7" s="9"/>
      <c r="N7" s="9"/>
      <c r="O7" s="38"/>
      <c r="R7" s="69"/>
      <c r="S7" s="69"/>
      <c r="T7" s="69"/>
      <c r="U7" s="70"/>
      <c r="V7" s="69"/>
    </row>
    <row r="8" spans="1:23" x14ac:dyDescent="0.3">
      <c r="A8" s="10"/>
      <c r="B8" s="9"/>
      <c r="C8" s="9"/>
      <c r="D8" s="9"/>
      <c r="E8" s="9"/>
      <c r="F8" s="9"/>
      <c r="G8" s="9"/>
      <c r="H8" s="9"/>
      <c r="I8" s="9"/>
      <c r="J8" s="9"/>
      <c r="K8" s="9"/>
      <c r="L8" s="9"/>
      <c r="M8" s="9"/>
      <c r="N8" s="9"/>
      <c r="O8" s="38"/>
      <c r="R8" s="69"/>
      <c r="S8" s="69"/>
      <c r="T8" s="69"/>
      <c r="U8" s="70"/>
      <c r="V8" s="69"/>
    </row>
    <row r="9" spans="1:23" ht="17.25" customHeight="1" x14ac:dyDescent="0.3">
      <c r="A9" s="10"/>
      <c r="B9" s="9"/>
      <c r="C9" s="9"/>
      <c r="D9" s="9"/>
      <c r="E9" s="9"/>
      <c r="F9" s="9"/>
      <c r="G9" s="9"/>
      <c r="H9" s="9"/>
      <c r="I9" s="9"/>
      <c r="J9" s="9"/>
      <c r="K9" s="9"/>
      <c r="L9" s="9"/>
      <c r="M9" s="9"/>
      <c r="N9" s="9"/>
      <c r="O9" s="38"/>
      <c r="R9" s="69"/>
      <c r="S9" s="69"/>
      <c r="T9" s="69"/>
      <c r="U9" s="70"/>
      <c r="V9" s="69"/>
    </row>
    <row r="10" spans="1:23" ht="0.75" customHeight="1" x14ac:dyDescent="0.3">
      <c r="R10" s="69"/>
      <c r="S10" s="69"/>
      <c r="T10" s="69"/>
      <c r="U10" s="70"/>
      <c r="V10" s="69"/>
    </row>
    <row r="11" spans="1:23" ht="21" customHeight="1" x14ac:dyDescent="0.3">
      <c r="A11" s="555" t="s">
        <v>263</v>
      </c>
      <c r="B11" s="555"/>
      <c r="C11" s="555"/>
      <c r="D11" s="555"/>
      <c r="E11" s="555"/>
      <c r="F11" s="555"/>
      <c r="G11" s="555"/>
      <c r="H11" s="555"/>
      <c r="I11" s="555"/>
      <c r="J11" s="555"/>
      <c r="K11" s="555"/>
      <c r="L11" s="555"/>
      <c r="M11" s="555"/>
      <c r="N11" s="555"/>
      <c r="O11" s="555"/>
      <c r="P11" s="40"/>
      <c r="R11" s="69"/>
      <c r="S11" s="69"/>
      <c r="T11" s="69"/>
      <c r="U11" s="70"/>
      <c r="V11" s="69"/>
    </row>
    <row r="12" spans="1:23" ht="3.75" customHeight="1" x14ac:dyDescent="0.3">
      <c r="A12" s="11"/>
      <c r="B12" s="11"/>
      <c r="C12" s="11"/>
      <c r="D12" s="11"/>
      <c r="E12" s="11"/>
      <c r="F12" s="11"/>
      <c r="G12" s="11"/>
      <c r="H12" s="11"/>
      <c r="I12" s="11"/>
      <c r="J12" s="11"/>
      <c r="K12" s="11"/>
      <c r="L12" s="11"/>
      <c r="M12" s="11"/>
      <c r="N12" s="11"/>
      <c r="O12" s="11"/>
      <c r="R12" s="69"/>
      <c r="S12" s="69"/>
      <c r="T12" s="69"/>
      <c r="U12" s="70"/>
      <c r="V12" s="69"/>
    </row>
    <row r="13" spans="1:23" s="42" customFormat="1" ht="20.25" hidden="1" customHeight="1" thickBot="1" x14ac:dyDescent="0.35">
      <c r="A13" s="434" t="s">
        <v>5</v>
      </c>
      <c r="B13" s="556">
        <f>'Info District'!G11</f>
        <v>2025</v>
      </c>
      <c r="C13" s="557"/>
      <c r="E13" s="550"/>
      <c r="F13" s="550"/>
      <c r="G13" s="550"/>
      <c r="H13" s="550"/>
      <c r="I13" s="550"/>
      <c r="J13" s="554"/>
      <c r="Q13" s="63"/>
      <c r="R13" s="71"/>
      <c r="S13" s="71"/>
      <c r="T13" s="71"/>
      <c r="U13" s="72"/>
      <c r="V13" s="71"/>
    </row>
    <row r="14" spans="1:23" s="42" customFormat="1" ht="7.5" hidden="1" customHeight="1" thickBot="1" x14ac:dyDescent="0.35">
      <c r="A14" s="434"/>
      <c r="B14" s="13"/>
      <c r="C14" s="13"/>
      <c r="D14" s="13"/>
      <c r="O14" s="15"/>
      <c r="Q14" s="63"/>
      <c r="R14" s="71"/>
      <c r="S14" s="71"/>
      <c r="T14" s="71"/>
      <c r="U14" s="72"/>
      <c r="V14" s="71"/>
    </row>
    <row r="15" spans="1:23" s="42" customFormat="1" ht="16.5" hidden="1" customHeight="1" thickBot="1" x14ac:dyDescent="0.35">
      <c r="A15" s="434" t="s">
        <v>7</v>
      </c>
      <c r="B15" s="558" t="str">
        <f>'Info District'!G12</f>
        <v>PLATEAUX</v>
      </c>
      <c r="C15" s="559"/>
      <c r="D15" s="550" t="s">
        <v>8</v>
      </c>
      <c r="E15" s="550"/>
      <c r="F15" s="550"/>
      <c r="G15" s="551" t="str">
        <f>'Info District'!G13</f>
        <v>Agou</v>
      </c>
      <c r="H15" s="552"/>
      <c r="I15" s="553"/>
      <c r="L15" s="11"/>
      <c r="M15" s="11"/>
      <c r="N15" s="11"/>
      <c r="O15" s="11"/>
      <c r="P15" s="11"/>
      <c r="Q15" s="63"/>
      <c r="R15" s="71"/>
      <c r="S15" s="71"/>
      <c r="T15" s="71"/>
      <c r="U15" s="73"/>
      <c r="V15" s="71"/>
    </row>
    <row r="16" spans="1:23" s="42" customFormat="1" ht="3.75" hidden="1" customHeight="1" thickBot="1" x14ac:dyDescent="0.35">
      <c r="A16" s="139"/>
      <c r="B16" s="15"/>
      <c r="C16" s="15"/>
      <c r="D16" s="15"/>
      <c r="E16" s="15"/>
      <c r="K16" s="15"/>
      <c r="L16" s="15"/>
      <c r="M16" s="15"/>
      <c r="O16" s="15"/>
      <c r="Q16" s="63"/>
      <c r="R16" s="71"/>
      <c r="S16" s="71"/>
      <c r="T16" s="71"/>
      <c r="U16" s="72"/>
      <c r="V16" s="71"/>
    </row>
    <row r="17" spans="1:23" s="42" customFormat="1" ht="18" hidden="1" customHeight="1" thickBot="1" x14ac:dyDescent="0.35">
      <c r="A17" s="434" t="s">
        <v>9</v>
      </c>
      <c r="B17" s="556" t="str">
        <f>'Info District'!G17</f>
        <v>Avril à Juin 2025</v>
      </c>
      <c r="C17" s="560"/>
      <c r="D17" s="560"/>
      <c r="E17" s="557"/>
      <c r="G17" s="550" t="s">
        <v>11</v>
      </c>
      <c r="H17" s="550"/>
      <c r="I17" s="550"/>
      <c r="J17" s="550"/>
      <c r="K17" s="554"/>
      <c r="L17" s="551" t="str">
        <f>'Info District'!G18</f>
        <v>Juillet à Septembre 2025</v>
      </c>
      <c r="M17" s="552"/>
      <c r="N17" s="552"/>
      <c r="O17" s="552"/>
      <c r="P17" s="553"/>
      <c r="Q17" s="63"/>
      <c r="R17" s="71"/>
      <c r="S17" s="71"/>
      <c r="T17" s="71"/>
      <c r="U17" s="72"/>
      <c r="V17" s="71"/>
    </row>
    <row r="18" spans="1:23" s="9" customFormat="1" ht="6" customHeight="1" thickBot="1" x14ac:dyDescent="0.3">
      <c r="B18" s="43"/>
      <c r="C18" s="43"/>
      <c r="D18" s="43"/>
      <c r="E18" s="44"/>
      <c r="F18" s="43"/>
      <c r="G18" s="45"/>
      <c r="H18" s="45"/>
      <c r="I18" s="45"/>
      <c r="J18" s="45"/>
      <c r="K18" s="45"/>
      <c r="L18" s="45"/>
      <c r="M18" s="45"/>
      <c r="O18" s="38"/>
      <c r="Q18" s="64"/>
      <c r="R18" s="74"/>
      <c r="S18" s="74"/>
      <c r="T18" s="74"/>
      <c r="U18" s="75"/>
      <c r="V18" s="74"/>
    </row>
    <row r="19" spans="1:23" s="9" customFormat="1" ht="31.5" customHeight="1" thickBot="1" x14ac:dyDescent="0.35">
      <c r="A19" s="532" t="s">
        <v>12</v>
      </c>
      <c r="B19" s="532"/>
      <c r="C19" s="533"/>
      <c r="D19" s="575"/>
      <c r="E19" s="576"/>
      <c r="F19" s="576"/>
      <c r="G19" s="576"/>
      <c r="H19" s="576"/>
      <c r="I19" s="576"/>
      <c r="J19" s="576"/>
      <c r="K19" s="576"/>
      <c r="L19" s="576"/>
      <c r="M19" s="576"/>
      <c r="N19" s="577"/>
      <c r="O19" s="11"/>
      <c r="P19" s="464" t="str">
        <f>'Info District'!H17</f>
        <v>T2</v>
      </c>
      <c r="Q19" s="65"/>
      <c r="R19" s="535" t="s">
        <v>96</v>
      </c>
      <c r="S19" s="536"/>
      <c r="T19" s="536"/>
      <c r="U19" s="536"/>
      <c r="V19" s="537"/>
    </row>
    <row r="20" spans="1:23" s="9" customFormat="1" ht="8.25" customHeight="1" thickBot="1" x14ac:dyDescent="0.35">
      <c r="A20" s="12"/>
      <c r="B20" s="12"/>
      <c r="C20" s="12"/>
      <c r="D20" s="12"/>
      <c r="E20" s="12"/>
      <c r="F20" s="12"/>
      <c r="G20" s="13"/>
      <c r="H20" s="13"/>
      <c r="I20" s="13"/>
      <c r="J20" s="13"/>
      <c r="K20" s="13"/>
      <c r="L20" s="14"/>
      <c r="M20" s="14"/>
      <c r="N20" s="14"/>
      <c r="O20" s="14"/>
      <c r="Q20" s="64"/>
      <c r="R20" s="146"/>
      <c r="S20" s="74"/>
      <c r="T20" s="74"/>
      <c r="U20" s="76"/>
      <c r="V20" s="147"/>
    </row>
    <row r="21" spans="1:23" s="9" customFormat="1" ht="30.75" customHeight="1" thickBot="1" x14ac:dyDescent="0.35">
      <c r="A21" s="564" t="s">
        <v>6</v>
      </c>
      <c r="B21" s="564"/>
      <c r="C21" s="564"/>
      <c r="D21" s="565"/>
      <c r="E21" s="566"/>
      <c r="F21" s="566"/>
      <c r="G21" s="566"/>
      <c r="H21" s="567"/>
      <c r="I21" s="12"/>
      <c r="K21" s="230" t="s">
        <v>338</v>
      </c>
      <c r="O21" s="571"/>
      <c r="P21" s="572"/>
      <c r="Q21" s="64"/>
      <c r="R21" s="146"/>
      <c r="S21" s="74"/>
      <c r="T21" s="74"/>
      <c r="U21" s="76"/>
      <c r="V21" s="147"/>
    </row>
    <row r="22" spans="1:23" s="9" customFormat="1" ht="9" customHeight="1" thickBot="1" x14ac:dyDescent="0.35">
      <c r="A22" s="12"/>
      <c r="B22" s="12"/>
      <c r="C22" s="12"/>
      <c r="D22" s="12"/>
      <c r="E22" s="12"/>
      <c r="F22" s="12"/>
      <c r="G22" s="13"/>
      <c r="H22" s="13"/>
      <c r="I22" s="13"/>
      <c r="J22" s="13"/>
      <c r="K22" s="13"/>
      <c r="L22" s="14"/>
      <c r="M22" s="14"/>
      <c r="N22" s="14"/>
      <c r="O22" s="14"/>
      <c r="Q22" s="64"/>
      <c r="R22" s="146"/>
      <c r="S22" s="74"/>
      <c r="T22" s="74"/>
      <c r="U22" s="76"/>
      <c r="V22" s="147"/>
    </row>
    <row r="23" spans="1:23" s="9" customFormat="1" ht="30" customHeight="1" thickBot="1" x14ac:dyDescent="0.35">
      <c r="A23" s="532" t="s">
        <v>240</v>
      </c>
      <c r="B23" s="532"/>
      <c r="C23" s="533"/>
      <c r="D23" s="568" t="s">
        <v>265</v>
      </c>
      <c r="E23" s="569"/>
      <c r="F23" s="570"/>
      <c r="H23" s="229"/>
      <c r="I23" s="573" t="s">
        <v>337</v>
      </c>
      <c r="J23" s="573"/>
      <c r="K23" s="573"/>
      <c r="L23" s="573"/>
      <c r="M23" s="573"/>
      <c r="N23" s="574"/>
      <c r="O23" s="562"/>
      <c r="P23" s="563"/>
      <c r="Q23" s="64"/>
      <c r="R23" s="146"/>
      <c r="S23" s="74"/>
      <c r="T23" s="74"/>
      <c r="U23" s="76"/>
      <c r="V23" s="147"/>
    </row>
    <row r="24" spans="1:23" s="9" customFormat="1" ht="6" customHeight="1" x14ac:dyDescent="0.3">
      <c r="A24" s="12"/>
      <c r="B24" s="12"/>
      <c r="C24" s="12"/>
      <c r="D24" s="12"/>
      <c r="E24" s="12"/>
      <c r="F24" s="12"/>
      <c r="G24" s="13"/>
      <c r="H24" s="15"/>
      <c r="I24" s="15"/>
      <c r="J24" s="15"/>
      <c r="K24" s="13"/>
      <c r="L24" s="14"/>
      <c r="M24" s="14"/>
      <c r="N24" s="14"/>
      <c r="O24" s="14"/>
      <c r="Q24" s="64"/>
      <c r="R24" s="146"/>
      <c r="S24" s="74"/>
      <c r="T24" s="74"/>
      <c r="U24" s="76"/>
      <c r="V24" s="147"/>
    </row>
    <row r="25" spans="1:23" s="9" customFormat="1" ht="4.5" customHeight="1" thickBot="1" x14ac:dyDescent="0.35">
      <c r="A25" s="12"/>
      <c r="B25" s="12"/>
      <c r="C25" s="12"/>
      <c r="D25" s="12"/>
      <c r="E25" s="12"/>
      <c r="F25" s="12"/>
      <c r="G25" s="13"/>
      <c r="H25" s="13"/>
      <c r="I25" s="13"/>
      <c r="J25" s="13"/>
      <c r="K25" s="13"/>
      <c r="L25" s="14"/>
      <c r="M25" s="14"/>
      <c r="N25" s="14"/>
      <c r="O25" s="14"/>
      <c r="Q25" s="64"/>
      <c r="R25" s="146"/>
      <c r="S25" s="74"/>
      <c r="T25" s="74"/>
      <c r="U25" s="76"/>
      <c r="V25" s="147"/>
    </row>
    <row r="26" spans="1:23" ht="76.5" customHeight="1" thickBot="1" x14ac:dyDescent="0.35">
      <c r="A26" s="541" t="s">
        <v>13</v>
      </c>
      <c r="B26" s="16" t="s">
        <v>14</v>
      </c>
      <c r="C26" s="108" t="s">
        <v>15</v>
      </c>
      <c r="D26" s="118" t="s">
        <v>16</v>
      </c>
      <c r="E26" s="117" t="s">
        <v>17</v>
      </c>
      <c r="F26" s="16" t="s">
        <v>18</v>
      </c>
      <c r="G26" s="16" t="s">
        <v>233</v>
      </c>
      <c r="H26" s="16" t="s">
        <v>234</v>
      </c>
      <c r="I26" s="16" t="s">
        <v>19</v>
      </c>
      <c r="J26" s="16" t="s">
        <v>20</v>
      </c>
      <c r="K26" s="108" t="s">
        <v>21</v>
      </c>
      <c r="L26" s="136" t="s">
        <v>22</v>
      </c>
      <c r="M26" s="137" t="s">
        <v>236</v>
      </c>
      <c r="N26" s="138" t="s">
        <v>23</v>
      </c>
      <c r="O26" s="109" t="s">
        <v>39</v>
      </c>
      <c r="P26" s="16" t="s">
        <v>40</v>
      </c>
      <c r="R26" s="148" t="s">
        <v>237</v>
      </c>
      <c r="S26" s="140" t="s">
        <v>93</v>
      </c>
      <c r="T26" s="140" t="s">
        <v>239</v>
      </c>
      <c r="U26" s="140" t="s">
        <v>238</v>
      </c>
      <c r="V26" s="149" t="s">
        <v>97</v>
      </c>
    </row>
    <row r="27" spans="1:23" s="47" customFormat="1" ht="21.75" customHeight="1" thickBot="1" x14ac:dyDescent="0.35">
      <c r="A27" s="542"/>
      <c r="B27" s="46" t="s">
        <v>24</v>
      </c>
      <c r="C27" s="46" t="s">
        <v>25</v>
      </c>
      <c r="D27" s="112" t="s">
        <v>26</v>
      </c>
      <c r="E27" s="46" t="s">
        <v>27</v>
      </c>
      <c r="F27" s="46"/>
      <c r="G27" s="46" t="s">
        <v>28</v>
      </c>
      <c r="H27" s="46"/>
      <c r="I27" s="46" t="s">
        <v>29</v>
      </c>
      <c r="J27" s="46"/>
      <c r="K27" s="131" t="s">
        <v>235</v>
      </c>
      <c r="L27" s="133"/>
      <c r="M27" s="134"/>
      <c r="N27" s="135"/>
      <c r="O27" s="132" t="s">
        <v>30</v>
      </c>
      <c r="P27" s="46"/>
      <c r="Q27" s="66"/>
      <c r="R27" s="150"/>
      <c r="S27" s="67" t="s">
        <v>94</v>
      </c>
      <c r="T27" s="67" t="s">
        <v>95</v>
      </c>
      <c r="U27" s="94"/>
      <c r="V27" s="151" t="str">
        <f>IF(J28&lt;=0,"",IF(J28=90,$W$28))</f>
        <v/>
      </c>
      <c r="W27" s="37" t="s">
        <v>98</v>
      </c>
    </row>
    <row r="28" spans="1:23" ht="49.5" customHeight="1" x14ac:dyDescent="0.3">
      <c r="A28" s="231" t="str">
        <f>CDT!B26</f>
        <v>Artéméther-Luméfantrine 6cp (AL)</v>
      </c>
      <c r="B28" s="79"/>
      <c r="C28" s="110"/>
      <c r="D28" s="120" t="str">
        <f>IF(B28&lt;&gt;"",B28+C28,"")</f>
        <v/>
      </c>
      <c r="E28" s="119"/>
      <c r="F28" s="79"/>
      <c r="G28" s="79"/>
      <c r="H28" s="79"/>
      <c r="I28" s="79"/>
      <c r="J28" s="79"/>
      <c r="K28" s="110"/>
      <c r="L28" s="431" t="str">
        <f>IF(B28&lt;&gt;"",IF(J28=0,E28,((E28*90)/(90-J28))),"0")</f>
        <v>0</v>
      </c>
      <c r="M28" s="428" t="str">
        <f>IF(B28&lt;&gt;"",((E28/R28)*30),"0")</f>
        <v>0</v>
      </c>
      <c r="N28" s="250" t="str">
        <f>IF(B28&lt;&gt;"",IF(J28=0,((E28+L28)-K28),((M28*6)-K28)),"0")</f>
        <v>0</v>
      </c>
      <c r="O28" s="251"/>
      <c r="P28" s="81"/>
      <c r="R28" s="152">
        <f>(90-J28)</f>
        <v>90</v>
      </c>
      <c r="S28" s="68" t="e">
        <f>D28-(E28+G28+I28+H28)</f>
        <v>#VALUE!</v>
      </c>
      <c r="T28" s="68" t="e">
        <f>K28-S28</f>
        <v>#VALUE!</v>
      </c>
      <c r="U28" s="95">
        <v>6</v>
      </c>
      <c r="V28" s="153" t="e">
        <f t="shared" ref="V28:V52" si="0">IF(T28=0,"",$W$27)</f>
        <v>#VALUE!</v>
      </c>
      <c r="W28" s="37" t="s">
        <v>203</v>
      </c>
    </row>
    <row r="29" spans="1:23" ht="45" customHeight="1" x14ac:dyDescent="0.3">
      <c r="A29" s="231" t="str">
        <f>CDT!B27</f>
        <v>Artéméther-Luméfantrine 12cp (AL)</v>
      </c>
      <c r="B29" s="79"/>
      <c r="C29" s="110"/>
      <c r="D29" s="121" t="str">
        <f t="shared" ref="D29:D36" si="1">IF(B29&lt;&gt;"",B29+C29,"")</f>
        <v/>
      </c>
      <c r="E29" s="119"/>
      <c r="F29" s="79"/>
      <c r="G29" s="79"/>
      <c r="H29" s="79"/>
      <c r="I29" s="79"/>
      <c r="J29" s="79"/>
      <c r="K29" s="110"/>
      <c r="L29" s="431" t="str">
        <f t="shared" ref="L29:L36" si="2">IF(B29&lt;&gt;"",IF(J29=0,E29,((E29*90)/(90-J29))),"0")</f>
        <v>0</v>
      </c>
      <c r="M29" s="428" t="str">
        <f t="shared" ref="M29:M36" si="3">IF(B29&lt;&gt;"",((E29/R29)*30),"0")</f>
        <v>0</v>
      </c>
      <c r="N29" s="250" t="str">
        <f t="shared" ref="N29:N36" si="4">IF(B29&lt;&gt;"",IF(J29=0,((E29+L29)-K29),((M29*6)-K29)),"0")</f>
        <v>0</v>
      </c>
      <c r="O29" s="251"/>
      <c r="P29" s="81"/>
      <c r="R29" s="152">
        <f t="shared" ref="R29:R50" si="5">(90-J29)</f>
        <v>90</v>
      </c>
      <c r="S29" s="68" t="e">
        <f t="shared" ref="S29:S49" si="6">D29-(E29+G29+I29+H29)</f>
        <v>#VALUE!</v>
      </c>
      <c r="T29" s="68" t="e">
        <f t="shared" ref="T29:T50" si="7">K29-S29</f>
        <v>#VALUE!</v>
      </c>
      <c r="U29" s="95">
        <v>12</v>
      </c>
      <c r="V29" s="153" t="e">
        <f t="shared" si="0"/>
        <v>#VALUE!</v>
      </c>
    </row>
    <row r="30" spans="1:23" ht="49.5" customHeight="1" x14ac:dyDescent="0.3">
      <c r="A30" s="231" t="str">
        <f>CDT!B28</f>
        <v>Artéméther-Luméfantrine 18cp (AL)</v>
      </c>
      <c r="B30" s="79"/>
      <c r="C30" s="110"/>
      <c r="D30" s="121" t="str">
        <f t="shared" si="1"/>
        <v/>
      </c>
      <c r="E30" s="119"/>
      <c r="F30" s="79"/>
      <c r="G30" s="79"/>
      <c r="H30" s="79"/>
      <c r="I30" s="79"/>
      <c r="J30" s="79"/>
      <c r="K30" s="110"/>
      <c r="L30" s="431" t="str">
        <f t="shared" si="2"/>
        <v>0</v>
      </c>
      <c r="M30" s="428" t="str">
        <f t="shared" si="3"/>
        <v>0</v>
      </c>
      <c r="N30" s="250" t="str">
        <f t="shared" si="4"/>
        <v>0</v>
      </c>
      <c r="O30" s="251"/>
      <c r="P30" s="81"/>
      <c r="R30" s="152">
        <f t="shared" si="5"/>
        <v>90</v>
      </c>
      <c r="S30" s="68" t="e">
        <f t="shared" si="6"/>
        <v>#VALUE!</v>
      </c>
      <c r="T30" s="68" t="e">
        <f t="shared" si="7"/>
        <v>#VALUE!</v>
      </c>
      <c r="U30" s="95">
        <v>18</v>
      </c>
      <c r="V30" s="153" t="e">
        <f t="shared" si="0"/>
        <v>#VALUE!</v>
      </c>
    </row>
    <row r="31" spans="1:23" ht="49.5" customHeight="1" x14ac:dyDescent="0.3">
      <c r="A31" s="231" t="str">
        <f>CDT!B29</f>
        <v>Artéméther-Luméfantrine 24cp (AL)</v>
      </c>
      <c r="B31" s="79"/>
      <c r="C31" s="110"/>
      <c r="D31" s="121" t="str">
        <f t="shared" si="1"/>
        <v/>
      </c>
      <c r="E31" s="119"/>
      <c r="F31" s="79"/>
      <c r="G31" s="79"/>
      <c r="H31" s="79"/>
      <c r="I31" s="79"/>
      <c r="J31" s="79"/>
      <c r="K31" s="110"/>
      <c r="L31" s="431" t="str">
        <f t="shared" si="2"/>
        <v>0</v>
      </c>
      <c r="M31" s="428" t="str">
        <f t="shared" si="3"/>
        <v>0</v>
      </c>
      <c r="N31" s="250" t="str">
        <f t="shared" si="4"/>
        <v>0</v>
      </c>
      <c r="O31" s="251"/>
      <c r="P31" s="81"/>
      <c r="R31" s="152">
        <f t="shared" si="5"/>
        <v>90</v>
      </c>
      <c r="S31" s="68" t="e">
        <f t="shared" si="6"/>
        <v>#VALUE!</v>
      </c>
      <c r="T31" s="68" t="e">
        <f t="shared" si="7"/>
        <v>#VALUE!</v>
      </c>
      <c r="U31" s="95">
        <v>24</v>
      </c>
      <c r="V31" s="153" t="e">
        <f t="shared" si="0"/>
        <v>#VALUE!</v>
      </c>
    </row>
    <row r="32" spans="1:23" ht="50.25" hidden="1" customHeight="1" x14ac:dyDescent="0.3">
      <c r="A32" s="17" t="str">
        <f>CDT!B30</f>
        <v>Artéméther injectable 40 mg</v>
      </c>
      <c r="B32" s="79"/>
      <c r="C32" s="110"/>
      <c r="D32" s="121" t="str">
        <f t="shared" si="1"/>
        <v/>
      </c>
      <c r="E32" s="119"/>
      <c r="F32" s="79"/>
      <c r="G32" s="79"/>
      <c r="H32" s="79"/>
      <c r="I32" s="79"/>
      <c r="J32" s="79"/>
      <c r="K32" s="110"/>
      <c r="L32" s="431" t="str">
        <f t="shared" si="2"/>
        <v>0</v>
      </c>
      <c r="M32" s="428" t="str">
        <f t="shared" si="3"/>
        <v>0</v>
      </c>
      <c r="N32" s="250" t="str">
        <f t="shared" si="4"/>
        <v>0</v>
      </c>
      <c r="O32" s="251"/>
      <c r="P32" s="79"/>
      <c r="R32" s="152">
        <f t="shared" si="5"/>
        <v>90</v>
      </c>
      <c r="S32" s="68" t="e">
        <f t="shared" si="6"/>
        <v>#VALUE!</v>
      </c>
      <c r="T32" s="68" t="e">
        <f t="shared" si="7"/>
        <v>#VALUE!</v>
      </c>
      <c r="U32" s="95">
        <v>1</v>
      </c>
      <c r="V32" s="153" t="e">
        <f t="shared" si="0"/>
        <v>#VALUE!</v>
      </c>
    </row>
    <row r="33" spans="1:22" ht="50.25" hidden="1" customHeight="1" x14ac:dyDescent="0.3">
      <c r="A33" s="17" t="str">
        <f>CDT!B31</f>
        <v>Artéméther injectable 80 mg</v>
      </c>
      <c r="B33" s="79"/>
      <c r="C33" s="110"/>
      <c r="D33" s="121" t="str">
        <f t="shared" si="1"/>
        <v/>
      </c>
      <c r="E33" s="119"/>
      <c r="F33" s="79"/>
      <c r="G33" s="79"/>
      <c r="H33" s="79"/>
      <c r="I33" s="79"/>
      <c r="J33" s="79"/>
      <c r="K33" s="110"/>
      <c r="L33" s="431" t="str">
        <f t="shared" si="2"/>
        <v>0</v>
      </c>
      <c r="M33" s="428" t="str">
        <f t="shared" si="3"/>
        <v>0</v>
      </c>
      <c r="N33" s="250" t="str">
        <f t="shared" si="4"/>
        <v>0</v>
      </c>
      <c r="O33" s="251"/>
      <c r="P33" s="79"/>
      <c r="R33" s="152">
        <f t="shared" si="5"/>
        <v>90</v>
      </c>
      <c r="S33" s="68" t="e">
        <f t="shared" si="6"/>
        <v>#VALUE!</v>
      </c>
      <c r="T33" s="68" t="e">
        <f t="shared" si="7"/>
        <v>#VALUE!</v>
      </c>
      <c r="U33" s="95">
        <v>1</v>
      </c>
      <c r="V33" s="153" t="e">
        <f t="shared" si="0"/>
        <v>#VALUE!</v>
      </c>
    </row>
    <row r="34" spans="1:22" ht="50.25" hidden="1" customHeight="1" x14ac:dyDescent="0.3">
      <c r="A34" s="17" t="str">
        <f>CDT!B32</f>
        <v>Artésunate injectable 60 mg</v>
      </c>
      <c r="B34" s="79"/>
      <c r="C34" s="110"/>
      <c r="D34" s="121" t="str">
        <f t="shared" si="1"/>
        <v/>
      </c>
      <c r="E34" s="119"/>
      <c r="F34" s="79"/>
      <c r="G34" s="79"/>
      <c r="H34" s="79"/>
      <c r="I34" s="79"/>
      <c r="J34" s="79"/>
      <c r="K34" s="110"/>
      <c r="L34" s="431" t="str">
        <f t="shared" si="2"/>
        <v>0</v>
      </c>
      <c r="M34" s="428" t="str">
        <f t="shared" si="3"/>
        <v>0</v>
      </c>
      <c r="N34" s="250" t="str">
        <f t="shared" si="4"/>
        <v>0</v>
      </c>
      <c r="O34" s="251"/>
      <c r="P34" s="79"/>
      <c r="R34" s="152">
        <f t="shared" si="5"/>
        <v>90</v>
      </c>
      <c r="S34" s="68" t="e">
        <f t="shared" si="6"/>
        <v>#VALUE!</v>
      </c>
      <c r="T34" s="68" t="e">
        <f t="shared" si="7"/>
        <v>#VALUE!</v>
      </c>
      <c r="U34" s="95">
        <v>1</v>
      </c>
      <c r="V34" s="153" t="e">
        <f t="shared" si="0"/>
        <v>#VALUE!</v>
      </c>
    </row>
    <row r="35" spans="1:22" ht="50.25" hidden="1" customHeight="1" x14ac:dyDescent="0.3">
      <c r="A35" s="17" t="str">
        <f>CDT!B33</f>
        <v xml:space="preserve"> Sulfadoxine Pyriméthamine:  (SP)</v>
      </c>
      <c r="B35" s="79"/>
      <c r="C35" s="110"/>
      <c r="D35" s="121" t="str">
        <f t="shared" si="1"/>
        <v/>
      </c>
      <c r="E35" s="119"/>
      <c r="F35" s="79"/>
      <c r="G35" s="79"/>
      <c r="H35" s="79"/>
      <c r="I35" s="79"/>
      <c r="J35" s="79"/>
      <c r="K35" s="110"/>
      <c r="L35" s="431" t="str">
        <f t="shared" si="2"/>
        <v>0</v>
      </c>
      <c r="M35" s="428" t="str">
        <f t="shared" si="3"/>
        <v>0</v>
      </c>
      <c r="N35" s="250" t="str">
        <f t="shared" si="4"/>
        <v>0</v>
      </c>
      <c r="O35" s="251"/>
      <c r="P35" s="79"/>
      <c r="R35" s="152">
        <f t="shared" si="5"/>
        <v>90</v>
      </c>
      <c r="S35" s="68" t="e">
        <f t="shared" si="6"/>
        <v>#VALUE!</v>
      </c>
      <c r="T35" s="68" t="e">
        <f t="shared" si="7"/>
        <v>#VALUE!</v>
      </c>
      <c r="U35" s="95">
        <v>3</v>
      </c>
      <c r="V35" s="153" t="e">
        <f t="shared" si="0"/>
        <v>#VALUE!</v>
      </c>
    </row>
    <row r="36" spans="1:22" ht="45.75" customHeight="1" thickBot="1" x14ac:dyDescent="0.35">
      <c r="A36" s="231" t="str">
        <f>CDT!B34</f>
        <v>Test de Diagnostic Rapide  : (TDR)</v>
      </c>
      <c r="B36" s="79"/>
      <c r="C36" s="110"/>
      <c r="D36" s="305" t="str">
        <f t="shared" si="1"/>
        <v/>
      </c>
      <c r="E36" s="119"/>
      <c r="F36" s="79"/>
      <c r="G36" s="79"/>
      <c r="H36" s="79"/>
      <c r="I36" s="79"/>
      <c r="J36" s="79"/>
      <c r="K36" s="110"/>
      <c r="L36" s="431" t="str">
        <f t="shared" si="2"/>
        <v>0</v>
      </c>
      <c r="M36" s="428" t="str">
        <f t="shared" si="3"/>
        <v>0</v>
      </c>
      <c r="N36" s="250" t="str">
        <f t="shared" si="4"/>
        <v>0</v>
      </c>
      <c r="O36" s="251"/>
      <c r="P36" s="79"/>
      <c r="R36" s="152">
        <f t="shared" si="5"/>
        <v>90</v>
      </c>
      <c r="S36" s="68" t="e">
        <f t="shared" si="6"/>
        <v>#VALUE!</v>
      </c>
      <c r="T36" s="68" t="e">
        <f t="shared" si="7"/>
        <v>#VALUE!</v>
      </c>
      <c r="U36" s="95">
        <v>1</v>
      </c>
      <c r="V36" s="153" t="e">
        <f t="shared" si="0"/>
        <v>#VALUE!</v>
      </c>
    </row>
    <row r="37" spans="1:22" ht="34.5" hidden="1" customHeight="1" x14ac:dyDescent="0.3">
      <c r="A37" s="17" t="str">
        <f>CDT!B35</f>
        <v>Moustiquaire à Imprégnation Durable: (MID)</v>
      </c>
      <c r="B37" s="79"/>
      <c r="C37" s="110"/>
      <c r="D37" s="304">
        <f t="shared" ref="D37:D50" si="8">B37+C37</f>
        <v>0</v>
      </c>
      <c r="E37" s="119"/>
      <c r="F37" s="79"/>
      <c r="G37" s="79"/>
      <c r="H37" s="79"/>
      <c r="I37" s="79"/>
      <c r="J37" s="79"/>
      <c r="K37" s="110"/>
      <c r="L37" s="113">
        <f t="shared" ref="L37:L50" si="9">IF(J37=0,E37,((D37*90)/(90-J37)))</f>
        <v>0</v>
      </c>
      <c r="M37" s="55">
        <f t="shared" ref="M37:M50" si="10">(E37/R37)*30</f>
        <v>0</v>
      </c>
      <c r="N37" s="114">
        <f t="shared" ref="N37:N49" si="11">IF(J37=0,((E37+L37)-K37),((L37*2)-K37))</f>
        <v>0</v>
      </c>
      <c r="O37" s="111" t="str">
        <f t="shared" ref="O37:O50" si="12">IF(N37=0,"0",N37)</f>
        <v>0</v>
      </c>
      <c r="P37" s="79"/>
      <c r="R37" s="152">
        <f t="shared" si="5"/>
        <v>90</v>
      </c>
      <c r="S37" s="68">
        <f t="shared" si="6"/>
        <v>0</v>
      </c>
      <c r="T37" s="68">
        <f t="shared" si="7"/>
        <v>0</v>
      </c>
      <c r="U37" s="95">
        <v>1</v>
      </c>
      <c r="V37" s="153" t="str">
        <f t="shared" si="0"/>
        <v/>
      </c>
    </row>
    <row r="38" spans="1:22" ht="34.5" hidden="1" customHeight="1" x14ac:dyDescent="0.3">
      <c r="A38" s="17" t="str">
        <f>CDT!B40</f>
        <v>Artésunate Amodiaquine: (ASAQ) : 3 cp (25/67,5 mg)</v>
      </c>
      <c r="B38" s="79"/>
      <c r="C38" s="110"/>
      <c r="D38" s="121">
        <f t="shared" si="8"/>
        <v>0</v>
      </c>
      <c r="E38" s="119"/>
      <c r="F38" s="79"/>
      <c r="G38" s="79"/>
      <c r="H38" s="79"/>
      <c r="I38" s="79"/>
      <c r="J38" s="79"/>
      <c r="K38" s="110"/>
      <c r="L38" s="113">
        <f t="shared" si="9"/>
        <v>0</v>
      </c>
      <c r="M38" s="55">
        <f t="shared" si="10"/>
        <v>0</v>
      </c>
      <c r="N38" s="114">
        <f t="shared" si="11"/>
        <v>0</v>
      </c>
      <c r="O38" s="111" t="str">
        <f t="shared" si="12"/>
        <v>0</v>
      </c>
      <c r="P38" s="79"/>
      <c r="R38" s="152">
        <f t="shared" si="5"/>
        <v>90</v>
      </c>
      <c r="S38" s="68">
        <f t="shared" si="6"/>
        <v>0</v>
      </c>
      <c r="T38" s="68">
        <f t="shared" si="7"/>
        <v>0</v>
      </c>
      <c r="U38" s="95">
        <v>3</v>
      </c>
      <c r="V38" s="153" t="str">
        <f t="shared" si="0"/>
        <v/>
      </c>
    </row>
    <row r="39" spans="1:22" ht="34.5" hidden="1" customHeight="1" x14ac:dyDescent="0.3">
      <c r="A39" s="17" t="str">
        <f>CDT!B41</f>
        <v>Artésunate Amodiaquine: (ASAQ) 3 cp (50/135 mg)</v>
      </c>
      <c r="B39" s="79"/>
      <c r="C39" s="110"/>
      <c r="D39" s="121">
        <f t="shared" si="8"/>
        <v>0</v>
      </c>
      <c r="E39" s="119"/>
      <c r="F39" s="79"/>
      <c r="G39" s="79"/>
      <c r="H39" s="79"/>
      <c r="I39" s="79"/>
      <c r="J39" s="79"/>
      <c r="K39" s="110"/>
      <c r="L39" s="113">
        <f t="shared" si="9"/>
        <v>0</v>
      </c>
      <c r="M39" s="55">
        <f t="shared" si="10"/>
        <v>0</v>
      </c>
      <c r="N39" s="114">
        <f t="shared" si="11"/>
        <v>0</v>
      </c>
      <c r="O39" s="111" t="str">
        <f t="shared" si="12"/>
        <v>0</v>
      </c>
      <c r="P39" s="79"/>
      <c r="R39" s="152">
        <f t="shared" si="5"/>
        <v>90</v>
      </c>
      <c r="S39" s="68">
        <f t="shared" si="6"/>
        <v>0</v>
      </c>
      <c r="T39" s="68">
        <f t="shared" si="7"/>
        <v>0</v>
      </c>
      <c r="U39" s="95">
        <v>3</v>
      </c>
      <c r="V39" s="153" t="str">
        <f t="shared" si="0"/>
        <v/>
      </c>
    </row>
    <row r="40" spans="1:22" ht="34.5" hidden="1" customHeight="1" x14ac:dyDescent="0.3">
      <c r="A40" s="17" t="str">
        <f>CDT!B42</f>
        <v>Artésunate Amodiaquine: (ASAQ) 3 cp (100/270 mg)</v>
      </c>
      <c r="B40" s="79"/>
      <c r="C40" s="110"/>
      <c r="D40" s="121">
        <f t="shared" si="8"/>
        <v>0</v>
      </c>
      <c r="E40" s="119"/>
      <c r="F40" s="79"/>
      <c r="G40" s="79"/>
      <c r="H40" s="79"/>
      <c r="I40" s="79"/>
      <c r="J40" s="79"/>
      <c r="K40" s="110"/>
      <c r="L40" s="113">
        <f t="shared" si="9"/>
        <v>0</v>
      </c>
      <c r="M40" s="55">
        <f t="shared" si="10"/>
        <v>0</v>
      </c>
      <c r="N40" s="114">
        <f t="shared" si="11"/>
        <v>0</v>
      </c>
      <c r="O40" s="111" t="str">
        <f t="shared" si="12"/>
        <v>0</v>
      </c>
      <c r="P40" s="79"/>
      <c r="R40" s="152">
        <f t="shared" si="5"/>
        <v>90</v>
      </c>
      <c r="S40" s="68">
        <f t="shared" si="6"/>
        <v>0</v>
      </c>
      <c r="T40" s="68">
        <f t="shared" si="7"/>
        <v>0</v>
      </c>
      <c r="U40" s="95">
        <v>3</v>
      </c>
      <c r="V40" s="153" t="str">
        <f t="shared" si="0"/>
        <v/>
      </c>
    </row>
    <row r="41" spans="1:22" ht="34.5" hidden="1" customHeight="1" x14ac:dyDescent="0.3">
      <c r="A41" s="17" t="str">
        <f>CDT!B43</f>
        <v>Artésunate Amodiaquine: (ASAQ) 6 cp (100/270 mg)</v>
      </c>
      <c r="B41" s="79"/>
      <c r="C41" s="110"/>
      <c r="D41" s="121">
        <f t="shared" si="8"/>
        <v>0</v>
      </c>
      <c r="E41" s="119"/>
      <c r="F41" s="79"/>
      <c r="G41" s="79"/>
      <c r="H41" s="79"/>
      <c r="I41" s="79"/>
      <c r="J41" s="79"/>
      <c r="K41" s="110"/>
      <c r="L41" s="113">
        <f t="shared" si="9"/>
        <v>0</v>
      </c>
      <c r="M41" s="55">
        <f t="shared" si="10"/>
        <v>0</v>
      </c>
      <c r="N41" s="114">
        <f t="shared" si="11"/>
        <v>0</v>
      </c>
      <c r="O41" s="111" t="str">
        <f t="shared" si="12"/>
        <v>0</v>
      </c>
      <c r="P41" s="79"/>
      <c r="R41" s="152">
        <f t="shared" si="5"/>
        <v>90</v>
      </c>
      <c r="S41" s="68">
        <f t="shared" si="6"/>
        <v>0</v>
      </c>
      <c r="T41" s="68">
        <f t="shared" si="7"/>
        <v>0</v>
      </c>
      <c r="U41" s="95">
        <v>3</v>
      </c>
      <c r="V41" s="153" t="str">
        <f t="shared" si="0"/>
        <v/>
      </c>
    </row>
    <row r="42" spans="1:22" ht="34.5" hidden="1" customHeight="1" x14ac:dyDescent="0.3">
      <c r="A42" s="17" t="str">
        <f>CDT!B36</f>
        <v>Dihydroartéminisine Pipéraquine– Plaq / 3 comp 
( DHA-PPQ)  20/160 mg</v>
      </c>
      <c r="B42" s="79"/>
      <c r="C42" s="110"/>
      <c r="D42" s="121">
        <f t="shared" si="8"/>
        <v>0</v>
      </c>
      <c r="E42" s="119"/>
      <c r="F42" s="79"/>
      <c r="G42" s="79"/>
      <c r="H42" s="79"/>
      <c r="I42" s="79"/>
      <c r="J42" s="79"/>
      <c r="K42" s="110"/>
      <c r="L42" s="113">
        <f t="shared" si="9"/>
        <v>0</v>
      </c>
      <c r="M42" s="55">
        <f t="shared" si="10"/>
        <v>0</v>
      </c>
      <c r="N42" s="114">
        <f t="shared" si="11"/>
        <v>0</v>
      </c>
      <c r="O42" s="111" t="str">
        <f t="shared" si="12"/>
        <v>0</v>
      </c>
      <c r="P42" s="79"/>
      <c r="R42" s="152">
        <f t="shared" si="5"/>
        <v>90</v>
      </c>
      <c r="S42" s="68">
        <f t="shared" si="6"/>
        <v>0</v>
      </c>
      <c r="T42" s="68">
        <f t="shared" si="7"/>
        <v>0</v>
      </c>
      <c r="U42" s="95">
        <v>1</v>
      </c>
      <c r="V42" s="153" t="str">
        <f t="shared" si="0"/>
        <v/>
      </c>
    </row>
    <row r="43" spans="1:22" ht="34.5" hidden="1" customHeight="1" x14ac:dyDescent="0.3">
      <c r="A43" s="17" t="str">
        <f>CDT!B37</f>
        <v>Dihydroartéminisine Pipéraquine– Plaq / 3 comp 
( DHA-PPQ)  40/320 mg</v>
      </c>
      <c r="B43" s="79"/>
      <c r="C43" s="110"/>
      <c r="D43" s="121">
        <f t="shared" si="8"/>
        <v>0</v>
      </c>
      <c r="E43" s="119"/>
      <c r="F43" s="79"/>
      <c r="G43" s="79"/>
      <c r="H43" s="79"/>
      <c r="I43" s="79"/>
      <c r="J43" s="79"/>
      <c r="K43" s="110"/>
      <c r="L43" s="113">
        <f t="shared" si="9"/>
        <v>0</v>
      </c>
      <c r="M43" s="55">
        <f t="shared" si="10"/>
        <v>0</v>
      </c>
      <c r="N43" s="114">
        <f t="shared" si="11"/>
        <v>0</v>
      </c>
      <c r="O43" s="111" t="str">
        <f t="shared" si="12"/>
        <v>0</v>
      </c>
      <c r="P43" s="79"/>
      <c r="R43" s="152">
        <f t="shared" si="5"/>
        <v>90</v>
      </c>
      <c r="S43" s="68">
        <f t="shared" si="6"/>
        <v>0</v>
      </c>
      <c r="T43" s="68">
        <f t="shared" si="7"/>
        <v>0</v>
      </c>
      <c r="U43" s="95">
        <v>1</v>
      </c>
      <c r="V43" s="153" t="str">
        <f t="shared" si="0"/>
        <v/>
      </c>
    </row>
    <row r="44" spans="1:22" ht="34.5" hidden="1" customHeight="1" x14ac:dyDescent="0.3">
      <c r="A44" s="17" t="str">
        <f>CDT!B38</f>
        <v>Dihydroartéminisine Pipéraquine– Plaq / 6 comp 
( DHA-PPQ)  40/320 mg</v>
      </c>
      <c r="B44" s="79"/>
      <c r="C44" s="110"/>
      <c r="D44" s="121">
        <f t="shared" si="8"/>
        <v>0</v>
      </c>
      <c r="E44" s="119"/>
      <c r="F44" s="79"/>
      <c r="G44" s="79"/>
      <c r="H44" s="79"/>
      <c r="I44" s="79"/>
      <c r="J44" s="79"/>
      <c r="K44" s="110"/>
      <c r="L44" s="113">
        <f t="shared" si="9"/>
        <v>0</v>
      </c>
      <c r="M44" s="55">
        <f t="shared" si="10"/>
        <v>0</v>
      </c>
      <c r="N44" s="114">
        <f t="shared" si="11"/>
        <v>0</v>
      </c>
      <c r="O44" s="111" t="str">
        <f t="shared" si="12"/>
        <v>0</v>
      </c>
      <c r="P44" s="79"/>
      <c r="R44" s="152">
        <f t="shared" si="5"/>
        <v>90</v>
      </c>
      <c r="S44" s="68">
        <f t="shared" si="6"/>
        <v>0</v>
      </c>
      <c r="T44" s="68">
        <f t="shared" si="7"/>
        <v>0</v>
      </c>
      <c r="U44" s="95">
        <v>1</v>
      </c>
      <c r="V44" s="153" t="str">
        <f t="shared" si="0"/>
        <v/>
      </c>
    </row>
    <row r="45" spans="1:22" ht="34.5" hidden="1" customHeight="1" x14ac:dyDescent="0.3">
      <c r="A45" s="17" t="str">
        <f>CDT!B44</f>
        <v>Artésunate - Méfloquine (AS-MF)</v>
      </c>
      <c r="B45" s="79"/>
      <c r="C45" s="110"/>
      <c r="D45" s="121">
        <f t="shared" si="8"/>
        <v>0</v>
      </c>
      <c r="E45" s="119"/>
      <c r="F45" s="79"/>
      <c r="G45" s="79"/>
      <c r="H45" s="79"/>
      <c r="I45" s="79"/>
      <c r="J45" s="79"/>
      <c r="K45" s="110"/>
      <c r="L45" s="113">
        <f t="shared" si="9"/>
        <v>0</v>
      </c>
      <c r="M45" s="55">
        <f t="shared" si="10"/>
        <v>0</v>
      </c>
      <c r="N45" s="114">
        <f t="shared" si="11"/>
        <v>0</v>
      </c>
      <c r="O45" s="111" t="str">
        <f t="shared" si="12"/>
        <v>0</v>
      </c>
      <c r="P45" s="79"/>
      <c r="R45" s="152">
        <f t="shared" si="5"/>
        <v>90</v>
      </c>
      <c r="S45" s="68">
        <f t="shared" si="6"/>
        <v>0</v>
      </c>
      <c r="T45" s="68">
        <f t="shared" si="7"/>
        <v>0</v>
      </c>
      <c r="U45" s="95">
        <v>1</v>
      </c>
      <c r="V45" s="153" t="str">
        <f t="shared" si="0"/>
        <v/>
      </c>
    </row>
    <row r="46" spans="1:22" ht="34.5" hidden="1" customHeight="1" x14ac:dyDescent="0.3">
      <c r="A46" s="17" t="str">
        <f>CDT!B45</f>
        <v>Quinine comprimé 300mg</v>
      </c>
      <c r="B46" s="79"/>
      <c r="C46" s="110"/>
      <c r="D46" s="121">
        <f t="shared" si="8"/>
        <v>0</v>
      </c>
      <c r="E46" s="119"/>
      <c r="F46" s="79"/>
      <c r="G46" s="79"/>
      <c r="H46" s="79"/>
      <c r="I46" s="79"/>
      <c r="J46" s="79"/>
      <c r="K46" s="110"/>
      <c r="L46" s="113">
        <f t="shared" si="9"/>
        <v>0</v>
      </c>
      <c r="M46" s="55">
        <f t="shared" si="10"/>
        <v>0</v>
      </c>
      <c r="N46" s="114">
        <f t="shared" si="11"/>
        <v>0</v>
      </c>
      <c r="O46" s="111" t="str">
        <f t="shared" si="12"/>
        <v>0</v>
      </c>
      <c r="P46" s="79"/>
      <c r="R46" s="152">
        <f t="shared" si="5"/>
        <v>90</v>
      </c>
      <c r="S46" s="68">
        <f t="shared" si="6"/>
        <v>0</v>
      </c>
      <c r="T46" s="68">
        <f t="shared" si="7"/>
        <v>0</v>
      </c>
      <c r="U46" s="95">
        <v>1</v>
      </c>
      <c r="V46" s="153" t="str">
        <f t="shared" si="0"/>
        <v/>
      </c>
    </row>
    <row r="47" spans="1:22" ht="34.5" hidden="1" customHeight="1" x14ac:dyDescent="0.3">
      <c r="A47" s="17" t="str">
        <f>CDT!B46</f>
        <v>Quinine injectable 300 mg</v>
      </c>
      <c r="B47" s="79"/>
      <c r="C47" s="110"/>
      <c r="D47" s="121">
        <f t="shared" si="8"/>
        <v>0</v>
      </c>
      <c r="E47" s="119"/>
      <c r="F47" s="79"/>
      <c r="G47" s="79"/>
      <c r="H47" s="79"/>
      <c r="I47" s="79"/>
      <c r="J47" s="79"/>
      <c r="K47" s="110"/>
      <c r="L47" s="113">
        <f t="shared" si="9"/>
        <v>0</v>
      </c>
      <c r="M47" s="55">
        <f t="shared" si="10"/>
        <v>0</v>
      </c>
      <c r="N47" s="114">
        <f t="shared" si="11"/>
        <v>0</v>
      </c>
      <c r="O47" s="111" t="str">
        <f t="shared" si="12"/>
        <v>0</v>
      </c>
      <c r="P47" s="79"/>
      <c r="R47" s="152">
        <f t="shared" si="5"/>
        <v>90</v>
      </c>
      <c r="S47" s="68">
        <f t="shared" si="6"/>
        <v>0</v>
      </c>
      <c r="T47" s="68">
        <f t="shared" si="7"/>
        <v>0</v>
      </c>
      <c r="U47" s="95">
        <v>1</v>
      </c>
      <c r="V47" s="153" t="str">
        <f t="shared" si="0"/>
        <v/>
      </c>
    </row>
    <row r="48" spans="1:22" ht="34.5" hidden="1" customHeight="1" x14ac:dyDescent="0.3">
      <c r="A48" s="17" t="str">
        <f>CDT!B47</f>
        <v>Quinine injectable 600 mg</v>
      </c>
      <c r="B48" s="79"/>
      <c r="C48" s="110"/>
      <c r="D48" s="121">
        <f t="shared" si="8"/>
        <v>0</v>
      </c>
      <c r="E48" s="119"/>
      <c r="F48" s="79"/>
      <c r="G48" s="79"/>
      <c r="H48" s="79"/>
      <c r="I48" s="79"/>
      <c r="J48" s="79"/>
      <c r="K48" s="110"/>
      <c r="L48" s="113">
        <f t="shared" si="9"/>
        <v>0</v>
      </c>
      <c r="M48" s="55">
        <f t="shared" si="10"/>
        <v>0</v>
      </c>
      <c r="N48" s="114">
        <f t="shared" si="11"/>
        <v>0</v>
      </c>
      <c r="O48" s="111" t="str">
        <f t="shared" si="12"/>
        <v>0</v>
      </c>
      <c r="P48" s="79"/>
      <c r="R48" s="152">
        <f t="shared" si="5"/>
        <v>90</v>
      </c>
      <c r="S48" s="68">
        <f t="shared" si="6"/>
        <v>0</v>
      </c>
      <c r="T48" s="68">
        <f t="shared" si="7"/>
        <v>0</v>
      </c>
      <c r="U48" s="95">
        <v>1</v>
      </c>
      <c r="V48" s="153" t="str">
        <f t="shared" si="0"/>
        <v/>
      </c>
    </row>
    <row r="49" spans="1:22" ht="34.5" hidden="1" customHeight="1" x14ac:dyDescent="0.3">
      <c r="A49" s="17" t="str">
        <f>CDT!B48</f>
        <v>Quinine injectable 600 mg</v>
      </c>
      <c r="B49" s="79"/>
      <c r="C49" s="110"/>
      <c r="D49" s="121">
        <f t="shared" si="8"/>
        <v>0</v>
      </c>
      <c r="E49" s="119"/>
      <c r="F49" s="79"/>
      <c r="G49" s="79"/>
      <c r="H49" s="79"/>
      <c r="I49" s="79"/>
      <c r="J49" s="79"/>
      <c r="K49" s="110"/>
      <c r="L49" s="113">
        <f t="shared" si="9"/>
        <v>0</v>
      </c>
      <c r="M49" s="55">
        <f t="shared" si="10"/>
        <v>0</v>
      </c>
      <c r="N49" s="114">
        <f t="shared" si="11"/>
        <v>0</v>
      </c>
      <c r="O49" s="111" t="str">
        <f t="shared" si="12"/>
        <v>0</v>
      </c>
      <c r="P49" s="79"/>
      <c r="R49" s="152">
        <f t="shared" si="5"/>
        <v>90</v>
      </c>
      <c r="S49" s="68">
        <f t="shared" si="6"/>
        <v>0</v>
      </c>
      <c r="T49" s="68">
        <f t="shared" si="7"/>
        <v>0</v>
      </c>
      <c r="U49" s="95">
        <v>1</v>
      </c>
      <c r="V49" s="153" t="str">
        <f t="shared" si="0"/>
        <v/>
      </c>
    </row>
    <row r="50" spans="1:22" ht="34.5" hidden="1" customHeight="1" thickBot="1" x14ac:dyDescent="0.35">
      <c r="A50" s="17" t="str">
        <f>CDT!B49</f>
        <v>Artéméther injectable 100 mg</v>
      </c>
      <c r="B50" s="79"/>
      <c r="C50" s="110"/>
      <c r="D50" s="122">
        <f t="shared" si="8"/>
        <v>0</v>
      </c>
      <c r="E50" s="119"/>
      <c r="F50" s="79"/>
      <c r="G50" s="79"/>
      <c r="H50" s="79"/>
      <c r="I50" s="79"/>
      <c r="J50" s="79"/>
      <c r="K50" s="110"/>
      <c r="L50" s="115">
        <f t="shared" si="9"/>
        <v>0</v>
      </c>
      <c r="M50" s="130">
        <f t="shared" si="10"/>
        <v>0</v>
      </c>
      <c r="N50" s="116">
        <f>IF(J50=0,((E50+L50)-K50),((L50*2)-K50))</f>
        <v>0</v>
      </c>
      <c r="O50" s="111" t="str">
        <f t="shared" si="12"/>
        <v>0</v>
      </c>
      <c r="P50" s="79"/>
      <c r="R50" s="152">
        <f t="shared" si="5"/>
        <v>90</v>
      </c>
      <c r="S50" s="68">
        <f>D50-(E50+G50+I50+H50)</f>
        <v>0</v>
      </c>
      <c r="T50" s="68">
        <f t="shared" si="7"/>
        <v>0</v>
      </c>
      <c r="U50" s="95">
        <v>1</v>
      </c>
      <c r="V50" s="153" t="str">
        <f t="shared" si="0"/>
        <v/>
      </c>
    </row>
    <row r="51" spans="1:22" ht="34.5" hidden="1" customHeight="1" x14ac:dyDescent="0.3">
      <c r="A51" s="17"/>
      <c r="B51" s="79"/>
      <c r="C51" s="79"/>
      <c r="D51" s="56"/>
      <c r="E51" s="79"/>
      <c r="F51" s="79"/>
      <c r="G51" s="79"/>
      <c r="H51" s="79"/>
      <c r="I51" s="79"/>
      <c r="J51" s="79"/>
      <c r="K51" s="79"/>
      <c r="L51" s="57"/>
      <c r="M51" s="57"/>
      <c r="N51" s="58"/>
      <c r="O51" s="80"/>
      <c r="P51" s="79"/>
      <c r="R51" s="152"/>
      <c r="S51" s="68"/>
      <c r="T51" s="68"/>
      <c r="U51" s="95"/>
      <c r="V51" s="153" t="str">
        <f t="shared" si="0"/>
        <v/>
      </c>
    </row>
    <row r="52" spans="1:22" ht="34.5" hidden="1" customHeight="1" x14ac:dyDescent="0.3">
      <c r="A52" s="17"/>
      <c r="B52" s="79"/>
      <c r="C52" s="79"/>
      <c r="D52" s="53"/>
      <c r="E52" s="79"/>
      <c r="F52" s="79"/>
      <c r="G52" s="79"/>
      <c r="H52" s="79"/>
      <c r="I52" s="79"/>
      <c r="J52" s="79"/>
      <c r="K52" s="79"/>
      <c r="L52" s="54"/>
      <c r="M52" s="54"/>
      <c r="N52" s="55"/>
      <c r="O52" s="80"/>
      <c r="P52" s="79"/>
      <c r="R52" s="152"/>
      <c r="S52" s="68"/>
      <c r="T52" s="68"/>
      <c r="U52" s="95"/>
      <c r="V52" s="153" t="str">
        <f t="shared" si="0"/>
        <v/>
      </c>
    </row>
    <row r="53" spans="1:22" s="235" customFormat="1" ht="16.5" customHeight="1" x14ac:dyDescent="0.35">
      <c r="A53" s="494" t="s">
        <v>290</v>
      </c>
      <c r="B53" s="494"/>
      <c r="C53" s="494"/>
      <c r="D53" s="494"/>
      <c r="E53" s="232"/>
      <c r="F53" s="232"/>
      <c r="G53" s="233" t="s">
        <v>298</v>
      </c>
      <c r="H53" s="233"/>
      <c r="I53" s="232"/>
      <c r="J53" s="234"/>
      <c r="K53" s="232"/>
      <c r="L53" s="232"/>
      <c r="M53" s="232"/>
      <c r="N53" s="232"/>
      <c r="O53" s="232"/>
      <c r="Q53" s="236"/>
      <c r="R53" s="237"/>
      <c r="S53" s="238"/>
      <c r="T53" s="238"/>
      <c r="U53" s="239"/>
      <c r="V53" s="240"/>
    </row>
    <row r="54" spans="1:22" ht="34.5" customHeight="1" x14ac:dyDescent="0.3">
      <c r="A54" s="18"/>
      <c r="B54" s="18"/>
      <c r="C54" s="18"/>
      <c r="D54" s="18"/>
      <c r="E54" s="18"/>
      <c r="F54" s="18"/>
      <c r="G54" s="18"/>
      <c r="H54" s="18"/>
      <c r="I54" s="18"/>
      <c r="J54" s="18"/>
      <c r="K54" s="18"/>
      <c r="L54" s="18"/>
      <c r="M54" s="18"/>
      <c r="N54" s="18"/>
      <c r="O54" s="18"/>
      <c r="R54" s="154"/>
      <c r="S54" s="69"/>
      <c r="T54" s="69"/>
      <c r="U54" s="70"/>
      <c r="V54" s="155"/>
    </row>
    <row r="55" spans="1:22" ht="35.25" customHeight="1" x14ac:dyDescent="0.3">
      <c r="B55" s="18"/>
      <c r="C55" s="18"/>
      <c r="D55" s="18"/>
      <c r="E55" s="18"/>
      <c r="F55" s="18"/>
      <c r="I55" s="18"/>
      <c r="J55" s="18"/>
      <c r="K55" s="18"/>
      <c r="L55" s="18"/>
      <c r="M55" s="18"/>
      <c r="N55" s="18"/>
      <c r="O55" s="18"/>
      <c r="R55" s="154"/>
      <c r="S55" s="69"/>
      <c r="T55" s="69"/>
      <c r="U55" s="70"/>
      <c r="V55" s="155"/>
    </row>
    <row r="56" spans="1:22" s="235" customFormat="1" ht="16.5" customHeight="1" x14ac:dyDescent="0.35">
      <c r="A56" s="494" t="s">
        <v>289</v>
      </c>
      <c r="B56" s="494"/>
      <c r="C56" s="494"/>
      <c r="D56" s="494"/>
      <c r="E56" s="232"/>
      <c r="F56" s="232"/>
      <c r="G56" s="561" t="s">
        <v>299</v>
      </c>
      <c r="H56" s="561"/>
      <c r="I56" s="561"/>
      <c r="J56" s="561"/>
      <c r="K56" s="561"/>
      <c r="L56" s="561"/>
      <c r="M56" s="561"/>
      <c r="N56" s="561"/>
      <c r="O56" s="561"/>
      <c r="Q56" s="236"/>
      <c r="R56" s="237"/>
      <c r="S56" s="238"/>
      <c r="T56" s="238"/>
      <c r="U56" s="239"/>
      <c r="V56" s="240"/>
    </row>
  </sheetData>
  <mergeCells count="26">
    <mergeCell ref="A56:D56"/>
    <mergeCell ref="G56:O56"/>
    <mergeCell ref="A23:C23"/>
    <mergeCell ref="D23:F23"/>
    <mergeCell ref="I23:N23"/>
    <mergeCell ref="O23:P23"/>
    <mergeCell ref="A26:A27"/>
    <mergeCell ref="A53:D53"/>
    <mergeCell ref="A19:C19"/>
    <mergeCell ref="D19:N19"/>
    <mergeCell ref="R19:V19"/>
    <mergeCell ref="A21:C21"/>
    <mergeCell ref="D21:H21"/>
    <mergeCell ref="O21:P21"/>
    <mergeCell ref="L17:P17"/>
    <mergeCell ref="A1:B1"/>
    <mergeCell ref="A3:B3"/>
    <mergeCell ref="A4:B4"/>
    <mergeCell ref="A11:O11"/>
    <mergeCell ref="B13:C13"/>
    <mergeCell ref="E13:J13"/>
    <mergeCell ref="B15:C15"/>
    <mergeCell ref="D15:F15"/>
    <mergeCell ref="G15:I15"/>
    <mergeCell ref="B17:E17"/>
    <mergeCell ref="G17:K17"/>
  </mergeCells>
  <conditionalFormatting sqref="T28">
    <cfRule type="cellIs" dxfId="3086" priority="23" operator="greaterThan">
      <formula>0</formula>
    </cfRule>
    <cfRule type="cellIs" dxfId="3085" priority="24" operator="greaterThan">
      <formula>0</formula>
    </cfRule>
    <cfRule type="cellIs" dxfId="3084" priority="25" operator="lessThan">
      <formula>0</formula>
    </cfRule>
    <cfRule type="cellIs" dxfId="3083" priority="26" operator="notEqual">
      <formula>0</formula>
    </cfRule>
  </conditionalFormatting>
  <conditionalFormatting sqref="T29:T31">
    <cfRule type="cellIs" dxfId="3082" priority="19" operator="greaterThan">
      <formula>0</formula>
    </cfRule>
    <cfRule type="cellIs" dxfId="3081" priority="20" operator="greaterThan">
      <formula>0</formula>
    </cfRule>
    <cfRule type="cellIs" dxfId="3080" priority="21" operator="lessThan">
      <formula>0</formula>
    </cfRule>
    <cfRule type="cellIs" dxfId="3079" priority="22" operator="notEqual">
      <formula>0</formula>
    </cfRule>
  </conditionalFormatting>
  <conditionalFormatting sqref="T32:T49">
    <cfRule type="cellIs" dxfId="3078" priority="15" operator="greaterThan">
      <formula>0</formula>
    </cfRule>
    <cfRule type="cellIs" dxfId="3077" priority="16" operator="greaterThan">
      <formula>0</formula>
    </cfRule>
    <cfRule type="cellIs" dxfId="3076" priority="17" operator="lessThan">
      <formula>0</formula>
    </cfRule>
    <cfRule type="cellIs" dxfId="3075" priority="18" operator="notEqual">
      <formula>0</formula>
    </cfRule>
  </conditionalFormatting>
  <conditionalFormatting sqref="T50:T52">
    <cfRule type="cellIs" dxfId="3074" priority="11" operator="greaterThan">
      <formula>0</formula>
    </cfRule>
    <cfRule type="cellIs" dxfId="3073" priority="12" operator="greaterThan">
      <formula>0</formula>
    </cfRule>
    <cfRule type="cellIs" dxfId="3072" priority="13" operator="lessThan">
      <formula>0</formula>
    </cfRule>
    <cfRule type="cellIs" dxfId="3071" priority="14" operator="notEqual">
      <formula>0</formula>
    </cfRule>
  </conditionalFormatting>
  <conditionalFormatting sqref="K28 K50:K52">
    <cfRule type="expression" dxfId="3070" priority="9">
      <formula>K28&lt;S28</formula>
    </cfRule>
    <cfRule type="expression" dxfId="3069" priority="10">
      <formula>K28&gt;S28</formula>
    </cfRule>
  </conditionalFormatting>
  <conditionalFormatting sqref="J28">
    <cfRule type="cellIs" dxfId="3068" priority="8" operator="greaterThan">
      <formula>90</formula>
    </cfRule>
  </conditionalFormatting>
  <conditionalFormatting sqref="J37:J49">
    <cfRule type="cellIs" dxfId="3067" priority="7" operator="greaterThan">
      <formula>90</formula>
    </cfRule>
  </conditionalFormatting>
  <conditionalFormatting sqref="J50:J52">
    <cfRule type="cellIs" dxfId="3066" priority="6" operator="greaterThan">
      <formula>90</formula>
    </cfRule>
  </conditionalFormatting>
  <conditionalFormatting sqref="K37:K49">
    <cfRule type="expression" dxfId="3065" priority="4">
      <formula>K37&lt;S37</formula>
    </cfRule>
    <cfRule type="expression" dxfId="3064" priority="5">
      <formula>K37&gt;S37</formula>
    </cfRule>
  </conditionalFormatting>
  <conditionalFormatting sqref="K29:K36">
    <cfRule type="expression" dxfId="3063" priority="2">
      <formula>K29&lt;S29</formula>
    </cfRule>
    <cfRule type="expression" dxfId="3062" priority="3">
      <formula>K29&gt;S29</formula>
    </cfRule>
  </conditionalFormatting>
  <conditionalFormatting sqref="J29:J36">
    <cfRule type="cellIs" dxfId="3061" priority="1" operator="greaterThan">
      <formula>90</formula>
    </cfRule>
  </conditionalFormatting>
  <dataValidations count="9">
    <dataValidation type="whole" operator="lessThanOrEqual" allowBlank="1" showInputMessage="1" showErrorMessage="1" promptTitle="instruction" prompt="La valeur de la cellule ne peut pas être supérieure à la quantité Totale inscrite dans la colonne D._x000a_Merci de vérifier." sqref="E28:E52">
      <formula1>D28</formula1>
    </dataValidation>
    <dataValidation type="whole" allowBlank="1" showInputMessage="1" showErrorMessage="1" prompt="La valeur ne peut pas être supérieure à 89_x000a_Si tel est le cas déteminer la quantité à commander directement à la colonne M._x000a_merci" sqref="J28:J52">
      <formula1>0</formula1>
      <formula2>89</formula2>
    </dataValidation>
    <dataValidation errorStyle="information" allowBlank="1" showInputMessage="1" showErrorMessage="1" errorTitle="Instruction" error="Saisissez le Texte en MAJUSCULE_x000a_Exemple: CMS AGOE_x000a_Merci" promptTitle="Instruction" prompt="Saisissez le Texte en MAJUSCULE_x000a_Exemple: CMS AGOE_x000a_Merci" sqref="D19:N19"/>
    <dataValidation type="date" errorStyle="warning" allowBlank="1" showInputMessage="1" showErrorMessage="1" promptTitle="Instruction" prompt="SVP Saisissez la date sous le format:_x000a_00/00/0000. exemple 15/09/2016,_x000a_Merci_x000a_" sqref="D21:H21">
      <formula1>42370</formula1>
      <formula2>44926</formula2>
    </dataValidation>
    <dataValidation allowBlank="1" showInputMessage="1" showErrorMessage="1" prompt="SVP Saisissez le Nom du site et la date de dépôt de la commande en premier. Merci" sqref="B28:B36"/>
    <dataValidation errorStyle="information" allowBlank="1" showInputMessage="1" showErrorMessage="1" error="Vérifiez SVP l'inventaire physique,_x000a__x000a_MERI" sqref="K28:K36"/>
    <dataValidation type="list" allowBlank="1" showInputMessage="1" showErrorMessage="1" sqref="D23:F23">
      <formula1>typerapport2</formula1>
    </dataValidation>
    <dataValidation type="whole" allowBlank="1" showInputMessage="1" showErrorMessage="1" prompt="SVP _x000a_Veuillez inscrire le nombre d'ACS dans l'air sanitaire._x000a_Merci" sqref="O23:P23">
      <formula1>0</formula1>
      <formula2>500</formula2>
    </dataValidation>
    <dataValidation type="whole" allowBlank="1" showInputMessage="1" showErrorMessage="1" prompt="La quantité accordée par le point Focal ne peut être supérieure à la somme du CMMa et la quantité commandée pour le trimestre._x000a_Merci de revoir la quantité dans la colonne O._x000a_" sqref="O28:O36">
      <formula1>0</formula1>
      <formula2>+M28+N28</formula2>
    </dataValidation>
  </dataValidations>
  <pageMargins left="0.21" right="0.23622047244094491" top="0.74803149606299213" bottom="0.74803149606299213" header="0.31496062992125984" footer="0.31496062992125984"/>
  <pageSetup paperSize="9" scale="40" orientation="landscape" r:id="rId1"/>
  <headerFooter alignWithMargins="0">
    <oddFooter>&amp;C&amp;"Arial,Gras"PNLS /IST, Avenue des Armées, -05 BP 424 Lomé –Togo ; Tel 22 20 94 39 Fax : 22 20 94 36    Site Web : www.pnls.tg</oddFooter>
  </headerFooter>
  <drawing r:id="rId2"/>
</worksheet>
</file>

<file path=xl/worksheets/sheet5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rgb="FF00B050"/>
  </sheetPr>
  <dimension ref="A1:AA54"/>
  <sheetViews>
    <sheetView showGridLines="0" view="pageBreakPreview" topLeftCell="A11" zoomScale="80" zoomScaleNormal="125" zoomScaleSheetLayoutView="80" workbookViewId="0">
      <pane xSplit="1" ySplit="15" topLeftCell="B26" activePane="bottomRight" state="frozen"/>
      <selection activeCell="A32" sqref="A32:XFD32"/>
      <selection pane="topRight" activeCell="A32" sqref="A32:XFD32"/>
      <selection pane="bottomLeft" activeCell="A32" sqref="A32:XFD32"/>
      <selection pane="bottomRight" activeCell="D19" sqref="D19:N19"/>
    </sheetView>
  </sheetViews>
  <sheetFormatPr baseColWidth="10" defaultColWidth="7.33203125" defaultRowHeight="13.8" x14ac:dyDescent="0.3"/>
  <cols>
    <col min="1" max="1" width="53.44140625" style="3" customWidth="1"/>
    <col min="2" max="10" width="8.109375" style="3" customWidth="1"/>
    <col min="11" max="11" width="9.88671875" style="3" customWidth="1"/>
    <col min="12" max="12" width="8.88671875" style="3" customWidth="1"/>
    <col min="13" max="13" width="8.44140625" style="3" customWidth="1"/>
    <col min="14" max="14" width="9.44140625" style="3" customWidth="1"/>
    <col min="15" max="15" width="9.5546875" style="39" customWidth="1"/>
    <col min="16" max="16" width="16.44140625" style="3" customWidth="1"/>
    <col min="17" max="17" width="2.109375" style="62" customWidth="1"/>
    <col min="18" max="18" width="7.33203125" style="306" hidden="1" customWidth="1"/>
    <col min="19" max="19" width="7.44140625" style="77" customWidth="1"/>
    <col min="20" max="20" width="10.5546875" style="77" customWidth="1"/>
    <col min="21" max="21" width="7.44140625" style="77" bestFit="1" customWidth="1"/>
    <col min="22" max="22" width="7.88671875" style="78" bestFit="1" customWidth="1"/>
    <col min="23" max="23" width="33.33203125" style="77" customWidth="1"/>
    <col min="24" max="16384" width="7.33203125" style="3"/>
  </cols>
  <sheetData>
    <row r="1" spans="1:23" ht="17.25" customHeight="1" x14ac:dyDescent="0.3">
      <c r="A1" s="549" t="s">
        <v>452</v>
      </c>
      <c r="B1" s="549"/>
      <c r="C1" s="2"/>
      <c r="D1" s="2"/>
      <c r="E1"/>
      <c r="F1"/>
      <c r="G1"/>
      <c r="H1"/>
      <c r="I1"/>
      <c r="J1"/>
      <c r="N1" s="4" t="s">
        <v>1</v>
      </c>
      <c r="O1" s="5"/>
      <c r="S1" s="69"/>
      <c r="T1" s="69"/>
      <c r="U1" s="69"/>
      <c r="V1" s="70"/>
      <c r="W1" s="69"/>
    </row>
    <row r="2" spans="1:23" ht="13.5" customHeight="1" x14ac:dyDescent="0.3">
      <c r="A2" s="1" t="s">
        <v>453</v>
      </c>
      <c r="B2" s="1"/>
      <c r="C2" s="2"/>
      <c r="D2" s="2"/>
      <c r="E2"/>
      <c r="F2"/>
      <c r="G2"/>
      <c r="H2"/>
      <c r="I2"/>
      <c r="J2"/>
      <c r="M2" s="4"/>
      <c r="N2" s="4" t="s">
        <v>3</v>
      </c>
      <c r="O2" s="5"/>
      <c r="S2" s="69"/>
      <c r="T2" s="69"/>
      <c r="U2" s="69"/>
      <c r="V2" s="70"/>
      <c r="W2" s="69"/>
    </row>
    <row r="3" spans="1:23" ht="15.6" x14ac:dyDescent="0.3">
      <c r="A3" s="549" t="s">
        <v>454</v>
      </c>
      <c r="B3" s="549"/>
      <c r="C3" s="2"/>
      <c r="D3" s="2"/>
      <c r="E3"/>
      <c r="F3"/>
      <c r="G3"/>
      <c r="H3"/>
      <c r="I3"/>
      <c r="J3"/>
      <c r="K3" s="5"/>
      <c r="L3" s="5"/>
      <c r="M3" s="5"/>
      <c r="N3" s="5"/>
      <c r="O3" s="5"/>
      <c r="S3" s="69"/>
      <c r="T3" s="69"/>
      <c r="U3" s="69"/>
      <c r="V3" s="70"/>
      <c r="W3" s="69"/>
    </row>
    <row r="4" spans="1:23" ht="33.6" customHeight="1" x14ac:dyDescent="0.3">
      <c r="A4" s="547" t="s">
        <v>455</v>
      </c>
      <c r="B4" s="548"/>
      <c r="C4" s="7"/>
      <c r="D4" s="7"/>
      <c r="E4" s="8"/>
      <c r="F4" s="8"/>
      <c r="G4" s="8"/>
      <c r="H4" s="8"/>
      <c r="I4" s="8"/>
      <c r="J4" s="8"/>
      <c r="K4" s="9"/>
      <c r="L4" s="9"/>
      <c r="M4" s="9"/>
      <c r="N4" s="9"/>
      <c r="O4" s="38"/>
      <c r="S4" s="69"/>
      <c r="T4" s="69"/>
      <c r="U4" s="69"/>
      <c r="V4" s="70"/>
      <c r="W4" s="69"/>
    </row>
    <row r="5" spans="1:23" x14ac:dyDescent="0.3">
      <c r="B5" s="9"/>
      <c r="C5" s="9"/>
      <c r="D5" s="9"/>
      <c r="E5" s="9"/>
      <c r="F5" s="9"/>
      <c r="G5" s="9"/>
      <c r="H5" s="9"/>
      <c r="I5" s="9"/>
      <c r="J5" s="9"/>
      <c r="K5" s="9"/>
      <c r="L5" s="9"/>
      <c r="M5" s="9"/>
      <c r="N5" s="9"/>
      <c r="O5" s="38"/>
      <c r="S5" s="69"/>
      <c r="T5" s="69"/>
      <c r="U5" s="69"/>
      <c r="V5" s="70"/>
      <c r="W5" s="69"/>
    </row>
    <row r="6" spans="1:23" ht="15.6" x14ac:dyDescent="0.3">
      <c r="A6" s="6" t="s">
        <v>232</v>
      </c>
      <c r="B6" s="9"/>
      <c r="C6" s="9"/>
      <c r="D6" s="9"/>
      <c r="E6" s="9"/>
      <c r="F6" s="9"/>
      <c r="G6" s="9"/>
      <c r="H6" s="9"/>
      <c r="I6" s="9"/>
      <c r="J6" s="9"/>
      <c r="K6" s="9"/>
      <c r="L6" s="9"/>
      <c r="M6" s="9"/>
      <c r="N6" s="9"/>
      <c r="O6" s="38"/>
      <c r="S6" s="69"/>
      <c r="T6" s="69"/>
      <c r="U6" s="69"/>
      <c r="V6" s="70"/>
      <c r="W6" s="69"/>
    </row>
    <row r="7" spans="1:23" x14ac:dyDescent="0.3">
      <c r="A7" s="10"/>
      <c r="B7" s="9"/>
      <c r="C7" s="9"/>
      <c r="D7" s="9"/>
      <c r="E7" s="9"/>
      <c r="F7" s="9"/>
      <c r="G7" s="9"/>
      <c r="H7" s="9"/>
      <c r="I7" s="9"/>
      <c r="J7" s="9"/>
      <c r="K7" s="9"/>
      <c r="L7" s="9"/>
      <c r="M7" s="9"/>
      <c r="N7" s="9"/>
      <c r="O7" s="38"/>
      <c r="S7" s="69"/>
      <c r="T7" s="69"/>
      <c r="U7" s="69"/>
      <c r="V7" s="70"/>
      <c r="W7" s="69"/>
    </row>
    <row r="8" spans="1:23" x14ac:dyDescent="0.3">
      <c r="A8" s="10"/>
      <c r="B8" s="9"/>
      <c r="C8" s="9"/>
      <c r="D8" s="9"/>
      <c r="E8" s="9"/>
      <c r="F8" s="9"/>
      <c r="G8" s="9"/>
      <c r="H8" s="9"/>
      <c r="I8" s="9"/>
      <c r="J8" s="9"/>
      <c r="K8" s="9"/>
      <c r="L8" s="9"/>
      <c r="M8" s="9"/>
      <c r="N8" s="9"/>
      <c r="O8" s="38"/>
      <c r="S8" s="69"/>
      <c r="T8" s="69"/>
      <c r="U8" s="69"/>
      <c r="V8" s="70"/>
      <c r="W8" s="69"/>
    </row>
    <row r="9" spans="1:23" x14ac:dyDescent="0.3">
      <c r="A9" s="10"/>
      <c r="B9" s="9"/>
      <c r="C9" s="9"/>
      <c r="D9" s="9"/>
      <c r="E9" s="9"/>
      <c r="F9" s="9"/>
      <c r="G9" s="9"/>
      <c r="H9" s="9"/>
      <c r="I9" s="9"/>
      <c r="J9" s="9"/>
      <c r="K9" s="9"/>
      <c r="L9" s="9"/>
      <c r="M9" s="9"/>
      <c r="N9" s="9"/>
      <c r="O9" s="38"/>
      <c r="S9" s="69"/>
      <c r="T9" s="69"/>
      <c r="U9" s="69"/>
      <c r="V9" s="70"/>
      <c r="W9" s="69"/>
    </row>
    <row r="10" spans="1:23" x14ac:dyDescent="0.3">
      <c r="S10" s="69"/>
      <c r="T10" s="69"/>
      <c r="U10" s="69"/>
      <c r="V10" s="70"/>
      <c r="W10" s="69"/>
    </row>
    <row r="11" spans="1:23" ht="19.5" customHeight="1" x14ac:dyDescent="0.3">
      <c r="A11" s="555" t="s">
        <v>263</v>
      </c>
      <c r="B11" s="555"/>
      <c r="C11" s="555"/>
      <c r="D11" s="555"/>
      <c r="E11" s="555"/>
      <c r="F11" s="555"/>
      <c r="G11" s="555"/>
      <c r="H11" s="555"/>
      <c r="I11" s="555"/>
      <c r="J11" s="555"/>
      <c r="K11" s="555"/>
      <c r="L11" s="555"/>
      <c r="M11" s="555"/>
      <c r="N11" s="555"/>
      <c r="O11" s="555"/>
      <c r="P11" s="40"/>
      <c r="S11" s="69"/>
      <c r="T11" s="69"/>
      <c r="U11" s="69"/>
      <c r="V11" s="70"/>
      <c r="W11" s="69"/>
    </row>
    <row r="12" spans="1:23" ht="1.5" customHeight="1" thickBot="1" x14ac:dyDescent="0.35">
      <c r="A12" s="11"/>
      <c r="B12" s="11"/>
      <c r="C12" s="11"/>
      <c r="D12" s="11"/>
      <c r="E12" s="11"/>
      <c r="F12" s="11"/>
      <c r="G12" s="11"/>
      <c r="H12" s="11"/>
      <c r="I12" s="11"/>
      <c r="J12" s="11"/>
      <c r="K12" s="11"/>
      <c r="L12" s="11"/>
      <c r="M12" s="11"/>
      <c r="N12" s="11"/>
      <c r="O12" s="11"/>
      <c r="S12" s="69"/>
      <c r="T12" s="69"/>
      <c r="U12" s="69"/>
      <c r="V12" s="70"/>
      <c r="W12" s="69"/>
    </row>
    <row r="13" spans="1:23" s="42" customFormat="1" ht="20.25" hidden="1" customHeight="1" thickBot="1" x14ac:dyDescent="0.35">
      <c r="A13" s="434" t="s">
        <v>5</v>
      </c>
      <c r="B13" s="556">
        <f>'Info District'!G11</f>
        <v>2025</v>
      </c>
      <c r="C13" s="557"/>
      <c r="E13" s="550"/>
      <c r="F13" s="550"/>
      <c r="G13" s="550"/>
      <c r="H13" s="550"/>
      <c r="I13" s="550"/>
      <c r="J13" s="554"/>
      <c r="Q13" s="63"/>
      <c r="R13" s="307"/>
      <c r="S13" s="71"/>
      <c r="T13" s="71"/>
      <c r="U13" s="71"/>
      <c r="V13" s="72"/>
      <c r="W13" s="71"/>
    </row>
    <row r="14" spans="1:23" s="42" customFormat="1" ht="7.5" hidden="1" customHeight="1" thickBot="1" x14ac:dyDescent="0.35">
      <c r="A14" s="434"/>
      <c r="B14" s="13"/>
      <c r="C14" s="13"/>
      <c r="D14" s="13"/>
      <c r="O14" s="15"/>
      <c r="Q14" s="63"/>
      <c r="R14" s="307"/>
      <c r="S14" s="71"/>
      <c r="T14" s="71"/>
      <c r="U14" s="71"/>
      <c r="V14" s="72"/>
      <c r="W14" s="71"/>
    </row>
    <row r="15" spans="1:23" s="42" customFormat="1" ht="16.5" hidden="1" customHeight="1" thickBot="1" x14ac:dyDescent="0.35">
      <c r="A15" s="434" t="s">
        <v>7</v>
      </c>
      <c r="B15" s="558" t="str">
        <f>'Info District'!G12</f>
        <v>PLATEAUX</v>
      </c>
      <c r="C15" s="559"/>
      <c r="D15" s="550" t="s">
        <v>8</v>
      </c>
      <c r="E15" s="550"/>
      <c r="F15" s="550"/>
      <c r="G15" s="551" t="str">
        <f>'Info District'!G13</f>
        <v>Agou</v>
      </c>
      <c r="H15" s="552"/>
      <c r="I15" s="553"/>
      <c r="L15" s="11"/>
      <c r="M15" s="11"/>
      <c r="N15" s="11"/>
      <c r="O15" s="11"/>
      <c r="P15" s="11"/>
      <c r="Q15" s="63"/>
      <c r="R15" s="307"/>
      <c r="S15" s="71"/>
      <c r="T15" s="71"/>
      <c r="U15" s="71"/>
      <c r="V15" s="73"/>
      <c r="W15" s="71"/>
    </row>
    <row r="16" spans="1:23" s="42" customFormat="1" ht="3.75" hidden="1" customHeight="1" thickBot="1" x14ac:dyDescent="0.35">
      <c r="A16" s="139"/>
      <c r="B16" s="15"/>
      <c r="C16" s="15"/>
      <c r="D16" s="15"/>
      <c r="E16" s="15"/>
      <c r="K16" s="15"/>
      <c r="L16" s="15"/>
      <c r="M16" s="15"/>
      <c r="O16" s="15"/>
      <c r="Q16" s="63"/>
      <c r="R16" s="307"/>
      <c r="S16" s="71"/>
      <c r="T16" s="71"/>
      <c r="U16" s="71"/>
      <c r="V16" s="72"/>
      <c r="W16" s="71"/>
    </row>
    <row r="17" spans="1:27" s="42" customFormat="1" ht="18" hidden="1" customHeight="1" thickBot="1" x14ac:dyDescent="0.35">
      <c r="A17" s="434" t="s">
        <v>9</v>
      </c>
      <c r="B17" s="556" t="str">
        <f>'Info District'!G17</f>
        <v>Avril à Juin 2025</v>
      </c>
      <c r="C17" s="560"/>
      <c r="D17" s="560"/>
      <c r="E17" s="557"/>
      <c r="G17" s="550" t="s">
        <v>11</v>
      </c>
      <c r="H17" s="550"/>
      <c r="I17" s="550"/>
      <c r="J17" s="550"/>
      <c r="K17" s="554"/>
      <c r="L17" s="551" t="str">
        <f>'Info District'!G18</f>
        <v>Juillet à Septembre 2025</v>
      </c>
      <c r="M17" s="552"/>
      <c r="N17" s="552"/>
      <c r="O17" s="552"/>
      <c r="P17" s="553"/>
      <c r="Q17" s="63"/>
      <c r="R17" s="307"/>
      <c r="S17" s="71"/>
      <c r="T17" s="71"/>
      <c r="U17" s="71"/>
      <c r="V17" s="72"/>
      <c r="W17" s="71"/>
    </row>
    <row r="18" spans="1:27" s="9" customFormat="1" ht="2.25" hidden="1" customHeight="1" thickBot="1" x14ac:dyDescent="0.3">
      <c r="B18" s="43"/>
      <c r="C18" s="43"/>
      <c r="D18" s="43"/>
      <c r="E18" s="44"/>
      <c r="F18" s="43"/>
      <c r="G18" s="45"/>
      <c r="H18" s="45"/>
      <c r="I18" s="45"/>
      <c r="J18" s="45"/>
      <c r="K18" s="45"/>
      <c r="L18" s="45"/>
      <c r="M18" s="45"/>
      <c r="O18" s="38"/>
      <c r="Q18" s="64"/>
      <c r="R18" s="308"/>
      <c r="S18" s="74"/>
      <c r="T18" s="74"/>
      <c r="U18" s="74"/>
      <c r="V18" s="75"/>
      <c r="W18" s="74"/>
    </row>
    <row r="19" spans="1:27" s="9" customFormat="1" ht="21" customHeight="1" thickBot="1" x14ac:dyDescent="0.35">
      <c r="A19" s="532" t="s">
        <v>12</v>
      </c>
      <c r="B19" s="532"/>
      <c r="C19" s="533"/>
      <c r="D19" s="538"/>
      <c r="E19" s="539"/>
      <c r="F19" s="539"/>
      <c r="G19" s="539"/>
      <c r="H19" s="539"/>
      <c r="I19" s="539"/>
      <c r="J19" s="539"/>
      <c r="K19" s="539"/>
      <c r="L19" s="539"/>
      <c r="M19" s="539"/>
      <c r="N19" s="540"/>
      <c r="O19" s="11"/>
      <c r="P19" s="241" t="str">
        <f>'Info District'!H17</f>
        <v>T2</v>
      </c>
      <c r="Q19" s="65"/>
      <c r="R19" s="309"/>
      <c r="S19" s="535" t="s">
        <v>96</v>
      </c>
      <c r="T19" s="536"/>
      <c r="U19" s="536"/>
      <c r="V19" s="536"/>
      <c r="W19" s="537"/>
    </row>
    <row r="20" spans="1:27" s="9" customFormat="1" ht="4.5" customHeight="1" thickBot="1" x14ac:dyDescent="0.35">
      <c r="A20" s="12"/>
      <c r="B20" s="12"/>
      <c r="C20" s="12"/>
      <c r="D20" s="12"/>
      <c r="E20" s="12"/>
      <c r="F20" s="12"/>
      <c r="G20" s="13"/>
      <c r="H20" s="13"/>
      <c r="I20" s="13"/>
      <c r="J20" s="13"/>
      <c r="K20" s="13"/>
      <c r="L20" s="14"/>
      <c r="M20" s="14"/>
      <c r="N20" s="14"/>
      <c r="O20" s="14"/>
      <c r="Q20" s="64"/>
      <c r="R20" s="308"/>
      <c r="S20" s="146"/>
      <c r="T20" s="74"/>
      <c r="U20" s="74"/>
      <c r="V20" s="76"/>
      <c r="W20" s="147"/>
    </row>
    <row r="21" spans="1:27" s="9" customFormat="1" ht="32.25" customHeight="1" thickBot="1" x14ac:dyDescent="0.35">
      <c r="A21" s="532" t="s">
        <v>240</v>
      </c>
      <c r="B21" s="532"/>
      <c r="C21" s="533"/>
      <c r="D21" s="543" t="s">
        <v>264</v>
      </c>
      <c r="E21" s="544"/>
      <c r="F21" s="545"/>
      <c r="G21" s="534" t="s">
        <v>6</v>
      </c>
      <c r="H21" s="534"/>
      <c r="I21" s="534"/>
      <c r="J21" s="534"/>
      <c r="K21" s="534"/>
      <c r="L21" s="546"/>
      <c r="M21" s="539"/>
      <c r="N21" s="539"/>
      <c r="O21" s="539"/>
      <c r="P21" s="540"/>
      <c r="Q21" s="64"/>
      <c r="R21" s="308"/>
      <c r="S21" s="146"/>
      <c r="T21" s="74"/>
      <c r="U21" s="74"/>
      <c r="V21" s="76"/>
      <c r="W21" s="147"/>
    </row>
    <row r="22" spans="1:27" s="9" customFormat="1" ht="6" customHeight="1" x14ac:dyDescent="0.3">
      <c r="A22" s="12"/>
      <c r="B22" s="12"/>
      <c r="C22" s="12"/>
      <c r="D22" s="12"/>
      <c r="E22" s="12"/>
      <c r="F22" s="12"/>
      <c r="G22" s="534"/>
      <c r="H22" s="534"/>
      <c r="I22" s="534"/>
      <c r="J22" s="534"/>
      <c r="K22" s="534"/>
      <c r="L22" s="14"/>
      <c r="M22" s="14"/>
      <c r="N22" s="14"/>
      <c r="O22" s="14"/>
      <c r="Q22" s="64"/>
      <c r="R22" s="308"/>
      <c r="S22" s="146"/>
      <c r="T22" s="74"/>
      <c r="U22" s="74"/>
      <c r="V22" s="76"/>
      <c r="W22" s="147"/>
    </row>
    <row r="23" spans="1:27" s="9" customFormat="1" ht="3.75" customHeight="1" thickBot="1" x14ac:dyDescent="0.35">
      <c r="A23" s="12"/>
      <c r="B23" s="12"/>
      <c r="C23" s="12"/>
      <c r="D23" s="12"/>
      <c r="E23" s="12"/>
      <c r="F23" s="12"/>
      <c r="G23" s="13"/>
      <c r="H23" s="13"/>
      <c r="I23" s="13"/>
      <c r="J23" s="13"/>
      <c r="K23" s="13"/>
      <c r="L23" s="14"/>
      <c r="M23" s="14"/>
      <c r="N23" s="14"/>
      <c r="O23" s="14"/>
      <c r="Q23" s="64"/>
      <c r="R23" s="308"/>
      <c r="S23" s="146"/>
      <c r="T23" s="74"/>
      <c r="U23" s="74"/>
      <c r="V23" s="76"/>
      <c r="W23" s="147"/>
    </row>
    <row r="24" spans="1:27" ht="76.5" customHeight="1" thickBot="1" x14ac:dyDescent="0.35">
      <c r="A24" s="541" t="s">
        <v>13</v>
      </c>
      <c r="B24" s="16" t="s">
        <v>14</v>
      </c>
      <c r="C24" s="108" t="s">
        <v>15</v>
      </c>
      <c r="D24" s="118" t="s">
        <v>16</v>
      </c>
      <c r="E24" s="117" t="s">
        <v>17</v>
      </c>
      <c r="F24" s="351" t="s">
        <v>18</v>
      </c>
      <c r="G24" s="16" t="s">
        <v>233</v>
      </c>
      <c r="H24" s="16" t="s">
        <v>234</v>
      </c>
      <c r="I24" s="16" t="s">
        <v>19</v>
      </c>
      <c r="J24" s="16" t="s">
        <v>20</v>
      </c>
      <c r="K24" s="108" t="s">
        <v>21</v>
      </c>
      <c r="L24" s="136" t="s">
        <v>22</v>
      </c>
      <c r="M24" s="137" t="s">
        <v>236</v>
      </c>
      <c r="N24" s="138" t="s">
        <v>23</v>
      </c>
      <c r="O24" s="109" t="s">
        <v>39</v>
      </c>
      <c r="P24" s="16" t="s">
        <v>40</v>
      </c>
      <c r="S24" s="148" t="s">
        <v>237</v>
      </c>
      <c r="T24" s="140" t="s">
        <v>93</v>
      </c>
      <c r="U24" s="140" t="s">
        <v>239</v>
      </c>
      <c r="V24" s="140" t="s">
        <v>238</v>
      </c>
      <c r="W24" s="149" t="s">
        <v>97</v>
      </c>
    </row>
    <row r="25" spans="1:27" s="47" customFormat="1" ht="31.2" customHeight="1" x14ac:dyDescent="0.3">
      <c r="A25" s="542"/>
      <c r="B25" s="46" t="s">
        <v>24</v>
      </c>
      <c r="C25" s="46" t="s">
        <v>25</v>
      </c>
      <c r="D25" s="112" t="s">
        <v>26</v>
      </c>
      <c r="E25" s="46" t="s">
        <v>27</v>
      </c>
      <c r="F25" s="46"/>
      <c r="G25" s="46" t="s">
        <v>28</v>
      </c>
      <c r="H25" s="46"/>
      <c r="I25" s="46" t="s">
        <v>29</v>
      </c>
      <c r="J25" s="46"/>
      <c r="K25" s="131" t="s">
        <v>235</v>
      </c>
      <c r="L25" s="133"/>
      <c r="M25" s="134"/>
      <c r="N25" s="135"/>
      <c r="O25" s="132" t="s">
        <v>30</v>
      </c>
      <c r="P25" s="46"/>
      <c r="Q25" s="66"/>
      <c r="R25" s="310"/>
      <c r="S25" s="150"/>
      <c r="T25" s="67" t="s">
        <v>94</v>
      </c>
      <c r="U25" s="67" t="s">
        <v>95</v>
      </c>
      <c r="V25" s="94"/>
      <c r="W25" s="151" t="str">
        <f>IF(J26&lt;=0,"",IF(J26=90,$X$26))</f>
        <v/>
      </c>
      <c r="X25" s="37" t="s">
        <v>98</v>
      </c>
    </row>
    <row r="26" spans="1:27" ht="31.2" customHeight="1" x14ac:dyDescent="0.3">
      <c r="A26" s="322" t="str">
        <f>CDT!B26</f>
        <v>Artéméther-Luméfantrine 6cp (AL)</v>
      </c>
      <c r="B26" s="247"/>
      <c r="C26" s="248"/>
      <c r="D26" s="302" t="str">
        <f>IF(B26&lt;&gt;"",B26+C26,"")</f>
        <v/>
      </c>
      <c r="E26" s="249"/>
      <c r="F26" s="247"/>
      <c r="G26" s="247"/>
      <c r="H26" s="247"/>
      <c r="I26" s="247"/>
      <c r="J26" s="247"/>
      <c r="K26" s="248"/>
      <c r="L26" s="431" t="str">
        <f>IF(B26&lt;&gt;"",IF(J26=0,E26,((E26*90)/(90-J26))),"0")</f>
        <v>0</v>
      </c>
      <c r="M26" s="428" t="str">
        <f>IF(B26&lt;&gt;"",((E26/S26)*30),"0")</f>
        <v>0</v>
      </c>
      <c r="N26" s="250" t="str">
        <f>IF(B26&lt;&gt;"",IF(J26=0,((E26+L26)-K26),((M26*6)-K26)),"0")</f>
        <v>0</v>
      </c>
      <c r="O26" s="251"/>
      <c r="P26" s="313"/>
      <c r="R26" s="312">
        <f>+L26+N26</f>
        <v>0</v>
      </c>
      <c r="S26" s="152">
        <f>(90-J26)</f>
        <v>90</v>
      </c>
      <c r="T26" s="68" t="e">
        <f t="shared" ref="T26:T47" si="0">D26-(E26+G26+I26+H26)</f>
        <v>#VALUE!</v>
      </c>
      <c r="U26" s="68" t="e">
        <f>K26-T26</f>
        <v>#VALUE!</v>
      </c>
      <c r="V26" s="95">
        <v>6</v>
      </c>
      <c r="W26" s="153" t="e">
        <f t="shared" ref="W26:W50" si="1">IF(U26=0,"",$X$25)</f>
        <v>#VALUE!</v>
      </c>
      <c r="X26" s="37" t="s">
        <v>203</v>
      </c>
      <c r="Y26" s="107">
        <f>+O26</f>
        <v>0</v>
      </c>
    </row>
    <row r="27" spans="1:27" ht="31.2" customHeight="1" x14ac:dyDescent="0.3">
      <c r="A27" s="322" t="str">
        <f>CDT!B27</f>
        <v>Artéméther-Luméfantrine 12cp (AL)</v>
      </c>
      <c r="B27" s="247"/>
      <c r="C27" s="248"/>
      <c r="D27" s="302" t="str">
        <f t="shared" ref="D27" si="2">IF(B27&lt;&gt;"",B27+C27,"")</f>
        <v/>
      </c>
      <c r="E27" s="249"/>
      <c r="F27" s="247"/>
      <c r="G27" s="247"/>
      <c r="H27" s="247"/>
      <c r="I27" s="247"/>
      <c r="J27" s="247"/>
      <c r="K27" s="248"/>
      <c r="L27" s="431" t="str">
        <f t="shared" ref="L27:L49" si="3">IF(B27&lt;&gt;"",IF(J27=0,E27,((E27*90)/(90-J27))),"0")</f>
        <v>0</v>
      </c>
      <c r="M27" s="428" t="str">
        <f t="shared" ref="M27:M49" si="4">IF(B27&lt;&gt;"",((E27/S27)*30),"0")</f>
        <v>0</v>
      </c>
      <c r="N27" s="250" t="str">
        <f t="shared" ref="N27:N49" si="5">IF(B27&lt;&gt;"",IF(J27=0,((E27+L27)-K27),((M27*6)-K27)),"0")</f>
        <v>0</v>
      </c>
      <c r="O27" s="251"/>
      <c r="P27" s="247"/>
      <c r="R27" s="312">
        <f t="shared" ref="R27:R49" si="6">+L27+N27</f>
        <v>0</v>
      </c>
      <c r="S27" s="152">
        <f t="shared" ref="S27:S49" si="7">(90-J27)</f>
        <v>90</v>
      </c>
      <c r="T27" s="68" t="e">
        <f t="shared" si="0"/>
        <v>#VALUE!</v>
      </c>
      <c r="U27" s="68" t="e">
        <f t="shared" ref="U27:U49" si="8">K27-T27</f>
        <v>#VALUE!</v>
      </c>
      <c r="V27" s="95">
        <v>12</v>
      </c>
      <c r="W27" s="153" t="e">
        <f t="shared" si="1"/>
        <v>#VALUE!</v>
      </c>
      <c r="Y27" s="107">
        <f t="shared" ref="Y27:Y48" si="9">+O27</f>
        <v>0</v>
      </c>
    </row>
    <row r="28" spans="1:27" ht="31.2" customHeight="1" x14ac:dyDescent="0.3">
      <c r="A28" s="322" t="str">
        <f>CDT!B28</f>
        <v>Artéméther-Luméfantrine 18cp (AL)</v>
      </c>
      <c r="B28" s="247"/>
      <c r="C28" s="248"/>
      <c r="D28" s="302" t="str">
        <f>IF(B28&lt;&gt;"",B28+C28,"")</f>
        <v/>
      </c>
      <c r="E28" s="249"/>
      <c r="F28" s="247"/>
      <c r="G28" s="247"/>
      <c r="H28" s="247"/>
      <c r="I28" s="247"/>
      <c r="J28" s="247"/>
      <c r="K28" s="248"/>
      <c r="L28" s="431" t="str">
        <f t="shared" si="3"/>
        <v>0</v>
      </c>
      <c r="M28" s="428" t="str">
        <f t="shared" si="4"/>
        <v>0</v>
      </c>
      <c r="N28" s="250" t="str">
        <f t="shared" si="5"/>
        <v>0</v>
      </c>
      <c r="O28" s="251"/>
      <c r="P28" s="247"/>
      <c r="R28" s="312">
        <f t="shared" si="6"/>
        <v>0</v>
      </c>
      <c r="S28" s="152">
        <f t="shared" si="7"/>
        <v>90</v>
      </c>
      <c r="T28" s="68" t="e">
        <f t="shared" si="0"/>
        <v>#VALUE!</v>
      </c>
      <c r="U28" s="68" t="e">
        <f t="shared" si="8"/>
        <v>#VALUE!</v>
      </c>
      <c r="V28" s="95">
        <v>18</v>
      </c>
      <c r="W28" s="153" t="e">
        <f t="shared" si="1"/>
        <v>#VALUE!</v>
      </c>
      <c r="Y28" s="107">
        <f t="shared" si="9"/>
        <v>0</v>
      </c>
    </row>
    <row r="29" spans="1:27" ht="31.2" customHeight="1" x14ac:dyDescent="0.3">
      <c r="A29" s="322" t="str">
        <f>CDT!B29</f>
        <v>Artéméther-Luméfantrine 24cp (AL)</v>
      </c>
      <c r="B29" s="247"/>
      <c r="C29" s="248"/>
      <c r="D29" s="302" t="str">
        <f>IF(B29&lt;&gt;"",B29+C29,"")</f>
        <v/>
      </c>
      <c r="E29" s="249"/>
      <c r="F29" s="247"/>
      <c r="G29" s="247"/>
      <c r="H29" s="247"/>
      <c r="I29" s="247"/>
      <c r="J29" s="247"/>
      <c r="K29" s="248"/>
      <c r="L29" s="431" t="str">
        <f t="shared" si="3"/>
        <v>0</v>
      </c>
      <c r="M29" s="428" t="str">
        <f t="shared" si="4"/>
        <v>0</v>
      </c>
      <c r="N29" s="250" t="str">
        <f t="shared" si="5"/>
        <v>0</v>
      </c>
      <c r="O29" s="251"/>
      <c r="P29" s="247"/>
      <c r="R29" s="312">
        <f t="shared" si="6"/>
        <v>0</v>
      </c>
      <c r="S29" s="152">
        <f t="shared" si="7"/>
        <v>90</v>
      </c>
      <c r="T29" s="68" t="e">
        <f t="shared" si="0"/>
        <v>#VALUE!</v>
      </c>
      <c r="U29" s="68" t="e">
        <f t="shared" si="8"/>
        <v>#VALUE!</v>
      </c>
      <c r="V29" s="95">
        <v>24</v>
      </c>
      <c r="W29" s="153" t="e">
        <f t="shared" si="1"/>
        <v>#VALUE!</v>
      </c>
      <c r="Y29" s="107">
        <f t="shared" si="9"/>
        <v>0</v>
      </c>
    </row>
    <row r="30" spans="1:27" ht="31.2" customHeight="1" x14ac:dyDescent="0.3">
      <c r="A30" s="322" t="str">
        <f>CDT!B30</f>
        <v>Artéméther injectable 40 mg</v>
      </c>
      <c r="B30" s="247"/>
      <c r="C30" s="248"/>
      <c r="D30" s="302" t="str">
        <f t="shared" ref="D30:D49" si="10">IF(B30&lt;&gt;"",B30+C30,"")</f>
        <v/>
      </c>
      <c r="E30" s="249"/>
      <c r="F30" s="247"/>
      <c r="G30" s="247"/>
      <c r="H30" s="247"/>
      <c r="I30" s="247"/>
      <c r="J30" s="247"/>
      <c r="K30" s="248"/>
      <c r="L30" s="431" t="str">
        <f t="shared" si="3"/>
        <v>0</v>
      </c>
      <c r="M30" s="428" t="str">
        <f t="shared" si="4"/>
        <v>0</v>
      </c>
      <c r="N30" s="250" t="str">
        <f t="shared" si="5"/>
        <v>0</v>
      </c>
      <c r="O30" s="251"/>
      <c r="P30" s="247"/>
      <c r="R30" s="312">
        <f t="shared" si="6"/>
        <v>0</v>
      </c>
      <c r="S30" s="152">
        <f t="shared" si="7"/>
        <v>90</v>
      </c>
      <c r="T30" s="68" t="e">
        <f t="shared" si="0"/>
        <v>#VALUE!</v>
      </c>
      <c r="U30" s="68" t="e">
        <f t="shared" si="8"/>
        <v>#VALUE!</v>
      </c>
      <c r="V30" s="95">
        <v>1</v>
      </c>
      <c r="W30" s="153" t="e">
        <f t="shared" si="1"/>
        <v>#VALUE!</v>
      </c>
      <c r="Y30" s="107">
        <f t="shared" si="9"/>
        <v>0</v>
      </c>
    </row>
    <row r="31" spans="1:27" ht="34.5" customHeight="1" x14ac:dyDescent="0.3">
      <c r="A31" s="322" t="str">
        <f>CDT!B31</f>
        <v>Artéméther injectable 80 mg</v>
      </c>
      <c r="B31" s="247"/>
      <c r="C31" s="248"/>
      <c r="D31" s="302" t="str">
        <f t="shared" si="10"/>
        <v/>
      </c>
      <c r="E31" s="249"/>
      <c r="F31" s="247"/>
      <c r="G31" s="247"/>
      <c r="H31" s="247"/>
      <c r="I31" s="247"/>
      <c r="J31" s="247"/>
      <c r="K31" s="248"/>
      <c r="L31" s="431" t="str">
        <f t="shared" si="3"/>
        <v>0</v>
      </c>
      <c r="M31" s="428" t="str">
        <f t="shared" si="4"/>
        <v>0</v>
      </c>
      <c r="N31" s="250" t="str">
        <f t="shared" si="5"/>
        <v>0</v>
      </c>
      <c r="O31" s="251"/>
      <c r="P31" s="247"/>
      <c r="R31" s="312">
        <f t="shared" si="6"/>
        <v>0</v>
      </c>
      <c r="S31" s="152">
        <f t="shared" si="7"/>
        <v>90</v>
      </c>
      <c r="T31" s="68" t="e">
        <f t="shared" si="0"/>
        <v>#VALUE!</v>
      </c>
      <c r="U31" s="68" t="e">
        <f t="shared" si="8"/>
        <v>#VALUE!</v>
      </c>
      <c r="V31" s="95">
        <v>1</v>
      </c>
      <c r="W31" s="153" t="e">
        <f t="shared" si="1"/>
        <v>#VALUE!</v>
      </c>
      <c r="Y31" s="107">
        <f t="shared" si="9"/>
        <v>0</v>
      </c>
    </row>
    <row r="32" spans="1:27" ht="34.5" customHeight="1" x14ac:dyDescent="0.3">
      <c r="A32" s="435" t="str">
        <f>CDT!B32</f>
        <v>Artésunate injectable 60 mg</v>
      </c>
      <c r="B32" s="247"/>
      <c r="C32" s="248"/>
      <c r="D32" s="302" t="str">
        <f t="shared" si="10"/>
        <v/>
      </c>
      <c r="E32" s="249"/>
      <c r="F32" s="247"/>
      <c r="G32" s="247"/>
      <c r="H32" s="247"/>
      <c r="I32" s="247"/>
      <c r="J32" s="247"/>
      <c r="K32" s="248"/>
      <c r="L32" s="438" t="str">
        <f t="shared" si="3"/>
        <v>0</v>
      </c>
      <c r="M32" s="314" t="str">
        <f>IF(B32&lt;&gt;"",((E32/S32:S32)*30),"0")</f>
        <v>0</v>
      </c>
      <c r="N32" s="432" t="str">
        <f>IF(B32&lt;&gt;"",IF(J32=0,AA32,IF(J32&gt;0,((M32/30)*J32)+AA32)),"0")</f>
        <v>0</v>
      </c>
      <c r="O32" s="433"/>
      <c r="P32" s="247"/>
      <c r="R32" s="312">
        <f t="shared" si="6"/>
        <v>0</v>
      </c>
      <c r="S32" s="429">
        <f t="shared" si="7"/>
        <v>90</v>
      </c>
      <c r="T32" s="436" t="e">
        <f>D32-(E32+G32+I32+H32)</f>
        <v>#VALUE!</v>
      </c>
      <c r="U32" s="436" t="e">
        <f t="shared" si="8"/>
        <v>#VALUE!</v>
      </c>
      <c r="V32" s="430">
        <v>1</v>
      </c>
      <c r="W32" s="437" t="e">
        <f t="shared" si="1"/>
        <v>#VALUE!</v>
      </c>
      <c r="Y32" s="107">
        <f t="shared" si="9"/>
        <v>0</v>
      </c>
      <c r="AA32" s="3">
        <f>((F32*10)+L32-K32)</f>
        <v>0</v>
      </c>
    </row>
    <row r="33" spans="1:25" ht="34.5" customHeight="1" x14ac:dyDescent="0.3">
      <c r="A33" s="322" t="str">
        <f>CDT!B33</f>
        <v xml:space="preserve"> Sulfadoxine Pyriméthamine:  (SP)</v>
      </c>
      <c r="B33" s="247"/>
      <c r="C33" s="248"/>
      <c r="D33" s="302" t="str">
        <f t="shared" si="10"/>
        <v/>
      </c>
      <c r="E33" s="249"/>
      <c r="F33" s="247"/>
      <c r="G33" s="247"/>
      <c r="H33" s="247"/>
      <c r="I33" s="247"/>
      <c r="J33" s="247"/>
      <c r="K33" s="248"/>
      <c r="L33" s="431" t="str">
        <f t="shared" si="3"/>
        <v>0</v>
      </c>
      <c r="M33" s="428" t="str">
        <f t="shared" si="4"/>
        <v>0</v>
      </c>
      <c r="N33" s="250" t="str">
        <f t="shared" si="5"/>
        <v>0</v>
      </c>
      <c r="O33" s="251"/>
      <c r="P33" s="247"/>
      <c r="R33" s="312">
        <f t="shared" si="6"/>
        <v>0</v>
      </c>
      <c r="S33" s="152">
        <f t="shared" si="7"/>
        <v>90</v>
      </c>
      <c r="T33" s="68" t="e">
        <f t="shared" si="0"/>
        <v>#VALUE!</v>
      </c>
      <c r="U33" s="68" t="e">
        <f t="shared" si="8"/>
        <v>#VALUE!</v>
      </c>
      <c r="V33" s="95">
        <v>3</v>
      </c>
      <c r="W33" s="153" t="e">
        <f t="shared" si="1"/>
        <v>#VALUE!</v>
      </c>
      <c r="Y33" s="107">
        <f t="shared" si="9"/>
        <v>0</v>
      </c>
    </row>
    <row r="34" spans="1:25" ht="34.5" customHeight="1" x14ac:dyDescent="0.3">
      <c r="A34" s="322" t="str">
        <f>CDT!B34</f>
        <v>Test de Diagnostic Rapide  : (TDR)</v>
      </c>
      <c r="B34" s="247"/>
      <c r="C34" s="248"/>
      <c r="D34" s="302" t="str">
        <f t="shared" si="10"/>
        <v/>
      </c>
      <c r="E34" s="247"/>
      <c r="F34" s="248"/>
      <c r="G34" s="247"/>
      <c r="H34" s="247"/>
      <c r="I34" s="247"/>
      <c r="J34" s="247"/>
      <c r="K34" s="248"/>
      <c r="L34" s="431" t="str">
        <f t="shared" si="3"/>
        <v>0</v>
      </c>
      <c r="M34" s="428" t="str">
        <f t="shared" si="4"/>
        <v>0</v>
      </c>
      <c r="N34" s="250" t="str">
        <f t="shared" si="5"/>
        <v>0</v>
      </c>
      <c r="O34" s="251"/>
      <c r="P34" s="247"/>
      <c r="R34" s="312">
        <f t="shared" si="6"/>
        <v>0</v>
      </c>
      <c r="S34" s="152">
        <f t="shared" si="7"/>
        <v>90</v>
      </c>
      <c r="T34" s="68" t="e">
        <f t="shared" si="0"/>
        <v>#VALUE!</v>
      </c>
      <c r="U34" s="68" t="e">
        <f t="shared" si="8"/>
        <v>#VALUE!</v>
      </c>
      <c r="V34" s="95">
        <v>1</v>
      </c>
      <c r="W34" s="153" t="e">
        <f>IF(U34=0,"",$X$25)</f>
        <v>#VALUE!</v>
      </c>
      <c r="Y34" s="107">
        <f t="shared" si="9"/>
        <v>0</v>
      </c>
    </row>
    <row r="35" spans="1:25" ht="34.5" customHeight="1" x14ac:dyDescent="0.3">
      <c r="A35" s="322" t="str">
        <f>CDT!B35</f>
        <v>Moustiquaire à Imprégnation Durable: (MID)</v>
      </c>
      <c r="B35" s="247"/>
      <c r="C35" s="248"/>
      <c r="D35" s="302" t="str">
        <f t="shared" si="10"/>
        <v/>
      </c>
      <c r="E35" s="247"/>
      <c r="F35" s="248"/>
      <c r="G35" s="247"/>
      <c r="H35" s="247"/>
      <c r="I35" s="247"/>
      <c r="J35" s="247"/>
      <c r="K35" s="248"/>
      <c r="L35" s="431" t="str">
        <f t="shared" si="3"/>
        <v>0</v>
      </c>
      <c r="M35" s="428" t="str">
        <f t="shared" si="4"/>
        <v>0</v>
      </c>
      <c r="N35" s="250" t="str">
        <f t="shared" si="5"/>
        <v>0</v>
      </c>
      <c r="O35" s="251"/>
      <c r="P35" s="247"/>
      <c r="R35" s="312">
        <f t="shared" si="6"/>
        <v>0</v>
      </c>
      <c r="S35" s="152">
        <f t="shared" si="7"/>
        <v>90</v>
      </c>
      <c r="T35" s="68" t="e">
        <f t="shared" si="0"/>
        <v>#VALUE!</v>
      </c>
      <c r="U35" s="68" t="e">
        <f t="shared" si="8"/>
        <v>#VALUE!</v>
      </c>
      <c r="V35" s="95">
        <v>1</v>
      </c>
      <c r="W35" s="153" t="e">
        <f t="shared" si="1"/>
        <v>#VALUE!</v>
      </c>
      <c r="Y35" s="107">
        <f t="shared" si="9"/>
        <v>0</v>
      </c>
    </row>
    <row r="36" spans="1:25" ht="34.5" customHeight="1" x14ac:dyDescent="0.3">
      <c r="A36" s="322" t="str">
        <f>CDT!B36</f>
        <v>Dihydroartéminisine Pipéraquine– Plaq / 3 comp 
( DHA-PPQ)  20/160 mg</v>
      </c>
      <c r="B36" s="247"/>
      <c r="C36" s="248"/>
      <c r="D36" s="302" t="str">
        <f t="shared" si="10"/>
        <v/>
      </c>
      <c r="E36" s="249"/>
      <c r="F36" s="247"/>
      <c r="G36" s="247"/>
      <c r="H36" s="247"/>
      <c r="I36" s="247"/>
      <c r="J36" s="247"/>
      <c r="K36" s="248"/>
      <c r="L36" s="431" t="str">
        <f t="shared" si="3"/>
        <v>0</v>
      </c>
      <c r="M36" s="428" t="str">
        <f t="shared" si="4"/>
        <v>0</v>
      </c>
      <c r="N36" s="250" t="str">
        <f t="shared" si="5"/>
        <v>0</v>
      </c>
      <c r="O36" s="251"/>
      <c r="P36" s="247"/>
      <c r="R36" s="312">
        <f t="shared" si="6"/>
        <v>0</v>
      </c>
      <c r="S36" s="152">
        <f t="shared" si="7"/>
        <v>90</v>
      </c>
      <c r="T36" s="68" t="e">
        <f t="shared" si="0"/>
        <v>#VALUE!</v>
      </c>
      <c r="U36" s="68" t="e">
        <f t="shared" si="8"/>
        <v>#VALUE!</v>
      </c>
      <c r="V36" s="95">
        <v>3</v>
      </c>
      <c r="W36" s="153" t="e">
        <f t="shared" si="1"/>
        <v>#VALUE!</v>
      </c>
      <c r="Y36" s="107">
        <f t="shared" si="9"/>
        <v>0</v>
      </c>
    </row>
    <row r="37" spans="1:25" ht="34.5" customHeight="1" x14ac:dyDescent="0.3">
      <c r="A37" s="322" t="str">
        <f>CDT!B37</f>
        <v>Dihydroartéminisine Pipéraquine– Plaq / 3 comp 
( DHA-PPQ)  40/320 mg</v>
      </c>
      <c r="B37" s="247"/>
      <c r="C37" s="248"/>
      <c r="D37" s="302" t="str">
        <f t="shared" si="10"/>
        <v/>
      </c>
      <c r="E37" s="249"/>
      <c r="F37" s="247"/>
      <c r="G37" s="247"/>
      <c r="H37" s="247"/>
      <c r="I37" s="247"/>
      <c r="J37" s="247"/>
      <c r="K37" s="248"/>
      <c r="L37" s="431" t="str">
        <f t="shared" si="3"/>
        <v>0</v>
      </c>
      <c r="M37" s="428" t="str">
        <f t="shared" si="4"/>
        <v>0</v>
      </c>
      <c r="N37" s="250" t="str">
        <f t="shared" si="5"/>
        <v>0</v>
      </c>
      <c r="O37" s="251"/>
      <c r="P37" s="247"/>
      <c r="R37" s="312">
        <f t="shared" si="6"/>
        <v>0</v>
      </c>
      <c r="S37" s="152">
        <f t="shared" si="7"/>
        <v>90</v>
      </c>
      <c r="T37" s="68" t="e">
        <f t="shared" si="0"/>
        <v>#VALUE!</v>
      </c>
      <c r="U37" s="68" t="e">
        <f t="shared" si="8"/>
        <v>#VALUE!</v>
      </c>
      <c r="V37" s="95">
        <v>3</v>
      </c>
      <c r="W37" s="153" t="e">
        <f t="shared" si="1"/>
        <v>#VALUE!</v>
      </c>
      <c r="Y37" s="107">
        <f t="shared" si="9"/>
        <v>0</v>
      </c>
    </row>
    <row r="38" spans="1:25" ht="34.5" customHeight="1" x14ac:dyDescent="0.3">
      <c r="A38" s="322" t="str">
        <f>CDT!B38</f>
        <v>Dihydroartéminisine Pipéraquine– Plaq / 6 comp 
( DHA-PPQ)  40/320 mg</v>
      </c>
      <c r="B38" s="247"/>
      <c r="C38" s="248"/>
      <c r="D38" s="302" t="str">
        <f t="shared" si="10"/>
        <v/>
      </c>
      <c r="E38" s="249"/>
      <c r="F38" s="247"/>
      <c r="G38" s="247"/>
      <c r="H38" s="247"/>
      <c r="I38" s="247"/>
      <c r="J38" s="247"/>
      <c r="K38" s="248"/>
      <c r="L38" s="431" t="str">
        <f t="shared" si="3"/>
        <v>0</v>
      </c>
      <c r="M38" s="428" t="str">
        <f t="shared" si="4"/>
        <v>0</v>
      </c>
      <c r="N38" s="250" t="str">
        <f t="shared" si="5"/>
        <v>0</v>
      </c>
      <c r="O38" s="251"/>
      <c r="P38" s="247"/>
      <c r="R38" s="312">
        <f t="shared" si="6"/>
        <v>0</v>
      </c>
      <c r="S38" s="152">
        <f t="shared" si="7"/>
        <v>90</v>
      </c>
      <c r="T38" s="68" t="e">
        <f t="shared" si="0"/>
        <v>#VALUE!</v>
      </c>
      <c r="U38" s="68" t="e">
        <f t="shared" si="8"/>
        <v>#VALUE!</v>
      </c>
      <c r="V38" s="95">
        <v>3</v>
      </c>
      <c r="W38" s="153" t="e">
        <f t="shared" si="1"/>
        <v>#VALUE!</v>
      </c>
      <c r="Y38" s="107">
        <f t="shared" si="9"/>
        <v>0</v>
      </c>
    </row>
    <row r="39" spans="1:25" ht="34.5" customHeight="1" x14ac:dyDescent="0.3">
      <c r="A39" s="322" t="str">
        <f>CDT!B39</f>
        <v>Dihydroartemisinine/pipéraquine – Plaq / 9 comp 
( DHA-PPQ) 40/320 mg</v>
      </c>
      <c r="B39" s="247"/>
      <c r="C39" s="248"/>
      <c r="D39" s="302" t="str">
        <f t="shared" si="10"/>
        <v/>
      </c>
      <c r="E39" s="249"/>
      <c r="F39" s="247"/>
      <c r="G39" s="247"/>
      <c r="H39" s="247"/>
      <c r="I39" s="247"/>
      <c r="J39" s="247"/>
      <c r="K39" s="248"/>
      <c r="L39" s="431" t="str">
        <f t="shared" si="3"/>
        <v>0</v>
      </c>
      <c r="M39" s="428" t="str">
        <f t="shared" si="4"/>
        <v>0</v>
      </c>
      <c r="N39" s="250" t="str">
        <f t="shared" si="5"/>
        <v>0</v>
      </c>
      <c r="O39" s="251"/>
      <c r="P39" s="247"/>
      <c r="R39" s="312">
        <f t="shared" si="6"/>
        <v>0</v>
      </c>
      <c r="S39" s="152">
        <f t="shared" si="7"/>
        <v>90</v>
      </c>
      <c r="T39" s="68" t="e">
        <f t="shared" si="0"/>
        <v>#VALUE!</v>
      </c>
      <c r="U39" s="68" t="e">
        <f t="shared" si="8"/>
        <v>#VALUE!</v>
      </c>
      <c r="V39" s="95">
        <v>3</v>
      </c>
      <c r="W39" s="153" t="e">
        <f t="shared" si="1"/>
        <v>#VALUE!</v>
      </c>
      <c r="Y39" s="107">
        <f t="shared" si="9"/>
        <v>0</v>
      </c>
    </row>
    <row r="40" spans="1:25" ht="34.5" customHeight="1" x14ac:dyDescent="0.3">
      <c r="A40" s="322" t="str">
        <f>CDT!B40</f>
        <v>Artésunate Amodiaquine: (ASAQ) : 3 cp (25/67,5 mg)</v>
      </c>
      <c r="B40" s="247"/>
      <c r="C40" s="248"/>
      <c r="D40" s="302" t="str">
        <f t="shared" si="10"/>
        <v/>
      </c>
      <c r="E40" s="249"/>
      <c r="F40" s="247"/>
      <c r="G40" s="247"/>
      <c r="H40" s="247"/>
      <c r="I40" s="247"/>
      <c r="J40" s="247"/>
      <c r="K40" s="248"/>
      <c r="L40" s="431" t="str">
        <f t="shared" si="3"/>
        <v>0</v>
      </c>
      <c r="M40" s="428" t="str">
        <f t="shared" si="4"/>
        <v>0</v>
      </c>
      <c r="N40" s="250" t="str">
        <f t="shared" si="5"/>
        <v>0</v>
      </c>
      <c r="O40" s="251"/>
      <c r="P40" s="247"/>
      <c r="R40" s="312">
        <f t="shared" si="6"/>
        <v>0</v>
      </c>
      <c r="S40" s="152">
        <f t="shared" si="7"/>
        <v>90</v>
      </c>
      <c r="T40" s="68" t="e">
        <f t="shared" si="0"/>
        <v>#VALUE!</v>
      </c>
      <c r="U40" s="68" t="e">
        <f t="shared" si="8"/>
        <v>#VALUE!</v>
      </c>
      <c r="V40" s="95">
        <v>1</v>
      </c>
      <c r="W40" s="153" t="e">
        <f t="shared" si="1"/>
        <v>#VALUE!</v>
      </c>
      <c r="Y40" s="107">
        <f t="shared" si="9"/>
        <v>0</v>
      </c>
    </row>
    <row r="41" spans="1:25" ht="34.5" customHeight="1" x14ac:dyDescent="0.3">
      <c r="A41" s="322" t="str">
        <f>CDT!B41</f>
        <v>Artésunate Amodiaquine: (ASAQ) 3 cp (50/135 mg)</v>
      </c>
      <c r="B41" s="247"/>
      <c r="C41" s="248"/>
      <c r="D41" s="302" t="str">
        <f t="shared" si="10"/>
        <v/>
      </c>
      <c r="E41" s="249"/>
      <c r="F41" s="247"/>
      <c r="G41" s="247"/>
      <c r="H41" s="247"/>
      <c r="I41" s="247"/>
      <c r="J41" s="247"/>
      <c r="K41" s="248"/>
      <c r="L41" s="431" t="str">
        <f t="shared" si="3"/>
        <v>0</v>
      </c>
      <c r="M41" s="428" t="str">
        <f t="shared" si="4"/>
        <v>0</v>
      </c>
      <c r="N41" s="250" t="str">
        <f t="shared" si="5"/>
        <v>0</v>
      </c>
      <c r="O41" s="251"/>
      <c r="P41" s="247"/>
      <c r="R41" s="312">
        <f t="shared" si="6"/>
        <v>0</v>
      </c>
      <c r="S41" s="152">
        <f t="shared" si="7"/>
        <v>90</v>
      </c>
      <c r="T41" s="68" t="e">
        <f t="shared" si="0"/>
        <v>#VALUE!</v>
      </c>
      <c r="U41" s="68" t="e">
        <f t="shared" si="8"/>
        <v>#VALUE!</v>
      </c>
      <c r="V41" s="95">
        <v>1</v>
      </c>
      <c r="W41" s="153" t="e">
        <f t="shared" si="1"/>
        <v>#VALUE!</v>
      </c>
      <c r="Y41" s="107">
        <f t="shared" si="9"/>
        <v>0</v>
      </c>
    </row>
    <row r="42" spans="1:25" ht="34.5" customHeight="1" x14ac:dyDescent="0.3">
      <c r="A42" s="322" t="str">
        <f>CDT!B42</f>
        <v>Artésunate Amodiaquine: (ASAQ) 3 cp (100/270 mg)</v>
      </c>
      <c r="B42" s="247"/>
      <c r="C42" s="248"/>
      <c r="D42" s="302" t="str">
        <f t="shared" si="10"/>
        <v/>
      </c>
      <c r="E42" s="249"/>
      <c r="F42" s="247"/>
      <c r="G42" s="247"/>
      <c r="H42" s="247"/>
      <c r="I42" s="247"/>
      <c r="J42" s="247"/>
      <c r="K42" s="248"/>
      <c r="L42" s="431" t="str">
        <f t="shared" si="3"/>
        <v>0</v>
      </c>
      <c r="M42" s="428" t="str">
        <f t="shared" si="4"/>
        <v>0</v>
      </c>
      <c r="N42" s="250" t="str">
        <f t="shared" si="5"/>
        <v>0</v>
      </c>
      <c r="O42" s="251"/>
      <c r="P42" s="247"/>
      <c r="R42" s="312">
        <f t="shared" si="6"/>
        <v>0</v>
      </c>
      <c r="S42" s="152">
        <f t="shared" si="7"/>
        <v>90</v>
      </c>
      <c r="T42" s="68" t="e">
        <f t="shared" si="0"/>
        <v>#VALUE!</v>
      </c>
      <c r="U42" s="68" t="e">
        <f t="shared" si="8"/>
        <v>#VALUE!</v>
      </c>
      <c r="V42" s="95">
        <v>1</v>
      </c>
      <c r="W42" s="153" t="e">
        <f t="shared" si="1"/>
        <v>#VALUE!</v>
      </c>
      <c r="Y42" s="107">
        <f t="shared" si="9"/>
        <v>0</v>
      </c>
    </row>
    <row r="43" spans="1:25" ht="34.5" customHeight="1" x14ac:dyDescent="0.3">
      <c r="A43" s="322" t="str">
        <f>CDT!B43</f>
        <v>Artésunate Amodiaquine: (ASAQ) 6 cp (100/270 mg)</v>
      </c>
      <c r="B43" s="247"/>
      <c r="C43" s="248"/>
      <c r="D43" s="302" t="str">
        <f t="shared" si="10"/>
        <v/>
      </c>
      <c r="E43" s="249"/>
      <c r="F43" s="247"/>
      <c r="G43" s="247"/>
      <c r="H43" s="247"/>
      <c r="I43" s="247"/>
      <c r="J43" s="247"/>
      <c r="K43" s="248"/>
      <c r="L43" s="431" t="str">
        <f t="shared" si="3"/>
        <v>0</v>
      </c>
      <c r="M43" s="428" t="str">
        <f t="shared" si="4"/>
        <v>0</v>
      </c>
      <c r="N43" s="250" t="str">
        <f t="shared" si="5"/>
        <v>0</v>
      </c>
      <c r="O43" s="251"/>
      <c r="P43" s="247"/>
      <c r="R43" s="312">
        <f t="shared" si="6"/>
        <v>0</v>
      </c>
      <c r="S43" s="152">
        <f t="shared" si="7"/>
        <v>90</v>
      </c>
      <c r="T43" s="68" t="e">
        <f t="shared" si="0"/>
        <v>#VALUE!</v>
      </c>
      <c r="U43" s="68" t="e">
        <f t="shared" si="8"/>
        <v>#VALUE!</v>
      </c>
      <c r="V43" s="95">
        <v>1</v>
      </c>
      <c r="W43" s="153" t="e">
        <f t="shared" si="1"/>
        <v>#VALUE!</v>
      </c>
      <c r="Y43" s="107">
        <f t="shared" si="9"/>
        <v>0</v>
      </c>
    </row>
    <row r="44" spans="1:25" ht="34.5" customHeight="1" x14ac:dyDescent="0.3">
      <c r="A44" s="322" t="str">
        <f>CDT!B44</f>
        <v>Artésunate - Méfloquine (AS-MF)</v>
      </c>
      <c r="B44" s="247"/>
      <c r="C44" s="248"/>
      <c r="D44" s="302" t="str">
        <f t="shared" si="10"/>
        <v/>
      </c>
      <c r="E44" s="249"/>
      <c r="F44" s="247"/>
      <c r="G44" s="247"/>
      <c r="H44" s="247"/>
      <c r="I44" s="247"/>
      <c r="J44" s="247"/>
      <c r="K44" s="248"/>
      <c r="L44" s="431" t="str">
        <f t="shared" si="3"/>
        <v>0</v>
      </c>
      <c r="M44" s="428" t="str">
        <f t="shared" si="4"/>
        <v>0</v>
      </c>
      <c r="N44" s="250" t="str">
        <f t="shared" si="5"/>
        <v>0</v>
      </c>
      <c r="O44" s="251"/>
      <c r="P44" s="247"/>
      <c r="R44" s="312">
        <f t="shared" si="6"/>
        <v>0</v>
      </c>
      <c r="S44" s="152">
        <f t="shared" si="7"/>
        <v>90</v>
      </c>
      <c r="T44" s="68" t="e">
        <f t="shared" si="0"/>
        <v>#VALUE!</v>
      </c>
      <c r="U44" s="68" t="e">
        <f t="shared" si="8"/>
        <v>#VALUE!</v>
      </c>
      <c r="V44" s="95">
        <v>1</v>
      </c>
      <c r="W44" s="153" t="e">
        <f t="shared" si="1"/>
        <v>#VALUE!</v>
      </c>
      <c r="Y44" s="107">
        <f t="shared" si="9"/>
        <v>0</v>
      </c>
    </row>
    <row r="45" spans="1:25" ht="34.5" customHeight="1" x14ac:dyDescent="0.3">
      <c r="A45" s="322" t="str">
        <f>CDT!B45</f>
        <v>Quinine comprimé 300mg</v>
      </c>
      <c r="B45" s="247"/>
      <c r="C45" s="248"/>
      <c r="D45" s="302" t="str">
        <f t="shared" si="10"/>
        <v/>
      </c>
      <c r="E45" s="249"/>
      <c r="F45" s="247"/>
      <c r="G45" s="247"/>
      <c r="H45" s="247"/>
      <c r="I45" s="247"/>
      <c r="J45" s="247"/>
      <c r="K45" s="248"/>
      <c r="L45" s="431" t="str">
        <f t="shared" si="3"/>
        <v>0</v>
      </c>
      <c r="M45" s="428" t="str">
        <f t="shared" si="4"/>
        <v>0</v>
      </c>
      <c r="N45" s="250" t="str">
        <f t="shared" si="5"/>
        <v>0</v>
      </c>
      <c r="O45" s="251"/>
      <c r="P45" s="247"/>
      <c r="R45" s="312">
        <f t="shared" si="6"/>
        <v>0</v>
      </c>
      <c r="S45" s="152">
        <f t="shared" si="7"/>
        <v>90</v>
      </c>
      <c r="T45" s="68" t="e">
        <f t="shared" si="0"/>
        <v>#VALUE!</v>
      </c>
      <c r="U45" s="68" t="e">
        <f t="shared" si="8"/>
        <v>#VALUE!</v>
      </c>
      <c r="V45" s="95">
        <v>1</v>
      </c>
      <c r="W45" s="153" t="e">
        <f t="shared" si="1"/>
        <v>#VALUE!</v>
      </c>
      <c r="Y45" s="107">
        <f t="shared" si="9"/>
        <v>0</v>
      </c>
    </row>
    <row r="46" spans="1:25" ht="34.5" customHeight="1" x14ac:dyDescent="0.3">
      <c r="A46" s="322" t="str">
        <f>CDT!B46</f>
        <v>Quinine injectable 300 mg</v>
      </c>
      <c r="B46" s="247"/>
      <c r="C46" s="248"/>
      <c r="D46" s="302" t="str">
        <f t="shared" si="10"/>
        <v/>
      </c>
      <c r="E46" s="249"/>
      <c r="F46" s="247"/>
      <c r="G46" s="247"/>
      <c r="H46" s="247"/>
      <c r="I46" s="247"/>
      <c r="J46" s="247"/>
      <c r="K46" s="248"/>
      <c r="L46" s="431" t="str">
        <f t="shared" si="3"/>
        <v>0</v>
      </c>
      <c r="M46" s="428" t="str">
        <f t="shared" si="4"/>
        <v>0</v>
      </c>
      <c r="N46" s="250" t="str">
        <f t="shared" si="5"/>
        <v>0</v>
      </c>
      <c r="O46" s="251"/>
      <c r="P46" s="247"/>
      <c r="R46" s="312">
        <f t="shared" si="6"/>
        <v>0</v>
      </c>
      <c r="S46" s="152">
        <f t="shared" si="7"/>
        <v>90</v>
      </c>
      <c r="T46" s="68" t="e">
        <f t="shared" si="0"/>
        <v>#VALUE!</v>
      </c>
      <c r="U46" s="68" t="e">
        <f t="shared" si="8"/>
        <v>#VALUE!</v>
      </c>
      <c r="V46" s="95">
        <v>1</v>
      </c>
      <c r="W46" s="153" t="e">
        <f t="shared" si="1"/>
        <v>#VALUE!</v>
      </c>
      <c r="Y46" s="107">
        <f t="shared" si="9"/>
        <v>0</v>
      </c>
    </row>
    <row r="47" spans="1:25" ht="34.5" customHeight="1" x14ac:dyDescent="0.3">
      <c r="A47" s="322" t="str">
        <f>CDT!B47</f>
        <v>Quinine injectable 600 mg</v>
      </c>
      <c r="B47" s="247"/>
      <c r="C47" s="248"/>
      <c r="D47" s="302" t="str">
        <f t="shared" si="10"/>
        <v/>
      </c>
      <c r="E47" s="249"/>
      <c r="F47" s="247"/>
      <c r="G47" s="247"/>
      <c r="H47" s="247"/>
      <c r="I47" s="247"/>
      <c r="J47" s="247"/>
      <c r="K47" s="248"/>
      <c r="L47" s="431" t="str">
        <f t="shared" si="3"/>
        <v>0</v>
      </c>
      <c r="M47" s="428" t="str">
        <f t="shared" si="4"/>
        <v>0</v>
      </c>
      <c r="N47" s="250" t="str">
        <f t="shared" si="5"/>
        <v>0</v>
      </c>
      <c r="O47" s="251"/>
      <c r="P47" s="247"/>
      <c r="R47" s="312">
        <f t="shared" si="6"/>
        <v>0</v>
      </c>
      <c r="S47" s="152">
        <f t="shared" si="7"/>
        <v>90</v>
      </c>
      <c r="T47" s="68" t="e">
        <f t="shared" si="0"/>
        <v>#VALUE!</v>
      </c>
      <c r="U47" s="68" t="e">
        <f t="shared" si="8"/>
        <v>#VALUE!</v>
      </c>
      <c r="V47" s="95">
        <v>1</v>
      </c>
      <c r="W47" s="153" t="e">
        <f t="shared" si="1"/>
        <v>#VALUE!</v>
      </c>
      <c r="Y47" s="107">
        <f t="shared" si="9"/>
        <v>0</v>
      </c>
    </row>
    <row r="48" spans="1:25" ht="34.5" customHeight="1" thickBot="1" x14ac:dyDescent="0.35">
      <c r="A48" s="322" t="str">
        <f>CDT!B48</f>
        <v>Quinine injectable 600 mg</v>
      </c>
      <c r="B48" s="247"/>
      <c r="C48" s="248"/>
      <c r="D48" s="303" t="str">
        <f t="shared" si="10"/>
        <v/>
      </c>
      <c r="E48" s="249"/>
      <c r="F48" s="247"/>
      <c r="G48" s="247"/>
      <c r="H48" s="247"/>
      <c r="I48" s="247"/>
      <c r="J48" s="247"/>
      <c r="K48" s="248"/>
      <c r="L48" s="431" t="str">
        <f t="shared" si="3"/>
        <v>0</v>
      </c>
      <c r="M48" s="428" t="str">
        <f t="shared" si="4"/>
        <v>0</v>
      </c>
      <c r="N48" s="250" t="str">
        <f t="shared" si="5"/>
        <v>0</v>
      </c>
      <c r="O48" s="251"/>
      <c r="P48" s="247"/>
      <c r="R48" s="312">
        <f t="shared" si="6"/>
        <v>0</v>
      </c>
      <c r="S48" s="152">
        <f t="shared" si="7"/>
        <v>90</v>
      </c>
      <c r="T48" s="68" t="e">
        <f>D48-(E48+G48+I48+H48)</f>
        <v>#VALUE!</v>
      </c>
      <c r="U48" s="68" t="e">
        <f t="shared" si="8"/>
        <v>#VALUE!</v>
      </c>
      <c r="V48" s="95">
        <v>1</v>
      </c>
      <c r="W48" s="153" t="e">
        <f t="shared" si="1"/>
        <v>#VALUE!</v>
      </c>
      <c r="Y48" s="107">
        <f t="shared" si="9"/>
        <v>0</v>
      </c>
    </row>
    <row r="49" spans="1:23" ht="34.5" customHeight="1" thickBot="1" x14ac:dyDescent="0.35">
      <c r="A49" s="322" t="str">
        <f>CDT!B49</f>
        <v>Artéméther injectable 100 mg</v>
      </c>
      <c r="B49" s="247"/>
      <c r="C49" s="248"/>
      <c r="D49" s="303" t="str">
        <f t="shared" si="10"/>
        <v/>
      </c>
      <c r="E49" s="249"/>
      <c r="F49" s="247"/>
      <c r="G49" s="247"/>
      <c r="H49" s="247"/>
      <c r="I49" s="247"/>
      <c r="J49" s="247"/>
      <c r="K49" s="248"/>
      <c r="L49" s="431" t="str">
        <f t="shared" si="3"/>
        <v>0</v>
      </c>
      <c r="M49" s="428" t="str">
        <f t="shared" si="4"/>
        <v>0</v>
      </c>
      <c r="N49" s="250" t="str">
        <f t="shared" si="5"/>
        <v>0</v>
      </c>
      <c r="O49" s="251"/>
      <c r="P49" s="247"/>
      <c r="R49" s="312">
        <f t="shared" si="6"/>
        <v>0</v>
      </c>
      <c r="S49" s="152">
        <f t="shared" si="7"/>
        <v>90</v>
      </c>
      <c r="T49" s="68" t="e">
        <f>D49-(E49+G49+I49+H49)</f>
        <v>#VALUE!</v>
      </c>
      <c r="U49" s="68" t="e">
        <f t="shared" si="8"/>
        <v>#VALUE!</v>
      </c>
      <c r="V49" s="95">
        <v>1</v>
      </c>
      <c r="W49" s="153" t="e">
        <f t="shared" si="1"/>
        <v>#VALUE!</v>
      </c>
    </row>
    <row r="50" spans="1:23" ht="34.5" hidden="1" customHeight="1" x14ac:dyDescent="0.3">
      <c r="A50" s="17"/>
      <c r="B50" s="79"/>
      <c r="C50" s="79"/>
      <c r="D50" s="53"/>
      <c r="E50" s="79"/>
      <c r="F50" s="79"/>
      <c r="G50" s="79"/>
      <c r="H50" s="79"/>
      <c r="I50" s="79"/>
      <c r="J50" s="79"/>
      <c r="K50" s="79"/>
      <c r="L50" s="54"/>
      <c r="M50" s="58" t="str">
        <f t="shared" ref="M50" si="11">IF(B50&lt;&gt;"",((E50/S50)*30),"")</f>
        <v/>
      </c>
      <c r="N50" s="55"/>
      <c r="O50" s="80"/>
      <c r="P50" s="79"/>
      <c r="S50" s="152"/>
      <c r="T50" s="68"/>
      <c r="U50" s="68"/>
      <c r="V50" s="95"/>
      <c r="W50" s="153" t="str">
        <f t="shared" si="1"/>
        <v/>
      </c>
    </row>
    <row r="51" spans="1:23" s="235" customFormat="1" ht="16.5" customHeight="1" x14ac:dyDescent="0.35">
      <c r="A51" s="531" t="s">
        <v>290</v>
      </c>
      <c r="B51" s="531"/>
      <c r="C51" s="531"/>
      <c r="D51" s="531"/>
      <c r="E51" s="531"/>
      <c r="F51" s="531"/>
      <c r="H51" s="233"/>
      <c r="I51" s="233" t="s">
        <v>300</v>
      </c>
      <c r="J51" s="234"/>
      <c r="K51" s="232"/>
      <c r="L51" s="232"/>
      <c r="M51" s="232"/>
      <c r="N51" s="232"/>
      <c r="O51" s="232"/>
      <c r="Q51" s="236"/>
      <c r="R51" s="311"/>
      <c r="S51" s="237"/>
      <c r="T51" s="238"/>
      <c r="U51" s="238"/>
      <c r="V51" s="239"/>
      <c r="W51" s="240"/>
    </row>
    <row r="52" spans="1:23" ht="29.25" customHeight="1" x14ac:dyDescent="0.3">
      <c r="A52" s="18"/>
      <c r="B52" s="18"/>
      <c r="C52" s="18"/>
      <c r="D52" s="18"/>
      <c r="E52" s="18"/>
      <c r="F52" s="18"/>
      <c r="G52" s="18"/>
      <c r="H52" s="18"/>
      <c r="I52" s="18"/>
      <c r="J52" s="18"/>
      <c r="K52" s="18"/>
      <c r="L52" s="18"/>
      <c r="M52" s="18"/>
      <c r="N52" s="18"/>
      <c r="O52" s="18"/>
      <c r="S52" s="154"/>
      <c r="T52" s="69"/>
      <c r="U52" s="69"/>
      <c r="V52" s="70"/>
      <c r="W52" s="155"/>
    </row>
    <row r="53" spans="1:23" ht="15.6" x14ac:dyDescent="0.3">
      <c r="B53" s="18"/>
      <c r="C53" s="18"/>
      <c r="D53" s="18"/>
      <c r="E53" s="18"/>
      <c r="F53" s="18"/>
      <c r="I53" s="18"/>
      <c r="J53" s="18"/>
      <c r="K53" s="18"/>
      <c r="L53" s="18"/>
      <c r="M53" s="18"/>
      <c r="N53" s="18"/>
      <c r="O53" s="18"/>
      <c r="S53" s="154"/>
      <c r="T53" s="69"/>
      <c r="U53" s="69"/>
      <c r="V53" s="70"/>
      <c r="W53" s="155"/>
    </row>
    <row r="54" spans="1:23" s="235" customFormat="1" ht="18.600000000000001" thickBot="1" x14ac:dyDescent="0.4">
      <c r="A54" s="233" t="s">
        <v>289</v>
      </c>
      <c r="H54" s="233"/>
      <c r="I54" s="233" t="s">
        <v>301</v>
      </c>
      <c r="O54" s="232"/>
      <c r="Q54" s="236"/>
      <c r="R54" s="311"/>
      <c r="S54" s="243"/>
      <c r="T54" s="244"/>
      <c r="U54" s="244"/>
      <c r="V54" s="245"/>
      <c r="W54" s="246"/>
    </row>
  </sheetData>
  <mergeCells count="21">
    <mergeCell ref="A24:A25"/>
    <mergeCell ref="A51:F51"/>
    <mergeCell ref="A19:C19"/>
    <mergeCell ref="D19:N19"/>
    <mergeCell ref="S19:W19"/>
    <mergeCell ref="A21:C21"/>
    <mergeCell ref="D21:F21"/>
    <mergeCell ref="G21:K22"/>
    <mergeCell ref="L21:P21"/>
    <mergeCell ref="L17:P17"/>
    <mergeCell ref="A1:B1"/>
    <mergeCell ref="A3:B3"/>
    <mergeCell ref="A4:B4"/>
    <mergeCell ref="A11:O11"/>
    <mergeCell ref="B13:C13"/>
    <mergeCell ref="E13:J13"/>
    <mergeCell ref="B15:C15"/>
    <mergeCell ref="D15:F15"/>
    <mergeCell ref="G15:I15"/>
    <mergeCell ref="B17:E17"/>
    <mergeCell ref="G17:K17"/>
  </mergeCells>
  <conditionalFormatting sqref="U26">
    <cfRule type="cellIs" dxfId="3060" priority="39" operator="greaterThan">
      <formula>0</formula>
    </cfRule>
    <cfRule type="cellIs" dxfId="3059" priority="40" operator="greaterThan">
      <formula>0</formula>
    </cfRule>
    <cfRule type="cellIs" dxfId="3058" priority="41" operator="lessThan">
      <formula>0</formula>
    </cfRule>
    <cfRule type="cellIs" dxfId="3057" priority="42" operator="notEqual">
      <formula>0</formula>
    </cfRule>
  </conditionalFormatting>
  <conditionalFormatting sqref="U27:U29">
    <cfRule type="cellIs" dxfId="3056" priority="35" operator="greaterThan">
      <formula>0</formula>
    </cfRule>
    <cfRule type="cellIs" dxfId="3055" priority="36" operator="greaterThan">
      <formula>0</formula>
    </cfRule>
    <cfRule type="cellIs" dxfId="3054" priority="37" operator="lessThan">
      <formula>0</formula>
    </cfRule>
    <cfRule type="cellIs" dxfId="3053" priority="38" operator="notEqual">
      <formula>0</formula>
    </cfRule>
  </conditionalFormatting>
  <conditionalFormatting sqref="U30:U31 U33:U47">
    <cfRule type="cellIs" dxfId="3052" priority="31" operator="greaterThan">
      <formula>0</formula>
    </cfRule>
    <cfRule type="cellIs" dxfId="3051" priority="32" operator="greaterThan">
      <formula>0</formula>
    </cfRule>
    <cfRule type="cellIs" dxfId="3050" priority="33" operator="lessThan">
      <formula>0</formula>
    </cfRule>
    <cfRule type="cellIs" dxfId="3049" priority="34" operator="notEqual">
      <formula>0</formula>
    </cfRule>
  </conditionalFormatting>
  <conditionalFormatting sqref="U48:U50">
    <cfRule type="cellIs" dxfId="3048" priority="27" operator="greaterThan">
      <formula>0</formula>
    </cfRule>
    <cfRule type="cellIs" dxfId="3047" priority="28" operator="greaterThan">
      <formula>0</formula>
    </cfRule>
    <cfRule type="cellIs" dxfId="3046" priority="29" operator="lessThan">
      <formula>0</formula>
    </cfRule>
    <cfRule type="cellIs" dxfId="3045" priority="30" operator="notEqual">
      <formula>0</formula>
    </cfRule>
  </conditionalFormatting>
  <conditionalFormatting sqref="K50">
    <cfRule type="expression" dxfId="3044" priority="25">
      <formula>K50&lt;T50</formula>
    </cfRule>
    <cfRule type="expression" dxfId="3043" priority="26">
      <formula>K50&gt;T50</formula>
    </cfRule>
  </conditionalFormatting>
  <conditionalFormatting sqref="J37:J47">
    <cfRule type="cellIs" dxfId="3042" priority="24" operator="greaterThan">
      <formula>90</formula>
    </cfRule>
  </conditionalFormatting>
  <conditionalFormatting sqref="J48:J50">
    <cfRule type="cellIs" dxfId="3041" priority="23" operator="greaterThan">
      <formula>90</formula>
    </cfRule>
  </conditionalFormatting>
  <conditionalFormatting sqref="K36:K47">
    <cfRule type="expression" dxfId="3040" priority="21">
      <formula>K36&lt;T36</formula>
    </cfRule>
    <cfRule type="expression" dxfId="3039" priority="22">
      <formula>K36&gt;T36</formula>
    </cfRule>
  </conditionalFormatting>
  <conditionalFormatting sqref="J27:J31 J33">
    <cfRule type="cellIs" dxfId="3038" priority="20" operator="greaterThan">
      <formula>90</formula>
    </cfRule>
  </conditionalFormatting>
  <conditionalFormatting sqref="J36">
    <cfRule type="cellIs" dxfId="3037" priority="19" operator="greaterThan">
      <formula>90</formula>
    </cfRule>
  </conditionalFormatting>
  <conditionalFormatting sqref="K48:K49">
    <cfRule type="expression" dxfId="3036" priority="17">
      <formula>K48&lt;T48</formula>
    </cfRule>
    <cfRule type="expression" dxfId="3035" priority="18">
      <formula>K48&gt;T48</formula>
    </cfRule>
  </conditionalFormatting>
  <conditionalFormatting sqref="K27:K31 K33">
    <cfRule type="expression" dxfId="3034" priority="15">
      <formula>K27&lt;T27</formula>
    </cfRule>
    <cfRule type="expression" dxfId="3033" priority="16">
      <formula>K27&gt;T27</formula>
    </cfRule>
  </conditionalFormatting>
  <conditionalFormatting sqref="J26">
    <cfRule type="cellIs" dxfId="3032" priority="14" operator="greaterThan">
      <formula>90</formula>
    </cfRule>
  </conditionalFormatting>
  <conditionalFormatting sqref="K26">
    <cfRule type="expression" dxfId="3031" priority="12">
      <formula>K26&lt;T26</formula>
    </cfRule>
    <cfRule type="expression" dxfId="3030" priority="13">
      <formula>K26&gt;T26</formula>
    </cfRule>
  </conditionalFormatting>
  <conditionalFormatting sqref="U32">
    <cfRule type="cellIs" dxfId="3029" priority="8" operator="greaterThan">
      <formula>0</formula>
    </cfRule>
    <cfRule type="cellIs" dxfId="3028" priority="9" operator="greaterThan">
      <formula>0</formula>
    </cfRule>
    <cfRule type="cellIs" dxfId="3027" priority="10" operator="lessThan">
      <formula>0</formula>
    </cfRule>
    <cfRule type="cellIs" dxfId="3026" priority="11" operator="notEqual">
      <formula>0</formula>
    </cfRule>
  </conditionalFormatting>
  <conditionalFormatting sqref="K34">
    <cfRule type="expression" dxfId="3025" priority="6">
      <formula>K34&lt;T34</formula>
    </cfRule>
    <cfRule type="expression" dxfId="3024" priority="7">
      <formula>K34&gt;T34</formula>
    </cfRule>
  </conditionalFormatting>
  <conditionalFormatting sqref="K35">
    <cfRule type="expression" dxfId="3023" priority="4">
      <formula>K35&lt;T35</formula>
    </cfRule>
    <cfRule type="expression" dxfId="3022" priority="5">
      <formula>K35&gt;T35</formula>
    </cfRule>
  </conditionalFormatting>
  <conditionalFormatting sqref="J32">
    <cfRule type="cellIs" dxfId="3021" priority="3" operator="greaterThan">
      <formula>90</formula>
    </cfRule>
  </conditionalFormatting>
  <conditionalFormatting sqref="K32">
    <cfRule type="expression" dxfId="3020" priority="1">
      <formula>K32&lt;T32</formula>
    </cfRule>
    <cfRule type="expression" dxfId="3019" priority="2">
      <formula>K32&gt;T32</formula>
    </cfRule>
  </conditionalFormatting>
  <dataValidations count="7">
    <dataValidation type="whole" allowBlank="1" showInputMessage="1" showErrorMessage="1" prompt="La quantité accordée par le point Focal ne peut être supérieure à la somme du CMMa et la quantité commandée pour le trimestre._x000a_Merci de revoir la quantité dans la colonne O." sqref="O26:O49">
      <formula1>0</formula1>
      <formula2>+M26+N26</formula2>
    </dataValidation>
    <dataValidation type="whole" allowBlank="1" showInputMessage="1" showErrorMessage="1" prompt="La valeur ne peut pas être supérieure à 89_x000a_Si tel est le cas déteminer la quantité à commander directement à la colonne O_x000a_merci" sqref="J26">
      <formula1>0</formula1>
      <formula2>89</formula2>
    </dataValidation>
    <dataValidation type="list" allowBlank="1" showInputMessage="1" showErrorMessage="1" sqref="D21:F21">
      <formula1>typerapport2</formula1>
    </dataValidation>
    <dataValidation type="whole" operator="lessThanOrEqual" allowBlank="1" showInputMessage="1" showErrorMessage="1" promptTitle="instruction" prompt="La valeur de la cellule ne peut pas être supérieure à la quantité Totale inscrite dans la colonne D._x000a_Merci de vérifier." sqref="E26:E50">
      <formula1>D26</formula1>
    </dataValidation>
    <dataValidation type="whole" allowBlank="1" showInputMessage="1" showErrorMessage="1" prompt="La valeur ne peut pas être supérieure à 89_x000a_Si tel est le cas déteminer la quantité à commander directement à la colonne M._x000a_merci" sqref="J27:J50">
      <formula1>0</formula1>
      <formula2>89</formula2>
    </dataValidation>
    <dataValidation errorStyle="information" allowBlank="1" showInputMessage="1" showErrorMessage="1" errorTitle="Instruction" error="Saisissez le Texte en MAJUSCULE_x000a_Exemple: CMS AGOE_x000a_Merci" promptTitle="Instruction" prompt="Saisissez le Texte en MAJUSCULE_x000a_Exemple: CMS AGOE_x000a_Merci" sqref="D19:N19"/>
    <dataValidation type="date" errorStyle="warning" allowBlank="1" showInputMessage="1" showErrorMessage="1" promptTitle="Instruction" prompt="SVP Saisissez la date sous le format:_x000a_00/00/0000. exemple 15/09/2016,_x000a_Merci_x000a_" sqref="L21:P21">
      <formula1>42370</formula1>
      <formula2>44926</formula2>
    </dataValidation>
  </dataValidations>
  <pageMargins left="0.21" right="0.23622047244094491" top="0.74803149606299213" bottom="0.74803149606299213" header="0.31496062992125984" footer="0.31496062992125984"/>
  <pageSetup paperSize="9" scale="40" orientation="portrait" r:id="rId1"/>
  <headerFooter alignWithMargins="0">
    <oddFooter>&amp;C&amp;"Arial,Gras"PNLS /IST, Avenue des Armées, -05 BP 424 Lomé –Togo ; Tel 22 20 94 39 Fax : 22 20 94 36    Site Web : www.pnls.tg</oddFooter>
  </headerFooter>
  <drawing r:id="rId2"/>
</worksheet>
</file>

<file path=xl/worksheets/sheet5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rgb="FFFF0000"/>
  </sheetPr>
  <dimension ref="A1:W56"/>
  <sheetViews>
    <sheetView showGridLines="0" view="pageBreakPreview" topLeftCell="A5" zoomScale="70" zoomScaleNormal="70" zoomScaleSheetLayoutView="70" zoomScalePageLayoutView="50" workbookViewId="0">
      <selection activeCell="D19" sqref="D19:N19"/>
    </sheetView>
  </sheetViews>
  <sheetFormatPr baseColWidth="10" defaultColWidth="7.33203125" defaultRowHeight="13.8" x14ac:dyDescent="0.3"/>
  <cols>
    <col min="1" max="1" width="51.5546875" style="3" customWidth="1"/>
    <col min="2" max="14" width="11.5546875" style="3" customWidth="1"/>
    <col min="15" max="15" width="11.6640625" style="39" customWidth="1"/>
    <col min="16" max="16" width="17.5546875" style="3" customWidth="1"/>
    <col min="17" max="17" width="2.109375" style="62" customWidth="1"/>
    <col min="18" max="18" width="4.88671875" style="77" customWidth="1"/>
    <col min="19" max="20" width="7.44140625" style="77" bestFit="1" customWidth="1"/>
    <col min="21" max="21" width="7.88671875" style="78" bestFit="1" customWidth="1"/>
    <col min="22" max="22" width="33.33203125" style="77" customWidth="1"/>
    <col min="23" max="16384" width="7.33203125" style="3"/>
  </cols>
  <sheetData>
    <row r="1" spans="1:23" ht="17.25" customHeight="1" x14ac:dyDescent="0.3">
      <c r="A1" s="549" t="s">
        <v>452</v>
      </c>
      <c r="B1" s="549"/>
      <c r="C1" s="2"/>
      <c r="D1" s="2"/>
      <c r="E1"/>
      <c r="F1"/>
      <c r="G1"/>
      <c r="H1"/>
      <c r="I1"/>
      <c r="J1"/>
      <c r="N1" s="4" t="s">
        <v>1</v>
      </c>
      <c r="O1" s="5"/>
      <c r="R1" s="306"/>
      <c r="S1" s="69"/>
      <c r="T1" s="69"/>
      <c r="U1" s="69"/>
      <c r="V1" s="70"/>
      <c r="W1" s="69"/>
    </row>
    <row r="2" spans="1:23" ht="13.5" customHeight="1" x14ac:dyDescent="0.3">
      <c r="A2" s="1" t="s">
        <v>453</v>
      </c>
      <c r="B2" s="1"/>
      <c r="C2" s="2"/>
      <c r="D2" s="2"/>
      <c r="E2"/>
      <c r="F2"/>
      <c r="G2"/>
      <c r="H2"/>
      <c r="I2"/>
      <c r="J2"/>
      <c r="M2" s="4"/>
      <c r="N2" s="4" t="s">
        <v>3</v>
      </c>
      <c r="O2" s="5"/>
      <c r="R2" s="306"/>
      <c r="S2" s="69"/>
      <c r="T2" s="69"/>
      <c r="U2" s="69"/>
      <c r="V2" s="70"/>
      <c r="W2" s="69"/>
    </row>
    <row r="3" spans="1:23" ht="15.6" x14ac:dyDescent="0.3">
      <c r="A3" s="549" t="s">
        <v>454</v>
      </c>
      <c r="B3" s="549"/>
      <c r="C3" s="2"/>
      <c r="D3" s="2"/>
      <c r="E3"/>
      <c r="F3"/>
      <c r="G3"/>
      <c r="H3"/>
      <c r="I3"/>
      <c r="J3"/>
      <c r="K3" s="5"/>
      <c r="L3" s="5"/>
      <c r="M3" s="5"/>
      <c r="N3" s="5"/>
      <c r="O3" s="5"/>
      <c r="R3" s="306"/>
      <c r="S3" s="69"/>
      <c r="T3" s="69"/>
      <c r="U3" s="69"/>
      <c r="V3" s="70"/>
      <c r="W3" s="69"/>
    </row>
    <row r="4" spans="1:23" ht="33.6" customHeight="1" x14ac:dyDescent="0.3">
      <c r="A4" s="547" t="s">
        <v>455</v>
      </c>
      <c r="B4" s="548"/>
      <c r="C4" s="7"/>
      <c r="D4" s="7"/>
      <c r="E4" s="8"/>
      <c r="F4" s="8"/>
      <c r="G4" s="8"/>
      <c r="H4" s="8"/>
      <c r="I4" s="8"/>
      <c r="J4" s="8"/>
      <c r="K4" s="9"/>
      <c r="L4" s="9"/>
      <c r="M4" s="9"/>
      <c r="N4" s="9"/>
      <c r="O4" s="38"/>
      <c r="R4" s="306"/>
      <c r="S4" s="69"/>
      <c r="T4" s="69"/>
      <c r="U4" s="69"/>
      <c r="V4" s="70"/>
      <c r="W4" s="69"/>
    </row>
    <row r="5" spans="1:23" x14ac:dyDescent="0.3">
      <c r="B5" s="9"/>
      <c r="C5" s="9"/>
      <c r="D5" s="9"/>
      <c r="E5" s="9"/>
      <c r="F5" s="9"/>
      <c r="G5" s="9"/>
      <c r="H5" s="9"/>
      <c r="I5" s="9"/>
      <c r="J5" s="9"/>
      <c r="K5" s="9"/>
      <c r="L5" s="9"/>
      <c r="M5" s="9"/>
      <c r="N5" s="9"/>
      <c r="O5" s="38"/>
      <c r="R5" s="306"/>
      <c r="S5" s="69"/>
      <c r="T5" s="69"/>
      <c r="U5" s="69"/>
      <c r="V5" s="70"/>
      <c r="W5" s="69"/>
    </row>
    <row r="6" spans="1:23" ht="15.6" x14ac:dyDescent="0.3">
      <c r="A6" s="6" t="s">
        <v>232</v>
      </c>
      <c r="B6" s="9"/>
      <c r="C6" s="9"/>
      <c r="D6" s="9"/>
      <c r="E6" s="9"/>
      <c r="F6" s="9"/>
      <c r="G6" s="9"/>
      <c r="H6" s="9"/>
      <c r="I6" s="9"/>
      <c r="J6" s="9"/>
      <c r="K6" s="9"/>
      <c r="L6" s="9"/>
      <c r="M6" s="9"/>
      <c r="N6" s="9"/>
      <c r="O6" s="38"/>
      <c r="R6" s="306"/>
      <c r="S6" s="69"/>
      <c r="T6" s="69"/>
      <c r="U6" s="69"/>
      <c r="V6" s="70"/>
      <c r="W6" s="69"/>
    </row>
    <row r="7" spans="1:23" x14ac:dyDescent="0.3">
      <c r="A7" s="10"/>
      <c r="B7" s="9"/>
      <c r="C7" s="9"/>
      <c r="D7" s="9"/>
      <c r="E7" s="9"/>
      <c r="F7" s="9"/>
      <c r="G7" s="9"/>
      <c r="H7" s="9"/>
      <c r="I7" s="9"/>
      <c r="J7" s="9"/>
      <c r="K7" s="9"/>
      <c r="L7" s="9"/>
      <c r="M7" s="9"/>
      <c r="N7" s="9"/>
      <c r="O7" s="38"/>
      <c r="R7" s="69"/>
      <c r="S7" s="69"/>
      <c r="T7" s="69"/>
      <c r="U7" s="70"/>
      <c r="V7" s="69"/>
    </row>
    <row r="8" spans="1:23" x14ac:dyDescent="0.3">
      <c r="A8" s="10"/>
      <c r="B8" s="9"/>
      <c r="C8" s="9"/>
      <c r="D8" s="9"/>
      <c r="E8" s="9"/>
      <c r="F8" s="9"/>
      <c r="G8" s="9"/>
      <c r="H8" s="9"/>
      <c r="I8" s="9"/>
      <c r="J8" s="9"/>
      <c r="K8" s="9"/>
      <c r="L8" s="9"/>
      <c r="M8" s="9"/>
      <c r="N8" s="9"/>
      <c r="O8" s="38"/>
      <c r="R8" s="69"/>
      <c r="S8" s="69"/>
      <c r="T8" s="69"/>
      <c r="U8" s="70"/>
      <c r="V8" s="69"/>
    </row>
    <row r="9" spans="1:23" ht="17.25" customHeight="1" x14ac:dyDescent="0.3">
      <c r="A9" s="10"/>
      <c r="B9" s="9"/>
      <c r="C9" s="9"/>
      <c r="D9" s="9"/>
      <c r="E9" s="9"/>
      <c r="F9" s="9"/>
      <c r="G9" s="9"/>
      <c r="H9" s="9"/>
      <c r="I9" s="9"/>
      <c r="J9" s="9"/>
      <c r="K9" s="9"/>
      <c r="L9" s="9"/>
      <c r="M9" s="9"/>
      <c r="N9" s="9"/>
      <c r="O9" s="38"/>
      <c r="R9" s="69"/>
      <c r="S9" s="69"/>
      <c r="T9" s="69"/>
      <c r="U9" s="70"/>
      <c r="V9" s="69"/>
    </row>
    <row r="10" spans="1:23" ht="0.75" customHeight="1" x14ac:dyDescent="0.3">
      <c r="R10" s="69"/>
      <c r="S10" s="69"/>
      <c r="T10" s="69"/>
      <c r="U10" s="70"/>
      <c r="V10" s="69"/>
    </row>
    <row r="11" spans="1:23" ht="21" customHeight="1" x14ac:dyDescent="0.3">
      <c r="A11" s="555" t="s">
        <v>263</v>
      </c>
      <c r="B11" s="555"/>
      <c r="C11" s="555"/>
      <c r="D11" s="555"/>
      <c r="E11" s="555"/>
      <c r="F11" s="555"/>
      <c r="G11" s="555"/>
      <c r="H11" s="555"/>
      <c r="I11" s="555"/>
      <c r="J11" s="555"/>
      <c r="K11" s="555"/>
      <c r="L11" s="555"/>
      <c r="M11" s="555"/>
      <c r="N11" s="555"/>
      <c r="O11" s="555"/>
      <c r="P11" s="40"/>
      <c r="R11" s="69"/>
      <c r="S11" s="69"/>
      <c r="T11" s="69"/>
      <c r="U11" s="70"/>
      <c r="V11" s="69"/>
    </row>
    <row r="12" spans="1:23" ht="3.75" customHeight="1" x14ac:dyDescent="0.3">
      <c r="A12" s="11"/>
      <c r="B12" s="11"/>
      <c r="C12" s="11"/>
      <c r="D12" s="11"/>
      <c r="E12" s="11"/>
      <c r="F12" s="11"/>
      <c r="G12" s="11"/>
      <c r="H12" s="11"/>
      <c r="I12" s="11"/>
      <c r="J12" s="11"/>
      <c r="K12" s="11"/>
      <c r="L12" s="11"/>
      <c r="M12" s="11"/>
      <c r="N12" s="11"/>
      <c r="O12" s="11"/>
      <c r="R12" s="69"/>
      <c r="S12" s="69"/>
      <c r="T12" s="69"/>
      <c r="U12" s="70"/>
      <c r="V12" s="69"/>
    </row>
    <row r="13" spans="1:23" s="42" customFormat="1" ht="20.25" hidden="1" customHeight="1" thickBot="1" x14ac:dyDescent="0.35">
      <c r="A13" s="434" t="s">
        <v>5</v>
      </c>
      <c r="B13" s="556">
        <f>'Info District'!G11</f>
        <v>2025</v>
      </c>
      <c r="C13" s="557"/>
      <c r="E13" s="550"/>
      <c r="F13" s="550"/>
      <c r="G13" s="550"/>
      <c r="H13" s="550"/>
      <c r="I13" s="550"/>
      <c r="J13" s="554"/>
      <c r="Q13" s="63"/>
      <c r="R13" s="71"/>
      <c r="S13" s="71"/>
      <c r="T13" s="71"/>
      <c r="U13" s="72"/>
      <c r="V13" s="71"/>
    </row>
    <row r="14" spans="1:23" s="42" customFormat="1" ht="7.5" hidden="1" customHeight="1" thickBot="1" x14ac:dyDescent="0.35">
      <c r="A14" s="434"/>
      <c r="B14" s="13"/>
      <c r="C14" s="13"/>
      <c r="D14" s="13"/>
      <c r="O14" s="15"/>
      <c r="Q14" s="63"/>
      <c r="R14" s="71"/>
      <c r="S14" s="71"/>
      <c r="T14" s="71"/>
      <c r="U14" s="72"/>
      <c r="V14" s="71"/>
    </row>
    <row r="15" spans="1:23" s="42" customFormat="1" ht="16.5" hidden="1" customHeight="1" thickBot="1" x14ac:dyDescent="0.35">
      <c r="A15" s="434" t="s">
        <v>7</v>
      </c>
      <c r="B15" s="558" t="str">
        <f>'Info District'!G12</f>
        <v>PLATEAUX</v>
      </c>
      <c r="C15" s="559"/>
      <c r="D15" s="550" t="s">
        <v>8</v>
      </c>
      <c r="E15" s="550"/>
      <c r="F15" s="550"/>
      <c r="G15" s="551" t="str">
        <f>'Info District'!G13</f>
        <v>Agou</v>
      </c>
      <c r="H15" s="552"/>
      <c r="I15" s="553"/>
      <c r="L15" s="11"/>
      <c r="M15" s="11"/>
      <c r="N15" s="11"/>
      <c r="O15" s="11"/>
      <c r="P15" s="11"/>
      <c r="Q15" s="63"/>
      <c r="R15" s="71"/>
      <c r="S15" s="71"/>
      <c r="T15" s="71"/>
      <c r="U15" s="73"/>
      <c r="V15" s="71"/>
    </row>
    <row r="16" spans="1:23" s="42" customFormat="1" ht="3.75" hidden="1" customHeight="1" thickBot="1" x14ac:dyDescent="0.35">
      <c r="A16" s="139"/>
      <c r="B16" s="15"/>
      <c r="C16" s="15"/>
      <c r="D16" s="15"/>
      <c r="E16" s="15"/>
      <c r="K16" s="15"/>
      <c r="L16" s="15"/>
      <c r="M16" s="15"/>
      <c r="O16" s="15"/>
      <c r="Q16" s="63"/>
      <c r="R16" s="71"/>
      <c r="S16" s="71"/>
      <c r="T16" s="71"/>
      <c r="U16" s="72"/>
      <c r="V16" s="71"/>
    </row>
    <row r="17" spans="1:23" s="42" customFormat="1" ht="18" hidden="1" customHeight="1" thickBot="1" x14ac:dyDescent="0.35">
      <c r="A17" s="434" t="s">
        <v>9</v>
      </c>
      <c r="B17" s="556" t="str">
        <f>'Info District'!G17</f>
        <v>Avril à Juin 2025</v>
      </c>
      <c r="C17" s="560"/>
      <c r="D17" s="560"/>
      <c r="E17" s="557"/>
      <c r="G17" s="550" t="s">
        <v>11</v>
      </c>
      <c r="H17" s="550"/>
      <c r="I17" s="550"/>
      <c r="J17" s="550"/>
      <c r="K17" s="554"/>
      <c r="L17" s="551" t="str">
        <f>'Info District'!G18</f>
        <v>Juillet à Septembre 2025</v>
      </c>
      <c r="M17" s="552"/>
      <c r="N17" s="552"/>
      <c r="O17" s="552"/>
      <c r="P17" s="553"/>
      <c r="Q17" s="63"/>
      <c r="R17" s="71"/>
      <c r="S17" s="71"/>
      <c r="T17" s="71"/>
      <c r="U17" s="72"/>
      <c r="V17" s="71"/>
    </row>
    <row r="18" spans="1:23" s="9" customFormat="1" ht="6" customHeight="1" thickBot="1" x14ac:dyDescent="0.3">
      <c r="B18" s="43"/>
      <c r="C18" s="43"/>
      <c r="D18" s="43"/>
      <c r="E18" s="44"/>
      <c r="F18" s="43"/>
      <c r="G18" s="45"/>
      <c r="H18" s="45"/>
      <c r="I18" s="45"/>
      <c r="J18" s="45"/>
      <c r="K18" s="45"/>
      <c r="L18" s="45"/>
      <c r="M18" s="45"/>
      <c r="O18" s="38"/>
      <c r="Q18" s="64"/>
      <c r="R18" s="74"/>
      <c r="S18" s="74"/>
      <c r="T18" s="74"/>
      <c r="U18" s="75"/>
      <c r="V18" s="74"/>
    </row>
    <row r="19" spans="1:23" s="9" customFormat="1" ht="31.5" customHeight="1" thickBot="1" x14ac:dyDescent="0.35">
      <c r="A19" s="532" t="s">
        <v>12</v>
      </c>
      <c r="B19" s="532"/>
      <c r="C19" s="533"/>
      <c r="D19" s="575"/>
      <c r="E19" s="576"/>
      <c r="F19" s="576"/>
      <c r="G19" s="576"/>
      <c r="H19" s="576"/>
      <c r="I19" s="576"/>
      <c r="J19" s="576"/>
      <c r="K19" s="576"/>
      <c r="L19" s="576"/>
      <c r="M19" s="576"/>
      <c r="N19" s="577"/>
      <c r="O19" s="11"/>
      <c r="P19" s="464" t="str">
        <f>'Info District'!H17</f>
        <v>T2</v>
      </c>
      <c r="Q19" s="65"/>
      <c r="R19" s="535" t="s">
        <v>96</v>
      </c>
      <c r="S19" s="536"/>
      <c r="T19" s="536"/>
      <c r="U19" s="536"/>
      <c r="V19" s="537"/>
    </row>
    <row r="20" spans="1:23" s="9" customFormat="1" ht="8.25" customHeight="1" thickBot="1" x14ac:dyDescent="0.35">
      <c r="A20" s="12"/>
      <c r="B20" s="12"/>
      <c r="C20" s="12"/>
      <c r="D20" s="12"/>
      <c r="E20" s="12"/>
      <c r="F20" s="12"/>
      <c r="G20" s="13"/>
      <c r="H20" s="13"/>
      <c r="I20" s="13"/>
      <c r="J20" s="13"/>
      <c r="K20" s="13"/>
      <c r="L20" s="14"/>
      <c r="M20" s="14"/>
      <c r="N20" s="14"/>
      <c r="O20" s="14"/>
      <c r="Q20" s="64"/>
      <c r="R20" s="146"/>
      <c r="S20" s="74"/>
      <c r="T20" s="74"/>
      <c r="U20" s="76"/>
      <c r="V20" s="147"/>
    </row>
    <row r="21" spans="1:23" s="9" customFormat="1" ht="30.75" customHeight="1" thickBot="1" x14ac:dyDescent="0.35">
      <c r="A21" s="564" t="s">
        <v>6</v>
      </c>
      <c r="B21" s="564"/>
      <c r="C21" s="564"/>
      <c r="D21" s="565"/>
      <c r="E21" s="566"/>
      <c r="F21" s="566"/>
      <c r="G21" s="566"/>
      <c r="H21" s="567"/>
      <c r="I21" s="12"/>
      <c r="K21" s="230" t="s">
        <v>338</v>
      </c>
      <c r="O21" s="571"/>
      <c r="P21" s="572"/>
      <c r="Q21" s="64"/>
      <c r="R21" s="146"/>
      <c r="S21" s="74"/>
      <c r="T21" s="74"/>
      <c r="U21" s="76"/>
      <c r="V21" s="147"/>
    </row>
    <row r="22" spans="1:23" s="9" customFormat="1" ht="9" customHeight="1" thickBot="1" x14ac:dyDescent="0.35">
      <c r="A22" s="12"/>
      <c r="B22" s="12"/>
      <c r="C22" s="12"/>
      <c r="D22" s="12"/>
      <c r="E22" s="12"/>
      <c r="F22" s="12"/>
      <c r="G22" s="13"/>
      <c r="H22" s="13"/>
      <c r="I22" s="13"/>
      <c r="J22" s="13"/>
      <c r="K22" s="13"/>
      <c r="L22" s="14"/>
      <c r="M22" s="14"/>
      <c r="N22" s="14"/>
      <c r="O22" s="14"/>
      <c r="Q22" s="64"/>
      <c r="R22" s="146"/>
      <c r="S22" s="74"/>
      <c r="T22" s="74"/>
      <c r="U22" s="76"/>
      <c r="V22" s="147"/>
    </row>
    <row r="23" spans="1:23" s="9" customFormat="1" ht="30" customHeight="1" thickBot="1" x14ac:dyDescent="0.35">
      <c r="A23" s="532" t="s">
        <v>240</v>
      </c>
      <c r="B23" s="532"/>
      <c r="C23" s="533"/>
      <c r="D23" s="568" t="s">
        <v>265</v>
      </c>
      <c r="E23" s="569"/>
      <c r="F23" s="570"/>
      <c r="H23" s="229"/>
      <c r="I23" s="573" t="s">
        <v>337</v>
      </c>
      <c r="J23" s="573"/>
      <c r="K23" s="573"/>
      <c r="L23" s="573"/>
      <c r="M23" s="573"/>
      <c r="N23" s="574"/>
      <c r="O23" s="562"/>
      <c r="P23" s="563"/>
      <c r="Q23" s="64"/>
      <c r="R23" s="146"/>
      <c r="S23" s="74"/>
      <c r="T23" s="74"/>
      <c r="U23" s="76"/>
      <c r="V23" s="147"/>
    </row>
    <row r="24" spans="1:23" s="9" customFormat="1" ht="6" customHeight="1" x14ac:dyDescent="0.3">
      <c r="A24" s="12"/>
      <c r="B24" s="12"/>
      <c r="C24" s="12"/>
      <c r="D24" s="12"/>
      <c r="E24" s="12"/>
      <c r="F24" s="12"/>
      <c r="G24" s="13"/>
      <c r="H24" s="15"/>
      <c r="I24" s="15"/>
      <c r="J24" s="15"/>
      <c r="K24" s="13"/>
      <c r="L24" s="14"/>
      <c r="M24" s="14"/>
      <c r="N24" s="14"/>
      <c r="O24" s="14"/>
      <c r="Q24" s="64"/>
      <c r="R24" s="146"/>
      <c r="S24" s="74"/>
      <c r="T24" s="74"/>
      <c r="U24" s="76"/>
      <c r="V24" s="147"/>
    </row>
    <row r="25" spans="1:23" s="9" customFormat="1" ht="4.5" customHeight="1" thickBot="1" x14ac:dyDescent="0.35">
      <c r="A25" s="12"/>
      <c r="B25" s="12"/>
      <c r="C25" s="12"/>
      <c r="D25" s="12"/>
      <c r="E25" s="12"/>
      <c r="F25" s="12"/>
      <c r="G25" s="13"/>
      <c r="H25" s="13"/>
      <c r="I25" s="13"/>
      <c r="J25" s="13"/>
      <c r="K25" s="13"/>
      <c r="L25" s="14"/>
      <c r="M25" s="14"/>
      <c r="N25" s="14"/>
      <c r="O25" s="14"/>
      <c r="Q25" s="64"/>
      <c r="R25" s="146"/>
      <c r="S25" s="74"/>
      <c r="T25" s="74"/>
      <c r="U25" s="76"/>
      <c r="V25" s="147"/>
    </row>
    <row r="26" spans="1:23" ht="76.5" customHeight="1" thickBot="1" x14ac:dyDescent="0.35">
      <c r="A26" s="541" t="s">
        <v>13</v>
      </c>
      <c r="B26" s="16" t="s">
        <v>14</v>
      </c>
      <c r="C26" s="108" t="s">
        <v>15</v>
      </c>
      <c r="D26" s="118" t="s">
        <v>16</v>
      </c>
      <c r="E26" s="117" t="s">
        <v>17</v>
      </c>
      <c r="F26" s="16" t="s">
        <v>18</v>
      </c>
      <c r="G26" s="16" t="s">
        <v>233</v>
      </c>
      <c r="H26" s="16" t="s">
        <v>234</v>
      </c>
      <c r="I26" s="16" t="s">
        <v>19</v>
      </c>
      <c r="J26" s="16" t="s">
        <v>20</v>
      </c>
      <c r="K26" s="108" t="s">
        <v>21</v>
      </c>
      <c r="L26" s="136" t="s">
        <v>22</v>
      </c>
      <c r="M26" s="137" t="s">
        <v>236</v>
      </c>
      <c r="N26" s="138" t="s">
        <v>23</v>
      </c>
      <c r="O26" s="109" t="s">
        <v>39</v>
      </c>
      <c r="P26" s="16" t="s">
        <v>40</v>
      </c>
      <c r="R26" s="148" t="s">
        <v>237</v>
      </c>
      <c r="S26" s="140" t="s">
        <v>93</v>
      </c>
      <c r="T26" s="140" t="s">
        <v>239</v>
      </c>
      <c r="U26" s="140" t="s">
        <v>238</v>
      </c>
      <c r="V26" s="149" t="s">
        <v>97</v>
      </c>
    </row>
    <row r="27" spans="1:23" s="47" customFormat="1" ht="21.75" customHeight="1" thickBot="1" x14ac:dyDescent="0.35">
      <c r="A27" s="542"/>
      <c r="B27" s="46" t="s">
        <v>24</v>
      </c>
      <c r="C27" s="46" t="s">
        <v>25</v>
      </c>
      <c r="D27" s="112" t="s">
        <v>26</v>
      </c>
      <c r="E27" s="46" t="s">
        <v>27</v>
      </c>
      <c r="F27" s="46"/>
      <c r="G27" s="46" t="s">
        <v>28</v>
      </c>
      <c r="H27" s="46"/>
      <c r="I27" s="46" t="s">
        <v>29</v>
      </c>
      <c r="J27" s="46"/>
      <c r="K27" s="131" t="s">
        <v>235</v>
      </c>
      <c r="L27" s="133"/>
      <c r="M27" s="134"/>
      <c r="N27" s="135"/>
      <c r="O27" s="132" t="s">
        <v>30</v>
      </c>
      <c r="P27" s="46"/>
      <c r="Q27" s="66"/>
      <c r="R27" s="150"/>
      <c r="S27" s="67" t="s">
        <v>94</v>
      </c>
      <c r="T27" s="67" t="s">
        <v>95</v>
      </c>
      <c r="U27" s="94"/>
      <c r="V27" s="151" t="str">
        <f>IF(J28&lt;=0,"",IF(J28=90,$W$28))</f>
        <v/>
      </c>
      <c r="W27" s="37" t="s">
        <v>98</v>
      </c>
    </row>
    <row r="28" spans="1:23" ht="49.5" customHeight="1" x14ac:dyDescent="0.3">
      <c r="A28" s="231" t="str">
        <f>CDT!B26</f>
        <v>Artéméther-Luméfantrine 6cp (AL)</v>
      </c>
      <c r="B28" s="79"/>
      <c r="C28" s="110"/>
      <c r="D28" s="120" t="str">
        <f>IF(B28&lt;&gt;"",B28+C28,"")</f>
        <v/>
      </c>
      <c r="E28" s="119"/>
      <c r="F28" s="79"/>
      <c r="G28" s="79"/>
      <c r="H28" s="79"/>
      <c r="I28" s="79"/>
      <c r="J28" s="79"/>
      <c r="K28" s="110"/>
      <c r="L28" s="431" t="str">
        <f>IF(B28&lt;&gt;"",IF(J28=0,E28,((E28*90)/(90-J28))),"0")</f>
        <v>0</v>
      </c>
      <c r="M28" s="428" t="str">
        <f>IF(B28&lt;&gt;"",((E28/R28)*30),"0")</f>
        <v>0</v>
      </c>
      <c r="N28" s="250" t="str">
        <f>IF(B28&lt;&gt;"",IF(J28=0,((E28+L28)-K28),((M28*6)-K28)),"0")</f>
        <v>0</v>
      </c>
      <c r="O28" s="251"/>
      <c r="P28" s="81"/>
      <c r="R28" s="152">
        <f>(90-J28)</f>
        <v>90</v>
      </c>
      <c r="S28" s="68" t="e">
        <f>D28-(E28+G28+I28+H28)</f>
        <v>#VALUE!</v>
      </c>
      <c r="T28" s="68" t="e">
        <f>K28-S28</f>
        <v>#VALUE!</v>
      </c>
      <c r="U28" s="95">
        <v>6</v>
      </c>
      <c r="V28" s="153" t="e">
        <f t="shared" ref="V28:V52" si="0">IF(T28=0,"",$W$27)</f>
        <v>#VALUE!</v>
      </c>
      <c r="W28" s="37" t="s">
        <v>203</v>
      </c>
    </row>
    <row r="29" spans="1:23" ht="45" customHeight="1" x14ac:dyDescent="0.3">
      <c r="A29" s="231" t="str">
        <f>CDT!B27</f>
        <v>Artéméther-Luméfantrine 12cp (AL)</v>
      </c>
      <c r="B29" s="79"/>
      <c r="C29" s="110"/>
      <c r="D29" s="121" t="str">
        <f t="shared" ref="D29:D36" si="1">IF(B29&lt;&gt;"",B29+C29,"")</f>
        <v/>
      </c>
      <c r="E29" s="119"/>
      <c r="F29" s="79"/>
      <c r="G29" s="79"/>
      <c r="H29" s="79"/>
      <c r="I29" s="79"/>
      <c r="J29" s="79"/>
      <c r="K29" s="110"/>
      <c r="L29" s="431" t="str">
        <f t="shared" ref="L29:L36" si="2">IF(B29&lt;&gt;"",IF(J29=0,E29,((E29*90)/(90-J29))),"0")</f>
        <v>0</v>
      </c>
      <c r="M29" s="428" t="str">
        <f t="shared" ref="M29:M36" si="3">IF(B29&lt;&gt;"",((E29/R29)*30),"0")</f>
        <v>0</v>
      </c>
      <c r="N29" s="250" t="str">
        <f t="shared" ref="N29:N36" si="4">IF(B29&lt;&gt;"",IF(J29=0,((E29+L29)-K29),((M29*6)-K29)),"0")</f>
        <v>0</v>
      </c>
      <c r="O29" s="251"/>
      <c r="P29" s="81"/>
      <c r="R29" s="152">
        <f t="shared" ref="R29:R50" si="5">(90-J29)</f>
        <v>90</v>
      </c>
      <c r="S29" s="68" t="e">
        <f t="shared" ref="S29:S49" si="6">D29-(E29+G29+I29+H29)</f>
        <v>#VALUE!</v>
      </c>
      <c r="T29" s="68" t="e">
        <f t="shared" ref="T29:T50" si="7">K29-S29</f>
        <v>#VALUE!</v>
      </c>
      <c r="U29" s="95">
        <v>12</v>
      </c>
      <c r="V29" s="153" t="e">
        <f t="shared" si="0"/>
        <v>#VALUE!</v>
      </c>
    </row>
    <row r="30" spans="1:23" ht="49.5" customHeight="1" x14ac:dyDescent="0.3">
      <c r="A30" s="231" t="str">
        <f>CDT!B28</f>
        <v>Artéméther-Luméfantrine 18cp (AL)</v>
      </c>
      <c r="B30" s="79"/>
      <c r="C30" s="110"/>
      <c r="D30" s="121" t="str">
        <f t="shared" si="1"/>
        <v/>
      </c>
      <c r="E30" s="119"/>
      <c r="F30" s="79"/>
      <c r="G30" s="79"/>
      <c r="H30" s="79"/>
      <c r="I30" s="79"/>
      <c r="J30" s="79"/>
      <c r="K30" s="110"/>
      <c r="L30" s="431" t="str">
        <f t="shared" si="2"/>
        <v>0</v>
      </c>
      <c r="M30" s="428" t="str">
        <f t="shared" si="3"/>
        <v>0</v>
      </c>
      <c r="N30" s="250" t="str">
        <f t="shared" si="4"/>
        <v>0</v>
      </c>
      <c r="O30" s="251"/>
      <c r="P30" s="81"/>
      <c r="R30" s="152">
        <f t="shared" si="5"/>
        <v>90</v>
      </c>
      <c r="S30" s="68" t="e">
        <f t="shared" si="6"/>
        <v>#VALUE!</v>
      </c>
      <c r="T30" s="68" t="e">
        <f t="shared" si="7"/>
        <v>#VALUE!</v>
      </c>
      <c r="U30" s="95">
        <v>18</v>
      </c>
      <c r="V30" s="153" t="e">
        <f t="shared" si="0"/>
        <v>#VALUE!</v>
      </c>
    </row>
    <row r="31" spans="1:23" ht="49.5" customHeight="1" x14ac:dyDescent="0.3">
      <c r="A31" s="231" t="str">
        <f>CDT!B29</f>
        <v>Artéméther-Luméfantrine 24cp (AL)</v>
      </c>
      <c r="B31" s="79"/>
      <c r="C31" s="110"/>
      <c r="D31" s="121" t="str">
        <f t="shared" si="1"/>
        <v/>
      </c>
      <c r="E31" s="119"/>
      <c r="F31" s="79"/>
      <c r="G31" s="79"/>
      <c r="H31" s="79"/>
      <c r="I31" s="79"/>
      <c r="J31" s="79"/>
      <c r="K31" s="110"/>
      <c r="L31" s="431" t="str">
        <f t="shared" si="2"/>
        <v>0</v>
      </c>
      <c r="M31" s="428" t="str">
        <f t="shared" si="3"/>
        <v>0</v>
      </c>
      <c r="N31" s="250" t="str">
        <f t="shared" si="4"/>
        <v>0</v>
      </c>
      <c r="O31" s="251"/>
      <c r="P31" s="81"/>
      <c r="R31" s="152">
        <f t="shared" si="5"/>
        <v>90</v>
      </c>
      <c r="S31" s="68" t="e">
        <f t="shared" si="6"/>
        <v>#VALUE!</v>
      </c>
      <c r="T31" s="68" t="e">
        <f t="shared" si="7"/>
        <v>#VALUE!</v>
      </c>
      <c r="U31" s="95">
        <v>24</v>
      </c>
      <c r="V31" s="153" t="e">
        <f t="shared" si="0"/>
        <v>#VALUE!</v>
      </c>
    </row>
    <row r="32" spans="1:23" ht="50.25" hidden="1" customHeight="1" x14ac:dyDescent="0.3">
      <c r="A32" s="17" t="str">
        <f>CDT!B30</f>
        <v>Artéméther injectable 40 mg</v>
      </c>
      <c r="B32" s="79"/>
      <c r="C32" s="110"/>
      <c r="D32" s="121" t="str">
        <f t="shared" si="1"/>
        <v/>
      </c>
      <c r="E32" s="119"/>
      <c r="F32" s="79"/>
      <c r="G32" s="79"/>
      <c r="H32" s="79"/>
      <c r="I32" s="79"/>
      <c r="J32" s="79"/>
      <c r="K32" s="110"/>
      <c r="L32" s="431" t="str">
        <f t="shared" si="2"/>
        <v>0</v>
      </c>
      <c r="M32" s="428" t="str">
        <f t="shared" si="3"/>
        <v>0</v>
      </c>
      <c r="N32" s="250" t="str">
        <f t="shared" si="4"/>
        <v>0</v>
      </c>
      <c r="O32" s="251"/>
      <c r="P32" s="79"/>
      <c r="R32" s="152">
        <f t="shared" si="5"/>
        <v>90</v>
      </c>
      <c r="S32" s="68" t="e">
        <f t="shared" si="6"/>
        <v>#VALUE!</v>
      </c>
      <c r="T32" s="68" t="e">
        <f t="shared" si="7"/>
        <v>#VALUE!</v>
      </c>
      <c r="U32" s="95">
        <v>1</v>
      </c>
      <c r="V32" s="153" t="e">
        <f t="shared" si="0"/>
        <v>#VALUE!</v>
      </c>
    </row>
    <row r="33" spans="1:22" ht="50.25" hidden="1" customHeight="1" x14ac:dyDescent="0.3">
      <c r="A33" s="17" t="str">
        <f>CDT!B31</f>
        <v>Artéméther injectable 80 mg</v>
      </c>
      <c r="B33" s="79"/>
      <c r="C33" s="110"/>
      <c r="D33" s="121" t="str">
        <f t="shared" si="1"/>
        <v/>
      </c>
      <c r="E33" s="119"/>
      <c r="F33" s="79"/>
      <c r="G33" s="79"/>
      <c r="H33" s="79"/>
      <c r="I33" s="79"/>
      <c r="J33" s="79"/>
      <c r="K33" s="110"/>
      <c r="L33" s="431" t="str">
        <f t="shared" si="2"/>
        <v>0</v>
      </c>
      <c r="M33" s="428" t="str">
        <f t="shared" si="3"/>
        <v>0</v>
      </c>
      <c r="N33" s="250" t="str">
        <f t="shared" si="4"/>
        <v>0</v>
      </c>
      <c r="O33" s="251"/>
      <c r="P33" s="79"/>
      <c r="R33" s="152">
        <f t="shared" si="5"/>
        <v>90</v>
      </c>
      <c r="S33" s="68" t="e">
        <f t="shared" si="6"/>
        <v>#VALUE!</v>
      </c>
      <c r="T33" s="68" t="e">
        <f t="shared" si="7"/>
        <v>#VALUE!</v>
      </c>
      <c r="U33" s="95">
        <v>1</v>
      </c>
      <c r="V33" s="153" t="e">
        <f t="shared" si="0"/>
        <v>#VALUE!</v>
      </c>
    </row>
    <row r="34" spans="1:22" ht="50.25" hidden="1" customHeight="1" x14ac:dyDescent="0.3">
      <c r="A34" s="17" t="str">
        <f>CDT!B32</f>
        <v>Artésunate injectable 60 mg</v>
      </c>
      <c r="B34" s="79"/>
      <c r="C34" s="110"/>
      <c r="D34" s="121" t="str">
        <f t="shared" si="1"/>
        <v/>
      </c>
      <c r="E34" s="119"/>
      <c r="F34" s="79"/>
      <c r="G34" s="79"/>
      <c r="H34" s="79"/>
      <c r="I34" s="79"/>
      <c r="J34" s="79"/>
      <c r="K34" s="110"/>
      <c r="L34" s="431" t="str">
        <f t="shared" si="2"/>
        <v>0</v>
      </c>
      <c r="M34" s="428" t="str">
        <f t="shared" si="3"/>
        <v>0</v>
      </c>
      <c r="N34" s="250" t="str">
        <f t="shared" si="4"/>
        <v>0</v>
      </c>
      <c r="O34" s="251"/>
      <c r="P34" s="79"/>
      <c r="R34" s="152">
        <f t="shared" si="5"/>
        <v>90</v>
      </c>
      <c r="S34" s="68" t="e">
        <f t="shared" si="6"/>
        <v>#VALUE!</v>
      </c>
      <c r="T34" s="68" t="e">
        <f t="shared" si="7"/>
        <v>#VALUE!</v>
      </c>
      <c r="U34" s="95">
        <v>1</v>
      </c>
      <c r="V34" s="153" t="e">
        <f t="shared" si="0"/>
        <v>#VALUE!</v>
      </c>
    </row>
    <row r="35" spans="1:22" ht="50.25" hidden="1" customHeight="1" x14ac:dyDescent="0.3">
      <c r="A35" s="17" t="str">
        <f>CDT!B33</f>
        <v xml:space="preserve"> Sulfadoxine Pyriméthamine:  (SP)</v>
      </c>
      <c r="B35" s="79"/>
      <c r="C35" s="110"/>
      <c r="D35" s="121" t="str">
        <f t="shared" si="1"/>
        <v/>
      </c>
      <c r="E35" s="119"/>
      <c r="F35" s="79"/>
      <c r="G35" s="79"/>
      <c r="H35" s="79"/>
      <c r="I35" s="79"/>
      <c r="J35" s="79"/>
      <c r="K35" s="110"/>
      <c r="L35" s="431" t="str">
        <f t="shared" si="2"/>
        <v>0</v>
      </c>
      <c r="M35" s="428" t="str">
        <f t="shared" si="3"/>
        <v>0</v>
      </c>
      <c r="N35" s="250" t="str">
        <f t="shared" si="4"/>
        <v>0</v>
      </c>
      <c r="O35" s="251"/>
      <c r="P35" s="79"/>
      <c r="R35" s="152">
        <f t="shared" si="5"/>
        <v>90</v>
      </c>
      <c r="S35" s="68" t="e">
        <f t="shared" si="6"/>
        <v>#VALUE!</v>
      </c>
      <c r="T35" s="68" t="e">
        <f t="shared" si="7"/>
        <v>#VALUE!</v>
      </c>
      <c r="U35" s="95">
        <v>3</v>
      </c>
      <c r="V35" s="153" t="e">
        <f t="shared" si="0"/>
        <v>#VALUE!</v>
      </c>
    </row>
    <row r="36" spans="1:22" ht="45.75" customHeight="1" thickBot="1" x14ac:dyDescent="0.35">
      <c r="A36" s="231" t="str">
        <f>CDT!B34</f>
        <v>Test de Diagnostic Rapide  : (TDR)</v>
      </c>
      <c r="B36" s="79"/>
      <c r="C36" s="110"/>
      <c r="D36" s="305" t="str">
        <f t="shared" si="1"/>
        <v/>
      </c>
      <c r="E36" s="119"/>
      <c r="F36" s="79"/>
      <c r="G36" s="79"/>
      <c r="H36" s="79"/>
      <c r="I36" s="79"/>
      <c r="J36" s="79"/>
      <c r="K36" s="110"/>
      <c r="L36" s="431" t="str">
        <f t="shared" si="2"/>
        <v>0</v>
      </c>
      <c r="M36" s="428" t="str">
        <f t="shared" si="3"/>
        <v>0</v>
      </c>
      <c r="N36" s="250" t="str">
        <f t="shared" si="4"/>
        <v>0</v>
      </c>
      <c r="O36" s="251"/>
      <c r="P36" s="79"/>
      <c r="R36" s="152">
        <f t="shared" si="5"/>
        <v>90</v>
      </c>
      <c r="S36" s="68" t="e">
        <f t="shared" si="6"/>
        <v>#VALUE!</v>
      </c>
      <c r="T36" s="68" t="e">
        <f t="shared" si="7"/>
        <v>#VALUE!</v>
      </c>
      <c r="U36" s="95">
        <v>1</v>
      </c>
      <c r="V36" s="153" t="e">
        <f t="shared" si="0"/>
        <v>#VALUE!</v>
      </c>
    </row>
    <row r="37" spans="1:22" ht="34.5" hidden="1" customHeight="1" x14ac:dyDescent="0.3">
      <c r="A37" s="17" t="str">
        <f>CDT!B35</f>
        <v>Moustiquaire à Imprégnation Durable: (MID)</v>
      </c>
      <c r="B37" s="79"/>
      <c r="C37" s="110"/>
      <c r="D37" s="304">
        <f t="shared" ref="D37:D50" si="8">B37+C37</f>
        <v>0</v>
      </c>
      <c r="E37" s="119"/>
      <c r="F37" s="79"/>
      <c r="G37" s="79"/>
      <c r="H37" s="79"/>
      <c r="I37" s="79"/>
      <c r="J37" s="79"/>
      <c r="K37" s="110"/>
      <c r="L37" s="113">
        <f t="shared" ref="L37:L50" si="9">IF(J37=0,E37,((D37*90)/(90-J37)))</f>
        <v>0</v>
      </c>
      <c r="M37" s="55">
        <f t="shared" ref="M37:M50" si="10">(E37/R37)*30</f>
        <v>0</v>
      </c>
      <c r="N37" s="114">
        <f t="shared" ref="N37:N49" si="11">IF(J37=0,((E37+L37)-K37),((L37*2)-K37))</f>
        <v>0</v>
      </c>
      <c r="O37" s="111" t="str">
        <f t="shared" ref="O37:O50" si="12">IF(N37=0,"0",N37)</f>
        <v>0</v>
      </c>
      <c r="P37" s="79"/>
      <c r="R37" s="152">
        <f t="shared" si="5"/>
        <v>90</v>
      </c>
      <c r="S37" s="68">
        <f t="shared" si="6"/>
        <v>0</v>
      </c>
      <c r="T37" s="68">
        <f t="shared" si="7"/>
        <v>0</v>
      </c>
      <c r="U37" s="95">
        <v>1</v>
      </c>
      <c r="V37" s="153" t="str">
        <f t="shared" si="0"/>
        <v/>
      </c>
    </row>
    <row r="38" spans="1:22" ht="34.5" hidden="1" customHeight="1" x14ac:dyDescent="0.3">
      <c r="A38" s="17" t="str">
        <f>CDT!B40</f>
        <v>Artésunate Amodiaquine: (ASAQ) : 3 cp (25/67,5 mg)</v>
      </c>
      <c r="B38" s="79"/>
      <c r="C38" s="110"/>
      <c r="D38" s="121">
        <f t="shared" si="8"/>
        <v>0</v>
      </c>
      <c r="E38" s="119"/>
      <c r="F38" s="79"/>
      <c r="G38" s="79"/>
      <c r="H38" s="79"/>
      <c r="I38" s="79"/>
      <c r="J38" s="79"/>
      <c r="K38" s="110"/>
      <c r="L38" s="113">
        <f t="shared" si="9"/>
        <v>0</v>
      </c>
      <c r="M38" s="55">
        <f t="shared" si="10"/>
        <v>0</v>
      </c>
      <c r="N38" s="114">
        <f t="shared" si="11"/>
        <v>0</v>
      </c>
      <c r="O38" s="111" t="str">
        <f t="shared" si="12"/>
        <v>0</v>
      </c>
      <c r="P38" s="79"/>
      <c r="R38" s="152">
        <f t="shared" si="5"/>
        <v>90</v>
      </c>
      <c r="S38" s="68">
        <f t="shared" si="6"/>
        <v>0</v>
      </c>
      <c r="T38" s="68">
        <f t="shared" si="7"/>
        <v>0</v>
      </c>
      <c r="U38" s="95">
        <v>3</v>
      </c>
      <c r="V38" s="153" t="str">
        <f t="shared" si="0"/>
        <v/>
      </c>
    </row>
    <row r="39" spans="1:22" ht="34.5" hidden="1" customHeight="1" x14ac:dyDescent="0.3">
      <c r="A39" s="17" t="str">
        <f>CDT!B41</f>
        <v>Artésunate Amodiaquine: (ASAQ) 3 cp (50/135 mg)</v>
      </c>
      <c r="B39" s="79"/>
      <c r="C39" s="110"/>
      <c r="D39" s="121">
        <f t="shared" si="8"/>
        <v>0</v>
      </c>
      <c r="E39" s="119"/>
      <c r="F39" s="79"/>
      <c r="G39" s="79"/>
      <c r="H39" s="79"/>
      <c r="I39" s="79"/>
      <c r="J39" s="79"/>
      <c r="K39" s="110"/>
      <c r="L39" s="113">
        <f t="shared" si="9"/>
        <v>0</v>
      </c>
      <c r="M39" s="55">
        <f t="shared" si="10"/>
        <v>0</v>
      </c>
      <c r="N39" s="114">
        <f t="shared" si="11"/>
        <v>0</v>
      </c>
      <c r="O39" s="111" t="str">
        <f t="shared" si="12"/>
        <v>0</v>
      </c>
      <c r="P39" s="79"/>
      <c r="R39" s="152">
        <f t="shared" si="5"/>
        <v>90</v>
      </c>
      <c r="S39" s="68">
        <f t="shared" si="6"/>
        <v>0</v>
      </c>
      <c r="T39" s="68">
        <f t="shared" si="7"/>
        <v>0</v>
      </c>
      <c r="U39" s="95">
        <v>3</v>
      </c>
      <c r="V39" s="153" t="str">
        <f t="shared" si="0"/>
        <v/>
      </c>
    </row>
    <row r="40" spans="1:22" ht="34.5" hidden="1" customHeight="1" x14ac:dyDescent="0.3">
      <c r="A40" s="17" t="str">
        <f>CDT!B42</f>
        <v>Artésunate Amodiaquine: (ASAQ) 3 cp (100/270 mg)</v>
      </c>
      <c r="B40" s="79"/>
      <c r="C40" s="110"/>
      <c r="D40" s="121">
        <f t="shared" si="8"/>
        <v>0</v>
      </c>
      <c r="E40" s="119"/>
      <c r="F40" s="79"/>
      <c r="G40" s="79"/>
      <c r="H40" s="79"/>
      <c r="I40" s="79"/>
      <c r="J40" s="79"/>
      <c r="K40" s="110"/>
      <c r="L40" s="113">
        <f t="shared" si="9"/>
        <v>0</v>
      </c>
      <c r="M40" s="55">
        <f t="shared" si="10"/>
        <v>0</v>
      </c>
      <c r="N40" s="114">
        <f t="shared" si="11"/>
        <v>0</v>
      </c>
      <c r="O40" s="111" t="str">
        <f t="shared" si="12"/>
        <v>0</v>
      </c>
      <c r="P40" s="79"/>
      <c r="R40" s="152">
        <f t="shared" si="5"/>
        <v>90</v>
      </c>
      <c r="S40" s="68">
        <f t="shared" si="6"/>
        <v>0</v>
      </c>
      <c r="T40" s="68">
        <f t="shared" si="7"/>
        <v>0</v>
      </c>
      <c r="U40" s="95">
        <v>3</v>
      </c>
      <c r="V40" s="153" t="str">
        <f t="shared" si="0"/>
        <v/>
      </c>
    </row>
    <row r="41" spans="1:22" ht="34.5" hidden="1" customHeight="1" x14ac:dyDescent="0.3">
      <c r="A41" s="17" t="str">
        <f>CDT!B43</f>
        <v>Artésunate Amodiaquine: (ASAQ) 6 cp (100/270 mg)</v>
      </c>
      <c r="B41" s="79"/>
      <c r="C41" s="110"/>
      <c r="D41" s="121">
        <f t="shared" si="8"/>
        <v>0</v>
      </c>
      <c r="E41" s="119"/>
      <c r="F41" s="79"/>
      <c r="G41" s="79"/>
      <c r="H41" s="79"/>
      <c r="I41" s="79"/>
      <c r="J41" s="79"/>
      <c r="K41" s="110"/>
      <c r="L41" s="113">
        <f t="shared" si="9"/>
        <v>0</v>
      </c>
      <c r="M41" s="55">
        <f t="shared" si="10"/>
        <v>0</v>
      </c>
      <c r="N41" s="114">
        <f t="shared" si="11"/>
        <v>0</v>
      </c>
      <c r="O41" s="111" t="str">
        <f t="shared" si="12"/>
        <v>0</v>
      </c>
      <c r="P41" s="79"/>
      <c r="R41" s="152">
        <f t="shared" si="5"/>
        <v>90</v>
      </c>
      <c r="S41" s="68">
        <f t="shared" si="6"/>
        <v>0</v>
      </c>
      <c r="T41" s="68">
        <f t="shared" si="7"/>
        <v>0</v>
      </c>
      <c r="U41" s="95">
        <v>3</v>
      </c>
      <c r="V41" s="153" t="str">
        <f t="shared" si="0"/>
        <v/>
      </c>
    </row>
    <row r="42" spans="1:22" ht="34.5" hidden="1" customHeight="1" x14ac:dyDescent="0.3">
      <c r="A42" s="17" t="str">
        <f>CDT!B36</f>
        <v>Dihydroartéminisine Pipéraquine– Plaq / 3 comp 
( DHA-PPQ)  20/160 mg</v>
      </c>
      <c r="B42" s="79"/>
      <c r="C42" s="110"/>
      <c r="D42" s="121">
        <f t="shared" si="8"/>
        <v>0</v>
      </c>
      <c r="E42" s="119"/>
      <c r="F42" s="79"/>
      <c r="G42" s="79"/>
      <c r="H42" s="79"/>
      <c r="I42" s="79"/>
      <c r="J42" s="79"/>
      <c r="K42" s="110"/>
      <c r="L42" s="113">
        <f t="shared" si="9"/>
        <v>0</v>
      </c>
      <c r="M42" s="55">
        <f t="shared" si="10"/>
        <v>0</v>
      </c>
      <c r="N42" s="114">
        <f t="shared" si="11"/>
        <v>0</v>
      </c>
      <c r="O42" s="111" t="str">
        <f t="shared" si="12"/>
        <v>0</v>
      </c>
      <c r="P42" s="79"/>
      <c r="R42" s="152">
        <f t="shared" si="5"/>
        <v>90</v>
      </c>
      <c r="S42" s="68">
        <f t="shared" si="6"/>
        <v>0</v>
      </c>
      <c r="T42" s="68">
        <f t="shared" si="7"/>
        <v>0</v>
      </c>
      <c r="U42" s="95">
        <v>1</v>
      </c>
      <c r="V42" s="153" t="str">
        <f t="shared" si="0"/>
        <v/>
      </c>
    </row>
    <row r="43" spans="1:22" ht="34.5" hidden="1" customHeight="1" x14ac:dyDescent="0.3">
      <c r="A43" s="17" t="str">
        <f>CDT!B37</f>
        <v>Dihydroartéminisine Pipéraquine– Plaq / 3 comp 
( DHA-PPQ)  40/320 mg</v>
      </c>
      <c r="B43" s="79"/>
      <c r="C43" s="110"/>
      <c r="D43" s="121">
        <f t="shared" si="8"/>
        <v>0</v>
      </c>
      <c r="E43" s="119"/>
      <c r="F43" s="79"/>
      <c r="G43" s="79"/>
      <c r="H43" s="79"/>
      <c r="I43" s="79"/>
      <c r="J43" s="79"/>
      <c r="K43" s="110"/>
      <c r="L43" s="113">
        <f t="shared" si="9"/>
        <v>0</v>
      </c>
      <c r="M43" s="55">
        <f t="shared" si="10"/>
        <v>0</v>
      </c>
      <c r="N43" s="114">
        <f t="shared" si="11"/>
        <v>0</v>
      </c>
      <c r="O43" s="111" t="str">
        <f t="shared" si="12"/>
        <v>0</v>
      </c>
      <c r="P43" s="79"/>
      <c r="R43" s="152">
        <f t="shared" si="5"/>
        <v>90</v>
      </c>
      <c r="S43" s="68">
        <f t="shared" si="6"/>
        <v>0</v>
      </c>
      <c r="T43" s="68">
        <f t="shared" si="7"/>
        <v>0</v>
      </c>
      <c r="U43" s="95">
        <v>1</v>
      </c>
      <c r="V43" s="153" t="str">
        <f t="shared" si="0"/>
        <v/>
      </c>
    </row>
    <row r="44" spans="1:22" ht="34.5" hidden="1" customHeight="1" x14ac:dyDescent="0.3">
      <c r="A44" s="17" t="str">
        <f>CDT!B38</f>
        <v>Dihydroartéminisine Pipéraquine– Plaq / 6 comp 
( DHA-PPQ)  40/320 mg</v>
      </c>
      <c r="B44" s="79"/>
      <c r="C44" s="110"/>
      <c r="D44" s="121">
        <f t="shared" si="8"/>
        <v>0</v>
      </c>
      <c r="E44" s="119"/>
      <c r="F44" s="79"/>
      <c r="G44" s="79"/>
      <c r="H44" s="79"/>
      <c r="I44" s="79"/>
      <c r="J44" s="79"/>
      <c r="K44" s="110"/>
      <c r="L44" s="113">
        <f t="shared" si="9"/>
        <v>0</v>
      </c>
      <c r="M44" s="55">
        <f t="shared" si="10"/>
        <v>0</v>
      </c>
      <c r="N44" s="114">
        <f t="shared" si="11"/>
        <v>0</v>
      </c>
      <c r="O44" s="111" t="str">
        <f t="shared" si="12"/>
        <v>0</v>
      </c>
      <c r="P44" s="79"/>
      <c r="R44" s="152">
        <f t="shared" si="5"/>
        <v>90</v>
      </c>
      <c r="S44" s="68">
        <f t="shared" si="6"/>
        <v>0</v>
      </c>
      <c r="T44" s="68">
        <f t="shared" si="7"/>
        <v>0</v>
      </c>
      <c r="U44" s="95">
        <v>1</v>
      </c>
      <c r="V44" s="153" t="str">
        <f t="shared" si="0"/>
        <v/>
      </c>
    </row>
    <row r="45" spans="1:22" ht="34.5" hidden="1" customHeight="1" x14ac:dyDescent="0.3">
      <c r="A45" s="17" t="str">
        <f>CDT!B44</f>
        <v>Artésunate - Méfloquine (AS-MF)</v>
      </c>
      <c r="B45" s="79"/>
      <c r="C45" s="110"/>
      <c r="D45" s="121">
        <f t="shared" si="8"/>
        <v>0</v>
      </c>
      <c r="E45" s="119"/>
      <c r="F45" s="79"/>
      <c r="G45" s="79"/>
      <c r="H45" s="79"/>
      <c r="I45" s="79"/>
      <c r="J45" s="79"/>
      <c r="K45" s="110"/>
      <c r="L45" s="113">
        <f t="shared" si="9"/>
        <v>0</v>
      </c>
      <c r="M45" s="55">
        <f t="shared" si="10"/>
        <v>0</v>
      </c>
      <c r="N45" s="114">
        <f t="shared" si="11"/>
        <v>0</v>
      </c>
      <c r="O45" s="111" t="str">
        <f t="shared" si="12"/>
        <v>0</v>
      </c>
      <c r="P45" s="79"/>
      <c r="R45" s="152">
        <f t="shared" si="5"/>
        <v>90</v>
      </c>
      <c r="S45" s="68">
        <f t="shared" si="6"/>
        <v>0</v>
      </c>
      <c r="T45" s="68">
        <f t="shared" si="7"/>
        <v>0</v>
      </c>
      <c r="U45" s="95">
        <v>1</v>
      </c>
      <c r="V45" s="153" t="str">
        <f t="shared" si="0"/>
        <v/>
      </c>
    </row>
    <row r="46" spans="1:22" ht="34.5" hidden="1" customHeight="1" x14ac:dyDescent="0.3">
      <c r="A46" s="17" t="str">
        <f>CDT!B45</f>
        <v>Quinine comprimé 300mg</v>
      </c>
      <c r="B46" s="79"/>
      <c r="C46" s="110"/>
      <c r="D46" s="121">
        <f t="shared" si="8"/>
        <v>0</v>
      </c>
      <c r="E46" s="119"/>
      <c r="F46" s="79"/>
      <c r="G46" s="79"/>
      <c r="H46" s="79"/>
      <c r="I46" s="79"/>
      <c r="J46" s="79"/>
      <c r="K46" s="110"/>
      <c r="L46" s="113">
        <f t="shared" si="9"/>
        <v>0</v>
      </c>
      <c r="M46" s="55">
        <f t="shared" si="10"/>
        <v>0</v>
      </c>
      <c r="N46" s="114">
        <f t="shared" si="11"/>
        <v>0</v>
      </c>
      <c r="O46" s="111" t="str">
        <f t="shared" si="12"/>
        <v>0</v>
      </c>
      <c r="P46" s="79"/>
      <c r="R46" s="152">
        <f t="shared" si="5"/>
        <v>90</v>
      </c>
      <c r="S46" s="68">
        <f t="shared" si="6"/>
        <v>0</v>
      </c>
      <c r="T46" s="68">
        <f t="shared" si="7"/>
        <v>0</v>
      </c>
      <c r="U46" s="95">
        <v>1</v>
      </c>
      <c r="V46" s="153" t="str">
        <f t="shared" si="0"/>
        <v/>
      </c>
    </row>
    <row r="47" spans="1:22" ht="34.5" hidden="1" customHeight="1" x14ac:dyDescent="0.3">
      <c r="A47" s="17" t="str">
        <f>CDT!B46</f>
        <v>Quinine injectable 300 mg</v>
      </c>
      <c r="B47" s="79"/>
      <c r="C47" s="110"/>
      <c r="D47" s="121">
        <f t="shared" si="8"/>
        <v>0</v>
      </c>
      <c r="E47" s="119"/>
      <c r="F47" s="79"/>
      <c r="G47" s="79"/>
      <c r="H47" s="79"/>
      <c r="I47" s="79"/>
      <c r="J47" s="79"/>
      <c r="K47" s="110"/>
      <c r="L47" s="113">
        <f t="shared" si="9"/>
        <v>0</v>
      </c>
      <c r="M47" s="55">
        <f t="shared" si="10"/>
        <v>0</v>
      </c>
      <c r="N47" s="114">
        <f t="shared" si="11"/>
        <v>0</v>
      </c>
      <c r="O47" s="111" t="str">
        <f t="shared" si="12"/>
        <v>0</v>
      </c>
      <c r="P47" s="79"/>
      <c r="R47" s="152">
        <f t="shared" si="5"/>
        <v>90</v>
      </c>
      <c r="S47" s="68">
        <f t="shared" si="6"/>
        <v>0</v>
      </c>
      <c r="T47" s="68">
        <f t="shared" si="7"/>
        <v>0</v>
      </c>
      <c r="U47" s="95">
        <v>1</v>
      </c>
      <c r="V47" s="153" t="str">
        <f t="shared" si="0"/>
        <v/>
      </c>
    </row>
    <row r="48" spans="1:22" ht="34.5" hidden="1" customHeight="1" x14ac:dyDescent="0.3">
      <c r="A48" s="17" t="str">
        <f>CDT!B47</f>
        <v>Quinine injectable 600 mg</v>
      </c>
      <c r="B48" s="79"/>
      <c r="C48" s="110"/>
      <c r="D48" s="121">
        <f t="shared" si="8"/>
        <v>0</v>
      </c>
      <c r="E48" s="119"/>
      <c r="F48" s="79"/>
      <c r="G48" s="79"/>
      <c r="H48" s="79"/>
      <c r="I48" s="79"/>
      <c r="J48" s="79"/>
      <c r="K48" s="110"/>
      <c r="L48" s="113">
        <f t="shared" si="9"/>
        <v>0</v>
      </c>
      <c r="M48" s="55">
        <f t="shared" si="10"/>
        <v>0</v>
      </c>
      <c r="N48" s="114">
        <f t="shared" si="11"/>
        <v>0</v>
      </c>
      <c r="O48" s="111" t="str">
        <f t="shared" si="12"/>
        <v>0</v>
      </c>
      <c r="P48" s="79"/>
      <c r="R48" s="152">
        <f t="shared" si="5"/>
        <v>90</v>
      </c>
      <c r="S48" s="68">
        <f t="shared" si="6"/>
        <v>0</v>
      </c>
      <c r="T48" s="68">
        <f t="shared" si="7"/>
        <v>0</v>
      </c>
      <c r="U48" s="95">
        <v>1</v>
      </c>
      <c r="V48" s="153" t="str">
        <f t="shared" si="0"/>
        <v/>
      </c>
    </row>
    <row r="49" spans="1:22" ht="34.5" hidden="1" customHeight="1" x14ac:dyDescent="0.3">
      <c r="A49" s="17" t="str">
        <f>CDT!B48</f>
        <v>Quinine injectable 600 mg</v>
      </c>
      <c r="B49" s="79"/>
      <c r="C49" s="110"/>
      <c r="D49" s="121">
        <f t="shared" si="8"/>
        <v>0</v>
      </c>
      <c r="E49" s="119"/>
      <c r="F49" s="79"/>
      <c r="G49" s="79"/>
      <c r="H49" s="79"/>
      <c r="I49" s="79"/>
      <c r="J49" s="79"/>
      <c r="K49" s="110"/>
      <c r="L49" s="113">
        <f t="shared" si="9"/>
        <v>0</v>
      </c>
      <c r="M49" s="55">
        <f t="shared" si="10"/>
        <v>0</v>
      </c>
      <c r="N49" s="114">
        <f t="shared" si="11"/>
        <v>0</v>
      </c>
      <c r="O49" s="111" t="str">
        <f t="shared" si="12"/>
        <v>0</v>
      </c>
      <c r="P49" s="79"/>
      <c r="R49" s="152">
        <f t="shared" si="5"/>
        <v>90</v>
      </c>
      <c r="S49" s="68">
        <f t="shared" si="6"/>
        <v>0</v>
      </c>
      <c r="T49" s="68">
        <f t="shared" si="7"/>
        <v>0</v>
      </c>
      <c r="U49" s="95">
        <v>1</v>
      </c>
      <c r="V49" s="153" t="str">
        <f t="shared" si="0"/>
        <v/>
      </c>
    </row>
    <row r="50" spans="1:22" ht="34.5" hidden="1" customHeight="1" thickBot="1" x14ac:dyDescent="0.35">
      <c r="A50" s="17" t="str">
        <f>CDT!B49</f>
        <v>Artéméther injectable 100 mg</v>
      </c>
      <c r="B50" s="79"/>
      <c r="C50" s="110"/>
      <c r="D50" s="122">
        <f t="shared" si="8"/>
        <v>0</v>
      </c>
      <c r="E50" s="119"/>
      <c r="F50" s="79"/>
      <c r="G50" s="79"/>
      <c r="H50" s="79"/>
      <c r="I50" s="79"/>
      <c r="J50" s="79"/>
      <c r="K50" s="110"/>
      <c r="L50" s="115">
        <f t="shared" si="9"/>
        <v>0</v>
      </c>
      <c r="M50" s="130">
        <f t="shared" si="10"/>
        <v>0</v>
      </c>
      <c r="N50" s="116">
        <f>IF(J50=0,((E50+L50)-K50),((L50*2)-K50))</f>
        <v>0</v>
      </c>
      <c r="O50" s="111" t="str">
        <f t="shared" si="12"/>
        <v>0</v>
      </c>
      <c r="P50" s="79"/>
      <c r="R50" s="152">
        <f t="shared" si="5"/>
        <v>90</v>
      </c>
      <c r="S50" s="68">
        <f>D50-(E50+G50+I50+H50)</f>
        <v>0</v>
      </c>
      <c r="T50" s="68">
        <f t="shared" si="7"/>
        <v>0</v>
      </c>
      <c r="U50" s="95">
        <v>1</v>
      </c>
      <c r="V50" s="153" t="str">
        <f t="shared" si="0"/>
        <v/>
      </c>
    </row>
    <row r="51" spans="1:22" ht="34.5" hidden="1" customHeight="1" x14ac:dyDescent="0.3">
      <c r="A51" s="17"/>
      <c r="B51" s="79"/>
      <c r="C51" s="79"/>
      <c r="D51" s="56"/>
      <c r="E51" s="79"/>
      <c r="F51" s="79"/>
      <c r="G51" s="79"/>
      <c r="H51" s="79"/>
      <c r="I51" s="79"/>
      <c r="J51" s="79"/>
      <c r="K51" s="79"/>
      <c r="L51" s="57"/>
      <c r="M51" s="57"/>
      <c r="N51" s="58"/>
      <c r="O51" s="80"/>
      <c r="P51" s="79"/>
      <c r="R51" s="152"/>
      <c r="S51" s="68"/>
      <c r="T51" s="68"/>
      <c r="U51" s="95"/>
      <c r="V51" s="153" t="str">
        <f t="shared" si="0"/>
        <v/>
      </c>
    </row>
    <row r="52" spans="1:22" ht="34.5" hidden="1" customHeight="1" x14ac:dyDescent="0.3">
      <c r="A52" s="17"/>
      <c r="B52" s="79"/>
      <c r="C52" s="79"/>
      <c r="D52" s="53"/>
      <c r="E52" s="79"/>
      <c r="F52" s="79"/>
      <c r="G52" s="79"/>
      <c r="H52" s="79"/>
      <c r="I52" s="79"/>
      <c r="J52" s="79"/>
      <c r="K52" s="79"/>
      <c r="L52" s="54"/>
      <c r="M52" s="54"/>
      <c r="N52" s="55"/>
      <c r="O52" s="80"/>
      <c r="P52" s="79"/>
      <c r="R52" s="152"/>
      <c r="S52" s="68"/>
      <c r="T52" s="68"/>
      <c r="U52" s="95"/>
      <c r="V52" s="153" t="str">
        <f t="shared" si="0"/>
        <v/>
      </c>
    </row>
    <row r="53" spans="1:22" s="235" customFormat="1" ht="16.5" customHeight="1" x14ac:dyDescent="0.35">
      <c r="A53" s="494" t="s">
        <v>290</v>
      </c>
      <c r="B53" s="494"/>
      <c r="C53" s="494"/>
      <c r="D53" s="494"/>
      <c r="E53" s="232"/>
      <c r="F53" s="232"/>
      <c r="G53" s="233" t="s">
        <v>298</v>
      </c>
      <c r="H53" s="233"/>
      <c r="I53" s="232"/>
      <c r="J53" s="234"/>
      <c r="K53" s="232"/>
      <c r="L53" s="232"/>
      <c r="M53" s="232"/>
      <c r="N53" s="232"/>
      <c r="O53" s="232"/>
      <c r="Q53" s="236"/>
      <c r="R53" s="237"/>
      <c r="S53" s="238"/>
      <c r="T53" s="238"/>
      <c r="U53" s="239"/>
      <c r="V53" s="240"/>
    </row>
    <row r="54" spans="1:22" ht="34.5" customHeight="1" x14ac:dyDescent="0.3">
      <c r="A54" s="18"/>
      <c r="B54" s="18"/>
      <c r="C54" s="18"/>
      <c r="D54" s="18"/>
      <c r="E54" s="18"/>
      <c r="F54" s="18"/>
      <c r="G54" s="18"/>
      <c r="H54" s="18"/>
      <c r="I54" s="18"/>
      <c r="J54" s="18"/>
      <c r="K54" s="18"/>
      <c r="L54" s="18"/>
      <c r="M54" s="18"/>
      <c r="N54" s="18"/>
      <c r="O54" s="18"/>
      <c r="R54" s="154"/>
      <c r="S54" s="69"/>
      <c r="T54" s="69"/>
      <c r="U54" s="70"/>
      <c r="V54" s="155"/>
    </row>
    <row r="55" spans="1:22" ht="35.25" customHeight="1" x14ac:dyDescent="0.3">
      <c r="B55" s="18"/>
      <c r="C55" s="18"/>
      <c r="D55" s="18"/>
      <c r="E55" s="18"/>
      <c r="F55" s="18"/>
      <c r="I55" s="18"/>
      <c r="J55" s="18"/>
      <c r="K55" s="18"/>
      <c r="L55" s="18"/>
      <c r="M55" s="18"/>
      <c r="N55" s="18"/>
      <c r="O55" s="18"/>
      <c r="R55" s="154"/>
      <c r="S55" s="69"/>
      <c r="T55" s="69"/>
      <c r="U55" s="70"/>
      <c r="V55" s="155"/>
    </row>
    <row r="56" spans="1:22" s="235" customFormat="1" ht="16.5" customHeight="1" x14ac:dyDescent="0.35">
      <c r="A56" s="494" t="s">
        <v>289</v>
      </c>
      <c r="B56" s="494"/>
      <c r="C56" s="494"/>
      <c r="D56" s="494"/>
      <c r="E56" s="232"/>
      <c r="F56" s="232"/>
      <c r="G56" s="561" t="s">
        <v>299</v>
      </c>
      <c r="H56" s="561"/>
      <c r="I56" s="561"/>
      <c r="J56" s="561"/>
      <c r="K56" s="561"/>
      <c r="L56" s="561"/>
      <c r="M56" s="561"/>
      <c r="N56" s="561"/>
      <c r="O56" s="561"/>
      <c r="Q56" s="236"/>
      <c r="R56" s="237"/>
      <c r="S56" s="238"/>
      <c r="T56" s="238"/>
      <c r="U56" s="239"/>
      <c r="V56" s="240"/>
    </row>
  </sheetData>
  <mergeCells count="26">
    <mergeCell ref="A56:D56"/>
    <mergeCell ref="G56:O56"/>
    <mergeCell ref="A23:C23"/>
    <mergeCell ref="D23:F23"/>
    <mergeCell ref="I23:N23"/>
    <mergeCell ref="O23:P23"/>
    <mergeCell ref="A26:A27"/>
    <mergeCell ref="A53:D53"/>
    <mergeCell ref="A19:C19"/>
    <mergeCell ref="D19:N19"/>
    <mergeCell ref="R19:V19"/>
    <mergeCell ref="A21:C21"/>
    <mergeCell ref="D21:H21"/>
    <mergeCell ref="O21:P21"/>
    <mergeCell ref="L17:P17"/>
    <mergeCell ref="A1:B1"/>
    <mergeCell ref="A3:B3"/>
    <mergeCell ref="A4:B4"/>
    <mergeCell ref="A11:O11"/>
    <mergeCell ref="B13:C13"/>
    <mergeCell ref="E13:J13"/>
    <mergeCell ref="B15:C15"/>
    <mergeCell ref="D15:F15"/>
    <mergeCell ref="G15:I15"/>
    <mergeCell ref="B17:E17"/>
    <mergeCell ref="G17:K17"/>
  </mergeCells>
  <conditionalFormatting sqref="T28">
    <cfRule type="cellIs" dxfId="3018" priority="23" operator="greaterThan">
      <formula>0</formula>
    </cfRule>
    <cfRule type="cellIs" dxfId="3017" priority="24" operator="greaterThan">
      <formula>0</formula>
    </cfRule>
    <cfRule type="cellIs" dxfId="3016" priority="25" operator="lessThan">
      <formula>0</formula>
    </cfRule>
    <cfRule type="cellIs" dxfId="3015" priority="26" operator="notEqual">
      <formula>0</formula>
    </cfRule>
  </conditionalFormatting>
  <conditionalFormatting sqref="T29:T31">
    <cfRule type="cellIs" dxfId="3014" priority="19" operator="greaterThan">
      <formula>0</formula>
    </cfRule>
    <cfRule type="cellIs" dxfId="3013" priority="20" operator="greaterThan">
      <formula>0</formula>
    </cfRule>
    <cfRule type="cellIs" dxfId="3012" priority="21" operator="lessThan">
      <formula>0</formula>
    </cfRule>
    <cfRule type="cellIs" dxfId="3011" priority="22" operator="notEqual">
      <formula>0</formula>
    </cfRule>
  </conditionalFormatting>
  <conditionalFormatting sqref="T32:T49">
    <cfRule type="cellIs" dxfId="3010" priority="15" operator="greaterThan">
      <formula>0</formula>
    </cfRule>
    <cfRule type="cellIs" dxfId="3009" priority="16" operator="greaterThan">
      <formula>0</formula>
    </cfRule>
    <cfRule type="cellIs" dxfId="3008" priority="17" operator="lessThan">
      <formula>0</formula>
    </cfRule>
    <cfRule type="cellIs" dxfId="3007" priority="18" operator="notEqual">
      <formula>0</formula>
    </cfRule>
  </conditionalFormatting>
  <conditionalFormatting sqref="T50:T52">
    <cfRule type="cellIs" dxfId="3006" priority="11" operator="greaterThan">
      <formula>0</formula>
    </cfRule>
    <cfRule type="cellIs" dxfId="3005" priority="12" operator="greaterThan">
      <formula>0</formula>
    </cfRule>
    <cfRule type="cellIs" dxfId="3004" priority="13" operator="lessThan">
      <formula>0</formula>
    </cfRule>
    <cfRule type="cellIs" dxfId="3003" priority="14" operator="notEqual">
      <formula>0</formula>
    </cfRule>
  </conditionalFormatting>
  <conditionalFormatting sqref="K28 K50:K52">
    <cfRule type="expression" dxfId="3002" priority="9">
      <formula>K28&lt;S28</formula>
    </cfRule>
    <cfRule type="expression" dxfId="3001" priority="10">
      <formula>K28&gt;S28</formula>
    </cfRule>
  </conditionalFormatting>
  <conditionalFormatting sqref="J28">
    <cfRule type="cellIs" dxfId="3000" priority="8" operator="greaterThan">
      <formula>90</formula>
    </cfRule>
  </conditionalFormatting>
  <conditionalFormatting sqref="J37:J49">
    <cfRule type="cellIs" dxfId="2999" priority="7" operator="greaterThan">
      <formula>90</formula>
    </cfRule>
  </conditionalFormatting>
  <conditionalFormatting sqref="J50:J52">
    <cfRule type="cellIs" dxfId="2998" priority="6" operator="greaterThan">
      <formula>90</formula>
    </cfRule>
  </conditionalFormatting>
  <conditionalFormatting sqref="K37:K49">
    <cfRule type="expression" dxfId="2997" priority="4">
      <formula>K37&lt;S37</formula>
    </cfRule>
    <cfRule type="expression" dxfId="2996" priority="5">
      <formula>K37&gt;S37</formula>
    </cfRule>
  </conditionalFormatting>
  <conditionalFormatting sqref="K29:K36">
    <cfRule type="expression" dxfId="2995" priority="2">
      <formula>K29&lt;S29</formula>
    </cfRule>
    <cfRule type="expression" dxfId="2994" priority="3">
      <formula>K29&gt;S29</formula>
    </cfRule>
  </conditionalFormatting>
  <conditionalFormatting sqref="J29:J36">
    <cfRule type="cellIs" dxfId="2993" priority="1" operator="greaterThan">
      <formula>90</formula>
    </cfRule>
  </conditionalFormatting>
  <dataValidations count="9">
    <dataValidation type="whole" allowBlank="1" showInputMessage="1" showErrorMessage="1" prompt="La quantité accordée par le point Focal ne peut être supérieure à la somme du CMMa et la quantité commandée pour le trimestre._x000a_Merci de revoir la quantité dans la colonne O._x000a_" sqref="O28:O36">
      <formula1>0</formula1>
      <formula2>+M28+N28</formula2>
    </dataValidation>
    <dataValidation type="whole" allowBlank="1" showInputMessage="1" showErrorMessage="1" prompt="SVP _x000a_Veuillez inscrire le nombre d'ACS dans l'air sanitaire._x000a_Merci" sqref="O23:P23">
      <formula1>0</formula1>
      <formula2>500</formula2>
    </dataValidation>
    <dataValidation type="list" allowBlank="1" showInputMessage="1" showErrorMessage="1" sqref="D23:F23">
      <formula1>typerapport2</formula1>
    </dataValidation>
    <dataValidation errorStyle="information" allowBlank="1" showInputMessage="1" showErrorMessage="1" error="Vérifiez SVP l'inventaire physique,_x000a__x000a_MERI" sqref="K28:K36"/>
    <dataValidation allowBlank="1" showInputMessage="1" showErrorMessage="1" prompt="SVP Saisissez le Nom du site et la date de dépôt de la commande en premier. Merci" sqref="B28:B36"/>
    <dataValidation type="date" errorStyle="warning" allowBlank="1" showInputMessage="1" showErrorMessage="1" promptTitle="Instruction" prompt="SVP Saisissez la date sous le format:_x000a_00/00/0000. exemple 15/09/2016,_x000a_Merci_x000a_" sqref="D21:H21">
      <formula1>42370</formula1>
      <formula2>44926</formula2>
    </dataValidation>
    <dataValidation errorStyle="information" allowBlank="1" showInputMessage="1" showErrorMessage="1" errorTitle="Instruction" error="Saisissez le Texte en MAJUSCULE_x000a_Exemple: CMS AGOE_x000a_Merci" promptTitle="Instruction" prompt="Saisissez le Texte en MAJUSCULE_x000a_Exemple: CMS AGOE_x000a_Merci" sqref="D19:N19"/>
    <dataValidation type="whole" allowBlank="1" showInputMessage="1" showErrorMessage="1" prompt="La valeur ne peut pas être supérieure à 89_x000a_Si tel est le cas déteminer la quantité à commander directement à la colonne M._x000a_merci" sqref="J28:J52">
      <formula1>0</formula1>
      <formula2>89</formula2>
    </dataValidation>
    <dataValidation type="whole" operator="lessThanOrEqual" allowBlank="1" showInputMessage="1" showErrorMessage="1" promptTitle="instruction" prompt="La valeur de la cellule ne peut pas être supérieure à la quantité Totale inscrite dans la colonne D._x000a_Merci de vérifier." sqref="E28:E52">
      <formula1>D28</formula1>
    </dataValidation>
  </dataValidations>
  <pageMargins left="0.21" right="0.23622047244094491" top="0.74803149606299213" bottom="0.74803149606299213" header="0.31496062992125984" footer="0.31496062992125984"/>
  <pageSetup paperSize="9" scale="40" orientation="landscape" r:id="rId1"/>
  <headerFooter alignWithMargins="0">
    <oddFooter>&amp;C&amp;"Arial,Gras"PNLS /IST, Avenue des Armées, -05 BP 424 Lomé –Togo ; Tel 22 20 94 39 Fax : 22 20 94 36    Site Web : www.pnls.tg</oddFooter>
  </headerFooter>
  <drawing r:id="rId2"/>
</worksheet>
</file>

<file path=xl/worksheets/sheet6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rgb="FF00B050"/>
  </sheetPr>
  <dimension ref="A1:AA54"/>
  <sheetViews>
    <sheetView showGridLines="0" view="pageBreakPreview" topLeftCell="A11" zoomScale="80" zoomScaleNormal="125" zoomScaleSheetLayoutView="80" workbookViewId="0">
      <pane xSplit="1" ySplit="15" topLeftCell="B26" activePane="bottomRight" state="frozen"/>
      <selection activeCell="A32" sqref="A32:XFD32"/>
      <selection pane="topRight" activeCell="A32" sqref="A32:XFD32"/>
      <selection pane="bottomLeft" activeCell="A32" sqref="A32:XFD32"/>
      <selection pane="bottomRight" activeCell="D19" sqref="D19:N19"/>
    </sheetView>
  </sheetViews>
  <sheetFormatPr baseColWidth="10" defaultColWidth="7.33203125" defaultRowHeight="13.8" x14ac:dyDescent="0.3"/>
  <cols>
    <col min="1" max="1" width="53.44140625" style="3" customWidth="1"/>
    <col min="2" max="10" width="8.109375" style="3" customWidth="1"/>
    <col min="11" max="11" width="9.88671875" style="3" customWidth="1"/>
    <col min="12" max="12" width="8.88671875" style="3" customWidth="1"/>
    <col min="13" max="13" width="8.44140625" style="3" customWidth="1"/>
    <col min="14" max="14" width="9.44140625" style="3" customWidth="1"/>
    <col min="15" max="15" width="9.5546875" style="39" customWidth="1"/>
    <col min="16" max="16" width="16.44140625" style="3" customWidth="1"/>
    <col min="17" max="17" width="2.109375" style="62" customWidth="1"/>
    <col min="18" max="18" width="7.33203125" style="306" hidden="1" customWidth="1"/>
    <col min="19" max="19" width="7.44140625" style="77" customWidth="1"/>
    <col min="20" max="20" width="10.5546875" style="77" customWidth="1"/>
    <col min="21" max="21" width="7.44140625" style="77" bestFit="1" customWidth="1"/>
    <col min="22" max="22" width="7.88671875" style="78" bestFit="1" customWidth="1"/>
    <col min="23" max="23" width="33.33203125" style="77" customWidth="1"/>
    <col min="24" max="16384" width="7.33203125" style="3"/>
  </cols>
  <sheetData>
    <row r="1" spans="1:23" ht="17.25" customHeight="1" x14ac:dyDescent="0.3">
      <c r="A1" s="549" t="s">
        <v>452</v>
      </c>
      <c r="B1" s="549"/>
      <c r="C1" s="2"/>
      <c r="D1" s="2"/>
      <c r="E1"/>
      <c r="F1"/>
      <c r="G1"/>
      <c r="H1"/>
      <c r="I1"/>
      <c r="J1"/>
      <c r="N1" s="4" t="s">
        <v>1</v>
      </c>
      <c r="O1" s="5"/>
      <c r="S1" s="69"/>
      <c r="T1" s="69"/>
      <c r="U1" s="69"/>
      <c r="V1" s="70"/>
      <c r="W1" s="69"/>
    </row>
    <row r="2" spans="1:23" ht="13.5" customHeight="1" x14ac:dyDescent="0.3">
      <c r="A2" s="1" t="s">
        <v>453</v>
      </c>
      <c r="B2" s="1"/>
      <c r="C2" s="2"/>
      <c r="D2" s="2"/>
      <c r="E2"/>
      <c r="F2"/>
      <c r="G2"/>
      <c r="H2"/>
      <c r="I2"/>
      <c r="J2"/>
      <c r="M2" s="4"/>
      <c r="N2" s="4" t="s">
        <v>3</v>
      </c>
      <c r="O2" s="5"/>
      <c r="S2" s="69"/>
      <c r="T2" s="69"/>
      <c r="U2" s="69"/>
      <c r="V2" s="70"/>
      <c r="W2" s="69"/>
    </row>
    <row r="3" spans="1:23" ht="15.6" x14ac:dyDescent="0.3">
      <c r="A3" s="549" t="s">
        <v>454</v>
      </c>
      <c r="B3" s="549"/>
      <c r="C3" s="2"/>
      <c r="D3" s="2"/>
      <c r="E3"/>
      <c r="F3"/>
      <c r="G3"/>
      <c r="H3"/>
      <c r="I3"/>
      <c r="J3"/>
      <c r="K3" s="5"/>
      <c r="L3" s="5"/>
      <c r="M3" s="5"/>
      <c r="N3" s="5"/>
      <c r="O3" s="5"/>
      <c r="S3" s="69"/>
      <c r="T3" s="69"/>
      <c r="U3" s="69"/>
      <c r="V3" s="70"/>
      <c r="W3" s="69"/>
    </row>
    <row r="4" spans="1:23" ht="33.6" customHeight="1" x14ac:dyDescent="0.3">
      <c r="A4" s="547" t="s">
        <v>455</v>
      </c>
      <c r="B4" s="548"/>
      <c r="C4" s="7"/>
      <c r="D4" s="7"/>
      <c r="E4" s="8"/>
      <c r="F4" s="8"/>
      <c r="G4" s="8"/>
      <c r="H4" s="8"/>
      <c r="I4" s="8"/>
      <c r="J4" s="8"/>
      <c r="K4" s="9"/>
      <c r="L4" s="9"/>
      <c r="M4" s="9"/>
      <c r="N4" s="9"/>
      <c r="O4" s="38"/>
      <c r="S4" s="69"/>
      <c r="T4" s="69"/>
      <c r="U4" s="69"/>
      <c r="V4" s="70"/>
      <c r="W4" s="69"/>
    </row>
    <row r="5" spans="1:23" x14ac:dyDescent="0.3">
      <c r="B5" s="9"/>
      <c r="C5" s="9"/>
      <c r="D5" s="9"/>
      <c r="E5" s="9"/>
      <c r="F5" s="9"/>
      <c r="G5" s="9"/>
      <c r="H5" s="9"/>
      <c r="I5" s="9"/>
      <c r="J5" s="9"/>
      <c r="K5" s="9"/>
      <c r="L5" s="9"/>
      <c r="M5" s="9"/>
      <c r="N5" s="9"/>
      <c r="O5" s="38"/>
      <c r="S5" s="69"/>
      <c r="T5" s="69"/>
      <c r="U5" s="69"/>
      <c r="V5" s="70"/>
      <c r="W5" s="69"/>
    </row>
    <row r="6" spans="1:23" ht="15.6" x14ac:dyDescent="0.3">
      <c r="A6" s="6" t="s">
        <v>232</v>
      </c>
      <c r="B6" s="9"/>
      <c r="C6" s="9"/>
      <c r="D6" s="9"/>
      <c r="E6" s="9"/>
      <c r="F6" s="9"/>
      <c r="G6" s="9"/>
      <c r="H6" s="9"/>
      <c r="I6" s="9"/>
      <c r="J6" s="9"/>
      <c r="K6" s="9"/>
      <c r="L6" s="9"/>
      <c r="M6" s="9"/>
      <c r="N6" s="9"/>
      <c r="O6" s="38"/>
      <c r="S6" s="69"/>
      <c r="T6" s="69"/>
      <c r="U6" s="69"/>
      <c r="V6" s="70"/>
      <c r="W6" s="69"/>
    </row>
    <row r="7" spans="1:23" x14ac:dyDescent="0.3">
      <c r="A7" s="10"/>
      <c r="B7" s="9"/>
      <c r="C7" s="9"/>
      <c r="D7" s="9"/>
      <c r="E7" s="9"/>
      <c r="F7" s="9"/>
      <c r="G7" s="9"/>
      <c r="H7" s="9"/>
      <c r="I7" s="9"/>
      <c r="J7" s="9"/>
      <c r="K7" s="9"/>
      <c r="L7" s="9"/>
      <c r="M7" s="9"/>
      <c r="N7" s="9"/>
      <c r="O7" s="38"/>
      <c r="S7" s="69"/>
      <c r="T7" s="69"/>
      <c r="U7" s="69"/>
      <c r="V7" s="70"/>
      <c r="W7" s="69"/>
    </row>
    <row r="8" spans="1:23" x14ac:dyDescent="0.3">
      <c r="A8" s="10"/>
      <c r="B8" s="9"/>
      <c r="C8" s="9"/>
      <c r="D8" s="9"/>
      <c r="E8" s="9"/>
      <c r="F8" s="9"/>
      <c r="G8" s="9"/>
      <c r="H8" s="9"/>
      <c r="I8" s="9"/>
      <c r="J8" s="9"/>
      <c r="K8" s="9"/>
      <c r="L8" s="9"/>
      <c r="M8" s="9"/>
      <c r="N8" s="9"/>
      <c r="O8" s="38"/>
      <c r="S8" s="69"/>
      <c r="T8" s="69"/>
      <c r="U8" s="69"/>
      <c r="V8" s="70"/>
      <c r="W8" s="69"/>
    </row>
    <row r="9" spans="1:23" x14ac:dyDescent="0.3">
      <c r="A9" s="10"/>
      <c r="B9" s="9"/>
      <c r="C9" s="9"/>
      <c r="D9" s="9"/>
      <c r="E9" s="9"/>
      <c r="F9" s="9"/>
      <c r="G9" s="9"/>
      <c r="H9" s="9"/>
      <c r="I9" s="9"/>
      <c r="J9" s="9"/>
      <c r="K9" s="9"/>
      <c r="L9" s="9"/>
      <c r="M9" s="9"/>
      <c r="N9" s="9"/>
      <c r="O9" s="38"/>
      <c r="S9" s="69"/>
      <c r="T9" s="69"/>
      <c r="U9" s="69"/>
      <c r="V9" s="70"/>
      <c r="W9" s="69"/>
    </row>
    <row r="10" spans="1:23" x14ac:dyDescent="0.3">
      <c r="S10" s="69"/>
      <c r="T10" s="69"/>
      <c r="U10" s="69"/>
      <c r="V10" s="70"/>
      <c r="W10" s="69"/>
    </row>
    <row r="11" spans="1:23" ht="19.5" customHeight="1" x14ac:dyDescent="0.3">
      <c r="A11" s="555" t="s">
        <v>263</v>
      </c>
      <c r="B11" s="555"/>
      <c r="C11" s="555"/>
      <c r="D11" s="555"/>
      <c r="E11" s="555"/>
      <c r="F11" s="555"/>
      <c r="G11" s="555"/>
      <c r="H11" s="555"/>
      <c r="I11" s="555"/>
      <c r="J11" s="555"/>
      <c r="K11" s="555"/>
      <c r="L11" s="555"/>
      <c r="M11" s="555"/>
      <c r="N11" s="555"/>
      <c r="O11" s="555"/>
      <c r="P11" s="40"/>
      <c r="S11" s="69"/>
      <c r="T11" s="69"/>
      <c r="U11" s="69"/>
      <c r="V11" s="70"/>
      <c r="W11" s="69"/>
    </row>
    <row r="12" spans="1:23" ht="1.5" customHeight="1" thickBot="1" x14ac:dyDescent="0.35">
      <c r="A12" s="11"/>
      <c r="B12" s="11"/>
      <c r="C12" s="11"/>
      <c r="D12" s="11"/>
      <c r="E12" s="11"/>
      <c r="F12" s="11"/>
      <c r="G12" s="11"/>
      <c r="H12" s="11"/>
      <c r="I12" s="11"/>
      <c r="J12" s="11"/>
      <c r="K12" s="11"/>
      <c r="L12" s="11"/>
      <c r="M12" s="11"/>
      <c r="N12" s="11"/>
      <c r="O12" s="11"/>
      <c r="S12" s="69"/>
      <c r="T12" s="69"/>
      <c r="U12" s="69"/>
      <c r="V12" s="70"/>
      <c r="W12" s="69"/>
    </row>
    <row r="13" spans="1:23" s="42" customFormat="1" ht="20.25" hidden="1" customHeight="1" thickBot="1" x14ac:dyDescent="0.35">
      <c r="A13" s="434" t="s">
        <v>5</v>
      </c>
      <c r="B13" s="556">
        <f>'Info District'!G11</f>
        <v>2025</v>
      </c>
      <c r="C13" s="557"/>
      <c r="E13" s="550"/>
      <c r="F13" s="550"/>
      <c r="G13" s="550"/>
      <c r="H13" s="550"/>
      <c r="I13" s="550"/>
      <c r="J13" s="554"/>
      <c r="Q13" s="63"/>
      <c r="R13" s="307"/>
      <c r="S13" s="71"/>
      <c r="T13" s="71"/>
      <c r="U13" s="71"/>
      <c r="V13" s="72"/>
      <c r="W13" s="71"/>
    </row>
    <row r="14" spans="1:23" s="42" customFormat="1" ht="7.5" hidden="1" customHeight="1" thickBot="1" x14ac:dyDescent="0.35">
      <c r="A14" s="434"/>
      <c r="B14" s="13"/>
      <c r="C14" s="13"/>
      <c r="D14" s="13"/>
      <c r="O14" s="15"/>
      <c r="Q14" s="63"/>
      <c r="R14" s="307"/>
      <c r="S14" s="71"/>
      <c r="T14" s="71"/>
      <c r="U14" s="71"/>
      <c r="V14" s="72"/>
      <c r="W14" s="71"/>
    </row>
    <row r="15" spans="1:23" s="42" customFormat="1" ht="16.5" hidden="1" customHeight="1" thickBot="1" x14ac:dyDescent="0.35">
      <c r="A15" s="434" t="s">
        <v>7</v>
      </c>
      <c r="B15" s="558" t="str">
        <f>'Info District'!G12</f>
        <v>PLATEAUX</v>
      </c>
      <c r="C15" s="559"/>
      <c r="D15" s="550" t="s">
        <v>8</v>
      </c>
      <c r="E15" s="550"/>
      <c r="F15" s="550"/>
      <c r="G15" s="551" t="str">
        <f>'Info District'!G13</f>
        <v>Agou</v>
      </c>
      <c r="H15" s="552"/>
      <c r="I15" s="553"/>
      <c r="L15" s="11"/>
      <c r="M15" s="11"/>
      <c r="N15" s="11"/>
      <c r="O15" s="11"/>
      <c r="P15" s="11"/>
      <c r="Q15" s="63"/>
      <c r="R15" s="307"/>
      <c r="S15" s="71"/>
      <c r="T15" s="71"/>
      <c r="U15" s="71"/>
      <c r="V15" s="73"/>
      <c r="W15" s="71"/>
    </row>
    <row r="16" spans="1:23" s="42" customFormat="1" ht="3.75" hidden="1" customHeight="1" thickBot="1" x14ac:dyDescent="0.35">
      <c r="A16" s="139"/>
      <c r="B16" s="15"/>
      <c r="C16" s="15"/>
      <c r="D16" s="15"/>
      <c r="E16" s="15"/>
      <c r="K16" s="15"/>
      <c r="L16" s="15"/>
      <c r="M16" s="15"/>
      <c r="O16" s="15"/>
      <c r="Q16" s="63"/>
      <c r="R16" s="307"/>
      <c r="S16" s="71"/>
      <c r="T16" s="71"/>
      <c r="U16" s="71"/>
      <c r="V16" s="72"/>
      <c r="W16" s="71"/>
    </row>
    <row r="17" spans="1:27" s="42" customFormat="1" ht="18" hidden="1" customHeight="1" thickBot="1" x14ac:dyDescent="0.35">
      <c r="A17" s="434" t="s">
        <v>9</v>
      </c>
      <c r="B17" s="556" t="str">
        <f>'Info District'!G17</f>
        <v>Avril à Juin 2025</v>
      </c>
      <c r="C17" s="560"/>
      <c r="D17" s="560"/>
      <c r="E17" s="557"/>
      <c r="G17" s="550" t="s">
        <v>11</v>
      </c>
      <c r="H17" s="550"/>
      <c r="I17" s="550"/>
      <c r="J17" s="550"/>
      <c r="K17" s="554"/>
      <c r="L17" s="551" t="str">
        <f>'Info District'!G18</f>
        <v>Juillet à Septembre 2025</v>
      </c>
      <c r="M17" s="552"/>
      <c r="N17" s="552"/>
      <c r="O17" s="552"/>
      <c r="P17" s="553"/>
      <c r="Q17" s="63"/>
      <c r="R17" s="307"/>
      <c r="S17" s="71"/>
      <c r="T17" s="71"/>
      <c r="U17" s="71"/>
      <c r="V17" s="72"/>
      <c r="W17" s="71"/>
    </row>
    <row r="18" spans="1:27" s="9" customFormat="1" ht="2.25" hidden="1" customHeight="1" thickBot="1" x14ac:dyDescent="0.3">
      <c r="B18" s="43"/>
      <c r="C18" s="43"/>
      <c r="D18" s="43"/>
      <c r="E18" s="44"/>
      <c r="F18" s="43"/>
      <c r="G18" s="45"/>
      <c r="H18" s="45"/>
      <c r="I18" s="45"/>
      <c r="J18" s="45"/>
      <c r="K18" s="45"/>
      <c r="L18" s="45"/>
      <c r="M18" s="45"/>
      <c r="O18" s="38"/>
      <c r="Q18" s="64"/>
      <c r="R18" s="308"/>
      <c r="S18" s="74"/>
      <c r="T18" s="74"/>
      <c r="U18" s="74"/>
      <c r="V18" s="75"/>
      <c r="W18" s="74"/>
    </row>
    <row r="19" spans="1:27" s="9" customFormat="1" ht="21" customHeight="1" thickBot="1" x14ac:dyDescent="0.35">
      <c r="A19" s="532" t="s">
        <v>12</v>
      </c>
      <c r="B19" s="532"/>
      <c r="C19" s="533"/>
      <c r="D19" s="538"/>
      <c r="E19" s="539"/>
      <c r="F19" s="539"/>
      <c r="G19" s="539"/>
      <c r="H19" s="539"/>
      <c r="I19" s="539"/>
      <c r="J19" s="539"/>
      <c r="K19" s="539"/>
      <c r="L19" s="539"/>
      <c r="M19" s="539"/>
      <c r="N19" s="540"/>
      <c r="O19" s="11"/>
      <c r="P19" s="241" t="str">
        <f>'Info District'!H17</f>
        <v>T2</v>
      </c>
      <c r="Q19" s="65"/>
      <c r="R19" s="309"/>
      <c r="S19" s="535" t="s">
        <v>96</v>
      </c>
      <c r="T19" s="536"/>
      <c r="U19" s="536"/>
      <c r="V19" s="536"/>
      <c r="W19" s="537"/>
    </row>
    <row r="20" spans="1:27" s="9" customFormat="1" ht="4.5" customHeight="1" thickBot="1" x14ac:dyDescent="0.35">
      <c r="A20" s="12"/>
      <c r="B20" s="12"/>
      <c r="C20" s="12"/>
      <c r="D20" s="12"/>
      <c r="E20" s="12"/>
      <c r="F20" s="12"/>
      <c r="G20" s="13"/>
      <c r="H20" s="13"/>
      <c r="I20" s="13"/>
      <c r="J20" s="13"/>
      <c r="K20" s="13"/>
      <c r="L20" s="14"/>
      <c r="M20" s="14"/>
      <c r="N20" s="14"/>
      <c r="O20" s="14"/>
      <c r="Q20" s="64"/>
      <c r="R20" s="308"/>
      <c r="S20" s="146"/>
      <c r="T20" s="74"/>
      <c r="U20" s="74"/>
      <c r="V20" s="76"/>
      <c r="W20" s="147"/>
    </row>
    <row r="21" spans="1:27" s="9" customFormat="1" ht="32.25" customHeight="1" thickBot="1" x14ac:dyDescent="0.35">
      <c r="A21" s="532" t="s">
        <v>240</v>
      </c>
      <c r="B21" s="532"/>
      <c r="C21" s="533"/>
      <c r="D21" s="543" t="s">
        <v>264</v>
      </c>
      <c r="E21" s="544"/>
      <c r="F21" s="545"/>
      <c r="G21" s="534" t="s">
        <v>6</v>
      </c>
      <c r="H21" s="534"/>
      <c r="I21" s="534"/>
      <c r="J21" s="534"/>
      <c r="K21" s="534"/>
      <c r="L21" s="546"/>
      <c r="M21" s="539"/>
      <c r="N21" s="539"/>
      <c r="O21" s="539"/>
      <c r="P21" s="540"/>
      <c r="Q21" s="64"/>
      <c r="R21" s="308"/>
      <c r="S21" s="146"/>
      <c r="T21" s="74"/>
      <c r="U21" s="74"/>
      <c r="V21" s="76"/>
      <c r="W21" s="147"/>
    </row>
    <row r="22" spans="1:27" s="9" customFormat="1" ht="6" customHeight="1" x14ac:dyDescent="0.3">
      <c r="A22" s="12"/>
      <c r="B22" s="12"/>
      <c r="C22" s="12"/>
      <c r="D22" s="12"/>
      <c r="E22" s="12"/>
      <c r="F22" s="12"/>
      <c r="G22" s="534"/>
      <c r="H22" s="534"/>
      <c r="I22" s="534"/>
      <c r="J22" s="534"/>
      <c r="K22" s="534"/>
      <c r="L22" s="14"/>
      <c r="M22" s="14"/>
      <c r="N22" s="14"/>
      <c r="O22" s="14"/>
      <c r="Q22" s="64"/>
      <c r="R22" s="308"/>
      <c r="S22" s="146"/>
      <c r="T22" s="74"/>
      <c r="U22" s="74"/>
      <c r="V22" s="76"/>
      <c r="W22" s="147"/>
    </row>
    <row r="23" spans="1:27" s="9" customFormat="1" ht="3.75" customHeight="1" thickBot="1" x14ac:dyDescent="0.35">
      <c r="A23" s="12"/>
      <c r="B23" s="12"/>
      <c r="C23" s="12"/>
      <c r="D23" s="12"/>
      <c r="E23" s="12"/>
      <c r="F23" s="12"/>
      <c r="G23" s="13"/>
      <c r="H23" s="13"/>
      <c r="I23" s="13"/>
      <c r="J23" s="13"/>
      <c r="K23" s="13"/>
      <c r="L23" s="14"/>
      <c r="M23" s="14"/>
      <c r="N23" s="14"/>
      <c r="O23" s="14"/>
      <c r="Q23" s="64"/>
      <c r="R23" s="308"/>
      <c r="S23" s="146"/>
      <c r="T23" s="74"/>
      <c r="U23" s="74"/>
      <c r="V23" s="76"/>
      <c r="W23" s="147"/>
    </row>
    <row r="24" spans="1:27" ht="76.5" customHeight="1" thickBot="1" x14ac:dyDescent="0.35">
      <c r="A24" s="541" t="s">
        <v>13</v>
      </c>
      <c r="B24" s="16" t="s">
        <v>14</v>
      </c>
      <c r="C24" s="108" t="s">
        <v>15</v>
      </c>
      <c r="D24" s="118" t="s">
        <v>16</v>
      </c>
      <c r="E24" s="117" t="s">
        <v>17</v>
      </c>
      <c r="F24" s="351" t="s">
        <v>18</v>
      </c>
      <c r="G24" s="16" t="s">
        <v>233</v>
      </c>
      <c r="H24" s="16" t="s">
        <v>234</v>
      </c>
      <c r="I24" s="16" t="s">
        <v>19</v>
      </c>
      <c r="J24" s="16" t="s">
        <v>20</v>
      </c>
      <c r="K24" s="108" t="s">
        <v>21</v>
      </c>
      <c r="L24" s="136" t="s">
        <v>22</v>
      </c>
      <c r="M24" s="137" t="s">
        <v>236</v>
      </c>
      <c r="N24" s="138" t="s">
        <v>23</v>
      </c>
      <c r="O24" s="109" t="s">
        <v>39</v>
      </c>
      <c r="P24" s="16" t="s">
        <v>40</v>
      </c>
      <c r="S24" s="148" t="s">
        <v>237</v>
      </c>
      <c r="T24" s="140" t="s">
        <v>93</v>
      </c>
      <c r="U24" s="140" t="s">
        <v>239</v>
      </c>
      <c r="V24" s="140" t="s">
        <v>238</v>
      </c>
      <c r="W24" s="149" t="s">
        <v>97</v>
      </c>
    </row>
    <row r="25" spans="1:27" s="47" customFormat="1" ht="31.2" customHeight="1" x14ac:dyDescent="0.3">
      <c r="A25" s="542"/>
      <c r="B25" s="46" t="s">
        <v>24</v>
      </c>
      <c r="C25" s="46" t="s">
        <v>25</v>
      </c>
      <c r="D25" s="112" t="s">
        <v>26</v>
      </c>
      <c r="E25" s="46" t="s">
        <v>27</v>
      </c>
      <c r="F25" s="46"/>
      <c r="G25" s="46" t="s">
        <v>28</v>
      </c>
      <c r="H25" s="46"/>
      <c r="I25" s="46" t="s">
        <v>29</v>
      </c>
      <c r="J25" s="46"/>
      <c r="K25" s="131" t="s">
        <v>235</v>
      </c>
      <c r="L25" s="133"/>
      <c r="M25" s="134"/>
      <c r="N25" s="135"/>
      <c r="O25" s="132" t="s">
        <v>30</v>
      </c>
      <c r="P25" s="46"/>
      <c r="Q25" s="66"/>
      <c r="R25" s="310"/>
      <c r="S25" s="150"/>
      <c r="T25" s="67" t="s">
        <v>94</v>
      </c>
      <c r="U25" s="67" t="s">
        <v>95</v>
      </c>
      <c r="V25" s="94"/>
      <c r="W25" s="151" t="str">
        <f>IF(J26&lt;=0,"",IF(J26=90,$X$26))</f>
        <v/>
      </c>
      <c r="X25" s="37" t="s">
        <v>98</v>
      </c>
    </row>
    <row r="26" spans="1:27" ht="31.2" customHeight="1" x14ac:dyDescent="0.3">
      <c r="A26" s="322" t="str">
        <f>CDT!B26</f>
        <v>Artéméther-Luméfantrine 6cp (AL)</v>
      </c>
      <c r="B26" s="247"/>
      <c r="C26" s="248"/>
      <c r="D26" s="302" t="str">
        <f>IF(B26&lt;&gt;"",B26+C26,"")</f>
        <v/>
      </c>
      <c r="E26" s="249"/>
      <c r="F26" s="247"/>
      <c r="G26" s="247"/>
      <c r="H26" s="247"/>
      <c r="I26" s="247"/>
      <c r="J26" s="247"/>
      <c r="K26" s="248"/>
      <c r="L26" s="431" t="str">
        <f>IF(B26&lt;&gt;"",IF(J26=0,E26,((E26*90)/(90-J26))),"0")</f>
        <v>0</v>
      </c>
      <c r="M26" s="428" t="str">
        <f>IF(B26&lt;&gt;"",((E26/S26)*30),"0")</f>
        <v>0</v>
      </c>
      <c r="N26" s="250" t="str">
        <f>IF(B26&lt;&gt;"",IF(J26=0,((E26+L26)-K26),((M26*6)-K26)),"0")</f>
        <v>0</v>
      </c>
      <c r="O26" s="251"/>
      <c r="P26" s="313"/>
      <c r="R26" s="312">
        <f>+L26+N26</f>
        <v>0</v>
      </c>
      <c r="S26" s="152">
        <f>(90-J26)</f>
        <v>90</v>
      </c>
      <c r="T26" s="68" t="e">
        <f t="shared" ref="T26:T47" si="0">D26-(E26+G26+I26+H26)</f>
        <v>#VALUE!</v>
      </c>
      <c r="U26" s="68" t="e">
        <f>K26-T26</f>
        <v>#VALUE!</v>
      </c>
      <c r="V26" s="95">
        <v>6</v>
      </c>
      <c r="W26" s="153" t="e">
        <f t="shared" ref="W26:W50" si="1">IF(U26=0,"",$X$25)</f>
        <v>#VALUE!</v>
      </c>
      <c r="X26" s="37" t="s">
        <v>203</v>
      </c>
      <c r="Y26" s="107">
        <f>+O26</f>
        <v>0</v>
      </c>
    </row>
    <row r="27" spans="1:27" ht="31.2" customHeight="1" x14ac:dyDescent="0.3">
      <c r="A27" s="322" t="str">
        <f>CDT!B27</f>
        <v>Artéméther-Luméfantrine 12cp (AL)</v>
      </c>
      <c r="B27" s="247"/>
      <c r="C27" s="248"/>
      <c r="D27" s="302" t="str">
        <f t="shared" ref="D27" si="2">IF(B27&lt;&gt;"",B27+C27,"")</f>
        <v/>
      </c>
      <c r="E27" s="249"/>
      <c r="F27" s="247"/>
      <c r="G27" s="247"/>
      <c r="H27" s="247"/>
      <c r="I27" s="247"/>
      <c r="J27" s="247"/>
      <c r="K27" s="248"/>
      <c r="L27" s="431" t="str">
        <f t="shared" ref="L27:L49" si="3">IF(B27&lt;&gt;"",IF(J27=0,E27,((E27*90)/(90-J27))),"0")</f>
        <v>0</v>
      </c>
      <c r="M27" s="428" t="str">
        <f t="shared" ref="M27:M49" si="4">IF(B27&lt;&gt;"",((E27/S27)*30),"0")</f>
        <v>0</v>
      </c>
      <c r="N27" s="250" t="str">
        <f t="shared" ref="N27:N49" si="5">IF(B27&lt;&gt;"",IF(J27=0,((E27+L27)-K27),((M27*6)-K27)),"0")</f>
        <v>0</v>
      </c>
      <c r="O27" s="251"/>
      <c r="P27" s="247"/>
      <c r="R27" s="312">
        <f t="shared" ref="R27:R49" si="6">+L27+N27</f>
        <v>0</v>
      </c>
      <c r="S27" s="152">
        <f t="shared" ref="S27:S49" si="7">(90-J27)</f>
        <v>90</v>
      </c>
      <c r="T27" s="68" t="e">
        <f t="shared" si="0"/>
        <v>#VALUE!</v>
      </c>
      <c r="U27" s="68" t="e">
        <f t="shared" ref="U27:U49" si="8">K27-T27</f>
        <v>#VALUE!</v>
      </c>
      <c r="V27" s="95">
        <v>12</v>
      </c>
      <c r="W27" s="153" t="e">
        <f t="shared" si="1"/>
        <v>#VALUE!</v>
      </c>
      <c r="Y27" s="107">
        <f t="shared" ref="Y27:Y48" si="9">+O27</f>
        <v>0</v>
      </c>
    </row>
    <row r="28" spans="1:27" ht="31.2" customHeight="1" x14ac:dyDescent="0.3">
      <c r="A28" s="322" t="str">
        <f>CDT!B28</f>
        <v>Artéméther-Luméfantrine 18cp (AL)</v>
      </c>
      <c r="B28" s="247"/>
      <c r="C28" s="248"/>
      <c r="D28" s="302" t="str">
        <f>IF(B28&lt;&gt;"",B28+C28,"")</f>
        <v/>
      </c>
      <c r="E28" s="249"/>
      <c r="F28" s="247"/>
      <c r="G28" s="247"/>
      <c r="H28" s="247"/>
      <c r="I28" s="247"/>
      <c r="J28" s="247"/>
      <c r="K28" s="248"/>
      <c r="L28" s="431" t="str">
        <f t="shared" si="3"/>
        <v>0</v>
      </c>
      <c r="M28" s="428" t="str">
        <f t="shared" si="4"/>
        <v>0</v>
      </c>
      <c r="N28" s="250" t="str">
        <f t="shared" si="5"/>
        <v>0</v>
      </c>
      <c r="O28" s="251"/>
      <c r="P28" s="247"/>
      <c r="R28" s="312">
        <f t="shared" si="6"/>
        <v>0</v>
      </c>
      <c r="S28" s="152">
        <f t="shared" si="7"/>
        <v>90</v>
      </c>
      <c r="T28" s="68" t="e">
        <f t="shared" si="0"/>
        <v>#VALUE!</v>
      </c>
      <c r="U28" s="68" t="e">
        <f t="shared" si="8"/>
        <v>#VALUE!</v>
      </c>
      <c r="V28" s="95">
        <v>18</v>
      </c>
      <c r="W28" s="153" t="e">
        <f t="shared" si="1"/>
        <v>#VALUE!</v>
      </c>
      <c r="Y28" s="107">
        <f t="shared" si="9"/>
        <v>0</v>
      </c>
    </row>
    <row r="29" spans="1:27" ht="31.2" customHeight="1" x14ac:dyDescent="0.3">
      <c r="A29" s="322" t="str">
        <f>CDT!B29</f>
        <v>Artéméther-Luméfantrine 24cp (AL)</v>
      </c>
      <c r="B29" s="247"/>
      <c r="C29" s="248"/>
      <c r="D29" s="302" t="str">
        <f>IF(B29&lt;&gt;"",B29+C29,"")</f>
        <v/>
      </c>
      <c r="E29" s="249"/>
      <c r="F29" s="247"/>
      <c r="G29" s="247"/>
      <c r="H29" s="247"/>
      <c r="I29" s="247"/>
      <c r="J29" s="247"/>
      <c r="K29" s="248"/>
      <c r="L29" s="431" t="str">
        <f t="shared" si="3"/>
        <v>0</v>
      </c>
      <c r="M29" s="428" t="str">
        <f t="shared" si="4"/>
        <v>0</v>
      </c>
      <c r="N29" s="250" t="str">
        <f t="shared" si="5"/>
        <v>0</v>
      </c>
      <c r="O29" s="251"/>
      <c r="P29" s="247"/>
      <c r="R29" s="312">
        <f t="shared" si="6"/>
        <v>0</v>
      </c>
      <c r="S29" s="152">
        <f t="shared" si="7"/>
        <v>90</v>
      </c>
      <c r="T29" s="68" t="e">
        <f t="shared" si="0"/>
        <v>#VALUE!</v>
      </c>
      <c r="U29" s="68" t="e">
        <f t="shared" si="8"/>
        <v>#VALUE!</v>
      </c>
      <c r="V29" s="95">
        <v>24</v>
      </c>
      <c r="W29" s="153" t="e">
        <f t="shared" si="1"/>
        <v>#VALUE!</v>
      </c>
      <c r="Y29" s="107">
        <f t="shared" si="9"/>
        <v>0</v>
      </c>
    </row>
    <row r="30" spans="1:27" ht="31.2" customHeight="1" x14ac:dyDescent="0.3">
      <c r="A30" s="322" t="str">
        <f>CDT!B30</f>
        <v>Artéméther injectable 40 mg</v>
      </c>
      <c r="B30" s="247"/>
      <c r="C30" s="248"/>
      <c r="D30" s="302" t="str">
        <f t="shared" ref="D30:D49" si="10">IF(B30&lt;&gt;"",B30+C30,"")</f>
        <v/>
      </c>
      <c r="E30" s="249"/>
      <c r="F30" s="247"/>
      <c r="G30" s="247"/>
      <c r="H30" s="247"/>
      <c r="I30" s="247"/>
      <c r="J30" s="247"/>
      <c r="K30" s="248"/>
      <c r="L30" s="431" t="str">
        <f t="shared" si="3"/>
        <v>0</v>
      </c>
      <c r="M30" s="428" t="str">
        <f t="shared" si="4"/>
        <v>0</v>
      </c>
      <c r="N30" s="250" t="str">
        <f t="shared" si="5"/>
        <v>0</v>
      </c>
      <c r="O30" s="251"/>
      <c r="P30" s="247"/>
      <c r="R30" s="312">
        <f t="shared" si="6"/>
        <v>0</v>
      </c>
      <c r="S30" s="152">
        <f t="shared" si="7"/>
        <v>90</v>
      </c>
      <c r="T30" s="68" t="e">
        <f t="shared" si="0"/>
        <v>#VALUE!</v>
      </c>
      <c r="U30" s="68" t="e">
        <f t="shared" si="8"/>
        <v>#VALUE!</v>
      </c>
      <c r="V30" s="95">
        <v>1</v>
      </c>
      <c r="W30" s="153" t="e">
        <f t="shared" si="1"/>
        <v>#VALUE!</v>
      </c>
      <c r="Y30" s="107">
        <f t="shared" si="9"/>
        <v>0</v>
      </c>
    </row>
    <row r="31" spans="1:27" ht="34.5" customHeight="1" x14ac:dyDescent="0.3">
      <c r="A31" s="322" t="str">
        <f>CDT!B31</f>
        <v>Artéméther injectable 80 mg</v>
      </c>
      <c r="B31" s="247"/>
      <c r="C31" s="248"/>
      <c r="D31" s="302" t="str">
        <f t="shared" si="10"/>
        <v/>
      </c>
      <c r="E31" s="249"/>
      <c r="F31" s="247"/>
      <c r="G31" s="247"/>
      <c r="H31" s="247"/>
      <c r="I31" s="247"/>
      <c r="J31" s="247"/>
      <c r="K31" s="248"/>
      <c r="L31" s="431" t="str">
        <f t="shared" si="3"/>
        <v>0</v>
      </c>
      <c r="M31" s="428" t="str">
        <f t="shared" si="4"/>
        <v>0</v>
      </c>
      <c r="N31" s="250" t="str">
        <f t="shared" si="5"/>
        <v>0</v>
      </c>
      <c r="O31" s="251"/>
      <c r="P31" s="247"/>
      <c r="R31" s="312">
        <f t="shared" si="6"/>
        <v>0</v>
      </c>
      <c r="S31" s="152">
        <f t="shared" si="7"/>
        <v>90</v>
      </c>
      <c r="T31" s="68" t="e">
        <f t="shared" si="0"/>
        <v>#VALUE!</v>
      </c>
      <c r="U31" s="68" t="e">
        <f t="shared" si="8"/>
        <v>#VALUE!</v>
      </c>
      <c r="V31" s="95">
        <v>1</v>
      </c>
      <c r="W31" s="153" t="e">
        <f t="shared" si="1"/>
        <v>#VALUE!</v>
      </c>
      <c r="Y31" s="107">
        <f t="shared" si="9"/>
        <v>0</v>
      </c>
    </row>
    <row r="32" spans="1:27" ht="34.5" customHeight="1" x14ac:dyDescent="0.3">
      <c r="A32" s="435" t="str">
        <f>CDT!B32</f>
        <v>Artésunate injectable 60 mg</v>
      </c>
      <c r="B32" s="247"/>
      <c r="C32" s="248"/>
      <c r="D32" s="302" t="str">
        <f t="shared" si="10"/>
        <v/>
      </c>
      <c r="E32" s="249"/>
      <c r="F32" s="247"/>
      <c r="G32" s="247"/>
      <c r="H32" s="247"/>
      <c r="I32" s="247"/>
      <c r="J32" s="247"/>
      <c r="K32" s="248"/>
      <c r="L32" s="438" t="str">
        <f t="shared" si="3"/>
        <v>0</v>
      </c>
      <c r="M32" s="314" t="str">
        <f>IF(B32&lt;&gt;"",((E32/S32:S32)*30),"0")</f>
        <v>0</v>
      </c>
      <c r="N32" s="432" t="str">
        <f>IF(B32&lt;&gt;"",IF(J32=0,AA32,IF(J32&gt;0,((M32/30)*J32)+AA32)),"0")</f>
        <v>0</v>
      </c>
      <c r="O32" s="433"/>
      <c r="P32" s="247"/>
      <c r="R32" s="312">
        <f t="shared" si="6"/>
        <v>0</v>
      </c>
      <c r="S32" s="429">
        <f t="shared" si="7"/>
        <v>90</v>
      </c>
      <c r="T32" s="436" t="e">
        <f>D32-(E32+G32+I32+H32)</f>
        <v>#VALUE!</v>
      </c>
      <c r="U32" s="436" t="e">
        <f t="shared" si="8"/>
        <v>#VALUE!</v>
      </c>
      <c r="V32" s="430">
        <v>1</v>
      </c>
      <c r="W32" s="437" t="e">
        <f t="shared" si="1"/>
        <v>#VALUE!</v>
      </c>
      <c r="Y32" s="107">
        <f t="shared" si="9"/>
        <v>0</v>
      </c>
      <c r="AA32" s="3">
        <f>((F32*10)+L32-K32)</f>
        <v>0</v>
      </c>
    </row>
    <row r="33" spans="1:25" ht="34.5" customHeight="1" x14ac:dyDescent="0.3">
      <c r="A33" s="322" t="str">
        <f>CDT!B33</f>
        <v xml:space="preserve"> Sulfadoxine Pyriméthamine:  (SP)</v>
      </c>
      <c r="B33" s="247"/>
      <c r="C33" s="248"/>
      <c r="D33" s="302" t="str">
        <f t="shared" si="10"/>
        <v/>
      </c>
      <c r="E33" s="249"/>
      <c r="F33" s="247"/>
      <c r="G33" s="247"/>
      <c r="H33" s="247"/>
      <c r="I33" s="247"/>
      <c r="J33" s="247"/>
      <c r="K33" s="248"/>
      <c r="L33" s="431" t="str">
        <f t="shared" si="3"/>
        <v>0</v>
      </c>
      <c r="M33" s="428" t="str">
        <f t="shared" si="4"/>
        <v>0</v>
      </c>
      <c r="N33" s="250" t="str">
        <f t="shared" si="5"/>
        <v>0</v>
      </c>
      <c r="O33" s="251"/>
      <c r="P33" s="247"/>
      <c r="R33" s="312">
        <f t="shared" si="6"/>
        <v>0</v>
      </c>
      <c r="S33" s="152">
        <f t="shared" si="7"/>
        <v>90</v>
      </c>
      <c r="T33" s="68" t="e">
        <f t="shared" si="0"/>
        <v>#VALUE!</v>
      </c>
      <c r="U33" s="68" t="e">
        <f t="shared" si="8"/>
        <v>#VALUE!</v>
      </c>
      <c r="V33" s="95">
        <v>3</v>
      </c>
      <c r="W33" s="153" t="e">
        <f t="shared" si="1"/>
        <v>#VALUE!</v>
      </c>
      <c r="Y33" s="107">
        <f t="shared" si="9"/>
        <v>0</v>
      </c>
    </row>
    <row r="34" spans="1:25" ht="34.5" customHeight="1" x14ac:dyDescent="0.3">
      <c r="A34" s="322" t="str">
        <f>CDT!B34</f>
        <v>Test de Diagnostic Rapide  : (TDR)</v>
      </c>
      <c r="B34" s="247"/>
      <c r="C34" s="248"/>
      <c r="D34" s="302" t="str">
        <f t="shared" si="10"/>
        <v/>
      </c>
      <c r="E34" s="247"/>
      <c r="F34" s="248"/>
      <c r="G34" s="247"/>
      <c r="H34" s="247"/>
      <c r="I34" s="247"/>
      <c r="J34" s="247"/>
      <c r="K34" s="248"/>
      <c r="L34" s="431" t="str">
        <f t="shared" si="3"/>
        <v>0</v>
      </c>
      <c r="M34" s="428" t="str">
        <f t="shared" si="4"/>
        <v>0</v>
      </c>
      <c r="N34" s="250" t="str">
        <f t="shared" si="5"/>
        <v>0</v>
      </c>
      <c r="O34" s="251"/>
      <c r="P34" s="247"/>
      <c r="R34" s="312">
        <f t="shared" si="6"/>
        <v>0</v>
      </c>
      <c r="S34" s="152">
        <f t="shared" si="7"/>
        <v>90</v>
      </c>
      <c r="T34" s="68" t="e">
        <f t="shared" si="0"/>
        <v>#VALUE!</v>
      </c>
      <c r="U34" s="68" t="e">
        <f t="shared" si="8"/>
        <v>#VALUE!</v>
      </c>
      <c r="V34" s="95">
        <v>1</v>
      </c>
      <c r="W34" s="153" t="e">
        <f>IF(U34=0,"",$X$25)</f>
        <v>#VALUE!</v>
      </c>
      <c r="Y34" s="107">
        <f t="shared" si="9"/>
        <v>0</v>
      </c>
    </row>
    <row r="35" spans="1:25" ht="34.5" customHeight="1" x14ac:dyDescent="0.3">
      <c r="A35" s="322" t="str">
        <f>CDT!B35</f>
        <v>Moustiquaire à Imprégnation Durable: (MID)</v>
      </c>
      <c r="B35" s="247"/>
      <c r="C35" s="248"/>
      <c r="D35" s="302" t="str">
        <f t="shared" si="10"/>
        <v/>
      </c>
      <c r="E35" s="247"/>
      <c r="F35" s="248"/>
      <c r="G35" s="247"/>
      <c r="H35" s="247"/>
      <c r="I35" s="247"/>
      <c r="J35" s="247"/>
      <c r="K35" s="248"/>
      <c r="L35" s="431" t="str">
        <f t="shared" si="3"/>
        <v>0</v>
      </c>
      <c r="M35" s="428" t="str">
        <f t="shared" si="4"/>
        <v>0</v>
      </c>
      <c r="N35" s="250" t="str">
        <f t="shared" si="5"/>
        <v>0</v>
      </c>
      <c r="O35" s="251"/>
      <c r="P35" s="247"/>
      <c r="R35" s="312">
        <f t="shared" si="6"/>
        <v>0</v>
      </c>
      <c r="S35" s="152">
        <f t="shared" si="7"/>
        <v>90</v>
      </c>
      <c r="T35" s="68" t="e">
        <f t="shared" si="0"/>
        <v>#VALUE!</v>
      </c>
      <c r="U35" s="68" t="e">
        <f t="shared" si="8"/>
        <v>#VALUE!</v>
      </c>
      <c r="V35" s="95">
        <v>1</v>
      </c>
      <c r="W35" s="153" t="e">
        <f t="shared" si="1"/>
        <v>#VALUE!</v>
      </c>
      <c r="Y35" s="107">
        <f t="shared" si="9"/>
        <v>0</v>
      </c>
    </row>
    <row r="36" spans="1:25" ht="34.5" customHeight="1" x14ac:dyDescent="0.3">
      <c r="A36" s="322" t="str">
        <f>CDT!B36</f>
        <v>Dihydroartéminisine Pipéraquine– Plaq / 3 comp 
( DHA-PPQ)  20/160 mg</v>
      </c>
      <c r="B36" s="247"/>
      <c r="C36" s="248"/>
      <c r="D36" s="302" t="str">
        <f t="shared" si="10"/>
        <v/>
      </c>
      <c r="E36" s="249"/>
      <c r="F36" s="247"/>
      <c r="G36" s="247"/>
      <c r="H36" s="247"/>
      <c r="I36" s="247"/>
      <c r="J36" s="247"/>
      <c r="K36" s="248"/>
      <c r="L36" s="431" t="str">
        <f t="shared" si="3"/>
        <v>0</v>
      </c>
      <c r="M36" s="428" t="str">
        <f t="shared" si="4"/>
        <v>0</v>
      </c>
      <c r="N36" s="250" t="str">
        <f t="shared" si="5"/>
        <v>0</v>
      </c>
      <c r="O36" s="251"/>
      <c r="P36" s="247"/>
      <c r="R36" s="312">
        <f t="shared" si="6"/>
        <v>0</v>
      </c>
      <c r="S36" s="152">
        <f t="shared" si="7"/>
        <v>90</v>
      </c>
      <c r="T36" s="68" t="e">
        <f t="shared" si="0"/>
        <v>#VALUE!</v>
      </c>
      <c r="U36" s="68" t="e">
        <f t="shared" si="8"/>
        <v>#VALUE!</v>
      </c>
      <c r="V36" s="95">
        <v>3</v>
      </c>
      <c r="W36" s="153" t="e">
        <f t="shared" si="1"/>
        <v>#VALUE!</v>
      </c>
      <c r="Y36" s="107">
        <f t="shared" si="9"/>
        <v>0</v>
      </c>
    </row>
    <row r="37" spans="1:25" ht="34.5" customHeight="1" x14ac:dyDescent="0.3">
      <c r="A37" s="322" t="str">
        <f>CDT!B37</f>
        <v>Dihydroartéminisine Pipéraquine– Plaq / 3 comp 
( DHA-PPQ)  40/320 mg</v>
      </c>
      <c r="B37" s="247"/>
      <c r="C37" s="248"/>
      <c r="D37" s="302" t="str">
        <f t="shared" si="10"/>
        <v/>
      </c>
      <c r="E37" s="249"/>
      <c r="F37" s="247"/>
      <c r="G37" s="247"/>
      <c r="H37" s="247"/>
      <c r="I37" s="247"/>
      <c r="J37" s="247"/>
      <c r="K37" s="248"/>
      <c r="L37" s="431" t="str">
        <f t="shared" si="3"/>
        <v>0</v>
      </c>
      <c r="M37" s="428" t="str">
        <f t="shared" si="4"/>
        <v>0</v>
      </c>
      <c r="N37" s="250" t="str">
        <f t="shared" si="5"/>
        <v>0</v>
      </c>
      <c r="O37" s="251"/>
      <c r="P37" s="247"/>
      <c r="R37" s="312">
        <f t="shared" si="6"/>
        <v>0</v>
      </c>
      <c r="S37" s="152">
        <f t="shared" si="7"/>
        <v>90</v>
      </c>
      <c r="T37" s="68" t="e">
        <f t="shared" si="0"/>
        <v>#VALUE!</v>
      </c>
      <c r="U37" s="68" t="e">
        <f t="shared" si="8"/>
        <v>#VALUE!</v>
      </c>
      <c r="V37" s="95">
        <v>3</v>
      </c>
      <c r="W37" s="153" t="e">
        <f t="shared" si="1"/>
        <v>#VALUE!</v>
      </c>
      <c r="Y37" s="107">
        <f t="shared" si="9"/>
        <v>0</v>
      </c>
    </row>
    <row r="38" spans="1:25" ht="34.5" customHeight="1" x14ac:dyDescent="0.3">
      <c r="A38" s="322" t="str">
        <f>CDT!B38</f>
        <v>Dihydroartéminisine Pipéraquine– Plaq / 6 comp 
( DHA-PPQ)  40/320 mg</v>
      </c>
      <c r="B38" s="247"/>
      <c r="C38" s="248"/>
      <c r="D38" s="302" t="str">
        <f t="shared" si="10"/>
        <v/>
      </c>
      <c r="E38" s="249"/>
      <c r="F38" s="247"/>
      <c r="G38" s="247"/>
      <c r="H38" s="247"/>
      <c r="I38" s="247"/>
      <c r="J38" s="247"/>
      <c r="K38" s="248"/>
      <c r="L38" s="431" t="str">
        <f t="shared" si="3"/>
        <v>0</v>
      </c>
      <c r="M38" s="428" t="str">
        <f t="shared" si="4"/>
        <v>0</v>
      </c>
      <c r="N38" s="250" t="str">
        <f t="shared" si="5"/>
        <v>0</v>
      </c>
      <c r="O38" s="251"/>
      <c r="P38" s="247"/>
      <c r="R38" s="312">
        <f t="shared" si="6"/>
        <v>0</v>
      </c>
      <c r="S38" s="152">
        <f t="shared" si="7"/>
        <v>90</v>
      </c>
      <c r="T38" s="68" t="e">
        <f t="shared" si="0"/>
        <v>#VALUE!</v>
      </c>
      <c r="U38" s="68" t="e">
        <f t="shared" si="8"/>
        <v>#VALUE!</v>
      </c>
      <c r="V38" s="95">
        <v>3</v>
      </c>
      <c r="W38" s="153" t="e">
        <f t="shared" si="1"/>
        <v>#VALUE!</v>
      </c>
      <c r="Y38" s="107">
        <f t="shared" si="9"/>
        <v>0</v>
      </c>
    </row>
    <row r="39" spans="1:25" ht="34.5" customHeight="1" x14ac:dyDescent="0.3">
      <c r="A39" s="322" t="str">
        <f>CDT!B39</f>
        <v>Dihydroartemisinine/pipéraquine – Plaq / 9 comp 
( DHA-PPQ) 40/320 mg</v>
      </c>
      <c r="B39" s="247"/>
      <c r="C39" s="248"/>
      <c r="D39" s="302" t="str">
        <f t="shared" si="10"/>
        <v/>
      </c>
      <c r="E39" s="249"/>
      <c r="F39" s="247"/>
      <c r="G39" s="247"/>
      <c r="H39" s="247"/>
      <c r="I39" s="247"/>
      <c r="J39" s="247"/>
      <c r="K39" s="248"/>
      <c r="L39" s="431" t="str">
        <f t="shared" si="3"/>
        <v>0</v>
      </c>
      <c r="M39" s="428" t="str">
        <f t="shared" si="4"/>
        <v>0</v>
      </c>
      <c r="N39" s="250" t="str">
        <f t="shared" si="5"/>
        <v>0</v>
      </c>
      <c r="O39" s="251"/>
      <c r="P39" s="247"/>
      <c r="R39" s="312">
        <f t="shared" si="6"/>
        <v>0</v>
      </c>
      <c r="S39" s="152">
        <f t="shared" si="7"/>
        <v>90</v>
      </c>
      <c r="T39" s="68" t="e">
        <f t="shared" si="0"/>
        <v>#VALUE!</v>
      </c>
      <c r="U39" s="68" t="e">
        <f t="shared" si="8"/>
        <v>#VALUE!</v>
      </c>
      <c r="V39" s="95">
        <v>3</v>
      </c>
      <c r="W39" s="153" t="e">
        <f t="shared" si="1"/>
        <v>#VALUE!</v>
      </c>
      <c r="Y39" s="107">
        <f t="shared" si="9"/>
        <v>0</v>
      </c>
    </row>
    <row r="40" spans="1:25" ht="34.5" customHeight="1" x14ac:dyDescent="0.3">
      <c r="A40" s="322" t="str">
        <f>CDT!B40</f>
        <v>Artésunate Amodiaquine: (ASAQ) : 3 cp (25/67,5 mg)</v>
      </c>
      <c r="B40" s="247"/>
      <c r="C40" s="248"/>
      <c r="D40" s="302" t="str">
        <f t="shared" si="10"/>
        <v/>
      </c>
      <c r="E40" s="249"/>
      <c r="F40" s="247"/>
      <c r="G40" s="247"/>
      <c r="H40" s="247"/>
      <c r="I40" s="247"/>
      <c r="J40" s="247"/>
      <c r="K40" s="248"/>
      <c r="L40" s="431" t="str">
        <f t="shared" si="3"/>
        <v>0</v>
      </c>
      <c r="M40" s="428" t="str">
        <f t="shared" si="4"/>
        <v>0</v>
      </c>
      <c r="N40" s="250" t="str">
        <f t="shared" si="5"/>
        <v>0</v>
      </c>
      <c r="O40" s="251"/>
      <c r="P40" s="247"/>
      <c r="R40" s="312">
        <f t="shared" si="6"/>
        <v>0</v>
      </c>
      <c r="S40" s="152">
        <f t="shared" si="7"/>
        <v>90</v>
      </c>
      <c r="T40" s="68" t="e">
        <f t="shared" si="0"/>
        <v>#VALUE!</v>
      </c>
      <c r="U40" s="68" t="e">
        <f t="shared" si="8"/>
        <v>#VALUE!</v>
      </c>
      <c r="V40" s="95">
        <v>1</v>
      </c>
      <c r="W40" s="153" t="e">
        <f t="shared" si="1"/>
        <v>#VALUE!</v>
      </c>
      <c r="Y40" s="107">
        <f t="shared" si="9"/>
        <v>0</v>
      </c>
    </row>
    <row r="41" spans="1:25" ht="34.5" customHeight="1" x14ac:dyDescent="0.3">
      <c r="A41" s="322" t="str">
        <f>CDT!B41</f>
        <v>Artésunate Amodiaquine: (ASAQ) 3 cp (50/135 mg)</v>
      </c>
      <c r="B41" s="247"/>
      <c r="C41" s="248"/>
      <c r="D41" s="302" t="str">
        <f t="shared" si="10"/>
        <v/>
      </c>
      <c r="E41" s="249"/>
      <c r="F41" s="247"/>
      <c r="G41" s="247"/>
      <c r="H41" s="247"/>
      <c r="I41" s="247"/>
      <c r="J41" s="247"/>
      <c r="K41" s="248"/>
      <c r="L41" s="431" t="str">
        <f t="shared" si="3"/>
        <v>0</v>
      </c>
      <c r="M41" s="428" t="str">
        <f t="shared" si="4"/>
        <v>0</v>
      </c>
      <c r="N41" s="250" t="str">
        <f t="shared" si="5"/>
        <v>0</v>
      </c>
      <c r="O41" s="251"/>
      <c r="P41" s="247"/>
      <c r="R41" s="312">
        <f t="shared" si="6"/>
        <v>0</v>
      </c>
      <c r="S41" s="152">
        <f t="shared" si="7"/>
        <v>90</v>
      </c>
      <c r="T41" s="68" t="e">
        <f t="shared" si="0"/>
        <v>#VALUE!</v>
      </c>
      <c r="U41" s="68" t="e">
        <f t="shared" si="8"/>
        <v>#VALUE!</v>
      </c>
      <c r="V41" s="95">
        <v>1</v>
      </c>
      <c r="W41" s="153" t="e">
        <f t="shared" si="1"/>
        <v>#VALUE!</v>
      </c>
      <c r="Y41" s="107">
        <f t="shared" si="9"/>
        <v>0</v>
      </c>
    </row>
    <row r="42" spans="1:25" ht="34.5" customHeight="1" x14ac:dyDescent="0.3">
      <c r="A42" s="322" t="str">
        <f>CDT!B42</f>
        <v>Artésunate Amodiaquine: (ASAQ) 3 cp (100/270 mg)</v>
      </c>
      <c r="B42" s="247"/>
      <c r="C42" s="248"/>
      <c r="D42" s="302" t="str">
        <f t="shared" si="10"/>
        <v/>
      </c>
      <c r="E42" s="249"/>
      <c r="F42" s="247"/>
      <c r="G42" s="247"/>
      <c r="H42" s="247"/>
      <c r="I42" s="247"/>
      <c r="J42" s="247"/>
      <c r="K42" s="248"/>
      <c r="L42" s="431" t="str">
        <f t="shared" si="3"/>
        <v>0</v>
      </c>
      <c r="M42" s="428" t="str">
        <f t="shared" si="4"/>
        <v>0</v>
      </c>
      <c r="N42" s="250" t="str">
        <f t="shared" si="5"/>
        <v>0</v>
      </c>
      <c r="O42" s="251"/>
      <c r="P42" s="247"/>
      <c r="R42" s="312">
        <f t="shared" si="6"/>
        <v>0</v>
      </c>
      <c r="S42" s="152">
        <f t="shared" si="7"/>
        <v>90</v>
      </c>
      <c r="T42" s="68" t="e">
        <f t="shared" si="0"/>
        <v>#VALUE!</v>
      </c>
      <c r="U42" s="68" t="e">
        <f t="shared" si="8"/>
        <v>#VALUE!</v>
      </c>
      <c r="V42" s="95">
        <v>1</v>
      </c>
      <c r="W42" s="153" t="e">
        <f t="shared" si="1"/>
        <v>#VALUE!</v>
      </c>
      <c r="Y42" s="107">
        <f t="shared" si="9"/>
        <v>0</v>
      </c>
    </row>
    <row r="43" spans="1:25" ht="34.5" customHeight="1" x14ac:dyDescent="0.3">
      <c r="A43" s="322" t="str">
        <f>CDT!B43</f>
        <v>Artésunate Amodiaquine: (ASAQ) 6 cp (100/270 mg)</v>
      </c>
      <c r="B43" s="247"/>
      <c r="C43" s="248"/>
      <c r="D43" s="302" t="str">
        <f t="shared" si="10"/>
        <v/>
      </c>
      <c r="E43" s="249"/>
      <c r="F43" s="247"/>
      <c r="G43" s="247"/>
      <c r="H43" s="247"/>
      <c r="I43" s="247"/>
      <c r="J43" s="247"/>
      <c r="K43" s="248"/>
      <c r="L43" s="431" t="str">
        <f t="shared" si="3"/>
        <v>0</v>
      </c>
      <c r="M43" s="428" t="str">
        <f t="shared" si="4"/>
        <v>0</v>
      </c>
      <c r="N43" s="250" t="str">
        <f t="shared" si="5"/>
        <v>0</v>
      </c>
      <c r="O43" s="251"/>
      <c r="P43" s="247"/>
      <c r="R43" s="312">
        <f t="shared" si="6"/>
        <v>0</v>
      </c>
      <c r="S43" s="152">
        <f t="shared" si="7"/>
        <v>90</v>
      </c>
      <c r="T43" s="68" t="e">
        <f t="shared" si="0"/>
        <v>#VALUE!</v>
      </c>
      <c r="U43" s="68" t="e">
        <f t="shared" si="8"/>
        <v>#VALUE!</v>
      </c>
      <c r="V43" s="95">
        <v>1</v>
      </c>
      <c r="W43" s="153" t="e">
        <f t="shared" si="1"/>
        <v>#VALUE!</v>
      </c>
      <c r="Y43" s="107">
        <f t="shared" si="9"/>
        <v>0</v>
      </c>
    </row>
    <row r="44" spans="1:25" ht="34.5" customHeight="1" x14ac:dyDescent="0.3">
      <c r="A44" s="322" t="str">
        <f>CDT!B44</f>
        <v>Artésunate - Méfloquine (AS-MF)</v>
      </c>
      <c r="B44" s="247"/>
      <c r="C44" s="248"/>
      <c r="D44" s="302" t="str">
        <f t="shared" si="10"/>
        <v/>
      </c>
      <c r="E44" s="249"/>
      <c r="F44" s="247"/>
      <c r="G44" s="247"/>
      <c r="H44" s="247"/>
      <c r="I44" s="247"/>
      <c r="J44" s="247"/>
      <c r="K44" s="248"/>
      <c r="L44" s="431" t="str">
        <f t="shared" si="3"/>
        <v>0</v>
      </c>
      <c r="M44" s="428" t="str">
        <f t="shared" si="4"/>
        <v>0</v>
      </c>
      <c r="N44" s="250" t="str">
        <f t="shared" si="5"/>
        <v>0</v>
      </c>
      <c r="O44" s="251"/>
      <c r="P44" s="247"/>
      <c r="R44" s="312">
        <f t="shared" si="6"/>
        <v>0</v>
      </c>
      <c r="S44" s="152">
        <f t="shared" si="7"/>
        <v>90</v>
      </c>
      <c r="T44" s="68" t="e">
        <f t="shared" si="0"/>
        <v>#VALUE!</v>
      </c>
      <c r="U44" s="68" t="e">
        <f t="shared" si="8"/>
        <v>#VALUE!</v>
      </c>
      <c r="V44" s="95">
        <v>1</v>
      </c>
      <c r="W44" s="153" t="e">
        <f t="shared" si="1"/>
        <v>#VALUE!</v>
      </c>
      <c r="Y44" s="107">
        <f t="shared" si="9"/>
        <v>0</v>
      </c>
    </row>
    <row r="45" spans="1:25" ht="34.5" customHeight="1" x14ac:dyDescent="0.3">
      <c r="A45" s="322" t="str">
        <f>CDT!B45</f>
        <v>Quinine comprimé 300mg</v>
      </c>
      <c r="B45" s="247"/>
      <c r="C45" s="248"/>
      <c r="D45" s="302" t="str">
        <f t="shared" si="10"/>
        <v/>
      </c>
      <c r="E45" s="249"/>
      <c r="F45" s="247"/>
      <c r="G45" s="247"/>
      <c r="H45" s="247"/>
      <c r="I45" s="247"/>
      <c r="J45" s="247"/>
      <c r="K45" s="248"/>
      <c r="L45" s="431" t="str">
        <f t="shared" si="3"/>
        <v>0</v>
      </c>
      <c r="M45" s="428" t="str">
        <f t="shared" si="4"/>
        <v>0</v>
      </c>
      <c r="N45" s="250" t="str">
        <f t="shared" si="5"/>
        <v>0</v>
      </c>
      <c r="O45" s="251"/>
      <c r="P45" s="247"/>
      <c r="R45" s="312">
        <f t="shared" si="6"/>
        <v>0</v>
      </c>
      <c r="S45" s="152">
        <f t="shared" si="7"/>
        <v>90</v>
      </c>
      <c r="T45" s="68" t="e">
        <f t="shared" si="0"/>
        <v>#VALUE!</v>
      </c>
      <c r="U45" s="68" t="e">
        <f t="shared" si="8"/>
        <v>#VALUE!</v>
      </c>
      <c r="V45" s="95">
        <v>1</v>
      </c>
      <c r="W45" s="153" t="e">
        <f t="shared" si="1"/>
        <v>#VALUE!</v>
      </c>
      <c r="Y45" s="107">
        <f t="shared" si="9"/>
        <v>0</v>
      </c>
    </row>
    <row r="46" spans="1:25" ht="34.5" customHeight="1" x14ac:dyDescent="0.3">
      <c r="A46" s="322" t="str">
        <f>CDT!B46</f>
        <v>Quinine injectable 300 mg</v>
      </c>
      <c r="B46" s="247"/>
      <c r="C46" s="248"/>
      <c r="D46" s="302" t="str">
        <f t="shared" si="10"/>
        <v/>
      </c>
      <c r="E46" s="249"/>
      <c r="F46" s="247"/>
      <c r="G46" s="247"/>
      <c r="H46" s="247"/>
      <c r="I46" s="247"/>
      <c r="J46" s="247"/>
      <c r="K46" s="248"/>
      <c r="L46" s="431" t="str">
        <f t="shared" si="3"/>
        <v>0</v>
      </c>
      <c r="M46" s="428" t="str">
        <f t="shared" si="4"/>
        <v>0</v>
      </c>
      <c r="N46" s="250" t="str">
        <f t="shared" si="5"/>
        <v>0</v>
      </c>
      <c r="O46" s="251"/>
      <c r="P46" s="247"/>
      <c r="R46" s="312">
        <f t="shared" si="6"/>
        <v>0</v>
      </c>
      <c r="S46" s="152">
        <f t="shared" si="7"/>
        <v>90</v>
      </c>
      <c r="T46" s="68" t="e">
        <f t="shared" si="0"/>
        <v>#VALUE!</v>
      </c>
      <c r="U46" s="68" t="e">
        <f t="shared" si="8"/>
        <v>#VALUE!</v>
      </c>
      <c r="V46" s="95">
        <v>1</v>
      </c>
      <c r="W46" s="153" t="e">
        <f t="shared" si="1"/>
        <v>#VALUE!</v>
      </c>
      <c r="Y46" s="107">
        <f t="shared" si="9"/>
        <v>0</v>
      </c>
    </row>
    <row r="47" spans="1:25" ht="34.5" customHeight="1" x14ac:dyDescent="0.3">
      <c r="A47" s="322" t="str">
        <f>CDT!B47</f>
        <v>Quinine injectable 600 mg</v>
      </c>
      <c r="B47" s="247"/>
      <c r="C47" s="248"/>
      <c r="D47" s="302" t="str">
        <f t="shared" si="10"/>
        <v/>
      </c>
      <c r="E47" s="249"/>
      <c r="F47" s="247"/>
      <c r="G47" s="247"/>
      <c r="H47" s="247"/>
      <c r="I47" s="247"/>
      <c r="J47" s="247"/>
      <c r="K47" s="248"/>
      <c r="L47" s="431" t="str">
        <f t="shared" si="3"/>
        <v>0</v>
      </c>
      <c r="M47" s="428" t="str">
        <f t="shared" si="4"/>
        <v>0</v>
      </c>
      <c r="N47" s="250" t="str">
        <f t="shared" si="5"/>
        <v>0</v>
      </c>
      <c r="O47" s="251"/>
      <c r="P47" s="247"/>
      <c r="R47" s="312">
        <f t="shared" si="6"/>
        <v>0</v>
      </c>
      <c r="S47" s="152">
        <f t="shared" si="7"/>
        <v>90</v>
      </c>
      <c r="T47" s="68" t="e">
        <f t="shared" si="0"/>
        <v>#VALUE!</v>
      </c>
      <c r="U47" s="68" t="e">
        <f t="shared" si="8"/>
        <v>#VALUE!</v>
      </c>
      <c r="V47" s="95">
        <v>1</v>
      </c>
      <c r="W47" s="153" t="e">
        <f t="shared" si="1"/>
        <v>#VALUE!</v>
      </c>
      <c r="Y47" s="107">
        <f t="shared" si="9"/>
        <v>0</v>
      </c>
    </row>
    <row r="48" spans="1:25" ht="34.5" customHeight="1" thickBot="1" x14ac:dyDescent="0.35">
      <c r="A48" s="322" t="str">
        <f>CDT!B48</f>
        <v>Quinine injectable 600 mg</v>
      </c>
      <c r="B48" s="247"/>
      <c r="C48" s="248"/>
      <c r="D48" s="303" t="str">
        <f t="shared" si="10"/>
        <v/>
      </c>
      <c r="E48" s="249"/>
      <c r="F48" s="247"/>
      <c r="G48" s="247"/>
      <c r="H48" s="247"/>
      <c r="I48" s="247"/>
      <c r="J48" s="247"/>
      <c r="K48" s="248"/>
      <c r="L48" s="431" t="str">
        <f t="shared" si="3"/>
        <v>0</v>
      </c>
      <c r="M48" s="428" t="str">
        <f t="shared" si="4"/>
        <v>0</v>
      </c>
      <c r="N48" s="250" t="str">
        <f t="shared" si="5"/>
        <v>0</v>
      </c>
      <c r="O48" s="251"/>
      <c r="P48" s="247"/>
      <c r="R48" s="312">
        <f t="shared" si="6"/>
        <v>0</v>
      </c>
      <c r="S48" s="152">
        <f t="shared" si="7"/>
        <v>90</v>
      </c>
      <c r="T48" s="68" t="e">
        <f>D48-(E48+G48+I48+H48)</f>
        <v>#VALUE!</v>
      </c>
      <c r="U48" s="68" t="e">
        <f t="shared" si="8"/>
        <v>#VALUE!</v>
      </c>
      <c r="V48" s="95">
        <v>1</v>
      </c>
      <c r="W48" s="153" t="e">
        <f t="shared" si="1"/>
        <v>#VALUE!</v>
      </c>
      <c r="Y48" s="107">
        <f t="shared" si="9"/>
        <v>0</v>
      </c>
    </row>
    <row r="49" spans="1:23" ht="34.5" customHeight="1" thickBot="1" x14ac:dyDescent="0.35">
      <c r="A49" s="322" t="str">
        <f>CDT!B49</f>
        <v>Artéméther injectable 100 mg</v>
      </c>
      <c r="B49" s="247"/>
      <c r="C49" s="248"/>
      <c r="D49" s="303" t="str">
        <f t="shared" si="10"/>
        <v/>
      </c>
      <c r="E49" s="249"/>
      <c r="F49" s="247"/>
      <c r="G49" s="247"/>
      <c r="H49" s="247"/>
      <c r="I49" s="247"/>
      <c r="J49" s="247"/>
      <c r="K49" s="248"/>
      <c r="L49" s="431" t="str">
        <f t="shared" si="3"/>
        <v>0</v>
      </c>
      <c r="M49" s="428" t="str">
        <f t="shared" si="4"/>
        <v>0</v>
      </c>
      <c r="N49" s="250" t="str">
        <f t="shared" si="5"/>
        <v>0</v>
      </c>
      <c r="O49" s="251"/>
      <c r="P49" s="247"/>
      <c r="R49" s="312">
        <f t="shared" si="6"/>
        <v>0</v>
      </c>
      <c r="S49" s="152">
        <f t="shared" si="7"/>
        <v>90</v>
      </c>
      <c r="T49" s="68" t="e">
        <f>D49-(E49+G49+I49+H49)</f>
        <v>#VALUE!</v>
      </c>
      <c r="U49" s="68" t="e">
        <f t="shared" si="8"/>
        <v>#VALUE!</v>
      </c>
      <c r="V49" s="95">
        <v>1</v>
      </c>
      <c r="W49" s="153" t="e">
        <f t="shared" si="1"/>
        <v>#VALUE!</v>
      </c>
    </row>
    <row r="50" spans="1:23" ht="34.5" hidden="1" customHeight="1" x14ac:dyDescent="0.3">
      <c r="A50" s="17"/>
      <c r="B50" s="79"/>
      <c r="C50" s="79"/>
      <c r="D50" s="53"/>
      <c r="E50" s="79"/>
      <c r="F50" s="79"/>
      <c r="G50" s="79"/>
      <c r="H50" s="79"/>
      <c r="I50" s="79"/>
      <c r="J50" s="79"/>
      <c r="K50" s="79"/>
      <c r="L50" s="54"/>
      <c r="M50" s="58" t="str">
        <f t="shared" ref="M50" si="11">IF(B50&lt;&gt;"",((E50/S50)*30),"")</f>
        <v/>
      </c>
      <c r="N50" s="55"/>
      <c r="O50" s="80"/>
      <c r="P50" s="79"/>
      <c r="S50" s="152"/>
      <c r="T50" s="68"/>
      <c r="U50" s="68"/>
      <c r="V50" s="95"/>
      <c r="W50" s="153" t="str">
        <f t="shared" si="1"/>
        <v/>
      </c>
    </row>
    <row r="51" spans="1:23" s="235" customFormat="1" ht="16.5" customHeight="1" x14ac:dyDescent="0.35">
      <c r="A51" s="531" t="s">
        <v>290</v>
      </c>
      <c r="B51" s="531"/>
      <c r="C51" s="531"/>
      <c r="D51" s="531"/>
      <c r="E51" s="531"/>
      <c r="F51" s="531"/>
      <c r="H51" s="233"/>
      <c r="I51" s="233" t="s">
        <v>300</v>
      </c>
      <c r="J51" s="234"/>
      <c r="K51" s="232"/>
      <c r="L51" s="232"/>
      <c r="M51" s="232"/>
      <c r="N51" s="232"/>
      <c r="O51" s="232"/>
      <c r="Q51" s="236"/>
      <c r="R51" s="311"/>
      <c r="S51" s="237"/>
      <c r="T51" s="238"/>
      <c r="U51" s="238"/>
      <c r="V51" s="239"/>
      <c r="W51" s="240"/>
    </row>
    <row r="52" spans="1:23" ht="29.25" customHeight="1" x14ac:dyDescent="0.3">
      <c r="A52" s="18"/>
      <c r="B52" s="18"/>
      <c r="C52" s="18"/>
      <c r="D52" s="18"/>
      <c r="E52" s="18"/>
      <c r="F52" s="18"/>
      <c r="G52" s="18"/>
      <c r="H52" s="18"/>
      <c r="I52" s="18"/>
      <c r="J52" s="18"/>
      <c r="K52" s="18"/>
      <c r="L52" s="18"/>
      <c r="M52" s="18"/>
      <c r="N52" s="18"/>
      <c r="O52" s="18"/>
      <c r="S52" s="154"/>
      <c r="T52" s="69"/>
      <c r="U52" s="69"/>
      <c r="V52" s="70"/>
      <c r="W52" s="155"/>
    </row>
    <row r="53" spans="1:23" ht="15.6" x14ac:dyDescent="0.3">
      <c r="B53" s="18"/>
      <c r="C53" s="18"/>
      <c r="D53" s="18"/>
      <c r="E53" s="18"/>
      <c r="F53" s="18"/>
      <c r="I53" s="18"/>
      <c r="J53" s="18"/>
      <c r="K53" s="18"/>
      <c r="L53" s="18"/>
      <c r="M53" s="18"/>
      <c r="N53" s="18"/>
      <c r="O53" s="18"/>
      <c r="S53" s="154"/>
      <c r="T53" s="69"/>
      <c r="U53" s="69"/>
      <c r="V53" s="70"/>
      <c r="W53" s="155"/>
    </row>
    <row r="54" spans="1:23" s="235" customFormat="1" ht="18.600000000000001" thickBot="1" x14ac:dyDescent="0.4">
      <c r="A54" s="233" t="s">
        <v>289</v>
      </c>
      <c r="H54" s="233"/>
      <c r="I54" s="233" t="s">
        <v>301</v>
      </c>
      <c r="O54" s="232"/>
      <c r="Q54" s="236"/>
      <c r="R54" s="311"/>
      <c r="S54" s="243"/>
      <c r="T54" s="244"/>
      <c r="U54" s="244"/>
      <c r="V54" s="245"/>
      <c r="W54" s="246"/>
    </row>
  </sheetData>
  <mergeCells count="21">
    <mergeCell ref="A24:A25"/>
    <mergeCell ref="A51:F51"/>
    <mergeCell ref="A19:C19"/>
    <mergeCell ref="D19:N19"/>
    <mergeCell ref="S19:W19"/>
    <mergeCell ref="A21:C21"/>
    <mergeCell ref="D21:F21"/>
    <mergeCell ref="G21:K22"/>
    <mergeCell ref="L21:P21"/>
    <mergeCell ref="L17:P17"/>
    <mergeCell ref="A1:B1"/>
    <mergeCell ref="A3:B3"/>
    <mergeCell ref="A4:B4"/>
    <mergeCell ref="A11:O11"/>
    <mergeCell ref="B13:C13"/>
    <mergeCell ref="E13:J13"/>
    <mergeCell ref="B15:C15"/>
    <mergeCell ref="D15:F15"/>
    <mergeCell ref="G15:I15"/>
    <mergeCell ref="B17:E17"/>
    <mergeCell ref="G17:K17"/>
  </mergeCells>
  <conditionalFormatting sqref="U26">
    <cfRule type="cellIs" dxfId="2992" priority="39" operator="greaterThan">
      <formula>0</formula>
    </cfRule>
    <cfRule type="cellIs" dxfId="2991" priority="40" operator="greaterThan">
      <formula>0</formula>
    </cfRule>
    <cfRule type="cellIs" dxfId="2990" priority="41" operator="lessThan">
      <formula>0</formula>
    </cfRule>
    <cfRule type="cellIs" dxfId="2989" priority="42" operator="notEqual">
      <formula>0</formula>
    </cfRule>
  </conditionalFormatting>
  <conditionalFormatting sqref="U27:U29">
    <cfRule type="cellIs" dxfId="2988" priority="35" operator="greaterThan">
      <formula>0</formula>
    </cfRule>
    <cfRule type="cellIs" dxfId="2987" priority="36" operator="greaterThan">
      <formula>0</formula>
    </cfRule>
    <cfRule type="cellIs" dxfId="2986" priority="37" operator="lessThan">
      <formula>0</formula>
    </cfRule>
    <cfRule type="cellIs" dxfId="2985" priority="38" operator="notEqual">
      <formula>0</formula>
    </cfRule>
  </conditionalFormatting>
  <conditionalFormatting sqref="U30:U31 U33:U47">
    <cfRule type="cellIs" dxfId="2984" priority="31" operator="greaterThan">
      <formula>0</formula>
    </cfRule>
    <cfRule type="cellIs" dxfId="2983" priority="32" operator="greaterThan">
      <formula>0</formula>
    </cfRule>
    <cfRule type="cellIs" dxfId="2982" priority="33" operator="lessThan">
      <formula>0</formula>
    </cfRule>
    <cfRule type="cellIs" dxfId="2981" priority="34" operator="notEqual">
      <formula>0</formula>
    </cfRule>
  </conditionalFormatting>
  <conditionalFormatting sqref="U48:U50">
    <cfRule type="cellIs" dxfId="2980" priority="27" operator="greaterThan">
      <formula>0</formula>
    </cfRule>
    <cfRule type="cellIs" dxfId="2979" priority="28" operator="greaterThan">
      <formula>0</formula>
    </cfRule>
    <cfRule type="cellIs" dxfId="2978" priority="29" operator="lessThan">
      <formula>0</formula>
    </cfRule>
    <cfRule type="cellIs" dxfId="2977" priority="30" operator="notEqual">
      <formula>0</formula>
    </cfRule>
  </conditionalFormatting>
  <conditionalFormatting sqref="K50">
    <cfRule type="expression" dxfId="2976" priority="25">
      <formula>K50&lt;T50</formula>
    </cfRule>
    <cfRule type="expression" dxfId="2975" priority="26">
      <formula>K50&gt;T50</formula>
    </cfRule>
  </conditionalFormatting>
  <conditionalFormatting sqref="J37:J47">
    <cfRule type="cellIs" dxfId="2974" priority="24" operator="greaterThan">
      <formula>90</formula>
    </cfRule>
  </conditionalFormatting>
  <conditionalFormatting sqref="J48:J50">
    <cfRule type="cellIs" dxfId="2973" priority="23" operator="greaterThan">
      <formula>90</formula>
    </cfRule>
  </conditionalFormatting>
  <conditionalFormatting sqref="K36:K47">
    <cfRule type="expression" dxfId="2972" priority="21">
      <formula>K36&lt;T36</formula>
    </cfRule>
    <cfRule type="expression" dxfId="2971" priority="22">
      <formula>K36&gt;T36</formula>
    </cfRule>
  </conditionalFormatting>
  <conditionalFormatting sqref="J27:J31 J33">
    <cfRule type="cellIs" dxfId="2970" priority="20" operator="greaterThan">
      <formula>90</formula>
    </cfRule>
  </conditionalFormatting>
  <conditionalFormatting sqref="J36">
    <cfRule type="cellIs" dxfId="2969" priority="19" operator="greaterThan">
      <formula>90</formula>
    </cfRule>
  </conditionalFormatting>
  <conditionalFormatting sqref="K48:K49">
    <cfRule type="expression" dxfId="2968" priority="17">
      <formula>K48&lt;T48</formula>
    </cfRule>
    <cfRule type="expression" dxfId="2967" priority="18">
      <formula>K48&gt;T48</formula>
    </cfRule>
  </conditionalFormatting>
  <conditionalFormatting sqref="K27:K31 K33">
    <cfRule type="expression" dxfId="2966" priority="15">
      <formula>K27&lt;T27</formula>
    </cfRule>
    <cfRule type="expression" dxfId="2965" priority="16">
      <formula>K27&gt;T27</formula>
    </cfRule>
  </conditionalFormatting>
  <conditionalFormatting sqref="J26">
    <cfRule type="cellIs" dxfId="2964" priority="14" operator="greaterThan">
      <formula>90</formula>
    </cfRule>
  </conditionalFormatting>
  <conditionalFormatting sqref="K26">
    <cfRule type="expression" dxfId="2963" priority="12">
      <formula>K26&lt;T26</formula>
    </cfRule>
    <cfRule type="expression" dxfId="2962" priority="13">
      <formula>K26&gt;T26</formula>
    </cfRule>
  </conditionalFormatting>
  <conditionalFormatting sqref="U32">
    <cfRule type="cellIs" dxfId="2961" priority="8" operator="greaterThan">
      <formula>0</formula>
    </cfRule>
    <cfRule type="cellIs" dxfId="2960" priority="9" operator="greaterThan">
      <formula>0</formula>
    </cfRule>
    <cfRule type="cellIs" dxfId="2959" priority="10" operator="lessThan">
      <formula>0</formula>
    </cfRule>
    <cfRule type="cellIs" dxfId="2958" priority="11" operator="notEqual">
      <formula>0</formula>
    </cfRule>
  </conditionalFormatting>
  <conditionalFormatting sqref="K34">
    <cfRule type="expression" dxfId="2957" priority="6">
      <formula>K34&lt;T34</formula>
    </cfRule>
    <cfRule type="expression" dxfId="2956" priority="7">
      <formula>K34&gt;T34</formula>
    </cfRule>
  </conditionalFormatting>
  <conditionalFormatting sqref="K35">
    <cfRule type="expression" dxfId="2955" priority="4">
      <formula>K35&lt;T35</formula>
    </cfRule>
    <cfRule type="expression" dxfId="2954" priority="5">
      <formula>K35&gt;T35</formula>
    </cfRule>
  </conditionalFormatting>
  <conditionalFormatting sqref="J32">
    <cfRule type="cellIs" dxfId="2953" priority="3" operator="greaterThan">
      <formula>90</formula>
    </cfRule>
  </conditionalFormatting>
  <conditionalFormatting sqref="K32">
    <cfRule type="expression" dxfId="2952" priority="1">
      <formula>K32&lt;T32</formula>
    </cfRule>
    <cfRule type="expression" dxfId="2951" priority="2">
      <formula>K32&gt;T32</formula>
    </cfRule>
  </conditionalFormatting>
  <dataValidations count="7">
    <dataValidation type="whole" allowBlank="1" showInputMessage="1" showErrorMessage="1" prompt="La quantité accordée par le point Focal ne peut être supérieure à la somme du CMMa et la quantité commandée pour le trimestre._x000a_Merci de revoir la quantité dans la colonne O." sqref="O26:O49">
      <formula1>0</formula1>
      <formula2>+M26+N26</formula2>
    </dataValidation>
    <dataValidation type="whole" allowBlank="1" showInputMessage="1" showErrorMessage="1" prompt="La valeur ne peut pas être supérieure à 89_x000a_Si tel est le cas déteminer la quantité à commander directement à la colonne O_x000a_merci" sqref="J26">
      <formula1>0</formula1>
      <formula2>89</formula2>
    </dataValidation>
    <dataValidation type="list" allowBlank="1" showInputMessage="1" showErrorMessage="1" sqref="D21:F21">
      <formula1>typerapport2</formula1>
    </dataValidation>
    <dataValidation type="whole" operator="lessThanOrEqual" allowBlank="1" showInputMessage="1" showErrorMessage="1" promptTitle="instruction" prompt="La valeur de la cellule ne peut pas être supérieure à la quantité Totale inscrite dans la colonne D._x000a_Merci de vérifier." sqref="E26:E50">
      <formula1>D26</formula1>
    </dataValidation>
    <dataValidation type="whole" allowBlank="1" showInputMessage="1" showErrorMessage="1" prompt="La valeur ne peut pas être supérieure à 89_x000a_Si tel est le cas déteminer la quantité à commander directement à la colonne M._x000a_merci" sqref="J27:J50">
      <formula1>0</formula1>
      <formula2>89</formula2>
    </dataValidation>
    <dataValidation errorStyle="information" allowBlank="1" showInputMessage="1" showErrorMessage="1" errorTitle="Instruction" error="Saisissez le Texte en MAJUSCULE_x000a_Exemple: CMS AGOE_x000a_Merci" promptTitle="Instruction" prompt="Saisissez le Texte en MAJUSCULE_x000a_Exemple: CMS AGOE_x000a_Merci" sqref="D19:N19"/>
    <dataValidation type="date" errorStyle="warning" allowBlank="1" showInputMessage="1" showErrorMessage="1" promptTitle="Instruction" prompt="SVP Saisissez la date sous le format:_x000a_00/00/0000. exemple 15/09/2016,_x000a_Merci_x000a_" sqref="L21:P21">
      <formula1>42370</formula1>
      <formula2>44926</formula2>
    </dataValidation>
  </dataValidations>
  <pageMargins left="0.21" right="0.23622047244094491" top="0.74803149606299213" bottom="0.74803149606299213" header="0.31496062992125984" footer="0.31496062992125984"/>
  <pageSetup paperSize="9" scale="40" orientation="portrait" r:id="rId1"/>
  <headerFooter alignWithMargins="0">
    <oddFooter>&amp;C&amp;"Arial,Gras"PNLS /IST, Avenue des Armées, -05 BP 424 Lomé –Togo ; Tel 22 20 94 39 Fax : 22 20 94 36    Site Web : www.pnls.tg</oddFooter>
  </headerFooter>
  <drawing r:id="rId2"/>
</worksheet>
</file>

<file path=xl/worksheets/sheet6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rgb="FFFF0000"/>
  </sheetPr>
  <dimension ref="A1:W56"/>
  <sheetViews>
    <sheetView showGridLines="0" view="pageBreakPreview" topLeftCell="A5" zoomScale="70" zoomScaleNormal="70" zoomScaleSheetLayoutView="70" zoomScalePageLayoutView="50" workbookViewId="0">
      <selection activeCell="D19" sqref="D19:N19"/>
    </sheetView>
  </sheetViews>
  <sheetFormatPr baseColWidth="10" defaultColWidth="7.33203125" defaultRowHeight="13.8" x14ac:dyDescent="0.3"/>
  <cols>
    <col min="1" max="1" width="51.5546875" style="3" customWidth="1"/>
    <col min="2" max="14" width="11.5546875" style="3" customWidth="1"/>
    <col min="15" max="15" width="11.6640625" style="39" customWidth="1"/>
    <col min="16" max="16" width="17.5546875" style="3" customWidth="1"/>
    <col min="17" max="17" width="2.109375" style="62" customWidth="1"/>
    <col min="18" max="18" width="4.88671875" style="77" customWidth="1"/>
    <col min="19" max="20" width="7.44140625" style="77" bestFit="1" customWidth="1"/>
    <col min="21" max="21" width="7.88671875" style="78" bestFit="1" customWidth="1"/>
    <col min="22" max="22" width="33.33203125" style="77" customWidth="1"/>
    <col min="23" max="16384" width="7.33203125" style="3"/>
  </cols>
  <sheetData>
    <row r="1" spans="1:23" ht="17.25" customHeight="1" x14ac:dyDescent="0.3">
      <c r="A1" s="549" t="s">
        <v>452</v>
      </c>
      <c r="B1" s="549"/>
      <c r="C1" s="2"/>
      <c r="D1" s="2"/>
      <c r="E1"/>
      <c r="F1"/>
      <c r="G1"/>
      <c r="H1"/>
      <c r="I1"/>
      <c r="J1"/>
      <c r="N1" s="4" t="s">
        <v>1</v>
      </c>
      <c r="O1" s="5"/>
      <c r="R1" s="306"/>
      <c r="S1" s="69"/>
      <c r="T1" s="69"/>
      <c r="U1" s="69"/>
      <c r="V1" s="70"/>
      <c r="W1" s="69"/>
    </row>
    <row r="2" spans="1:23" ht="13.5" customHeight="1" x14ac:dyDescent="0.3">
      <c r="A2" s="1" t="s">
        <v>453</v>
      </c>
      <c r="B2" s="1"/>
      <c r="C2" s="2"/>
      <c r="D2" s="2"/>
      <c r="E2"/>
      <c r="F2"/>
      <c r="G2"/>
      <c r="H2"/>
      <c r="I2"/>
      <c r="J2"/>
      <c r="M2" s="4"/>
      <c r="N2" s="4" t="s">
        <v>3</v>
      </c>
      <c r="O2" s="5"/>
      <c r="R2" s="306"/>
      <c r="S2" s="69"/>
      <c r="T2" s="69"/>
      <c r="U2" s="69"/>
      <c r="V2" s="70"/>
      <c r="W2" s="69"/>
    </row>
    <row r="3" spans="1:23" ht="15.6" x14ac:dyDescent="0.3">
      <c r="A3" s="549" t="s">
        <v>454</v>
      </c>
      <c r="B3" s="549"/>
      <c r="C3" s="2"/>
      <c r="D3" s="2"/>
      <c r="E3"/>
      <c r="F3"/>
      <c r="G3"/>
      <c r="H3"/>
      <c r="I3"/>
      <c r="J3"/>
      <c r="K3" s="5"/>
      <c r="L3" s="5"/>
      <c r="M3" s="5"/>
      <c r="N3" s="5"/>
      <c r="O3" s="5"/>
      <c r="R3" s="306"/>
      <c r="S3" s="69"/>
      <c r="T3" s="69"/>
      <c r="U3" s="69"/>
      <c r="V3" s="70"/>
      <c r="W3" s="69"/>
    </row>
    <row r="4" spans="1:23" ht="33.6" customHeight="1" x14ac:dyDescent="0.3">
      <c r="A4" s="547" t="s">
        <v>455</v>
      </c>
      <c r="B4" s="548"/>
      <c r="C4" s="7"/>
      <c r="D4" s="7"/>
      <c r="E4" s="8"/>
      <c r="F4" s="8"/>
      <c r="G4" s="8"/>
      <c r="H4" s="8"/>
      <c r="I4" s="8"/>
      <c r="J4" s="8"/>
      <c r="K4" s="9"/>
      <c r="L4" s="9"/>
      <c r="M4" s="9"/>
      <c r="N4" s="9"/>
      <c r="O4" s="38"/>
      <c r="R4" s="306"/>
      <c r="S4" s="69"/>
      <c r="T4" s="69"/>
      <c r="U4" s="69"/>
      <c r="V4" s="70"/>
      <c r="W4" s="69"/>
    </row>
    <row r="5" spans="1:23" x14ac:dyDescent="0.3">
      <c r="B5" s="9"/>
      <c r="C5" s="9"/>
      <c r="D5" s="9"/>
      <c r="E5" s="9"/>
      <c r="F5" s="9"/>
      <c r="G5" s="9"/>
      <c r="H5" s="9"/>
      <c r="I5" s="9"/>
      <c r="J5" s="9"/>
      <c r="K5" s="9"/>
      <c r="L5" s="9"/>
      <c r="M5" s="9"/>
      <c r="N5" s="9"/>
      <c r="O5" s="38"/>
      <c r="R5" s="306"/>
      <c r="S5" s="69"/>
      <c r="T5" s="69"/>
      <c r="U5" s="69"/>
      <c r="V5" s="70"/>
      <c r="W5" s="69"/>
    </row>
    <row r="6" spans="1:23" ht="15.6" x14ac:dyDescent="0.3">
      <c r="A6" s="6" t="s">
        <v>232</v>
      </c>
      <c r="B6" s="9"/>
      <c r="C6" s="9"/>
      <c r="D6" s="9"/>
      <c r="E6" s="9"/>
      <c r="F6" s="9"/>
      <c r="G6" s="9"/>
      <c r="H6" s="9"/>
      <c r="I6" s="9"/>
      <c r="J6" s="9"/>
      <c r="K6" s="9"/>
      <c r="L6" s="9"/>
      <c r="M6" s="9"/>
      <c r="N6" s="9"/>
      <c r="O6" s="38"/>
      <c r="R6" s="306"/>
      <c r="S6" s="69"/>
      <c r="T6" s="69"/>
      <c r="U6" s="69"/>
      <c r="V6" s="70"/>
      <c r="W6" s="69"/>
    </row>
    <row r="7" spans="1:23" x14ac:dyDescent="0.3">
      <c r="A7" s="10"/>
      <c r="B7" s="9"/>
      <c r="C7" s="9"/>
      <c r="D7" s="9"/>
      <c r="E7" s="9"/>
      <c r="F7" s="9"/>
      <c r="G7" s="9"/>
      <c r="H7" s="9"/>
      <c r="I7" s="9"/>
      <c r="J7" s="9"/>
      <c r="K7" s="9"/>
      <c r="L7" s="9"/>
      <c r="M7" s="9"/>
      <c r="N7" s="9"/>
      <c r="O7" s="38"/>
      <c r="R7" s="69"/>
      <c r="S7" s="69"/>
      <c r="T7" s="69"/>
      <c r="U7" s="70"/>
      <c r="V7" s="69"/>
    </row>
    <row r="8" spans="1:23" x14ac:dyDescent="0.3">
      <c r="A8" s="10"/>
      <c r="B8" s="9"/>
      <c r="C8" s="9"/>
      <c r="D8" s="9"/>
      <c r="E8" s="9"/>
      <c r="F8" s="9"/>
      <c r="G8" s="9"/>
      <c r="H8" s="9"/>
      <c r="I8" s="9"/>
      <c r="J8" s="9"/>
      <c r="K8" s="9"/>
      <c r="L8" s="9"/>
      <c r="M8" s="9"/>
      <c r="N8" s="9"/>
      <c r="O8" s="38"/>
      <c r="R8" s="69"/>
      <c r="S8" s="69"/>
      <c r="T8" s="69"/>
      <c r="U8" s="70"/>
      <c r="V8" s="69"/>
    </row>
    <row r="9" spans="1:23" ht="17.25" customHeight="1" x14ac:dyDescent="0.3">
      <c r="A9" s="10"/>
      <c r="B9" s="9"/>
      <c r="C9" s="9"/>
      <c r="D9" s="9"/>
      <c r="E9" s="9"/>
      <c r="F9" s="9"/>
      <c r="G9" s="9"/>
      <c r="H9" s="9"/>
      <c r="I9" s="9"/>
      <c r="J9" s="9"/>
      <c r="K9" s="9"/>
      <c r="L9" s="9"/>
      <c r="M9" s="9"/>
      <c r="N9" s="9"/>
      <c r="O9" s="38"/>
      <c r="R9" s="69"/>
      <c r="S9" s="69"/>
      <c r="T9" s="69"/>
      <c r="U9" s="70"/>
      <c r="V9" s="69"/>
    </row>
    <row r="10" spans="1:23" ht="0.75" customHeight="1" x14ac:dyDescent="0.3">
      <c r="R10" s="69"/>
      <c r="S10" s="69"/>
      <c r="T10" s="69"/>
      <c r="U10" s="70"/>
      <c r="V10" s="69"/>
    </row>
    <row r="11" spans="1:23" ht="21" customHeight="1" x14ac:dyDescent="0.3">
      <c r="A11" s="555" t="s">
        <v>263</v>
      </c>
      <c r="B11" s="555"/>
      <c r="C11" s="555"/>
      <c r="D11" s="555"/>
      <c r="E11" s="555"/>
      <c r="F11" s="555"/>
      <c r="G11" s="555"/>
      <c r="H11" s="555"/>
      <c r="I11" s="555"/>
      <c r="J11" s="555"/>
      <c r="K11" s="555"/>
      <c r="L11" s="555"/>
      <c r="M11" s="555"/>
      <c r="N11" s="555"/>
      <c r="O11" s="555"/>
      <c r="P11" s="40"/>
      <c r="R11" s="69"/>
      <c r="S11" s="69"/>
      <c r="T11" s="69"/>
      <c r="U11" s="70"/>
      <c r="V11" s="69"/>
    </row>
    <row r="12" spans="1:23" ht="3.75" customHeight="1" x14ac:dyDescent="0.3">
      <c r="A12" s="11"/>
      <c r="B12" s="11"/>
      <c r="C12" s="11"/>
      <c r="D12" s="11"/>
      <c r="E12" s="11"/>
      <c r="F12" s="11"/>
      <c r="G12" s="11"/>
      <c r="H12" s="11"/>
      <c r="I12" s="11"/>
      <c r="J12" s="11"/>
      <c r="K12" s="11"/>
      <c r="L12" s="11"/>
      <c r="M12" s="11"/>
      <c r="N12" s="11"/>
      <c r="O12" s="11"/>
      <c r="R12" s="69"/>
      <c r="S12" s="69"/>
      <c r="T12" s="69"/>
      <c r="U12" s="70"/>
      <c r="V12" s="69"/>
    </row>
    <row r="13" spans="1:23" s="42" customFormat="1" ht="20.25" hidden="1" customHeight="1" thickBot="1" x14ac:dyDescent="0.35">
      <c r="A13" s="434" t="s">
        <v>5</v>
      </c>
      <c r="B13" s="556">
        <f>'Info District'!G11</f>
        <v>2025</v>
      </c>
      <c r="C13" s="557"/>
      <c r="E13" s="550"/>
      <c r="F13" s="550"/>
      <c r="G13" s="550"/>
      <c r="H13" s="550"/>
      <c r="I13" s="550"/>
      <c r="J13" s="554"/>
      <c r="Q13" s="63"/>
      <c r="R13" s="71"/>
      <c r="S13" s="71"/>
      <c r="T13" s="71"/>
      <c r="U13" s="72"/>
      <c r="V13" s="71"/>
    </row>
    <row r="14" spans="1:23" s="42" customFormat="1" ht="7.5" hidden="1" customHeight="1" thickBot="1" x14ac:dyDescent="0.35">
      <c r="A14" s="434"/>
      <c r="B14" s="13"/>
      <c r="C14" s="13"/>
      <c r="D14" s="13"/>
      <c r="O14" s="15"/>
      <c r="Q14" s="63"/>
      <c r="R14" s="71"/>
      <c r="S14" s="71"/>
      <c r="T14" s="71"/>
      <c r="U14" s="72"/>
      <c r="V14" s="71"/>
    </row>
    <row r="15" spans="1:23" s="42" customFormat="1" ht="16.5" hidden="1" customHeight="1" thickBot="1" x14ac:dyDescent="0.35">
      <c r="A15" s="434" t="s">
        <v>7</v>
      </c>
      <c r="B15" s="558" t="str">
        <f>'Info District'!G12</f>
        <v>PLATEAUX</v>
      </c>
      <c r="C15" s="559"/>
      <c r="D15" s="550" t="s">
        <v>8</v>
      </c>
      <c r="E15" s="550"/>
      <c r="F15" s="550"/>
      <c r="G15" s="551" t="str">
        <f>'Info District'!G13</f>
        <v>Agou</v>
      </c>
      <c r="H15" s="552"/>
      <c r="I15" s="553"/>
      <c r="L15" s="11"/>
      <c r="M15" s="11"/>
      <c r="N15" s="11"/>
      <c r="O15" s="11"/>
      <c r="P15" s="11"/>
      <c r="Q15" s="63"/>
      <c r="R15" s="71"/>
      <c r="S15" s="71"/>
      <c r="T15" s="71"/>
      <c r="U15" s="73"/>
      <c r="V15" s="71"/>
    </row>
    <row r="16" spans="1:23" s="42" customFormat="1" ht="3.75" hidden="1" customHeight="1" thickBot="1" x14ac:dyDescent="0.35">
      <c r="A16" s="139"/>
      <c r="B16" s="15"/>
      <c r="C16" s="15"/>
      <c r="D16" s="15"/>
      <c r="E16" s="15"/>
      <c r="K16" s="15"/>
      <c r="L16" s="15"/>
      <c r="M16" s="15"/>
      <c r="O16" s="15"/>
      <c r="Q16" s="63"/>
      <c r="R16" s="71"/>
      <c r="S16" s="71"/>
      <c r="T16" s="71"/>
      <c r="U16" s="72"/>
      <c r="V16" s="71"/>
    </row>
    <row r="17" spans="1:23" s="42" customFormat="1" ht="18" hidden="1" customHeight="1" thickBot="1" x14ac:dyDescent="0.35">
      <c r="A17" s="434" t="s">
        <v>9</v>
      </c>
      <c r="B17" s="556" t="str">
        <f>'Info District'!G17</f>
        <v>Avril à Juin 2025</v>
      </c>
      <c r="C17" s="560"/>
      <c r="D17" s="560"/>
      <c r="E17" s="557"/>
      <c r="G17" s="550" t="s">
        <v>11</v>
      </c>
      <c r="H17" s="550"/>
      <c r="I17" s="550"/>
      <c r="J17" s="550"/>
      <c r="K17" s="554"/>
      <c r="L17" s="551" t="str">
        <f>'Info District'!G18</f>
        <v>Juillet à Septembre 2025</v>
      </c>
      <c r="M17" s="552"/>
      <c r="N17" s="552"/>
      <c r="O17" s="552"/>
      <c r="P17" s="553"/>
      <c r="Q17" s="63"/>
      <c r="R17" s="71"/>
      <c r="S17" s="71"/>
      <c r="T17" s="71"/>
      <c r="U17" s="72"/>
      <c r="V17" s="71"/>
    </row>
    <row r="18" spans="1:23" s="9" customFormat="1" ht="6" customHeight="1" thickBot="1" x14ac:dyDescent="0.3">
      <c r="B18" s="43"/>
      <c r="C18" s="43"/>
      <c r="D18" s="43"/>
      <c r="E18" s="44"/>
      <c r="F18" s="43"/>
      <c r="G18" s="45"/>
      <c r="H18" s="45"/>
      <c r="I18" s="45"/>
      <c r="J18" s="45"/>
      <c r="K18" s="45"/>
      <c r="L18" s="45"/>
      <c r="M18" s="45"/>
      <c r="O18" s="38"/>
      <c r="Q18" s="64"/>
      <c r="R18" s="74"/>
      <c r="S18" s="74"/>
      <c r="T18" s="74"/>
      <c r="U18" s="75"/>
      <c r="V18" s="74"/>
    </row>
    <row r="19" spans="1:23" s="9" customFormat="1" ht="31.5" customHeight="1" thickBot="1" x14ac:dyDescent="0.35">
      <c r="A19" s="532" t="s">
        <v>12</v>
      </c>
      <c r="B19" s="532"/>
      <c r="C19" s="533"/>
      <c r="D19" s="575"/>
      <c r="E19" s="576"/>
      <c r="F19" s="576"/>
      <c r="G19" s="576"/>
      <c r="H19" s="576"/>
      <c r="I19" s="576"/>
      <c r="J19" s="576"/>
      <c r="K19" s="576"/>
      <c r="L19" s="576"/>
      <c r="M19" s="576"/>
      <c r="N19" s="577"/>
      <c r="O19" s="11"/>
      <c r="P19" s="464" t="str">
        <f>'Info District'!H17</f>
        <v>T2</v>
      </c>
      <c r="Q19" s="65"/>
      <c r="R19" s="535" t="s">
        <v>96</v>
      </c>
      <c r="S19" s="536"/>
      <c r="T19" s="536"/>
      <c r="U19" s="536"/>
      <c r="V19" s="537"/>
    </row>
    <row r="20" spans="1:23" s="9" customFormat="1" ht="8.25" customHeight="1" thickBot="1" x14ac:dyDescent="0.35">
      <c r="A20" s="12"/>
      <c r="B20" s="12"/>
      <c r="C20" s="12"/>
      <c r="D20" s="12"/>
      <c r="E20" s="12"/>
      <c r="F20" s="12"/>
      <c r="G20" s="13"/>
      <c r="H20" s="13"/>
      <c r="I20" s="13"/>
      <c r="J20" s="13"/>
      <c r="K20" s="13"/>
      <c r="L20" s="14"/>
      <c r="M20" s="14"/>
      <c r="N20" s="14"/>
      <c r="O20" s="14"/>
      <c r="Q20" s="64"/>
      <c r="R20" s="146"/>
      <c r="S20" s="74"/>
      <c r="T20" s="74"/>
      <c r="U20" s="76"/>
      <c r="V20" s="147"/>
    </row>
    <row r="21" spans="1:23" s="9" customFormat="1" ht="30.75" customHeight="1" thickBot="1" x14ac:dyDescent="0.35">
      <c r="A21" s="564" t="s">
        <v>6</v>
      </c>
      <c r="B21" s="564"/>
      <c r="C21" s="564"/>
      <c r="D21" s="565"/>
      <c r="E21" s="566"/>
      <c r="F21" s="566"/>
      <c r="G21" s="566"/>
      <c r="H21" s="567"/>
      <c r="I21" s="12"/>
      <c r="K21" s="230" t="s">
        <v>338</v>
      </c>
      <c r="O21" s="571"/>
      <c r="P21" s="572"/>
      <c r="Q21" s="64"/>
      <c r="R21" s="146"/>
      <c r="S21" s="74"/>
      <c r="T21" s="74"/>
      <c r="U21" s="76"/>
      <c r="V21" s="147"/>
    </row>
    <row r="22" spans="1:23" s="9" customFormat="1" ht="9" customHeight="1" thickBot="1" x14ac:dyDescent="0.35">
      <c r="A22" s="12"/>
      <c r="B22" s="12"/>
      <c r="C22" s="12"/>
      <c r="D22" s="12"/>
      <c r="E22" s="12"/>
      <c r="F22" s="12"/>
      <c r="G22" s="13"/>
      <c r="H22" s="13"/>
      <c r="I22" s="13"/>
      <c r="J22" s="13"/>
      <c r="K22" s="13"/>
      <c r="L22" s="14"/>
      <c r="M22" s="14"/>
      <c r="N22" s="14"/>
      <c r="O22" s="14"/>
      <c r="Q22" s="64"/>
      <c r="R22" s="146"/>
      <c r="S22" s="74"/>
      <c r="T22" s="74"/>
      <c r="U22" s="76"/>
      <c r="V22" s="147"/>
    </row>
    <row r="23" spans="1:23" s="9" customFormat="1" ht="30" customHeight="1" thickBot="1" x14ac:dyDescent="0.35">
      <c r="A23" s="532" t="s">
        <v>240</v>
      </c>
      <c r="B23" s="532"/>
      <c r="C23" s="533"/>
      <c r="D23" s="568" t="s">
        <v>265</v>
      </c>
      <c r="E23" s="569"/>
      <c r="F23" s="570"/>
      <c r="H23" s="229"/>
      <c r="I23" s="573" t="s">
        <v>337</v>
      </c>
      <c r="J23" s="573"/>
      <c r="K23" s="573"/>
      <c r="L23" s="573"/>
      <c r="M23" s="573"/>
      <c r="N23" s="574"/>
      <c r="O23" s="562"/>
      <c r="P23" s="563"/>
      <c r="Q23" s="64"/>
      <c r="R23" s="146"/>
      <c r="S23" s="74"/>
      <c r="T23" s="74"/>
      <c r="U23" s="76"/>
      <c r="V23" s="147"/>
    </row>
    <row r="24" spans="1:23" s="9" customFormat="1" ht="6" customHeight="1" x14ac:dyDescent="0.3">
      <c r="A24" s="12"/>
      <c r="B24" s="12"/>
      <c r="C24" s="12"/>
      <c r="D24" s="12"/>
      <c r="E24" s="12"/>
      <c r="F24" s="12"/>
      <c r="G24" s="13"/>
      <c r="H24" s="15"/>
      <c r="I24" s="15"/>
      <c r="J24" s="15"/>
      <c r="K24" s="13"/>
      <c r="L24" s="14"/>
      <c r="M24" s="14"/>
      <c r="N24" s="14"/>
      <c r="O24" s="14"/>
      <c r="Q24" s="64"/>
      <c r="R24" s="146"/>
      <c r="S24" s="74"/>
      <c r="T24" s="74"/>
      <c r="U24" s="76"/>
      <c r="V24" s="147"/>
    </row>
    <row r="25" spans="1:23" s="9" customFormat="1" ht="4.5" customHeight="1" thickBot="1" x14ac:dyDescent="0.35">
      <c r="A25" s="12"/>
      <c r="B25" s="12"/>
      <c r="C25" s="12"/>
      <c r="D25" s="12"/>
      <c r="E25" s="12"/>
      <c r="F25" s="12"/>
      <c r="G25" s="13"/>
      <c r="H25" s="13"/>
      <c r="I25" s="13"/>
      <c r="J25" s="13"/>
      <c r="K25" s="13"/>
      <c r="L25" s="14"/>
      <c r="M25" s="14"/>
      <c r="N25" s="14"/>
      <c r="O25" s="14"/>
      <c r="Q25" s="64"/>
      <c r="R25" s="146"/>
      <c r="S25" s="74"/>
      <c r="T25" s="74"/>
      <c r="U25" s="76"/>
      <c r="V25" s="147"/>
    </row>
    <row r="26" spans="1:23" ht="76.5" customHeight="1" thickBot="1" x14ac:dyDescent="0.35">
      <c r="A26" s="541" t="s">
        <v>13</v>
      </c>
      <c r="B26" s="16" t="s">
        <v>14</v>
      </c>
      <c r="C26" s="108" t="s">
        <v>15</v>
      </c>
      <c r="D26" s="118" t="s">
        <v>16</v>
      </c>
      <c r="E26" s="117" t="s">
        <v>17</v>
      </c>
      <c r="F26" s="16" t="s">
        <v>18</v>
      </c>
      <c r="G26" s="16" t="s">
        <v>233</v>
      </c>
      <c r="H26" s="16" t="s">
        <v>234</v>
      </c>
      <c r="I26" s="16" t="s">
        <v>19</v>
      </c>
      <c r="J26" s="16" t="s">
        <v>20</v>
      </c>
      <c r="K26" s="108" t="s">
        <v>21</v>
      </c>
      <c r="L26" s="136" t="s">
        <v>22</v>
      </c>
      <c r="M26" s="137" t="s">
        <v>236</v>
      </c>
      <c r="N26" s="138" t="s">
        <v>23</v>
      </c>
      <c r="O26" s="109" t="s">
        <v>39</v>
      </c>
      <c r="P26" s="16" t="s">
        <v>40</v>
      </c>
      <c r="R26" s="148" t="s">
        <v>237</v>
      </c>
      <c r="S26" s="140" t="s">
        <v>93</v>
      </c>
      <c r="T26" s="140" t="s">
        <v>239</v>
      </c>
      <c r="U26" s="140" t="s">
        <v>238</v>
      </c>
      <c r="V26" s="149" t="s">
        <v>97</v>
      </c>
    </row>
    <row r="27" spans="1:23" s="47" customFormat="1" ht="21.75" customHeight="1" thickBot="1" x14ac:dyDescent="0.35">
      <c r="A27" s="542"/>
      <c r="B27" s="46" t="s">
        <v>24</v>
      </c>
      <c r="C27" s="46" t="s">
        <v>25</v>
      </c>
      <c r="D27" s="112" t="s">
        <v>26</v>
      </c>
      <c r="E27" s="46" t="s">
        <v>27</v>
      </c>
      <c r="F27" s="46"/>
      <c r="G27" s="46" t="s">
        <v>28</v>
      </c>
      <c r="H27" s="46"/>
      <c r="I27" s="46" t="s">
        <v>29</v>
      </c>
      <c r="J27" s="46"/>
      <c r="K27" s="131" t="s">
        <v>235</v>
      </c>
      <c r="L27" s="133"/>
      <c r="M27" s="134"/>
      <c r="N27" s="135"/>
      <c r="O27" s="132" t="s">
        <v>30</v>
      </c>
      <c r="P27" s="46"/>
      <c r="Q27" s="66"/>
      <c r="R27" s="150"/>
      <c r="S27" s="67" t="s">
        <v>94</v>
      </c>
      <c r="T27" s="67" t="s">
        <v>95</v>
      </c>
      <c r="U27" s="94"/>
      <c r="V27" s="151" t="str">
        <f>IF(J28&lt;=0,"",IF(J28=90,$W$28))</f>
        <v/>
      </c>
      <c r="W27" s="37" t="s">
        <v>98</v>
      </c>
    </row>
    <row r="28" spans="1:23" ht="49.5" customHeight="1" x14ac:dyDescent="0.3">
      <c r="A28" s="231" t="str">
        <f>CDT!B26</f>
        <v>Artéméther-Luméfantrine 6cp (AL)</v>
      </c>
      <c r="B28" s="79"/>
      <c r="C28" s="110"/>
      <c r="D28" s="120" t="str">
        <f>IF(B28&lt;&gt;"",B28+C28,"")</f>
        <v/>
      </c>
      <c r="E28" s="119"/>
      <c r="F28" s="79"/>
      <c r="G28" s="79"/>
      <c r="H28" s="79"/>
      <c r="I28" s="79"/>
      <c r="J28" s="79"/>
      <c r="K28" s="110"/>
      <c r="L28" s="431" t="str">
        <f>IF(B28&lt;&gt;"",IF(J28=0,E28,((E28*90)/(90-J28))),"0")</f>
        <v>0</v>
      </c>
      <c r="M28" s="428" t="str">
        <f>IF(B28&lt;&gt;"",((E28/R28)*30),"0")</f>
        <v>0</v>
      </c>
      <c r="N28" s="250" t="str">
        <f>IF(B28&lt;&gt;"",IF(J28=0,((E28+L28)-K28),((M28*6)-K28)),"0")</f>
        <v>0</v>
      </c>
      <c r="O28" s="251"/>
      <c r="P28" s="81"/>
      <c r="R28" s="152">
        <f>(90-J28)</f>
        <v>90</v>
      </c>
      <c r="S28" s="68" t="e">
        <f>D28-(E28+G28+I28+H28)</f>
        <v>#VALUE!</v>
      </c>
      <c r="T28" s="68" t="e">
        <f>K28-S28</f>
        <v>#VALUE!</v>
      </c>
      <c r="U28" s="95">
        <v>6</v>
      </c>
      <c r="V28" s="153" t="e">
        <f t="shared" ref="V28:V52" si="0">IF(T28=0,"",$W$27)</f>
        <v>#VALUE!</v>
      </c>
      <c r="W28" s="37" t="s">
        <v>203</v>
      </c>
    </row>
    <row r="29" spans="1:23" ht="45" customHeight="1" x14ac:dyDescent="0.3">
      <c r="A29" s="231" t="str">
        <f>CDT!B27</f>
        <v>Artéméther-Luméfantrine 12cp (AL)</v>
      </c>
      <c r="B29" s="79"/>
      <c r="C29" s="110"/>
      <c r="D29" s="121" t="str">
        <f t="shared" ref="D29:D36" si="1">IF(B29&lt;&gt;"",B29+C29,"")</f>
        <v/>
      </c>
      <c r="E29" s="119"/>
      <c r="F29" s="79"/>
      <c r="G29" s="79"/>
      <c r="H29" s="79"/>
      <c r="I29" s="79"/>
      <c r="J29" s="79"/>
      <c r="K29" s="110"/>
      <c r="L29" s="431" t="str">
        <f t="shared" ref="L29:L36" si="2">IF(B29&lt;&gt;"",IF(J29=0,E29,((E29*90)/(90-J29))),"0")</f>
        <v>0</v>
      </c>
      <c r="M29" s="428" t="str">
        <f t="shared" ref="M29:M36" si="3">IF(B29&lt;&gt;"",((E29/R29)*30),"0")</f>
        <v>0</v>
      </c>
      <c r="N29" s="250" t="str">
        <f t="shared" ref="N29:N36" si="4">IF(B29&lt;&gt;"",IF(J29=0,((E29+L29)-K29),((M29*6)-K29)),"0")</f>
        <v>0</v>
      </c>
      <c r="O29" s="251"/>
      <c r="P29" s="81"/>
      <c r="R29" s="152">
        <f t="shared" ref="R29:R50" si="5">(90-J29)</f>
        <v>90</v>
      </c>
      <c r="S29" s="68" t="e">
        <f t="shared" ref="S29:S49" si="6">D29-(E29+G29+I29+H29)</f>
        <v>#VALUE!</v>
      </c>
      <c r="T29" s="68" t="e">
        <f t="shared" ref="T29:T50" si="7">K29-S29</f>
        <v>#VALUE!</v>
      </c>
      <c r="U29" s="95">
        <v>12</v>
      </c>
      <c r="V29" s="153" t="e">
        <f t="shared" si="0"/>
        <v>#VALUE!</v>
      </c>
    </row>
    <row r="30" spans="1:23" ht="49.5" customHeight="1" x14ac:dyDescent="0.3">
      <c r="A30" s="231" t="str">
        <f>CDT!B28</f>
        <v>Artéméther-Luméfantrine 18cp (AL)</v>
      </c>
      <c r="B30" s="79"/>
      <c r="C30" s="110"/>
      <c r="D30" s="121" t="str">
        <f t="shared" si="1"/>
        <v/>
      </c>
      <c r="E30" s="119"/>
      <c r="F30" s="79"/>
      <c r="G30" s="79"/>
      <c r="H30" s="79"/>
      <c r="I30" s="79"/>
      <c r="J30" s="79"/>
      <c r="K30" s="110"/>
      <c r="L30" s="431" t="str">
        <f t="shared" si="2"/>
        <v>0</v>
      </c>
      <c r="M30" s="428" t="str">
        <f t="shared" si="3"/>
        <v>0</v>
      </c>
      <c r="N30" s="250" t="str">
        <f t="shared" si="4"/>
        <v>0</v>
      </c>
      <c r="O30" s="251"/>
      <c r="P30" s="81"/>
      <c r="R30" s="152">
        <f t="shared" si="5"/>
        <v>90</v>
      </c>
      <c r="S30" s="68" t="e">
        <f t="shared" si="6"/>
        <v>#VALUE!</v>
      </c>
      <c r="T30" s="68" t="e">
        <f t="shared" si="7"/>
        <v>#VALUE!</v>
      </c>
      <c r="U30" s="95">
        <v>18</v>
      </c>
      <c r="V30" s="153" t="e">
        <f t="shared" si="0"/>
        <v>#VALUE!</v>
      </c>
    </row>
    <row r="31" spans="1:23" ht="49.5" customHeight="1" x14ac:dyDescent="0.3">
      <c r="A31" s="231" t="str">
        <f>CDT!B29</f>
        <v>Artéméther-Luméfantrine 24cp (AL)</v>
      </c>
      <c r="B31" s="79"/>
      <c r="C31" s="110"/>
      <c r="D31" s="121" t="str">
        <f t="shared" si="1"/>
        <v/>
      </c>
      <c r="E31" s="119"/>
      <c r="F31" s="79"/>
      <c r="G31" s="79"/>
      <c r="H31" s="79"/>
      <c r="I31" s="79"/>
      <c r="J31" s="79"/>
      <c r="K31" s="110"/>
      <c r="L31" s="431" t="str">
        <f t="shared" si="2"/>
        <v>0</v>
      </c>
      <c r="M31" s="428" t="str">
        <f t="shared" si="3"/>
        <v>0</v>
      </c>
      <c r="N31" s="250" t="str">
        <f t="shared" si="4"/>
        <v>0</v>
      </c>
      <c r="O31" s="251"/>
      <c r="P31" s="81"/>
      <c r="R31" s="152">
        <f t="shared" si="5"/>
        <v>90</v>
      </c>
      <c r="S31" s="68" t="e">
        <f t="shared" si="6"/>
        <v>#VALUE!</v>
      </c>
      <c r="T31" s="68" t="e">
        <f t="shared" si="7"/>
        <v>#VALUE!</v>
      </c>
      <c r="U31" s="95">
        <v>24</v>
      </c>
      <c r="V31" s="153" t="e">
        <f t="shared" si="0"/>
        <v>#VALUE!</v>
      </c>
    </row>
    <row r="32" spans="1:23" ht="50.25" hidden="1" customHeight="1" x14ac:dyDescent="0.3">
      <c r="A32" s="17" t="str">
        <f>CDT!B30</f>
        <v>Artéméther injectable 40 mg</v>
      </c>
      <c r="B32" s="79"/>
      <c r="C32" s="110"/>
      <c r="D32" s="121" t="str">
        <f t="shared" si="1"/>
        <v/>
      </c>
      <c r="E32" s="119"/>
      <c r="F32" s="79"/>
      <c r="G32" s="79"/>
      <c r="H32" s="79"/>
      <c r="I32" s="79"/>
      <c r="J32" s="79"/>
      <c r="K32" s="110"/>
      <c r="L32" s="431" t="str">
        <f t="shared" si="2"/>
        <v>0</v>
      </c>
      <c r="M32" s="428" t="str">
        <f t="shared" si="3"/>
        <v>0</v>
      </c>
      <c r="N32" s="250" t="str">
        <f t="shared" si="4"/>
        <v>0</v>
      </c>
      <c r="O32" s="251"/>
      <c r="P32" s="79"/>
      <c r="R32" s="152">
        <f t="shared" si="5"/>
        <v>90</v>
      </c>
      <c r="S32" s="68" t="e">
        <f t="shared" si="6"/>
        <v>#VALUE!</v>
      </c>
      <c r="T32" s="68" t="e">
        <f t="shared" si="7"/>
        <v>#VALUE!</v>
      </c>
      <c r="U32" s="95">
        <v>1</v>
      </c>
      <c r="V32" s="153" t="e">
        <f t="shared" si="0"/>
        <v>#VALUE!</v>
      </c>
    </row>
    <row r="33" spans="1:22" ht="50.25" hidden="1" customHeight="1" x14ac:dyDescent="0.3">
      <c r="A33" s="17" t="str">
        <f>CDT!B31</f>
        <v>Artéméther injectable 80 mg</v>
      </c>
      <c r="B33" s="79"/>
      <c r="C33" s="110"/>
      <c r="D33" s="121" t="str">
        <f t="shared" si="1"/>
        <v/>
      </c>
      <c r="E33" s="119"/>
      <c r="F33" s="79"/>
      <c r="G33" s="79"/>
      <c r="H33" s="79"/>
      <c r="I33" s="79"/>
      <c r="J33" s="79"/>
      <c r="K33" s="110"/>
      <c r="L33" s="431" t="str">
        <f t="shared" si="2"/>
        <v>0</v>
      </c>
      <c r="M33" s="428" t="str">
        <f t="shared" si="3"/>
        <v>0</v>
      </c>
      <c r="N33" s="250" t="str">
        <f t="shared" si="4"/>
        <v>0</v>
      </c>
      <c r="O33" s="251"/>
      <c r="P33" s="79"/>
      <c r="R33" s="152">
        <f t="shared" si="5"/>
        <v>90</v>
      </c>
      <c r="S33" s="68" t="e">
        <f t="shared" si="6"/>
        <v>#VALUE!</v>
      </c>
      <c r="T33" s="68" t="e">
        <f t="shared" si="7"/>
        <v>#VALUE!</v>
      </c>
      <c r="U33" s="95">
        <v>1</v>
      </c>
      <c r="V33" s="153" t="e">
        <f t="shared" si="0"/>
        <v>#VALUE!</v>
      </c>
    </row>
    <row r="34" spans="1:22" ht="50.25" hidden="1" customHeight="1" x14ac:dyDescent="0.3">
      <c r="A34" s="17" t="str">
        <f>CDT!B32</f>
        <v>Artésunate injectable 60 mg</v>
      </c>
      <c r="B34" s="79"/>
      <c r="C34" s="110"/>
      <c r="D34" s="121" t="str">
        <f t="shared" si="1"/>
        <v/>
      </c>
      <c r="E34" s="119"/>
      <c r="F34" s="79"/>
      <c r="G34" s="79"/>
      <c r="H34" s="79"/>
      <c r="I34" s="79"/>
      <c r="J34" s="79"/>
      <c r="K34" s="110"/>
      <c r="L34" s="431" t="str">
        <f t="shared" si="2"/>
        <v>0</v>
      </c>
      <c r="M34" s="428" t="str">
        <f t="shared" si="3"/>
        <v>0</v>
      </c>
      <c r="N34" s="250" t="str">
        <f t="shared" si="4"/>
        <v>0</v>
      </c>
      <c r="O34" s="251"/>
      <c r="P34" s="79"/>
      <c r="R34" s="152">
        <f t="shared" si="5"/>
        <v>90</v>
      </c>
      <c r="S34" s="68" t="e">
        <f t="shared" si="6"/>
        <v>#VALUE!</v>
      </c>
      <c r="T34" s="68" t="e">
        <f t="shared" si="7"/>
        <v>#VALUE!</v>
      </c>
      <c r="U34" s="95">
        <v>1</v>
      </c>
      <c r="V34" s="153" t="e">
        <f t="shared" si="0"/>
        <v>#VALUE!</v>
      </c>
    </row>
    <row r="35" spans="1:22" ht="50.25" hidden="1" customHeight="1" x14ac:dyDescent="0.3">
      <c r="A35" s="17" t="str">
        <f>CDT!B33</f>
        <v xml:space="preserve"> Sulfadoxine Pyriméthamine:  (SP)</v>
      </c>
      <c r="B35" s="79"/>
      <c r="C35" s="110"/>
      <c r="D35" s="121" t="str">
        <f t="shared" si="1"/>
        <v/>
      </c>
      <c r="E35" s="119"/>
      <c r="F35" s="79"/>
      <c r="G35" s="79"/>
      <c r="H35" s="79"/>
      <c r="I35" s="79"/>
      <c r="J35" s="79"/>
      <c r="K35" s="110"/>
      <c r="L35" s="431" t="str">
        <f t="shared" si="2"/>
        <v>0</v>
      </c>
      <c r="M35" s="428" t="str">
        <f t="shared" si="3"/>
        <v>0</v>
      </c>
      <c r="N35" s="250" t="str">
        <f t="shared" si="4"/>
        <v>0</v>
      </c>
      <c r="O35" s="251"/>
      <c r="P35" s="79"/>
      <c r="R35" s="152">
        <f t="shared" si="5"/>
        <v>90</v>
      </c>
      <c r="S35" s="68" t="e">
        <f t="shared" si="6"/>
        <v>#VALUE!</v>
      </c>
      <c r="T35" s="68" t="e">
        <f t="shared" si="7"/>
        <v>#VALUE!</v>
      </c>
      <c r="U35" s="95">
        <v>3</v>
      </c>
      <c r="V35" s="153" t="e">
        <f t="shared" si="0"/>
        <v>#VALUE!</v>
      </c>
    </row>
    <row r="36" spans="1:22" ht="45.75" customHeight="1" thickBot="1" x14ac:dyDescent="0.35">
      <c r="A36" s="231" t="str">
        <f>CDT!B34</f>
        <v>Test de Diagnostic Rapide  : (TDR)</v>
      </c>
      <c r="B36" s="79"/>
      <c r="C36" s="110"/>
      <c r="D36" s="305" t="str">
        <f t="shared" si="1"/>
        <v/>
      </c>
      <c r="E36" s="119"/>
      <c r="F36" s="79"/>
      <c r="G36" s="79"/>
      <c r="H36" s="79"/>
      <c r="I36" s="79"/>
      <c r="J36" s="79"/>
      <c r="K36" s="110"/>
      <c r="L36" s="431" t="str">
        <f t="shared" si="2"/>
        <v>0</v>
      </c>
      <c r="M36" s="428" t="str">
        <f t="shared" si="3"/>
        <v>0</v>
      </c>
      <c r="N36" s="250" t="str">
        <f t="shared" si="4"/>
        <v>0</v>
      </c>
      <c r="O36" s="251"/>
      <c r="P36" s="79"/>
      <c r="R36" s="152">
        <f t="shared" si="5"/>
        <v>90</v>
      </c>
      <c r="S36" s="68" t="e">
        <f t="shared" si="6"/>
        <v>#VALUE!</v>
      </c>
      <c r="T36" s="68" t="e">
        <f t="shared" si="7"/>
        <v>#VALUE!</v>
      </c>
      <c r="U36" s="95">
        <v>1</v>
      </c>
      <c r="V36" s="153" t="e">
        <f t="shared" si="0"/>
        <v>#VALUE!</v>
      </c>
    </row>
    <row r="37" spans="1:22" ht="34.5" hidden="1" customHeight="1" x14ac:dyDescent="0.3">
      <c r="A37" s="17" t="str">
        <f>CDT!B35</f>
        <v>Moustiquaire à Imprégnation Durable: (MID)</v>
      </c>
      <c r="B37" s="79"/>
      <c r="C37" s="110"/>
      <c r="D37" s="304">
        <f t="shared" ref="D37:D50" si="8">B37+C37</f>
        <v>0</v>
      </c>
      <c r="E37" s="119"/>
      <c r="F37" s="79"/>
      <c r="G37" s="79"/>
      <c r="H37" s="79"/>
      <c r="I37" s="79"/>
      <c r="J37" s="79"/>
      <c r="K37" s="110"/>
      <c r="L37" s="113">
        <f t="shared" ref="L37:L50" si="9">IF(J37=0,E37,((D37*90)/(90-J37)))</f>
        <v>0</v>
      </c>
      <c r="M37" s="55">
        <f t="shared" ref="M37:M50" si="10">(E37/R37)*30</f>
        <v>0</v>
      </c>
      <c r="N37" s="114">
        <f t="shared" ref="N37:N49" si="11">IF(J37=0,((E37+L37)-K37),((L37*2)-K37))</f>
        <v>0</v>
      </c>
      <c r="O37" s="111" t="str">
        <f t="shared" ref="O37:O50" si="12">IF(N37=0,"0",N37)</f>
        <v>0</v>
      </c>
      <c r="P37" s="79"/>
      <c r="R37" s="152">
        <f t="shared" si="5"/>
        <v>90</v>
      </c>
      <c r="S37" s="68">
        <f t="shared" si="6"/>
        <v>0</v>
      </c>
      <c r="T37" s="68">
        <f t="shared" si="7"/>
        <v>0</v>
      </c>
      <c r="U37" s="95">
        <v>1</v>
      </c>
      <c r="V37" s="153" t="str">
        <f t="shared" si="0"/>
        <v/>
      </c>
    </row>
    <row r="38" spans="1:22" ht="34.5" hidden="1" customHeight="1" x14ac:dyDescent="0.3">
      <c r="A38" s="17" t="str">
        <f>CDT!B40</f>
        <v>Artésunate Amodiaquine: (ASAQ) : 3 cp (25/67,5 mg)</v>
      </c>
      <c r="B38" s="79"/>
      <c r="C38" s="110"/>
      <c r="D38" s="121">
        <f t="shared" si="8"/>
        <v>0</v>
      </c>
      <c r="E38" s="119"/>
      <c r="F38" s="79"/>
      <c r="G38" s="79"/>
      <c r="H38" s="79"/>
      <c r="I38" s="79"/>
      <c r="J38" s="79"/>
      <c r="K38" s="110"/>
      <c r="L38" s="113">
        <f t="shared" si="9"/>
        <v>0</v>
      </c>
      <c r="M38" s="55">
        <f t="shared" si="10"/>
        <v>0</v>
      </c>
      <c r="N38" s="114">
        <f t="shared" si="11"/>
        <v>0</v>
      </c>
      <c r="O38" s="111" t="str">
        <f t="shared" si="12"/>
        <v>0</v>
      </c>
      <c r="P38" s="79"/>
      <c r="R38" s="152">
        <f t="shared" si="5"/>
        <v>90</v>
      </c>
      <c r="S38" s="68">
        <f t="shared" si="6"/>
        <v>0</v>
      </c>
      <c r="T38" s="68">
        <f t="shared" si="7"/>
        <v>0</v>
      </c>
      <c r="U38" s="95">
        <v>3</v>
      </c>
      <c r="V38" s="153" t="str">
        <f t="shared" si="0"/>
        <v/>
      </c>
    </row>
    <row r="39" spans="1:22" ht="34.5" hidden="1" customHeight="1" x14ac:dyDescent="0.3">
      <c r="A39" s="17" t="str">
        <f>CDT!B41</f>
        <v>Artésunate Amodiaquine: (ASAQ) 3 cp (50/135 mg)</v>
      </c>
      <c r="B39" s="79"/>
      <c r="C39" s="110"/>
      <c r="D39" s="121">
        <f t="shared" si="8"/>
        <v>0</v>
      </c>
      <c r="E39" s="119"/>
      <c r="F39" s="79"/>
      <c r="G39" s="79"/>
      <c r="H39" s="79"/>
      <c r="I39" s="79"/>
      <c r="J39" s="79"/>
      <c r="K39" s="110"/>
      <c r="L39" s="113">
        <f t="shared" si="9"/>
        <v>0</v>
      </c>
      <c r="M39" s="55">
        <f t="shared" si="10"/>
        <v>0</v>
      </c>
      <c r="N39" s="114">
        <f t="shared" si="11"/>
        <v>0</v>
      </c>
      <c r="O39" s="111" t="str">
        <f t="shared" si="12"/>
        <v>0</v>
      </c>
      <c r="P39" s="79"/>
      <c r="R39" s="152">
        <f t="shared" si="5"/>
        <v>90</v>
      </c>
      <c r="S39" s="68">
        <f t="shared" si="6"/>
        <v>0</v>
      </c>
      <c r="T39" s="68">
        <f t="shared" si="7"/>
        <v>0</v>
      </c>
      <c r="U39" s="95">
        <v>3</v>
      </c>
      <c r="V39" s="153" t="str">
        <f t="shared" si="0"/>
        <v/>
      </c>
    </row>
    <row r="40" spans="1:22" ht="34.5" hidden="1" customHeight="1" x14ac:dyDescent="0.3">
      <c r="A40" s="17" t="str">
        <f>CDT!B42</f>
        <v>Artésunate Amodiaquine: (ASAQ) 3 cp (100/270 mg)</v>
      </c>
      <c r="B40" s="79"/>
      <c r="C40" s="110"/>
      <c r="D40" s="121">
        <f t="shared" si="8"/>
        <v>0</v>
      </c>
      <c r="E40" s="119"/>
      <c r="F40" s="79"/>
      <c r="G40" s="79"/>
      <c r="H40" s="79"/>
      <c r="I40" s="79"/>
      <c r="J40" s="79"/>
      <c r="K40" s="110"/>
      <c r="L40" s="113">
        <f t="shared" si="9"/>
        <v>0</v>
      </c>
      <c r="M40" s="55">
        <f t="shared" si="10"/>
        <v>0</v>
      </c>
      <c r="N40" s="114">
        <f t="shared" si="11"/>
        <v>0</v>
      </c>
      <c r="O40" s="111" t="str">
        <f t="shared" si="12"/>
        <v>0</v>
      </c>
      <c r="P40" s="79"/>
      <c r="R40" s="152">
        <f t="shared" si="5"/>
        <v>90</v>
      </c>
      <c r="S40" s="68">
        <f t="shared" si="6"/>
        <v>0</v>
      </c>
      <c r="T40" s="68">
        <f t="shared" si="7"/>
        <v>0</v>
      </c>
      <c r="U40" s="95">
        <v>3</v>
      </c>
      <c r="V40" s="153" t="str">
        <f t="shared" si="0"/>
        <v/>
      </c>
    </row>
    <row r="41" spans="1:22" ht="34.5" hidden="1" customHeight="1" x14ac:dyDescent="0.3">
      <c r="A41" s="17" t="str">
        <f>CDT!B43</f>
        <v>Artésunate Amodiaquine: (ASAQ) 6 cp (100/270 mg)</v>
      </c>
      <c r="B41" s="79"/>
      <c r="C41" s="110"/>
      <c r="D41" s="121">
        <f t="shared" si="8"/>
        <v>0</v>
      </c>
      <c r="E41" s="119"/>
      <c r="F41" s="79"/>
      <c r="G41" s="79"/>
      <c r="H41" s="79"/>
      <c r="I41" s="79"/>
      <c r="J41" s="79"/>
      <c r="K41" s="110"/>
      <c r="L41" s="113">
        <f t="shared" si="9"/>
        <v>0</v>
      </c>
      <c r="M41" s="55">
        <f t="shared" si="10"/>
        <v>0</v>
      </c>
      <c r="N41" s="114">
        <f t="shared" si="11"/>
        <v>0</v>
      </c>
      <c r="O41" s="111" t="str">
        <f t="shared" si="12"/>
        <v>0</v>
      </c>
      <c r="P41" s="79"/>
      <c r="R41" s="152">
        <f t="shared" si="5"/>
        <v>90</v>
      </c>
      <c r="S41" s="68">
        <f t="shared" si="6"/>
        <v>0</v>
      </c>
      <c r="T41" s="68">
        <f t="shared" si="7"/>
        <v>0</v>
      </c>
      <c r="U41" s="95">
        <v>3</v>
      </c>
      <c r="V41" s="153" t="str">
        <f t="shared" si="0"/>
        <v/>
      </c>
    </row>
    <row r="42" spans="1:22" ht="34.5" hidden="1" customHeight="1" x14ac:dyDescent="0.3">
      <c r="A42" s="17" t="str">
        <f>CDT!B36</f>
        <v>Dihydroartéminisine Pipéraquine– Plaq / 3 comp 
( DHA-PPQ)  20/160 mg</v>
      </c>
      <c r="B42" s="79"/>
      <c r="C42" s="110"/>
      <c r="D42" s="121">
        <f t="shared" si="8"/>
        <v>0</v>
      </c>
      <c r="E42" s="119"/>
      <c r="F42" s="79"/>
      <c r="G42" s="79"/>
      <c r="H42" s="79"/>
      <c r="I42" s="79"/>
      <c r="J42" s="79"/>
      <c r="K42" s="110"/>
      <c r="L42" s="113">
        <f t="shared" si="9"/>
        <v>0</v>
      </c>
      <c r="M42" s="55">
        <f t="shared" si="10"/>
        <v>0</v>
      </c>
      <c r="N42" s="114">
        <f t="shared" si="11"/>
        <v>0</v>
      </c>
      <c r="O42" s="111" t="str">
        <f t="shared" si="12"/>
        <v>0</v>
      </c>
      <c r="P42" s="79"/>
      <c r="R42" s="152">
        <f t="shared" si="5"/>
        <v>90</v>
      </c>
      <c r="S42" s="68">
        <f t="shared" si="6"/>
        <v>0</v>
      </c>
      <c r="T42" s="68">
        <f t="shared" si="7"/>
        <v>0</v>
      </c>
      <c r="U42" s="95">
        <v>1</v>
      </c>
      <c r="V42" s="153" t="str">
        <f t="shared" si="0"/>
        <v/>
      </c>
    </row>
    <row r="43" spans="1:22" ht="34.5" hidden="1" customHeight="1" x14ac:dyDescent="0.3">
      <c r="A43" s="17" t="str">
        <f>CDT!B37</f>
        <v>Dihydroartéminisine Pipéraquine– Plaq / 3 comp 
( DHA-PPQ)  40/320 mg</v>
      </c>
      <c r="B43" s="79"/>
      <c r="C43" s="110"/>
      <c r="D43" s="121">
        <f t="shared" si="8"/>
        <v>0</v>
      </c>
      <c r="E43" s="119"/>
      <c r="F43" s="79"/>
      <c r="G43" s="79"/>
      <c r="H43" s="79"/>
      <c r="I43" s="79"/>
      <c r="J43" s="79"/>
      <c r="K43" s="110"/>
      <c r="L43" s="113">
        <f t="shared" si="9"/>
        <v>0</v>
      </c>
      <c r="M43" s="55">
        <f t="shared" si="10"/>
        <v>0</v>
      </c>
      <c r="N43" s="114">
        <f t="shared" si="11"/>
        <v>0</v>
      </c>
      <c r="O43" s="111" t="str">
        <f t="shared" si="12"/>
        <v>0</v>
      </c>
      <c r="P43" s="79"/>
      <c r="R43" s="152">
        <f t="shared" si="5"/>
        <v>90</v>
      </c>
      <c r="S43" s="68">
        <f t="shared" si="6"/>
        <v>0</v>
      </c>
      <c r="T43" s="68">
        <f t="shared" si="7"/>
        <v>0</v>
      </c>
      <c r="U43" s="95">
        <v>1</v>
      </c>
      <c r="V43" s="153" t="str">
        <f t="shared" si="0"/>
        <v/>
      </c>
    </row>
    <row r="44" spans="1:22" ht="34.5" hidden="1" customHeight="1" x14ac:dyDescent="0.3">
      <c r="A44" s="17" t="str">
        <f>CDT!B38</f>
        <v>Dihydroartéminisine Pipéraquine– Plaq / 6 comp 
( DHA-PPQ)  40/320 mg</v>
      </c>
      <c r="B44" s="79"/>
      <c r="C44" s="110"/>
      <c r="D44" s="121">
        <f t="shared" si="8"/>
        <v>0</v>
      </c>
      <c r="E44" s="119"/>
      <c r="F44" s="79"/>
      <c r="G44" s="79"/>
      <c r="H44" s="79"/>
      <c r="I44" s="79"/>
      <c r="J44" s="79"/>
      <c r="K44" s="110"/>
      <c r="L44" s="113">
        <f t="shared" si="9"/>
        <v>0</v>
      </c>
      <c r="M44" s="55">
        <f t="shared" si="10"/>
        <v>0</v>
      </c>
      <c r="N44" s="114">
        <f t="shared" si="11"/>
        <v>0</v>
      </c>
      <c r="O44" s="111" t="str">
        <f t="shared" si="12"/>
        <v>0</v>
      </c>
      <c r="P44" s="79"/>
      <c r="R44" s="152">
        <f t="shared" si="5"/>
        <v>90</v>
      </c>
      <c r="S44" s="68">
        <f t="shared" si="6"/>
        <v>0</v>
      </c>
      <c r="T44" s="68">
        <f t="shared" si="7"/>
        <v>0</v>
      </c>
      <c r="U44" s="95">
        <v>1</v>
      </c>
      <c r="V44" s="153" t="str">
        <f t="shared" si="0"/>
        <v/>
      </c>
    </row>
    <row r="45" spans="1:22" ht="34.5" hidden="1" customHeight="1" x14ac:dyDescent="0.3">
      <c r="A45" s="17" t="str">
        <f>CDT!B44</f>
        <v>Artésunate - Méfloquine (AS-MF)</v>
      </c>
      <c r="B45" s="79"/>
      <c r="C45" s="110"/>
      <c r="D45" s="121">
        <f t="shared" si="8"/>
        <v>0</v>
      </c>
      <c r="E45" s="119"/>
      <c r="F45" s="79"/>
      <c r="G45" s="79"/>
      <c r="H45" s="79"/>
      <c r="I45" s="79"/>
      <c r="J45" s="79"/>
      <c r="K45" s="110"/>
      <c r="L45" s="113">
        <f t="shared" si="9"/>
        <v>0</v>
      </c>
      <c r="M45" s="55">
        <f t="shared" si="10"/>
        <v>0</v>
      </c>
      <c r="N45" s="114">
        <f t="shared" si="11"/>
        <v>0</v>
      </c>
      <c r="O45" s="111" t="str">
        <f t="shared" si="12"/>
        <v>0</v>
      </c>
      <c r="P45" s="79"/>
      <c r="R45" s="152">
        <f t="shared" si="5"/>
        <v>90</v>
      </c>
      <c r="S45" s="68">
        <f t="shared" si="6"/>
        <v>0</v>
      </c>
      <c r="T45" s="68">
        <f t="shared" si="7"/>
        <v>0</v>
      </c>
      <c r="U45" s="95">
        <v>1</v>
      </c>
      <c r="V45" s="153" t="str">
        <f t="shared" si="0"/>
        <v/>
      </c>
    </row>
    <row r="46" spans="1:22" ht="34.5" hidden="1" customHeight="1" x14ac:dyDescent="0.3">
      <c r="A46" s="17" t="str">
        <f>CDT!B45</f>
        <v>Quinine comprimé 300mg</v>
      </c>
      <c r="B46" s="79"/>
      <c r="C46" s="110"/>
      <c r="D46" s="121">
        <f t="shared" si="8"/>
        <v>0</v>
      </c>
      <c r="E46" s="119"/>
      <c r="F46" s="79"/>
      <c r="G46" s="79"/>
      <c r="H46" s="79"/>
      <c r="I46" s="79"/>
      <c r="J46" s="79"/>
      <c r="K46" s="110"/>
      <c r="L46" s="113">
        <f t="shared" si="9"/>
        <v>0</v>
      </c>
      <c r="M46" s="55">
        <f t="shared" si="10"/>
        <v>0</v>
      </c>
      <c r="N46" s="114">
        <f t="shared" si="11"/>
        <v>0</v>
      </c>
      <c r="O46" s="111" t="str">
        <f t="shared" si="12"/>
        <v>0</v>
      </c>
      <c r="P46" s="79"/>
      <c r="R46" s="152">
        <f t="shared" si="5"/>
        <v>90</v>
      </c>
      <c r="S46" s="68">
        <f t="shared" si="6"/>
        <v>0</v>
      </c>
      <c r="T46" s="68">
        <f t="shared" si="7"/>
        <v>0</v>
      </c>
      <c r="U46" s="95">
        <v>1</v>
      </c>
      <c r="V46" s="153" t="str">
        <f t="shared" si="0"/>
        <v/>
      </c>
    </row>
    <row r="47" spans="1:22" ht="34.5" hidden="1" customHeight="1" x14ac:dyDescent="0.3">
      <c r="A47" s="17" t="str">
        <f>CDT!B46</f>
        <v>Quinine injectable 300 mg</v>
      </c>
      <c r="B47" s="79"/>
      <c r="C47" s="110"/>
      <c r="D47" s="121">
        <f t="shared" si="8"/>
        <v>0</v>
      </c>
      <c r="E47" s="119"/>
      <c r="F47" s="79"/>
      <c r="G47" s="79"/>
      <c r="H47" s="79"/>
      <c r="I47" s="79"/>
      <c r="J47" s="79"/>
      <c r="K47" s="110"/>
      <c r="L47" s="113">
        <f t="shared" si="9"/>
        <v>0</v>
      </c>
      <c r="M47" s="55">
        <f t="shared" si="10"/>
        <v>0</v>
      </c>
      <c r="N47" s="114">
        <f t="shared" si="11"/>
        <v>0</v>
      </c>
      <c r="O47" s="111" t="str">
        <f t="shared" si="12"/>
        <v>0</v>
      </c>
      <c r="P47" s="79"/>
      <c r="R47" s="152">
        <f t="shared" si="5"/>
        <v>90</v>
      </c>
      <c r="S47" s="68">
        <f t="shared" si="6"/>
        <v>0</v>
      </c>
      <c r="T47" s="68">
        <f t="shared" si="7"/>
        <v>0</v>
      </c>
      <c r="U47" s="95">
        <v>1</v>
      </c>
      <c r="V47" s="153" t="str">
        <f t="shared" si="0"/>
        <v/>
      </c>
    </row>
    <row r="48" spans="1:22" ht="34.5" hidden="1" customHeight="1" x14ac:dyDescent="0.3">
      <c r="A48" s="17" t="str">
        <f>CDT!B47</f>
        <v>Quinine injectable 600 mg</v>
      </c>
      <c r="B48" s="79"/>
      <c r="C48" s="110"/>
      <c r="D48" s="121">
        <f t="shared" si="8"/>
        <v>0</v>
      </c>
      <c r="E48" s="119"/>
      <c r="F48" s="79"/>
      <c r="G48" s="79"/>
      <c r="H48" s="79"/>
      <c r="I48" s="79"/>
      <c r="J48" s="79"/>
      <c r="K48" s="110"/>
      <c r="L48" s="113">
        <f t="shared" si="9"/>
        <v>0</v>
      </c>
      <c r="M48" s="55">
        <f t="shared" si="10"/>
        <v>0</v>
      </c>
      <c r="N48" s="114">
        <f t="shared" si="11"/>
        <v>0</v>
      </c>
      <c r="O48" s="111" t="str">
        <f t="shared" si="12"/>
        <v>0</v>
      </c>
      <c r="P48" s="79"/>
      <c r="R48" s="152">
        <f t="shared" si="5"/>
        <v>90</v>
      </c>
      <c r="S48" s="68">
        <f t="shared" si="6"/>
        <v>0</v>
      </c>
      <c r="T48" s="68">
        <f t="shared" si="7"/>
        <v>0</v>
      </c>
      <c r="U48" s="95">
        <v>1</v>
      </c>
      <c r="V48" s="153" t="str">
        <f t="shared" si="0"/>
        <v/>
      </c>
    </row>
    <row r="49" spans="1:22" ht="34.5" hidden="1" customHeight="1" x14ac:dyDescent="0.3">
      <c r="A49" s="17" t="str">
        <f>CDT!B48</f>
        <v>Quinine injectable 600 mg</v>
      </c>
      <c r="B49" s="79"/>
      <c r="C49" s="110"/>
      <c r="D49" s="121">
        <f t="shared" si="8"/>
        <v>0</v>
      </c>
      <c r="E49" s="119"/>
      <c r="F49" s="79"/>
      <c r="G49" s="79"/>
      <c r="H49" s="79"/>
      <c r="I49" s="79"/>
      <c r="J49" s="79"/>
      <c r="K49" s="110"/>
      <c r="L49" s="113">
        <f t="shared" si="9"/>
        <v>0</v>
      </c>
      <c r="M49" s="55">
        <f t="shared" si="10"/>
        <v>0</v>
      </c>
      <c r="N49" s="114">
        <f t="shared" si="11"/>
        <v>0</v>
      </c>
      <c r="O49" s="111" t="str">
        <f t="shared" si="12"/>
        <v>0</v>
      </c>
      <c r="P49" s="79"/>
      <c r="R49" s="152">
        <f t="shared" si="5"/>
        <v>90</v>
      </c>
      <c r="S49" s="68">
        <f t="shared" si="6"/>
        <v>0</v>
      </c>
      <c r="T49" s="68">
        <f t="shared" si="7"/>
        <v>0</v>
      </c>
      <c r="U49" s="95">
        <v>1</v>
      </c>
      <c r="V49" s="153" t="str">
        <f t="shared" si="0"/>
        <v/>
      </c>
    </row>
    <row r="50" spans="1:22" ht="34.5" hidden="1" customHeight="1" thickBot="1" x14ac:dyDescent="0.35">
      <c r="A50" s="17" t="str">
        <f>CDT!B49</f>
        <v>Artéméther injectable 100 mg</v>
      </c>
      <c r="B50" s="79"/>
      <c r="C50" s="110"/>
      <c r="D50" s="122">
        <f t="shared" si="8"/>
        <v>0</v>
      </c>
      <c r="E50" s="119"/>
      <c r="F50" s="79"/>
      <c r="G50" s="79"/>
      <c r="H50" s="79"/>
      <c r="I50" s="79"/>
      <c r="J50" s="79"/>
      <c r="K50" s="110"/>
      <c r="L50" s="115">
        <f t="shared" si="9"/>
        <v>0</v>
      </c>
      <c r="M50" s="130">
        <f t="shared" si="10"/>
        <v>0</v>
      </c>
      <c r="N50" s="116">
        <f>IF(J50=0,((E50+L50)-K50),((L50*2)-K50))</f>
        <v>0</v>
      </c>
      <c r="O50" s="111" t="str">
        <f t="shared" si="12"/>
        <v>0</v>
      </c>
      <c r="P50" s="79"/>
      <c r="R50" s="152">
        <f t="shared" si="5"/>
        <v>90</v>
      </c>
      <c r="S50" s="68">
        <f>D50-(E50+G50+I50+H50)</f>
        <v>0</v>
      </c>
      <c r="T50" s="68">
        <f t="shared" si="7"/>
        <v>0</v>
      </c>
      <c r="U50" s="95">
        <v>1</v>
      </c>
      <c r="V50" s="153" t="str">
        <f t="shared" si="0"/>
        <v/>
      </c>
    </row>
    <row r="51" spans="1:22" ht="34.5" hidden="1" customHeight="1" x14ac:dyDescent="0.3">
      <c r="A51" s="17"/>
      <c r="B51" s="79"/>
      <c r="C51" s="79"/>
      <c r="D51" s="56"/>
      <c r="E51" s="79"/>
      <c r="F51" s="79"/>
      <c r="G51" s="79"/>
      <c r="H51" s="79"/>
      <c r="I51" s="79"/>
      <c r="J51" s="79"/>
      <c r="K51" s="79"/>
      <c r="L51" s="57"/>
      <c r="M51" s="57"/>
      <c r="N51" s="58"/>
      <c r="O51" s="80"/>
      <c r="P51" s="79"/>
      <c r="R51" s="152"/>
      <c r="S51" s="68"/>
      <c r="T51" s="68"/>
      <c r="U51" s="95"/>
      <c r="V51" s="153" t="str">
        <f t="shared" si="0"/>
        <v/>
      </c>
    </row>
    <row r="52" spans="1:22" ht="34.5" hidden="1" customHeight="1" x14ac:dyDescent="0.3">
      <c r="A52" s="17"/>
      <c r="B52" s="79"/>
      <c r="C52" s="79"/>
      <c r="D52" s="53"/>
      <c r="E52" s="79"/>
      <c r="F52" s="79"/>
      <c r="G52" s="79"/>
      <c r="H52" s="79"/>
      <c r="I52" s="79"/>
      <c r="J52" s="79"/>
      <c r="K52" s="79"/>
      <c r="L52" s="54"/>
      <c r="M52" s="54"/>
      <c r="N52" s="55"/>
      <c r="O52" s="80"/>
      <c r="P52" s="79"/>
      <c r="R52" s="152"/>
      <c r="S52" s="68"/>
      <c r="T52" s="68"/>
      <c r="U52" s="95"/>
      <c r="V52" s="153" t="str">
        <f t="shared" si="0"/>
        <v/>
      </c>
    </row>
    <row r="53" spans="1:22" s="235" customFormat="1" ht="16.5" customHeight="1" x14ac:dyDescent="0.35">
      <c r="A53" s="494" t="s">
        <v>290</v>
      </c>
      <c r="B53" s="494"/>
      <c r="C53" s="494"/>
      <c r="D53" s="494"/>
      <c r="E53" s="232"/>
      <c r="F53" s="232"/>
      <c r="G53" s="233" t="s">
        <v>298</v>
      </c>
      <c r="H53" s="233"/>
      <c r="I53" s="232"/>
      <c r="J53" s="234"/>
      <c r="K53" s="232"/>
      <c r="L53" s="232"/>
      <c r="M53" s="232"/>
      <c r="N53" s="232"/>
      <c r="O53" s="232"/>
      <c r="Q53" s="236"/>
      <c r="R53" s="237"/>
      <c r="S53" s="238"/>
      <c r="T53" s="238"/>
      <c r="U53" s="239"/>
      <c r="V53" s="240"/>
    </row>
    <row r="54" spans="1:22" ht="34.5" customHeight="1" x14ac:dyDescent="0.3">
      <c r="A54" s="18"/>
      <c r="B54" s="18"/>
      <c r="C54" s="18"/>
      <c r="D54" s="18"/>
      <c r="E54" s="18"/>
      <c r="F54" s="18"/>
      <c r="G54" s="18"/>
      <c r="H54" s="18"/>
      <c r="I54" s="18"/>
      <c r="J54" s="18"/>
      <c r="K54" s="18"/>
      <c r="L54" s="18"/>
      <c r="M54" s="18"/>
      <c r="N54" s="18"/>
      <c r="O54" s="18"/>
      <c r="R54" s="154"/>
      <c r="S54" s="69"/>
      <c r="T54" s="69"/>
      <c r="U54" s="70"/>
      <c r="V54" s="155"/>
    </row>
    <row r="55" spans="1:22" ht="35.25" customHeight="1" x14ac:dyDescent="0.3">
      <c r="B55" s="18"/>
      <c r="C55" s="18"/>
      <c r="D55" s="18"/>
      <c r="E55" s="18"/>
      <c r="F55" s="18"/>
      <c r="I55" s="18"/>
      <c r="J55" s="18"/>
      <c r="K55" s="18"/>
      <c r="L55" s="18"/>
      <c r="M55" s="18"/>
      <c r="N55" s="18"/>
      <c r="O55" s="18"/>
      <c r="R55" s="154"/>
      <c r="S55" s="69"/>
      <c r="T55" s="69"/>
      <c r="U55" s="70"/>
      <c r="V55" s="155"/>
    </row>
    <row r="56" spans="1:22" s="235" customFormat="1" ht="16.5" customHeight="1" x14ac:dyDescent="0.35">
      <c r="A56" s="494" t="s">
        <v>289</v>
      </c>
      <c r="B56" s="494"/>
      <c r="C56" s="494"/>
      <c r="D56" s="494"/>
      <c r="E56" s="232"/>
      <c r="F56" s="232"/>
      <c r="G56" s="561" t="s">
        <v>299</v>
      </c>
      <c r="H56" s="561"/>
      <c r="I56" s="561"/>
      <c r="J56" s="561"/>
      <c r="K56" s="561"/>
      <c r="L56" s="561"/>
      <c r="M56" s="561"/>
      <c r="N56" s="561"/>
      <c r="O56" s="561"/>
      <c r="Q56" s="236"/>
      <c r="R56" s="237"/>
      <c r="S56" s="238"/>
      <c r="T56" s="238"/>
      <c r="U56" s="239"/>
      <c r="V56" s="240"/>
    </row>
  </sheetData>
  <mergeCells count="26">
    <mergeCell ref="A56:D56"/>
    <mergeCell ref="G56:O56"/>
    <mergeCell ref="A23:C23"/>
    <mergeCell ref="D23:F23"/>
    <mergeCell ref="I23:N23"/>
    <mergeCell ref="O23:P23"/>
    <mergeCell ref="A26:A27"/>
    <mergeCell ref="A53:D53"/>
    <mergeCell ref="A19:C19"/>
    <mergeCell ref="D19:N19"/>
    <mergeCell ref="R19:V19"/>
    <mergeCell ref="A21:C21"/>
    <mergeCell ref="D21:H21"/>
    <mergeCell ref="O21:P21"/>
    <mergeCell ref="L17:P17"/>
    <mergeCell ref="A1:B1"/>
    <mergeCell ref="A3:B3"/>
    <mergeCell ref="A4:B4"/>
    <mergeCell ref="A11:O11"/>
    <mergeCell ref="B13:C13"/>
    <mergeCell ref="E13:J13"/>
    <mergeCell ref="B15:C15"/>
    <mergeCell ref="D15:F15"/>
    <mergeCell ref="G15:I15"/>
    <mergeCell ref="B17:E17"/>
    <mergeCell ref="G17:K17"/>
  </mergeCells>
  <conditionalFormatting sqref="T28">
    <cfRule type="cellIs" dxfId="2950" priority="23" operator="greaterThan">
      <formula>0</formula>
    </cfRule>
    <cfRule type="cellIs" dxfId="2949" priority="24" operator="greaterThan">
      <formula>0</formula>
    </cfRule>
    <cfRule type="cellIs" dxfId="2948" priority="25" operator="lessThan">
      <formula>0</formula>
    </cfRule>
    <cfRule type="cellIs" dxfId="2947" priority="26" operator="notEqual">
      <formula>0</formula>
    </cfRule>
  </conditionalFormatting>
  <conditionalFormatting sqref="T29:T31">
    <cfRule type="cellIs" dxfId="2946" priority="19" operator="greaterThan">
      <formula>0</formula>
    </cfRule>
    <cfRule type="cellIs" dxfId="2945" priority="20" operator="greaterThan">
      <formula>0</formula>
    </cfRule>
    <cfRule type="cellIs" dxfId="2944" priority="21" operator="lessThan">
      <formula>0</formula>
    </cfRule>
    <cfRule type="cellIs" dxfId="2943" priority="22" operator="notEqual">
      <formula>0</formula>
    </cfRule>
  </conditionalFormatting>
  <conditionalFormatting sqref="T32:T49">
    <cfRule type="cellIs" dxfId="2942" priority="15" operator="greaterThan">
      <formula>0</formula>
    </cfRule>
    <cfRule type="cellIs" dxfId="2941" priority="16" operator="greaterThan">
      <formula>0</formula>
    </cfRule>
    <cfRule type="cellIs" dxfId="2940" priority="17" operator="lessThan">
      <formula>0</formula>
    </cfRule>
    <cfRule type="cellIs" dxfId="2939" priority="18" operator="notEqual">
      <formula>0</formula>
    </cfRule>
  </conditionalFormatting>
  <conditionalFormatting sqref="T50:T52">
    <cfRule type="cellIs" dxfId="2938" priority="11" operator="greaterThan">
      <formula>0</formula>
    </cfRule>
    <cfRule type="cellIs" dxfId="2937" priority="12" operator="greaterThan">
      <formula>0</formula>
    </cfRule>
    <cfRule type="cellIs" dxfId="2936" priority="13" operator="lessThan">
      <formula>0</formula>
    </cfRule>
    <cfRule type="cellIs" dxfId="2935" priority="14" operator="notEqual">
      <formula>0</formula>
    </cfRule>
  </conditionalFormatting>
  <conditionalFormatting sqref="K28 K50:K52">
    <cfRule type="expression" dxfId="2934" priority="9">
      <formula>K28&lt;S28</formula>
    </cfRule>
    <cfRule type="expression" dxfId="2933" priority="10">
      <formula>K28&gt;S28</formula>
    </cfRule>
  </conditionalFormatting>
  <conditionalFormatting sqref="J28">
    <cfRule type="cellIs" dxfId="2932" priority="8" operator="greaterThan">
      <formula>90</formula>
    </cfRule>
  </conditionalFormatting>
  <conditionalFormatting sqref="J37:J49">
    <cfRule type="cellIs" dxfId="2931" priority="7" operator="greaterThan">
      <formula>90</formula>
    </cfRule>
  </conditionalFormatting>
  <conditionalFormatting sqref="J50:J52">
    <cfRule type="cellIs" dxfId="2930" priority="6" operator="greaterThan">
      <formula>90</formula>
    </cfRule>
  </conditionalFormatting>
  <conditionalFormatting sqref="K37:K49">
    <cfRule type="expression" dxfId="2929" priority="4">
      <formula>K37&lt;S37</formula>
    </cfRule>
    <cfRule type="expression" dxfId="2928" priority="5">
      <formula>K37&gt;S37</formula>
    </cfRule>
  </conditionalFormatting>
  <conditionalFormatting sqref="K29:K36">
    <cfRule type="expression" dxfId="2927" priority="2">
      <formula>K29&lt;S29</formula>
    </cfRule>
    <cfRule type="expression" dxfId="2926" priority="3">
      <formula>K29&gt;S29</formula>
    </cfRule>
  </conditionalFormatting>
  <conditionalFormatting sqref="J29:J36">
    <cfRule type="cellIs" dxfId="2925" priority="1" operator="greaterThan">
      <formula>90</formula>
    </cfRule>
  </conditionalFormatting>
  <dataValidations count="9">
    <dataValidation type="whole" allowBlank="1" showInputMessage="1" showErrorMessage="1" prompt="La quantité accordée par le point Focal ne peut être supérieure à la somme du CMMa et la quantité commandée pour le trimestre._x000a_Merci de revoir la quantité dans la colonne O._x000a_" sqref="O28:O36">
      <formula1>0</formula1>
      <formula2>+M28+N28</formula2>
    </dataValidation>
    <dataValidation type="whole" allowBlank="1" showInputMessage="1" showErrorMessage="1" prompt="SVP _x000a_Veuillez inscrire le nombre d'ACS dans l'air sanitaire._x000a_Merci" sqref="O23:P23">
      <formula1>0</formula1>
      <formula2>500</formula2>
    </dataValidation>
    <dataValidation type="list" allowBlank="1" showInputMessage="1" showErrorMessage="1" sqref="D23:F23">
      <formula1>typerapport2</formula1>
    </dataValidation>
    <dataValidation errorStyle="information" allowBlank="1" showInputMessage="1" showErrorMessage="1" error="Vérifiez SVP l'inventaire physique,_x000a__x000a_MERI" sqref="K28:K36"/>
    <dataValidation allowBlank="1" showInputMessage="1" showErrorMessage="1" prompt="SVP Saisissez le Nom du site et la date de dépôt de la commande en premier. Merci" sqref="B28:B36"/>
    <dataValidation type="date" errorStyle="warning" allowBlank="1" showInputMessage="1" showErrorMessage="1" promptTitle="Instruction" prompt="SVP Saisissez la date sous le format:_x000a_00/00/0000. exemple 15/09/2016,_x000a_Merci_x000a_" sqref="D21:H21">
      <formula1>42370</formula1>
      <formula2>44926</formula2>
    </dataValidation>
    <dataValidation errorStyle="information" allowBlank="1" showInputMessage="1" showErrorMessage="1" errorTitle="Instruction" error="Saisissez le Texte en MAJUSCULE_x000a_Exemple: CMS AGOE_x000a_Merci" promptTitle="Instruction" prompt="Saisissez le Texte en MAJUSCULE_x000a_Exemple: CMS AGOE_x000a_Merci" sqref="D19:N19"/>
    <dataValidation type="whole" allowBlank="1" showInputMessage="1" showErrorMessage="1" prompt="La valeur ne peut pas être supérieure à 89_x000a_Si tel est le cas déteminer la quantité à commander directement à la colonne M._x000a_merci" sqref="J28:J52">
      <formula1>0</formula1>
      <formula2>89</formula2>
    </dataValidation>
    <dataValidation type="whole" operator="lessThanOrEqual" allowBlank="1" showInputMessage="1" showErrorMessage="1" promptTitle="instruction" prompt="La valeur de la cellule ne peut pas être supérieure à la quantité Totale inscrite dans la colonne D._x000a_Merci de vérifier." sqref="E28:E52">
      <formula1>D28</formula1>
    </dataValidation>
  </dataValidations>
  <pageMargins left="0.21" right="0.23622047244094491" top="0.74803149606299213" bottom="0.74803149606299213" header="0.31496062992125984" footer="0.31496062992125984"/>
  <pageSetup paperSize="9" scale="40" orientation="landscape" r:id="rId1"/>
  <headerFooter alignWithMargins="0">
    <oddFooter>&amp;C&amp;"Arial,Gras"PNLS /IST, Avenue des Armées, -05 BP 424 Lomé –Togo ; Tel 22 20 94 39 Fax : 22 20 94 36    Site Web : www.pnls.tg</oddFooter>
  </headerFooter>
  <drawing r:id="rId2"/>
</worksheet>
</file>

<file path=xl/worksheets/sheet6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rgb="FF00B050"/>
  </sheetPr>
  <dimension ref="A1:AA54"/>
  <sheetViews>
    <sheetView showGridLines="0" view="pageBreakPreview" topLeftCell="A11" zoomScale="80" zoomScaleNormal="125" zoomScaleSheetLayoutView="80" workbookViewId="0">
      <pane xSplit="1" ySplit="15" topLeftCell="B26" activePane="bottomRight" state="frozen"/>
      <selection activeCell="A32" sqref="A32:XFD32"/>
      <selection pane="topRight" activeCell="A32" sqref="A32:XFD32"/>
      <selection pane="bottomLeft" activeCell="A32" sqref="A32:XFD32"/>
      <selection pane="bottomRight" activeCell="D19" sqref="D19:N19"/>
    </sheetView>
  </sheetViews>
  <sheetFormatPr baseColWidth="10" defaultColWidth="7.33203125" defaultRowHeight="13.8" x14ac:dyDescent="0.3"/>
  <cols>
    <col min="1" max="1" width="53.44140625" style="3" customWidth="1"/>
    <col min="2" max="10" width="8.109375" style="3" customWidth="1"/>
    <col min="11" max="11" width="9.88671875" style="3" customWidth="1"/>
    <col min="12" max="12" width="8.88671875" style="3" customWidth="1"/>
    <col min="13" max="13" width="8.44140625" style="3" customWidth="1"/>
    <col min="14" max="14" width="9.44140625" style="3" customWidth="1"/>
    <col min="15" max="15" width="9.5546875" style="39" customWidth="1"/>
    <col min="16" max="16" width="16.44140625" style="3" customWidth="1"/>
    <col min="17" max="17" width="2.109375" style="62" customWidth="1"/>
    <col min="18" max="18" width="7.33203125" style="306" hidden="1" customWidth="1"/>
    <col min="19" max="19" width="7.44140625" style="77" customWidth="1"/>
    <col min="20" max="20" width="10.5546875" style="77" customWidth="1"/>
    <col min="21" max="21" width="7.44140625" style="77" bestFit="1" customWidth="1"/>
    <col min="22" max="22" width="7.88671875" style="78" bestFit="1" customWidth="1"/>
    <col min="23" max="23" width="33.33203125" style="77" customWidth="1"/>
    <col min="24" max="16384" width="7.33203125" style="3"/>
  </cols>
  <sheetData>
    <row r="1" spans="1:23" ht="17.25" customHeight="1" x14ac:dyDescent="0.3">
      <c r="A1" s="549" t="s">
        <v>452</v>
      </c>
      <c r="B1" s="549"/>
      <c r="C1" s="2"/>
      <c r="D1" s="2"/>
      <c r="E1"/>
      <c r="F1"/>
      <c r="G1"/>
      <c r="H1"/>
      <c r="I1"/>
      <c r="J1"/>
      <c r="N1" s="4" t="s">
        <v>1</v>
      </c>
      <c r="O1" s="5"/>
      <c r="S1" s="69"/>
      <c r="T1" s="69"/>
      <c r="U1" s="69"/>
      <c r="V1" s="70"/>
      <c r="W1" s="69"/>
    </row>
    <row r="2" spans="1:23" ht="13.5" customHeight="1" x14ac:dyDescent="0.3">
      <c r="A2" s="1" t="s">
        <v>453</v>
      </c>
      <c r="B2" s="1"/>
      <c r="C2" s="2"/>
      <c r="D2" s="2"/>
      <c r="E2"/>
      <c r="F2"/>
      <c r="G2"/>
      <c r="H2"/>
      <c r="I2"/>
      <c r="J2"/>
      <c r="M2" s="4"/>
      <c r="N2" s="4" t="s">
        <v>3</v>
      </c>
      <c r="O2" s="5"/>
      <c r="S2" s="69"/>
      <c r="T2" s="69"/>
      <c r="U2" s="69"/>
      <c r="V2" s="70"/>
      <c r="W2" s="69"/>
    </row>
    <row r="3" spans="1:23" ht="15.6" x14ac:dyDescent="0.3">
      <c r="A3" s="549" t="s">
        <v>454</v>
      </c>
      <c r="B3" s="549"/>
      <c r="C3" s="2"/>
      <c r="D3" s="2"/>
      <c r="E3"/>
      <c r="F3"/>
      <c r="G3"/>
      <c r="H3"/>
      <c r="I3"/>
      <c r="J3"/>
      <c r="K3" s="5"/>
      <c r="L3" s="5"/>
      <c r="M3" s="5"/>
      <c r="N3" s="5"/>
      <c r="O3" s="5"/>
      <c r="S3" s="69"/>
      <c r="T3" s="69"/>
      <c r="U3" s="69"/>
      <c r="V3" s="70"/>
      <c r="W3" s="69"/>
    </row>
    <row r="4" spans="1:23" ht="33.6" customHeight="1" x14ac:dyDescent="0.3">
      <c r="A4" s="547" t="s">
        <v>455</v>
      </c>
      <c r="B4" s="548"/>
      <c r="C4" s="7"/>
      <c r="D4" s="7"/>
      <c r="E4" s="8"/>
      <c r="F4" s="8"/>
      <c r="G4" s="8"/>
      <c r="H4" s="8"/>
      <c r="I4" s="8"/>
      <c r="J4" s="8"/>
      <c r="K4" s="9"/>
      <c r="L4" s="9"/>
      <c r="M4" s="9"/>
      <c r="N4" s="9"/>
      <c r="O4" s="38"/>
      <c r="S4" s="69"/>
      <c r="T4" s="69"/>
      <c r="U4" s="69"/>
      <c r="V4" s="70"/>
      <c r="W4" s="69"/>
    </row>
    <row r="5" spans="1:23" x14ac:dyDescent="0.3">
      <c r="B5" s="9"/>
      <c r="C5" s="9"/>
      <c r="D5" s="9"/>
      <c r="E5" s="9"/>
      <c r="F5" s="9"/>
      <c r="G5" s="9"/>
      <c r="H5" s="9"/>
      <c r="I5" s="9"/>
      <c r="J5" s="9"/>
      <c r="K5" s="9"/>
      <c r="L5" s="9"/>
      <c r="M5" s="9"/>
      <c r="N5" s="9"/>
      <c r="O5" s="38"/>
      <c r="S5" s="69"/>
      <c r="T5" s="69"/>
      <c r="U5" s="69"/>
      <c r="V5" s="70"/>
      <c r="W5" s="69"/>
    </row>
    <row r="6" spans="1:23" ht="15.6" x14ac:dyDescent="0.3">
      <c r="A6" s="6" t="s">
        <v>232</v>
      </c>
      <c r="B6" s="9"/>
      <c r="C6" s="9"/>
      <c r="D6" s="9"/>
      <c r="E6" s="9"/>
      <c r="F6" s="9"/>
      <c r="G6" s="9"/>
      <c r="H6" s="9"/>
      <c r="I6" s="9"/>
      <c r="J6" s="9"/>
      <c r="K6" s="9"/>
      <c r="L6" s="9"/>
      <c r="M6" s="9"/>
      <c r="N6" s="9"/>
      <c r="O6" s="38"/>
      <c r="S6" s="69"/>
      <c r="T6" s="69"/>
      <c r="U6" s="69"/>
      <c r="V6" s="70"/>
      <c r="W6" s="69"/>
    </row>
    <row r="7" spans="1:23" x14ac:dyDescent="0.3">
      <c r="A7" s="10"/>
      <c r="B7" s="9"/>
      <c r="C7" s="9"/>
      <c r="D7" s="9"/>
      <c r="E7" s="9"/>
      <c r="F7" s="9"/>
      <c r="G7" s="9"/>
      <c r="H7" s="9"/>
      <c r="I7" s="9"/>
      <c r="J7" s="9"/>
      <c r="K7" s="9"/>
      <c r="L7" s="9"/>
      <c r="M7" s="9"/>
      <c r="N7" s="9"/>
      <c r="O7" s="38"/>
      <c r="S7" s="69"/>
      <c r="T7" s="69"/>
      <c r="U7" s="69"/>
      <c r="V7" s="70"/>
      <c r="W7" s="69"/>
    </row>
    <row r="8" spans="1:23" x14ac:dyDescent="0.3">
      <c r="A8" s="10"/>
      <c r="B8" s="9"/>
      <c r="C8" s="9"/>
      <c r="D8" s="9"/>
      <c r="E8" s="9"/>
      <c r="F8" s="9"/>
      <c r="G8" s="9"/>
      <c r="H8" s="9"/>
      <c r="I8" s="9"/>
      <c r="J8" s="9"/>
      <c r="K8" s="9"/>
      <c r="L8" s="9"/>
      <c r="M8" s="9"/>
      <c r="N8" s="9"/>
      <c r="O8" s="38"/>
      <c r="S8" s="69"/>
      <c r="T8" s="69"/>
      <c r="U8" s="69"/>
      <c r="V8" s="70"/>
      <c r="W8" s="69"/>
    </row>
    <row r="9" spans="1:23" x14ac:dyDescent="0.3">
      <c r="A9" s="10"/>
      <c r="B9" s="9"/>
      <c r="C9" s="9"/>
      <c r="D9" s="9"/>
      <c r="E9" s="9"/>
      <c r="F9" s="9"/>
      <c r="G9" s="9"/>
      <c r="H9" s="9"/>
      <c r="I9" s="9"/>
      <c r="J9" s="9"/>
      <c r="K9" s="9"/>
      <c r="L9" s="9"/>
      <c r="M9" s="9"/>
      <c r="N9" s="9"/>
      <c r="O9" s="38"/>
      <c r="S9" s="69"/>
      <c r="T9" s="69"/>
      <c r="U9" s="69"/>
      <c r="V9" s="70"/>
      <c r="W9" s="69"/>
    </row>
    <row r="10" spans="1:23" x14ac:dyDescent="0.3">
      <c r="S10" s="69"/>
      <c r="T10" s="69"/>
      <c r="U10" s="69"/>
      <c r="V10" s="70"/>
      <c r="W10" s="69"/>
    </row>
    <row r="11" spans="1:23" ht="19.5" customHeight="1" x14ac:dyDescent="0.3">
      <c r="A11" s="555" t="s">
        <v>263</v>
      </c>
      <c r="B11" s="555"/>
      <c r="C11" s="555"/>
      <c r="D11" s="555"/>
      <c r="E11" s="555"/>
      <c r="F11" s="555"/>
      <c r="G11" s="555"/>
      <c r="H11" s="555"/>
      <c r="I11" s="555"/>
      <c r="J11" s="555"/>
      <c r="K11" s="555"/>
      <c r="L11" s="555"/>
      <c r="M11" s="555"/>
      <c r="N11" s="555"/>
      <c r="O11" s="555"/>
      <c r="P11" s="40"/>
      <c r="S11" s="69"/>
      <c r="T11" s="69"/>
      <c r="U11" s="69"/>
      <c r="V11" s="70"/>
      <c r="W11" s="69"/>
    </row>
    <row r="12" spans="1:23" ht="1.5" customHeight="1" thickBot="1" x14ac:dyDescent="0.35">
      <c r="A12" s="11"/>
      <c r="B12" s="11"/>
      <c r="C12" s="11"/>
      <c r="D12" s="11"/>
      <c r="E12" s="11"/>
      <c r="F12" s="11"/>
      <c r="G12" s="11"/>
      <c r="H12" s="11"/>
      <c r="I12" s="11"/>
      <c r="J12" s="11"/>
      <c r="K12" s="11"/>
      <c r="L12" s="11"/>
      <c r="M12" s="11"/>
      <c r="N12" s="11"/>
      <c r="O12" s="11"/>
      <c r="S12" s="69"/>
      <c r="T12" s="69"/>
      <c r="U12" s="69"/>
      <c r="V12" s="70"/>
      <c r="W12" s="69"/>
    </row>
    <row r="13" spans="1:23" s="42" customFormat="1" ht="20.25" hidden="1" customHeight="1" thickBot="1" x14ac:dyDescent="0.35">
      <c r="A13" s="434" t="s">
        <v>5</v>
      </c>
      <c r="B13" s="556">
        <f>'Info District'!G11</f>
        <v>2025</v>
      </c>
      <c r="C13" s="557"/>
      <c r="E13" s="550"/>
      <c r="F13" s="550"/>
      <c r="G13" s="550"/>
      <c r="H13" s="550"/>
      <c r="I13" s="550"/>
      <c r="J13" s="554"/>
      <c r="Q13" s="63"/>
      <c r="R13" s="307"/>
      <c r="S13" s="71"/>
      <c r="T13" s="71"/>
      <c r="U13" s="71"/>
      <c r="V13" s="72"/>
      <c r="W13" s="71"/>
    </row>
    <row r="14" spans="1:23" s="42" customFormat="1" ht="7.5" hidden="1" customHeight="1" thickBot="1" x14ac:dyDescent="0.35">
      <c r="A14" s="434"/>
      <c r="B14" s="13"/>
      <c r="C14" s="13"/>
      <c r="D14" s="13"/>
      <c r="O14" s="15"/>
      <c r="Q14" s="63"/>
      <c r="R14" s="307"/>
      <c r="S14" s="71"/>
      <c r="T14" s="71"/>
      <c r="U14" s="71"/>
      <c r="V14" s="72"/>
      <c r="W14" s="71"/>
    </row>
    <row r="15" spans="1:23" s="42" customFormat="1" ht="16.5" hidden="1" customHeight="1" thickBot="1" x14ac:dyDescent="0.35">
      <c r="A15" s="434" t="s">
        <v>7</v>
      </c>
      <c r="B15" s="558" t="str">
        <f>'Info District'!G12</f>
        <v>PLATEAUX</v>
      </c>
      <c r="C15" s="559"/>
      <c r="D15" s="550" t="s">
        <v>8</v>
      </c>
      <c r="E15" s="550"/>
      <c r="F15" s="550"/>
      <c r="G15" s="551" t="str">
        <f>'Info District'!G13</f>
        <v>Agou</v>
      </c>
      <c r="H15" s="552"/>
      <c r="I15" s="553"/>
      <c r="L15" s="11"/>
      <c r="M15" s="11"/>
      <c r="N15" s="11"/>
      <c r="O15" s="11"/>
      <c r="P15" s="11"/>
      <c r="Q15" s="63"/>
      <c r="R15" s="307"/>
      <c r="S15" s="71"/>
      <c r="T15" s="71"/>
      <c r="U15" s="71"/>
      <c r="V15" s="73"/>
      <c r="W15" s="71"/>
    </row>
    <row r="16" spans="1:23" s="42" customFormat="1" ht="3.75" hidden="1" customHeight="1" thickBot="1" x14ac:dyDescent="0.35">
      <c r="A16" s="139"/>
      <c r="B16" s="15"/>
      <c r="C16" s="15"/>
      <c r="D16" s="15"/>
      <c r="E16" s="15"/>
      <c r="K16" s="15"/>
      <c r="L16" s="15"/>
      <c r="M16" s="15"/>
      <c r="O16" s="15"/>
      <c r="Q16" s="63"/>
      <c r="R16" s="307"/>
      <c r="S16" s="71"/>
      <c r="T16" s="71"/>
      <c r="U16" s="71"/>
      <c r="V16" s="72"/>
      <c r="W16" s="71"/>
    </row>
    <row r="17" spans="1:27" s="42" customFormat="1" ht="18" hidden="1" customHeight="1" thickBot="1" x14ac:dyDescent="0.35">
      <c r="A17" s="434" t="s">
        <v>9</v>
      </c>
      <c r="B17" s="556" t="str">
        <f>'Info District'!G17</f>
        <v>Avril à Juin 2025</v>
      </c>
      <c r="C17" s="560"/>
      <c r="D17" s="560"/>
      <c r="E17" s="557"/>
      <c r="G17" s="550" t="s">
        <v>11</v>
      </c>
      <c r="H17" s="550"/>
      <c r="I17" s="550"/>
      <c r="J17" s="550"/>
      <c r="K17" s="554"/>
      <c r="L17" s="551" t="str">
        <f>'Info District'!G18</f>
        <v>Juillet à Septembre 2025</v>
      </c>
      <c r="M17" s="552"/>
      <c r="N17" s="552"/>
      <c r="O17" s="552"/>
      <c r="P17" s="553"/>
      <c r="Q17" s="63"/>
      <c r="R17" s="307"/>
      <c r="S17" s="71"/>
      <c r="T17" s="71"/>
      <c r="U17" s="71"/>
      <c r="V17" s="72"/>
      <c r="W17" s="71"/>
    </row>
    <row r="18" spans="1:27" s="9" customFormat="1" ht="2.25" hidden="1" customHeight="1" thickBot="1" x14ac:dyDescent="0.3">
      <c r="B18" s="43"/>
      <c r="C18" s="43"/>
      <c r="D18" s="43"/>
      <c r="E18" s="44"/>
      <c r="F18" s="43"/>
      <c r="G18" s="45"/>
      <c r="H18" s="45"/>
      <c r="I18" s="45"/>
      <c r="J18" s="45"/>
      <c r="K18" s="45"/>
      <c r="L18" s="45"/>
      <c r="M18" s="45"/>
      <c r="O18" s="38"/>
      <c r="Q18" s="64"/>
      <c r="R18" s="308"/>
      <c r="S18" s="74"/>
      <c r="T18" s="74"/>
      <c r="U18" s="74"/>
      <c r="V18" s="75"/>
      <c r="W18" s="74"/>
    </row>
    <row r="19" spans="1:27" s="9" customFormat="1" ht="21" customHeight="1" thickBot="1" x14ac:dyDescent="0.35">
      <c r="A19" s="532" t="s">
        <v>12</v>
      </c>
      <c r="B19" s="532"/>
      <c r="C19" s="533"/>
      <c r="D19" s="538"/>
      <c r="E19" s="539"/>
      <c r="F19" s="539"/>
      <c r="G19" s="539"/>
      <c r="H19" s="539"/>
      <c r="I19" s="539"/>
      <c r="J19" s="539"/>
      <c r="K19" s="539"/>
      <c r="L19" s="539"/>
      <c r="M19" s="539"/>
      <c r="N19" s="540"/>
      <c r="O19" s="11"/>
      <c r="P19" s="241" t="str">
        <f>'Info District'!H17</f>
        <v>T2</v>
      </c>
      <c r="Q19" s="65"/>
      <c r="R19" s="309"/>
      <c r="S19" s="535" t="s">
        <v>96</v>
      </c>
      <c r="T19" s="536"/>
      <c r="U19" s="536"/>
      <c r="V19" s="536"/>
      <c r="W19" s="537"/>
    </row>
    <row r="20" spans="1:27" s="9" customFormat="1" ht="4.5" customHeight="1" thickBot="1" x14ac:dyDescent="0.35">
      <c r="A20" s="12"/>
      <c r="B20" s="12"/>
      <c r="C20" s="12"/>
      <c r="D20" s="12"/>
      <c r="E20" s="12"/>
      <c r="F20" s="12"/>
      <c r="G20" s="13"/>
      <c r="H20" s="13"/>
      <c r="I20" s="13"/>
      <c r="J20" s="13"/>
      <c r="K20" s="13"/>
      <c r="L20" s="14"/>
      <c r="M20" s="14"/>
      <c r="N20" s="14"/>
      <c r="O20" s="14"/>
      <c r="Q20" s="64"/>
      <c r="R20" s="308"/>
      <c r="S20" s="146"/>
      <c r="T20" s="74"/>
      <c r="U20" s="74"/>
      <c r="V20" s="76"/>
      <c r="W20" s="147"/>
    </row>
    <row r="21" spans="1:27" s="9" customFormat="1" ht="32.25" customHeight="1" thickBot="1" x14ac:dyDescent="0.35">
      <c r="A21" s="532" t="s">
        <v>240</v>
      </c>
      <c r="B21" s="532"/>
      <c r="C21" s="533"/>
      <c r="D21" s="543" t="s">
        <v>264</v>
      </c>
      <c r="E21" s="544"/>
      <c r="F21" s="545"/>
      <c r="G21" s="534" t="s">
        <v>6</v>
      </c>
      <c r="H21" s="534"/>
      <c r="I21" s="534"/>
      <c r="J21" s="534"/>
      <c r="K21" s="534"/>
      <c r="L21" s="546"/>
      <c r="M21" s="539"/>
      <c r="N21" s="539"/>
      <c r="O21" s="539"/>
      <c r="P21" s="540"/>
      <c r="Q21" s="64"/>
      <c r="R21" s="308"/>
      <c r="S21" s="146"/>
      <c r="T21" s="74"/>
      <c r="U21" s="74"/>
      <c r="V21" s="76"/>
      <c r="W21" s="147"/>
    </row>
    <row r="22" spans="1:27" s="9" customFormat="1" ht="6" customHeight="1" x14ac:dyDescent="0.3">
      <c r="A22" s="12"/>
      <c r="B22" s="12"/>
      <c r="C22" s="12"/>
      <c r="D22" s="12"/>
      <c r="E22" s="12"/>
      <c r="F22" s="12"/>
      <c r="G22" s="534"/>
      <c r="H22" s="534"/>
      <c r="I22" s="534"/>
      <c r="J22" s="534"/>
      <c r="K22" s="534"/>
      <c r="L22" s="14"/>
      <c r="M22" s="14"/>
      <c r="N22" s="14"/>
      <c r="O22" s="14"/>
      <c r="Q22" s="64"/>
      <c r="R22" s="308"/>
      <c r="S22" s="146"/>
      <c r="T22" s="74"/>
      <c r="U22" s="74"/>
      <c r="V22" s="76"/>
      <c r="W22" s="147"/>
    </row>
    <row r="23" spans="1:27" s="9" customFormat="1" ht="3.75" customHeight="1" thickBot="1" x14ac:dyDescent="0.35">
      <c r="A23" s="12"/>
      <c r="B23" s="12"/>
      <c r="C23" s="12"/>
      <c r="D23" s="12"/>
      <c r="E23" s="12"/>
      <c r="F23" s="12"/>
      <c r="G23" s="13"/>
      <c r="H23" s="13"/>
      <c r="I23" s="13"/>
      <c r="J23" s="13"/>
      <c r="K23" s="13"/>
      <c r="L23" s="14"/>
      <c r="M23" s="14"/>
      <c r="N23" s="14"/>
      <c r="O23" s="14"/>
      <c r="Q23" s="64"/>
      <c r="R23" s="308"/>
      <c r="S23" s="146"/>
      <c r="T23" s="74"/>
      <c r="U23" s="74"/>
      <c r="V23" s="76"/>
      <c r="W23" s="147"/>
    </row>
    <row r="24" spans="1:27" ht="76.5" customHeight="1" thickBot="1" x14ac:dyDescent="0.35">
      <c r="A24" s="541" t="s">
        <v>13</v>
      </c>
      <c r="B24" s="16" t="s">
        <v>14</v>
      </c>
      <c r="C24" s="108" t="s">
        <v>15</v>
      </c>
      <c r="D24" s="118" t="s">
        <v>16</v>
      </c>
      <c r="E24" s="117" t="s">
        <v>17</v>
      </c>
      <c r="F24" s="351" t="s">
        <v>18</v>
      </c>
      <c r="G24" s="16" t="s">
        <v>233</v>
      </c>
      <c r="H24" s="16" t="s">
        <v>234</v>
      </c>
      <c r="I24" s="16" t="s">
        <v>19</v>
      </c>
      <c r="J24" s="16" t="s">
        <v>20</v>
      </c>
      <c r="K24" s="108" t="s">
        <v>21</v>
      </c>
      <c r="L24" s="136" t="s">
        <v>22</v>
      </c>
      <c r="M24" s="137" t="s">
        <v>236</v>
      </c>
      <c r="N24" s="138" t="s">
        <v>23</v>
      </c>
      <c r="O24" s="109" t="s">
        <v>39</v>
      </c>
      <c r="P24" s="16" t="s">
        <v>40</v>
      </c>
      <c r="S24" s="148" t="s">
        <v>237</v>
      </c>
      <c r="T24" s="140" t="s">
        <v>93</v>
      </c>
      <c r="U24" s="140" t="s">
        <v>239</v>
      </c>
      <c r="V24" s="140" t="s">
        <v>238</v>
      </c>
      <c r="W24" s="149" t="s">
        <v>97</v>
      </c>
    </row>
    <row r="25" spans="1:27" s="47" customFormat="1" ht="31.2" customHeight="1" x14ac:dyDescent="0.3">
      <c r="A25" s="542"/>
      <c r="B25" s="46" t="s">
        <v>24</v>
      </c>
      <c r="C25" s="46" t="s">
        <v>25</v>
      </c>
      <c r="D25" s="112" t="s">
        <v>26</v>
      </c>
      <c r="E25" s="46" t="s">
        <v>27</v>
      </c>
      <c r="F25" s="46"/>
      <c r="G25" s="46" t="s">
        <v>28</v>
      </c>
      <c r="H25" s="46"/>
      <c r="I25" s="46" t="s">
        <v>29</v>
      </c>
      <c r="J25" s="46"/>
      <c r="K25" s="131" t="s">
        <v>235</v>
      </c>
      <c r="L25" s="133"/>
      <c r="M25" s="134"/>
      <c r="N25" s="135"/>
      <c r="O25" s="132" t="s">
        <v>30</v>
      </c>
      <c r="P25" s="46"/>
      <c r="Q25" s="66"/>
      <c r="R25" s="310"/>
      <c r="S25" s="150"/>
      <c r="T25" s="67" t="s">
        <v>94</v>
      </c>
      <c r="U25" s="67" t="s">
        <v>95</v>
      </c>
      <c r="V25" s="94"/>
      <c r="W25" s="151" t="str">
        <f>IF(J26&lt;=0,"",IF(J26=90,$X$26))</f>
        <v/>
      </c>
      <c r="X25" s="37" t="s">
        <v>98</v>
      </c>
    </row>
    <row r="26" spans="1:27" ht="31.2" customHeight="1" x14ac:dyDescent="0.3">
      <c r="A26" s="322" t="str">
        <f>CDT!B26</f>
        <v>Artéméther-Luméfantrine 6cp (AL)</v>
      </c>
      <c r="B26" s="247"/>
      <c r="C26" s="248"/>
      <c r="D26" s="302" t="str">
        <f>IF(B26&lt;&gt;"",B26+C26,"")</f>
        <v/>
      </c>
      <c r="E26" s="249"/>
      <c r="F26" s="247"/>
      <c r="G26" s="247"/>
      <c r="H26" s="247"/>
      <c r="I26" s="247"/>
      <c r="J26" s="247"/>
      <c r="K26" s="248"/>
      <c r="L26" s="431" t="str">
        <f>IF(B26&lt;&gt;"",IF(J26=0,E26,((E26*90)/(90-J26))),"0")</f>
        <v>0</v>
      </c>
      <c r="M26" s="428" t="str">
        <f>IF(B26&lt;&gt;"",((E26/S26)*30),"0")</f>
        <v>0</v>
      </c>
      <c r="N26" s="250" t="str">
        <f>IF(B26&lt;&gt;"",IF(J26=0,((E26+L26)-K26),((M26*6)-K26)),"0")</f>
        <v>0</v>
      </c>
      <c r="O26" s="251"/>
      <c r="P26" s="313"/>
      <c r="R26" s="312">
        <f>+L26+N26</f>
        <v>0</v>
      </c>
      <c r="S26" s="152">
        <f>(90-J26)</f>
        <v>90</v>
      </c>
      <c r="T26" s="68" t="e">
        <f t="shared" ref="T26:T47" si="0">D26-(E26+G26+I26+H26)</f>
        <v>#VALUE!</v>
      </c>
      <c r="U26" s="68" t="e">
        <f>K26-T26</f>
        <v>#VALUE!</v>
      </c>
      <c r="V26" s="95">
        <v>6</v>
      </c>
      <c r="W26" s="153" t="e">
        <f t="shared" ref="W26:W50" si="1">IF(U26=0,"",$X$25)</f>
        <v>#VALUE!</v>
      </c>
      <c r="X26" s="37" t="s">
        <v>203</v>
      </c>
      <c r="Y26" s="107">
        <f>+O26</f>
        <v>0</v>
      </c>
    </row>
    <row r="27" spans="1:27" ht="31.2" customHeight="1" x14ac:dyDescent="0.3">
      <c r="A27" s="322" t="str">
        <f>CDT!B27</f>
        <v>Artéméther-Luméfantrine 12cp (AL)</v>
      </c>
      <c r="B27" s="247"/>
      <c r="C27" s="248"/>
      <c r="D27" s="302" t="str">
        <f t="shared" ref="D27" si="2">IF(B27&lt;&gt;"",B27+C27,"")</f>
        <v/>
      </c>
      <c r="E27" s="249"/>
      <c r="F27" s="247"/>
      <c r="G27" s="247"/>
      <c r="H27" s="247"/>
      <c r="I27" s="247"/>
      <c r="J27" s="247"/>
      <c r="K27" s="248"/>
      <c r="L27" s="431" t="str">
        <f t="shared" ref="L27:L49" si="3">IF(B27&lt;&gt;"",IF(J27=0,E27,((E27*90)/(90-J27))),"0")</f>
        <v>0</v>
      </c>
      <c r="M27" s="428" t="str">
        <f t="shared" ref="M27:M49" si="4">IF(B27&lt;&gt;"",((E27/S27)*30),"0")</f>
        <v>0</v>
      </c>
      <c r="N27" s="250" t="str">
        <f t="shared" ref="N27:N49" si="5">IF(B27&lt;&gt;"",IF(J27=0,((E27+L27)-K27),((M27*6)-K27)),"0")</f>
        <v>0</v>
      </c>
      <c r="O27" s="251"/>
      <c r="P27" s="247"/>
      <c r="R27" s="312">
        <f t="shared" ref="R27:R49" si="6">+L27+N27</f>
        <v>0</v>
      </c>
      <c r="S27" s="152">
        <f t="shared" ref="S27:S49" si="7">(90-J27)</f>
        <v>90</v>
      </c>
      <c r="T27" s="68" t="e">
        <f t="shared" si="0"/>
        <v>#VALUE!</v>
      </c>
      <c r="U27" s="68" t="e">
        <f t="shared" ref="U27:U49" si="8">K27-T27</f>
        <v>#VALUE!</v>
      </c>
      <c r="V27" s="95">
        <v>12</v>
      </c>
      <c r="W27" s="153" t="e">
        <f t="shared" si="1"/>
        <v>#VALUE!</v>
      </c>
      <c r="Y27" s="107">
        <f t="shared" ref="Y27:Y48" si="9">+O27</f>
        <v>0</v>
      </c>
    </row>
    <row r="28" spans="1:27" ht="31.2" customHeight="1" x14ac:dyDescent="0.3">
      <c r="A28" s="322" t="str">
        <f>CDT!B28</f>
        <v>Artéméther-Luméfantrine 18cp (AL)</v>
      </c>
      <c r="B28" s="247"/>
      <c r="C28" s="248"/>
      <c r="D28" s="302" t="str">
        <f>IF(B28&lt;&gt;"",B28+C28,"")</f>
        <v/>
      </c>
      <c r="E28" s="249"/>
      <c r="F28" s="247"/>
      <c r="G28" s="247"/>
      <c r="H28" s="247"/>
      <c r="I28" s="247"/>
      <c r="J28" s="247"/>
      <c r="K28" s="248"/>
      <c r="L28" s="431" t="str">
        <f t="shared" si="3"/>
        <v>0</v>
      </c>
      <c r="M28" s="428" t="str">
        <f t="shared" si="4"/>
        <v>0</v>
      </c>
      <c r="N28" s="250" t="str">
        <f t="shared" si="5"/>
        <v>0</v>
      </c>
      <c r="O28" s="251"/>
      <c r="P28" s="247"/>
      <c r="R28" s="312">
        <f t="shared" si="6"/>
        <v>0</v>
      </c>
      <c r="S28" s="152">
        <f t="shared" si="7"/>
        <v>90</v>
      </c>
      <c r="T28" s="68" t="e">
        <f t="shared" si="0"/>
        <v>#VALUE!</v>
      </c>
      <c r="U28" s="68" t="e">
        <f t="shared" si="8"/>
        <v>#VALUE!</v>
      </c>
      <c r="V28" s="95">
        <v>18</v>
      </c>
      <c r="W28" s="153" t="e">
        <f t="shared" si="1"/>
        <v>#VALUE!</v>
      </c>
      <c r="Y28" s="107">
        <f t="shared" si="9"/>
        <v>0</v>
      </c>
    </row>
    <row r="29" spans="1:27" ht="31.2" customHeight="1" x14ac:dyDescent="0.3">
      <c r="A29" s="322" t="str">
        <f>CDT!B29</f>
        <v>Artéméther-Luméfantrine 24cp (AL)</v>
      </c>
      <c r="B29" s="247"/>
      <c r="C29" s="248"/>
      <c r="D29" s="302" t="str">
        <f>IF(B29&lt;&gt;"",B29+C29,"")</f>
        <v/>
      </c>
      <c r="E29" s="249"/>
      <c r="F29" s="247"/>
      <c r="G29" s="247"/>
      <c r="H29" s="247"/>
      <c r="I29" s="247"/>
      <c r="J29" s="247"/>
      <c r="K29" s="248"/>
      <c r="L29" s="431" t="str">
        <f t="shared" si="3"/>
        <v>0</v>
      </c>
      <c r="M29" s="428" t="str">
        <f t="shared" si="4"/>
        <v>0</v>
      </c>
      <c r="N29" s="250" t="str">
        <f t="shared" si="5"/>
        <v>0</v>
      </c>
      <c r="O29" s="251"/>
      <c r="P29" s="247"/>
      <c r="R29" s="312">
        <f t="shared" si="6"/>
        <v>0</v>
      </c>
      <c r="S29" s="152">
        <f t="shared" si="7"/>
        <v>90</v>
      </c>
      <c r="T29" s="68" t="e">
        <f t="shared" si="0"/>
        <v>#VALUE!</v>
      </c>
      <c r="U29" s="68" t="e">
        <f t="shared" si="8"/>
        <v>#VALUE!</v>
      </c>
      <c r="V29" s="95">
        <v>24</v>
      </c>
      <c r="W29" s="153" t="e">
        <f t="shared" si="1"/>
        <v>#VALUE!</v>
      </c>
      <c r="Y29" s="107">
        <f t="shared" si="9"/>
        <v>0</v>
      </c>
    </row>
    <row r="30" spans="1:27" ht="31.2" customHeight="1" x14ac:dyDescent="0.3">
      <c r="A30" s="322" t="str">
        <f>CDT!B30</f>
        <v>Artéméther injectable 40 mg</v>
      </c>
      <c r="B30" s="247"/>
      <c r="C30" s="248"/>
      <c r="D30" s="302" t="str">
        <f t="shared" ref="D30:D49" si="10">IF(B30&lt;&gt;"",B30+C30,"")</f>
        <v/>
      </c>
      <c r="E30" s="249"/>
      <c r="F30" s="247"/>
      <c r="G30" s="247"/>
      <c r="H30" s="247"/>
      <c r="I30" s="247"/>
      <c r="J30" s="247"/>
      <c r="K30" s="248"/>
      <c r="L30" s="431" t="str">
        <f t="shared" si="3"/>
        <v>0</v>
      </c>
      <c r="M30" s="428" t="str">
        <f t="shared" si="4"/>
        <v>0</v>
      </c>
      <c r="N30" s="250" t="str">
        <f t="shared" si="5"/>
        <v>0</v>
      </c>
      <c r="O30" s="251"/>
      <c r="P30" s="247"/>
      <c r="R30" s="312">
        <f t="shared" si="6"/>
        <v>0</v>
      </c>
      <c r="S30" s="152">
        <f t="shared" si="7"/>
        <v>90</v>
      </c>
      <c r="T30" s="68" t="e">
        <f t="shared" si="0"/>
        <v>#VALUE!</v>
      </c>
      <c r="U30" s="68" t="e">
        <f t="shared" si="8"/>
        <v>#VALUE!</v>
      </c>
      <c r="V30" s="95">
        <v>1</v>
      </c>
      <c r="W30" s="153" t="e">
        <f t="shared" si="1"/>
        <v>#VALUE!</v>
      </c>
      <c r="Y30" s="107">
        <f t="shared" si="9"/>
        <v>0</v>
      </c>
    </row>
    <row r="31" spans="1:27" ht="34.5" customHeight="1" x14ac:dyDescent="0.3">
      <c r="A31" s="322" t="str">
        <f>CDT!B31</f>
        <v>Artéméther injectable 80 mg</v>
      </c>
      <c r="B31" s="247"/>
      <c r="C31" s="248"/>
      <c r="D31" s="302" t="str">
        <f t="shared" si="10"/>
        <v/>
      </c>
      <c r="E31" s="249"/>
      <c r="F31" s="247"/>
      <c r="G31" s="247"/>
      <c r="H31" s="247"/>
      <c r="I31" s="247"/>
      <c r="J31" s="247"/>
      <c r="K31" s="248"/>
      <c r="L31" s="431" t="str">
        <f t="shared" si="3"/>
        <v>0</v>
      </c>
      <c r="M31" s="428" t="str">
        <f t="shared" si="4"/>
        <v>0</v>
      </c>
      <c r="N31" s="250" t="str">
        <f t="shared" si="5"/>
        <v>0</v>
      </c>
      <c r="O31" s="251"/>
      <c r="P31" s="247"/>
      <c r="R31" s="312">
        <f t="shared" si="6"/>
        <v>0</v>
      </c>
      <c r="S31" s="152">
        <f t="shared" si="7"/>
        <v>90</v>
      </c>
      <c r="T31" s="68" t="e">
        <f t="shared" si="0"/>
        <v>#VALUE!</v>
      </c>
      <c r="U31" s="68" t="e">
        <f t="shared" si="8"/>
        <v>#VALUE!</v>
      </c>
      <c r="V31" s="95">
        <v>1</v>
      </c>
      <c r="W31" s="153" t="e">
        <f t="shared" si="1"/>
        <v>#VALUE!</v>
      </c>
      <c r="Y31" s="107">
        <f t="shared" si="9"/>
        <v>0</v>
      </c>
    </row>
    <row r="32" spans="1:27" ht="34.5" customHeight="1" x14ac:dyDescent="0.3">
      <c r="A32" s="435" t="str">
        <f>CDT!B32</f>
        <v>Artésunate injectable 60 mg</v>
      </c>
      <c r="B32" s="247"/>
      <c r="C32" s="248"/>
      <c r="D32" s="302" t="str">
        <f t="shared" si="10"/>
        <v/>
      </c>
      <c r="E32" s="249"/>
      <c r="F32" s="247"/>
      <c r="G32" s="247"/>
      <c r="H32" s="247"/>
      <c r="I32" s="247"/>
      <c r="J32" s="247"/>
      <c r="K32" s="248"/>
      <c r="L32" s="438" t="str">
        <f t="shared" si="3"/>
        <v>0</v>
      </c>
      <c r="M32" s="314" t="str">
        <f>IF(B32&lt;&gt;"",((E32/S32:S32)*30),"0")</f>
        <v>0</v>
      </c>
      <c r="N32" s="432" t="str">
        <f>IF(B32&lt;&gt;"",IF(J32=0,AA32,IF(J32&gt;0,((M32/30)*J32)+AA32)),"0")</f>
        <v>0</v>
      </c>
      <c r="O32" s="433"/>
      <c r="P32" s="247"/>
      <c r="R32" s="312">
        <f t="shared" si="6"/>
        <v>0</v>
      </c>
      <c r="S32" s="429">
        <f t="shared" si="7"/>
        <v>90</v>
      </c>
      <c r="T32" s="436" t="e">
        <f>D32-(E32+G32+I32+H32)</f>
        <v>#VALUE!</v>
      </c>
      <c r="U32" s="436" t="e">
        <f t="shared" si="8"/>
        <v>#VALUE!</v>
      </c>
      <c r="V32" s="430">
        <v>1</v>
      </c>
      <c r="W32" s="437" t="e">
        <f t="shared" si="1"/>
        <v>#VALUE!</v>
      </c>
      <c r="Y32" s="107">
        <f t="shared" si="9"/>
        <v>0</v>
      </c>
      <c r="AA32" s="3">
        <f>((F32*10)+L32-K32)</f>
        <v>0</v>
      </c>
    </row>
    <row r="33" spans="1:25" ht="34.5" customHeight="1" x14ac:dyDescent="0.3">
      <c r="A33" s="322" t="str">
        <f>CDT!B33</f>
        <v xml:space="preserve"> Sulfadoxine Pyriméthamine:  (SP)</v>
      </c>
      <c r="B33" s="247"/>
      <c r="C33" s="248"/>
      <c r="D33" s="302" t="str">
        <f t="shared" si="10"/>
        <v/>
      </c>
      <c r="E33" s="249"/>
      <c r="F33" s="247"/>
      <c r="G33" s="247"/>
      <c r="H33" s="247"/>
      <c r="I33" s="247"/>
      <c r="J33" s="247"/>
      <c r="K33" s="248"/>
      <c r="L33" s="431" t="str">
        <f t="shared" si="3"/>
        <v>0</v>
      </c>
      <c r="M33" s="428" t="str">
        <f t="shared" si="4"/>
        <v>0</v>
      </c>
      <c r="N33" s="250" t="str">
        <f t="shared" si="5"/>
        <v>0</v>
      </c>
      <c r="O33" s="251"/>
      <c r="P33" s="247"/>
      <c r="R33" s="312">
        <f t="shared" si="6"/>
        <v>0</v>
      </c>
      <c r="S33" s="152">
        <f t="shared" si="7"/>
        <v>90</v>
      </c>
      <c r="T33" s="68" t="e">
        <f t="shared" si="0"/>
        <v>#VALUE!</v>
      </c>
      <c r="U33" s="68" t="e">
        <f t="shared" si="8"/>
        <v>#VALUE!</v>
      </c>
      <c r="V33" s="95">
        <v>3</v>
      </c>
      <c r="W33" s="153" t="e">
        <f t="shared" si="1"/>
        <v>#VALUE!</v>
      </c>
      <c r="Y33" s="107">
        <f t="shared" si="9"/>
        <v>0</v>
      </c>
    </row>
    <row r="34" spans="1:25" ht="34.5" customHeight="1" x14ac:dyDescent="0.3">
      <c r="A34" s="322" t="str">
        <f>CDT!B34</f>
        <v>Test de Diagnostic Rapide  : (TDR)</v>
      </c>
      <c r="B34" s="247"/>
      <c r="C34" s="248"/>
      <c r="D34" s="302" t="str">
        <f t="shared" si="10"/>
        <v/>
      </c>
      <c r="E34" s="247"/>
      <c r="F34" s="248"/>
      <c r="G34" s="247"/>
      <c r="H34" s="247"/>
      <c r="I34" s="247"/>
      <c r="J34" s="247"/>
      <c r="K34" s="248"/>
      <c r="L34" s="431" t="str">
        <f t="shared" si="3"/>
        <v>0</v>
      </c>
      <c r="M34" s="428" t="str">
        <f t="shared" si="4"/>
        <v>0</v>
      </c>
      <c r="N34" s="250" t="str">
        <f t="shared" si="5"/>
        <v>0</v>
      </c>
      <c r="O34" s="251"/>
      <c r="P34" s="247"/>
      <c r="R34" s="312">
        <f t="shared" si="6"/>
        <v>0</v>
      </c>
      <c r="S34" s="152">
        <f t="shared" si="7"/>
        <v>90</v>
      </c>
      <c r="T34" s="68" t="e">
        <f t="shared" si="0"/>
        <v>#VALUE!</v>
      </c>
      <c r="U34" s="68" t="e">
        <f t="shared" si="8"/>
        <v>#VALUE!</v>
      </c>
      <c r="V34" s="95">
        <v>1</v>
      </c>
      <c r="W34" s="153" t="e">
        <f>IF(U34=0,"",$X$25)</f>
        <v>#VALUE!</v>
      </c>
      <c r="Y34" s="107">
        <f t="shared" si="9"/>
        <v>0</v>
      </c>
    </row>
    <row r="35" spans="1:25" ht="34.5" customHeight="1" x14ac:dyDescent="0.3">
      <c r="A35" s="322" t="str">
        <f>CDT!B35</f>
        <v>Moustiquaire à Imprégnation Durable: (MID)</v>
      </c>
      <c r="B35" s="247"/>
      <c r="C35" s="248"/>
      <c r="D35" s="302" t="str">
        <f t="shared" si="10"/>
        <v/>
      </c>
      <c r="E35" s="247"/>
      <c r="F35" s="248"/>
      <c r="G35" s="247"/>
      <c r="H35" s="247"/>
      <c r="I35" s="247"/>
      <c r="J35" s="247"/>
      <c r="K35" s="248"/>
      <c r="L35" s="431" t="str">
        <f t="shared" si="3"/>
        <v>0</v>
      </c>
      <c r="M35" s="428" t="str">
        <f t="shared" si="4"/>
        <v>0</v>
      </c>
      <c r="N35" s="250" t="str">
        <f t="shared" si="5"/>
        <v>0</v>
      </c>
      <c r="O35" s="251"/>
      <c r="P35" s="247"/>
      <c r="R35" s="312">
        <f t="shared" si="6"/>
        <v>0</v>
      </c>
      <c r="S35" s="152">
        <f t="shared" si="7"/>
        <v>90</v>
      </c>
      <c r="T35" s="68" t="e">
        <f t="shared" si="0"/>
        <v>#VALUE!</v>
      </c>
      <c r="U35" s="68" t="e">
        <f t="shared" si="8"/>
        <v>#VALUE!</v>
      </c>
      <c r="V35" s="95">
        <v>1</v>
      </c>
      <c r="W35" s="153" t="e">
        <f t="shared" si="1"/>
        <v>#VALUE!</v>
      </c>
      <c r="Y35" s="107">
        <f t="shared" si="9"/>
        <v>0</v>
      </c>
    </row>
    <row r="36" spans="1:25" ht="34.5" customHeight="1" x14ac:dyDescent="0.3">
      <c r="A36" s="322" t="str">
        <f>CDT!B36</f>
        <v>Dihydroartéminisine Pipéraquine– Plaq / 3 comp 
( DHA-PPQ)  20/160 mg</v>
      </c>
      <c r="B36" s="247"/>
      <c r="C36" s="248"/>
      <c r="D36" s="302" t="str">
        <f t="shared" si="10"/>
        <v/>
      </c>
      <c r="E36" s="249"/>
      <c r="F36" s="247"/>
      <c r="G36" s="247"/>
      <c r="H36" s="247"/>
      <c r="I36" s="247"/>
      <c r="J36" s="247"/>
      <c r="K36" s="248"/>
      <c r="L36" s="431" t="str">
        <f t="shared" si="3"/>
        <v>0</v>
      </c>
      <c r="M36" s="428" t="str">
        <f t="shared" si="4"/>
        <v>0</v>
      </c>
      <c r="N36" s="250" t="str">
        <f t="shared" si="5"/>
        <v>0</v>
      </c>
      <c r="O36" s="251"/>
      <c r="P36" s="247"/>
      <c r="R36" s="312">
        <f t="shared" si="6"/>
        <v>0</v>
      </c>
      <c r="S36" s="152">
        <f t="shared" si="7"/>
        <v>90</v>
      </c>
      <c r="T36" s="68" t="e">
        <f t="shared" si="0"/>
        <v>#VALUE!</v>
      </c>
      <c r="U36" s="68" t="e">
        <f t="shared" si="8"/>
        <v>#VALUE!</v>
      </c>
      <c r="V36" s="95">
        <v>3</v>
      </c>
      <c r="W36" s="153" t="e">
        <f t="shared" si="1"/>
        <v>#VALUE!</v>
      </c>
      <c r="Y36" s="107">
        <f t="shared" si="9"/>
        <v>0</v>
      </c>
    </row>
    <row r="37" spans="1:25" ht="34.5" customHeight="1" x14ac:dyDescent="0.3">
      <c r="A37" s="322" t="str">
        <f>CDT!B37</f>
        <v>Dihydroartéminisine Pipéraquine– Plaq / 3 comp 
( DHA-PPQ)  40/320 mg</v>
      </c>
      <c r="B37" s="247"/>
      <c r="C37" s="248"/>
      <c r="D37" s="302" t="str">
        <f t="shared" si="10"/>
        <v/>
      </c>
      <c r="E37" s="249"/>
      <c r="F37" s="247"/>
      <c r="G37" s="247"/>
      <c r="H37" s="247"/>
      <c r="I37" s="247"/>
      <c r="J37" s="247"/>
      <c r="K37" s="248"/>
      <c r="L37" s="431" t="str">
        <f t="shared" si="3"/>
        <v>0</v>
      </c>
      <c r="M37" s="428" t="str">
        <f t="shared" si="4"/>
        <v>0</v>
      </c>
      <c r="N37" s="250" t="str">
        <f t="shared" si="5"/>
        <v>0</v>
      </c>
      <c r="O37" s="251"/>
      <c r="P37" s="247"/>
      <c r="R37" s="312">
        <f t="shared" si="6"/>
        <v>0</v>
      </c>
      <c r="S37" s="152">
        <f t="shared" si="7"/>
        <v>90</v>
      </c>
      <c r="T37" s="68" t="e">
        <f t="shared" si="0"/>
        <v>#VALUE!</v>
      </c>
      <c r="U37" s="68" t="e">
        <f t="shared" si="8"/>
        <v>#VALUE!</v>
      </c>
      <c r="V37" s="95">
        <v>3</v>
      </c>
      <c r="W37" s="153" t="e">
        <f t="shared" si="1"/>
        <v>#VALUE!</v>
      </c>
      <c r="Y37" s="107">
        <f t="shared" si="9"/>
        <v>0</v>
      </c>
    </row>
    <row r="38" spans="1:25" ht="34.5" customHeight="1" x14ac:dyDescent="0.3">
      <c r="A38" s="322" t="str">
        <f>CDT!B38</f>
        <v>Dihydroartéminisine Pipéraquine– Plaq / 6 comp 
( DHA-PPQ)  40/320 mg</v>
      </c>
      <c r="B38" s="247"/>
      <c r="C38" s="248"/>
      <c r="D38" s="302" t="str">
        <f t="shared" si="10"/>
        <v/>
      </c>
      <c r="E38" s="249"/>
      <c r="F38" s="247"/>
      <c r="G38" s="247"/>
      <c r="H38" s="247"/>
      <c r="I38" s="247"/>
      <c r="J38" s="247"/>
      <c r="K38" s="248"/>
      <c r="L38" s="431" t="str">
        <f t="shared" si="3"/>
        <v>0</v>
      </c>
      <c r="M38" s="428" t="str">
        <f t="shared" si="4"/>
        <v>0</v>
      </c>
      <c r="N38" s="250" t="str">
        <f t="shared" si="5"/>
        <v>0</v>
      </c>
      <c r="O38" s="251"/>
      <c r="P38" s="247"/>
      <c r="R38" s="312">
        <f t="shared" si="6"/>
        <v>0</v>
      </c>
      <c r="S38" s="152">
        <f t="shared" si="7"/>
        <v>90</v>
      </c>
      <c r="T38" s="68" t="e">
        <f t="shared" si="0"/>
        <v>#VALUE!</v>
      </c>
      <c r="U38" s="68" t="e">
        <f t="shared" si="8"/>
        <v>#VALUE!</v>
      </c>
      <c r="V38" s="95">
        <v>3</v>
      </c>
      <c r="W38" s="153" t="e">
        <f t="shared" si="1"/>
        <v>#VALUE!</v>
      </c>
      <c r="Y38" s="107">
        <f t="shared" si="9"/>
        <v>0</v>
      </c>
    </row>
    <row r="39" spans="1:25" ht="34.5" customHeight="1" x14ac:dyDescent="0.3">
      <c r="A39" s="322" t="str">
        <f>CDT!B39</f>
        <v>Dihydroartemisinine/pipéraquine – Plaq / 9 comp 
( DHA-PPQ) 40/320 mg</v>
      </c>
      <c r="B39" s="247"/>
      <c r="C39" s="248"/>
      <c r="D39" s="302" t="str">
        <f t="shared" si="10"/>
        <v/>
      </c>
      <c r="E39" s="249"/>
      <c r="F39" s="247"/>
      <c r="G39" s="247"/>
      <c r="H39" s="247"/>
      <c r="I39" s="247"/>
      <c r="J39" s="247"/>
      <c r="K39" s="248"/>
      <c r="L39" s="431" t="str">
        <f t="shared" si="3"/>
        <v>0</v>
      </c>
      <c r="M39" s="428" t="str">
        <f t="shared" si="4"/>
        <v>0</v>
      </c>
      <c r="N39" s="250" t="str">
        <f t="shared" si="5"/>
        <v>0</v>
      </c>
      <c r="O39" s="251"/>
      <c r="P39" s="247"/>
      <c r="R39" s="312">
        <f t="shared" si="6"/>
        <v>0</v>
      </c>
      <c r="S39" s="152">
        <f t="shared" si="7"/>
        <v>90</v>
      </c>
      <c r="T39" s="68" t="e">
        <f t="shared" si="0"/>
        <v>#VALUE!</v>
      </c>
      <c r="U39" s="68" t="e">
        <f t="shared" si="8"/>
        <v>#VALUE!</v>
      </c>
      <c r="V39" s="95">
        <v>3</v>
      </c>
      <c r="W39" s="153" t="e">
        <f t="shared" si="1"/>
        <v>#VALUE!</v>
      </c>
      <c r="Y39" s="107">
        <f t="shared" si="9"/>
        <v>0</v>
      </c>
    </row>
    <row r="40" spans="1:25" ht="34.5" customHeight="1" x14ac:dyDescent="0.3">
      <c r="A40" s="322" t="str">
        <f>CDT!B40</f>
        <v>Artésunate Amodiaquine: (ASAQ) : 3 cp (25/67,5 mg)</v>
      </c>
      <c r="B40" s="247"/>
      <c r="C40" s="248"/>
      <c r="D40" s="302" t="str">
        <f t="shared" si="10"/>
        <v/>
      </c>
      <c r="E40" s="249"/>
      <c r="F40" s="247"/>
      <c r="G40" s="247"/>
      <c r="H40" s="247"/>
      <c r="I40" s="247"/>
      <c r="J40" s="247"/>
      <c r="K40" s="248"/>
      <c r="L40" s="431" t="str">
        <f t="shared" si="3"/>
        <v>0</v>
      </c>
      <c r="M40" s="428" t="str">
        <f t="shared" si="4"/>
        <v>0</v>
      </c>
      <c r="N40" s="250" t="str">
        <f t="shared" si="5"/>
        <v>0</v>
      </c>
      <c r="O40" s="251"/>
      <c r="P40" s="247"/>
      <c r="R40" s="312">
        <f t="shared" si="6"/>
        <v>0</v>
      </c>
      <c r="S40" s="152">
        <f t="shared" si="7"/>
        <v>90</v>
      </c>
      <c r="T40" s="68" t="e">
        <f t="shared" si="0"/>
        <v>#VALUE!</v>
      </c>
      <c r="U40" s="68" t="e">
        <f t="shared" si="8"/>
        <v>#VALUE!</v>
      </c>
      <c r="V40" s="95">
        <v>1</v>
      </c>
      <c r="W40" s="153" t="e">
        <f t="shared" si="1"/>
        <v>#VALUE!</v>
      </c>
      <c r="Y40" s="107">
        <f t="shared" si="9"/>
        <v>0</v>
      </c>
    </row>
    <row r="41" spans="1:25" ht="34.5" customHeight="1" x14ac:dyDescent="0.3">
      <c r="A41" s="322" t="str">
        <f>CDT!B41</f>
        <v>Artésunate Amodiaquine: (ASAQ) 3 cp (50/135 mg)</v>
      </c>
      <c r="B41" s="247"/>
      <c r="C41" s="248"/>
      <c r="D41" s="302" t="str">
        <f t="shared" si="10"/>
        <v/>
      </c>
      <c r="E41" s="249"/>
      <c r="F41" s="247"/>
      <c r="G41" s="247"/>
      <c r="H41" s="247"/>
      <c r="I41" s="247"/>
      <c r="J41" s="247"/>
      <c r="K41" s="248"/>
      <c r="L41" s="431" t="str">
        <f t="shared" si="3"/>
        <v>0</v>
      </c>
      <c r="M41" s="428" t="str">
        <f t="shared" si="4"/>
        <v>0</v>
      </c>
      <c r="N41" s="250" t="str">
        <f t="shared" si="5"/>
        <v>0</v>
      </c>
      <c r="O41" s="251"/>
      <c r="P41" s="247"/>
      <c r="R41" s="312">
        <f t="shared" si="6"/>
        <v>0</v>
      </c>
      <c r="S41" s="152">
        <f t="shared" si="7"/>
        <v>90</v>
      </c>
      <c r="T41" s="68" t="e">
        <f t="shared" si="0"/>
        <v>#VALUE!</v>
      </c>
      <c r="U41" s="68" t="e">
        <f t="shared" si="8"/>
        <v>#VALUE!</v>
      </c>
      <c r="V41" s="95">
        <v>1</v>
      </c>
      <c r="W41" s="153" t="e">
        <f t="shared" si="1"/>
        <v>#VALUE!</v>
      </c>
      <c r="Y41" s="107">
        <f t="shared" si="9"/>
        <v>0</v>
      </c>
    </row>
    <row r="42" spans="1:25" ht="34.5" customHeight="1" x14ac:dyDescent="0.3">
      <c r="A42" s="322" t="str">
        <f>CDT!B42</f>
        <v>Artésunate Amodiaquine: (ASAQ) 3 cp (100/270 mg)</v>
      </c>
      <c r="B42" s="247"/>
      <c r="C42" s="248"/>
      <c r="D42" s="302" t="str">
        <f t="shared" si="10"/>
        <v/>
      </c>
      <c r="E42" s="249"/>
      <c r="F42" s="247"/>
      <c r="G42" s="247"/>
      <c r="H42" s="247"/>
      <c r="I42" s="247"/>
      <c r="J42" s="247"/>
      <c r="K42" s="248"/>
      <c r="L42" s="431" t="str">
        <f t="shared" si="3"/>
        <v>0</v>
      </c>
      <c r="M42" s="428" t="str">
        <f t="shared" si="4"/>
        <v>0</v>
      </c>
      <c r="N42" s="250" t="str">
        <f t="shared" si="5"/>
        <v>0</v>
      </c>
      <c r="O42" s="251"/>
      <c r="P42" s="247"/>
      <c r="R42" s="312">
        <f t="shared" si="6"/>
        <v>0</v>
      </c>
      <c r="S42" s="152">
        <f t="shared" si="7"/>
        <v>90</v>
      </c>
      <c r="T42" s="68" t="e">
        <f t="shared" si="0"/>
        <v>#VALUE!</v>
      </c>
      <c r="U42" s="68" t="e">
        <f t="shared" si="8"/>
        <v>#VALUE!</v>
      </c>
      <c r="V42" s="95">
        <v>1</v>
      </c>
      <c r="W42" s="153" t="e">
        <f t="shared" si="1"/>
        <v>#VALUE!</v>
      </c>
      <c r="Y42" s="107">
        <f t="shared" si="9"/>
        <v>0</v>
      </c>
    </row>
    <row r="43" spans="1:25" ht="34.5" customHeight="1" x14ac:dyDescent="0.3">
      <c r="A43" s="322" t="str">
        <f>CDT!B43</f>
        <v>Artésunate Amodiaquine: (ASAQ) 6 cp (100/270 mg)</v>
      </c>
      <c r="B43" s="247"/>
      <c r="C43" s="248"/>
      <c r="D43" s="302" t="str">
        <f t="shared" si="10"/>
        <v/>
      </c>
      <c r="E43" s="249"/>
      <c r="F43" s="247"/>
      <c r="G43" s="247"/>
      <c r="H43" s="247"/>
      <c r="I43" s="247"/>
      <c r="J43" s="247"/>
      <c r="K43" s="248"/>
      <c r="L43" s="431" t="str">
        <f t="shared" si="3"/>
        <v>0</v>
      </c>
      <c r="M43" s="428" t="str">
        <f t="shared" si="4"/>
        <v>0</v>
      </c>
      <c r="N43" s="250" t="str">
        <f t="shared" si="5"/>
        <v>0</v>
      </c>
      <c r="O43" s="251"/>
      <c r="P43" s="247"/>
      <c r="R43" s="312">
        <f t="shared" si="6"/>
        <v>0</v>
      </c>
      <c r="S43" s="152">
        <f t="shared" si="7"/>
        <v>90</v>
      </c>
      <c r="T43" s="68" t="e">
        <f t="shared" si="0"/>
        <v>#VALUE!</v>
      </c>
      <c r="U43" s="68" t="e">
        <f t="shared" si="8"/>
        <v>#VALUE!</v>
      </c>
      <c r="V43" s="95">
        <v>1</v>
      </c>
      <c r="W43" s="153" t="e">
        <f t="shared" si="1"/>
        <v>#VALUE!</v>
      </c>
      <c r="Y43" s="107">
        <f t="shared" si="9"/>
        <v>0</v>
      </c>
    </row>
    <row r="44" spans="1:25" ht="34.5" customHeight="1" x14ac:dyDescent="0.3">
      <c r="A44" s="322" t="str">
        <f>CDT!B44</f>
        <v>Artésunate - Méfloquine (AS-MF)</v>
      </c>
      <c r="B44" s="247"/>
      <c r="C44" s="248"/>
      <c r="D44" s="302" t="str">
        <f t="shared" si="10"/>
        <v/>
      </c>
      <c r="E44" s="249"/>
      <c r="F44" s="247"/>
      <c r="G44" s="247"/>
      <c r="H44" s="247"/>
      <c r="I44" s="247"/>
      <c r="J44" s="247"/>
      <c r="K44" s="248"/>
      <c r="L44" s="431" t="str">
        <f t="shared" si="3"/>
        <v>0</v>
      </c>
      <c r="M44" s="428" t="str">
        <f t="shared" si="4"/>
        <v>0</v>
      </c>
      <c r="N44" s="250" t="str">
        <f t="shared" si="5"/>
        <v>0</v>
      </c>
      <c r="O44" s="251"/>
      <c r="P44" s="247"/>
      <c r="R44" s="312">
        <f t="shared" si="6"/>
        <v>0</v>
      </c>
      <c r="S44" s="152">
        <f t="shared" si="7"/>
        <v>90</v>
      </c>
      <c r="T44" s="68" t="e">
        <f t="shared" si="0"/>
        <v>#VALUE!</v>
      </c>
      <c r="U44" s="68" t="e">
        <f t="shared" si="8"/>
        <v>#VALUE!</v>
      </c>
      <c r="V44" s="95">
        <v>1</v>
      </c>
      <c r="W44" s="153" t="e">
        <f t="shared" si="1"/>
        <v>#VALUE!</v>
      </c>
      <c r="Y44" s="107">
        <f t="shared" si="9"/>
        <v>0</v>
      </c>
    </row>
    <row r="45" spans="1:25" ht="34.5" customHeight="1" x14ac:dyDescent="0.3">
      <c r="A45" s="322" t="str">
        <f>CDT!B45</f>
        <v>Quinine comprimé 300mg</v>
      </c>
      <c r="B45" s="247"/>
      <c r="C45" s="248"/>
      <c r="D45" s="302" t="str">
        <f t="shared" si="10"/>
        <v/>
      </c>
      <c r="E45" s="249"/>
      <c r="F45" s="247"/>
      <c r="G45" s="247"/>
      <c r="H45" s="247"/>
      <c r="I45" s="247"/>
      <c r="J45" s="247"/>
      <c r="K45" s="248"/>
      <c r="L45" s="431" t="str">
        <f t="shared" si="3"/>
        <v>0</v>
      </c>
      <c r="M45" s="428" t="str">
        <f t="shared" si="4"/>
        <v>0</v>
      </c>
      <c r="N45" s="250" t="str">
        <f t="shared" si="5"/>
        <v>0</v>
      </c>
      <c r="O45" s="251"/>
      <c r="P45" s="247"/>
      <c r="R45" s="312">
        <f t="shared" si="6"/>
        <v>0</v>
      </c>
      <c r="S45" s="152">
        <f t="shared" si="7"/>
        <v>90</v>
      </c>
      <c r="T45" s="68" t="e">
        <f t="shared" si="0"/>
        <v>#VALUE!</v>
      </c>
      <c r="U45" s="68" t="e">
        <f t="shared" si="8"/>
        <v>#VALUE!</v>
      </c>
      <c r="V45" s="95">
        <v>1</v>
      </c>
      <c r="W45" s="153" t="e">
        <f t="shared" si="1"/>
        <v>#VALUE!</v>
      </c>
      <c r="Y45" s="107">
        <f t="shared" si="9"/>
        <v>0</v>
      </c>
    </row>
    <row r="46" spans="1:25" ht="34.5" customHeight="1" x14ac:dyDescent="0.3">
      <c r="A46" s="322" t="str">
        <f>CDT!B46</f>
        <v>Quinine injectable 300 mg</v>
      </c>
      <c r="B46" s="247"/>
      <c r="C46" s="248"/>
      <c r="D46" s="302" t="str">
        <f t="shared" si="10"/>
        <v/>
      </c>
      <c r="E46" s="249"/>
      <c r="F46" s="247"/>
      <c r="G46" s="247"/>
      <c r="H46" s="247"/>
      <c r="I46" s="247"/>
      <c r="J46" s="247"/>
      <c r="K46" s="248"/>
      <c r="L46" s="431" t="str">
        <f t="shared" si="3"/>
        <v>0</v>
      </c>
      <c r="M46" s="428" t="str">
        <f t="shared" si="4"/>
        <v>0</v>
      </c>
      <c r="N46" s="250" t="str">
        <f t="shared" si="5"/>
        <v>0</v>
      </c>
      <c r="O46" s="251"/>
      <c r="P46" s="247"/>
      <c r="R46" s="312">
        <f t="shared" si="6"/>
        <v>0</v>
      </c>
      <c r="S46" s="152">
        <f t="shared" si="7"/>
        <v>90</v>
      </c>
      <c r="T46" s="68" t="e">
        <f t="shared" si="0"/>
        <v>#VALUE!</v>
      </c>
      <c r="U46" s="68" t="e">
        <f t="shared" si="8"/>
        <v>#VALUE!</v>
      </c>
      <c r="V46" s="95">
        <v>1</v>
      </c>
      <c r="W46" s="153" t="e">
        <f t="shared" si="1"/>
        <v>#VALUE!</v>
      </c>
      <c r="Y46" s="107">
        <f t="shared" si="9"/>
        <v>0</v>
      </c>
    </row>
    <row r="47" spans="1:25" ht="34.5" customHeight="1" x14ac:dyDescent="0.3">
      <c r="A47" s="322" t="str">
        <f>CDT!B47</f>
        <v>Quinine injectable 600 mg</v>
      </c>
      <c r="B47" s="247"/>
      <c r="C47" s="248"/>
      <c r="D47" s="302" t="str">
        <f t="shared" si="10"/>
        <v/>
      </c>
      <c r="E47" s="249"/>
      <c r="F47" s="247"/>
      <c r="G47" s="247"/>
      <c r="H47" s="247"/>
      <c r="I47" s="247"/>
      <c r="J47" s="247"/>
      <c r="K47" s="248"/>
      <c r="L47" s="431" t="str">
        <f t="shared" si="3"/>
        <v>0</v>
      </c>
      <c r="M47" s="428" t="str">
        <f t="shared" si="4"/>
        <v>0</v>
      </c>
      <c r="N47" s="250" t="str">
        <f t="shared" si="5"/>
        <v>0</v>
      </c>
      <c r="O47" s="251"/>
      <c r="P47" s="247"/>
      <c r="R47" s="312">
        <f t="shared" si="6"/>
        <v>0</v>
      </c>
      <c r="S47" s="152">
        <f t="shared" si="7"/>
        <v>90</v>
      </c>
      <c r="T47" s="68" t="e">
        <f t="shared" si="0"/>
        <v>#VALUE!</v>
      </c>
      <c r="U47" s="68" t="e">
        <f t="shared" si="8"/>
        <v>#VALUE!</v>
      </c>
      <c r="V47" s="95">
        <v>1</v>
      </c>
      <c r="W47" s="153" t="e">
        <f t="shared" si="1"/>
        <v>#VALUE!</v>
      </c>
      <c r="Y47" s="107">
        <f t="shared" si="9"/>
        <v>0</v>
      </c>
    </row>
    <row r="48" spans="1:25" ht="34.5" customHeight="1" thickBot="1" x14ac:dyDescent="0.35">
      <c r="A48" s="322" t="str">
        <f>CDT!B48</f>
        <v>Quinine injectable 600 mg</v>
      </c>
      <c r="B48" s="247"/>
      <c r="C48" s="248"/>
      <c r="D48" s="303" t="str">
        <f t="shared" si="10"/>
        <v/>
      </c>
      <c r="E48" s="249"/>
      <c r="F48" s="247"/>
      <c r="G48" s="247"/>
      <c r="H48" s="247"/>
      <c r="I48" s="247"/>
      <c r="J48" s="247"/>
      <c r="K48" s="248"/>
      <c r="L48" s="431" t="str">
        <f t="shared" si="3"/>
        <v>0</v>
      </c>
      <c r="M48" s="428" t="str">
        <f t="shared" si="4"/>
        <v>0</v>
      </c>
      <c r="N48" s="250" t="str">
        <f t="shared" si="5"/>
        <v>0</v>
      </c>
      <c r="O48" s="251"/>
      <c r="P48" s="247"/>
      <c r="R48" s="312">
        <f t="shared" si="6"/>
        <v>0</v>
      </c>
      <c r="S48" s="152">
        <f t="shared" si="7"/>
        <v>90</v>
      </c>
      <c r="T48" s="68" t="e">
        <f>D48-(E48+G48+I48+H48)</f>
        <v>#VALUE!</v>
      </c>
      <c r="U48" s="68" t="e">
        <f t="shared" si="8"/>
        <v>#VALUE!</v>
      </c>
      <c r="V48" s="95">
        <v>1</v>
      </c>
      <c r="W48" s="153" t="e">
        <f t="shared" si="1"/>
        <v>#VALUE!</v>
      </c>
      <c r="Y48" s="107">
        <f t="shared" si="9"/>
        <v>0</v>
      </c>
    </row>
    <row r="49" spans="1:23" ht="34.5" customHeight="1" thickBot="1" x14ac:dyDescent="0.35">
      <c r="A49" s="322" t="str">
        <f>CDT!B49</f>
        <v>Artéméther injectable 100 mg</v>
      </c>
      <c r="B49" s="247"/>
      <c r="C49" s="248"/>
      <c r="D49" s="303" t="str">
        <f t="shared" si="10"/>
        <v/>
      </c>
      <c r="E49" s="249"/>
      <c r="F49" s="247"/>
      <c r="G49" s="247"/>
      <c r="H49" s="247"/>
      <c r="I49" s="247"/>
      <c r="J49" s="247"/>
      <c r="K49" s="248"/>
      <c r="L49" s="431" t="str">
        <f t="shared" si="3"/>
        <v>0</v>
      </c>
      <c r="M49" s="428" t="str">
        <f t="shared" si="4"/>
        <v>0</v>
      </c>
      <c r="N49" s="250" t="str">
        <f t="shared" si="5"/>
        <v>0</v>
      </c>
      <c r="O49" s="251"/>
      <c r="P49" s="247"/>
      <c r="R49" s="312">
        <f t="shared" si="6"/>
        <v>0</v>
      </c>
      <c r="S49" s="152">
        <f t="shared" si="7"/>
        <v>90</v>
      </c>
      <c r="T49" s="68" t="e">
        <f>D49-(E49+G49+I49+H49)</f>
        <v>#VALUE!</v>
      </c>
      <c r="U49" s="68" t="e">
        <f t="shared" si="8"/>
        <v>#VALUE!</v>
      </c>
      <c r="V49" s="95">
        <v>1</v>
      </c>
      <c r="W49" s="153" t="e">
        <f t="shared" si="1"/>
        <v>#VALUE!</v>
      </c>
    </row>
    <row r="50" spans="1:23" ht="34.5" hidden="1" customHeight="1" x14ac:dyDescent="0.3">
      <c r="A50" s="17"/>
      <c r="B50" s="79"/>
      <c r="C50" s="79"/>
      <c r="D50" s="53"/>
      <c r="E50" s="79"/>
      <c r="F50" s="79"/>
      <c r="G50" s="79"/>
      <c r="H50" s="79"/>
      <c r="I50" s="79"/>
      <c r="J50" s="79"/>
      <c r="K50" s="79"/>
      <c r="L50" s="54"/>
      <c r="M50" s="58" t="str">
        <f t="shared" ref="M50" si="11">IF(B50&lt;&gt;"",((E50/S50)*30),"")</f>
        <v/>
      </c>
      <c r="N50" s="55"/>
      <c r="O50" s="80"/>
      <c r="P50" s="79"/>
      <c r="S50" s="152"/>
      <c r="T50" s="68"/>
      <c r="U50" s="68"/>
      <c r="V50" s="95"/>
      <c r="W50" s="153" t="str">
        <f t="shared" si="1"/>
        <v/>
      </c>
    </row>
    <row r="51" spans="1:23" s="235" customFormat="1" ht="16.5" customHeight="1" x14ac:dyDescent="0.35">
      <c r="A51" s="531" t="s">
        <v>290</v>
      </c>
      <c r="B51" s="531"/>
      <c r="C51" s="531"/>
      <c r="D51" s="531"/>
      <c r="E51" s="531"/>
      <c r="F51" s="531"/>
      <c r="H51" s="233"/>
      <c r="I51" s="233" t="s">
        <v>300</v>
      </c>
      <c r="J51" s="234"/>
      <c r="K51" s="232"/>
      <c r="L51" s="232"/>
      <c r="M51" s="232"/>
      <c r="N51" s="232"/>
      <c r="O51" s="232"/>
      <c r="Q51" s="236"/>
      <c r="R51" s="311"/>
      <c r="S51" s="237"/>
      <c r="T51" s="238"/>
      <c r="U51" s="238"/>
      <c r="V51" s="239"/>
      <c r="W51" s="240"/>
    </row>
    <row r="52" spans="1:23" ht="29.25" customHeight="1" x14ac:dyDescent="0.3">
      <c r="A52" s="18"/>
      <c r="B52" s="18"/>
      <c r="C52" s="18"/>
      <c r="D52" s="18"/>
      <c r="E52" s="18"/>
      <c r="F52" s="18"/>
      <c r="G52" s="18"/>
      <c r="H52" s="18"/>
      <c r="I52" s="18"/>
      <c r="J52" s="18"/>
      <c r="K52" s="18"/>
      <c r="L52" s="18"/>
      <c r="M52" s="18"/>
      <c r="N52" s="18"/>
      <c r="O52" s="18"/>
      <c r="S52" s="154"/>
      <c r="T52" s="69"/>
      <c r="U52" s="69"/>
      <c r="V52" s="70"/>
      <c r="W52" s="155"/>
    </row>
    <row r="53" spans="1:23" ht="15.6" x14ac:dyDescent="0.3">
      <c r="B53" s="18"/>
      <c r="C53" s="18"/>
      <c r="D53" s="18"/>
      <c r="E53" s="18"/>
      <c r="F53" s="18"/>
      <c r="I53" s="18"/>
      <c r="J53" s="18"/>
      <c r="K53" s="18"/>
      <c r="L53" s="18"/>
      <c r="M53" s="18"/>
      <c r="N53" s="18"/>
      <c r="O53" s="18"/>
      <c r="S53" s="154"/>
      <c r="T53" s="69"/>
      <c r="U53" s="69"/>
      <c r="V53" s="70"/>
      <c r="W53" s="155"/>
    </row>
    <row r="54" spans="1:23" s="235" customFormat="1" ht="18.600000000000001" thickBot="1" x14ac:dyDescent="0.4">
      <c r="A54" s="233" t="s">
        <v>289</v>
      </c>
      <c r="H54" s="233"/>
      <c r="I54" s="233" t="s">
        <v>301</v>
      </c>
      <c r="O54" s="232"/>
      <c r="Q54" s="236"/>
      <c r="R54" s="311"/>
      <c r="S54" s="243"/>
      <c r="T54" s="244"/>
      <c r="U54" s="244"/>
      <c r="V54" s="245"/>
      <c r="W54" s="246"/>
    </row>
  </sheetData>
  <mergeCells count="21">
    <mergeCell ref="A24:A25"/>
    <mergeCell ref="A51:F51"/>
    <mergeCell ref="A19:C19"/>
    <mergeCell ref="D19:N19"/>
    <mergeCell ref="S19:W19"/>
    <mergeCell ref="A21:C21"/>
    <mergeCell ref="D21:F21"/>
    <mergeCell ref="G21:K22"/>
    <mergeCell ref="L21:P21"/>
    <mergeCell ref="L17:P17"/>
    <mergeCell ref="A1:B1"/>
    <mergeCell ref="A3:B3"/>
    <mergeCell ref="A4:B4"/>
    <mergeCell ref="A11:O11"/>
    <mergeCell ref="B13:C13"/>
    <mergeCell ref="E13:J13"/>
    <mergeCell ref="B15:C15"/>
    <mergeCell ref="D15:F15"/>
    <mergeCell ref="G15:I15"/>
    <mergeCell ref="B17:E17"/>
    <mergeCell ref="G17:K17"/>
  </mergeCells>
  <conditionalFormatting sqref="U26">
    <cfRule type="cellIs" dxfId="2924" priority="39" operator="greaterThan">
      <formula>0</formula>
    </cfRule>
    <cfRule type="cellIs" dxfId="2923" priority="40" operator="greaterThan">
      <formula>0</formula>
    </cfRule>
    <cfRule type="cellIs" dxfId="2922" priority="41" operator="lessThan">
      <formula>0</formula>
    </cfRule>
    <cfRule type="cellIs" dxfId="2921" priority="42" operator="notEqual">
      <formula>0</formula>
    </cfRule>
  </conditionalFormatting>
  <conditionalFormatting sqref="U27:U29">
    <cfRule type="cellIs" dxfId="2920" priority="35" operator="greaterThan">
      <formula>0</formula>
    </cfRule>
    <cfRule type="cellIs" dxfId="2919" priority="36" operator="greaterThan">
      <formula>0</formula>
    </cfRule>
    <cfRule type="cellIs" dxfId="2918" priority="37" operator="lessThan">
      <formula>0</formula>
    </cfRule>
    <cfRule type="cellIs" dxfId="2917" priority="38" operator="notEqual">
      <formula>0</formula>
    </cfRule>
  </conditionalFormatting>
  <conditionalFormatting sqref="U30:U31 U33:U47">
    <cfRule type="cellIs" dxfId="2916" priority="31" operator="greaterThan">
      <formula>0</formula>
    </cfRule>
    <cfRule type="cellIs" dxfId="2915" priority="32" operator="greaterThan">
      <formula>0</formula>
    </cfRule>
    <cfRule type="cellIs" dxfId="2914" priority="33" operator="lessThan">
      <formula>0</formula>
    </cfRule>
    <cfRule type="cellIs" dxfId="2913" priority="34" operator="notEqual">
      <formula>0</formula>
    </cfRule>
  </conditionalFormatting>
  <conditionalFormatting sqref="U48:U50">
    <cfRule type="cellIs" dxfId="2912" priority="27" operator="greaterThan">
      <formula>0</formula>
    </cfRule>
    <cfRule type="cellIs" dxfId="2911" priority="28" operator="greaterThan">
      <formula>0</formula>
    </cfRule>
    <cfRule type="cellIs" dxfId="2910" priority="29" operator="lessThan">
      <formula>0</formula>
    </cfRule>
    <cfRule type="cellIs" dxfId="2909" priority="30" operator="notEqual">
      <formula>0</formula>
    </cfRule>
  </conditionalFormatting>
  <conditionalFormatting sqref="K50">
    <cfRule type="expression" dxfId="2908" priority="25">
      <formula>K50&lt;T50</formula>
    </cfRule>
    <cfRule type="expression" dxfId="2907" priority="26">
      <formula>K50&gt;T50</formula>
    </cfRule>
  </conditionalFormatting>
  <conditionalFormatting sqref="J37:J47">
    <cfRule type="cellIs" dxfId="2906" priority="24" operator="greaterThan">
      <formula>90</formula>
    </cfRule>
  </conditionalFormatting>
  <conditionalFormatting sqref="J48:J50">
    <cfRule type="cellIs" dxfId="2905" priority="23" operator="greaterThan">
      <formula>90</formula>
    </cfRule>
  </conditionalFormatting>
  <conditionalFormatting sqref="K36:K47">
    <cfRule type="expression" dxfId="2904" priority="21">
      <formula>K36&lt;T36</formula>
    </cfRule>
    <cfRule type="expression" dxfId="2903" priority="22">
      <formula>K36&gt;T36</formula>
    </cfRule>
  </conditionalFormatting>
  <conditionalFormatting sqref="J27:J31 J33">
    <cfRule type="cellIs" dxfId="2902" priority="20" operator="greaterThan">
      <formula>90</formula>
    </cfRule>
  </conditionalFormatting>
  <conditionalFormatting sqref="J36">
    <cfRule type="cellIs" dxfId="2901" priority="19" operator="greaterThan">
      <formula>90</formula>
    </cfRule>
  </conditionalFormatting>
  <conditionalFormatting sqref="K48:K49">
    <cfRule type="expression" dxfId="2900" priority="17">
      <formula>K48&lt;T48</formula>
    </cfRule>
    <cfRule type="expression" dxfId="2899" priority="18">
      <formula>K48&gt;T48</formula>
    </cfRule>
  </conditionalFormatting>
  <conditionalFormatting sqref="K27:K31 K33">
    <cfRule type="expression" dxfId="2898" priority="15">
      <formula>K27&lt;T27</formula>
    </cfRule>
    <cfRule type="expression" dxfId="2897" priority="16">
      <formula>K27&gt;T27</formula>
    </cfRule>
  </conditionalFormatting>
  <conditionalFormatting sqref="J26">
    <cfRule type="cellIs" dxfId="2896" priority="14" operator="greaterThan">
      <formula>90</formula>
    </cfRule>
  </conditionalFormatting>
  <conditionalFormatting sqref="K26">
    <cfRule type="expression" dxfId="2895" priority="12">
      <formula>K26&lt;T26</formula>
    </cfRule>
    <cfRule type="expression" dxfId="2894" priority="13">
      <formula>K26&gt;T26</formula>
    </cfRule>
  </conditionalFormatting>
  <conditionalFormatting sqref="U32">
    <cfRule type="cellIs" dxfId="2893" priority="8" operator="greaterThan">
      <formula>0</formula>
    </cfRule>
    <cfRule type="cellIs" dxfId="2892" priority="9" operator="greaterThan">
      <formula>0</formula>
    </cfRule>
    <cfRule type="cellIs" dxfId="2891" priority="10" operator="lessThan">
      <formula>0</formula>
    </cfRule>
    <cfRule type="cellIs" dxfId="2890" priority="11" operator="notEqual">
      <formula>0</formula>
    </cfRule>
  </conditionalFormatting>
  <conditionalFormatting sqref="K34">
    <cfRule type="expression" dxfId="2889" priority="6">
      <formula>K34&lt;T34</formula>
    </cfRule>
    <cfRule type="expression" dxfId="2888" priority="7">
      <formula>K34&gt;T34</formula>
    </cfRule>
  </conditionalFormatting>
  <conditionalFormatting sqref="K35">
    <cfRule type="expression" dxfId="2887" priority="4">
      <formula>K35&lt;T35</formula>
    </cfRule>
    <cfRule type="expression" dxfId="2886" priority="5">
      <formula>K35&gt;T35</formula>
    </cfRule>
  </conditionalFormatting>
  <conditionalFormatting sqref="J32">
    <cfRule type="cellIs" dxfId="2885" priority="3" operator="greaterThan">
      <formula>90</formula>
    </cfRule>
  </conditionalFormatting>
  <conditionalFormatting sqref="K32">
    <cfRule type="expression" dxfId="2884" priority="1">
      <formula>K32&lt;T32</formula>
    </cfRule>
    <cfRule type="expression" dxfId="2883" priority="2">
      <formula>K32&gt;T32</formula>
    </cfRule>
  </conditionalFormatting>
  <dataValidations count="7">
    <dataValidation type="date" errorStyle="warning" allowBlank="1" showInputMessage="1" showErrorMessage="1" promptTitle="Instruction" prompt="SVP Saisissez la date sous le format:_x000a_00/00/0000. exemple 15/09/2016,_x000a_Merci_x000a_" sqref="L21:P21">
      <formula1>42370</formula1>
      <formula2>44926</formula2>
    </dataValidation>
    <dataValidation errorStyle="information" allowBlank="1" showInputMessage="1" showErrorMessage="1" errorTitle="Instruction" error="Saisissez le Texte en MAJUSCULE_x000a_Exemple: CMS AGOE_x000a_Merci" promptTitle="Instruction" prompt="Saisissez le Texte en MAJUSCULE_x000a_Exemple: CMS AGOE_x000a_Merci" sqref="D19:N19"/>
    <dataValidation type="whole" allowBlank="1" showInputMessage="1" showErrorMessage="1" prompt="La valeur ne peut pas être supérieure à 89_x000a_Si tel est le cas déteminer la quantité à commander directement à la colonne M._x000a_merci" sqref="J27:J50">
      <formula1>0</formula1>
      <formula2>89</formula2>
    </dataValidation>
    <dataValidation type="whole" operator="lessThanOrEqual" allowBlank="1" showInputMessage="1" showErrorMessage="1" promptTitle="instruction" prompt="La valeur de la cellule ne peut pas être supérieure à la quantité Totale inscrite dans la colonne D._x000a_Merci de vérifier." sqref="E26:E50">
      <formula1>D26</formula1>
    </dataValidation>
    <dataValidation type="list" allowBlank="1" showInputMessage="1" showErrorMessage="1" sqref="D21:F21">
      <formula1>typerapport2</formula1>
    </dataValidation>
    <dataValidation type="whole" allowBlank="1" showInputMessage="1" showErrorMessage="1" prompt="La valeur ne peut pas être supérieure à 89_x000a_Si tel est le cas déteminer la quantité à commander directement à la colonne O_x000a_merci" sqref="J26">
      <formula1>0</formula1>
      <formula2>89</formula2>
    </dataValidation>
    <dataValidation type="whole" allowBlank="1" showInputMessage="1" showErrorMessage="1" prompt="La quantité accordée par le point Focal ne peut être supérieure à la somme du CMMa et la quantité commandée pour le trimestre._x000a_Merci de revoir la quantité dans la colonne O." sqref="O26:O49">
      <formula1>0</formula1>
      <formula2>+M26+N26</formula2>
    </dataValidation>
  </dataValidations>
  <pageMargins left="0.21" right="0.23622047244094491" top="0.74803149606299213" bottom="0.74803149606299213" header="0.31496062992125984" footer="0.31496062992125984"/>
  <pageSetup paperSize="9" scale="40" orientation="portrait" r:id="rId1"/>
  <headerFooter alignWithMargins="0">
    <oddFooter>&amp;C&amp;"Arial,Gras"PNLS /IST, Avenue des Armées, -05 BP 424 Lomé –Togo ; Tel 22 20 94 39 Fax : 22 20 94 36    Site Web : www.pnls.tg</oddFooter>
  </headerFooter>
  <drawing r:id="rId2"/>
</worksheet>
</file>

<file path=xl/worksheets/sheet6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rgb="FFFF0000"/>
  </sheetPr>
  <dimension ref="A1:W56"/>
  <sheetViews>
    <sheetView showGridLines="0" view="pageBreakPreview" topLeftCell="A5" zoomScale="70" zoomScaleNormal="70" zoomScaleSheetLayoutView="70" zoomScalePageLayoutView="50" workbookViewId="0">
      <selection activeCell="D19" sqref="D19:N19"/>
    </sheetView>
  </sheetViews>
  <sheetFormatPr baseColWidth="10" defaultColWidth="7.33203125" defaultRowHeight="13.8" x14ac:dyDescent="0.3"/>
  <cols>
    <col min="1" max="1" width="51.5546875" style="3" customWidth="1"/>
    <col min="2" max="14" width="11.5546875" style="3" customWidth="1"/>
    <col min="15" max="15" width="11.6640625" style="39" customWidth="1"/>
    <col min="16" max="16" width="17.5546875" style="3" customWidth="1"/>
    <col min="17" max="17" width="2.109375" style="62" customWidth="1"/>
    <col min="18" max="18" width="4.88671875" style="77" customWidth="1"/>
    <col min="19" max="20" width="7.44140625" style="77" bestFit="1" customWidth="1"/>
    <col min="21" max="21" width="7.88671875" style="78" bestFit="1" customWidth="1"/>
    <col min="22" max="22" width="33.33203125" style="77" customWidth="1"/>
    <col min="23" max="16384" width="7.33203125" style="3"/>
  </cols>
  <sheetData>
    <row r="1" spans="1:23" ht="17.25" customHeight="1" x14ac:dyDescent="0.3">
      <c r="A1" s="549" t="s">
        <v>452</v>
      </c>
      <c r="B1" s="549"/>
      <c r="C1" s="2"/>
      <c r="D1" s="2"/>
      <c r="E1"/>
      <c r="F1"/>
      <c r="G1"/>
      <c r="H1"/>
      <c r="I1"/>
      <c r="J1"/>
      <c r="N1" s="4" t="s">
        <v>1</v>
      </c>
      <c r="O1" s="5"/>
      <c r="R1" s="306"/>
      <c r="S1" s="69"/>
      <c r="T1" s="69"/>
      <c r="U1" s="69"/>
      <c r="V1" s="70"/>
      <c r="W1" s="69"/>
    </row>
    <row r="2" spans="1:23" ht="13.5" customHeight="1" x14ac:dyDescent="0.3">
      <c r="A2" s="1" t="s">
        <v>453</v>
      </c>
      <c r="B2" s="1"/>
      <c r="C2" s="2"/>
      <c r="D2" s="2"/>
      <c r="E2"/>
      <c r="F2"/>
      <c r="G2"/>
      <c r="H2"/>
      <c r="I2"/>
      <c r="J2"/>
      <c r="M2" s="4"/>
      <c r="N2" s="4" t="s">
        <v>3</v>
      </c>
      <c r="O2" s="5"/>
      <c r="R2" s="306"/>
      <c r="S2" s="69"/>
      <c r="T2" s="69"/>
      <c r="U2" s="69"/>
      <c r="V2" s="70"/>
      <c r="W2" s="69"/>
    </row>
    <row r="3" spans="1:23" ht="15.6" x14ac:dyDescent="0.3">
      <c r="A3" s="549" t="s">
        <v>454</v>
      </c>
      <c r="B3" s="549"/>
      <c r="C3" s="2"/>
      <c r="D3" s="2"/>
      <c r="E3"/>
      <c r="F3"/>
      <c r="G3"/>
      <c r="H3"/>
      <c r="I3"/>
      <c r="J3"/>
      <c r="K3" s="5"/>
      <c r="L3" s="5"/>
      <c r="M3" s="5"/>
      <c r="N3" s="5"/>
      <c r="O3" s="5"/>
      <c r="R3" s="306"/>
      <c r="S3" s="69"/>
      <c r="T3" s="69"/>
      <c r="U3" s="69"/>
      <c r="V3" s="70"/>
      <c r="W3" s="69"/>
    </row>
    <row r="4" spans="1:23" ht="33.6" customHeight="1" x14ac:dyDescent="0.3">
      <c r="A4" s="547" t="s">
        <v>455</v>
      </c>
      <c r="B4" s="548"/>
      <c r="C4" s="7"/>
      <c r="D4" s="7"/>
      <c r="E4" s="8"/>
      <c r="F4" s="8"/>
      <c r="G4" s="8"/>
      <c r="H4" s="8"/>
      <c r="I4" s="8"/>
      <c r="J4" s="8"/>
      <c r="K4" s="9"/>
      <c r="L4" s="9"/>
      <c r="M4" s="9"/>
      <c r="N4" s="9"/>
      <c r="O4" s="38"/>
      <c r="R4" s="306"/>
      <c r="S4" s="69"/>
      <c r="T4" s="69"/>
      <c r="U4" s="69"/>
      <c r="V4" s="70"/>
      <c r="W4" s="69"/>
    </row>
    <row r="5" spans="1:23" x14ac:dyDescent="0.3">
      <c r="B5" s="9"/>
      <c r="C5" s="9"/>
      <c r="D5" s="9"/>
      <c r="E5" s="9"/>
      <c r="F5" s="9"/>
      <c r="G5" s="9"/>
      <c r="H5" s="9"/>
      <c r="I5" s="9"/>
      <c r="J5" s="9"/>
      <c r="K5" s="9"/>
      <c r="L5" s="9"/>
      <c r="M5" s="9"/>
      <c r="N5" s="9"/>
      <c r="O5" s="38"/>
      <c r="R5" s="306"/>
      <c r="S5" s="69"/>
      <c r="T5" s="69"/>
      <c r="U5" s="69"/>
      <c r="V5" s="70"/>
      <c r="W5" s="69"/>
    </row>
    <row r="6" spans="1:23" ht="15.6" x14ac:dyDescent="0.3">
      <c r="A6" s="6" t="s">
        <v>232</v>
      </c>
      <c r="B6" s="9"/>
      <c r="C6" s="9"/>
      <c r="D6" s="9"/>
      <c r="E6" s="9"/>
      <c r="F6" s="9"/>
      <c r="G6" s="9"/>
      <c r="H6" s="9"/>
      <c r="I6" s="9"/>
      <c r="J6" s="9"/>
      <c r="K6" s="9"/>
      <c r="L6" s="9"/>
      <c r="M6" s="9"/>
      <c r="N6" s="9"/>
      <c r="O6" s="38"/>
      <c r="R6" s="306"/>
      <c r="S6" s="69"/>
      <c r="T6" s="69"/>
      <c r="U6" s="69"/>
      <c r="V6" s="70"/>
      <c r="W6" s="69"/>
    </row>
    <row r="7" spans="1:23" x14ac:dyDescent="0.3">
      <c r="A7" s="10"/>
      <c r="B7" s="9"/>
      <c r="C7" s="9"/>
      <c r="D7" s="9"/>
      <c r="E7" s="9"/>
      <c r="F7" s="9"/>
      <c r="G7" s="9"/>
      <c r="H7" s="9"/>
      <c r="I7" s="9"/>
      <c r="J7" s="9"/>
      <c r="K7" s="9"/>
      <c r="L7" s="9"/>
      <c r="M7" s="9"/>
      <c r="N7" s="9"/>
      <c r="O7" s="38"/>
      <c r="R7" s="69"/>
      <c r="S7" s="69"/>
      <c r="T7" s="69"/>
      <c r="U7" s="70"/>
      <c r="V7" s="69"/>
    </row>
    <row r="8" spans="1:23" x14ac:dyDescent="0.3">
      <c r="A8" s="10"/>
      <c r="B8" s="9"/>
      <c r="C8" s="9"/>
      <c r="D8" s="9"/>
      <c r="E8" s="9"/>
      <c r="F8" s="9"/>
      <c r="G8" s="9"/>
      <c r="H8" s="9"/>
      <c r="I8" s="9"/>
      <c r="J8" s="9"/>
      <c r="K8" s="9"/>
      <c r="L8" s="9"/>
      <c r="M8" s="9"/>
      <c r="N8" s="9"/>
      <c r="O8" s="38"/>
      <c r="R8" s="69"/>
      <c r="S8" s="69"/>
      <c r="T8" s="69"/>
      <c r="U8" s="70"/>
      <c r="V8" s="69"/>
    </row>
    <row r="9" spans="1:23" ht="17.25" customHeight="1" x14ac:dyDescent="0.3">
      <c r="A9" s="10"/>
      <c r="B9" s="9"/>
      <c r="C9" s="9"/>
      <c r="D9" s="9"/>
      <c r="E9" s="9"/>
      <c r="F9" s="9"/>
      <c r="G9" s="9"/>
      <c r="H9" s="9"/>
      <c r="I9" s="9"/>
      <c r="J9" s="9"/>
      <c r="K9" s="9"/>
      <c r="L9" s="9"/>
      <c r="M9" s="9"/>
      <c r="N9" s="9"/>
      <c r="O9" s="38"/>
      <c r="R9" s="69"/>
      <c r="S9" s="69"/>
      <c r="T9" s="69"/>
      <c r="U9" s="70"/>
      <c r="V9" s="69"/>
    </row>
    <row r="10" spans="1:23" ht="0.75" customHeight="1" x14ac:dyDescent="0.3">
      <c r="R10" s="69"/>
      <c r="S10" s="69"/>
      <c r="T10" s="69"/>
      <c r="U10" s="70"/>
      <c r="V10" s="69"/>
    </row>
    <row r="11" spans="1:23" ht="21" customHeight="1" x14ac:dyDescent="0.3">
      <c r="A11" s="555" t="s">
        <v>263</v>
      </c>
      <c r="B11" s="555"/>
      <c r="C11" s="555"/>
      <c r="D11" s="555"/>
      <c r="E11" s="555"/>
      <c r="F11" s="555"/>
      <c r="G11" s="555"/>
      <c r="H11" s="555"/>
      <c r="I11" s="555"/>
      <c r="J11" s="555"/>
      <c r="K11" s="555"/>
      <c r="L11" s="555"/>
      <c r="M11" s="555"/>
      <c r="N11" s="555"/>
      <c r="O11" s="555"/>
      <c r="P11" s="40"/>
      <c r="R11" s="69"/>
      <c r="S11" s="69"/>
      <c r="T11" s="69"/>
      <c r="U11" s="70"/>
      <c r="V11" s="69"/>
    </row>
    <row r="12" spans="1:23" ht="3.75" customHeight="1" x14ac:dyDescent="0.3">
      <c r="A12" s="11"/>
      <c r="B12" s="11"/>
      <c r="C12" s="11"/>
      <c r="D12" s="11"/>
      <c r="E12" s="11"/>
      <c r="F12" s="11"/>
      <c r="G12" s="11"/>
      <c r="H12" s="11"/>
      <c r="I12" s="11"/>
      <c r="J12" s="11"/>
      <c r="K12" s="11"/>
      <c r="L12" s="11"/>
      <c r="M12" s="11"/>
      <c r="N12" s="11"/>
      <c r="O12" s="11"/>
      <c r="R12" s="69"/>
      <c r="S12" s="69"/>
      <c r="T12" s="69"/>
      <c r="U12" s="70"/>
      <c r="V12" s="69"/>
    </row>
    <row r="13" spans="1:23" s="42" customFormat="1" ht="20.25" hidden="1" customHeight="1" thickBot="1" x14ac:dyDescent="0.35">
      <c r="A13" s="434" t="s">
        <v>5</v>
      </c>
      <c r="B13" s="556">
        <f>'Info District'!G11</f>
        <v>2025</v>
      </c>
      <c r="C13" s="557"/>
      <c r="E13" s="550"/>
      <c r="F13" s="550"/>
      <c r="G13" s="550"/>
      <c r="H13" s="550"/>
      <c r="I13" s="550"/>
      <c r="J13" s="554"/>
      <c r="Q13" s="63"/>
      <c r="R13" s="71"/>
      <c r="S13" s="71"/>
      <c r="T13" s="71"/>
      <c r="U13" s="72"/>
      <c r="V13" s="71"/>
    </row>
    <row r="14" spans="1:23" s="42" customFormat="1" ht="7.5" hidden="1" customHeight="1" thickBot="1" x14ac:dyDescent="0.35">
      <c r="A14" s="434"/>
      <c r="B14" s="13"/>
      <c r="C14" s="13"/>
      <c r="D14" s="13"/>
      <c r="O14" s="15"/>
      <c r="Q14" s="63"/>
      <c r="R14" s="71"/>
      <c r="S14" s="71"/>
      <c r="T14" s="71"/>
      <c r="U14" s="72"/>
      <c r="V14" s="71"/>
    </row>
    <row r="15" spans="1:23" s="42" customFormat="1" ht="16.5" hidden="1" customHeight="1" thickBot="1" x14ac:dyDescent="0.35">
      <c r="A15" s="434" t="s">
        <v>7</v>
      </c>
      <c r="B15" s="558" t="str">
        <f>'Info District'!G12</f>
        <v>PLATEAUX</v>
      </c>
      <c r="C15" s="559"/>
      <c r="D15" s="550" t="s">
        <v>8</v>
      </c>
      <c r="E15" s="550"/>
      <c r="F15" s="550"/>
      <c r="G15" s="551" t="str">
        <f>'Info District'!G13</f>
        <v>Agou</v>
      </c>
      <c r="H15" s="552"/>
      <c r="I15" s="553"/>
      <c r="L15" s="11"/>
      <c r="M15" s="11"/>
      <c r="N15" s="11"/>
      <c r="O15" s="11"/>
      <c r="P15" s="11"/>
      <c r="Q15" s="63"/>
      <c r="R15" s="71"/>
      <c r="S15" s="71"/>
      <c r="T15" s="71"/>
      <c r="U15" s="73"/>
      <c r="V15" s="71"/>
    </row>
    <row r="16" spans="1:23" s="42" customFormat="1" ht="3.75" hidden="1" customHeight="1" thickBot="1" x14ac:dyDescent="0.35">
      <c r="A16" s="139"/>
      <c r="B16" s="15"/>
      <c r="C16" s="15"/>
      <c r="D16" s="15"/>
      <c r="E16" s="15"/>
      <c r="K16" s="15"/>
      <c r="L16" s="15"/>
      <c r="M16" s="15"/>
      <c r="O16" s="15"/>
      <c r="Q16" s="63"/>
      <c r="R16" s="71"/>
      <c r="S16" s="71"/>
      <c r="T16" s="71"/>
      <c r="U16" s="72"/>
      <c r="V16" s="71"/>
    </row>
    <row r="17" spans="1:23" s="42" customFormat="1" ht="18" hidden="1" customHeight="1" thickBot="1" x14ac:dyDescent="0.35">
      <c r="A17" s="434" t="s">
        <v>9</v>
      </c>
      <c r="B17" s="556" t="str">
        <f>'Info District'!G17</f>
        <v>Avril à Juin 2025</v>
      </c>
      <c r="C17" s="560"/>
      <c r="D17" s="560"/>
      <c r="E17" s="557"/>
      <c r="G17" s="550" t="s">
        <v>11</v>
      </c>
      <c r="H17" s="550"/>
      <c r="I17" s="550"/>
      <c r="J17" s="550"/>
      <c r="K17" s="554"/>
      <c r="L17" s="551" t="str">
        <f>'Info District'!G18</f>
        <v>Juillet à Septembre 2025</v>
      </c>
      <c r="M17" s="552"/>
      <c r="N17" s="552"/>
      <c r="O17" s="552"/>
      <c r="P17" s="553"/>
      <c r="Q17" s="63"/>
      <c r="R17" s="71"/>
      <c r="S17" s="71"/>
      <c r="T17" s="71"/>
      <c r="U17" s="72"/>
      <c r="V17" s="71"/>
    </row>
    <row r="18" spans="1:23" s="9" customFormat="1" ht="6" customHeight="1" thickBot="1" x14ac:dyDescent="0.3">
      <c r="B18" s="43"/>
      <c r="C18" s="43"/>
      <c r="D18" s="43"/>
      <c r="E18" s="44"/>
      <c r="F18" s="43"/>
      <c r="G18" s="45"/>
      <c r="H18" s="45"/>
      <c r="I18" s="45"/>
      <c r="J18" s="45"/>
      <c r="K18" s="45"/>
      <c r="L18" s="45"/>
      <c r="M18" s="45"/>
      <c r="O18" s="38"/>
      <c r="Q18" s="64"/>
      <c r="R18" s="74"/>
      <c r="S18" s="74"/>
      <c r="T18" s="74"/>
      <c r="U18" s="75"/>
      <c r="V18" s="74"/>
    </row>
    <row r="19" spans="1:23" s="9" customFormat="1" ht="31.5" customHeight="1" thickBot="1" x14ac:dyDescent="0.35">
      <c r="A19" s="532" t="s">
        <v>12</v>
      </c>
      <c r="B19" s="532"/>
      <c r="C19" s="533"/>
      <c r="D19" s="575"/>
      <c r="E19" s="576"/>
      <c r="F19" s="576"/>
      <c r="G19" s="576"/>
      <c r="H19" s="576"/>
      <c r="I19" s="576"/>
      <c r="J19" s="576"/>
      <c r="K19" s="576"/>
      <c r="L19" s="576"/>
      <c r="M19" s="576"/>
      <c r="N19" s="577"/>
      <c r="O19" s="11"/>
      <c r="P19" s="464" t="str">
        <f>'Info District'!H17</f>
        <v>T2</v>
      </c>
      <c r="Q19" s="65"/>
      <c r="R19" s="535" t="s">
        <v>96</v>
      </c>
      <c r="S19" s="536"/>
      <c r="T19" s="536"/>
      <c r="U19" s="536"/>
      <c r="V19" s="537"/>
    </row>
    <row r="20" spans="1:23" s="9" customFormat="1" ht="8.25" customHeight="1" thickBot="1" x14ac:dyDescent="0.35">
      <c r="A20" s="12"/>
      <c r="B20" s="12"/>
      <c r="C20" s="12"/>
      <c r="D20" s="12"/>
      <c r="E20" s="12"/>
      <c r="F20" s="12"/>
      <c r="G20" s="13"/>
      <c r="H20" s="13"/>
      <c r="I20" s="13"/>
      <c r="J20" s="13"/>
      <c r="K20" s="13"/>
      <c r="L20" s="14"/>
      <c r="M20" s="14"/>
      <c r="N20" s="14"/>
      <c r="O20" s="14"/>
      <c r="Q20" s="64"/>
      <c r="R20" s="146"/>
      <c r="S20" s="74"/>
      <c r="T20" s="74"/>
      <c r="U20" s="76"/>
      <c r="V20" s="147"/>
    </row>
    <row r="21" spans="1:23" s="9" customFormat="1" ht="30.75" customHeight="1" thickBot="1" x14ac:dyDescent="0.35">
      <c r="A21" s="564" t="s">
        <v>6</v>
      </c>
      <c r="B21" s="564"/>
      <c r="C21" s="564"/>
      <c r="D21" s="565"/>
      <c r="E21" s="566"/>
      <c r="F21" s="566"/>
      <c r="G21" s="566"/>
      <c r="H21" s="567"/>
      <c r="I21" s="12"/>
      <c r="K21" s="230" t="s">
        <v>338</v>
      </c>
      <c r="O21" s="571"/>
      <c r="P21" s="572"/>
      <c r="Q21" s="64"/>
      <c r="R21" s="146"/>
      <c r="S21" s="74"/>
      <c r="T21" s="74"/>
      <c r="U21" s="76"/>
      <c r="V21" s="147"/>
    </row>
    <row r="22" spans="1:23" s="9" customFormat="1" ht="9" customHeight="1" thickBot="1" x14ac:dyDescent="0.35">
      <c r="A22" s="12"/>
      <c r="B22" s="12"/>
      <c r="C22" s="12"/>
      <c r="D22" s="12"/>
      <c r="E22" s="12"/>
      <c r="F22" s="12"/>
      <c r="G22" s="13"/>
      <c r="H22" s="13"/>
      <c r="I22" s="13"/>
      <c r="J22" s="13"/>
      <c r="K22" s="13"/>
      <c r="L22" s="14"/>
      <c r="M22" s="14"/>
      <c r="N22" s="14"/>
      <c r="O22" s="14"/>
      <c r="Q22" s="64"/>
      <c r="R22" s="146"/>
      <c r="S22" s="74"/>
      <c r="T22" s="74"/>
      <c r="U22" s="76"/>
      <c r="V22" s="147"/>
    </row>
    <row r="23" spans="1:23" s="9" customFormat="1" ht="30" customHeight="1" thickBot="1" x14ac:dyDescent="0.35">
      <c r="A23" s="532" t="s">
        <v>240</v>
      </c>
      <c r="B23" s="532"/>
      <c r="C23" s="533"/>
      <c r="D23" s="568" t="s">
        <v>265</v>
      </c>
      <c r="E23" s="569"/>
      <c r="F23" s="570"/>
      <c r="H23" s="229"/>
      <c r="I23" s="573" t="s">
        <v>337</v>
      </c>
      <c r="J23" s="573"/>
      <c r="K23" s="573"/>
      <c r="L23" s="573"/>
      <c r="M23" s="573"/>
      <c r="N23" s="574"/>
      <c r="O23" s="562"/>
      <c r="P23" s="563"/>
      <c r="Q23" s="64"/>
      <c r="R23" s="146"/>
      <c r="S23" s="74"/>
      <c r="T23" s="74"/>
      <c r="U23" s="76"/>
      <c r="V23" s="147"/>
    </row>
    <row r="24" spans="1:23" s="9" customFormat="1" ht="6" customHeight="1" x14ac:dyDescent="0.3">
      <c r="A24" s="12"/>
      <c r="B24" s="12"/>
      <c r="C24" s="12"/>
      <c r="D24" s="12"/>
      <c r="E24" s="12"/>
      <c r="F24" s="12"/>
      <c r="G24" s="13"/>
      <c r="H24" s="15"/>
      <c r="I24" s="15"/>
      <c r="J24" s="15"/>
      <c r="K24" s="13"/>
      <c r="L24" s="14"/>
      <c r="M24" s="14"/>
      <c r="N24" s="14"/>
      <c r="O24" s="14"/>
      <c r="Q24" s="64"/>
      <c r="R24" s="146"/>
      <c r="S24" s="74"/>
      <c r="T24" s="74"/>
      <c r="U24" s="76"/>
      <c r="V24" s="147"/>
    </row>
    <row r="25" spans="1:23" s="9" customFormat="1" ht="4.5" customHeight="1" thickBot="1" x14ac:dyDescent="0.35">
      <c r="A25" s="12"/>
      <c r="B25" s="12"/>
      <c r="C25" s="12"/>
      <c r="D25" s="12"/>
      <c r="E25" s="12"/>
      <c r="F25" s="12"/>
      <c r="G25" s="13"/>
      <c r="H25" s="13"/>
      <c r="I25" s="13"/>
      <c r="J25" s="13"/>
      <c r="K25" s="13"/>
      <c r="L25" s="14"/>
      <c r="M25" s="14"/>
      <c r="N25" s="14"/>
      <c r="O25" s="14"/>
      <c r="Q25" s="64"/>
      <c r="R25" s="146"/>
      <c r="S25" s="74"/>
      <c r="T25" s="74"/>
      <c r="U25" s="76"/>
      <c r="V25" s="147"/>
    </row>
    <row r="26" spans="1:23" ht="76.5" customHeight="1" thickBot="1" x14ac:dyDescent="0.35">
      <c r="A26" s="541" t="s">
        <v>13</v>
      </c>
      <c r="B26" s="16" t="s">
        <v>14</v>
      </c>
      <c r="C26" s="108" t="s">
        <v>15</v>
      </c>
      <c r="D26" s="118" t="s">
        <v>16</v>
      </c>
      <c r="E26" s="117" t="s">
        <v>17</v>
      </c>
      <c r="F26" s="16" t="s">
        <v>18</v>
      </c>
      <c r="G26" s="16" t="s">
        <v>233</v>
      </c>
      <c r="H26" s="16" t="s">
        <v>234</v>
      </c>
      <c r="I26" s="16" t="s">
        <v>19</v>
      </c>
      <c r="J26" s="16" t="s">
        <v>20</v>
      </c>
      <c r="K26" s="108" t="s">
        <v>21</v>
      </c>
      <c r="L26" s="136" t="s">
        <v>22</v>
      </c>
      <c r="M26" s="137" t="s">
        <v>236</v>
      </c>
      <c r="N26" s="138" t="s">
        <v>23</v>
      </c>
      <c r="O26" s="109" t="s">
        <v>39</v>
      </c>
      <c r="P26" s="16" t="s">
        <v>40</v>
      </c>
      <c r="R26" s="148" t="s">
        <v>237</v>
      </c>
      <c r="S26" s="140" t="s">
        <v>93</v>
      </c>
      <c r="T26" s="140" t="s">
        <v>239</v>
      </c>
      <c r="U26" s="140" t="s">
        <v>238</v>
      </c>
      <c r="V26" s="149" t="s">
        <v>97</v>
      </c>
    </row>
    <row r="27" spans="1:23" s="47" customFormat="1" ht="21.75" customHeight="1" thickBot="1" x14ac:dyDescent="0.35">
      <c r="A27" s="542"/>
      <c r="B27" s="46" t="s">
        <v>24</v>
      </c>
      <c r="C27" s="46" t="s">
        <v>25</v>
      </c>
      <c r="D27" s="112" t="s">
        <v>26</v>
      </c>
      <c r="E27" s="46" t="s">
        <v>27</v>
      </c>
      <c r="F27" s="46"/>
      <c r="G27" s="46" t="s">
        <v>28</v>
      </c>
      <c r="H27" s="46"/>
      <c r="I27" s="46" t="s">
        <v>29</v>
      </c>
      <c r="J27" s="46"/>
      <c r="K27" s="131" t="s">
        <v>235</v>
      </c>
      <c r="L27" s="133"/>
      <c r="M27" s="134"/>
      <c r="N27" s="135"/>
      <c r="O27" s="132" t="s">
        <v>30</v>
      </c>
      <c r="P27" s="46"/>
      <c r="Q27" s="66"/>
      <c r="R27" s="150"/>
      <c r="S27" s="67" t="s">
        <v>94</v>
      </c>
      <c r="T27" s="67" t="s">
        <v>95</v>
      </c>
      <c r="U27" s="94"/>
      <c r="V27" s="151" t="str">
        <f>IF(J28&lt;=0,"",IF(J28=90,$W$28))</f>
        <v/>
      </c>
      <c r="W27" s="37" t="s">
        <v>98</v>
      </c>
    </row>
    <row r="28" spans="1:23" ht="49.5" customHeight="1" x14ac:dyDescent="0.3">
      <c r="A28" s="231" t="str">
        <f>CDT!B26</f>
        <v>Artéméther-Luméfantrine 6cp (AL)</v>
      </c>
      <c r="B28" s="79"/>
      <c r="C28" s="110"/>
      <c r="D28" s="120" t="str">
        <f>IF(B28&lt;&gt;"",B28+C28,"")</f>
        <v/>
      </c>
      <c r="E28" s="119"/>
      <c r="F28" s="79"/>
      <c r="G28" s="79"/>
      <c r="H28" s="79"/>
      <c r="I28" s="79"/>
      <c r="J28" s="79"/>
      <c r="K28" s="110"/>
      <c r="L28" s="431" t="str">
        <f>IF(B28&lt;&gt;"",IF(J28=0,E28,((E28*90)/(90-J28))),"0")</f>
        <v>0</v>
      </c>
      <c r="M28" s="428" t="str">
        <f>IF(B28&lt;&gt;"",((E28/R28)*30),"0")</f>
        <v>0</v>
      </c>
      <c r="N28" s="250" t="str">
        <f>IF(B28&lt;&gt;"",IF(J28=0,((E28+L28)-K28),((M28*6)-K28)),"0")</f>
        <v>0</v>
      </c>
      <c r="O28" s="251"/>
      <c r="P28" s="81"/>
      <c r="R28" s="152">
        <f>(90-J28)</f>
        <v>90</v>
      </c>
      <c r="S28" s="68" t="e">
        <f>D28-(E28+G28+I28+H28)</f>
        <v>#VALUE!</v>
      </c>
      <c r="T28" s="68" t="e">
        <f>K28-S28</f>
        <v>#VALUE!</v>
      </c>
      <c r="U28" s="95">
        <v>6</v>
      </c>
      <c r="V28" s="153" t="e">
        <f t="shared" ref="V28:V52" si="0">IF(T28=0,"",$W$27)</f>
        <v>#VALUE!</v>
      </c>
      <c r="W28" s="37" t="s">
        <v>203</v>
      </c>
    </row>
    <row r="29" spans="1:23" ht="45" customHeight="1" x14ac:dyDescent="0.3">
      <c r="A29" s="231" t="str">
        <f>CDT!B27</f>
        <v>Artéméther-Luméfantrine 12cp (AL)</v>
      </c>
      <c r="B29" s="79"/>
      <c r="C29" s="110"/>
      <c r="D29" s="121" t="str">
        <f t="shared" ref="D29:D36" si="1">IF(B29&lt;&gt;"",B29+C29,"")</f>
        <v/>
      </c>
      <c r="E29" s="119"/>
      <c r="F29" s="79"/>
      <c r="G29" s="79"/>
      <c r="H29" s="79"/>
      <c r="I29" s="79"/>
      <c r="J29" s="79"/>
      <c r="K29" s="110"/>
      <c r="L29" s="431" t="str">
        <f t="shared" ref="L29:L36" si="2">IF(B29&lt;&gt;"",IF(J29=0,E29,((E29*90)/(90-J29))),"0")</f>
        <v>0</v>
      </c>
      <c r="M29" s="428" t="str">
        <f t="shared" ref="M29:M36" si="3">IF(B29&lt;&gt;"",((E29/R29)*30),"0")</f>
        <v>0</v>
      </c>
      <c r="N29" s="250" t="str">
        <f t="shared" ref="N29:N36" si="4">IF(B29&lt;&gt;"",IF(J29=0,((E29+L29)-K29),((M29*6)-K29)),"0")</f>
        <v>0</v>
      </c>
      <c r="O29" s="251"/>
      <c r="P29" s="81"/>
      <c r="R29" s="152">
        <f t="shared" ref="R29:R50" si="5">(90-J29)</f>
        <v>90</v>
      </c>
      <c r="S29" s="68" t="e">
        <f t="shared" ref="S29:S49" si="6">D29-(E29+G29+I29+H29)</f>
        <v>#VALUE!</v>
      </c>
      <c r="T29" s="68" t="e">
        <f t="shared" ref="T29:T50" si="7">K29-S29</f>
        <v>#VALUE!</v>
      </c>
      <c r="U29" s="95">
        <v>12</v>
      </c>
      <c r="V29" s="153" t="e">
        <f t="shared" si="0"/>
        <v>#VALUE!</v>
      </c>
    </row>
    <row r="30" spans="1:23" ht="49.5" customHeight="1" x14ac:dyDescent="0.3">
      <c r="A30" s="231" t="str">
        <f>CDT!B28</f>
        <v>Artéméther-Luméfantrine 18cp (AL)</v>
      </c>
      <c r="B30" s="79"/>
      <c r="C30" s="110"/>
      <c r="D30" s="121" t="str">
        <f t="shared" si="1"/>
        <v/>
      </c>
      <c r="E30" s="119"/>
      <c r="F30" s="79"/>
      <c r="G30" s="79"/>
      <c r="H30" s="79"/>
      <c r="I30" s="79"/>
      <c r="J30" s="79"/>
      <c r="K30" s="110"/>
      <c r="L30" s="431" t="str">
        <f t="shared" si="2"/>
        <v>0</v>
      </c>
      <c r="M30" s="428" t="str">
        <f t="shared" si="3"/>
        <v>0</v>
      </c>
      <c r="N30" s="250" t="str">
        <f t="shared" si="4"/>
        <v>0</v>
      </c>
      <c r="O30" s="251"/>
      <c r="P30" s="81"/>
      <c r="R30" s="152">
        <f t="shared" si="5"/>
        <v>90</v>
      </c>
      <c r="S30" s="68" t="e">
        <f t="shared" si="6"/>
        <v>#VALUE!</v>
      </c>
      <c r="T30" s="68" t="e">
        <f t="shared" si="7"/>
        <v>#VALUE!</v>
      </c>
      <c r="U30" s="95">
        <v>18</v>
      </c>
      <c r="V30" s="153" t="e">
        <f t="shared" si="0"/>
        <v>#VALUE!</v>
      </c>
    </row>
    <row r="31" spans="1:23" ht="49.5" customHeight="1" x14ac:dyDescent="0.3">
      <c r="A31" s="231" t="str">
        <f>CDT!B29</f>
        <v>Artéméther-Luméfantrine 24cp (AL)</v>
      </c>
      <c r="B31" s="79"/>
      <c r="C31" s="110"/>
      <c r="D31" s="121" t="str">
        <f t="shared" si="1"/>
        <v/>
      </c>
      <c r="E31" s="119"/>
      <c r="F31" s="79"/>
      <c r="G31" s="79"/>
      <c r="H31" s="79"/>
      <c r="I31" s="79"/>
      <c r="J31" s="79"/>
      <c r="K31" s="110"/>
      <c r="L31" s="431" t="str">
        <f t="shared" si="2"/>
        <v>0</v>
      </c>
      <c r="M31" s="428" t="str">
        <f t="shared" si="3"/>
        <v>0</v>
      </c>
      <c r="N31" s="250" t="str">
        <f t="shared" si="4"/>
        <v>0</v>
      </c>
      <c r="O31" s="251"/>
      <c r="P31" s="81"/>
      <c r="R31" s="152">
        <f t="shared" si="5"/>
        <v>90</v>
      </c>
      <c r="S31" s="68" t="e">
        <f t="shared" si="6"/>
        <v>#VALUE!</v>
      </c>
      <c r="T31" s="68" t="e">
        <f t="shared" si="7"/>
        <v>#VALUE!</v>
      </c>
      <c r="U31" s="95">
        <v>24</v>
      </c>
      <c r="V31" s="153" t="e">
        <f t="shared" si="0"/>
        <v>#VALUE!</v>
      </c>
    </row>
    <row r="32" spans="1:23" ht="50.25" hidden="1" customHeight="1" x14ac:dyDescent="0.3">
      <c r="A32" s="17" t="str">
        <f>CDT!B30</f>
        <v>Artéméther injectable 40 mg</v>
      </c>
      <c r="B32" s="79"/>
      <c r="C32" s="110"/>
      <c r="D32" s="121" t="str">
        <f t="shared" si="1"/>
        <v/>
      </c>
      <c r="E32" s="119"/>
      <c r="F32" s="79"/>
      <c r="G32" s="79"/>
      <c r="H32" s="79"/>
      <c r="I32" s="79"/>
      <c r="J32" s="79"/>
      <c r="K32" s="110"/>
      <c r="L32" s="431" t="str">
        <f t="shared" si="2"/>
        <v>0</v>
      </c>
      <c r="M32" s="428" t="str">
        <f t="shared" si="3"/>
        <v>0</v>
      </c>
      <c r="N32" s="250" t="str">
        <f t="shared" si="4"/>
        <v>0</v>
      </c>
      <c r="O32" s="251"/>
      <c r="P32" s="79"/>
      <c r="R32" s="152">
        <f t="shared" si="5"/>
        <v>90</v>
      </c>
      <c r="S32" s="68" t="e">
        <f t="shared" si="6"/>
        <v>#VALUE!</v>
      </c>
      <c r="T32" s="68" t="e">
        <f t="shared" si="7"/>
        <v>#VALUE!</v>
      </c>
      <c r="U32" s="95">
        <v>1</v>
      </c>
      <c r="V32" s="153" t="e">
        <f t="shared" si="0"/>
        <v>#VALUE!</v>
      </c>
    </row>
    <row r="33" spans="1:22" ht="50.25" hidden="1" customHeight="1" x14ac:dyDescent="0.3">
      <c r="A33" s="17" t="str">
        <f>CDT!B31</f>
        <v>Artéméther injectable 80 mg</v>
      </c>
      <c r="B33" s="79"/>
      <c r="C33" s="110"/>
      <c r="D33" s="121" t="str">
        <f t="shared" si="1"/>
        <v/>
      </c>
      <c r="E33" s="119"/>
      <c r="F33" s="79"/>
      <c r="G33" s="79"/>
      <c r="H33" s="79"/>
      <c r="I33" s="79"/>
      <c r="J33" s="79"/>
      <c r="K33" s="110"/>
      <c r="L33" s="431" t="str">
        <f t="shared" si="2"/>
        <v>0</v>
      </c>
      <c r="M33" s="428" t="str">
        <f t="shared" si="3"/>
        <v>0</v>
      </c>
      <c r="N33" s="250" t="str">
        <f t="shared" si="4"/>
        <v>0</v>
      </c>
      <c r="O33" s="251"/>
      <c r="P33" s="79"/>
      <c r="R33" s="152">
        <f t="shared" si="5"/>
        <v>90</v>
      </c>
      <c r="S33" s="68" t="e">
        <f t="shared" si="6"/>
        <v>#VALUE!</v>
      </c>
      <c r="T33" s="68" t="e">
        <f t="shared" si="7"/>
        <v>#VALUE!</v>
      </c>
      <c r="U33" s="95">
        <v>1</v>
      </c>
      <c r="V33" s="153" t="e">
        <f t="shared" si="0"/>
        <v>#VALUE!</v>
      </c>
    </row>
    <row r="34" spans="1:22" ht="50.25" hidden="1" customHeight="1" x14ac:dyDescent="0.3">
      <c r="A34" s="17" t="str">
        <f>CDT!B32</f>
        <v>Artésunate injectable 60 mg</v>
      </c>
      <c r="B34" s="79"/>
      <c r="C34" s="110"/>
      <c r="D34" s="121" t="str">
        <f t="shared" si="1"/>
        <v/>
      </c>
      <c r="E34" s="119"/>
      <c r="F34" s="79"/>
      <c r="G34" s="79"/>
      <c r="H34" s="79"/>
      <c r="I34" s="79"/>
      <c r="J34" s="79"/>
      <c r="K34" s="110"/>
      <c r="L34" s="431" t="str">
        <f t="shared" si="2"/>
        <v>0</v>
      </c>
      <c r="M34" s="428" t="str">
        <f t="shared" si="3"/>
        <v>0</v>
      </c>
      <c r="N34" s="250" t="str">
        <f t="shared" si="4"/>
        <v>0</v>
      </c>
      <c r="O34" s="251"/>
      <c r="P34" s="79"/>
      <c r="R34" s="152">
        <f t="shared" si="5"/>
        <v>90</v>
      </c>
      <c r="S34" s="68" t="e">
        <f t="shared" si="6"/>
        <v>#VALUE!</v>
      </c>
      <c r="T34" s="68" t="e">
        <f t="shared" si="7"/>
        <v>#VALUE!</v>
      </c>
      <c r="U34" s="95">
        <v>1</v>
      </c>
      <c r="V34" s="153" t="e">
        <f t="shared" si="0"/>
        <v>#VALUE!</v>
      </c>
    </row>
    <row r="35" spans="1:22" ht="50.25" hidden="1" customHeight="1" x14ac:dyDescent="0.3">
      <c r="A35" s="17" t="str">
        <f>CDT!B33</f>
        <v xml:space="preserve"> Sulfadoxine Pyriméthamine:  (SP)</v>
      </c>
      <c r="B35" s="79"/>
      <c r="C35" s="110"/>
      <c r="D35" s="121" t="str">
        <f t="shared" si="1"/>
        <v/>
      </c>
      <c r="E35" s="119"/>
      <c r="F35" s="79"/>
      <c r="G35" s="79"/>
      <c r="H35" s="79"/>
      <c r="I35" s="79"/>
      <c r="J35" s="79"/>
      <c r="K35" s="110"/>
      <c r="L35" s="431" t="str">
        <f t="shared" si="2"/>
        <v>0</v>
      </c>
      <c r="M35" s="428" t="str">
        <f t="shared" si="3"/>
        <v>0</v>
      </c>
      <c r="N35" s="250" t="str">
        <f t="shared" si="4"/>
        <v>0</v>
      </c>
      <c r="O35" s="251"/>
      <c r="P35" s="79"/>
      <c r="R35" s="152">
        <f t="shared" si="5"/>
        <v>90</v>
      </c>
      <c r="S35" s="68" t="e">
        <f t="shared" si="6"/>
        <v>#VALUE!</v>
      </c>
      <c r="T35" s="68" t="e">
        <f t="shared" si="7"/>
        <v>#VALUE!</v>
      </c>
      <c r="U35" s="95">
        <v>3</v>
      </c>
      <c r="V35" s="153" t="e">
        <f t="shared" si="0"/>
        <v>#VALUE!</v>
      </c>
    </row>
    <row r="36" spans="1:22" ht="45.75" customHeight="1" thickBot="1" x14ac:dyDescent="0.35">
      <c r="A36" s="231" t="str">
        <f>CDT!B34</f>
        <v>Test de Diagnostic Rapide  : (TDR)</v>
      </c>
      <c r="B36" s="79"/>
      <c r="C36" s="110"/>
      <c r="D36" s="305" t="str">
        <f t="shared" si="1"/>
        <v/>
      </c>
      <c r="E36" s="119"/>
      <c r="F36" s="79"/>
      <c r="G36" s="79"/>
      <c r="H36" s="79"/>
      <c r="I36" s="79"/>
      <c r="J36" s="79"/>
      <c r="K36" s="110"/>
      <c r="L36" s="431" t="str">
        <f t="shared" si="2"/>
        <v>0</v>
      </c>
      <c r="M36" s="428" t="str">
        <f t="shared" si="3"/>
        <v>0</v>
      </c>
      <c r="N36" s="250" t="str">
        <f t="shared" si="4"/>
        <v>0</v>
      </c>
      <c r="O36" s="251"/>
      <c r="P36" s="79"/>
      <c r="R36" s="152">
        <f t="shared" si="5"/>
        <v>90</v>
      </c>
      <c r="S36" s="68" t="e">
        <f t="shared" si="6"/>
        <v>#VALUE!</v>
      </c>
      <c r="T36" s="68" t="e">
        <f t="shared" si="7"/>
        <v>#VALUE!</v>
      </c>
      <c r="U36" s="95">
        <v>1</v>
      </c>
      <c r="V36" s="153" t="e">
        <f t="shared" si="0"/>
        <v>#VALUE!</v>
      </c>
    </row>
    <row r="37" spans="1:22" ht="34.5" hidden="1" customHeight="1" x14ac:dyDescent="0.3">
      <c r="A37" s="17" t="str">
        <f>CDT!B35</f>
        <v>Moustiquaire à Imprégnation Durable: (MID)</v>
      </c>
      <c r="B37" s="79"/>
      <c r="C37" s="110"/>
      <c r="D37" s="304">
        <f t="shared" ref="D37:D50" si="8">B37+C37</f>
        <v>0</v>
      </c>
      <c r="E37" s="119"/>
      <c r="F37" s="79"/>
      <c r="G37" s="79"/>
      <c r="H37" s="79"/>
      <c r="I37" s="79"/>
      <c r="J37" s="79"/>
      <c r="K37" s="110"/>
      <c r="L37" s="113">
        <f t="shared" ref="L37:L50" si="9">IF(J37=0,E37,((D37*90)/(90-J37)))</f>
        <v>0</v>
      </c>
      <c r="M37" s="55">
        <f t="shared" ref="M37:M50" si="10">(E37/R37)*30</f>
        <v>0</v>
      </c>
      <c r="N37" s="114">
        <f t="shared" ref="N37:N49" si="11">IF(J37=0,((E37+L37)-K37),((L37*2)-K37))</f>
        <v>0</v>
      </c>
      <c r="O37" s="111" t="str">
        <f t="shared" ref="O37:O50" si="12">IF(N37=0,"0",N37)</f>
        <v>0</v>
      </c>
      <c r="P37" s="79"/>
      <c r="R37" s="152">
        <f t="shared" si="5"/>
        <v>90</v>
      </c>
      <c r="S37" s="68">
        <f t="shared" si="6"/>
        <v>0</v>
      </c>
      <c r="T37" s="68">
        <f t="shared" si="7"/>
        <v>0</v>
      </c>
      <c r="U37" s="95">
        <v>1</v>
      </c>
      <c r="V37" s="153" t="str">
        <f t="shared" si="0"/>
        <v/>
      </c>
    </row>
    <row r="38" spans="1:22" ht="34.5" hidden="1" customHeight="1" x14ac:dyDescent="0.3">
      <c r="A38" s="17" t="str">
        <f>CDT!B40</f>
        <v>Artésunate Amodiaquine: (ASAQ) : 3 cp (25/67,5 mg)</v>
      </c>
      <c r="B38" s="79"/>
      <c r="C38" s="110"/>
      <c r="D38" s="121">
        <f t="shared" si="8"/>
        <v>0</v>
      </c>
      <c r="E38" s="119"/>
      <c r="F38" s="79"/>
      <c r="G38" s="79"/>
      <c r="H38" s="79"/>
      <c r="I38" s="79"/>
      <c r="J38" s="79"/>
      <c r="K38" s="110"/>
      <c r="L38" s="113">
        <f t="shared" si="9"/>
        <v>0</v>
      </c>
      <c r="M38" s="55">
        <f t="shared" si="10"/>
        <v>0</v>
      </c>
      <c r="N38" s="114">
        <f t="shared" si="11"/>
        <v>0</v>
      </c>
      <c r="O38" s="111" t="str">
        <f t="shared" si="12"/>
        <v>0</v>
      </c>
      <c r="P38" s="79"/>
      <c r="R38" s="152">
        <f t="shared" si="5"/>
        <v>90</v>
      </c>
      <c r="S38" s="68">
        <f t="shared" si="6"/>
        <v>0</v>
      </c>
      <c r="T38" s="68">
        <f t="shared" si="7"/>
        <v>0</v>
      </c>
      <c r="U38" s="95">
        <v>3</v>
      </c>
      <c r="V38" s="153" t="str">
        <f t="shared" si="0"/>
        <v/>
      </c>
    </row>
    <row r="39" spans="1:22" ht="34.5" hidden="1" customHeight="1" x14ac:dyDescent="0.3">
      <c r="A39" s="17" t="str">
        <f>CDT!B41</f>
        <v>Artésunate Amodiaquine: (ASAQ) 3 cp (50/135 mg)</v>
      </c>
      <c r="B39" s="79"/>
      <c r="C39" s="110"/>
      <c r="D39" s="121">
        <f t="shared" si="8"/>
        <v>0</v>
      </c>
      <c r="E39" s="119"/>
      <c r="F39" s="79"/>
      <c r="G39" s="79"/>
      <c r="H39" s="79"/>
      <c r="I39" s="79"/>
      <c r="J39" s="79"/>
      <c r="K39" s="110"/>
      <c r="L39" s="113">
        <f t="shared" si="9"/>
        <v>0</v>
      </c>
      <c r="M39" s="55">
        <f t="shared" si="10"/>
        <v>0</v>
      </c>
      <c r="N39" s="114">
        <f t="shared" si="11"/>
        <v>0</v>
      </c>
      <c r="O39" s="111" t="str">
        <f t="shared" si="12"/>
        <v>0</v>
      </c>
      <c r="P39" s="79"/>
      <c r="R39" s="152">
        <f t="shared" si="5"/>
        <v>90</v>
      </c>
      <c r="S39" s="68">
        <f t="shared" si="6"/>
        <v>0</v>
      </c>
      <c r="T39" s="68">
        <f t="shared" si="7"/>
        <v>0</v>
      </c>
      <c r="U39" s="95">
        <v>3</v>
      </c>
      <c r="V39" s="153" t="str">
        <f t="shared" si="0"/>
        <v/>
      </c>
    </row>
    <row r="40" spans="1:22" ht="34.5" hidden="1" customHeight="1" x14ac:dyDescent="0.3">
      <c r="A40" s="17" t="str">
        <f>CDT!B42</f>
        <v>Artésunate Amodiaquine: (ASAQ) 3 cp (100/270 mg)</v>
      </c>
      <c r="B40" s="79"/>
      <c r="C40" s="110"/>
      <c r="D40" s="121">
        <f t="shared" si="8"/>
        <v>0</v>
      </c>
      <c r="E40" s="119"/>
      <c r="F40" s="79"/>
      <c r="G40" s="79"/>
      <c r="H40" s="79"/>
      <c r="I40" s="79"/>
      <c r="J40" s="79"/>
      <c r="K40" s="110"/>
      <c r="L40" s="113">
        <f t="shared" si="9"/>
        <v>0</v>
      </c>
      <c r="M40" s="55">
        <f t="shared" si="10"/>
        <v>0</v>
      </c>
      <c r="N40" s="114">
        <f t="shared" si="11"/>
        <v>0</v>
      </c>
      <c r="O40" s="111" t="str">
        <f t="shared" si="12"/>
        <v>0</v>
      </c>
      <c r="P40" s="79"/>
      <c r="R40" s="152">
        <f t="shared" si="5"/>
        <v>90</v>
      </c>
      <c r="S40" s="68">
        <f t="shared" si="6"/>
        <v>0</v>
      </c>
      <c r="T40" s="68">
        <f t="shared" si="7"/>
        <v>0</v>
      </c>
      <c r="U40" s="95">
        <v>3</v>
      </c>
      <c r="V40" s="153" t="str">
        <f t="shared" si="0"/>
        <v/>
      </c>
    </row>
    <row r="41" spans="1:22" ht="34.5" hidden="1" customHeight="1" x14ac:dyDescent="0.3">
      <c r="A41" s="17" t="str">
        <f>CDT!B43</f>
        <v>Artésunate Amodiaquine: (ASAQ) 6 cp (100/270 mg)</v>
      </c>
      <c r="B41" s="79"/>
      <c r="C41" s="110"/>
      <c r="D41" s="121">
        <f t="shared" si="8"/>
        <v>0</v>
      </c>
      <c r="E41" s="119"/>
      <c r="F41" s="79"/>
      <c r="G41" s="79"/>
      <c r="H41" s="79"/>
      <c r="I41" s="79"/>
      <c r="J41" s="79"/>
      <c r="K41" s="110"/>
      <c r="L41" s="113">
        <f t="shared" si="9"/>
        <v>0</v>
      </c>
      <c r="M41" s="55">
        <f t="shared" si="10"/>
        <v>0</v>
      </c>
      <c r="N41" s="114">
        <f t="shared" si="11"/>
        <v>0</v>
      </c>
      <c r="O41" s="111" t="str">
        <f t="shared" si="12"/>
        <v>0</v>
      </c>
      <c r="P41" s="79"/>
      <c r="R41" s="152">
        <f t="shared" si="5"/>
        <v>90</v>
      </c>
      <c r="S41" s="68">
        <f t="shared" si="6"/>
        <v>0</v>
      </c>
      <c r="T41" s="68">
        <f t="shared" si="7"/>
        <v>0</v>
      </c>
      <c r="U41" s="95">
        <v>3</v>
      </c>
      <c r="V41" s="153" t="str">
        <f t="shared" si="0"/>
        <v/>
      </c>
    </row>
    <row r="42" spans="1:22" ht="34.5" hidden="1" customHeight="1" x14ac:dyDescent="0.3">
      <c r="A42" s="17" t="str">
        <f>CDT!B36</f>
        <v>Dihydroartéminisine Pipéraquine– Plaq / 3 comp 
( DHA-PPQ)  20/160 mg</v>
      </c>
      <c r="B42" s="79"/>
      <c r="C42" s="110"/>
      <c r="D42" s="121">
        <f t="shared" si="8"/>
        <v>0</v>
      </c>
      <c r="E42" s="119"/>
      <c r="F42" s="79"/>
      <c r="G42" s="79"/>
      <c r="H42" s="79"/>
      <c r="I42" s="79"/>
      <c r="J42" s="79"/>
      <c r="K42" s="110"/>
      <c r="L42" s="113">
        <f t="shared" si="9"/>
        <v>0</v>
      </c>
      <c r="M42" s="55">
        <f t="shared" si="10"/>
        <v>0</v>
      </c>
      <c r="N42" s="114">
        <f t="shared" si="11"/>
        <v>0</v>
      </c>
      <c r="O42" s="111" t="str">
        <f t="shared" si="12"/>
        <v>0</v>
      </c>
      <c r="P42" s="79"/>
      <c r="R42" s="152">
        <f t="shared" si="5"/>
        <v>90</v>
      </c>
      <c r="S42" s="68">
        <f t="shared" si="6"/>
        <v>0</v>
      </c>
      <c r="T42" s="68">
        <f t="shared" si="7"/>
        <v>0</v>
      </c>
      <c r="U42" s="95">
        <v>1</v>
      </c>
      <c r="V42" s="153" t="str">
        <f t="shared" si="0"/>
        <v/>
      </c>
    </row>
    <row r="43" spans="1:22" ht="34.5" hidden="1" customHeight="1" x14ac:dyDescent="0.3">
      <c r="A43" s="17" t="str">
        <f>CDT!B37</f>
        <v>Dihydroartéminisine Pipéraquine– Plaq / 3 comp 
( DHA-PPQ)  40/320 mg</v>
      </c>
      <c r="B43" s="79"/>
      <c r="C43" s="110"/>
      <c r="D43" s="121">
        <f t="shared" si="8"/>
        <v>0</v>
      </c>
      <c r="E43" s="119"/>
      <c r="F43" s="79"/>
      <c r="G43" s="79"/>
      <c r="H43" s="79"/>
      <c r="I43" s="79"/>
      <c r="J43" s="79"/>
      <c r="K43" s="110"/>
      <c r="L43" s="113">
        <f t="shared" si="9"/>
        <v>0</v>
      </c>
      <c r="M43" s="55">
        <f t="shared" si="10"/>
        <v>0</v>
      </c>
      <c r="N43" s="114">
        <f t="shared" si="11"/>
        <v>0</v>
      </c>
      <c r="O43" s="111" t="str">
        <f t="shared" si="12"/>
        <v>0</v>
      </c>
      <c r="P43" s="79"/>
      <c r="R43" s="152">
        <f t="shared" si="5"/>
        <v>90</v>
      </c>
      <c r="S43" s="68">
        <f t="shared" si="6"/>
        <v>0</v>
      </c>
      <c r="T43" s="68">
        <f t="shared" si="7"/>
        <v>0</v>
      </c>
      <c r="U43" s="95">
        <v>1</v>
      </c>
      <c r="V43" s="153" t="str">
        <f t="shared" si="0"/>
        <v/>
      </c>
    </row>
    <row r="44" spans="1:22" ht="34.5" hidden="1" customHeight="1" x14ac:dyDescent="0.3">
      <c r="A44" s="17" t="str">
        <f>CDT!B38</f>
        <v>Dihydroartéminisine Pipéraquine– Plaq / 6 comp 
( DHA-PPQ)  40/320 mg</v>
      </c>
      <c r="B44" s="79"/>
      <c r="C44" s="110"/>
      <c r="D44" s="121">
        <f t="shared" si="8"/>
        <v>0</v>
      </c>
      <c r="E44" s="119"/>
      <c r="F44" s="79"/>
      <c r="G44" s="79"/>
      <c r="H44" s="79"/>
      <c r="I44" s="79"/>
      <c r="J44" s="79"/>
      <c r="K44" s="110"/>
      <c r="L44" s="113">
        <f t="shared" si="9"/>
        <v>0</v>
      </c>
      <c r="M44" s="55">
        <f t="shared" si="10"/>
        <v>0</v>
      </c>
      <c r="N44" s="114">
        <f t="shared" si="11"/>
        <v>0</v>
      </c>
      <c r="O44" s="111" t="str">
        <f t="shared" si="12"/>
        <v>0</v>
      </c>
      <c r="P44" s="79"/>
      <c r="R44" s="152">
        <f t="shared" si="5"/>
        <v>90</v>
      </c>
      <c r="S44" s="68">
        <f t="shared" si="6"/>
        <v>0</v>
      </c>
      <c r="T44" s="68">
        <f t="shared" si="7"/>
        <v>0</v>
      </c>
      <c r="U44" s="95">
        <v>1</v>
      </c>
      <c r="V44" s="153" t="str">
        <f t="shared" si="0"/>
        <v/>
      </c>
    </row>
    <row r="45" spans="1:22" ht="34.5" hidden="1" customHeight="1" x14ac:dyDescent="0.3">
      <c r="A45" s="17" t="str">
        <f>CDT!B44</f>
        <v>Artésunate - Méfloquine (AS-MF)</v>
      </c>
      <c r="B45" s="79"/>
      <c r="C45" s="110"/>
      <c r="D45" s="121">
        <f t="shared" si="8"/>
        <v>0</v>
      </c>
      <c r="E45" s="119"/>
      <c r="F45" s="79"/>
      <c r="G45" s="79"/>
      <c r="H45" s="79"/>
      <c r="I45" s="79"/>
      <c r="J45" s="79"/>
      <c r="K45" s="110"/>
      <c r="L45" s="113">
        <f t="shared" si="9"/>
        <v>0</v>
      </c>
      <c r="M45" s="55">
        <f t="shared" si="10"/>
        <v>0</v>
      </c>
      <c r="N45" s="114">
        <f t="shared" si="11"/>
        <v>0</v>
      </c>
      <c r="O45" s="111" t="str">
        <f t="shared" si="12"/>
        <v>0</v>
      </c>
      <c r="P45" s="79"/>
      <c r="R45" s="152">
        <f t="shared" si="5"/>
        <v>90</v>
      </c>
      <c r="S45" s="68">
        <f t="shared" si="6"/>
        <v>0</v>
      </c>
      <c r="T45" s="68">
        <f t="shared" si="7"/>
        <v>0</v>
      </c>
      <c r="U45" s="95">
        <v>1</v>
      </c>
      <c r="V45" s="153" t="str">
        <f t="shared" si="0"/>
        <v/>
      </c>
    </row>
    <row r="46" spans="1:22" ht="34.5" hidden="1" customHeight="1" x14ac:dyDescent="0.3">
      <c r="A46" s="17" t="str">
        <f>CDT!B45</f>
        <v>Quinine comprimé 300mg</v>
      </c>
      <c r="B46" s="79"/>
      <c r="C46" s="110"/>
      <c r="D46" s="121">
        <f t="shared" si="8"/>
        <v>0</v>
      </c>
      <c r="E46" s="119"/>
      <c r="F46" s="79"/>
      <c r="G46" s="79"/>
      <c r="H46" s="79"/>
      <c r="I46" s="79"/>
      <c r="J46" s="79"/>
      <c r="K46" s="110"/>
      <c r="L46" s="113">
        <f t="shared" si="9"/>
        <v>0</v>
      </c>
      <c r="M46" s="55">
        <f t="shared" si="10"/>
        <v>0</v>
      </c>
      <c r="N46" s="114">
        <f t="shared" si="11"/>
        <v>0</v>
      </c>
      <c r="O46" s="111" t="str">
        <f t="shared" si="12"/>
        <v>0</v>
      </c>
      <c r="P46" s="79"/>
      <c r="R46" s="152">
        <f t="shared" si="5"/>
        <v>90</v>
      </c>
      <c r="S46" s="68">
        <f t="shared" si="6"/>
        <v>0</v>
      </c>
      <c r="T46" s="68">
        <f t="shared" si="7"/>
        <v>0</v>
      </c>
      <c r="U46" s="95">
        <v>1</v>
      </c>
      <c r="V46" s="153" t="str">
        <f t="shared" si="0"/>
        <v/>
      </c>
    </row>
    <row r="47" spans="1:22" ht="34.5" hidden="1" customHeight="1" x14ac:dyDescent="0.3">
      <c r="A47" s="17" t="str">
        <f>CDT!B46</f>
        <v>Quinine injectable 300 mg</v>
      </c>
      <c r="B47" s="79"/>
      <c r="C47" s="110"/>
      <c r="D47" s="121">
        <f t="shared" si="8"/>
        <v>0</v>
      </c>
      <c r="E47" s="119"/>
      <c r="F47" s="79"/>
      <c r="G47" s="79"/>
      <c r="H47" s="79"/>
      <c r="I47" s="79"/>
      <c r="J47" s="79"/>
      <c r="K47" s="110"/>
      <c r="L47" s="113">
        <f t="shared" si="9"/>
        <v>0</v>
      </c>
      <c r="M47" s="55">
        <f t="shared" si="10"/>
        <v>0</v>
      </c>
      <c r="N47" s="114">
        <f t="shared" si="11"/>
        <v>0</v>
      </c>
      <c r="O47" s="111" t="str">
        <f t="shared" si="12"/>
        <v>0</v>
      </c>
      <c r="P47" s="79"/>
      <c r="R47" s="152">
        <f t="shared" si="5"/>
        <v>90</v>
      </c>
      <c r="S47" s="68">
        <f t="shared" si="6"/>
        <v>0</v>
      </c>
      <c r="T47" s="68">
        <f t="shared" si="7"/>
        <v>0</v>
      </c>
      <c r="U47" s="95">
        <v>1</v>
      </c>
      <c r="V47" s="153" t="str">
        <f t="shared" si="0"/>
        <v/>
      </c>
    </row>
    <row r="48" spans="1:22" ht="34.5" hidden="1" customHeight="1" x14ac:dyDescent="0.3">
      <c r="A48" s="17" t="str">
        <f>CDT!B47</f>
        <v>Quinine injectable 600 mg</v>
      </c>
      <c r="B48" s="79"/>
      <c r="C48" s="110"/>
      <c r="D48" s="121">
        <f t="shared" si="8"/>
        <v>0</v>
      </c>
      <c r="E48" s="119"/>
      <c r="F48" s="79"/>
      <c r="G48" s="79"/>
      <c r="H48" s="79"/>
      <c r="I48" s="79"/>
      <c r="J48" s="79"/>
      <c r="K48" s="110"/>
      <c r="L48" s="113">
        <f t="shared" si="9"/>
        <v>0</v>
      </c>
      <c r="M48" s="55">
        <f t="shared" si="10"/>
        <v>0</v>
      </c>
      <c r="N48" s="114">
        <f t="shared" si="11"/>
        <v>0</v>
      </c>
      <c r="O48" s="111" t="str">
        <f t="shared" si="12"/>
        <v>0</v>
      </c>
      <c r="P48" s="79"/>
      <c r="R48" s="152">
        <f t="shared" si="5"/>
        <v>90</v>
      </c>
      <c r="S48" s="68">
        <f t="shared" si="6"/>
        <v>0</v>
      </c>
      <c r="T48" s="68">
        <f t="shared" si="7"/>
        <v>0</v>
      </c>
      <c r="U48" s="95">
        <v>1</v>
      </c>
      <c r="V48" s="153" t="str">
        <f t="shared" si="0"/>
        <v/>
      </c>
    </row>
    <row r="49" spans="1:22" ht="34.5" hidden="1" customHeight="1" x14ac:dyDescent="0.3">
      <c r="A49" s="17" t="str">
        <f>CDT!B48</f>
        <v>Quinine injectable 600 mg</v>
      </c>
      <c r="B49" s="79"/>
      <c r="C49" s="110"/>
      <c r="D49" s="121">
        <f t="shared" si="8"/>
        <v>0</v>
      </c>
      <c r="E49" s="119"/>
      <c r="F49" s="79"/>
      <c r="G49" s="79"/>
      <c r="H49" s="79"/>
      <c r="I49" s="79"/>
      <c r="J49" s="79"/>
      <c r="K49" s="110"/>
      <c r="L49" s="113">
        <f t="shared" si="9"/>
        <v>0</v>
      </c>
      <c r="M49" s="55">
        <f t="shared" si="10"/>
        <v>0</v>
      </c>
      <c r="N49" s="114">
        <f t="shared" si="11"/>
        <v>0</v>
      </c>
      <c r="O49" s="111" t="str">
        <f t="shared" si="12"/>
        <v>0</v>
      </c>
      <c r="P49" s="79"/>
      <c r="R49" s="152">
        <f t="shared" si="5"/>
        <v>90</v>
      </c>
      <c r="S49" s="68">
        <f t="shared" si="6"/>
        <v>0</v>
      </c>
      <c r="T49" s="68">
        <f t="shared" si="7"/>
        <v>0</v>
      </c>
      <c r="U49" s="95">
        <v>1</v>
      </c>
      <c r="V49" s="153" t="str">
        <f t="shared" si="0"/>
        <v/>
      </c>
    </row>
    <row r="50" spans="1:22" ht="34.5" hidden="1" customHeight="1" thickBot="1" x14ac:dyDescent="0.35">
      <c r="A50" s="17" t="str">
        <f>CDT!B49</f>
        <v>Artéméther injectable 100 mg</v>
      </c>
      <c r="B50" s="79"/>
      <c r="C50" s="110"/>
      <c r="D50" s="122">
        <f t="shared" si="8"/>
        <v>0</v>
      </c>
      <c r="E50" s="119"/>
      <c r="F50" s="79"/>
      <c r="G50" s="79"/>
      <c r="H50" s="79"/>
      <c r="I50" s="79"/>
      <c r="J50" s="79"/>
      <c r="K50" s="110"/>
      <c r="L50" s="115">
        <f t="shared" si="9"/>
        <v>0</v>
      </c>
      <c r="M50" s="130">
        <f t="shared" si="10"/>
        <v>0</v>
      </c>
      <c r="N50" s="116">
        <f>IF(J50=0,((E50+L50)-K50),((L50*2)-K50))</f>
        <v>0</v>
      </c>
      <c r="O50" s="111" t="str">
        <f t="shared" si="12"/>
        <v>0</v>
      </c>
      <c r="P50" s="79"/>
      <c r="R50" s="152">
        <f t="shared" si="5"/>
        <v>90</v>
      </c>
      <c r="S50" s="68">
        <f>D50-(E50+G50+I50+H50)</f>
        <v>0</v>
      </c>
      <c r="T50" s="68">
        <f t="shared" si="7"/>
        <v>0</v>
      </c>
      <c r="U50" s="95">
        <v>1</v>
      </c>
      <c r="V50" s="153" t="str">
        <f t="shared" si="0"/>
        <v/>
      </c>
    </row>
    <row r="51" spans="1:22" ht="34.5" hidden="1" customHeight="1" x14ac:dyDescent="0.3">
      <c r="A51" s="17"/>
      <c r="B51" s="79"/>
      <c r="C51" s="79"/>
      <c r="D51" s="56"/>
      <c r="E51" s="79"/>
      <c r="F51" s="79"/>
      <c r="G51" s="79"/>
      <c r="H51" s="79"/>
      <c r="I51" s="79"/>
      <c r="J51" s="79"/>
      <c r="K51" s="79"/>
      <c r="L51" s="57"/>
      <c r="M51" s="57"/>
      <c r="N51" s="58"/>
      <c r="O51" s="80"/>
      <c r="P51" s="79"/>
      <c r="R51" s="152"/>
      <c r="S51" s="68"/>
      <c r="T51" s="68"/>
      <c r="U51" s="95"/>
      <c r="V51" s="153" t="str">
        <f t="shared" si="0"/>
        <v/>
      </c>
    </row>
    <row r="52" spans="1:22" ht="34.5" hidden="1" customHeight="1" x14ac:dyDescent="0.3">
      <c r="A52" s="17"/>
      <c r="B52" s="79"/>
      <c r="C52" s="79"/>
      <c r="D52" s="53"/>
      <c r="E52" s="79"/>
      <c r="F52" s="79"/>
      <c r="G52" s="79"/>
      <c r="H52" s="79"/>
      <c r="I52" s="79"/>
      <c r="J52" s="79"/>
      <c r="K52" s="79"/>
      <c r="L52" s="54"/>
      <c r="M52" s="54"/>
      <c r="N52" s="55"/>
      <c r="O52" s="80"/>
      <c r="P52" s="79"/>
      <c r="R52" s="152"/>
      <c r="S52" s="68"/>
      <c r="T52" s="68"/>
      <c r="U52" s="95"/>
      <c r="V52" s="153" t="str">
        <f t="shared" si="0"/>
        <v/>
      </c>
    </row>
    <row r="53" spans="1:22" s="235" customFormat="1" ht="16.5" customHeight="1" x14ac:dyDescent="0.35">
      <c r="A53" s="494" t="s">
        <v>290</v>
      </c>
      <c r="B53" s="494"/>
      <c r="C53" s="494"/>
      <c r="D53" s="494"/>
      <c r="E53" s="232"/>
      <c r="F53" s="232"/>
      <c r="G53" s="233" t="s">
        <v>298</v>
      </c>
      <c r="H53" s="233"/>
      <c r="I53" s="232"/>
      <c r="J53" s="234"/>
      <c r="K53" s="232"/>
      <c r="L53" s="232"/>
      <c r="M53" s="232"/>
      <c r="N53" s="232"/>
      <c r="O53" s="232"/>
      <c r="Q53" s="236"/>
      <c r="R53" s="237"/>
      <c r="S53" s="238"/>
      <c r="T53" s="238"/>
      <c r="U53" s="239"/>
      <c r="V53" s="240"/>
    </row>
    <row r="54" spans="1:22" ht="34.5" customHeight="1" x14ac:dyDescent="0.3">
      <c r="A54" s="18"/>
      <c r="B54" s="18"/>
      <c r="C54" s="18"/>
      <c r="D54" s="18"/>
      <c r="E54" s="18"/>
      <c r="F54" s="18"/>
      <c r="G54" s="18"/>
      <c r="H54" s="18"/>
      <c r="I54" s="18"/>
      <c r="J54" s="18"/>
      <c r="K54" s="18"/>
      <c r="L54" s="18"/>
      <c r="M54" s="18"/>
      <c r="N54" s="18"/>
      <c r="O54" s="18"/>
      <c r="R54" s="154"/>
      <c r="S54" s="69"/>
      <c r="T54" s="69"/>
      <c r="U54" s="70"/>
      <c r="V54" s="155"/>
    </row>
    <row r="55" spans="1:22" ht="35.25" customHeight="1" x14ac:dyDescent="0.3">
      <c r="B55" s="18"/>
      <c r="C55" s="18"/>
      <c r="D55" s="18"/>
      <c r="E55" s="18"/>
      <c r="F55" s="18"/>
      <c r="I55" s="18"/>
      <c r="J55" s="18"/>
      <c r="K55" s="18"/>
      <c r="L55" s="18"/>
      <c r="M55" s="18"/>
      <c r="N55" s="18"/>
      <c r="O55" s="18"/>
      <c r="R55" s="154"/>
      <c r="S55" s="69"/>
      <c r="T55" s="69"/>
      <c r="U55" s="70"/>
      <c r="V55" s="155"/>
    </row>
    <row r="56" spans="1:22" s="235" customFormat="1" ht="16.5" customHeight="1" x14ac:dyDescent="0.35">
      <c r="A56" s="494" t="s">
        <v>289</v>
      </c>
      <c r="B56" s="494"/>
      <c r="C56" s="494"/>
      <c r="D56" s="494"/>
      <c r="E56" s="232"/>
      <c r="F56" s="232"/>
      <c r="G56" s="561" t="s">
        <v>299</v>
      </c>
      <c r="H56" s="561"/>
      <c r="I56" s="561"/>
      <c r="J56" s="561"/>
      <c r="K56" s="561"/>
      <c r="L56" s="561"/>
      <c r="M56" s="561"/>
      <c r="N56" s="561"/>
      <c r="O56" s="561"/>
      <c r="Q56" s="236"/>
      <c r="R56" s="237"/>
      <c r="S56" s="238"/>
      <c r="T56" s="238"/>
      <c r="U56" s="239"/>
      <c r="V56" s="240"/>
    </row>
  </sheetData>
  <mergeCells count="26">
    <mergeCell ref="A56:D56"/>
    <mergeCell ref="G56:O56"/>
    <mergeCell ref="A23:C23"/>
    <mergeCell ref="D23:F23"/>
    <mergeCell ref="I23:N23"/>
    <mergeCell ref="O23:P23"/>
    <mergeCell ref="A26:A27"/>
    <mergeCell ref="A53:D53"/>
    <mergeCell ref="A19:C19"/>
    <mergeCell ref="D19:N19"/>
    <mergeCell ref="R19:V19"/>
    <mergeCell ref="A21:C21"/>
    <mergeCell ref="D21:H21"/>
    <mergeCell ref="O21:P21"/>
    <mergeCell ref="L17:P17"/>
    <mergeCell ref="A1:B1"/>
    <mergeCell ref="A3:B3"/>
    <mergeCell ref="A4:B4"/>
    <mergeCell ref="A11:O11"/>
    <mergeCell ref="B13:C13"/>
    <mergeCell ref="E13:J13"/>
    <mergeCell ref="B15:C15"/>
    <mergeCell ref="D15:F15"/>
    <mergeCell ref="G15:I15"/>
    <mergeCell ref="B17:E17"/>
    <mergeCell ref="G17:K17"/>
  </mergeCells>
  <conditionalFormatting sqref="T28">
    <cfRule type="cellIs" dxfId="2882" priority="23" operator="greaterThan">
      <formula>0</formula>
    </cfRule>
    <cfRule type="cellIs" dxfId="2881" priority="24" operator="greaterThan">
      <formula>0</formula>
    </cfRule>
    <cfRule type="cellIs" dxfId="2880" priority="25" operator="lessThan">
      <formula>0</formula>
    </cfRule>
    <cfRule type="cellIs" dxfId="2879" priority="26" operator="notEqual">
      <formula>0</formula>
    </cfRule>
  </conditionalFormatting>
  <conditionalFormatting sqref="T29:T31">
    <cfRule type="cellIs" dxfId="2878" priority="19" operator="greaterThan">
      <formula>0</formula>
    </cfRule>
    <cfRule type="cellIs" dxfId="2877" priority="20" operator="greaterThan">
      <formula>0</formula>
    </cfRule>
    <cfRule type="cellIs" dxfId="2876" priority="21" operator="lessThan">
      <formula>0</formula>
    </cfRule>
    <cfRule type="cellIs" dxfId="2875" priority="22" operator="notEqual">
      <formula>0</formula>
    </cfRule>
  </conditionalFormatting>
  <conditionalFormatting sqref="T32:T49">
    <cfRule type="cellIs" dxfId="2874" priority="15" operator="greaterThan">
      <formula>0</formula>
    </cfRule>
    <cfRule type="cellIs" dxfId="2873" priority="16" operator="greaterThan">
      <formula>0</formula>
    </cfRule>
    <cfRule type="cellIs" dxfId="2872" priority="17" operator="lessThan">
      <formula>0</formula>
    </cfRule>
    <cfRule type="cellIs" dxfId="2871" priority="18" operator="notEqual">
      <formula>0</formula>
    </cfRule>
  </conditionalFormatting>
  <conditionalFormatting sqref="T50:T52">
    <cfRule type="cellIs" dxfId="2870" priority="11" operator="greaterThan">
      <formula>0</formula>
    </cfRule>
    <cfRule type="cellIs" dxfId="2869" priority="12" operator="greaterThan">
      <formula>0</formula>
    </cfRule>
    <cfRule type="cellIs" dxfId="2868" priority="13" operator="lessThan">
      <formula>0</formula>
    </cfRule>
    <cfRule type="cellIs" dxfId="2867" priority="14" operator="notEqual">
      <formula>0</formula>
    </cfRule>
  </conditionalFormatting>
  <conditionalFormatting sqref="K28 K50:K52">
    <cfRule type="expression" dxfId="2866" priority="9">
      <formula>K28&lt;S28</formula>
    </cfRule>
    <cfRule type="expression" dxfId="2865" priority="10">
      <formula>K28&gt;S28</formula>
    </cfRule>
  </conditionalFormatting>
  <conditionalFormatting sqref="J28">
    <cfRule type="cellIs" dxfId="2864" priority="8" operator="greaterThan">
      <formula>90</formula>
    </cfRule>
  </conditionalFormatting>
  <conditionalFormatting sqref="J37:J49">
    <cfRule type="cellIs" dxfId="2863" priority="7" operator="greaterThan">
      <formula>90</formula>
    </cfRule>
  </conditionalFormatting>
  <conditionalFormatting sqref="J50:J52">
    <cfRule type="cellIs" dxfId="2862" priority="6" operator="greaterThan">
      <formula>90</formula>
    </cfRule>
  </conditionalFormatting>
  <conditionalFormatting sqref="K37:K49">
    <cfRule type="expression" dxfId="2861" priority="4">
      <formula>K37&lt;S37</formula>
    </cfRule>
    <cfRule type="expression" dxfId="2860" priority="5">
      <formula>K37&gt;S37</formula>
    </cfRule>
  </conditionalFormatting>
  <conditionalFormatting sqref="K29:K36">
    <cfRule type="expression" dxfId="2859" priority="2">
      <formula>K29&lt;S29</formula>
    </cfRule>
    <cfRule type="expression" dxfId="2858" priority="3">
      <formula>K29&gt;S29</formula>
    </cfRule>
  </conditionalFormatting>
  <conditionalFormatting sqref="J29:J36">
    <cfRule type="cellIs" dxfId="2857" priority="1" operator="greaterThan">
      <formula>90</formula>
    </cfRule>
  </conditionalFormatting>
  <dataValidations count="9">
    <dataValidation type="whole" operator="lessThanOrEqual" allowBlank="1" showInputMessage="1" showErrorMessage="1" promptTitle="instruction" prompt="La valeur de la cellule ne peut pas être supérieure à la quantité Totale inscrite dans la colonne D._x000a_Merci de vérifier." sqref="E28:E52">
      <formula1>D28</formula1>
    </dataValidation>
    <dataValidation type="whole" allowBlank="1" showInputMessage="1" showErrorMessage="1" prompt="La valeur ne peut pas être supérieure à 89_x000a_Si tel est le cas déteminer la quantité à commander directement à la colonne M._x000a_merci" sqref="J28:J52">
      <formula1>0</formula1>
      <formula2>89</formula2>
    </dataValidation>
    <dataValidation errorStyle="information" allowBlank="1" showInputMessage="1" showErrorMessage="1" errorTitle="Instruction" error="Saisissez le Texte en MAJUSCULE_x000a_Exemple: CMS AGOE_x000a_Merci" promptTitle="Instruction" prompt="Saisissez le Texte en MAJUSCULE_x000a_Exemple: CMS AGOE_x000a_Merci" sqref="D19:N19"/>
    <dataValidation type="date" errorStyle="warning" allowBlank="1" showInputMessage="1" showErrorMessage="1" promptTitle="Instruction" prompt="SVP Saisissez la date sous le format:_x000a_00/00/0000. exemple 15/09/2016,_x000a_Merci_x000a_" sqref="D21:H21">
      <formula1>42370</formula1>
      <formula2>44926</formula2>
    </dataValidation>
    <dataValidation allowBlank="1" showInputMessage="1" showErrorMessage="1" prompt="SVP Saisissez le Nom du site et la date de dépôt de la commande en premier. Merci" sqref="B28:B36"/>
    <dataValidation errorStyle="information" allowBlank="1" showInputMessage="1" showErrorMessage="1" error="Vérifiez SVP l'inventaire physique,_x000a__x000a_MERI" sqref="K28:K36"/>
    <dataValidation type="list" allowBlank="1" showInputMessage="1" showErrorMessage="1" sqref="D23:F23">
      <formula1>typerapport2</formula1>
    </dataValidation>
    <dataValidation type="whole" allowBlank="1" showInputMessage="1" showErrorMessage="1" prompt="SVP _x000a_Veuillez inscrire le nombre d'ACS dans l'air sanitaire._x000a_Merci" sqref="O23:P23">
      <formula1>0</formula1>
      <formula2>500</formula2>
    </dataValidation>
    <dataValidation type="whole" allowBlank="1" showInputMessage="1" showErrorMessage="1" prompt="La quantité accordée par le point Focal ne peut être supérieure à la somme du CMMa et la quantité commandée pour le trimestre._x000a_Merci de revoir la quantité dans la colonne O._x000a_" sqref="O28:O36">
      <formula1>0</formula1>
      <formula2>+M28+N28</formula2>
    </dataValidation>
  </dataValidations>
  <pageMargins left="0.21" right="0.23622047244094491" top="0.74803149606299213" bottom="0.74803149606299213" header="0.31496062992125984" footer="0.31496062992125984"/>
  <pageSetup paperSize="9" scale="40" orientation="landscape" r:id="rId1"/>
  <headerFooter alignWithMargins="0">
    <oddFooter>&amp;C&amp;"Arial,Gras"PNLS /IST, Avenue des Armées, -05 BP 424 Lomé –Togo ; Tel 22 20 94 39 Fax : 22 20 94 36    Site Web : www.pnls.tg</oddFooter>
  </headerFooter>
  <drawing r:id="rId2"/>
</worksheet>
</file>

<file path=xl/worksheets/sheet6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rgb="FF00B050"/>
  </sheetPr>
  <dimension ref="A1:AA54"/>
  <sheetViews>
    <sheetView showGridLines="0" view="pageBreakPreview" topLeftCell="A11" zoomScale="70" zoomScaleNormal="125" zoomScaleSheetLayoutView="70" workbookViewId="0">
      <pane xSplit="1" ySplit="15" topLeftCell="C26" activePane="bottomRight" state="frozen"/>
      <selection activeCell="A32" sqref="A32:XFD32"/>
      <selection pane="topRight" activeCell="A32" sqref="A32:XFD32"/>
      <selection pane="bottomLeft" activeCell="A32" sqref="A32:XFD32"/>
      <selection pane="bottomRight" activeCell="D19" sqref="D19:N19"/>
    </sheetView>
  </sheetViews>
  <sheetFormatPr baseColWidth="10" defaultColWidth="7.33203125" defaultRowHeight="13.8" x14ac:dyDescent="0.3"/>
  <cols>
    <col min="1" max="1" width="53.44140625" style="3" customWidth="1"/>
    <col min="2" max="10" width="8.109375" style="3" customWidth="1"/>
    <col min="11" max="11" width="9.88671875" style="3" customWidth="1"/>
    <col min="12" max="12" width="8.88671875" style="3" customWidth="1"/>
    <col min="13" max="13" width="8.44140625" style="3" customWidth="1"/>
    <col min="14" max="14" width="9.44140625" style="3" customWidth="1"/>
    <col min="15" max="15" width="9.5546875" style="39" customWidth="1"/>
    <col min="16" max="16" width="16.44140625" style="3" customWidth="1"/>
    <col min="17" max="17" width="2.109375" style="62" customWidth="1"/>
    <col min="18" max="18" width="7.33203125" style="306" hidden="1" customWidth="1"/>
    <col min="19" max="19" width="7.44140625" style="77" customWidth="1"/>
    <col min="20" max="20" width="10.5546875" style="77" customWidth="1"/>
    <col min="21" max="21" width="7.44140625" style="77" bestFit="1" customWidth="1"/>
    <col min="22" max="22" width="7.88671875" style="78" bestFit="1" customWidth="1"/>
    <col min="23" max="23" width="33.33203125" style="77" customWidth="1"/>
    <col min="24" max="16384" width="7.33203125" style="3"/>
  </cols>
  <sheetData>
    <row r="1" spans="1:23" ht="17.25" customHeight="1" x14ac:dyDescent="0.3">
      <c r="A1" s="549" t="s">
        <v>452</v>
      </c>
      <c r="B1" s="549"/>
      <c r="C1" s="2"/>
      <c r="D1" s="2"/>
      <c r="E1"/>
      <c r="F1"/>
      <c r="G1"/>
      <c r="H1"/>
      <c r="I1"/>
      <c r="J1"/>
      <c r="N1" s="4" t="s">
        <v>1</v>
      </c>
      <c r="O1" s="5"/>
      <c r="S1" s="69"/>
      <c r="T1" s="69"/>
      <c r="U1" s="69"/>
      <c r="V1" s="70"/>
      <c r="W1" s="69"/>
    </row>
    <row r="2" spans="1:23" ht="13.5" customHeight="1" x14ac:dyDescent="0.3">
      <c r="A2" s="1" t="s">
        <v>453</v>
      </c>
      <c r="B2" s="1"/>
      <c r="C2" s="2"/>
      <c r="D2" s="2"/>
      <c r="E2"/>
      <c r="F2"/>
      <c r="G2"/>
      <c r="H2"/>
      <c r="I2"/>
      <c r="J2"/>
      <c r="M2" s="4"/>
      <c r="N2" s="4" t="s">
        <v>3</v>
      </c>
      <c r="O2" s="5"/>
      <c r="S2" s="69"/>
      <c r="T2" s="69"/>
      <c r="U2" s="69"/>
      <c r="V2" s="70"/>
      <c r="W2" s="69"/>
    </row>
    <row r="3" spans="1:23" ht="15.6" x14ac:dyDescent="0.3">
      <c r="A3" s="549" t="s">
        <v>454</v>
      </c>
      <c r="B3" s="549"/>
      <c r="C3" s="2"/>
      <c r="D3" s="2"/>
      <c r="E3"/>
      <c r="F3"/>
      <c r="G3"/>
      <c r="H3"/>
      <c r="I3"/>
      <c r="J3"/>
      <c r="K3" s="5"/>
      <c r="L3" s="5"/>
      <c r="M3" s="5"/>
      <c r="N3" s="5"/>
      <c r="O3" s="5"/>
      <c r="S3" s="69"/>
      <c r="T3" s="69"/>
      <c r="U3" s="69"/>
      <c r="V3" s="70"/>
      <c r="W3" s="69"/>
    </row>
    <row r="4" spans="1:23" ht="33.6" customHeight="1" x14ac:dyDescent="0.3">
      <c r="A4" s="547" t="s">
        <v>455</v>
      </c>
      <c r="B4" s="548"/>
      <c r="C4" s="7"/>
      <c r="D4" s="7"/>
      <c r="E4" s="8"/>
      <c r="F4" s="8"/>
      <c r="G4" s="8"/>
      <c r="H4" s="8"/>
      <c r="I4" s="8"/>
      <c r="J4" s="8"/>
      <c r="K4" s="9"/>
      <c r="L4" s="9"/>
      <c r="M4" s="9"/>
      <c r="N4" s="9"/>
      <c r="O4" s="38"/>
      <c r="S4" s="69"/>
      <c r="T4" s="69"/>
      <c r="U4" s="69"/>
      <c r="V4" s="70"/>
      <c r="W4" s="69"/>
    </row>
    <row r="5" spans="1:23" x14ac:dyDescent="0.3">
      <c r="B5" s="9"/>
      <c r="C5" s="9"/>
      <c r="D5" s="9"/>
      <c r="E5" s="9"/>
      <c r="F5" s="9"/>
      <c r="G5" s="9"/>
      <c r="H5" s="9"/>
      <c r="I5" s="9"/>
      <c r="J5" s="9"/>
      <c r="K5" s="9"/>
      <c r="L5" s="9"/>
      <c r="M5" s="9"/>
      <c r="N5" s="9"/>
      <c r="O5" s="38"/>
      <c r="S5" s="69"/>
      <c r="T5" s="69"/>
      <c r="U5" s="69"/>
      <c r="V5" s="70"/>
      <c r="W5" s="69"/>
    </row>
    <row r="6" spans="1:23" ht="15.6" x14ac:dyDescent="0.3">
      <c r="A6" s="6" t="s">
        <v>232</v>
      </c>
      <c r="B6" s="9"/>
      <c r="C6" s="9"/>
      <c r="D6" s="9"/>
      <c r="E6" s="9"/>
      <c r="F6" s="9"/>
      <c r="G6" s="9"/>
      <c r="H6" s="9"/>
      <c r="I6" s="9"/>
      <c r="J6" s="9"/>
      <c r="K6" s="9"/>
      <c r="L6" s="9"/>
      <c r="M6" s="9"/>
      <c r="N6" s="9"/>
      <c r="O6" s="38"/>
      <c r="S6" s="69"/>
      <c r="T6" s="69"/>
      <c r="U6" s="69"/>
      <c r="V6" s="70"/>
      <c r="W6" s="69"/>
    </row>
    <row r="7" spans="1:23" x14ac:dyDescent="0.3">
      <c r="A7" s="10"/>
      <c r="B7" s="9"/>
      <c r="C7" s="9"/>
      <c r="D7" s="9"/>
      <c r="E7" s="9"/>
      <c r="F7" s="9"/>
      <c r="G7" s="9"/>
      <c r="H7" s="9"/>
      <c r="I7" s="9"/>
      <c r="J7" s="9"/>
      <c r="K7" s="9"/>
      <c r="L7" s="9"/>
      <c r="M7" s="9"/>
      <c r="N7" s="9"/>
      <c r="O7" s="38"/>
      <c r="S7" s="69"/>
      <c r="T7" s="69"/>
      <c r="U7" s="69"/>
      <c r="V7" s="70"/>
      <c r="W7" s="69"/>
    </row>
    <row r="8" spans="1:23" x14ac:dyDescent="0.3">
      <c r="A8" s="10"/>
      <c r="B8" s="9"/>
      <c r="C8" s="9"/>
      <c r="D8" s="9"/>
      <c r="E8" s="9"/>
      <c r="F8" s="9"/>
      <c r="G8" s="9"/>
      <c r="H8" s="9"/>
      <c r="I8" s="9"/>
      <c r="J8" s="9"/>
      <c r="K8" s="9"/>
      <c r="L8" s="9"/>
      <c r="M8" s="9"/>
      <c r="N8" s="9"/>
      <c r="O8" s="38"/>
      <c r="S8" s="69"/>
      <c r="T8" s="69"/>
      <c r="U8" s="69"/>
      <c r="V8" s="70"/>
      <c r="W8" s="69"/>
    </row>
    <row r="9" spans="1:23" x14ac:dyDescent="0.3">
      <c r="A9" s="10"/>
      <c r="B9" s="9"/>
      <c r="C9" s="9"/>
      <c r="D9" s="9"/>
      <c r="E9" s="9"/>
      <c r="F9" s="9"/>
      <c r="G9" s="9"/>
      <c r="H9" s="9"/>
      <c r="I9" s="9"/>
      <c r="J9" s="9"/>
      <c r="K9" s="9"/>
      <c r="L9" s="9"/>
      <c r="M9" s="9"/>
      <c r="N9" s="9"/>
      <c r="O9" s="38"/>
      <c r="S9" s="69"/>
      <c r="T9" s="69"/>
      <c r="U9" s="69"/>
      <c r="V9" s="70"/>
      <c r="W9" s="69"/>
    </row>
    <row r="10" spans="1:23" x14ac:dyDescent="0.3">
      <c r="S10" s="69"/>
      <c r="T10" s="69"/>
      <c r="U10" s="69"/>
      <c r="V10" s="70"/>
      <c r="W10" s="69"/>
    </row>
    <row r="11" spans="1:23" ht="19.5" customHeight="1" x14ac:dyDescent="0.3">
      <c r="A11" s="555" t="s">
        <v>263</v>
      </c>
      <c r="B11" s="555"/>
      <c r="C11" s="555"/>
      <c r="D11" s="555"/>
      <c r="E11" s="555"/>
      <c r="F11" s="555"/>
      <c r="G11" s="555"/>
      <c r="H11" s="555"/>
      <c r="I11" s="555"/>
      <c r="J11" s="555"/>
      <c r="K11" s="555"/>
      <c r="L11" s="555"/>
      <c r="M11" s="555"/>
      <c r="N11" s="555"/>
      <c r="O11" s="555"/>
      <c r="P11" s="40"/>
      <c r="S11" s="69"/>
      <c r="T11" s="69"/>
      <c r="U11" s="69"/>
      <c r="V11" s="70"/>
      <c r="W11" s="69"/>
    </row>
    <row r="12" spans="1:23" ht="1.5" customHeight="1" thickBot="1" x14ac:dyDescent="0.35">
      <c r="A12" s="11"/>
      <c r="B12" s="11"/>
      <c r="C12" s="11"/>
      <c r="D12" s="11"/>
      <c r="E12" s="11"/>
      <c r="F12" s="11"/>
      <c r="G12" s="11"/>
      <c r="H12" s="11"/>
      <c r="I12" s="11"/>
      <c r="J12" s="11"/>
      <c r="K12" s="11"/>
      <c r="L12" s="11"/>
      <c r="M12" s="11"/>
      <c r="N12" s="11"/>
      <c r="O12" s="11"/>
      <c r="S12" s="69"/>
      <c r="T12" s="69"/>
      <c r="U12" s="69"/>
      <c r="V12" s="70"/>
      <c r="W12" s="69"/>
    </row>
    <row r="13" spans="1:23" s="42" customFormat="1" ht="20.25" hidden="1" customHeight="1" thickBot="1" x14ac:dyDescent="0.35">
      <c r="A13" s="434" t="s">
        <v>5</v>
      </c>
      <c r="B13" s="556">
        <f>'Info District'!G11</f>
        <v>2025</v>
      </c>
      <c r="C13" s="557"/>
      <c r="E13" s="550"/>
      <c r="F13" s="550"/>
      <c r="G13" s="550"/>
      <c r="H13" s="550"/>
      <c r="I13" s="550"/>
      <c r="J13" s="554"/>
      <c r="Q13" s="63"/>
      <c r="R13" s="307"/>
      <c r="S13" s="71"/>
      <c r="T13" s="71"/>
      <c r="U13" s="71"/>
      <c r="V13" s="72"/>
      <c r="W13" s="71"/>
    </row>
    <row r="14" spans="1:23" s="42" customFormat="1" ht="7.5" hidden="1" customHeight="1" thickBot="1" x14ac:dyDescent="0.35">
      <c r="A14" s="434"/>
      <c r="B14" s="13"/>
      <c r="C14" s="13"/>
      <c r="D14" s="13"/>
      <c r="O14" s="15"/>
      <c r="Q14" s="63"/>
      <c r="R14" s="307"/>
      <c r="S14" s="71"/>
      <c r="T14" s="71"/>
      <c r="U14" s="71"/>
      <c r="V14" s="72"/>
      <c r="W14" s="71"/>
    </row>
    <row r="15" spans="1:23" s="42" customFormat="1" ht="16.5" hidden="1" customHeight="1" thickBot="1" x14ac:dyDescent="0.35">
      <c r="A15" s="434" t="s">
        <v>7</v>
      </c>
      <c r="B15" s="558" t="str">
        <f>'Info District'!G12</f>
        <v>PLATEAUX</v>
      </c>
      <c r="C15" s="559"/>
      <c r="D15" s="550" t="s">
        <v>8</v>
      </c>
      <c r="E15" s="550"/>
      <c r="F15" s="550"/>
      <c r="G15" s="551" t="str">
        <f>'Info District'!G13</f>
        <v>Agou</v>
      </c>
      <c r="H15" s="552"/>
      <c r="I15" s="553"/>
      <c r="L15" s="11"/>
      <c r="M15" s="11"/>
      <c r="N15" s="11"/>
      <c r="O15" s="11"/>
      <c r="P15" s="11"/>
      <c r="Q15" s="63"/>
      <c r="R15" s="307"/>
      <c r="S15" s="71"/>
      <c r="T15" s="71"/>
      <c r="U15" s="71"/>
      <c r="V15" s="73"/>
      <c r="W15" s="71"/>
    </row>
    <row r="16" spans="1:23" s="42" customFormat="1" ht="3.75" hidden="1" customHeight="1" thickBot="1" x14ac:dyDescent="0.35">
      <c r="A16" s="139"/>
      <c r="B16" s="15"/>
      <c r="C16" s="15"/>
      <c r="D16" s="15"/>
      <c r="E16" s="15"/>
      <c r="K16" s="15"/>
      <c r="L16" s="15"/>
      <c r="M16" s="15"/>
      <c r="O16" s="15"/>
      <c r="Q16" s="63"/>
      <c r="R16" s="307"/>
      <c r="S16" s="71"/>
      <c r="T16" s="71"/>
      <c r="U16" s="71"/>
      <c r="V16" s="72"/>
      <c r="W16" s="71"/>
    </row>
    <row r="17" spans="1:27" s="42" customFormat="1" ht="18" hidden="1" customHeight="1" thickBot="1" x14ac:dyDescent="0.35">
      <c r="A17" s="434" t="s">
        <v>9</v>
      </c>
      <c r="B17" s="556" t="str">
        <f>'Info District'!G17</f>
        <v>Avril à Juin 2025</v>
      </c>
      <c r="C17" s="560"/>
      <c r="D17" s="560"/>
      <c r="E17" s="557"/>
      <c r="G17" s="550" t="s">
        <v>11</v>
      </c>
      <c r="H17" s="550"/>
      <c r="I17" s="550"/>
      <c r="J17" s="550"/>
      <c r="K17" s="554"/>
      <c r="L17" s="551" t="str">
        <f>'Info District'!G18</f>
        <v>Juillet à Septembre 2025</v>
      </c>
      <c r="M17" s="552"/>
      <c r="N17" s="552"/>
      <c r="O17" s="552"/>
      <c r="P17" s="553"/>
      <c r="Q17" s="63"/>
      <c r="R17" s="307"/>
      <c r="S17" s="71"/>
      <c r="T17" s="71"/>
      <c r="U17" s="71"/>
      <c r="V17" s="72"/>
      <c r="W17" s="71"/>
    </row>
    <row r="18" spans="1:27" s="9" customFormat="1" ht="2.25" hidden="1" customHeight="1" thickBot="1" x14ac:dyDescent="0.3">
      <c r="B18" s="43"/>
      <c r="C18" s="43"/>
      <c r="D18" s="43"/>
      <c r="E18" s="44"/>
      <c r="F18" s="43"/>
      <c r="G18" s="45"/>
      <c r="H18" s="45"/>
      <c r="I18" s="45"/>
      <c r="J18" s="45"/>
      <c r="K18" s="45"/>
      <c r="L18" s="45"/>
      <c r="M18" s="45"/>
      <c r="O18" s="38"/>
      <c r="Q18" s="64"/>
      <c r="R18" s="308"/>
      <c r="S18" s="74"/>
      <c r="T18" s="74"/>
      <c r="U18" s="74"/>
      <c r="V18" s="75"/>
      <c r="W18" s="74"/>
    </row>
    <row r="19" spans="1:27" s="9" customFormat="1" ht="21" customHeight="1" thickBot="1" x14ac:dyDescent="0.35">
      <c r="A19" s="532" t="s">
        <v>12</v>
      </c>
      <c r="B19" s="532"/>
      <c r="C19" s="533"/>
      <c r="D19" s="538"/>
      <c r="E19" s="539"/>
      <c r="F19" s="539"/>
      <c r="G19" s="539"/>
      <c r="H19" s="539"/>
      <c r="I19" s="539"/>
      <c r="J19" s="539"/>
      <c r="K19" s="539"/>
      <c r="L19" s="539"/>
      <c r="M19" s="539"/>
      <c r="N19" s="540"/>
      <c r="O19" s="11"/>
      <c r="P19" s="241" t="str">
        <f>'Info District'!H17</f>
        <v>T2</v>
      </c>
      <c r="Q19" s="65"/>
      <c r="R19" s="309"/>
      <c r="S19" s="535" t="s">
        <v>96</v>
      </c>
      <c r="T19" s="536"/>
      <c r="U19" s="536"/>
      <c r="V19" s="536"/>
      <c r="W19" s="537"/>
    </row>
    <row r="20" spans="1:27" s="9" customFormat="1" ht="4.5" customHeight="1" thickBot="1" x14ac:dyDescent="0.35">
      <c r="A20" s="12"/>
      <c r="B20" s="12"/>
      <c r="C20" s="12"/>
      <c r="D20" s="12"/>
      <c r="E20" s="12"/>
      <c r="F20" s="12"/>
      <c r="G20" s="13"/>
      <c r="H20" s="13"/>
      <c r="I20" s="13"/>
      <c r="J20" s="13"/>
      <c r="K20" s="13"/>
      <c r="L20" s="14"/>
      <c r="M20" s="14"/>
      <c r="N20" s="14"/>
      <c r="O20" s="14"/>
      <c r="Q20" s="64"/>
      <c r="R20" s="308"/>
      <c r="S20" s="146"/>
      <c r="T20" s="74"/>
      <c r="U20" s="74"/>
      <c r="V20" s="76"/>
      <c r="W20" s="147"/>
    </row>
    <row r="21" spans="1:27" s="9" customFormat="1" ht="32.25" customHeight="1" thickBot="1" x14ac:dyDescent="0.35">
      <c r="A21" s="532" t="s">
        <v>240</v>
      </c>
      <c r="B21" s="532"/>
      <c r="C21" s="533"/>
      <c r="D21" s="543" t="s">
        <v>264</v>
      </c>
      <c r="E21" s="544"/>
      <c r="F21" s="545"/>
      <c r="G21" s="534" t="s">
        <v>6</v>
      </c>
      <c r="H21" s="534"/>
      <c r="I21" s="534"/>
      <c r="J21" s="534"/>
      <c r="K21" s="534"/>
      <c r="L21" s="546"/>
      <c r="M21" s="539"/>
      <c r="N21" s="539"/>
      <c r="O21" s="539"/>
      <c r="P21" s="540"/>
      <c r="Q21" s="64"/>
      <c r="R21" s="308"/>
      <c r="S21" s="146"/>
      <c r="T21" s="74"/>
      <c r="U21" s="74"/>
      <c r="V21" s="76"/>
      <c r="W21" s="147"/>
    </row>
    <row r="22" spans="1:27" s="9" customFormat="1" ht="6" customHeight="1" x14ac:dyDescent="0.3">
      <c r="A22" s="12"/>
      <c r="B22" s="12"/>
      <c r="C22" s="12"/>
      <c r="D22" s="12"/>
      <c r="E22" s="12"/>
      <c r="F22" s="12"/>
      <c r="G22" s="534"/>
      <c r="H22" s="534"/>
      <c r="I22" s="534"/>
      <c r="J22" s="534"/>
      <c r="K22" s="534"/>
      <c r="L22" s="14"/>
      <c r="M22" s="14"/>
      <c r="N22" s="14"/>
      <c r="O22" s="14"/>
      <c r="Q22" s="64"/>
      <c r="R22" s="308"/>
      <c r="S22" s="146"/>
      <c r="T22" s="74"/>
      <c r="U22" s="74"/>
      <c r="V22" s="76"/>
      <c r="W22" s="147"/>
    </row>
    <row r="23" spans="1:27" s="9" customFormat="1" ht="3.75" customHeight="1" thickBot="1" x14ac:dyDescent="0.35">
      <c r="A23" s="12"/>
      <c r="B23" s="12"/>
      <c r="C23" s="12"/>
      <c r="D23" s="12"/>
      <c r="E23" s="12"/>
      <c r="F23" s="12"/>
      <c r="G23" s="13"/>
      <c r="H23" s="13"/>
      <c r="I23" s="13"/>
      <c r="J23" s="13"/>
      <c r="K23" s="13"/>
      <c r="L23" s="14"/>
      <c r="M23" s="14"/>
      <c r="N23" s="14"/>
      <c r="O23" s="14"/>
      <c r="Q23" s="64"/>
      <c r="R23" s="308"/>
      <c r="S23" s="146"/>
      <c r="T23" s="74"/>
      <c r="U23" s="74"/>
      <c r="V23" s="76"/>
      <c r="W23" s="147"/>
    </row>
    <row r="24" spans="1:27" ht="76.5" customHeight="1" thickBot="1" x14ac:dyDescent="0.35">
      <c r="A24" s="541" t="s">
        <v>13</v>
      </c>
      <c r="B24" s="16" t="s">
        <v>14</v>
      </c>
      <c r="C24" s="108" t="s">
        <v>15</v>
      </c>
      <c r="D24" s="118" t="s">
        <v>16</v>
      </c>
      <c r="E24" s="117" t="s">
        <v>17</v>
      </c>
      <c r="F24" s="351" t="s">
        <v>18</v>
      </c>
      <c r="G24" s="16" t="s">
        <v>233</v>
      </c>
      <c r="H24" s="16" t="s">
        <v>234</v>
      </c>
      <c r="I24" s="16" t="s">
        <v>19</v>
      </c>
      <c r="J24" s="16" t="s">
        <v>20</v>
      </c>
      <c r="K24" s="108" t="s">
        <v>21</v>
      </c>
      <c r="L24" s="136" t="s">
        <v>22</v>
      </c>
      <c r="M24" s="137" t="s">
        <v>236</v>
      </c>
      <c r="N24" s="138" t="s">
        <v>23</v>
      </c>
      <c r="O24" s="109" t="s">
        <v>39</v>
      </c>
      <c r="P24" s="16" t="s">
        <v>40</v>
      </c>
      <c r="S24" s="148" t="s">
        <v>237</v>
      </c>
      <c r="T24" s="140" t="s">
        <v>93</v>
      </c>
      <c r="U24" s="140" t="s">
        <v>239</v>
      </c>
      <c r="V24" s="140" t="s">
        <v>238</v>
      </c>
      <c r="W24" s="149" t="s">
        <v>97</v>
      </c>
    </row>
    <row r="25" spans="1:27" s="47" customFormat="1" ht="31.2" customHeight="1" x14ac:dyDescent="0.3">
      <c r="A25" s="542"/>
      <c r="B25" s="46" t="s">
        <v>24</v>
      </c>
      <c r="C25" s="46" t="s">
        <v>25</v>
      </c>
      <c r="D25" s="112" t="s">
        <v>26</v>
      </c>
      <c r="E25" s="46" t="s">
        <v>27</v>
      </c>
      <c r="F25" s="46"/>
      <c r="G25" s="46" t="s">
        <v>28</v>
      </c>
      <c r="H25" s="46"/>
      <c r="I25" s="46" t="s">
        <v>29</v>
      </c>
      <c r="J25" s="46"/>
      <c r="K25" s="131" t="s">
        <v>235</v>
      </c>
      <c r="L25" s="133"/>
      <c r="M25" s="134"/>
      <c r="N25" s="135"/>
      <c r="O25" s="132" t="s">
        <v>30</v>
      </c>
      <c r="P25" s="46"/>
      <c r="Q25" s="66"/>
      <c r="R25" s="310"/>
      <c r="S25" s="150"/>
      <c r="T25" s="67" t="s">
        <v>94</v>
      </c>
      <c r="U25" s="67" t="s">
        <v>95</v>
      </c>
      <c r="V25" s="94"/>
      <c r="W25" s="151" t="str">
        <f>IF(J26&lt;=0,"",IF(J26=90,$X$26))</f>
        <v/>
      </c>
      <c r="X25" s="37" t="s">
        <v>98</v>
      </c>
    </row>
    <row r="26" spans="1:27" ht="31.2" customHeight="1" x14ac:dyDescent="0.3">
      <c r="A26" s="322" t="str">
        <f>CDT!B26</f>
        <v>Artéméther-Luméfantrine 6cp (AL)</v>
      </c>
      <c r="B26" s="247"/>
      <c r="C26" s="248"/>
      <c r="D26" s="302" t="str">
        <f>IF(B26&lt;&gt;"",B26+C26,"")</f>
        <v/>
      </c>
      <c r="E26" s="249"/>
      <c r="F26" s="247"/>
      <c r="G26" s="247"/>
      <c r="H26" s="247"/>
      <c r="I26" s="247"/>
      <c r="J26" s="247"/>
      <c r="K26" s="248"/>
      <c r="L26" s="431" t="str">
        <f>IF(B26&lt;&gt;"",IF(J26=0,E26,((E26*90)/(90-J26))),"0")</f>
        <v>0</v>
      </c>
      <c r="M26" s="428" t="str">
        <f>IF(B26&lt;&gt;"",((E26/S26)*30),"0")</f>
        <v>0</v>
      </c>
      <c r="N26" s="250" t="str">
        <f>IF(B26&lt;&gt;"",IF(J26=0,((E26+L26)-K26),((M26*6)-K26)),"0")</f>
        <v>0</v>
      </c>
      <c r="O26" s="251"/>
      <c r="P26" s="313"/>
      <c r="R26" s="312">
        <f>+L26+N26</f>
        <v>0</v>
      </c>
      <c r="S26" s="152">
        <f>(90-J26)</f>
        <v>90</v>
      </c>
      <c r="T26" s="68" t="e">
        <f t="shared" ref="T26:T47" si="0">D26-(E26+G26+I26+H26)</f>
        <v>#VALUE!</v>
      </c>
      <c r="U26" s="68" t="e">
        <f>K26-T26</f>
        <v>#VALUE!</v>
      </c>
      <c r="V26" s="95">
        <v>6</v>
      </c>
      <c r="W26" s="153" t="e">
        <f t="shared" ref="W26:W50" si="1">IF(U26=0,"",$X$25)</f>
        <v>#VALUE!</v>
      </c>
      <c r="X26" s="37" t="s">
        <v>203</v>
      </c>
      <c r="Y26" s="107">
        <f>+O26</f>
        <v>0</v>
      </c>
    </row>
    <row r="27" spans="1:27" ht="31.2" customHeight="1" x14ac:dyDescent="0.3">
      <c r="A27" s="322" t="str">
        <f>CDT!B27</f>
        <v>Artéméther-Luméfantrine 12cp (AL)</v>
      </c>
      <c r="B27" s="247"/>
      <c r="C27" s="248"/>
      <c r="D27" s="302" t="str">
        <f t="shared" ref="D27" si="2">IF(B27&lt;&gt;"",B27+C27,"")</f>
        <v/>
      </c>
      <c r="E27" s="249"/>
      <c r="F27" s="247"/>
      <c r="G27" s="247"/>
      <c r="H27" s="247"/>
      <c r="I27" s="247"/>
      <c r="J27" s="247"/>
      <c r="K27" s="248"/>
      <c r="L27" s="431" t="str">
        <f t="shared" ref="L27:L49" si="3">IF(B27&lt;&gt;"",IF(J27=0,E27,((E27*90)/(90-J27))),"0")</f>
        <v>0</v>
      </c>
      <c r="M27" s="428" t="str">
        <f t="shared" ref="M27:M49" si="4">IF(B27&lt;&gt;"",((E27/S27)*30),"0")</f>
        <v>0</v>
      </c>
      <c r="N27" s="250" t="str">
        <f t="shared" ref="N27:N49" si="5">IF(B27&lt;&gt;"",IF(J27=0,((E27+L27)-K27),((M27*6)-K27)),"0")</f>
        <v>0</v>
      </c>
      <c r="O27" s="251"/>
      <c r="P27" s="247"/>
      <c r="R27" s="312">
        <f t="shared" ref="R27:R49" si="6">+L27+N27</f>
        <v>0</v>
      </c>
      <c r="S27" s="152">
        <f t="shared" ref="S27:S49" si="7">(90-J27)</f>
        <v>90</v>
      </c>
      <c r="T27" s="68" t="e">
        <f t="shared" si="0"/>
        <v>#VALUE!</v>
      </c>
      <c r="U27" s="68" t="e">
        <f t="shared" ref="U27:U49" si="8">K27-T27</f>
        <v>#VALUE!</v>
      </c>
      <c r="V27" s="95">
        <v>12</v>
      </c>
      <c r="W27" s="153" t="e">
        <f t="shared" si="1"/>
        <v>#VALUE!</v>
      </c>
      <c r="Y27" s="107">
        <f t="shared" ref="Y27:Y48" si="9">+O27</f>
        <v>0</v>
      </c>
    </row>
    <row r="28" spans="1:27" ht="31.2" customHeight="1" x14ac:dyDescent="0.3">
      <c r="A28" s="322" t="str">
        <f>CDT!B28</f>
        <v>Artéméther-Luméfantrine 18cp (AL)</v>
      </c>
      <c r="B28" s="247"/>
      <c r="C28" s="248"/>
      <c r="D28" s="302" t="str">
        <f>IF(B28&lt;&gt;"",B28+C28,"")</f>
        <v/>
      </c>
      <c r="E28" s="249"/>
      <c r="F28" s="247"/>
      <c r="G28" s="247"/>
      <c r="H28" s="247"/>
      <c r="I28" s="247"/>
      <c r="J28" s="247"/>
      <c r="K28" s="248"/>
      <c r="L28" s="431" t="str">
        <f t="shared" si="3"/>
        <v>0</v>
      </c>
      <c r="M28" s="428" t="str">
        <f t="shared" si="4"/>
        <v>0</v>
      </c>
      <c r="N28" s="250" t="str">
        <f t="shared" si="5"/>
        <v>0</v>
      </c>
      <c r="O28" s="251"/>
      <c r="P28" s="247"/>
      <c r="R28" s="312">
        <f t="shared" si="6"/>
        <v>0</v>
      </c>
      <c r="S28" s="152">
        <f t="shared" si="7"/>
        <v>90</v>
      </c>
      <c r="T28" s="68" t="e">
        <f t="shared" si="0"/>
        <v>#VALUE!</v>
      </c>
      <c r="U28" s="68" t="e">
        <f t="shared" si="8"/>
        <v>#VALUE!</v>
      </c>
      <c r="V28" s="95">
        <v>18</v>
      </c>
      <c r="W28" s="153" t="e">
        <f t="shared" si="1"/>
        <v>#VALUE!</v>
      </c>
      <c r="Y28" s="107">
        <f t="shared" si="9"/>
        <v>0</v>
      </c>
    </row>
    <row r="29" spans="1:27" ht="31.2" customHeight="1" x14ac:dyDescent="0.3">
      <c r="A29" s="322" t="str">
        <f>CDT!B29</f>
        <v>Artéméther-Luméfantrine 24cp (AL)</v>
      </c>
      <c r="B29" s="247"/>
      <c r="C29" s="248"/>
      <c r="D29" s="302" t="str">
        <f>IF(B29&lt;&gt;"",B29+C29,"")</f>
        <v/>
      </c>
      <c r="E29" s="249"/>
      <c r="F29" s="247"/>
      <c r="G29" s="247"/>
      <c r="H29" s="247"/>
      <c r="I29" s="247"/>
      <c r="J29" s="247"/>
      <c r="K29" s="248"/>
      <c r="L29" s="431" t="str">
        <f t="shared" si="3"/>
        <v>0</v>
      </c>
      <c r="M29" s="428" t="str">
        <f t="shared" si="4"/>
        <v>0</v>
      </c>
      <c r="N29" s="250" t="str">
        <f t="shared" si="5"/>
        <v>0</v>
      </c>
      <c r="O29" s="251"/>
      <c r="P29" s="247"/>
      <c r="R29" s="312">
        <f t="shared" si="6"/>
        <v>0</v>
      </c>
      <c r="S29" s="152">
        <f t="shared" si="7"/>
        <v>90</v>
      </c>
      <c r="T29" s="68" t="e">
        <f t="shared" si="0"/>
        <v>#VALUE!</v>
      </c>
      <c r="U29" s="68" t="e">
        <f t="shared" si="8"/>
        <v>#VALUE!</v>
      </c>
      <c r="V29" s="95">
        <v>24</v>
      </c>
      <c r="W29" s="153" t="e">
        <f t="shared" si="1"/>
        <v>#VALUE!</v>
      </c>
      <c r="Y29" s="107">
        <f t="shared" si="9"/>
        <v>0</v>
      </c>
    </row>
    <row r="30" spans="1:27" ht="31.2" customHeight="1" x14ac:dyDescent="0.3">
      <c r="A30" s="322" t="str">
        <f>CDT!B30</f>
        <v>Artéméther injectable 40 mg</v>
      </c>
      <c r="B30" s="247"/>
      <c r="C30" s="248"/>
      <c r="D30" s="302" t="str">
        <f t="shared" ref="D30:D49" si="10">IF(B30&lt;&gt;"",B30+C30,"")</f>
        <v/>
      </c>
      <c r="E30" s="249"/>
      <c r="F30" s="247"/>
      <c r="G30" s="247"/>
      <c r="H30" s="247"/>
      <c r="I30" s="247"/>
      <c r="J30" s="247"/>
      <c r="K30" s="248"/>
      <c r="L30" s="431" t="str">
        <f t="shared" si="3"/>
        <v>0</v>
      </c>
      <c r="M30" s="428" t="str">
        <f t="shared" si="4"/>
        <v>0</v>
      </c>
      <c r="N30" s="250" t="str">
        <f t="shared" si="5"/>
        <v>0</v>
      </c>
      <c r="O30" s="251"/>
      <c r="P30" s="247"/>
      <c r="R30" s="312">
        <f t="shared" si="6"/>
        <v>0</v>
      </c>
      <c r="S30" s="152">
        <f t="shared" si="7"/>
        <v>90</v>
      </c>
      <c r="T30" s="68" t="e">
        <f t="shared" si="0"/>
        <v>#VALUE!</v>
      </c>
      <c r="U30" s="68" t="e">
        <f t="shared" si="8"/>
        <v>#VALUE!</v>
      </c>
      <c r="V30" s="95">
        <v>1</v>
      </c>
      <c r="W30" s="153" t="e">
        <f t="shared" si="1"/>
        <v>#VALUE!</v>
      </c>
      <c r="Y30" s="107">
        <f t="shared" si="9"/>
        <v>0</v>
      </c>
    </row>
    <row r="31" spans="1:27" ht="34.5" customHeight="1" x14ac:dyDescent="0.3">
      <c r="A31" s="322" t="str">
        <f>CDT!B31</f>
        <v>Artéméther injectable 80 mg</v>
      </c>
      <c r="B31" s="247"/>
      <c r="C31" s="248"/>
      <c r="D31" s="302" t="str">
        <f t="shared" si="10"/>
        <v/>
      </c>
      <c r="E31" s="249"/>
      <c r="F31" s="247"/>
      <c r="G31" s="247"/>
      <c r="H31" s="247"/>
      <c r="I31" s="247"/>
      <c r="J31" s="247"/>
      <c r="K31" s="248"/>
      <c r="L31" s="431" t="str">
        <f t="shared" si="3"/>
        <v>0</v>
      </c>
      <c r="M31" s="428" t="str">
        <f t="shared" si="4"/>
        <v>0</v>
      </c>
      <c r="N31" s="250" t="str">
        <f t="shared" si="5"/>
        <v>0</v>
      </c>
      <c r="O31" s="251"/>
      <c r="P31" s="247"/>
      <c r="R31" s="312">
        <f t="shared" si="6"/>
        <v>0</v>
      </c>
      <c r="S31" s="152">
        <f t="shared" si="7"/>
        <v>90</v>
      </c>
      <c r="T31" s="68" t="e">
        <f t="shared" si="0"/>
        <v>#VALUE!</v>
      </c>
      <c r="U31" s="68" t="e">
        <f t="shared" si="8"/>
        <v>#VALUE!</v>
      </c>
      <c r="V31" s="95">
        <v>1</v>
      </c>
      <c r="W31" s="153" t="e">
        <f t="shared" si="1"/>
        <v>#VALUE!</v>
      </c>
      <c r="Y31" s="107">
        <f t="shared" si="9"/>
        <v>0</v>
      </c>
    </row>
    <row r="32" spans="1:27" ht="34.5" customHeight="1" x14ac:dyDescent="0.3">
      <c r="A32" s="435" t="str">
        <f>CDT!B32</f>
        <v>Artésunate injectable 60 mg</v>
      </c>
      <c r="B32" s="247"/>
      <c r="C32" s="248"/>
      <c r="D32" s="302" t="str">
        <f t="shared" si="10"/>
        <v/>
      </c>
      <c r="E32" s="249"/>
      <c r="F32" s="247"/>
      <c r="G32" s="247"/>
      <c r="H32" s="247"/>
      <c r="I32" s="247"/>
      <c r="J32" s="247"/>
      <c r="K32" s="248"/>
      <c r="L32" s="438" t="str">
        <f t="shared" si="3"/>
        <v>0</v>
      </c>
      <c r="M32" s="314" t="str">
        <f>IF(B32&lt;&gt;"",((E32/S32:S32)*30),"0")</f>
        <v>0</v>
      </c>
      <c r="N32" s="432" t="str">
        <f>IF(B32&lt;&gt;"",IF(J32=0,AA32,IF(J32&gt;0,((M32/30)*J32)+AA32)),"0")</f>
        <v>0</v>
      </c>
      <c r="O32" s="433"/>
      <c r="P32" s="247"/>
      <c r="R32" s="312">
        <f t="shared" si="6"/>
        <v>0</v>
      </c>
      <c r="S32" s="429">
        <f t="shared" si="7"/>
        <v>90</v>
      </c>
      <c r="T32" s="436" t="e">
        <f>D32-(E32+G32+I32+H32)</f>
        <v>#VALUE!</v>
      </c>
      <c r="U32" s="436" t="e">
        <f t="shared" si="8"/>
        <v>#VALUE!</v>
      </c>
      <c r="V32" s="430">
        <v>1</v>
      </c>
      <c r="W32" s="437" t="e">
        <f t="shared" si="1"/>
        <v>#VALUE!</v>
      </c>
      <c r="Y32" s="107">
        <f t="shared" si="9"/>
        <v>0</v>
      </c>
      <c r="AA32" s="3">
        <f>((F32*10)+L32-K32)</f>
        <v>0</v>
      </c>
    </row>
    <row r="33" spans="1:25" ht="34.5" customHeight="1" x14ac:dyDescent="0.3">
      <c r="A33" s="322" t="str">
        <f>CDT!B33</f>
        <v xml:space="preserve"> Sulfadoxine Pyriméthamine:  (SP)</v>
      </c>
      <c r="B33" s="247"/>
      <c r="C33" s="248"/>
      <c r="D33" s="302" t="str">
        <f t="shared" si="10"/>
        <v/>
      </c>
      <c r="E33" s="249"/>
      <c r="F33" s="247"/>
      <c r="G33" s="247"/>
      <c r="H33" s="247"/>
      <c r="I33" s="247"/>
      <c r="J33" s="247"/>
      <c r="K33" s="248"/>
      <c r="L33" s="431" t="str">
        <f t="shared" si="3"/>
        <v>0</v>
      </c>
      <c r="M33" s="428" t="str">
        <f t="shared" si="4"/>
        <v>0</v>
      </c>
      <c r="N33" s="250" t="str">
        <f t="shared" si="5"/>
        <v>0</v>
      </c>
      <c r="O33" s="251"/>
      <c r="P33" s="247"/>
      <c r="R33" s="312">
        <f t="shared" si="6"/>
        <v>0</v>
      </c>
      <c r="S33" s="152">
        <f t="shared" si="7"/>
        <v>90</v>
      </c>
      <c r="T33" s="68" t="e">
        <f t="shared" si="0"/>
        <v>#VALUE!</v>
      </c>
      <c r="U33" s="68" t="e">
        <f t="shared" si="8"/>
        <v>#VALUE!</v>
      </c>
      <c r="V33" s="95">
        <v>3</v>
      </c>
      <c r="W33" s="153" t="e">
        <f t="shared" si="1"/>
        <v>#VALUE!</v>
      </c>
      <c r="Y33" s="107">
        <f t="shared" si="9"/>
        <v>0</v>
      </c>
    </row>
    <row r="34" spans="1:25" ht="34.5" customHeight="1" x14ac:dyDescent="0.3">
      <c r="A34" s="322" t="str">
        <f>CDT!B34</f>
        <v>Test de Diagnostic Rapide  : (TDR)</v>
      </c>
      <c r="B34" s="247"/>
      <c r="C34" s="248"/>
      <c r="D34" s="302" t="str">
        <f t="shared" si="10"/>
        <v/>
      </c>
      <c r="E34" s="247"/>
      <c r="F34" s="248"/>
      <c r="G34" s="247"/>
      <c r="H34" s="247"/>
      <c r="I34" s="247"/>
      <c r="J34" s="247"/>
      <c r="K34" s="248"/>
      <c r="L34" s="431" t="str">
        <f t="shared" si="3"/>
        <v>0</v>
      </c>
      <c r="M34" s="428" t="str">
        <f t="shared" si="4"/>
        <v>0</v>
      </c>
      <c r="N34" s="250" t="str">
        <f t="shared" si="5"/>
        <v>0</v>
      </c>
      <c r="O34" s="251"/>
      <c r="P34" s="247"/>
      <c r="R34" s="312">
        <f t="shared" si="6"/>
        <v>0</v>
      </c>
      <c r="S34" s="152">
        <f t="shared" si="7"/>
        <v>90</v>
      </c>
      <c r="T34" s="68" t="e">
        <f t="shared" si="0"/>
        <v>#VALUE!</v>
      </c>
      <c r="U34" s="68" t="e">
        <f t="shared" si="8"/>
        <v>#VALUE!</v>
      </c>
      <c r="V34" s="95">
        <v>1</v>
      </c>
      <c r="W34" s="153" t="e">
        <f>IF(U34=0,"",$X$25)</f>
        <v>#VALUE!</v>
      </c>
      <c r="Y34" s="107">
        <f t="shared" si="9"/>
        <v>0</v>
      </c>
    </row>
    <row r="35" spans="1:25" ht="34.5" customHeight="1" x14ac:dyDescent="0.3">
      <c r="A35" s="322" t="str">
        <f>CDT!B35</f>
        <v>Moustiquaire à Imprégnation Durable: (MID)</v>
      </c>
      <c r="B35" s="247"/>
      <c r="C35" s="248"/>
      <c r="D35" s="302" t="str">
        <f t="shared" si="10"/>
        <v/>
      </c>
      <c r="E35" s="247"/>
      <c r="F35" s="248"/>
      <c r="G35" s="247"/>
      <c r="H35" s="247"/>
      <c r="I35" s="247"/>
      <c r="J35" s="247"/>
      <c r="K35" s="248"/>
      <c r="L35" s="431" t="str">
        <f t="shared" si="3"/>
        <v>0</v>
      </c>
      <c r="M35" s="428" t="str">
        <f t="shared" si="4"/>
        <v>0</v>
      </c>
      <c r="N35" s="250" t="str">
        <f t="shared" si="5"/>
        <v>0</v>
      </c>
      <c r="O35" s="251"/>
      <c r="P35" s="247"/>
      <c r="R35" s="312">
        <f t="shared" si="6"/>
        <v>0</v>
      </c>
      <c r="S35" s="152">
        <f t="shared" si="7"/>
        <v>90</v>
      </c>
      <c r="T35" s="68" t="e">
        <f t="shared" si="0"/>
        <v>#VALUE!</v>
      </c>
      <c r="U35" s="68" t="e">
        <f t="shared" si="8"/>
        <v>#VALUE!</v>
      </c>
      <c r="V35" s="95">
        <v>1</v>
      </c>
      <c r="W35" s="153" t="e">
        <f t="shared" si="1"/>
        <v>#VALUE!</v>
      </c>
      <c r="Y35" s="107">
        <f t="shared" si="9"/>
        <v>0</v>
      </c>
    </row>
    <row r="36" spans="1:25" ht="34.5" customHeight="1" x14ac:dyDescent="0.3">
      <c r="A36" s="322" t="str">
        <f>CDT!B36</f>
        <v>Dihydroartéminisine Pipéraquine– Plaq / 3 comp 
( DHA-PPQ)  20/160 mg</v>
      </c>
      <c r="B36" s="247"/>
      <c r="C36" s="248"/>
      <c r="D36" s="302" t="str">
        <f t="shared" si="10"/>
        <v/>
      </c>
      <c r="E36" s="249"/>
      <c r="F36" s="247"/>
      <c r="G36" s="247"/>
      <c r="H36" s="247"/>
      <c r="I36" s="247"/>
      <c r="J36" s="247"/>
      <c r="K36" s="248"/>
      <c r="L36" s="431" t="str">
        <f t="shared" si="3"/>
        <v>0</v>
      </c>
      <c r="M36" s="428" t="str">
        <f t="shared" si="4"/>
        <v>0</v>
      </c>
      <c r="N36" s="250" t="str">
        <f t="shared" si="5"/>
        <v>0</v>
      </c>
      <c r="O36" s="251"/>
      <c r="P36" s="247"/>
      <c r="R36" s="312">
        <f t="shared" si="6"/>
        <v>0</v>
      </c>
      <c r="S36" s="152">
        <f t="shared" si="7"/>
        <v>90</v>
      </c>
      <c r="T36" s="68" t="e">
        <f t="shared" si="0"/>
        <v>#VALUE!</v>
      </c>
      <c r="U36" s="68" t="e">
        <f t="shared" si="8"/>
        <v>#VALUE!</v>
      </c>
      <c r="V36" s="95">
        <v>3</v>
      </c>
      <c r="W36" s="153" t="e">
        <f t="shared" si="1"/>
        <v>#VALUE!</v>
      </c>
      <c r="Y36" s="107">
        <f t="shared" si="9"/>
        <v>0</v>
      </c>
    </row>
    <row r="37" spans="1:25" ht="34.5" customHeight="1" x14ac:dyDescent="0.3">
      <c r="A37" s="322" t="str">
        <f>CDT!B37</f>
        <v>Dihydroartéminisine Pipéraquine– Plaq / 3 comp 
( DHA-PPQ)  40/320 mg</v>
      </c>
      <c r="B37" s="247"/>
      <c r="C37" s="248"/>
      <c r="D37" s="302" t="str">
        <f t="shared" si="10"/>
        <v/>
      </c>
      <c r="E37" s="249"/>
      <c r="F37" s="247"/>
      <c r="G37" s="247"/>
      <c r="H37" s="247"/>
      <c r="I37" s="247"/>
      <c r="J37" s="247"/>
      <c r="K37" s="248"/>
      <c r="L37" s="431" t="str">
        <f t="shared" si="3"/>
        <v>0</v>
      </c>
      <c r="M37" s="428" t="str">
        <f t="shared" si="4"/>
        <v>0</v>
      </c>
      <c r="N37" s="250" t="str">
        <f t="shared" si="5"/>
        <v>0</v>
      </c>
      <c r="O37" s="251"/>
      <c r="P37" s="247"/>
      <c r="R37" s="312">
        <f t="shared" si="6"/>
        <v>0</v>
      </c>
      <c r="S37" s="152">
        <f t="shared" si="7"/>
        <v>90</v>
      </c>
      <c r="T37" s="68" t="e">
        <f t="shared" si="0"/>
        <v>#VALUE!</v>
      </c>
      <c r="U37" s="68" t="e">
        <f t="shared" si="8"/>
        <v>#VALUE!</v>
      </c>
      <c r="V37" s="95">
        <v>3</v>
      </c>
      <c r="W37" s="153" t="e">
        <f t="shared" si="1"/>
        <v>#VALUE!</v>
      </c>
      <c r="Y37" s="107">
        <f t="shared" si="9"/>
        <v>0</v>
      </c>
    </row>
    <row r="38" spans="1:25" ht="34.5" customHeight="1" x14ac:dyDescent="0.3">
      <c r="A38" s="322" t="str">
        <f>CDT!B38</f>
        <v>Dihydroartéminisine Pipéraquine– Plaq / 6 comp 
( DHA-PPQ)  40/320 mg</v>
      </c>
      <c r="B38" s="247"/>
      <c r="C38" s="248"/>
      <c r="D38" s="302" t="str">
        <f t="shared" si="10"/>
        <v/>
      </c>
      <c r="E38" s="249"/>
      <c r="F38" s="247"/>
      <c r="G38" s="247"/>
      <c r="H38" s="247"/>
      <c r="I38" s="247"/>
      <c r="J38" s="247"/>
      <c r="K38" s="248"/>
      <c r="L38" s="431" t="str">
        <f t="shared" si="3"/>
        <v>0</v>
      </c>
      <c r="M38" s="428" t="str">
        <f t="shared" si="4"/>
        <v>0</v>
      </c>
      <c r="N38" s="250" t="str">
        <f t="shared" si="5"/>
        <v>0</v>
      </c>
      <c r="O38" s="251"/>
      <c r="P38" s="247"/>
      <c r="R38" s="312">
        <f t="shared" si="6"/>
        <v>0</v>
      </c>
      <c r="S38" s="152">
        <f t="shared" si="7"/>
        <v>90</v>
      </c>
      <c r="T38" s="68" t="e">
        <f t="shared" si="0"/>
        <v>#VALUE!</v>
      </c>
      <c r="U38" s="68" t="e">
        <f t="shared" si="8"/>
        <v>#VALUE!</v>
      </c>
      <c r="V38" s="95">
        <v>3</v>
      </c>
      <c r="W38" s="153" t="e">
        <f t="shared" si="1"/>
        <v>#VALUE!</v>
      </c>
      <c r="Y38" s="107">
        <f t="shared" si="9"/>
        <v>0</v>
      </c>
    </row>
    <row r="39" spans="1:25" ht="34.5" customHeight="1" x14ac:dyDescent="0.3">
      <c r="A39" s="322" t="str">
        <f>CDT!B39</f>
        <v>Dihydroartemisinine/pipéraquine – Plaq / 9 comp 
( DHA-PPQ) 40/320 mg</v>
      </c>
      <c r="B39" s="247"/>
      <c r="C39" s="248"/>
      <c r="D39" s="302" t="str">
        <f t="shared" si="10"/>
        <v/>
      </c>
      <c r="E39" s="249"/>
      <c r="F39" s="247"/>
      <c r="G39" s="247"/>
      <c r="H39" s="247"/>
      <c r="I39" s="247"/>
      <c r="J39" s="247"/>
      <c r="K39" s="248"/>
      <c r="L39" s="431" t="str">
        <f t="shared" si="3"/>
        <v>0</v>
      </c>
      <c r="M39" s="428" t="str">
        <f t="shared" si="4"/>
        <v>0</v>
      </c>
      <c r="N39" s="250" t="str">
        <f t="shared" si="5"/>
        <v>0</v>
      </c>
      <c r="O39" s="251"/>
      <c r="P39" s="247"/>
      <c r="R39" s="312">
        <f t="shared" si="6"/>
        <v>0</v>
      </c>
      <c r="S39" s="152">
        <f t="shared" si="7"/>
        <v>90</v>
      </c>
      <c r="T39" s="68" t="e">
        <f t="shared" si="0"/>
        <v>#VALUE!</v>
      </c>
      <c r="U39" s="68" t="e">
        <f t="shared" si="8"/>
        <v>#VALUE!</v>
      </c>
      <c r="V39" s="95">
        <v>3</v>
      </c>
      <c r="W39" s="153" t="e">
        <f t="shared" si="1"/>
        <v>#VALUE!</v>
      </c>
      <c r="Y39" s="107">
        <f t="shared" si="9"/>
        <v>0</v>
      </c>
    </row>
    <row r="40" spans="1:25" ht="34.5" customHeight="1" x14ac:dyDescent="0.3">
      <c r="A40" s="322" t="str">
        <f>CDT!B40</f>
        <v>Artésunate Amodiaquine: (ASAQ) : 3 cp (25/67,5 mg)</v>
      </c>
      <c r="B40" s="247"/>
      <c r="C40" s="248"/>
      <c r="D40" s="302" t="str">
        <f t="shared" si="10"/>
        <v/>
      </c>
      <c r="E40" s="249"/>
      <c r="F40" s="247"/>
      <c r="G40" s="247"/>
      <c r="H40" s="247"/>
      <c r="I40" s="247"/>
      <c r="J40" s="247"/>
      <c r="K40" s="248"/>
      <c r="L40" s="431" t="str">
        <f t="shared" si="3"/>
        <v>0</v>
      </c>
      <c r="M40" s="428" t="str">
        <f t="shared" si="4"/>
        <v>0</v>
      </c>
      <c r="N40" s="250" t="str">
        <f t="shared" si="5"/>
        <v>0</v>
      </c>
      <c r="O40" s="251"/>
      <c r="P40" s="247"/>
      <c r="R40" s="312">
        <f t="shared" si="6"/>
        <v>0</v>
      </c>
      <c r="S40" s="152">
        <f t="shared" si="7"/>
        <v>90</v>
      </c>
      <c r="T40" s="68" t="e">
        <f t="shared" si="0"/>
        <v>#VALUE!</v>
      </c>
      <c r="U40" s="68" t="e">
        <f t="shared" si="8"/>
        <v>#VALUE!</v>
      </c>
      <c r="V40" s="95">
        <v>1</v>
      </c>
      <c r="W40" s="153" t="e">
        <f t="shared" si="1"/>
        <v>#VALUE!</v>
      </c>
      <c r="Y40" s="107">
        <f t="shared" si="9"/>
        <v>0</v>
      </c>
    </row>
    <row r="41" spans="1:25" ht="34.5" customHeight="1" x14ac:dyDescent="0.3">
      <c r="A41" s="322" t="str">
        <f>CDT!B41</f>
        <v>Artésunate Amodiaquine: (ASAQ) 3 cp (50/135 mg)</v>
      </c>
      <c r="B41" s="247"/>
      <c r="C41" s="248"/>
      <c r="D41" s="302" t="str">
        <f t="shared" si="10"/>
        <v/>
      </c>
      <c r="E41" s="249"/>
      <c r="F41" s="247"/>
      <c r="G41" s="247"/>
      <c r="H41" s="247"/>
      <c r="I41" s="247"/>
      <c r="J41" s="247"/>
      <c r="K41" s="248"/>
      <c r="L41" s="431" t="str">
        <f t="shared" si="3"/>
        <v>0</v>
      </c>
      <c r="M41" s="428" t="str">
        <f t="shared" si="4"/>
        <v>0</v>
      </c>
      <c r="N41" s="250" t="str">
        <f t="shared" si="5"/>
        <v>0</v>
      </c>
      <c r="O41" s="251"/>
      <c r="P41" s="247"/>
      <c r="R41" s="312">
        <f t="shared" si="6"/>
        <v>0</v>
      </c>
      <c r="S41" s="152">
        <f t="shared" si="7"/>
        <v>90</v>
      </c>
      <c r="T41" s="68" t="e">
        <f t="shared" si="0"/>
        <v>#VALUE!</v>
      </c>
      <c r="U41" s="68" t="e">
        <f t="shared" si="8"/>
        <v>#VALUE!</v>
      </c>
      <c r="V41" s="95">
        <v>1</v>
      </c>
      <c r="W41" s="153" t="e">
        <f t="shared" si="1"/>
        <v>#VALUE!</v>
      </c>
      <c r="Y41" s="107">
        <f t="shared" si="9"/>
        <v>0</v>
      </c>
    </row>
    <row r="42" spans="1:25" ht="34.5" customHeight="1" x14ac:dyDescent="0.3">
      <c r="A42" s="322" t="str">
        <f>CDT!B42</f>
        <v>Artésunate Amodiaquine: (ASAQ) 3 cp (100/270 mg)</v>
      </c>
      <c r="B42" s="247"/>
      <c r="C42" s="248"/>
      <c r="D42" s="302" t="str">
        <f t="shared" si="10"/>
        <v/>
      </c>
      <c r="E42" s="249"/>
      <c r="F42" s="247"/>
      <c r="G42" s="247"/>
      <c r="H42" s="247"/>
      <c r="I42" s="247"/>
      <c r="J42" s="247"/>
      <c r="K42" s="248"/>
      <c r="L42" s="431" t="str">
        <f t="shared" si="3"/>
        <v>0</v>
      </c>
      <c r="M42" s="428" t="str">
        <f t="shared" si="4"/>
        <v>0</v>
      </c>
      <c r="N42" s="250" t="str">
        <f t="shared" si="5"/>
        <v>0</v>
      </c>
      <c r="O42" s="251"/>
      <c r="P42" s="247"/>
      <c r="R42" s="312">
        <f t="shared" si="6"/>
        <v>0</v>
      </c>
      <c r="S42" s="152">
        <f t="shared" si="7"/>
        <v>90</v>
      </c>
      <c r="T42" s="68" t="e">
        <f t="shared" si="0"/>
        <v>#VALUE!</v>
      </c>
      <c r="U42" s="68" t="e">
        <f t="shared" si="8"/>
        <v>#VALUE!</v>
      </c>
      <c r="V42" s="95">
        <v>1</v>
      </c>
      <c r="W42" s="153" t="e">
        <f t="shared" si="1"/>
        <v>#VALUE!</v>
      </c>
      <c r="Y42" s="107">
        <f t="shared" si="9"/>
        <v>0</v>
      </c>
    </row>
    <row r="43" spans="1:25" ht="34.5" customHeight="1" x14ac:dyDescent="0.3">
      <c r="A43" s="322" t="str">
        <f>CDT!B43</f>
        <v>Artésunate Amodiaquine: (ASAQ) 6 cp (100/270 mg)</v>
      </c>
      <c r="B43" s="247"/>
      <c r="C43" s="248"/>
      <c r="D43" s="302" t="str">
        <f t="shared" si="10"/>
        <v/>
      </c>
      <c r="E43" s="249"/>
      <c r="F43" s="247"/>
      <c r="G43" s="247"/>
      <c r="H43" s="247"/>
      <c r="I43" s="247"/>
      <c r="J43" s="247"/>
      <c r="K43" s="248"/>
      <c r="L43" s="431" t="str">
        <f t="shared" si="3"/>
        <v>0</v>
      </c>
      <c r="M43" s="428" t="str">
        <f t="shared" si="4"/>
        <v>0</v>
      </c>
      <c r="N43" s="250" t="str">
        <f t="shared" si="5"/>
        <v>0</v>
      </c>
      <c r="O43" s="251"/>
      <c r="P43" s="247"/>
      <c r="R43" s="312">
        <f t="shared" si="6"/>
        <v>0</v>
      </c>
      <c r="S43" s="152">
        <f t="shared" si="7"/>
        <v>90</v>
      </c>
      <c r="T43" s="68" t="e">
        <f t="shared" si="0"/>
        <v>#VALUE!</v>
      </c>
      <c r="U43" s="68" t="e">
        <f t="shared" si="8"/>
        <v>#VALUE!</v>
      </c>
      <c r="V43" s="95">
        <v>1</v>
      </c>
      <c r="W43" s="153" t="e">
        <f t="shared" si="1"/>
        <v>#VALUE!</v>
      </c>
      <c r="Y43" s="107">
        <f t="shared" si="9"/>
        <v>0</v>
      </c>
    </row>
    <row r="44" spans="1:25" ht="34.5" customHeight="1" x14ac:dyDescent="0.3">
      <c r="A44" s="322" t="str">
        <f>CDT!B44</f>
        <v>Artésunate - Méfloquine (AS-MF)</v>
      </c>
      <c r="B44" s="247"/>
      <c r="C44" s="248"/>
      <c r="D44" s="302" t="str">
        <f t="shared" si="10"/>
        <v/>
      </c>
      <c r="E44" s="249"/>
      <c r="F44" s="247"/>
      <c r="G44" s="247"/>
      <c r="H44" s="247"/>
      <c r="I44" s="247"/>
      <c r="J44" s="247"/>
      <c r="K44" s="248"/>
      <c r="L44" s="431" t="str">
        <f t="shared" si="3"/>
        <v>0</v>
      </c>
      <c r="M44" s="428" t="str">
        <f t="shared" si="4"/>
        <v>0</v>
      </c>
      <c r="N44" s="250" t="str">
        <f t="shared" si="5"/>
        <v>0</v>
      </c>
      <c r="O44" s="251"/>
      <c r="P44" s="247"/>
      <c r="R44" s="312">
        <f t="shared" si="6"/>
        <v>0</v>
      </c>
      <c r="S44" s="152">
        <f t="shared" si="7"/>
        <v>90</v>
      </c>
      <c r="T44" s="68" t="e">
        <f t="shared" si="0"/>
        <v>#VALUE!</v>
      </c>
      <c r="U44" s="68" t="e">
        <f t="shared" si="8"/>
        <v>#VALUE!</v>
      </c>
      <c r="V44" s="95">
        <v>1</v>
      </c>
      <c r="W44" s="153" t="e">
        <f t="shared" si="1"/>
        <v>#VALUE!</v>
      </c>
      <c r="Y44" s="107">
        <f t="shared" si="9"/>
        <v>0</v>
      </c>
    </row>
    <row r="45" spans="1:25" ht="34.5" customHeight="1" x14ac:dyDescent="0.3">
      <c r="A45" s="322" t="str">
        <f>CDT!B45</f>
        <v>Quinine comprimé 300mg</v>
      </c>
      <c r="B45" s="247"/>
      <c r="C45" s="248"/>
      <c r="D45" s="302" t="str">
        <f t="shared" si="10"/>
        <v/>
      </c>
      <c r="E45" s="249"/>
      <c r="F45" s="247"/>
      <c r="G45" s="247"/>
      <c r="H45" s="247"/>
      <c r="I45" s="247"/>
      <c r="J45" s="247"/>
      <c r="K45" s="248"/>
      <c r="L45" s="431" t="str">
        <f t="shared" si="3"/>
        <v>0</v>
      </c>
      <c r="M45" s="428" t="str">
        <f t="shared" si="4"/>
        <v>0</v>
      </c>
      <c r="N45" s="250" t="str">
        <f t="shared" si="5"/>
        <v>0</v>
      </c>
      <c r="O45" s="251"/>
      <c r="P45" s="247"/>
      <c r="R45" s="312">
        <f t="shared" si="6"/>
        <v>0</v>
      </c>
      <c r="S45" s="152">
        <f t="shared" si="7"/>
        <v>90</v>
      </c>
      <c r="T45" s="68" t="e">
        <f t="shared" si="0"/>
        <v>#VALUE!</v>
      </c>
      <c r="U45" s="68" t="e">
        <f t="shared" si="8"/>
        <v>#VALUE!</v>
      </c>
      <c r="V45" s="95">
        <v>1</v>
      </c>
      <c r="W45" s="153" t="e">
        <f t="shared" si="1"/>
        <v>#VALUE!</v>
      </c>
      <c r="Y45" s="107">
        <f t="shared" si="9"/>
        <v>0</v>
      </c>
    </row>
    <row r="46" spans="1:25" ht="34.5" customHeight="1" x14ac:dyDescent="0.3">
      <c r="A46" s="322" t="str">
        <f>CDT!B46</f>
        <v>Quinine injectable 300 mg</v>
      </c>
      <c r="B46" s="247"/>
      <c r="C46" s="248"/>
      <c r="D46" s="302" t="str">
        <f t="shared" si="10"/>
        <v/>
      </c>
      <c r="E46" s="249"/>
      <c r="F46" s="247"/>
      <c r="G46" s="247"/>
      <c r="H46" s="247"/>
      <c r="I46" s="247"/>
      <c r="J46" s="247"/>
      <c r="K46" s="248"/>
      <c r="L46" s="431" t="str">
        <f t="shared" si="3"/>
        <v>0</v>
      </c>
      <c r="M46" s="428" t="str">
        <f t="shared" si="4"/>
        <v>0</v>
      </c>
      <c r="N46" s="250" t="str">
        <f t="shared" si="5"/>
        <v>0</v>
      </c>
      <c r="O46" s="251"/>
      <c r="P46" s="247"/>
      <c r="R46" s="312">
        <f t="shared" si="6"/>
        <v>0</v>
      </c>
      <c r="S46" s="152">
        <f t="shared" si="7"/>
        <v>90</v>
      </c>
      <c r="T46" s="68" t="e">
        <f t="shared" si="0"/>
        <v>#VALUE!</v>
      </c>
      <c r="U46" s="68" t="e">
        <f t="shared" si="8"/>
        <v>#VALUE!</v>
      </c>
      <c r="V46" s="95">
        <v>1</v>
      </c>
      <c r="W46" s="153" t="e">
        <f t="shared" si="1"/>
        <v>#VALUE!</v>
      </c>
      <c r="Y46" s="107">
        <f t="shared" si="9"/>
        <v>0</v>
      </c>
    </row>
    <row r="47" spans="1:25" ht="34.5" customHeight="1" x14ac:dyDescent="0.3">
      <c r="A47" s="322" t="str">
        <f>CDT!B47</f>
        <v>Quinine injectable 600 mg</v>
      </c>
      <c r="B47" s="247"/>
      <c r="C47" s="248"/>
      <c r="D47" s="302" t="str">
        <f t="shared" si="10"/>
        <v/>
      </c>
      <c r="E47" s="249"/>
      <c r="F47" s="247"/>
      <c r="G47" s="247"/>
      <c r="H47" s="247"/>
      <c r="I47" s="247"/>
      <c r="J47" s="247"/>
      <c r="K47" s="248"/>
      <c r="L47" s="431" t="str">
        <f t="shared" si="3"/>
        <v>0</v>
      </c>
      <c r="M47" s="428" t="str">
        <f t="shared" si="4"/>
        <v>0</v>
      </c>
      <c r="N47" s="250" t="str">
        <f t="shared" si="5"/>
        <v>0</v>
      </c>
      <c r="O47" s="251"/>
      <c r="P47" s="247"/>
      <c r="R47" s="312">
        <f t="shared" si="6"/>
        <v>0</v>
      </c>
      <c r="S47" s="152">
        <f t="shared" si="7"/>
        <v>90</v>
      </c>
      <c r="T47" s="68" t="e">
        <f t="shared" si="0"/>
        <v>#VALUE!</v>
      </c>
      <c r="U47" s="68" t="e">
        <f t="shared" si="8"/>
        <v>#VALUE!</v>
      </c>
      <c r="V47" s="95">
        <v>1</v>
      </c>
      <c r="W47" s="153" t="e">
        <f t="shared" si="1"/>
        <v>#VALUE!</v>
      </c>
      <c r="Y47" s="107">
        <f t="shared" si="9"/>
        <v>0</v>
      </c>
    </row>
    <row r="48" spans="1:25" ht="34.5" customHeight="1" thickBot="1" x14ac:dyDescent="0.35">
      <c r="A48" s="322" t="str">
        <f>CDT!B48</f>
        <v>Quinine injectable 600 mg</v>
      </c>
      <c r="B48" s="247"/>
      <c r="C48" s="248"/>
      <c r="D48" s="303" t="str">
        <f t="shared" si="10"/>
        <v/>
      </c>
      <c r="E48" s="249"/>
      <c r="F48" s="247"/>
      <c r="G48" s="247"/>
      <c r="H48" s="247"/>
      <c r="I48" s="247"/>
      <c r="J48" s="247"/>
      <c r="K48" s="248"/>
      <c r="L48" s="431" t="str">
        <f t="shared" si="3"/>
        <v>0</v>
      </c>
      <c r="M48" s="428" t="str">
        <f t="shared" si="4"/>
        <v>0</v>
      </c>
      <c r="N48" s="250" t="str">
        <f t="shared" si="5"/>
        <v>0</v>
      </c>
      <c r="O48" s="251"/>
      <c r="P48" s="247"/>
      <c r="R48" s="312">
        <f t="shared" si="6"/>
        <v>0</v>
      </c>
      <c r="S48" s="152">
        <f t="shared" si="7"/>
        <v>90</v>
      </c>
      <c r="T48" s="68" t="e">
        <f>D48-(E48+G48+I48+H48)</f>
        <v>#VALUE!</v>
      </c>
      <c r="U48" s="68" t="e">
        <f t="shared" si="8"/>
        <v>#VALUE!</v>
      </c>
      <c r="V48" s="95">
        <v>1</v>
      </c>
      <c r="W48" s="153" t="e">
        <f t="shared" si="1"/>
        <v>#VALUE!</v>
      </c>
      <c r="Y48" s="107">
        <f t="shared" si="9"/>
        <v>0</v>
      </c>
    </row>
    <row r="49" spans="1:23" ht="34.5" customHeight="1" thickBot="1" x14ac:dyDescent="0.35">
      <c r="A49" s="322" t="str">
        <f>CDT!B49</f>
        <v>Artéméther injectable 100 mg</v>
      </c>
      <c r="B49" s="247"/>
      <c r="C49" s="248"/>
      <c r="D49" s="303" t="str">
        <f t="shared" si="10"/>
        <v/>
      </c>
      <c r="E49" s="249"/>
      <c r="F49" s="247"/>
      <c r="G49" s="247"/>
      <c r="H49" s="247"/>
      <c r="I49" s="247"/>
      <c r="J49" s="247"/>
      <c r="K49" s="248"/>
      <c r="L49" s="431" t="str">
        <f t="shared" si="3"/>
        <v>0</v>
      </c>
      <c r="M49" s="428" t="str">
        <f t="shared" si="4"/>
        <v>0</v>
      </c>
      <c r="N49" s="250" t="str">
        <f t="shared" si="5"/>
        <v>0</v>
      </c>
      <c r="O49" s="251"/>
      <c r="P49" s="247"/>
      <c r="R49" s="312">
        <f t="shared" si="6"/>
        <v>0</v>
      </c>
      <c r="S49" s="152">
        <f t="shared" si="7"/>
        <v>90</v>
      </c>
      <c r="T49" s="68" t="e">
        <f>D49-(E49+G49+I49+H49)</f>
        <v>#VALUE!</v>
      </c>
      <c r="U49" s="68" t="e">
        <f t="shared" si="8"/>
        <v>#VALUE!</v>
      </c>
      <c r="V49" s="95">
        <v>1</v>
      </c>
      <c r="W49" s="153" t="e">
        <f t="shared" si="1"/>
        <v>#VALUE!</v>
      </c>
    </row>
    <row r="50" spans="1:23" ht="34.5" hidden="1" customHeight="1" x14ac:dyDescent="0.3">
      <c r="A50" s="17"/>
      <c r="B50" s="79"/>
      <c r="C50" s="79"/>
      <c r="D50" s="53"/>
      <c r="E50" s="79"/>
      <c r="F50" s="79"/>
      <c r="G50" s="79"/>
      <c r="H50" s="79"/>
      <c r="I50" s="79"/>
      <c r="J50" s="79"/>
      <c r="K50" s="79"/>
      <c r="L50" s="54"/>
      <c r="M50" s="58" t="str">
        <f t="shared" ref="M50" si="11">IF(B50&lt;&gt;"",((E50/S50)*30),"")</f>
        <v/>
      </c>
      <c r="N50" s="55"/>
      <c r="O50" s="80"/>
      <c r="P50" s="79"/>
      <c r="S50" s="152"/>
      <c r="T50" s="68"/>
      <c r="U50" s="68"/>
      <c r="V50" s="95"/>
      <c r="W50" s="153" t="str">
        <f t="shared" si="1"/>
        <v/>
      </c>
    </row>
    <row r="51" spans="1:23" s="235" customFormat="1" ht="16.5" customHeight="1" x14ac:dyDescent="0.35">
      <c r="A51" s="531" t="s">
        <v>290</v>
      </c>
      <c r="B51" s="531"/>
      <c r="C51" s="531"/>
      <c r="D51" s="531"/>
      <c r="E51" s="531"/>
      <c r="F51" s="531"/>
      <c r="H51" s="233"/>
      <c r="I51" s="233" t="s">
        <v>300</v>
      </c>
      <c r="J51" s="234"/>
      <c r="K51" s="232"/>
      <c r="L51" s="232"/>
      <c r="M51" s="232"/>
      <c r="N51" s="232"/>
      <c r="O51" s="232"/>
      <c r="Q51" s="236"/>
      <c r="R51" s="311"/>
      <c r="S51" s="237"/>
      <c r="T51" s="238"/>
      <c r="U51" s="238"/>
      <c r="V51" s="239"/>
      <c r="W51" s="240"/>
    </row>
    <row r="52" spans="1:23" ht="29.25" customHeight="1" x14ac:dyDescent="0.3">
      <c r="A52" s="18"/>
      <c r="B52" s="18"/>
      <c r="C52" s="18"/>
      <c r="D52" s="18"/>
      <c r="E52" s="18"/>
      <c r="F52" s="18"/>
      <c r="G52" s="18"/>
      <c r="H52" s="18"/>
      <c r="I52" s="18"/>
      <c r="J52" s="18"/>
      <c r="K52" s="18"/>
      <c r="L52" s="18"/>
      <c r="M52" s="18"/>
      <c r="N52" s="18"/>
      <c r="O52" s="18"/>
      <c r="S52" s="154"/>
      <c r="T52" s="69"/>
      <c r="U52" s="69"/>
      <c r="V52" s="70"/>
      <c r="W52" s="155"/>
    </row>
    <row r="53" spans="1:23" ht="15.6" x14ac:dyDescent="0.3">
      <c r="B53" s="18"/>
      <c r="C53" s="18"/>
      <c r="D53" s="18"/>
      <c r="E53" s="18"/>
      <c r="F53" s="18"/>
      <c r="I53" s="18"/>
      <c r="J53" s="18"/>
      <c r="K53" s="18"/>
      <c r="L53" s="18"/>
      <c r="M53" s="18"/>
      <c r="N53" s="18"/>
      <c r="O53" s="18"/>
      <c r="S53" s="154"/>
      <c r="T53" s="69"/>
      <c r="U53" s="69"/>
      <c r="V53" s="70"/>
      <c r="W53" s="155"/>
    </row>
    <row r="54" spans="1:23" s="235" customFormat="1" ht="18.600000000000001" thickBot="1" x14ac:dyDescent="0.4">
      <c r="A54" s="233" t="s">
        <v>289</v>
      </c>
      <c r="H54" s="233"/>
      <c r="I54" s="233" t="s">
        <v>301</v>
      </c>
      <c r="O54" s="232"/>
      <c r="Q54" s="236"/>
      <c r="R54" s="311"/>
      <c r="S54" s="243"/>
      <c r="T54" s="244"/>
      <c r="U54" s="244"/>
      <c r="V54" s="245"/>
      <c r="W54" s="246"/>
    </row>
  </sheetData>
  <mergeCells count="21">
    <mergeCell ref="A24:A25"/>
    <mergeCell ref="A51:F51"/>
    <mergeCell ref="A19:C19"/>
    <mergeCell ref="D19:N19"/>
    <mergeCell ref="S19:W19"/>
    <mergeCell ref="A21:C21"/>
    <mergeCell ref="D21:F21"/>
    <mergeCell ref="G21:K22"/>
    <mergeCell ref="L21:P21"/>
    <mergeCell ref="L17:P17"/>
    <mergeCell ref="A1:B1"/>
    <mergeCell ref="A3:B3"/>
    <mergeCell ref="A4:B4"/>
    <mergeCell ref="A11:O11"/>
    <mergeCell ref="B13:C13"/>
    <mergeCell ref="E13:J13"/>
    <mergeCell ref="B15:C15"/>
    <mergeCell ref="D15:F15"/>
    <mergeCell ref="G15:I15"/>
    <mergeCell ref="B17:E17"/>
    <mergeCell ref="G17:K17"/>
  </mergeCells>
  <conditionalFormatting sqref="U26">
    <cfRule type="cellIs" dxfId="2856" priority="39" operator="greaterThan">
      <formula>0</formula>
    </cfRule>
    <cfRule type="cellIs" dxfId="2855" priority="40" operator="greaterThan">
      <formula>0</formula>
    </cfRule>
    <cfRule type="cellIs" dxfId="2854" priority="41" operator="lessThan">
      <formula>0</formula>
    </cfRule>
    <cfRule type="cellIs" dxfId="2853" priority="42" operator="notEqual">
      <formula>0</formula>
    </cfRule>
  </conditionalFormatting>
  <conditionalFormatting sqref="U27:U29">
    <cfRule type="cellIs" dxfId="2852" priority="35" operator="greaterThan">
      <formula>0</formula>
    </cfRule>
    <cfRule type="cellIs" dxfId="2851" priority="36" operator="greaterThan">
      <formula>0</formula>
    </cfRule>
    <cfRule type="cellIs" dxfId="2850" priority="37" operator="lessThan">
      <formula>0</formula>
    </cfRule>
    <cfRule type="cellIs" dxfId="2849" priority="38" operator="notEqual">
      <formula>0</formula>
    </cfRule>
  </conditionalFormatting>
  <conditionalFormatting sqref="U30:U31 U33:U47">
    <cfRule type="cellIs" dxfId="2848" priority="31" operator="greaterThan">
      <formula>0</formula>
    </cfRule>
    <cfRule type="cellIs" dxfId="2847" priority="32" operator="greaterThan">
      <formula>0</formula>
    </cfRule>
    <cfRule type="cellIs" dxfId="2846" priority="33" operator="lessThan">
      <formula>0</formula>
    </cfRule>
    <cfRule type="cellIs" dxfId="2845" priority="34" operator="notEqual">
      <formula>0</formula>
    </cfRule>
  </conditionalFormatting>
  <conditionalFormatting sqref="U48:U50">
    <cfRule type="cellIs" dxfId="2844" priority="27" operator="greaterThan">
      <formula>0</formula>
    </cfRule>
    <cfRule type="cellIs" dxfId="2843" priority="28" operator="greaterThan">
      <formula>0</formula>
    </cfRule>
    <cfRule type="cellIs" dxfId="2842" priority="29" operator="lessThan">
      <formula>0</formula>
    </cfRule>
    <cfRule type="cellIs" dxfId="2841" priority="30" operator="notEqual">
      <formula>0</formula>
    </cfRule>
  </conditionalFormatting>
  <conditionalFormatting sqref="K50">
    <cfRule type="expression" dxfId="2840" priority="25">
      <formula>K50&lt;T50</formula>
    </cfRule>
    <cfRule type="expression" dxfId="2839" priority="26">
      <formula>K50&gt;T50</formula>
    </cfRule>
  </conditionalFormatting>
  <conditionalFormatting sqref="J37:J47">
    <cfRule type="cellIs" dxfId="2838" priority="24" operator="greaterThan">
      <formula>90</formula>
    </cfRule>
  </conditionalFormatting>
  <conditionalFormatting sqref="J48:J50">
    <cfRule type="cellIs" dxfId="2837" priority="23" operator="greaterThan">
      <formula>90</formula>
    </cfRule>
  </conditionalFormatting>
  <conditionalFormatting sqref="K36:K47">
    <cfRule type="expression" dxfId="2836" priority="21">
      <formula>K36&lt;T36</formula>
    </cfRule>
    <cfRule type="expression" dxfId="2835" priority="22">
      <formula>K36&gt;T36</formula>
    </cfRule>
  </conditionalFormatting>
  <conditionalFormatting sqref="J27:J31 J33">
    <cfRule type="cellIs" dxfId="2834" priority="20" operator="greaterThan">
      <formula>90</formula>
    </cfRule>
  </conditionalFormatting>
  <conditionalFormatting sqref="J36">
    <cfRule type="cellIs" dxfId="2833" priority="19" operator="greaterThan">
      <formula>90</formula>
    </cfRule>
  </conditionalFormatting>
  <conditionalFormatting sqref="K48:K49">
    <cfRule type="expression" dxfId="2832" priority="17">
      <formula>K48&lt;T48</formula>
    </cfRule>
    <cfRule type="expression" dxfId="2831" priority="18">
      <formula>K48&gt;T48</formula>
    </cfRule>
  </conditionalFormatting>
  <conditionalFormatting sqref="K27:K31 K33">
    <cfRule type="expression" dxfId="2830" priority="15">
      <formula>K27&lt;T27</formula>
    </cfRule>
    <cfRule type="expression" dxfId="2829" priority="16">
      <formula>K27&gt;T27</formula>
    </cfRule>
  </conditionalFormatting>
  <conditionalFormatting sqref="J26">
    <cfRule type="cellIs" dxfId="2828" priority="14" operator="greaterThan">
      <formula>90</formula>
    </cfRule>
  </conditionalFormatting>
  <conditionalFormatting sqref="K26">
    <cfRule type="expression" dxfId="2827" priority="12">
      <formula>K26&lt;T26</formula>
    </cfRule>
    <cfRule type="expression" dxfId="2826" priority="13">
      <formula>K26&gt;T26</formula>
    </cfRule>
  </conditionalFormatting>
  <conditionalFormatting sqref="U32">
    <cfRule type="cellIs" dxfId="2825" priority="8" operator="greaterThan">
      <formula>0</formula>
    </cfRule>
    <cfRule type="cellIs" dxfId="2824" priority="9" operator="greaterThan">
      <formula>0</formula>
    </cfRule>
    <cfRule type="cellIs" dxfId="2823" priority="10" operator="lessThan">
      <formula>0</formula>
    </cfRule>
    <cfRule type="cellIs" dxfId="2822" priority="11" operator="notEqual">
      <formula>0</formula>
    </cfRule>
  </conditionalFormatting>
  <conditionalFormatting sqref="K34">
    <cfRule type="expression" dxfId="2821" priority="6">
      <formula>K34&lt;T34</formula>
    </cfRule>
    <cfRule type="expression" dxfId="2820" priority="7">
      <formula>K34&gt;T34</formula>
    </cfRule>
  </conditionalFormatting>
  <conditionalFormatting sqref="K35">
    <cfRule type="expression" dxfId="2819" priority="4">
      <formula>K35&lt;T35</formula>
    </cfRule>
    <cfRule type="expression" dxfId="2818" priority="5">
      <formula>K35&gt;T35</formula>
    </cfRule>
  </conditionalFormatting>
  <conditionalFormatting sqref="J32">
    <cfRule type="cellIs" dxfId="2817" priority="3" operator="greaterThan">
      <formula>90</formula>
    </cfRule>
  </conditionalFormatting>
  <conditionalFormatting sqref="K32">
    <cfRule type="expression" dxfId="2816" priority="1">
      <formula>K32&lt;T32</formula>
    </cfRule>
    <cfRule type="expression" dxfId="2815" priority="2">
      <formula>K32&gt;T32</formula>
    </cfRule>
  </conditionalFormatting>
  <dataValidations count="7">
    <dataValidation type="whole" allowBlank="1" showInputMessage="1" showErrorMessage="1" prompt="La quantité accordée par le point Focal ne peut être supérieure à la somme du CMMa et la quantité commandée pour le trimestre._x000a_Merci de revoir la quantité dans la colonne O." sqref="O26:O49">
      <formula1>0</formula1>
      <formula2>+M26+N26</formula2>
    </dataValidation>
    <dataValidation type="whole" allowBlank="1" showInputMessage="1" showErrorMessage="1" prompt="La valeur ne peut pas être supérieure à 89_x000a_Si tel est le cas déteminer la quantité à commander directement à la colonne O_x000a_merci" sqref="J26">
      <formula1>0</formula1>
      <formula2>89</formula2>
    </dataValidation>
    <dataValidation type="list" allowBlank="1" showInputMessage="1" showErrorMessage="1" sqref="D21:F21">
      <formula1>typerapport2</formula1>
    </dataValidation>
    <dataValidation type="whole" operator="lessThanOrEqual" allowBlank="1" showInputMessage="1" showErrorMessage="1" promptTitle="instruction" prompt="La valeur de la cellule ne peut pas être supérieure à la quantité Totale inscrite dans la colonne D._x000a_Merci de vérifier." sqref="E26:E50">
      <formula1>D26</formula1>
    </dataValidation>
    <dataValidation type="whole" allowBlank="1" showInputMessage="1" showErrorMessage="1" prompt="La valeur ne peut pas être supérieure à 89_x000a_Si tel est le cas déteminer la quantité à commander directement à la colonne M._x000a_merci" sqref="J27:J50">
      <formula1>0</formula1>
      <formula2>89</formula2>
    </dataValidation>
    <dataValidation errorStyle="information" allowBlank="1" showInputMessage="1" showErrorMessage="1" errorTitle="Instruction" error="Saisissez le Texte en MAJUSCULE_x000a_Exemple: CMS AGOE_x000a_Merci" promptTitle="Instruction" prompt="Saisissez le Texte en MAJUSCULE_x000a_Exemple: CMS AGOE_x000a_Merci" sqref="D19:N19"/>
    <dataValidation type="date" errorStyle="warning" allowBlank="1" showInputMessage="1" showErrorMessage="1" promptTitle="Instruction" prompt="SVP Saisissez la date sous le format:_x000a_00/00/0000. exemple 15/09/2016,_x000a_Merci_x000a_" sqref="L21:P21">
      <formula1>42370</formula1>
      <formula2>44926</formula2>
    </dataValidation>
  </dataValidations>
  <pageMargins left="0.21" right="0.23622047244094491" top="0.74803149606299213" bottom="0.74803149606299213" header="0.31496062992125984" footer="0.31496062992125984"/>
  <pageSetup paperSize="9" scale="40" orientation="portrait" r:id="rId1"/>
  <headerFooter alignWithMargins="0">
    <oddFooter>&amp;C&amp;"Arial,Gras"PNLS /IST, Avenue des Armées, -05 BP 424 Lomé –Togo ; Tel 22 20 94 39 Fax : 22 20 94 36    Site Web : www.pnls.tg</oddFooter>
  </headerFooter>
  <drawing r:id="rId2"/>
</worksheet>
</file>

<file path=xl/worksheets/sheet6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rgb="FFFF0000"/>
  </sheetPr>
  <dimension ref="A1:W56"/>
  <sheetViews>
    <sheetView showGridLines="0" view="pageBreakPreview" topLeftCell="A5" zoomScale="70" zoomScaleNormal="70" zoomScaleSheetLayoutView="70" zoomScalePageLayoutView="50" workbookViewId="0">
      <selection activeCell="D19" sqref="D19:N19"/>
    </sheetView>
  </sheetViews>
  <sheetFormatPr baseColWidth="10" defaultColWidth="7.33203125" defaultRowHeight="13.8" x14ac:dyDescent="0.3"/>
  <cols>
    <col min="1" max="1" width="51.5546875" style="3" customWidth="1"/>
    <col min="2" max="14" width="11.5546875" style="3" customWidth="1"/>
    <col min="15" max="15" width="11.6640625" style="39" customWidth="1"/>
    <col min="16" max="16" width="17.5546875" style="3" customWidth="1"/>
    <col min="17" max="17" width="2.109375" style="62" customWidth="1"/>
    <col min="18" max="18" width="4.88671875" style="77" customWidth="1"/>
    <col min="19" max="20" width="7.44140625" style="77" bestFit="1" customWidth="1"/>
    <col min="21" max="21" width="7.88671875" style="78" bestFit="1" customWidth="1"/>
    <col min="22" max="22" width="33.33203125" style="77" customWidth="1"/>
    <col min="23" max="16384" width="7.33203125" style="3"/>
  </cols>
  <sheetData>
    <row r="1" spans="1:23" ht="17.25" customHeight="1" x14ac:dyDescent="0.3">
      <c r="A1" s="549" t="s">
        <v>452</v>
      </c>
      <c r="B1" s="549"/>
      <c r="C1" s="2"/>
      <c r="D1" s="2"/>
      <c r="E1"/>
      <c r="F1"/>
      <c r="G1"/>
      <c r="H1"/>
      <c r="I1"/>
      <c r="J1"/>
      <c r="N1" s="4" t="s">
        <v>1</v>
      </c>
      <c r="O1" s="5"/>
      <c r="R1" s="306"/>
      <c r="S1" s="69"/>
      <c r="T1" s="69"/>
      <c r="U1" s="69"/>
      <c r="V1" s="70"/>
      <c r="W1" s="69"/>
    </row>
    <row r="2" spans="1:23" ht="13.5" customHeight="1" x14ac:dyDescent="0.3">
      <c r="A2" s="1" t="s">
        <v>453</v>
      </c>
      <c r="B2" s="1"/>
      <c r="C2" s="2"/>
      <c r="D2" s="2"/>
      <c r="E2"/>
      <c r="F2"/>
      <c r="G2"/>
      <c r="H2"/>
      <c r="I2"/>
      <c r="J2"/>
      <c r="M2" s="4"/>
      <c r="N2" s="4" t="s">
        <v>3</v>
      </c>
      <c r="O2" s="5"/>
      <c r="R2" s="306"/>
      <c r="S2" s="69"/>
      <c r="T2" s="69"/>
      <c r="U2" s="69"/>
      <c r="V2" s="70"/>
      <c r="W2" s="69"/>
    </row>
    <row r="3" spans="1:23" ht="15.6" x14ac:dyDescent="0.3">
      <c r="A3" s="549" t="s">
        <v>454</v>
      </c>
      <c r="B3" s="549"/>
      <c r="C3" s="2"/>
      <c r="D3" s="2"/>
      <c r="E3"/>
      <c r="F3"/>
      <c r="G3"/>
      <c r="H3"/>
      <c r="I3"/>
      <c r="J3"/>
      <c r="K3" s="5"/>
      <c r="L3" s="5"/>
      <c r="M3" s="5"/>
      <c r="N3" s="5"/>
      <c r="O3" s="5"/>
      <c r="R3" s="306"/>
      <c r="S3" s="69"/>
      <c r="T3" s="69"/>
      <c r="U3" s="69"/>
      <c r="V3" s="70"/>
      <c r="W3" s="69"/>
    </row>
    <row r="4" spans="1:23" ht="33.6" customHeight="1" x14ac:dyDescent="0.3">
      <c r="A4" s="547" t="s">
        <v>455</v>
      </c>
      <c r="B4" s="548"/>
      <c r="C4" s="7"/>
      <c r="D4" s="7"/>
      <c r="E4" s="8"/>
      <c r="F4" s="8"/>
      <c r="G4" s="8"/>
      <c r="H4" s="8"/>
      <c r="I4" s="8"/>
      <c r="J4" s="8"/>
      <c r="K4" s="9"/>
      <c r="L4" s="9"/>
      <c r="M4" s="9"/>
      <c r="N4" s="9"/>
      <c r="O4" s="38"/>
      <c r="R4" s="306"/>
      <c r="S4" s="69"/>
      <c r="T4" s="69"/>
      <c r="U4" s="69"/>
      <c r="V4" s="70"/>
      <c r="W4" s="69"/>
    </row>
    <row r="5" spans="1:23" x14ac:dyDescent="0.3">
      <c r="B5" s="9"/>
      <c r="C5" s="9"/>
      <c r="D5" s="9"/>
      <c r="E5" s="9"/>
      <c r="F5" s="9"/>
      <c r="G5" s="9"/>
      <c r="H5" s="9"/>
      <c r="I5" s="9"/>
      <c r="J5" s="9"/>
      <c r="K5" s="9"/>
      <c r="L5" s="9"/>
      <c r="M5" s="9"/>
      <c r="N5" s="9"/>
      <c r="O5" s="38"/>
      <c r="R5" s="306"/>
      <c r="S5" s="69"/>
      <c r="T5" s="69"/>
      <c r="U5" s="69"/>
      <c r="V5" s="70"/>
      <c r="W5" s="69"/>
    </row>
    <row r="6" spans="1:23" ht="15.6" x14ac:dyDescent="0.3">
      <c r="A6" s="6" t="s">
        <v>232</v>
      </c>
      <c r="B6" s="9"/>
      <c r="C6" s="9"/>
      <c r="D6" s="9"/>
      <c r="E6" s="9"/>
      <c r="F6" s="9"/>
      <c r="G6" s="9"/>
      <c r="H6" s="9"/>
      <c r="I6" s="9"/>
      <c r="J6" s="9"/>
      <c r="K6" s="9"/>
      <c r="L6" s="9"/>
      <c r="M6" s="9"/>
      <c r="N6" s="9"/>
      <c r="O6" s="38"/>
      <c r="R6" s="306"/>
      <c r="S6" s="69"/>
      <c r="T6" s="69"/>
      <c r="U6" s="69"/>
      <c r="V6" s="70"/>
      <c r="W6" s="69"/>
    </row>
    <row r="7" spans="1:23" x14ac:dyDescent="0.3">
      <c r="A7" s="10"/>
      <c r="B7" s="9"/>
      <c r="C7" s="9"/>
      <c r="D7" s="9"/>
      <c r="E7" s="9"/>
      <c r="F7" s="9"/>
      <c r="G7" s="9"/>
      <c r="H7" s="9"/>
      <c r="I7" s="9"/>
      <c r="J7" s="9"/>
      <c r="K7" s="9"/>
      <c r="L7" s="9"/>
      <c r="M7" s="9"/>
      <c r="N7" s="9"/>
      <c r="O7" s="38"/>
      <c r="R7" s="69"/>
      <c r="S7" s="69"/>
      <c r="T7" s="69"/>
      <c r="U7" s="70"/>
      <c r="V7" s="69"/>
    </row>
    <row r="8" spans="1:23" x14ac:dyDescent="0.3">
      <c r="A8" s="10"/>
      <c r="B8" s="9"/>
      <c r="C8" s="9"/>
      <c r="D8" s="9"/>
      <c r="E8" s="9"/>
      <c r="F8" s="9"/>
      <c r="G8" s="9"/>
      <c r="H8" s="9"/>
      <c r="I8" s="9"/>
      <c r="J8" s="9"/>
      <c r="K8" s="9"/>
      <c r="L8" s="9"/>
      <c r="M8" s="9"/>
      <c r="N8" s="9"/>
      <c r="O8" s="38"/>
      <c r="R8" s="69"/>
      <c r="S8" s="69"/>
      <c r="T8" s="69"/>
      <c r="U8" s="70"/>
      <c r="V8" s="69"/>
    </row>
    <row r="9" spans="1:23" ht="17.25" customHeight="1" x14ac:dyDescent="0.3">
      <c r="A9" s="10"/>
      <c r="B9" s="9"/>
      <c r="C9" s="9"/>
      <c r="D9" s="9"/>
      <c r="E9" s="9"/>
      <c r="F9" s="9"/>
      <c r="G9" s="9"/>
      <c r="H9" s="9"/>
      <c r="I9" s="9"/>
      <c r="J9" s="9"/>
      <c r="K9" s="9"/>
      <c r="L9" s="9"/>
      <c r="M9" s="9"/>
      <c r="N9" s="9"/>
      <c r="O9" s="38"/>
      <c r="R9" s="69"/>
      <c r="S9" s="69"/>
      <c r="T9" s="69"/>
      <c r="U9" s="70"/>
      <c r="V9" s="69"/>
    </row>
    <row r="10" spans="1:23" ht="0.75" customHeight="1" x14ac:dyDescent="0.3">
      <c r="R10" s="69"/>
      <c r="S10" s="69"/>
      <c r="T10" s="69"/>
      <c r="U10" s="70"/>
      <c r="V10" s="69"/>
    </row>
    <row r="11" spans="1:23" ht="21" customHeight="1" x14ac:dyDescent="0.3">
      <c r="A11" s="555" t="s">
        <v>263</v>
      </c>
      <c r="B11" s="555"/>
      <c r="C11" s="555"/>
      <c r="D11" s="555"/>
      <c r="E11" s="555"/>
      <c r="F11" s="555"/>
      <c r="G11" s="555"/>
      <c r="H11" s="555"/>
      <c r="I11" s="555"/>
      <c r="J11" s="555"/>
      <c r="K11" s="555"/>
      <c r="L11" s="555"/>
      <c r="M11" s="555"/>
      <c r="N11" s="555"/>
      <c r="O11" s="555"/>
      <c r="P11" s="40"/>
      <c r="R11" s="69"/>
      <c r="S11" s="69"/>
      <c r="T11" s="69"/>
      <c r="U11" s="70"/>
      <c r="V11" s="69"/>
    </row>
    <row r="12" spans="1:23" ht="3.75" customHeight="1" x14ac:dyDescent="0.3">
      <c r="A12" s="11"/>
      <c r="B12" s="11"/>
      <c r="C12" s="11"/>
      <c r="D12" s="11"/>
      <c r="E12" s="11"/>
      <c r="F12" s="11"/>
      <c r="G12" s="11"/>
      <c r="H12" s="11"/>
      <c r="I12" s="11"/>
      <c r="J12" s="11"/>
      <c r="K12" s="11"/>
      <c r="L12" s="11"/>
      <c r="M12" s="11"/>
      <c r="N12" s="11"/>
      <c r="O12" s="11"/>
      <c r="R12" s="69"/>
      <c r="S12" s="69"/>
      <c r="T12" s="69"/>
      <c r="U12" s="70"/>
      <c r="V12" s="69"/>
    </row>
    <row r="13" spans="1:23" s="42" customFormat="1" ht="20.25" hidden="1" customHeight="1" thickBot="1" x14ac:dyDescent="0.35">
      <c r="A13" s="434" t="s">
        <v>5</v>
      </c>
      <c r="B13" s="556">
        <f>'Info District'!G11</f>
        <v>2025</v>
      </c>
      <c r="C13" s="557"/>
      <c r="E13" s="550"/>
      <c r="F13" s="550"/>
      <c r="G13" s="550"/>
      <c r="H13" s="550"/>
      <c r="I13" s="550"/>
      <c r="J13" s="554"/>
      <c r="Q13" s="63"/>
      <c r="R13" s="71"/>
      <c r="S13" s="71"/>
      <c r="T13" s="71"/>
      <c r="U13" s="72"/>
      <c r="V13" s="71"/>
    </row>
    <row r="14" spans="1:23" s="42" customFormat="1" ht="7.5" hidden="1" customHeight="1" thickBot="1" x14ac:dyDescent="0.35">
      <c r="A14" s="434"/>
      <c r="B14" s="13"/>
      <c r="C14" s="13"/>
      <c r="D14" s="13"/>
      <c r="O14" s="15"/>
      <c r="Q14" s="63"/>
      <c r="R14" s="71"/>
      <c r="S14" s="71"/>
      <c r="T14" s="71"/>
      <c r="U14" s="72"/>
      <c r="V14" s="71"/>
    </row>
    <row r="15" spans="1:23" s="42" customFormat="1" ht="16.5" hidden="1" customHeight="1" thickBot="1" x14ac:dyDescent="0.35">
      <c r="A15" s="434" t="s">
        <v>7</v>
      </c>
      <c r="B15" s="558" t="str">
        <f>'Info District'!G12</f>
        <v>PLATEAUX</v>
      </c>
      <c r="C15" s="559"/>
      <c r="D15" s="550" t="s">
        <v>8</v>
      </c>
      <c r="E15" s="550"/>
      <c r="F15" s="550"/>
      <c r="G15" s="551" t="str">
        <f>'Info District'!G13</f>
        <v>Agou</v>
      </c>
      <c r="H15" s="552"/>
      <c r="I15" s="553"/>
      <c r="L15" s="11"/>
      <c r="M15" s="11"/>
      <c r="N15" s="11"/>
      <c r="O15" s="11"/>
      <c r="P15" s="11"/>
      <c r="Q15" s="63"/>
      <c r="R15" s="71"/>
      <c r="S15" s="71"/>
      <c r="T15" s="71"/>
      <c r="U15" s="73"/>
      <c r="V15" s="71"/>
    </row>
    <row r="16" spans="1:23" s="42" customFormat="1" ht="3.75" hidden="1" customHeight="1" thickBot="1" x14ac:dyDescent="0.35">
      <c r="A16" s="139"/>
      <c r="B16" s="15"/>
      <c r="C16" s="15"/>
      <c r="D16" s="15"/>
      <c r="E16" s="15"/>
      <c r="K16" s="15"/>
      <c r="L16" s="15"/>
      <c r="M16" s="15"/>
      <c r="O16" s="15"/>
      <c r="Q16" s="63"/>
      <c r="R16" s="71"/>
      <c r="S16" s="71"/>
      <c r="T16" s="71"/>
      <c r="U16" s="72"/>
      <c r="V16" s="71"/>
    </row>
    <row r="17" spans="1:23" s="42" customFormat="1" ht="18" hidden="1" customHeight="1" thickBot="1" x14ac:dyDescent="0.35">
      <c r="A17" s="434" t="s">
        <v>9</v>
      </c>
      <c r="B17" s="556" t="str">
        <f>'Info District'!G17</f>
        <v>Avril à Juin 2025</v>
      </c>
      <c r="C17" s="560"/>
      <c r="D17" s="560"/>
      <c r="E17" s="557"/>
      <c r="G17" s="550" t="s">
        <v>11</v>
      </c>
      <c r="H17" s="550"/>
      <c r="I17" s="550"/>
      <c r="J17" s="550"/>
      <c r="K17" s="554"/>
      <c r="L17" s="551" t="str">
        <f>'Info District'!G18</f>
        <v>Juillet à Septembre 2025</v>
      </c>
      <c r="M17" s="552"/>
      <c r="N17" s="552"/>
      <c r="O17" s="552"/>
      <c r="P17" s="553"/>
      <c r="Q17" s="63"/>
      <c r="R17" s="71"/>
      <c r="S17" s="71"/>
      <c r="T17" s="71"/>
      <c r="U17" s="72"/>
      <c r="V17" s="71"/>
    </row>
    <row r="18" spans="1:23" s="9" customFormat="1" ht="6" customHeight="1" thickBot="1" x14ac:dyDescent="0.3">
      <c r="B18" s="43"/>
      <c r="C18" s="43"/>
      <c r="D18" s="43"/>
      <c r="E18" s="44"/>
      <c r="F18" s="43"/>
      <c r="G18" s="45"/>
      <c r="H18" s="45"/>
      <c r="I18" s="45"/>
      <c r="J18" s="45"/>
      <c r="K18" s="45"/>
      <c r="L18" s="45"/>
      <c r="M18" s="45"/>
      <c r="O18" s="38"/>
      <c r="Q18" s="64"/>
      <c r="R18" s="74"/>
      <c r="S18" s="74"/>
      <c r="T18" s="74"/>
      <c r="U18" s="75"/>
      <c r="V18" s="74"/>
    </row>
    <row r="19" spans="1:23" s="9" customFormat="1" ht="31.5" customHeight="1" thickBot="1" x14ac:dyDescent="0.35">
      <c r="A19" s="532" t="s">
        <v>12</v>
      </c>
      <c r="B19" s="532"/>
      <c r="C19" s="533"/>
      <c r="D19" s="575"/>
      <c r="E19" s="576"/>
      <c r="F19" s="576"/>
      <c r="G19" s="576"/>
      <c r="H19" s="576"/>
      <c r="I19" s="576"/>
      <c r="J19" s="576"/>
      <c r="K19" s="576"/>
      <c r="L19" s="576"/>
      <c r="M19" s="576"/>
      <c r="N19" s="577"/>
      <c r="O19" s="11"/>
      <c r="P19" s="464" t="str">
        <f>'Info District'!H17</f>
        <v>T2</v>
      </c>
      <c r="Q19" s="65"/>
      <c r="R19" s="535" t="s">
        <v>96</v>
      </c>
      <c r="S19" s="536"/>
      <c r="T19" s="536"/>
      <c r="U19" s="536"/>
      <c r="V19" s="537"/>
    </row>
    <row r="20" spans="1:23" s="9" customFormat="1" ht="8.25" customHeight="1" thickBot="1" x14ac:dyDescent="0.35">
      <c r="A20" s="12"/>
      <c r="B20" s="12"/>
      <c r="C20" s="12"/>
      <c r="D20" s="12"/>
      <c r="E20" s="12"/>
      <c r="F20" s="12"/>
      <c r="G20" s="13"/>
      <c r="H20" s="13"/>
      <c r="I20" s="13"/>
      <c r="J20" s="13"/>
      <c r="K20" s="13"/>
      <c r="L20" s="14"/>
      <c r="M20" s="14"/>
      <c r="N20" s="14"/>
      <c r="O20" s="14"/>
      <c r="Q20" s="64"/>
      <c r="R20" s="146"/>
      <c r="S20" s="74"/>
      <c r="T20" s="74"/>
      <c r="U20" s="76"/>
      <c r="V20" s="147"/>
    </row>
    <row r="21" spans="1:23" s="9" customFormat="1" ht="30.75" customHeight="1" thickBot="1" x14ac:dyDescent="0.35">
      <c r="A21" s="564" t="s">
        <v>6</v>
      </c>
      <c r="B21" s="564"/>
      <c r="C21" s="564"/>
      <c r="D21" s="565"/>
      <c r="E21" s="566"/>
      <c r="F21" s="566"/>
      <c r="G21" s="566"/>
      <c r="H21" s="567"/>
      <c r="I21" s="12"/>
      <c r="K21" s="230" t="s">
        <v>338</v>
      </c>
      <c r="O21" s="571"/>
      <c r="P21" s="572"/>
      <c r="Q21" s="64"/>
      <c r="R21" s="146"/>
      <c r="S21" s="74"/>
      <c r="T21" s="74"/>
      <c r="U21" s="76"/>
      <c r="V21" s="147"/>
    </row>
    <row r="22" spans="1:23" s="9" customFormat="1" ht="9" customHeight="1" thickBot="1" x14ac:dyDescent="0.35">
      <c r="A22" s="12"/>
      <c r="B22" s="12"/>
      <c r="C22" s="12"/>
      <c r="D22" s="12"/>
      <c r="E22" s="12"/>
      <c r="F22" s="12"/>
      <c r="G22" s="13"/>
      <c r="H22" s="13"/>
      <c r="I22" s="13"/>
      <c r="J22" s="13"/>
      <c r="K22" s="13"/>
      <c r="L22" s="14"/>
      <c r="M22" s="14"/>
      <c r="N22" s="14"/>
      <c r="O22" s="14"/>
      <c r="Q22" s="64"/>
      <c r="R22" s="146"/>
      <c r="S22" s="74"/>
      <c r="T22" s="74"/>
      <c r="U22" s="76"/>
      <c r="V22" s="147"/>
    </row>
    <row r="23" spans="1:23" s="9" customFormat="1" ht="30" customHeight="1" thickBot="1" x14ac:dyDescent="0.35">
      <c r="A23" s="532" t="s">
        <v>240</v>
      </c>
      <c r="B23" s="532"/>
      <c r="C23" s="533"/>
      <c r="D23" s="568" t="s">
        <v>265</v>
      </c>
      <c r="E23" s="569"/>
      <c r="F23" s="570"/>
      <c r="H23" s="229"/>
      <c r="I23" s="573" t="s">
        <v>337</v>
      </c>
      <c r="J23" s="573"/>
      <c r="K23" s="573"/>
      <c r="L23" s="573"/>
      <c r="M23" s="573"/>
      <c r="N23" s="574"/>
      <c r="O23" s="562"/>
      <c r="P23" s="563"/>
      <c r="Q23" s="64"/>
      <c r="R23" s="146"/>
      <c r="S23" s="74"/>
      <c r="T23" s="74"/>
      <c r="U23" s="76"/>
      <c r="V23" s="147"/>
    </row>
    <row r="24" spans="1:23" s="9" customFormat="1" ht="6" customHeight="1" x14ac:dyDescent="0.3">
      <c r="A24" s="12"/>
      <c r="B24" s="12"/>
      <c r="C24" s="12"/>
      <c r="D24" s="12"/>
      <c r="E24" s="12"/>
      <c r="F24" s="12"/>
      <c r="G24" s="13"/>
      <c r="H24" s="15"/>
      <c r="I24" s="15"/>
      <c r="J24" s="15"/>
      <c r="K24" s="13"/>
      <c r="L24" s="14"/>
      <c r="M24" s="14"/>
      <c r="N24" s="14"/>
      <c r="O24" s="14"/>
      <c r="Q24" s="64"/>
      <c r="R24" s="146"/>
      <c r="S24" s="74"/>
      <c r="T24" s="74"/>
      <c r="U24" s="76"/>
      <c r="V24" s="147"/>
    </row>
    <row r="25" spans="1:23" s="9" customFormat="1" ht="4.5" customHeight="1" thickBot="1" x14ac:dyDescent="0.35">
      <c r="A25" s="12"/>
      <c r="B25" s="12"/>
      <c r="C25" s="12"/>
      <c r="D25" s="12"/>
      <c r="E25" s="12"/>
      <c r="F25" s="12"/>
      <c r="G25" s="13"/>
      <c r="H25" s="13"/>
      <c r="I25" s="13"/>
      <c r="J25" s="13"/>
      <c r="K25" s="13"/>
      <c r="L25" s="14"/>
      <c r="M25" s="14"/>
      <c r="N25" s="14"/>
      <c r="O25" s="14"/>
      <c r="Q25" s="64"/>
      <c r="R25" s="146"/>
      <c r="S25" s="74"/>
      <c r="T25" s="74"/>
      <c r="U25" s="76"/>
      <c r="V25" s="147"/>
    </row>
    <row r="26" spans="1:23" ht="76.5" customHeight="1" thickBot="1" x14ac:dyDescent="0.35">
      <c r="A26" s="541" t="s">
        <v>13</v>
      </c>
      <c r="B26" s="16" t="s">
        <v>14</v>
      </c>
      <c r="C26" s="108" t="s">
        <v>15</v>
      </c>
      <c r="D26" s="118" t="s">
        <v>16</v>
      </c>
      <c r="E26" s="117" t="s">
        <v>17</v>
      </c>
      <c r="F26" s="16" t="s">
        <v>18</v>
      </c>
      <c r="G26" s="16" t="s">
        <v>233</v>
      </c>
      <c r="H26" s="16" t="s">
        <v>234</v>
      </c>
      <c r="I26" s="16" t="s">
        <v>19</v>
      </c>
      <c r="J26" s="16" t="s">
        <v>20</v>
      </c>
      <c r="K26" s="108" t="s">
        <v>21</v>
      </c>
      <c r="L26" s="136" t="s">
        <v>22</v>
      </c>
      <c r="M26" s="137" t="s">
        <v>236</v>
      </c>
      <c r="N26" s="138" t="s">
        <v>23</v>
      </c>
      <c r="O26" s="109" t="s">
        <v>39</v>
      </c>
      <c r="P26" s="16" t="s">
        <v>40</v>
      </c>
      <c r="R26" s="148" t="s">
        <v>237</v>
      </c>
      <c r="S26" s="140" t="s">
        <v>93</v>
      </c>
      <c r="T26" s="140" t="s">
        <v>239</v>
      </c>
      <c r="U26" s="140" t="s">
        <v>238</v>
      </c>
      <c r="V26" s="149" t="s">
        <v>97</v>
      </c>
    </row>
    <row r="27" spans="1:23" s="47" customFormat="1" ht="21.75" customHeight="1" thickBot="1" x14ac:dyDescent="0.35">
      <c r="A27" s="542"/>
      <c r="B27" s="46" t="s">
        <v>24</v>
      </c>
      <c r="C27" s="46" t="s">
        <v>25</v>
      </c>
      <c r="D27" s="112" t="s">
        <v>26</v>
      </c>
      <c r="E27" s="46" t="s">
        <v>27</v>
      </c>
      <c r="F27" s="46"/>
      <c r="G27" s="46" t="s">
        <v>28</v>
      </c>
      <c r="H27" s="46"/>
      <c r="I27" s="46" t="s">
        <v>29</v>
      </c>
      <c r="J27" s="46"/>
      <c r="K27" s="131" t="s">
        <v>235</v>
      </c>
      <c r="L27" s="133"/>
      <c r="M27" s="134"/>
      <c r="N27" s="135"/>
      <c r="O27" s="132" t="s">
        <v>30</v>
      </c>
      <c r="P27" s="46"/>
      <c r="Q27" s="66"/>
      <c r="R27" s="150"/>
      <c r="S27" s="67" t="s">
        <v>94</v>
      </c>
      <c r="T27" s="67" t="s">
        <v>95</v>
      </c>
      <c r="U27" s="94"/>
      <c r="V27" s="151" t="str">
        <f>IF(J28&lt;=0,"",IF(J28=90,$W$28))</f>
        <v/>
      </c>
      <c r="W27" s="37" t="s">
        <v>98</v>
      </c>
    </row>
    <row r="28" spans="1:23" ht="49.5" customHeight="1" x14ac:dyDescent="0.3">
      <c r="A28" s="231" t="str">
        <f>CDT!B26</f>
        <v>Artéméther-Luméfantrine 6cp (AL)</v>
      </c>
      <c r="B28" s="79"/>
      <c r="C28" s="110"/>
      <c r="D28" s="120" t="str">
        <f>IF(B28&lt;&gt;"",B28+C28,"")</f>
        <v/>
      </c>
      <c r="E28" s="119"/>
      <c r="F28" s="79"/>
      <c r="G28" s="79"/>
      <c r="H28" s="79"/>
      <c r="I28" s="79"/>
      <c r="J28" s="79"/>
      <c r="K28" s="110"/>
      <c r="L28" s="431" t="str">
        <f>IF(B28&lt;&gt;"",IF(J28=0,E28,((E28*90)/(90-J28))),"0")</f>
        <v>0</v>
      </c>
      <c r="M28" s="428" t="str">
        <f>IF(B28&lt;&gt;"",((E28/R28)*30),"0")</f>
        <v>0</v>
      </c>
      <c r="N28" s="250" t="str">
        <f>IF(B28&lt;&gt;"",IF(J28=0,((E28+L28)-K28),((M28*6)-K28)),"0")</f>
        <v>0</v>
      </c>
      <c r="O28" s="251"/>
      <c r="P28" s="81"/>
      <c r="R28" s="152">
        <f>(90-J28)</f>
        <v>90</v>
      </c>
      <c r="S28" s="68" t="e">
        <f>D28-(E28+G28+I28+H28)</f>
        <v>#VALUE!</v>
      </c>
      <c r="T28" s="68" t="e">
        <f>K28-S28</f>
        <v>#VALUE!</v>
      </c>
      <c r="U28" s="95">
        <v>6</v>
      </c>
      <c r="V28" s="153" t="e">
        <f t="shared" ref="V28:V52" si="0">IF(T28=0,"",$W$27)</f>
        <v>#VALUE!</v>
      </c>
      <c r="W28" s="37" t="s">
        <v>203</v>
      </c>
    </row>
    <row r="29" spans="1:23" ht="45" customHeight="1" x14ac:dyDescent="0.3">
      <c r="A29" s="231" t="str">
        <f>CDT!B27</f>
        <v>Artéméther-Luméfantrine 12cp (AL)</v>
      </c>
      <c r="B29" s="79"/>
      <c r="C29" s="110"/>
      <c r="D29" s="121" t="str">
        <f t="shared" ref="D29:D36" si="1">IF(B29&lt;&gt;"",B29+C29,"")</f>
        <v/>
      </c>
      <c r="E29" s="119"/>
      <c r="F29" s="79"/>
      <c r="G29" s="79"/>
      <c r="H29" s="79"/>
      <c r="I29" s="79"/>
      <c r="J29" s="79"/>
      <c r="K29" s="110"/>
      <c r="L29" s="431" t="str">
        <f t="shared" ref="L29:L36" si="2">IF(B29&lt;&gt;"",IF(J29=0,E29,((E29*90)/(90-J29))),"0")</f>
        <v>0</v>
      </c>
      <c r="M29" s="428" t="str">
        <f t="shared" ref="M29:M36" si="3">IF(B29&lt;&gt;"",((E29/R29)*30),"0")</f>
        <v>0</v>
      </c>
      <c r="N29" s="250" t="str">
        <f t="shared" ref="N29:N36" si="4">IF(B29&lt;&gt;"",IF(J29=0,((E29+L29)-K29),((M29*6)-K29)),"0")</f>
        <v>0</v>
      </c>
      <c r="O29" s="251"/>
      <c r="P29" s="81"/>
      <c r="R29" s="152">
        <f t="shared" ref="R29:R50" si="5">(90-J29)</f>
        <v>90</v>
      </c>
      <c r="S29" s="68" t="e">
        <f t="shared" ref="S29:S49" si="6">D29-(E29+G29+I29+H29)</f>
        <v>#VALUE!</v>
      </c>
      <c r="T29" s="68" t="e">
        <f t="shared" ref="T29:T50" si="7">K29-S29</f>
        <v>#VALUE!</v>
      </c>
      <c r="U29" s="95">
        <v>12</v>
      </c>
      <c r="V29" s="153" t="e">
        <f t="shared" si="0"/>
        <v>#VALUE!</v>
      </c>
    </row>
    <row r="30" spans="1:23" ht="49.5" customHeight="1" x14ac:dyDescent="0.3">
      <c r="A30" s="231" t="str">
        <f>CDT!B28</f>
        <v>Artéméther-Luméfantrine 18cp (AL)</v>
      </c>
      <c r="B30" s="79"/>
      <c r="C30" s="110"/>
      <c r="D30" s="121" t="str">
        <f t="shared" si="1"/>
        <v/>
      </c>
      <c r="E30" s="119"/>
      <c r="F30" s="79"/>
      <c r="G30" s="79"/>
      <c r="H30" s="79"/>
      <c r="I30" s="79"/>
      <c r="J30" s="79"/>
      <c r="K30" s="110"/>
      <c r="L30" s="431" t="str">
        <f t="shared" si="2"/>
        <v>0</v>
      </c>
      <c r="M30" s="428" t="str">
        <f t="shared" si="3"/>
        <v>0</v>
      </c>
      <c r="N30" s="250" t="str">
        <f t="shared" si="4"/>
        <v>0</v>
      </c>
      <c r="O30" s="251"/>
      <c r="P30" s="81"/>
      <c r="R30" s="152">
        <f t="shared" si="5"/>
        <v>90</v>
      </c>
      <c r="S30" s="68" t="e">
        <f t="shared" si="6"/>
        <v>#VALUE!</v>
      </c>
      <c r="T30" s="68" t="e">
        <f t="shared" si="7"/>
        <v>#VALUE!</v>
      </c>
      <c r="U30" s="95">
        <v>18</v>
      </c>
      <c r="V30" s="153" t="e">
        <f t="shared" si="0"/>
        <v>#VALUE!</v>
      </c>
    </row>
    <row r="31" spans="1:23" ht="49.5" customHeight="1" x14ac:dyDescent="0.3">
      <c r="A31" s="231" t="str">
        <f>CDT!B29</f>
        <v>Artéméther-Luméfantrine 24cp (AL)</v>
      </c>
      <c r="B31" s="79"/>
      <c r="C31" s="110"/>
      <c r="D31" s="121" t="str">
        <f t="shared" si="1"/>
        <v/>
      </c>
      <c r="E31" s="119"/>
      <c r="F31" s="79"/>
      <c r="G31" s="79"/>
      <c r="H31" s="79"/>
      <c r="I31" s="79"/>
      <c r="J31" s="79"/>
      <c r="K31" s="110"/>
      <c r="L31" s="431" t="str">
        <f t="shared" si="2"/>
        <v>0</v>
      </c>
      <c r="M31" s="428" t="str">
        <f t="shared" si="3"/>
        <v>0</v>
      </c>
      <c r="N31" s="250" t="str">
        <f t="shared" si="4"/>
        <v>0</v>
      </c>
      <c r="O31" s="251"/>
      <c r="P31" s="81"/>
      <c r="R31" s="152">
        <f t="shared" si="5"/>
        <v>90</v>
      </c>
      <c r="S31" s="68" t="e">
        <f t="shared" si="6"/>
        <v>#VALUE!</v>
      </c>
      <c r="T31" s="68" t="e">
        <f t="shared" si="7"/>
        <v>#VALUE!</v>
      </c>
      <c r="U31" s="95">
        <v>24</v>
      </c>
      <c r="V31" s="153" t="e">
        <f t="shared" si="0"/>
        <v>#VALUE!</v>
      </c>
    </row>
    <row r="32" spans="1:23" ht="50.25" hidden="1" customHeight="1" x14ac:dyDescent="0.3">
      <c r="A32" s="17" t="str">
        <f>CDT!B30</f>
        <v>Artéméther injectable 40 mg</v>
      </c>
      <c r="B32" s="79"/>
      <c r="C32" s="110"/>
      <c r="D32" s="121" t="str">
        <f t="shared" si="1"/>
        <v/>
      </c>
      <c r="E32" s="119"/>
      <c r="F32" s="79"/>
      <c r="G32" s="79"/>
      <c r="H32" s="79"/>
      <c r="I32" s="79"/>
      <c r="J32" s="79"/>
      <c r="K32" s="110"/>
      <c r="L32" s="431" t="str">
        <f t="shared" si="2"/>
        <v>0</v>
      </c>
      <c r="M32" s="428" t="str">
        <f t="shared" si="3"/>
        <v>0</v>
      </c>
      <c r="N32" s="250" t="str">
        <f t="shared" si="4"/>
        <v>0</v>
      </c>
      <c r="O32" s="251"/>
      <c r="P32" s="79"/>
      <c r="R32" s="152">
        <f t="shared" si="5"/>
        <v>90</v>
      </c>
      <c r="S32" s="68" t="e">
        <f t="shared" si="6"/>
        <v>#VALUE!</v>
      </c>
      <c r="T32" s="68" t="e">
        <f t="shared" si="7"/>
        <v>#VALUE!</v>
      </c>
      <c r="U32" s="95">
        <v>1</v>
      </c>
      <c r="V32" s="153" t="e">
        <f t="shared" si="0"/>
        <v>#VALUE!</v>
      </c>
    </row>
    <row r="33" spans="1:22" ht="50.25" hidden="1" customHeight="1" x14ac:dyDescent="0.3">
      <c r="A33" s="17" t="str">
        <f>CDT!B31</f>
        <v>Artéméther injectable 80 mg</v>
      </c>
      <c r="B33" s="79"/>
      <c r="C33" s="110"/>
      <c r="D33" s="121" t="str">
        <f t="shared" si="1"/>
        <v/>
      </c>
      <c r="E33" s="119"/>
      <c r="F33" s="79"/>
      <c r="G33" s="79"/>
      <c r="H33" s="79"/>
      <c r="I33" s="79"/>
      <c r="J33" s="79"/>
      <c r="K33" s="110"/>
      <c r="L33" s="431" t="str">
        <f t="shared" si="2"/>
        <v>0</v>
      </c>
      <c r="M33" s="428" t="str">
        <f t="shared" si="3"/>
        <v>0</v>
      </c>
      <c r="N33" s="250" t="str">
        <f t="shared" si="4"/>
        <v>0</v>
      </c>
      <c r="O33" s="251"/>
      <c r="P33" s="79"/>
      <c r="R33" s="152">
        <f t="shared" si="5"/>
        <v>90</v>
      </c>
      <c r="S33" s="68" t="e">
        <f t="shared" si="6"/>
        <v>#VALUE!</v>
      </c>
      <c r="T33" s="68" t="e">
        <f t="shared" si="7"/>
        <v>#VALUE!</v>
      </c>
      <c r="U33" s="95">
        <v>1</v>
      </c>
      <c r="V33" s="153" t="e">
        <f t="shared" si="0"/>
        <v>#VALUE!</v>
      </c>
    </row>
    <row r="34" spans="1:22" ht="50.25" hidden="1" customHeight="1" x14ac:dyDescent="0.3">
      <c r="A34" s="17" t="str">
        <f>CDT!B32</f>
        <v>Artésunate injectable 60 mg</v>
      </c>
      <c r="B34" s="79"/>
      <c r="C34" s="110"/>
      <c r="D34" s="121" t="str">
        <f t="shared" si="1"/>
        <v/>
      </c>
      <c r="E34" s="119"/>
      <c r="F34" s="79"/>
      <c r="G34" s="79"/>
      <c r="H34" s="79"/>
      <c r="I34" s="79"/>
      <c r="J34" s="79"/>
      <c r="K34" s="110"/>
      <c r="L34" s="431" t="str">
        <f t="shared" si="2"/>
        <v>0</v>
      </c>
      <c r="M34" s="428" t="str">
        <f t="shared" si="3"/>
        <v>0</v>
      </c>
      <c r="N34" s="250" t="str">
        <f t="shared" si="4"/>
        <v>0</v>
      </c>
      <c r="O34" s="251"/>
      <c r="P34" s="79"/>
      <c r="R34" s="152">
        <f t="shared" si="5"/>
        <v>90</v>
      </c>
      <c r="S34" s="68" t="e">
        <f t="shared" si="6"/>
        <v>#VALUE!</v>
      </c>
      <c r="T34" s="68" t="e">
        <f t="shared" si="7"/>
        <v>#VALUE!</v>
      </c>
      <c r="U34" s="95">
        <v>1</v>
      </c>
      <c r="V34" s="153" t="e">
        <f t="shared" si="0"/>
        <v>#VALUE!</v>
      </c>
    </row>
    <row r="35" spans="1:22" ht="50.25" hidden="1" customHeight="1" x14ac:dyDescent="0.3">
      <c r="A35" s="17" t="str">
        <f>CDT!B33</f>
        <v xml:space="preserve"> Sulfadoxine Pyriméthamine:  (SP)</v>
      </c>
      <c r="B35" s="79"/>
      <c r="C35" s="110"/>
      <c r="D35" s="121" t="str">
        <f t="shared" si="1"/>
        <v/>
      </c>
      <c r="E35" s="119"/>
      <c r="F35" s="79"/>
      <c r="G35" s="79"/>
      <c r="H35" s="79"/>
      <c r="I35" s="79"/>
      <c r="J35" s="79"/>
      <c r="K35" s="110"/>
      <c r="L35" s="431" t="str">
        <f t="shared" si="2"/>
        <v>0</v>
      </c>
      <c r="M35" s="428" t="str">
        <f t="shared" si="3"/>
        <v>0</v>
      </c>
      <c r="N35" s="250" t="str">
        <f t="shared" si="4"/>
        <v>0</v>
      </c>
      <c r="O35" s="251"/>
      <c r="P35" s="79"/>
      <c r="R35" s="152">
        <f t="shared" si="5"/>
        <v>90</v>
      </c>
      <c r="S35" s="68" t="e">
        <f t="shared" si="6"/>
        <v>#VALUE!</v>
      </c>
      <c r="T35" s="68" t="e">
        <f t="shared" si="7"/>
        <v>#VALUE!</v>
      </c>
      <c r="U35" s="95">
        <v>3</v>
      </c>
      <c r="V35" s="153" t="e">
        <f t="shared" si="0"/>
        <v>#VALUE!</v>
      </c>
    </row>
    <row r="36" spans="1:22" ht="45.75" customHeight="1" thickBot="1" x14ac:dyDescent="0.35">
      <c r="A36" s="231" t="str">
        <f>CDT!B34</f>
        <v>Test de Diagnostic Rapide  : (TDR)</v>
      </c>
      <c r="B36" s="79"/>
      <c r="C36" s="110"/>
      <c r="D36" s="305" t="str">
        <f t="shared" si="1"/>
        <v/>
      </c>
      <c r="E36" s="119"/>
      <c r="F36" s="79"/>
      <c r="G36" s="79"/>
      <c r="H36" s="79"/>
      <c r="I36" s="79"/>
      <c r="J36" s="79"/>
      <c r="K36" s="110"/>
      <c r="L36" s="431" t="str">
        <f t="shared" si="2"/>
        <v>0</v>
      </c>
      <c r="M36" s="428" t="str">
        <f t="shared" si="3"/>
        <v>0</v>
      </c>
      <c r="N36" s="250" t="str">
        <f t="shared" si="4"/>
        <v>0</v>
      </c>
      <c r="O36" s="251"/>
      <c r="P36" s="79"/>
      <c r="R36" s="152">
        <f t="shared" si="5"/>
        <v>90</v>
      </c>
      <c r="S36" s="68" t="e">
        <f t="shared" si="6"/>
        <v>#VALUE!</v>
      </c>
      <c r="T36" s="68" t="e">
        <f t="shared" si="7"/>
        <v>#VALUE!</v>
      </c>
      <c r="U36" s="95">
        <v>1</v>
      </c>
      <c r="V36" s="153" t="e">
        <f t="shared" si="0"/>
        <v>#VALUE!</v>
      </c>
    </row>
    <row r="37" spans="1:22" ht="34.5" hidden="1" customHeight="1" x14ac:dyDescent="0.3">
      <c r="A37" s="17" t="str">
        <f>CDT!B35</f>
        <v>Moustiquaire à Imprégnation Durable: (MID)</v>
      </c>
      <c r="B37" s="79"/>
      <c r="C37" s="110"/>
      <c r="D37" s="304">
        <f t="shared" ref="D37:D50" si="8">B37+C37</f>
        <v>0</v>
      </c>
      <c r="E37" s="119"/>
      <c r="F37" s="79"/>
      <c r="G37" s="79"/>
      <c r="H37" s="79"/>
      <c r="I37" s="79"/>
      <c r="J37" s="79"/>
      <c r="K37" s="110"/>
      <c r="L37" s="113">
        <f t="shared" ref="L37:L50" si="9">IF(J37=0,E37,((D37*90)/(90-J37)))</f>
        <v>0</v>
      </c>
      <c r="M37" s="55">
        <f t="shared" ref="M37:M50" si="10">(E37/R37)*30</f>
        <v>0</v>
      </c>
      <c r="N37" s="114">
        <f t="shared" ref="N37:N49" si="11">IF(J37=0,((E37+L37)-K37),((L37*2)-K37))</f>
        <v>0</v>
      </c>
      <c r="O37" s="111" t="str">
        <f t="shared" ref="O37:O50" si="12">IF(N37=0,"0",N37)</f>
        <v>0</v>
      </c>
      <c r="P37" s="79"/>
      <c r="R37" s="152">
        <f t="shared" si="5"/>
        <v>90</v>
      </c>
      <c r="S37" s="68">
        <f t="shared" si="6"/>
        <v>0</v>
      </c>
      <c r="T37" s="68">
        <f t="shared" si="7"/>
        <v>0</v>
      </c>
      <c r="U37" s="95">
        <v>1</v>
      </c>
      <c r="V37" s="153" t="str">
        <f t="shared" si="0"/>
        <v/>
      </c>
    </row>
    <row r="38" spans="1:22" ht="34.5" hidden="1" customHeight="1" x14ac:dyDescent="0.3">
      <c r="A38" s="17" t="str">
        <f>CDT!B40</f>
        <v>Artésunate Amodiaquine: (ASAQ) : 3 cp (25/67,5 mg)</v>
      </c>
      <c r="B38" s="79"/>
      <c r="C38" s="110"/>
      <c r="D38" s="121">
        <f t="shared" si="8"/>
        <v>0</v>
      </c>
      <c r="E38" s="119"/>
      <c r="F38" s="79"/>
      <c r="G38" s="79"/>
      <c r="H38" s="79"/>
      <c r="I38" s="79"/>
      <c r="J38" s="79"/>
      <c r="K38" s="110"/>
      <c r="L38" s="113">
        <f t="shared" si="9"/>
        <v>0</v>
      </c>
      <c r="M38" s="55">
        <f t="shared" si="10"/>
        <v>0</v>
      </c>
      <c r="N38" s="114">
        <f t="shared" si="11"/>
        <v>0</v>
      </c>
      <c r="O38" s="111" t="str">
        <f t="shared" si="12"/>
        <v>0</v>
      </c>
      <c r="P38" s="79"/>
      <c r="R38" s="152">
        <f t="shared" si="5"/>
        <v>90</v>
      </c>
      <c r="S38" s="68">
        <f t="shared" si="6"/>
        <v>0</v>
      </c>
      <c r="T38" s="68">
        <f t="shared" si="7"/>
        <v>0</v>
      </c>
      <c r="U38" s="95">
        <v>3</v>
      </c>
      <c r="V38" s="153" t="str">
        <f t="shared" si="0"/>
        <v/>
      </c>
    </row>
    <row r="39" spans="1:22" ht="34.5" hidden="1" customHeight="1" x14ac:dyDescent="0.3">
      <c r="A39" s="17" t="str">
        <f>CDT!B41</f>
        <v>Artésunate Amodiaquine: (ASAQ) 3 cp (50/135 mg)</v>
      </c>
      <c r="B39" s="79"/>
      <c r="C39" s="110"/>
      <c r="D39" s="121">
        <f t="shared" si="8"/>
        <v>0</v>
      </c>
      <c r="E39" s="119"/>
      <c r="F39" s="79"/>
      <c r="G39" s="79"/>
      <c r="H39" s="79"/>
      <c r="I39" s="79"/>
      <c r="J39" s="79"/>
      <c r="K39" s="110"/>
      <c r="L39" s="113">
        <f t="shared" si="9"/>
        <v>0</v>
      </c>
      <c r="M39" s="55">
        <f t="shared" si="10"/>
        <v>0</v>
      </c>
      <c r="N39" s="114">
        <f t="shared" si="11"/>
        <v>0</v>
      </c>
      <c r="O39" s="111" t="str">
        <f t="shared" si="12"/>
        <v>0</v>
      </c>
      <c r="P39" s="79"/>
      <c r="R39" s="152">
        <f t="shared" si="5"/>
        <v>90</v>
      </c>
      <c r="S39" s="68">
        <f t="shared" si="6"/>
        <v>0</v>
      </c>
      <c r="T39" s="68">
        <f t="shared" si="7"/>
        <v>0</v>
      </c>
      <c r="U39" s="95">
        <v>3</v>
      </c>
      <c r="V39" s="153" t="str">
        <f t="shared" si="0"/>
        <v/>
      </c>
    </row>
    <row r="40" spans="1:22" ht="34.5" hidden="1" customHeight="1" x14ac:dyDescent="0.3">
      <c r="A40" s="17" t="str">
        <f>CDT!B42</f>
        <v>Artésunate Amodiaquine: (ASAQ) 3 cp (100/270 mg)</v>
      </c>
      <c r="B40" s="79"/>
      <c r="C40" s="110"/>
      <c r="D40" s="121">
        <f t="shared" si="8"/>
        <v>0</v>
      </c>
      <c r="E40" s="119"/>
      <c r="F40" s="79"/>
      <c r="G40" s="79"/>
      <c r="H40" s="79"/>
      <c r="I40" s="79"/>
      <c r="J40" s="79"/>
      <c r="K40" s="110"/>
      <c r="L40" s="113">
        <f t="shared" si="9"/>
        <v>0</v>
      </c>
      <c r="M40" s="55">
        <f t="shared" si="10"/>
        <v>0</v>
      </c>
      <c r="N40" s="114">
        <f t="shared" si="11"/>
        <v>0</v>
      </c>
      <c r="O40" s="111" t="str">
        <f t="shared" si="12"/>
        <v>0</v>
      </c>
      <c r="P40" s="79"/>
      <c r="R40" s="152">
        <f t="shared" si="5"/>
        <v>90</v>
      </c>
      <c r="S40" s="68">
        <f t="shared" si="6"/>
        <v>0</v>
      </c>
      <c r="T40" s="68">
        <f t="shared" si="7"/>
        <v>0</v>
      </c>
      <c r="U40" s="95">
        <v>3</v>
      </c>
      <c r="V40" s="153" t="str">
        <f t="shared" si="0"/>
        <v/>
      </c>
    </row>
    <row r="41" spans="1:22" ht="34.5" hidden="1" customHeight="1" x14ac:dyDescent="0.3">
      <c r="A41" s="17" t="str">
        <f>CDT!B43</f>
        <v>Artésunate Amodiaquine: (ASAQ) 6 cp (100/270 mg)</v>
      </c>
      <c r="B41" s="79"/>
      <c r="C41" s="110"/>
      <c r="D41" s="121">
        <f t="shared" si="8"/>
        <v>0</v>
      </c>
      <c r="E41" s="119"/>
      <c r="F41" s="79"/>
      <c r="G41" s="79"/>
      <c r="H41" s="79"/>
      <c r="I41" s="79"/>
      <c r="J41" s="79"/>
      <c r="K41" s="110"/>
      <c r="L41" s="113">
        <f t="shared" si="9"/>
        <v>0</v>
      </c>
      <c r="M41" s="55">
        <f t="shared" si="10"/>
        <v>0</v>
      </c>
      <c r="N41" s="114">
        <f t="shared" si="11"/>
        <v>0</v>
      </c>
      <c r="O41" s="111" t="str">
        <f t="shared" si="12"/>
        <v>0</v>
      </c>
      <c r="P41" s="79"/>
      <c r="R41" s="152">
        <f t="shared" si="5"/>
        <v>90</v>
      </c>
      <c r="S41" s="68">
        <f t="shared" si="6"/>
        <v>0</v>
      </c>
      <c r="T41" s="68">
        <f t="shared" si="7"/>
        <v>0</v>
      </c>
      <c r="U41" s="95">
        <v>3</v>
      </c>
      <c r="V41" s="153" t="str">
        <f t="shared" si="0"/>
        <v/>
      </c>
    </row>
    <row r="42" spans="1:22" ht="34.5" hidden="1" customHeight="1" x14ac:dyDescent="0.3">
      <c r="A42" s="17" t="str">
        <f>CDT!B36</f>
        <v>Dihydroartéminisine Pipéraquine– Plaq / 3 comp 
( DHA-PPQ)  20/160 mg</v>
      </c>
      <c r="B42" s="79"/>
      <c r="C42" s="110"/>
      <c r="D42" s="121">
        <f t="shared" si="8"/>
        <v>0</v>
      </c>
      <c r="E42" s="119"/>
      <c r="F42" s="79"/>
      <c r="G42" s="79"/>
      <c r="H42" s="79"/>
      <c r="I42" s="79"/>
      <c r="J42" s="79"/>
      <c r="K42" s="110"/>
      <c r="L42" s="113">
        <f t="shared" si="9"/>
        <v>0</v>
      </c>
      <c r="M42" s="55">
        <f t="shared" si="10"/>
        <v>0</v>
      </c>
      <c r="N42" s="114">
        <f t="shared" si="11"/>
        <v>0</v>
      </c>
      <c r="O42" s="111" t="str">
        <f t="shared" si="12"/>
        <v>0</v>
      </c>
      <c r="P42" s="79"/>
      <c r="R42" s="152">
        <f t="shared" si="5"/>
        <v>90</v>
      </c>
      <c r="S42" s="68">
        <f t="shared" si="6"/>
        <v>0</v>
      </c>
      <c r="T42" s="68">
        <f t="shared" si="7"/>
        <v>0</v>
      </c>
      <c r="U42" s="95">
        <v>1</v>
      </c>
      <c r="V42" s="153" t="str">
        <f t="shared" si="0"/>
        <v/>
      </c>
    </row>
    <row r="43" spans="1:22" ht="34.5" hidden="1" customHeight="1" x14ac:dyDescent="0.3">
      <c r="A43" s="17" t="str">
        <f>CDT!B37</f>
        <v>Dihydroartéminisine Pipéraquine– Plaq / 3 comp 
( DHA-PPQ)  40/320 mg</v>
      </c>
      <c r="B43" s="79"/>
      <c r="C43" s="110"/>
      <c r="D43" s="121">
        <f t="shared" si="8"/>
        <v>0</v>
      </c>
      <c r="E43" s="119"/>
      <c r="F43" s="79"/>
      <c r="G43" s="79"/>
      <c r="H43" s="79"/>
      <c r="I43" s="79"/>
      <c r="J43" s="79"/>
      <c r="K43" s="110"/>
      <c r="L43" s="113">
        <f t="shared" si="9"/>
        <v>0</v>
      </c>
      <c r="M43" s="55">
        <f t="shared" si="10"/>
        <v>0</v>
      </c>
      <c r="N43" s="114">
        <f t="shared" si="11"/>
        <v>0</v>
      </c>
      <c r="O43" s="111" t="str">
        <f t="shared" si="12"/>
        <v>0</v>
      </c>
      <c r="P43" s="79"/>
      <c r="R43" s="152">
        <f t="shared" si="5"/>
        <v>90</v>
      </c>
      <c r="S43" s="68">
        <f t="shared" si="6"/>
        <v>0</v>
      </c>
      <c r="T43" s="68">
        <f t="shared" si="7"/>
        <v>0</v>
      </c>
      <c r="U43" s="95">
        <v>1</v>
      </c>
      <c r="V43" s="153" t="str">
        <f t="shared" si="0"/>
        <v/>
      </c>
    </row>
    <row r="44" spans="1:22" ht="34.5" hidden="1" customHeight="1" x14ac:dyDescent="0.3">
      <c r="A44" s="17" t="str">
        <f>CDT!B38</f>
        <v>Dihydroartéminisine Pipéraquine– Plaq / 6 comp 
( DHA-PPQ)  40/320 mg</v>
      </c>
      <c r="B44" s="79"/>
      <c r="C44" s="110"/>
      <c r="D44" s="121">
        <f t="shared" si="8"/>
        <v>0</v>
      </c>
      <c r="E44" s="119"/>
      <c r="F44" s="79"/>
      <c r="G44" s="79"/>
      <c r="H44" s="79"/>
      <c r="I44" s="79"/>
      <c r="J44" s="79"/>
      <c r="K44" s="110"/>
      <c r="L44" s="113">
        <f t="shared" si="9"/>
        <v>0</v>
      </c>
      <c r="M44" s="55">
        <f t="shared" si="10"/>
        <v>0</v>
      </c>
      <c r="N44" s="114">
        <f t="shared" si="11"/>
        <v>0</v>
      </c>
      <c r="O44" s="111" t="str">
        <f t="shared" si="12"/>
        <v>0</v>
      </c>
      <c r="P44" s="79"/>
      <c r="R44" s="152">
        <f t="shared" si="5"/>
        <v>90</v>
      </c>
      <c r="S44" s="68">
        <f t="shared" si="6"/>
        <v>0</v>
      </c>
      <c r="T44" s="68">
        <f t="shared" si="7"/>
        <v>0</v>
      </c>
      <c r="U44" s="95">
        <v>1</v>
      </c>
      <c r="V44" s="153" t="str">
        <f t="shared" si="0"/>
        <v/>
      </c>
    </row>
    <row r="45" spans="1:22" ht="34.5" hidden="1" customHeight="1" x14ac:dyDescent="0.3">
      <c r="A45" s="17" t="str">
        <f>CDT!B44</f>
        <v>Artésunate - Méfloquine (AS-MF)</v>
      </c>
      <c r="B45" s="79"/>
      <c r="C45" s="110"/>
      <c r="D45" s="121">
        <f t="shared" si="8"/>
        <v>0</v>
      </c>
      <c r="E45" s="119"/>
      <c r="F45" s="79"/>
      <c r="G45" s="79"/>
      <c r="H45" s="79"/>
      <c r="I45" s="79"/>
      <c r="J45" s="79"/>
      <c r="K45" s="110"/>
      <c r="L45" s="113">
        <f t="shared" si="9"/>
        <v>0</v>
      </c>
      <c r="M45" s="55">
        <f t="shared" si="10"/>
        <v>0</v>
      </c>
      <c r="N45" s="114">
        <f t="shared" si="11"/>
        <v>0</v>
      </c>
      <c r="O45" s="111" t="str">
        <f t="shared" si="12"/>
        <v>0</v>
      </c>
      <c r="P45" s="79"/>
      <c r="R45" s="152">
        <f t="shared" si="5"/>
        <v>90</v>
      </c>
      <c r="S45" s="68">
        <f t="shared" si="6"/>
        <v>0</v>
      </c>
      <c r="T45" s="68">
        <f t="shared" si="7"/>
        <v>0</v>
      </c>
      <c r="U45" s="95">
        <v>1</v>
      </c>
      <c r="V45" s="153" t="str">
        <f t="shared" si="0"/>
        <v/>
      </c>
    </row>
    <row r="46" spans="1:22" ht="34.5" hidden="1" customHeight="1" x14ac:dyDescent="0.3">
      <c r="A46" s="17" t="str">
        <f>CDT!B45</f>
        <v>Quinine comprimé 300mg</v>
      </c>
      <c r="B46" s="79"/>
      <c r="C46" s="110"/>
      <c r="D46" s="121">
        <f t="shared" si="8"/>
        <v>0</v>
      </c>
      <c r="E46" s="119"/>
      <c r="F46" s="79"/>
      <c r="G46" s="79"/>
      <c r="H46" s="79"/>
      <c r="I46" s="79"/>
      <c r="J46" s="79"/>
      <c r="K46" s="110"/>
      <c r="L46" s="113">
        <f t="shared" si="9"/>
        <v>0</v>
      </c>
      <c r="M46" s="55">
        <f t="shared" si="10"/>
        <v>0</v>
      </c>
      <c r="N46" s="114">
        <f t="shared" si="11"/>
        <v>0</v>
      </c>
      <c r="O46" s="111" t="str">
        <f t="shared" si="12"/>
        <v>0</v>
      </c>
      <c r="P46" s="79"/>
      <c r="R46" s="152">
        <f t="shared" si="5"/>
        <v>90</v>
      </c>
      <c r="S46" s="68">
        <f t="shared" si="6"/>
        <v>0</v>
      </c>
      <c r="T46" s="68">
        <f t="shared" si="7"/>
        <v>0</v>
      </c>
      <c r="U46" s="95">
        <v>1</v>
      </c>
      <c r="V46" s="153" t="str">
        <f t="shared" si="0"/>
        <v/>
      </c>
    </row>
    <row r="47" spans="1:22" ht="34.5" hidden="1" customHeight="1" x14ac:dyDescent="0.3">
      <c r="A47" s="17" t="str">
        <f>CDT!B46</f>
        <v>Quinine injectable 300 mg</v>
      </c>
      <c r="B47" s="79"/>
      <c r="C47" s="110"/>
      <c r="D47" s="121">
        <f t="shared" si="8"/>
        <v>0</v>
      </c>
      <c r="E47" s="119"/>
      <c r="F47" s="79"/>
      <c r="G47" s="79"/>
      <c r="H47" s="79"/>
      <c r="I47" s="79"/>
      <c r="J47" s="79"/>
      <c r="K47" s="110"/>
      <c r="L47" s="113">
        <f t="shared" si="9"/>
        <v>0</v>
      </c>
      <c r="M47" s="55">
        <f t="shared" si="10"/>
        <v>0</v>
      </c>
      <c r="N47" s="114">
        <f t="shared" si="11"/>
        <v>0</v>
      </c>
      <c r="O47" s="111" t="str">
        <f t="shared" si="12"/>
        <v>0</v>
      </c>
      <c r="P47" s="79"/>
      <c r="R47" s="152">
        <f t="shared" si="5"/>
        <v>90</v>
      </c>
      <c r="S47" s="68">
        <f t="shared" si="6"/>
        <v>0</v>
      </c>
      <c r="T47" s="68">
        <f t="shared" si="7"/>
        <v>0</v>
      </c>
      <c r="U47" s="95">
        <v>1</v>
      </c>
      <c r="V47" s="153" t="str">
        <f t="shared" si="0"/>
        <v/>
      </c>
    </row>
    <row r="48" spans="1:22" ht="34.5" hidden="1" customHeight="1" x14ac:dyDescent="0.3">
      <c r="A48" s="17" t="str">
        <f>CDT!B47</f>
        <v>Quinine injectable 600 mg</v>
      </c>
      <c r="B48" s="79"/>
      <c r="C48" s="110"/>
      <c r="D48" s="121">
        <f t="shared" si="8"/>
        <v>0</v>
      </c>
      <c r="E48" s="119"/>
      <c r="F48" s="79"/>
      <c r="G48" s="79"/>
      <c r="H48" s="79"/>
      <c r="I48" s="79"/>
      <c r="J48" s="79"/>
      <c r="K48" s="110"/>
      <c r="L48" s="113">
        <f t="shared" si="9"/>
        <v>0</v>
      </c>
      <c r="M48" s="55">
        <f t="shared" si="10"/>
        <v>0</v>
      </c>
      <c r="N48" s="114">
        <f t="shared" si="11"/>
        <v>0</v>
      </c>
      <c r="O48" s="111" t="str">
        <f t="shared" si="12"/>
        <v>0</v>
      </c>
      <c r="P48" s="79"/>
      <c r="R48" s="152">
        <f t="shared" si="5"/>
        <v>90</v>
      </c>
      <c r="S48" s="68">
        <f t="shared" si="6"/>
        <v>0</v>
      </c>
      <c r="T48" s="68">
        <f t="shared" si="7"/>
        <v>0</v>
      </c>
      <c r="U48" s="95">
        <v>1</v>
      </c>
      <c r="V48" s="153" t="str">
        <f t="shared" si="0"/>
        <v/>
      </c>
    </row>
    <row r="49" spans="1:22" ht="34.5" hidden="1" customHeight="1" x14ac:dyDescent="0.3">
      <c r="A49" s="17" t="str">
        <f>CDT!B48</f>
        <v>Quinine injectable 600 mg</v>
      </c>
      <c r="B49" s="79"/>
      <c r="C49" s="110"/>
      <c r="D49" s="121">
        <f t="shared" si="8"/>
        <v>0</v>
      </c>
      <c r="E49" s="119"/>
      <c r="F49" s="79"/>
      <c r="G49" s="79"/>
      <c r="H49" s="79"/>
      <c r="I49" s="79"/>
      <c r="J49" s="79"/>
      <c r="K49" s="110"/>
      <c r="L49" s="113">
        <f t="shared" si="9"/>
        <v>0</v>
      </c>
      <c r="M49" s="55">
        <f t="shared" si="10"/>
        <v>0</v>
      </c>
      <c r="N49" s="114">
        <f t="shared" si="11"/>
        <v>0</v>
      </c>
      <c r="O49" s="111" t="str">
        <f t="shared" si="12"/>
        <v>0</v>
      </c>
      <c r="P49" s="79"/>
      <c r="R49" s="152">
        <f t="shared" si="5"/>
        <v>90</v>
      </c>
      <c r="S49" s="68">
        <f t="shared" si="6"/>
        <v>0</v>
      </c>
      <c r="T49" s="68">
        <f t="shared" si="7"/>
        <v>0</v>
      </c>
      <c r="U49" s="95">
        <v>1</v>
      </c>
      <c r="V49" s="153" t="str">
        <f t="shared" si="0"/>
        <v/>
      </c>
    </row>
    <row r="50" spans="1:22" ht="34.5" hidden="1" customHeight="1" thickBot="1" x14ac:dyDescent="0.35">
      <c r="A50" s="17" t="str">
        <f>CDT!B49</f>
        <v>Artéméther injectable 100 mg</v>
      </c>
      <c r="B50" s="79"/>
      <c r="C50" s="110"/>
      <c r="D50" s="122">
        <f t="shared" si="8"/>
        <v>0</v>
      </c>
      <c r="E50" s="119"/>
      <c r="F50" s="79"/>
      <c r="G50" s="79"/>
      <c r="H50" s="79"/>
      <c r="I50" s="79"/>
      <c r="J50" s="79"/>
      <c r="K50" s="110"/>
      <c r="L50" s="115">
        <f t="shared" si="9"/>
        <v>0</v>
      </c>
      <c r="M50" s="130">
        <f t="shared" si="10"/>
        <v>0</v>
      </c>
      <c r="N50" s="116">
        <f>IF(J50=0,((E50+L50)-K50),((L50*2)-K50))</f>
        <v>0</v>
      </c>
      <c r="O50" s="111" t="str">
        <f t="shared" si="12"/>
        <v>0</v>
      </c>
      <c r="P50" s="79"/>
      <c r="R50" s="152">
        <f t="shared" si="5"/>
        <v>90</v>
      </c>
      <c r="S50" s="68">
        <f>D50-(E50+G50+I50+H50)</f>
        <v>0</v>
      </c>
      <c r="T50" s="68">
        <f t="shared" si="7"/>
        <v>0</v>
      </c>
      <c r="U50" s="95">
        <v>1</v>
      </c>
      <c r="V50" s="153" t="str">
        <f t="shared" si="0"/>
        <v/>
      </c>
    </row>
    <row r="51" spans="1:22" ht="34.5" hidden="1" customHeight="1" x14ac:dyDescent="0.3">
      <c r="A51" s="17"/>
      <c r="B51" s="79"/>
      <c r="C51" s="79"/>
      <c r="D51" s="56"/>
      <c r="E51" s="79"/>
      <c r="F51" s="79"/>
      <c r="G51" s="79"/>
      <c r="H51" s="79"/>
      <c r="I51" s="79"/>
      <c r="J51" s="79"/>
      <c r="K51" s="79"/>
      <c r="L51" s="57"/>
      <c r="M51" s="57"/>
      <c r="N51" s="58"/>
      <c r="O51" s="80"/>
      <c r="P51" s="79"/>
      <c r="R51" s="152"/>
      <c r="S51" s="68"/>
      <c r="T51" s="68"/>
      <c r="U51" s="95"/>
      <c r="V51" s="153" t="str">
        <f t="shared" si="0"/>
        <v/>
      </c>
    </row>
    <row r="52" spans="1:22" ht="34.5" hidden="1" customHeight="1" x14ac:dyDescent="0.3">
      <c r="A52" s="17"/>
      <c r="B52" s="79"/>
      <c r="C52" s="79"/>
      <c r="D52" s="53"/>
      <c r="E52" s="79"/>
      <c r="F52" s="79"/>
      <c r="G52" s="79"/>
      <c r="H52" s="79"/>
      <c r="I52" s="79"/>
      <c r="J52" s="79"/>
      <c r="K52" s="79"/>
      <c r="L52" s="54"/>
      <c r="M52" s="54"/>
      <c r="N52" s="55"/>
      <c r="O52" s="80"/>
      <c r="P52" s="79"/>
      <c r="R52" s="152"/>
      <c r="S52" s="68"/>
      <c r="T52" s="68"/>
      <c r="U52" s="95"/>
      <c r="V52" s="153" t="str">
        <f t="shared" si="0"/>
        <v/>
      </c>
    </row>
    <row r="53" spans="1:22" s="235" customFormat="1" ht="16.5" customHeight="1" x14ac:dyDescent="0.35">
      <c r="A53" s="494" t="s">
        <v>290</v>
      </c>
      <c r="B53" s="494"/>
      <c r="C53" s="494"/>
      <c r="D53" s="494"/>
      <c r="E53" s="232"/>
      <c r="F53" s="232"/>
      <c r="G53" s="233" t="s">
        <v>298</v>
      </c>
      <c r="H53" s="233"/>
      <c r="I53" s="232"/>
      <c r="J53" s="234"/>
      <c r="K53" s="232"/>
      <c r="L53" s="232"/>
      <c r="M53" s="232"/>
      <c r="N53" s="232"/>
      <c r="O53" s="232"/>
      <c r="Q53" s="236"/>
      <c r="R53" s="237"/>
      <c r="S53" s="238"/>
      <c r="T53" s="238"/>
      <c r="U53" s="239"/>
      <c r="V53" s="240"/>
    </row>
    <row r="54" spans="1:22" ht="34.5" customHeight="1" x14ac:dyDescent="0.3">
      <c r="A54" s="18"/>
      <c r="B54" s="18"/>
      <c r="C54" s="18"/>
      <c r="D54" s="18"/>
      <c r="E54" s="18"/>
      <c r="F54" s="18"/>
      <c r="G54" s="18"/>
      <c r="H54" s="18"/>
      <c r="I54" s="18"/>
      <c r="J54" s="18"/>
      <c r="K54" s="18"/>
      <c r="L54" s="18"/>
      <c r="M54" s="18"/>
      <c r="N54" s="18"/>
      <c r="O54" s="18"/>
      <c r="R54" s="154"/>
      <c r="S54" s="69"/>
      <c r="T54" s="69"/>
      <c r="U54" s="70"/>
      <c r="V54" s="155"/>
    </row>
    <row r="55" spans="1:22" ht="35.25" customHeight="1" x14ac:dyDescent="0.3">
      <c r="B55" s="18"/>
      <c r="C55" s="18"/>
      <c r="D55" s="18"/>
      <c r="E55" s="18"/>
      <c r="F55" s="18"/>
      <c r="I55" s="18"/>
      <c r="J55" s="18"/>
      <c r="K55" s="18"/>
      <c r="L55" s="18"/>
      <c r="M55" s="18"/>
      <c r="N55" s="18"/>
      <c r="O55" s="18"/>
      <c r="R55" s="154"/>
      <c r="S55" s="69"/>
      <c r="T55" s="69"/>
      <c r="U55" s="70"/>
      <c r="V55" s="155"/>
    </row>
    <row r="56" spans="1:22" s="235" customFormat="1" ht="16.5" customHeight="1" x14ac:dyDescent="0.35">
      <c r="A56" s="494" t="s">
        <v>289</v>
      </c>
      <c r="B56" s="494"/>
      <c r="C56" s="494"/>
      <c r="D56" s="494"/>
      <c r="E56" s="232"/>
      <c r="F56" s="232"/>
      <c r="G56" s="561" t="s">
        <v>299</v>
      </c>
      <c r="H56" s="561"/>
      <c r="I56" s="561"/>
      <c r="J56" s="561"/>
      <c r="K56" s="561"/>
      <c r="L56" s="561"/>
      <c r="M56" s="561"/>
      <c r="N56" s="561"/>
      <c r="O56" s="561"/>
      <c r="Q56" s="236"/>
      <c r="R56" s="237"/>
      <c r="S56" s="238"/>
      <c r="T56" s="238"/>
      <c r="U56" s="239"/>
      <c r="V56" s="240"/>
    </row>
  </sheetData>
  <mergeCells count="26">
    <mergeCell ref="A56:D56"/>
    <mergeCell ref="G56:O56"/>
    <mergeCell ref="A23:C23"/>
    <mergeCell ref="D23:F23"/>
    <mergeCell ref="I23:N23"/>
    <mergeCell ref="O23:P23"/>
    <mergeCell ref="A26:A27"/>
    <mergeCell ref="A53:D53"/>
    <mergeCell ref="A19:C19"/>
    <mergeCell ref="D19:N19"/>
    <mergeCell ref="R19:V19"/>
    <mergeCell ref="A21:C21"/>
    <mergeCell ref="D21:H21"/>
    <mergeCell ref="O21:P21"/>
    <mergeCell ref="L17:P17"/>
    <mergeCell ref="A1:B1"/>
    <mergeCell ref="A3:B3"/>
    <mergeCell ref="A4:B4"/>
    <mergeCell ref="A11:O11"/>
    <mergeCell ref="B13:C13"/>
    <mergeCell ref="E13:J13"/>
    <mergeCell ref="B15:C15"/>
    <mergeCell ref="D15:F15"/>
    <mergeCell ref="G15:I15"/>
    <mergeCell ref="B17:E17"/>
    <mergeCell ref="G17:K17"/>
  </mergeCells>
  <conditionalFormatting sqref="T28">
    <cfRule type="cellIs" dxfId="2814" priority="23" operator="greaterThan">
      <formula>0</formula>
    </cfRule>
    <cfRule type="cellIs" dxfId="2813" priority="24" operator="greaterThan">
      <formula>0</formula>
    </cfRule>
    <cfRule type="cellIs" dxfId="2812" priority="25" operator="lessThan">
      <formula>0</formula>
    </cfRule>
    <cfRule type="cellIs" dxfId="2811" priority="26" operator="notEqual">
      <formula>0</formula>
    </cfRule>
  </conditionalFormatting>
  <conditionalFormatting sqref="T29:T31">
    <cfRule type="cellIs" dxfId="2810" priority="19" operator="greaterThan">
      <formula>0</formula>
    </cfRule>
    <cfRule type="cellIs" dxfId="2809" priority="20" operator="greaterThan">
      <formula>0</formula>
    </cfRule>
    <cfRule type="cellIs" dxfId="2808" priority="21" operator="lessThan">
      <formula>0</formula>
    </cfRule>
    <cfRule type="cellIs" dxfId="2807" priority="22" operator="notEqual">
      <formula>0</formula>
    </cfRule>
  </conditionalFormatting>
  <conditionalFormatting sqref="T32:T49">
    <cfRule type="cellIs" dxfId="2806" priority="15" operator="greaterThan">
      <formula>0</formula>
    </cfRule>
    <cfRule type="cellIs" dxfId="2805" priority="16" operator="greaterThan">
      <formula>0</formula>
    </cfRule>
    <cfRule type="cellIs" dxfId="2804" priority="17" operator="lessThan">
      <formula>0</formula>
    </cfRule>
    <cfRule type="cellIs" dxfId="2803" priority="18" operator="notEqual">
      <formula>0</formula>
    </cfRule>
  </conditionalFormatting>
  <conditionalFormatting sqref="T50:T52">
    <cfRule type="cellIs" dxfId="2802" priority="11" operator="greaterThan">
      <formula>0</formula>
    </cfRule>
    <cfRule type="cellIs" dxfId="2801" priority="12" operator="greaterThan">
      <formula>0</formula>
    </cfRule>
    <cfRule type="cellIs" dxfId="2800" priority="13" operator="lessThan">
      <formula>0</formula>
    </cfRule>
    <cfRule type="cellIs" dxfId="2799" priority="14" operator="notEqual">
      <formula>0</formula>
    </cfRule>
  </conditionalFormatting>
  <conditionalFormatting sqref="K28 K50:K52">
    <cfRule type="expression" dxfId="2798" priority="9">
      <formula>K28&lt;S28</formula>
    </cfRule>
    <cfRule type="expression" dxfId="2797" priority="10">
      <formula>K28&gt;S28</formula>
    </cfRule>
  </conditionalFormatting>
  <conditionalFormatting sqref="J28">
    <cfRule type="cellIs" dxfId="2796" priority="8" operator="greaterThan">
      <formula>90</formula>
    </cfRule>
  </conditionalFormatting>
  <conditionalFormatting sqref="J37:J49">
    <cfRule type="cellIs" dxfId="2795" priority="7" operator="greaterThan">
      <formula>90</formula>
    </cfRule>
  </conditionalFormatting>
  <conditionalFormatting sqref="J50:J52">
    <cfRule type="cellIs" dxfId="2794" priority="6" operator="greaterThan">
      <formula>90</formula>
    </cfRule>
  </conditionalFormatting>
  <conditionalFormatting sqref="K37:K49">
    <cfRule type="expression" dxfId="2793" priority="4">
      <formula>K37&lt;S37</formula>
    </cfRule>
    <cfRule type="expression" dxfId="2792" priority="5">
      <formula>K37&gt;S37</formula>
    </cfRule>
  </conditionalFormatting>
  <conditionalFormatting sqref="K29:K36">
    <cfRule type="expression" dxfId="2791" priority="2">
      <formula>K29&lt;S29</formula>
    </cfRule>
    <cfRule type="expression" dxfId="2790" priority="3">
      <formula>K29&gt;S29</formula>
    </cfRule>
  </conditionalFormatting>
  <conditionalFormatting sqref="J29:J36">
    <cfRule type="cellIs" dxfId="2789" priority="1" operator="greaterThan">
      <formula>90</formula>
    </cfRule>
  </conditionalFormatting>
  <dataValidations count="9">
    <dataValidation type="whole" allowBlank="1" showInputMessage="1" showErrorMessage="1" prompt="La quantité accordée par le point Focal ne peut être supérieure à la somme du CMMa et la quantité commandée pour le trimestre._x000a_Merci de revoir la quantité dans la colonne O._x000a_" sqref="O28:O36">
      <formula1>0</formula1>
      <formula2>+M28+N28</formula2>
    </dataValidation>
    <dataValidation type="whole" allowBlank="1" showInputMessage="1" showErrorMessage="1" prompt="SVP _x000a_Veuillez inscrire le nombre d'ACS dans l'air sanitaire._x000a_Merci" sqref="O23:P23">
      <formula1>0</formula1>
      <formula2>500</formula2>
    </dataValidation>
    <dataValidation type="list" allowBlank="1" showInputMessage="1" showErrorMessage="1" sqref="D23:F23">
      <formula1>typerapport2</formula1>
    </dataValidation>
    <dataValidation errorStyle="information" allowBlank="1" showInputMessage="1" showErrorMessage="1" error="Vérifiez SVP l'inventaire physique,_x000a__x000a_MERI" sqref="K28:K36"/>
    <dataValidation allowBlank="1" showInputMessage="1" showErrorMessage="1" prompt="SVP Saisissez le Nom du site et la date de dépôt de la commande en premier. Merci" sqref="B28:B36"/>
    <dataValidation type="date" errorStyle="warning" allowBlank="1" showInputMessage="1" showErrorMessage="1" promptTitle="Instruction" prompt="SVP Saisissez la date sous le format:_x000a_00/00/0000. exemple 15/09/2016,_x000a_Merci_x000a_" sqref="D21:H21">
      <formula1>42370</formula1>
      <formula2>44926</formula2>
    </dataValidation>
    <dataValidation errorStyle="information" allowBlank="1" showInputMessage="1" showErrorMessage="1" errorTitle="Instruction" error="Saisissez le Texte en MAJUSCULE_x000a_Exemple: CMS AGOE_x000a_Merci" promptTitle="Instruction" prompt="Saisissez le Texte en MAJUSCULE_x000a_Exemple: CMS AGOE_x000a_Merci" sqref="D19:N19"/>
    <dataValidation type="whole" allowBlank="1" showInputMessage="1" showErrorMessage="1" prompt="La valeur ne peut pas être supérieure à 89_x000a_Si tel est le cas déteminer la quantité à commander directement à la colonne M._x000a_merci" sqref="J28:J52">
      <formula1>0</formula1>
      <formula2>89</formula2>
    </dataValidation>
    <dataValidation type="whole" operator="lessThanOrEqual" allowBlank="1" showInputMessage="1" showErrorMessage="1" promptTitle="instruction" prompt="La valeur de la cellule ne peut pas être supérieure à la quantité Totale inscrite dans la colonne D._x000a_Merci de vérifier." sqref="E28:E52">
      <formula1>D28</formula1>
    </dataValidation>
  </dataValidations>
  <pageMargins left="0.21" right="0.23622047244094491" top="0.74803149606299213" bottom="0.74803149606299213" header="0.31496062992125984" footer="0.31496062992125984"/>
  <pageSetup paperSize="9" scale="40" orientation="landscape" r:id="rId1"/>
  <headerFooter alignWithMargins="0">
    <oddFooter>&amp;C&amp;"Arial,Gras"PNLS /IST, Avenue des Armées, -05 BP 424 Lomé –Togo ; Tel 22 20 94 39 Fax : 22 20 94 36    Site Web : www.pnls.tg</oddFooter>
  </headerFooter>
  <drawing r:id="rId2"/>
</worksheet>
</file>

<file path=xl/worksheets/sheet6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rgb="FF00B050"/>
  </sheetPr>
  <dimension ref="A1:AA54"/>
  <sheetViews>
    <sheetView showGridLines="0" view="pageBreakPreview" topLeftCell="A11" zoomScale="80" zoomScaleNormal="125" zoomScaleSheetLayoutView="80" workbookViewId="0">
      <pane xSplit="1" ySplit="15" topLeftCell="B45" activePane="bottomRight" state="frozen"/>
      <selection activeCell="A32" sqref="A32:XFD32"/>
      <selection pane="topRight" activeCell="A32" sqref="A32:XFD32"/>
      <selection pane="bottomLeft" activeCell="A32" sqref="A32:XFD32"/>
      <selection pane="bottomRight" activeCell="O26" sqref="O26:P49"/>
    </sheetView>
  </sheetViews>
  <sheetFormatPr baseColWidth="10" defaultColWidth="7.33203125" defaultRowHeight="13.8" x14ac:dyDescent="0.3"/>
  <cols>
    <col min="1" max="1" width="53.44140625" style="3" customWidth="1"/>
    <col min="2" max="10" width="8.109375" style="3" customWidth="1"/>
    <col min="11" max="11" width="9.88671875" style="3" customWidth="1"/>
    <col min="12" max="12" width="8.88671875" style="3" customWidth="1"/>
    <col min="13" max="13" width="8.44140625" style="3" customWidth="1"/>
    <col min="14" max="14" width="9.44140625" style="3" customWidth="1"/>
    <col min="15" max="15" width="9.5546875" style="39" customWidth="1"/>
    <col min="16" max="16" width="16.44140625" style="3" customWidth="1"/>
    <col min="17" max="17" width="2.109375" style="62" customWidth="1"/>
    <col min="18" max="18" width="7.33203125" style="306" hidden="1" customWidth="1"/>
    <col min="19" max="19" width="7.44140625" style="77" customWidth="1"/>
    <col min="20" max="20" width="10.5546875" style="77" customWidth="1"/>
    <col min="21" max="21" width="7.44140625" style="77" bestFit="1" customWidth="1"/>
    <col min="22" max="22" width="7.88671875" style="78" bestFit="1" customWidth="1"/>
    <col min="23" max="23" width="33.33203125" style="77" customWidth="1"/>
    <col min="24" max="16384" width="7.33203125" style="3"/>
  </cols>
  <sheetData>
    <row r="1" spans="1:23" ht="17.25" customHeight="1" x14ac:dyDescent="0.3">
      <c r="A1" s="549" t="s">
        <v>452</v>
      </c>
      <c r="B1" s="549"/>
      <c r="C1" s="2"/>
      <c r="D1" s="2"/>
      <c r="E1"/>
      <c r="F1"/>
      <c r="G1"/>
      <c r="H1"/>
      <c r="I1"/>
      <c r="J1"/>
      <c r="N1" s="4" t="s">
        <v>1</v>
      </c>
      <c r="O1" s="5"/>
      <c r="S1" s="69"/>
      <c r="T1" s="69"/>
      <c r="U1" s="69"/>
      <c r="V1" s="70"/>
      <c r="W1" s="69"/>
    </row>
    <row r="2" spans="1:23" ht="13.5" customHeight="1" x14ac:dyDescent="0.3">
      <c r="A2" s="1" t="s">
        <v>453</v>
      </c>
      <c r="B2" s="1"/>
      <c r="C2" s="2"/>
      <c r="D2" s="2"/>
      <c r="E2"/>
      <c r="F2"/>
      <c r="G2"/>
      <c r="H2"/>
      <c r="I2"/>
      <c r="J2"/>
      <c r="M2" s="4"/>
      <c r="N2" s="4" t="s">
        <v>3</v>
      </c>
      <c r="O2" s="5"/>
      <c r="S2" s="69"/>
      <c r="T2" s="69"/>
      <c r="U2" s="69"/>
      <c r="V2" s="70"/>
      <c r="W2" s="69"/>
    </row>
    <row r="3" spans="1:23" ht="15.6" x14ac:dyDescent="0.3">
      <c r="A3" s="549" t="s">
        <v>454</v>
      </c>
      <c r="B3" s="549"/>
      <c r="C3" s="2"/>
      <c r="D3" s="2"/>
      <c r="E3"/>
      <c r="F3"/>
      <c r="G3"/>
      <c r="H3"/>
      <c r="I3"/>
      <c r="J3"/>
      <c r="K3" s="5"/>
      <c r="L3" s="5"/>
      <c r="M3" s="5"/>
      <c r="N3" s="5"/>
      <c r="O3" s="5"/>
      <c r="S3" s="69"/>
      <c r="T3" s="69"/>
      <c r="U3" s="69"/>
      <c r="V3" s="70"/>
      <c r="W3" s="69"/>
    </row>
    <row r="4" spans="1:23" ht="33.6" customHeight="1" x14ac:dyDescent="0.3">
      <c r="A4" s="547" t="s">
        <v>455</v>
      </c>
      <c r="B4" s="548"/>
      <c r="C4" s="7"/>
      <c r="D4" s="7"/>
      <c r="E4" s="8"/>
      <c r="F4" s="8"/>
      <c r="G4" s="8"/>
      <c r="H4" s="8"/>
      <c r="I4" s="8"/>
      <c r="J4" s="8"/>
      <c r="K4" s="9"/>
      <c r="L4" s="9"/>
      <c r="M4" s="9"/>
      <c r="N4" s="9"/>
      <c r="O4" s="38"/>
      <c r="S4" s="69"/>
      <c r="T4" s="69"/>
      <c r="U4" s="69"/>
      <c r="V4" s="70"/>
      <c r="W4" s="69"/>
    </row>
    <row r="5" spans="1:23" x14ac:dyDescent="0.3">
      <c r="B5" s="9"/>
      <c r="C5" s="9"/>
      <c r="D5" s="9"/>
      <c r="E5" s="9"/>
      <c r="F5" s="9"/>
      <c r="G5" s="9"/>
      <c r="H5" s="9"/>
      <c r="I5" s="9"/>
      <c r="J5" s="9"/>
      <c r="K5" s="9"/>
      <c r="L5" s="9"/>
      <c r="M5" s="9"/>
      <c r="N5" s="9"/>
      <c r="O5" s="38"/>
      <c r="S5" s="69"/>
      <c r="T5" s="69"/>
      <c r="U5" s="69"/>
      <c r="V5" s="70"/>
      <c r="W5" s="69"/>
    </row>
    <row r="6" spans="1:23" ht="15.6" x14ac:dyDescent="0.3">
      <c r="A6" s="6" t="s">
        <v>232</v>
      </c>
      <c r="B6" s="9"/>
      <c r="C6" s="9"/>
      <c r="D6" s="9"/>
      <c r="E6" s="9"/>
      <c r="F6" s="9"/>
      <c r="G6" s="9"/>
      <c r="H6" s="9"/>
      <c r="I6" s="9"/>
      <c r="J6" s="9"/>
      <c r="K6" s="9"/>
      <c r="L6" s="9"/>
      <c r="M6" s="9"/>
      <c r="N6" s="9"/>
      <c r="O6" s="38"/>
      <c r="S6" s="69"/>
      <c r="T6" s="69"/>
      <c r="U6" s="69"/>
      <c r="V6" s="70"/>
      <c r="W6" s="69"/>
    </row>
    <row r="7" spans="1:23" x14ac:dyDescent="0.3">
      <c r="A7" s="10"/>
      <c r="B7" s="9"/>
      <c r="C7" s="9"/>
      <c r="D7" s="9"/>
      <c r="E7" s="9"/>
      <c r="F7" s="9"/>
      <c r="G7" s="9"/>
      <c r="H7" s="9"/>
      <c r="I7" s="9"/>
      <c r="J7" s="9"/>
      <c r="K7" s="9"/>
      <c r="L7" s="9"/>
      <c r="M7" s="9"/>
      <c r="N7" s="9"/>
      <c r="O7" s="38"/>
      <c r="S7" s="69"/>
      <c r="T7" s="69"/>
      <c r="U7" s="69"/>
      <c r="V7" s="70"/>
      <c r="W7" s="69"/>
    </row>
    <row r="8" spans="1:23" x14ac:dyDescent="0.3">
      <c r="A8" s="10"/>
      <c r="B8" s="9"/>
      <c r="C8" s="9"/>
      <c r="D8" s="9"/>
      <c r="E8" s="9"/>
      <c r="F8" s="9"/>
      <c r="G8" s="9"/>
      <c r="H8" s="9"/>
      <c r="I8" s="9"/>
      <c r="J8" s="9"/>
      <c r="K8" s="9"/>
      <c r="L8" s="9"/>
      <c r="M8" s="9"/>
      <c r="N8" s="9"/>
      <c r="O8" s="38"/>
      <c r="S8" s="69"/>
      <c r="T8" s="69"/>
      <c r="U8" s="69"/>
      <c r="V8" s="70"/>
      <c r="W8" s="69"/>
    </row>
    <row r="9" spans="1:23" x14ac:dyDescent="0.3">
      <c r="A9" s="10"/>
      <c r="B9" s="9"/>
      <c r="C9" s="9"/>
      <c r="D9" s="9"/>
      <c r="E9" s="9"/>
      <c r="F9" s="9"/>
      <c r="G9" s="9"/>
      <c r="H9" s="9"/>
      <c r="I9" s="9"/>
      <c r="J9" s="9"/>
      <c r="K9" s="9"/>
      <c r="L9" s="9"/>
      <c r="M9" s="9"/>
      <c r="N9" s="9"/>
      <c r="O9" s="38"/>
      <c r="S9" s="69"/>
      <c r="T9" s="69"/>
      <c r="U9" s="69"/>
      <c r="V9" s="70"/>
      <c r="W9" s="69"/>
    </row>
    <row r="10" spans="1:23" x14ac:dyDescent="0.3">
      <c r="S10" s="69"/>
      <c r="T10" s="69"/>
      <c r="U10" s="69"/>
      <c r="V10" s="70"/>
      <c r="W10" s="69"/>
    </row>
    <row r="11" spans="1:23" ht="19.5" customHeight="1" x14ac:dyDescent="0.3">
      <c r="A11" s="555" t="s">
        <v>263</v>
      </c>
      <c r="B11" s="555"/>
      <c r="C11" s="555"/>
      <c r="D11" s="555"/>
      <c r="E11" s="555"/>
      <c r="F11" s="555"/>
      <c r="G11" s="555"/>
      <c r="H11" s="555"/>
      <c r="I11" s="555"/>
      <c r="J11" s="555"/>
      <c r="K11" s="555"/>
      <c r="L11" s="555"/>
      <c r="M11" s="555"/>
      <c r="N11" s="555"/>
      <c r="O11" s="555"/>
      <c r="P11" s="40"/>
      <c r="S11" s="69"/>
      <c r="T11" s="69"/>
      <c r="U11" s="69"/>
      <c r="V11" s="70"/>
      <c r="W11" s="69"/>
    </row>
    <row r="12" spans="1:23" ht="1.5" customHeight="1" thickBot="1" x14ac:dyDescent="0.35">
      <c r="A12" s="11"/>
      <c r="B12" s="11"/>
      <c r="C12" s="11"/>
      <c r="D12" s="11"/>
      <c r="E12" s="11"/>
      <c r="F12" s="11"/>
      <c r="G12" s="11"/>
      <c r="H12" s="11"/>
      <c r="I12" s="11"/>
      <c r="J12" s="11"/>
      <c r="K12" s="11"/>
      <c r="L12" s="11"/>
      <c r="M12" s="11"/>
      <c r="N12" s="11"/>
      <c r="O12" s="11"/>
      <c r="S12" s="69"/>
      <c r="T12" s="69"/>
      <c r="U12" s="69"/>
      <c r="V12" s="70"/>
      <c r="W12" s="69"/>
    </row>
    <row r="13" spans="1:23" s="42" customFormat="1" ht="20.25" hidden="1" customHeight="1" thickBot="1" x14ac:dyDescent="0.35">
      <c r="A13" s="434" t="s">
        <v>5</v>
      </c>
      <c r="B13" s="556">
        <f>'Info District'!G11</f>
        <v>2025</v>
      </c>
      <c r="C13" s="557"/>
      <c r="E13" s="550"/>
      <c r="F13" s="550"/>
      <c r="G13" s="550"/>
      <c r="H13" s="550"/>
      <c r="I13" s="550"/>
      <c r="J13" s="554"/>
      <c r="Q13" s="63"/>
      <c r="R13" s="307"/>
      <c r="S13" s="71"/>
      <c r="T13" s="71"/>
      <c r="U13" s="71"/>
      <c r="V13" s="72"/>
      <c r="W13" s="71"/>
    </row>
    <row r="14" spans="1:23" s="42" customFormat="1" ht="7.5" hidden="1" customHeight="1" thickBot="1" x14ac:dyDescent="0.35">
      <c r="A14" s="434"/>
      <c r="B14" s="13"/>
      <c r="C14" s="13"/>
      <c r="D14" s="13"/>
      <c r="O14" s="15"/>
      <c r="Q14" s="63"/>
      <c r="R14" s="307"/>
      <c r="S14" s="71"/>
      <c r="T14" s="71"/>
      <c r="U14" s="71"/>
      <c r="V14" s="72"/>
      <c r="W14" s="71"/>
    </row>
    <row r="15" spans="1:23" s="42" customFormat="1" ht="16.5" hidden="1" customHeight="1" thickBot="1" x14ac:dyDescent="0.35">
      <c r="A15" s="434" t="s">
        <v>7</v>
      </c>
      <c r="B15" s="558" t="str">
        <f>'Info District'!G12</f>
        <v>PLATEAUX</v>
      </c>
      <c r="C15" s="559"/>
      <c r="D15" s="550" t="s">
        <v>8</v>
      </c>
      <c r="E15" s="550"/>
      <c r="F15" s="550"/>
      <c r="G15" s="551" t="str">
        <f>'Info District'!G13</f>
        <v>Agou</v>
      </c>
      <c r="H15" s="552"/>
      <c r="I15" s="553"/>
      <c r="L15" s="11"/>
      <c r="M15" s="11"/>
      <c r="N15" s="11"/>
      <c r="O15" s="11"/>
      <c r="P15" s="11"/>
      <c r="Q15" s="63"/>
      <c r="R15" s="307"/>
      <c r="S15" s="71"/>
      <c r="T15" s="71"/>
      <c r="U15" s="71"/>
      <c r="V15" s="73"/>
      <c r="W15" s="71"/>
    </row>
    <row r="16" spans="1:23" s="42" customFormat="1" ht="3.75" hidden="1" customHeight="1" thickBot="1" x14ac:dyDescent="0.35">
      <c r="A16" s="139"/>
      <c r="B16" s="15"/>
      <c r="C16" s="15"/>
      <c r="D16" s="15"/>
      <c r="E16" s="15"/>
      <c r="K16" s="15"/>
      <c r="L16" s="15"/>
      <c r="M16" s="15"/>
      <c r="O16" s="15"/>
      <c r="Q16" s="63"/>
      <c r="R16" s="307"/>
      <c r="S16" s="71"/>
      <c r="T16" s="71"/>
      <c r="U16" s="71"/>
      <c r="V16" s="72"/>
      <c r="W16" s="71"/>
    </row>
    <row r="17" spans="1:27" s="42" customFormat="1" ht="18" hidden="1" customHeight="1" thickBot="1" x14ac:dyDescent="0.35">
      <c r="A17" s="434" t="s">
        <v>9</v>
      </c>
      <c r="B17" s="556" t="str">
        <f>'Info District'!G17</f>
        <v>Avril à Juin 2025</v>
      </c>
      <c r="C17" s="560"/>
      <c r="D17" s="560"/>
      <c r="E17" s="557"/>
      <c r="G17" s="550" t="s">
        <v>11</v>
      </c>
      <c r="H17" s="550"/>
      <c r="I17" s="550"/>
      <c r="J17" s="550"/>
      <c r="K17" s="554"/>
      <c r="L17" s="551" t="str">
        <f>'Info District'!G18</f>
        <v>Juillet à Septembre 2025</v>
      </c>
      <c r="M17" s="552"/>
      <c r="N17" s="552"/>
      <c r="O17" s="552"/>
      <c r="P17" s="553"/>
      <c r="Q17" s="63"/>
      <c r="R17" s="307"/>
      <c r="S17" s="71"/>
      <c r="T17" s="71"/>
      <c r="U17" s="71"/>
      <c r="V17" s="72"/>
      <c r="W17" s="71"/>
    </row>
    <row r="18" spans="1:27" s="9" customFormat="1" ht="2.25" hidden="1" customHeight="1" thickBot="1" x14ac:dyDescent="0.3">
      <c r="B18" s="43"/>
      <c r="C18" s="43"/>
      <c r="D18" s="43"/>
      <c r="E18" s="44"/>
      <c r="F18" s="43"/>
      <c r="G18" s="45"/>
      <c r="H18" s="45"/>
      <c r="I18" s="45"/>
      <c r="J18" s="45"/>
      <c r="K18" s="45"/>
      <c r="L18" s="45"/>
      <c r="M18" s="45"/>
      <c r="O18" s="38"/>
      <c r="Q18" s="64"/>
      <c r="R18" s="308"/>
      <c r="S18" s="74"/>
      <c r="T18" s="74"/>
      <c r="U18" s="74"/>
      <c r="V18" s="75"/>
      <c r="W18" s="74"/>
    </row>
    <row r="19" spans="1:27" s="9" customFormat="1" ht="21" customHeight="1" thickBot="1" x14ac:dyDescent="0.35">
      <c r="A19" s="532" t="s">
        <v>12</v>
      </c>
      <c r="B19" s="532"/>
      <c r="C19" s="533"/>
      <c r="D19" s="538"/>
      <c r="E19" s="539"/>
      <c r="F19" s="539"/>
      <c r="G19" s="539"/>
      <c r="H19" s="539"/>
      <c r="I19" s="539"/>
      <c r="J19" s="539"/>
      <c r="K19" s="539"/>
      <c r="L19" s="539"/>
      <c r="M19" s="539"/>
      <c r="N19" s="540"/>
      <c r="O19" s="11"/>
      <c r="P19" s="241" t="str">
        <f>'Info District'!H17</f>
        <v>T2</v>
      </c>
      <c r="Q19" s="65"/>
      <c r="R19" s="309"/>
      <c r="S19" s="535" t="s">
        <v>96</v>
      </c>
      <c r="T19" s="536"/>
      <c r="U19" s="536"/>
      <c r="V19" s="536"/>
      <c r="W19" s="537"/>
    </row>
    <row r="20" spans="1:27" s="9" customFormat="1" ht="4.5" customHeight="1" thickBot="1" x14ac:dyDescent="0.35">
      <c r="A20" s="12"/>
      <c r="B20" s="12"/>
      <c r="C20" s="12"/>
      <c r="D20" s="12"/>
      <c r="E20" s="12"/>
      <c r="F20" s="12"/>
      <c r="G20" s="13"/>
      <c r="H20" s="13"/>
      <c r="I20" s="13"/>
      <c r="J20" s="13"/>
      <c r="K20" s="13"/>
      <c r="L20" s="14"/>
      <c r="M20" s="14"/>
      <c r="N20" s="14"/>
      <c r="O20" s="14"/>
      <c r="Q20" s="64"/>
      <c r="R20" s="308"/>
      <c r="S20" s="146"/>
      <c r="T20" s="74"/>
      <c r="U20" s="74"/>
      <c r="V20" s="76"/>
      <c r="W20" s="147"/>
    </row>
    <row r="21" spans="1:27" s="9" customFormat="1" ht="32.25" customHeight="1" thickBot="1" x14ac:dyDescent="0.35">
      <c r="A21" s="532" t="s">
        <v>240</v>
      </c>
      <c r="B21" s="532"/>
      <c r="C21" s="533"/>
      <c r="D21" s="543" t="s">
        <v>264</v>
      </c>
      <c r="E21" s="544"/>
      <c r="F21" s="545"/>
      <c r="G21" s="534" t="s">
        <v>6</v>
      </c>
      <c r="H21" s="534"/>
      <c r="I21" s="534"/>
      <c r="J21" s="534"/>
      <c r="K21" s="534"/>
      <c r="L21" s="546"/>
      <c r="M21" s="539"/>
      <c r="N21" s="539"/>
      <c r="O21" s="539"/>
      <c r="P21" s="540"/>
      <c r="Q21" s="64"/>
      <c r="R21" s="308"/>
      <c r="S21" s="146"/>
      <c r="T21" s="74"/>
      <c r="U21" s="74"/>
      <c r="V21" s="76"/>
      <c r="W21" s="147"/>
    </row>
    <row r="22" spans="1:27" s="9" customFormat="1" ht="6" customHeight="1" x14ac:dyDescent="0.3">
      <c r="A22" s="12"/>
      <c r="B22" s="12"/>
      <c r="C22" s="12"/>
      <c r="D22" s="12"/>
      <c r="E22" s="12"/>
      <c r="F22" s="12"/>
      <c r="G22" s="534"/>
      <c r="H22" s="534"/>
      <c r="I22" s="534"/>
      <c r="J22" s="534"/>
      <c r="K22" s="534"/>
      <c r="L22" s="14"/>
      <c r="M22" s="14"/>
      <c r="N22" s="14"/>
      <c r="O22" s="14"/>
      <c r="Q22" s="64"/>
      <c r="R22" s="308"/>
      <c r="S22" s="146"/>
      <c r="T22" s="74"/>
      <c r="U22" s="74"/>
      <c r="V22" s="76"/>
      <c r="W22" s="147"/>
    </row>
    <row r="23" spans="1:27" s="9" customFormat="1" ht="3.75" customHeight="1" thickBot="1" x14ac:dyDescent="0.35">
      <c r="A23" s="12"/>
      <c r="B23" s="12"/>
      <c r="C23" s="12"/>
      <c r="D23" s="12"/>
      <c r="E23" s="12"/>
      <c r="F23" s="12"/>
      <c r="G23" s="13"/>
      <c r="H23" s="13"/>
      <c r="I23" s="13"/>
      <c r="J23" s="13"/>
      <c r="K23" s="13"/>
      <c r="L23" s="14"/>
      <c r="M23" s="14"/>
      <c r="N23" s="14"/>
      <c r="O23" s="14"/>
      <c r="Q23" s="64"/>
      <c r="R23" s="308"/>
      <c r="S23" s="146"/>
      <c r="T23" s="74"/>
      <c r="U23" s="74"/>
      <c r="V23" s="76"/>
      <c r="W23" s="147"/>
    </row>
    <row r="24" spans="1:27" ht="76.5" customHeight="1" thickBot="1" x14ac:dyDescent="0.35">
      <c r="A24" s="541" t="s">
        <v>13</v>
      </c>
      <c r="B24" s="16" t="s">
        <v>14</v>
      </c>
      <c r="C24" s="108" t="s">
        <v>15</v>
      </c>
      <c r="D24" s="118" t="s">
        <v>16</v>
      </c>
      <c r="E24" s="117" t="s">
        <v>17</v>
      </c>
      <c r="F24" s="351" t="s">
        <v>18</v>
      </c>
      <c r="G24" s="16" t="s">
        <v>233</v>
      </c>
      <c r="H24" s="16" t="s">
        <v>234</v>
      </c>
      <c r="I24" s="16" t="s">
        <v>19</v>
      </c>
      <c r="J24" s="16" t="s">
        <v>20</v>
      </c>
      <c r="K24" s="108" t="s">
        <v>21</v>
      </c>
      <c r="L24" s="136" t="s">
        <v>22</v>
      </c>
      <c r="M24" s="137" t="s">
        <v>236</v>
      </c>
      <c r="N24" s="138" t="s">
        <v>23</v>
      </c>
      <c r="O24" s="109" t="s">
        <v>39</v>
      </c>
      <c r="P24" s="16" t="s">
        <v>40</v>
      </c>
      <c r="S24" s="148" t="s">
        <v>237</v>
      </c>
      <c r="T24" s="140" t="s">
        <v>93</v>
      </c>
      <c r="U24" s="140" t="s">
        <v>239</v>
      </c>
      <c r="V24" s="140" t="s">
        <v>238</v>
      </c>
      <c r="W24" s="149" t="s">
        <v>97</v>
      </c>
    </row>
    <row r="25" spans="1:27" s="47" customFormat="1" ht="31.2" customHeight="1" x14ac:dyDescent="0.3">
      <c r="A25" s="542"/>
      <c r="B25" s="46" t="s">
        <v>24</v>
      </c>
      <c r="C25" s="46" t="s">
        <v>25</v>
      </c>
      <c r="D25" s="112" t="s">
        <v>26</v>
      </c>
      <c r="E25" s="46" t="s">
        <v>27</v>
      </c>
      <c r="F25" s="46"/>
      <c r="G25" s="46" t="s">
        <v>28</v>
      </c>
      <c r="H25" s="46"/>
      <c r="I25" s="46" t="s">
        <v>29</v>
      </c>
      <c r="J25" s="46"/>
      <c r="K25" s="131" t="s">
        <v>235</v>
      </c>
      <c r="L25" s="133"/>
      <c r="M25" s="134"/>
      <c r="N25" s="135"/>
      <c r="O25" s="132" t="s">
        <v>30</v>
      </c>
      <c r="P25" s="46"/>
      <c r="Q25" s="66"/>
      <c r="R25" s="310"/>
      <c r="S25" s="150"/>
      <c r="T25" s="67" t="s">
        <v>94</v>
      </c>
      <c r="U25" s="67" t="s">
        <v>95</v>
      </c>
      <c r="V25" s="94"/>
      <c r="W25" s="151" t="str">
        <f>IF(J26&lt;=0,"",IF(J26=90,$X$26))</f>
        <v/>
      </c>
      <c r="X25" s="37" t="s">
        <v>98</v>
      </c>
    </row>
    <row r="26" spans="1:27" ht="31.2" customHeight="1" x14ac:dyDescent="0.3">
      <c r="A26" s="322" t="str">
        <f>CDT!B26</f>
        <v>Artéméther-Luméfantrine 6cp (AL)</v>
      </c>
      <c r="B26" s="247"/>
      <c r="C26" s="248"/>
      <c r="D26" s="302" t="str">
        <f>IF(B26&lt;&gt;"",B26+C26,"")</f>
        <v/>
      </c>
      <c r="E26" s="249"/>
      <c r="F26" s="247"/>
      <c r="G26" s="247"/>
      <c r="H26" s="247"/>
      <c r="I26" s="247"/>
      <c r="J26" s="247"/>
      <c r="K26" s="248"/>
      <c r="L26" s="431" t="str">
        <f>IF(B26&lt;&gt;"",IF(J26=0,E26,((E26*90)/(90-J26))),"0")</f>
        <v>0</v>
      </c>
      <c r="M26" s="428" t="str">
        <f>IF(B26&lt;&gt;"",((E26/S26)*30),"0")</f>
        <v>0</v>
      </c>
      <c r="N26" s="250" t="str">
        <f>IF(B26&lt;&gt;"",IF(J26=0,((E26+L26)-K26),((M26*6)-K26)),"0")</f>
        <v>0</v>
      </c>
      <c r="O26" s="251"/>
      <c r="P26" s="313"/>
      <c r="R26" s="312">
        <f>+L26+N26</f>
        <v>0</v>
      </c>
      <c r="S26" s="152">
        <f>(90-J26)</f>
        <v>90</v>
      </c>
      <c r="T26" s="68" t="e">
        <f t="shared" ref="T26:T47" si="0">D26-(E26+G26+I26+H26)</f>
        <v>#VALUE!</v>
      </c>
      <c r="U26" s="68" t="e">
        <f>K26-T26</f>
        <v>#VALUE!</v>
      </c>
      <c r="V26" s="95">
        <v>6</v>
      </c>
      <c r="W26" s="153" t="e">
        <f t="shared" ref="W26:W50" si="1">IF(U26=0,"",$X$25)</f>
        <v>#VALUE!</v>
      </c>
      <c r="X26" s="37" t="s">
        <v>203</v>
      </c>
      <c r="Y26" s="107">
        <f>+O26</f>
        <v>0</v>
      </c>
    </row>
    <row r="27" spans="1:27" ht="31.2" customHeight="1" x14ac:dyDescent="0.3">
      <c r="A27" s="322" t="str">
        <f>CDT!B27</f>
        <v>Artéméther-Luméfantrine 12cp (AL)</v>
      </c>
      <c r="B27" s="247"/>
      <c r="C27" s="248"/>
      <c r="D27" s="302" t="str">
        <f t="shared" ref="D27" si="2">IF(B27&lt;&gt;"",B27+C27,"")</f>
        <v/>
      </c>
      <c r="E27" s="249"/>
      <c r="F27" s="247"/>
      <c r="G27" s="247"/>
      <c r="H27" s="247"/>
      <c r="I27" s="247"/>
      <c r="J27" s="247"/>
      <c r="K27" s="248"/>
      <c r="L27" s="431" t="str">
        <f t="shared" ref="L27:L49" si="3">IF(B27&lt;&gt;"",IF(J27=0,E27,((E27*90)/(90-J27))),"0")</f>
        <v>0</v>
      </c>
      <c r="M27" s="428" t="str">
        <f t="shared" ref="M27:M49" si="4">IF(B27&lt;&gt;"",((E27/S27)*30),"0")</f>
        <v>0</v>
      </c>
      <c r="N27" s="250" t="str">
        <f t="shared" ref="N27:N49" si="5">IF(B27&lt;&gt;"",IF(J27=0,((E27+L27)-K27),((M27*6)-K27)),"0")</f>
        <v>0</v>
      </c>
      <c r="O27" s="251"/>
      <c r="P27" s="247"/>
      <c r="R27" s="312">
        <f t="shared" ref="R27:R49" si="6">+L27+N27</f>
        <v>0</v>
      </c>
      <c r="S27" s="152">
        <f t="shared" ref="S27:S49" si="7">(90-J27)</f>
        <v>90</v>
      </c>
      <c r="T27" s="68" t="e">
        <f t="shared" si="0"/>
        <v>#VALUE!</v>
      </c>
      <c r="U27" s="68" t="e">
        <f t="shared" ref="U27:U49" si="8">K27-T27</f>
        <v>#VALUE!</v>
      </c>
      <c r="V27" s="95">
        <v>12</v>
      </c>
      <c r="W27" s="153" t="e">
        <f t="shared" si="1"/>
        <v>#VALUE!</v>
      </c>
      <c r="Y27" s="107">
        <f t="shared" ref="Y27:Y48" si="9">+O27</f>
        <v>0</v>
      </c>
    </row>
    <row r="28" spans="1:27" ht="31.2" customHeight="1" x14ac:dyDescent="0.3">
      <c r="A28" s="322" t="str">
        <f>CDT!B28</f>
        <v>Artéméther-Luméfantrine 18cp (AL)</v>
      </c>
      <c r="B28" s="247"/>
      <c r="C28" s="248"/>
      <c r="D28" s="302" t="str">
        <f>IF(B28&lt;&gt;"",B28+C28,"")</f>
        <v/>
      </c>
      <c r="E28" s="249"/>
      <c r="F28" s="247"/>
      <c r="G28" s="247"/>
      <c r="H28" s="247"/>
      <c r="I28" s="247"/>
      <c r="J28" s="247"/>
      <c r="K28" s="248"/>
      <c r="L28" s="431" t="str">
        <f t="shared" si="3"/>
        <v>0</v>
      </c>
      <c r="M28" s="428" t="str">
        <f t="shared" si="4"/>
        <v>0</v>
      </c>
      <c r="N28" s="250" t="str">
        <f t="shared" si="5"/>
        <v>0</v>
      </c>
      <c r="O28" s="251"/>
      <c r="P28" s="247"/>
      <c r="R28" s="312">
        <f t="shared" si="6"/>
        <v>0</v>
      </c>
      <c r="S28" s="152">
        <f t="shared" si="7"/>
        <v>90</v>
      </c>
      <c r="T28" s="68" t="e">
        <f t="shared" si="0"/>
        <v>#VALUE!</v>
      </c>
      <c r="U28" s="68" t="e">
        <f t="shared" si="8"/>
        <v>#VALUE!</v>
      </c>
      <c r="V28" s="95">
        <v>18</v>
      </c>
      <c r="W28" s="153" t="e">
        <f t="shared" si="1"/>
        <v>#VALUE!</v>
      </c>
      <c r="Y28" s="107">
        <f t="shared" si="9"/>
        <v>0</v>
      </c>
    </row>
    <row r="29" spans="1:27" ht="31.2" customHeight="1" x14ac:dyDescent="0.3">
      <c r="A29" s="322" t="str">
        <f>CDT!B29</f>
        <v>Artéméther-Luméfantrine 24cp (AL)</v>
      </c>
      <c r="B29" s="247"/>
      <c r="C29" s="248"/>
      <c r="D29" s="302" t="str">
        <f>IF(B29&lt;&gt;"",B29+C29,"")</f>
        <v/>
      </c>
      <c r="E29" s="249"/>
      <c r="F29" s="247"/>
      <c r="G29" s="247"/>
      <c r="H29" s="247"/>
      <c r="I29" s="247"/>
      <c r="J29" s="247"/>
      <c r="K29" s="248"/>
      <c r="L29" s="431" t="str">
        <f t="shared" si="3"/>
        <v>0</v>
      </c>
      <c r="M29" s="428" t="str">
        <f t="shared" si="4"/>
        <v>0</v>
      </c>
      <c r="N29" s="250" t="str">
        <f t="shared" si="5"/>
        <v>0</v>
      </c>
      <c r="O29" s="251"/>
      <c r="P29" s="247"/>
      <c r="R29" s="312">
        <f t="shared" si="6"/>
        <v>0</v>
      </c>
      <c r="S29" s="152">
        <f t="shared" si="7"/>
        <v>90</v>
      </c>
      <c r="T29" s="68" t="e">
        <f t="shared" si="0"/>
        <v>#VALUE!</v>
      </c>
      <c r="U29" s="68" t="e">
        <f t="shared" si="8"/>
        <v>#VALUE!</v>
      </c>
      <c r="V29" s="95">
        <v>24</v>
      </c>
      <c r="W29" s="153" t="e">
        <f t="shared" si="1"/>
        <v>#VALUE!</v>
      </c>
      <c r="Y29" s="107">
        <f t="shared" si="9"/>
        <v>0</v>
      </c>
    </row>
    <row r="30" spans="1:27" ht="31.2" customHeight="1" x14ac:dyDescent="0.3">
      <c r="A30" s="322" t="str">
        <f>CDT!B30</f>
        <v>Artéméther injectable 40 mg</v>
      </c>
      <c r="B30" s="247"/>
      <c r="C30" s="248"/>
      <c r="D30" s="302" t="str">
        <f t="shared" ref="D30:D49" si="10">IF(B30&lt;&gt;"",B30+C30,"")</f>
        <v/>
      </c>
      <c r="E30" s="249"/>
      <c r="F30" s="247"/>
      <c r="G30" s="247"/>
      <c r="H30" s="247"/>
      <c r="I30" s="247"/>
      <c r="J30" s="247"/>
      <c r="K30" s="248"/>
      <c r="L30" s="431" t="str">
        <f t="shared" si="3"/>
        <v>0</v>
      </c>
      <c r="M30" s="428" t="str">
        <f t="shared" si="4"/>
        <v>0</v>
      </c>
      <c r="N30" s="250" t="str">
        <f t="shared" si="5"/>
        <v>0</v>
      </c>
      <c r="O30" s="251"/>
      <c r="P30" s="247"/>
      <c r="R30" s="312">
        <f t="shared" si="6"/>
        <v>0</v>
      </c>
      <c r="S30" s="152">
        <f t="shared" si="7"/>
        <v>90</v>
      </c>
      <c r="T30" s="68" t="e">
        <f t="shared" si="0"/>
        <v>#VALUE!</v>
      </c>
      <c r="U30" s="68" t="e">
        <f t="shared" si="8"/>
        <v>#VALUE!</v>
      </c>
      <c r="V30" s="95">
        <v>1</v>
      </c>
      <c r="W30" s="153" t="e">
        <f t="shared" si="1"/>
        <v>#VALUE!</v>
      </c>
      <c r="Y30" s="107">
        <f t="shared" si="9"/>
        <v>0</v>
      </c>
    </row>
    <row r="31" spans="1:27" ht="34.5" customHeight="1" x14ac:dyDescent="0.3">
      <c r="A31" s="322" t="str">
        <f>CDT!B31</f>
        <v>Artéméther injectable 80 mg</v>
      </c>
      <c r="B31" s="247"/>
      <c r="C31" s="248"/>
      <c r="D31" s="302" t="str">
        <f t="shared" si="10"/>
        <v/>
      </c>
      <c r="E31" s="249"/>
      <c r="F31" s="247"/>
      <c r="G31" s="247"/>
      <c r="H31" s="247"/>
      <c r="I31" s="247"/>
      <c r="J31" s="247"/>
      <c r="K31" s="248"/>
      <c r="L31" s="431" t="str">
        <f t="shared" si="3"/>
        <v>0</v>
      </c>
      <c r="M31" s="428" t="str">
        <f t="shared" si="4"/>
        <v>0</v>
      </c>
      <c r="N31" s="250" t="str">
        <f t="shared" si="5"/>
        <v>0</v>
      </c>
      <c r="O31" s="251"/>
      <c r="P31" s="247"/>
      <c r="R31" s="312">
        <f t="shared" si="6"/>
        <v>0</v>
      </c>
      <c r="S31" s="152">
        <f t="shared" si="7"/>
        <v>90</v>
      </c>
      <c r="T31" s="68" t="e">
        <f t="shared" si="0"/>
        <v>#VALUE!</v>
      </c>
      <c r="U31" s="68" t="e">
        <f t="shared" si="8"/>
        <v>#VALUE!</v>
      </c>
      <c r="V31" s="95">
        <v>1</v>
      </c>
      <c r="W31" s="153" t="e">
        <f t="shared" si="1"/>
        <v>#VALUE!</v>
      </c>
      <c r="Y31" s="107">
        <f t="shared" si="9"/>
        <v>0</v>
      </c>
    </row>
    <row r="32" spans="1:27" ht="34.5" customHeight="1" x14ac:dyDescent="0.3">
      <c r="A32" s="435" t="str">
        <f>CDT!B32</f>
        <v>Artésunate injectable 60 mg</v>
      </c>
      <c r="B32" s="247"/>
      <c r="C32" s="248"/>
      <c r="D32" s="302" t="str">
        <f t="shared" si="10"/>
        <v/>
      </c>
      <c r="E32" s="249"/>
      <c r="F32" s="247"/>
      <c r="G32" s="247"/>
      <c r="H32" s="247"/>
      <c r="I32" s="247"/>
      <c r="J32" s="247"/>
      <c r="K32" s="248"/>
      <c r="L32" s="438" t="str">
        <f t="shared" si="3"/>
        <v>0</v>
      </c>
      <c r="M32" s="314" t="str">
        <f>IF(B32&lt;&gt;"",((E32/S32:S32)*30),"0")</f>
        <v>0</v>
      </c>
      <c r="N32" s="432" t="str">
        <f>IF(B32&lt;&gt;"",IF(J32=0,AA32,IF(J32&gt;0,((M32/30)*J32)+AA32)),"0")</f>
        <v>0</v>
      </c>
      <c r="O32" s="433"/>
      <c r="P32" s="247"/>
      <c r="R32" s="312">
        <f t="shared" si="6"/>
        <v>0</v>
      </c>
      <c r="S32" s="429">
        <f t="shared" si="7"/>
        <v>90</v>
      </c>
      <c r="T32" s="436" t="e">
        <f>D32-(E32+G32+I32+H32)</f>
        <v>#VALUE!</v>
      </c>
      <c r="U32" s="436" t="e">
        <f t="shared" si="8"/>
        <v>#VALUE!</v>
      </c>
      <c r="V32" s="430">
        <v>1</v>
      </c>
      <c r="W32" s="437" t="e">
        <f t="shared" si="1"/>
        <v>#VALUE!</v>
      </c>
      <c r="Y32" s="107">
        <f t="shared" si="9"/>
        <v>0</v>
      </c>
      <c r="AA32" s="3">
        <f>((F32*10)+L32-K32)</f>
        <v>0</v>
      </c>
    </row>
    <row r="33" spans="1:25" ht="34.5" customHeight="1" x14ac:dyDescent="0.3">
      <c r="A33" s="322" t="str">
        <f>CDT!B33</f>
        <v xml:space="preserve"> Sulfadoxine Pyriméthamine:  (SP)</v>
      </c>
      <c r="B33" s="247"/>
      <c r="C33" s="248"/>
      <c r="D33" s="302" t="str">
        <f t="shared" si="10"/>
        <v/>
      </c>
      <c r="E33" s="249"/>
      <c r="F33" s="247"/>
      <c r="G33" s="247"/>
      <c r="H33" s="247"/>
      <c r="I33" s="247"/>
      <c r="J33" s="247"/>
      <c r="K33" s="248"/>
      <c r="L33" s="431" t="str">
        <f t="shared" si="3"/>
        <v>0</v>
      </c>
      <c r="M33" s="428" t="str">
        <f t="shared" si="4"/>
        <v>0</v>
      </c>
      <c r="N33" s="250" t="str">
        <f t="shared" si="5"/>
        <v>0</v>
      </c>
      <c r="O33" s="251"/>
      <c r="P33" s="247"/>
      <c r="R33" s="312">
        <f t="shared" si="6"/>
        <v>0</v>
      </c>
      <c r="S33" s="152">
        <f t="shared" si="7"/>
        <v>90</v>
      </c>
      <c r="T33" s="68" t="e">
        <f t="shared" si="0"/>
        <v>#VALUE!</v>
      </c>
      <c r="U33" s="68" t="e">
        <f t="shared" si="8"/>
        <v>#VALUE!</v>
      </c>
      <c r="V33" s="95">
        <v>3</v>
      </c>
      <c r="W33" s="153" t="e">
        <f t="shared" si="1"/>
        <v>#VALUE!</v>
      </c>
      <c r="Y33" s="107">
        <f t="shared" si="9"/>
        <v>0</v>
      </c>
    </row>
    <row r="34" spans="1:25" ht="34.5" customHeight="1" x14ac:dyDescent="0.3">
      <c r="A34" s="322" t="str">
        <f>CDT!B34</f>
        <v>Test de Diagnostic Rapide  : (TDR)</v>
      </c>
      <c r="B34" s="247"/>
      <c r="C34" s="248"/>
      <c r="D34" s="302" t="str">
        <f t="shared" si="10"/>
        <v/>
      </c>
      <c r="E34" s="247"/>
      <c r="F34" s="248"/>
      <c r="G34" s="247"/>
      <c r="H34" s="247"/>
      <c r="I34" s="247"/>
      <c r="J34" s="247"/>
      <c r="K34" s="248"/>
      <c r="L34" s="431" t="str">
        <f t="shared" si="3"/>
        <v>0</v>
      </c>
      <c r="M34" s="428" t="str">
        <f t="shared" si="4"/>
        <v>0</v>
      </c>
      <c r="N34" s="250" t="str">
        <f t="shared" si="5"/>
        <v>0</v>
      </c>
      <c r="O34" s="251"/>
      <c r="P34" s="247"/>
      <c r="R34" s="312">
        <f t="shared" si="6"/>
        <v>0</v>
      </c>
      <c r="S34" s="152">
        <f t="shared" si="7"/>
        <v>90</v>
      </c>
      <c r="T34" s="68" t="e">
        <f t="shared" si="0"/>
        <v>#VALUE!</v>
      </c>
      <c r="U34" s="68" t="e">
        <f t="shared" si="8"/>
        <v>#VALUE!</v>
      </c>
      <c r="V34" s="95">
        <v>1</v>
      </c>
      <c r="W34" s="153" t="e">
        <f>IF(U34=0,"",$X$25)</f>
        <v>#VALUE!</v>
      </c>
      <c r="Y34" s="107">
        <f t="shared" si="9"/>
        <v>0</v>
      </c>
    </row>
    <row r="35" spans="1:25" ht="34.5" customHeight="1" x14ac:dyDescent="0.3">
      <c r="A35" s="322" t="str">
        <f>CDT!B35</f>
        <v>Moustiquaire à Imprégnation Durable: (MID)</v>
      </c>
      <c r="B35" s="247"/>
      <c r="C35" s="248"/>
      <c r="D35" s="302" t="str">
        <f t="shared" si="10"/>
        <v/>
      </c>
      <c r="E35" s="247"/>
      <c r="F35" s="248"/>
      <c r="G35" s="247"/>
      <c r="H35" s="247"/>
      <c r="I35" s="247"/>
      <c r="J35" s="247"/>
      <c r="K35" s="248"/>
      <c r="L35" s="431" t="str">
        <f t="shared" si="3"/>
        <v>0</v>
      </c>
      <c r="M35" s="428" t="str">
        <f t="shared" si="4"/>
        <v>0</v>
      </c>
      <c r="N35" s="250" t="str">
        <f t="shared" si="5"/>
        <v>0</v>
      </c>
      <c r="O35" s="251"/>
      <c r="P35" s="247"/>
      <c r="R35" s="312">
        <f t="shared" si="6"/>
        <v>0</v>
      </c>
      <c r="S35" s="152">
        <f t="shared" si="7"/>
        <v>90</v>
      </c>
      <c r="T35" s="68" t="e">
        <f t="shared" si="0"/>
        <v>#VALUE!</v>
      </c>
      <c r="U35" s="68" t="e">
        <f t="shared" si="8"/>
        <v>#VALUE!</v>
      </c>
      <c r="V35" s="95">
        <v>1</v>
      </c>
      <c r="W35" s="153" t="e">
        <f t="shared" si="1"/>
        <v>#VALUE!</v>
      </c>
      <c r="Y35" s="107">
        <f t="shared" si="9"/>
        <v>0</v>
      </c>
    </row>
    <row r="36" spans="1:25" ht="34.5" customHeight="1" x14ac:dyDescent="0.3">
      <c r="A36" s="322" t="str">
        <f>CDT!B36</f>
        <v>Dihydroartéminisine Pipéraquine– Plaq / 3 comp 
( DHA-PPQ)  20/160 mg</v>
      </c>
      <c r="B36" s="247"/>
      <c r="C36" s="248"/>
      <c r="D36" s="302" t="str">
        <f t="shared" si="10"/>
        <v/>
      </c>
      <c r="E36" s="249"/>
      <c r="F36" s="247"/>
      <c r="G36" s="247"/>
      <c r="H36" s="247"/>
      <c r="I36" s="247"/>
      <c r="J36" s="247"/>
      <c r="K36" s="248"/>
      <c r="L36" s="431" t="str">
        <f t="shared" si="3"/>
        <v>0</v>
      </c>
      <c r="M36" s="428" t="str">
        <f t="shared" si="4"/>
        <v>0</v>
      </c>
      <c r="N36" s="250" t="str">
        <f t="shared" si="5"/>
        <v>0</v>
      </c>
      <c r="O36" s="251"/>
      <c r="P36" s="247"/>
      <c r="R36" s="312">
        <f t="shared" si="6"/>
        <v>0</v>
      </c>
      <c r="S36" s="152">
        <f t="shared" si="7"/>
        <v>90</v>
      </c>
      <c r="T36" s="68" t="e">
        <f t="shared" si="0"/>
        <v>#VALUE!</v>
      </c>
      <c r="U36" s="68" t="e">
        <f t="shared" si="8"/>
        <v>#VALUE!</v>
      </c>
      <c r="V36" s="95">
        <v>3</v>
      </c>
      <c r="W36" s="153" t="e">
        <f t="shared" si="1"/>
        <v>#VALUE!</v>
      </c>
      <c r="Y36" s="107">
        <f t="shared" si="9"/>
        <v>0</v>
      </c>
    </row>
    <row r="37" spans="1:25" ht="34.5" customHeight="1" x14ac:dyDescent="0.3">
      <c r="A37" s="322" t="str">
        <f>CDT!B37</f>
        <v>Dihydroartéminisine Pipéraquine– Plaq / 3 comp 
( DHA-PPQ)  40/320 mg</v>
      </c>
      <c r="B37" s="247"/>
      <c r="C37" s="248"/>
      <c r="D37" s="302" t="str">
        <f t="shared" si="10"/>
        <v/>
      </c>
      <c r="E37" s="249"/>
      <c r="F37" s="247"/>
      <c r="G37" s="247"/>
      <c r="H37" s="247"/>
      <c r="I37" s="247"/>
      <c r="J37" s="247"/>
      <c r="K37" s="248"/>
      <c r="L37" s="431" t="str">
        <f t="shared" si="3"/>
        <v>0</v>
      </c>
      <c r="M37" s="428" t="str">
        <f t="shared" si="4"/>
        <v>0</v>
      </c>
      <c r="N37" s="250" t="str">
        <f t="shared" si="5"/>
        <v>0</v>
      </c>
      <c r="O37" s="251"/>
      <c r="P37" s="247"/>
      <c r="R37" s="312">
        <f t="shared" si="6"/>
        <v>0</v>
      </c>
      <c r="S37" s="152">
        <f t="shared" si="7"/>
        <v>90</v>
      </c>
      <c r="T37" s="68" t="e">
        <f t="shared" si="0"/>
        <v>#VALUE!</v>
      </c>
      <c r="U37" s="68" t="e">
        <f t="shared" si="8"/>
        <v>#VALUE!</v>
      </c>
      <c r="V37" s="95">
        <v>3</v>
      </c>
      <c r="W37" s="153" t="e">
        <f t="shared" si="1"/>
        <v>#VALUE!</v>
      </c>
      <c r="Y37" s="107">
        <f t="shared" si="9"/>
        <v>0</v>
      </c>
    </row>
    <row r="38" spans="1:25" ht="34.5" customHeight="1" x14ac:dyDescent="0.3">
      <c r="A38" s="322" t="str">
        <f>CDT!B38</f>
        <v>Dihydroartéminisine Pipéraquine– Plaq / 6 comp 
( DHA-PPQ)  40/320 mg</v>
      </c>
      <c r="B38" s="247"/>
      <c r="C38" s="248"/>
      <c r="D38" s="302" t="str">
        <f t="shared" si="10"/>
        <v/>
      </c>
      <c r="E38" s="249"/>
      <c r="F38" s="247"/>
      <c r="G38" s="247"/>
      <c r="H38" s="247"/>
      <c r="I38" s="247"/>
      <c r="J38" s="247"/>
      <c r="K38" s="248"/>
      <c r="L38" s="431" t="str">
        <f t="shared" si="3"/>
        <v>0</v>
      </c>
      <c r="M38" s="428" t="str">
        <f t="shared" si="4"/>
        <v>0</v>
      </c>
      <c r="N38" s="250" t="str">
        <f t="shared" si="5"/>
        <v>0</v>
      </c>
      <c r="O38" s="251"/>
      <c r="P38" s="247"/>
      <c r="R38" s="312">
        <f t="shared" si="6"/>
        <v>0</v>
      </c>
      <c r="S38" s="152">
        <f t="shared" si="7"/>
        <v>90</v>
      </c>
      <c r="T38" s="68" t="e">
        <f t="shared" si="0"/>
        <v>#VALUE!</v>
      </c>
      <c r="U38" s="68" t="e">
        <f t="shared" si="8"/>
        <v>#VALUE!</v>
      </c>
      <c r="V38" s="95">
        <v>3</v>
      </c>
      <c r="W38" s="153" t="e">
        <f t="shared" si="1"/>
        <v>#VALUE!</v>
      </c>
      <c r="Y38" s="107">
        <f t="shared" si="9"/>
        <v>0</v>
      </c>
    </row>
    <row r="39" spans="1:25" ht="34.5" customHeight="1" x14ac:dyDescent="0.3">
      <c r="A39" s="322" t="str">
        <f>CDT!B39</f>
        <v>Dihydroartemisinine/pipéraquine – Plaq / 9 comp 
( DHA-PPQ) 40/320 mg</v>
      </c>
      <c r="B39" s="247"/>
      <c r="C39" s="248"/>
      <c r="D39" s="302" t="str">
        <f t="shared" si="10"/>
        <v/>
      </c>
      <c r="E39" s="249"/>
      <c r="F39" s="247"/>
      <c r="G39" s="247"/>
      <c r="H39" s="247"/>
      <c r="I39" s="247"/>
      <c r="J39" s="247"/>
      <c r="K39" s="248"/>
      <c r="L39" s="431" t="str">
        <f t="shared" si="3"/>
        <v>0</v>
      </c>
      <c r="M39" s="428" t="str">
        <f t="shared" si="4"/>
        <v>0</v>
      </c>
      <c r="N39" s="250" t="str">
        <f t="shared" si="5"/>
        <v>0</v>
      </c>
      <c r="O39" s="251"/>
      <c r="P39" s="247"/>
      <c r="R39" s="312">
        <f t="shared" si="6"/>
        <v>0</v>
      </c>
      <c r="S39" s="152">
        <f t="shared" si="7"/>
        <v>90</v>
      </c>
      <c r="T39" s="68" t="e">
        <f t="shared" si="0"/>
        <v>#VALUE!</v>
      </c>
      <c r="U39" s="68" t="e">
        <f t="shared" si="8"/>
        <v>#VALUE!</v>
      </c>
      <c r="V39" s="95">
        <v>3</v>
      </c>
      <c r="W39" s="153" t="e">
        <f t="shared" si="1"/>
        <v>#VALUE!</v>
      </c>
      <c r="Y39" s="107">
        <f t="shared" si="9"/>
        <v>0</v>
      </c>
    </row>
    <row r="40" spans="1:25" ht="34.5" customHeight="1" x14ac:dyDescent="0.3">
      <c r="A40" s="322" t="str">
        <f>CDT!B40</f>
        <v>Artésunate Amodiaquine: (ASAQ) : 3 cp (25/67,5 mg)</v>
      </c>
      <c r="B40" s="247"/>
      <c r="C40" s="248"/>
      <c r="D40" s="302" t="str">
        <f t="shared" si="10"/>
        <v/>
      </c>
      <c r="E40" s="249"/>
      <c r="F40" s="247"/>
      <c r="G40" s="247"/>
      <c r="H40" s="247"/>
      <c r="I40" s="247"/>
      <c r="J40" s="247"/>
      <c r="K40" s="248"/>
      <c r="L40" s="431" t="str">
        <f t="shared" si="3"/>
        <v>0</v>
      </c>
      <c r="M40" s="428" t="str">
        <f t="shared" si="4"/>
        <v>0</v>
      </c>
      <c r="N40" s="250" t="str">
        <f t="shared" si="5"/>
        <v>0</v>
      </c>
      <c r="O40" s="251"/>
      <c r="P40" s="247"/>
      <c r="R40" s="312">
        <f t="shared" si="6"/>
        <v>0</v>
      </c>
      <c r="S40" s="152">
        <f t="shared" si="7"/>
        <v>90</v>
      </c>
      <c r="T40" s="68" t="e">
        <f t="shared" si="0"/>
        <v>#VALUE!</v>
      </c>
      <c r="U40" s="68" t="e">
        <f t="shared" si="8"/>
        <v>#VALUE!</v>
      </c>
      <c r="V40" s="95">
        <v>1</v>
      </c>
      <c r="W40" s="153" t="e">
        <f t="shared" si="1"/>
        <v>#VALUE!</v>
      </c>
      <c r="Y40" s="107">
        <f t="shared" si="9"/>
        <v>0</v>
      </c>
    </row>
    <row r="41" spans="1:25" ht="34.5" customHeight="1" x14ac:dyDescent="0.3">
      <c r="A41" s="322" t="str">
        <f>CDT!B41</f>
        <v>Artésunate Amodiaquine: (ASAQ) 3 cp (50/135 mg)</v>
      </c>
      <c r="B41" s="247"/>
      <c r="C41" s="248"/>
      <c r="D41" s="302" t="str">
        <f t="shared" si="10"/>
        <v/>
      </c>
      <c r="E41" s="249"/>
      <c r="F41" s="247"/>
      <c r="G41" s="247"/>
      <c r="H41" s="247"/>
      <c r="I41" s="247"/>
      <c r="J41" s="247"/>
      <c r="K41" s="248"/>
      <c r="L41" s="431" t="str">
        <f t="shared" si="3"/>
        <v>0</v>
      </c>
      <c r="M41" s="428" t="str">
        <f t="shared" si="4"/>
        <v>0</v>
      </c>
      <c r="N41" s="250" t="str">
        <f t="shared" si="5"/>
        <v>0</v>
      </c>
      <c r="O41" s="251"/>
      <c r="P41" s="247"/>
      <c r="R41" s="312">
        <f t="shared" si="6"/>
        <v>0</v>
      </c>
      <c r="S41" s="152">
        <f t="shared" si="7"/>
        <v>90</v>
      </c>
      <c r="T41" s="68" t="e">
        <f t="shared" si="0"/>
        <v>#VALUE!</v>
      </c>
      <c r="U41" s="68" t="e">
        <f t="shared" si="8"/>
        <v>#VALUE!</v>
      </c>
      <c r="V41" s="95">
        <v>1</v>
      </c>
      <c r="W41" s="153" t="e">
        <f t="shared" si="1"/>
        <v>#VALUE!</v>
      </c>
      <c r="Y41" s="107">
        <f t="shared" si="9"/>
        <v>0</v>
      </c>
    </row>
    <row r="42" spans="1:25" ht="34.5" customHeight="1" x14ac:dyDescent="0.3">
      <c r="A42" s="322" t="str">
        <f>CDT!B42</f>
        <v>Artésunate Amodiaquine: (ASAQ) 3 cp (100/270 mg)</v>
      </c>
      <c r="B42" s="247"/>
      <c r="C42" s="248"/>
      <c r="D42" s="302" t="str">
        <f t="shared" si="10"/>
        <v/>
      </c>
      <c r="E42" s="249"/>
      <c r="F42" s="247"/>
      <c r="G42" s="247"/>
      <c r="H42" s="247"/>
      <c r="I42" s="247"/>
      <c r="J42" s="247"/>
      <c r="K42" s="248"/>
      <c r="L42" s="431" t="str">
        <f t="shared" si="3"/>
        <v>0</v>
      </c>
      <c r="M42" s="428" t="str">
        <f t="shared" si="4"/>
        <v>0</v>
      </c>
      <c r="N42" s="250" t="str">
        <f t="shared" si="5"/>
        <v>0</v>
      </c>
      <c r="O42" s="251"/>
      <c r="P42" s="247"/>
      <c r="R42" s="312">
        <f t="shared" si="6"/>
        <v>0</v>
      </c>
      <c r="S42" s="152">
        <f t="shared" si="7"/>
        <v>90</v>
      </c>
      <c r="T42" s="68" t="e">
        <f t="shared" si="0"/>
        <v>#VALUE!</v>
      </c>
      <c r="U42" s="68" t="e">
        <f t="shared" si="8"/>
        <v>#VALUE!</v>
      </c>
      <c r="V42" s="95">
        <v>1</v>
      </c>
      <c r="W42" s="153" t="e">
        <f t="shared" si="1"/>
        <v>#VALUE!</v>
      </c>
      <c r="Y42" s="107">
        <f t="shared" si="9"/>
        <v>0</v>
      </c>
    </row>
    <row r="43" spans="1:25" ht="34.5" customHeight="1" x14ac:dyDescent="0.3">
      <c r="A43" s="322" t="str">
        <f>CDT!B43</f>
        <v>Artésunate Amodiaquine: (ASAQ) 6 cp (100/270 mg)</v>
      </c>
      <c r="B43" s="247"/>
      <c r="C43" s="248"/>
      <c r="D43" s="302" t="str">
        <f t="shared" si="10"/>
        <v/>
      </c>
      <c r="E43" s="249"/>
      <c r="F43" s="247"/>
      <c r="G43" s="247"/>
      <c r="H43" s="247"/>
      <c r="I43" s="247"/>
      <c r="J43" s="247"/>
      <c r="K43" s="248"/>
      <c r="L43" s="431" t="str">
        <f t="shared" si="3"/>
        <v>0</v>
      </c>
      <c r="M43" s="428" t="str">
        <f t="shared" si="4"/>
        <v>0</v>
      </c>
      <c r="N43" s="250" t="str">
        <f t="shared" si="5"/>
        <v>0</v>
      </c>
      <c r="O43" s="251"/>
      <c r="P43" s="247"/>
      <c r="R43" s="312">
        <f t="shared" si="6"/>
        <v>0</v>
      </c>
      <c r="S43" s="152">
        <f t="shared" si="7"/>
        <v>90</v>
      </c>
      <c r="T43" s="68" t="e">
        <f t="shared" si="0"/>
        <v>#VALUE!</v>
      </c>
      <c r="U43" s="68" t="e">
        <f t="shared" si="8"/>
        <v>#VALUE!</v>
      </c>
      <c r="V43" s="95">
        <v>1</v>
      </c>
      <c r="W43" s="153" t="e">
        <f t="shared" si="1"/>
        <v>#VALUE!</v>
      </c>
      <c r="Y43" s="107">
        <f t="shared" si="9"/>
        <v>0</v>
      </c>
    </row>
    <row r="44" spans="1:25" ht="34.5" customHeight="1" x14ac:dyDescent="0.3">
      <c r="A44" s="322" t="str">
        <f>CDT!B44</f>
        <v>Artésunate - Méfloquine (AS-MF)</v>
      </c>
      <c r="B44" s="247"/>
      <c r="C44" s="248"/>
      <c r="D44" s="302" t="str">
        <f t="shared" si="10"/>
        <v/>
      </c>
      <c r="E44" s="249"/>
      <c r="F44" s="247"/>
      <c r="G44" s="247"/>
      <c r="H44" s="247"/>
      <c r="I44" s="247"/>
      <c r="J44" s="247"/>
      <c r="K44" s="248"/>
      <c r="L44" s="431" t="str">
        <f t="shared" si="3"/>
        <v>0</v>
      </c>
      <c r="M44" s="428" t="str">
        <f t="shared" si="4"/>
        <v>0</v>
      </c>
      <c r="N44" s="250" t="str">
        <f t="shared" si="5"/>
        <v>0</v>
      </c>
      <c r="O44" s="251"/>
      <c r="P44" s="247"/>
      <c r="R44" s="312">
        <f t="shared" si="6"/>
        <v>0</v>
      </c>
      <c r="S44" s="152">
        <f t="shared" si="7"/>
        <v>90</v>
      </c>
      <c r="T44" s="68" t="e">
        <f t="shared" si="0"/>
        <v>#VALUE!</v>
      </c>
      <c r="U44" s="68" t="e">
        <f t="shared" si="8"/>
        <v>#VALUE!</v>
      </c>
      <c r="V44" s="95">
        <v>1</v>
      </c>
      <c r="W44" s="153" t="e">
        <f t="shared" si="1"/>
        <v>#VALUE!</v>
      </c>
      <c r="Y44" s="107">
        <f t="shared" si="9"/>
        <v>0</v>
      </c>
    </row>
    <row r="45" spans="1:25" ht="34.5" customHeight="1" x14ac:dyDescent="0.3">
      <c r="A45" s="322" t="str">
        <f>CDT!B45</f>
        <v>Quinine comprimé 300mg</v>
      </c>
      <c r="B45" s="247"/>
      <c r="C45" s="248"/>
      <c r="D45" s="302" t="str">
        <f t="shared" si="10"/>
        <v/>
      </c>
      <c r="E45" s="249"/>
      <c r="F45" s="247"/>
      <c r="G45" s="247"/>
      <c r="H45" s="247"/>
      <c r="I45" s="247"/>
      <c r="J45" s="247"/>
      <c r="K45" s="248"/>
      <c r="L45" s="431" t="str">
        <f t="shared" si="3"/>
        <v>0</v>
      </c>
      <c r="M45" s="428" t="str">
        <f t="shared" si="4"/>
        <v>0</v>
      </c>
      <c r="N45" s="250" t="str">
        <f t="shared" si="5"/>
        <v>0</v>
      </c>
      <c r="O45" s="251"/>
      <c r="P45" s="247"/>
      <c r="R45" s="312">
        <f t="shared" si="6"/>
        <v>0</v>
      </c>
      <c r="S45" s="152">
        <f t="shared" si="7"/>
        <v>90</v>
      </c>
      <c r="T45" s="68" t="e">
        <f t="shared" si="0"/>
        <v>#VALUE!</v>
      </c>
      <c r="U45" s="68" t="e">
        <f t="shared" si="8"/>
        <v>#VALUE!</v>
      </c>
      <c r="V45" s="95">
        <v>1</v>
      </c>
      <c r="W45" s="153" t="e">
        <f t="shared" si="1"/>
        <v>#VALUE!</v>
      </c>
      <c r="Y45" s="107">
        <f t="shared" si="9"/>
        <v>0</v>
      </c>
    </row>
    <row r="46" spans="1:25" ht="34.5" customHeight="1" x14ac:dyDescent="0.3">
      <c r="A46" s="322" t="str">
        <f>CDT!B46</f>
        <v>Quinine injectable 300 mg</v>
      </c>
      <c r="B46" s="247"/>
      <c r="C46" s="248"/>
      <c r="D46" s="302" t="str">
        <f t="shared" si="10"/>
        <v/>
      </c>
      <c r="E46" s="249"/>
      <c r="F46" s="247"/>
      <c r="G46" s="247"/>
      <c r="H46" s="247"/>
      <c r="I46" s="247"/>
      <c r="J46" s="247"/>
      <c r="K46" s="248"/>
      <c r="L46" s="431" t="str">
        <f t="shared" si="3"/>
        <v>0</v>
      </c>
      <c r="M46" s="428" t="str">
        <f t="shared" si="4"/>
        <v>0</v>
      </c>
      <c r="N46" s="250" t="str">
        <f t="shared" si="5"/>
        <v>0</v>
      </c>
      <c r="O46" s="251"/>
      <c r="P46" s="247"/>
      <c r="R46" s="312">
        <f t="shared" si="6"/>
        <v>0</v>
      </c>
      <c r="S46" s="152">
        <f t="shared" si="7"/>
        <v>90</v>
      </c>
      <c r="T46" s="68" t="e">
        <f t="shared" si="0"/>
        <v>#VALUE!</v>
      </c>
      <c r="U46" s="68" t="e">
        <f t="shared" si="8"/>
        <v>#VALUE!</v>
      </c>
      <c r="V46" s="95">
        <v>1</v>
      </c>
      <c r="W46" s="153" t="e">
        <f t="shared" si="1"/>
        <v>#VALUE!</v>
      </c>
      <c r="Y46" s="107">
        <f t="shared" si="9"/>
        <v>0</v>
      </c>
    </row>
    <row r="47" spans="1:25" ht="34.5" customHeight="1" x14ac:dyDescent="0.3">
      <c r="A47" s="322" t="str">
        <f>CDT!B47</f>
        <v>Quinine injectable 600 mg</v>
      </c>
      <c r="B47" s="247"/>
      <c r="C47" s="248"/>
      <c r="D47" s="302" t="str">
        <f t="shared" si="10"/>
        <v/>
      </c>
      <c r="E47" s="249"/>
      <c r="F47" s="247"/>
      <c r="G47" s="247"/>
      <c r="H47" s="247"/>
      <c r="I47" s="247"/>
      <c r="J47" s="247"/>
      <c r="K47" s="248"/>
      <c r="L47" s="431" t="str">
        <f t="shared" si="3"/>
        <v>0</v>
      </c>
      <c r="M47" s="428" t="str">
        <f t="shared" si="4"/>
        <v>0</v>
      </c>
      <c r="N47" s="250" t="str">
        <f t="shared" si="5"/>
        <v>0</v>
      </c>
      <c r="O47" s="251"/>
      <c r="P47" s="247"/>
      <c r="R47" s="312">
        <f t="shared" si="6"/>
        <v>0</v>
      </c>
      <c r="S47" s="152">
        <f t="shared" si="7"/>
        <v>90</v>
      </c>
      <c r="T47" s="68" t="e">
        <f t="shared" si="0"/>
        <v>#VALUE!</v>
      </c>
      <c r="U47" s="68" t="e">
        <f t="shared" si="8"/>
        <v>#VALUE!</v>
      </c>
      <c r="V47" s="95">
        <v>1</v>
      </c>
      <c r="W47" s="153" t="e">
        <f t="shared" si="1"/>
        <v>#VALUE!</v>
      </c>
      <c r="Y47" s="107">
        <f t="shared" si="9"/>
        <v>0</v>
      </c>
    </row>
    <row r="48" spans="1:25" ht="34.5" customHeight="1" thickBot="1" x14ac:dyDescent="0.35">
      <c r="A48" s="322" t="str">
        <f>CDT!B48</f>
        <v>Quinine injectable 600 mg</v>
      </c>
      <c r="B48" s="247"/>
      <c r="C48" s="248"/>
      <c r="D48" s="303" t="str">
        <f t="shared" si="10"/>
        <v/>
      </c>
      <c r="E48" s="249"/>
      <c r="F48" s="247"/>
      <c r="G48" s="247"/>
      <c r="H48" s="247"/>
      <c r="I48" s="247"/>
      <c r="J48" s="247"/>
      <c r="K48" s="248"/>
      <c r="L48" s="431" t="str">
        <f t="shared" si="3"/>
        <v>0</v>
      </c>
      <c r="M48" s="428" t="str">
        <f t="shared" si="4"/>
        <v>0</v>
      </c>
      <c r="N48" s="250" t="str">
        <f t="shared" si="5"/>
        <v>0</v>
      </c>
      <c r="O48" s="251"/>
      <c r="P48" s="247"/>
      <c r="R48" s="312">
        <f t="shared" si="6"/>
        <v>0</v>
      </c>
      <c r="S48" s="152">
        <f t="shared" si="7"/>
        <v>90</v>
      </c>
      <c r="T48" s="68" t="e">
        <f>D48-(E48+G48+I48+H48)</f>
        <v>#VALUE!</v>
      </c>
      <c r="U48" s="68" t="e">
        <f t="shared" si="8"/>
        <v>#VALUE!</v>
      </c>
      <c r="V48" s="95">
        <v>1</v>
      </c>
      <c r="W48" s="153" t="e">
        <f t="shared" si="1"/>
        <v>#VALUE!</v>
      </c>
      <c r="Y48" s="107">
        <f t="shared" si="9"/>
        <v>0</v>
      </c>
    </row>
    <row r="49" spans="1:23" ht="34.5" customHeight="1" thickBot="1" x14ac:dyDescent="0.35">
      <c r="A49" s="322" t="str">
        <f>CDT!B49</f>
        <v>Artéméther injectable 100 mg</v>
      </c>
      <c r="B49" s="247"/>
      <c r="C49" s="248"/>
      <c r="D49" s="303" t="str">
        <f t="shared" si="10"/>
        <v/>
      </c>
      <c r="E49" s="249"/>
      <c r="F49" s="247"/>
      <c r="G49" s="247"/>
      <c r="H49" s="247"/>
      <c r="I49" s="247"/>
      <c r="J49" s="247"/>
      <c r="K49" s="248"/>
      <c r="L49" s="431" t="str">
        <f t="shared" si="3"/>
        <v>0</v>
      </c>
      <c r="M49" s="428" t="str">
        <f t="shared" si="4"/>
        <v>0</v>
      </c>
      <c r="N49" s="250" t="str">
        <f t="shared" si="5"/>
        <v>0</v>
      </c>
      <c r="O49" s="251"/>
      <c r="P49" s="247"/>
      <c r="R49" s="312">
        <f t="shared" si="6"/>
        <v>0</v>
      </c>
      <c r="S49" s="152">
        <f t="shared" si="7"/>
        <v>90</v>
      </c>
      <c r="T49" s="68" t="e">
        <f>D49-(E49+G49+I49+H49)</f>
        <v>#VALUE!</v>
      </c>
      <c r="U49" s="68" t="e">
        <f t="shared" si="8"/>
        <v>#VALUE!</v>
      </c>
      <c r="V49" s="95">
        <v>1</v>
      </c>
      <c r="W49" s="153" t="e">
        <f t="shared" si="1"/>
        <v>#VALUE!</v>
      </c>
    </row>
    <row r="50" spans="1:23" ht="34.5" hidden="1" customHeight="1" x14ac:dyDescent="0.3">
      <c r="A50" s="17"/>
      <c r="B50" s="79"/>
      <c r="C50" s="79"/>
      <c r="D50" s="53"/>
      <c r="E50" s="79"/>
      <c r="F50" s="79"/>
      <c r="G50" s="79"/>
      <c r="H50" s="79"/>
      <c r="I50" s="79"/>
      <c r="J50" s="79"/>
      <c r="K50" s="79"/>
      <c r="L50" s="54"/>
      <c r="M50" s="58" t="str">
        <f t="shared" ref="M50" si="11">IF(B50&lt;&gt;"",((E50/S50)*30),"")</f>
        <v/>
      </c>
      <c r="N50" s="55"/>
      <c r="O50" s="80"/>
      <c r="P50" s="79"/>
      <c r="S50" s="152"/>
      <c r="T50" s="68"/>
      <c r="U50" s="68"/>
      <c r="V50" s="95"/>
      <c r="W50" s="153" t="str">
        <f t="shared" si="1"/>
        <v/>
      </c>
    </row>
    <row r="51" spans="1:23" s="235" customFormat="1" ht="16.5" customHeight="1" x14ac:dyDescent="0.35">
      <c r="A51" s="531" t="s">
        <v>290</v>
      </c>
      <c r="B51" s="531"/>
      <c r="C51" s="531"/>
      <c r="D51" s="531"/>
      <c r="E51" s="531"/>
      <c r="F51" s="531"/>
      <c r="H51" s="233"/>
      <c r="I51" s="233" t="s">
        <v>300</v>
      </c>
      <c r="J51" s="234"/>
      <c r="K51" s="232"/>
      <c r="L51" s="232"/>
      <c r="M51" s="232"/>
      <c r="N51" s="232"/>
      <c r="O51" s="232"/>
      <c r="Q51" s="236"/>
      <c r="R51" s="311"/>
      <c r="S51" s="237"/>
      <c r="T51" s="238"/>
      <c r="U51" s="238"/>
      <c r="V51" s="239"/>
      <c r="W51" s="240"/>
    </row>
    <row r="52" spans="1:23" ht="29.25" customHeight="1" x14ac:dyDescent="0.3">
      <c r="A52" s="18"/>
      <c r="B52" s="18"/>
      <c r="C52" s="18"/>
      <c r="D52" s="18"/>
      <c r="E52" s="18"/>
      <c r="F52" s="18"/>
      <c r="G52" s="18"/>
      <c r="H52" s="18"/>
      <c r="I52" s="18"/>
      <c r="J52" s="18"/>
      <c r="K52" s="18"/>
      <c r="L52" s="18"/>
      <c r="M52" s="18"/>
      <c r="N52" s="18"/>
      <c r="O52" s="18"/>
      <c r="S52" s="154"/>
      <c r="T52" s="69"/>
      <c r="U52" s="69"/>
      <c r="V52" s="70"/>
      <c r="W52" s="155"/>
    </row>
    <row r="53" spans="1:23" ht="15.6" x14ac:dyDescent="0.3">
      <c r="B53" s="18"/>
      <c r="C53" s="18"/>
      <c r="D53" s="18"/>
      <c r="E53" s="18"/>
      <c r="F53" s="18"/>
      <c r="I53" s="18"/>
      <c r="J53" s="18"/>
      <c r="K53" s="18"/>
      <c r="L53" s="18"/>
      <c r="M53" s="18"/>
      <c r="N53" s="18"/>
      <c r="O53" s="18"/>
      <c r="S53" s="154"/>
      <c r="T53" s="69"/>
      <c r="U53" s="69"/>
      <c r="V53" s="70"/>
      <c r="W53" s="155"/>
    </row>
    <row r="54" spans="1:23" s="235" customFormat="1" ht="18.600000000000001" thickBot="1" x14ac:dyDescent="0.4">
      <c r="A54" s="233" t="s">
        <v>289</v>
      </c>
      <c r="H54" s="233"/>
      <c r="I54" s="233" t="s">
        <v>301</v>
      </c>
      <c r="O54" s="232"/>
      <c r="Q54" s="236"/>
      <c r="R54" s="311"/>
      <c r="S54" s="243"/>
      <c r="T54" s="244"/>
      <c r="U54" s="244"/>
      <c r="V54" s="245"/>
      <c r="W54" s="246"/>
    </row>
  </sheetData>
  <mergeCells count="21">
    <mergeCell ref="A24:A25"/>
    <mergeCell ref="A51:F51"/>
    <mergeCell ref="A19:C19"/>
    <mergeCell ref="D19:N19"/>
    <mergeCell ref="S19:W19"/>
    <mergeCell ref="A21:C21"/>
    <mergeCell ref="D21:F21"/>
    <mergeCell ref="G21:K22"/>
    <mergeCell ref="L21:P21"/>
    <mergeCell ref="L17:P17"/>
    <mergeCell ref="A1:B1"/>
    <mergeCell ref="A3:B3"/>
    <mergeCell ref="A4:B4"/>
    <mergeCell ref="A11:O11"/>
    <mergeCell ref="B13:C13"/>
    <mergeCell ref="E13:J13"/>
    <mergeCell ref="B15:C15"/>
    <mergeCell ref="D15:F15"/>
    <mergeCell ref="G15:I15"/>
    <mergeCell ref="B17:E17"/>
    <mergeCell ref="G17:K17"/>
  </mergeCells>
  <conditionalFormatting sqref="U26">
    <cfRule type="cellIs" dxfId="2788" priority="39" operator="greaterThan">
      <formula>0</formula>
    </cfRule>
    <cfRule type="cellIs" dxfId="2787" priority="40" operator="greaterThan">
      <formula>0</formula>
    </cfRule>
    <cfRule type="cellIs" dxfId="2786" priority="41" operator="lessThan">
      <formula>0</formula>
    </cfRule>
    <cfRule type="cellIs" dxfId="2785" priority="42" operator="notEqual">
      <formula>0</formula>
    </cfRule>
  </conditionalFormatting>
  <conditionalFormatting sqref="U27:U29">
    <cfRule type="cellIs" dxfId="2784" priority="35" operator="greaterThan">
      <formula>0</formula>
    </cfRule>
    <cfRule type="cellIs" dxfId="2783" priority="36" operator="greaterThan">
      <formula>0</formula>
    </cfRule>
    <cfRule type="cellIs" dxfId="2782" priority="37" operator="lessThan">
      <formula>0</formula>
    </cfRule>
    <cfRule type="cellIs" dxfId="2781" priority="38" operator="notEqual">
      <formula>0</formula>
    </cfRule>
  </conditionalFormatting>
  <conditionalFormatting sqref="U30:U31 U33:U47">
    <cfRule type="cellIs" dxfId="2780" priority="31" operator="greaterThan">
      <formula>0</formula>
    </cfRule>
    <cfRule type="cellIs" dxfId="2779" priority="32" operator="greaterThan">
      <formula>0</formula>
    </cfRule>
    <cfRule type="cellIs" dxfId="2778" priority="33" operator="lessThan">
      <formula>0</formula>
    </cfRule>
    <cfRule type="cellIs" dxfId="2777" priority="34" operator="notEqual">
      <formula>0</formula>
    </cfRule>
  </conditionalFormatting>
  <conditionalFormatting sqref="U48:U50">
    <cfRule type="cellIs" dxfId="2776" priority="27" operator="greaterThan">
      <formula>0</formula>
    </cfRule>
    <cfRule type="cellIs" dxfId="2775" priority="28" operator="greaterThan">
      <formula>0</formula>
    </cfRule>
    <cfRule type="cellIs" dxfId="2774" priority="29" operator="lessThan">
      <formula>0</formula>
    </cfRule>
    <cfRule type="cellIs" dxfId="2773" priority="30" operator="notEqual">
      <formula>0</formula>
    </cfRule>
  </conditionalFormatting>
  <conditionalFormatting sqref="K50">
    <cfRule type="expression" dxfId="2772" priority="25">
      <formula>K50&lt;T50</formula>
    </cfRule>
    <cfRule type="expression" dxfId="2771" priority="26">
      <formula>K50&gt;T50</formula>
    </cfRule>
  </conditionalFormatting>
  <conditionalFormatting sqref="J37:J47">
    <cfRule type="cellIs" dxfId="2770" priority="24" operator="greaterThan">
      <formula>90</formula>
    </cfRule>
  </conditionalFormatting>
  <conditionalFormatting sqref="J48:J50">
    <cfRule type="cellIs" dxfId="2769" priority="23" operator="greaterThan">
      <formula>90</formula>
    </cfRule>
  </conditionalFormatting>
  <conditionalFormatting sqref="K36:K47">
    <cfRule type="expression" dxfId="2768" priority="21">
      <formula>K36&lt;T36</formula>
    </cfRule>
    <cfRule type="expression" dxfId="2767" priority="22">
      <formula>K36&gt;T36</formula>
    </cfRule>
  </conditionalFormatting>
  <conditionalFormatting sqref="J27:J31 J33">
    <cfRule type="cellIs" dxfId="2766" priority="20" operator="greaterThan">
      <formula>90</formula>
    </cfRule>
  </conditionalFormatting>
  <conditionalFormatting sqref="J36">
    <cfRule type="cellIs" dxfId="2765" priority="19" operator="greaterThan">
      <formula>90</formula>
    </cfRule>
  </conditionalFormatting>
  <conditionalFormatting sqref="K48:K49">
    <cfRule type="expression" dxfId="2764" priority="17">
      <formula>K48&lt;T48</formula>
    </cfRule>
    <cfRule type="expression" dxfId="2763" priority="18">
      <formula>K48&gt;T48</formula>
    </cfRule>
  </conditionalFormatting>
  <conditionalFormatting sqref="K27:K31 K33">
    <cfRule type="expression" dxfId="2762" priority="15">
      <formula>K27&lt;T27</formula>
    </cfRule>
    <cfRule type="expression" dxfId="2761" priority="16">
      <formula>K27&gt;T27</formula>
    </cfRule>
  </conditionalFormatting>
  <conditionalFormatting sqref="J26">
    <cfRule type="cellIs" dxfId="2760" priority="14" operator="greaterThan">
      <formula>90</formula>
    </cfRule>
  </conditionalFormatting>
  <conditionalFormatting sqref="K26">
    <cfRule type="expression" dxfId="2759" priority="12">
      <formula>K26&lt;T26</formula>
    </cfRule>
    <cfRule type="expression" dxfId="2758" priority="13">
      <formula>K26&gt;T26</formula>
    </cfRule>
  </conditionalFormatting>
  <conditionalFormatting sqref="U32">
    <cfRule type="cellIs" dxfId="2757" priority="8" operator="greaterThan">
      <formula>0</formula>
    </cfRule>
    <cfRule type="cellIs" dxfId="2756" priority="9" operator="greaterThan">
      <formula>0</formula>
    </cfRule>
    <cfRule type="cellIs" dxfId="2755" priority="10" operator="lessThan">
      <formula>0</formula>
    </cfRule>
    <cfRule type="cellIs" dxfId="2754" priority="11" operator="notEqual">
      <formula>0</formula>
    </cfRule>
  </conditionalFormatting>
  <conditionalFormatting sqref="K34">
    <cfRule type="expression" dxfId="2753" priority="6">
      <formula>K34&lt;T34</formula>
    </cfRule>
    <cfRule type="expression" dxfId="2752" priority="7">
      <formula>K34&gt;T34</formula>
    </cfRule>
  </conditionalFormatting>
  <conditionalFormatting sqref="K35">
    <cfRule type="expression" dxfId="2751" priority="4">
      <formula>K35&lt;T35</formula>
    </cfRule>
    <cfRule type="expression" dxfId="2750" priority="5">
      <formula>K35&gt;T35</formula>
    </cfRule>
  </conditionalFormatting>
  <conditionalFormatting sqref="J32">
    <cfRule type="cellIs" dxfId="2749" priority="3" operator="greaterThan">
      <formula>90</formula>
    </cfRule>
  </conditionalFormatting>
  <conditionalFormatting sqref="K32">
    <cfRule type="expression" dxfId="2748" priority="1">
      <formula>K32&lt;T32</formula>
    </cfRule>
    <cfRule type="expression" dxfId="2747" priority="2">
      <formula>K32&gt;T32</formula>
    </cfRule>
  </conditionalFormatting>
  <dataValidations count="7">
    <dataValidation type="date" errorStyle="warning" allowBlank="1" showInputMessage="1" showErrorMessage="1" promptTitle="Instruction" prompt="SVP Saisissez la date sous le format:_x000a_00/00/0000. exemple 15/09/2016,_x000a_Merci_x000a_" sqref="L21:P21">
      <formula1>42370</formula1>
      <formula2>44926</formula2>
    </dataValidation>
    <dataValidation errorStyle="information" allowBlank="1" showInputMessage="1" showErrorMessage="1" errorTitle="Instruction" error="Saisissez le Texte en MAJUSCULE_x000a_Exemple: CMS AGOE_x000a_Merci" promptTitle="Instruction" prompt="Saisissez le Texte en MAJUSCULE_x000a_Exemple: CMS AGOE_x000a_Merci" sqref="D19:N19"/>
    <dataValidation type="whole" allowBlank="1" showInputMessage="1" showErrorMessage="1" prompt="La valeur ne peut pas être supérieure à 89_x000a_Si tel est le cas déteminer la quantité à commander directement à la colonne M._x000a_merci" sqref="J27:J50">
      <formula1>0</formula1>
      <formula2>89</formula2>
    </dataValidation>
    <dataValidation type="whole" operator="lessThanOrEqual" allowBlank="1" showInputMessage="1" showErrorMessage="1" promptTitle="instruction" prompt="La valeur de la cellule ne peut pas être supérieure à la quantité Totale inscrite dans la colonne D._x000a_Merci de vérifier." sqref="E26:E50">
      <formula1>D26</formula1>
    </dataValidation>
    <dataValidation type="list" allowBlank="1" showInputMessage="1" showErrorMessage="1" sqref="D21:F21">
      <formula1>typerapport2</formula1>
    </dataValidation>
    <dataValidation type="whole" allowBlank="1" showInputMessage="1" showErrorMessage="1" prompt="La valeur ne peut pas être supérieure à 89_x000a_Si tel est le cas déteminer la quantité à commander directement à la colonne O_x000a_merci" sqref="J26">
      <formula1>0</formula1>
      <formula2>89</formula2>
    </dataValidation>
    <dataValidation type="whole" allowBlank="1" showInputMessage="1" showErrorMessage="1" prompt="La quantité accordée par le point Focal ne peut être supérieure à la somme du CMMa et la quantité commandée pour le trimestre._x000a_Merci de revoir la quantité dans la colonne O." sqref="O26:O49">
      <formula1>0</formula1>
      <formula2>+M26+N26</formula2>
    </dataValidation>
  </dataValidations>
  <pageMargins left="0.21" right="0.23622047244094491" top="0.74803149606299213" bottom="0.74803149606299213" header="0.31496062992125984" footer="0.31496062992125984"/>
  <pageSetup paperSize="9" scale="40" orientation="portrait" r:id="rId1"/>
  <headerFooter alignWithMargins="0">
    <oddFooter>&amp;C&amp;"Arial,Gras"PNLS /IST, Avenue des Armées, -05 BP 424 Lomé –Togo ; Tel 22 20 94 39 Fax : 22 20 94 36    Site Web : www.pnls.tg</oddFooter>
  </headerFooter>
  <drawing r:id="rId2"/>
</worksheet>
</file>

<file path=xl/worksheets/sheet6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rgb="FFFF0000"/>
  </sheetPr>
  <dimension ref="A1:W56"/>
  <sheetViews>
    <sheetView showGridLines="0" view="pageBreakPreview" topLeftCell="A27" zoomScale="70" zoomScaleNormal="70" zoomScaleSheetLayoutView="70" zoomScalePageLayoutView="50" workbookViewId="0">
      <selection activeCell="R57" sqref="R57"/>
    </sheetView>
  </sheetViews>
  <sheetFormatPr baseColWidth="10" defaultColWidth="7.33203125" defaultRowHeight="13.8" x14ac:dyDescent="0.3"/>
  <cols>
    <col min="1" max="1" width="51.5546875" style="3" customWidth="1"/>
    <col min="2" max="14" width="11.5546875" style="3" customWidth="1"/>
    <col min="15" max="15" width="11.6640625" style="39" customWidth="1"/>
    <col min="16" max="16" width="17.5546875" style="3" customWidth="1"/>
    <col min="17" max="17" width="2.109375" style="62" customWidth="1"/>
    <col min="18" max="18" width="4.88671875" style="77" customWidth="1"/>
    <col min="19" max="20" width="7.44140625" style="77" bestFit="1" customWidth="1"/>
    <col min="21" max="21" width="7.88671875" style="78" bestFit="1" customWidth="1"/>
    <col min="22" max="22" width="33.33203125" style="77" customWidth="1"/>
    <col min="23" max="16384" width="7.33203125" style="3"/>
  </cols>
  <sheetData>
    <row r="1" spans="1:23" ht="17.25" customHeight="1" x14ac:dyDescent="0.3">
      <c r="A1" s="549" t="s">
        <v>452</v>
      </c>
      <c r="B1" s="549"/>
      <c r="C1" s="2"/>
      <c r="D1" s="2"/>
      <c r="E1"/>
      <c r="F1"/>
      <c r="G1"/>
      <c r="H1"/>
      <c r="I1"/>
      <c r="J1"/>
      <c r="N1" s="4" t="s">
        <v>1</v>
      </c>
      <c r="O1" s="5"/>
      <c r="R1" s="306"/>
      <c r="S1" s="69"/>
      <c r="T1" s="69"/>
      <c r="U1" s="69"/>
      <c r="V1" s="70"/>
      <c r="W1" s="69"/>
    </row>
    <row r="2" spans="1:23" ht="13.5" customHeight="1" x14ac:dyDescent="0.3">
      <c r="A2" s="1" t="s">
        <v>453</v>
      </c>
      <c r="B2" s="1"/>
      <c r="C2" s="2"/>
      <c r="D2" s="2"/>
      <c r="E2"/>
      <c r="F2"/>
      <c r="G2"/>
      <c r="H2"/>
      <c r="I2"/>
      <c r="J2"/>
      <c r="M2" s="4"/>
      <c r="N2" s="4" t="s">
        <v>3</v>
      </c>
      <c r="O2" s="5"/>
      <c r="R2" s="306"/>
      <c r="S2" s="69"/>
      <c r="T2" s="69"/>
      <c r="U2" s="69"/>
      <c r="V2" s="70"/>
      <c r="W2" s="69"/>
    </row>
    <row r="3" spans="1:23" ht="15.6" x14ac:dyDescent="0.3">
      <c r="A3" s="549" t="s">
        <v>454</v>
      </c>
      <c r="B3" s="549"/>
      <c r="C3" s="2"/>
      <c r="D3" s="2"/>
      <c r="E3"/>
      <c r="F3"/>
      <c r="G3"/>
      <c r="H3"/>
      <c r="I3"/>
      <c r="J3"/>
      <c r="K3" s="5"/>
      <c r="L3" s="5"/>
      <c r="M3" s="5"/>
      <c r="N3" s="5"/>
      <c r="O3" s="5"/>
      <c r="R3" s="306"/>
      <c r="S3" s="69"/>
      <c r="T3" s="69"/>
      <c r="U3" s="69"/>
      <c r="V3" s="70"/>
      <c r="W3" s="69"/>
    </row>
    <row r="4" spans="1:23" ht="33.6" customHeight="1" x14ac:dyDescent="0.3">
      <c r="A4" s="547" t="s">
        <v>455</v>
      </c>
      <c r="B4" s="548"/>
      <c r="C4" s="7"/>
      <c r="D4" s="7"/>
      <c r="E4" s="8"/>
      <c r="F4" s="8"/>
      <c r="G4" s="8"/>
      <c r="H4" s="8"/>
      <c r="I4" s="8"/>
      <c r="J4" s="8"/>
      <c r="K4" s="9"/>
      <c r="L4" s="9"/>
      <c r="M4" s="9"/>
      <c r="N4" s="9"/>
      <c r="O4" s="38"/>
      <c r="R4" s="306"/>
      <c r="S4" s="69"/>
      <c r="T4" s="69"/>
      <c r="U4" s="69"/>
      <c r="V4" s="70"/>
      <c r="W4" s="69"/>
    </row>
    <row r="5" spans="1:23" x14ac:dyDescent="0.3">
      <c r="B5" s="9"/>
      <c r="C5" s="9"/>
      <c r="D5" s="9"/>
      <c r="E5" s="9"/>
      <c r="F5" s="9"/>
      <c r="G5" s="9"/>
      <c r="H5" s="9"/>
      <c r="I5" s="9"/>
      <c r="J5" s="9"/>
      <c r="K5" s="9"/>
      <c r="L5" s="9"/>
      <c r="M5" s="9"/>
      <c r="N5" s="9"/>
      <c r="O5" s="38"/>
      <c r="R5" s="306"/>
      <c r="S5" s="69"/>
      <c r="T5" s="69"/>
      <c r="U5" s="69"/>
      <c r="V5" s="70"/>
      <c r="W5" s="69"/>
    </row>
    <row r="6" spans="1:23" ht="15.6" x14ac:dyDescent="0.3">
      <c r="A6" s="6" t="s">
        <v>232</v>
      </c>
      <c r="B6" s="9"/>
      <c r="C6" s="9"/>
      <c r="D6" s="9"/>
      <c r="E6" s="9"/>
      <c r="F6" s="9"/>
      <c r="G6" s="9"/>
      <c r="H6" s="9"/>
      <c r="I6" s="9"/>
      <c r="J6" s="9"/>
      <c r="K6" s="9"/>
      <c r="L6" s="9"/>
      <c r="M6" s="9"/>
      <c r="N6" s="9"/>
      <c r="O6" s="38"/>
      <c r="R6" s="306"/>
      <c r="S6" s="69"/>
      <c r="T6" s="69"/>
      <c r="U6" s="69"/>
      <c r="V6" s="70"/>
      <c r="W6" s="69"/>
    </row>
    <row r="7" spans="1:23" x14ac:dyDescent="0.3">
      <c r="A7" s="10"/>
      <c r="B7" s="9"/>
      <c r="C7" s="9"/>
      <c r="D7" s="9"/>
      <c r="E7" s="9"/>
      <c r="F7" s="9"/>
      <c r="G7" s="9"/>
      <c r="H7" s="9"/>
      <c r="I7" s="9"/>
      <c r="J7" s="9"/>
      <c r="K7" s="9"/>
      <c r="L7" s="9"/>
      <c r="M7" s="9"/>
      <c r="N7" s="9"/>
      <c r="O7" s="38"/>
      <c r="R7" s="69"/>
      <c r="S7" s="69"/>
      <c r="T7" s="69"/>
      <c r="U7" s="70"/>
      <c r="V7" s="69"/>
    </row>
    <row r="8" spans="1:23" x14ac:dyDescent="0.3">
      <c r="A8" s="10"/>
      <c r="B8" s="9"/>
      <c r="C8" s="9"/>
      <c r="D8" s="9"/>
      <c r="E8" s="9"/>
      <c r="F8" s="9"/>
      <c r="G8" s="9"/>
      <c r="H8" s="9"/>
      <c r="I8" s="9"/>
      <c r="J8" s="9"/>
      <c r="K8" s="9"/>
      <c r="L8" s="9"/>
      <c r="M8" s="9"/>
      <c r="N8" s="9"/>
      <c r="O8" s="38"/>
      <c r="R8" s="69"/>
      <c r="S8" s="69"/>
      <c r="T8" s="69"/>
      <c r="U8" s="70"/>
      <c r="V8" s="69"/>
    </row>
    <row r="9" spans="1:23" ht="17.25" customHeight="1" x14ac:dyDescent="0.3">
      <c r="A9" s="10"/>
      <c r="B9" s="9"/>
      <c r="C9" s="9"/>
      <c r="D9" s="9"/>
      <c r="E9" s="9"/>
      <c r="F9" s="9"/>
      <c r="G9" s="9"/>
      <c r="H9" s="9"/>
      <c r="I9" s="9"/>
      <c r="J9" s="9"/>
      <c r="K9" s="9"/>
      <c r="L9" s="9"/>
      <c r="M9" s="9"/>
      <c r="N9" s="9"/>
      <c r="O9" s="38"/>
      <c r="R9" s="69"/>
      <c r="S9" s="69"/>
      <c r="T9" s="69"/>
      <c r="U9" s="70"/>
      <c r="V9" s="69"/>
    </row>
    <row r="10" spans="1:23" ht="0.75" customHeight="1" x14ac:dyDescent="0.3">
      <c r="R10" s="69"/>
      <c r="S10" s="69"/>
      <c r="T10" s="69"/>
      <c r="U10" s="70"/>
      <c r="V10" s="69"/>
    </row>
    <row r="11" spans="1:23" ht="21" customHeight="1" x14ac:dyDescent="0.3">
      <c r="A11" s="555" t="s">
        <v>263</v>
      </c>
      <c r="B11" s="555"/>
      <c r="C11" s="555"/>
      <c r="D11" s="555"/>
      <c r="E11" s="555"/>
      <c r="F11" s="555"/>
      <c r="G11" s="555"/>
      <c r="H11" s="555"/>
      <c r="I11" s="555"/>
      <c r="J11" s="555"/>
      <c r="K11" s="555"/>
      <c r="L11" s="555"/>
      <c r="M11" s="555"/>
      <c r="N11" s="555"/>
      <c r="O11" s="555"/>
      <c r="P11" s="40"/>
      <c r="R11" s="69"/>
      <c r="S11" s="69"/>
      <c r="T11" s="69"/>
      <c r="U11" s="70"/>
      <c r="V11" s="69"/>
    </row>
    <row r="12" spans="1:23" ht="3.75" customHeight="1" x14ac:dyDescent="0.3">
      <c r="A12" s="11"/>
      <c r="B12" s="11"/>
      <c r="C12" s="11"/>
      <c r="D12" s="11"/>
      <c r="E12" s="11"/>
      <c r="F12" s="11"/>
      <c r="G12" s="11"/>
      <c r="H12" s="11"/>
      <c r="I12" s="11"/>
      <c r="J12" s="11"/>
      <c r="K12" s="11"/>
      <c r="L12" s="11"/>
      <c r="M12" s="11"/>
      <c r="N12" s="11"/>
      <c r="O12" s="11"/>
      <c r="R12" s="69"/>
      <c r="S12" s="69"/>
      <c r="T12" s="69"/>
      <c r="U12" s="70"/>
      <c r="V12" s="69"/>
    </row>
    <row r="13" spans="1:23" s="42" customFormat="1" ht="20.25" hidden="1" customHeight="1" thickBot="1" x14ac:dyDescent="0.35">
      <c r="A13" s="434" t="s">
        <v>5</v>
      </c>
      <c r="B13" s="556">
        <f>'Info District'!G11</f>
        <v>2025</v>
      </c>
      <c r="C13" s="557"/>
      <c r="E13" s="550"/>
      <c r="F13" s="550"/>
      <c r="G13" s="550"/>
      <c r="H13" s="550"/>
      <c r="I13" s="550"/>
      <c r="J13" s="554"/>
      <c r="Q13" s="63"/>
      <c r="R13" s="71"/>
      <c r="S13" s="71"/>
      <c r="T13" s="71"/>
      <c r="U13" s="72"/>
      <c r="V13" s="71"/>
    </row>
    <row r="14" spans="1:23" s="42" customFormat="1" ht="7.5" hidden="1" customHeight="1" thickBot="1" x14ac:dyDescent="0.35">
      <c r="A14" s="434"/>
      <c r="B14" s="13"/>
      <c r="C14" s="13"/>
      <c r="D14" s="13"/>
      <c r="O14" s="15"/>
      <c r="Q14" s="63"/>
      <c r="R14" s="71"/>
      <c r="S14" s="71"/>
      <c r="T14" s="71"/>
      <c r="U14" s="72"/>
      <c r="V14" s="71"/>
    </row>
    <row r="15" spans="1:23" s="42" customFormat="1" ht="16.5" hidden="1" customHeight="1" thickBot="1" x14ac:dyDescent="0.35">
      <c r="A15" s="434" t="s">
        <v>7</v>
      </c>
      <c r="B15" s="558" t="str">
        <f>'Info District'!G12</f>
        <v>PLATEAUX</v>
      </c>
      <c r="C15" s="559"/>
      <c r="D15" s="550" t="s">
        <v>8</v>
      </c>
      <c r="E15" s="550"/>
      <c r="F15" s="550"/>
      <c r="G15" s="551" t="str">
        <f>'Info District'!G13</f>
        <v>Agou</v>
      </c>
      <c r="H15" s="552"/>
      <c r="I15" s="553"/>
      <c r="L15" s="11"/>
      <c r="M15" s="11"/>
      <c r="N15" s="11"/>
      <c r="O15" s="11"/>
      <c r="P15" s="11"/>
      <c r="Q15" s="63"/>
      <c r="R15" s="71"/>
      <c r="S15" s="71"/>
      <c r="T15" s="71"/>
      <c r="U15" s="73"/>
      <c r="V15" s="71"/>
    </row>
    <row r="16" spans="1:23" s="42" customFormat="1" ht="3.75" hidden="1" customHeight="1" thickBot="1" x14ac:dyDescent="0.35">
      <c r="A16" s="139"/>
      <c r="B16" s="15"/>
      <c r="C16" s="15"/>
      <c r="D16" s="15"/>
      <c r="E16" s="15"/>
      <c r="K16" s="15"/>
      <c r="L16" s="15"/>
      <c r="M16" s="15"/>
      <c r="O16" s="15"/>
      <c r="Q16" s="63"/>
      <c r="R16" s="71"/>
      <c r="S16" s="71"/>
      <c r="T16" s="71"/>
      <c r="U16" s="72"/>
      <c r="V16" s="71"/>
    </row>
    <row r="17" spans="1:23" s="42" customFormat="1" ht="18" hidden="1" customHeight="1" thickBot="1" x14ac:dyDescent="0.35">
      <c r="A17" s="434" t="s">
        <v>9</v>
      </c>
      <c r="B17" s="556" t="str">
        <f>'Info District'!G17</f>
        <v>Avril à Juin 2025</v>
      </c>
      <c r="C17" s="560"/>
      <c r="D17" s="560"/>
      <c r="E17" s="557"/>
      <c r="G17" s="550" t="s">
        <v>11</v>
      </c>
      <c r="H17" s="550"/>
      <c r="I17" s="550"/>
      <c r="J17" s="550"/>
      <c r="K17" s="554"/>
      <c r="L17" s="551" t="str">
        <f>'Info District'!G18</f>
        <v>Juillet à Septembre 2025</v>
      </c>
      <c r="M17" s="552"/>
      <c r="N17" s="552"/>
      <c r="O17" s="552"/>
      <c r="P17" s="553"/>
      <c r="Q17" s="63"/>
      <c r="R17" s="71"/>
      <c r="S17" s="71"/>
      <c r="T17" s="71"/>
      <c r="U17" s="72"/>
      <c r="V17" s="71"/>
    </row>
    <row r="18" spans="1:23" s="9" customFormat="1" ht="6" customHeight="1" thickBot="1" x14ac:dyDescent="0.3">
      <c r="B18" s="43"/>
      <c r="C18" s="43"/>
      <c r="D18" s="43"/>
      <c r="E18" s="44"/>
      <c r="F18" s="43"/>
      <c r="G18" s="45"/>
      <c r="H18" s="45"/>
      <c r="I18" s="45"/>
      <c r="J18" s="45"/>
      <c r="K18" s="45"/>
      <c r="L18" s="45"/>
      <c r="M18" s="45"/>
      <c r="O18" s="38"/>
      <c r="Q18" s="64"/>
      <c r="R18" s="74"/>
      <c r="S18" s="74"/>
      <c r="T18" s="74"/>
      <c r="U18" s="75"/>
      <c r="V18" s="74"/>
    </row>
    <row r="19" spans="1:23" s="9" customFormat="1" ht="31.5" customHeight="1" thickBot="1" x14ac:dyDescent="0.35">
      <c r="A19" s="532" t="s">
        <v>12</v>
      </c>
      <c r="B19" s="532"/>
      <c r="C19" s="533"/>
      <c r="D19" s="575"/>
      <c r="E19" s="576"/>
      <c r="F19" s="576"/>
      <c r="G19" s="576"/>
      <c r="H19" s="576"/>
      <c r="I19" s="576"/>
      <c r="J19" s="576"/>
      <c r="K19" s="576"/>
      <c r="L19" s="576"/>
      <c r="M19" s="576"/>
      <c r="N19" s="577"/>
      <c r="O19" s="11"/>
      <c r="P19" s="464" t="str">
        <f>'Info District'!H17</f>
        <v>T2</v>
      </c>
      <c r="Q19" s="65"/>
      <c r="R19" s="535" t="s">
        <v>96</v>
      </c>
      <c r="S19" s="536"/>
      <c r="T19" s="536"/>
      <c r="U19" s="536"/>
      <c r="V19" s="537"/>
    </row>
    <row r="20" spans="1:23" s="9" customFormat="1" ht="8.25" customHeight="1" thickBot="1" x14ac:dyDescent="0.35">
      <c r="A20" s="12"/>
      <c r="B20" s="12"/>
      <c r="C20" s="12"/>
      <c r="D20" s="12"/>
      <c r="E20" s="12"/>
      <c r="F20" s="12"/>
      <c r="G20" s="13"/>
      <c r="H20" s="13"/>
      <c r="I20" s="13"/>
      <c r="J20" s="13"/>
      <c r="K20" s="13"/>
      <c r="L20" s="14"/>
      <c r="M20" s="14"/>
      <c r="N20" s="14"/>
      <c r="O20" s="14"/>
      <c r="Q20" s="64"/>
      <c r="R20" s="146"/>
      <c r="S20" s="74"/>
      <c r="T20" s="74"/>
      <c r="U20" s="76"/>
      <c r="V20" s="147"/>
    </row>
    <row r="21" spans="1:23" s="9" customFormat="1" ht="30.75" customHeight="1" thickBot="1" x14ac:dyDescent="0.35">
      <c r="A21" s="564" t="s">
        <v>6</v>
      </c>
      <c r="B21" s="564"/>
      <c r="C21" s="564"/>
      <c r="D21" s="565"/>
      <c r="E21" s="566"/>
      <c r="F21" s="566"/>
      <c r="G21" s="566"/>
      <c r="H21" s="567"/>
      <c r="I21" s="12"/>
      <c r="K21" s="230" t="s">
        <v>338</v>
      </c>
      <c r="O21" s="571"/>
      <c r="P21" s="572"/>
      <c r="Q21" s="64"/>
      <c r="R21" s="146"/>
      <c r="S21" s="74"/>
      <c r="T21" s="74"/>
      <c r="U21" s="76"/>
      <c r="V21" s="147"/>
    </row>
    <row r="22" spans="1:23" s="9" customFormat="1" ht="9" customHeight="1" thickBot="1" x14ac:dyDescent="0.35">
      <c r="A22" s="12"/>
      <c r="B22" s="12"/>
      <c r="C22" s="12"/>
      <c r="D22" s="12"/>
      <c r="E22" s="12"/>
      <c r="F22" s="12"/>
      <c r="G22" s="13"/>
      <c r="H22" s="13"/>
      <c r="I22" s="13"/>
      <c r="J22" s="13"/>
      <c r="K22" s="13"/>
      <c r="L22" s="14"/>
      <c r="M22" s="14"/>
      <c r="N22" s="14"/>
      <c r="O22" s="14"/>
      <c r="Q22" s="64"/>
      <c r="R22" s="146"/>
      <c r="S22" s="74"/>
      <c r="T22" s="74"/>
      <c r="U22" s="76"/>
      <c r="V22" s="147"/>
    </row>
    <row r="23" spans="1:23" s="9" customFormat="1" ht="30" customHeight="1" thickBot="1" x14ac:dyDescent="0.35">
      <c r="A23" s="532" t="s">
        <v>240</v>
      </c>
      <c r="B23" s="532"/>
      <c r="C23" s="533"/>
      <c r="D23" s="568" t="s">
        <v>265</v>
      </c>
      <c r="E23" s="569"/>
      <c r="F23" s="570"/>
      <c r="H23" s="229"/>
      <c r="I23" s="573" t="s">
        <v>337</v>
      </c>
      <c r="J23" s="573"/>
      <c r="K23" s="573"/>
      <c r="L23" s="573"/>
      <c r="M23" s="573"/>
      <c r="N23" s="574"/>
      <c r="O23" s="562"/>
      <c r="P23" s="563"/>
      <c r="Q23" s="64"/>
      <c r="R23" s="146"/>
      <c r="S23" s="74"/>
      <c r="T23" s="74"/>
      <c r="U23" s="76"/>
      <c r="V23" s="147"/>
    </row>
    <row r="24" spans="1:23" s="9" customFormat="1" ht="6" customHeight="1" x14ac:dyDescent="0.3">
      <c r="A24" s="12"/>
      <c r="B24" s="12"/>
      <c r="C24" s="12"/>
      <c r="D24" s="12"/>
      <c r="E24" s="12"/>
      <c r="F24" s="12"/>
      <c r="G24" s="13"/>
      <c r="H24" s="15"/>
      <c r="I24" s="15"/>
      <c r="J24" s="15"/>
      <c r="K24" s="13"/>
      <c r="L24" s="14"/>
      <c r="M24" s="14"/>
      <c r="N24" s="14"/>
      <c r="O24" s="14"/>
      <c r="Q24" s="64"/>
      <c r="R24" s="146"/>
      <c r="S24" s="74"/>
      <c r="T24" s="74"/>
      <c r="U24" s="76"/>
      <c r="V24" s="147"/>
    </row>
    <row r="25" spans="1:23" s="9" customFormat="1" ht="4.5" customHeight="1" thickBot="1" x14ac:dyDescent="0.35">
      <c r="A25" s="12"/>
      <c r="B25" s="12"/>
      <c r="C25" s="12"/>
      <c r="D25" s="12"/>
      <c r="E25" s="12"/>
      <c r="F25" s="12"/>
      <c r="G25" s="13"/>
      <c r="H25" s="13"/>
      <c r="I25" s="13"/>
      <c r="J25" s="13"/>
      <c r="K25" s="13"/>
      <c r="L25" s="14"/>
      <c r="M25" s="14"/>
      <c r="N25" s="14"/>
      <c r="O25" s="14"/>
      <c r="Q25" s="64"/>
      <c r="R25" s="146"/>
      <c r="S25" s="74"/>
      <c r="T25" s="74"/>
      <c r="U25" s="76"/>
      <c r="V25" s="147"/>
    </row>
    <row r="26" spans="1:23" ht="76.5" customHeight="1" thickBot="1" x14ac:dyDescent="0.35">
      <c r="A26" s="541" t="s">
        <v>13</v>
      </c>
      <c r="B26" s="16" t="s">
        <v>14</v>
      </c>
      <c r="C26" s="108" t="s">
        <v>15</v>
      </c>
      <c r="D26" s="118" t="s">
        <v>16</v>
      </c>
      <c r="E26" s="117" t="s">
        <v>17</v>
      </c>
      <c r="F26" s="16" t="s">
        <v>18</v>
      </c>
      <c r="G26" s="16" t="s">
        <v>233</v>
      </c>
      <c r="H26" s="16" t="s">
        <v>234</v>
      </c>
      <c r="I26" s="16" t="s">
        <v>19</v>
      </c>
      <c r="J26" s="16" t="s">
        <v>20</v>
      </c>
      <c r="K26" s="108" t="s">
        <v>21</v>
      </c>
      <c r="L26" s="136" t="s">
        <v>22</v>
      </c>
      <c r="M26" s="137" t="s">
        <v>236</v>
      </c>
      <c r="N26" s="138" t="s">
        <v>23</v>
      </c>
      <c r="O26" s="109" t="s">
        <v>39</v>
      </c>
      <c r="P26" s="16" t="s">
        <v>40</v>
      </c>
      <c r="R26" s="148" t="s">
        <v>237</v>
      </c>
      <c r="S26" s="140" t="s">
        <v>93</v>
      </c>
      <c r="T26" s="140" t="s">
        <v>239</v>
      </c>
      <c r="U26" s="140" t="s">
        <v>238</v>
      </c>
      <c r="V26" s="149" t="s">
        <v>97</v>
      </c>
    </row>
    <row r="27" spans="1:23" s="47" customFormat="1" ht="21.75" customHeight="1" thickBot="1" x14ac:dyDescent="0.35">
      <c r="A27" s="542"/>
      <c r="B27" s="46" t="s">
        <v>24</v>
      </c>
      <c r="C27" s="46" t="s">
        <v>25</v>
      </c>
      <c r="D27" s="112" t="s">
        <v>26</v>
      </c>
      <c r="E27" s="46" t="s">
        <v>27</v>
      </c>
      <c r="F27" s="46"/>
      <c r="G27" s="46" t="s">
        <v>28</v>
      </c>
      <c r="H27" s="46"/>
      <c r="I27" s="46" t="s">
        <v>29</v>
      </c>
      <c r="J27" s="46"/>
      <c r="K27" s="131" t="s">
        <v>235</v>
      </c>
      <c r="L27" s="133"/>
      <c r="M27" s="134"/>
      <c r="N27" s="135"/>
      <c r="O27" s="132" t="s">
        <v>30</v>
      </c>
      <c r="P27" s="46"/>
      <c r="Q27" s="66"/>
      <c r="R27" s="150"/>
      <c r="S27" s="67" t="s">
        <v>94</v>
      </c>
      <c r="T27" s="67" t="s">
        <v>95</v>
      </c>
      <c r="U27" s="94"/>
      <c r="V27" s="151" t="str">
        <f>IF(J28&lt;=0,"",IF(J28=90,$W$28))</f>
        <v/>
      </c>
      <c r="W27" s="37" t="s">
        <v>98</v>
      </c>
    </row>
    <row r="28" spans="1:23" ht="49.5" customHeight="1" x14ac:dyDescent="0.3">
      <c r="A28" s="231" t="str">
        <f>CDT!B26</f>
        <v>Artéméther-Luméfantrine 6cp (AL)</v>
      </c>
      <c r="B28" s="79"/>
      <c r="C28" s="110"/>
      <c r="D28" s="120" t="str">
        <f>IF(B28&lt;&gt;"",B28+C28,"")</f>
        <v/>
      </c>
      <c r="E28" s="119"/>
      <c r="F28" s="79"/>
      <c r="G28" s="79"/>
      <c r="H28" s="79"/>
      <c r="I28" s="79"/>
      <c r="J28" s="79"/>
      <c r="K28" s="110"/>
      <c r="L28" s="431" t="str">
        <f>IF(B28&lt;&gt;"",IF(J28=0,E28,((E28*90)/(90-J28))),"0")</f>
        <v>0</v>
      </c>
      <c r="M28" s="428" t="str">
        <f>IF(B28&lt;&gt;"",((E28/R28)*30),"0")</f>
        <v>0</v>
      </c>
      <c r="N28" s="250" t="str">
        <f>IF(B28&lt;&gt;"",IF(J28=0,((E28+L28)-K28),((M28*6)-K28)),"0")</f>
        <v>0</v>
      </c>
      <c r="O28" s="251"/>
      <c r="P28" s="81"/>
      <c r="R28" s="152">
        <f>(90-J28)</f>
        <v>90</v>
      </c>
      <c r="S28" s="68" t="e">
        <f>D28-(E28+G28+I28+H28)</f>
        <v>#VALUE!</v>
      </c>
      <c r="T28" s="68" t="e">
        <f>K28-S28</f>
        <v>#VALUE!</v>
      </c>
      <c r="U28" s="95">
        <v>6</v>
      </c>
      <c r="V28" s="153" t="e">
        <f t="shared" ref="V28:V52" si="0">IF(T28=0,"",$W$27)</f>
        <v>#VALUE!</v>
      </c>
      <c r="W28" s="37" t="s">
        <v>203</v>
      </c>
    </row>
    <row r="29" spans="1:23" ht="45" customHeight="1" x14ac:dyDescent="0.3">
      <c r="A29" s="231" t="str">
        <f>CDT!B27</f>
        <v>Artéméther-Luméfantrine 12cp (AL)</v>
      </c>
      <c r="B29" s="79"/>
      <c r="C29" s="110"/>
      <c r="D29" s="121" t="str">
        <f t="shared" ref="D29:D36" si="1">IF(B29&lt;&gt;"",B29+C29,"")</f>
        <v/>
      </c>
      <c r="E29" s="119"/>
      <c r="F29" s="79"/>
      <c r="G29" s="79"/>
      <c r="H29" s="79"/>
      <c r="I29" s="79"/>
      <c r="J29" s="79"/>
      <c r="K29" s="110"/>
      <c r="L29" s="431" t="str">
        <f t="shared" ref="L29:L36" si="2">IF(B29&lt;&gt;"",IF(J29=0,E29,((E29*90)/(90-J29))),"0")</f>
        <v>0</v>
      </c>
      <c r="M29" s="428" t="str">
        <f t="shared" ref="M29:M36" si="3">IF(B29&lt;&gt;"",((E29/R29)*30),"0")</f>
        <v>0</v>
      </c>
      <c r="N29" s="250" t="str">
        <f t="shared" ref="N29:N36" si="4">IF(B29&lt;&gt;"",IF(J29=0,((E29+L29)-K29),((M29*6)-K29)),"0")</f>
        <v>0</v>
      </c>
      <c r="O29" s="251"/>
      <c r="P29" s="81"/>
      <c r="R29" s="152">
        <f t="shared" ref="R29:R50" si="5">(90-J29)</f>
        <v>90</v>
      </c>
      <c r="S29" s="68" t="e">
        <f t="shared" ref="S29:S49" si="6">D29-(E29+G29+I29+H29)</f>
        <v>#VALUE!</v>
      </c>
      <c r="T29" s="68" t="e">
        <f t="shared" ref="T29:T50" si="7">K29-S29</f>
        <v>#VALUE!</v>
      </c>
      <c r="U29" s="95">
        <v>12</v>
      </c>
      <c r="V29" s="153" t="e">
        <f t="shared" si="0"/>
        <v>#VALUE!</v>
      </c>
    </row>
    <row r="30" spans="1:23" ht="49.5" customHeight="1" x14ac:dyDescent="0.3">
      <c r="A30" s="231" t="str">
        <f>CDT!B28</f>
        <v>Artéméther-Luméfantrine 18cp (AL)</v>
      </c>
      <c r="B30" s="79"/>
      <c r="C30" s="110"/>
      <c r="D30" s="121" t="str">
        <f t="shared" si="1"/>
        <v/>
      </c>
      <c r="E30" s="119"/>
      <c r="F30" s="79"/>
      <c r="G30" s="79"/>
      <c r="H30" s="79"/>
      <c r="I30" s="79"/>
      <c r="J30" s="79"/>
      <c r="K30" s="110"/>
      <c r="L30" s="431" t="str">
        <f t="shared" si="2"/>
        <v>0</v>
      </c>
      <c r="M30" s="428" t="str">
        <f t="shared" si="3"/>
        <v>0</v>
      </c>
      <c r="N30" s="250" t="str">
        <f t="shared" si="4"/>
        <v>0</v>
      </c>
      <c r="O30" s="251"/>
      <c r="P30" s="81"/>
      <c r="R30" s="152">
        <f t="shared" si="5"/>
        <v>90</v>
      </c>
      <c r="S30" s="68" t="e">
        <f t="shared" si="6"/>
        <v>#VALUE!</v>
      </c>
      <c r="T30" s="68" t="e">
        <f t="shared" si="7"/>
        <v>#VALUE!</v>
      </c>
      <c r="U30" s="95">
        <v>18</v>
      </c>
      <c r="V30" s="153" t="e">
        <f t="shared" si="0"/>
        <v>#VALUE!</v>
      </c>
    </row>
    <row r="31" spans="1:23" ht="49.5" customHeight="1" x14ac:dyDescent="0.3">
      <c r="A31" s="231" t="str">
        <f>CDT!B29</f>
        <v>Artéméther-Luméfantrine 24cp (AL)</v>
      </c>
      <c r="B31" s="79"/>
      <c r="C31" s="110"/>
      <c r="D31" s="121" t="str">
        <f t="shared" si="1"/>
        <v/>
      </c>
      <c r="E31" s="119"/>
      <c r="F31" s="79"/>
      <c r="G31" s="79"/>
      <c r="H31" s="79"/>
      <c r="I31" s="79"/>
      <c r="J31" s="79"/>
      <c r="K31" s="110"/>
      <c r="L31" s="431" t="str">
        <f t="shared" si="2"/>
        <v>0</v>
      </c>
      <c r="M31" s="428" t="str">
        <f t="shared" si="3"/>
        <v>0</v>
      </c>
      <c r="N31" s="250" t="str">
        <f t="shared" si="4"/>
        <v>0</v>
      </c>
      <c r="O31" s="251"/>
      <c r="P31" s="81"/>
      <c r="R31" s="152">
        <f t="shared" si="5"/>
        <v>90</v>
      </c>
      <c r="S31" s="68" t="e">
        <f t="shared" si="6"/>
        <v>#VALUE!</v>
      </c>
      <c r="T31" s="68" t="e">
        <f t="shared" si="7"/>
        <v>#VALUE!</v>
      </c>
      <c r="U31" s="95">
        <v>24</v>
      </c>
      <c r="V31" s="153" t="e">
        <f t="shared" si="0"/>
        <v>#VALUE!</v>
      </c>
    </row>
    <row r="32" spans="1:23" ht="50.25" hidden="1" customHeight="1" x14ac:dyDescent="0.3">
      <c r="A32" s="17" t="str">
        <f>CDT!B30</f>
        <v>Artéméther injectable 40 mg</v>
      </c>
      <c r="B32" s="79"/>
      <c r="C32" s="110"/>
      <c r="D32" s="121" t="str">
        <f t="shared" si="1"/>
        <v/>
      </c>
      <c r="E32" s="119"/>
      <c r="F32" s="79"/>
      <c r="G32" s="79"/>
      <c r="H32" s="79"/>
      <c r="I32" s="79"/>
      <c r="J32" s="79"/>
      <c r="K32" s="110"/>
      <c r="L32" s="431" t="str">
        <f t="shared" si="2"/>
        <v>0</v>
      </c>
      <c r="M32" s="428" t="str">
        <f t="shared" si="3"/>
        <v>0</v>
      </c>
      <c r="N32" s="250" t="str">
        <f t="shared" si="4"/>
        <v>0</v>
      </c>
      <c r="O32" s="251"/>
      <c r="P32" s="79"/>
      <c r="R32" s="152">
        <f t="shared" si="5"/>
        <v>90</v>
      </c>
      <c r="S32" s="68" t="e">
        <f t="shared" si="6"/>
        <v>#VALUE!</v>
      </c>
      <c r="T32" s="68" t="e">
        <f t="shared" si="7"/>
        <v>#VALUE!</v>
      </c>
      <c r="U32" s="95">
        <v>1</v>
      </c>
      <c r="V32" s="153" t="e">
        <f t="shared" si="0"/>
        <v>#VALUE!</v>
      </c>
    </row>
    <row r="33" spans="1:22" ht="50.25" hidden="1" customHeight="1" x14ac:dyDescent="0.3">
      <c r="A33" s="17" t="str">
        <f>CDT!B31</f>
        <v>Artéméther injectable 80 mg</v>
      </c>
      <c r="B33" s="79"/>
      <c r="C33" s="110"/>
      <c r="D33" s="121" t="str">
        <f t="shared" si="1"/>
        <v/>
      </c>
      <c r="E33" s="119"/>
      <c r="F33" s="79"/>
      <c r="G33" s="79"/>
      <c r="H33" s="79"/>
      <c r="I33" s="79"/>
      <c r="J33" s="79"/>
      <c r="K33" s="110"/>
      <c r="L33" s="431" t="str">
        <f t="shared" si="2"/>
        <v>0</v>
      </c>
      <c r="M33" s="428" t="str">
        <f t="shared" si="3"/>
        <v>0</v>
      </c>
      <c r="N33" s="250" t="str">
        <f t="shared" si="4"/>
        <v>0</v>
      </c>
      <c r="O33" s="251"/>
      <c r="P33" s="79"/>
      <c r="R33" s="152">
        <f t="shared" si="5"/>
        <v>90</v>
      </c>
      <c r="S33" s="68" t="e">
        <f t="shared" si="6"/>
        <v>#VALUE!</v>
      </c>
      <c r="T33" s="68" t="e">
        <f t="shared" si="7"/>
        <v>#VALUE!</v>
      </c>
      <c r="U33" s="95">
        <v>1</v>
      </c>
      <c r="V33" s="153" t="e">
        <f t="shared" si="0"/>
        <v>#VALUE!</v>
      </c>
    </row>
    <row r="34" spans="1:22" ht="50.25" hidden="1" customHeight="1" x14ac:dyDescent="0.3">
      <c r="A34" s="17" t="str">
        <f>CDT!B32</f>
        <v>Artésunate injectable 60 mg</v>
      </c>
      <c r="B34" s="79"/>
      <c r="C34" s="110"/>
      <c r="D34" s="121" t="str">
        <f t="shared" si="1"/>
        <v/>
      </c>
      <c r="E34" s="119"/>
      <c r="F34" s="79"/>
      <c r="G34" s="79"/>
      <c r="H34" s="79"/>
      <c r="I34" s="79"/>
      <c r="J34" s="79"/>
      <c r="K34" s="110"/>
      <c r="L34" s="431" t="str">
        <f t="shared" si="2"/>
        <v>0</v>
      </c>
      <c r="M34" s="428" t="str">
        <f t="shared" si="3"/>
        <v>0</v>
      </c>
      <c r="N34" s="250" t="str">
        <f t="shared" si="4"/>
        <v>0</v>
      </c>
      <c r="O34" s="251"/>
      <c r="P34" s="79"/>
      <c r="R34" s="152">
        <f t="shared" si="5"/>
        <v>90</v>
      </c>
      <c r="S34" s="68" t="e">
        <f t="shared" si="6"/>
        <v>#VALUE!</v>
      </c>
      <c r="T34" s="68" t="e">
        <f t="shared" si="7"/>
        <v>#VALUE!</v>
      </c>
      <c r="U34" s="95">
        <v>1</v>
      </c>
      <c r="V34" s="153" t="e">
        <f t="shared" si="0"/>
        <v>#VALUE!</v>
      </c>
    </row>
    <row r="35" spans="1:22" ht="50.25" hidden="1" customHeight="1" x14ac:dyDescent="0.3">
      <c r="A35" s="17" t="str">
        <f>CDT!B33</f>
        <v xml:space="preserve"> Sulfadoxine Pyriméthamine:  (SP)</v>
      </c>
      <c r="B35" s="79"/>
      <c r="C35" s="110"/>
      <c r="D35" s="121" t="str">
        <f t="shared" si="1"/>
        <v/>
      </c>
      <c r="E35" s="119"/>
      <c r="F35" s="79"/>
      <c r="G35" s="79"/>
      <c r="H35" s="79"/>
      <c r="I35" s="79"/>
      <c r="J35" s="79"/>
      <c r="K35" s="110"/>
      <c r="L35" s="431" t="str">
        <f t="shared" si="2"/>
        <v>0</v>
      </c>
      <c r="M35" s="428" t="str">
        <f t="shared" si="3"/>
        <v>0</v>
      </c>
      <c r="N35" s="250" t="str">
        <f t="shared" si="4"/>
        <v>0</v>
      </c>
      <c r="O35" s="251"/>
      <c r="P35" s="79"/>
      <c r="R35" s="152">
        <f t="shared" si="5"/>
        <v>90</v>
      </c>
      <c r="S35" s="68" t="e">
        <f t="shared" si="6"/>
        <v>#VALUE!</v>
      </c>
      <c r="T35" s="68" t="e">
        <f t="shared" si="7"/>
        <v>#VALUE!</v>
      </c>
      <c r="U35" s="95">
        <v>3</v>
      </c>
      <c r="V35" s="153" t="e">
        <f t="shared" si="0"/>
        <v>#VALUE!</v>
      </c>
    </row>
    <row r="36" spans="1:22" ht="45.75" customHeight="1" thickBot="1" x14ac:dyDescent="0.35">
      <c r="A36" s="231" t="str">
        <f>CDT!B34</f>
        <v>Test de Diagnostic Rapide  : (TDR)</v>
      </c>
      <c r="B36" s="79"/>
      <c r="C36" s="110"/>
      <c r="D36" s="305" t="str">
        <f t="shared" si="1"/>
        <v/>
      </c>
      <c r="E36" s="119"/>
      <c r="F36" s="79"/>
      <c r="G36" s="79"/>
      <c r="H36" s="79"/>
      <c r="I36" s="79"/>
      <c r="J36" s="79"/>
      <c r="K36" s="110"/>
      <c r="L36" s="431" t="str">
        <f t="shared" si="2"/>
        <v>0</v>
      </c>
      <c r="M36" s="428" t="str">
        <f t="shared" si="3"/>
        <v>0</v>
      </c>
      <c r="N36" s="250" t="str">
        <f t="shared" si="4"/>
        <v>0</v>
      </c>
      <c r="O36" s="251"/>
      <c r="P36" s="79"/>
      <c r="R36" s="152">
        <f t="shared" si="5"/>
        <v>90</v>
      </c>
      <c r="S36" s="68" t="e">
        <f t="shared" si="6"/>
        <v>#VALUE!</v>
      </c>
      <c r="T36" s="68" t="e">
        <f t="shared" si="7"/>
        <v>#VALUE!</v>
      </c>
      <c r="U36" s="95">
        <v>1</v>
      </c>
      <c r="V36" s="153" t="e">
        <f t="shared" si="0"/>
        <v>#VALUE!</v>
      </c>
    </row>
    <row r="37" spans="1:22" ht="34.5" hidden="1" customHeight="1" x14ac:dyDescent="0.3">
      <c r="A37" s="17" t="str">
        <f>CDT!B35</f>
        <v>Moustiquaire à Imprégnation Durable: (MID)</v>
      </c>
      <c r="B37" s="79"/>
      <c r="C37" s="110"/>
      <c r="D37" s="304">
        <f t="shared" ref="D37:D50" si="8">B37+C37</f>
        <v>0</v>
      </c>
      <c r="E37" s="119"/>
      <c r="F37" s="79"/>
      <c r="G37" s="79"/>
      <c r="H37" s="79"/>
      <c r="I37" s="79"/>
      <c r="J37" s="79"/>
      <c r="K37" s="110"/>
      <c r="L37" s="113">
        <f t="shared" ref="L37:L50" si="9">IF(J37=0,E37,((D37*90)/(90-J37)))</f>
        <v>0</v>
      </c>
      <c r="M37" s="55">
        <f t="shared" ref="M37:M50" si="10">(E37/R37)*30</f>
        <v>0</v>
      </c>
      <c r="N37" s="114">
        <f t="shared" ref="N37:N49" si="11">IF(J37=0,((E37+L37)-K37),((L37*2)-K37))</f>
        <v>0</v>
      </c>
      <c r="O37" s="111" t="str">
        <f t="shared" ref="O37:O50" si="12">IF(N37=0,"0",N37)</f>
        <v>0</v>
      </c>
      <c r="P37" s="79"/>
      <c r="R37" s="152">
        <f t="shared" si="5"/>
        <v>90</v>
      </c>
      <c r="S37" s="68">
        <f t="shared" si="6"/>
        <v>0</v>
      </c>
      <c r="T37" s="68">
        <f t="shared" si="7"/>
        <v>0</v>
      </c>
      <c r="U37" s="95">
        <v>1</v>
      </c>
      <c r="V37" s="153" t="str">
        <f t="shared" si="0"/>
        <v/>
      </c>
    </row>
    <row r="38" spans="1:22" ht="34.5" hidden="1" customHeight="1" x14ac:dyDescent="0.3">
      <c r="A38" s="17" t="str">
        <f>CDT!B40</f>
        <v>Artésunate Amodiaquine: (ASAQ) : 3 cp (25/67,5 mg)</v>
      </c>
      <c r="B38" s="79"/>
      <c r="C38" s="110"/>
      <c r="D38" s="121">
        <f t="shared" si="8"/>
        <v>0</v>
      </c>
      <c r="E38" s="119"/>
      <c r="F38" s="79"/>
      <c r="G38" s="79"/>
      <c r="H38" s="79"/>
      <c r="I38" s="79"/>
      <c r="J38" s="79"/>
      <c r="K38" s="110"/>
      <c r="L38" s="113">
        <f t="shared" si="9"/>
        <v>0</v>
      </c>
      <c r="M38" s="55">
        <f t="shared" si="10"/>
        <v>0</v>
      </c>
      <c r="N38" s="114">
        <f t="shared" si="11"/>
        <v>0</v>
      </c>
      <c r="O38" s="111" t="str">
        <f t="shared" si="12"/>
        <v>0</v>
      </c>
      <c r="P38" s="79"/>
      <c r="R38" s="152">
        <f t="shared" si="5"/>
        <v>90</v>
      </c>
      <c r="S38" s="68">
        <f t="shared" si="6"/>
        <v>0</v>
      </c>
      <c r="T38" s="68">
        <f t="shared" si="7"/>
        <v>0</v>
      </c>
      <c r="U38" s="95">
        <v>3</v>
      </c>
      <c r="V38" s="153" t="str">
        <f t="shared" si="0"/>
        <v/>
      </c>
    </row>
    <row r="39" spans="1:22" ht="34.5" hidden="1" customHeight="1" x14ac:dyDescent="0.3">
      <c r="A39" s="17" t="str">
        <f>CDT!B41</f>
        <v>Artésunate Amodiaquine: (ASAQ) 3 cp (50/135 mg)</v>
      </c>
      <c r="B39" s="79"/>
      <c r="C39" s="110"/>
      <c r="D39" s="121">
        <f t="shared" si="8"/>
        <v>0</v>
      </c>
      <c r="E39" s="119"/>
      <c r="F39" s="79"/>
      <c r="G39" s="79"/>
      <c r="H39" s="79"/>
      <c r="I39" s="79"/>
      <c r="J39" s="79"/>
      <c r="K39" s="110"/>
      <c r="L39" s="113">
        <f t="shared" si="9"/>
        <v>0</v>
      </c>
      <c r="M39" s="55">
        <f t="shared" si="10"/>
        <v>0</v>
      </c>
      <c r="N39" s="114">
        <f t="shared" si="11"/>
        <v>0</v>
      </c>
      <c r="O39" s="111" t="str">
        <f t="shared" si="12"/>
        <v>0</v>
      </c>
      <c r="P39" s="79"/>
      <c r="R39" s="152">
        <f t="shared" si="5"/>
        <v>90</v>
      </c>
      <c r="S39" s="68">
        <f t="shared" si="6"/>
        <v>0</v>
      </c>
      <c r="T39" s="68">
        <f t="shared" si="7"/>
        <v>0</v>
      </c>
      <c r="U39" s="95">
        <v>3</v>
      </c>
      <c r="V39" s="153" t="str">
        <f t="shared" si="0"/>
        <v/>
      </c>
    </row>
    <row r="40" spans="1:22" ht="34.5" hidden="1" customHeight="1" x14ac:dyDescent="0.3">
      <c r="A40" s="17" t="str">
        <f>CDT!B42</f>
        <v>Artésunate Amodiaquine: (ASAQ) 3 cp (100/270 mg)</v>
      </c>
      <c r="B40" s="79"/>
      <c r="C40" s="110"/>
      <c r="D40" s="121">
        <f t="shared" si="8"/>
        <v>0</v>
      </c>
      <c r="E40" s="119"/>
      <c r="F40" s="79"/>
      <c r="G40" s="79"/>
      <c r="H40" s="79"/>
      <c r="I40" s="79"/>
      <c r="J40" s="79"/>
      <c r="K40" s="110"/>
      <c r="L40" s="113">
        <f t="shared" si="9"/>
        <v>0</v>
      </c>
      <c r="M40" s="55">
        <f t="shared" si="10"/>
        <v>0</v>
      </c>
      <c r="N40" s="114">
        <f t="shared" si="11"/>
        <v>0</v>
      </c>
      <c r="O40" s="111" t="str">
        <f t="shared" si="12"/>
        <v>0</v>
      </c>
      <c r="P40" s="79"/>
      <c r="R40" s="152">
        <f t="shared" si="5"/>
        <v>90</v>
      </c>
      <c r="S40" s="68">
        <f t="shared" si="6"/>
        <v>0</v>
      </c>
      <c r="T40" s="68">
        <f t="shared" si="7"/>
        <v>0</v>
      </c>
      <c r="U40" s="95">
        <v>3</v>
      </c>
      <c r="V40" s="153" t="str">
        <f t="shared" si="0"/>
        <v/>
      </c>
    </row>
    <row r="41" spans="1:22" ht="34.5" hidden="1" customHeight="1" x14ac:dyDescent="0.3">
      <c r="A41" s="17" t="str">
        <f>CDT!B43</f>
        <v>Artésunate Amodiaquine: (ASAQ) 6 cp (100/270 mg)</v>
      </c>
      <c r="B41" s="79"/>
      <c r="C41" s="110"/>
      <c r="D41" s="121">
        <f t="shared" si="8"/>
        <v>0</v>
      </c>
      <c r="E41" s="119"/>
      <c r="F41" s="79"/>
      <c r="G41" s="79"/>
      <c r="H41" s="79"/>
      <c r="I41" s="79"/>
      <c r="J41" s="79"/>
      <c r="K41" s="110"/>
      <c r="L41" s="113">
        <f t="shared" si="9"/>
        <v>0</v>
      </c>
      <c r="M41" s="55">
        <f t="shared" si="10"/>
        <v>0</v>
      </c>
      <c r="N41" s="114">
        <f t="shared" si="11"/>
        <v>0</v>
      </c>
      <c r="O41" s="111" t="str">
        <f t="shared" si="12"/>
        <v>0</v>
      </c>
      <c r="P41" s="79"/>
      <c r="R41" s="152">
        <f t="shared" si="5"/>
        <v>90</v>
      </c>
      <c r="S41" s="68">
        <f t="shared" si="6"/>
        <v>0</v>
      </c>
      <c r="T41" s="68">
        <f t="shared" si="7"/>
        <v>0</v>
      </c>
      <c r="U41" s="95">
        <v>3</v>
      </c>
      <c r="V41" s="153" t="str">
        <f t="shared" si="0"/>
        <v/>
      </c>
    </row>
    <row r="42" spans="1:22" ht="34.5" hidden="1" customHeight="1" x14ac:dyDescent="0.3">
      <c r="A42" s="17" t="str">
        <f>CDT!B36</f>
        <v>Dihydroartéminisine Pipéraquine– Plaq / 3 comp 
( DHA-PPQ)  20/160 mg</v>
      </c>
      <c r="B42" s="79"/>
      <c r="C42" s="110"/>
      <c r="D42" s="121">
        <f t="shared" si="8"/>
        <v>0</v>
      </c>
      <c r="E42" s="119"/>
      <c r="F42" s="79"/>
      <c r="G42" s="79"/>
      <c r="H42" s="79"/>
      <c r="I42" s="79"/>
      <c r="J42" s="79"/>
      <c r="K42" s="110"/>
      <c r="L42" s="113">
        <f t="shared" si="9"/>
        <v>0</v>
      </c>
      <c r="M42" s="55">
        <f t="shared" si="10"/>
        <v>0</v>
      </c>
      <c r="N42" s="114">
        <f t="shared" si="11"/>
        <v>0</v>
      </c>
      <c r="O42" s="111" t="str">
        <f t="shared" si="12"/>
        <v>0</v>
      </c>
      <c r="P42" s="79"/>
      <c r="R42" s="152">
        <f t="shared" si="5"/>
        <v>90</v>
      </c>
      <c r="S42" s="68">
        <f t="shared" si="6"/>
        <v>0</v>
      </c>
      <c r="T42" s="68">
        <f t="shared" si="7"/>
        <v>0</v>
      </c>
      <c r="U42" s="95">
        <v>1</v>
      </c>
      <c r="V42" s="153" t="str">
        <f t="shared" si="0"/>
        <v/>
      </c>
    </row>
    <row r="43" spans="1:22" ht="34.5" hidden="1" customHeight="1" x14ac:dyDescent="0.3">
      <c r="A43" s="17" t="str">
        <f>CDT!B37</f>
        <v>Dihydroartéminisine Pipéraquine– Plaq / 3 comp 
( DHA-PPQ)  40/320 mg</v>
      </c>
      <c r="B43" s="79"/>
      <c r="C43" s="110"/>
      <c r="D43" s="121">
        <f t="shared" si="8"/>
        <v>0</v>
      </c>
      <c r="E43" s="119"/>
      <c r="F43" s="79"/>
      <c r="G43" s="79"/>
      <c r="H43" s="79"/>
      <c r="I43" s="79"/>
      <c r="J43" s="79"/>
      <c r="K43" s="110"/>
      <c r="L43" s="113">
        <f t="shared" si="9"/>
        <v>0</v>
      </c>
      <c r="M43" s="55">
        <f t="shared" si="10"/>
        <v>0</v>
      </c>
      <c r="N43" s="114">
        <f t="shared" si="11"/>
        <v>0</v>
      </c>
      <c r="O43" s="111" t="str">
        <f t="shared" si="12"/>
        <v>0</v>
      </c>
      <c r="P43" s="79"/>
      <c r="R43" s="152">
        <f t="shared" si="5"/>
        <v>90</v>
      </c>
      <c r="S43" s="68">
        <f t="shared" si="6"/>
        <v>0</v>
      </c>
      <c r="T43" s="68">
        <f t="shared" si="7"/>
        <v>0</v>
      </c>
      <c r="U43" s="95">
        <v>1</v>
      </c>
      <c r="V43" s="153" t="str">
        <f t="shared" si="0"/>
        <v/>
      </c>
    </row>
    <row r="44" spans="1:22" ht="34.5" hidden="1" customHeight="1" x14ac:dyDescent="0.3">
      <c r="A44" s="17" t="str">
        <f>CDT!B38</f>
        <v>Dihydroartéminisine Pipéraquine– Plaq / 6 comp 
( DHA-PPQ)  40/320 mg</v>
      </c>
      <c r="B44" s="79"/>
      <c r="C44" s="110"/>
      <c r="D44" s="121">
        <f t="shared" si="8"/>
        <v>0</v>
      </c>
      <c r="E44" s="119"/>
      <c r="F44" s="79"/>
      <c r="G44" s="79"/>
      <c r="H44" s="79"/>
      <c r="I44" s="79"/>
      <c r="J44" s="79"/>
      <c r="K44" s="110"/>
      <c r="L44" s="113">
        <f t="shared" si="9"/>
        <v>0</v>
      </c>
      <c r="M44" s="55">
        <f t="shared" si="10"/>
        <v>0</v>
      </c>
      <c r="N44" s="114">
        <f t="shared" si="11"/>
        <v>0</v>
      </c>
      <c r="O44" s="111" t="str">
        <f t="shared" si="12"/>
        <v>0</v>
      </c>
      <c r="P44" s="79"/>
      <c r="R44" s="152">
        <f t="shared" si="5"/>
        <v>90</v>
      </c>
      <c r="S44" s="68">
        <f t="shared" si="6"/>
        <v>0</v>
      </c>
      <c r="T44" s="68">
        <f t="shared" si="7"/>
        <v>0</v>
      </c>
      <c r="U44" s="95">
        <v>1</v>
      </c>
      <c r="V44" s="153" t="str">
        <f t="shared" si="0"/>
        <v/>
      </c>
    </row>
    <row r="45" spans="1:22" ht="34.5" hidden="1" customHeight="1" x14ac:dyDescent="0.3">
      <c r="A45" s="17" t="str">
        <f>CDT!B44</f>
        <v>Artésunate - Méfloquine (AS-MF)</v>
      </c>
      <c r="B45" s="79"/>
      <c r="C45" s="110"/>
      <c r="D45" s="121">
        <f t="shared" si="8"/>
        <v>0</v>
      </c>
      <c r="E45" s="119"/>
      <c r="F45" s="79"/>
      <c r="G45" s="79"/>
      <c r="H45" s="79"/>
      <c r="I45" s="79"/>
      <c r="J45" s="79"/>
      <c r="K45" s="110"/>
      <c r="L45" s="113">
        <f t="shared" si="9"/>
        <v>0</v>
      </c>
      <c r="M45" s="55">
        <f t="shared" si="10"/>
        <v>0</v>
      </c>
      <c r="N45" s="114">
        <f t="shared" si="11"/>
        <v>0</v>
      </c>
      <c r="O45" s="111" t="str">
        <f t="shared" si="12"/>
        <v>0</v>
      </c>
      <c r="P45" s="79"/>
      <c r="R45" s="152">
        <f t="shared" si="5"/>
        <v>90</v>
      </c>
      <c r="S45" s="68">
        <f t="shared" si="6"/>
        <v>0</v>
      </c>
      <c r="T45" s="68">
        <f t="shared" si="7"/>
        <v>0</v>
      </c>
      <c r="U45" s="95">
        <v>1</v>
      </c>
      <c r="V45" s="153" t="str">
        <f t="shared" si="0"/>
        <v/>
      </c>
    </row>
    <row r="46" spans="1:22" ht="34.5" hidden="1" customHeight="1" x14ac:dyDescent="0.3">
      <c r="A46" s="17" t="str">
        <f>CDT!B45</f>
        <v>Quinine comprimé 300mg</v>
      </c>
      <c r="B46" s="79"/>
      <c r="C46" s="110"/>
      <c r="D46" s="121">
        <f t="shared" si="8"/>
        <v>0</v>
      </c>
      <c r="E46" s="119"/>
      <c r="F46" s="79"/>
      <c r="G46" s="79"/>
      <c r="H46" s="79"/>
      <c r="I46" s="79"/>
      <c r="J46" s="79"/>
      <c r="K46" s="110"/>
      <c r="L46" s="113">
        <f t="shared" si="9"/>
        <v>0</v>
      </c>
      <c r="M46" s="55">
        <f t="shared" si="10"/>
        <v>0</v>
      </c>
      <c r="N46" s="114">
        <f t="shared" si="11"/>
        <v>0</v>
      </c>
      <c r="O46" s="111" t="str">
        <f t="shared" si="12"/>
        <v>0</v>
      </c>
      <c r="P46" s="79"/>
      <c r="R46" s="152">
        <f t="shared" si="5"/>
        <v>90</v>
      </c>
      <c r="S46" s="68">
        <f t="shared" si="6"/>
        <v>0</v>
      </c>
      <c r="T46" s="68">
        <f t="shared" si="7"/>
        <v>0</v>
      </c>
      <c r="U46" s="95">
        <v>1</v>
      </c>
      <c r="V46" s="153" t="str">
        <f t="shared" si="0"/>
        <v/>
      </c>
    </row>
    <row r="47" spans="1:22" ht="34.5" hidden="1" customHeight="1" x14ac:dyDescent="0.3">
      <c r="A47" s="17" t="str">
        <f>CDT!B46</f>
        <v>Quinine injectable 300 mg</v>
      </c>
      <c r="B47" s="79"/>
      <c r="C47" s="110"/>
      <c r="D47" s="121">
        <f t="shared" si="8"/>
        <v>0</v>
      </c>
      <c r="E47" s="119"/>
      <c r="F47" s="79"/>
      <c r="G47" s="79"/>
      <c r="H47" s="79"/>
      <c r="I47" s="79"/>
      <c r="J47" s="79"/>
      <c r="K47" s="110"/>
      <c r="L47" s="113">
        <f t="shared" si="9"/>
        <v>0</v>
      </c>
      <c r="M47" s="55">
        <f t="shared" si="10"/>
        <v>0</v>
      </c>
      <c r="N47" s="114">
        <f t="shared" si="11"/>
        <v>0</v>
      </c>
      <c r="O47" s="111" t="str">
        <f t="shared" si="12"/>
        <v>0</v>
      </c>
      <c r="P47" s="79"/>
      <c r="R47" s="152">
        <f t="shared" si="5"/>
        <v>90</v>
      </c>
      <c r="S47" s="68">
        <f t="shared" si="6"/>
        <v>0</v>
      </c>
      <c r="T47" s="68">
        <f t="shared" si="7"/>
        <v>0</v>
      </c>
      <c r="U47" s="95">
        <v>1</v>
      </c>
      <c r="V47" s="153" t="str">
        <f t="shared" si="0"/>
        <v/>
      </c>
    </row>
    <row r="48" spans="1:22" ht="34.5" hidden="1" customHeight="1" x14ac:dyDescent="0.3">
      <c r="A48" s="17" t="str">
        <f>CDT!B47</f>
        <v>Quinine injectable 600 mg</v>
      </c>
      <c r="B48" s="79"/>
      <c r="C48" s="110"/>
      <c r="D48" s="121">
        <f t="shared" si="8"/>
        <v>0</v>
      </c>
      <c r="E48" s="119"/>
      <c r="F48" s="79"/>
      <c r="G48" s="79"/>
      <c r="H48" s="79"/>
      <c r="I48" s="79"/>
      <c r="J48" s="79"/>
      <c r="K48" s="110"/>
      <c r="L48" s="113">
        <f t="shared" si="9"/>
        <v>0</v>
      </c>
      <c r="M48" s="55">
        <f t="shared" si="10"/>
        <v>0</v>
      </c>
      <c r="N48" s="114">
        <f t="shared" si="11"/>
        <v>0</v>
      </c>
      <c r="O48" s="111" t="str">
        <f t="shared" si="12"/>
        <v>0</v>
      </c>
      <c r="P48" s="79"/>
      <c r="R48" s="152">
        <f t="shared" si="5"/>
        <v>90</v>
      </c>
      <c r="S48" s="68">
        <f t="shared" si="6"/>
        <v>0</v>
      </c>
      <c r="T48" s="68">
        <f t="shared" si="7"/>
        <v>0</v>
      </c>
      <c r="U48" s="95">
        <v>1</v>
      </c>
      <c r="V48" s="153" t="str">
        <f t="shared" si="0"/>
        <v/>
      </c>
    </row>
    <row r="49" spans="1:22" ht="34.5" hidden="1" customHeight="1" x14ac:dyDescent="0.3">
      <c r="A49" s="17" t="str">
        <f>CDT!B48</f>
        <v>Quinine injectable 600 mg</v>
      </c>
      <c r="B49" s="79"/>
      <c r="C49" s="110"/>
      <c r="D49" s="121">
        <f t="shared" si="8"/>
        <v>0</v>
      </c>
      <c r="E49" s="119"/>
      <c r="F49" s="79"/>
      <c r="G49" s="79"/>
      <c r="H49" s="79"/>
      <c r="I49" s="79"/>
      <c r="J49" s="79"/>
      <c r="K49" s="110"/>
      <c r="L49" s="113">
        <f t="shared" si="9"/>
        <v>0</v>
      </c>
      <c r="M49" s="55">
        <f t="shared" si="10"/>
        <v>0</v>
      </c>
      <c r="N49" s="114">
        <f t="shared" si="11"/>
        <v>0</v>
      </c>
      <c r="O49" s="111" t="str">
        <f t="shared" si="12"/>
        <v>0</v>
      </c>
      <c r="P49" s="79"/>
      <c r="R49" s="152">
        <f t="shared" si="5"/>
        <v>90</v>
      </c>
      <c r="S49" s="68">
        <f t="shared" si="6"/>
        <v>0</v>
      </c>
      <c r="T49" s="68">
        <f t="shared" si="7"/>
        <v>0</v>
      </c>
      <c r="U49" s="95">
        <v>1</v>
      </c>
      <c r="V49" s="153" t="str">
        <f t="shared" si="0"/>
        <v/>
      </c>
    </row>
    <row r="50" spans="1:22" ht="34.5" hidden="1" customHeight="1" thickBot="1" x14ac:dyDescent="0.35">
      <c r="A50" s="17" t="str">
        <f>CDT!B49</f>
        <v>Artéméther injectable 100 mg</v>
      </c>
      <c r="B50" s="79"/>
      <c r="C50" s="110"/>
      <c r="D50" s="122">
        <f t="shared" si="8"/>
        <v>0</v>
      </c>
      <c r="E50" s="119"/>
      <c r="F50" s="79"/>
      <c r="G50" s="79"/>
      <c r="H50" s="79"/>
      <c r="I50" s="79"/>
      <c r="J50" s="79"/>
      <c r="K50" s="110"/>
      <c r="L50" s="115">
        <f t="shared" si="9"/>
        <v>0</v>
      </c>
      <c r="M50" s="130">
        <f t="shared" si="10"/>
        <v>0</v>
      </c>
      <c r="N50" s="116">
        <f>IF(J50=0,((E50+L50)-K50),((L50*2)-K50))</f>
        <v>0</v>
      </c>
      <c r="O50" s="111" t="str">
        <f t="shared" si="12"/>
        <v>0</v>
      </c>
      <c r="P50" s="79"/>
      <c r="R50" s="152">
        <f t="shared" si="5"/>
        <v>90</v>
      </c>
      <c r="S50" s="68">
        <f>D50-(E50+G50+I50+H50)</f>
        <v>0</v>
      </c>
      <c r="T50" s="68">
        <f t="shared" si="7"/>
        <v>0</v>
      </c>
      <c r="U50" s="95">
        <v>1</v>
      </c>
      <c r="V50" s="153" t="str">
        <f t="shared" si="0"/>
        <v/>
      </c>
    </row>
    <row r="51" spans="1:22" ht="34.5" hidden="1" customHeight="1" x14ac:dyDescent="0.3">
      <c r="A51" s="17"/>
      <c r="B51" s="79"/>
      <c r="C51" s="79"/>
      <c r="D51" s="56"/>
      <c r="E51" s="79"/>
      <c r="F51" s="79"/>
      <c r="G51" s="79"/>
      <c r="H51" s="79"/>
      <c r="I51" s="79"/>
      <c r="J51" s="79"/>
      <c r="K51" s="79"/>
      <c r="L51" s="57"/>
      <c r="M51" s="57"/>
      <c r="N51" s="58"/>
      <c r="O51" s="80"/>
      <c r="P51" s="79"/>
      <c r="R51" s="152"/>
      <c r="S51" s="68"/>
      <c r="T51" s="68"/>
      <c r="U51" s="95"/>
      <c r="V51" s="153" t="str">
        <f t="shared" si="0"/>
        <v/>
      </c>
    </row>
    <row r="52" spans="1:22" ht="34.5" hidden="1" customHeight="1" x14ac:dyDescent="0.3">
      <c r="A52" s="17"/>
      <c r="B52" s="79"/>
      <c r="C52" s="79"/>
      <c r="D52" s="53"/>
      <c r="E52" s="79"/>
      <c r="F52" s="79"/>
      <c r="G52" s="79"/>
      <c r="H52" s="79"/>
      <c r="I52" s="79"/>
      <c r="J52" s="79"/>
      <c r="K52" s="79"/>
      <c r="L52" s="54"/>
      <c r="M52" s="54"/>
      <c r="N52" s="55"/>
      <c r="O52" s="80"/>
      <c r="P52" s="79"/>
      <c r="R52" s="152"/>
      <c r="S52" s="68"/>
      <c r="T52" s="68"/>
      <c r="U52" s="95"/>
      <c r="V52" s="153" t="str">
        <f t="shared" si="0"/>
        <v/>
      </c>
    </row>
    <row r="53" spans="1:22" s="235" customFormat="1" ht="16.5" customHeight="1" x14ac:dyDescent="0.35">
      <c r="A53" s="494" t="s">
        <v>290</v>
      </c>
      <c r="B53" s="494"/>
      <c r="C53" s="494"/>
      <c r="D53" s="494"/>
      <c r="E53" s="232"/>
      <c r="F53" s="232"/>
      <c r="G53" s="233" t="s">
        <v>298</v>
      </c>
      <c r="H53" s="233"/>
      <c r="I53" s="232"/>
      <c r="J53" s="234"/>
      <c r="K53" s="232"/>
      <c r="L53" s="232"/>
      <c r="M53" s="232"/>
      <c r="N53" s="232"/>
      <c r="O53" s="232"/>
      <c r="Q53" s="236"/>
      <c r="R53" s="237"/>
      <c r="S53" s="238"/>
      <c r="T53" s="238"/>
      <c r="U53" s="239"/>
      <c r="V53" s="240"/>
    </row>
    <row r="54" spans="1:22" ht="34.5" customHeight="1" x14ac:dyDescent="0.3">
      <c r="A54" s="18"/>
      <c r="B54" s="18"/>
      <c r="C54" s="18"/>
      <c r="D54" s="18"/>
      <c r="E54" s="18"/>
      <c r="F54" s="18"/>
      <c r="G54" s="18"/>
      <c r="H54" s="18"/>
      <c r="I54" s="18"/>
      <c r="J54" s="18"/>
      <c r="K54" s="18"/>
      <c r="L54" s="18"/>
      <c r="M54" s="18"/>
      <c r="N54" s="18"/>
      <c r="O54" s="18"/>
      <c r="R54" s="154"/>
      <c r="S54" s="69"/>
      <c r="T54" s="69"/>
      <c r="U54" s="70"/>
      <c r="V54" s="155"/>
    </row>
    <row r="55" spans="1:22" ht="35.25" customHeight="1" x14ac:dyDescent="0.3">
      <c r="B55" s="18"/>
      <c r="C55" s="18"/>
      <c r="D55" s="18"/>
      <c r="E55" s="18"/>
      <c r="F55" s="18"/>
      <c r="I55" s="18"/>
      <c r="J55" s="18"/>
      <c r="K55" s="18"/>
      <c r="L55" s="18"/>
      <c r="M55" s="18"/>
      <c r="N55" s="18"/>
      <c r="O55" s="18"/>
      <c r="R55" s="154"/>
      <c r="S55" s="69"/>
      <c r="T55" s="69"/>
      <c r="U55" s="70"/>
      <c r="V55" s="155"/>
    </row>
    <row r="56" spans="1:22" s="235" customFormat="1" ht="16.5" customHeight="1" x14ac:dyDescent="0.35">
      <c r="A56" s="494" t="s">
        <v>289</v>
      </c>
      <c r="B56" s="494"/>
      <c r="C56" s="494"/>
      <c r="D56" s="494"/>
      <c r="E56" s="232"/>
      <c r="F56" s="232"/>
      <c r="G56" s="561" t="s">
        <v>299</v>
      </c>
      <c r="H56" s="561"/>
      <c r="I56" s="561"/>
      <c r="J56" s="561"/>
      <c r="K56" s="561"/>
      <c r="L56" s="561"/>
      <c r="M56" s="561"/>
      <c r="N56" s="561"/>
      <c r="O56" s="561"/>
      <c r="Q56" s="236"/>
      <c r="R56" s="237"/>
      <c r="S56" s="238"/>
      <c r="T56" s="238"/>
      <c r="U56" s="239"/>
      <c r="V56" s="240"/>
    </row>
  </sheetData>
  <mergeCells count="26">
    <mergeCell ref="A56:D56"/>
    <mergeCell ref="G56:O56"/>
    <mergeCell ref="A23:C23"/>
    <mergeCell ref="D23:F23"/>
    <mergeCell ref="I23:N23"/>
    <mergeCell ref="O23:P23"/>
    <mergeCell ref="A26:A27"/>
    <mergeCell ref="A53:D53"/>
    <mergeCell ref="A19:C19"/>
    <mergeCell ref="D19:N19"/>
    <mergeCell ref="R19:V19"/>
    <mergeCell ref="A21:C21"/>
    <mergeCell ref="D21:H21"/>
    <mergeCell ref="O21:P21"/>
    <mergeCell ref="L17:P17"/>
    <mergeCell ref="A1:B1"/>
    <mergeCell ref="A3:B3"/>
    <mergeCell ref="A4:B4"/>
    <mergeCell ref="A11:O11"/>
    <mergeCell ref="B13:C13"/>
    <mergeCell ref="E13:J13"/>
    <mergeCell ref="B15:C15"/>
    <mergeCell ref="D15:F15"/>
    <mergeCell ref="G15:I15"/>
    <mergeCell ref="B17:E17"/>
    <mergeCell ref="G17:K17"/>
  </mergeCells>
  <conditionalFormatting sqref="T28">
    <cfRule type="cellIs" dxfId="2746" priority="23" operator="greaterThan">
      <formula>0</formula>
    </cfRule>
    <cfRule type="cellIs" dxfId="2745" priority="24" operator="greaterThan">
      <formula>0</formula>
    </cfRule>
    <cfRule type="cellIs" dxfId="2744" priority="25" operator="lessThan">
      <formula>0</formula>
    </cfRule>
    <cfRule type="cellIs" dxfId="2743" priority="26" operator="notEqual">
      <formula>0</formula>
    </cfRule>
  </conditionalFormatting>
  <conditionalFormatting sqref="T29:T31">
    <cfRule type="cellIs" dxfId="2742" priority="19" operator="greaterThan">
      <formula>0</formula>
    </cfRule>
    <cfRule type="cellIs" dxfId="2741" priority="20" operator="greaterThan">
      <formula>0</formula>
    </cfRule>
    <cfRule type="cellIs" dxfId="2740" priority="21" operator="lessThan">
      <formula>0</formula>
    </cfRule>
    <cfRule type="cellIs" dxfId="2739" priority="22" operator="notEqual">
      <formula>0</formula>
    </cfRule>
  </conditionalFormatting>
  <conditionalFormatting sqref="T32:T49">
    <cfRule type="cellIs" dxfId="2738" priority="15" operator="greaterThan">
      <formula>0</formula>
    </cfRule>
    <cfRule type="cellIs" dxfId="2737" priority="16" operator="greaterThan">
      <formula>0</formula>
    </cfRule>
    <cfRule type="cellIs" dxfId="2736" priority="17" operator="lessThan">
      <formula>0</formula>
    </cfRule>
    <cfRule type="cellIs" dxfId="2735" priority="18" operator="notEqual">
      <formula>0</formula>
    </cfRule>
  </conditionalFormatting>
  <conditionalFormatting sqref="T50:T52">
    <cfRule type="cellIs" dxfId="2734" priority="11" operator="greaterThan">
      <formula>0</formula>
    </cfRule>
    <cfRule type="cellIs" dxfId="2733" priority="12" operator="greaterThan">
      <formula>0</formula>
    </cfRule>
    <cfRule type="cellIs" dxfId="2732" priority="13" operator="lessThan">
      <formula>0</formula>
    </cfRule>
    <cfRule type="cellIs" dxfId="2731" priority="14" operator="notEqual">
      <formula>0</formula>
    </cfRule>
  </conditionalFormatting>
  <conditionalFormatting sqref="K28 K50:K52">
    <cfRule type="expression" dxfId="2730" priority="9">
      <formula>K28&lt;S28</formula>
    </cfRule>
    <cfRule type="expression" dxfId="2729" priority="10">
      <formula>K28&gt;S28</formula>
    </cfRule>
  </conditionalFormatting>
  <conditionalFormatting sqref="J28">
    <cfRule type="cellIs" dxfId="2728" priority="8" operator="greaterThan">
      <formula>90</formula>
    </cfRule>
  </conditionalFormatting>
  <conditionalFormatting sqref="J37:J49">
    <cfRule type="cellIs" dxfId="2727" priority="7" operator="greaterThan">
      <formula>90</formula>
    </cfRule>
  </conditionalFormatting>
  <conditionalFormatting sqref="J50:J52">
    <cfRule type="cellIs" dxfId="2726" priority="6" operator="greaterThan">
      <formula>90</formula>
    </cfRule>
  </conditionalFormatting>
  <conditionalFormatting sqref="K37:K49">
    <cfRule type="expression" dxfId="2725" priority="4">
      <formula>K37&lt;S37</formula>
    </cfRule>
    <cfRule type="expression" dxfId="2724" priority="5">
      <formula>K37&gt;S37</formula>
    </cfRule>
  </conditionalFormatting>
  <conditionalFormatting sqref="K29:K36">
    <cfRule type="expression" dxfId="2723" priority="2">
      <formula>K29&lt;S29</formula>
    </cfRule>
    <cfRule type="expression" dxfId="2722" priority="3">
      <formula>K29&gt;S29</formula>
    </cfRule>
  </conditionalFormatting>
  <conditionalFormatting sqref="J29:J36">
    <cfRule type="cellIs" dxfId="2721" priority="1" operator="greaterThan">
      <formula>90</formula>
    </cfRule>
  </conditionalFormatting>
  <dataValidations count="9">
    <dataValidation type="whole" operator="lessThanOrEqual" allowBlank="1" showInputMessage="1" showErrorMessage="1" promptTitle="instruction" prompt="La valeur de la cellule ne peut pas être supérieure à la quantité Totale inscrite dans la colonne D._x000a_Merci de vérifier." sqref="E28:E52">
      <formula1>D28</formula1>
    </dataValidation>
    <dataValidation type="whole" allowBlank="1" showInputMessage="1" showErrorMessage="1" prompt="La valeur ne peut pas être supérieure à 89_x000a_Si tel est le cas déteminer la quantité à commander directement à la colonne M._x000a_merci" sqref="J28:J52">
      <formula1>0</formula1>
      <formula2>89</formula2>
    </dataValidation>
    <dataValidation errorStyle="information" allowBlank="1" showInputMessage="1" showErrorMessage="1" errorTitle="Instruction" error="Saisissez le Texte en MAJUSCULE_x000a_Exemple: CMS AGOE_x000a_Merci" promptTitle="Instruction" prompt="Saisissez le Texte en MAJUSCULE_x000a_Exemple: CMS AGOE_x000a_Merci" sqref="D19:N19"/>
    <dataValidation type="date" errorStyle="warning" allowBlank="1" showInputMessage="1" showErrorMessage="1" promptTitle="Instruction" prompt="SVP Saisissez la date sous le format:_x000a_00/00/0000. exemple 15/09/2016,_x000a_Merci_x000a_" sqref="D21:H21">
      <formula1>42370</formula1>
      <formula2>44926</formula2>
    </dataValidation>
    <dataValidation allowBlank="1" showInputMessage="1" showErrorMessage="1" prompt="SVP Saisissez le Nom du site et la date de dépôt de la commande en premier. Merci" sqref="B28:B36"/>
    <dataValidation errorStyle="information" allowBlank="1" showInputMessage="1" showErrorMessage="1" error="Vérifiez SVP l'inventaire physique,_x000a__x000a_MERI" sqref="K28:K36"/>
    <dataValidation type="list" allowBlank="1" showInputMessage="1" showErrorMessage="1" sqref="D23:F23">
      <formula1>typerapport2</formula1>
    </dataValidation>
    <dataValidation type="whole" allowBlank="1" showInputMessage="1" showErrorMessage="1" prompt="SVP _x000a_Veuillez inscrire le nombre d'ACS dans l'air sanitaire._x000a_Merci" sqref="O23:P23">
      <formula1>0</formula1>
      <formula2>500</formula2>
    </dataValidation>
    <dataValidation type="whole" allowBlank="1" showInputMessage="1" showErrorMessage="1" prompt="La quantité accordée par le point Focal ne peut être supérieure à la somme du CMMa et la quantité commandée pour le trimestre._x000a_Merci de revoir la quantité dans la colonne O._x000a_" sqref="O28:O36">
      <formula1>0</formula1>
      <formula2>+M28+N28</formula2>
    </dataValidation>
  </dataValidations>
  <pageMargins left="0.21" right="0.23622047244094491" top="0.74803149606299213" bottom="0.74803149606299213" header="0.31496062992125984" footer="0.31496062992125984"/>
  <pageSetup paperSize="9" scale="40" orientation="landscape" r:id="rId1"/>
  <headerFooter alignWithMargins="0">
    <oddFooter>&amp;C&amp;"Arial,Gras"PNLS /IST, Avenue des Armées, -05 BP 424 Lomé –Togo ; Tel 22 20 94 39 Fax : 22 20 94 36    Site Web : www.pnls.tg</oddFooter>
  </headerFooter>
  <drawing r:id="rId2"/>
</worksheet>
</file>

<file path=xl/worksheets/sheet6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rgb="FF00B050"/>
  </sheetPr>
  <dimension ref="A1:AA54"/>
  <sheetViews>
    <sheetView showGridLines="0" view="pageBreakPreview" topLeftCell="A11" zoomScale="80" zoomScaleNormal="125" zoomScaleSheetLayoutView="80" workbookViewId="0">
      <pane xSplit="1" ySplit="15" topLeftCell="B26" activePane="bottomRight" state="frozen"/>
      <selection activeCell="A32" sqref="A32:XFD32"/>
      <selection pane="topRight" activeCell="A32" sqref="A32:XFD32"/>
      <selection pane="bottomLeft" activeCell="A32" sqref="A32:XFD32"/>
      <selection pane="bottomRight" activeCell="P33" sqref="P33"/>
    </sheetView>
  </sheetViews>
  <sheetFormatPr baseColWidth="10" defaultColWidth="7.33203125" defaultRowHeight="13.8" x14ac:dyDescent="0.3"/>
  <cols>
    <col min="1" max="1" width="53.44140625" style="3" customWidth="1"/>
    <col min="2" max="10" width="8.109375" style="3" customWidth="1"/>
    <col min="11" max="11" width="9.88671875" style="3" customWidth="1"/>
    <col min="12" max="12" width="8.88671875" style="3" customWidth="1"/>
    <col min="13" max="13" width="8.44140625" style="3" customWidth="1"/>
    <col min="14" max="14" width="9.44140625" style="3" customWidth="1"/>
    <col min="15" max="15" width="9.5546875" style="39" customWidth="1"/>
    <col min="16" max="16" width="16.44140625" style="3" customWidth="1"/>
    <col min="17" max="17" width="2.109375" style="62" customWidth="1"/>
    <col min="18" max="18" width="7.33203125" style="306" hidden="1" customWidth="1"/>
    <col min="19" max="19" width="7.44140625" style="77" customWidth="1"/>
    <col min="20" max="20" width="10.5546875" style="77" customWidth="1"/>
    <col min="21" max="21" width="7.44140625" style="77" bestFit="1" customWidth="1"/>
    <col min="22" max="22" width="7.88671875" style="78" bestFit="1" customWidth="1"/>
    <col min="23" max="23" width="33.33203125" style="77" customWidth="1"/>
    <col min="24" max="16384" width="7.33203125" style="3"/>
  </cols>
  <sheetData>
    <row r="1" spans="1:23" ht="17.25" customHeight="1" x14ac:dyDescent="0.3">
      <c r="A1" s="549" t="s">
        <v>452</v>
      </c>
      <c r="B1" s="549"/>
      <c r="C1" s="2"/>
      <c r="D1" s="2"/>
      <c r="E1"/>
      <c r="F1"/>
      <c r="G1"/>
      <c r="H1"/>
      <c r="I1"/>
      <c r="J1"/>
      <c r="N1" s="4" t="s">
        <v>1</v>
      </c>
      <c r="O1" s="5"/>
      <c r="S1" s="69"/>
      <c r="T1" s="69"/>
      <c r="U1" s="69"/>
      <c r="V1" s="70"/>
      <c r="W1" s="69"/>
    </row>
    <row r="2" spans="1:23" ht="13.5" customHeight="1" x14ac:dyDescent="0.3">
      <c r="A2" s="1" t="s">
        <v>453</v>
      </c>
      <c r="B2" s="1"/>
      <c r="C2" s="2"/>
      <c r="D2" s="2"/>
      <c r="E2"/>
      <c r="F2"/>
      <c r="G2"/>
      <c r="H2"/>
      <c r="I2"/>
      <c r="J2"/>
      <c r="M2" s="4"/>
      <c r="N2" s="4" t="s">
        <v>3</v>
      </c>
      <c r="O2" s="5"/>
      <c r="S2" s="69"/>
      <c r="T2" s="69"/>
      <c r="U2" s="69"/>
      <c r="V2" s="70"/>
      <c r="W2" s="69"/>
    </row>
    <row r="3" spans="1:23" ht="15.6" x14ac:dyDescent="0.3">
      <c r="A3" s="549" t="s">
        <v>454</v>
      </c>
      <c r="B3" s="549"/>
      <c r="C3" s="2"/>
      <c r="D3" s="2"/>
      <c r="E3"/>
      <c r="F3"/>
      <c r="G3"/>
      <c r="H3"/>
      <c r="I3"/>
      <c r="J3"/>
      <c r="K3" s="5"/>
      <c r="L3" s="5"/>
      <c r="M3" s="5"/>
      <c r="N3" s="5"/>
      <c r="O3" s="5"/>
      <c r="S3" s="69"/>
      <c r="T3" s="69"/>
      <c r="U3" s="69"/>
      <c r="V3" s="70"/>
      <c r="W3" s="69"/>
    </row>
    <row r="4" spans="1:23" ht="33.6" customHeight="1" x14ac:dyDescent="0.3">
      <c r="A4" s="547" t="s">
        <v>455</v>
      </c>
      <c r="B4" s="548"/>
      <c r="C4" s="7"/>
      <c r="D4" s="7"/>
      <c r="E4" s="8"/>
      <c r="F4" s="8"/>
      <c r="G4" s="8"/>
      <c r="H4" s="8"/>
      <c r="I4" s="8"/>
      <c r="J4" s="8"/>
      <c r="K4" s="9"/>
      <c r="L4" s="9"/>
      <c r="M4" s="9"/>
      <c r="N4" s="9"/>
      <c r="O4" s="38"/>
      <c r="S4" s="69"/>
      <c r="T4" s="69"/>
      <c r="U4" s="69"/>
      <c r="V4" s="70"/>
      <c r="W4" s="69"/>
    </row>
    <row r="5" spans="1:23" x14ac:dyDescent="0.3">
      <c r="B5" s="9"/>
      <c r="C5" s="9"/>
      <c r="D5" s="9"/>
      <c r="E5" s="9"/>
      <c r="F5" s="9"/>
      <c r="G5" s="9"/>
      <c r="H5" s="9"/>
      <c r="I5" s="9"/>
      <c r="J5" s="9"/>
      <c r="K5" s="9"/>
      <c r="L5" s="9"/>
      <c r="M5" s="9"/>
      <c r="N5" s="9"/>
      <c r="O5" s="38"/>
      <c r="S5" s="69"/>
      <c r="T5" s="69"/>
      <c r="U5" s="69"/>
      <c r="V5" s="70"/>
      <c r="W5" s="69"/>
    </row>
    <row r="6" spans="1:23" ht="15.6" x14ac:dyDescent="0.3">
      <c r="A6" s="6" t="s">
        <v>232</v>
      </c>
      <c r="B6" s="9"/>
      <c r="C6" s="9"/>
      <c r="D6" s="9"/>
      <c r="E6" s="9"/>
      <c r="F6" s="9"/>
      <c r="G6" s="9"/>
      <c r="H6" s="9"/>
      <c r="I6" s="9"/>
      <c r="J6" s="9"/>
      <c r="K6" s="9"/>
      <c r="L6" s="9"/>
      <c r="M6" s="9"/>
      <c r="N6" s="9"/>
      <c r="O6" s="38"/>
      <c r="S6" s="69"/>
      <c r="T6" s="69"/>
      <c r="U6" s="69"/>
      <c r="V6" s="70"/>
      <c r="W6" s="69"/>
    </row>
    <row r="7" spans="1:23" x14ac:dyDescent="0.3">
      <c r="A7" s="10"/>
      <c r="B7" s="9"/>
      <c r="C7" s="9"/>
      <c r="D7" s="9"/>
      <c r="E7" s="9"/>
      <c r="F7" s="9"/>
      <c r="G7" s="9"/>
      <c r="H7" s="9"/>
      <c r="I7" s="9"/>
      <c r="J7" s="9"/>
      <c r="K7" s="9"/>
      <c r="L7" s="9"/>
      <c r="M7" s="9"/>
      <c r="N7" s="9"/>
      <c r="O7" s="38"/>
      <c r="S7" s="69"/>
      <c r="T7" s="69"/>
      <c r="U7" s="69"/>
      <c r="V7" s="70"/>
      <c r="W7" s="69"/>
    </row>
    <row r="8" spans="1:23" x14ac:dyDescent="0.3">
      <c r="A8" s="10"/>
      <c r="B8" s="9"/>
      <c r="C8" s="9"/>
      <c r="D8" s="9"/>
      <c r="E8" s="9"/>
      <c r="F8" s="9"/>
      <c r="G8" s="9"/>
      <c r="H8" s="9"/>
      <c r="I8" s="9"/>
      <c r="J8" s="9"/>
      <c r="K8" s="9"/>
      <c r="L8" s="9"/>
      <c r="M8" s="9"/>
      <c r="N8" s="9"/>
      <c r="O8" s="38"/>
      <c r="S8" s="69"/>
      <c r="T8" s="69"/>
      <c r="U8" s="69"/>
      <c r="V8" s="70"/>
      <c r="W8" s="69"/>
    </row>
    <row r="9" spans="1:23" x14ac:dyDescent="0.3">
      <c r="A9" s="10"/>
      <c r="B9" s="9"/>
      <c r="C9" s="9"/>
      <c r="D9" s="9"/>
      <c r="E9" s="9"/>
      <c r="F9" s="9"/>
      <c r="G9" s="9"/>
      <c r="H9" s="9"/>
      <c r="I9" s="9"/>
      <c r="J9" s="9"/>
      <c r="K9" s="9"/>
      <c r="L9" s="9"/>
      <c r="M9" s="9"/>
      <c r="N9" s="9"/>
      <c r="O9" s="38"/>
      <c r="S9" s="69"/>
      <c r="T9" s="69"/>
      <c r="U9" s="69"/>
      <c r="V9" s="70"/>
      <c r="W9" s="69"/>
    </row>
    <row r="10" spans="1:23" x14ac:dyDescent="0.3">
      <c r="S10" s="69"/>
      <c r="T10" s="69"/>
      <c r="U10" s="69"/>
      <c r="V10" s="70"/>
      <c r="W10" s="69"/>
    </row>
    <row r="11" spans="1:23" ht="19.5" customHeight="1" x14ac:dyDescent="0.3">
      <c r="A11" s="555" t="s">
        <v>263</v>
      </c>
      <c r="B11" s="555"/>
      <c r="C11" s="555"/>
      <c r="D11" s="555"/>
      <c r="E11" s="555"/>
      <c r="F11" s="555"/>
      <c r="G11" s="555"/>
      <c r="H11" s="555"/>
      <c r="I11" s="555"/>
      <c r="J11" s="555"/>
      <c r="K11" s="555"/>
      <c r="L11" s="555"/>
      <c r="M11" s="555"/>
      <c r="N11" s="555"/>
      <c r="O11" s="555"/>
      <c r="P11" s="40"/>
      <c r="S11" s="69"/>
      <c r="T11" s="69"/>
      <c r="U11" s="69"/>
      <c r="V11" s="70"/>
      <c r="W11" s="69"/>
    </row>
    <row r="12" spans="1:23" ht="1.5" customHeight="1" thickBot="1" x14ac:dyDescent="0.35">
      <c r="A12" s="11"/>
      <c r="B12" s="11"/>
      <c r="C12" s="11"/>
      <c r="D12" s="11"/>
      <c r="E12" s="11"/>
      <c r="F12" s="11"/>
      <c r="G12" s="11"/>
      <c r="H12" s="11"/>
      <c r="I12" s="11"/>
      <c r="J12" s="11"/>
      <c r="K12" s="11"/>
      <c r="L12" s="11"/>
      <c r="M12" s="11"/>
      <c r="N12" s="11"/>
      <c r="O12" s="11"/>
      <c r="S12" s="69"/>
      <c r="T12" s="69"/>
      <c r="U12" s="69"/>
      <c r="V12" s="70"/>
      <c r="W12" s="69"/>
    </row>
    <row r="13" spans="1:23" s="42" customFormat="1" ht="20.25" hidden="1" customHeight="1" thickBot="1" x14ac:dyDescent="0.35">
      <c r="A13" s="434" t="s">
        <v>5</v>
      </c>
      <c r="B13" s="556">
        <f>'Info District'!G11</f>
        <v>2025</v>
      </c>
      <c r="C13" s="557"/>
      <c r="E13" s="550"/>
      <c r="F13" s="550"/>
      <c r="G13" s="550"/>
      <c r="H13" s="550"/>
      <c r="I13" s="550"/>
      <c r="J13" s="554"/>
      <c r="Q13" s="63"/>
      <c r="R13" s="307"/>
      <c r="S13" s="71"/>
      <c r="T13" s="71"/>
      <c r="U13" s="71"/>
      <c r="V13" s="72"/>
      <c r="W13" s="71"/>
    </row>
    <row r="14" spans="1:23" s="42" customFormat="1" ht="7.5" hidden="1" customHeight="1" thickBot="1" x14ac:dyDescent="0.35">
      <c r="A14" s="434"/>
      <c r="B14" s="13"/>
      <c r="C14" s="13"/>
      <c r="D14" s="13"/>
      <c r="O14" s="15"/>
      <c r="Q14" s="63"/>
      <c r="R14" s="307"/>
      <c r="S14" s="71"/>
      <c r="T14" s="71"/>
      <c r="U14" s="71"/>
      <c r="V14" s="72"/>
      <c r="W14" s="71"/>
    </row>
    <row r="15" spans="1:23" s="42" customFormat="1" ht="16.5" hidden="1" customHeight="1" thickBot="1" x14ac:dyDescent="0.35">
      <c r="A15" s="434" t="s">
        <v>7</v>
      </c>
      <c r="B15" s="558" t="str">
        <f>'Info District'!G12</f>
        <v>PLATEAUX</v>
      </c>
      <c r="C15" s="559"/>
      <c r="D15" s="550" t="s">
        <v>8</v>
      </c>
      <c r="E15" s="550"/>
      <c r="F15" s="550"/>
      <c r="G15" s="551" t="str">
        <f>'Info District'!G13</f>
        <v>Agou</v>
      </c>
      <c r="H15" s="552"/>
      <c r="I15" s="553"/>
      <c r="L15" s="11"/>
      <c r="M15" s="11"/>
      <c r="N15" s="11"/>
      <c r="O15" s="11"/>
      <c r="P15" s="11"/>
      <c r="Q15" s="63"/>
      <c r="R15" s="307"/>
      <c r="S15" s="71"/>
      <c r="T15" s="71"/>
      <c r="U15" s="71"/>
      <c r="V15" s="73"/>
      <c r="W15" s="71"/>
    </row>
    <row r="16" spans="1:23" s="42" customFormat="1" ht="3.75" hidden="1" customHeight="1" thickBot="1" x14ac:dyDescent="0.35">
      <c r="A16" s="139"/>
      <c r="B16" s="15"/>
      <c r="C16" s="15"/>
      <c r="D16" s="15"/>
      <c r="E16" s="15"/>
      <c r="K16" s="15"/>
      <c r="L16" s="15"/>
      <c r="M16" s="15"/>
      <c r="O16" s="15"/>
      <c r="Q16" s="63"/>
      <c r="R16" s="307"/>
      <c r="S16" s="71"/>
      <c r="T16" s="71"/>
      <c r="U16" s="71"/>
      <c r="V16" s="72"/>
      <c r="W16" s="71"/>
    </row>
    <row r="17" spans="1:27" s="42" customFormat="1" ht="18" hidden="1" customHeight="1" thickBot="1" x14ac:dyDescent="0.35">
      <c r="A17" s="434" t="s">
        <v>9</v>
      </c>
      <c r="B17" s="556" t="str">
        <f>'Info District'!G17</f>
        <v>Avril à Juin 2025</v>
      </c>
      <c r="C17" s="560"/>
      <c r="D17" s="560"/>
      <c r="E17" s="557"/>
      <c r="G17" s="550" t="s">
        <v>11</v>
      </c>
      <c r="H17" s="550"/>
      <c r="I17" s="550"/>
      <c r="J17" s="550"/>
      <c r="K17" s="554"/>
      <c r="L17" s="551" t="str">
        <f>'Info District'!G18</f>
        <v>Juillet à Septembre 2025</v>
      </c>
      <c r="M17" s="552"/>
      <c r="N17" s="552"/>
      <c r="O17" s="552"/>
      <c r="P17" s="553"/>
      <c r="Q17" s="63"/>
      <c r="R17" s="307"/>
      <c r="S17" s="71"/>
      <c r="T17" s="71"/>
      <c r="U17" s="71"/>
      <c r="V17" s="72"/>
      <c r="W17" s="71"/>
    </row>
    <row r="18" spans="1:27" s="9" customFormat="1" ht="2.25" hidden="1" customHeight="1" thickBot="1" x14ac:dyDescent="0.3">
      <c r="B18" s="43"/>
      <c r="C18" s="43"/>
      <c r="D18" s="43"/>
      <c r="E18" s="44"/>
      <c r="F18" s="43"/>
      <c r="G18" s="45"/>
      <c r="H18" s="45"/>
      <c r="I18" s="45"/>
      <c r="J18" s="45"/>
      <c r="K18" s="45"/>
      <c r="L18" s="45"/>
      <c r="M18" s="45"/>
      <c r="O18" s="38"/>
      <c r="Q18" s="64"/>
      <c r="R18" s="308"/>
      <c r="S18" s="74"/>
      <c r="T18" s="74"/>
      <c r="U18" s="74"/>
      <c r="V18" s="75"/>
      <c r="W18" s="74"/>
    </row>
    <row r="19" spans="1:27" s="9" customFormat="1" ht="21" customHeight="1" thickBot="1" x14ac:dyDescent="0.35">
      <c r="A19" s="532" t="s">
        <v>12</v>
      </c>
      <c r="B19" s="532"/>
      <c r="C19" s="533"/>
      <c r="D19" s="538"/>
      <c r="E19" s="539"/>
      <c r="F19" s="539"/>
      <c r="G19" s="539"/>
      <c r="H19" s="539"/>
      <c r="I19" s="539"/>
      <c r="J19" s="539"/>
      <c r="K19" s="539"/>
      <c r="L19" s="539"/>
      <c r="M19" s="539"/>
      <c r="N19" s="540"/>
      <c r="O19" s="11"/>
      <c r="P19" s="241" t="str">
        <f>'Info District'!H17</f>
        <v>T2</v>
      </c>
      <c r="Q19" s="65"/>
      <c r="R19" s="309"/>
      <c r="S19" s="535" t="s">
        <v>96</v>
      </c>
      <c r="T19" s="536"/>
      <c r="U19" s="536"/>
      <c r="V19" s="536"/>
      <c r="W19" s="537"/>
    </row>
    <row r="20" spans="1:27" s="9" customFormat="1" ht="4.5" customHeight="1" thickBot="1" x14ac:dyDescent="0.35">
      <c r="A20" s="12"/>
      <c r="B20" s="12"/>
      <c r="C20" s="12"/>
      <c r="D20" s="12"/>
      <c r="E20" s="12"/>
      <c r="F20" s="12"/>
      <c r="G20" s="13"/>
      <c r="H20" s="13"/>
      <c r="I20" s="13"/>
      <c r="J20" s="13"/>
      <c r="K20" s="13"/>
      <c r="L20" s="14"/>
      <c r="M20" s="14"/>
      <c r="N20" s="14"/>
      <c r="O20" s="14"/>
      <c r="Q20" s="64"/>
      <c r="R20" s="308"/>
      <c r="S20" s="146"/>
      <c r="T20" s="74"/>
      <c r="U20" s="74"/>
      <c r="V20" s="76"/>
      <c r="W20" s="147"/>
    </row>
    <row r="21" spans="1:27" s="9" customFormat="1" ht="32.25" customHeight="1" thickBot="1" x14ac:dyDescent="0.35">
      <c r="A21" s="532" t="s">
        <v>240</v>
      </c>
      <c r="B21" s="532"/>
      <c r="C21" s="533"/>
      <c r="D21" s="543" t="s">
        <v>264</v>
      </c>
      <c r="E21" s="544"/>
      <c r="F21" s="545"/>
      <c r="G21" s="534" t="s">
        <v>6</v>
      </c>
      <c r="H21" s="534"/>
      <c r="I21" s="534"/>
      <c r="J21" s="534"/>
      <c r="K21" s="534"/>
      <c r="L21" s="546"/>
      <c r="M21" s="539"/>
      <c r="N21" s="539"/>
      <c r="O21" s="539"/>
      <c r="P21" s="540"/>
      <c r="Q21" s="64"/>
      <c r="R21" s="308"/>
      <c r="S21" s="146"/>
      <c r="T21" s="74"/>
      <c r="U21" s="74"/>
      <c r="V21" s="76"/>
      <c r="W21" s="147"/>
    </row>
    <row r="22" spans="1:27" s="9" customFormat="1" ht="6" customHeight="1" x14ac:dyDescent="0.3">
      <c r="A22" s="12"/>
      <c r="B22" s="12"/>
      <c r="C22" s="12"/>
      <c r="D22" s="12"/>
      <c r="E22" s="12"/>
      <c r="F22" s="12"/>
      <c r="G22" s="534"/>
      <c r="H22" s="534"/>
      <c r="I22" s="534"/>
      <c r="J22" s="534"/>
      <c r="K22" s="534"/>
      <c r="L22" s="14"/>
      <c r="M22" s="14"/>
      <c r="N22" s="14"/>
      <c r="O22" s="14"/>
      <c r="Q22" s="64"/>
      <c r="R22" s="308"/>
      <c r="S22" s="146"/>
      <c r="T22" s="74"/>
      <c r="U22" s="74"/>
      <c r="V22" s="76"/>
      <c r="W22" s="147"/>
    </row>
    <row r="23" spans="1:27" s="9" customFormat="1" ht="3.75" customHeight="1" thickBot="1" x14ac:dyDescent="0.35">
      <c r="A23" s="12"/>
      <c r="B23" s="12"/>
      <c r="C23" s="12"/>
      <c r="D23" s="12"/>
      <c r="E23" s="12"/>
      <c r="F23" s="12"/>
      <c r="G23" s="13"/>
      <c r="H23" s="13"/>
      <c r="I23" s="13"/>
      <c r="J23" s="13"/>
      <c r="K23" s="13"/>
      <c r="L23" s="14"/>
      <c r="M23" s="14"/>
      <c r="N23" s="14"/>
      <c r="O23" s="14"/>
      <c r="Q23" s="64"/>
      <c r="R23" s="308"/>
      <c r="S23" s="146"/>
      <c r="T23" s="74"/>
      <c r="U23" s="74"/>
      <c r="V23" s="76"/>
      <c r="W23" s="147"/>
    </row>
    <row r="24" spans="1:27" ht="76.5" customHeight="1" thickBot="1" x14ac:dyDescent="0.35">
      <c r="A24" s="541" t="s">
        <v>13</v>
      </c>
      <c r="B24" s="16" t="s">
        <v>14</v>
      </c>
      <c r="C24" s="108" t="s">
        <v>15</v>
      </c>
      <c r="D24" s="118" t="s">
        <v>16</v>
      </c>
      <c r="E24" s="117" t="s">
        <v>17</v>
      </c>
      <c r="F24" s="351" t="s">
        <v>18</v>
      </c>
      <c r="G24" s="16" t="s">
        <v>233</v>
      </c>
      <c r="H24" s="16" t="s">
        <v>234</v>
      </c>
      <c r="I24" s="16" t="s">
        <v>19</v>
      </c>
      <c r="J24" s="16" t="s">
        <v>20</v>
      </c>
      <c r="K24" s="108" t="s">
        <v>21</v>
      </c>
      <c r="L24" s="136" t="s">
        <v>22</v>
      </c>
      <c r="M24" s="137" t="s">
        <v>236</v>
      </c>
      <c r="N24" s="138" t="s">
        <v>23</v>
      </c>
      <c r="O24" s="109" t="s">
        <v>39</v>
      </c>
      <c r="P24" s="16" t="s">
        <v>40</v>
      </c>
      <c r="S24" s="148" t="s">
        <v>237</v>
      </c>
      <c r="T24" s="140" t="s">
        <v>93</v>
      </c>
      <c r="U24" s="140" t="s">
        <v>239</v>
      </c>
      <c r="V24" s="140" t="s">
        <v>238</v>
      </c>
      <c r="W24" s="149" t="s">
        <v>97</v>
      </c>
    </row>
    <row r="25" spans="1:27" s="47" customFormat="1" ht="31.2" customHeight="1" x14ac:dyDescent="0.3">
      <c r="A25" s="542"/>
      <c r="B25" s="46" t="s">
        <v>24</v>
      </c>
      <c r="C25" s="46" t="s">
        <v>25</v>
      </c>
      <c r="D25" s="112" t="s">
        <v>26</v>
      </c>
      <c r="E25" s="46" t="s">
        <v>27</v>
      </c>
      <c r="F25" s="46"/>
      <c r="G25" s="46" t="s">
        <v>28</v>
      </c>
      <c r="H25" s="46"/>
      <c r="I25" s="46" t="s">
        <v>29</v>
      </c>
      <c r="J25" s="46"/>
      <c r="K25" s="131" t="s">
        <v>235</v>
      </c>
      <c r="L25" s="133"/>
      <c r="M25" s="134"/>
      <c r="N25" s="135"/>
      <c r="O25" s="132" t="s">
        <v>30</v>
      </c>
      <c r="P25" s="46"/>
      <c r="Q25" s="66"/>
      <c r="R25" s="310"/>
      <c r="S25" s="150"/>
      <c r="T25" s="67" t="s">
        <v>94</v>
      </c>
      <c r="U25" s="67" t="s">
        <v>95</v>
      </c>
      <c r="V25" s="94"/>
      <c r="W25" s="151" t="str">
        <f>IF(J26&lt;=0,"",IF(J26=90,$X$26))</f>
        <v/>
      </c>
      <c r="X25" s="37" t="s">
        <v>98</v>
      </c>
    </row>
    <row r="26" spans="1:27" ht="31.2" customHeight="1" x14ac:dyDescent="0.3">
      <c r="A26" s="322" t="str">
        <f>CDT!B26</f>
        <v>Artéméther-Luméfantrine 6cp (AL)</v>
      </c>
      <c r="B26" s="247"/>
      <c r="C26" s="248"/>
      <c r="D26" s="302" t="str">
        <f>IF(B26&lt;&gt;"",B26+C26,"")</f>
        <v/>
      </c>
      <c r="E26" s="249"/>
      <c r="F26" s="247"/>
      <c r="G26" s="247"/>
      <c r="H26" s="247"/>
      <c r="I26" s="247"/>
      <c r="J26" s="247"/>
      <c r="K26" s="248"/>
      <c r="L26" s="431" t="str">
        <f>IF(B26&lt;&gt;"",IF(J26=0,E26,((E26*90)/(90-J26))),"0")</f>
        <v>0</v>
      </c>
      <c r="M26" s="428" t="str">
        <f>IF(B26&lt;&gt;"",((E26/S26)*30),"0")</f>
        <v>0</v>
      </c>
      <c r="N26" s="250" t="str">
        <f>IF(B26&lt;&gt;"",IF(J26=0,((E26+L26)-K26),((M26*6)-K26)),"0")</f>
        <v>0</v>
      </c>
      <c r="O26" s="251" t="str">
        <f t="shared" ref="O26" si="0">IF(N26="","0",IF(N26&lt;0,"0",N26))</f>
        <v>0</v>
      </c>
      <c r="P26" s="313"/>
      <c r="R26" s="312">
        <f>+L26+N26</f>
        <v>0</v>
      </c>
      <c r="S26" s="152">
        <f>(90-J26)</f>
        <v>90</v>
      </c>
      <c r="T26" s="68" t="e">
        <f t="shared" ref="T26:T47" si="1">D26-(E26+G26+I26+H26)</f>
        <v>#VALUE!</v>
      </c>
      <c r="U26" s="68" t="e">
        <f>K26-T26</f>
        <v>#VALUE!</v>
      </c>
      <c r="V26" s="95">
        <v>6</v>
      </c>
      <c r="W26" s="153" t="e">
        <f t="shared" ref="W26:W50" si="2">IF(U26=0,"",$X$25)</f>
        <v>#VALUE!</v>
      </c>
      <c r="X26" s="37" t="s">
        <v>203</v>
      </c>
      <c r="Y26" s="107" t="str">
        <f>+O26</f>
        <v>0</v>
      </c>
    </row>
    <row r="27" spans="1:27" ht="31.2" customHeight="1" x14ac:dyDescent="0.3">
      <c r="A27" s="322" t="str">
        <f>CDT!B27</f>
        <v>Artéméther-Luméfantrine 12cp (AL)</v>
      </c>
      <c r="B27" s="247"/>
      <c r="C27" s="248"/>
      <c r="D27" s="302" t="str">
        <f t="shared" ref="D27" si="3">IF(B27&lt;&gt;"",B27+C27,"")</f>
        <v/>
      </c>
      <c r="E27" s="249"/>
      <c r="F27" s="247"/>
      <c r="G27" s="247"/>
      <c r="H27" s="247"/>
      <c r="I27" s="247"/>
      <c r="J27" s="247"/>
      <c r="K27" s="248"/>
      <c r="L27" s="431" t="str">
        <f t="shared" ref="L27:L49" si="4">IF(B27&lt;&gt;"",IF(J27=0,E27,((E27*90)/(90-J27))),"0")</f>
        <v>0</v>
      </c>
      <c r="M27" s="428" t="str">
        <f t="shared" ref="M27:M49" si="5">IF(B27&lt;&gt;"",((E27/S27)*30),"0")</f>
        <v>0</v>
      </c>
      <c r="N27" s="250" t="str">
        <f t="shared" ref="N27:N49" si="6">IF(B27&lt;&gt;"",IF(J27=0,((E27+L27)-K27),((M27*6)-K27)),"0")</f>
        <v>0</v>
      </c>
      <c r="O27" s="251"/>
      <c r="P27" s="247"/>
      <c r="R27" s="312">
        <f t="shared" ref="R27:R49" si="7">+L27+N27</f>
        <v>0</v>
      </c>
      <c r="S27" s="152">
        <f t="shared" ref="S27:S49" si="8">(90-J27)</f>
        <v>90</v>
      </c>
      <c r="T27" s="68" t="e">
        <f t="shared" si="1"/>
        <v>#VALUE!</v>
      </c>
      <c r="U27" s="68" t="e">
        <f t="shared" ref="U27:U49" si="9">K27-T27</f>
        <v>#VALUE!</v>
      </c>
      <c r="V27" s="95">
        <v>12</v>
      </c>
      <c r="W27" s="153" t="e">
        <f t="shared" si="2"/>
        <v>#VALUE!</v>
      </c>
      <c r="Y27" s="107">
        <f t="shared" ref="Y27:Y48" si="10">+O27</f>
        <v>0</v>
      </c>
    </row>
    <row r="28" spans="1:27" ht="31.2" customHeight="1" x14ac:dyDescent="0.3">
      <c r="A28" s="322" t="str">
        <f>CDT!B28</f>
        <v>Artéméther-Luméfantrine 18cp (AL)</v>
      </c>
      <c r="B28" s="247"/>
      <c r="C28" s="248"/>
      <c r="D28" s="302" t="str">
        <f>IF(B28&lt;&gt;"",B28+C28,"")</f>
        <v/>
      </c>
      <c r="E28" s="249"/>
      <c r="F28" s="247"/>
      <c r="G28" s="247"/>
      <c r="H28" s="247"/>
      <c r="I28" s="247"/>
      <c r="J28" s="247"/>
      <c r="K28" s="248"/>
      <c r="L28" s="431" t="str">
        <f t="shared" si="4"/>
        <v>0</v>
      </c>
      <c r="M28" s="428" t="str">
        <f t="shared" si="5"/>
        <v>0</v>
      </c>
      <c r="N28" s="250" t="str">
        <f t="shared" si="6"/>
        <v>0</v>
      </c>
      <c r="O28" s="251"/>
      <c r="P28" s="247"/>
      <c r="R28" s="312">
        <f t="shared" si="7"/>
        <v>0</v>
      </c>
      <c r="S28" s="152">
        <f t="shared" si="8"/>
        <v>90</v>
      </c>
      <c r="T28" s="68" t="e">
        <f t="shared" si="1"/>
        <v>#VALUE!</v>
      </c>
      <c r="U28" s="68" t="e">
        <f t="shared" si="9"/>
        <v>#VALUE!</v>
      </c>
      <c r="V28" s="95">
        <v>18</v>
      </c>
      <c r="W28" s="153" t="e">
        <f t="shared" si="2"/>
        <v>#VALUE!</v>
      </c>
      <c r="Y28" s="107">
        <f t="shared" si="10"/>
        <v>0</v>
      </c>
    </row>
    <row r="29" spans="1:27" ht="31.2" customHeight="1" x14ac:dyDescent="0.3">
      <c r="A29" s="322" t="str">
        <f>CDT!B29</f>
        <v>Artéméther-Luméfantrine 24cp (AL)</v>
      </c>
      <c r="B29" s="247"/>
      <c r="C29" s="248"/>
      <c r="D29" s="302" t="str">
        <f>IF(B29&lt;&gt;"",B29+C29,"")</f>
        <v/>
      </c>
      <c r="E29" s="249"/>
      <c r="F29" s="247"/>
      <c r="G29" s="247"/>
      <c r="H29" s="247"/>
      <c r="I29" s="247"/>
      <c r="J29" s="247"/>
      <c r="K29" s="248"/>
      <c r="L29" s="431" t="str">
        <f t="shared" si="4"/>
        <v>0</v>
      </c>
      <c r="M29" s="428" t="str">
        <f t="shared" si="5"/>
        <v>0</v>
      </c>
      <c r="N29" s="250" t="str">
        <f t="shared" si="6"/>
        <v>0</v>
      </c>
      <c r="O29" s="251"/>
      <c r="P29" s="247"/>
      <c r="R29" s="312">
        <f t="shared" si="7"/>
        <v>0</v>
      </c>
      <c r="S29" s="152">
        <f t="shared" si="8"/>
        <v>90</v>
      </c>
      <c r="T29" s="68" t="e">
        <f t="shared" si="1"/>
        <v>#VALUE!</v>
      </c>
      <c r="U29" s="68" t="e">
        <f t="shared" si="9"/>
        <v>#VALUE!</v>
      </c>
      <c r="V29" s="95">
        <v>24</v>
      </c>
      <c r="W29" s="153" t="e">
        <f t="shared" si="2"/>
        <v>#VALUE!</v>
      </c>
      <c r="Y29" s="107">
        <f t="shared" si="10"/>
        <v>0</v>
      </c>
    </row>
    <row r="30" spans="1:27" ht="31.2" customHeight="1" x14ac:dyDescent="0.3">
      <c r="A30" s="322" t="str">
        <f>CDT!B30</f>
        <v>Artéméther injectable 40 mg</v>
      </c>
      <c r="B30" s="247"/>
      <c r="C30" s="248"/>
      <c r="D30" s="302" t="str">
        <f t="shared" ref="D30:D49" si="11">IF(B30&lt;&gt;"",B30+C30,"")</f>
        <v/>
      </c>
      <c r="E30" s="249"/>
      <c r="F30" s="247"/>
      <c r="G30" s="247"/>
      <c r="H30" s="247"/>
      <c r="I30" s="247"/>
      <c r="J30" s="247"/>
      <c r="K30" s="248"/>
      <c r="L30" s="431" t="str">
        <f t="shared" si="4"/>
        <v>0</v>
      </c>
      <c r="M30" s="428" t="str">
        <f t="shared" si="5"/>
        <v>0</v>
      </c>
      <c r="N30" s="250" t="str">
        <f t="shared" si="6"/>
        <v>0</v>
      </c>
      <c r="O30" s="251"/>
      <c r="P30" s="247"/>
      <c r="R30" s="312">
        <f t="shared" si="7"/>
        <v>0</v>
      </c>
      <c r="S30" s="152">
        <f t="shared" si="8"/>
        <v>90</v>
      </c>
      <c r="T30" s="68" t="e">
        <f t="shared" si="1"/>
        <v>#VALUE!</v>
      </c>
      <c r="U30" s="68" t="e">
        <f t="shared" si="9"/>
        <v>#VALUE!</v>
      </c>
      <c r="V30" s="95">
        <v>1</v>
      </c>
      <c r="W30" s="153" t="e">
        <f t="shared" si="2"/>
        <v>#VALUE!</v>
      </c>
      <c r="Y30" s="107">
        <f t="shared" si="10"/>
        <v>0</v>
      </c>
    </row>
    <row r="31" spans="1:27" ht="34.5" customHeight="1" x14ac:dyDescent="0.3">
      <c r="A31" s="322" t="str">
        <f>CDT!B31</f>
        <v>Artéméther injectable 80 mg</v>
      </c>
      <c r="B31" s="247"/>
      <c r="C31" s="248"/>
      <c r="D31" s="302" t="str">
        <f t="shared" si="11"/>
        <v/>
      </c>
      <c r="E31" s="249"/>
      <c r="F31" s="247"/>
      <c r="G31" s="247"/>
      <c r="H31" s="247"/>
      <c r="I31" s="247"/>
      <c r="J31" s="247"/>
      <c r="K31" s="248"/>
      <c r="L31" s="431" t="str">
        <f t="shared" si="4"/>
        <v>0</v>
      </c>
      <c r="M31" s="428" t="str">
        <f t="shared" si="5"/>
        <v>0</v>
      </c>
      <c r="N31" s="250" t="str">
        <f t="shared" si="6"/>
        <v>0</v>
      </c>
      <c r="O31" s="251"/>
      <c r="P31" s="247"/>
      <c r="R31" s="312">
        <f t="shared" si="7"/>
        <v>0</v>
      </c>
      <c r="S31" s="152">
        <f t="shared" si="8"/>
        <v>90</v>
      </c>
      <c r="T31" s="68" t="e">
        <f t="shared" si="1"/>
        <v>#VALUE!</v>
      </c>
      <c r="U31" s="68" t="e">
        <f t="shared" si="9"/>
        <v>#VALUE!</v>
      </c>
      <c r="V31" s="95">
        <v>1</v>
      </c>
      <c r="W31" s="153" t="e">
        <f t="shared" si="2"/>
        <v>#VALUE!</v>
      </c>
      <c r="Y31" s="107">
        <f t="shared" si="10"/>
        <v>0</v>
      </c>
    </row>
    <row r="32" spans="1:27" ht="34.5" customHeight="1" x14ac:dyDescent="0.3">
      <c r="A32" s="435" t="str">
        <f>CDT!B32</f>
        <v>Artésunate injectable 60 mg</v>
      </c>
      <c r="B32" s="247"/>
      <c r="C32" s="248"/>
      <c r="D32" s="302" t="str">
        <f t="shared" si="11"/>
        <v/>
      </c>
      <c r="E32" s="249"/>
      <c r="F32" s="247"/>
      <c r="G32" s="247"/>
      <c r="H32" s="247"/>
      <c r="I32" s="247"/>
      <c r="J32" s="247"/>
      <c r="K32" s="248"/>
      <c r="L32" s="438" t="str">
        <f t="shared" si="4"/>
        <v>0</v>
      </c>
      <c r="M32" s="314" t="str">
        <f>IF(B32&lt;&gt;"",((E32/S32:S32)*30),"0")</f>
        <v>0</v>
      </c>
      <c r="N32" s="432" t="str">
        <f>IF(B32&lt;&gt;"",IF(J32=0,AA32,IF(J32&gt;0,((M32/30)*J32)+AA32)),"0")</f>
        <v>0</v>
      </c>
      <c r="O32" s="433"/>
      <c r="P32" s="247"/>
      <c r="R32" s="312">
        <f t="shared" si="7"/>
        <v>0</v>
      </c>
      <c r="S32" s="429">
        <f t="shared" si="8"/>
        <v>90</v>
      </c>
      <c r="T32" s="436" t="e">
        <f>D32-(E32+G32+I32+H32)</f>
        <v>#VALUE!</v>
      </c>
      <c r="U32" s="436" t="e">
        <f t="shared" si="9"/>
        <v>#VALUE!</v>
      </c>
      <c r="V32" s="430">
        <v>1</v>
      </c>
      <c r="W32" s="437" t="e">
        <f t="shared" si="2"/>
        <v>#VALUE!</v>
      </c>
      <c r="Y32" s="107">
        <f t="shared" si="10"/>
        <v>0</v>
      </c>
      <c r="AA32" s="3">
        <f>((F32*10)+L32-K32)</f>
        <v>0</v>
      </c>
    </row>
    <row r="33" spans="1:25" ht="34.5" customHeight="1" x14ac:dyDescent="0.3">
      <c r="A33" s="322" t="str">
        <f>CDT!B33</f>
        <v xml:space="preserve"> Sulfadoxine Pyriméthamine:  (SP)</v>
      </c>
      <c r="B33" s="247"/>
      <c r="C33" s="248"/>
      <c r="D33" s="302" t="str">
        <f t="shared" si="11"/>
        <v/>
      </c>
      <c r="E33" s="249"/>
      <c r="F33" s="247"/>
      <c r="G33" s="247"/>
      <c r="H33" s="247"/>
      <c r="I33" s="247"/>
      <c r="J33" s="247"/>
      <c r="K33" s="248"/>
      <c r="L33" s="431" t="str">
        <f t="shared" si="4"/>
        <v>0</v>
      </c>
      <c r="M33" s="428" t="str">
        <f t="shared" si="5"/>
        <v>0</v>
      </c>
      <c r="N33" s="250" t="str">
        <f t="shared" si="6"/>
        <v>0</v>
      </c>
      <c r="O33" s="251"/>
      <c r="P33" s="247"/>
      <c r="R33" s="312">
        <f t="shared" si="7"/>
        <v>0</v>
      </c>
      <c r="S33" s="152">
        <f t="shared" si="8"/>
        <v>90</v>
      </c>
      <c r="T33" s="68" t="e">
        <f t="shared" si="1"/>
        <v>#VALUE!</v>
      </c>
      <c r="U33" s="68" t="e">
        <f t="shared" si="9"/>
        <v>#VALUE!</v>
      </c>
      <c r="V33" s="95">
        <v>3</v>
      </c>
      <c r="W33" s="153" t="e">
        <f t="shared" si="2"/>
        <v>#VALUE!</v>
      </c>
      <c r="Y33" s="107">
        <f t="shared" si="10"/>
        <v>0</v>
      </c>
    </row>
    <row r="34" spans="1:25" ht="34.5" customHeight="1" x14ac:dyDescent="0.3">
      <c r="A34" s="322" t="str">
        <f>CDT!B34</f>
        <v>Test de Diagnostic Rapide  : (TDR)</v>
      </c>
      <c r="B34" s="247"/>
      <c r="C34" s="248"/>
      <c r="D34" s="302" t="str">
        <f t="shared" si="11"/>
        <v/>
      </c>
      <c r="E34" s="247"/>
      <c r="F34" s="248"/>
      <c r="G34" s="247"/>
      <c r="H34" s="247"/>
      <c r="I34" s="247"/>
      <c r="J34" s="247"/>
      <c r="K34" s="248"/>
      <c r="L34" s="431" t="str">
        <f t="shared" si="4"/>
        <v>0</v>
      </c>
      <c r="M34" s="428" t="str">
        <f t="shared" si="5"/>
        <v>0</v>
      </c>
      <c r="N34" s="250" t="str">
        <f t="shared" si="6"/>
        <v>0</v>
      </c>
      <c r="O34" s="251"/>
      <c r="P34" s="247"/>
      <c r="R34" s="312">
        <f t="shared" si="7"/>
        <v>0</v>
      </c>
      <c r="S34" s="152">
        <f t="shared" si="8"/>
        <v>90</v>
      </c>
      <c r="T34" s="68" t="e">
        <f t="shared" si="1"/>
        <v>#VALUE!</v>
      </c>
      <c r="U34" s="68" t="e">
        <f t="shared" si="9"/>
        <v>#VALUE!</v>
      </c>
      <c r="V34" s="95">
        <v>1</v>
      </c>
      <c r="W34" s="153" t="e">
        <f>IF(U34=0,"",$X$25)</f>
        <v>#VALUE!</v>
      </c>
      <c r="Y34" s="107">
        <f t="shared" si="10"/>
        <v>0</v>
      </c>
    </row>
    <row r="35" spans="1:25" ht="34.5" customHeight="1" x14ac:dyDescent="0.3">
      <c r="A35" s="322" t="str">
        <f>CDT!B35</f>
        <v>Moustiquaire à Imprégnation Durable: (MID)</v>
      </c>
      <c r="B35" s="247"/>
      <c r="C35" s="248"/>
      <c r="D35" s="302" t="str">
        <f t="shared" si="11"/>
        <v/>
      </c>
      <c r="E35" s="247"/>
      <c r="F35" s="248"/>
      <c r="G35" s="247"/>
      <c r="H35" s="247"/>
      <c r="I35" s="247"/>
      <c r="J35" s="247"/>
      <c r="K35" s="248"/>
      <c r="L35" s="431" t="str">
        <f t="shared" si="4"/>
        <v>0</v>
      </c>
      <c r="M35" s="428" t="str">
        <f t="shared" si="5"/>
        <v>0</v>
      </c>
      <c r="N35" s="250" t="str">
        <f t="shared" si="6"/>
        <v>0</v>
      </c>
      <c r="O35" s="251"/>
      <c r="P35" s="247"/>
      <c r="R35" s="312">
        <f t="shared" si="7"/>
        <v>0</v>
      </c>
      <c r="S35" s="152">
        <f t="shared" si="8"/>
        <v>90</v>
      </c>
      <c r="T35" s="68" t="e">
        <f t="shared" si="1"/>
        <v>#VALUE!</v>
      </c>
      <c r="U35" s="68" t="e">
        <f t="shared" si="9"/>
        <v>#VALUE!</v>
      </c>
      <c r="V35" s="95">
        <v>1</v>
      </c>
      <c r="W35" s="153" t="e">
        <f t="shared" si="2"/>
        <v>#VALUE!</v>
      </c>
      <c r="Y35" s="107">
        <f t="shared" si="10"/>
        <v>0</v>
      </c>
    </row>
    <row r="36" spans="1:25" ht="34.5" customHeight="1" x14ac:dyDescent="0.3">
      <c r="A36" s="322" t="str">
        <f>CDT!B36</f>
        <v>Dihydroartéminisine Pipéraquine– Plaq / 3 comp 
( DHA-PPQ)  20/160 mg</v>
      </c>
      <c r="B36" s="247"/>
      <c r="C36" s="248"/>
      <c r="D36" s="302" t="str">
        <f t="shared" si="11"/>
        <v/>
      </c>
      <c r="E36" s="249"/>
      <c r="F36" s="247"/>
      <c r="G36" s="247"/>
      <c r="H36" s="247"/>
      <c r="I36" s="247"/>
      <c r="J36" s="247"/>
      <c r="K36" s="248"/>
      <c r="L36" s="431" t="str">
        <f t="shared" si="4"/>
        <v>0</v>
      </c>
      <c r="M36" s="428" t="str">
        <f t="shared" si="5"/>
        <v>0</v>
      </c>
      <c r="N36" s="250" t="str">
        <f t="shared" si="6"/>
        <v>0</v>
      </c>
      <c r="O36" s="251"/>
      <c r="P36" s="247"/>
      <c r="R36" s="312">
        <f t="shared" si="7"/>
        <v>0</v>
      </c>
      <c r="S36" s="152">
        <f t="shared" si="8"/>
        <v>90</v>
      </c>
      <c r="T36" s="68" t="e">
        <f t="shared" si="1"/>
        <v>#VALUE!</v>
      </c>
      <c r="U36" s="68" t="e">
        <f t="shared" si="9"/>
        <v>#VALUE!</v>
      </c>
      <c r="V36" s="95">
        <v>3</v>
      </c>
      <c r="W36" s="153" t="e">
        <f t="shared" si="2"/>
        <v>#VALUE!</v>
      </c>
      <c r="Y36" s="107">
        <f t="shared" si="10"/>
        <v>0</v>
      </c>
    </row>
    <row r="37" spans="1:25" ht="34.5" customHeight="1" x14ac:dyDescent="0.3">
      <c r="A37" s="322" t="str">
        <f>CDT!B37</f>
        <v>Dihydroartéminisine Pipéraquine– Plaq / 3 comp 
( DHA-PPQ)  40/320 mg</v>
      </c>
      <c r="B37" s="247"/>
      <c r="C37" s="248"/>
      <c r="D37" s="302" t="str">
        <f t="shared" si="11"/>
        <v/>
      </c>
      <c r="E37" s="249"/>
      <c r="F37" s="247"/>
      <c r="G37" s="247"/>
      <c r="H37" s="247"/>
      <c r="I37" s="247"/>
      <c r="J37" s="247"/>
      <c r="K37" s="248"/>
      <c r="L37" s="431" t="str">
        <f t="shared" si="4"/>
        <v>0</v>
      </c>
      <c r="M37" s="428" t="str">
        <f t="shared" si="5"/>
        <v>0</v>
      </c>
      <c r="N37" s="250" t="str">
        <f t="shared" si="6"/>
        <v>0</v>
      </c>
      <c r="O37" s="251"/>
      <c r="P37" s="247"/>
      <c r="R37" s="312">
        <f t="shared" si="7"/>
        <v>0</v>
      </c>
      <c r="S37" s="152">
        <f t="shared" si="8"/>
        <v>90</v>
      </c>
      <c r="T37" s="68" t="e">
        <f t="shared" si="1"/>
        <v>#VALUE!</v>
      </c>
      <c r="U37" s="68" t="e">
        <f t="shared" si="9"/>
        <v>#VALUE!</v>
      </c>
      <c r="V37" s="95">
        <v>3</v>
      </c>
      <c r="W37" s="153" t="e">
        <f t="shared" si="2"/>
        <v>#VALUE!</v>
      </c>
      <c r="Y37" s="107">
        <f t="shared" si="10"/>
        <v>0</v>
      </c>
    </row>
    <row r="38" spans="1:25" ht="34.5" customHeight="1" x14ac:dyDescent="0.3">
      <c r="A38" s="322" t="str">
        <f>CDT!B38</f>
        <v>Dihydroartéminisine Pipéraquine– Plaq / 6 comp 
( DHA-PPQ)  40/320 mg</v>
      </c>
      <c r="B38" s="247"/>
      <c r="C38" s="248"/>
      <c r="D38" s="302" t="str">
        <f t="shared" si="11"/>
        <v/>
      </c>
      <c r="E38" s="249"/>
      <c r="F38" s="247"/>
      <c r="G38" s="247"/>
      <c r="H38" s="247"/>
      <c r="I38" s="247"/>
      <c r="J38" s="247"/>
      <c r="K38" s="248"/>
      <c r="L38" s="431" t="str">
        <f t="shared" si="4"/>
        <v>0</v>
      </c>
      <c r="M38" s="428" t="str">
        <f t="shared" si="5"/>
        <v>0</v>
      </c>
      <c r="N38" s="250" t="str">
        <f t="shared" si="6"/>
        <v>0</v>
      </c>
      <c r="O38" s="251"/>
      <c r="P38" s="247"/>
      <c r="R38" s="312">
        <f t="shared" si="7"/>
        <v>0</v>
      </c>
      <c r="S38" s="152">
        <f t="shared" si="8"/>
        <v>90</v>
      </c>
      <c r="T38" s="68" t="e">
        <f t="shared" si="1"/>
        <v>#VALUE!</v>
      </c>
      <c r="U38" s="68" t="e">
        <f t="shared" si="9"/>
        <v>#VALUE!</v>
      </c>
      <c r="V38" s="95">
        <v>3</v>
      </c>
      <c r="W38" s="153" t="e">
        <f t="shared" si="2"/>
        <v>#VALUE!</v>
      </c>
      <c r="Y38" s="107">
        <f t="shared" si="10"/>
        <v>0</v>
      </c>
    </row>
    <row r="39" spans="1:25" ht="34.5" customHeight="1" x14ac:dyDescent="0.3">
      <c r="A39" s="322" t="str">
        <f>CDT!B39</f>
        <v>Dihydroartemisinine/pipéraquine – Plaq / 9 comp 
( DHA-PPQ) 40/320 mg</v>
      </c>
      <c r="B39" s="247"/>
      <c r="C39" s="248"/>
      <c r="D39" s="302" t="str">
        <f t="shared" si="11"/>
        <v/>
      </c>
      <c r="E39" s="249"/>
      <c r="F39" s="247"/>
      <c r="G39" s="247"/>
      <c r="H39" s="247"/>
      <c r="I39" s="247"/>
      <c r="J39" s="247"/>
      <c r="K39" s="248"/>
      <c r="L39" s="431" t="str">
        <f t="shared" si="4"/>
        <v>0</v>
      </c>
      <c r="M39" s="428" t="str">
        <f t="shared" si="5"/>
        <v>0</v>
      </c>
      <c r="N39" s="250" t="str">
        <f t="shared" si="6"/>
        <v>0</v>
      </c>
      <c r="O39" s="251"/>
      <c r="P39" s="247"/>
      <c r="R39" s="312">
        <f t="shared" si="7"/>
        <v>0</v>
      </c>
      <c r="S39" s="152">
        <f t="shared" si="8"/>
        <v>90</v>
      </c>
      <c r="T39" s="68" t="e">
        <f t="shared" si="1"/>
        <v>#VALUE!</v>
      </c>
      <c r="U39" s="68" t="e">
        <f t="shared" si="9"/>
        <v>#VALUE!</v>
      </c>
      <c r="V39" s="95">
        <v>3</v>
      </c>
      <c r="W39" s="153" t="e">
        <f t="shared" si="2"/>
        <v>#VALUE!</v>
      </c>
      <c r="Y39" s="107">
        <f t="shared" si="10"/>
        <v>0</v>
      </c>
    </row>
    <row r="40" spans="1:25" ht="34.5" customHeight="1" x14ac:dyDescent="0.3">
      <c r="A40" s="322" t="str">
        <f>CDT!B40</f>
        <v>Artésunate Amodiaquine: (ASAQ) : 3 cp (25/67,5 mg)</v>
      </c>
      <c r="B40" s="247"/>
      <c r="C40" s="248"/>
      <c r="D40" s="302" t="str">
        <f t="shared" si="11"/>
        <v/>
      </c>
      <c r="E40" s="249"/>
      <c r="F40" s="247"/>
      <c r="G40" s="247"/>
      <c r="H40" s="247"/>
      <c r="I40" s="247"/>
      <c r="J40" s="247"/>
      <c r="K40" s="248"/>
      <c r="L40" s="431" t="str">
        <f t="shared" si="4"/>
        <v>0</v>
      </c>
      <c r="M40" s="428" t="str">
        <f t="shared" si="5"/>
        <v>0</v>
      </c>
      <c r="N40" s="250" t="str">
        <f t="shared" si="6"/>
        <v>0</v>
      </c>
      <c r="O40" s="251"/>
      <c r="P40" s="247"/>
      <c r="R40" s="312">
        <f t="shared" si="7"/>
        <v>0</v>
      </c>
      <c r="S40" s="152">
        <f t="shared" si="8"/>
        <v>90</v>
      </c>
      <c r="T40" s="68" t="e">
        <f t="shared" si="1"/>
        <v>#VALUE!</v>
      </c>
      <c r="U40" s="68" t="e">
        <f t="shared" si="9"/>
        <v>#VALUE!</v>
      </c>
      <c r="V40" s="95">
        <v>1</v>
      </c>
      <c r="W40" s="153" t="e">
        <f t="shared" si="2"/>
        <v>#VALUE!</v>
      </c>
      <c r="Y40" s="107">
        <f t="shared" si="10"/>
        <v>0</v>
      </c>
    </row>
    <row r="41" spans="1:25" ht="34.5" customHeight="1" x14ac:dyDescent="0.3">
      <c r="A41" s="322" t="str">
        <f>CDT!B41</f>
        <v>Artésunate Amodiaquine: (ASAQ) 3 cp (50/135 mg)</v>
      </c>
      <c r="B41" s="247"/>
      <c r="C41" s="248"/>
      <c r="D41" s="302" t="str">
        <f t="shared" si="11"/>
        <v/>
      </c>
      <c r="E41" s="249"/>
      <c r="F41" s="247"/>
      <c r="G41" s="247"/>
      <c r="H41" s="247"/>
      <c r="I41" s="247"/>
      <c r="J41" s="247"/>
      <c r="K41" s="248"/>
      <c r="L41" s="431" t="str">
        <f t="shared" si="4"/>
        <v>0</v>
      </c>
      <c r="M41" s="428" t="str">
        <f t="shared" si="5"/>
        <v>0</v>
      </c>
      <c r="N41" s="250" t="str">
        <f t="shared" si="6"/>
        <v>0</v>
      </c>
      <c r="O41" s="251"/>
      <c r="P41" s="247"/>
      <c r="R41" s="312">
        <f t="shared" si="7"/>
        <v>0</v>
      </c>
      <c r="S41" s="152">
        <f t="shared" si="8"/>
        <v>90</v>
      </c>
      <c r="T41" s="68" t="e">
        <f t="shared" si="1"/>
        <v>#VALUE!</v>
      </c>
      <c r="U41" s="68" t="e">
        <f t="shared" si="9"/>
        <v>#VALUE!</v>
      </c>
      <c r="V41" s="95">
        <v>1</v>
      </c>
      <c r="W41" s="153" t="e">
        <f t="shared" si="2"/>
        <v>#VALUE!</v>
      </c>
      <c r="Y41" s="107">
        <f t="shared" si="10"/>
        <v>0</v>
      </c>
    </row>
    <row r="42" spans="1:25" ht="34.5" customHeight="1" x14ac:dyDescent="0.3">
      <c r="A42" s="322" t="str">
        <f>CDT!B42</f>
        <v>Artésunate Amodiaquine: (ASAQ) 3 cp (100/270 mg)</v>
      </c>
      <c r="B42" s="247"/>
      <c r="C42" s="248"/>
      <c r="D42" s="302" t="str">
        <f t="shared" si="11"/>
        <v/>
      </c>
      <c r="E42" s="249"/>
      <c r="F42" s="247"/>
      <c r="G42" s="247"/>
      <c r="H42" s="247"/>
      <c r="I42" s="247"/>
      <c r="J42" s="247"/>
      <c r="K42" s="248"/>
      <c r="L42" s="431" t="str">
        <f t="shared" si="4"/>
        <v>0</v>
      </c>
      <c r="M42" s="428" t="str">
        <f t="shared" si="5"/>
        <v>0</v>
      </c>
      <c r="N42" s="250" t="str">
        <f t="shared" si="6"/>
        <v>0</v>
      </c>
      <c r="O42" s="251"/>
      <c r="P42" s="247"/>
      <c r="R42" s="312">
        <f t="shared" si="7"/>
        <v>0</v>
      </c>
      <c r="S42" s="152">
        <f t="shared" si="8"/>
        <v>90</v>
      </c>
      <c r="T42" s="68" t="e">
        <f t="shared" si="1"/>
        <v>#VALUE!</v>
      </c>
      <c r="U42" s="68" t="e">
        <f t="shared" si="9"/>
        <v>#VALUE!</v>
      </c>
      <c r="V42" s="95">
        <v>1</v>
      </c>
      <c r="W42" s="153" t="e">
        <f t="shared" si="2"/>
        <v>#VALUE!</v>
      </c>
      <c r="Y42" s="107">
        <f t="shared" si="10"/>
        <v>0</v>
      </c>
    </row>
    <row r="43" spans="1:25" ht="34.5" customHeight="1" x14ac:dyDescent="0.3">
      <c r="A43" s="322" t="str">
        <f>CDT!B43</f>
        <v>Artésunate Amodiaquine: (ASAQ) 6 cp (100/270 mg)</v>
      </c>
      <c r="B43" s="247"/>
      <c r="C43" s="248"/>
      <c r="D43" s="302" t="str">
        <f t="shared" si="11"/>
        <v/>
      </c>
      <c r="E43" s="249"/>
      <c r="F43" s="247"/>
      <c r="G43" s="247"/>
      <c r="H43" s="247"/>
      <c r="I43" s="247"/>
      <c r="J43" s="247"/>
      <c r="K43" s="248"/>
      <c r="L43" s="431" t="str">
        <f t="shared" si="4"/>
        <v>0</v>
      </c>
      <c r="M43" s="428" t="str">
        <f t="shared" si="5"/>
        <v>0</v>
      </c>
      <c r="N43" s="250" t="str">
        <f t="shared" si="6"/>
        <v>0</v>
      </c>
      <c r="O43" s="251"/>
      <c r="P43" s="247"/>
      <c r="R43" s="312">
        <f t="shared" si="7"/>
        <v>0</v>
      </c>
      <c r="S43" s="152">
        <f t="shared" si="8"/>
        <v>90</v>
      </c>
      <c r="T43" s="68" t="e">
        <f t="shared" si="1"/>
        <v>#VALUE!</v>
      </c>
      <c r="U43" s="68" t="e">
        <f t="shared" si="9"/>
        <v>#VALUE!</v>
      </c>
      <c r="V43" s="95">
        <v>1</v>
      </c>
      <c r="W43" s="153" t="e">
        <f t="shared" si="2"/>
        <v>#VALUE!</v>
      </c>
      <c r="Y43" s="107">
        <f t="shared" si="10"/>
        <v>0</v>
      </c>
    </row>
    <row r="44" spans="1:25" ht="34.5" customHeight="1" x14ac:dyDescent="0.3">
      <c r="A44" s="322" t="str">
        <f>CDT!B44</f>
        <v>Artésunate - Méfloquine (AS-MF)</v>
      </c>
      <c r="B44" s="247"/>
      <c r="C44" s="248"/>
      <c r="D44" s="302" t="str">
        <f t="shared" si="11"/>
        <v/>
      </c>
      <c r="E44" s="249"/>
      <c r="F44" s="247"/>
      <c r="G44" s="247"/>
      <c r="H44" s="247"/>
      <c r="I44" s="247"/>
      <c r="J44" s="247"/>
      <c r="K44" s="248"/>
      <c r="L44" s="431" t="str">
        <f t="shared" si="4"/>
        <v>0</v>
      </c>
      <c r="M44" s="428" t="str">
        <f t="shared" si="5"/>
        <v>0</v>
      </c>
      <c r="N44" s="250" t="str">
        <f t="shared" si="6"/>
        <v>0</v>
      </c>
      <c r="O44" s="251"/>
      <c r="P44" s="247"/>
      <c r="R44" s="312">
        <f t="shared" si="7"/>
        <v>0</v>
      </c>
      <c r="S44" s="152">
        <f t="shared" si="8"/>
        <v>90</v>
      </c>
      <c r="T44" s="68" t="e">
        <f t="shared" si="1"/>
        <v>#VALUE!</v>
      </c>
      <c r="U44" s="68" t="e">
        <f t="shared" si="9"/>
        <v>#VALUE!</v>
      </c>
      <c r="V44" s="95">
        <v>1</v>
      </c>
      <c r="W44" s="153" t="e">
        <f t="shared" si="2"/>
        <v>#VALUE!</v>
      </c>
      <c r="Y44" s="107">
        <f t="shared" si="10"/>
        <v>0</v>
      </c>
    </row>
    <row r="45" spans="1:25" ht="34.5" customHeight="1" x14ac:dyDescent="0.3">
      <c r="A45" s="322" t="str">
        <f>CDT!B45</f>
        <v>Quinine comprimé 300mg</v>
      </c>
      <c r="B45" s="247"/>
      <c r="C45" s="248"/>
      <c r="D45" s="302" t="str">
        <f t="shared" si="11"/>
        <v/>
      </c>
      <c r="E45" s="249"/>
      <c r="F45" s="247"/>
      <c r="G45" s="247"/>
      <c r="H45" s="247"/>
      <c r="I45" s="247"/>
      <c r="J45" s="247"/>
      <c r="K45" s="248"/>
      <c r="L45" s="431" t="str">
        <f t="shared" si="4"/>
        <v>0</v>
      </c>
      <c r="M45" s="428" t="str">
        <f t="shared" si="5"/>
        <v>0</v>
      </c>
      <c r="N45" s="250" t="str">
        <f t="shared" si="6"/>
        <v>0</v>
      </c>
      <c r="O45" s="251"/>
      <c r="P45" s="247"/>
      <c r="R45" s="312">
        <f t="shared" si="7"/>
        <v>0</v>
      </c>
      <c r="S45" s="152">
        <f t="shared" si="8"/>
        <v>90</v>
      </c>
      <c r="T45" s="68" t="e">
        <f t="shared" si="1"/>
        <v>#VALUE!</v>
      </c>
      <c r="U45" s="68" t="e">
        <f t="shared" si="9"/>
        <v>#VALUE!</v>
      </c>
      <c r="V45" s="95">
        <v>1</v>
      </c>
      <c r="W45" s="153" t="e">
        <f t="shared" si="2"/>
        <v>#VALUE!</v>
      </c>
      <c r="Y45" s="107">
        <f t="shared" si="10"/>
        <v>0</v>
      </c>
    </row>
    <row r="46" spans="1:25" ht="34.5" customHeight="1" x14ac:dyDescent="0.3">
      <c r="A46" s="322" t="str">
        <f>CDT!B46</f>
        <v>Quinine injectable 300 mg</v>
      </c>
      <c r="B46" s="247"/>
      <c r="C46" s="248"/>
      <c r="D46" s="302" t="str">
        <f t="shared" si="11"/>
        <v/>
      </c>
      <c r="E46" s="249"/>
      <c r="F46" s="247"/>
      <c r="G46" s="247"/>
      <c r="H46" s="247"/>
      <c r="I46" s="247"/>
      <c r="J46" s="247"/>
      <c r="K46" s="248"/>
      <c r="L46" s="431" t="str">
        <f t="shared" si="4"/>
        <v>0</v>
      </c>
      <c r="M46" s="428" t="str">
        <f t="shared" si="5"/>
        <v>0</v>
      </c>
      <c r="N46" s="250" t="str">
        <f t="shared" si="6"/>
        <v>0</v>
      </c>
      <c r="O46" s="251"/>
      <c r="P46" s="247"/>
      <c r="R46" s="312">
        <f t="shared" si="7"/>
        <v>0</v>
      </c>
      <c r="S46" s="152">
        <f t="shared" si="8"/>
        <v>90</v>
      </c>
      <c r="T46" s="68" t="e">
        <f t="shared" si="1"/>
        <v>#VALUE!</v>
      </c>
      <c r="U46" s="68" t="e">
        <f t="shared" si="9"/>
        <v>#VALUE!</v>
      </c>
      <c r="V46" s="95">
        <v>1</v>
      </c>
      <c r="W46" s="153" t="e">
        <f t="shared" si="2"/>
        <v>#VALUE!</v>
      </c>
      <c r="Y46" s="107">
        <f t="shared" si="10"/>
        <v>0</v>
      </c>
    </row>
    <row r="47" spans="1:25" ht="34.5" customHeight="1" x14ac:dyDescent="0.3">
      <c r="A47" s="322" t="str">
        <f>CDT!B47</f>
        <v>Quinine injectable 600 mg</v>
      </c>
      <c r="B47" s="247"/>
      <c r="C47" s="248"/>
      <c r="D47" s="302" t="str">
        <f t="shared" si="11"/>
        <v/>
      </c>
      <c r="E47" s="249"/>
      <c r="F47" s="247"/>
      <c r="G47" s="247"/>
      <c r="H47" s="247"/>
      <c r="I47" s="247"/>
      <c r="J47" s="247"/>
      <c r="K47" s="248"/>
      <c r="L47" s="431" t="str">
        <f t="shared" si="4"/>
        <v>0</v>
      </c>
      <c r="M47" s="428" t="str">
        <f t="shared" si="5"/>
        <v>0</v>
      </c>
      <c r="N47" s="250" t="str">
        <f t="shared" si="6"/>
        <v>0</v>
      </c>
      <c r="O47" s="251"/>
      <c r="P47" s="247"/>
      <c r="R47" s="312">
        <f t="shared" si="7"/>
        <v>0</v>
      </c>
      <c r="S47" s="152">
        <f t="shared" si="8"/>
        <v>90</v>
      </c>
      <c r="T47" s="68" t="e">
        <f t="shared" si="1"/>
        <v>#VALUE!</v>
      </c>
      <c r="U47" s="68" t="e">
        <f t="shared" si="9"/>
        <v>#VALUE!</v>
      </c>
      <c r="V47" s="95">
        <v>1</v>
      </c>
      <c r="W47" s="153" t="e">
        <f t="shared" si="2"/>
        <v>#VALUE!</v>
      </c>
      <c r="Y47" s="107">
        <f t="shared" si="10"/>
        <v>0</v>
      </c>
    </row>
    <row r="48" spans="1:25" ht="34.5" customHeight="1" thickBot="1" x14ac:dyDescent="0.35">
      <c r="A48" s="322" t="str">
        <f>CDT!B48</f>
        <v>Quinine injectable 600 mg</v>
      </c>
      <c r="B48" s="247"/>
      <c r="C48" s="248"/>
      <c r="D48" s="303" t="str">
        <f t="shared" si="11"/>
        <v/>
      </c>
      <c r="E48" s="249"/>
      <c r="F48" s="247"/>
      <c r="G48" s="247"/>
      <c r="H48" s="247"/>
      <c r="I48" s="247"/>
      <c r="J48" s="247"/>
      <c r="K48" s="248"/>
      <c r="L48" s="431" t="str">
        <f t="shared" si="4"/>
        <v>0</v>
      </c>
      <c r="M48" s="428" t="str">
        <f t="shared" si="5"/>
        <v>0</v>
      </c>
      <c r="N48" s="250" t="str">
        <f t="shared" si="6"/>
        <v>0</v>
      </c>
      <c r="O48" s="251"/>
      <c r="P48" s="247"/>
      <c r="R48" s="312">
        <f t="shared" si="7"/>
        <v>0</v>
      </c>
      <c r="S48" s="152">
        <f t="shared" si="8"/>
        <v>90</v>
      </c>
      <c r="T48" s="68" t="e">
        <f>D48-(E48+G48+I48+H48)</f>
        <v>#VALUE!</v>
      </c>
      <c r="U48" s="68" t="e">
        <f t="shared" si="9"/>
        <v>#VALUE!</v>
      </c>
      <c r="V48" s="95">
        <v>1</v>
      </c>
      <c r="W48" s="153" t="e">
        <f t="shared" si="2"/>
        <v>#VALUE!</v>
      </c>
      <c r="Y48" s="107">
        <f t="shared" si="10"/>
        <v>0</v>
      </c>
    </row>
    <row r="49" spans="1:23" ht="34.5" customHeight="1" thickBot="1" x14ac:dyDescent="0.35">
      <c r="A49" s="322" t="str">
        <f>CDT!B49</f>
        <v>Artéméther injectable 100 mg</v>
      </c>
      <c r="B49" s="247"/>
      <c r="C49" s="248"/>
      <c r="D49" s="303" t="str">
        <f t="shared" si="11"/>
        <v/>
      </c>
      <c r="E49" s="249"/>
      <c r="F49" s="247"/>
      <c r="G49" s="247"/>
      <c r="H49" s="247"/>
      <c r="I49" s="247"/>
      <c r="J49" s="247"/>
      <c r="K49" s="248"/>
      <c r="L49" s="431" t="str">
        <f t="shared" si="4"/>
        <v>0</v>
      </c>
      <c r="M49" s="428" t="str">
        <f t="shared" si="5"/>
        <v>0</v>
      </c>
      <c r="N49" s="250" t="str">
        <f t="shared" si="6"/>
        <v>0</v>
      </c>
      <c r="O49" s="251"/>
      <c r="P49" s="247"/>
      <c r="R49" s="312">
        <f t="shared" si="7"/>
        <v>0</v>
      </c>
      <c r="S49" s="152">
        <f t="shared" si="8"/>
        <v>90</v>
      </c>
      <c r="T49" s="68" t="e">
        <f>D49-(E49+G49+I49+H49)</f>
        <v>#VALUE!</v>
      </c>
      <c r="U49" s="68" t="e">
        <f t="shared" si="9"/>
        <v>#VALUE!</v>
      </c>
      <c r="V49" s="95">
        <v>1</v>
      </c>
      <c r="W49" s="153" t="e">
        <f t="shared" si="2"/>
        <v>#VALUE!</v>
      </c>
    </row>
    <row r="50" spans="1:23" ht="34.5" hidden="1" customHeight="1" x14ac:dyDescent="0.3">
      <c r="A50" s="17"/>
      <c r="B50" s="79"/>
      <c r="C50" s="79"/>
      <c r="D50" s="53"/>
      <c r="E50" s="249"/>
      <c r="F50" s="247"/>
      <c r="G50" s="247"/>
      <c r="H50" s="247"/>
      <c r="I50" s="247"/>
      <c r="J50" s="247"/>
      <c r="K50" s="248"/>
      <c r="L50" s="54"/>
      <c r="M50" s="58" t="str">
        <f t="shared" ref="M50" si="12">IF(B50&lt;&gt;"",((E50/S50)*30),"")</f>
        <v/>
      </c>
      <c r="N50" s="55"/>
      <c r="O50" s="80"/>
      <c r="P50" s="79"/>
      <c r="S50" s="152"/>
      <c r="T50" s="68"/>
      <c r="U50" s="68"/>
      <c r="V50" s="95"/>
      <c r="W50" s="153" t="str">
        <f t="shared" si="2"/>
        <v/>
      </c>
    </row>
    <row r="51" spans="1:23" s="235" customFormat="1" ht="16.5" customHeight="1" x14ac:dyDescent="0.35">
      <c r="A51" s="531" t="s">
        <v>290</v>
      </c>
      <c r="B51" s="531"/>
      <c r="C51" s="531"/>
      <c r="D51" s="531"/>
      <c r="E51" s="531"/>
      <c r="F51" s="531"/>
      <c r="H51" s="233"/>
      <c r="I51" s="233" t="s">
        <v>300</v>
      </c>
      <c r="J51" s="234"/>
      <c r="K51" s="232"/>
      <c r="L51" s="232"/>
      <c r="M51" s="232"/>
      <c r="N51" s="232"/>
      <c r="O51" s="232"/>
      <c r="Q51" s="236"/>
      <c r="R51" s="311"/>
      <c r="S51" s="237"/>
      <c r="T51" s="238"/>
      <c r="U51" s="238"/>
      <c r="V51" s="239"/>
      <c r="W51" s="240"/>
    </row>
    <row r="52" spans="1:23" ht="29.25" customHeight="1" x14ac:dyDescent="0.3">
      <c r="A52" s="18"/>
      <c r="B52" s="18"/>
      <c r="C52" s="18"/>
      <c r="D52" s="18"/>
      <c r="E52" s="18"/>
      <c r="F52" s="18"/>
      <c r="G52" s="18"/>
      <c r="H52" s="18"/>
      <c r="I52" s="18"/>
      <c r="J52" s="18"/>
      <c r="K52" s="18"/>
      <c r="L52" s="18"/>
      <c r="M52" s="18"/>
      <c r="N52" s="18"/>
      <c r="O52" s="18"/>
      <c r="S52" s="154"/>
      <c r="T52" s="69"/>
      <c r="U52" s="69"/>
      <c r="V52" s="70"/>
      <c r="W52" s="155"/>
    </row>
    <row r="53" spans="1:23" ht="15.6" x14ac:dyDescent="0.3">
      <c r="B53" s="18"/>
      <c r="C53" s="18"/>
      <c r="D53" s="18"/>
      <c r="E53" s="18"/>
      <c r="F53" s="18"/>
      <c r="I53" s="18"/>
      <c r="J53" s="18"/>
      <c r="K53" s="18"/>
      <c r="L53" s="18"/>
      <c r="M53" s="18"/>
      <c r="N53" s="18"/>
      <c r="O53" s="18"/>
      <c r="S53" s="154"/>
      <c r="T53" s="69"/>
      <c r="U53" s="69"/>
      <c r="V53" s="70"/>
      <c r="W53" s="155"/>
    </row>
    <row r="54" spans="1:23" s="235" customFormat="1" ht="18.600000000000001" thickBot="1" x14ac:dyDescent="0.4">
      <c r="A54" s="233" t="s">
        <v>289</v>
      </c>
      <c r="H54" s="233"/>
      <c r="I54" s="233" t="s">
        <v>301</v>
      </c>
      <c r="O54" s="232"/>
      <c r="Q54" s="236"/>
      <c r="R54" s="311"/>
      <c r="S54" s="243"/>
      <c r="T54" s="244"/>
      <c r="U54" s="244"/>
      <c r="V54" s="245"/>
      <c r="W54" s="246"/>
    </row>
  </sheetData>
  <sheetProtection algorithmName="SHA-512" hashValue="piSmRmvyZt09yU9liLCKvjFKeRA9cw+x2K1FnKuJKW4Q8LN/cVsQOV0ZxXT/L3P7iPIiSF7ZhwHqxc9BtiG6Bw==" saltValue="/pwb6SC0gF97yHQvzU049Q==" spinCount="100000" sheet="1" selectLockedCells="1"/>
  <mergeCells count="21">
    <mergeCell ref="A24:A25"/>
    <mergeCell ref="A51:F51"/>
    <mergeCell ref="A19:C19"/>
    <mergeCell ref="D19:N19"/>
    <mergeCell ref="S19:W19"/>
    <mergeCell ref="A21:C21"/>
    <mergeCell ref="D21:F21"/>
    <mergeCell ref="G21:K22"/>
    <mergeCell ref="L21:P21"/>
    <mergeCell ref="L17:P17"/>
    <mergeCell ref="A1:B1"/>
    <mergeCell ref="A3:B3"/>
    <mergeCell ref="A4:B4"/>
    <mergeCell ref="A11:O11"/>
    <mergeCell ref="B13:C13"/>
    <mergeCell ref="E13:J13"/>
    <mergeCell ref="B15:C15"/>
    <mergeCell ref="D15:F15"/>
    <mergeCell ref="G15:I15"/>
    <mergeCell ref="B17:E17"/>
    <mergeCell ref="G17:K17"/>
  </mergeCells>
  <conditionalFormatting sqref="U26">
    <cfRule type="cellIs" dxfId="2720" priority="67" operator="greaterThan">
      <formula>0</formula>
    </cfRule>
    <cfRule type="cellIs" dxfId="2719" priority="68" operator="greaterThan">
      <formula>0</formula>
    </cfRule>
    <cfRule type="cellIs" dxfId="2718" priority="69" operator="lessThan">
      <formula>0</formula>
    </cfRule>
    <cfRule type="cellIs" dxfId="2717" priority="70" operator="notEqual">
      <formula>0</formula>
    </cfRule>
  </conditionalFormatting>
  <conditionalFormatting sqref="U27:U29">
    <cfRule type="cellIs" dxfId="2716" priority="63" operator="greaterThan">
      <formula>0</formula>
    </cfRule>
    <cfRule type="cellIs" dxfId="2715" priority="64" operator="greaterThan">
      <formula>0</formula>
    </cfRule>
    <cfRule type="cellIs" dxfId="2714" priority="65" operator="lessThan">
      <formula>0</formula>
    </cfRule>
    <cfRule type="cellIs" dxfId="2713" priority="66" operator="notEqual">
      <formula>0</formula>
    </cfRule>
  </conditionalFormatting>
  <conditionalFormatting sqref="U30:U31 U33:U47">
    <cfRule type="cellIs" dxfId="2712" priority="59" operator="greaterThan">
      <formula>0</formula>
    </cfRule>
    <cfRule type="cellIs" dxfId="2711" priority="60" operator="greaterThan">
      <formula>0</formula>
    </cfRule>
    <cfRule type="cellIs" dxfId="2710" priority="61" operator="lessThan">
      <formula>0</formula>
    </cfRule>
    <cfRule type="cellIs" dxfId="2709" priority="62" operator="notEqual">
      <formula>0</formula>
    </cfRule>
  </conditionalFormatting>
  <conditionalFormatting sqref="U48:U50">
    <cfRule type="cellIs" dxfId="2708" priority="55" operator="greaterThan">
      <formula>0</formula>
    </cfRule>
    <cfRule type="cellIs" dxfId="2707" priority="56" operator="greaterThan">
      <formula>0</formula>
    </cfRule>
    <cfRule type="cellIs" dxfId="2706" priority="57" operator="lessThan">
      <formula>0</formula>
    </cfRule>
    <cfRule type="cellIs" dxfId="2705" priority="58" operator="notEqual">
      <formula>0</formula>
    </cfRule>
  </conditionalFormatting>
  <conditionalFormatting sqref="U32">
    <cfRule type="cellIs" dxfId="2704" priority="36" operator="greaterThan">
      <formula>0</formula>
    </cfRule>
    <cfRule type="cellIs" dxfId="2703" priority="37" operator="greaterThan">
      <formula>0</formula>
    </cfRule>
    <cfRule type="cellIs" dxfId="2702" priority="38" operator="lessThan">
      <formula>0</formula>
    </cfRule>
    <cfRule type="cellIs" dxfId="2701" priority="39" operator="notEqual">
      <formula>0</formula>
    </cfRule>
  </conditionalFormatting>
  <conditionalFormatting sqref="J50">
    <cfRule type="cellIs" dxfId="2700" priority="23" operator="greaterThan">
      <formula>90</formula>
    </cfRule>
  </conditionalFormatting>
  <conditionalFormatting sqref="K50">
    <cfRule type="expression" dxfId="2699" priority="21">
      <formula>K50&lt;T50</formula>
    </cfRule>
    <cfRule type="expression" dxfId="2698" priority="22">
      <formula>K50&gt;T50</formula>
    </cfRule>
  </conditionalFormatting>
  <conditionalFormatting sqref="J37:J47">
    <cfRule type="cellIs" dxfId="2697" priority="20" operator="greaterThan">
      <formula>90</formula>
    </cfRule>
  </conditionalFormatting>
  <conditionalFormatting sqref="J48:J49">
    <cfRule type="cellIs" dxfId="2696" priority="19" operator="greaterThan">
      <formula>90</formula>
    </cfRule>
  </conditionalFormatting>
  <conditionalFormatting sqref="K36:K47">
    <cfRule type="expression" dxfId="2695" priority="17">
      <formula>K36&lt;T36</formula>
    </cfRule>
    <cfRule type="expression" dxfId="2694" priority="18">
      <formula>K36&gt;T36</formula>
    </cfRule>
  </conditionalFormatting>
  <conditionalFormatting sqref="J27:J31 J33">
    <cfRule type="cellIs" dxfId="2693" priority="16" operator="greaterThan">
      <formula>90</formula>
    </cfRule>
  </conditionalFormatting>
  <conditionalFormatting sqref="J36">
    <cfRule type="cellIs" dxfId="2692" priority="15" operator="greaterThan">
      <formula>90</formula>
    </cfRule>
  </conditionalFormatting>
  <conditionalFormatting sqref="K48:K49">
    <cfRule type="expression" dxfId="2691" priority="13">
      <formula>K48&lt;T48</formula>
    </cfRule>
    <cfRule type="expression" dxfId="2690" priority="14">
      <formula>K48&gt;T48</formula>
    </cfRule>
  </conditionalFormatting>
  <conditionalFormatting sqref="K27:K31 K33">
    <cfRule type="expression" dxfId="2689" priority="11">
      <formula>K27&lt;T27</formula>
    </cfRule>
    <cfRule type="expression" dxfId="2688" priority="12">
      <formula>K27&gt;T27</formula>
    </cfRule>
  </conditionalFormatting>
  <conditionalFormatting sqref="J26">
    <cfRule type="cellIs" dxfId="2687" priority="10" operator="greaterThan">
      <formula>90</formula>
    </cfRule>
  </conditionalFormatting>
  <conditionalFormatting sqref="K26">
    <cfRule type="expression" dxfId="2686" priority="8">
      <formula>K26&lt;T26</formula>
    </cfRule>
    <cfRule type="expression" dxfId="2685" priority="9">
      <formula>K26&gt;T26</formula>
    </cfRule>
  </conditionalFormatting>
  <conditionalFormatting sqref="K34">
    <cfRule type="expression" dxfId="2684" priority="6">
      <formula>K34&lt;T34</formula>
    </cfRule>
    <cfRule type="expression" dxfId="2683" priority="7">
      <formula>K34&gt;T34</formula>
    </cfRule>
  </conditionalFormatting>
  <conditionalFormatting sqref="K35">
    <cfRule type="expression" dxfId="2682" priority="4">
      <formula>K35&lt;T35</formula>
    </cfRule>
    <cfRule type="expression" dxfId="2681" priority="5">
      <formula>K35&gt;T35</formula>
    </cfRule>
  </conditionalFormatting>
  <conditionalFormatting sqref="J32">
    <cfRule type="cellIs" dxfId="2680" priority="3" operator="greaterThan">
      <formula>90</formula>
    </cfRule>
  </conditionalFormatting>
  <conditionalFormatting sqref="K32">
    <cfRule type="expression" dxfId="2679" priority="1">
      <formula>K32&lt;T32</formula>
    </cfRule>
    <cfRule type="expression" dxfId="2678" priority="2">
      <formula>K32&gt;T32</formula>
    </cfRule>
  </conditionalFormatting>
  <dataValidations count="7">
    <dataValidation type="date" errorStyle="warning" allowBlank="1" showInputMessage="1" showErrorMessage="1" promptTitle="Instruction" prompt="SVP Saisissez la date sous le format:_x000a_00/00/0000. exemple 15/09/2016,_x000a_Merci_x000a_" sqref="L21:P21">
      <formula1>42370</formula1>
      <formula2>44926</formula2>
    </dataValidation>
    <dataValidation errorStyle="information" allowBlank="1" showInputMessage="1" showErrorMessage="1" errorTitle="Instruction" error="Saisissez le Texte en MAJUSCULE_x000a_Exemple: CMS AGOE_x000a_Merci" promptTitle="Instruction" prompt="Saisissez le Texte en MAJUSCULE_x000a_Exemple: CMS AGOE_x000a_Merci" sqref="D19:N19"/>
    <dataValidation type="whole" allowBlank="1" showInputMessage="1" showErrorMessage="1" prompt="La valeur ne peut pas être supérieure à 89_x000a_Si tel est le cas déteminer la quantité à commander directement à la colonne M._x000a_merci" sqref="J27:J50">
      <formula1>0</formula1>
      <formula2>89</formula2>
    </dataValidation>
    <dataValidation type="whole" operator="lessThanOrEqual" allowBlank="1" showInputMessage="1" showErrorMessage="1" promptTitle="instruction" prompt="La valeur de la cellule ne peut pas être supérieure à la quantité Totale inscrite dans la colonne D._x000a_Merci de vérifier." sqref="E26:E50">
      <formula1>D26</formula1>
    </dataValidation>
    <dataValidation type="list" allowBlank="1" showInputMessage="1" showErrorMessage="1" sqref="D21:F21">
      <formula1>typerapport2</formula1>
    </dataValidation>
    <dataValidation type="whole" allowBlank="1" showInputMessage="1" showErrorMessage="1" prompt="La valeur ne peut pas être supérieure à 89_x000a_Si tel est le cas déteminer la quantité à commander directement à la colonne O_x000a_merci" sqref="J26">
      <formula1>0</formula1>
      <formula2>89</formula2>
    </dataValidation>
    <dataValidation type="whole" allowBlank="1" showInputMessage="1" showErrorMessage="1" prompt="La quantité accordée par le point Focal ne peut être supérieure à la somme du CMMa et la quantité commandée pour le trimestre._x000a_Merci de revoir la quantité dans la colonne O." sqref="O26:O49">
      <formula1>0</formula1>
      <formula2>+M26+N26</formula2>
    </dataValidation>
  </dataValidations>
  <pageMargins left="0.21" right="0.23622047244094491" top="0.74803149606299213" bottom="0.74803149606299213" header="0.31496062992125984" footer="0.31496062992125984"/>
  <pageSetup paperSize="9" scale="40" orientation="portrait" r:id="rId1"/>
  <headerFooter alignWithMargins="0">
    <oddFooter>&amp;C&amp;"Arial,Gras"PNLS /IST, Avenue des Armées, -05 BP 424 Lomé –Togo ; Tel 22 20 94 39 Fax : 22 20 94 36    Site Web : www.pnls.tg</oddFooter>
  </headerFooter>
  <drawing r:id="rId2"/>
</worksheet>
</file>

<file path=xl/worksheets/sheet6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rgb="FFFF0000"/>
  </sheetPr>
  <dimension ref="A1:W56"/>
  <sheetViews>
    <sheetView showGridLines="0" view="pageBreakPreview" topLeftCell="A24" zoomScale="70" zoomScaleNormal="70" zoomScaleSheetLayoutView="70" zoomScalePageLayoutView="50" workbookViewId="0">
      <selection activeCell="B31" sqref="B31"/>
    </sheetView>
  </sheetViews>
  <sheetFormatPr baseColWidth="10" defaultColWidth="7.33203125" defaultRowHeight="13.8" x14ac:dyDescent="0.3"/>
  <cols>
    <col min="1" max="1" width="51.5546875" style="3" customWidth="1"/>
    <col min="2" max="14" width="11.5546875" style="3" customWidth="1"/>
    <col min="15" max="15" width="11.6640625" style="39" customWidth="1"/>
    <col min="16" max="16" width="17.5546875" style="3" customWidth="1"/>
    <col min="17" max="17" width="2.109375" style="62" customWidth="1"/>
    <col min="18" max="18" width="4.88671875" style="77" customWidth="1"/>
    <col min="19" max="20" width="7.44140625" style="77" bestFit="1" customWidth="1"/>
    <col min="21" max="21" width="7.88671875" style="78" bestFit="1" customWidth="1"/>
    <col min="22" max="22" width="33.33203125" style="77" customWidth="1"/>
    <col min="23" max="16384" width="7.33203125" style="3"/>
  </cols>
  <sheetData>
    <row r="1" spans="1:23" ht="17.25" customHeight="1" x14ac:dyDescent="0.3">
      <c r="A1" s="549" t="s">
        <v>452</v>
      </c>
      <c r="B1" s="549"/>
      <c r="C1" s="2"/>
      <c r="D1" s="2"/>
      <c r="E1"/>
      <c r="F1"/>
      <c r="G1"/>
      <c r="H1"/>
      <c r="I1"/>
      <c r="J1"/>
      <c r="N1" s="4" t="s">
        <v>1</v>
      </c>
      <c r="O1" s="5"/>
      <c r="R1" s="306"/>
      <c r="S1" s="69"/>
      <c r="T1" s="69"/>
      <c r="U1" s="69"/>
      <c r="V1" s="70"/>
      <c r="W1" s="69"/>
    </row>
    <row r="2" spans="1:23" ht="13.5" customHeight="1" x14ac:dyDescent="0.3">
      <c r="A2" s="1" t="s">
        <v>453</v>
      </c>
      <c r="B2" s="1"/>
      <c r="C2" s="2"/>
      <c r="D2" s="2"/>
      <c r="E2"/>
      <c r="F2"/>
      <c r="G2"/>
      <c r="H2"/>
      <c r="I2"/>
      <c r="J2"/>
      <c r="M2" s="4"/>
      <c r="N2" s="4" t="s">
        <v>3</v>
      </c>
      <c r="O2" s="5"/>
      <c r="R2" s="306"/>
      <c r="S2" s="69"/>
      <c r="T2" s="69"/>
      <c r="U2" s="69"/>
      <c r="V2" s="70"/>
      <c r="W2" s="69"/>
    </row>
    <row r="3" spans="1:23" ht="15.6" x14ac:dyDescent="0.3">
      <c r="A3" s="549" t="s">
        <v>454</v>
      </c>
      <c r="B3" s="549"/>
      <c r="C3" s="2"/>
      <c r="D3" s="2"/>
      <c r="E3"/>
      <c r="F3"/>
      <c r="G3"/>
      <c r="H3"/>
      <c r="I3"/>
      <c r="J3"/>
      <c r="K3" s="5"/>
      <c r="L3" s="5"/>
      <c r="M3" s="5"/>
      <c r="N3" s="5"/>
      <c r="O3" s="5"/>
      <c r="R3" s="306"/>
      <c r="S3" s="69"/>
      <c r="T3" s="69"/>
      <c r="U3" s="69"/>
      <c r="V3" s="70"/>
      <c r="W3" s="69"/>
    </row>
    <row r="4" spans="1:23" ht="33.6" customHeight="1" x14ac:dyDescent="0.3">
      <c r="A4" s="547" t="s">
        <v>455</v>
      </c>
      <c r="B4" s="548"/>
      <c r="C4" s="7"/>
      <c r="D4" s="7"/>
      <c r="E4" s="8"/>
      <c r="F4" s="8"/>
      <c r="G4" s="8"/>
      <c r="H4" s="8"/>
      <c r="I4" s="8"/>
      <c r="J4" s="8"/>
      <c r="K4" s="9"/>
      <c r="L4" s="9"/>
      <c r="M4" s="9"/>
      <c r="N4" s="9"/>
      <c r="O4" s="38"/>
      <c r="R4" s="306"/>
      <c r="S4" s="69"/>
      <c r="T4" s="69"/>
      <c r="U4" s="69"/>
      <c r="V4" s="70"/>
      <c r="W4" s="69"/>
    </row>
    <row r="5" spans="1:23" x14ac:dyDescent="0.3">
      <c r="B5" s="9"/>
      <c r="C5" s="9"/>
      <c r="D5" s="9"/>
      <c r="E5" s="9"/>
      <c r="F5" s="9"/>
      <c r="G5" s="9"/>
      <c r="H5" s="9"/>
      <c r="I5" s="9"/>
      <c r="J5" s="9"/>
      <c r="K5" s="9"/>
      <c r="L5" s="9"/>
      <c r="M5" s="9"/>
      <c r="N5" s="9"/>
      <c r="O5" s="38"/>
      <c r="R5" s="306"/>
      <c r="S5" s="69"/>
      <c r="T5" s="69"/>
      <c r="U5" s="69"/>
      <c r="V5" s="70"/>
      <c r="W5" s="69"/>
    </row>
    <row r="6" spans="1:23" ht="15.6" x14ac:dyDescent="0.3">
      <c r="A6" s="6" t="s">
        <v>232</v>
      </c>
      <c r="B6" s="9"/>
      <c r="C6" s="9"/>
      <c r="D6" s="9"/>
      <c r="E6" s="9"/>
      <c r="F6" s="9"/>
      <c r="G6" s="9"/>
      <c r="H6" s="9"/>
      <c r="I6" s="9"/>
      <c r="J6" s="9"/>
      <c r="K6" s="9"/>
      <c r="L6" s="9"/>
      <c r="M6" s="9"/>
      <c r="N6" s="9"/>
      <c r="O6" s="38"/>
      <c r="R6" s="306"/>
      <c r="S6" s="69"/>
      <c r="T6" s="69"/>
      <c r="U6" s="69"/>
      <c r="V6" s="70"/>
      <c r="W6" s="69"/>
    </row>
    <row r="7" spans="1:23" x14ac:dyDescent="0.3">
      <c r="A7" s="10"/>
      <c r="B7" s="9"/>
      <c r="C7" s="9"/>
      <c r="D7" s="9"/>
      <c r="E7" s="9"/>
      <c r="F7" s="9"/>
      <c r="G7" s="9"/>
      <c r="H7" s="9"/>
      <c r="I7" s="9"/>
      <c r="J7" s="9"/>
      <c r="K7" s="9"/>
      <c r="L7" s="9"/>
      <c r="M7" s="9"/>
      <c r="N7" s="9"/>
      <c r="O7" s="38"/>
      <c r="R7" s="69"/>
      <c r="S7" s="69"/>
      <c r="T7" s="69"/>
      <c r="U7" s="70"/>
      <c r="V7" s="69"/>
    </row>
    <row r="8" spans="1:23" x14ac:dyDescent="0.3">
      <c r="A8" s="10"/>
      <c r="B8" s="9"/>
      <c r="C8" s="9"/>
      <c r="D8" s="9"/>
      <c r="E8" s="9"/>
      <c r="F8" s="9"/>
      <c r="G8" s="9"/>
      <c r="H8" s="9"/>
      <c r="I8" s="9"/>
      <c r="J8" s="9"/>
      <c r="K8" s="9"/>
      <c r="L8" s="9"/>
      <c r="M8" s="9"/>
      <c r="N8" s="9"/>
      <c r="O8" s="38"/>
      <c r="R8" s="69"/>
      <c r="S8" s="69"/>
      <c r="T8" s="69"/>
      <c r="U8" s="70"/>
      <c r="V8" s="69"/>
    </row>
    <row r="9" spans="1:23" ht="17.25" customHeight="1" x14ac:dyDescent="0.3">
      <c r="A9" s="10"/>
      <c r="B9" s="9"/>
      <c r="C9" s="9"/>
      <c r="D9" s="9"/>
      <c r="E9" s="9"/>
      <c r="F9" s="9"/>
      <c r="G9" s="9"/>
      <c r="H9" s="9"/>
      <c r="I9" s="9"/>
      <c r="J9" s="9"/>
      <c r="K9" s="9"/>
      <c r="L9" s="9"/>
      <c r="M9" s="9"/>
      <c r="N9" s="9"/>
      <c r="O9" s="38"/>
      <c r="R9" s="69"/>
      <c r="S9" s="69"/>
      <c r="T9" s="69"/>
      <c r="U9" s="70"/>
      <c r="V9" s="69"/>
    </row>
    <row r="10" spans="1:23" ht="0.75" customHeight="1" x14ac:dyDescent="0.3">
      <c r="R10" s="69"/>
      <c r="S10" s="69"/>
      <c r="T10" s="69"/>
      <c r="U10" s="70"/>
      <c r="V10" s="69"/>
    </row>
    <row r="11" spans="1:23" ht="21" customHeight="1" x14ac:dyDescent="0.3">
      <c r="A11" s="555" t="s">
        <v>263</v>
      </c>
      <c r="B11" s="555"/>
      <c r="C11" s="555"/>
      <c r="D11" s="555"/>
      <c r="E11" s="555"/>
      <c r="F11" s="555"/>
      <c r="G11" s="555"/>
      <c r="H11" s="555"/>
      <c r="I11" s="555"/>
      <c r="J11" s="555"/>
      <c r="K11" s="555"/>
      <c r="L11" s="555"/>
      <c r="M11" s="555"/>
      <c r="N11" s="555"/>
      <c r="O11" s="555"/>
      <c r="P11" s="40"/>
      <c r="R11" s="69"/>
      <c r="S11" s="69"/>
      <c r="T11" s="69"/>
      <c r="U11" s="70"/>
      <c r="V11" s="69"/>
    </row>
    <row r="12" spans="1:23" ht="3.75" customHeight="1" x14ac:dyDescent="0.3">
      <c r="A12" s="11"/>
      <c r="B12" s="11"/>
      <c r="C12" s="11"/>
      <c r="D12" s="11"/>
      <c r="E12" s="11"/>
      <c r="F12" s="11"/>
      <c r="G12" s="11"/>
      <c r="H12" s="11"/>
      <c r="I12" s="11"/>
      <c r="J12" s="11"/>
      <c r="K12" s="11"/>
      <c r="L12" s="11"/>
      <c r="M12" s="11"/>
      <c r="N12" s="11"/>
      <c r="O12" s="11"/>
      <c r="R12" s="69"/>
      <c r="S12" s="69"/>
      <c r="T12" s="69"/>
      <c r="U12" s="70"/>
      <c r="V12" s="69"/>
    </row>
    <row r="13" spans="1:23" s="42" customFormat="1" ht="20.25" hidden="1" customHeight="1" thickBot="1" x14ac:dyDescent="0.35">
      <c r="A13" s="434" t="s">
        <v>5</v>
      </c>
      <c r="B13" s="556">
        <f>'Info District'!G11</f>
        <v>2025</v>
      </c>
      <c r="C13" s="557"/>
      <c r="E13" s="550"/>
      <c r="F13" s="550"/>
      <c r="G13" s="550"/>
      <c r="H13" s="550"/>
      <c r="I13" s="550"/>
      <c r="J13" s="554"/>
      <c r="Q13" s="63"/>
      <c r="R13" s="71"/>
      <c r="S13" s="71"/>
      <c r="T13" s="71"/>
      <c r="U13" s="72"/>
      <c r="V13" s="71"/>
    </row>
    <row r="14" spans="1:23" s="42" customFormat="1" ht="7.5" hidden="1" customHeight="1" thickBot="1" x14ac:dyDescent="0.35">
      <c r="A14" s="434"/>
      <c r="B14" s="13"/>
      <c r="C14" s="13"/>
      <c r="D14" s="13"/>
      <c r="O14" s="15"/>
      <c r="Q14" s="63"/>
      <c r="R14" s="71"/>
      <c r="S14" s="71"/>
      <c r="T14" s="71"/>
      <c r="U14" s="72"/>
      <c r="V14" s="71"/>
    </row>
    <row r="15" spans="1:23" s="42" customFormat="1" ht="16.5" hidden="1" customHeight="1" thickBot="1" x14ac:dyDescent="0.35">
      <c r="A15" s="434" t="s">
        <v>7</v>
      </c>
      <c r="B15" s="558" t="str">
        <f>'Info District'!G12</f>
        <v>PLATEAUX</v>
      </c>
      <c r="C15" s="559"/>
      <c r="D15" s="550" t="s">
        <v>8</v>
      </c>
      <c r="E15" s="550"/>
      <c r="F15" s="550"/>
      <c r="G15" s="551" t="str">
        <f>'Info District'!G13</f>
        <v>Agou</v>
      </c>
      <c r="H15" s="552"/>
      <c r="I15" s="553"/>
      <c r="L15" s="11"/>
      <c r="M15" s="11"/>
      <c r="N15" s="11"/>
      <c r="O15" s="11"/>
      <c r="P15" s="11"/>
      <c r="Q15" s="63"/>
      <c r="R15" s="71"/>
      <c r="S15" s="71"/>
      <c r="T15" s="71"/>
      <c r="U15" s="73"/>
      <c r="V15" s="71"/>
    </row>
    <row r="16" spans="1:23" s="42" customFormat="1" ht="3.75" hidden="1" customHeight="1" thickBot="1" x14ac:dyDescent="0.35">
      <c r="A16" s="139"/>
      <c r="B16" s="15"/>
      <c r="C16" s="15"/>
      <c r="D16" s="15"/>
      <c r="E16" s="15"/>
      <c r="K16" s="15"/>
      <c r="L16" s="15"/>
      <c r="M16" s="15"/>
      <c r="O16" s="15"/>
      <c r="Q16" s="63"/>
      <c r="R16" s="71"/>
      <c r="S16" s="71"/>
      <c r="T16" s="71"/>
      <c r="U16" s="72"/>
      <c r="V16" s="71"/>
    </row>
    <row r="17" spans="1:23" s="42" customFormat="1" ht="18" hidden="1" customHeight="1" thickBot="1" x14ac:dyDescent="0.35">
      <c r="A17" s="434" t="s">
        <v>9</v>
      </c>
      <c r="B17" s="556" t="str">
        <f>'Info District'!G17</f>
        <v>Avril à Juin 2025</v>
      </c>
      <c r="C17" s="560"/>
      <c r="D17" s="560"/>
      <c r="E17" s="557"/>
      <c r="G17" s="550" t="s">
        <v>11</v>
      </c>
      <c r="H17" s="550"/>
      <c r="I17" s="550"/>
      <c r="J17" s="550"/>
      <c r="K17" s="554"/>
      <c r="L17" s="551" t="str">
        <f>'Info District'!G18</f>
        <v>Juillet à Septembre 2025</v>
      </c>
      <c r="M17" s="552"/>
      <c r="N17" s="552"/>
      <c r="O17" s="552"/>
      <c r="P17" s="553"/>
      <c r="Q17" s="63"/>
      <c r="R17" s="71"/>
      <c r="S17" s="71"/>
      <c r="T17" s="71"/>
      <c r="U17" s="72"/>
      <c r="V17" s="71"/>
    </row>
    <row r="18" spans="1:23" s="9" customFormat="1" ht="6" customHeight="1" thickBot="1" x14ac:dyDescent="0.3">
      <c r="B18" s="43"/>
      <c r="C18" s="43"/>
      <c r="D18" s="43"/>
      <c r="E18" s="44"/>
      <c r="F18" s="43"/>
      <c r="G18" s="45"/>
      <c r="H18" s="45"/>
      <c r="I18" s="45"/>
      <c r="J18" s="45"/>
      <c r="K18" s="45"/>
      <c r="L18" s="45"/>
      <c r="M18" s="45"/>
      <c r="O18" s="38"/>
      <c r="Q18" s="64"/>
      <c r="R18" s="74"/>
      <c r="S18" s="74"/>
      <c r="T18" s="74"/>
      <c r="U18" s="75"/>
      <c r="V18" s="74"/>
    </row>
    <row r="19" spans="1:23" s="9" customFormat="1" ht="31.5" customHeight="1" thickBot="1" x14ac:dyDescent="0.35">
      <c r="A19" s="532" t="s">
        <v>12</v>
      </c>
      <c r="B19" s="532"/>
      <c r="C19" s="533"/>
      <c r="D19" s="575"/>
      <c r="E19" s="576"/>
      <c r="F19" s="576"/>
      <c r="G19" s="576"/>
      <c r="H19" s="576"/>
      <c r="I19" s="576"/>
      <c r="J19" s="576"/>
      <c r="K19" s="576"/>
      <c r="L19" s="576"/>
      <c r="M19" s="576"/>
      <c r="N19" s="577"/>
      <c r="O19" s="11"/>
      <c r="P19" s="464" t="str">
        <f>'Info District'!H17</f>
        <v>T2</v>
      </c>
      <c r="Q19" s="65"/>
      <c r="R19" s="535" t="s">
        <v>96</v>
      </c>
      <c r="S19" s="536"/>
      <c r="T19" s="536"/>
      <c r="U19" s="536"/>
      <c r="V19" s="537"/>
    </row>
    <row r="20" spans="1:23" s="9" customFormat="1" ht="8.25" customHeight="1" thickBot="1" x14ac:dyDescent="0.35">
      <c r="A20" s="12"/>
      <c r="B20" s="12"/>
      <c r="C20" s="12"/>
      <c r="D20" s="12"/>
      <c r="E20" s="12"/>
      <c r="F20" s="12"/>
      <c r="G20" s="13"/>
      <c r="H20" s="13"/>
      <c r="I20" s="13"/>
      <c r="J20" s="13"/>
      <c r="K20" s="13"/>
      <c r="L20" s="14"/>
      <c r="M20" s="14"/>
      <c r="N20" s="14"/>
      <c r="O20" s="14"/>
      <c r="Q20" s="64"/>
      <c r="R20" s="146"/>
      <c r="S20" s="74"/>
      <c r="T20" s="74"/>
      <c r="U20" s="76"/>
      <c r="V20" s="147"/>
    </row>
    <row r="21" spans="1:23" s="9" customFormat="1" ht="30.75" customHeight="1" thickBot="1" x14ac:dyDescent="0.35">
      <c r="A21" s="564" t="s">
        <v>6</v>
      </c>
      <c r="B21" s="564"/>
      <c r="C21" s="564"/>
      <c r="D21" s="565"/>
      <c r="E21" s="566"/>
      <c r="F21" s="566"/>
      <c r="G21" s="566"/>
      <c r="H21" s="567"/>
      <c r="I21" s="12"/>
      <c r="K21" s="230" t="s">
        <v>338</v>
      </c>
      <c r="O21" s="571"/>
      <c r="P21" s="572"/>
      <c r="Q21" s="64"/>
      <c r="R21" s="146"/>
      <c r="S21" s="74"/>
      <c r="T21" s="74"/>
      <c r="U21" s="76"/>
      <c r="V21" s="147"/>
    </row>
    <row r="22" spans="1:23" s="9" customFormat="1" ht="9" customHeight="1" thickBot="1" x14ac:dyDescent="0.35">
      <c r="A22" s="12"/>
      <c r="B22" s="12"/>
      <c r="C22" s="12"/>
      <c r="D22" s="12"/>
      <c r="E22" s="12"/>
      <c r="F22" s="12"/>
      <c r="G22" s="13"/>
      <c r="H22" s="13"/>
      <c r="I22" s="13"/>
      <c r="J22" s="13"/>
      <c r="K22" s="13"/>
      <c r="L22" s="14"/>
      <c r="M22" s="14"/>
      <c r="N22" s="14"/>
      <c r="O22" s="14"/>
      <c r="Q22" s="64"/>
      <c r="R22" s="146"/>
      <c r="S22" s="74"/>
      <c r="T22" s="74"/>
      <c r="U22" s="76"/>
      <c r="V22" s="147"/>
    </row>
    <row r="23" spans="1:23" s="9" customFormat="1" ht="30" customHeight="1" thickBot="1" x14ac:dyDescent="0.35">
      <c r="A23" s="532" t="s">
        <v>240</v>
      </c>
      <c r="B23" s="532"/>
      <c r="C23" s="533"/>
      <c r="D23" s="568" t="s">
        <v>265</v>
      </c>
      <c r="E23" s="569"/>
      <c r="F23" s="570"/>
      <c r="H23" s="229"/>
      <c r="I23" s="573" t="s">
        <v>337</v>
      </c>
      <c r="J23" s="573"/>
      <c r="K23" s="573"/>
      <c r="L23" s="573"/>
      <c r="M23" s="573"/>
      <c r="N23" s="574"/>
      <c r="O23" s="562"/>
      <c r="P23" s="563"/>
      <c r="Q23" s="64"/>
      <c r="R23" s="146"/>
      <c r="S23" s="74"/>
      <c r="T23" s="74"/>
      <c r="U23" s="76"/>
      <c r="V23" s="147"/>
    </row>
    <row r="24" spans="1:23" s="9" customFormat="1" ht="6" customHeight="1" x14ac:dyDescent="0.3">
      <c r="A24" s="12"/>
      <c r="B24" s="12"/>
      <c r="C24" s="12"/>
      <c r="D24" s="12"/>
      <c r="E24" s="12"/>
      <c r="F24" s="12"/>
      <c r="G24" s="13"/>
      <c r="H24" s="15"/>
      <c r="I24" s="15"/>
      <c r="J24" s="15"/>
      <c r="K24" s="13"/>
      <c r="L24" s="14"/>
      <c r="M24" s="14"/>
      <c r="N24" s="14"/>
      <c r="O24" s="14"/>
      <c r="Q24" s="64"/>
      <c r="R24" s="146"/>
      <c r="S24" s="74"/>
      <c r="T24" s="74"/>
      <c r="U24" s="76"/>
      <c r="V24" s="147"/>
    </row>
    <row r="25" spans="1:23" s="9" customFormat="1" ht="4.5" customHeight="1" thickBot="1" x14ac:dyDescent="0.35">
      <c r="A25" s="12"/>
      <c r="B25" s="12"/>
      <c r="C25" s="12"/>
      <c r="D25" s="12"/>
      <c r="E25" s="12"/>
      <c r="F25" s="12"/>
      <c r="G25" s="13"/>
      <c r="H25" s="13"/>
      <c r="I25" s="13"/>
      <c r="J25" s="13"/>
      <c r="K25" s="13"/>
      <c r="L25" s="14"/>
      <c r="M25" s="14"/>
      <c r="N25" s="14"/>
      <c r="O25" s="14"/>
      <c r="Q25" s="64"/>
      <c r="R25" s="146"/>
      <c r="S25" s="74"/>
      <c r="T25" s="74"/>
      <c r="U25" s="76"/>
      <c r="V25" s="147"/>
    </row>
    <row r="26" spans="1:23" ht="76.5" customHeight="1" thickBot="1" x14ac:dyDescent="0.35">
      <c r="A26" s="541" t="s">
        <v>13</v>
      </c>
      <c r="B26" s="16" t="s">
        <v>14</v>
      </c>
      <c r="C26" s="108" t="s">
        <v>15</v>
      </c>
      <c r="D26" s="118" t="s">
        <v>16</v>
      </c>
      <c r="E26" s="117" t="s">
        <v>17</v>
      </c>
      <c r="F26" s="16" t="s">
        <v>18</v>
      </c>
      <c r="G26" s="16" t="s">
        <v>233</v>
      </c>
      <c r="H26" s="16" t="s">
        <v>234</v>
      </c>
      <c r="I26" s="16" t="s">
        <v>19</v>
      </c>
      <c r="J26" s="16" t="s">
        <v>20</v>
      </c>
      <c r="K26" s="108" t="s">
        <v>21</v>
      </c>
      <c r="L26" s="136" t="s">
        <v>22</v>
      </c>
      <c r="M26" s="137" t="s">
        <v>236</v>
      </c>
      <c r="N26" s="138" t="s">
        <v>23</v>
      </c>
      <c r="O26" s="109" t="s">
        <v>39</v>
      </c>
      <c r="P26" s="16" t="s">
        <v>40</v>
      </c>
      <c r="R26" s="148" t="s">
        <v>237</v>
      </c>
      <c r="S26" s="140" t="s">
        <v>93</v>
      </c>
      <c r="T26" s="140" t="s">
        <v>239</v>
      </c>
      <c r="U26" s="140" t="s">
        <v>238</v>
      </c>
      <c r="V26" s="149" t="s">
        <v>97</v>
      </c>
    </row>
    <row r="27" spans="1:23" s="47" customFormat="1" ht="21.75" customHeight="1" thickBot="1" x14ac:dyDescent="0.35">
      <c r="A27" s="542"/>
      <c r="B27" s="46" t="s">
        <v>24</v>
      </c>
      <c r="C27" s="46" t="s">
        <v>25</v>
      </c>
      <c r="D27" s="112" t="s">
        <v>26</v>
      </c>
      <c r="E27" s="46" t="s">
        <v>27</v>
      </c>
      <c r="F27" s="46"/>
      <c r="G27" s="46" t="s">
        <v>28</v>
      </c>
      <c r="H27" s="46"/>
      <c r="I27" s="46" t="s">
        <v>29</v>
      </c>
      <c r="J27" s="46"/>
      <c r="K27" s="131" t="s">
        <v>235</v>
      </c>
      <c r="L27" s="133"/>
      <c r="M27" s="134"/>
      <c r="N27" s="135"/>
      <c r="O27" s="132" t="s">
        <v>30</v>
      </c>
      <c r="P27" s="46"/>
      <c r="Q27" s="66"/>
      <c r="R27" s="150"/>
      <c r="S27" s="67" t="s">
        <v>94</v>
      </c>
      <c r="T27" s="67" t="s">
        <v>95</v>
      </c>
      <c r="U27" s="94"/>
      <c r="V27" s="151" t="str">
        <f>IF(J28&lt;=0,"",IF(J28=90,$W$28))</f>
        <v/>
      </c>
      <c r="W27" s="37" t="s">
        <v>98</v>
      </c>
    </row>
    <row r="28" spans="1:23" ht="49.5" customHeight="1" x14ac:dyDescent="0.3">
      <c r="A28" s="231" t="str">
        <f>CDT!B26</f>
        <v>Artéméther-Luméfantrine 6cp (AL)</v>
      </c>
      <c r="B28" s="79"/>
      <c r="C28" s="110"/>
      <c r="D28" s="120" t="str">
        <f>IF(B28&lt;&gt;"",B28+C28,"")</f>
        <v/>
      </c>
      <c r="E28" s="119"/>
      <c r="F28" s="79"/>
      <c r="G28" s="79"/>
      <c r="H28" s="79"/>
      <c r="I28" s="79"/>
      <c r="J28" s="79"/>
      <c r="K28" s="110"/>
      <c r="L28" s="431" t="str">
        <f>IF(B28&lt;&gt;"",IF(J28=0,E28,((E28*90)/(90-J28))),"0")</f>
        <v>0</v>
      </c>
      <c r="M28" s="428" t="str">
        <f>IF(B28&lt;&gt;"",((E28/R28)*30),"0")</f>
        <v>0</v>
      </c>
      <c r="N28" s="250" t="str">
        <f>IF(B28&lt;&gt;"",IF(J28=0,((E28+L28)-K28),((M28*6)-K28)),"0")</f>
        <v>0</v>
      </c>
      <c r="O28" s="251"/>
      <c r="P28" s="81"/>
      <c r="R28" s="152">
        <f>(90-J28)</f>
        <v>90</v>
      </c>
      <c r="S28" s="68" t="e">
        <f>D28-(E28+G28+I28+H28)</f>
        <v>#VALUE!</v>
      </c>
      <c r="T28" s="68" t="e">
        <f>K28-S28</f>
        <v>#VALUE!</v>
      </c>
      <c r="U28" s="95">
        <v>6</v>
      </c>
      <c r="V28" s="153" t="e">
        <f t="shared" ref="V28:V52" si="0">IF(T28=0,"",$W$27)</f>
        <v>#VALUE!</v>
      </c>
      <c r="W28" s="37" t="s">
        <v>203</v>
      </c>
    </row>
    <row r="29" spans="1:23" ht="45" customHeight="1" x14ac:dyDescent="0.3">
      <c r="A29" s="231" t="str">
        <f>CDT!B27</f>
        <v>Artéméther-Luméfantrine 12cp (AL)</v>
      </c>
      <c r="B29" s="79"/>
      <c r="C29" s="110"/>
      <c r="D29" s="121" t="str">
        <f t="shared" ref="D29:D36" si="1">IF(B29&lt;&gt;"",B29+C29,"")</f>
        <v/>
      </c>
      <c r="E29" s="119"/>
      <c r="F29" s="79"/>
      <c r="G29" s="79"/>
      <c r="H29" s="79"/>
      <c r="I29" s="79"/>
      <c r="J29" s="79"/>
      <c r="K29" s="110"/>
      <c r="L29" s="431" t="str">
        <f t="shared" ref="L29:L36" si="2">IF(B29&lt;&gt;"",IF(J29=0,E29,((E29*90)/(90-J29))),"0")</f>
        <v>0</v>
      </c>
      <c r="M29" s="428" t="str">
        <f t="shared" ref="M29:M36" si="3">IF(B29&lt;&gt;"",((E29/R29)*30),"0")</f>
        <v>0</v>
      </c>
      <c r="N29" s="250" t="str">
        <f t="shared" ref="N29:N36" si="4">IF(B29&lt;&gt;"",IF(J29=0,((E29+L29)-K29),((M29*6)-K29)),"0")</f>
        <v>0</v>
      </c>
      <c r="O29" s="251"/>
      <c r="P29" s="81"/>
      <c r="R29" s="152">
        <f t="shared" ref="R29:R50" si="5">(90-J29)</f>
        <v>90</v>
      </c>
      <c r="S29" s="68" t="e">
        <f t="shared" ref="S29:S49" si="6">D29-(E29+G29+I29+H29)</f>
        <v>#VALUE!</v>
      </c>
      <c r="T29" s="68" t="e">
        <f t="shared" ref="T29:T50" si="7">K29-S29</f>
        <v>#VALUE!</v>
      </c>
      <c r="U29" s="95">
        <v>12</v>
      </c>
      <c r="V29" s="153" t="e">
        <f t="shared" si="0"/>
        <v>#VALUE!</v>
      </c>
    </row>
    <row r="30" spans="1:23" ht="49.5" customHeight="1" x14ac:dyDescent="0.3">
      <c r="A30" s="231" t="str">
        <f>CDT!B28</f>
        <v>Artéméther-Luméfantrine 18cp (AL)</v>
      </c>
      <c r="B30" s="79"/>
      <c r="C30" s="110"/>
      <c r="D30" s="121" t="str">
        <f t="shared" si="1"/>
        <v/>
      </c>
      <c r="E30" s="119"/>
      <c r="F30" s="79"/>
      <c r="G30" s="79"/>
      <c r="H30" s="79"/>
      <c r="I30" s="79"/>
      <c r="J30" s="79"/>
      <c r="K30" s="110"/>
      <c r="L30" s="431" t="str">
        <f t="shared" si="2"/>
        <v>0</v>
      </c>
      <c r="M30" s="428" t="str">
        <f t="shared" si="3"/>
        <v>0</v>
      </c>
      <c r="N30" s="250" t="str">
        <f t="shared" si="4"/>
        <v>0</v>
      </c>
      <c r="O30" s="251"/>
      <c r="P30" s="81"/>
      <c r="R30" s="152">
        <f t="shared" si="5"/>
        <v>90</v>
      </c>
      <c r="S30" s="68" t="e">
        <f t="shared" si="6"/>
        <v>#VALUE!</v>
      </c>
      <c r="T30" s="68" t="e">
        <f t="shared" si="7"/>
        <v>#VALUE!</v>
      </c>
      <c r="U30" s="95">
        <v>18</v>
      </c>
      <c r="V30" s="153" t="e">
        <f t="shared" si="0"/>
        <v>#VALUE!</v>
      </c>
    </row>
    <row r="31" spans="1:23" ht="49.5" customHeight="1" x14ac:dyDescent="0.3">
      <c r="A31" s="231" t="str">
        <f>CDT!B29</f>
        <v>Artéméther-Luméfantrine 24cp (AL)</v>
      </c>
      <c r="B31" s="79"/>
      <c r="C31" s="110"/>
      <c r="D31" s="121" t="str">
        <f t="shared" si="1"/>
        <v/>
      </c>
      <c r="E31" s="119"/>
      <c r="F31" s="79"/>
      <c r="G31" s="79"/>
      <c r="H31" s="79"/>
      <c r="I31" s="79"/>
      <c r="J31" s="79"/>
      <c r="K31" s="110"/>
      <c r="L31" s="431" t="str">
        <f t="shared" si="2"/>
        <v>0</v>
      </c>
      <c r="M31" s="428" t="str">
        <f t="shared" si="3"/>
        <v>0</v>
      </c>
      <c r="N31" s="250" t="str">
        <f t="shared" si="4"/>
        <v>0</v>
      </c>
      <c r="O31" s="251"/>
      <c r="P31" s="81"/>
      <c r="R31" s="152">
        <f t="shared" si="5"/>
        <v>90</v>
      </c>
      <c r="S31" s="68" t="e">
        <f t="shared" si="6"/>
        <v>#VALUE!</v>
      </c>
      <c r="T31" s="68" t="e">
        <f t="shared" si="7"/>
        <v>#VALUE!</v>
      </c>
      <c r="U31" s="95">
        <v>24</v>
      </c>
      <c r="V31" s="153" t="e">
        <f t="shared" si="0"/>
        <v>#VALUE!</v>
      </c>
    </row>
    <row r="32" spans="1:23" ht="50.25" hidden="1" customHeight="1" x14ac:dyDescent="0.3">
      <c r="A32" s="17" t="str">
        <f>CDT!B30</f>
        <v>Artéméther injectable 40 mg</v>
      </c>
      <c r="B32" s="79"/>
      <c r="C32" s="110"/>
      <c r="D32" s="121" t="str">
        <f t="shared" si="1"/>
        <v/>
      </c>
      <c r="E32" s="119"/>
      <c r="F32" s="79"/>
      <c r="G32" s="79"/>
      <c r="H32" s="79"/>
      <c r="I32" s="79"/>
      <c r="J32" s="79"/>
      <c r="K32" s="110"/>
      <c r="L32" s="431" t="str">
        <f t="shared" si="2"/>
        <v>0</v>
      </c>
      <c r="M32" s="428" t="str">
        <f t="shared" si="3"/>
        <v>0</v>
      </c>
      <c r="N32" s="250" t="str">
        <f t="shared" si="4"/>
        <v>0</v>
      </c>
      <c r="O32" s="251"/>
      <c r="P32" s="79"/>
      <c r="R32" s="152">
        <f t="shared" si="5"/>
        <v>90</v>
      </c>
      <c r="S32" s="68" t="e">
        <f t="shared" si="6"/>
        <v>#VALUE!</v>
      </c>
      <c r="T32" s="68" t="e">
        <f t="shared" si="7"/>
        <v>#VALUE!</v>
      </c>
      <c r="U32" s="95">
        <v>1</v>
      </c>
      <c r="V32" s="153" t="e">
        <f t="shared" si="0"/>
        <v>#VALUE!</v>
      </c>
    </row>
    <row r="33" spans="1:22" ht="50.25" hidden="1" customHeight="1" x14ac:dyDescent="0.3">
      <c r="A33" s="17" t="str">
        <f>CDT!B31</f>
        <v>Artéméther injectable 80 mg</v>
      </c>
      <c r="B33" s="79"/>
      <c r="C33" s="110"/>
      <c r="D33" s="121" t="str">
        <f t="shared" si="1"/>
        <v/>
      </c>
      <c r="E33" s="119"/>
      <c r="F33" s="79"/>
      <c r="G33" s="79"/>
      <c r="H33" s="79"/>
      <c r="I33" s="79"/>
      <c r="J33" s="79"/>
      <c r="K33" s="110"/>
      <c r="L33" s="431" t="str">
        <f t="shared" si="2"/>
        <v>0</v>
      </c>
      <c r="M33" s="428" t="str">
        <f t="shared" si="3"/>
        <v>0</v>
      </c>
      <c r="N33" s="250" t="str">
        <f t="shared" si="4"/>
        <v>0</v>
      </c>
      <c r="O33" s="251"/>
      <c r="P33" s="79"/>
      <c r="R33" s="152">
        <f t="shared" si="5"/>
        <v>90</v>
      </c>
      <c r="S33" s="68" t="e">
        <f t="shared" si="6"/>
        <v>#VALUE!</v>
      </c>
      <c r="T33" s="68" t="e">
        <f t="shared" si="7"/>
        <v>#VALUE!</v>
      </c>
      <c r="U33" s="95">
        <v>1</v>
      </c>
      <c r="V33" s="153" t="e">
        <f t="shared" si="0"/>
        <v>#VALUE!</v>
      </c>
    </row>
    <row r="34" spans="1:22" ht="50.25" hidden="1" customHeight="1" x14ac:dyDescent="0.3">
      <c r="A34" s="17" t="str">
        <f>CDT!B32</f>
        <v>Artésunate injectable 60 mg</v>
      </c>
      <c r="B34" s="79"/>
      <c r="C34" s="110"/>
      <c r="D34" s="121" t="str">
        <f t="shared" si="1"/>
        <v/>
      </c>
      <c r="E34" s="119"/>
      <c r="F34" s="79"/>
      <c r="G34" s="79"/>
      <c r="H34" s="79"/>
      <c r="I34" s="79"/>
      <c r="J34" s="79"/>
      <c r="K34" s="110"/>
      <c r="L34" s="431" t="str">
        <f t="shared" si="2"/>
        <v>0</v>
      </c>
      <c r="M34" s="428" t="str">
        <f t="shared" si="3"/>
        <v>0</v>
      </c>
      <c r="N34" s="250" t="str">
        <f t="shared" si="4"/>
        <v>0</v>
      </c>
      <c r="O34" s="251"/>
      <c r="P34" s="79"/>
      <c r="R34" s="152">
        <f t="shared" si="5"/>
        <v>90</v>
      </c>
      <c r="S34" s="68" t="e">
        <f t="shared" si="6"/>
        <v>#VALUE!</v>
      </c>
      <c r="T34" s="68" t="e">
        <f t="shared" si="7"/>
        <v>#VALUE!</v>
      </c>
      <c r="U34" s="95">
        <v>1</v>
      </c>
      <c r="V34" s="153" t="e">
        <f t="shared" si="0"/>
        <v>#VALUE!</v>
      </c>
    </row>
    <row r="35" spans="1:22" ht="50.25" hidden="1" customHeight="1" x14ac:dyDescent="0.3">
      <c r="A35" s="17" t="str">
        <f>CDT!B33</f>
        <v xml:space="preserve"> Sulfadoxine Pyriméthamine:  (SP)</v>
      </c>
      <c r="B35" s="79"/>
      <c r="C35" s="110"/>
      <c r="D35" s="121" t="str">
        <f t="shared" si="1"/>
        <v/>
      </c>
      <c r="E35" s="119"/>
      <c r="F35" s="79"/>
      <c r="G35" s="79"/>
      <c r="H35" s="79"/>
      <c r="I35" s="79"/>
      <c r="J35" s="79"/>
      <c r="K35" s="110"/>
      <c r="L35" s="431" t="str">
        <f t="shared" si="2"/>
        <v>0</v>
      </c>
      <c r="M35" s="428" t="str">
        <f t="shared" si="3"/>
        <v>0</v>
      </c>
      <c r="N35" s="250" t="str">
        <f t="shared" si="4"/>
        <v>0</v>
      </c>
      <c r="O35" s="251"/>
      <c r="P35" s="79"/>
      <c r="R35" s="152">
        <f t="shared" si="5"/>
        <v>90</v>
      </c>
      <c r="S35" s="68" t="e">
        <f t="shared" si="6"/>
        <v>#VALUE!</v>
      </c>
      <c r="T35" s="68" t="e">
        <f t="shared" si="7"/>
        <v>#VALUE!</v>
      </c>
      <c r="U35" s="95">
        <v>3</v>
      </c>
      <c r="V35" s="153" t="e">
        <f t="shared" si="0"/>
        <v>#VALUE!</v>
      </c>
    </row>
    <row r="36" spans="1:22" ht="45.75" customHeight="1" thickBot="1" x14ac:dyDescent="0.35">
      <c r="A36" s="231" t="str">
        <f>CDT!B34</f>
        <v>Test de Diagnostic Rapide  : (TDR)</v>
      </c>
      <c r="B36" s="79"/>
      <c r="C36" s="110"/>
      <c r="D36" s="305" t="str">
        <f t="shared" si="1"/>
        <v/>
      </c>
      <c r="E36" s="119"/>
      <c r="F36" s="79"/>
      <c r="G36" s="79"/>
      <c r="H36" s="79"/>
      <c r="I36" s="79"/>
      <c r="J36" s="79"/>
      <c r="K36" s="110"/>
      <c r="L36" s="431" t="str">
        <f t="shared" si="2"/>
        <v>0</v>
      </c>
      <c r="M36" s="428" t="str">
        <f t="shared" si="3"/>
        <v>0</v>
      </c>
      <c r="N36" s="250" t="str">
        <f t="shared" si="4"/>
        <v>0</v>
      </c>
      <c r="O36" s="251"/>
      <c r="P36" s="79"/>
      <c r="R36" s="152">
        <f t="shared" si="5"/>
        <v>90</v>
      </c>
      <c r="S36" s="68" t="e">
        <f t="shared" si="6"/>
        <v>#VALUE!</v>
      </c>
      <c r="T36" s="68" t="e">
        <f t="shared" si="7"/>
        <v>#VALUE!</v>
      </c>
      <c r="U36" s="95">
        <v>1</v>
      </c>
      <c r="V36" s="153" t="e">
        <f t="shared" si="0"/>
        <v>#VALUE!</v>
      </c>
    </row>
    <row r="37" spans="1:22" ht="34.5" hidden="1" customHeight="1" x14ac:dyDescent="0.3">
      <c r="A37" s="17" t="str">
        <f>CDT!B35</f>
        <v>Moustiquaire à Imprégnation Durable: (MID)</v>
      </c>
      <c r="B37" s="79"/>
      <c r="C37" s="110"/>
      <c r="D37" s="304">
        <f t="shared" ref="D37:D50" si="8">B37+C37</f>
        <v>0</v>
      </c>
      <c r="E37" s="119"/>
      <c r="F37" s="79"/>
      <c r="G37" s="79"/>
      <c r="H37" s="79"/>
      <c r="I37" s="79"/>
      <c r="J37" s="79"/>
      <c r="K37" s="110"/>
      <c r="L37" s="113">
        <f t="shared" ref="L37:L50" si="9">IF(J37=0,E37,((D37*90)/(90-J37)))</f>
        <v>0</v>
      </c>
      <c r="M37" s="55">
        <f t="shared" ref="M37:M50" si="10">(E37/R37)*30</f>
        <v>0</v>
      </c>
      <c r="N37" s="114">
        <f t="shared" ref="N37:N49" si="11">IF(J37=0,((E37+L37)-K37),((L37*2)-K37))</f>
        <v>0</v>
      </c>
      <c r="O37" s="111" t="str">
        <f t="shared" ref="O37:O50" si="12">IF(N37=0,"0",N37)</f>
        <v>0</v>
      </c>
      <c r="P37" s="79"/>
      <c r="R37" s="152">
        <f t="shared" si="5"/>
        <v>90</v>
      </c>
      <c r="S37" s="68">
        <f t="shared" si="6"/>
        <v>0</v>
      </c>
      <c r="T37" s="68">
        <f t="shared" si="7"/>
        <v>0</v>
      </c>
      <c r="U37" s="95">
        <v>1</v>
      </c>
      <c r="V37" s="153" t="str">
        <f t="shared" si="0"/>
        <v/>
      </c>
    </row>
    <row r="38" spans="1:22" ht="34.5" hidden="1" customHeight="1" x14ac:dyDescent="0.3">
      <c r="A38" s="17" t="str">
        <f>CDT!B40</f>
        <v>Artésunate Amodiaquine: (ASAQ) : 3 cp (25/67,5 mg)</v>
      </c>
      <c r="B38" s="79"/>
      <c r="C38" s="110"/>
      <c r="D38" s="121">
        <f t="shared" si="8"/>
        <v>0</v>
      </c>
      <c r="E38" s="119"/>
      <c r="F38" s="79"/>
      <c r="G38" s="79"/>
      <c r="H38" s="79"/>
      <c r="I38" s="79"/>
      <c r="J38" s="79"/>
      <c r="K38" s="110"/>
      <c r="L38" s="113">
        <f t="shared" si="9"/>
        <v>0</v>
      </c>
      <c r="M38" s="55">
        <f t="shared" si="10"/>
        <v>0</v>
      </c>
      <c r="N38" s="114">
        <f t="shared" si="11"/>
        <v>0</v>
      </c>
      <c r="O38" s="111" t="str">
        <f t="shared" si="12"/>
        <v>0</v>
      </c>
      <c r="P38" s="79"/>
      <c r="R38" s="152">
        <f t="shared" si="5"/>
        <v>90</v>
      </c>
      <c r="S38" s="68">
        <f t="shared" si="6"/>
        <v>0</v>
      </c>
      <c r="T38" s="68">
        <f t="shared" si="7"/>
        <v>0</v>
      </c>
      <c r="U38" s="95">
        <v>3</v>
      </c>
      <c r="V38" s="153" t="str">
        <f t="shared" si="0"/>
        <v/>
      </c>
    </row>
    <row r="39" spans="1:22" ht="34.5" hidden="1" customHeight="1" x14ac:dyDescent="0.3">
      <c r="A39" s="17" t="str">
        <f>CDT!B41</f>
        <v>Artésunate Amodiaquine: (ASAQ) 3 cp (50/135 mg)</v>
      </c>
      <c r="B39" s="79"/>
      <c r="C39" s="110"/>
      <c r="D39" s="121">
        <f t="shared" si="8"/>
        <v>0</v>
      </c>
      <c r="E39" s="119"/>
      <c r="F39" s="79"/>
      <c r="G39" s="79"/>
      <c r="H39" s="79"/>
      <c r="I39" s="79"/>
      <c r="J39" s="79"/>
      <c r="K39" s="110"/>
      <c r="L39" s="113">
        <f t="shared" si="9"/>
        <v>0</v>
      </c>
      <c r="M39" s="55">
        <f t="shared" si="10"/>
        <v>0</v>
      </c>
      <c r="N39" s="114">
        <f t="shared" si="11"/>
        <v>0</v>
      </c>
      <c r="O39" s="111" t="str">
        <f t="shared" si="12"/>
        <v>0</v>
      </c>
      <c r="P39" s="79"/>
      <c r="R39" s="152">
        <f t="shared" si="5"/>
        <v>90</v>
      </c>
      <c r="S39" s="68">
        <f t="shared" si="6"/>
        <v>0</v>
      </c>
      <c r="T39" s="68">
        <f t="shared" si="7"/>
        <v>0</v>
      </c>
      <c r="U39" s="95">
        <v>3</v>
      </c>
      <c r="V39" s="153" t="str">
        <f t="shared" si="0"/>
        <v/>
      </c>
    </row>
    <row r="40" spans="1:22" ht="34.5" hidden="1" customHeight="1" x14ac:dyDescent="0.3">
      <c r="A40" s="17" t="str">
        <f>CDT!B42</f>
        <v>Artésunate Amodiaquine: (ASAQ) 3 cp (100/270 mg)</v>
      </c>
      <c r="B40" s="79"/>
      <c r="C40" s="110"/>
      <c r="D40" s="121">
        <f t="shared" si="8"/>
        <v>0</v>
      </c>
      <c r="E40" s="119"/>
      <c r="F40" s="79"/>
      <c r="G40" s="79"/>
      <c r="H40" s="79"/>
      <c r="I40" s="79"/>
      <c r="J40" s="79"/>
      <c r="K40" s="110"/>
      <c r="L40" s="113">
        <f t="shared" si="9"/>
        <v>0</v>
      </c>
      <c r="M40" s="55">
        <f t="shared" si="10"/>
        <v>0</v>
      </c>
      <c r="N40" s="114">
        <f t="shared" si="11"/>
        <v>0</v>
      </c>
      <c r="O40" s="111" t="str">
        <f t="shared" si="12"/>
        <v>0</v>
      </c>
      <c r="P40" s="79"/>
      <c r="R40" s="152">
        <f t="shared" si="5"/>
        <v>90</v>
      </c>
      <c r="S40" s="68">
        <f t="shared" si="6"/>
        <v>0</v>
      </c>
      <c r="T40" s="68">
        <f t="shared" si="7"/>
        <v>0</v>
      </c>
      <c r="U40" s="95">
        <v>3</v>
      </c>
      <c r="V40" s="153" t="str">
        <f t="shared" si="0"/>
        <v/>
      </c>
    </row>
    <row r="41" spans="1:22" ht="34.5" hidden="1" customHeight="1" x14ac:dyDescent="0.3">
      <c r="A41" s="17" t="str">
        <f>CDT!B43</f>
        <v>Artésunate Amodiaquine: (ASAQ) 6 cp (100/270 mg)</v>
      </c>
      <c r="B41" s="79"/>
      <c r="C41" s="110"/>
      <c r="D41" s="121">
        <f t="shared" si="8"/>
        <v>0</v>
      </c>
      <c r="E41" s="119"/>
      <c r="F41" s="79"/>
      <c r="G41" s="79"/>
      <c r="H41" s="79"/>
      <c r="I41" s="79"/>
      <c r="J41" s="79"/>
      <c r="K41" s="110"/>
      <c r="L41" s="113">
        <f t="shared" si="9"/>
        <v>0</v>
      </c>
      <c r="M41" s="55">
        <f t="shared" si="10"/>
        <v>0</v>
      </c>
      <c r="N41" s="114">
        <f t="shared" si="11"/>
        <v>0</v>
      </c>
      <c r="O41" s="111" t="str">
        <f t="shared" si="12"/>
        <v>0</v>
      </c>
      <c r="P41" s="79"/>
      <c r="R41" s="152">
        <f t="shared" si="5"/>
        <v>90</v>
      </c>
      <c r="S41" s="68">
        <f t="shared" si="6"/>
        <v>0</v>
      </c>
      <c r="T41" s="68">
        <f t="shared" si="7"/>
        <v>0</v>
      </c>
      <c r="U41" s="95">
        <v>3</v>
      </c>
      <c r="V41" s="153" t="str">
        <f t="shared" si="0"/>
        <v/>
      </c>
    </row>
    <row r="42" spans="1:22" ht="34.5" hidden="1" customHeight="1" x14ac:dyDescent="0.3">
      <c r="A42" s="17" t="str">
        <f>CDT!B36</f>
        <v>Dihydroartéminisine Pipéraquine– Plaq / 3 comp 
( DHA-PPQ)  20/160 mg</v>
      </c>
      <c r="B42" s="79"/>
      <c r="C42" s="110"/>
      <c r="D42" s="121">
        <f t="shared" si="8"/>
        <v>0</v>
      </c>
      <c r="E42" s="119"/>
      <c r="F42" s="79"/>
      <c r="G42" s="79"/>
      <c r="H42" s="79"/>
      <c r="I42" s="79"/>
      <c r="J42" s="79"/>
      <c r="K42" s="110"/>
      <c r="L42" s="113">
        <f t="shared" si="9"/>
        <v>0</v>
      </c>
      <c r="M42" s="55">
        <f t="shared" si="10"/>
        <v>0</v>
      </c>
      <c r="N42" s="114">
        <f t="shared" si="11"/>
        <v>0</v>
      </c>
      <c r="O42" s="111" t="str">
        <f t="shared" si="12"/>
        <v>0</v>
      </c>
      <c r="P42" s="79"/>
      <c r="R42" s="152">
        <f t="shared" si="5"/>
        <v>90</v>
      </c>
      <c r="S42" s="68">
        <f t="shared" si="6"/>
        <v>0</v>
      </c>
      <c r="T42" s="68">
        <f t="shared" si="7"/>
        <v>0</v>
      </c>
      <c r="U42" s="95">
        <v>1</v>
      </c>
      <c r="V42" s="153" t="str">
        <f t="shared" si="0"/>
        <v/>
      </c>
    </row>
    <row r="43" spans="1:22" ht="34.5" hidden="1" customHeight="1" x14ac:dyDescent="0.3">
      <c r="A43" s="17" t="str">
        <f>CDT!B37</f>
        <v>Dihydroartéminisine Pipéraquine– Plaq / 3 comp 
( DHA-PPQ)  40/320 mg</v>
      </c>
      <c r="B43" s="79"/>
      <c r="C43" s="110"/>
      <c r="D43" s="121">
        <f t="shared" si="8"/>
        <v>0</v>
      </c>
      <c r="E43" s="119"/>
      <c r="F43" s="79"/>
      <c r="G43" s="79"/>
      <c r="H43" s="79"/>
      <c r="I43" s="79"/>
      <c r="J43" s="79"/>
      <c r="K43" s="110"/>
      <c r="L43" s="113">
        <f t="shared" si="9"/>
        <v>0</v>
      </c>
      <c r="M43" s="55">
        <f t="shared" si="10"/>
        <v>0</v>
      </c>
      <c r="N43" s="114">
        <f t="shared" si="11"/>
        <v>0</v>
      </c>
      <c r="O43" s="111" t="str">
        <f t="shared" si="12"/>
        <v>0</v>
      </c>
      <c r="P43" s="79"/>
      <c r="R43" s="152">
        <f t="shared" si="5"/>
        <v>90</v>
      </c>
      <c r="S43" s="68">
        <f t="shared" si="6"/>
        <v>0</v>
      </c>
      <c r="T43" s="68">
        <f t="shared" si="7"/>
        <v>0</v>
      </c>
      <c r="U43" s="95">
        <v>1</v>
      </c>
      <c r="V43" s="153" t="str">
        <f t="shared" si="0"/>
        <v/>
      </c>
    </row>
    <row r="44" spans="1:22" ht="34.5" hidden="1" customHeight="1" x14ac:dyDescent="0.3">
      <c r="A44" s="17" t="str">
        <f>CDT!B38</f>
        <v>Dihydroartéminisine Pipéraquine– Plaq / 6 comp 
( DHA-PPQ)  40/320 mg</v>
      </c>
      <c r="B44" s="79"/>
      <c r="C44" s="110"/>
      <c r="D44" s="121">
        <f t="shared" si="8"/>
        <v>0</v>
      </c>
      <c r="E44" s="119"/>
      <c r="F44" s="79"/>
      <c r="G44" s="79"/>
      <c r="H44" s="79"/>
      <c r="I44" s="79"/>
      <c r="J44" s="79"/>
      <c r="K44" s="110"/>
      <c r="L44" s="113">
        <f t="shared" si="9"/>
        <v>0</v>
      </c>
      <c r="M44" s="55">
        <f t="shared" si="10"/>
        <v>0</v>
      </c>
      <c r="N44" s="114">
        <f t="shared" si="11"/>
        <v>0</v>
      </c>
      <c r="O44" s="111" t="str">
        <f t="shared" si="12"/>
        <v>0</v>
      </c>
      <c r="P44" s="79"/>
      <c r="R44" s="152">
        <f t="shared" si="5"/>
        <v>90</v>
      </c>
      <c r="S44" s="68">
        <f t="shared" si="6"/>
        <v>0</v>
      </c>
      <c r="T44" s="68">
        <f t="shared" si="7"/>
        <v>0</v>
      </c>
      <c r="U44" s="95">
        <v>1</v>
      </c>
      <c r="V44" s="153" t="str">
        <f t="shared" si="0"/>
        <v/>
      </c>
    </row>
    <row r="45" spans="1:22" ht="34.5" hidden="1" customHeight="1" x14ac:dyDescent="0.3">
      <c r="A45" s="17" t="str">
        <f>CDT!B44</f>
        <v>Artésunate - Méfloquine (AS-MF)</v>
      </c>
      <c r="B45" s="79"/>
      <c r="C45" s="110"/>
      <c r="D45" s="121">
        <f t="shared" si="8"/>
        <v>0</v>
      </c>
      <c r="E45" s="119"/>
      <c r="F45" s="79"/>
      <c r="G45" s="79"/>
      <c r="H45" s="79"/>
      <c r="I45" s="79"/>
      <c r="J45" s="79"/>
      <c r="K45" s="110"/>
      <c r="L45" s="113">
        <f t="shared" si="9"/>
        <v>0</v>
      </c>
      <c r="M45" s="55">
        <f t="shared" si="10"/>
        <v>0</v>
      </c>
      <c r="N45" s="114">
        <f t="shared" si="11"/>
        <v>0</v>
      </c>
      <c r="O45" s="111" t="str">
        <f t="shared" si="12"/>
        <v>0</v>
      </c>
      <c r="P45" s="79"/>
      <c r="R45" s="152">
        <f t="shared" si="5"/>
        <v>90</v>
      </c>
      <c r="S45" s="68">
        <f t="shared" si="6"/>
        <v>0</v>
      </c>
      <c r="T45" s="68">
        <f t="shared" si="7"/>
        <v>0</v>
      </c>
      <c r="U45" s="95">
        <v>1</v>
      </c>
      <c r="V45" s="153" t="str">
        <f t="shared" si="0"/>
        <v/>
      </c>
    </row>
    <row r="46" spans="1:22" ht="34.5" hidden="1" customHeight="1" x14ac:dyDescent="0.3">
      <c r="A46" s="17" t="str">
        <f>CDT!B45</f>
        <v>Quinine comprimé 300mg</v>
      </c>
      <c r="B46" s="79"/>
      <c r="C46" s="110"/>
      <c r="D46" s="121">
        <f t="shared" si="8"/>
        <v>0</v>
      </c>
      <c r="E46" s="119"/>
      <c r="F46" s="79"/>
      <c r="G46" s="79"/>
      <c r="H46" s="79"/>
      <c r="I46" s="79"/>
      <c r="J46" s="79"/>
      <c r="K46" s="110"/>
      <c r="L46" s="113">
        <f t="shared" si="9"/>
        <v>0</v>
      </c>
      <c r="M46" s="55">
        <f t="shared" si="10"/>
        <v>0</v>
      </c>
      <c r="N46" s="114">
        <f t="shared" si="11"/>
        <v>0</v>
      </c>
      <c r="O46" s="111" t="str">
        <f t="shared" si="12"/>
        <v>0</v>
      </c>
      <c r="P46" s="79"/>
      <c r="R46" s="152">
        <f t="shared" si="5"/>
        <v>90</v>
      </c>
      <c r="S46" s="68">
        <f t="shared" si="6"/>
        <v>0</v>
      </c>
      <c r="T46" s="68">
        <f t="shared" si="7"/>
        <v>0</v>
      </c>
      <c r="U46" s="95">
        <v>1</v>
      </c>
      <c r="V46" s="153" t="str">
        <f t="shared" si="0"/>
        <v/>
      </c>
    </row>
    <row r="47" spans="1:22" ht="34.5" hidden="1" customHeight="1" x14ac:dyDescent="0.3">
      <c r="A47" s="17" t="str">
        <f>CDT!B46</f>
        <v>Quinine injectable 300 mg</v>
      </c>
      <c r="B47" s="79"/>
      <c r="C47" s="110"/>
      <c r="D47" s="121">
        <f t="shared" si="8"/>
        <v>0</v>
      </c>
      <c r="E47" s="119"/>
      <c r="F47" s="79"/>
      <c r="G47" s="79"/>
      <c r="H47" s="79"/>
      <c r="I47" s="79"/>
      <c r="J47" s="79"/>
      <c r="K47" s="110"/>
      <c r="L47" s="113">
        <f t="shared" si="9"/>
        <v>0</v>
      </c>
      <c r="M47" s="55">
        <f t="shared" si="10"/>
        <v>0</v>
      </c>
      <c r="N47" s="114">
        <f t="shared" si="11"/>
        <v>0</v>
      </c>
      <c r="O47" s="111" t="str">
        <f t="shared" si="12"/>
        <v>0</v>
      </c>
      <c r="P47" s="79"/>
      <c r="R47" s="152">
        <f t="shared" si="5"/>
        <v>90</v>
      </c>
      <c r="S47" s="68">
        <f t="shared" si="6"/>
        <v>0</v>
      </c>
      <c r="T47" s="68">
        <f t="shared" si="7"/>
        <v>0</v>
      </c>
      <c r="U47" s="95">
        <v>1</v>
      </c>
      <c r="V47" s="153" t="str">
        <f t="shared" si="0"/>
        <v/>
      </c>
    </row>
    <row r="48" spans="1:22" ht="34.5" hidden="1" customHeight="1" x14ac:dyDescent="0.3">
      <c r="A48" s="17" t="str">
        <f>CDT!B47</f>
        <v>Quinine injectable 600 mg</v>
      </c>
      <c r="B48" s="79"/>
      <c r="C48" s="110"/>
      <c r="D48" s="121">
        <f t="shared" si="8"/>
        <v>0</v>
      </c>
      <c r="E48" s="119"/>
      <c r="F48" s="79"/>
      <c r="G48" s="79"/>
      <c r="H48" s="79"/>
      <c r="I48" s="79"/>
      <c r="J48" s="79"/>
      <c r="K48" s="110"/>
      <c r="L48" s="113">
        <f t="shared" si="9"/>
        <v>0</v>
      </c>
      <c r="M48" s="55">
        <f t="shared" si="10"/>
        <v>0</v>
      </c>
      <c r="N48" s="114">
        <f t="shared" si="11"/>
        <v>0</v>
      </c>
      <c r="O48" s="111" t="str">
        <f t="shared" si="12"/>
        <v>0</v>
      </c>
      <c r="P48" s="79"/>
      <c r="R48" s="152">
        <f t="shared" si="5"/>
        <v>90</v>
      </c>
      <c r="S48" s="68">
        <f t="shared" si="6"/>
        <v>0</v>
      </c>
      <c r="T48" s="68">
        <f t="shared" si="7"/>
        <v>0</v>
      </c>
      <c r="U48" s="95">
        <v>1</v>
      </c>
      <c r="V48" s="153" t="str">
        <f t="shared" si="0"/>
        <v/>
      </c>
    </row>
    <row r="49" spans="1:22" ht="34.5" hidden="1" customHeight="1" x14ac:dyDescent="0.3">
      <c r="A49" s="17" t="str">
        <f>CDT!B48</f>
        <v>Quinine injectable 600 mg</v>
      </c>
      <c r="B49" s="79"/>
      <c r="C49" s="110"/>
      <c r="D49" s="121">
        <f t="shared" si="8"/>
        <v>0</v>
      </c>
      <c r="E49" s="119"/>
      <c r="F49" s="79"/>
      <c r="G49" s="79"/>
      <c r="H49" s="79"/>
      <c r="I49" s="79"/>
      <c r="J49" s="79"/>
      <c r="K49" s="110"/>
      <c r="L49" s="113">
        <f t="shared" si="9"/>
        <v>0</v>
      </c>
      <c r="M49" s="55">
        <f t="shared" si="10"/>
        <v>0</v>
      </c>
      <c r="N49" s="114">
        <f t="shared" si="11"/>
        <v>0</v>
      </c>
      <c r="O49" s="111" t="str">
        <f t="shared" si="12"/>
        <v>0</v>
      </c>
      <c r="P49" s="79"/>
      <c r="R49" s="152">
        <f t="shared" si="5"/>
        <v>90</v>
      </c>
      <c r="S49" s="68">
        <f t="shared" si="6"/>
        <v>0</v>
      </c>
      <c r="T49" s="68">
        <f t="shared" si="7"/>
        <v>0</v>
      </c>
      <c r="U49" s="95">
        <v>1</v>
      </c>
      <c r="V49" s="153" t="str">
        <f t="shared" si="0"/>
        <v/>
      </c>
    </row>
    <row r="50" spans="1:22" ht="34.5" hidden="1" customHeight="1" thickBot="1" x14ac:dyDescent="0.35">
      <c r="A50" s="17" t="str">
        <f>CDT!B49</f>
        <v>Artéméther injectable 100 mg</v>
      </c>
      <c r="B50" s="79"/>
      <c r="C50" s="110"/>
      <c r="D50" s="122">
        <f t="shared" si="8"/>
        <v>0</v>
      </c>
      <c r="E50" s="119"/>
      <c r="F50" s="79"/>
      <c r="G50" s="79"/>
      <c r="H50" s="79"/>
      <c r="I50" s="79"/>
      <c r="J50" s="79"/>
      <c r="K50" s="110"/>
      <c r="L50" s="115">
        <f t="shared" si="9"/>
        <v>0</v>
      </c>
      <c r="M50" s="130">
        <f t="shared" si="10"/>
        <v>0</v>
      </c>
      <c r="N50" s="116">
        <f>IF(J50=0,((E50+L50)-K50),((L50*2)-K50))</f>
        <v>0</v>
      </c>
      <c r="O50" s="111" t="str">
        <f t="shared" si="12"/>
        <v>0</v>
      </c>
      <c r="P50" s="79"/>
      <c r="R50" s="152">
        <f t="shared" si="5"/>
        <v>90</v>
      </c>
      <c r="S50" s="68">
        <f>D50-(E50+G50+I50+H50)</f>
        <v>0</v>
      </c>
      <c r="T50" s="68">
        <f t="shared" si="7"/>
        <v>0</v>
      </c>
      <c r="U50" s="95">
        <v>1</v>
      </c>
      <c r="V50" s="153" t="str">
        <f t="shared" si="0"/>
        <v/>
      </c>
    </row>
    <row r="51" spans="1:22" ht="34.5" hidden="1" customHeight="1" x14ac:dyDescent="0.3">
      <c r="A51" s="17"/>
      <c r="B51" s="79"/>
      <c r="C51" s="79"/>
      <c r="D51" s="56"/>
      <c r="E51" s="79"/>
      <c r="F51" s="79"/>
      <c r="G51" s="79"/>
      <c r="H51" s="79"/>
      <c r="I51" s="79"/>
      <c r="J51" s="79"/>
      <c r="K51" s="79"/>
      <c r="L51" s="57"/>
      <c r="M51" s="57"/>
      <c r="N51" s="58"/>
      <c r="O51" s="80"/>
      <c r="P51" s="79"/>
      <c r="R51" s="152"/>
      <c r="S51" s="68"/>
      <c r="T51" s="68"/>
      <c r="U51" s="95"/>
      <c r="V51" s="153" t="str">
        <f t="shared" si="0"/>
        <v/>
      </c>
    </row>
    <row r="52" spans="1:22" ht="34.5" hidden="1" customHeight="1" x14ac:dyDescent="0.3">
      <c r="A52" s="17"/>
      <c r="B52" s="79"/>
      <c r="C52" s="79"/>
      <c r="D52" s="53"/>
      <c r="E52" s="79"/>
      <c r="F52" s="79"/>
      <c r="G52" s="79"/>
      <c r="H52" s="79"/>
      <c r="I52" s="79"/>
      <c r="J52" s="79"/>
      <c r="K52" s="79"/>
      <c r="L52" s="54"/>
      <c r="M52" s="54"/>
      <c r="N52" s="55"/>
      <c r="O52" s="80"/>
      <c r="P52" s="79"/>
      <c r="R52" s="152"/>
      <c r="S52" s="68"/>
      <c r="T52" s="68"/>
      <c r="U52" s="95"/>
      <c r="V52" s="153" t="str">
        <f t="shared" si="0"/>
        <v/>
      </c>
    </row>
    <row r="53" spans="1:22" s="235" customFormat="1" ht="16.5" customHeight="1" x14ac:dyDescent="0.35">
      <c r="A53" s="494" t="s">
        <v>290</v>
      </c>
      <c r="B53" s="494"/>
      <c r="C53" s="494"/>
      <c r="D53" s="494"/>
      <c r="E53" s="232"/>
      <c r="F53" s="232"/>
      <c r="G53" s="233" t="s">
        <v>298</v>
      </c>
      <c r="H53" s="233"/>
      <c r="I53" s="232"/>
      <c r="J53" s="234"/>
      <c r="K53" s="232"/>
      <c r="L53" s="232"/>
      <c r="M53" s="232"/>
      <c r="N53" s="232"/>
      <c r="O53" s="232"/>
      <c r="Q53" s="236"/>
      <c r="R53" s="237"/>
      <c r="S53" s="238"/>
      <c r="T53" s="238"/>
      <c r="U53" s="239"/>
      <c r="V53" s="240"/>
    </row>
    <row r="54" spans="1:22" ht="34.5" customHeight="1" x14ac:dyDescent="0.3">
      <c r="A54" s="18"/>
      <c r="B54" s="18"/>
      <c r="C54" s="18"/>
      <c r="D54" s="18"/>
      <c r="E54" s="18"/>
      <c r="F54" s="18"/>
      <c r="G54" s="18"/>
      <c r="H54" s="18"/>
      <c r="I54" s="18"/>
      <c r="J54" s="18"/>
      <c r="K54" s="18"/>
      <c r="L54" s="18"/>
      <c r="M54" s="18"/>
      <c r="N54" s="18"/>
      <c r="O54" s="18"/>
      <c r="R54" s="154"/>
      <c r="S54" s="69"/>
      <c r="T54" s="69"/>
      <c r="U54" s="70"/>
      <c r="V54" s="155"/>
    </row>
    <row r="55" spans="1:22" ht="35.25" customHeight="1" x14ac:dyDescent="0.3">
      <c r="B55" s="18"/>
      <c r="C55" s="18"/>
      <c r="D55" s="18"/>
      <c r="E55" s="18"/>
      <c r="F55" s="18"/>
      <c r="I55" s="18"/>
      <c r="J55" s="18"/>
      <c r="K55" s="18"/>
      <c r="L55" s="18"/>
      <c r="M55" s="18"/>
      <c r="N55" s="18"/>
      <c r="O55" s="18"/>
      <c r="R55" s="154"/>
      <c r="S55" s="69"/>
      <c r="T55" s="69"/>
      <c r="U55" s="70"/>
      <c r="V55" s="155"/>
    </row>
    <row r="56" spans="1:22" s="235" customFormat="1" ht="16.5" customHeight="1" x14ac:dyDescent="0.35">
      <c r="A56" s="494" t="s">
        <v>289</v>
      </c>
      <c r="B56" s="494"/>
      <c r="C56" s="494"/>
      <c r="D56" s="494"/>
      <c r="E56" s="232"/>
      <c r="F56" s="232"/>
      <c r="G56" s="561" t="s">
        <v>299</v>
      </c>
      <c r="H56" s="561"/>
      <c r="I56" s="561"/>
      <c r="J56" s="561"/>
      <c r="K56" s="561"/>
      <c r="L56" s="561"/>
      <c r="M56" s="561"/>
      <c r="N56" s="561"/>
      <c r="O56" s="561"/>
      <c r="Q56" s="236"/>
      <c r="R56" s="237"/>
      <c r="S56" s="238"/>
      <c r="T56" s="238"/>
      <c r="U56" s="239"/>
      <c r="V56" s="240"/>
    </row>
  </sheetData>
  <mergeCells count="26">
    <mergeCell ref="A56:D56"/>
    <mergeCell ref="G56:O56"/>
    <mergeCell ref="A23:C23"/>
    <mergeCell ref="D23:F23"/>
    <mergeCell ref="I23:N23"/>
    <mergeCell ref="O23:P23"/>
    <mergeCell ref="A26:A27"/>
    <mergeCell ref="A53:D53"/>
    <mergeCell ref="A19:C19"/>
    <mergeCell ref="D19:N19"/>
    <mergeCell ref="R19:V19"/>
    <mergeCell ref="A21:C21"/>
    <mergeCell ref="D21:H21"/>
    <mergeCell ref="O21:P21"/>
    <mergeCell ref="L17:P17"/>
    <mergeCell ref="A1:B1"/>
    <mergeCell ref="A3:B3"/>
    <mergeCell ref="A4:B4"/>
    <mergeCell ref="A11:O11"/>
    <mergeCell ref="B13:C13"/>
    <mergeCell ref="E13:J13"/>
    <mergeCell ref="B15:C15"/>
    <mergeCell ref="D15:F15"/>
    <mergeCell ref="G15:I15"/>
    <mergeCell ref="B17:E17"/>
    <mergeCell ref="G17:K17"/>
  </mergeCells>
  <conditionalFormatting sqref="T28">
    <cfRule type="cellIs" dxfId="2677" priority="23" operator="greaterThan">
      <formula>0</formula>
    </cfRule>
    <cfRule type="cellIs" dxfId="2676" priority="24" operator="greaterThan">
      <formula>0</formula>
    </cfRule>
    <cfRule type="cellIs" dxfId="2675" priority="25" operator="lessThan">
      <formula>0</formula>
    </cfRule>
    <cfRule type="cellIs" dxfId="2674" priority="26" operator="notEqual">
      <formula>0</formula>
    </cfRule>
  </conditionalFormatting>
  <conditionalFormatting sqref="T29:T31">
    <cfRule type="cellIs" dxfId="2673" priority="19" operator="greaterThan">
      <formula>0</formula>
    </cfRule>
    <cfRule type="cellIs" dxfId="2672" priority="20" operator="greaterThan">
      <formula>0</formula>
    </cfRule>
    <cfRule type="cellIs" dxfId="2671" priority="21" operator="lessThan">
      <formula>0</formula>
    </cfRule>
    <cfRule type="cellIs" dxfId="2670" priority="22" operator="notEqual">
      <formula>0</formula>
    </cfRule>
  </conditionalFormatting>
  <conditionalFormatting sqref="T32:T49">
    <cfRule type="cellIs" dxfId="2669" priority="15" operator="greaterThan">
      <formula>0</formula>
    </cfRule>
    <cfRule type="cellIs" dxfId="2668" priority="16" operator="greaterThan">
      <formula>0</formula>
    </cfRule>
    <cfRule type="cellIs" dxfId="2667" priority="17" operator="lessThan">
      <formula>0</formula>
    </cfRule>
    <cfRule type="cellIs" dxfId="2666" priority="18" operator="notEqual">
      <formula>0</formula>
    </cfRule>
  </conditionalFormatting>
  <conditionalFormatting sqref="T50:T52">
    <cfRule type="cellIs" dxfId="2665" priority="11" operator="greaterThan">
      <formula>0</formula>
    </cfRule>
    <cfRule type="cellIs" dxfId="2664" priority="12" operator="greaterThan">
      <formula>0</formula>
    </cfRule>
    <cfRule type="cellIs" dxfId="2663" priority="13" operator="lessThan">
      <formula>0</formula>
    </cfRule>
    <cfRule type="cellIs" dxfId="2662" priority="14" operator="notEqual">
      <formula>0</formula>
    </cfRule>
  </conditionalFormatting>
  <conditionalFormatting sqref="K28 K50:K52">
    <cfRule type="expression" dxfId="2661" priority="9">
      <formula>K28&lt;S28</formula>
    </cfRule>
    <cfRule type="expression" dxfId="2660" priority="10">
      <formula>K28&gt;S28</formula>
    </cfRule>
  </conditionalFormatting>
  <conditionalFormatting sqref="J28">
    <cfRule type="cellIs" dxfId="2659" priority="8" operator="greaterThan">
      <formula>90</formula>
    </cfRule>
  </conditionalFormatting>
  <conditionalFormatting sqref="J37:J49">
    <cfRule type="cellIs" dxfId="2658" priority="7" operator="greaterThan">
      <formula>90</formula>
    </cfRule>
  </conditionalFormatting>
  <conditionalFormatting sqref="J50:J52">
    <cfRule type="cellIs" dxfId="2657" priority="6" operator="greaterThan">
      <formula>90</formula>
    </cfRule>
  </conditionalFormatting>
  <conditionalFormatting sqref="K37:K49">
    <cfRule type="expression" dxfId="2656" priority="4">
      <formula>K37&lt;S37</formula>
    </cfRule>
    <cfRule type="expression" dxfId="2655" priority="5">
      <formula>K37&gt;S37</formula>
    </cfRule>
  </conditionalFormatting>
  <conditionalFormatting sqref="K29:K36">
    <cfRule type="expression" dxfId="2654" priority="2">
      <formula>K29&lt;S29</formula>
    </cfRule>
    <cfRule type="expression" dxfId="2653" priority="3">
      <formula>K29&gt;S29</formula>
    </cfRule>
  </conditionalFormatting>
  <conditionalFormatting sqref="J29:J36">
    <cfRule type="cellIs" dxfId="2652" priority="1" operator="greaterThan">
      <formula>90</formula>
    </cfRule>
  </conditionalFormatting>
  <dataValidations count="9">
    <dataValidation type="whole" operator="lessThanOrEqual" allowBlank="1" showInputMessage="1" showErrorMessage="1" promptTitle="instruction" prompt="La valeur de la cellule ne peut pas être supérieure à la quantité Totale inscrite dans la colonne D._x000a_Merci de vérifier." sqref="E28:E52">
      <formula1>D28</formula1>
    </dataValidation>
    <dataValidation type="whole" allowBlank="1" showInputMessage="1" showErrorMessage="1" prompt="La valeur ne peut pas être supérieure à 89_x000a_Si tel est le cas déteminer la quantité à commander directement à la colonne M._x000a_merci" sqref="J28:J52">
      <formula1>0</formula1>
      <formula2>89</formula2>
    </dataValidation>
    <dataValidation errorStyle="information" allowBlank="1" showInputMessage="1" showErrorMessage="1" errorTitle="Instruction" error="Saisissez le Texte en MAJUSCULE_x000a_Exemple: CMS AGOE_x000a_Merci" promptTitle="Instruction" prompt="Saisissez le Texte en MAJUSCULE_x000a_Exemple: CMS AGOE_x000a_Merci" sqref="D19:N19"/>
    <dataValidation type="date" errorStyle="warning" allowBlank="1" showInputMessage="1" showErrorMessage="1" promptTitle="Instruction" prompt="SVP Saisissez la date sous le format:_x000a_00/00/0000. exemple 15/09/2016,_x000a_Merci_x000a_" sqref="D21:H21">
      <formula1>42370</formula1>
      <formula2>44926</formula2>
    </dataValidation>
    <dataValidation allowBlank="1" showInputMessage="1" showErrorMessage="1" prompt="SVP Saisissez le Nom du site et la date de dépôt de la commande en premier. Merci" sqref="B28:B36"/>
    <dataValidation errorStyle="information" allowBlank="1" showInputMessage="1" showErrorMessage="1" error="Vérifiez SVP l'inventaire physique,_x000a__x000a_MERI" sqref="K28:K36"/>
    <dataValidation type="list" allowBlank="1" showInputMessage="1" showErrorMessage="1" sqref="D23:F23">
      <formula1>typerapport2</formula1>
    </dataValidation>
    <dataValidation type="whole" allowBlank="1" showInputMessage="1" showErrorMessage="1" prompt="SVP _x000a_Veuillez inscrire le nombre d'ACS dans l'air sanitaire._x000a_Merci" sqref="O23:P23">
      <formula1>0</formula1>
      <formula2>500</formula2>
    </dataValidation>
    <dataValidation type="whole" allowBlank="1" showInputMessage="1" showErrorMessage="1" prompt="La quantité accordée par le point Focal ne peut être supérieure à la somme du CMMa et la quantité commandée pour le trimestre._x000a_Merci de revoir la quantité dans la colonne O._x000a_" sqref="O28:O36">
      <formula1>0</formula1>
      <formula2>+M28+N28</formula2>
    </dataValidation>
  </dataValidations>
  <pageMargins left="0.21" right="0.23622047244094491" top="0.74803149606299213" bottom="0.74803149606299213" header="0.31496062992125984" footer="0.31496062992125984"/>
  <pageSetup paperSize="9" scale="40" orientation="landscape" r:id="rId1"/>
  <headerFooter alignWithMargins="0">
    <oddFooter>&amp;C&amp;"Arial,Gras"PNLS /IST, Avenue des Armées, -05 BP 424 Lomé –Togo ; Tel 22 20 94 39 Fax : 22 20 94 36    Site Web : www.pnls.tg</oddFooter>
  </headerFooter>
  <drawing r:id="rId2"/>
</worksheet>
</file>

<file path=xl/worksheets/sheet7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rgb="FF00B050"/>
  </sheetPr>
  <dimension ref="A1:AA54"/>
  <sheetViews>
    <sheetView showGridLines="0" view="pageBreakPreview" topLeftCell="A11" zoomScale="80" zoomScaleNormal="125" zoomScaleSheetLayoutView="80" workbookViewId="0">
      <pane xSplit="1" ySplit="15" topLeftCell="B26" activePane="bottomRight" state="frozen"/>
      <selection activeCell="A32" sqref="A32:XFD32"/>
      <selection pane="topRight" activeCell="A32" sqref="A32:XFD32"/>
      <selection pane="bottomLeft" activeCell="A32" sqref="A32:XFD32"/>
      <selection pane="bottomRight" activeCell="D19" sqref="D19:N19"/>
    </sheetView>
  </sheetViews>
  <sheetFormatPr baseColWidth="10" defaultColWidth="7.33203125" defaultRowHeight="13.8" x14ac:dyDescent="0.3"/>
  <cols>
    <col min="1" max="1" width="53.44140625" style="3" customWidth="1"/>
    <col min="2" max="10" width="8.109375" style="3" customWidth="1"/>
    <col min="11" max="11" width="9.88671875" style="3" customWidth="1"/>
    <col min="12" max="12" width="8.88671875" style="3" customWidth="1"/>
    <col min="13" max="13" width="8.44140625" style="3" customWidth="1"/>
    <col min="14" max="14" width="9.44140625" style="3" customWidth="1"/>
    <col min="15" max="15" width="9.5546875" style="39" customWidth="1"/>
    <col min="16" max="16" width="16.44140625" style="3" customWidth="1"/>
    <col min="17" max="17" width="2.109375" style="62" customWidth="1"/>
    <col min="18" max="18" width="7.33203125" style="306" hidden="1" customWidth="1"/>
    <col min="19" max="19" width="7.44140625" style="77" customWidth="1"/>
    <col min="20" max="20" width="10.5546875" style="77" customWidth="1"/>
    <col min="21" max="21" width="7.44140625" style="77" bestFit="1" customWidth="1"/>
    <col min="22" max="22" width="7.88671875" style="78" bestFit="1" customWidth="1"/>
    <col min="23" max="23" width="33.33203125" style="77" customWidth="1"/>
    <col min="24" max="16384" width="7.33203125" style="3"/>
  </cols>
  <sheetData>
    <row r="1" spans="1:23" ht="17.25" customHeight="1" x14ac:dyDescent="0.3">
      <c r="A1" s="549" t="s">
        <v>452</v>
      </c>
      <c r="B1" s="549"/>
      <c r="C1" s="2"/>
      <c r="D1" s="2"/>
      <c r="E1"/>
      <c r="F1"/>
      <c r="G1"/>
      <c r="H1"/>
      <c r="I1"/>
      <c r="J1"/>
      <c r="N1" s="4" t="s">
        <v>1</v>
      </c>
      <c r="O1" s="5"/>
      <c r="S1" s="69"/>
      <c r="T1" s="69"/>
      <c r="U1" s="69"/>
      <c r="V1" s="70"/>
      <c r="W1" s="69"/>
    </row>
    <row r="2" spans="1:23" ht="13.5" customHeight="1" x14ac:dyDescent="0.3">
      <c r="A2" s="1" t="s">
        <v>453</v>
      </c>
      <c r="B2" s="1"/>
      <c r="C2" s="2"/>
      <c r="D2" s="2"/>
      <c r="E2"/>
      <c r="F2"/>
      <c r="G2"/>
      <c r="H2"/>
      <c r="I2"/>
      <c r="J2"/>
      <c r="M2" s="4"/>
      <c r="N2" s="4" t="s">
        <v>3</v>
      </c>
      <c r="O2" s="5"/>
      <c r="S2" s="69"/>
      <c r="T2" s="69"/>
      <c r="U2" s="69"/>
      <c r="V2" s="70"/>
      <c r="W2" s="69"/>
    </row>
    <row r="3" spans="1:23" ht="15.6" x14ac:dyDescent="0.3">
      <c r="A3" s="549" t="s">
        <v>454</v>
      </c>
      <c r="B3" s="549"/>
      <c r="C3" s="2"/>
      <c r="D3" s="2"/>
      <c r="E3"/>
      <c r="F3"/>
      <c r="G3"/>
      <c r="H3"/>
      <c r="I3"/>
      <c r="J3"/>
      <c r="K3" s="5"/>
      <c r="L3" s="5"/>
      <c r="M3" s="5"/>
      <c r="N3" s="5"/>
      <c r="O3" s="5"/>
      <c r="S3" s="69"/>
      <c r="T3" s="69"/>
      <c r="U3" s="69"/>
      <c r="V3" s="70"/>
      <c r="W3" s="69"/>
    </row>
    <row r="4" spans="1:23" ht="33.6" customHeight="1" x14ac:dyDescent="0.3">
      <c r="A4" s="547" t="s">
        <v>455</v>
      </c>
      <c r="B4" s="548"/>
      <c r="C4" s="7"/>
      <c r="D4" s="7"/>
      <c r="E4" s="8"/>
      <c r="F4" s="8"/>
      <c r="G4" s="8"/>
      <c r="H4" s="8"/>
      <c r="I4" s="8"/>
      <c r="J4" s="8"/>
      <c r="K4" s="9"/>
      <c r="L4" s="9"/>
      <c r="M4" s="9"/>
      <c r="N4" s="9"/>
      <c r="O4" s="38"/>
      <c r="S4" s="69"/>
      <c r="T4" s="69"/>
      <c r="U4" s="69"/>
      <c r="V4" s="70"/>
      <c r="W4" s="69"/>
    </row>
    <row r="5" spans="1:23" x14ac:dyDescent="0.3">
      <c r="B5" s="9"/>
      <c r="C5" s="9"/>
      <c r="D5" s="9"/>
      <c r="E5" s="9"/>
      <c r="F5" s="9"/>
      <c r="G5" s="9"/>
      <c r="H5" s="9"/>
      <c r="I5" s="9"/>
      <c r="J5" s="9"/>
      <c r="K5" s="9"/>
      <c r="L5" s="9"/>
      <c r="M5" s="9"/>
      <c r="N5" s="9"/>
      <c r="O5" s="38"/>
      <c r="S5" s="69"/>
      <c r="T5" s="69"/>
      <c r="U5" s="69"/>
      <c r="V5" s="70"/>
      <c r="W5" s="69"/>
    </row>
    <row r="6" spans="1:23" ht="15.6" x14ac:dyDescent="0.3">
      <c r="A6" s="6" t="s">
        <v>232</v>
      </c>
      <c r="B6" s="9"/>
      <c r="C6" s="9"/>
      <c r="D6" s="9"/>
      <c r="E6" s="9"/>
      <c r="F6" s="9"/>
      <c r="G6" s="9"/>
      <c r="H6" s="9"/>
      <c r="I6" s="9"/>
      <c r="J6" s="9"/>
      <c r="K6" s="9"/>
      <c r="L6" s="9"/>
      <c r="M6" s="9"/>
      <c r="N6" s="9"/>
      <c r="O6" s="38"/>
      <c r="S6" s="69"/>
      <c r="T6" s="69"/>
      <c r="U6" s="69"/>
      <c r="V6" s="70"/>
      <c r="W6" s="69"/>
    </row>
    <row r="7" spans="1:23" x14ac:dyDescent="0.3">
      <c r="A7" s="10"/>
      <c r="B7" s="9"/>
      <c r="C7" s="9"/>
      <c r="D7" s="9"/>
      <c r="E7" s="9"/>
      <c r="F7" s="9"/>
      <c r="G7" s="9"/>
      <c r="H7" s="9"/>
      <c r="I7" s="9"/>
      <c r="J7" s="9"/>
      <c r="K7" s="9"/>
      <c r="L7" s="9"/>
      <c r="M7" s="9"/>
      <c r="N7" s="9"/>
      <c r="O7" s="38"/>
      <c r="S7" s="69"/>
      <c r="T7" s="69"/>
      <c r="U7" s="69"/>
      <c r="V7" s="70"/>
      <c r="W7" s="69"/>
    </row>
    <row r="8" spans="1:23" x14ac:dyDescent="0.3">
      <c r="A8" s="10"/>
      <c r="B8" s="9"/>
      <c r="C8" s="9"/>
      <c r="D8" s="9"/>
      <c r="E8" s="9"/>
      <c r="F8" s="9"/>
      <c r="G8" s="9"/>
      <c r="H8" s="9"/>
      <c r="I8" s="9"/>
      <c r="J8" s="9"/>
      <c r="K8" s="9"/>
      <c r="L8" s="9"/>
      <c r="M8" s="9"/>
      <c r="N8" s="9"/>
      <c r="O8" s="38"/>
      <c r="S8" s="69"/>
      <c r="T8" s="69"/>
      <c r="U8" s="69"/>
      <c r="V8" s="70"/>
      <c r="W8" s="69"/>
    </row>
    <row r="9" spans="1:23" x14ac:dyDescent="0.3">
      <c r="A9" s="10"/>
      <c r="B9" s="9"/>
      <c r="C9" s="9"/>
      <c r="D9" s="9"/>
      <c r="E9" s="9"/>
      <c r="F9" s="9"/>
      <c r="G9" s="9"/>
      <c r="H9" s="9"/>
      <c r="I9" s="9"/>
      <c r="J9" s="9"/>
      <c r="K9" s="9"/>
      <c r="L9" s="9"/>
      <c r="M9" s="9"/>
      <c r="N9" s="9"/>
      <c r="O9" s="38"/>
      <c r="S9" s="69"/>
      <c r="T9" s="69"/>
      <c r="U9" s="69"/>
      <c r="V9" s="70"/>
      <c r="W9" s="69"/>
    </row>
    <row r="10" spans="1:23" x14ac:dyDescent="0.3">
      <c r="S10" s="69"/>
      <c r="T10" s="69"/>
      <c r="U10" s="69"/>
      <c r="V10" s="70"/>
      <c r="W10" s="69"/>
    </row>
    <row r="11" spans="1:23" ht="19.5" customHeight="1" x14ac:dyDescent="0.3">
      <c r="A11" s="555" t="s">
        <v>263</v>
      </c>
      <c r="B11" s="555"/>
      <c r="C11" s="555"/>
      <c r="D11" s="555"/>
      <c r="E11" s="555"/>
      <c r="F11" s="555"/>
      <c r="G11" s="555"/>
      <c r="H11" s="555"/>
      <c r="I11" s="555"/>
      <c r="J11" s="555"/>
      <c r="K11" s="555"/>
      <c r="L11" s="555"/>
      <c r="M11" s="555"/>
      <c r="N11" s="555"/>
      <c r="O11" s="555"/>
      <c r="P11" s="40"/>
      <c r="S11" s="69"/>
      <c r="T11" s="69"/>
      <c r="U11" s="69"/>
      <c r="V11" s="70"/>
      <c r="W11" s="69"/>
    </row>
    <row r="12" spans="1:23" ht="1.5" customHeight="1" thickBot="1" x14ac:dyDescent="0.35">
      <c r="A12" s="11"/>
      <c r="B12" s="11"/>
      <c r="C12" s="11"/>
      <c r="D12" s="11"/>
      <c r="E12" s="11"/>
      <c r="F12" s="11"/>
      <c r="G12" s="11"/>
      <c r="H12" s="11"/>
      <c r="I12" s="11"/>
      <c r="J12" s="11"/>
      <c r="K12" s="11"/>
      <c r="L12" s="11"/>
      <c r="M12" s="11"/>
      <c r="N12" s="11"/>
      <c r="O12" s="11"/>
      <c r="S12" s="69"/>
      <c r="T12" s="69"/>
      <c r="U12" s="69"/>
      <c r="V12" s="70"/>
      <c r="W12" s="69"/>
    </row>
    <row r="13" spans="1:23" s="42" customFormat="1" ht="20.25" hidden="1" customHeight="1" thickBot="1" x14ac:dyDescent="0.35">
      <c r="A13" s="434" t="s">
        <v>5</v>
      </c>
      <c r="B13" s="556">
        <f>'Info District'!G11</f>
        <v>2025</v>
      </c>
      <c r="C13" s="557"/>
      <c r="E13" s="550"/>
      <c r="F13" s="550"/>
      <c r="G13" s="550"/>
      <c r="H13" s="550"/>
      <c r="I13" s="550"/>
      <c r="J13" s="554"/>
      <c r="Q13" s="63"/>
      <c r="R13" s="307"/>
      <c r="S13" s="71"/>
      <c r="T13" s="71"/>
      <c r="U13" s="71"/>
      <c r="V13" s="72"/>
      <c r="W13" s="71"/>
    </row>
    <row r="14" spans="1:23" s="42" customFormat="1" ht="7.5" hidden="1" customHeight="1" thickBot="1" x14ac:dyDescent="0.35">
      <c r="A14" s="434"/>
      <c r="B14" s="13"/>
      <c r="C14" s="13"/>
      <c r="D14" s="13"/>
      <c r="O14" s="15"/>
      <c r="Q14" s="63"/>
      <c r="R14" s="307"/>
      <c r="S14" s="71"/>
      <c r="T14" s="71"/>
      <c r="U14" s="71"/>
      <c r="V14" s="72"/>
      <c r="W14" s="71"/>
    </row>
    <row r="15" spans="1:23" s="42" customFormat="1" ht="16.5" hidden="1" customHeight="1" thickBot="1" x14ac:dyDescent="0.35">
      <c r="A15" s="434" t="s">
        <v>7</v>
      </c>
      <c r="B15" s="558" t="str">
        <f>'Info District'!G12</f>
        <v>PLATEAUX</v>
      </c>
      <c r="C15" s="559"/>
      <c r="D15" s="550" t="s">
        <v>8</v>
      </c>
      <c r="E15" s="550"/>
      <c r="F15" s="550"/>
      <c r="G15" s="551" t="str">
        <f>'Info District'!G13</f>
        <v>Agou</v>
      </c>
      <c r="H15" s="552"/>
      <c r="I15" s="553"/>
      <c r="L15" s="11"/>
      <c r="M15" s="11"/>
      <c r="N15" s="11"/>
      <c r="O15" s="11"/>
      <c r="P15" s="11"/>
      <c r="Q15" s="63"/>
      <c r="R15" s="307"/>
      <c r="S15" s="71"/>
      <c r="T15" s="71"/>
      <c r="U15" s="71"/>
      <c r="V15" s="73"/>
      <c r="W15" s="71"/>
    </row>
    <row r="16" spans="1:23" s="42" customFormat="1" ht="3.75" hidden="1" customHeight="1" thickBot="1" x14ac:dyDescent="0.35">
      <c r="A16" s="139"/>
      <c r="B16" s="15"/>
      <c r="C16" s="15"/>
      <c r="D16" s="15"/>
      <c r="E16" s="15"/>
      <c r="K16" s="15"/>
      <c r="L16" s="15"/>
      <c r="M16" s="15"/>
      <c r="O16" s="15"/>
      <c r="Q16" s="63"/>
      <c r="R16" s="307"/>
      <c r="S16" s="71"/>
      <c r="T16" s="71"/>
      <c r="U16" s="71"/>
      <c r="V16" s="72"/>
      <c r="W16" s="71"/>
    </row>
    <row r="17" spans="1:27" s="42" customFormat="1" ht="18" hidden="1" customHeight="1" thickBot="1" x14ac:dyDescent="0.35">
      <c r="A17" s="434" t="s">
        <v>9</v>
      </c>
      <c r="B17" s="556" t="str">
        <f>'Info District'!G17</f>
        <v>Avril à Juin 2025</v>
      </c>
      <c r="C17" s="560"/>
      <c r="D17" s="560"/>
      <c r="E17" s="557"/>
      <c r="G17" s="550" t="s">
        <v>11</v>
      </c>
      <c r="H17" s="550"/>
      <c r="I17" s="550"/>
      <c r="J17" s="550"/>
      <c r="K17" s="554"/>
      <c r="L17" s="551" t="str">
        <f>'Info District'!G18</f>
        <v>Juillet à Septembre 2025</v>
      </c>
      <c r="M17" s="552"/>
      <c r="N17" s="552"/>
      <c r="O17" s="552"/>
      <c r="P17" s="553"/>
      <c r="Q17" s="63"/>
      <c r="R17" s="307"/>
      <c r="S17" s="71"/>
      <c r="T17" s="71"/>
      <c r="U17" s="71"/>
      <c r="V17" s="72"/>
      <c r="W17" s="71"/>
    </row>
    <row r="18" spans="1:27" s="9" customFormat="1" ht="2.25" hidden="1" customHeight="1" thickBot="1" x14ac:dyDescent="0.3">
      <c r="B18" s="43"/>
      <c r="C18" s="43"/>
      <c r="D18" s="43"/>
      <c r="E18" s="44"/>
      <c r="F18" s="43"/>
      <c r="G18" s="45"/>
      <c r="H18" s="45"/>
      <c r="I18" s="45"/>
      <c r="J18" s="45"/>
      <c r="K18" s="45"/>
      <c r="L18" s="45"/>
      <c r="M18" s="45"/>
      <c r="O18" s="38"/>
      <c r="Q18" s="64"/>
      <c r="R18" s="308"/>
      <c r="S18" s="74"/>
      <c r="T18" s="74"/>
      <c r="U18" s="74"/>
      <c r="V18" s="75"/>
      <c r="W18" s="74"/>
    </row>
    <row r="19" spans="1:27" s="9" customFormat="1" ht="21" customHeight="1" thickBot="1" x14ac:dyDescent="0.35">
      <c r="A19" s="532" t="s">
        <v>12</v>
      </c>
      <c r="B19" s="532"/>
      <c r="C19" s="533"/>
      <c r="D19" s="538"/>
      <c r="E19" s="539"/>
      <c r="F19" s="539"/>
      <c r="G19" s="539"/>
      <c r="H19" s="539"/>
      <c r="I19" s="539"/>
      <c r="J19" s="539"/>
      <c r="K19" s="539"/>
      <c r="L19" s="539"/>
      <c r="M19" s="539"/>
      <c r="N19" s="540"/>
      <c r="O19" s="11"/>
      <c r="P19" s="241" t="str">
        <f>'Info District'!H17</f>
        <v>T2</v>
      </c>
      <c r="Q19" s="65"/>
      <c r="R19" s="309"/>
      <c r="S19" s="535" t="s">
        <v>96</v>
      </c>
      <c r="T19" s="536"/>
      <c r="U19" s="536"/>
      <c r="V19" s="536"/>
      <c r="W19" s="537"/>
    </row>
    <row r="20" spans="1:27" s="9" customFormat="1" ht="4.5" customHeight="1" thickBot="1" x14ac:dyDescent="0.35">
      <c r="A20" s="12"/>
      <c r="B20" s="12"/>
      <c r="C20" s="12"/>
      <c r="D20" s="12"/>
      <c r="E20" s="12"/>
      <c r="F20" s="12"/>
      <c r="G20" s="13"/>
      <c r="H20" s="13"/>
      <c r="I20" s="13"/>
      <c r="J20" s="13"/>
      <c r="K20" s="13"/>
      <c r="L20" s="14"/>
      <c r="M20" s="14"/>
      <c r="N20" s="14"/>
      <c r="O20" s="14"/>
      <c r="Q20" s="64"/>
      <c r="R20" s="308"/>
      <c r="S20" s="146"/>
      <c r="T20" s="74"/>
      <c r="U20" s="74"/>
      <c r="V20" s="76"/>
      <c r="W20" s="147"/>
    </row>
    <row r="21" spans="1:27" s="9" customFormat="1" ht="32.25" customHeight="1" thickBot="1" x14ac:dyDescent="0.35">
      <c r="A21" s="532" t="s">
        <v>240</v>
      </c>
      <c r="B21" s="532"/>
      <c r="C21" s="533"/>
      <c r="D21" s="543" t="s">
        <v>264</v>
      </c>
      <c r="E21" s="544"/>
      <c r="F21" s="545"/>
      <c r="G21" s="534" t="s">
        <v>6</v>
      </c>
      <c r="H21" s="534"/>
      <c r="I21" s="534"/>
      <c r="J21" s="534"/>
      <c r="K21" s="534"/>
      <c r="L21" s="546"/>
      <c r="M21" s="539"/>
      <c r="N21" s="539"/>
      <c r="O21" s="539"/>
      <c r="P21" s="540"/>
      <c r="Q21" s="64"/>
      <c r="R21" s="308"/>
      <c r="S21" s="146"/>
      <c r="T21" s="74"/>
      <c r="U21" s="74"/>
      <c r="V21" s="76"/>
      <c r="W21" s="147"/>
    </row>
    <row r="22" spans="1:27" s="9" customFormat="1" ht="6" customHeight="1" x14ac:dyDescent="0.3">
      <c r="A22" s="12"/>
      <c r="B22" s="12"/>
      <c r="C22" s="12"/>
      <c r="D22" s="12"/>
      <c r="E22" s="12"/>
      <c r="F22" s="12"/>
      <c r="G22" s="534"/>
      <c r="H22" s="534"/>
      <c r="I22" s="534"/>
      <c r="J22" s="534"/>
      <c r="K22" s="534"/>
      <c r="L22" s="14"/>
      <c r="M22" s="14"/>
      <c r="N22" s="14"/>
      <c r="O22" s="14"/>
      <c r="Q22" s="64"/>
      <c r="R22" s="308"/>
      <c r="S22" s="146"/>
      <c r="T22" s="74"/>
      <c r="U22" s="74"/>
      <c r="V22" s="76"/>
      <c r="W22" s="147"/>
    </row>
    <row r="23" spans="1:27" s="9" customFormat="1" ht="3.75" customHeight="1" thickBot="1" x14ac:dyDescent="0.35">
      <c r="A23" s="12"/>
      <c r="B23" s="12"/>
      <c r="C23" s="12"/>
      <c r="D23" s="12"/>
      <c r="E23" s="12"/>
      <c r="F23" s="12"/>
      <c r="G23" s="13"/>
      <c r="H23" s="13"/>
      <c r="I23" s="13"/>
      <c r="J23" s="13"/>
      <c r="K23" s="13"/>
      <c r="L23" s="14"/>
      <c r="M23" s="14"/>
      <c r="N23" s="14"/>
      <c r="O23" s="14"/>
      <c r="Q23" s="64"/>
      <c r="R23" s="308"/>
      <c r="S23" s="146"/>
      <c r="T23" s="74"/>
      <c r="U23" s="74"/>
      <c r="V23" s="76"/>
      <c r="W23" s="147"/>
    </row>
    <row r="24" spans="1:27" ht="76.5" customHeight="1" thickBot="1" x14ac:dyDescent="0.35">
      <c r="A24" s="541" t="s">
        <v>13</v>
      </c>
      <c r="B24" s="16" t="s">
        <v>14</v>
      </c>
      <c r="C24" s="108" t="s">
        <v>15</v>
      </c>
      <c r="D24" s="118" t="s">
        <v>16</v>
      </c>
      <c r="E24" s="117" t="s">
        <v>17</v>
      </c>
      <c r="F24" s="351" t="s">
        <v>18</v>
      </c>
      <c r="G24" s="16" t="s">
        <v>233</v>
      </c>
      <c r="H24" s="16" t="s">
        <v>234</v>
      </c>
      <c r="I24" s="16" t="s">
        <v>19</v>
      </c>
      <c r="J24" s="16" t="s">
        <v>20</v>
      </c>
      <c r="K24" s="108" t="s">
        <v>21</v>
      </c>
      <c r="L24" s="136" t="s">
        <v>22</v>
      </c>
      <c r="M24" s="137" t="s">
        <v>236</v>
      </c>
      <c r="N24" s="138" t="s">
        <v>23</v>
      </c>
      <c r="O24" s="109" t="s">
        <v>39</v>
      </c>
      <c r="P24" s="16" t="s">
        <v>40</v>
      </c>
      <c r="S24" s="148" t="s">
        <v>237</v>
      </c>
      <c r="T24" s="140" t="s">
        <v>93</v>
      </c>
      <c r="U24" s="140" t="s">
        <v>239</v>
      </c>
      <c r="V24" s="140" t="s">
        <v>238</v>
      </c>
      <c r="W24" s="149" t="s">
        <v>97</v>
      </c>
    </row>
    <row r="25" spans="1:27" s="47" customFormat="1" ht="31.2" customHeight="1" x14ac:dyDescent="0.3">
      <c r="A25" s="542"/>
      <c r="B25" s="46" t="s">
        <v>24</v>
      </c>
      <c r="C25" s="46" t="s">
        <v>25</v>
      </c>
      <c r="D25" s="112" t="s">
        <v>26</v>
      </c>
      <c r="E25" s="46" t="s">
        <v>27</v>
      </c>
      <c r="F25" s="46"/>
      <c r="G25" s="46" t="s">
        <v>28</v>
      </c>
      <c r="H25" s="46"/>
      <c r="I25" s="46" t="s">
        <v>29</v>
      </c>
      <c r="J25" s="46"/>
      <c r="K25" s="131" t="s">
        <v>235</v>
      </c>
      <c r="L25" s="133"/>
      <c r="M25" s="134"/>
      <c r="N25" s="135"/>
      <c r="O25" s="132" t="s">
        <v>30</v>
      </c>
      <c r="P25" s="46"/>
      <c r="Q25" s="66"/>
      <c r="R25" s="310"/>
      <c r="S25" s="150"/>
      <c r="T25" s="67" t="s">
        <v>94</v>
      </c>
      <c r="U25" s="67" t="s">
        <v>95</v>
      </c>
      <c r="V25" s="94"/>
      <c r="W25" s="151" t="str">
        <f>IF(J26&lt;=0,"",IF(J26=90,$X$26))</f>
        <v/>
      </c>
      <c r="X25" s="37" t="s">
        <v>98</v>
      </c>
    </row>
    <row r="26" spans="1:27" ht="31.2" customHeight="1" x14ac:dyDescent="0.3">
      <c r="A26" s="322" t="str">
        <f>CDT!B26</f>
        <v>Artéméther-Luméfantrine 6cp (AL)</v>
      </c>
      <c r="B26" s="247"/>
      <c r="C26" s="248"/>
      <c r="D26" s="302" t="str">
        <f>IF(B26&lt;&gt;"",B26+C26,"")</f>
        <v/>
      </c>
      <c r="E26" s="249"/>
      <c r="F26" s="247"/>
      <c r="G26" s="247"/>
      <c r="H26" s="247"/>
      <c r="I26" s="247"/>
      <c r="J26" s="247"/>
      <c r="K26" s="248"/>
      <c r="L26" s="431" t="str">
        <f>IF(B26&lt;&gt;"",IF(J26=0,E26,((E26*90)/(90-J26))),"0")</f>
        <v>0</v>
      </c>
      <c r="M26" s="428" t="str">
        <f>IF(B26&lt;&gt;"",((E26/S26)*30),"0")</f>
        <v>0</v>
      </c>
      <c r="N26" s="250" t="str">
        <f>IF(B26&lt;&gt;"",IF(J26=0,((E26+L26)-K26),((M26*6)-K26)),"0")</f>
        <v>0</v>
      </c>
      <c r="O26" s="251"/>
      <c r="P26" s="313"/>
      <c r="R26" s="312">
        <f>+L26+N26</f>
        <v>0</v>
      </c>
      <c r="S26" s="152">
        <f>(90-J26)</f>
        <v>90</v>
      </c>
      <c r="T26" s="68" t="e">
        <f t="shared" ref="T26:T47" si="0">D26-(E26+G26+I26+H26)</f>
        <v>#VALUE!</v>
      </c>
      <c r="U26" s="68" t="e">
        <f>K26-T26</f>
        <v>#VALUE!</v>
      </c>
      <c r="V26" s="95">
        <v>6</v>
      </c>
      <c r="W26" s="153" t="e">
        <f t="shared" ref="W26:W50" si="1">IF(U26=0,"",$X$25)</f>
        <v>#VALUE!</v>
      </c>
      <c r="X26" s="37" t="s">
        <v>203</v>
      </c>
      <c r="Y26" s="107">
        <f>+O26</f>
        <v>0</v>
      </c>
    </row>
    <row r="27" spans="1:27" ht="31.2" customHeight="1" x14ac:dyDescent="0.3">
      <c r="A27" s="322" t="str">
        <f>CDT!B27</f>
        <v>Artéméther-Luméfantrine 12cp (AL)</v>
      </c>
      <c r="B27" s="247"/>
      <c r="C27" s="248"/>
      <c r="D27" s="302" t="str">
        <f t="shared" ref="D27" si="2">IF(B27&lt;&gt;"",B27+C27,"")</f>
        <v/>
      </c>
      <c r="E27" s="249"/>
      <c r="F27" s="247"/>
      <c r="G27" s="247"/>
      <c r="H27" s="247"/>
      <c r="I27" s="247"/>
      <c r="J27" s="247"/>
      <c r="K27" s="248"/>
      <c r="L27" s="431" t="str">
        <f t="shared" ref="L27:L49" si="3">IF(B27&lt;&gt;"",IF(J27=0,E27,((E27*90)/(90-J27))),"0")</f>
        <v>0</v>
      </c>
      <c r="M27" s="428" t="str">
        <f t="shared" ref="M27:M49" si="4">IF(B27&lt;&gt;"",((E27/S27)*30),"0")</f>
        <v>0</v>
      </c>
      <c r="N27" s="250" t="str">
        <f t="shared" ref="N27:N49" si="5">IF(B27&lt;&gt;"",IF(J27=0,((E27+L27)-K27),((M27*6)-K27)),"0")</f>
        <v>0</v>
      </c>
      <c r="O27" s="251"/>
      <c r="P27" s="247"/>
      <c r="R27" s="312">
        <f t="shared" ref="R27:R49" si="6">+L27+N27</f>
        <v>0</v>
      </c>
      <c r="S27" s="152">
        <f t="shared" ref="S27:S49" si="7">(90-J27)</f>
        <v>90</v>
      </c>
      <c r="T27" s="68" t="e">
        <f t="shared" si="0"/>
        <v>#VALUE!</v>
      </c>
      <c r="U27" s="68" t="e">
        <f t="shared" ref="U27:U49" si="8">K27-T27</f>
        <v>#VALUE!</v>
      </c>
      <c r="V27" s="95">
        <v>12</v>
      </c>
      <c r="W27" s="153" t="e">
        <f t="shared" si="1"/>
        <v>#VALUE!</v>
      </c>
      <c r="Y27" s="107">
        <f t="shared" ref="Y27:Y48" si="9">+O27</f>
        <v>0</v>
      </c>
    </row>
    <row r="28" spans="1:27" ht="31.2" customHeight="1" x14ac:dyDescent="0.3">
      <c r="A28" s="322" t="str">
        <f>CDT!B28</f>
        <v>Artéméther-Luméfantrine 18cp (AL)</v>
      </c>
      <c r="B28" s="247"/>
      <c r="C28" s="248"/>
      <c r="D28" s="302" t="str">
        <f>IF(B28&lt;&gt;"",B28+C28,"")</f>
        <v/>
      </c>
      <c r="E28" s="249"/>
      <c r="F28" s="247"/>
      <c r="G28" s="247"/>
      <c r="H28" s="247"/>
      <c r="I28" s="247"/>
      <c r="J28" s="247"/>
      <c r="K28" s="248"/>
      <c r="L28" s="431" t="str">
        <f t="shared" si="3"/>
        <v>0</v>
      </c>
      <c r="M28" s="428" t="str">
        <f t="shared" si="4"/>
        <v>0</v>
      </c>
      <c r="N28" s="250" t="str">
        <f t="shared" si="5"/>
        <v>0</v>
      </c>
      <c r="O28" s="251"/>
      <c r="P28" s="247"/>
      <c r="R28" s="312">
        <f t="shared" si="6"/>
        <v>0</v>
      </c>
      <c r="S28" s="152">
        <f t="shared" si="7"/>
        <v>90</v>
      </c>
      <c r="T28" s="68" t="e">
        <f t="shared" si="0"/>
        <v>#VALUE!</v>
      </c>
      <c r="U28" s="68" t="e">
        <f t="shared" si="8"/>
        <v>#VALUE!</v>
      </c>
      <c r="V28" s="95">
        <v>18</v>
      </c>
      <c r="W28" s="153" t="e">
        <f t="shared" si="1"/>
        <v>#VALUE!</v>
      </c>
      <c r="Y28" s="107">
        <f t="shared" si="9"/>
        <v>0</v>
      </c>
    </row>
    <row r="29" spans="1:27" ht="31.2" customHeight="1" x14ac:dyDescent="0.3">
      <c r="A29" s="322" t="str">
        <f>CDT!B29</f>
        <v>Artéméther-Luméfantrine 24cp (AL)</v>
      </c>
      <c r="B29" s="247"/>
      <c r="C29" s="248"/>
      <c r="D29" s="302" t="str">
        <f>IF(B29&lt;&gt;"",B29+C29,"")</f>
        <v/>
      </c>
      <c r="E29" s="249"/>
      <c r="F29" s="247"/>
      <c r="G29" s="247"/>
      <c r="H29" s="247"/>
      <c r="I29" s="247"/>
      <c r="J29" s="247"/>
      <c r="K29" s="248"/>
      <c r="L29" s="431" t="str">
        <f t="shared" si="3"/>
        <v>0</v>
      </c>
      <c r="M29" s="428" t="str">
        <f t="shared" si="4"/>
        <v>0</v>
      </c>
      <c r="N29" s="250" t="str">
        <f t="shared" si="5"/>
        <v>0</v>
      </c>
      <c r="O29" s="251"/>
      <c r="P29" s="247"/>
      <c r="R29" s="312">
        <f t="shared" si="6"/>
        <v>0</v>
      </c>
      <c r="S29" s="152">
        <f t="shared" si="7"/>
        <v>90</v>
      </c>
      <c r="T29" s="68" t="e">
        <f t="shared" si="0"/>
        <v>#VALUE!</v>
      </c>
      <c r="U29" s="68" t="e">
        <f t="shared" si="8"/>
        <v>#VALUE!</v>
      </c>
      <c r="V29" s="95">
        <v>24</v>
      </c>
      <c r="W29" s="153" t="e">
        <f t="shared" si="1"/>
        <v>#VALUE!</v>
      </c>
      <c r="Y29" s="107">
        <f t="shared" si="9"/>
        <v>0</v>
      </c>
    </row>
    <row r="30" spans="1:27" ht="31.2" customHeight="1" x14ac:dyDescent="0.3">
      <c r="A30" s="322" t="str">
        <f>CDT!B30</f>
        <v>Artéméther injectable 40 mg</v>
      </c>
      <c r="B30" s="247"/>
      <c r="C30" s="248"/>
      <c r="D30" s="302" t="str">
        <f t="shared" ref="D30:D49" si="10">IF(B30&lt;&gt;"",B30+C30,"")</f>
        <v/>
      </c>
      <c r="E30" s="249"/>
      <c r="F30" s="247"/>
      <c r="G30" s="247"/>
      <c r="H30" s="247"/>
      <c r="I30" s="247"/>
      <c r="J30" s="247"/>
      <c r="K30" s="248"/>
      <c r="L30" s="431" t="str">
        <f t="shared" si="3"/>
        <v>0</v>
      </c>
      <c r="M30" s="428" t="str">
        <f t="shared" si="4"/>
        <v>0</v>
      </c>
      <c r="N30" s="250" t="str">
        <f t="shared" si="5"/>
        <v>0</v>
      </c>
      <c r="O30" s="251"/>
      <c r="P30" s="247"/>
      <c r="R30" s="312">
        <f t="shared" si="6"/>
        <v>0</v>
      </c>
      <c r="S30" s="152">
        <f t="shared" si="7"/>
        <v>90</v>
      </c>
      <c r="T30" s="68" t="e">
        <f t="shared" si="0"/>
        <v>#VALUE!</v>
      </c>
      <c r="U30" s="68" t="e">
        <f t="shared" si="8"/>
        <v>#VALUE!</v>
      </c>
      <c r="V30" s="95">
        <v>1</v>
      </c>
      <c r="W30" s="153" t="e">
        <f t="shared" si="1"/>
        <v>#VALUE!</v>
      </c>
      <c r="Y30" s="107">
        <f t="shared" si="9"/>
        <v>0</v>
      </c>
    </row>
    <row r="31" spans="1:27" ht="34.5" customHeight="1" x14ac:dyDescent="0.3">
      <c r="A31" s="322" t="str">
        <f>CDT!B31</f>
        <v>Artéméther injectable 80 mg</v>
      </c>
      <c r="B31" s="247"/>
      <c r="C31" s="248"/>
      <c r="D31" s="302" t="str">
        <f t="shared" si="10"/>
        <v/>
      </c>
      <c r="E31" s="249"/>
      <c r="F31" s="247"/>
      <c r="G31" s="247"/>
      <c r="H31" s="247"/>
      <c r="I31" s="247"/>
      <c r="J31" s="247"/>
      <c r="K31" s="248"/>
      <c r="L31" s="431" t="str">
        <f t="shared" si="3"/>
        <v>0</v>
      </c>
      <c r="M31" s="428" t="str">
        <f t="shared" si="4"/>
        <v>0</v>
      </c>
      <c r="N31" s="250" t="str">
        <f t="shared" si="5"/>
        <v>0</v>
      </c>
      <c r="O31" s="251"/>
      <c r="P31" s="247"/>
      <c r="R31" s="312">
        <f t="shared" si="6"/>
        <v>0</v>
      </c>
      <c r="S31" s="152">
        <f t="shared" si="7"/>
        <v>90</v>
      </c>
      <c r="T31" s="68" t="e">
        <f t="shared" si="0"/>
        <v>#VALUE!</v>
      </c>
      <c r="U31" s="68" t="e">
        <f t="shared" si="8"/>
        <v>#VALUE!</v>
      </c>
      <c r="V31" s="95">
        <v>1</v>
      </c>
      <c r="W31" s="153" t="e">
        <f t="shared" si="1"/>
        <v>#VALUE!</v>
      </c>
      <c r="Y31" s="107">
        <f t="shared" si="9"/>
        <v>0</v>
      </c>
    </row>
    <row r="32" spans="1:27" ht="34.5" customHeight="1" x14ac:dyDescent="0.3">
      <c r="A32" s="435" t="str">
        <f>CDT!B32</f>
        <v>Artésunate injectable 60 mg</v>
      </c>
      <c r="B32" s="247"/>
      <c r="C32" s="248"/>
      <c r="D32" s="302" t="str">
        <f t="shared" si="10"/>
        <v/>
      </c>
      <c r="E32" s="249"/>
      <c r="F32" s="247"/>
      <c r="G32" s="247"/>
      <c r="H32" s="247"/>
      <c r="I32" s="247"/>
      <c r="J32" s="247"/>
      <c r="K32" s="248"/>
      <c r="L32" s="438" t="str">
        <f t="shared" si="3"/>
        <v>0</v>
      </c>
      <c r="M32" s="314" t="str">
        <f>IF(B32&lt;&gt;"",((E32/S32:S32)*30),"0")</f>
        <v>0</v>
      </c>
      <c r="N32" s="432" t="str">
        <f>IF(B32&lt;&gt;"",IF(J32=0,AA32,IF(J32&gt;0,((M32/30)*J32)+AA32)),"0")</f>
        <v>0</v>
      </c>
      <c r="O32" s="433"/>
      <c r="P32" s="247"/>
      <c r="R32" s="312">
        <f t="shared" si="6"/>
        <v>0</v>
      </c>
      <c r="S32" s="429">
        <f t="shared" si="7"/>
        <v>90</v>
      </c>
      <c r="T32" s="436" t="e">
        <f>D32-(E32+G32+I32+H32)</f>
        <v>#VALUE!</v>
      </c>
      <c r="U32" s="436" t="e">
        <f t="shared" si="8"/>
        <v>#VALUE!</v>
      </c>
      <c r="V32" s="430">
        <v>1</v>
      </c>
      <c r="W32" s="437" t="e">
        <f t="shared" si="1"/>
        <v>#VALUE!</v>
      </c>
      <c r="Y32" s="107">
        <f t="shared" si="9"/>
        <v>0</v>
      </c>
      <c r="AA32" s="3">
        <f>((F32*10)+L32-K32)</f>
        <v>0</v>
      </c>
    </row>
    <row r="33" spans="1:25" ht="34.5" customHeight="1" x14ac:dyDescent="0.3">
      <c r="A33" s="322" t="str">
        <f>CDT!B33</f>
        <v xml:space="preserve"> Sulfadoxine Pyriméthamine:  (SP)</v>
      </c>
      <c r="B33" s="247"/>
      <c r="C33" s="248"/>
      <c r="D33" s="302" t="str">
        <f t="shared" si="10"/>
        <v/>
      </c>
      <c r="E33" s="249"/>
      <c r="F33" s="247"/>
      <c r="G33" s="247"/>
      <c r="H33" s="247"/>
      <c r="I33" s="247"/>
      <c r="J33" s="247"/>
      <c r="K33" s="248"/>
      <c r="L33" s="431" t="str">
        <f t="shared" si="3"/>
        <v>0</v>
      </c>
      <c r="M33" s="428" t="str">
        <f t="shared" si="4"/>
        <v>0</v>
      </c>
      <c r="N33" s="250" t="str">
        <f t="shared" si="5"/>
        <v>0</v>
      </c>
      <c r="O33" s="251"/>
      <c r="P33" s="247"/>
      <c r="R33" s="312">
        <f t="shared" si="6"/>
        <v>0</v>
      </c>
      <c r="S33" s="152">
        <f t="shared" si="7"/>
        <v>90</v>
      </c>
      <c r="T33" s="68" t="e">
        <f t="shared" si="0"/>
        <v>#VALUE!</v>
      </c>
      <c r="U33" s="68" t="e">
        <f t="shared" si="8"/>
        <v>#VALUE!</v>
      </c>
      <c r="V33" s="95">
        <v>3</v>
      </c>
      <c r="W33" s="153" t="e">
        <f t="shared" si="1"/>
        <v>#VALUE!</v>
      </c>
      <c r="Y33" s="107">
        <f t="shared" si="9"/>
        <v>0</v>
      </c>
    </row>
    <row r="34" spans="1:25" ht="34.5" customHeight="1" x14ac:dyDescent="0.3">
      <c r="A34" s="322" t="str">
        <f>CDT!B34</f>
        <v>Test de Diagnostic Rapide  : (TDR)</v>
      </c>
      <c r="B34" s="247"/>
      <c r="C34" s="248"/>
      <c r="D34" s="302" t="str">
        <f t="shared" si="10"/>
        <v/>
      </c>
      <c r="E34" s="247"/>
      <c r="F34" s="248"/>
      <c r="G34" s="247"/>
      <c r="H34" s="247"/>
      <c r="I34" s="247"/>
      <c r="J34" s="247"/>
      <c r="K34" s="248"/>
      <c r="L34" s="431" t="str">
        <f t="shared" si="3"/>
        <v>0</v>
      </c>
      <c r="M34" s="428" t="str">
        <f t="shared" si="4"/>
        <v>0</v>
      </c>
      <c r="N34" s="250" t="str">
        <f t="shared" si="5"/>
        <v>0</v>
      </c>
      <c r="O34" s="251"/>
      <c r="P34" s="247"/>
      <c r="R34" s="312">
        <f t="shared" si="6"/>
        <v>0</v>
      </c>
      <c r="S34" s="152">
        <f t="shared" si="7"/>
        <v>90</v>
      </c>
      <c r="T34" s="68" t="e">
        <f t="shared" si="0"/>
        <v>#VALUE!</v>
      </c>
      <c r="U34" s="68" t="e">
        <f t="shared" si="8"/>
        <v>#VALUE!</v>
      </c>
      <c r="V34" s="95">
        <v>1</v>
      </c>
      <c r="W34" s="153" t="e">
        <f>IF(U34=0,"",$X$25)</f>
        <v>#VALUE!</v>
      </c>
      <c r="Y34" s="107">
        <f t="shared" si="9"/>
        <v>0</v>
      </c>
    </row>
    <row r="35" spans="1:25" ht="34.5" customHeight="1" x14ac:dyDescent="0.3">
      <c r="A35" s="322" t="str">
        <f>CDT!B35</f>
        <v>Moustiquaire à Imprégnation Durable: (MID)</v>
      </c>
      <c r="B35" s="247"/>
      <c r="C35" s="248"/>
      <c r="D35" s="302" t="str">
        <f t="shared" si="10"/>
        <v/>
      </c>
      <c r="E35" s="247"/>
      <c r="F35" s="248"/>
      <c r="G35" s="247"/>
      <c r="H35" s="247"/>
      <c r="I35" s="247"/>
      <c r="J35" s="247"/>
      <c r="K35" s="248"/>
      <c r="L35" s="431" t="str">
        <f t="shared" si="3"/>
        <v>0</v>
      </c>
      <c r="M35" s="428" t="str">
        <f t="shared" si="4"/>
        <v>0</v>
      </c>
      <c r="N35" s="250" t="str">
        <f t="shared" si="5"/>
        <v>0</v>
      </c>
      <c r="O35" s="251"/>
      <c r="P35" s="247"/>
      <c r="R35" s="312">
        <f t="shared" si="6"/>
        <v>0</v>
      </c>
      <c r="S35" s="152">
        <f t="shared" si="7"/>
        <v>90</v>
      </c>
      <c r="T35" s="68" t="e">
        <f t="shared" si="0"/>
        <v>#VALUE!</v>
      </c>
      <c r="U35" s="68" t="e">
        <f t="shared" si="8"/>
        <v>#VALUE!</v>
      </c>
      <c r="V35" s="95">
        <v>1</v>
      </c>
      <c r="W35" s="153" t="e">
        <f t="shared" si="1"/>
        <v>#VALUE!</v>
      </c>
      <c r="Y35" s="107">
        <f t="shared" si="9"/>
        <v>0</v>
      </c>
    </row>
    <row r="36" spans="1:25" ht="34.5" customHeight="1" x14ac:dyDescent="0.3">
      <c r="A36" s="322" t="str">
        <f>CDT!B36</f>
        <v>Dihydroartéminisine Pipéraquine– Plaq / 3 comp 
( DHA-PPQ)  20/160 mg</v>
      </c>
      <c r="B36" s="247"/>
      <c r="C36" s="248"/>
      <c r="D36" s="302" t="str">
        <f t="shared" si="10"/>
        <v/>
      </c>
      <c r="E36" s="249"/>
      <c r="F36" s="247"/>
      <c r="G36" s="247"/>
      <c r="H36" s="247"/>
      <c r="I36" s="247"/>
      <c r="J36" s="247"/>
      <c r="K36" s="248"/>
      <c r="L36" s="431" t="str">
        <f t="shared" si="3"/>
        <v>0</v>
      </c>
      <c r="M36" s="428" t="str">
        <f t="shared" si="4"/>
        <v>0</v>
      </c>
      <c r="N36" s="250" t="str">
        <f t="shared" si="5"/>
        <v>0</v>
      </c>
      <c r="O36" s="251"/>
      <c r="P36" s="247"/>
      <c r="R36" s="312">
        <f t="shared" si="6"/>
        <v>0</v>
      </c>
      <c r="S36" s="152">
        <f t="shared" si="7"/>
        <v>90</v>
      </c>
      <c r="T36" s="68" t="e">
        <f t="shared" si="0"/>
        <v>#VALUE!</v>
      </c>
      <c r="U36" s="68" t="e">
        <f t="shared" si="8"/>
        <v>#VALUE!</v>
      </c>
      <c r="V36" s="95">
        <v>3</v>
      </c>
      <c r="W36" s="153" t="e">
        <f t="shared" si="1"/>
        <v>#VALUE!</v>
      </c>
      <c r="Y36" s="107">
        <f t="shared" si="9"/>
        <v>0</v>
      </c>
    </row>
    <row r="37" spans="1:25" ht="34.5" customHeight="1" x14ac:dyDescent="0.3">
      <c r="A37" s="322" t="str">
        <f>CDT!B37</f>
        <v>Dihydroartéminisine Pipéraquine– Plaq / 3 comp 
( DHA-PPQ)  40/320 mg</v>
      </c>
      <c r="B37" s="247"/>
      <c r="C37" s="248"/>
      <c r="D37" s="302" t="str">
        <f t="shared" si="10"/>
        <v/>
      </c>
      <c r="E37" s="249"/>
      <c r="F37" s="247"/>
      <c r="G37" s="247"/>
      <c r="H37" s="247"/>
      <c r="I37" s="247"/>
      <c r="J37" s="247"/>
      <c r="K37" s="248"/>
      <c r="L37" s="431" t="str">
        <f t="shared" si="3"/>
        <v>0</v>
      </c>
      <c r="M37" s="428" t="str">
        <f t="shared" si="4"/>
        <v>0</v>
      </c>
      <c r="N37" s="250" t="str">
        <f t="shared" si="5"/>
        <v>0</v>
      </c>
      <c r="O37" s="251"/>
      <c r="P37" s="247"/>
      <c r="R37" s="312">
        <f t="shared" si="6"/>
        <v>0</v>
      </c>
      <c r="S37" s="152">
        <f t="shared" si="7"/>
        <v>90</v>
      </c>
      <c r="T37" s="68" t="e">
        <f t="shared" si="0"/>
        <v>#VALUE!</v>
      </c>
      <c r="U37" s="68" t="e">
        <f t="shared" si="8"/>
        <v>#VALUE!</v>
      </c>
      <c r="V37" s="95">
        <v>3</v>
      </c>
      <c r="W37" s="153" t="e">
        <f t="shared" si="1"/>
        <v>#VALUE!</v>
      </c>
      <c r="Y37" s="107">
        <f t="shared" si="9"/>
        <v>0</v>
      </c>
    </row>
    <row r="38" spans="1:25" ht="34.5" customHeight="1" x14ac:dyDescent="0.3">
      <c r="A38" s="322" t="str">
        <f>CDT!B38</f>
        <v>Dihydroartéminisine Pipéraquine– Plaq / 6 comp 
( DHA-PPQ)  40/320 mg</v>
      </c>
      <c r="B38" s="247"/>
      <c r="C38" s="248"/>
      <c r="D38" s="302" t="str">
        <f t="shared" si="10"/>
        <v/>
      </c>
      <c r="E38" s="249"/>
      <c r="F38" s="247"/>
      <c r="G38" s="247"/>
      <c r="H38" s="247"/>
      <c r="I38" s="247"/>
      <c r="J38" s="247"/>
      <c r="K38" s="248"/>
      <c r="L38" s="431" t="str">
        <f t="shared" si="3"/>
        <v>0</v>
      </c>
      <c r="M38" s="428" t="str">
        <f t="shared" si="4"/>
        <v>0</v>
      </c>
      <c r="N38" s="250" t="str">
        <f t="shared" si="5"/>
        <v>0</v>
      </c>
      <c r="O38" s="251"/>
      <c r="P38" s="247"/>
      <c r="R38" s="312">
        <f t="shared" si="6"/>
        <v>0</v>
      </c>
      <c r="S38" s="152">
        <f t="shared" si="7"/>
        <v>90</v>
      </c>
      <c r="T38" s="68" t="e">
        <f t="shared" si="0"/>
        <v>#VALUE!</v>
      </c>
      <c r="U38" s="68" t="e">
        <f t="shared" si="8"/>
        <v>#VALUE!</v>
      </c>
      <c r="V38" s="95">
        <v>3</v>
      </c>
      <c r="W38" s="153" t="e">
        <f t="shared" si="1"/>
        <v>#VALUE!</v>
      </c>
      <c r="Y38" s="107">
        <f t="shared" si="9"/>
        <v>0</v>
      </c>
    </row>
    <row r="39" spans="1:25" ht="34.5" customHeight="1" x14ac:dyDescent="0.3">
      <c r="A39" s="322" t="str">
        <f>CDT!B39</f>
        <v>Dihydroartemisinine/pipéraquine – Plaq / 9 comp 
( DHA-PPQ) 40/320 mg</v>
      </c>
      <c r="B39" s="247"/>
      <c r="C39" s="248"/>
      <c r="D39" s="302" t="str">
        <f t="shared" si="10"/>
        <v/>
      </c>
      <c r="E39" s="249"/>
      <c r="F39" s="247"/>
      <c r="G39" s="247"/>
      <c r="H39" s="247"/>
      <c r="I39" s="247"/>
      <c r="J39" s="247"/>
      <c r="K39" s="248"/>
      <c r="L39" s="431" t="str">
        <f t="shared" si="3"/>
        <v>0</v>
      </c>
      <c r="M39" s="428" t="str">
        <f t="shared" si="4"/>
        <v>0</v>
      </c>
      <c r="N39" s="250" t="str">
        <f t="shared" si="5"/>
        <v>0</v>
      </c>
      <c r="O39" s="251"/>
      <c r="P39" s="247"/>
      <c r="R39" s="312">
        <f t="shared" si="6"/>
        <v>0</v>
      </c>
      <c r="S39" s="152">
        <f t="shared" si="7"/>
        <v>90</v>
      </c>
      <c r="T39" s="68" t="e">
        <f t="shared" si="0"/>
        <v>#VALUE!</v>
      </c>
      <c r="U39" s="68" t="e">
        <f t="shared" si="8"/>
        <v>#VALUE!</v>
      </c>
      <c r="V39" s="95">
        <v>3</v>
      </c>
      <c r="W39" s="153" t="e">
        <f t="shared" si="1"/>
        <v>#VALUE!</v>
      </c>
      <c r="Y39" s="107">
        <f t="shared" si="9"/>
        <v>0</v>
      </c>
    </row>
    <row r="40" spans="1:25" ht="34.5" customHeight="1" x14ac:dyDescent="0.3">
      <c r="A40" s="322" t="str">
        <f>CDT!B40</f>
        <v>Artésunate Amodiaquine: (ASAQ) : 3 cp (25/67,5 mg)</v>
      </c>
      <c r="B40" s="247"/>
      <c r="C40" s="248"/>
      <c r="D40" s="302" t="str">
        <f t="shared" si="10"/>
        <v/>
      </c>
      <c r="E40" s="249"/>
      <c r="F40" s="247"/>
      <c r="G40" s="247"/>
      <c r="H40" s="247"/>
      <c r="I40" s="247"/>
      <c r="J40" s="247"/>
      <c r="K40" s="248"/>
      <c r="L40" s="431" t="str">
        <f t="shared" si="3"/>
        <v>0</v>
      </c>
      <c r="M40" s="428" t="str">
        <f t="shared" si="4"/>
        <v>0</v>
      </c>
      <c r="N40" s="250" t="str">
        <f t="shared" si="5"/>
        <v>0</v>
      </c>
      <c r="O40" s="251"/>
      <c r="P40" s="247"/>
      <c r="R40" s="312">
        <f t="shared" si="6"/>
        <v>0</v>
      </c>
      <c r="S40" s="152">
        <f t="shared" si="7"/>
        <v>90</v>
      </c>
      <c r="T40" s="68" t="e">
        <f t="shared" si="0"/>
        <v>#VALUE!</v>
      </c>
      <c r="U40" s="68" t="e">
        <f t="shared" si="8"/>
        <v>#VALUE!</v>
      </c>
      <c r="V40" s="95">
        <v>1</v>
      </c>
      <c r="W40" s="153" t="e">
        <f t="shared" si="1"/>
        <v>#VALUE!</v>
      </c>
      <c r="Y40" s="107">
        <f t="shared" si="9"/>
        <v>0</v>
      </c>
    </row>
    <row r="41" spans="1:25" ht="34.5" customHeight="1" x14ac:dyDescent="0.3">
      <c r="A41" s="322" t="str">
        <f>CDT!B41</f>
        <v>Artésunate Amodiaquine: (ASAQ) 3 cp (50/135 mg)</v>
      </c>
      <c r="B41" s="247"/>
      <c r="C41" s="248"/>
      <c r="D41" s="302" t="str">
        <f t="shared" si="10"/>
        <v/>
      </c>
      <c r="E41" s="249"/>
      <c r="F41" s="247"/>
      <c r="G41" s="247"/>
      <c r="H41" s="247"/>
      <c r="I41" s="247"/>
      <c r="J41" s="247"/>
      <c r="K41" s="248"/>
      <c r="L41" s="431" t="str">
        <f t="shared" si="3"/>
        <v>0</v>
      </c>
      <c r="M41" s="428" t="str">
        <f t="shared" si="4"/>
        <v>0</v>
      </c>
      <c r="N41" s="250" t="str">
        <f t="shared" si="5"/>
        <v>0</v>
      </c>
      <c r="O41" s="251"/>
      <c r="P41" s="247"/>
      <c r="R41" s="312">
        <f t="shared" si="6"/>
        <v>0</v>
      </c>
      <c r="S41" s="152">
        <f t="shared" si="7"/>
        <v>90</v>
      </c>
      <c r="T41" s="68" t="e">
        <f t="shared" si="0"/>
        <v>#VALUE!</v>
      </c>
      <c r="U41" s="68" t="e">
        <f t="shared" si="8"/>
        <v>#VALUE!</v>
      </c>
      <c r="V41" s="95">
        <v>1</v>
      </c>
      <c r="W41" s="153" t="e">
        <f t="shared" si="1"/>
        <v>#VALUE!</v>
      </c>
      <c r="Y41" s="107">
        <f t="shared" si="9"/>
        <v>0</v>
      </c>
    </row>
    <row r="42" spans="1:25" ht="34.5" customHeight="1" x14ac:dyDescent="0.3">
      <c r="A42" s="322" t="str">
        <f>CDT!B42</f>
        <v>Artésunate Amodiaquine: (ASAQ) 3 cp (100/270 mg)</v>
      </c>
      <c r="B42" s="247"/>
      <c r="C42" s="248"/>
      <c r="D42" s="302" t="str">
        <f t="shared" si="10"/>
        <v/>
      </c>
      <c r="E42" s="249"/>
      <c r="F42" s="247"/>
      <c r="G42" s="247"/>
      <c r="H42" s="247"/>
      <c r="I42" s="247"/>
      <c r="J42" s="247"/>
      <c r="K42" s="248"/>
      <c r="L42" s="431" t="str">
        <f t="shared" si="3"/>
        <v>0</v>
      </c>
      <c r="M42" s="428" t="str">
        <f t="shared" si="4"/>
        <v>0</v>
      </c>
      <c r="N42" s="250" t="str">
        <f t="shared" si="5"/>
        <v>0</v>
      </c>
      <c r="O42" s="251"/>
      <c r="P42" s="247"/>
      <c r="R42" s="312">
        <f t="shared" si="6"/>
        <v>0</v>
      </c>
      <c r="S42" s="152">
        <f t="shared" si="7"/>
        <v>90</v>
      </c>
      <c r="T42" s="68" t="e">
        <f t="shared" si="0"/>
        <v>#VALUE!</v>
      </c>
      <c r="U42" s="68" t="e">
        <f t="shared" si="8"/>
        <v>#VALUE!</v>
      </c>
      <c r="V42" s="95">
        <v>1</v>
      </c>
      <c r="W42" s="153" t="e">
        <f t="shared" si="1"/>
        <v>#VALUE!</v>
      </c>
      <c r="Y42" s="107">
        <f t="shared" si="9"/>
        <v>0</v>
      </c>
    </row>
    <row r="43" spans="1:25" ht="34.5" customHeight="1" x14ac:dyDescent="0.3">
      <c r="A43" s="322" t="str">
        <f>CDT!B43</f>
        <v>Artésunate Amodiaquine: (ASAQ) 6 cp (100/270 mg)</v>
      </c>
      <c r="B43" s="247"/>
      <c r="C43" s="248"/>
      <c r="D43" s="302" t="str">
        <f t="shared" si="10"/>
        <v/>
      </c>
      <c r="E43" s="249"/>
      <c r="F43" s="247"/>
      <c r="G43" s="247"/>
      <c r="H43" s="247"/>
      <c r="I43" s="247"/>
      <c r="J43" s="247"/>
      <c r="K43" s="248"/>
      <c r="L43" s="431" t="str">
        <f t="shared" si="3"/>
        <v>0</v>
      </c>
      <c r="M43" s="428" t="str">
        <f t="shared" si="4"/>
        <v>0</v>
      </c>
      <c r="N43" s="250" t="str">
        <f t="shared" si="5"/>
        <v>0</v>
      </c>
      <c r="O43" s="251"/>
      <c r="P43" s="247"/>
      <c r="R43" s="312">
        <f t="shared" si="6"/>
        <v>0</v>
      </c>
      <c r="S43" s="152">
        <f t="shared" si="7"/>
        <v>90</v>
      </c>
      <c r="T43" s="68" t="e">
        <f t="shared" si="0"/>
        <v>#VALUE!</v>
      </c>
      <c r="U43" s="68" t="e">
        <f t="shared" si="8"/>
        <v>#VALUE!</v>
      </c>
      <c r="V43" s="95">
        <v>1</v>
      </c>
      <c r="W43" s="153" t="e">
        <f t="shared" si="1"/>
        <v>#VALUE!</v>
      </c>
      <c r="Y43" s="107">
        <f t="shared" si="9"/>
        <v>0</v>
      </c>
    </row>
    <row r="44" spans="1:25" ht="34.5" customHeight="1" x14ac:dyDescent="0.3">
      <c r="A44" s="322" t="str">
        <f>CDT!B44</f>
        <v>Artésunate - Méfloquine (AS-MF)</v>
      </c>
      <c r="B44" s="247"/>
      <c r="C44" s="248"/>
      <c r="D44" s="302" t="str">
        <f t="shared" si="10"/>
        <v/>
      </c>
      <c r="E44" s="249"/>
      <c r="F44" s="247"/>
      <c r="G44" s="247"/>
      <c r="H44" s="247"/>
      <c r="I44" s="247"/>
      <c r="J44" s="247"/>
      <c r="K44" s="248"/>
      <c r="L44" s="431" t="str">
        <f t="shared" si="3"/>
        <v>0</v>
      </c>
      <c r="M44" s="428" t="str">
        <f t="shared" si="4"/>
        <v>0</v>
      </c>
      <c r="N44" s="250" t="str">
        <f t="shared" si="5"/>
        <v>0</v>
      </c>
      <c r="O44" s="251"/>
      <c r="P44" s="247"/>
      <c r="R44" s="312">
        <f t="shared" si="6"/>
        <v>0</v>
      </c>
      <c r="S44" s="152">
        <f t="shared" si="7"/>
        <v>90</v>
      </c>
      <c r="T44" s="68" t="e">
        <f t="shared" si="0"/>
        <v>#VALUE!</v>
      </c>
      <c r="U44" s="68" t="e">
        <f t="shared" si="8"/>
        <v>#VALUE!</v>
      </c>
      <c r="V44" s="95">
        <v>1</v>
      </c>
      <c r="W44" s="153" t="e">
        <f t="shared" si="1"/>
        <v>#VALUE!</v>
      </c>
      <c r="Y44" s="107">
        <f t="shared" si="9"/>
        <v>0</v>
      </c>
    </row>
    <row r="45" spans="1:25" ht="34.5" customHeight="1" x14ac:dyDescent="0.3">
      <c r="A45" s="322" t="str">
        <f>CDT!B45</f>
        <v>Quinine comprimé 300mg</v>
      </c>
      <c r="B45" s="247"/>
      <c r="C45" s="248"/>
      <c r="D45" s="302" t="str">
        <f t="shared" si="10"/>
        <v/>
      </c>
      <c r="E45" s="249"/>
      <c r="F45" s="247"/>
      <c r="G45" s="247"/>
      <c r="H45" s="247"/>
      <c r="I45" s="247"/>
      <c r="J45" s="247"/>
      <c r="K45" s="248"/>
      <c r="L45" s="431" t="str">
        <f t="shared" si="3"/>
        <v>0</v>
      </c>
      <c r="M45" s="428" t="str">
        <f t="shared" si="4"/>
        <v>0</v>
      </c>
      <c r="N45" s="250" t="str">
        <f t="shared" si="5"/>
        <v>0</v>
      </c>
      <c r="O45" s="251"/>
      <c r="P45" s="247"/>
      <c r="R45" s="312">
        <f t="shared" si="6"/>
        <v>0</v>
      </c>
      <c r="S45" s="152">
        <f t="shared" si="7"/>
        <v>90</v>
      </c>
      <c r="T45" s="68" t="e">
        <f t="shared" si="0"/>
        <v>#VALUE!</v>
      </c>
      <c r="U45" s="68" t="e">
        <f t="shared" si="8"/>
        <v>#VALUE!</v>
      </c>
      <c r="V45" s="95">
        <v>1</v>
      </c>
      <c r="W45" s="153" t="e">
        <f t="shared" si="1"/>
        <v>#VALUE!</v>
      </c>
      <c r="Y45" s="107">
        <f t="shared" si="9"/>
        <v>0</v>
      </c>
    </row>
    <row r="46" spans="1:25" ht="34.5" customHeight="1" x14ac:dyDescent="0.3">
      <c r="A46" s="322" t="str">
        <f>CDT!B46</f>
        <v>Quinine injectable 300 mg</v>
      </c>
      <c r="B46" s="247"/>
      <c r="C46" s="248"/>
      <c r="D46" s="302" t="str">
        <f t="shared" si="10"/>
        <v/>
      </c>
      <c r="E46" s="249"/>
      <c r="F46" s="247"/>
      <c r="G46" s="247"/>
      <c r="H46" s="247"/>
      <c r="I46" s="247"/>
      <c r="J46" s="247"/>
      <c r="K46" s="248"/>
      <c r="L46" s="431" t="str">
        <f t="shared" si="3"/>
        <v>0</v>
      </c>
      <c r="M46" s="428" t="str">
        <f t="shared" si="4"/>
        <v>0</v>
      </c>
      <c r="N46" s="250" t="str">
        <f t="shared" si="5"/>
        <v>0</v>
      </c>
      <c r="O46" s="251"/>
      <c r="P46" s="247"/>
      <c r="R46" s="312">
        <f t="shared" si="6"/>
        <v>0</v>
      </c>
      <c r="S46" s="152">
        <f t="shared" si="7"/>
        <v>90</v>
      </c>
      <c r="T46" s="68" t="e">
        <f t="shared" si="0"/>
        <v>#VALUE!</v>
      </c>
      <c r="U46" s="68" t="e">
        <f t="shared" si="8"/>
        <v>#VALUE!</v>
      </c>
      <c r="V46" s="95">
        <v>1</v>
      </c>
      <c r="W46" s="153" t="e">
        <f t="shared" si="1"/>
        <v>#VALUE!</v>
      </c>
      <c r="Y46" s="107">
        <f t="shared" si="9"/>
        <v>0</v>
      </c>
    </row>
    <row r="47" spans="1:25" ht="34.5" customHeight="1" x14ac:dyDescent="0.3">
      <c r="A47" s="322" t="str">
        <f>CDT!B47</f>
        <v>Quinine injectable 600 mg</v>
      </c>
      <c r="B47" s="247"/>
      <c r="C47" s="248"/>
      <c r="D47" s="302" t="str">
        <f t="shared" si="10"/>
        <v/>
      </c>
      <c r="E47" s="249"/>
      <c r="F47" s="247"/>
      <c r="G47" s="247"/>
      <c r="H47" s="247"/>
      <c r="I47" s="247"/>
      <c r="J47" s="247"/>
      <c r="K47" s="248"/>
      <c r="L47" s="431" t="str">
        <f t="shared" si="3"/>
        <v>0</v>
      </c>
      <c r="M47" s="428" t="str">
        <f t="shared" si="4"/>
        <v>0</v>
      </c>
      <c r="N47" s="250" t="str">
        <f t="shared" si="5"/>
        <v>0</v>
      </c>
      <c r="O47" s="251"/>
      <c r="P47" s="247"/>
      <c r="R47" s="312">
        <f t="shared" si="6"/>
        <v>0</v>
      </c>
      <c r="S47" s="152">
        <f t="shared" si="7"/>
        <v>90</v>
      </c>
      <c r="T47" s="68" t="e">
        <f t="shared" si="0"/>
        <v>#VALUE!</v>
      </c>
      <c r="U47" s="68" t="e">
        <f t="shared" si="8"/>
        <v>#VALUE!</v>
      </c>
      <c r="V47" s="95">
        <v>1</v>
      </c>
      <c r="W47" s="153" t="e">
        <f t="shared" si="1"/>
        <v>#VALUE!</v>
      </c>
      <c r="Y47" s="107">
        <f t="shared" si="9"/>
        <v>0</v>
      </c>
    </row>
    <row r="48" spans="1:25" ht="34.5" customHeight="1" thickBot="1" x14ac:dyDescent="0.35">
      <c r="A48" s="322" t="str">
        <f>CDT!B48</f>
        <v>Quinine injectable 600 mg</v>
      </c>
      <c r="B48" s="247"/>
      <c r="C48" s="248"/>
      <c r="D48" s="303" t="str">
        <f t="shared" si="10"/>
        <v/>
      </c>
      <c r="E48" s="249"/>
      <c r="F48" s="247"/>
      <c r="G48" s="247"/>
      <c r="H48" s="247"/>
      <c r="I48" s="247"/>
      <c r="J48" s="247"/>
      <c r="K48" s="248"/>
      <c r="L48" s="431" t="str">
        <f t="shared" si="3"/>
        <v>0</v>
      </c>
      <c r="M48" s="428" t="str">
        <f t="shared" si="4"/>
        <v>0</v>
      </c>
      <c r="N48" s="250" t="str">
        <f t="shared" si="5"/>
        <v>0</v>
      </c>
      <c r="O48" s="251"/>
      <c r="P48" s="247"/>
      <c r="R48" s="312">
        <f t="shared" si="6"/>
        <v>0</v>
      </c>
      <c r="S48" s="152">
        <f t="shared" si="7"/>
        <v>90</v>
      </c>
      <c r="T48" s="68" t="e">
        <f>D48-(E48+G48+I48+H48)</f>
        <v>#VALUE!</v>
      </c>
      <c r="U48" s="68" t="e">
        <f t="shared" si="8"/>
        <v>#VALUE!</v>
      </c>
      <c r="V48" s="95">
        <v>1</v>
      </c>
      <c r="W48" s="153" t="e">
        <f t="shared" si="1"/>
        <v>#VALUE!</v>
      </c>
      <c r="Y48" s="107">
        <f t="shared" si="9"/>
        <v>0</v>
      </c>
    </row>
    <row r="49" spans="1:23" ht="34.5" customHeight="1" thickBot="1" x14ac:dyDescent="0.35">
      <c r="A49" s="322" t="str">
        <f>CDT!B49</f>
        <v>Artéméther injectable 100 mg</v>
      </c>
      <c r="B49" s="247"/>
      <c r="C49" s="248"/>
      <c r="D49" s="303" t="str">
        <f t="shared" si="10"/>
        <v/>
      </c>
      <c r="E49" s="249"/>
      <c r="F49" s="247"/>
      <c r="G49" s="247"/>
      <c r="H49" s="247"/>
      <c r="I49" s="247"/>
      <c r="J49" s="247"/>
      <c r="K49" s="248"/>
      <c r="L49" s="431" t="str">
        <f t="shared" si="3"/>
        <v>0</v>
      </c>
      <c r="M49" s="428" t="str">
        <f t="shared" si="4"/>
        <v>0</v>
      </c>
      <c r="N49" s="250" t="str">
        <f t="shared" si="5"/>
        <v>0</v>
      </c>
      <c r="O49" s="251"/>
      <c r="P49" s="247"/>
      <c r="R49" s="312">
        <f t="shared" si="6"/>
        <v>0</v>
      </c>
      <c r="S49" s="152">
        <f t="shared" si="7"/>
        <v>90</v>
      </c>
      <c r="T49" s="68" t="e">
        <f>D49-(E49+G49+I49+H49)</f>
        <v>#VALUE!</v>
      </c>
      <c r="U49" s="68" t="e">
        <f t="shared" si="8"/>
        <v>#VALUE!</v>
      </c>
      <c r="V49" s="95">
        <v>1</v>
      </c>
      <c r="W49" s="153" t="e">
        <f t="shared" si="1"/>
        <v>#VALUE!</v>
      </c>
    </row>
    <row r="50" spans="1:23" ht="34.5" hidden="1" customHeight="1" x14ac:dyDescent="0.3">
      <c r="A50" s="17"/>
      <c r="B50" s="79"/>
      <c r="C50" s="79"/>
      <c r="D50" s="53"/>
      <c r="E50" s="79"/>
      <c r="F50" s="79"/>
      <c r="G50" s="79"/>
      <c r="H50" s="79"/>
      <c r="I50" s="79"/>
      <c r="J50" s="79"/>
      <c r="K50" s="79"/>
      <c r="L50" s="54"/>
      <c r="M50" s="58" t="str">
        <f t="shared" ref="M50" si="11">IF(B50&lt;&gt;"",((E50/S50)*30),"")</f>
        <v/>
      </c>
      <c r="N50" s="55"/>
      <c r="O50" s="80"/>
      <c r="P50" s="79"/>
      <c r="S50" s="152"/>
      <c r="T50" s="68"/>
      <c r="U50" s="68"/>
      <c r="V50" s="95"/>
      <c r="W50" s="153" t="str">
        <f t="shared" si="1"/>
        <v/>
      </c>
    </row>
    <row r="51" spans="1:23" s="235" customFormat="1" ht="16.5" customHeight="1" x14ac:dyDescent="0.35">
      <c r="A51" s="531" t="s">
        <v>290</v>
      </c>
      <c r="B51" s="531"/>
      <c r="C51" s="531"/>
      <c r="D51" s="531"/>
      <c r="E51" s="531"/>
      <c r="F51" s="531"/>
      <c r="H51" s="233"/>
      <c r="I51" s="233" t="s">
        <v>300</v>
      </c>
      <c r="J51" s="234"/>
      <c r="K51" s="232"/>
      <c r="L51" s="232"/>
      <c r="M51" s="232"/>
      <c r="N51" s="232"/>
      <c r="O51" s="232"/>
      <c r="Q51" s="236"/>
      <c r="R51" s="311"/>
      <c r="S51" s="237"/>
      <c r="T51" s="238"/>
      <c r="U51" s="238"/>
      <c r="V51" s="239"/>
      <c r="W51" s="240"/>
    </row>
    <row r="52" spans="1:23" ht="29.25" customHeight="1" x14ac:dyDescent="0.3">
      <c r="A52" s="18"/>
      <c r="B52" s="18"/>
      <c r="C52" s="18"/>
      <c r="D52" s="18"/>
      <c r="E52" s="18"/>
      <c r="F52" s="18"/>
      <c r="G52" s="18"/>
      <c r="H52" s="18"/>
      <c r="I52" s="18"/>
      <c r="J52" s="18"/>
      <c r="K52" s="18"/>
      <c r="L52" s="18"/>
      <c r="M52" s="18"/>
      <c r="N52" s="18"/>
      <c r="O52" s="18"/>
      <c r="S52" s="154"/>
      <c r="T52" s="69"/>
      <c r="U52" s="69"/>
      <c r="V52" s="70"/>
      <c r="W52" s="155"/>
    </row>
    <row r="53" spans="1:23" ht="15.6" x14ac:dyDescent="0.3">
      <c r="B53" s="18"/>
      <c r="C53" s="18"/>
      <c r="D53" s="18"/>
      <c r="E53" s="18"/>
      <c r="F53" s="18"/>
      <c r="I53" s="18"/>
      <c r="J53" s="18"/>
      <c r="K53" s="18"/>
      <c r="L53" s="18"/>
      <c r="M53" s="18"/>
      <c r="N53" s="18"/>
      <c r="O53" s="18"/>
      <c r="S53" s="154"/>
      <c r="T53" s="69"/>
      <c r="U53" s="69"/>
      <c r="V53" s="70"/>
      <c r="W53" s="155"/>
    </row>
    <row r="54" spans="1:23" s="235" customFormat="1" ht="18.600000000000001" thickBot="1" x14ac:dyDescent="0.4">
      <c r="A54" s="233" t="s">
        <v>289</v>
      </c>
      <c r="H54" s="233"/>
      <c r="I54" s="233" t="s">
        <v>301</v>
      </c>
      <c r="O54" s="232"/>
      <c r="Q54" s="236"/>
      <c r="R54" s="311"/>
      <c r="S54" s="243"/>
      <c r="T54" s="244"/>
      <c r="U54" s="244"/>
      <c r="V54" s="245"/>
      <c r="W54" s="246"/>
    </row>
  </sheetData>
  <mergeCells count="21">
    <mergeCell ref="A24:A25"/>
    <mergeCell ref="A51:F51"/>
    <mergeCell ref="A19:C19"/>
    <mergeCell ref="D19:N19"/>
    <mergeCell ref="S19:W19"/>
    <mergeCell ref="A21:C21"/>
    <mergeCell ref="D21:F21"/>
    <mergeCell ref="G21:K22"/>
    <mergeCell ref="L21:P21"/>
    <mergeCell ref="L17:P17"/>
    <mergeCell ref="A1:B1"/>
    <mergeCell ref="A3:B3"/>
    <mergeCell ref="A4:B4"/>
    <mergeCell ref="A11:O11"/>
    <mergeCell ref="B13:C13"/>
    <mergeCell ref="E13:J13"/>
    <mergeCell ref="B15:C15"/>
    <mergeCell ref="D15:F15"/>
    <mergeCell ref="G15:I15"/>
    <mergeCell ref="B17:E17"/>
    <mergeCell ref="G17:K17"/>
  </mergeCells>
  <conditionalFormatting sqref="U26">
    <cfRule type="cellIs" dxfId="2651" priority="39" operator="greaterThan">
      <formula>0</formula>
    </cfRule>
    <cfRule type="cellIs" dxfId="2650" priority="40" operator="greaterThan">
      <formula>0</formula>
    </cfRule>
    <cfRule type="cellIs" dxfId="2649" priority="41" operator="lessThan">
      <formula>0</formula>
    </cfRule>
    <cfRule type="cellIs" dxfId="2648" priority="42" operator="notEqual">
      <formula>0</formula>
    </cfRule>
  </conditionalFormatting>
  <conditionalFormatting sqref="U27:U29">
    <cfRule type="cellIs" dxfId="2647" priority="35" operator="greaterThan">
      <formula>0</formula>
    </cfRule>
    <cfRule type="cellIs" dxfId="2646" priority="36" operator="greaterThan">
      <formula>0</formula>
    </cfRule>
    <cfRule type="cellIs" dxfId="2645" priority="37" operator="lessThan">
      <formula>0</formula>
    </cfRule>
    <cfRule type="cellIs" dxfId="2644" priority="38" operator="notEqual">
      <formula>0</formula>
    </cfRule>
  </conditionalFormatting>
  <conditionalFormatting sqref="U30:U31 U33:U47">
    <cfRule type="cellIs" dxfId="2643" priority="31" operator="greaterThan">
      <formula>0</formula>
    </cfRule>
    <cfRule type="cellIs" dxfId="2642" priority="32" operator="greaterThan">
      <formula>0</formula>
    </cfRule>
    <cfRule type="cellIs" dxfId="2641" priority="33" operator="lessThan">
      <formula>0</formula>
    </cfRule>
    <cfRule type="cellIs" dxfId="2640" priority="34" operator="notEqual">
      <formula>0</formula>
    </cfRule>
  </conditionalFormatting>
  <conditionalFormatting sqref="U48:U50">
    <cfRule type="cellIs" dxfId="2639" priority="27" operator="greaterThan">
      <formula>0</formula>
    </cfRule>
    <cfRule type="cellIs" dxfId="2638" priority="28" operator="greaterThan">
      <formula>0</formula>
    </cfRule>
    <cfRule type="cellIs" dxfId="2637" priority="29" operator="lessThan">
      <formula>0</formula>
    </cfRule>
    <cfRule type="cellIs" dxfId="2636" priority="30" operator="notEqual">
      <formula>0</formula>
    </cfRule>
  </conditionalFormatting>
  <conditionalFormatting sqref="K50">
    <cfRule type="expression" dxfId="2635" priority="25">
      <formula>K50&lt;T50</formula>
    </cfRule>
    <cfRule type="expression" dxfId="2634" priority="26">
      <formula>K50&gt;T50</formula>
    </cfRule>
  </conditionalFormatting>
  <conditionalFormatting sqref="J37:J47">
    <cfRule type="cellIs" dxfId="2633" priority="24" operator="greaterThan">
      <formula>90</formula>
    </cfRule>
  </conditionalFormatting>
  <conditionalFormatting sqref="J48:J50">
    <cfRule type="cellIs" dxfId="2632" priority="23" operator="greaterThan">
      <formula>90</formula>
    </cfRule>
  </conditionalFormatting>
  <conditionalFormatting sqref="K36:K47">
    <cfRule type="expression" dxfId="2631" priority="21">
      <formula>K36&lt;T36</formula>
    </cfRule>
    <cfRule type="expression" dxfId="2630" priority="22">
      <formula>K36&gt;T36</formula>
    </cfRule>
  </conditionalFormatting>
  <conditionalFormatting sqref="J27:J31 J33">
    <cfRule type="cellIs" dxfId="2629" priority="20" operator="greaterThan">
      <formula>90</formula>
    </cfRule>
  </conditionalFormatting>
  <conditionalFormatting sqref="J36">
    <cfRule type="cellIs" dxfId="2628" priority="19" operator="greaterThan">
      <formula>90</formula>
    </cfRule>
  </conditionalFormatting>
  <conditionalFormatting sqref="K48:K49">
    <cfRule type="expression" dxfId="2627" priority="17">
      <formula>K48&lt;T48</formula>
    </cfRule>
    <cfRule type="expression" dxfId="2626" priority="18">
      <formula>K48&gt;T48</formula>
    </cfRule>
  </conditionalFormatting>
  <conditionalFormatting sqref="K27:K31 K33">
    <cfRule type="expression" dxfId="2625" priority="15">
      <formula>K27&lt;T27</formula>
    </cfRule>
    <cfRule type="expression" dxfId="2624" priority="16">
      <formula>K27&gt;T27</formula>
    </cfRule>
  </conditionalFormatting>
  <conditionalFormatting sqref="J26">
    <cfRule type="cellIs" dxfId="2623" priority="14" operator="greaterThan">
      <formula>90</formula>
    </cfRule>
  </conditionalFormatting>
  <conditionalFormatting sqref="K26">
    <cfRule type="expression" dxfId="2622" priority="12">
      <formula>K26&lt;T26</formula>
    </cfRule>
    <cfRule type="expression" dxfId="2621" priority="13">
      <formula>K26&gt;T26</formula>
    </cfRule>
  </conditionalFormatting>
  <conditionalFormatting sqref="U32">
    <cfRule type="cellIs" dxfId="2620" priority="8" operator="greaterThan">
      <formula>0</formula>
    </cfRule>
    <cfRule type="cellIs" dxfId="2619" priority="9" operator="greaterThan">
      <formula>0</formula>
    </cfRule>
    <cfRule type="cellIs" dxfId="2618" priority="10" operator="lessThan">
      <formula>0</formula>
    </cfRule>
    <cfRule type="cellIs" dxfId="2617" priority="11" operator="notEqual">
      <formula>0</formula>
    </cfRule>
  </conditionalFormatting>
  <conditionalFormatting sqref="K34">
    <cfRule type="expression" dxfId="2616" priority="6">
      <formula>K34&lt;T34</formula>
    </cfRule>
    <cfRule type="expression" dxfId="2615" priority="7">
      <formula>K34&gt;T34</formula>
    </cfRule>
  </conditionalFormatting>
  <conditionalFormatting sqref="K35">
    <cfRule type="expression" dxfId="2614" priority="4">
      <formula>K35&lt;T35</formula>
    </cfRule>
    <cfRule type="expression" dxfId="2613" priority="5">
      <formula>K35&gt;T35</formula>
    </cfRule>
  </conditionalFormatting>
  <conditionalFormatting sqref="J32">
    <cfRule type="cellIs" dxfId="2612" priority="3" operator="greaterThan">
      <formula>90</formula>
    </cfRule>
  </conditionalFormatting>
  <conditionalFormatting sqref="K32">
    <cfRule type="expression" dxfId="2611" priority="1">
      <formula>K32&lt;T32</formula>
    </cfRule>
    <cfRule type="expression" dxfId="2610" priority="2">
      <formula>K32&gt;T32</formula>
    </cfRule>
  </conditionalFormatting>
  <dataValidations count="7">
    <dataValidation type="whole" allowBlank="1" showInputMessage="1" showErrorMessage="1" prompt="La quantité accordée par le point Focal ne peut être supérieure à la somme du CMMa et la quantité commandée pour le trimestre._x000a_Merci de revoir la quantité dans la colonne O." sqref="O26:O49">
      <formula1>0</formula1>
      <formula2>+M26+N26</formula2>
    </dataValidation>
    <dataValidation type="whole" allowBlank="1" showInputMessage="1" showErrorMessage="1" prompt="La valeur ne peut pas être supérieure à 89_x000a_Si tel est le cas déteminer la quantité à commander directement à la colonne O_x000a_merci" sqref="J26">
      <formula1>0</formula1>
      <formula2>89</formula2>
    </dataValidation>
    <dataValidation type="list" allowBlank="1" showInputMessage="1" showErrorMessage="1" sqref="D21:F21">
      <formula1>typerapport2</formula1>
    </dataValidation>
    <dataValidation type="whole" operator="lessThanOrEqual" allowBlank="1" showInputMessage="1" showErrorMessage="1" promptTitle="instruction" prompt="La valeur de la cellule ne peut pas être supérieure à la quantité Totale inscrite dans la colonne D._x000a_Merci de vérifier." sqref="E26:E50">
      <formula1>D26</formula1>
    </dataValidation>
    <dataValidation type="whole" allowBlank="1" showInputMessage="1" showErrorMessage="1" prompt="La valeur ne peut pas être supérieure à 89_x000a_Si tel est le cas déteminer la quantité à commander directement à la colonne M._x000a_merci" sqref="J27:J50">
      <formula1>0</formula1>
      <formula2>89</formula2>
    </dataValidation>
    <dataValidation errorStyle="information" allowBlank="1" showInputMessage="1" showErrorMessage="1" errorTitle="Instruction" error="Saisissez le Texte en MAJUSCULE_x000a_Exemple: CMS AGOE_x000a_Merci" promptTitle="Instruction" prompt="Saisissez le Texte en MAJUSCULE_x000a_Exemple: CMS AGOE_x000a_Merci" sqref="D19:N19"/>
    <dataValidation type="date" errorStyle="warning" allowBlank="1" showInputMessage="1" showErrorMessage="1" promptTitle="Instruction" prompt="SVP Saisissez la date sous le format:_x000a_00/00/0000. exemple 15/09/2016,_x000a_Merci_x000a_" sqref="L21:P21">
      <formula1>42370</formula1>
      <formula2>44926</formula2>
    </dataValidation>
  </dataValidations>
  <pageMargins left="0.21" right="0.23622047244094491" top="0.74803149606299213" bottom="0.74803149606299213" header="0.31496062992125984" footer="0.31496062992125984"/>
  <pageSetup paperSize="9" scale="40" orientation="portrait" r:id="rId1"/>
  <headerFooter alignWithMargins="0">
    <oddFooter>&amp;C&amp;"Arial,Gras"PNLS /IST, Avenue des Armées, -05 BP 424 Lomé –Togo ; Tel 22 20 94 39 Fax : 22 20 94 36    Site Web : www.pnls.tg</oddFooter>
  </headerFooter>
  <drawing r:id="rId2"/>
</worksheet>
</file>

<file path=xl/worksheets/sheet7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rgb="FFFF0000"/>
  </sheetPr>
  <dimension ref="A1:W56"/>
  <sheetViews>
    <sheetView showGridLines="0" view="pageBreakPreview" topLeftCell="A5" zoomScale="70" zoomScaleNormal="70" zoomScaleSheetLayoutView="70" zoomScalePageLayoutView="50" workbookViewId="0">
      <selection activeCell="D19" sqref="D19:N19"/>
    </sheetView>
  </sheetViews>
  <sheetFormatPr baseColWidth="10" defaultColWidth="7.33203125" defaultRowHeight="13.8" x14ac:dyDescent="0.3"/>
  <cols>
    <col min="1" max="1" width="51.5546875" style="3" customWidth="1"/>
    <col min="2" max="14" width="11.5546875" style="3" customWidth="1"/>
    <col min="15" max="15" width="11.6640625" style="39" customWidth="1"/>
    <col min="16" max="16" width="17.5546875" style="3" customWidth="1"/>
    <col min="17" max="17" width="2.109375" style="62" customWidth="1"/>
    <col min="18" max="18" width="4.88671875" style="77" customWidth="1"/>
    <col min="19" max="20" width="7.44140625" style="77" bestFit="1" customWidth="1"/>
    <col min="21" max="21" width="7.88671875" style="78" bestFit="1" customWidth="1"/>
    <col min="22" max="22" width="33.33203125" style="77" customWidth="1"/>
    <col min="23" max="16384" width="7.33203125" style="3"/>
  </cols>
  <sheetData>
    <row r="1" spans="1:23" ht="17.25" customHeight="1" x14ac:dyDescent="0.3">
      <c r="A1" s="549" t="s">
        <v>452</v>
      </c>
      <c r="B1" s="549"/>
      <c r="C1" s="2"/>
      <c r="D1" s="2"/>
      <c r="E1"/>
      <c r="F1"/>
      <c r="G1"/>
      <c r="H1"/>
      <c r="I1"/>
      <c r="J1"/>
      <c r="N1" s="4" t="s">
        <v>1</v>
      </c>
      <c r="O1" s="5"/>
      <c r="R1" s="306"/>
      <c r="S1" s="69"/>
      <c r="T1" s="69"/>
      <c r="U1" s="69"/>
      <c r="V1" s="70"/>
      <c r="W1" s="69"/>
    </row>
    <row r="2" spans="1:23" ht="13.5" customHeight="1" x14ac:dyDescent="0.3">
      <c r="A2" s="1" t="s">
        <v>453</v>
      </c>
      <c r="B2" s="1"/>
      <c r="C2" s="2"/>
      <c r="D2" s="2"/>
      <c r="E2"/>
      <c r="F2"/>
      <c r="G2"/>
      <c r="H2"/>
      <c r="I2"/>
      <c r="J2"/>
      <c r="M2" s="4"/>
      <c r="N2" s="4" t="s">
        <v>3</v>
      </c>
      <c r="O2" s="5"/>
      <c r="R2" s="306"/>
      <c r="S2" s="69"/>
      <c r="T2" s="69"/>
      <c r="U2" s="69"/>
      <c r="V2" s="70"/>
      <c r="W2" s="69"/>
    </row>
    <row r="3" spans="1:23" ht="15.6" x14ac:dyDescent="0.3">
      <c r="A3" s="549" t="s">
        <v>454</v>
      </c>
      <c r="B3" s="549"/>
      <c r="C3" s="2"/>
      <c r="D3" s="2"/>
      <c r="E3"/>
      <c r="F3"/>
      <c r="G3"/>
      <c r="H3"/>
      <c r="I3"/>
      <c r="J3"/>
      <c r="K3" s="5"/>
      <c r="L3" s="5"/>
      <c r="M3" s="5"/>
      <c r="N3" s="5"/>
      <c r="O3" s="5"/>
      <c r="R3" s="306"/>
      <c r="S3" s="69"/>
      <c r="T3" s="69"/>
      <c r="U3" s="69"/>
      <c r="V3" s="70"/>
      <c r="W3" s="69"/>
    </row>
    <row r="4" spans="1:23" ht="33.6" customHeight="1" x14ac:dyDescent="0.3">
      <c r="A4" s="547" t="s">
        <v>455</v>
      </c>
      <c r="B4" s="548"/>
      <c r="C4" s="7"/>
      <c r="D4" s="7"/>
      <c r="E4" s="8"/>
      <c r="F4" s="8"/>
      <c r="G4" s="8"/>
      <c r="H4" s="8"/>
      <c r="I4" s="8"/>
      <c r="J4" s="8"/>
      <c r="K4" s="9"/>
      <c r="L4" s="9"/>
      <c r="M4" s="9"/>
      <c r="N4" s="9"/>
      <c r="O4" s="38"/>
      <c r="R4" s="306"/>
      <c r="S4" s="69"/>
      <c r="T4" s="69"/>
      <c r="U4" s="69"/>
      <c r="V4" s="70"/>
      <c r="W4" s="69"/>
    </row>
    <row r="5" spans="1:23" x14ac:dyDescent="0.3">
      <c r="B5" s="9"/>
      <c r="C5" s="9"/>
      <c r="D5" s="9"/>
      <c r="E5" s="9"/>
      <c r="F5" s="9"/>
      <c r="G5" s="9"/>
      <c r="H5" s="9"/>
      <c r="I5" s="9"/>
      <c r="J5" s="9"/>
      <c r="K5" s="9"/>
      <c r="L5" s="9"/>
      <c r="M5" s="9"/>
      <c r="N5" s="9"/>
      <c r="O5" s="38"/>
      <c r="R5" s="306"/>
      <c r="S5" s="69"/>
      <c r="T5" s="69"/>
      <c r="U5" s="69"/>
      <c r="V5" s="70"/>
      <c r="W5" s="69"/>
    </row>
    <row r="6" spans="1:23" ht="15.6" x14ac:dyDescent="0.3">
      <c r="A6" s="6" t="s">
        <v>232</v>
      </c>
      <c r="B6" s="9"/>
      <c r="C6" s="9"/>
      <c r="D6" s="9"/>
      <c r="E6" s="9"/>
      <c r="F6" s="9"/>
      <c r="G6" s="9"/>
      <c r="H6" s="9"/>
      <c r="I6" s="9"/>
      <c r="J6" s="9"/>
      <c r="K6" s="9"/>
      <c r="L6" s="9"/>
      <c r="M6" s="9"/>
      <c r="N6" s="9"/>
      <c r="O6" s="38"/>
      <c r="R6" s="306"/>
      <c r="S6" s="69"/>
      <c r="T6" s="69"/>
      <c r="U6" s="69"/>
      <c r="V6" s="70"/>
      <c r="W6" s="69"/>
    </row>
    <row r="7" spans="1:23" x14ac:dyDescent="0.3">
      <c r="A7" s="10"/>
      <c r="B7" s="9"/>
      <c r="C7" s="9"/>
      <c r="D7" s="9"/>
      <c r="E7" s="9"/>
      <c r="F7" s="9"/>
      <c r="G7" s="9"/>
      <c r="H7" s="9"/>
      <c r="I7" s="9"/>
      <c r="J7" s="9"/>
      <c r="K7" s="9"/>
      <c r="L7" s="9"/>
      <c r="M7" s="9"/>
      <c r="N7" s="9"/>
      <c r="O7" s="38"/>
      <c r="R7" s="69"/>
      <c r="S7" s="69"/>
      <c r="T7" s="69"/>
      <c r="U7" s="70"/>
      <c r="V7" s="69"/>
    </row>
    <row r="8" spans="1:23" x14ac:dyDescent="0.3">
      <c r="A8" s="10"/>
      <c r="B8" s="9"/>
      <c r="C8" s="9"/>
      <c r="D8" s="9"/>
      <c r="E8" s="9"/>
      <c r="F8" s="9"/>
      <c r="G8" s="9"/>
      <c r="H8" s="9"/>
      <c r="I8" s="9"/>
      <c r="J8" s="9"/>
      <c r="K8" s="9"/>
      <c r="L8" s="9"/>
      <c r="M8" s="9"/>
      <c r="N8" s="9"/>
      <c r="O8" s="38"/>
      <c r="R8" s="69"/>
      <c r="S8" s="69"/>
      <c r="T8" s="69"/>
      <c r="U8" s="70"/>
      <c r="V8" s="69"/>
    </row>
    <row r="9" spans="1:23" ht="17.25" customHeight="1" x14ac:dyDescent="0.3">
      <c r="A9" s="10"/>
      <c r="B9" s="9"/>
      <c r="C9" s="9"/>
      <c r="D9" s="9"/>
      <c r="E9" s="9"/>
      <c r="F9" s="9"/>
      <c r="G9" s="9"/>
      <c r="H9" s="9"/>
      <c r="I9" s="9"/>
      <c r="J9" s="9"/>
      <c r="K9" s="9"/>
      <c r="L9" s="9"/>
      <c r="M9" s="9"/>
      <c r="N9" s="9"/>
      <c r="O9" s="38"/>
      <c r="R9" s="69"/>
      <c r="S9" s="69"/>
      <c r="T9" s="69"/>
      <c r="U9" s="70"/>
      <c r="V9" s="69"/>
    </row>
    <row r="10" spans="1:23" ht="0.75" customHeight="1" x14ac:dyDescent="0.3">
      <c r="R10" s="69"/>
      <c r="S10" s="69"/>
      <c r="T10" s="69"/>
      <c r="U10" s="70"/>
      <c r="V10" s="69"/>
    </row>
    <row r="11" spans="1:23" ht="21" customHeight="1" x14ac:dyDescent="0.3">
      <c r="A11" s="555" t="s">
        <v>263</v>
      </c>
      <c r="B11" s="555"/>
      <c r="C11" s="555"/>
      <c r="D11" s="555"/>
      <c r="E11" s="555"/>
      <c r="F11" s="555"/>
      <c r="G11" s="555"/>
      <c r="H11" s="555"/>
      <c r="I11" s="555"/>
      <c r="J11" s="555"/>
      <c r="K11" s="555"/>
      <c r="L11" s="555"/>
      <c r="M11" s="555"/>
      <c r="N11" s="555"/>
      <c r="O11" s="555"/>
      <c r="P11" s="40"/>
      <c r="R11" s="69"/>
      <c r="S11" s="69"/>
      <c r="T11" s="69"/>
      <c r="U11" s="70"/>
      <c r="V11" s="69"/>
    </row>
    <row r="12" spans="1:23" ht="3.75" customHeight="1" x14ac:dyDescent="0.3">
      <c r="A12" s="11"/>
      <c r="B12" s="11"/>
      <c r="C12" s="11"/>
      <c r="D12" s="11"/>
      <c r="E12" s="11"/>
      <c r="F12" s="11"/>
      <c r="G12" s="11"/>
      <c r="H12" s="11"/>
      <c r="I12" s="11"/>
      <c r="J12" s="11"/>
      <c r="K12" s="11"/>
      <c r="L12" s="11"/>
      <c r="M12" s="11"/>
      <c r="N12" s="11"/>
      <c r="O12" s="11"/>
      <c r="R12" s="69"/>
      <c r="S12" s="69"/>
      <c r="T12" s="69"/>
      <c r="U12" s="70"/>
      <c r="V12" s="69"/>
    </row>
    <row r="13" spans="1:23" s="42" customFormat="1" ht="20.25" hidden="1" customHeight="1" thickBot="1" x14ac:dyDescent="0.35">
      <c r="A13" s="434" t="s">
        <v>5</v>
      </c>
      <c r="B13" s="556">
        <f>'Info District'!G11</f>
        <v>2025</v>
      </c>
      <c r="C13" s="557"/>
      <c r="E13" s="550"/>
      <c r="F13" s="550"/>
      <c r="G13" s="550"/>
      <c r="H13" s="550"/>
      <c r="I13" s="550"/>
      <c r="J13" s="554"/>
      <c r="Q13" s="63"/>
      <c r="R13" s="71"/>
      <c r="S13" s="71"/>
      <c r="T13" s="71"/>
      <c r="U13" s="72"/>
      <c r="V13" s="71"/>
    </row>
    <row r="14" spans="1:23" s="42" customFormat="1" ht="7.5" hidden="1" customHeight="1" thickBot="1" x14ac:dyDescent="0.35">
      <c r="A14" s="434"/>
      <c r="B14" s="13"/>
      <c r="C14" s="13"/>
      <c r="D14" s="13"/>
      <c r="O14" s="15"/>
      <c r="Q14" s="63"/>
      <c r="R14" s="71"/>
      <c r="S14" s="71"/>
      <c r="T14" s="71"/>
      <c r="U14" s="72"/>
      <c r="V14" s="71"/>
    </row>
    <row r="15" spans="1:23" s="42" customFormat="1" ht="16.5" hidden="1" customHeight="1" thickBot="1" x14ac:dyDescent="0.35">
      <c r="A15" s="434" t="s">
        <v>7</v>
      </c>
      <c r="B15" s="558" t="str">
        <f>'Info District'!G12</f>
        <v>PLATEAUX</v>
      </c>
      <c r="C15" s="559"/>
      <c r="D15" s="550" t="s">
        <v>8</v>
      </c>
      <c r="E15" s="550"/>
      <c r="F15" s="550"/>
      <c r="G15" s="551" t="str">
        <f>'Info District'!G13</f>
        <v>Agou</v>
      </c>
      <c r="H15" s="552"/>
      <c r="I15" s="553"/>
      <c r="L15" s="11"/>
      <c r="M15" s="11"/>
      <c r="N15" s="11"/>
      <c r="O15" s="11"/>
      <c r="P15" s="11"/>
      <c r="Q15" s="63"/>
      <c r="R15" s="71"/>
      <c r="S15" s="71"/>
      <c r="T15" s="71"/>
      <c r="U15" s="73"/>
      <c r="V15" s="71"/>
    </row>
    <row r="16" spans="1:23" s="42" customFormat="1" ht="3.75" hidden="1" customHeight="1" thickBot="1" x14ac:dyDescent="0.35">
      <c r="A16" s="139"/>
      <c r="B16" s="15"/>
      <c r="C16" s="15"/>
      <c r="D16" s="15"/>
      <c r="E16" s="15"/>
      <c r="K16" s="15"/>
      <c r="L16" s="15"/>
      <c r="M16" s="15"/>
      <c r="O16" s="15"/>
      <c r="Q16" s="63"/>
      <c r="R16" s="71"/>
      <c r="S16" s="71"/>
      <c r="T16" s="71"/>
      <c r="U16" s="72"/>
      <c r="V16" s="71"/>
    </row>
    <row r="17" spans="1:23" s="42" customFormat="1" ht="18" hidden="1" customHeight="1" thickBot="1" x14ac:dyDescent="0.35">
      <c r="A17" s="434" t="s">
        <v>9</v>
      </c>
      <c r="B17" s="556" t="str">
        <f>'Info District'!G17</f>
        <v>Avril à Juin 2025</v>
      </c>
      <c r="C17" s="560"/>
      <c r="D17" s="560"/>
      <c r="E17" s="557"/>
      <c r="G17" s="550" t="s">
        <v>11</v>
      </c>
      <c r="H17" s="550"/>
      <c r="I17" s="550"/>
      <c r="J17" s="550"/>
      <c r="K17" s="554"/>
      <c r="L17" s="551" t="str">
        <f>'Info District'!G18</f>
        <v>Juillet à Septembre 2025</v>
      </c>
      <c r="M17" s="552"/>
      <c r="N17" s="552"/>
      <c r="O17" s="552"/>
      <c r="P17" s="553"/>
      <c r="Q17" s="63"/>
      <c r="R17" s="71"/>
      <c r="S17" s="71"/>
      <c r="T17" s="71"/>
      <c r="U17" s="72"/>
      <c r="V17" s="71"/>
    </row>
    <row r="18" spans="1:23" s="9" customFormat="1" ht="6" customHeight="1" thickBot="1" x14ac:dyDescent="0.3">
      <c r="B18" s="43"/>
      <c r="C18" s="43"/>
      <c r="D18" s="43"/>
      <c r="E18" s="44"/>
      <c r="F18" s="43"/>
      <c r="G18" s="45"/>
      <c r="H18" s="45"/>
      <c r="I18" s="45"/>
      <c r="J18" s="45"/>
      <c r="K18" s="45"/>
      <c r="L18" s="45"/>
      <c r="M18" s="45"/>
      <c r="O18" s="38"/>
      <c r="Q18" s="64"/>
      <c r="R18" s="74"/>
      <c r="S18" s="74"/>
      <c r="T18" s="74"/>
      <c r="U18" s="75"/>
      <c r="V18" s="74"/>
    </row>
    <row r="19" spans="1:23" s="9" customFormat="1" ht="31.5" customHeight="1" thickBot="1" x14ac:dyDescent="0.35">
      <c r="A19" s="532" t="s">
        <v>12</v>
      </c>
      <c r="B19" s="532"/>
      <c r="C19" s="533"/>
      <c r="D19" s="575"/>
      <c r="E19" s="576"/>
      <c r="F19" s="576"/>
      <c r="G19" s="576"/>
      <c r="H19" s="576"/>
      <c r="I19" s="576"/>
      <c r="J19" s="576"/>
      <c r="K19" s="576"/>
      <c r="L19" s="576"/>
      <c r="M19" s="576"/>
      <c r="N19" s="577"/>
      <c r="O19" s="11"/>
      <c r="P19" s="464" t="str">
        <f>'Info District'!H17</f>
        <v>T2</v>
      </c>
      <c r="Q19" s="65"/>
      <c r="R19" s="535" t="s">
        <v>96</v>
      </c>
      <c r="S19" s="536"/>
      <c r="T19" s="536"/>
      <c r="U19" s="536"/>
      <c r="V19" s="537"/>
    </row>
    <row r="20" spans="1:23" s="9" customFormat="1" ht="8.25" customHeight="1" thickBot="1" x14ac:dyDescent="0.35">
      <c r="A20" s="12"/>
      <c r="B20" s="12"/>
      <c r="C20" s="12"/>
      <c r="D20" s="12"/>
      <c r="E20" s="12"/>
      <c r="F20" s="12"/>
      <c r="G20" s="13"/>
      <c r="H20" s="13"/>
      <c r="I20" s="13"/>
      <c r="J20" s="13"/>
      <c r="K20" s="13"/>
      <c r="L20" s="14"/>
      <c r="M20" s="14"/>
      <c r="N20" s="14"/>
      <c r="O20" s="14"/>
      <c r="Q20" s="64"/>
      <c r="R20" s="146"/>
      <c r="S20" s="74"/>
      <c r="T20" s="74"/>
      <c r="U20" s="76"/>
      <c r="V20" s="147"/>
    </row>
    <row r="21" spans="1:23" s="9" customFormat="1" ht="30.75" customHeight="1" thickBot="1" x14ac:dyDescent="0.35">
      <c r="A21" s="564" t="s">
        <v>6</v>
      </c>
      <c r="B21" s="564"/>
      <c r="C21" s="564"/>
      <c r="D21" s="565"/>
      <c r="E21" s="566"/>
      <c r="F21" s="566"/>
      <c r="G21" s="566"/>
      <c r="H21" s="567"/>
      <c r="I21" s="12"/>
      <c r="K21" s="230" t="s">
        <v>338</v>
      </c>
      <c r="O21" s="571"/>
      <c r="P21" s="572"/>
      <c r="Q21" s="64"/>
      <c r="R21" s="146"/>
      <c r="S21" s="74"/>
      <c r="T21" s="74"/>
      <c r="U21" s="76"/>
      <c r="V21" s="147"/>
    </row>
    <row r="22" spans="1:23" s="9" customFormat="1" ht="9" customHeight="1" thickBot="1" x14ac:dyDescent="0.35">
      <c r="A22" s="12"/>
      <c r="B22" s="12"/>
      <c r="C22" s="12"/>
      <c r="D22" s="12"/>
      <c r="E22" s="12"/>
      <c r="F22" s="12"/>
      <c r="G22" s="13"/>
      <c r="H22" s="13"/>
      <c r="I22" s="13"/>
      <c r="J22" s="13"/>
      <c r="K22" s="13"/>
      <c r="L22" s="14"/>
      <c r="M22" s="14"/>
      <c r="N22" s="14"/>
      <c r="O22" s="14"/>
      <c r="Q22" s="64"/>
      <c r="R22" s="146"/>
      <c r="S22" s="74"/>
      <c r="T22" s="74"/>
      <c r="U22" s="76"/>
      <c r="V22" s="147"/>
    </row>
    <row r="23" spans="1:23" s="9" customFormat="1" ht="30" customHeight="1" thickBot="1" x14ac:dyDescent="0.35">
      <c r="A23" s="532" t="s">
        <v>240</v>
      </c>
      <c r="B23" s="532"/>
      <c r="C23" s="533"/>
      <c r="D23" s="568" t="s">
        <v>265</v>
      </c>
      <c r="E23" s="569"/>
      <c r="F23" s="570"/>
      <c r="H23" s="229"/>
      <c r="I23" s="573" t="s">
        <v>337</v>
      </c>
      <c r="J23" s="573"/>
      <c r="K23" s="573"/>
      <c r="L23" s="573"/>
      <c r="M23" s="573"/>
      <c r="N23" s="574"/>
      <c r="O23" s="562"/>
      <c r="P23" s="563"/>
      <c r="Q23" s="64"/>
      <c r="R23" s="146"/>
      <c r="S23" s="74"/>
      <c r="T23" s="74"/>
      <c r="U23" s="76"/>
      <c r="V23" s="147"/>
    </row>
    <row r="24" spans="1:23" s="9" customFormat="1" ht="6" customHeight="1" x14ac:dyDescent="0.3">
      <c r="A24" s="12"/>
      <c r="B24" s="12"/>
      <c r="C24" s="12"/>
      <c r="D24" s="12"/>
      <c r="E24" s="12"/>
      <c r="F24" s="12"/>
      <c r="G24" s="13"/>
      <c r="H24" s="15"/>
      <c r="I24" s="15"/>
      <c r="J24" s="15"/>
      <c r="K24" s="13"/>
      <c r="L24" s="14"/>
      <c r="M24" s="14"/>
      <c r="N24" s="14"/>
      <c r="O24" s="14"/>
      <c r="Q24" s="64"/>
      <c r="R24" s="146"/>
      <c r="S24" s="74"/>
      <c r="T24" s="74"/>
      <c r="U24" s="76"/>
      <c r="V24" s="147"/>
    </row>
    <row r="25" spans="1:23" s="9" customFormat="1" ht="4.5" customHeight="1" thickBot="1" x14ac:dyDescent="0.35">
      <c r="A25" s="12"/>
      <c r="B25" s="12"/>
      <c r="C25" s="12"/>
      <c r="D25" s="12"/>
      <c r="E25" s="12"/>
      <c r="F25" s="12"/>
      <c r="G25" s="13"/>
      <c r="H25" s="13"/>
      <c r="I25" s="13"/>
      <c r="J25" s="13"/>
      <c r="K25" s="13"/>
      <c r="L25" s="14"/>
      <c r="M25" s="14"/>
      <c r="N25" s="14"/>
      <c r="O25" s="14"/>
      <c r="Q25" s="64"/>
      <c r="R25" s="146"/>
      <c r="S25" s="74"/>
      <c r="T25" s="74"/>
      <c r="U25" s="76"/>
      <c r="V25" s="147"/>
    </row>
    <row r="26" spans="1:23" ht="76.5" customHeight="1" thickBot="1" x14ac:dyDescent="0.35">
      <c r="A26" s="541" t="s">
        <v>13</v>
      </c>
      <c r="B26" s="16" t="s">
        <v>14</v>
      </c>
      <c r="C26" s="108" t="s">
        <v>15</v>
      </c>
      <c r="D26" s="118" t="s">
        <v>16</v>
      </c>
      <c r="E26" s="117" t="s">
        <v>17</v>
      </c>
      <c r="F26" s="16" t="s">
        <v>18</v>
      </c>
      <c r="G26" s="16" t="s">
        <v>233</v>
      </c>
      <c r="H26" s="16" t="s">
        <v>234</v>
      </c>
      <c r="I26" s="16" t="s">
        <v>19</v>
      </c>
      <c r="J26" s="16" t="s">
        <v>20</v>
      </c>
      <c r="K26" s="108" t="s">
        <v>21</v>
      </c>
      <c r="L26" s="136" t="s">
        <v>22</v>
      </c>
      <c r="M26" s="137" t="s">
        <v>236</v>
      </c>
      <c r="N26" s="138" t="s">
        <v>23</v>
      </c>
      <c r="O26" s="109" t="s">
        <v>39</v>
      </c>
      <c r="P26" s="16" t="s">
        <v>40</v>
      </c>
      <c r="R26" s="148" t="s">
        <v>237</v>
      </c>
      <c r="S26" s="140" t="s">
        <v>93</v>
      </c>
      <c r="T26" s="140" t="s">
        <v>239</v>
      </c>
      <c r="U26" s="140" t="s">
        <v>238</v>
      </c>
      <c r="V26" s="149" t="s">
        <v>97</v>
      </c>
    </row>
    <row r="27" spans="1:23" s="47" customFormat="1" ht="21.75" customHeight="1" thickBot="1" x14ac:dyDescent="0.35">
      <c r="A27" s="542"/>
      <c r="B27" s="46" t="s">
        <v>24</v>
      </c>
      <c r="C27" s="46" t="s">
        <v>25</v>
      </c>
      <c r="D27" s="112" t="s">
        <v>26</v>
      </c>
      <c r="E27" s="46" t="s">
        <v>27</v>
      </c>
      <c r="F27" s="46"/>
      <c r="G27" s="46" t="s">
        <v>28</v>
      </c>
      <c r="H27" s="46"/>
      <c r="I27" s="46" t="s">
        <v>29</v>
      </c>
      <c r="J27" s="46"/>
      <c r="K27" s="131" t="s">
        <v>235</v>
      </c>
      <c r="L27" s="133"/>
      <c r="M27" s="134"/>
      <c r="N27" s="135"/>
      <c r="O27" s="132" t="s">
        <v>30</v>
      </c>
      <c r="P27" s="46"/>
      <c r="Q27" s="66"/>
      <c r="R27" s="150"/>
      <c r="S27" s="67" t="s">
        <v>94</v>
      </c>
      <c r="T27" s="67" t="s">
        <v>95</v>
      </c>
      <c r="U27" s="94"/>
      <c r="V27" s="151" t="str">
        <f>IF(J28&lt;=0,"",IF(J28=90,$W$28))</f>
        <v/>
      </c>
      <c r="W27" s="37" t="s">
        <v>98</v>
      </c>
    </row>
    <row r="28" spans="1:23" ht="49.5" customHeight="1" x14ac:dyDescent="0.3">
      <c r="A28" s="231" t="str">
        <f>CDT!B26</f>
        <v>Artéméther-Luméfantrine 6cp (AL)</v>
      </c>
      <c r="B28" s="79"/>
      <c r="C28" s="110"/>
      <c r="D28" s="120" t="str">
        <f>IF(B28&lt;&gt;"",B28+C28,"")</f>
        <v/>
      </c>
      <c r="E28" s="119"/>
      <c r="F28" s="79"/>
      <c r="G28" s="79"/>
      <c r="H28" s="79"/>
      <c r="I28" s="79"/>
      <c r="J28" s="79"/>
      <c r="K28" s="110"/>
      <c r="L28" s="431" t="str">
        <f>IF(B28&lt;&gt;"",IF(J28=0,E28,((E28*90)/(90-J28))),"0")</f>
        <v>0</v>
      </c>
      <c r="M28" s="428" t="str">
        <f>IF(B28&lt;&gt;"",((E28/R28)*30),"0")</f>
        <v>0</v>
      </c>
      <c r="N28" s="250" t="str">
        <f>IF(B28&lt;&gt;"",IF(J28=0,((E28+L28)-K28),((M28*6)-K28)),"0")</f>
        <v>0</v>
      </c>
      <c r="O28" s="251"/>
      <c r="P28" s="81"/>
      <c r="R28" s="152">
        <f>(90-J28)</f>
        <v>90</v>
      </c>
      <c r="S28" s="68" t="e">
        <f>D28-(E28+G28+I28+H28)</f>
        <v>#VALUE!</v>
      </c>
      <c r="T28" s="68" t="e">
        <f>K28-S28</f>
        <v>#VALUE!</v>
      </c>
      <c r="U28" s="95">
        <v>6</v>
      </c>
      <c r="V28" s="153" t="e">
        <f t="shared" ref="V28:V52" si="0">IF(T28=0,"",$W$27)</f>
        <v>#VALUE!</v>
      </c>
      <c r="W28" s="37" t="s">
        <v>203</v>
      </c>
    </row>
    <row r="29" spans="1:23" ht="45" customHeight="1" x14ac:dyDescent="0.3">
      <c r="A29" s="231" t="str">
        <f>CDT!B27</f>
        <v>Artéméther-Luméfantrine 12cp (AL)</v>
      </c>
      <c r="B29" s="79"/>
      <c r="C29" s="110"/>
      <c r="D29" s="121" t="str">
        <f t="shared" ref="D29:D36" si="1">IF(B29&lt;&gt;"",B29+C29,"")</f>
        <v/>
      </c>
      <c r="E29" s="119"/>
      <c r="F29" s="79"/>
      <c r="G29" s="79"/>
      <c r="H29" s="79"/>
      <c r="I29" s="79"/>
      <c r="J29" s="79"/>
      <c r="K29" s="110"/>
      <c r="L29" s="431" t="str">
        <f t="shared" ref="L29:L36" si="2">IF(B29&lt;&gt;"",IF(J29=0,E29,((E29*90)/(90-J29))),"0")</f>
        <v>0</v>
      </c>
      <c r="M29" s="428" t="str">
        <f t="shared" ref="M29:M36" si="3">IF(B29&lt;&gt;"",((E29/R29)*30),"0")</f>
        <v>0</v>
      </c>
      <c r="N29" s="250" t="str">
        <f t="shared" ref="N29:N36" si="4">IF(B29&lt;&gt;"",IF(J29=0,((E29+L29)-K29),((M29*6)-K29)),"0")</f>
        <v>0</v>
      </c>
      <c r="O29" s="251"/>
      <c r="P29" s="81"/>
      <c r="R29" s="152">
        <f t="shared" ref="R29:R50" si="5">(90-J29)</f>
        <v>90</v>
      </c>
      <c r="S29" s="68" t="e">
        <f t="shared" ref="S29:S49" si="6">D29-(E29+G29+I29+H29)</f>
        <v>#VALUE!</v>
      </c>
      <c r="T29" s="68" t="e">
        <f t="shared" ref="T29:T50" si="7">K29-S29</f>
        <v>#VALUE!</v>
      </c>
      <c r="U29" s="95">
        <v>12</v>
      </c>
      <c r="V29" s="153" t="e">
        <f t="shared" si="0"/>
        <v>#VALUE!</v>
      </c>
    </row>
    <row r="30" spans="1:23" ht="49.5" customHeight="1" x14ac:dyDescent="0.3">
      <c r="A30" s="231" t="str">
        <f>CDT!B28</f>
        <v>Artéméther-Luméfantrine 18cp (AL)</v>
      </c>
      <c r="B30" s="79"/>
      <c r="C30" s="110"/>
      <c r="D30" s="121" t="str">
        <f t="shared" si="1"/>
        <v/>
      </c>
      <c r="E30" s="119"/>
      <c r="F30" s="79"/>
      <c r="G30" s="79"/>
      <c r="H30" s="79"/>
      <c r="I30" s="79"/>
      <c r="J30" s="79"/>
      <c r="K30" s="110"/>
      <c r="L30" s="431" t="str">
        <f t="shared" si="2"/>
        <v>0</v>
      </c>
      <c r="M30" s="428" t="str">
        <f t="shared" si="3"/>
        <v>0</v>
      </c>
      <c r="N30" s="250" t="str">
        <f t="shared" si="4"/>
        <v>0</v>
      </c>
      <c r="O30" s="251"/>
      <c r="P30" s="81"/>
      <c r="R30" s="152">
        <f t="shared" si="5"/>
        <v>90</v>
      </c>
      <c r="S30" s="68" t="e">
        <f t="shared" si="6"/>
        <v>#VALUE!</v>
      </c>
      <c r="T30" s="68" t="e">
        <f t="shared" si="7"/>
        <v>#VALUE!</v>
      </c>
      <c r="U30" s="95">
        <v>18</v>
      </c>
      <c r="V30" s="153" t="e">
        <f t="shared" si="0"/>
        <v>#VALUE!</v>
      </c>
    </row>
    <row r="31" spans="1:23" ht="49.5" customHeight="1" x14ac:dyDescent="0.3">
      <c r="A31" s="231" t="str">
        <f>CDT!B29</f>
        <v>Artéméther-Luméfantrine 24cp (AL)</v>
      </c>
      <c r="B31" s="79"/>
      <c r="C31" s="110"/>
      <c r="D31" s="121" t="str">
        <f t="shared" si="1"/>
        <v/>
      </c>
      <c r="E31" s="119"/>
      <c r="F31" s="79"/>
      <c r="G31" s="79"/>
      <c r="H31" s="79"/>
      <c r="I31" s="79"/>
      <c r="J31" s="79"/>
      <c r="K31" s="110"/>
      <c r="L31" s="431" t="str">
        <f t="shared" si="2"/>
        <v>0</v>
      </c>
      <c r="M31" s="428" t="str">
        <f t="shared" si="3"/>
        <v>0</v>
      </c>
      <c r="N31" s="250" t="str">
        <f t="shared" si="4"/>
        <v>0</v>
      </c>
      <c r="O31" s="251"/>
      <c r="P31" s="81"/>
      <c r="R31" s="152">
        <f t="shared" si="5"/>
        <v>90</v>
      </c>
      <c r="S31" s="68" t="e">
        <f t="shared" si="6"/>
        <v>#VALUE!</v>
      </c>
      <c r="T31" s="68" t="e">
        <f t="shared" si="7"/>
        <v>#VALUE!</v>
      </c>
      <c r="U31" s="95">
        <v>24</v>
      </c>
      <c r="V31" s="153" t="e">
        <f t="shared" si="0"/>
        <v>#VALUE!</v>
      </c>
    </row>
    <row r="32" spans="1:23" ht="50.25" hidden="1" customHeight="1" x14ac:dyDescent="0.3">
      <c r="A32" s="17" t="str">
        <f>CDT!B30</f>
        <v>Artéméther injectable 40 mg</v>
      </c>
      <c r="B32" s="79"/>
      <c r="C32" s="110"/>
      <c r="D32" s="121" t="str">
        <f t="shared" si="1"/>
        <v/>
      </c>
      <c r="E32" s="119"/>
      <c r="F32" s="79"/>
      <c r="G32" s="79"/>
      <c r="H32" s="79"/>
      <c r="I32" s="79"/>
      <c r="J32" s="79"/>
      <c r="K32" s="110"/>
      <c r="L32" s="431" t="str">
        <f t="shared" si="2"/>
        <v>0</v>
      </c>
      <c r="M32" s="428" t="str">
        <f t="shared" si="3"/>
        <v>0</v>
      </c>
      <c r="N32" s="250" t="str">
        <f t="shared" si="4"/>
        <v>0</v>
      </c>
      <c r="O32" s="251"/>
      <c r="P32" s="79"/>
      <c r="R32" s="152">
        <f t="shared" si="5"/>
        <v>90</v>
      </c>
      <c r="S32" s="68" t="e">
        <f t="shared" si="6"/>
        <v>#VALUE!</v>
      </c>
      <c r="T32" s="68" t="e">
        <f t="shared" si="7"/>
        <v>#VALUE!</v>
      </c>
      <c r="U32" s="95">
        <v>1</v>
      </c>
      <c r="V32" s="153" t="e">
        <f t="shared" si="0"/>
        <v>#VALUE!</v>
      </c>
    </row>
    <row r="33" spans="1:22" ht="50.25" hidden="1" customHeight="1" x14ac:dyDescent="0.3">
      <c r="A33" s="17" t="str">
        <f>CDT!B31</f>
        <v>Artéméther injectable 80 mg</v>
      </c>
      <c r="B33" s="79"/>
      <c r="C33" s="110"/>
      <c r="D33" s="121" t="str">
        <f t="shared" si="1"/>
        <v/>
      </c>
      <c r="E33" s="119"/>
      <c r="F33" s="79"/>
      <c r="G33" s="79"/>
      <c r="H33" s="79"/>
      <c r="I33" s="79"/>
      <c r="J33" s="79"/>
      <c r="K33" s="110"/>
      <c r="L33" s="431" t="str">
        <f t="shared" si="2"/>
        <v>0</v>
      </c>
      <c r="M33" s="428" t="str">
        <f t="shared" si="3"/>
        <v>0</v>
      </c>
      <c r="N33" s="250" t="str">
        <f t="shared" si="4"/>
        <v>0</v>
      </c>
      <c r="O33" s="251"/>
      <c r="P33" s="79"/>
      <c r="R33" s="152">
        <f t="shared" si="5"/>
        <v>90</v>
      </c>
      <c r="S33" s="68" t="e">
        <f t="shared" si="6"/>
        <v>#VALUE!</v>
      </c>
      <c r="T33" s="68" t="e">
        <f t="shared" si="7"/>
        <v>#VALUE!</v>
      </c>
      <c r="U33" s="95">
        <v>1</v>
      </c>
      <c r="V33" s="153" t="e">
        <f t="shared" si="0"/>
        <v>#VALUE!</v>
      </c>
    </row>
    <row r="34" spans="1:22" ht="50.25" hidden="1" customHeight="1" x14ac:dyDescent="0.3">
      <c r="A34" s="17" t="str">
        <f>CDT!B32</f>
        <v>Artésunate injectable 60 mg</v>
      </c>
      <c r="B34" s="79"/>
      <c r="C34" s="110"/>
      <c r="D34" s="121" t="str">
        <f t="shared" si="1"/>
        <v/>
      </c>
      <c r="E34" s="119"/>
      <c r="F34" s="79"/>
      <c r="G34" s="79"/>
      <c r="H34" s="79"/>
      <c r="I34" s="79"/>
      <c r="J34" s="79"/>
      <c r="K34" s="110"/>
      <c r="L34" s="431" t="str">
        <f t="shared" si="2"/>
        <v>0</v>
      </c>
      <c r="M34" s="428" t="str">
        <f t="shared" si="3"/>
        <v>0</v>
      </c>
      <c r="N34" s="250" t="str">
        <f t="shared" si="4"/>
        <v>0</v>
      </c>
      <c r="O34" s="251"/>
      <c r="P34" s="79"/>
      <c r="R34" s="152">
        <f t="shared" si="5"/>
        <v>90</v>
      </c>
      <c r="S34" s="68" t="e">
        <f t="shared" si="6"/>
        <v>#VALUE!</v>
      </c>
      <c r="T34" s="68" t="e">
        <f t="shared" si="7"/>
        <v>#VALUE!</v>
      </c>
      <c r="U34" s="95">
        <v>1</v>
      </c>
      <c r="V34" s="153" t="e">
        <f t="shared" si="0"/>
        <v>#VALUE!</v>
      </c>
    </row>
    <row r="35" spans="1:22" ht="50.25" hidden="1" customHeight="1" x14ac:dyDescent="0.3">
      <c r="A35" s="17" t="str">
        <f>CDT!B33</f>
        <v xml:space="preserve"> Sulfadoxine Pyriméthamine:  (SP)</v>
      </c>
      <c r="B35" s="79"/>
      <c r="C35" s="110"/>
      <c r="D35" s="121" t="str">
        <f t="shared" si="1"/>
        <v/>
      </c>
      <c r="E35" s="119"/>
      <c r="F35" s="79"/>
      <c r="G35" s="79"/>
      <c r="H35" s="79"/>
      <c r="I35" s="79"/>
      <c r="J35" s="79"/>
      <c r="K35" s="110"/>
      <c r="L35" s="431" t="str">
        <f t="shared" si="2"/>
        <v>0</v>
      </c>
      <c r="M35" s="428" t="str">
        <f t="shared" si="3"/>
        <v>0</v>
      </c>
      <c r="N35" s="250" t="str">
        <f t="shared" si="4"/>
        <v>0</v>
      </c>
      <c r="O35" s="251"/>
      <c r="P35" s="79"/>
      <c r="R35" s="152">
        <f t="shared" si="5"/>
        <v>90</v>
      </c>
      <c r="S35" s="68" t="e">
        <f t="shared" si="6"/>
        <v>#VALUE!</v>
      </c>
      <c r="T35" s="68" t="e">
        <f t="shared" si="7"/>
        <v>#VALUE!</v>
      </c>
      <c r="U35" s="95">
        <v>3</v>
      </c>
      <c r="V35" s="153" t="e">
        <f t="shared" si="0"/>
        <v>#VALUE!</v>
      </c>
    </row>
    <row r="36" spans="1:22" ht="45.75" customHeight="1" thickBot="1" x14ac:dyDescent="0.35">
      <c r="A36" s="231" t="str">
        <f>CDT!B34</f>
        <v>Test de Diagnostic Rapide  : (TDR)</v>
      </c>
      <c r="B36" s="79"/>
      <c r="C36" s="110"/>
      <c r="D36" s="305" t="str">
        <f t="shared" si="1"/>
        <v/>
      </c>
      <c r="E36" s="119"/>
      <c r="F36" s="79"/>
      <c r="G36" s="79"/>
      <c r="H36" s="79"/>
      <c r="I36" s="79"/>
      <c r="J36" s="79"/>
      <c r="K36" s="110"/>
      <c r="L36" s="431" t="str">
        <f t="shared" si="2"/>
        <v>0</v>
      </c>
      <c r="M36" s="428" t="str">
        <f t="shared" si="3"/>
        <v>0</v>
      </c>
      <c r="N36" s="250" t="str">
        <f t="shared" si="4"/>
        <v>0</v>
      </c>
      <c r="O36" s="251"/>
      <c r="P36" s="79"/>
      <c r="R36" s="152">
        <f t="shared" si="5"/>
        <v>90</v>
      </c>
      <c r="S36" s="68" t="e">
        <f t="shared" si="6"/>
        <v>#VALUE!</v>
      </c>
      <c r="T36" s="68" t="e">
        <f t="shared" si="7"/>
        <v>#VALUE!</v>
      </c>
      <c r="U36" s="95">
        <v>1</v>
      </c>
      <c r="V36" s="153" t="e">
        <f t="shared" si="0"/>
        <v>#VALUE!</v>
      </c>
    </row>
    <row r="37" spans="1:22" ht="34.5" hidden="1" customHeight="1" x14ac:dyDescent="0.3">
      <c r="A37" s="17" t="str">
        <f>CDT!B35</f>
        <v>Moustiquaire à Imprégnation Durable: (MID)</v>
      </c>
      <c r="B37" s="79"/>
      <c r="C37" s="110"/>
      <c r="D37" s="304">
        <f t="shared" ref="D37:D50" si="8">B37+C37</f>
        <v>0</v>
      </c>
      <c r="E37" s="119"/>
      <c r="F37" s="79"/>
      <c r="G37" s="79"/>
      <c r="H37" s="79"/>
      <c r="I37" s="79"/>
      <c r="J37" s="79"/>
      <c r="K37" s="110"/>
      <c r="L37" s="113">
        <f t="shared" ref="L37:L50" si="9">IF(J37=0,E37,((D37*90)/(90-J37)))</f>
        <v>0</v>
      </c>
      <c r="M37" s="55">
        <f t="shared" ref="M37:M50" si="10">(E37/R37)*30</f>
        <v>0</v>
      </c>
      <c r="N37" s="114">
        <f t="shared" ref="N37:N49" si="11">IF(J37=0,((E37+L37)-K37),((L37*2)-K37))</f>
        <v>0</v>
      </c>
      <c r="O37" s="111" t="str">
        <f t="shared" ref="O37:O50" si="12">IF(N37=0,"0",N37)</f>
        <v>0</v>
      </c>
      <c r="P37" s="79"/>
      <c r="R37" s="152">
        <f t="shared" si="5"/>
        <v>90</v>
      </c>
      <c r="S37" s="68">
        <f t="shared" si="6"/>
        <v>0</v>
      </c>
      <c r="T37" s="68">
        <f t="shared" si="7"/>
        <v>0</v>
      </c>
      <c r="U37" s="95">
        <v>1</v>
      </c>
      <c r="V37" s="153" t="str">
        <f t="shared" si="0"/>
        <v/>
      </c>
    </row>
    <row r="38" spans="1:22" ht="34.5" hidden="1" customHeight="1" x14ac:dyDescent="0.3">
      <c r="A38" s="17" t="str">
        <f>CDT!B40</f>
        <v>Artésunate Amodiaquine: (ASAQ) : 3 cp (25/67,5 mg)</v>
      </c>
      <c r="B38" s="79"/>
      <c r="C38" s="110"/>
      <c r="D38" s="121">
        <f t="shared" si="8"/>
        <v>0</v>
      </c>
      <c r="E38" s="119"/>
      <c r="F38" s="79"/>
      <c r="G38" s="79"/>
      <c r="H38" s="79"/>
      <c r="I38" s="79"/>
      <c r="J38" s="79"/>
      <c r="K38" s="110"/>
      <c r="L38" s="113">
        <f t="shared" si="9"/>
        <v>0</v>
      </c>
      <c r="M38" s="55">
        <f t="shared" si="10"/>
        <v>0</v>
      </c>
      <c r="N38" s="114">
        <f t="shared" si="11"/>
        <v>0</v>
      </c>
      <c r="O38" s="111" t="str">
        <f t="shared" si="12"/>
        <v>0</v>
      </c>
      <c r="P38" s="79"/>
      <c r="R38" s="152">
        <f t="shared" si="5"/>
        <v>90</v>
      </c>
      <c r="S38" s="68">
        <f t="shared" si="6"/>
        <v>0</v>
      </c>
      <c r="T38" s="68">
        <f t="shared" si="7"/>
        <v>0</v>
      </c>
      <c r="U38" s="95">
        <v>3</v>
      </c>
      <c r="V38" s="153" t="str">
        <f t="shared" si="0"/>
        <v/>
      </c>
    </row>
    <row r="39" spans="1:22" ht="34.5" hidden="1" customHeight="1" x14ac:dyDescent="0.3">
      <c r="A39" s="17" t="str">
        <f>CDT!B41</f>
        <v>Artésunate Amodiaquine: (ASAQ) 3 cp (50/135 mg)</v>
      </c>
      <c r="B39" s="79"/>
      <c r="C39" s="110"/>
      <c r="D39" s="121">
        <f t="shared" si="8"/>
        <v>0</v>
      </c>
      <c r="E39" s="119"/>
      <c r="F39" s="79"/>
      <c r="G39" s="79"/>
      <c r="H39" s="79"/>
      <c r="I39" s="79"/>
      <c r="J39" s="79"/>
      <c r="K39" s="110"/>
      <c r="L39" s="113">
        <f t="shared" si="9"/>
        <v>0</v>
      </c>
      <c r="M39" s="55">
        <f t="shared" si="10"/>
        <v>0</v>
      </c>
      <c r="N39" s="114">
        <f t="shared" si="11"/>
        <v>0</v>
      </c>
      <c r="O39" s="111" t="str">
        <f t="shared" si="12"/>
        <v>0</v>
      </c>
      <c r="P39" s="79"/>
      <c r="R39" s="152">
        <f t="shared" si="5"/>
        <v>90</v>
      </c>
      <c r="S39" s="68">
        <f t="shared" si="6"/>
        <v>0</v>
      </c>
      <c r="T39" s="68">
        <f t="shared" si="7"/>
        <v>0</v>
      </c>
      <c r="U39" s="95">
        <v>3</v>
      </c>
      <c r="V39" s="153" t="str">
        <f t="shared" si="0"/>
        <v/>
      </c>
    </row>
    <row r="40" spans="1:22" ht="34.5" hidden="1" customHeight="1" x14ac:dyDescent="0.3">
      <c r="A40" s="17" t="str">
        <f>CDT!B42</f>
        <v>Artésunate Amodiaquine: (ASAQ) 3 cp (100/270 mg)</v>
      </c>
      <c r="B40" s="79"/>
      <c r="C40" s="110"/>
      <c r="D40" s="121">
        <f t="shared" si="8"/>
        <v>0</v>
      </c>
      <c r="E40" s="119"/>
      <c r="F40" s="79"/>
      <c r="G40" s="79"/>
      <c r="H40" s="79"/>
      <c r="I40" s="79"/>
      <c r="J40" s="79"/>
      <c r="K40" s="110"/>
      <c r="L40" s="113">
        <f t="shared" si="9"/>
        <v>0</v>
      </c>
      <c r="M40" s="55">
        <f t="shared" si="10"/>
        <v>0</v>
      </c>
      <c r="N40" s="114">
        <f t="shared" si="11"/>
        <v>0</v>
      </c>
      <c r="O40" s="111" t="str">
        <f t="shared" si="12"/>
        <v>0</v>
      </c>
      <c r="P40" s="79"/>
      <c r="R40" s="152">
        <f t="shared" si="5"/>
        <v>90</v>
      </c>
      <c r="S40" s="68">
        <f t="shared" si="6"/>
        <v>0</v>
      </c>
      <c r="T40" s="68">
        <f t="shared" si="7"/>
        <v>0</v>
      </c>
      <c r="U40" s="95">
        <v>3</v>
      </c>
      <c r="V40" s="153" t="str">
        <f t="shared" si="0"/>
        <v/>
      </c>
    </row>
    <row r="41" spans="1:22" ht="34.5" hidden="1" customHeight="1" x14ac:dyDescent="0.3">
      <c r="A41" s="17" t="str">
        <f>CDT!B43</f>
        <v>Artésunate Amodiaquine: (ASAQ) 6 cp (100/270 mg)</v>
      </c>
      <c r="B41" s="79"/>
      <c r="C41" s="110"/>
      <c r="D41" s="121">
        <f t="shared" si="8"/>
        <v>0</v>
      </c>
      <c r="E41" s="119"/>
      <c r="F41" s="79"/>
      <c r="G41" s="79"/>
      <c r="H41" s="79"/>
      <c r="I41" s="79"/>
      <c r="J41" s="79"/>
      <c r="K41" s="110"/>
      <c r="L41" s="113">
        <f t="shared" si="9"/>
        <v>0</v>
      </c>
      <c r="M41" s="55">
        <f t="shared" si="10"/>
        <v>0</v>
      </c>
      <c r="N41" s="114">
        <f t="shared" si="11"/>
        <v>0</v>
      </c>
      <c r="O41" s="111" t="str">
        <f t="shared" si="12"/>
        <v>0</v>
      </c>
      <c r="P41" s="79"/>
      <c r="R41" s="152">
        <f t="shared" si="5"/>
        <v>90</v>
      </c>
      <c r="S41" s="68">
        <f t="shared" si="6"/>
        <v>0</v>
      </c>
      <c r="T41" s="68">
        <f t="shared" si="7"/>
        <v>0</v>
      </c>
      <c r="U41" s="95">
        <v>3</v>
      </c>
      <c r="V41" s="153" t="str">
        <f t="shared" si="0"/>
        <v/>
      </c>
    </row>
    <row r="42" spans="1:22" ht="34.5" hidden="1" customHeight="1" x14ac:dyDescent="0.3">
      <c r="A42" s="17" t="str">
        <f>CDT!B36</f>
        <v>Dihydroartéminisine Pipéraquine– Plaq / 3 comp 
( DHA-PPQ)  20/160 mg</v>
      </c>
      <c r="B42" s="79"/>
      <c r="C42" s="110"/>
      <c r="D42" s="121">
        <f t="shared" si="8"/>
        <v>0</v>
      </c>
      <c r="E42" s="119"/>
      <c r="F42" s="79"/>
      <c r="G42" s="79"/>
      <c r="H42" s="79"/>
      <c r="I42" s="79"/>
      <c r="J42" s="79"/>
      <c r="K42" s="110"/>
      <c r="L42" s="113">
        <f t="shared" si="9"/>
        <v>0</v>
      </c>
      <c r="M42" s="55">
        <f t="shared" si="10"/>
        <v>0</v>
      </c>
      <c r="N42" s="114">
        <f t="shared" si="11"/>
        <v>0</v>
      </c>
      <c r="O42" s="111" t="str">
        <f t="shared" si="12"/>
        <v>0</v>
      </c>
      <c r="P42" s="79"/>
      <c r="R42" s="152">
        <f t="shared" si="5"/>
        <v>90</v>
      </c>
      <c r="S42" s="68">
        <f t="shared" si="6"/>
        <v>0</v>
      </c>
      <c r="T42" s="68">
        <f t="shared" si="7"/>
        <v>0</v>
      </c>
      <c r="U42" s="95">
        <v>1</v>
      </c>
      <c r="V42" s="153" t="str">
        <f t="shared" si="0"/>
        <v/>
      </c>
    </row>
    <row r="43" spans="1:22" ht="34.5" hidden="1" customHeight="1" x14ac:dyDescent="0.3">
      <c r="A43" s="17" t="str">
        <f>CDT!B37</f>
        <v>Dihydroartéminisine Pipéraquine– Plaq / 3 comp 
( DHA-PPQ)  40/320 mg</v>
      </c>
      <c r="B43" s="79"/>
      <c r="C43" s="110"/>
      <c r="D43" s="121">
        <f t="shared" si="8"/>
        <v>0</v>
      </c>
      <c r="E43" s="119"/>
      <c r="F43" s="79"/>
      <c r="G43" s="79"/>
      <c r="H43" s="79"/>
      <c r="I43" s="79"/>
      <c r="J43" s="79"/>
      <c r="K43" s="110"/>
      <c r="L43" s="113">
        <f t="shared" si="9"/>
        <v>0</v>
      </c>
      <c r="M43" s="55">
        <f t="shared" si="10"/>
        <v>0</v>
      </c>
      <c r="N43" s="114">
        <f t="shared" si="11"/>
        <v>0</v>
      </c>
      <c r="O43" s="111" t="str">
        <f t="shared" si="12"/>
        <v>0</v>
      </c>
      <c r="P43" s="79"/>
      <c r="R43" s="152">
        <f t="shared" si="5"/>
        <v>90</v>
      </c>
      <c r="S43" s="68">
        <f t="shared" si="6"/>
        <v>0</v>
      </c>
      <c r="T43" s="68">
        <f t="shared" si="7"/>
        <v>0</v>
      </c>
      <c r="U43" s="95">
        <v>1</v>
      </c>
      <c r="V43" s="153" t="str">
        <f t="shared" si="0"/>
        <v/>
      </c>
    </row>
    <row r="44" spans="1:22" ht="34.5" hidden="1" customHeight="1" x14ac:dyDescent="0.3">
      <c r="A44" s="17" t="str">
        <f>CDT!B38</f>
        <v>Dihydroartéminisine Pipéraquine– Plaq / 6 comp 
( DHA-PPQ)  40/320 mg</v>
      </c>
      <c r="B44" s="79"/>
      <c r="C44" s="110"/>
      <c r="D44" s="121">
        <f t="shared" si="8"/>
        <v>0</v>
      </c>
      <c r="E44" s="119"/>
      <c r="F44" s="79"/>
      <c r="G44" s="79"/>
      <c r="H44" s="79"/>
      <c r="I44" s="79"/>
      <c r="J44" s="79"/>
      <c r="K44" s="110"/>
      <c r="L44" s="113">
        <f t="shared" si="9"/>
        <v>0</v>
      </c>
      <c r="M44" s="55">
        <f t="shared" si="10"/>
        <v>0</v>
      </c>
      <c r="N44" s="114">
        <f t="shared" si="11"/>
        <v>0</v>
      </c>
      <c r="O44" s="111" t="str">
        <f t="shared" si="12"/>
        <v>0</v>
      </c>
      <c r="P44" s="79"/>
      <c r="R44" s="152">
        <f t="shared" si="5"/>
        <v>90</v>
      </c>
      <c r="S44" s="68">
        <f t="shared" si="6"/>
        <v>0</v>
      </c>
      <c r="T44" s="68">
        <f t="shared" si="7"/>
        <v>0</v>
      </c>
      <c r="U44" s="95">
        <v>1</v>
      </c>
      <c r="V44" s="153" t="str">
        <f t="shared" si="0"/>
        <v/>
      </c>
    </row>
    <row r="45" spans="1:22" ht="34.5" hidden="1" customHeight="1" x14ac:dyDescent="0.3">
      <c r="A45" s="17" t="str">
        <f>CDT!B44</f>
        <v>Artésunate - Méfloquine (AS-MF)</v>
      </c>
      <c r="B45" s="79"/>
      <c r="C45" s="110"/>
      <c r="D45" s="121">
        <f t="shared" si="8"/>
        <v>0</v>
      </c>
      <c r="E45" s="119"/>
      <c r="F45" s="79"/>
      <c r="G45" s="79"/>
      <c r="H45" s="79"/>
      <c r="I45" s="79"/>
      <c r="J45" s="79"/>
      <c r="K45" s="110"/>
      <c r="L45" s="113">
        <f t="shared" si="9"/>
        <v>0</v>
      </c>
      <c r="M45" s="55">
        <f t="shared" si="10"/>
        <v>0</v>
      </c>
      <c r="N45" s="114">
        <f t="shared" si="11"/>
        <v>0</v>
      </c>
      <c r="O45" s="111" t="str">
        <f t="shared" si="12"/>
        <v>0</v>
      </c>
      <c r="P45" s="79"/>
      <c r="R45" s="152">
        <f t="shared" si="5"/>
        <v>90</v>
      </c>
      <c r="S45" s="68">
        <f t="shared" si="6"/>
        <v>0</v>
      </c>
      <c r="T45" s="68">
        <f t="shared" si="7"/>
        <v>0</v>
      </c>
      <c r="U45" s="95">
        <v>1</v>
      </c>
      <c r="V45" s="153" t="str">
        <f t="shared" si="0"/>
        <v/>
      </c>
    </row>
    <row r="46" spans="1:22" ht="34.5" hidden="1" customHeight="1" x14ac:dyDescent="0.3">
      <c r="A46" s="17" t="str">
        <f>CDT!B45</f>
        <v>Quinine comprimé 300mg</v>
      </c>
      <c r="B46" s="79"/>
      <c r="C46" s="110"/>
      <c r="D46" s="121">
        <f t="shared" si="8"/>
        <v>0</v>
      </c>
      <c r="E46" s="119"/>
      <c r="F46" s="79"/>
      <c r="G46" s="79"/>
      <c r="H46" s="79"/>
      <c r="I46" s="79"/>
      <c r="J46" s="79"/>
      <c r="K46" s="110"/>
      <c r="L46" s="113">
        <f t="shared" si="9"/>
        <v>0</v>
      </c>
      <c r="M46" s="55">
        <f t="shared" si="10"/>
        <v>0</v>
      </c>
      <c r="N46" s="114">
        <f t="shared" si="11"/>
        <v>0</v>
      </c>
      <c r="O46" s="111" t="str">
        <f t="shared" si="12"/>
        <v>0</v>
      </c>
      <c r="P46" s="79"/>
      <c r="R46" s="152">
        <f t="shared" si="5"/>
        <v>90</v>
      </c>
      <c r="S46" s="68">
        <f t="shared" si="6"/>
        <v>0</v>
      </c>
      <c r="T46" s="68">
        <f t="shared" si="7"/>
        <v>0</v>
      </c>
      <c r="U46" s="95">
        <v>1</v>
      </c>
      <c r="V46" s="153" t="str">
        <f t="shared" si="0"/>
        <v/>
      </c>
    </row>
    <row r="47" spans="1:22" ht="34.5" hidden="1" customHeight="1" x14ac:dyDescent="0.3">
      <c r="A47" s="17" t="str">
        <f>CDT!B46</f>
        <v>Quinine injectable 300 mg</v>
      </c>
      <c r="B47" s="79"/>
      <c r="C47" s="110"/>
      <c r="D47" s="121">
        <f t="shared" si="8"/>
        <v>0</v>
      </c>
      <c r="E47" s="119"/>
      <c r="F47" s="79"/>
      <c r="G47" s="79"/>
      <c r="H47" s="79"/>
      <c r="I47" s="79"/>
      <c r="J47" s="79"/>
      <c r="K47" s="110"/>
      <c r="L47" s="113">
        <f t="shared" si="9"/>
        <v>0</v>
      </c>
      <c r="M47" s="55">
        <f t="shared" si="10"/>
        <v>0</v>
      </c>
      <c r="N47" s="114">
        <f t="shared" si="11"/>
        <v>0</v>
      </c>
      <c r="O47" s="111" t="str">
        <f t="shared" si="12"/>
        <v>0</v>
      </c>
      <c r="P47" s="79"/>
      <c r="R47" s="152">
        <f t="shared" si="5"/>
        <v>90</v>
      </c>
      <c r="S47" s="68">
        <f t="shared" si="6"/>
        <v>0</v>
      </c>
      <c r="T47" s="68">
        <f t="shared" si="7"/>
        <v>0</v>
      </c>
      <c r="U47" s="95">
        <v>1</v>
      </c>
      <c r="V47" s="153" t="str">
        <f t="shared" si="0"/>
        <v/>
      </c>
    </row>
    <row r="48" spans="1:22" ht="34.5" hidden="1" customHeight="1" x14ac:dyDescent="0.3">
      <c r="A48" s="17" t="str">
        <f>CDT!B47</f>
        <v>Quinine injectable 600 mg</v>
      </c>
      <c r="B48" s="79"/>
      <c r="C48" s="110"/>
      <c r="D48" s="121">
        <f t="shared" si="8"/>
        <v>0</v>
      </c>
      <c r="E48" s="119"/>
      <c r="F48" s="79"/>
      <c r="G48" s="79"/>
      <c r="H48" s="79"/>
      <c r="I48" s="79"/>
      <c r="J48" s="79"/>
      <c r="K48" s="110"/>
      <c r="L48" s="113">
        <f t="shared" si="9"/>
        <v>0</v>
      </c>
      <c r="M48" s="55">
        <f t="shared" si="10"/>
        <v>0</v>
      </c>
      <c r="N48" s="114">
        <f t="shared" si="11"/>
        <v>0</v>
      </c>
      <c r="O48" s="111" t="str">
        <f t="shared" si="12"/>
        <v>0</v>
      </c>
      <c r="P48" s="79"/>
      <c r="R48" s="152">
        <f t="shared" si="5"/>
        <v>90</v>
      </c>
      <c r="S48" s="68">
        <f t="shared" si="6"/>
        <v>0</v>
      </c>
      <c r="T48" s="68">
        <f t="shared" si="7"/>
        <v>0</v>
      </c>
      <c r="U48" s="95">
        <v>1</v>
      </c>
      <c r="V48" s="153" t="str">
        <f t="shared" si="0"/>
        <v/>
      </c>
    </row>
    <row r="49" spans="1:22" ht="34.5" hidden="1" customHeight="1" x14ac:dyDescent="0.3">
      <c r="A49" s="17" t="str">
        <f>CDT!B48</f>
        <v>Quinine injectable 600 mg</v>
      </c>
      <c r="B49" s="79"/>
      <c r="C49" s="110"/>
      <c r="D49" s="121">
        <f t="shared" si="8"/>
        <v>0</v>
      </c>
      <c r="E49" s="119"/>
      <c r="F49" s="79"/>
      <c r="G49" s="79"/>
      <c r="H49" s="79"/>
      <c r="I49" s="79"/>
      <c r="J49" s="79"/>
      <c r="K49" s="110"/>
      <c r="L49" s="113">
        <f t="shared" si="9"/>
        <v>0</v>
      </c>
      <c r="M49" s="55">
        <f t="shared" si="10"/>
        <v>0</v>
      </c>
      <c r="N49" s="114">
        <f t="shared" si="11"/>
        <v>0</v>
      </c>
      <c r="O49" s="111" t="str">
        <f t="shared" si="12"/>
        <v>0</v>
      </c>
      <c r="P49" s="79"/>
      <c r="R49" s="152">
        <f t="shared" si="5"/>
        <v>90</v>
      </c>
      <c r="S49" s="68">
        <f t="shared" si="6"/>
        <v>0</v>
      </c>
      <c r="T49" s="68">
        <f t="shared" si="7"/>
        <v>0</v>
      </c>
      <c r="U49" s="95">
        <v>1</v>
      </c>
      <c r="V49" s="153" t="str">
        <f t="shared" si="0"/>
        <v/>
      </c>
    </row>
    <row r="50" spans="1:22" ht="34.5" hidden="1" customHeight="1" thickBot="1" x14ac:dyDescent="0.35">
      <c r="A50" s="17" t="str">
        <f>CDT!B49</f>
        <v>Artéméther injectable 100 mg</v>
      </c>
      <c r="B50" s="79"/>
      <c r="C50" s="110"/>
      <c r="D50" s="122">
        <f t="shared" si="8"/>
        <v>0</v>
      </c>
      <c r="E50" s="119"/>
      <c r="F50" s="79"/>
      <c r="G50" s="79"/>
      <c r="H50" s="79"/>
      <c r="I50" s="79"/>
      <c r="J50" s="79"/>
      <c r="K50" s="110"/>
      <c r="L50" s="115">
        <f t="shared" si="9"/>
        <v>0</v>
      </c>
      <c r="M50" s="130">
        <f t="shared" si="10"/>
        <v>0</v>
      </c>
      <c r="N50" s="116">
        <f>IF(J50=0,((E50+L50)-K50),((L50*2)-K50))</f>
        <v>0</v>
      </c>
      <c r="O50" s="111" t="str">
        <f t="shared" si="12"/>
        <v>0</v>
      </c>
      <c r="P50" s="79"/>
      <c r="R50" s="152">
        <f t="shared" si="5"/>
        <v>90</v>
      </c>
      <c r="S50" s="68">
        <f>D50-(E50+G50+I50+H50)</f>
        <v>0</v>
      </c>
      <c r="T50" s="68">
        <f t="shared" si="7"/>
        <v>0</v>
      </c>
      <c r="U50" s="95">
        <v>1</v>
      </c>
      <c r="V50" s="153" t="str">
        <f t="shared" si="0"/>
        <v/>
      </c>
    </row>
    <row r="51" spans="1:22" ht="34.5" hidden="1" customHeight="1" x14ac:dyDescent="0.3">
      <c r="A51" s="17"/>
      <c r="B51" s="79"/>
      <c r="C51" s="79"/>
      <c r="D51" s="56"/>
      <c r="E51" s="79"/>
      <c r="F51" s="79"/>
      <c r="G51" s="79"/>
      <c r="H51" s="79"/>
      <c r="I51" s="79"/>
      <c r="J51" s="79"/>
      <c r="K51" s="79"/>
      <c r="L51" s="57"/>
      <c r="M51" s="57"/>
      <c r="N51" s="58"/>
      <c r="O51" s="80"/>
      <c r="P51" s="79"/>
      <c r="R51" s="152"/>
      <c r="S51" s="68"/>
      <c r="T51" s="68"/>
      <c r="U51" s="95"/>
      <c r="V51" s="153" t="str">
        <f t="shared" si="0"/>
        <v/>
      </c>
    </row>
    <row r="52" spans="1:22" ht="34.5" hidden="1" customHeight="1" x14ac:dyDescent="0.3">
      <c r="A52" s="17"/>
      <c r="B52" s="79"/>
      <c r="C52" s="79"/>
      <c r="D52" s="53"/>
      <c r="E52" s="79"/>
      <c r="F52" s="79"/>
      <c r="G52" s="79"/>
      <c r="H52" s="79"/>
      <c r="I52" s="79"/>
      <c r="J52" s="79"/>
      <c r="K52" s="79"/>
      <c r="L52" s="54"/>
      <c r="M52" s="54"/>
      <c r="N52" s="55"/>
      <c r="O52" s="80"/>
      <c r="P52" s="79"/>
      <c r="R52" s="152"/>
      <c r="S52" s="68"/>
      <c r="T52" s="68"/>
      <c r="U52" s="95"/>
      <c r="V52" s="153" t="str">
        <f t="shared" si="0"/>
        <v/>
      </c>
    </row>
    <row r="53" spans="1:22" s="235" customFormat="1" ht="16.5" customHeight="1" x14ac:dyDescent="0.35">
      <c r="A53" s="494" t="s">
        <v>290</v>
      </c>
      <c r="B53" s="494"/>
      <c r="C53" s="494"/>
      <c r="D53" s="494"/>
      <c r="E53" s="232"/>
      <c r="F53" s="232"/>
      <c r="G53" s="233" t="s">
        <v>298</v>
      </c>
      <c r="H53" s="233"/>
      <c r="I53" s="232"/>
      <c r="J53" s="234"/>
      <c r="K53" s="232"/>
      <c r="L53" s="232"/>
      <c r="M53" s="232"/>
      <c r="N53" s="232"/>
      <c r="O53" s="232"/>
      <c r="Q53" s="236"/>
      <c r="R53" s="237"/>
      <c r="S53" s="238"/>
      <c r="T53" s="238"/>
      <c r="U53" s="239"/>
      <c r="V53" s="240"/>
    </row>
    <row r="54" spans="1:22" ht="34.5" customHeight="1" x14ac:dyDescent="0.3">
      <c r="A54" s="18"/>
      <c r="B54" s="18"/>
      <c r="C54" s="18"/>
      <c r="D54" s="18"/>
      <c r="E54" s="18"/>
      <c r="F54" s="18"/>
      <c r="G54" s="18"/>
      <c r="H54" s="18"/>
      <c r="I54" s="18"/>
      <c r="J54" s="18"/>
      <c r="K54" s="18"/>
      <c r="L54" s="18"/>
      <c r="M54" s="18"/>
      <c r="N54" s="18"/>
      <c r="O54" s="18"/>
      <c r="R54" s="154"/>
      <c r="S54" s="69"/>
      <c r="T54" s="69"/>
      <c r="U54" s="70"/>
      <c r="V54" s="155"/>
    </row>
    <row r="55" spans="1:22" ht="35.25" customHeight="1" x14ac:dyDescent="0.3">
      <c r="B55" s="18"/>
      <c r="C55" s="18"/>
      <c r="D55" s="18"/>
      <c r="E55" s="18"/>
      <c r="F55" s="18"/>
      <c r="I55" s="18"/>
      <c r="J55" s="18"/>
      <c r="K55" s="18"/>
      <c r="L55" s="18"/>
      <c r="M55" s="18"/>
      <c r="N55" s="18"/>
      <c r="O55" s="18"/>
      <c r="R55" s="154"/>
      <c r="S55" s="69"/>
      <c r="T55" s="69"/>
      <c r="U55" s="70"/>
      <c r="V55" s="155"/>
    </row>
    <row r="56" spans="1:22" s="235" customFormat="1" ht="16.5" customHeight="1" x14ac:dyDescent="0.35">
      <c r="A56" s="494" t="s">
        <v>289</v>
      </c>
      <c r="B56" s="494"/>
      <c r="C56" s="494"/>
      <c r="D56" s="494"/>
      <c r="E56" s="232"/>
      <c r="F56" s="232"/>
      <c r="G56" s="561" t="s">
        <v>299</v>
      </c>
      <c r="H56" s="561"/>
      <c r="I56" s="561"/>
      <c r="J56" s="561"/>
      <c r="K56" s="561"/>
      <c r="L56" s="561"/>
      <c r="M56" s="561"/>
      <c r="N56" s="561"/>
      <c r="O56" s="561"/>
      <c r="Q56" s="236"/>
      <c r="R56" s="237"/>
      <c r="S56" s="238"/>
      <c r="T56" s="238"/>
      <c r="U56" s="239"/>
      <c r="V56" s="240"/>
    </row>
  </sheetData>
  <mergeCells count="26">
    <mergeCell ref="A56:D56"/>
    <mergeCell ref="G56:O56"/>
    <mergeCell ref="A23:C23"/>
    <mergeCell ref="D23:F23"/>
    <mergeCell ref="I23:N23"/>
    <mergeCell ref="O23:P23"/>
    <mergeCell ref="A26:A27"/>
    <mergeCell ref="A53:D53"/>
    <mergeCell ref="A19:C19"/>
    <mergeCell ref="D19:N19"/>
    <mergeCell ref="R19:V19"/>
    <mergeCell ref="A21:C21"/>
    <mergeCell ref="D21:H21"/>
    <mergeCell ref="O21:P21"/>
    <mergeCell ref="L17:P17"/>
    <mergeCell ref="A1:B1"/>
    <mergeCell ref="A3:B3"/>
    <mergeCell ref="A4:B4"/>
    <mergeCell ref="A11:O11"/>
    <mergeCell ref="B13:C13"/>
    <mergeCell ref="E13:J13"/>
    <mergeCell ref="B15:C15"/>
    <mergeCell ref="D15:F15"/>
    <mergeCell ref="G15:I15"/>
    <mergeCell ref="B17:E17"/>
    <mergeCell ref="G17:K17"/>
  </mergeCells>
  <conditionalFormatting sqref="T28">
    <cfRule type="cellIs" dxfId="2609" priority="23" operator="greaterThan">
      <formula>0</formula>
    </cfRule>
    <cfRule type="cellIs" dxfId="2608" priority="24" operator="greaterThan">
      <formula>0</formula>
    </cfRule>
    <cfRule type="cellIs" dxfId="2607" priority="25" operator="lessThan">
      <formula>0</formula>
    </cfRule>
    <cfRule type="cellIs" dxfId="2606" priority="26" operator="notEqual">
      <formula>0</formula>
    </cfRule>
  </conditionalFormatting>
  <conditionalFormatting sqref="T29:T31">
    <cfRule type="cellIs" dxfId="2605" priority="19" operator="greaterThan">
      <formula>0</formula>
    </cfRule>
    <cfRule type="cellIs" dxfId="2604" priority="20" operator="greaterThan">
      <formula>0</formula>
    </cfRule>
    <cfRule type="cellIs" dxfId="2603" priority="21" operator="lessThan">
      <formula>0</formula>
    </cfRule>
    <cfRule type="cellIs" dxfId="2602" priority="22" operator="notEqual">
      <formula>0</formula>
    </cfRule>
  </conditionalFormatting>
  <conditionalFormatting sqref="T32:T49">
    <cfRule type="cellIs" dxfId="2601" priority="15" operator="greaterThan">
      <formula>0</formula>
    </cfRule>
    <cfRule type="cellIs" dxfId="2600" priority="16" operator="greaterThan">
      <formula>0</formula>
    </cfRule>
    <cfRule type="cellIs" dxfId="2599" priority="17" operator="lessThan">
      <formula>0</formula>
    </cfRule>
    <cfRule type="cellIs" dxfId="2598" priority="18" operator="notEqual">
      <formula>0</formula>
    </cfRule>
  </conditionalFormatting>
  <conditionalFormatting sqref="T50:T52">
    <cfRule type="cellIs" dxfId="2597" priority="11" operator="greaterThan">
      <formula>0</formula>
    </cfRule>
    <cfRule type="cellIs" dxfId="2596" priority="12" operator="greaterThan">
      <formula>0</formula>
    </cfRule>
    <cfRule type="cellIs" dxfId="2595" priority="13" operator="lessThan">
      <formula>0</formula>
    </cfRule>
    <cfRule type="cellIs" dxfId="2594" priority="14" operator="notEqual">
      <formula>0</formula>
    </cfRule>
  </conditionalFormatting>
  <conditionalFormatting sqref="K28 K50:K52">
    <cfRule type="expression" dxfId="2593" priority="9">
      <formula>K28&lt;S28</formula>
    </cfRule>
    <cfRule type="expression" dxfId="2592" priority="10">
      <formula>K28&gt;S28</formula>
    </cfRule>
  </conditionalFormatting>
  <conditionalFormatting sqref="J28">
    <cfRule type="cellIs" dxfId="2591" priority="8" operator="greaterThan">
      <formula>90</formula>
    </cfRule>
  </conditionalFormatting>
  <conditionalFormatting sqref="J37:J49">
    <cfRule type="cellIs" dxfId="2590" priority="7" operator="greaterThan">
      <formula>90</formula>
    </cfRule>
  </conditionalFormatting>
  <conditionalFormatting sqref="J50:J52">
    <cfRule type="cellIs" dxfId="2589" priority="6" operator="greaterThan">
      <formula>90</formula>
    </cfRule>
  </conditionalFormatting>
  <conditionalFormatting sqref="K37:K49">
    <cfRule type="expression" dxfId="2588" priority="4">
      <formula>K37&lt;S37</formula>
    </cfRule>
    <cfRule type="expression" dxfId="2587" priority="5">
      <formula>K37&gt;S37</formula>
    </cfRule>
  </conditionalFormatting>
  <conditionalFormatting sqref="K29:K36">
    <cfRule type="expression" dxfId="2586" priority="2">
      <formula>K29&lt;S29</formula>
    </cfRule>
    <cfRule type="expression" dxfId="2585" priority="3">
      <formula>K29&gt;S29</formula>
    </cfRule>
  </conditionalFormatting>
  <conditionalFormatting sqref="J29:J36">
    <cfRule type="cellIs" dxfId="2584" priority="1" operator="greaterThan">
      <formula>90</formula>
    </cfRule>
  </conditionalFormatting>
  <dataValidations count="9">
    <dataValidation type="whole" allowBlank="1" showInputMessage="1" showErrorMessage="1" prompt="La quantité accordée par le point Focal ne peut être supérieure à la somme du CMMa et la quantité commandée pour le trimestre._x000a_Merci de revoir la quantité dans la colonne O._x000a_" sqref="O28:O36">
      <formula1>0</formula1>
      <formula2>+M28+N28</formula2>
    </dataValidation>
    <dataValidation type="whole" allowBlank="1" showInputMessage="1" showErrorMessage="1" prompt="SVP _x000a_Veuillez inscrire le nombre d'ACS dans l'air sanitaire._x000a_Merci" sqref="O23:P23">
      <formula1>0</formula1>
      <formula2>500</formula2>
    </dataValidation>
    <dataValidation type="list" allowBlank="1" showInputMessage="1" showErrorMessage="1" sqref="D23:F23">
      <formula1>typerapport2</formula1>
    </dataValidation>
    <dataValidation errorStyle="information" allowBlank="1" showInputMessage="1" showErrorMessage="1" error="Vérifiez SVP l'inventaire physique,_x000a__x000a_MERI" sqref="K28:K36"/>
    <dataValidation allowBlank="1" showInputMessage="1" showErrorMessage="1" prompt="SVP Saisissez le Nom du site et la date de dépôt de la commande en premier. Merci" sqref="B28:B36"/>
    <dataValidation type="date" errorStyle="warning" allowBlank="1" showInputMessage="1" showErrorMessage="1" promptTitle="Instruction" prompt="SVP Saisissez la date sous le format:_x000a_00/00/0000. exemple 15/09/2016,_x000a_Merci_x000a_" sqref="D21:H21">
      <formula1>42370</formula1>
      <formula2>44926</formula2>
    </dataValidation>
    <dataValidation errorStyle="information" allowBlank="1" showInputMessage="1" showErrorMessage="1" errorTitle="Instruction" error="Saisissez le Texte en MAJUSCULE_x000a_Exemple: CMS AGOE_x000a_Merci" promptTitle="Instruction" prompt="Saisissez le Texte en MAJUSCULE_x000a_Exemple: CMS AGOE_x000a_Merci" sqref="D19:N19"/>
    <dataValidation type="whole" allowBlank="1" showInputMessage="1" showErrorMessage="1" prompt="La valeur ne peut pas être supérieure à 89_x000a_Si tel est le cas déteminer la quantité à commander directement à la colonne M._x000a_merci" sqref="J28:J52">
      <formula1>0</formula1>
      <formula2>89</formula2>
    </dataValidation>
    <dataValidation type="whole" operator="lessThanOrEqual" allowBlank="1" showInputMessage="1" showErrorMessage="1" promptTitle="instruction" prompt="La valeur de la cellule ne peut pas être supérieure à la quantité Totale inscrite dans la colonne D._x000a_Merci de vérifier." sqref="E28:E52">
      <formula1>D28</formula1>
    </dataValidation>
  </dataValidations>
  <pageMargins left="0.21" right="0.23622047244094491" top="0.74803149606299213" bottom="0.74803149606299213" header="0.31496062992125984" footer="0.31496062992125984"/>
  <pageSetup paperSize="9" scale="40" orientation="landscape" r:id="rId1"/>
  <headerFooter alignWithMargins="0">
    <oddFooter>&amp;C&amp;"Arial,Gras"PNLS /IST, Avenue des Armées, -05 BP 424 Lomé –Togo ; Tel 22 20 94 39 Fax : 22 20 94 36    Site Web : www.pnls.tg</oddFooter>
  </headerFooter>
  <drawing r:id="rId2"/>
</worksheet>
</file>

<file path=xl/worksheets/sheet7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rgb="FF00B050"/>
  </sheetPr>
  <dimension ref="A1:AA54"/>
  <sheetViews>
    <sheetView showGridLines="0" view="pageBreakPreview" topLeftCell="A11" zoomScale="80" zoomScaleNormal="125" zoomScaleSheetLayoutView="80" workbookViewId="0">
      <pane xSplit="1" ySplit="15" topLeftCell="B26" activePane="bottomRight" state="frozen"/>
      <selection activeCell="A32" sqref="A32:XFD32"/>
      <selection pane="topRight" activeCell="A32" sqref="A32:XFD32"/>
      <selection pane="bottomLeft" activeCell="A32" sqref="A32:XFD32"/>
      <selection pane="bottomRight" activeCell="D19" sqref="D19:N19"/>
    </sheetView>
  </sheetViews>
  <sheetFormatPr baseColWidth="10" defaultColWidth="7.33203125" defaultRowHeight="13.8" x14ac:dyDescent="0.3"/>
  <cols>
    <col min="1" max="1" width="53.44140625" style="3" customWidth="1"/>
    <col min="2" max="10" width="8.109375" style="3" customWidth="1"/>
    <col min="11" max="11" width="9.88671875" style="3" customWidth="1"/>
    <col min="12" max="12" width="8.88671875" style="3" customWidth="1"/>
    <col min="13" max="13" width="8.44140625" style="3" customWidth="1"/>
    <col min="14" max="14" width="9.44140625" style="3" customWidth="1"/>
    <col min="15" max="15" width="9.5546875" style="39" customWidth="1"/>
    <col min="16" max="16" width="16.44140625" style="3" customWidth="1"/>
    <col min="17" max="17" width="2.109375" style="62" customWidth="1"/>
    <col min="18" max="18" width="7.33203125" style="306" hidden="1" customWidth="1"/>
    <col min="19" max="19" width="7.44140625" style="77" customWidth="1"/>
    <col min="20" max="20" width="10.5546875" style="77" customWidth="1"/>
    <col min="21" max="21" width="7.44140625" style="77" bestFit="1" customWidth="1"/>
    <col min="22" max="22" width="7.88671875" style="78" bestFit="1" customWidth="1"/>
    <col min="23" max="23" width="33.33203125" style="77" customWidth="1"/>
    <col min="24" max="16384" width="7.33203125" style="3"/>
  </cols>
  <sheetData>
    <row r="1" spans="1:23" ht="17.25" customHeight="1" x14ac:dyDescent="0.3">
      <c r="A1" s="549" t="s">
        <v>452</v>
      </c>
      <c r="B1" s="549"/>
      <c r="C1" s="2"/>
      <c r="D1" s="2"/>
      <c r="E1"/>
      <c r="F1"/>
      <c r="G1"/>
      <c r="H1"/>
      <c r="I1"/>
      <c r="J1"/>
      <c r="N1" s="4" t="s">
        <v>1</v>
      </c>
      <c r="O1" s="5"/>
      <c r="S1" s="69"/>
      <c r="T1" s="69"/>
      <c r="U1" s="69"/>
      <c r="V1" s="70"/>
      <c r="W1" s="69"/>
    </row>
    <row r="2" spans="1:23" ht="13.5" customHeight="1" x14ac:dyDescent="0.3">
      <c r="A2" s="1" t="s">
        <v>453</v>
      </c>
      <c r="B2" s="1"/>
      <c r="C2" s="2"/>
      <c r="D2" s="2"/>
      <c r="E2"/>
      <c r="F2"/>
      <c r="G2"/>
      <c r="H2"/>
      <c r="I2"/>
      <c r="J2"/>
      <c r="M2" s="4"/>
      <c r="N2" s="4" t="s">
        <v>3</v>
      </c>
      <c r="O2" s="5"/>
      <c r="S2" s="69"/>
      <c r="T2" s="69"/>
      <c r="U2" s="69"/>
      <c r="V2" s="70"/>
      <c r="W2" s="69"/>
    </row>
    <row r="3" spans="1:23" ht="15.6" x14ac:dyDescent="0.3">
      <c r="A3" s="549" t="s">
        <v>454</v>
      </c>
      <c r="B3" s="549"/>
      <c r="C3" s="2"/>
      <c r="D3" s="2"/>
      <c r="E3"/>
      <c r="F3"/>
      <c r="G3"/>
      <c r="H3"/>
      <c r="I3"/>
      <c r="J3"/>
      <c r="K3" s="5"/>
      <c r="L3" s="5"/>
      <c r="M3" s="5"/>
      <c r="N3" s="5"/>
      <c r="O3" s="5"/>
      <c r="S3" s="69"/>
      <c r="T3" s="69"/>
      <c r="U3" s="69"/>
      <c r="V3" s="70"/>
      <c r="W3" s="69"/>
    </row>
    <row r="4" spans="1:23" ht="33.6" customHeight="1" x14ac:dyDescent="0.3">
      <c r="A4" s="547" t="s">
        <v>455</v>
      </c>
      <c r="B4" s="548"/>
      <c r="C4" s="7"/>
      <c r="D4" s="7"/>
      <c r="E4" s="8"/>
      <c r="F4" s="8"/>
      <c r="G4" s="8"/>
      <c r="H4" s="8"/>
      <c r="I4" s="8"/>
      <c r="J4" s="8"/>
      <c r="K4" s="9"/>
      <c r="L4" s="9"/>
      <c r="M4" s="9"/>
      <c r="N4" s="9"/>
      <c r="O4" s="38"/>
      <c r="S4" s="69"/>
      <c r="T4" s="69"/>
      <c r="U4" s="69"/>
      <c r="V4" s="70"/>
      <c r="W4" s="69"/>
    </row>
    <row r="5" spans="1:23" x14ac:dyDescent="0.3">
      <c r="B5" s="9"/>
      <c r="C5" s="9"/>
      <c r="D5" s="9"/>
      <c r="E5" s="9"/>
      <c r="F5" s="9"/>
      <c r="G5" s="9"/>
      <c r="H5" s="9"/>
      <c r="I5" s="9"/>
      <c r="J5" s="9"/>
      <c r="K5" s="9"/>
      <c r="L5" s="9"/>
      <c r="M5" s="9"/>
      <c r="N5" s="9"/>
      <c r="O5" s="38"/>
      <c r="S5" s="69"/>
      <c r="T5" s="69"/>
      <c r="U5" s="69"/>
      <c r="V5" s="70"/>
      <c r="W5" s="69"/>
    </row>
    <row r="6" spans="1:23" ht="15.6" x14ac:dyDescent="0.3">
      <c r="A6" s="6" t="s">
        <v>232</v>
      </c>
      <c r="B6" s="9"/>
      <c r="C6" s="9"/>
      <c r="D6" s="9"/>
      <c r="E6" s="9"/>
      <c r="F6" s="9"/>
      <c r="G6" s="9"/>
      <c r="H6" s="9"/>
      <c r="I6" s="9"/>
      <c r="J6" s="9"/>
      <c r="K6" s="9"/>
      <c r="L6" s="9"/>
      <c r="M6" s="9"/>
      <c r="N6" s="9"/>
      <c r="O6" s="38"/>
      <c r="S6" s="69"/>
      <c r="T6" s="69"/>
      <c r="U6" s="69"/>
      <c r="V6" s="70"/>
      <c r="W6" s="69"/>
    </row>
    <row r="7" spans="1:23" x14ac:dyDescent="0.3">
      <c r="A7" s="10"/>
      <c r="B7" s="9"/>
      <c r="C7" s="9"/>
      <c r="D7" s="9"/>
      <c r="E7" s="9"/>
      <c r="F7" s="9"/>
      <c r="G7" s="9"/>
      <c r="H7" s="9"/>
      <c r="I7" s="9"/>
      <c r="J7" s="9"/>
      <c r="K7" s="9"/>
      <c r="L7" s="9"/>
      <c r="M7" s="9"/>
      <c r="N7" s="9"/>
      <c r="O7" s="38"/>
      <c r="S7" s="69"/>
      <c r="T7" s="69"/>
      <c r="U7" s="69"/>
      <c r="V7" s="70"/>
      <c r="W7" s="69"/>
    </row>
    <row r="8" spans="1:23" x14ac:dyDescent="0.3">
      <c r="A8" s="10"/>
      <c r="B8" s="9"/>
      <c r="C8" s="9"/>
      <c r="D8" s="9"/>
      <c r="E8" s="9"/>
      <c r="F8" s="9"/>
      <c r="G8" s="9"/>
      <c r="H8" s="9"/>
      <c r="I8" s="9"/>
      <c r="J8" s="9"/>
      <c r="K8" s="9"/>
      <c r="L8" s="9"/>
      <c r="M8" s="9"/>
      <c r="N8" s="9"/>
      <c r="O8" s="38"/>
      <c r="S8" s="69"/>
      <c r="T8" s="69"/>
      <c r="U8" s="69"/>
      <c r="V8" s="70"/>
      <c r="W8" s="69"/>
    </row>
    <row r="9" spans="1:23" x14ac:dyDescent="0.3">
      <c r="A9" s="10"/>
      <c r="B9" s="9"/>
      <c r="C9" s="9"/>
      <c r="D9" s="9"/>
      <c r="E9" s="9"/>
      <c r="F9" s="9"/>
      <c r="G9" s="9"/>
      <c r="H9" s="9"/>
      <c r="I9" s="9"/>
      <c r="J9" s="9"/>
      <c r="K9" s="9"/>
      <c r="L9" s="9"/>
      <c r="M9" s="9"/>
      <c r="N9" s="9"/>
      <c r="O9" s="38"/>
      <c r="S9" s="69"/>
      <c r="T9" s="69"/>
      <c r="U9" s="69"/>
      <c r="V9" s="70"/>
      <c r="W9" s="69"/>
    </row>
    <row r="10" spans="1:23" x14ac:dyDescent="0.3">
      <c r="S10" s="69"/>
      <c r="T10" s="69"/>
      <c r="U10" s="69"/>
      <c r="V10" s="70"/>
      <c r="W10" s="69"/>
    </row>
    <row r="11" spans="1:23" ht="19.5" customHeight="1" x14ac:dyDescent="0.3">
      <c r="A11" s="555" t="s">
        <v>263</v>
      </c>
      <c r="B11" s="555"/>
      <c r="C11" s="555"/>
      <c r="D11" s="555"/>
      <c r="E11" s="555"/>
      <c r="F11" s="555"/>
      <c r="G11" s="555"/>
      <c r="H11" s="555"/>
      <c r="I11" s="555"/>
      <c r="J11" s="555"/>
      <c r="K11" s="555"/>
      <c r="L11" s="555"/>
      <c r="M11" s="555"/>
      <c r="N11" s="555"/>
      <c r="O11" s="555"/>
      <c r="P11" s="40"/>
      <c r="S11" s="69"/>
      <c r="T11" s="69"/>
      <c r="U11" s="69"/>
      <c r="V11" s="70"/>
      <c r="W11" s="69"/>
    </row>
    <row r="12" spans="1:23" ht="1.5" customHeight="1" thickBot="1" x14ac:dyDescent="0.35">
      <c r="A12" s="11"/>
      <c r="B12" s="11"/>
      <c r="C12" s="11"/>
      <c r="D12" s="11"/>
      <c r="E12" s="11"/>
      <c r="F12" s="11"/>
      <c r="G12" s="11"/>
      <c r="H12" s="11"/>
      <c r="I12" s="11"/>
      <c r="J12" s="11"/>
      <c r="K12" s="11"/>
      <c r="L12" s="11"/>
      <c r="M12" s="11"/>
      <c r="N12" s="11"/>
      <c r="O12" s="11"/>
      <c r="S12" s="69"/>
      <c r="T12" s="69"/>
      <c r="U12" s="69"/>
      <c r="V12" s="70"/>
      <c r="W12" s="69"/>
    </row>
    <row r="13" spans="1:23" s="42" customFormat="1" ht="20.25" hidden="1" customHeight="1" thickBot="1" x14ac:dyDescent="0.35">
      <c r="A13" s="434" t="s">
        <v>5</v>
      </c>
      <c r="B13" s="556">
        <f>'Info District'!G11</f>
        <v>2025</v>
      </c>
      <c r="C13" s="557"/>
      <c r="E13" s="550"/>
      <c r="F13" s="550"/>
      <c r="G13" s="550"/>
      <c r="H13" s="550"/>
      <c r="I13" s="550"/>
      <c r="J13" s="554"/>
      <c r="Q13" s="63"/>
      <c r="R13" s="307"/>
      <c r="S13" s="71"/>
      <c r="T13" s="71"/>
      <c r="U13" s="71"/>
      <c r="V13" s="72"/>
      <c r="W13" s="71"/>
    </row>
    <row r="14" spans="1:23" s="42" customFormat="1" ht="7.5" hidden="1" customHeight="1" thickBot="1" x14ac:dyDescent="0.35">
      <c r="A14" s="434"/>
      <c r="B14" s="13"/>
      <c r="C14" s="13"/>
      <c r="D14" s="13"/>
      <c r="O14" s="15"/>
      <c r="Q14" s="63"/>
      <c r="R14" s="307"/>
      <c r="S14" s="71"/>
      <c r="T14" s="71"/>
      <c r="U14" s="71"/>
      <c r="V14" s="72"/>
      <c r="W14" s="71"/>
    </row>
    <row r="15" spans="1:23" s="42" customFormat="1" ht="16.5" hidden="1" customHeight="1" thickBot="1" x14ac:dyDescent="0.35">
      <c r="A15" s="434" t="s">
        <v>7</v>
      </c>
      <c r="B15" s="558" t="str">
        <f>'Info District'!G12</f>
        <v>PLATEAUX</v>
      </c>
      <c r="C15" s="559"/>
      <c r="D15" s="550" t="s">
        <v>8</v>
      </c>
      <c r="E15" s="550"/>
      <c r="F15" s="550"/>
      <c r="G15" s="551" t="str">
        <f>'Info District'!G13</f>
        <v>Agou</v>
      </c>
      <c r="H15" s="552"/>
      <c r="I15" s="553"/>
      <c r="L15" s="11"/>
      <c r="M15" s="11"/>
      <c r="N15" s="11"/>
      <c r="O15" s="11"/>
      <c r="P15" s="11"/>
      <c r="Q15" s="63"/>
      <c r="R15" s="307"/>
      <c r="S15" s="71"/>
      <c r="T15" s="71"/>
      <c r="U15" s="71"/>
      <c r="V15" s="73"/>
      <c r="W15" s="71"/>
    </row>
    <row r="16" spans="1:23" s="42" customFormat="1" ht="3.75" hidden="1" customHeight="1" thickBot="1" x14ac:dyDescent="0.35">
      <c r="A16" s="139"/>
      <c r="B16" s="15"/>
      <c r="C16" s="15"/>
      <c r="D16" s="15"/>
      <c r="E16" s="15"/>
      <c r="K16" s="15"/>
      <c r="L16" s="15"/>
      <c r="M16" s="15"/>
      <c r="O16" s="15"/>
      <c r="Q16" s="63"/>
      <c r="R16" s="307"/>
      <c r="S16" s="71"/>
      <c r="T16" s="71"/>
      <c r="U16" s="71"/>
      <c r="V16" s="72"/>
      <c r="W16" s="71"/>
    </row>
    <row r="17" spans="1:27" s="42" customFormat="1" ht="18" hidden="1" customHeight="1" thickBot="1" x14ac:dyDescent="0.35">
      <c r="A17" s="434" t="s">
        <v>9</v>
      </c>
      <c r="B17" s="556" t="str">
        <f>'Info District'!G17</f>
        <v>Avril à Juin 2025</v>
      </c>
      <c r="C17" s="560"/>
      <c r="D17" s="560"/>
      <c r="E17" s="557"/>
      <c r="G17" s="550" t="s">
        <v>11</v>
      </c>
      <c r="H17" s="550"/>
      <c r="I17" s="550"/>
      <c r="J17" s="550"/>
      <c r="K17" s="554"/>
      <c r="L17" s="551" t="str">
        <f>'Info District'!G18</f>
        <v>Juillet à Septembre 2025</v>
      </c>
      <c r="M17" s="552"/>
      <c r="N17" s="552"/>
      <c r="O17" s="552"/>
      <c r="P17" s="553"/>
      <c r="Q17" s="63"/>
      <c r="R17" s="307"/>
      <c r="S17" s="71"/>
      <c r="T17" s="71"/>
      <c r="U17" s="71"/>
      <c r="V17" s="72"/>
      <c r="W17" s="71"/>
    </row>
    <row r="18" spans="1:27" s="9" customFormat="1" ht="2.25" hidden="1" customHeight="1" thickBot="1" x14ac:dyDescent="0.3">
      <c r="B18" s="43"/>
      <c r="C18" s="43"/>
      <c r="D18" s="43"/>
      <c r="E18" s="44"/>
      <c r="F18" s="43"/>
      <c r="G18" s="45"/>
      <c r="H18" s="45"/>
      <c r="I18" s="45"/>
      <c r="J18" s="45"/>
      <c r="K18" s="45"/>
      <c r="L18" s="45"/>
      <c r="M18" s="45"/>
      <c r="O18" s="38"/>
      <c r="Q18" s="64"/>
      <c r="R18" s="308"/>
      <c r="S18" s="74"/>
      <c r="T18" s="74"/>
      <c r="U18" s="74"/>
      <c r="V18" s="75"/>
      <c r="W18" s="74"/>
    </row>
    <row r="19" spans="1:27" s="9" customFormat="1" ht="21" customHeight="1" thickBot="1" x14ac:dyDescent="0.35">
      <c r="A19" s="532" t="s">
        <v>12</v>
      </c>
      <c r="B19" s="532"/>
      <c r="C19" s="533"/>
      <c r="D19" s="538"/>
      <c r="E19" s="539"/>
      <c r="F19" s="539"/>
      <c r="G19" s="539"/>
      <c r="H19" s="539"/>
      <c r="I19" s="539"/>
      <c r="J19" s="539"/>
      <c r="K19" s="539"/>
      <c r="L19" s="539"/>
      <c r="M19" s="539"/>
      <c r="N19" s="540"/>
      <c r="O19" s="11"/>
      <c r="P19" s="241" t="str">
        <f>'Info District'!H17</f>
        <v>T2</v>
      </c>
      <c r="Q19" s="65"/>
      <c r="R19" s="309"/>
      <c r="S19" s="535" t="s">
        <v>96</v>
      </c>
      <c r="T19" s="536"/>
      <c r="U19" s="536"/>
      <c r="V19" s="536"/>
      <c r="W19" s="537"/>
    </row>
    <row r="20" spans="1:27" s="9" customFormat="1" ht="4.5" customHeight="1" thickBot="1" x14ac:dyDescent="0.35">
      <c r="A20" s="12"/>
      <c r="B20" s="12"/>
      <c r="C20" s="12"/>
      <c r="D20" s="12"/>
      <c r="E20" s="12"/>
      <c r="F20" s="12"/>
      <c r="G20" s="13"/>
      <c r="H20" s="13"/>
      <c r="I20" s="13"/>
      <c r="J20" s="13"/>
      <c r="K20" s="13"/>
      <c r="L20" s="14"/>
      <c r="M20" s="14"/>
      <c r="N20" s="14"/>
      <c r="O20" s="14"/>
      <c r="Q20" s="64"/>
      <c r="R20" s="308"/>
      <c r="S20" s="146"/>
      <c r="T20" s="74"/>
      <c r="U20" s="74"/>
      <c r="V20" s="76"/>
      <c r="W20" s="147"/>
    </row>
    <row r="21" spans="1:27" s="9" customFormat="1" ht="32.25" customHeight="1" thickBot="1" x14ac:dyDescent="0.35">
      <c r="A21" s="532" t="s">
        <v>240</v>
      </c>
      <c r="B21" s="532"/>
      <c r="C21" s="533"/>
      <c r="D21" s="543" t="s">
        <v>264</v>
      </c>
      <c r="E21" s="544"/>
      <c r="F21" s="545"/>
      <c r="G21" s="534" t="s">
        <v>6</v>
      </c>
      <c r="H21" s="534"/>
      <c r="I21" s="534"/>
      <c r="J21" s="534"/>
      <c r="K21" s="534"/>
      <c r="L21" s="546"/>
      <c r="M21" s="539"/>
      <c r="N21" s="539"/>
      <c r="O21" s="539"/>
      <c r="P21" s="540"/>
      <c r="Q21" s="64"/>
      <c r="R21" s="308"/>
      <c r="S21" s="146"/>
      <c r="T21" s="74"/>
      <c r="U21" s="74"/>
      <c r="V21" s="76"/>
      <c r="W21" s="147"/>
    </row>
    <row r="22" spans="1:27" s="9" customFormat="1" ht="6" customHeight="1" x14ac:dyDescent="0.3">
      <c r="A22" s="12"/>
      <c r="B22" s="12"/>
      <c r="C22" s="12"/>
      <c r="D22" s="12"/>
      <c r="E22" s="12"/>
      <c r="F22" s="12"/>
      <c r="G22" s="534"/>
      <c r="H22" s="534"/>
      <c r="I22" s="534"/>
      <c r="J22" s="534"/>
      <c r="K22" s="534"/>
      <c r="L22" s="14"/>
      <c r="M22" s="14"/>
      <c r="N22" s="14"/>
      <c r="O22" s="14"/>
      <c r="Q22" s="64"/>
      <c r="R22" s="308"/>
      <c r="S22" s="146"/>
      <c r="T22" s="74"/>
      <c r="U22" s="74"/>
      <c r="V22" s="76"/>
      <c r="W22" s="147"/>
    </row>
    <row r="23" spans="1:27" s="9" customFormat="1" ht="3.75" customHeight="1" thickBot="1" x14ac:dyDescent="0.35">
      <c r="A23" s="12"/>
      <c r="B23" s="12"/>
      <c r="C23" s="12"/>
      <c r="D23" s="12"/>
      <c r="E23" s="12"/>
      <c r="F23" s="12"/>
      <c r="G23" s="13"/>
      <c r="H23" s="13"/>
      <c r="I23" s="13"/>
      <c r="J23" s="13"/>
      <c r="K23" s="13"/>
      <c r="L23" s="14"/>
      <c r="M23" s="14"/>
      <c r="N23" s="14"/>
      <c r="O23" s="14"/>
      <c r="Q23" s="64"/>
      <c r="R23" s="308"/>
      <c r="S23" s="146"/>
      <c r="T23" s="74"/>
      <c r="U23" s="74"/>
      <c r="V23" s="76"/>
      <c r="W23" s="147"/>
    </row>
    <row r="24" spans="1:27" ht="76.5" customHeight="1" thickBot="1" x14ac:dyDescent="0.35">
      <c r="A24" s="541" t="s">
        <v>13</v>
      </c>
      <c r="B24" s="16" t="s">
        <v>14</v>
      </c>
      <c r="C24" s="108" t="s">
        <v>15</v>
      </c>
      <c r="D24" s="118" t="s">
        <v>16</v>
      </c>
      <c r="E24" s="117" t="s">
        <v>17</v>
      </c>
      <c r="F24" s="351" t="s">
        <v>18</v>
      </c>
      <c r="G24" s="16" t="s">
        <v>233</v>
      </c>
      <c r="H24" s="16" t="s">
        <v>234</v>
      </c>
      <c r="I24" s="16" t="s">
        <v>19</v>
      </c>
      <c r="J24" s="16" t="s">
        <v>20</v>
      </c>
      <c r="K24" s="108" t="s">
        <v>21</v>
      </c>
      <c r="L24" s="136" t="s">
        <v>22</v>
      </c>
      <c r="M24" s="137" t="s">
        <v>236</v>
      </c>
      <c r="N24" s="138" t="s">
        <v>23</v>
      </c>
      <c r="O24" s="109" t="s">
        <v>39</v>
      </c>
      <c r="P24" s="16" t="s">
        <v>40</v>
      </c>
      <c r="S24" s="148" t="s">
        <v>237</v>
      </c>
      <c r="T24" s="140" t="s">
        <v>93</v>
      </c>
      <c r="U24" s="140" t="s">
        <v>239</v>
      </c>
      <c r="V24" s="140" t="s">
        <v>238</v>
      </c>
      <c r="W24" s="149" t="s">
        <v>97</v>
      </c>
    </row>
    <row r="25" spans="1:27" s="47" customFormat="1" ht="31.2" customHeight="1" x14ac:dyDescent="0.3">
      <c r="A25" s="542"/>
      <c r="B25" s="46" t="s">
        <v>24</v>
      </c>
      <c r="C25" s="46" t="s">
        <v>25</v>
      </c>
      <c r="D25" s="112" t="s">
        <v>26</v>
      </c>
      <c r="E25" s="46" t="s">
        <v>27</v>
      </c>
      <c r="F25" s="46"/>
      <c r="G25" s="46" t="s">
        <v>28</v>
      </c>
      <c r="H25" s="46"/>
      <c r="I25" s="46" t="s">
        <v>29</v>
      </c>
      <c r="J25" s="46"/>
      <c r="K25" s="131" t="s">
        <v>235</v>
      </c>
      <c r="L25" s="133"/>
      <c r="M25" s="134"/>
      <c r="N25" s="135"/>
      <c r="O25" s="132" t="s">
        <v>30</v>
      </c>
      <c r="P25" s="46"/>
      <c r="Q25" s="66"/>
      <c r="R25" s="310"/>
      <c r="S25" s="150"/>
      <c r="T25" s="67" t="s">
        <v>94</v>
      </c>
      <c r="U25" s="67" t="s">
        <v>95</v>
      </c>
      <c r="V25" s="94"/>
      <c r="W25" s="151" t="str">
        <f>IF(J26&lt;=0,"",IF(J26=90,$X$26))</f>
        <v/>
      </c>
      <c r="X25" s="37" t="s">
        <v>98</v>
      </c>
    </row>
    <row r="26" spans="1:27" ht="31.2" customHeight="1" x14ac:dyDescent="0.3">
      <c r="A26" s="322" t="str">
        <f>CDT!B26</f>
        <v>Artéméther-Luméfantrine 6cp (AL)</v>
      </c>
      <c r="B26" s="247"/>
      <c r="C26" s="248"/>
      <c r="D26" s="302" t="str">
        <f>IF(B26&lt;&gt;"",B26+C26,"")</f>
        <v/>
      </c>
      <c r="E26" s="249"/>
      <c r="F26" s="247"/>
      <c r="G26" s="247"/>
      <c r="H26" s="247"/>
      <c r="I26" s="247"/>
      <c r="J26" s="247"/>
      <c r="K26" s="248"/>
      <c r="L26" s="431" t="str">
        <f>IF(B26&lt;&gt;"",IF(J26=0,E26,((E26*90)/(90-J26))),"0")</f>
        <v>0</v>
      </c>
      <c r="M26" s="428" t="str">
        <f>IF(B26&lt;&gt;"",((E26/S26)*30),"0")</f>
        <v>0</v>
      </c>
      <c r="N26" s="250" t="str">
        <f>IF(B26&lt;&gt;"",IF(J26=0,((E26+L26)-K26),((M26*6)-K26)),"0")</f>
        <v>0</v>
      </c>
      <c r="O26" s="251"/>
      <c r="P26" s="313"/>
      <c r="R26" s="312">
        <f>+L26+N26</f>
        <v>0</v>
      </c>
      <c r="S26" s="152">
        <f>(90-J26)</f>
        <v>90</v>
      </c>
      <c r="T26" s="68" t="e">
        <f t="shared" ref="T26:T47" si="0">D26-(E26+G26+I26+H26)</f>
        <v>#VALUE!</v>
      </c>
      <c r="U26" s="68" t="e">
        <f>K26-T26</f>
        <v>#VALUE!</v>
      </c>
      <c r="V26" s="95">
        <v>6</v>
      </c>
      <c r="W26" s="153" t="e">
        <f t="shared" ref="W26:W50" si="1">IF(U26=0,"",$X$25)</f>
        <v>#VALUE!</v>
      </c>
      <c r="X26" s="37" t="s">
        <v>203</v>
      </c>
      <c r="Y26" s="107">
        <f>+O26</f>
        <v>0</v>
      </c>
    </row>
    <row r="27" spans="1:27" ht="31.2" customHeight="1" x14ac:dyDescent="0.3">
      <c r="A27" s="322" t="str">
        <f>CDT!B27</f>
        <v>Artéméther-Luméfantrine 12cp (AL)</v>
      </c>
      <c r="B27" s="247"/>
      <c r="C27" s="248"/>
      <c r="D27" s="302" t="str">
        <f t="shared" ref="D27" si="2">IF(B27&lt;&gt;"",B27+C27,"")</f>
        <v/>
      </c>
      <c r="E27" s="249"/>
      <c r="F27" s="247"/>
      <c r="G27" s="247"/>
      <c r="H27" s="247"/>
      <c r="I27" s="247"/>
      <c r="J27" s="247"/>
      <c r="K27" s="248"/>
      <c r="L27" s="431" t="str">
        <f t="shared" ref="L27:L49" si="3">IF(B27&lt;&gt;"",IF(J27=0,E27,((E27*90)/(90-J27))),"0")</f>
        <v>0</v>
      </c>
      <c r="M27" s="428" t="str">
        <f t="shared" ref="M27:M49" si="4">IF(B27&lt;&gt;"",((E27/S27)*30),"0")</f>
        <v>0</v>
      </c>
      <c r="N27" s="250" t="str">
        <f t="shared" ref="N27:N49" si="5">IF(B27&lt;&gt;"",IF(J27=0,((E27+L27)-K27),((M27*6)-K27)),"0")</f>
        <v>0</v>
      </c>
      <c r="O27" s="251"/>
      <c r="P27" s="247"/>
      <c r="R27" s="312">
        <f t="shared" ref="R27:R49" si="6">+L27+N27</f>
        <v>0</v>
      </c>
      <c r="S27" s="152">
        <f t="shared" ref="S27:S49" si="7">(90-J27)</f>
        <v>90</v>
      </c>
      <c r="T27" s="68" t="e">
        <f t="shared" si="0"/>
        <v>#VALUE!</v>
      </c>
      <c r="U27" s="68" t="e">
        <f t="shared" ref="U27:U49" si="8">K27-T27</f>
        <v>#VALUE!</v>
      </c>
      <c r="V27" s="95">
        <v>12</v>
      </c>
      <c r="W27" s="153" t="e">
        <f t="shared" si="1"/>
        <v>#VALUE!</v>
      </c>
      <c r="Y27" s="107">
        <f t="shared" ref="Y27:Y48" si="9">+O27</f>
        <v>0</v>
      </c>
    </row>
    <row r="28" spans="1:27" ht="31.2" customHeight="1" x14ac:dyDescent="0.3">
      <c r="A28" s="322" t="str">
        <f>CDT!B28</f>
        <v>Artéméther-Luméfantrine 18cp (AL)</v>
      </c>
      <c r="B28" s="247"/>
      <c r="C28" s="248"/>
      <c r="D28" s="302" t="str">
        <f>IF(B28&lt;&gt;"",B28+C28,"")</f>
        <v/>
      </c>
      <c r="E28" s="249"/>
      <c r="F28" s="247"/>
      <c r="G28" s="247"/>
      <c r="H28" s="247"/>
      <c r="I28" s="247"/>
      <c r="J28" s="247"/>
      <c r="K28" s="248"/>
      <c r="L28" s="431" t="str">
        <f t="shared" si="3"/>
        <v>0</v>
      </c>
      <c r="M28" s="428" t="str">
        <f t="shared" si="4"/>
        <v>0</v>
      </c>
      <c r="N28" s="250" t="str">
        <f t="shared" si="5"/>
        <v>0</v>
      </c>
      <c r="O28" s="251"/>
      <c r="P28" s="247"/>
      <c r="R28" s="312">
        <f t="shared" si="6"/>
        <v>0</v>
      </c>
      <c r="S28" s="152">
        <f t="shared" si="7"/>
        <v>90</v>
      </c>
      <c r="T28" s="68" t="e">
        <f t="shared" si="0"/>
        <v>#VALUE!</v>
      </c>
      <c r="U28" s="68" t="e">
        <f t="shared" si="8"/>
        <v>#VALUE!</v>
      </c>
      <c r="V28" s="95">
        <v>18</v>
      </c>
      <c r="W28" s="153" t="e">
        <f t="shared" si="1"/>
        <v>#VALUE!</v>
      </c>
      <c r="Y28" s="107">
        <f t="shared" si="9"/>
        <v>0</v>
      </c>
    </row>
    <row r="29" spans="1:27" ht="31.2" customHeight="1" x14ac:dyDescent="0.3">
      <c r="A29" s="322" t="str">
        <f>CDT!B29</f>
        <v>Artéméther-Luméfantrine 24cp (AL)</v>
      </c>
      <c r="B29" s="247"/>
      <c r="C29" s="248"/>
      <c r="D29" s="302" t="str">
        <f>IF(B29&lt;&gt;"",B29+C29,"")</f>
        <v/>
      </c>
      <c r="E29" s="249"/>
      <c r="F29" s="247"/>
      <c r="G29" s="247"/>
      <c r="H29" s="247"/>
      <c r="I29" s="247"/>
      <c r="J29" s="247"/>
      <c r="K29" s="248"/>
      <c r="L29" s="431" t="str">
        <f t="shared" si="3"/>
        <v>0</v>
      </c>
      <c r="M29" s="428" t="str">
        <f t="shared" si="4"/>
        <v>0</v>
      </c>
      <c r="N29" s="250" t="str">
        <f t="shared" si="5"/>
        <v>0</v>
      </c>
      <c r="O29" s="251"/>
      <c r="P29" s="247"/>
      <c r="R29" s="312">
        <f t="shared" si="6"/>
        <v>0</v>
      </c>
      <c r="S29" s="152">
        <f t="shared" si="7"/>
        <v>90</v>
      </c>
      <c r="T29" s="68" t="e">
        <f t="shared" si="0"/>
        <v>#VALUE!</v>
      </c>
      <c r="U29" s="68" t="e">
        <f t="shared" si="8"/>
        <v>#VALUE!</v>
      </c>
      <c r="V29" s="95">
        <v>24</v>
      </c>
      <c r="W29" s="153" t="e">
        <f t="shared" si="1"/>
        <v>#VALUE!</v>
      </c>
      <c r="Y29" s="107">
        <f t="shared" si="9"/>
        <v>0</v>
      </c>
    </row>
    <row r="30" spans="1:27" ht="31.2" customHeight="1" x14ac:dyDescent="0.3">
      <c r="A30" s="322" t="str">
        <f>CDT!B30</f>
        <v>Artéméther injectable 40 mg</v>
      </c>
      <c r="B30" s="247"/>
      <c r="C30" s="248"/>
      <c r="D30" s="302" t="str">
        <f t="shared" ref="D30:D49" si="10">IF(B30&lt;&gt;"",B30+C30,"")</f>
        <v/>
      </c>
      <c r="E30" s="249"/>
      <c r="F30" s="247"/>
      <c r="G30" s="247"/>
      <c r="H30" s="247"/>
      <c r="I30" s="247"/>
      <c r="J30" s="247"/>
      <c r="K30" s="248"/>
      <c r="L30" s="431" t="str">
        <f t="shared" si="3"/>
        <v>0</v>
      </c>
      <c r="M30" s="428" t="str">
        <f t="shared" si="4"/>
        <v>0</v>
      </c>
      <c r="N30" s="250" t="str">
        <f t="shared" si="5"/>
        <v>0</v>
      </c>
      <c r="O30" s="251"/>
      <c r="P30" s="247"/>
      <c r="R30" s="312">
        <f t="shared" si="6"/>
        <v>0</v>
      </c>
      <c r="S30" s="152">
        <f t="shared" si="7"/>
        <v>90</v>
      </c>
      <c r="T30" s="68" t="e">
        <f t="shared" si="0"/>
        <v>#VALUE!</v>
      </c>
      <c r="U30" s="68" t="e">
        <f t="shared" si="8"/>
        <v>#VALUE!</v>
      </c>
      <c r="V30" s="95">
        <v>1</v>
      </c>
      <c r="W30" s="153" t="e">
        <f t="shared" si="1"/>
        <v>#VALUE!</v>
      </c>
      <c r="Y30" s="107">
        <f t="shared" si="9"/>
        <v>0</v>
      </c>
    </row>
    <row r="31" spans="1:27" ht="34.5" customHeight="1" x14ac:dyDescent="0.3">
      <c r="A31" s="322" t="str">
        <f>CDT!B31</f>
        <v>Artéméther injectable 80 mg</v>
      </c>
      <c r="B31" s="247"/>
      <c r="C31" s="248"/>
      <c r="D31" s="302" t="str">
        <f t="shared" si="10"/>
        <v/>
      </c>
      <c r="E31" s="249"/>
      <c r="F31" s="247"/>
      <c r="G31" s="247"/>
      <c r="H31" s="247"/>
      <c r="I31" s="247"/>
      <c r="J31" s="247"/>
      <c r="K31" s="248"/>
      <c r="L31" s="431" t="str">
        <f t="shared" si="3"/>
        <v>0</v>
      </c>
      <c r="M31" s="428" t="str">
        <f t="shared" si="4"/>
        <v>0</v>
      </c>
      <c r="N31" s="250" t="str">
        <f t="shared" si="5"/>
        <v>0</v>
      </c>
      <c r="O31" s="251"/>
      <c r="P31" s="247"/>
      <c r="R31" s="312">
        <f t="shared" si="6"/>
        <v>0</v>
      </c>
      <c r="S31" s="152">
        <f t="shared" si="7"/>
        <v>90</v>
      </c>
      <c r="T31" s="68" t="e">
        <f t="shared" si="0"/>
        <v>#VALUE!</v>
      </c>
      <c r="U31" s="68" t="e">
        <f t="shared" si="8"/>
        <v>#VALUE!</v>
      </c>
      <c r="V31" s="95">
        <v>1</v>
      </c>
      <c r="W31" s="153" t="e">
        <f t="shared" si="1"/>
        <v>#VALUE!</v>
      </c>
      <c r="Y31" s="107">
        <f t="shared" si="9"/>
        <v>0</v>
      </c>
    </row>
    <row r="32" spans="1:27" ht="34.5" customHeight="1" x14ac:dyDescent="0.3">
      <c r="A32" s="435" t="str">
        <f>CDT!B32</f>
        <v>Artésunate injectable 60 mg</v>
      </c>
      <c r="B32" s="247"/>
      <c r="C32" s="248"/>
      <c r="D32" s="302" t="str">
        <f t="shared" si="10"/>
        <v/>
      </c>
      <c r="E32" s="249"/>
      <c r="F32" s="247"/>
      <c r="G32" s="247"/>
      <c r="H32" s="247"/>
      <c r="I32" s="247"/>
      <c r="J32" s="247"/>
      <c r="K32" s="248"/>
      <c r="L32" s="438" t="str">
        <f t="shared" si="3"/>
        <v>0</v>
      </c>
      <c r="M32" s="314" t="str">
        <f>IF(B32&lt;&gt;"",((E32/S32:S32)*30),"0")</f>
        <v>0</v>
      </c>
      <c r="N32" s="432" t="str">
        <f>IF(B32&lt;&gt;"",IF(J32=0,AA32,IF(J32&gt;0,((M32/30)*J32)+AA32)),"0")</f>
        <v>0</v>
      </c>
      <c r="O32" s="433"/>
      <c r="P32" s="247"/>
      <c r="R32" s="312">
        <f t="shared" si="6"/>
        <v>0</v>
      </c>
      <c r="S32" s="429">
        <f t="shared" si="7"/>
        <v>90</v>
      </c>
      <c r="T32" s="436" t="e">
        <f>D32-(E32+G32+I32+H32)</f>
        <v>#VALUE!</v>
      </c>
      <c r="U32" s="436" t="e">
        <f t="shared" si="8"/>
        <v>#VALUE!</v>
      </c>
      <c r="V32" s="430">
        <v>1</v>
      </c>
      <c r="W32" s="437" t="e">
        <f t="shared" si="1"/>
        <v>#VALUE!</v>
      </c>
      <c r="Y32" s="107">
        <f t="shared" si="9"/>
        <v>0</v>
      </c>
      <c r="AA32" s="3">
        <f>((F32*10)+L32-K32)</f>
        <v>0</v>
      </c>
    </row>
    <row r="33" spans="1:25" ht="34.5" customHeight="1" x14ac:dyDescent="0.3">
      <c r="A33" s="322" t="str">
        <f>CDT!B33</f>
        <v xml:space="preserve"> Sulfadoxine Pyriméthamine:  (SP)</v>
      </c>
      <c r="B33" s="247"/>
      <c r="C33" s="248"/>
      <c r="D33" s="302" t="str">
        <f t="shared" si="10"/>
        <v/>
      </c>
      <c r="E33" s="249"/>
      <c r="F33" s="247"/>
      <c r="G33" s="247"/>
      <c r="H33" s="247"/>
      <c r="I33" s="247"/>
      <c r="J33" s="247"/>
      <c r="K33" s="248"/>
      <c r="L33" s="431" t="str">
        <f t="shared" si="3"/>
        <v>0</v>
      </c>
      <c r="M33" s="428" t="str">
        <f t="shared" si="4"/>
        <v>0</v>
      </c>
      <c r="N33" s="250" t="str">
        <f t="shared" si="5"/>
        <v>0</v>
      </c>
      <c r="O33" s="251"/>
      <c r="P33" s="247"/>
      <c r="R33" s="312">
        <f t="shared" si="6"/>
        <v>0</v>
      </c>
      <c r="S33" s="152">
        <f t="shared" si="7"/>
        <v>90</v>
      </c>
      <c r="T33" s="68" t="e">
        <f t="shared" si="0"/>
        <v>#VALUE!</v>
      </c>
      <c r="U33" s="68" t="e">
        <f t="shared" si="8"/>
        <v>#VALUE!</v>
      </c>
      <c r="V33" s="95">
        <v>3</v>
      </c>
      <c r="W33" s="153" t="e">
        <f t="shared" si="1"/>
        <v>#VALUE!</v>
      </c>
      <c r="Y33" s="107">
        <f t="shared" si="9"/>
        <v>0</v>
      </c>
    </row>
    <row r="34" spans="1:25" ht="34.5" customHeight="1" x14ac:dyDescent="0.3">
      <c r="A34" s="322" t="str">
        <f>CDT!B34</f>
        <v>Test de Diagnostic Rapide  : (TDR)</v>
      </c>
      <c r="B34" s="247"/>
      <c r="C34" s="248"/>
      <c r="D34" s="302" t="str">
        <f t="shared" si="10"/>
        <v/>
      </c>
      <c r="E34" s="247"/>
      <c r="F34" s="248"/>
      <c r="G34" s="247"/>
      <c r="H34" s="247"/>
      <c r="I34" s="247"/>
      <c r="J34" s="247"/>
      <c r="K34" s="248"/>
      <c r="L34" s="431" t="str">
        <f t="shared" si="3"/>
        <v>0</v>
      </c>
      <c r="M34" s="428" t="str">
        <f t="shared" si="4"/>
        <v>0</v>
      </c>
      <c r="N34" s="250" t="str">
        <f t="shared" si="5"/>
        <v>0</v>
      </c>
      <c r="O34" s="251"/>
      <c r="P34" s="247"/>
      <c r="R34" s="312">
        <f t="shared" si="6"/>
        <v>0</v>
      </c>
      <c r="S34" s="152">
        <f t="shared" si="7"/>
        <v>90</v>
      </c>
      <c r="T34" s="68" t="e">
        <f t="shared" si="0"/>
        <v>#VALUE!</v>
      </c>
      <c r="U34" s="68" t="e">
        <f t="shared" si="8"/>
        <v>#VALUE!</v>
      </c>
      <c r="V34" s="95">
        <v>1</v>
      </c>
      <c r="W34" s="153" t="e">
        <f>IF(U34=0,"",$X$25)</f>
        <v>#VALUE!</v>
      </c>
      <c r="Y34" s="107">
        <f t="shared" si="9"/>
        <v>0</v>
      </c>
    </row>
    <row r="35" spans="1:25" ht="34.5" customHeight="1" x14ac:dyDescent="0.3">
      <c r="A35" s="322" t="str">
        <f>CDT!B35</f>
        <v>Moustiquaire à Imprégnation Durable: (MID)</v>
      </c>
      <c r="B35" s="247"/>
      <c r="C35" s="248"/>
      <c r="D35" s="302" t="str">
        <f t="shared" si="10"/>
        <v/>
      </c>
      <c r="E35" s="247"/>
      <c r="F35" s="248"/>
      <c r="G35" s="247"/>
      <c r="H35" s="247"/>
      <c r="I35" s="247"/>
      <c r="J35" s="247"/>
      <c r="K35" s="248"/>
      <c r="L35" s="431" t="str">
        <f t="shared" si="3"/>
        <v>0</v>
      </c>
      <c r="M35" s="428" t="str">
        <f t="shared" si="4"/>
        <v>0</v>
      </c>
      <c r="N35" s="250" t="str">
        <f t="shared" si="5"/>
        <v>0</v>
      </c>
      <c r="O35" s="251"/>
      <c r="P35" s="247"/>
      <c r="R35" s="312">
        <f t="shared" si="6"/>
        <v>0</v>
      </c>
      <c r="S35" s="152">
        <f t="shared" si="7"/>
        <v>90</v>
      </c>
      <c r="T35" s="68" t="e">
        <f t="shared" si="0"/>
        <v>#VALUE!</v>
      </c>
      <c r="U35" s="68" t="e">
        <f t="shared" si="8"/>
        <v>#VALUE!</v>
      </c>
      <c r="V35" s="95">
        <v>1</v>
      </c>
      <c r="W35" s="153" t="e">
        <f t="shared" si="1"/>
        <v>#VALUE!</v>
      </c>
      <c r="Y35" s="107">
        <f t="shared" si="9"/>
        <v>0</v>
      </c>
    </row>
    <row r="36" spans="1:25" ht="34.5" customHeight="1" x14ac:dyDescent="0.3">
      <c r="A36" s="322" t="str">
        <f>CDT!B36</f>
        <v>Dihydroartéminisine Pipéraquine– Plaq / 3 comp 
( DHA-PPQ)  20/160 mg</v>
      </c>
      <c r="B36" s="247"/>
      <c r="C36" s="248"/>
      <c r="D36" s="302" t="str">
        <f t="shared" si="10"/>
        <v/>
      </c>
      <c r="E36" s="249"/>
      <c r="F36" s="247"/>
      <c r="G36" s="247"/>
      <c r="H36" s="247"/>
      <c r="I36" s="247"/>
      <c r="J36" s="247"/>
      <c r="K36" s="248"/>
      <c r="L36" s="431" t="str">
        <f t="shared" si="3"/>
        <v>0</v>
      </c>
      <c r="M36" s="428" t="str">
        <f t="shared" si="4"/>
        <v>0</v>
      </c>
      <c r="N36" s="250" t="str">
        <f t="shared" si="5"/>
        <v>0</v>
      </c>
      <c r="O36" s="251"/>
      <c r="P36" s="247"/>
      <c r="R36" s="312">
        <f t="shared" si="6"/>
        <v>0</v>
      </c>
      <c r="S36" s="152">
        <f t="shared" si="7"/>
        <v>90</v>
      </c>
      <c r="T36" s="68" t="e">
        <f t="shared" si="0"/>
        <v>#VALUE!</v>
      </c>
      <c r="U36" s="68" t="e">
        <f t="shared" si="8"/>
        <v>#VALUE!</v>
      </c>
      <c r="V36" s="95">
        <v>3</v>
      </c>
      <c r="W36" s="153" t="e">
        <f t="shared" si="1"/>
        <v>#VALUE!</v>
      </c>
      <c r="Y36" s="107">
        <f t="shared" si="9"/>
        <v>0</v>
      </c>
    </row>
    <row r="37" spans="1:25" ht="34.5" customHeight="1" x14ac:dyDescent="0.3">
      <c r="A37" s="322" t="str">
        <f>CDT!B37</f>
        <v>Dihydroartéminisine Pipéraquine– Plaq / 3 comp 
( DHA-PPQ)  40/320 mg</v>
      </c>
      <c r="B37" s="247"/>
      <c r="C37" s="248"/>
      <c r="D37" s="302" t="str">
        <f t="shared" si="10"/>
        <v/>
      </c>
      <c r="E37" s="249"/>
      <c r="F37" s="247"/>
      <c r="G37" s="247"/>
      <c r="H37" s="247"/>
      <c r="I37" s="247"/>
      <c r="J37" s="247"/>
      <c r="K37" s="248"/>
      <c r="L37" s="431" t="str">
        <f t="shared" si="3"/>
        <v>0</v>
      </c>
      <c r="M37" s="428" t="str">
        <f t="shared" si="4"/>
        <v>0</v>
      </c>
      <c r="N37" s="250" t="str">
        <f t="shared" si="5"/>
        <v>0</v>
      </c>
      <c r="O37" s="251"/>
      <c r="P37" s="247"/>
      <c r="R37" s="312">
        <f t="shared" si="6"/>
        <v>0</v>
      </c>
      <c r="S37" s="152">
        <f t="shared" si="7"/>
        <v>90</v>
      </c>
      <c r="T37" s="68" t="e">
        <f t="shared" si="0"/>
        <v>#VALUE!</v>
      </c>
      <c r="U37" s="68" t="e">
        <f t="shared" si="8"/>
        <v>#VALUE!</v>
      </c>
      <c r="V37" s="95">
        <v>3</v>
      </c>
      <c r="W37" s="153" t="e">
        <f t="shared" si="1"/>
        <v>#VALUE!</v>
      </c>
      <c r="Y37" s="107">
        <f t="shared" si="9"/>
        <v>0</v>
      </c>
    </row>
    <row r="38" spans="1:25" ht="34.5" customHeight="1" x14ac:dyDescent="0.3">
      <c r="A38" s="322" t="str">
        <f>CDT!B38</f>
        <v>Dihydroartéminisine Pipéraquine– Plaq / 6 comp 
( DHA-PPQ)  40/320 mg</v>
      </c>
      <c r="B38" s="247"/>
      <c r="C38" s="248"/>
      <c r="D38" s="302" t="str">
        <f t="shared" si="10"/>
        <v/>
      </c>
      <c r="E38" s="249"/>
      <c r="F38" s="247"/>
      <c r="G38" s="247"/>
      <c r="H38" s="247"/>
      <c r="I38" s="247"/>
      <c r="J38" s="247"/>
      <c r="K38" s="248"/>
      <c r="L38" s="431" t="str">
        <f t="shared" si="3"/>
        <v>0</v>
      </c>
      <c r="M38" s="428" t="str">
        <f t="shared" si="4"/>
        <v>0</v>
      </c>
      <c r="N38" s="250" t="str">
        <f t="shared" si="5"/>
        <v>0</v>
      </c>
      <c r="O38" s="251"/>
      <c r="P38" s="247"/>
      <c r="R38" s="312">
        <f t="shared" si="6"/>
        <v>0</v>
      </c>
      <c r="S38" s="152">
        <f t="shared" si="7"/>
        <v>90</v>
      </c>
      <c r="T38" s="68" t="e">
        <f t="shared" si="0"/>
        <v>#VALUE!</v>
      </c>
      <c r="U38" s="68" t="e">
        <f t="shared" si="8"/>
        <v>#VALUE!</v>
      </c>
      <c r="V38" s="95">
        <v>3</v>
      </c>
      <c r="W38" s="153" t="e">
        <f t="shared" si="1"/>
        <v>#VALUE!</v>
      </c>
      <c r="Y38" s="107">
        <f t="shared" si="9"/>
        <v>0</v>
      </c>
    </row>
    <row r="39" spans="1:25" ht="34.5" customHeight="1" x14ac:dyDescent="0.3">
      <c r="A39" s="322" t="str">
        <f>CDT!B39</f>
        <v>Dihydroartemisinine/pipéraquine – Plaq / 9 comp 
( DHA-PPQ) 40/320 mg</v>
      </c>
      <c r="B39" s="247"/>
      <c r="C39" s="248"/>
      <c r="D39" s="302" t="str">
        <f t="shared" si="10"/>
        <v/>
      </c>
      <c r="E39" s="249"/>
      <c r="F39" s="247"/>
      <c r="G39" s="247"/>
      <c r="H39" s="247"/>
      <c r="I39" s="247"/>
      <c r="J39" s="247"/>
      <c r="K39" s="248"/>
      <c r="L39" s="431" t="str">
        <f t="shared" si="3"/>
        <v>0</v>
      </c>
      <c r="M39" s="428" t="str">
        <f t="shared" si="4"/>
        <v>0</v>
      </c>
      <c r="N39" s="250" t="str">
        <f t="shared" si="5"/>
        <v>0</v>
      </c>
      <c r="O39" s="251"/>
      <c r="P39" s="247"/>
      <c r="R39" s="312">
        <f t="shared" si="6"/>
        <v>0</v>
      </c>
      <c r="S39" s="152">
        <f t="shared" si="7"/>
        <v>90</v>
      </c>
      <c r="T39" s="68" t="e">
        <f t="shared" si="0"/>
        <v>#VALUE!</v>
      </c>
      <c r="U39" s="68" t="e">
        <f t="shared" si="8"/>
        <v>#VALUE!</v>
      </c>
      <c r="V39" s="95">
        <v>3</v>
      </c>
      <c r="W39" s="153" t="e">
        <f t="shared" si="1"/>
        <v>#VALUE!</v>
      </c>
      <c r="Y39" s="107">
        <f t="shared" si="9"/>
        <v>0</v>
      </c>
    </row>
    <row r="40" spans="1:25" ht="34.5" customHeight="1" x14ac:dyDescent="0.3">
      <c r="A40" s="322" t="str">
        <f>CDT!B40</f>
        <v>Artésunate Amodiaquine: (ASAQ) : 3 cp (25/67,5 mg)</v>
      </c>
      <c r="B40" s="247"/>
      <c r="C40" s="248"/>
      <c r="D40" s="302" t="str">
        <f t="shared" si="10"/>
        <v/>
      </c>
      <c r="E40" s="249"/>
      <c r="F40" s="247"/>
      <c r="G40" s="247"/>
      <c r="H40" s="247"/>
      <c r="I40" s="247"/>
      <c r="J40" s="247"/>
      <c r="K40" s="248"/>
      <c r="L40" s="431" t="str">
        <f t="shared" si="3"/>
        <v>0</v>
      </c>
      <c r="M40" s="428" t="str">
        <f t="shared" si="4"/>
        <v>0</v>
      </c>
      <c r="N40" s="250" t="str">
        <f t="shared" si="5"/>
        <v>0</v>
      </c>
      <c r="O40" s="251"/>
      <c r="P40" s="247"/>
      <c r="R40" s="312">
        <f t="shared" si="6"/>
        <v>0</v>
      </c>
      <c r="S40" s="152">
        <f t="shared" si="7"/>
        <v>90</v>
      </c>
      <c r="T40" s="68" t="e">
        <f t="shared" si="0"/>
        <v>#VALUE!</v>
      </c>
      <c r="U40" s="68" t="e">
        <f t="shared" si="8"/>
        <v>#VALUE!</v>
      </c>
      <c r="V40" s="95">
        <v>1</v>
      </c>
      <c r="W40" s="153" t="e">
        <f t="shared" si="1"/>
        <v>#VALUE!</v>
      </c>
      <c r="Y40" s="107">
        <f t="shared" si="9"/>
        <v>0</v>
      </c>
    </row>
    <row r="41" spans="1:25" ht="34.5" customHeight="1" x14ac:dyDescent="0.3">
      <c r="A41" s="322" t="str">
        <f>CDT!B41</f>
        <v>Artésunate Amodiaquine: (ASAQ) 3 cp (50/135 mg)</v>
      </c>
      <c r="B41" s="247"/>
      <c r="C41" s="248"/>
      <c r="D41" s="302" t="str">
        <f t="shared" si="10"/>
        <v/>
      </c>
      <c r="E41" s="249"/>
      <c r="F41" s="247"/>
      <c r="G41" s="247"/>
      <c r="H41" s="247"/>
      <c r="I41" s="247"/>
      <c r="J41" s="247"/>
      <c r="K41" s="248"/>
      <c r="L41" s="431" t="str">
        <f t="shared" si="3"/>
        <v>0</v>
      </c>
      <c r="M41" s="428" t="str">
        <f t="shared" si="4"/>
        <v>0</v>
      </c>
      <c r="N41" s="250" t="str">
        <f t="shared" si="5"/>
        <v>0</v>
      </c>
      <c r="O41" s="251"/>
      <c r="P41" s="247"/>
      <c r="R41" s="312">
        <f t="shared" si="6"/>
        <v>0</v>
      </c>
      <c r="S41" s="152">
        <f t="shared" si="7"/>
        <v>90</v>
      </c>
      <c r="T41" s="68" t="e">
        <f t="shared" si="0"/>
        <v>#VALUE!</v>
      </c>
      <c r="U41" s="68" t="e">
        <f t="shared" si="8"/>
        <v>#VALUE!</v>
      </c>
      <c r="V41" s="95">
        <v>1</v>
      </c>
      <c r="W41" s="153" t="e">
        <f t="shared" si="1"/>
        <v>#VALUE!</v>
      </c>
      <c r="Y41" s="107">
        <f t="shared" si="9"/>
        <v>0</v>
      </c>
    </row>
    <row r="42" spans="1:25" ht="34.5" customHeight="1" x14ac:dyDescent="0.3">
      <c r="A42" s="322" t="str">
        <f>CDT!B42</f>
        <v>Artésunate Amodiaquine: (ASAQ) 3 cp (100/270 mg)</v>
      </c>
      <c r="B42" s="247"/>
      <c r="C42" s="248"/>
      <c r="D42" s="302" t="str">
        <f t="shared" si="10"/>
        <v/>
      </c>
      <c r="E42" s="249"/>
      <c r="F42" s="247"/>
      <c r="G42" s="247"/>
      <c r="H42" s="247"/>
      <c r="I42" s="247"/>
      <c r="J42" s="247"/>
      <c r="K42" s="248"/>
      <c r="L42" s="431" t="str">
        <f t="shared" si="3"/>
        <v>0</v>
      </c>
      <c r="M42" s="428" t="str">
        <f t="shared" si="4"/>
        <v>0</v>
      </c>
      <c r="N42" s="250" t="str">
        <f t="shared" si="5"/>
        <v>0</v>
      </c>
      <c r="O42" s="251"/>
      <c r="P42" s="247"/>
      <c r="R42" s="312">
        <f t="shared" si="6"/>
        <v>0</v>
      </c>
      <c r="S42" s="152">
        <f t="shared" si="7"/>
        <v>90</v>
      </c>
      <c r="T42" s="68" t="e">
        <f t="shared" si="0"/>
        <v>#VALUE!</v>
      </c>
      <c r="U42" s="68" t="e">
        <f t="shared" si="8"/>
        <v>#VALUE!</v>
      </c>
      <c r="V42" s="95">
        <v>1</v>
      </c>
      <c r="W42" s="153" t="e">
        <f t="shared" si="1"/>
        <v>#VALUE!</v>
      </c>
      <c r="Y42" s="107">
        <f t="shared" si="9"/>
        <v>0</v>
      </c>
    </row>
    <row r="43" spans="1:25" ht="34.5" customHeight="1" x14ac:dyDescent="0.3">
      <c r="A43" s="322" t="str">
        <f>CDT!B43</f>
        <v>Artésunate Amodiaquine: (ASAQ) 6 cp (100/270 mg)</v>
      </c>
      <c r="B43" s="247"/>
      <c r="C43" s="248"/>
      <c r="D43" s="302" t="str">
        <f t="shared" si="10"/>
        <v/>
      </c>
      <c r="E43" s="249"/>
      <c r="F43" s="247"/>
      <c r="G43" s="247"/>
      <c r="H43" s="247"/>
      <c r="I43" s="247"/>
      <c r="J43" s="247"/>
      <c r="K43" s="248"/>
      <c r="L43" s="431" t="str">
        <f t="shared" si="3"/>
        <v>0</v>
      </c>
      <c r="M43" s="428" t="str">
        <f t="shared" si="4"/>
        <v>0</v>
      </c>
      <c r="N43" s="250" t="str">
        <f t="shared" si="5"/>
        <v>0</v>
      </c>
      <c r="O43" s="251"/>
      <c r="P43" s="247"/>
      <c r="R43" s="312">
        <f t="shared" si="6"/>
        <v>0</v>
      </c>
      <c r="S43" s="152">
        <f t="shared" si="7"/>
        <v>90</v>
      </c>
      <c r="T43" s="68" t="e">
        <f t="shared" si="0"/>
        <v>#VALUE!</v>
      </c>
      <c r="U43" s="68" t="e">
        <f t="shared" si="8"/>
        <v>#VALUE!</v>
      </c>
      <c r="V43" s="95">
        <v>1</v>
      </c>
      <c r="W43" s="153" t="e">
        <f t="shared" si="1"/>
        <v>#VALUE!</v>
      </c>
      <c r="Y43" s="107">
        <f t="shared" si="9"/>
        <v>0</v>
      </c>
    </row>
    <row r="44" spans="1:25" ht="34.5" customHeight="1" x14ac:dyDescent="0.3">
      <c r="A44" s="322" t="str">
        <f>CDT!B44</f>
        <v>Artésunate - Méfloquine (AS-MF)</v>
      </c>
      <c r="B44" s="247"/>
      <c r="C44" s="248"/>
      <c r="D44" s="302" t="str">
        <f t="shared" si="10"/>
        <v/>
      </c>
      <c r="E44" s="249"/>
      <c r="F44" s="247"/>
      <c r="G44" s="247"/>
      <c r="H44" s="247"/>
      <c r="I44" s="247"/>
      <c r="J44" s="247"/>
      <c r="K44" s="248"/>
      <c r="L44" s="431" t="str">
        <f t="shared" si="3"/>
        <v>0</v>
      </c>
      <c r="M44" s="428" t="str">
        <f t="shared" si="4"/>
        <v>0</v>
      </c>
      <c r="N44" s="250" t="str">
        <f t="shared" si="5"/>
        <v>0</v>
      </c>
      <c r="O44" s="251"/>
      <c r="P44" s="247"/>
      <c r="R44" s="312">
        <f t="shared" si="6"/>
        <v>0</v>
      </c>
      <c r="S44" s="152">
        <f t="shared" si="7"/>
        <v>90</v>
      </c>
      <c r="T44" s="68" t="e">
        <f t="shared" si="0"/>
        <v>#VALUE!</v>
      </c>
      <c r="U44" s="68" t="e">
        <f t="shared" si="8"/>
        <v>#VALUE!</v>
      </c>
      <c r="V44" s="95">
        <v>1</v>
      </c>
      <c r="W44" s="153" t="e">
        <f t="shared" si="1"/>
        <v>#VALUE!</v>
      </c>
      <c r="Y44" s="107">
        <f t="shared" si="9"/>
        <v>0</v>
      </c>
    </row>
    <row r="45" spans="1:25" ht="34.5" customHeight="1" x14ac:dyDescent="0.3">
      <c r="A45" s="322" t="str">
        <f>CDT!B45</f>
        <v>Quinine comprimé 300mg</v>
      </c>
      <c r="B45" s="247"/>
      <c r="C45" s="248"/>
      <c r="D45" s="302" t="str">
        <f t="shared" si="10"/>
        <v/>
      </c>
      <c r="E45" s="249"/>
      <c r="F45" s="247"/>
      <c r="G45" s="247"/>
      <c r="H45" s="247"/>
      <c r="I45" s="247"/>
      <c r="J45" s="247"/>
      <c r="K45" s="248"/>
      <c r="L45" s="431" t="str">
        <f t="shared" si="3"/>
        <v>0</v>
      </c>
      <c r="M45" s="428" t="str">
        <f t="shared" si="4"/>
        <v>0</v>
      </c>
      <c r="N45" s="250" t="str">
        <f t="shared" si="5"/>
        <v>0</v>
      </c>
      <c r="O45" s="251"/>
      <c r="P45" s="247"/>
      <c r="R45" s="312">
        <f t="shared" si="6"/>
        <v>0</v>
      </c>
      <c r="S45" s="152">
        <f t="shared" si="7"/>
        <v>90</v>
      </c>
      <c r="T45" s="68" t="e">
        <f t="shared" si="0"/>
        <v>#VALUE!</v>
      </c>
      <c r="U45" s="68" t="e">
        <f t="shared" si="8"/>
        <v>#VALUE!</v>
      </c>
      <c r="V45" s="95">
        <v>1</v>
      </c>
      <c r="W45" s="153" t="e">
        <f t="shared" si="1"/>
        <v>#VALUE!</v>
      </c>
      <c r="Y45" s="107">
        <f t="shared" si="9"/>
        <v>0</v>
      </c>
    </row>
    <row r="46" spans="1:25" ht="34.5" customHeight="1" x14ac:dyDescent="0.3">
      <c r="A46" s="322" t="str">
        <f>CDT!B46</f>
        <v>Quinine injectable 300 mg</v>
      </c>
      <c r="B46" s="247"/>
      <c r="C46" s="248"/>
      <c r="D46" s="302" t="str">
        <f t="shared" si="10"/>
        <v/>
      </c>
      <c r="E46" s="249"/>
      <c r="F46" s="247"/>
      <c r="G46" s="247"/>
      <c r="H46" s="247"/>
      <c r="I46" s="247"/>
      <c r="J46" s="247"/>
      <c r="K46" s="248"/>
      <c r="L46" s="431" t="str">
        <f t="shared" si="3"/>
        <v>0</v>
      </c>
      <c r="M46" s="428" t="str">
        <f t="shared" si="4"/>
        <v>0</v>
      </c>
      <c r="N46" s="250" t="str">
        <f t="shared" si="5"/>
        <v>0</v>
      </c>
      <c r="O46" s="251"/>
      <c r="P46" s="247"/>
      <c r="R46" s="312">
        <f t="shared" si="6"/>
        <v>0</v>
      </c>
      <c r="S46" s="152">
        <f t="shared" si="7"/>
        <v>90</v>
      </c>
      <c r="T46" s="68" t="e">
        <f t="shared" si="0"/>
        <v>#VALUE!</v>
      </c>
      <c r="U46" s="68" t="e">
        <f t="shared" si="8"/>
        <v>#VALUE!</v>
      </c>
      <c r="V46" s="95">
        <v>1</v>
      </c>
      <c r="W46" s="153" t="e">
        <f t="shared" si="1"/>
        <v>#VALUE!</v>
      </c>
      <c r="Y46" s="107">
        <f t="shared" si="9"/>
        <v>0</v>
      </c>
    </row>
    <row r="47" spans="1:25" ht="34.5" customHeight="1" x14ac:dyDescent="0.3">
      <c r="A47" s="322" t="str">
        <f>CDT!B47</f>
        <v>Quinine injectable 600 mg</v>
      </c>
      <c r="B47" s="247"/>
      <c r="C47" s="248"/>
      <c r="D47" s="302" t="str">
        <f t="shared" si="10"/>
        <v/>
      </c>
      <c r="E47" s="249"/>
      <c r="F47" s="247"/>
      <c r="G47" s="247"/>
      <c r="H47" s="247"/>
      <c r="I47" s="247"/>
      <c r="J47" s="247"/>
      <c r="K47" s="248"/>
      <c r="L47" s="431" t="str">
        <f t="shared" si="3"/>
        <v>0</v>
      </c>
      <c r="M47" s="428" t="str">
        <f t="shared" si="4"/>
        <v>0</v>
      </c>
      <c r="N47" s="250" t="str">
        <f t="shared" si="5"/>
        <v>0</v>
      </c>
      <c r="O47" s="251"/>
      <c r="P47" s="247"/>
      <c r="R47" s="312">
        <f t="shared" si="6"/>
        <v>0</v>
      </c>
      <c r="S47" s="152">
        <f t="shared" si="7"/>
        <v>90</v>
      </c>
      <c r="T47" s="68" t="e">
        <f t="shared" si="0"/>
        <v>#VALUE!</v>
      </c>
      <c r="U47" s="68" t="e">
        <f t="shared" si="8"/>
        <v>#VALUE!</v>
      </c>
      <c r="V47" s="95">
        <v>1</v>
      </c>
      <c r="W47" s="153" t="e">
        <f t="shared" si="1"/>
        <v>#VALUE!</v>
      </c>
      <c r="Y47" s="107">
        <f t="shared" si="9"/>
        <v>0</v>
      </c>
    </row>
    <row r="48" spans="1:25" ht="34.5" customHeight="1" thickBot="1" x14ac:dyDescent="0.35">
      <c r="A48" s="322" t="str">
        <f>CDT!B48</f>
        <v>Quinine injectable 600 mg</v>
      </c>
      <c r="B48" s="247"/>
      <c r="C48" s="248"/>
      <c r="D48" s="303" t="str">
        <f t="shared" si="10"/>
        <v/>
      </c>
      <c r="E48" s="249"/>
      <c r="F48" s="247"/>
      <c r="G48" s="247"/>
      <c r="H48" s="247"/>
      <c r="I48" s="247"/>
      <c r="J48" s="247"/>
      <c r="K48" s="248"/>
      <c r="L48" s="431" t="str">
        <f t="shared" si="3"/>
        <v>0</v>
      </c>
      <c r="M48" s="428" t="str">
        <f t="shared" si="4"/>
        <v>0</v>
      </c>
      <c r="N48" s="250" t="str">
        <f t="shared" si="5"/>
        <v>0</v>
      </c>
      <c r="O48" s="251"/>
      <c r="P48" s="247"/>
      <c r="R48" s="312">
        <f t="shared" si="6"/>
        <v>0</v>
      </c>
      <c r="S48" s="152">
        <f t="shared" si="7"/>
        <v>90</v>
      </c>
      <c r="T48" s="68" t="e">
        <f>D48-(E48+G48+I48+H48)</f>
        <v>#VALUE!</v>
      </c>
      <c r="U48" s="68" t="e">
        <f t="shared" si="8"/>
        <v>#VALUE!</v>
      </c>
      <c r="V48" s="95">
        <v>1</v>
      </c>
      <c r="W48" s="153" t="e">
        <f t="shared" si="1"/>
        <v>#VALUE!</v>
      </c>
      <c r="Y48" s="107">
        <f t="shared" si="9"/>
        <v>0</v>
      </c>
    </row>
    <row r="49" spans="1:23" ht="34.5" customHeight="1" thickBot="1" x14ac:dyDescent="0.35">
      <c r="A49" s="322" t="str">
        <f>CDT!B49</f>
        <v>Artéméther injectable 100 mg</v>
      </c>
      <c r="B49" s="247"/>
      <c r="C49" s="248"/>
      <c r="D49" s="303" t="str">
        <f t="shared" si="10"/>
        <v/>
      </c>
      <c r="E49" s="249"/>
      <c r="F49" s="247"/>
      <c r="G49" s="247"/>
      <c r="H49" s="247"/>
      <c r="I49" s="247"/>
      <c r="J49" s="247"/>
      <c r="K49" s="248"/>
      <c r="L49" s="431" t="str">
        <f t="shared" si="3"/>
        <v>0</v>
      </c>
      <c r="M49" s="428" t="str">
        <f t="shared" si="4"/>
        <v>0</v>
      </c>
      <c r="N49" s="250" t="str">
        <f t="shared" si="5"/>
        <v>0</v>
      </c>
      <c r="O49" s="251"/>
      <c r="P49" s="247"/>
      <c r="R49" s="312">
        <f t="shared" si="6"/>
        <v>0</v>
      </c>
      <c r="S49" s="152">
        <f t="shared" si="7"/>
        <v>90</v>
      </c>
      <c r="T49" s="68" t="e">
        <f>D49-(E49+G49+I49+H49)</f>
        <v>#VALUE!</v>
      </c>
      <c r="U49" s="68" t="e">
        <f t="shared" si="8"/>
        <v>#VALUE!</v>
      </c>
      <c r="V49" s="95">
        <v>1</v>
      </c>
      <c r="W49" s="153" t="e">
        <f t="shared" si="1"/>
        <v>#VALUE!</v>
      </c>
    </row>
    <row r="50" spans="1:23" ht="34.5" hidden="1" customHeight="1" x14ac:dyDescent="0.3">
      <c r="A50" s="17"/>
      <c r="B50" s="79"/>
      <c r="C50" s="79"/>
      <c r="D50" s="53"/>
      <c r="E50" s="79"/>
      <c r="F50" s="79"/>
      <c r="G50" s="79"/>
      <c r="H50" s="79"/>
      <c r="I50" s="79"/>
      <c r="J50" s="79"/>
      <c r="K50" s="79"/>
      <c r="L50" s="54"/>
      <c r="M50" s="58" t="str">
        <f t="shared" ref="M50" si="11">IF(B50&lt;&gt;"",((E50/S50)*30),"")</f>
        <v/>
      </c>
      <c r="N50" s="55"/>
      <c r="O50" s="80"/>
      <c r="P50" s="79"/>
      <c r="S50" s="152"/>
      <c r="T50" s="68"/>
      <c r="U50" s="68"/>
      <c r="V50" s="95"/>
      <c r="W50" s="153" t="str">
        <f t="shared" si="1"/>
        <v/>
      </c>
    </row>
    <row r="51" spans="1:23" s="235" customFormat="1" ht="16.5" customHeight="1" x14ac:dyDescent="0.35">
      <c r="A51" s="531" t="s">
        <v>290</v>
      </c>
      <c r="B51" s="531"/>
      <c r="C51" s="531"/>
      <c r="D51" s="531"/>
      <c r="E51" s="531"/>
      <c r="F51" s="531"/>
      <c r="H51" s="233"/>
      <c r="I51" s="233" t="s">
        <v>300</v>
      </c>
      <c r="J51" s="234"/>
      <c r="K51" s="232"/>
      <c r="L51" s="232"/>
      <c r="M51" s="232"/>
      <c r="N51" s="232"/>
      <c r="O51" s="232"/>
      <c r="Q51" s="236"/>
      <c r="R51" s="311"/>
      <c r="S51" s="237"/>
      <c r="T51" s="238"/>
      <c r="U51" s="238"/>
      <c r="V51" s="239"/>
      <c r="W51" s="240"/>
    </row>
    <row r="52" spans="1:23" ht="29.25" customHeight="1" x14ac:dyDescent="0.3">
      <c r="A52" s="18"/>
      <c r="B52" s="18"/>
      <c r="C52" s="18"/>
      <c r="D52" s="18"/>
      <c r="E52" s="18"/>
      <c r="F52" s="18"/>
      <c r="G52" s="18"/>
      <c r="H52" s="18"/>
      <c r="I52" s="18"/>
      <c r="J52" s="18"/>
      <c r="K52" s="18"/>
      <c r="L52" s="18"/>
      <c r="M52" s="18"/>
      <c r="N52" s="18"/>
      <c r="O52" s="18"/>
      <c r="S52" s="154"/>
      <c r="T52" s="69"/>
      <c r="U52" s="69"/>
      <c r="V52" s="70"/>
      <c r="W52" s="155"/>
    </row>
    <row r="53" spans="1:23" ht="15.6" x14ac:dyDescent="0.3">
      <c r="B53" s="18"/>
      <c r="C53" s="18"/>
      <c r="D53" s="18"/>
      <c r="E53" s="18"/>
      <c r="F53" s="18"/>
      <c r="I53" s="18"/>
      <c r="J53" s="18"/>
      <c r="K53" s="18"/>
      <c r="L53" s="18"/>
      <c r="M53" s="18"/>
      <c r="N53" s="18"/>
      <c r="O53" s="18"/>
      <c r="S53" s="154"/>
      <c r="T53" s="69"/>
      <c r="U53" s="69"/>
      <c r="V53" s="70"/>
      <c r="W53" s="155"/>
    </row>
    <row r="54" spans="1:23" s="235" customFormat="1" ht="18.600000000000001" thickBot="1" x14ac:dyDescent="0.4">
      <c r="A54" s="233" t="s">
        <v>289</v>
      </c>
      <c r="H54" s="233"/>
      <c r="I54" s="233" t="s">
        <v>301</v>
      </c>
      <c r="O54" s="232"/>
      <c r="Q54" s="236"/>
      <c r="R54" s="311"/>
      <c r="S54" s="243"/>
      <c r="T54" s="244"/>
      <c r="U54" s="244"/>
      <c r="V54" s="245"/>
      <c r="W54" s="246"/>
    </row>
  </sheetData>
  <mergeCells count="21">
    <mergeCell ref="A24:A25"/>
    <mergeCell ref="A51:F51"/>
    <mergeCell ref="A19:C19"/>
    <mergeCell ref="D19:N19"/>
    <mergeCell ref="S19:W19"/>
    <mergeCell ref="A21:C21"/>
    <mergeCell ref="D21:F21"/>
    <mergeCell ref="G21:K22"/>
    <mergeCell ref="L21:P21"/>
    <mergeCell ref="L17:P17"/>
    <mergeCell ref="A1:B1"/>
    <mergeCell ref="A3:B3"/>
    <mergeCell ref="A4:B4"/>
    <mergeCell ref="A11:O11"/>
    <mergeCell ref="B13:C13"/>
    <mergeCell ref="E13:J13"/>
    <mergeCell ref="B15:C15"/>
    <mergeCell ref="D15:F15"/>
    <mergeCell ref="G15:I15"/>
    <mergeCell ref="B17:E17"/>
    <mergeCell ref="G17:K17"/>
  </mergeCells>
  <conditionalFormatting sqref="U26">
    <cfRule type="cellIs" dxfId="2583" priority="39" operator="greaterThan">
      <formula>0</formula>
    </cfRule>
    <cfRule type="cellIs" dxfId="2582" priority="40" operator="greaterThan">
      <formula>0</formula>
    </cfRule>
    <cfRule type="cellIs" dxfId="2581" priority="41" operator="lessThan">
      <formula>0</formula>
    </cfRule>
    <cfRule type="cellIs" dxfId="2580" priority="42" operator="notEqual">
      <formula>0</formula>
    </cfRule>
  </conditionalFormatting>
  <conditionalFormatting sqref="U27:U29">
    <cfRule type="cellIs" dxfId="2579" priority="35" operator="greaterThan">
      <formula>0</formula>
    </cfRule>
    <cfRule type="cellIs" dxfId="2578" priority="36" operator="greaterThan">
      <formula>0</formula>
    </cfRule>
    <cfRule type="cellIs" dxfId="2577" priority="37" operator="lessThan">
      <formula>0</formula>
    </cfRule>
    <cfRule type="cellIs" dxfId="2576" priority="38" operator="notEqual">
      <formula>0</formula>
    </cfRule>
  </conditionalFormatting>
  <conditionalFormatting sqref="U30:U31 U33:U47">
    <cfRule type="cellIs" dxfId="2575" priority="31" operator="greaterThan">
      <formula>0</formula>
    </cfRule>
    <cfRule type="cellIs" dxfId="2574" priority="32" operator="greaterThan">
      <formula>0</formula>
    </cfRule>
    <cfRule type="cellIs" dxfId="2573" priority="33" operator="lessThan">
      <formula>0</formula>
    </cfRule>
    <cfRule type="cellIs" dxfId="2572" priority="34" operator="notEqual">
      <formula>0</formula>
    </cfRule>
  </conditionalFormatting>
  <conditionalFormatting sqref="U48:U50">
    <cfRule type="cellIs" dxfId="2571" priority="27" operator="greaterThan">
      <formula>0</formula>
    </cfRule>
    <cfRule type="cellIs" dxfId="2570" priority="28" operator="greaterThan">
      <formula>0</formula>
    </cfRule>
    <cfRule type="cellIs" dxfId="2569" priority="29" operator="lessThan">
      <formula>0</formula>
    </cfRule>
    <cfRule type="cellIs" dxfId="2568" priority="30" operator="notEqual">
      <formula>0</formula>
    </cfRule>
  </conditionalFormatting>
  <conditionalFormatting sqref="K50">
    <cfRule type="expression" dxfId="2567" priority="25">
      <formula>K50&lt;T50</formula>
    </cfRule>
    <cfRule type="expression" dxfId="2566" priority="26">
      <formula>K50&gt;T50</formula>
    </cfRule>
  </conditionalFormatting>
  <conditionalFormatting sqref="J37:J47">
    <cfRule type="cellIs" dxfId="2565" priority="24" operator="greaterThan">
      <formula>90</formula>
    </cfRule>
  </conditionalFormatting>
  <conditionalFormatting sqref="J48:J50">
    <cfRule type="cellIs" dxfId="2564" priority="23" operator="greaterThan">
      <formula>90</formula>
    </cfRule>
  </conditionalFormatting>
  <conditionalFormatting sqref="K36:K47">
    <cfRule type="expression" dxfId="2563" priority="21">
      <formula>K36&lt;T36</formula>
    </cfRule>
    <cfRule type="expression" dxfId="2562" priority="22">
      <formula>K36&gt;T36</formula>
    </cfRule>
  </conditionalFormatting>
  <conditionalFormatting sqref="J27:J31 J33">
    <cfRule type="cellIs" dxfId="2561" priority="20" operator="greaterThan">
      <formula>90</formula>
    </cfRule>
  </conditionalFormatting>
  <conditionalFormatting sqref="J36">
    <cfRule type="cellIs" dxfId="2560" priority="19" operator="greaterThan">
      <formula>90</formula>
    </cfRule>
  </conditionalFormatting>
  <conditionalFormatting sqref="K48:K49">
    <cfRule type="expression" dxfId="2559" priority="17">
      <formula>K48&lt;T48</formula>
    </cfRule>
    <cfRule type="expression" dxfId="2558" priority="18">
      <formula>K48&gt;T48</formula>
    </cfRule>
  </conditionalFormatting>
  <conditionalFormatting sqref="K27:K31 K33">
    <cfRule type="expression" dxfId="2557" priority="15">
      <formula>K27&lt;T27</formula>
    </cfRule>
    <cfRule type="expression" dxfId="2556" priority="16">
      <formula>K27&gt;T27</formula>
    </cfRule>
  </conditionalFormatting>
  <conditionalFormatting sqref="J26">
    <cfRule type="cellIs" dxfId="2555" priority="14" operator="greaterThan">
      <formula>90</formula>
    </cfRule>
  </conditionalFormatting>
  <conditionalFormatting sqref="K26">
    <cfRule type="expression" dxfId="2554" priority="12">
      <formula>K26&lt;T26</formula>
    </cfRule>
    <cfRule type="expression" dxfId="2553" priority="13">
      <formula>K26&gt;T26</formula>
    </cfRule>
  </conditionalFormatting>
  <conditionalFormatting sqref="U32">
    <cfRule type="cellIs" dxfId="2552" priority="8" operator="greaterThan">
      <formula>0</formula>
    </cfRule>
    <cfRule type="cellIs" dxfId="2551" priority="9" operator="greaterThan">
      <formula>0</formula>
    </cfRule>
    <cfRule type="cellIs" dxfId="2550" priority="10" operator="lessThan">
      <formula>0</formula>
    </cfRule>
    <cfRule type="cellIs" dxfId="2549" priority="11" operator="notEqual">
      <formula>0</formula>
    </cfRule>
  </conditionalFormatting>
  <conditionalFormatting sqref="K34">
    <cfRule type="expression" dxfId="2548" priority="6">
      <formula>K34&lt;T34</formula>
    </cfRule>
    <cfRule type="expression" dxfId="2547" priority="7">
      <formula>K34&gt;T34</formula>
    </cfRule>
  </conditionalFormatting>
  <conditionalFormatting sqref="K35">
    <cfRule type="expression" dxfId="2546" priority="4">
      <formula>K35&lt;T35</formula>
    </cfRule>
    <cfRule type="expression" dxfId="2545" priority="5">
      <formula>K35&gt;T35</formula>
    </cfRule>
  </conditionalFormatting>
  <conditionalFormatting sqref="J32">
    <cfRule type="cellIs" dxfId="2544" priority="3" operator="greaterThan">
      <formula>90</formula>
    </cfRule>
  </conditionalFormatting>
  <conditionalFormatting sqref="K32">
    <cfRule type="expression" dxfId="2543" priority="1">
      <formula>K32&lt;T32</formula>
    </cfRule>
    <cfRule type="expression" dxfId="2542" priority="2">
      <formula>K32&gt;T32</formula>
    </cfRule>
  </conditionalFormatting>
  <dataValidations count="7">
    <dataValidation type="whole" allowBlank="1" showInputMessage="1" showErrorMessage="1" prompt="La quantité accordée par le point Focal ne peut être supérieure à la somme du CMMa et la quantité commandée pour le trimestre._x000a_Merci de revoir la quantité dans la colonne O." sqref="O26:O49">
      <formula1>0</formula1>
      <formula2>+M26+N26</formula2>
    </dataValidation>
    <dataValidation type="whole" allowBlank="1" showInputMessage="1" showErrorMessage="1" prompt="La valeur ne peut pas être supérieure à 89_x000a_Si tel est le cas déteminer la quantité à commander directement à la colonne O_x000a_merci" sqref="J26">
      <formula1>0</formula1>
      <formula2>89</formula2>
    </dataValidation>
    <dataValidation type="list" allowBlank="1" showInputMessage="1" showErrorMessage="1" sqref="D21:F21">
      <formula1>typerapport2</formula1>
    </dataValidation>
    <dataValidation type="whole" operator="lessThanOrEqual" allowBlank="1" showInputMessage="1" showErrorMessage="1" promptTitle="instruction" prompt="La valeur de la cellule ne peut pas être supérieure à la quantité Totale inscrite dans la colonne D._x000a_Merci de vérifier." sqref="E26:E50">
      <formula1>D26</formula1>
    </dataValidation>
    <dataValidation type="whole" allowBlank="1" showInputMessage="1" showErrorMessage="1" prompt="La valeur ne peut pas être supérieure à 89_x000a_Si tel est le cas déteminer la quantité à commander directement à la colonne M._x000a_merci" sqref="J27:J50">
      <formula1>0</formula1>
      <formula2>89</formula2>
    </dataValidation>
    <dataValidation errorStyle="information" allowBlank="1" showInputMessage="1" showErrorMessage="1" errorTitle="Instruction" error="Saisissez le Texte en MAJUSCULE_x000a_Exemple: CMS AGOE_x000a_Merci" promptTitle="Instruction" prompt="Saisissez le Texte en MAJUSCULE_x000a_Exemple: CMS AGOE_x000a_Merci" sqref="D19:N19"/>
    <dataValidation type="date" errorStyle="warning" allowBlank="1" showInputMessage="1" showErrorMessage="1" promptTitle="Instruction" prompt="SVP Saisissez la date sous le format:_x000a_00/00/0000. exemple 15/09/2016,_x000a_Merci_x000a_" sqref="L21:P21">
      <formula1>42370</formula1>
      <formula2>44926</formula2>
    </dataValidation>
  </dataValidations>
  <pageMargins left="0.21" right="0.23622047244094491" top="0.74803149606299213" bottom="0.74803149606299213" header="0.31496062992125984" footer="0.31496062992125984"/>
  <pageSetup paperSize="9" scale="40" orientation="portrait" r:id="rId1"/>
  <headerFooter alignWithMargins="0">
    <oddFooter>&amp;C&amp;"Arial,Gras"PNLS /IST, Avenue des Armées, -05 BP 424 Lomé –Togo ; Tel 22 20 94 39 Fax : 22 20 94 36    Site Web : www.pnls.tg</oddFooter>
  </headerFooter>
  <drawing r:id="rId2"/>
</worksheet>
</file>

<file path=xl/worksheets/sheet7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rgb="FFFF0000"/>
  </sheetPr>
  <dimension ref="A1:W56"/>
  <sheetViews>
    <sheetView showGridLines="0" view="pageBreakPreview" topLeftCell="A5" zoomScale="70" zoomScaleNormal="70" zoomScaleSheetLayoutView="70" zoomScalePageLayoutView="50" workbookViewId="0">
      <selection activeCell="D19" sqref="D19:N19"/>
    </sheetView>
  </sheetViews>
  <sheetFormatPr baseColWidth="10" defaultColWidth="7.33203125" defaultRowHeight="13.8" x14ac:dyDescent="0.3"/>
  <cols>
    <col min="1" max="1" width="51.5546875" style="3" customWidth="1"/>
    <col min="2" max="14" width="11.5546875" style="3" customWidth="1"/>
    <col min="15" max="15" width="11.6640625" style="39" customWidth="1"/>
    <col min="16" max="16" width="17.5546875" style="3" customWidth="1"/>
    <col min="17" max="17" width="2.109375" style="62" customWidth="1"/>
    <col min="18" max="18" width="4.88671875" style="77" customWidth="1"/>
    <col min="19" max="20" width="7.44140625" style="77" bestFit="1" customWidth="1"/>
    <col min="21" max="21" width="7.88671875" style="78" bestFit="1" customWidth="1"/>
    <col min="22" max="22" width="33.33203125" style="77" customWidth="1"/>
    <col min="23" max="16384" width="7.33203125" style="3"/>
  </cols>
  <sheetData>
    <row r="1" spans="1:23" ht="17.25" customHeight="1" x14ac:dyDescent="0.3">
      <c r="A1" s="549" t="s">
        <v>452</v>
      </c>
      <c r="B1" s="549"/>
      <c r="C1" s="2"/>
      <c r="D1" s="2"/>
      <c r="E1"/>
      <c r="F1"/>
      <c r="G1"/>
      <c r="H1"/>
      <c r="I1"/>
      <c r="J1"/>
      <c r="N1" s="4" t="s">
        <v>1</v>
      </c>
      <c r="O1" s="5"/>
      <c r="R1" s="306"/>
      <c r="S1" s="69"/>
      <c r="T1" s="69"/>
      <c r="U1" s="69"/>
      <c r="V1" s="70"/>
      <c r="W1" s="69"/>
    </row>
    <row r="2" spans="1:23" ht="13.5" customHeight="1" x14ac:dyDescent="0.3">
      <c r="A2" s="1" t="s">
        <v>453</v>
      </c>
      <c r="B2" s="1"/>
      <c r="C2" s="2"/>
      <c r="D2" s="2"/>
      <c r="E2"/>
      <c r="F2"/>
      <c r="G2"/>
      <c r="H2"/>
      <c r="I2"/>
      <c r="J2"/>
      <c r="M2" s="4"/>
      <c r="N2" s="4" t="s">
        <v>3</v>
      </c>
      <c r="O2" s="5"/>
      <c r="R2" s="306"/>
      <c r="S2" s="69"/>
      <c r="T2" s="69"/>
      <c r="U2" s="69"/>
      <c r="V2" s="70"/>
      <c r="W2" s="69"/>
    </row>
    <row r="3" spans="1:23" ht="15.6" x14ac:dyDescent="0.3">
      <c r="A3" s="549" t="s">
        <v>454</v>
      </c>
      <c r="B3" s="549"/>
      <c r="C3" s="2"/>
      <c r="D3" s="2"/>
      <c r="E3"/>
      <c r="F3"/>
      <c r="G3"/>
      <c r="H3"/>
      <c r="I3"/>
      <c r="J3"/>
      <c r="K3" s="5"/>
      <c r="L3" s="5"/>
      <c r="M3" s="5"/>
      <c r="N3" s="5"/>
      <c r="O3" s="5"/>
      <c r="R3" s="306"/>
      <c r="S3" s="69"/>
      <c r="T3" s="69"/>
      <c r="U3" s="69"/>
      <c r="V3" s="70"/>
      <c r="W3" s="69"/>
    </row>
    <row r="4" spans="1:23" ht="33.6" customHeight="1" x14ac:dyDescent="0.3">
      <c r="A4" s="547" t="s">
        <v>455</v>
      </c>
      <c r="B4" s="548"/>
      <c r="C4" s="7"/>
      <c r="D4" s="7"/>
      <c r="E4" s="8"/>
      <c r="F4" s="8"/>
      <c r="G4" s="8"/>
      <c r="H4" s="8"/>
      <c r="I4" s="8"/>
      <c r="J4" s="8"/>
      <c r="K4" s="9"/>
      <c r="L4" s="9"/>
      <c r="M4" s="9"/>
      <c r="N4" s="9"/>
      <c r="O4" s="38"/>
      <c r="R4" s="306"/>
      <c r="S4" s="69"/>
      <c r="T4" s="69"/>
      <c r="U4" s="69"/>
      <c r="V4" s="70"/>
      <c r="W4" s="69"/>
    </row>
    <row r="5" spans="1:23" x14ac:dyDescent="0.3">
      <c r="B5" s="9"/>
      <c r="C5" s="9"/>
      <c r="D5" s="9"/>
      <c r="E5" s="9"/>
      <c r="F5" s="9"/>
      <c r="G5" s="9"/>
      <c r="H5" s="9"/>
      <c r="I5" s="9"/>
      <c r="J5" s="9"/>
      <c r="K5" s="9"/>
      <c r="L5" s="9"/>
      <c r="M5" s="9"/>
      <c r="N5" s="9"/>
      <c r="O5" s="38"/>
      <c r="R5" s="306"/>
      <c r="S5" s="69"/>
      <c r="T5" s="69"/>
      <c r="U5" s="69"/>
      <c r="V5" s="70"/>
      <c r="W5" s="69"/>
    </row>
    <row r="6" spans="1:23" ht="15.6" x14ac:dyDescent="0.3">
      <c r="A6" s="6" t="s">
        <v>232</v>
      </c>
      <c r="B6" s="9"/>
      <c r="C6" s="9"/>
      <c r="D6" s="9"/>
      <c r="E6" s="9"/>
      <c r="F6" s="9"/>
      <c r="G6" s="9"/>
      <c r="H6" s="9"/>
      <c r="I6" s="9"/>
      <c r="J6" s="9"/>
      <c r="K6" s="9"/>
      <c r="L6" s="9"/>
      <c r="M6" s="9"/>
      <c r="N6" s="9"/>
      <c r="O6" s="38"/>
      <c r="R6" s="306"/>
      <c r="S6" s="69"/>
      <c r="T6" s="69"/>
      <c r="U6" s="69"/>
      <c r="V6" s="70"/>
      <c r="W6" s="69"/>
    </row>
    <row r="7" spans="1:23" x14ac:dyDescent="0.3">
      <c r="A7" s="10"/>
      <c r="B7" s="9"/>
      <c r="C7" s="9"/>
      <c r="D7" s="9"/>
      <c r="E7" s="9"/>
      <c r="F7" s="9"/>
      <c r="G7" s="9"/>
      <c r="H7" s="9"/>
      <c r="I7" s="9"/>
      <c r="J7" s="9"/>
      <c r="K7" s="9"/>
      <c r="L7" s="9"/>
      <c r="M7" s="9"/>
      <c r="N7" s="9"/>
      <c r="O7" s="38"/>
      <c r="R7" s="69"/>
      <c r="S7" s="69"/>
      <c r="T7" s="69"/>
      <c r="U7" s="70"/>
      <c r="V7" s="69"/>
    </row>
    <row r="8" spans="1:23" x14ac:dyDescent="0.3">
      <c r="A8" s="10"/>
      <c r="B8" s="9"/>
      <c r="C8" s="9"/>
      <c r="D8" s="9"/>
      <c r="E8" s="9"/>
      <c r="F8" s="9"/>
      <c r="G8" s="9"/>
      <c r="H8" s="9"/>
      <c r="I8" s="9"/>
      <c r="J8" s="9"/>
      <c r="K8" s="9"/>
      <c r="L8" s="9"/>
      <c r="M8" s="9"/>
      <c r="N8" s="9"/>
      <c r="O8" s="38"/>
      <c r="R8" s="69"/>
      <c r="S8" s="69"/>
      <c r="T8" s="69"/>
      <c r="U8" s="70"/>
      <c r="V8" s="69"/>
    </row>
    <row r="9" spans="1:23" ht="17.25" customHeight="1" x14ac:dyDescent="0.3">
      <c r="A9" s="10"/>
      <c r="B9" s="9"/>
      <c r="C9" s="9"/>
      <c r="D9" s="9"/>
      <c r="E9" s="9"/>
      <c r="F9" s="9"/>
      <c r="G9" s="9"/>
      <c r="H9" s="9"/>
      <c r="I9" s="9"/>
      <c r="J9" s="9"/>
      <c r="K9" s="9"/>
      <c r="L9" s="9"/>
      <c r="M9" s="9"/>
      <c r="N9" s="9"/>
      <c r="O9" s="38"/>
      <c r="R9" s="69"/>
      <c r="S9" s="69"/>
      <c r="T9" s="69"/>
      <c r="U9" s="70"/>
      <c r="V9" s="69"/>
    </row>
    <row r="10" spans="1:23" ht="0.75" customHeight="1" x14ac:dyDescent="0.3">
      <c r="R10" s="69"/>
      <c r="S10" s="69"/>
      <c r="T10" s="69"/>
      <c r="U10" s="70"/>
      <c r="V10" s="69"/>
    </row>
    <row r="11" spans="1:23" ht="21" customHeight="1" x14ac:dyDescent="0.3">
      <c r="A11" s="555" t="s">
        <v>263</v>
      </c>
      <c r="B11" s="555"/>
      <c r="C11" s="555"/>
      <c r="D11" s="555"/>
      <c r="E11" s="555"/>
      <c r="F11" s="555"/>
      <c r="G11" s="555"/>
      <c r="H11" s="555"/>
      <c r="I11" s="555"/>
      <c r="J11" s="555"/>
      <c r="K11" s="555"/>
      <c r="L11" s="555"/>
      <c r="M11" s="555"/>
      <c r="N11" s="555"/>
      <c r="O11" s="555"/>
      <c r="P11" s="40"/>
      <c r="R11" s="69"/>
      <c r="S11" s="69"/>
      <c r="T11" s="69"/>
      <c r="U11" s="70"/>
      <c r="V11" s="69"/>
    </row>
    <row r="12" spans="1:23" ht="3.75" customHeight="1" x14ac:dyDescent="0.3">
      <c r="A12" s="11"/>
      <c r="B12" s="11"/>
      <c r="C12" s="11"/>
      <c r="D12" s="11"/>
      <c r="E12" s="11"/>
      <c r="F12" s="11"/>
      <c r="G12" s="11"/>
      <c r="H12" s="11"/>
      <c r="I12" s="11"/>
      <c r="J12" s="11"/>
      <c r="K12" s="11"/>
      <c r="L12" s="11"/>
      <c r="M12" s="11"/>
      <c r="N12" s="11"/>
      <c r="O12" s="11"/>
      <c r="R12" s="69"/>
      <c r="S12" s="69"/>
      <c r="T12" s="69"/>
      <c r="U12" s="70"/>
      <c r="V12" s="69"/>
    </row>
    <row r="13" spans="1:23" s="42" customFormat="1" ht="20.25" hidden="1" customHeight="1" thickBot="1" x14ac:dyDescent="0.35">
      <c r="A13" s="434" t="s">
        <v>5</v>
      </c>
      <c r="B13" s="556">
        <f>'Info District'!G11</f>
        <v>2025</v>
      </c>
      <c r="C13" s="557"/>
      <c r="E13" s="550"/>
      <c r="F13" s="550"/>
      <c r="G13" s="550"/>
      <c r="H13" s="550"/>
      <c r="I13" s="550"/>
      <c r="J13" s="554"/>
      <c r="Q13" s="63"/>
      <c r="R13" s="71"/>
      <c r="S13" s="71"/>
      <c r="T13" s="71"/>
      <c r="U13" s="72"/>
      <c r="V13" s="71"/>
    </row>
    <row r="14" spans="1:23" s="42" customFormat="1" ht="7.5" hidden="1" customHeight="1" thickBot="1" x14ac:dyDescent="0.35">
      <c r="A14" s="434"/>
      <c r="B14" s="13"/>
      <c r="C14" s="13"/>
      <c r="D14" s="13"/>
      <c r="O14" s="15"/>
      <c r="Q14" s="63"/>
      <c r="R14" s="71"/>
      <c r="S14" s="71"/>
      <c r="T14" s="71"/>
      <c r="U14" s="72"/>
      <c r="V14" s="71"/>
    </row>
    <row r="15" spans="1:23" s="42" customFormat="1" ht="16.5" hidden="1" customHeight="1" thickBot="1" x14ac:dyDescent="0.35">
      <c r="A15" s="434" t="s">
        <v>7</v>
      </c>
      <c r="B15" s="558" t="str">
        <f>'Info District'!G12</f>
        <v>PLATEAUX</v>
      </c>
      <c r="C15" s="559"/>
      <c r="D15" s="550" t="s">
        <v>8</v>
      </c>
      <c r="E15" s="550"/>
      <c r="F15" s="550"/>
      <c r="G15" s="551" t="str">
        <f>'Info District'!G13</f>
        <v>Agou</v>
      </c>
      <c r="H15" s="552"/>
      <c r="I15" s="553"/>
      <c r="L15" s="11"/>
      <c r="M15" s="11"/>
      <c r="N15" s="11"/>
      <c r="O15" s="11"/>
      <c r="P15" s="11"/>
      <c r="Q15" s="63"/>
      <c r="R15" s="71"/>
      <c r="S15" s="71"/>
      <c r="T15" s="71"/>
      <c r="U15" s="73"/>
      <c r="V15" s="71"/>
    </row>
    <row r="16" spans="1:23" s="42" customFormat="1" ht="3.75" hidden="1" customHeight="1" thickBot="1" x14ac:dyDescent="0.35">
      <c r="A16" s="139"/>
      <c r="B16" s="15"/>
      <c r="C16" s="15"/>
      <c r="D16" s="15"/>
      <c r="E16" s="15"/>
      <c r="K16" s="15"/>
      <c r="L16" s="15"/>
      <c r="M16" s="15"/>
      <c r="O16" s="15"/>
      <c r="Q16" s="63"/>
      <c r="R16" s="71"/>
      <c r="S16" s="71"/>
      <c r="T16" s="71"/>
      <c r="U16" s="72"/>
      <c r="V16" s="71"/>
    </row>
    <row r="17" spans="1:23" s="42" customFormat="1" ht="18" hidden="1" customHeight="1" thickBot="1" x14ac:dyDescent="0.35">
      <c r="A17" s="434" t="s">
        <v>9</v>
      </c>
      <c r="B17" s="556" t="str">
        <f>'Info District'!G17</f>
        <v>Avril à Juin 2025</v>
      </c>
      <c r="C17" s="560"/>
      <c r="D17" s="560"/>
      <c r="E17" s="557"/>
      <c r="G17" s="550" t="s">
        <v>11</v>
      </c>
      <c r="H17" s="550"/>
      <c r="I17" s="550"/>
      <c r="J17" s="550"/>
      <c r="K17" s="554"/>
      <c r="L17" s="551" t="str">
        <f>'Info District'!G18</f>
        <v>Juillet à Septembre 2025</v>
      </c>
      <c r="M17" s="552"/>
      <c r="N17" s="552"/>
      <c r="O17" s="552"/>
      <c r="P17" s="553"/>
      <c r="Q17" s="63"/>
      <c r="R17" s="71"/>
      <c r="S17" s="71"/>
      <c r="T17" s="71"/>
      <c r="U17" s="72"/>
      <c r="V17" s="71"/>
    </row>
    <row r="18" spans="1:23" s="9" customFormat="1" ht="6" customHeight="1" thickBot="1" x14ac:dyDescent="0.3">
      <c r="B18" s="43"/>
      <c r="C18" s="43"/>
      <c r="D18" s="43"/>
      <c r="E18" s="44"/>
      <c r="F18" s="43"/>
      <c r="G18" s="45"/>
      <c r="H18" s="45"/>
      <c r="I18" s="45"/>
      <c r="J18" s="45"/>
      <c r="K18" s="45"/>
      <c r="L18" s="45"/>
      <c r="M18" s="45"/>
      <c r="O18" s="38"/>
      <c r="Q18" s="64"/>
      <c r="R18" s="74"/>
      <c r="S18" s="74"/>
      <c r="T18" s="74"/>
      <c r="U18" s="75"/>
      <c r="V18" s="74"/>
    </row>
    <row r="19" spans="1:23" s="9" customFormat="1" ht="31.5" customHeight="1" thickBot="1" x14ac:dyDescent="0.35">
      <c r="A19" s="532" t="s">
        <v>12</v>
      </c>
      <c r="B19" s="532"/>
      <c r="C19" s="533"/>
      <c r="D19" s="575"/>
      <c r="E19" s="576"/>
      <c r="F19" s="576"/>
      <c r="G19" s="576"/>
      <c r="H19" s="576"/>
      <c r="I19" s="576"/>
      <c r="J19" s="576"/>
      <c r="K19" s="576"/>
      <c r="L19" s="576"/>
      <c r="M19" s="576"/>
      <c r="N19" s="577"/>
      <c r="O19" s="11"/>
      <c r="P19" s="464" t="str">
        <f>'Info District'!H17</f>
        <v>T2</v>
      </c>
      <c r="Q19" s="65"/>
      <c r="R19" s="535" t="s">
        <v>96</v>
      </c>
      <c r="S19" s="536"/>
      <c r="T19" s="536"/>
      <c r="U19" s="536"/>
      <c r="V19" s="537"/>
    </row>
    <row r="20" spans="1:23" s="9" customFormat="1" ht="8.25" customHeight="1" thickBot="1" x14ac:dyDescent="0.35">
      <c r="A20" s="12"/>
      <c r="B20" s="12"/>
      <c r="C20" s="12"/>
      <c r="D20" s="12"/>
      <c r="E20" s="12"/>
      <c r="F20" s="12"/>
      <c r="G20" s="13"/>
      <c r="H20" s="13"/>
      <c r="I20" s="13"/>
      <c r="J20" s="13"/>
      <c r="K20" s="13"/>
      <c r="L20" s="14"/>
      <c r="M20" s="14"/>
      <c r="N20" s="14"/>
      <c r="O20" s="14"/>
      <c r="Q20" s="64"/>
      <c r="R20" s="146"/>
      <c r="S20" s="74"/>
      <c r="T20" s="74"/>
      <c r="U20" s="76"/>
      <c r="V20" s="147"/>
    </row>
    <row r="21" spans="1:23" s="9" customFormat="1" ht="30.75" customHeight="1" thickBot="1" x14ac:dyDescent="0.35">
      <c r="A21" s="564" t="s">
        <v>6</v>
      </c>
      <c r="B21" s="564"/>
      <c r="C21" s="564"/>
      <c r="D21" s="565"/>
      <c r="E21" s="566"/>
      <c r="F21" s="566"/>
      <c r="G21" s="566"/>
      <c r="H21" s="567"/>
      <c r="I21" s="12"/>
      <c r="K21" s="230" t="s">
        <v>338</v>
      </c>
      <c r="O21" s="571"/>
      <c r="P21" s="572"/>
      <c r="Q21" s="64"/>
      <c r="R21" s="146"/>
      <c r="S21" s="74"/>
      <c r="T21" s="74"/>
      <c r="U21" s="76"/>
      <c r="V21" s="147"/>
    </row>
    <row r="22" spans="1:23" s="9" customFormat="1" ht="9" customHeight="1" thickBot="1" x14ac:dyDescent="0.35">
      <c r="A22" s="12"/>
      <c r="B22" s="12"/>
      <c r="C22" s="12"/>
      <c r="D22" s="12"/>
      <c r="E22" s="12"/>
      <c r="F22" s="12"/>
      <c r="G22" s="13"/>
      <c r="H22" s="13"/>
      <c r="I22" s="13"/>
      <c r="J22" s="13"/>
      <c r="K22" s="13"/>
      <c r="L22" s="14"/>
      <c r="M22" s="14"/>
      <c r="N22" s="14"/>
      <c r="O22" s="14"/>
      <c r="Q22" s="64"/>
      <c r="R22" s="146"/>
      <c r="S22" s="74"/>
      <c r="T22" s="74"/>
      <c r="U22" s="76"/>
      <c r="V22" s="147"/>
    </row>
    <row r="23" spans="1:23" s="9" customFormat="1" ht="30" customHeight="1" thickBot="1" x14ac:dyDescent="0.35">
      <c r="A23" s="532" t="s">
        <v>240</v>
      </c>
      <c r="B23" s="532"/>
      <c r="C23" s="533"/>
      <c r="D23" s="568" t="s">
        <v>265</v>
      </c>
      <c r="E23" s="569"/>
      <c r="F23" s="570"/>
      <c r="H23" s="229"/>
      <c r="I23" s="573" t="s">
        <v>337</v>
      </c>
      <c r="J23" s="573"/>
      <c r="K23" s="573"/>
      <c r="L23" s="573"/>
      <c r="M23" s="573"/>
      <c r="N23" s="574"/>
      <c r="O23" s="562"/>
      <c r="P23" s="563"/>
      <c r="Q23" s="64"/>
      <c r="R23" s="146"/>
      <c r="S23" s="74"/>
      <c r="T23" s="74"/>
      <c r="U23" s="76"/>
      <c r="V23" s="147"/>
    </row>
    <row r="24" spans="1:23" s="9" customFormat="1" ht="6" customHeight="1" x14ac:dyDescent="0.3">
      <c r="A24" s="12"/>
      <c r="B24" s="12"/>
      <c r="C24" s="12"/>
      <c r="D24" s="12"/>
      <c r="E24" s="12"/>
      <c r="F24" s="12"/>
      <c r="G24" s="13"/>
      <c r="H24" s="15"/>
      <c r="I24" s="15"/>
      <c r="J24" s="15"/>
      <c r="K24" s="13"/>
      <c r="L24" s="14"/>
      <c r="M24" s="14"/>
      <c r="N24" s="14"/>
      <c r="O24" s="14"/>
      <c r="Q24" s="64"/>
      <c r="R24" s="146"/>
      <c r="S24" s="74"/>
      <c r="T24" s="74"/>
      <c r="U24" s="76"/>
      <c r="V24" s="147"/>
    </row>
    <row r="25" spans="1:23" s="9" customFormat="1" ht="4.5" customHeight="1" thickBot="1" x14ac:dyDescent="0.35">
      <c r="A25" s="12"/>
      <c r="B25" s="12"/>
      <c r="C25" s="12"/>
      <c r="D25" s="12"/>
      <c r="E25" s="12"/>
      <c r="F25" s="12"/>
      <c r="G25" s="13"/>
      <c r="H25" s="13"/>
      <c r="I25" s="13"/>
      <c r="J25" s="13"/>
      <c r="K25" s="13"/>
      <c r="L25" s="14"/>
      <c r="M25" s="14"/>
      <c r="N25" s="14"/>
      <c r="O25" s="14"/>
      <c r="Q25" s="64"/>
      <c r="R25" s="146"/>
      <c r="S25" s="74"/>
      <c r="T25" s="74"/>
      <c r="U25" s="76"/>
      <c r="V25" s="147"/>
    </row>
    <row r="26" spans="1:23" ht="76.5" customHeight="1" thickBot="1" x14ac:dyDescent="0.35">
      <c r="A26" s="541" t="s">
        <v>13</v>
      </c>
      <c r="B26" s="16" t="s">
        <v>14</v>
      </c>
      <c r="C26" s="108" t="s">
        <v>15</v>
      </c>
      <c r="D26" s="118" t="s">
        <v>16</v>
      </c>
      <c r="E26" s="117" t="s">
        <v>17</v>
      </c>
      <c r="F26" s="16" t="s">
        <v>18</v>
      </c>
      <c r="G26" s="16" t="s">
        <v>233</v>
      </c>
      <c r="H26" s="16" t="s">
        <v>234</v>
      </c>
      <c r="I26" s="16" t="s">
        <v>19</v>
      </c>
      <c r="J26" s="16" t="s">
        <v>20</v>
      </c>
      <c r="K26" s="108" t="s">
        <v>21</v>
      </c>
      <c r="L26" s="136" t="s">
        <v>22</v>
      </c>
      <c r="M26" s="137" t="s">
        <v>236</v>
      </c>
      <c r="N26" s="138" t="s">
        <v>23</v>
      </c>
      <c r="O26" s="109" t="s">
        <v>39</v>
      </c>
      <c r="P26" s="16" t="s">
        <v>40</v>
      </c>
      <c r="R26" s="148" t="s">
        <v>237</v>
      </c>
      <c r="S26" s="140" t="s">
        <v>93</v>
      </c>
      <c r="T26" s="140" t="s">
        <v>239</v>
      </c>
      <c r="U26" s="140" t="s">
        <v>238</v>
      </c>
      <c r="V26" s="149" t="s">
        <v>97</v>
      </c>
    </row>
    <row r="27" spans="1:23" s="47" customFormat="1" ht="21.75" customHeight="1" thickBot="1" x14ac:dyDescent="0.35">
      <c r="A27" s="542"/>
      <c r="B27" s="46" t="s">
        <v>24</v>
      </c>
      <c r="C27" s="46" t="s">
        <v>25</v>
      </c>
      <c r="D27" s="112" t="s">
        <v>26</v>
      </c>
      <c r="E27" s="46" t="s">
        <v>27</v>
      </c>
      <c r="F27" s="46"/>
      <c r="G27" s="46" t="s">
        <v>28</v>
      </c>
      <c r="H27" s="46"/>
      <c r="I27" s="46" t="s">
        <v>29</v>
      </c>
      <c r="J27" s="46"/>
      <c r="K27" s="131" t="s">
        <v>235</v>
      </c>
      <c r="L27" s="133"/>
      <c r="M27" s="134"/>
      <c r="N27" s="135"/>
      <c r="O27" s="132" t="s">
        <v>30</v>
      </c>
      <c r="P27" s="46"/>
      <c r="Q27" s="66"/>
      <c r="R27" s="150"/>
      <c r="S27" s="67" t="s">
        <v>94</v>
      </c>
      <c r="T27" s="67" t="s">
        <v>95</v>
      </c>
      <c r="U27" s="94"/>
      <c r="V27" s="151" t="str">
        <f>IF(J28&lt;=0,"",IF(J28=90,$W$28))</f>
        <v/>
      </c>
      <c r="W27" s="37" t="s">
        <v>98</v>
      </c>
    </row>
    <row r="28" spans="1:23" ht="49.5" customHeight="1" x14ac:dyDescent="0.3">
      <c r="A28" s="231" t="str">
        <f>CDT!B26</f>
        <v>Artéméther-Luméfantrine 6cp (AL)</v>
      </c>
      <c r="B28" s="79"/>
      <c r="C28" s="110"/>
      <c r="D28" s="120" t="str">
        <f>IF(B28&lt;&gt;"",B28+C28,"")</f>
        <v/>
      </c>
      <c r="E28" s="119"/>
      <c r="F28" s="79"/>
      <c r="G28" s="79"/>
      <c r="H28" s="79"/>
      <c r="I28" s="79"/>
      <c r="J28" s="79"/>
      <c r="K28" s="110"/>
      <c r="L28" s="431" t="str">
        <f>IF(B28&lt;&gt;"",IF(J28=0,E28,((E28*90)/(90-J28))),"0")</f>
        <v>0</v>
      </c>
      <c r="M28" s="428" t="str">
        <f>IF(B28&lt;&gt;"",((E28/R28)*30),"0")</f>
        <v>0</v>
      </c>
      <c r="N28" s="250" t="str">
        <f>IF(B28&lt;&gt;"",IF(J28=0,((E28+L28)-K28),((M28*6)-K28)),"0")</f>
        <v>0</v>
      </c>
      <c r="O28" s="251"/>
      <c r="P28" s="81"/>
      <c r="R28" s="152">
        <f>(90-J28)</f>
        <v>90</v>
      </c>
      <c r="S28" s="68" t="e">
        <f>D28-(E28+G28+I28+H28)</f>
        <v>#VALUE!</v>
      </c>
      <c r="T28" s="68" t="e">
        <f>K28-S28</f>
        <v>#VALUE!</v>
      </c>
      <c r="U28" s="95">
        <v>6</v>
      </c>
      <c r="V28" s="153" t="e">
        <f t="shared" ref="V28:V52" si="0">IF(T28=0,"",$W$27)</f>
        <v>#VALUE!</v>
      </c>
      <c r="W28" s="37" t="s">
        <v>203</v>
      </c>
    </row>
    <row r="29" spans="1:23" ht="45" customHeight="1" x14ac:dyDescent="0.3">
      <c r="A29" s="231" t="str">
        <f>CDT!B27</f>
        <v>Artéméther-Luméfantrine 12cp (AL)</v>
      </c>
      <c r="B29" s="79"/>
      <c r="C29" s="110"/>
      <c r="D29" s="121" t="str">
        <f t="shared" ref="D29:D36" si="1">IF(B29&lt;&gt;"",B29+C29,"")</f>
        <v/>
      </c>
      <c r="E29" s="119"/>
      <c r="F29" s="79"/>
      <c r="G29" s="79"/>
      <c r="H29" s="79"/>
      <c r="I29" s="79"/>
      <c r="J29" s="79"/>
      <c r="K29" s="110"/>
      <c r="L29" s="431" t="str">
        <f t="shared" ref="L29:L36" si="2">IF(B29&lt;&gt;"",IF(J29=0,E29,((E29*90)/(90-J29))),"0")</f>
        <v>0</v>
      </c>
      <c r="M29" s="428" t="str">
        <f t="shared" ref="M29:M36" si="3">IF(B29&lt;&gt;"",((E29/R29)*30),"0")</f>
        <v>0</v>
      </c>
      <c r="N29" s="250" t="str">
        <f t="shared" ref="N29:N36" si="4">IF(B29&lt;&gt;"",IF(J29=0,((E29+L29)-K29),((M29*6)-K29)),"0")</f>
        <v>0</v>
      </c>
      <c r="O29" s="251"/>
      <c r="P29" s="81"/>
      <c r="R29" s="152">
        <f t="shared" ref="R29:R50" si="5">(90-J29)</f>
        <v>90</v>
      </c>
      <c r="S29" s="68" t="e">
        <f t="shared" ref="S29:S49" si="6">D29-(E29+G29+I29+H29)</f>
        <v>#VALUE!</v>
      </c>
      <c r="T29" s="68" t="e">
        <f t="shared" ref="T29:T50" si="7">K29-S29</f>
        <v>#VALUE!</v>
      </c>
      <c r="U29" s="95">
        <v>12</v>
      </c>
      <c r="V29" s="153" t="e">
        <f t="shared" si="0"/>
        <v>#VALUE!</v>
      </c>
    </row>
    <row r="30" spans="1:23" ht="49.5" customHeight="1" x14ac:dyDescent="0.3">
      <c r="A30" s="231" t="str">
        <f>CDT!B28</f>
        <v>Artéméther-Luméfantrine 18cp (AL)</v>
      </c>
      <c r="B30" s="79"/>
      <c r="C30" s="110"/>
      <c r="D30" s="121" t="str">
        <f t="shared" si="1"/>
        <v/>
      </c>
      <c r="E30" s="119"/>
      <c r="F30" s="79"/>
      <c r="G30" s="79"/>
      <c r="H30" s="79"/>
      <c r="I30" s="79"/>
      <c r="J30" s="79"/>
      <c r="K30" s="110"/>
      <c r="L30" s="431" t="str">
        <f t="shared" si="2"/>
        <v>0</v>
      </c>
      <c r="M30" s="428" t="str">
        <f t="shared" si="3"/>
        <v>0</v>
      </c>
      <c r="N30" s="250" t="str">
        <f t="shared" si="4"/>
        <v>0</v>
      </c>
      <c r="O30" s="251"/>
      <c r="P30" s="81"/>
      <c r="R30" s="152">
        <f t="shared" si="5"/>
        <v>90</v>
      </c>
      <c r="S30" s="68" t="e">
        <f t="shared" si="6"/>
        <v>#VALUE!</v>
      </c>
      <c r="T30" s="68" t="e">
        <f t="shared" si="7"/>
        <v>#VALUE!</v>
      </c>
      <c r="U30" s="95">
        <v>18</v>
      </c>
      <c r="V30" s="153" t="e">
        <f t="shared" si="0"/>
        <v>#VALUE!</v>
      </c>
    </row>
    <row r="31" spans="1:23" ht="49.5" customHeight="1" x14ac:dyDescent="0.3">
      <c r="A31" s="231" t="str">
        <f>CDT!B29</f>
        <v>Artéméther-Luméfantrine 24cp (AL)</v>
      </c>
      <c r="B31" s="79"/>
      <c r="C31" s="110"/>
      <c r="D31" s="121" t="str">
        <f t="shared" si="1"/>
        <v/>
      </c>
      <c r="E31" s="119"/>
      <c r="F31" s="79"/>
      <c r="G31" s="79"/>
      <c r="H31" s="79"/>
      <c r="I31" s="79"/>
      <c r="J31" s="79"/>
      <c r="K31" s="110"/>
      <c r="L31" s="431" t="str">
        <f t="shared" si="2"/>
        <v>0</v>
      </c>
      <c r="M31" s="428" t="str">
        <f t="shared" si="3"/>
        <v>0</v>
      </c>
      <c r="N31" s="250" t="str">
        <f t="shared" si="4"/>
        <v>0</v>
      </c>
      <c r="O31" s="251"/>
      <c r="P31" s="81"/>
      <c r="R31" s="152">
        <f t="shared" si="5"/>
        <v>90</v>
      </c>
      <c r="S31" s="68" t="e">
        <f t="shared" si="6"/>
        <v>#VALUE!</v>
      </c>
      <c r="T31" s="68" t="e">
        <f t="shared" si="7"/>
        <v>#VALUE!</v>
      </c>
      <c r="U31" s="95">
        <v>24</v>
      </c>
      <c r="V31" s="153" t="e">
        <f t="shared" si="0"/>
        <v>#VALUE!</v>
      </c>
    </row>
    <row r="32" spans="1:23" ht="50.25" hidden="1" customHeight="1" x14ac:dyDescent="0.3">
      <c r="A32" s="17" t="str">
        <f>CDT!B30</f>
        <v>Artéméther injectable 40 mg</v>
      </c>
      <c r="B32" s="79"/>
      <c r="C32" s="110"/>
      <c r="D32" s="121" t="str">
        <f t="shared" si="1"/>
        <v/>
      </c>
      <c r="E32" s="119"/>
      <c r="F32" s="79"/>
      <c r="G32" s="79"/>
      <c r="H32" s="79"/>
      <c r="I32" s="79"/>
      <c r="J32" s="79"/>
      <c r="K32" s="110"/>
      <c r="L32" s="431" t="str">
        <f t="shared" si="2"/>
        <v>0</v>
      </c>
      <c r="M32" s="428" t="str">
        <f t="shared" si="3"/>
        <v>0</v>
      </c>
      <c r="N32" s="250" t="str">
        <f t="shared" si="4"/>
        <v>0</v>
      </c>
      <c r="O32" s="251"/>
      <c r="P32" s="79"/>
      <c r="R32" s="152">
        <f t="shared" si="5"/>
        <v>90</v>
      </c>
      <c r="S32" s="68" t="e">
        <f t="shared" si="6"/>
        <v>#VALUE!</v>
      </c>
      <c r="T32" s="68" t="e">
        <f t="shared" si="7"/>
        <v>#VALUE!</v>
      </c>
      <c r="U32" s="95">
        <v>1</v>
      </c>
      <c r="V32" s="153" t="e">
        <f t="shared" si="0"/>
        <v>#VALUE!</v>
      </c>
    </row>
    <row r="33" spans="1:22" ht="50.25" hidden="1" customHeight="1" x14ac:dyDescent="0.3">
      <c r="A33" s="17" t="str">
        <f>CDT!B31</f>
        <v>Artéméther injectable 80 mg</v>
      </c>
      <c r="B33" s="79"/>
      <c r="C33" s="110"/>
      <c r="D33" s="121" t="str">
        <f t="shared" si="1"/>
        <v/>
      </c>
      <c r="E33" s="119"/>
      <c r="F33" s="79"/>
      <c r="G33" s="79"/>
      <c r="H33" s="79"/>
      <c r="I33" s="79"/>
      <c r="J33" s="79"/>
      <c r="K33" s="110"/>
      <c r="L33" s="431" t="str">
        <f t="shared" si="2"/>
        <v>0</v>
      </c>
      <c r="M33" s="428" t="str">
        <f t="shared" si="3"/>
        <v>0</v>
      </c>
      <c r="N33" s="250" t="str">
        <f t="shared" si="4"/>
        <v>0</v>
      </c>
      <c r="O33" s="251"/>
      <c r="P33" s="79"/>
      <c r="R33" s="152">
        <f t="shared" si="5"/>
        <v>90</v>
      </c>
      <c r="S33" s="68" t="e">
        <f t="shared" si="6"/>
        <v>#VALUE!</v>
      </c>
      <c r="T33" s="68" t="e">
        <f t="shared" si="7"/>
        <v>#VALUE!</v>
      </c>
      <c r="U33" s="95">
        <v>1</v>
      </c>
      <c r="V33" s="153" t="e">
        <f t="shared" si="0"/>
        <v>#VALUE!</v>
      </c>
    </row>
    <row r="34" spans="1:22" ht="50.25" hidden="1" customHeight="1" x14ac:dyDescent="0.3">
      <c r="A34" s="17" t="str">
        <f>CDT!B32</f>
        <v>Artésunate injectable 60 mg</v>
      </c>
      <c r="B34" s="79"/>
      <c r="C34" s="110"/>
      <c r="D34" s="121" t="str">
        <f t="shared" si="1"/>
        <v/>
      </c>
      <c r="E34" s="119"/>
      <c r="F34" s="79"/>
      <c r="G34" s="79"/>
      <c r="H34" s="79"/>
      <c r="I34" s="79"/>
      <c r="J34" s="79"/>
      <c r="K34" s="110"/>
      <c r="L34" s="431" t="str">
        <f t="shared" si="2"/>
        <v>0</v>
      </c>
      <c r="M34" s="428" t="str">
        <f t="shared" si="3"/>
        <v>0</v>
      </c>
      <c r="N34" s="250" t="str">
        <f t="shared" si="4"/>
        <v>0</v>
      </c>
      <c r="O34" s="251"/>
      <c r="P34" s="79"/>
      <c r="R34" s="152">
        <f t="shared" si="5"/>
        <v>90</v>
      </c>
      <c r="S34" s="68" t="e">
        <f t="shared" si="6"/>
        <v>#VALUE!</v>
      </c>
      <c r="T34" s="68" t="e">
        <f t="shared" si="7"/>
        <v>#VALUE!</v>
      </c>
      <c r="U34" s="95">
        <v>1</v>
      </c>
      <c r="V34" s="153" t="e">
        <f t="shared" si="0"/>
        <v>#VALUE!</v>
      </c>
    </row>
    <row r="35" spans="1:22" ht="50.25" hidden="1" customHeight="1" x14ac:dyDescent="0.3">
      <c r="A35" s="17" t="str">
        <f>CDT!B33</f>
        <v xml:space="preserve"> Sulfadoxine Pyriméthamine:  (SP)</v>
      </c>
      <c r="B35" s="79"/>
      <c r="C35" s="110"/>
      <c r="D35" s="121" t="str">
        <f t="shared" si="1"/>
        <v/>
      </c>
      <c r="E35" s="119"/>
      <c r="F35" s="79"/>
      <c r="G35" s="79"/>
      <c r="H35" s="79"/>
      <c r="I35" s="79"/>
      <c r="J35" s="79"/>
      <c r="K35" s="110"/>
      <c r="L35" s="431" t="str">
        <f t="shared" si="2"/>
        <v>0</v>
      </c>
      <c r="M35" s="428" t="str">
        <f t="shared" si="3"/>
        <v>0</v>
      </c>
      <c r="N35" s="250" t="str">
        <f t="shared" si="4"/>
        <v>0</v>
      </c>
      <c r="O35" s="251"/>
      <c r="P35" s="79"/>
      <c r="R35" s="152">
        <f t="shared" si="5"/>
        <v>90</v>
      </c>
      <c r="S35" s="68" t="e">
        <f t="shared" si="6"/>
        <v>#VALUE!</v>
      </c>
      <c r="T35" s="68" t="e">
        <f t="shared" si="7"/>
        <v>#VALUE!</v>
      </c>
      <c r="U35" s="95">
        <v>3</v>
      </c>
      <c r="V35" s="153" t="e">
        <f t="shared" si="0"/>
        <v>#VALUE!</v>
      </c>
    </row>
    <row r="36" spans="1:22" ht="45.75" customHeight="1" thickBot="1" x14ac:dyDescent="0.35">
      <c r="A36" s="231" t="str">
        <f>CDT!B34</f>
        <v>Test de Diagnostic Rapide  : (TDR)</v>
      </c>
      <c r="B36" s="79"/>
      <c r="C36" s="110"/>
      <c r="D36" s="305" t="str">
        <f t="shared" si="1"/>
        <v/>
      </c>
      <c r="E36" s="119"/>
      <c r="F36" s="79"/>
      <c r="G36" s="79"/>
      <c r="H36" s="79"/>
      <c r="I36" s="79"/>
      <c r="J36" s="79"/>
      <c r="K36" s="110"/>
      <c r="L36" s="431" t="str">
        <f t="shared" si="2"/>
        <v>0</v>
      </c>
      <c r="M36" s="428" t="str">
        <f t="shared" si="3"/>
        <v>0</v>
      </c>
      <c r="N36" s="250" t="str">
        <f t="shared" si="4"/>
        <v>0</v>
      </c>
      <c r="O36" s="251"/>
      <c r="P36" s="79"/>
      <c r="R36" s="152">
        <f t="shared" si="5"/>
        <v>90</v>
      </c>
      <c r="S36" s="68" t="e">
        <f t="shared" si="6"/>
        <v>#VALUE!</v>
      </c>
      <c r="T36" s="68" t="e">
        <f t="shared" si="7"/>
        <v>#VALUE!</v>
      </c>
      <c r="U36" s="95">
        <v>1</v>
      </c>
      <c r="V36" s="153" t="e">
        <f t="shared" si="0"/>
        <v>#VALUE!</v>
      </c>
    </row>
    <row r="37" spans="1:22" ht="34.5" hidden="1" customHeight="1" x14ac:dyDescent="0.3">
      <c r="A37" s="17" t="str">
        <f>CDT!B35</f>
        <v>Moustiquaire à Imprégnation Durable: (MID)</v>
      </c>
      <c r="B37" s="79"/>
      <c r="C37" s="110"/>
      <c r="D37" s="304">
        <f t="shared" ref="D37:D50" si="8">B37+C37</f>
        <v>0</v>
      </c>
      <c r="E37" s="119"/>
      <c r="F37" s="79"/>
      <c r="G37" s="79"/>
      <c r="H37" s="79"/>
      <c r="I37" s="79"/>
      <c r="J37" s="79"/>
      <c r="K37" s="110"/>
      <c r="L37" s="113">
        <f t="shared" ref="L37:L50" si="9">IF(J37=0,E37,((D37*90)/(90-J37)))</f>
        <v>0</v>
      </c>
      <c r="M37" s="55">
        <f t="shared" ref="M37:M50" si="10">(E37/R37)*30</f>
        <v>0</v>
      </c>
      <c r="N37" s="114">
        <f t="shared" ref="N37:N49" si="11">IF(J37=0,((E37+L37)-K37),((L37*2)-K37))</f>
        <v>0</v>
      </c>
      <c r="O37" s="111" t="str">
        <f t="shared" ref="O37:O50" si="12">IF(N37=0,"0",N37)</f>
        <v>0</v>
      </c>
      <c r="P37" s="79"/>
      <c r="R37" s="152">
        <f t="shared" si="5"/>
        <v>90</v>
      </c>
      <c r="S37" s="68">
        <f t="shared" si="6"/>
        <v>0</v>
      </c>
      <c r="T37" s="68">
        <f t="shared" si="7"/>
        <v>0</v>
      </c>
      <c r="U37" s="95">
        <v>1</v>
      </c>
      <c r="V37" s="153" t="str">
        <f t="shared" si="0"/>
        <v/>
      </c>
    </row>
    <row r="38" spans="1:22" ht="34.5" hidden="1" customHeight="1" x14ac:dyDescent="0.3">
      <c r="A38" s="17" t="str">
        <f>CDT!B40</f>
        <v>Artésunate Amodiaquine: (ASAQ) : 3 cp (25/67,5 mg)</v>
      </c>
      <c r="B38" s="79"/>
      <c r="C38" s="110"/>
      <c r="D38" s="121">
        <f t="shared" si="8"/>
        <v>0</v>
      </c>
      <c r="E38" s="119"/>
      <c r="F38" s="79"/>
      <c r="G38" s="79"/>
      <c r="H38" s="79"/>
      <c r="I38" s="79"/>
      <c r="J38" s="79"/>
      <c r="K38" s="110"/>
      <c r="L38" s="113">
        <f t="shared" si="9"/>
        <v>0</v>
      </c>
      <c r="M38" s="55">
        <f t="shared" si="10"/>
        <v>0</v>
      </c>
      <c r="N38" s="114">
        <f t="shared" si="11"/>
        <v>0</v>
      </c>
      <c r="O38" s="111" t="str">
        <f t="shared" si="12"/>
        <v>0</v>
      </c>
      <c r="P38" s="79"/>
      <c r="R38" s="152">
        <f t="shared" si="5"/>
        <v>90</v>
      </c>
      <c r="S38" s="68">
        <f t="shared" si="6"/>
        <v>0</v>
      </c>
      <c r="T38" s="68">
        <f t="shared" si="7"/>
        <v>0</v>
      </c>
      <c r="U38" s="95">
        <v>3</v>
      </c>
      <c r="V38" s="153" t="str">
        <f t="shared" si="0"/>
        <v/>
      </c>
    </row>
    <row r="39" spans="1:22" ht="34.5" hidden="1" customHeight="1" x14ac:dyDescent="0.3">
      <c r="A39" s="17" t="str">
        <f>CDT!B41</f>
        <v>Artésunate Amodiaquine: (ASAQ) 3 cp (50/135 mg)</v>
      </c>
      <c r="B39" s="79"/>
      <c r="C39" s="110"/>
      <c r="D39" s="121">
        <f t="shared" si="8"/>
        <v>0</v>
      </c>
      <c r="E39" s="119"/>
      <c r="F39" s="79"/>
      <c r="G39" s="79"/>
      <c r="H39" s="79"/>
      <c r="I39" s="79"/>
      <c r="J39" s="79"/>
      <c r="K39" s="110"/>
      <c r="L39" s="113">
        <f t="shared" si="9"/>
        <v>0</v>
      </c>
      <c r="M39" s="55">
        <f t="shared" si="10"/>
        <v>0</v>
      </c>
      <c r="N39" s="114">
        <f t="shared" si="11"/>
        <v>0</v>
      </c>
      <c r="O39" s="111" t="str">
        <f t="shared" si="12"/>
        <v>0</v>
      </c>
      <c r="P39" s="79"/>
      <c r="R39" s="152">
        <f t="shared" si="5"/>
        <v>90</v>
      </c>
      <c r="S39" s="68">
        <f t="shared" si="6"/>
        <v>0</v>
      </c>
      <c r="T39" s="68">
        <f t="shared" si="7"/>
        <v>0</v>
      </c>
      <c r="U39" s="95">
        <v>3</v>
      </c>
      <c r="V39" s="153" t="str">
        <f t="shared" si="0"/>
        <v/>
      </c>
    </row>
    <row r="40" spans="1:22" ht="34.5" hidden="1" customHeight="1" x14ac:dyDescent="0.3">
      <c r="A40" s="17" t="str">
        <f>CDT!B42</f>
        <v>Artésunate Amodiaquine: (ASAQ) 3 cp (100/270 mg)</v>
      </c>
      <c r="B40" s="79"/>
      <c r="C40" s="110"/>
      <c r="D40" s="121">
        <f t="shared" si="8"/>
        <v>0</v>
      </c>
      <c r="E40" s="119"/>
      <c r="F40" s="79"/>
      <c r="G40" s="79"/>
      <c r="H40" s="79"/>
      <c r="I40" s="79"/>
      <c r="J40" s="79"/>
      <c r="K40" s="110"/>
      <c r="L40" s="113">
        <f t="shared" si="9"/>
        <v>0</v>
      </c>
      <c r="M40" s="55">
        <f t="shared" si="10"/>
        <v>0</v>
      </c>
      <c r="N40" s="114">
        <f t="shared" si="11"/>
        <v>0</v>
      </c>
      <c r="O40" s="111" t="str">
        <f t="shared" si="12"/>
        <v>0</v>
      </c>
      <c r="P40" s="79"/>
      <c r="R40" s="152">
        <f t="shared" si="5"/>
        <v>90</v>
      </c>
      <c r="S40" s="68">
        <f t="shared" si="6"/>
        <v>0</v>
      </c>
      <c r="T40" s="68">
        <f t="shared" si="7"/>
        <v>0</v>
      </c>
      <c r="U40" s="95">
        <v>3</v>
      </c>
      <c r="V40" s="153" t="str">
        <f t="shared" si="0"/>
        <v/>
      </c>
    </row>
    <row r="41" spans="1:22" ht="34.5" hidden="1" customHeight="1" x14ac:dyDescent="0.3">
      <c r="A41" s="17" t="str">
        <f>CDT!B43</f>
        <v>Artésunate Amodiaquine: (ASAQ) 6 cp (100/270 mg)</v>
      </c>
      <c r="B41" s="79"/>
      <c r="C41" s="110"/>
      <c r="D41" s="121">
        <f t="shared" si="8"/>
        <v>0</v>
      </c>
      <c r="E41" s="119"/>
      <c r="F41" s="79"/>
      <c r="G41" s="79"/>
      <c r="H41" s="79"/>
      <c r="I41" s="79"/>
      <c r="J41" s="79"/>
      <c r="K41" s="110"/>
      <c r="L41" s="113">
        <f t="shared" si="9"/>
        <v>0</v>
      </c>
      <c r="M41" s="55">
        <f t="shared" si="10"/>
        <v>0</v>
      </c>
      <c r="N41" s="114">
        <f t="shared" si="11"/>
        <v>0</v>
      </c>
      <c r="O41" s="111" t="str">
        <f t="shared" si="12"/>
        <v>0</v>
      </c>
      <c r="P41" s="79"/>
      <c r="R41" s="152">
        <f t="shared" si="5"/>
        <v>90</v>
      </c>
      <c r="S41" s="68">
        <f t="shared" si="6"/>
        <v>0</v>
      </c>
      <c r="T41" s="68">
        <f t="shared" si="7"/>
        <v>0</v>
      </c>
      <c r="U41" s="95">
        <v>3</v>
      </c>
      <c r="V41" s="153" t="str">
        <f t="shared" si="0"/>
        <v/>
      </c>
    </row>
    <row r="42" spans="1:22" ht="34.5" hidden="1" customHeight="1" x14ac:dyDescent="0.3">
      <c r="A42" s="17" t="str">
        <f>CDT!B36</f>
        <v>Dihydroartéminisine Pipéraquine– Plaq / 3 comp 
( DHA-PPQ)  20/160 mg</v>
      </c>
      <c r="B42" s="79"/>
      <c r="C42" s="110"/>
      <c r="D42" s="121">
        <f t="shared" si="8"/>
        <v>0</v>
      </c>
      <c r="E42" s="119"/>
      <c r="F42" s="79"/>
      <c r="G42" s="79"/>
      <c r="H42" s="79"/>
      <c r="I42" s="79"/>
      <c r="J42" s="79"/>
      <c r="K42" s="110"/>
      <c r="L42" s="113">
        <f t="shared" si="9"/>
        <v>0</v>
      </c>
      <c r="M42" s="55">
        <f t="shared" si="10"/>
        <v>0</v>
      </c>
      <c r="N42" s="114">
        <f t="shared" si="11"/>
        <v>0</v>
      </c>
      <c r="O42" s="111" t="str">
        <f t="shared" si="12"/>
        <v>0</v>
      </c>
      <c r="P42" s="79"/>
      <c r="R42" s="152">
        <f t="shared" si="5"/>
        <v>90</v>
      </c>
      <c r="S42" s="68">
        <f t="shared" si="6"/>
        <v>0</v>
      </c>
      <c r="T42" s="68">
        <f t="shared" si="7"/>
        <v>0</v>
      </c>
      <c r="U42" s="95">
        <v>1</v>
      </c>
      <c r="V42" s="153" t="str">
        <f t="shared" si="0"/>
        <v/>
      </c>
    </row>
    <row r="43" spans="1:22" ht="34.5" hidden="1" customHeight="1" x14ac:dyDescent="0.3">
      <c r="A43" s="17" t="str">
        <f>CDT!B37</f>
        <v>Dihydroartéminisine Pipéraquine– Plaq / 3 comp 
( DHA-PPQ)  40/320 mg</v>
      </c>
      <c r="B43" s="79"/>
      <c r="C43" s="110"/>
      <c r="D43" s="121">
        <f t="shared" si="8"/>
        <v>0</v>
      </c>
      <c r="E43" s="119"/>
      <c r="F43" s="79"/>
      <c r="G43" s="79"/>
      <c r="H43" s="79"/>
      <c r="I43" s="79"/>
      <c r="J43" s="79"/>
      <c r="K43" s="110"/>
      <c r="L43" s="113">
        <f t="shared" si="9"/>
        <v>0</v>
      </c>
      <c r="M43" s="55">
        <f t="shared" si="10"/>
        <v>0</v>
      </c>
      <c r="N43" s="114">
        <f t="shared" si="11"/>
        <v>0</v>
      </c>
      <c r="O43" s="111" t="str">
        <f t="shared" si="12"/>
        <v>0</v>
      </c>
      <c r="P43" s="79"/>
      <c r="R43" s="152">
        <f t="shared" si="5"/>
        <v>90</v>
      </c>
      <c r="S43" s="68">
        <f t="shared" si="6"/>
        <v>0</v>
      </c>
      <c r="T43" s="68">
        <f t="shared" si="7"/>
        <v>0</v>
      </c>
      <c r="U43" s="95">
        <v>1</v>
      </c>
      <c r="V43" s="153" t="str">
        <f t="shared" si="0"/>
        <v/>
      </c>
    </row>
    <row r="44" spans="1:22" ht="34.5" hidden="1" customHeight="1" x14ac:dyDescent="0.3">
      <c r="A44" s="17" t="str">
        <f>CDT!B38</f>
        <v>Dihydroartéminisine Pipéraquine– Plaq / 6 comp 
( DHA-PPQ)  40/320 mg</v>
      </c>
      <c r="B44" s="79"/>
      <c r="C44" s="110"/>
      <c r="D44" s="121">
        <f t="shared" si="8"/>
        <v>0</v>
      </c>
      <c r="E44" s="119"/>
      <c r="F44" s="79"/>
      <c r="G44" s="79"/>
      <c r="H44" s="79"/>
      <c r="I44" s="79"/>
      <c r="J44" s="79"/>
      <c r="K44" s="110"/>
      <c r="L44" s="113">
        <f t="shared" si="9"/>
        <v>0</v>
      </c>
      <c r="M44" s="55">
        <f t="shared" si="10"/>
        <v>0</v>
      </c>
      <c r="N44" s="114">
        <f t="shared" si="11"/>
        <v>0</v>
      </c>
      <c r="O44" s="111" t="str">
        <f t="shared" si="12"/>
        <v>0</v>
      </c>
      <c r="P44" s="79"/>
      <c r="R44" s="152">
        <f t="shared" si="5"/>
        <v>90</v>
      </c>
      <c r="S44" s="68">
        <f t="shared" si="6"/>
        <v>0</v>
      </c>
      <c r="T44" s="68">
        <f t="shared" si="7"/>
        <v>0</v>
      </c>
      <c r="U44" s="95">
        <v>1</v>
      </c>
      <c r="V44" s="153" t="str">
        <f t="shared" si="0"/>
        <v/>
      </c>
    </row>
    <row r="45" spans="1:22" ht="34.5" hidden="1" customHeight="1" x14ac:dyDescent="0.3">
      <c r="A45" s="17" t="str">
        <f>CDT!B44</f>
        <v>Artésunate - Méfloquine (AS-MF)</v>
      </c>
      <c r="B45" s="79"/>
      <c r="C45" s="110"/>
      <c r="D45" s="121">
        <f t="shared" si="8"/>
        <v>0</v>
      </c>
      <c r="E45" s="119"/>
      <c r="F45" s="79"/>
      <c r="G45" s="79"/>
      <c r="H45" s="79"/>
      <c r="I45" s="79"/>
      <c r="J45" s="79"/>
      <c r="K45" s="110"/>
      <c r="L45" s="113">
        <f t="shared" si="9"/>
        <v>0</v>
      </c>
      <c r="M45" s="55">
        <f t="shared" si="10"/>
        <v>0</v>
      </c>
      <c r="N45" s="114">
        <f t="shared" si="11"/>
        <v>0</v>
      </c>
      <c r="O45" s="111" t="str">
        <f t="shared" si="12"/>
        <v>0</v>
      </c>
      <c r="P45" s="79"/>
      <c r="R45" s="152">
        <f t="shared" si="5"/>
        <v>90</v>
      </c>
      <c r="S45" s="68">
        <f t="shared" si="6"/>
        <v>0</v>
      </c>
      <c r="T45" s="68">
        <f t="shared" si="7"/>
        <v>0</v>
      </c>
      <c r="U45" s="95">
        <v>1</v>
      </c>
      <c r="V45" s="153" t="str">
        <f t="shared" si="0"/>
        <v/>
      </c>
    </row>
    <row r="46" spans="1:22" ht="34.5" hidden="1" customHeight="1" x14ac:dyDescent="0.3">
      <c r="A46" s="17" t="str">
        <f>CDT!B45</f>
        <v>Quinine comprimé 300mg</v>
      </c>
      <c r="B46" s="79"/>
      <c r="C46" s="110"/>
      <c r="D46" s="121">
        <f t="shared" si="8"/>
        <v>0</v>
      </c>
      <c r="E46" s="119"/>
      <c r="F46" s="79"/>
      <c r="G46" s="79"/>
      <c r="H46" s="79"/>
      <c r="I46" s="79"/>
      <c r="J46" s="79"/>
      <c r="K46" s="110"/>
      <c r="L46" s="113">
        <f t="shared" si="9"/>
        <v>0</v>
      </c>
      <c r="M46" s="55">
        <f t="shared" si="10"/>
        <v>0</v>
      </c>
      <c r="N46" s="114">
        <f t="shared" si="11"/>
        <v>0</v>
      </c>
      <c r="O46" s="111" t="str">
        <f t="shared" si="12"/>
        <v>0</v>
      </c>
      <c r="P46" s="79"/>
      <c r="R46" s="152">
        <f t="shared" si="5"/>
        <v>90</v>
      </c>
      <c r="S46" s="68">
        <f t="shared" si="6"/>
        <v>0</v>
      </c>
      <c r="T46" s="68">
        <f t="shared" si="7"/>
        <v>0</v>
      </c>
      <c r="U46" s="95">
        <v>1</v>
      </c>
      <c r="V46" s="153" t="str">
        <f t="shared" si="0"/>
        <v/>
      </c>
    </row>
    <row r="47" spans="1:22" ht="34.5" hidden="1" customHeight="1" x14ac:dyDescent="0.3">
      <c r="A47" s="17" t="str">
        <f>CDT!B46</f>
        <v>Quinine injectable 300 mg</v>
      </c>
      <c r="B47" s="79"/>
      <c r="C47" s="110"/>
      <c r="D47" s="121">
        <f t="shared" si="8"/>
        <v>0</v>
      </c>
      <c r="E47" s="119"/>
      <c r="F47" s="79"/>
      <c r="G47" s="79"/>
      <c r="H47" s="79"/>
      <c r="I47" s="79"/>
      <c r="J47" s="79"/>
      <c r="K47" s="110"/>
      <c r="L47" s="113">
        <f t="shared" si="9"/>
        <v>0</v>
      </c>
      <c r="M47" s="55">
        <f t="shared" si="10"/>
        <v>0</v>
      </c>
      <c r="N47" s="114">
        <f t="shared" si="11"/>
        <v>0</v>
      </c>
      <c r="O47" s="111" t="str">
        <f t="shared" si="12"/>
        <v>0</v>
      </c>
      <c r="P47" s="79"/>
      <c r="R47" s="152">
        <f t="shared" si="5"/>
        <v>90</v>
      </c>
      <c r="S47" s="68">
        <f t="shared" si="6"/>
        <v>0</v>
      </c>
      <c r="T47" s="68">
        <f t="shared" si="7"/>
        <v>0</v>
      </c>
      <c r="U47" s="95">
        <v>1</v>
      </c>
      <c r="V47" s="153" t="str">
        <f t="shared" si="0"/>
        <v/>
      </c>
    </row>
    <row r="48" spans="1:22" ht="34.5" hidden="1" customHeight="1" x14ac:dyDescent="0.3">
      <c r="A48" s="17" t="str">
        <f>CDT!B47</f>
        <v>Quinine injectable 600 mg</v>
      </c>
      <c r="B48" s="79"/>
      <c r="C48" s="110"/>
      <c r="D48" s="121">
        <f t="shared" si="8"/>
        <v>0</v>
      </c>
      <c r="E48" s="119"/>
      <c r="F48" s="79"/>
      <c r="G48" s="79"/>
      <c r="H48" s="79"/>
      <c r="I48" s="79"/>
      <c r="J48" s="79"/>
      <c r="K48" s="110"/>
      <c r="L48" s="113">
        <f t="shared" si="9"/>
        <v>0</v>
      </c>
      <c r="M48" s="55">
        <f t="shared" si="10"/>
        <v>0</v>
      </c>
      <c r="N48" s="114">
        <f t="shared" si="11"/>
        <v>0</v>
      </c>
      <c r="O48" s="111" t="str">
        <f t="shared" si="12"/>
        <v>0</v>
      </c>
      <c r="P48" s="79"/>
      <c r="R48" s="152">
        <f t="shared" si="5"/>
        <v>90</v>
      </c>
      <c r="S48" s="68">
        <f t="shared" si="6"/>
        <v>0</v>
      </c>
      <c r="T48" s="68">
        <f t="shared" si="7"/>
        <v>0</v>
      </c>
      <c r="U48" s="95">
        <v>1</v>
      </c>
      <c r="V48" s="153" t="str">
        <f t="shared" si="0"/>
        <v/>
      </c>
    </row>
    <row r="49" spans="1:22" ht="34.5" hidden="1" customHeight="1" x14ac:dyDescent="0.3">
      <c r="A49" s="17" t="str">
        <f>CDT!B48</f>
        <v>Quinine injectable 600 mg</v>
      </c>
      <c r="B49" s="79"/>
      <c r="C49" s="110"/>
      <c r="D49" s="121">
        <f t="shared" si="8"/>
        <v>0</v>
      </c>
      <c r="E49" s="119"/>
      <c r="F49" s="79"/>
      <c r="G49" s="79"/>
      <c r="H49" s="79"/>
      <c r="I49" s="79"/>
      <c r="J49" s="79"/>
      <c r="K49" s="110"/>
      <c r="L49" s="113">
        <f t="shared" si="9"/>
        <v>0</v>
      </c>
      <c r="M49" s="55">
        <f t="shared" si="10"/>
        <v>0</v>
      </c>
      <c r="N49" s="114">
        <f t="shared" si="11"/>
        <v>0</v>
      </c>
      <c r="O49" s="111" t="str">
        <f t="shared" si="12"/>
        <v>0</v>
      </c>
      <c r="P49" s="79"/>
      <c r="R49" s="152">
        <f t="shared" si="5"/>
        <v>90</v>
      </c>
      <c r="S49" s="68">
        <f t="shared" si="6"/>
        <v>0</v>
      </c>
      <c r="T49" s="68">
        <f t="shared" si="7"/>
        <v>0</v>
      </c>
      <c r="U49" s="95">
        <v>1</v>
      </c>
      <c r="V49" s="153" t="str">
        <f t="shared" si="0"/>
        <v/>
      </c>
    </row>
    <row r="50" spans="1:22" ht="34.5" hidden="1" customHeight="1" thickBot="1" x14ac:dyDescent="0.35">
      <c r="A50" s="17" t="str">
        <f>CDT!B49</f>
        <v>Artéméther injectable 100 mg</v>
      </c>
      <c r="B50" s="79"/>
      <c r="C50" s="110"/>
      <c r="D50" s="122">
        <f t="shared" si="8"/>
        <v>0</v>
      </c>
      <c r="E50" s="119"/>
      <c r="F50" s="79"/>
      <c r="G50" s="79"/>
      <c r="H50" s="79"/>
      <c r="I50" s="79"/>
      <c r="J50" s="79"/>
      <c r="K50" s="110"/>
      <c r="L50" s="115">
        <f t="shared" si="9"/>
        <v>0</v>
      </c>
      <c r="M50" s="130">
        <f t="shared" si="10"/>
        <v>0</v>
      </c>
      <c r="N50" s="116">
        <f>IF(J50=0,((E50+L50)-K50),((L50*2)-K50))</f>
        <v>0</v>
      </c>
      <c r="O50" s="111" t="str">
        <f t="shared" si="12"/>
        <v>0</v>
      </c>
      <c r="P50" s="79"/>
      <c r="R50" s="152">
        <f t="shared" si="5"/>
        <v>90</v>
      </c>
      <c r="S50" s="68">
        <f>D50-(E50+G50+I50+H50)</f>
        <v>0</v>
      </c>
      <c r="T50" s="68">
        <f t="shared" si="7"/>
        <v>0</v>
      </c>
      <c r="U50" s="95">
        <v>1</v>
      </c>
      <c r="V50" s="153" t="str">
        <f t="shared" si="0"/>
        <v/>
      </c>
    </row>
    <row r="51" spans="1:22" ht="34.5" hidden="1" customHeight="1" x14ac:dyDescent="0.3">
      <c r="A51" s="17"/>
      <c r="B51" s="79"/>
      <c r="C51" s="79"/>
      <c r="D51" s="56"/>
      <c r="E51" s="79"/>
      <c r="F51" s="79"/>
      <c r="G51" s="79"/>
      <c r="H51" s="79"/>
      <c r="I51" s="79"/>
      <c r="J51" s="79"/>
      <c r="K51" s="79"/>
      <c r="L51" s="57"/>
      <c r="M51" s="57"/>
      <c r="N51" s="58"/>
      <c r="O51" s="80"/>
      <c r="P51" s="79"/>
      <c r="R51" s="152"/>
      <c r="S51" s="68"/>
      <c r="T51" s="68"/>
      <c r="U51" s="95"/>
      <c r="V51" s="153" t="str">
        <f t="shared" si="0"/>
        <v/>
      </c>
    </row>
    <row r="52" spans="1:22" ht="34.5" hidden="1" customHeight="1" x14ac:dyDescent="0.3">
      <c r="A52" s="17"/>
      <c r="B52" s="79"/>
      <c r="C52" s="79"/>
      <c r="D52" s="53"/>
      <c r="E52" s="79"/>
      <c r="F52" s="79"/>
      <c r="G52" s="79"/>
      <c r="H52" s="79"/>
      <c r="I52" s="79"/>
      <c r="J52" s="79"/>
      <c r="K52" s="79"/>
      <c r="L52" s="54"/>
      <c r="M52" s="54"/>
      <c r="N52" s="55"/>
      <c r="O52" s="80"/>
      <c r="P52" s="79"/>
      <c r="R52" s="152"/>
      <c r="S52" s="68"/>
      <c r="T52" s="68"/>
      <c r="U52" s="95"/>
      <c r="V52" s="153" t="str">
        <f t="shared" si="0"/>
        <v/>
      </c>
    </row>
    <row r="53" spans="1:22" s="235" customFormat="1" ht="16.5" customHeight="1" x14ac:dyDescent="0.35">
      <c r="A53" s="494" t="s">
        <v>290</v>
      </c>
      <c r="B53" s="494"/>
      <c r="C53" s="494"/>
      <c r="D53" s="494"/>
      <c r="E53" s="232"/>
      <c r="F53" s="232"/>
      <c r="G53" s="233" t="s">
        <v>298</v>
      </c>
      <c r="H53" s="233"/>
      <c r="I53" s="232"/>
      <c r="J53" s="234"/>
      <c r="K53" s="232"/>
      <c r="L53" s="232"/>
      <c r="M53" s="232"/>
      <c r="N53" s="232"/>
      <c r="O53" s="232"/>
      <c r="Q53" s="236"/>
      <c r="R53" s="237"/>
      <c r="S53" s="238"/>
      <c r="T53" s="238"/>
      <c r="U53" s="239"/>
      <c r="V53" s="240"/>
    </row>
    <row r="54" spans="1:22" ht="34.5" customHeight="1" x14ac:dyDescent="0.3">
      <c r="A54" s="18"/>
      <c r="B54" s="18"/>
      <c r="C54" s="18"/>
      <c r="D54" s="18"/>
      <c r="E54" s="18"/>
      <c r="F54" s="18"/>
      <c r="G54" s="18"/>
      <c r="H54" s="18"/>
      <c r="I54" s="18"/>
      <c r="J54" s="18"/>
      <c r="K54" s="18"/>
      <c r="L54" s="18"/>
      <c r="M54" s="18"/>
      <c r="N54" s="18"/>
      <c r="O54" s="18"/>
      <c r="R54" s="154"/>
      <c r="S54" s="69"/>
      <c r="T54" s="69"/>
      <c r="U54" s="70"/>
      <c r="V54" s="155"/>
    </row>
    <row r="55" spans="1:22" ht="35.25" customHeight="1" x14ac:dyDescent="0.3">
      <c r="B55" s="18"/>
      <c r="C55" s="18"/>
      <c r="D55" s="18"/>
      <c r="E55" s="18"/>
      <c r="F55" s="18"/>
      <c r="I55" s="18"/>
      <c r="J55" s="18"/>
      <c r="K55" s="18"/>
      <c r="L55" s="18"/>
      <c r="M55" s="18"/>
      <c r="N55" s="18"/>
      <c r="O55" s="18"/>
      <c r="R55" s="154"/>
      <c r="S55" s="69"/>
      <c r="T55" s="69"/>
      <c r="U55" s="70"/>
      <c r="V55" s="155"/>
    </row>
    <row r="56" spans="1:22" s="235" customFormat="1" ht="16.5" customHeight="1" x14ac:dyDescent="0.35">
      <c r="A56" s="494" t="s">
        <v>289</v>
      </c>
      <c r="B56" s="494"/>
      <c r="C56" s="494"/>
      <c r="D56" s="494"/>
      <c r="E56" s="232"/>
      <c r="F56" s="232"/>
      <c r="G56" s="561" t="s">
        <v>299</v>
      </c>
      <c r="H56" s="561"/>
      <c r="I56" s="561"/>
      <c r="J56" s="561"/>
      <c r="K56" s="561"/>
      <c r="L56" s="561"/>
      <c r="M56" s="561"/>
      <c r="N56" s="561"/>
      <c r="O56" s="561"/>
      <c r="Q56" s="236"/>
      <c r="R56" s="237"/>
      <c r="S56" s="238"/>
      <c r="T56" s="238"/>
      <c r="U56" s="239"/>
      <c r="V56" s="240"/>
    </row>
  </sheetData>
  <mergeCells count="26">
    <mergeCell ref="A56:D56"/>
    <mergeCell ref="G56:O56"/>
    <mergeCell ref="A23:C23"/>
    <mergeCell ref="D23:F23"/>
    <mergeCell ref="I23:N23"/>
    <mergeCell ref="O23:P23"/>
    <mergeCell ref="A26:A27"/>
    <mergeCell ref="A53:D53"/>
    <mergeCell ref="A19:C19"/>
    <mergeCell ref="D19:N19"/>
    <mergeCell ref="R19:V19"/>
    <mergeCell ref="A21:C21"/>
    <mergeCell ref="D21:H21"/>
    <mergeCell ref="O21:P21"/>
    <mergeCell ref="L17:P17"/>
    <mergeCell ref="A1:B1"/>
    <mergeCell ref="A3:B3"/>
    <mergeCell ref="A4:B4"/>
    <mergeCell ref="A11:O11"/>
    <mergeCell ref="B13:C13"/>
    <mergeCell ref="E13:J13"/>
    <mergeCell ref="B15:C15"/>
    <mergeCell ref="D15:F15"/>
    <mergeCell ref="G15:I15"/>
    <mergeCell ref="B17:E17"/>
    <mergeCell ref="G17:K17"/>
  </mergeCells>
  <conditionalFormatting sqref="T28">
    <cfRule type="cellIs" dxfId="2541" priority="23" operator="greaterThan">
      <formula>0</formula>
    </cfRule>
    <cfRule type="cellIs" dxfId="2540" priority="24" operator="greaterThan">
      <formula>0</formula>
    </cfRule>
    <cfRule type="cellIs" dxfId="2539" priority="25" operator="lessThan">
      <formula>0</formula>
    </cfRule>
    <cfRule type="cellIs" dxfId="2538" priority="26" operator="notEqual">
      <formula>0</formula>
    </cfRule>
  </conditionalFormatting>
  <conditionalFormatting sqref="T29:T31">
    <cfRule type="cellIs" dxfId="2537" priority="19" operator="greaterThan">
      <formula>0</formula>
    </cfRule>
    <cfRule type="cellIs" dxfId="2536" priority="20" operator="greaterThan">
      <formula>0</formula>
    </cfRule>
    <cfRule type="cellIs" dxfId="2535" priority="21" operator="lessThan">
      <formula>0</formula>
    </cfRule>
    <cfRule type="cellIs" dxfId="2534" priority="22" operator="notEqual">
      <formula>0</formula>
    </cfRule>
  </conditionalFormatting>
  <conditionalFormatting sqref="T32:T49">
    <cfRule type="cellIs" dxfId="2533" priority="15" operator="greaterThan">
      <formula>0</formula>
    </cfRule>
    <cfRule type="cellIs" dxfId="2532" priority="16" operator="greaterThan">
      <formula>0</formula>
    </cfRule>
    <cfRule type="cellIs" dxfId="2531" priority="17" operator="lessThan">
      <formula>0</formula>
    </cfRule>
    <cfRule type="cellIs" dxfId="2530" priority="18" operator="notEqual">
      <formula>0</formula>
    </cfRule>
  </conditionalFormatting>
  <conditionalFormatting sqref="T50:T52">
    <cfRule type="cellIs" dxfId="2529" priority="11" operator="greaterThan">
      <formula>0</formula>
    </cfRule>
    <cfRule type="cellIs" dxfId="2528" priority="12" operator="greaterThan">
      <formula>0</formula>
    </cfRule>
    <cfRule type="cellIs" dxfId="2527" priority="13" operator="lessThan">
      <formula>0</formula>
    </cfRule>
    <cfRule type="cellIs" dxfId="2526" priority="14" operator="notEqual">
      <formula>0</formula>
    </cfRule>
  </conditionalFormatting>
  <conditionalFormatting sqref="K28 K50:K52">
    <cfRule type="expression" dxfId="2525" priority="9">
      <formula>K28&lt;S28</formula>
    </cfRule>
    <cfRule type="expression" dxfId="2524" priority="10">
      <formula>K28&gt;S28</formula>
    </cfRule>
  </conditionalFormatting>
  <conditionalFormatting sqref="J28">
    <cfRule type="cellIs" dxfId="2523" priority="8" operator="greaterThan">
      <formula>90</formula>
    </cfRule>
  </conditionalFormatting>
  <conditionalFormatting sqref="J37:J49">
    <cfRule type="cellIs" dxfId="2522" priority="7" operator="greaterThan">
      <formula>90</formula>
    </cfRule>
  </conditionalFormatting>
  <conditionalFormatting sqref="J50:J52">
    <cfRule type="cellIs" dxfId="2521" priority="6" operator="greaterThan">
      <formula>90</formula>
    </cfRule>
  </conditionalFormatting>
  <conditionalFormatting sqref="K37:K49">
    <cfRule type="expression" dxfId="2520" priority="4">
      <formula>K37&lt;S37</formula>
    </cfRule>
    <cfRule type="expression" dxfId="2519" priority="5">
      <formula>K37&gt;S37</formula>
    </cfRule>
  </conditionalFormatting>
  <conditionalFormatting sqref="K29:K36">
    <cfRule type="expression" dxfId="2518" priority="2">
      <formula>K29&lt;S29</formula>
    </cfRule>
    <cfRule type="expression" dxfId="2517" priority="3">
      <formula>K29&gt;S29</formula>
    </cfRule>
  </conditionalFormatting>
  <conditionalFormatting sqref="J29:J36">
    <cfRule type="cellIs" dxfId="2516" priority="1" operator="greaterThan">
      <formula>90</formula>
    </cfRule>
  </conditionalFormatting>
  <dataValidations count="9">
    <dataValidation type="whole" allowBlank="1" showInputMessage="1" showErrorMessage="1" prompt="La quantité accordée par le point Focal ne peut être supérieure à la somme du CMMa et la quantité commandée pour le trimestre._x000a_Merci de revoir la quantité dans la colonne O._x000a_" sqref="O28:O36">
      <formula1>0</formula1>
      <formula2>+M28+N28</formula2>
    </dataValidation>
    <dataValidation type="whole" allowBlank="1" showInputMessage="1" showErrorMessage="1" prompt="SVP _x000a_Veuillez inscrire le nombre d'ACS dans l'air sanitaire._x000a_Merci" sqref="O23:P23">
      <formula1>0</formula1>
      <formula2>500</formula2>
    </dataValidation>
    <dataValidation type="list" allowBlank="1" showInputMessage="1" showErrorMessage="1" sqref="D23:F23">
      <formula1>typerapport2</formula1>
    </dataValidation>
    <dataValidation errorStyle="information" allowBlank="1" showInputMessage="1" showErrorMessage="1" error="Vérifiez SVP l'inventaire physique,_x000a__x000a_MERI" sqref="K28:K36"/>
    <dataValidation allowBlank="1" showInputMessage="1" showErrorMessage="1" prompt="SVP Saisissez le Nom du site et la date de dépôt de la commande en premier. Merci" sqref="B28:B36"/>
    <dataValidation type="date" errorStyle="warning" allowBlank="1" showInputMessage="1" showErrorMessage="1" promptTitle="Instruction" prompt="SVP Saisissez la date sous le format:_x000a_00/00/0000. exemple 15/09/2016,_x000a_Merci_x000a_" sqref="D21:H21">
      <formula1>42370</formula1>
      <formula2>44926</formula2>
    </dataValidation>
    <dataValidation errorStyle="information" allowBlank="1" showInputMessage="1" showErrorMessage="1" errorTitle="Instruction" error="Saisissez le Texte en MAJUSCULE_x000a_Exemple: CMS AGOE_x000a_Merci" promptTitle="Instruction" prompt="Saisissez le Texte en MAJUSCULE_x000a_Exemple: CMS AGOE_x000a_Merci" sqref="D19:N19"/>
    <dataValidation type="whole" allowBlank="1" showInputMessage="1" showErrorMessage="1" prompt="La valeur ne peut pas être supérieure à 89_x000a_Si tel est le cas déteminer la quantité à commander directement à la colonne M._x000a_merci" sqref="J28:J52">
      <formula1>0</formula1>
      <formula2>89</formula2>
    </dataValidation>
    <dataValidation type="whole" operator="lessThanOrEqual" allowBlank="1" showInputMessage="1" showErrorMessage="1" promptTitle="instruction" prompt="La valeur de la cellule ne peut pas être supérieure à la quantité Totale inscrite dans la colonne D._x000a_Merci de vérifier." sqref="E28:E52">
      <formula1>D28</formula1>
    </dataValidation>
  </dataValidations>
  <pageMargins left="0.21" right="0.23622047244094491" top="0.74803149606299213" bottom="0.74803149606299213" header="0.31496062992125984" footer="0.31496062992125984"/>
  <pageSetup paperSize="9" scale="40" orientation="landscape" r:id="rId1"/>
  <headerFooter alignWithMargins="0">
    <oddFooter>&amp;C&amp;"Arial,Gras"PNLS /IST, Avenue des Armées, -05 BP 424 Lomé –Togo ; Tel 22 20 94 39 Fax : 22 20 94 36    Site Web : www.pnls.tg</oddFooter>
  </headerFooter>
  <drawing r:id="rId2"/>
</worksheet>
</file>

<file path=xl/worksheets/sheet7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rgb="FF00B050"/>
  </sheetPr>
  <dimension ref="A1:AA54"/>
  <sheetViews>
    <sheetView showGridLines="0" view="pageBreakPreview" topLeftCell="A11" zoomScale="80" zoomScaleNormal="125" zoomScaleSheetLayoutView="80" workbookViewId="0">
      <pane xSplit="1" ySplit="15" topLeftCell="B26" activePane="bottomRight" state="frozen"/>
      <selection activeCell="A32" sqref="A32:XFD32"/>
      <selection pane="topRight" activeCell="A32" sqref="A32:XFD32"/>
      <selection pane="bottomLeft" activeCell="A32" sqref="A32:XFD32"/>
      <selection pane="bottomRight" activeCell="D19" sqref="D19:N19"/>
    </sheetView>
  </sheetViews>
  <sheetFormatPr baseColWidth="10" defaultColWidth="7.33203125" defaultRowHeight="13.8" x14ac:dyDescent="0.3"/>
  <cols>
    <col min="1" max="1" width="53.44140625" style="3" customWidth="1"/>
    <col min="2" max="10" width="8.109375" style="3" customWidth="1"/>
    <col min="11" max="11" width="9.88671875" style="3" customWidth="1"/>
    <col min="12" max="12" width="8.88671875" style="3" customWidth="1"/>
    <col min="13" max="13" width="8.44140625" style="3" customWidth="1"/>
    <col min="14" max="14" width="9.44140625" style="3" customWidth="1"/>
    <col min="15" max="15" width="9.5546875" style="39" customWidth="1"/>
    <col min="16" max="16" width="16.44140625" style="3" customWidth="1"/>
    <col min="17" max="17" width="2.109375" style="62" customWidth="1"/>
    <col min="18" max="18" width="7.33203125" style="306" hidden="1" customWidth="1"/>
    <col min="19" max="19" width="7.44140625" style="77" customWidth="1"/>
    <col min="20" max="20" width="10.5546875" style="77" customWidth="1"/>
    <col min="21" max="21" width="7.44140625" style="77" bestFit="1" customWidth="1"/>
    <col min="22" max="22" width="7.88671875" style="78" bestFit="1" customWidth="1"/>
    <col min="23" max="23" width="33.33203125" style="77" customWidth="1"/>
    <col min="24" max="16384" width="7.33203125" style="3"/>
  </cols>
  <sheetData>
    <row r="1" spans="1:23" ht="17.25" customHeight="1" x14ac:dyDescent="0.3">
      <c r="A1" s="549" t="s">
        <v>452</v>
      </c>
      <c r="B1" s="549"/>
      <c r="C1" s="2"/>
      <c r="D1" s="2"/>
      <c r="E1"/>
      <c r="F1"/>
      <c r="G1"/>
      <c r="H1"/>
      <c r="I1"/>
      <c r="J1"/>
      <c r="N1" s="4" t="s">
        <v>1</v>
      </c>
      <c r="O1" s="5"/>
      <c r="S1" s="69"/>
      <c r="T1" s="69"/>
      <c r="U1" s="69"/>
      <c r="V1" s="70"/>
      <c r="W1" s="69"/>
    </row>
    <row r="2" spans="1:23" ht="13.5" customHeight="1" x14ac:dyDescent="0.3">
      <c r="A2" s="1" t="s">
        <v>453</v>
      </c>
      <c r="B2" s="1"/>
      <c r="C2" s="2"/>
      <c r="D2" s="2"/>
      <c r="E2"/>
      <c r="F2"/>
      <c r="G2"/>
      <c r="H2"/>
      <c r="I2"/>
      <c r="J2"/>
      <c r="M2" s="4"/>
      <c r="N2" s="4" t="s">
        <v>3</v>
      </c>
      <c r="O2" s="5"/>
      <c r="S2" s="69"/>
      <c r="T2" s="69"/>
      <c r="U2" s="69"/>
      <c r="V2" s="70"/>
      <c r="W2" s="69"/>
    </row>
    <row r="3" spans="1:23" ht="15.6" x14ac:dyDescent="0.3">
      <c r="A3" s="549" t="s">
        <v>454</v>
      </c>
      <c r="B3" s="549"/>
      <c r="C3" s="2"/>
      <c r="D3" s="2"/>
      <c r="E3"/>
      <c r="F3"/>
      <c r="G3"/>
      <c r="H3"/>
      <c r="I3"/>
      <c r="J3"/>
      <c r="K3" s="5"/>
      <c r="L3" s="5"/>
      <c r="M3" s="5"/>
      <c r="N3" s="5"/>
      <c r="O3" s="5"/>
      <c r="S3" s="69"/>
      <c r="T3" s="69"/>
      <c r="U3" s="69"/>
      <c r="V3" s="70"/>
      <c r="W3" s="69"/>
    </row>
    <row r="4" spans="1:23" ht="33.6" customHeight="1" x14ac:dyDescent="0.3">
      <c r="A4" s="547" t="s">
        <v>455</v>
      </c>
      <c r="B4" s="548"/>
      <c r="C4" s="7"/>
      <c r="D4" s="7"/>
      <c r="E4" s="8"/>
      <c r="F4" s="8"/>
      <c r="G4" s="8"/>
      <c r="H4" s="8"/>
      <c r="I4" s="8"/>
      <c r="J4" s="8"/>
      <c r="K4" s="9"/>
      <c r="L4" s="9"/>
      <c r="M4" s="9"/>
      <c r="N4" s="9"/>
      <c r="O4" s="38"/>
      <c r="S4" s="69"/>
      <c r="T4" s="69"/>
      <c r="U4" s="69"/>
      <c r="V4" s="70"/>
      <c r="W4" s="69"/>
    </row>
    <row r="5" spans="1:23" x14ac:dyDescent="0.3">
      <c r="B5" s="9"/>
      <c r="C5" s="9"/>
      <c r="D5" s="9"/>
      <c r="E5" s="9"/>
      <c r="F5" s="9"/>
      <c r="G5" s="9"/>
      <c r="H5" s="9"/>
      <c r="I5" s="9"/>
      <c r="J5" s="9"/>
      <c r="K5" s="9"/>
      <c r="L5" s="9"/>
      <c r="M5" s="9"/>
      <c r="N5" s="9"/>
      <c r="O5" s="38"/>
      <c r="S5" s="69"/>
      <c r="T5" s="69"/>
      <c r="U5" s="69"/>
      <c r="V5" s="70"/>
      <c r="W5" s="69"/>
    </row>
    <row r="6" spans="1:23" ht="15.6" x14ac:dyDescent="0.3">
      <c r="A6" s="6" t="s">
        <v>232</v>
      </c>
      <c r="B6" s="9"/>
      <c r="C6" s="9"/>
      <c r="D6" s="9"/>
      <c r="E6" s="9"/>
      <c r="F6" s="9"/>
      <c r="G6" s="9"/>
      <c r="H6" s="9"/>
      <c r="I6" s="9"/>
      <c r="J6" s="9"/>
      <c r="K6" s="9"/>
      <c r="L6" s="9"/>
      <c r="M6" s="9"/>
      <c r="N6" s="9"/>
      <c r="O6" s="38"/>
      <c r="S6" s="69"/>
      <c r="T6" s="69"/>
      <c r="U6" s="69"/>
      <c r="V6" s="70"/>
      <c r="W6" s="69"/>
    </row>
    <row r="7" spans="1:23" x14ac:dyDescent="0.3">
      <c r="A7" s="10"/>
      <c r="B7" s="9"/>
      <c r="C7" s="9"/>
      <c r="D7" s="9"/>
      <c r="E7" s="9"/>
      <c r="F7" s="9"/>
      <c r="G7" s="9"/>
      <c r="H7" s="9"/>
      <c r="I7" s="9"/>
      <c r="J7" s="9"/>
      <c r="K7" s="9"/>
      <c r="L7" s="9"/>
      <c r="M7" s="9"/>
      <c r="N7" s="9"/>
      <c r="O7" s="38"/>
      <c r="S7" s="69"/>
      <c r="T7" s="69"/>
      <c r="U7" s="69"/>
      <c r="V7" s="70"/>
      <c r="W7" s="69"/>
    </row>
    <row r="8" spans="1:23" x14ac:dyDescent="0.3">
      <c r="A8" s="10"/>
      <c r="B8" s="9"/>
      <c r="C8" s="9"/>
      <c r="D8" s="9"/>
      <c r="E8" s="9"/>
      <c r="F8" s="9"/>
      <c r="G8" s="9"/>
      <c r="H8" s="9"/>
      <c r="I8" s="9"/>
      <c r="J8" s="9"/>
      <c r="K8" s="9"/>
      <c r="L8" s="9"/>
      <c r="M8" s="9"/>
      <c r="N8" s="9"/>
      <c r="O8" s="38"/>
      <c r="S8" s="69"/>
      <c r="T8" s="69"/>
      <c r="U8" s="69"/>
      <c r="V8" s="70"/>
      <c r="W8" s="69"/>
    </row>
    <row r="9" spans="1:23" x14ac:dyDescent="0.3">
      <c r="A9" s="10"/>
      <c r="B9" s="9"/>
      <c r="C9" s="9"/>
      <c r="D9" s="9"/>
      <c r="E9" s="9"/>
      <c r="F9" s="9"/>
      <c r="G9" s="9"/>
      <c r="H9" s="9"/>
      <c r="I9" s="9"/>
      <c r="J9" s="9"/>
      <c r="K9" s="9"/>
      <c r="L9" s="9"/>
      <c r="M9" s="9"/>
      <c r="N9" s="9"/>
      <c r="O9" s="38"/>
      <c r="S9" s="69"/>
      <c r="T9" s="69"/>
      <c r="U9" s="69"/>
      <c r="V9" s="70"/>
      <c r="W9" s="69"/>
    </row>
    <row r="10" spans="1:23" x14ac:dyDescent="0.3">
      <c r="S10" s="69"/>
      <c r="T10" s="69"/>
      <c r="U10" s="69"/>
      <c r="V10" s="70"/>
      <c r="W10" s="69"/>
    </row>
    <row r="11" spans="1:23" ht="19.5" customHeight="1" x14ac:dyDescent="0.3">
      <c r="A11" s="555" t="s">
        <v>263</v>
      </c>
      <c r="B11" s="555"/>
      <c r="C11" s="555"/>
      <c r="D11" s="555"/>
      <c r="E11" s="555"/>
      <c r="F11" s="555"/>
      <c r="G11" s="555"/>
      <c r="H11" s="555"/>
      <c r="I11" s="555"/>
      <c r="J11" s="555"/>
      <c r="K11" s="555"/>
      <c r="L11" s="555"/>
      <c r="M11" s="555"/>
      <c r="N11" s="555"/>
      <c r="O11" s="555"/>
      <c r="P11" s="40"/>
      <c r="S11" s="69"/>
      <c r="T11" s="69"/>
      <c r="U11" s="69"/>
      <c r="V11" s="70"/>
      <c r="W11" s="69"/>
    </row>
    <row r="12" spans="1:23" ht="1.5" customHeight="1" thickBot="1" x14ac:dyDescent="0.35">
      <c r="A12" s="11"/>
      <c r="B12" s="11"/>
      <c r="C12" s="11"/>
      <c r="D12" s="11"/>
      <c r="E12" s="11"/>
      <c r="F12" s="11"/>
      <c r="G12" s="11"/>
      <c r="H12" s="11"/>
      <c r="I12" s="11"/>
      <c r="J12" s="11"/>
      <c r="K12" s="11"/>
      <c r="L12" s="11"/>
      <c r="M12" s="11"/>
      <c r="N12" s="11"/>
      <c r="O12" s="11"/>
      <c r="S12" s="69"/>
      <c r="T12" s="69"/>
      <c r="U12" s="69"/>
      <c r="V12" s="70"/>
      <c r="W12" s="69"/>
    </row>
    <row r="13" spans="1:23" s="42" customFormat="1" ht="20.25" hidden="1" customHeight="1" thickBot="1" x14ac:dyDescent="0.35">
      <c r="A13" s="434" t="s">
        <v>5</v>
      </c>
      <c r="B13" s="556">
        <f>'Info District'!G11</f>
        <v>2025</v>
      </c>
      <c r="C13" s="557"/>
      <c r="E13" s="550"/>
      <c r="F13" s="550"/>
      <c r="G13" s="550"/>
      <c r="H13" s="550"/>
      <c r="I13" s="550"/>
      <c r="J13" s="554"/>
      <c r="Q13" s="63"/>
      <c r="R13" s="307"/>
      <c r="S13" s="71"/>
      <c r="T13" s="71"/>
      <c r="U13" s="71"/>
      <c r="V13" s="72"/>
      <c r="W13" s="71"/>
    </row>
    <row r="14" spans="1:23" s="42" customFormat="1" ht="7.5" hidden="1" customHeight="1" thickBot="1" x14ac:dyDescent="0.35">
      <c r="A14" s="434"/>
      <c r="B14" s="13"/>
      <c r="C14" s="13"/>
      <c r="D14" s="13"/>
      <c r="O14" s="15"/>
      <c r="Q14" s="63"/>
      <c r="R14" s="307"/>
      <c r="S14" s="71"/>
      <c r="T14" s="71"/>
      <c r="U14" s="71"/>
      <c r="V14" s="72"/>
      <c r="W14" s="71"/>
    </row>
    <row r="15" spans="1:23" s="42" customFormat="1" ht="16.5" hidden="1" customHeight="1" thickBot="1" x14ac:dyDescent="0.35">
      <c r="A15" s="434" t="s">
        <v>7</v>
      </c>
      <c r="B15" s="558" t="str">
        <f>'Info District'!G12</f>
        <v>PLATEAUX</v>
      </c>
      <c r="C15" s="559"/>
      <c r="D15" s="550" t="s">
        <v>8</v>
      </c>
      <c r="E15" s="550"/>
      <c r="F15" s="550"/>
      <c r="G15" s="551" t="str">
        <f>'Info District'!G13</f>
        <v>Agou</v>
      </c>
      <c r="H15" s="552"/>
      <c r="I15" s="553"/>
      <c r="L15" s="11"/>
      <c r="M15" s="11"/>
      <c r="N15" s="11"/>
      <c r="O15" s="11"/>
      <c r="P15" s="11"/>
      <c r="Q15" s="63"/>
      <c r="R15" s="307"/>
      <c r="S15" s="71"/>
      <c r="T15" s="71"/>
      <c r="U15" s="71"/>
      <c r="V15" s="73"/>
      <c r="W15" s="71"/>
    </row>
    <row r="16" spans="1:23" s="42" customFormat="1" ht="3.75" hidden="1" customHeight="1" thickBot="1" x14ac:dyDescent="0.35">
      <c r="A16" s="139"/>
      <c r="B16" s="15"/>
      <c r="C16" s="15"/>
      <c r="D16" s="15"/>
      <c r="E16" s="15"/>
      <c r="K16" s="15"/>
      <c r="L16" s="15"/>
      <c r="M16" s="15"/>
      <c r="O16" s="15"/>
      <c r="Q16" s="63"/>
      <c r="R16" s="307"/>
      <c r="S16" s="71"/>
      <c r="T16" s="71"/>
      <c r="U16" s="71"/>
      <c r="V16" s="72"/>
      <c r="W16" s="71"/>
    </row>
    <row r="17" spans="1:27" s="42" customFormat="1" ht="18" hidden="1" customHeight="1" thickBot="1" x14ac:dyDescent="0.35">
      <c r="A17" s="434" t="s">
        <v>9</v>
      </c>
      <c r="B17" s="556" t="str">
        <f>'Info District'!G17</f>
        <v>Avril à Juin 2025</v>
      </c>
      <c r="C17" s="560"/>
      <c r="D17" s="560"/>
      <c r="E17" s="557"/>
      <c r="G17" s="550" t="s">
        <v>11</v>
      </c>
      <c r="H17" s="550"/>
      <c r="I17" s="550"/>
      <c r="J17" s="550"/>
      <c r="K17" s="554"/>
      <c r="L17" s="551" t="str">
        <f>'Info District'!G18</f>
        <v>Juillet à Septembre 2025</v>
      </c>
      <c r="M17" s="552"/>
      <c r="N17" s="552"/>
      <c r="O17" s="552"/>
      <c r="P17" s="553"/>
      <c r="Q17" s="63"/>
      <c r="R17" s="307"/>
      <c r="S17" s="71"/>
      <c r="T17" s="71"/>
      <c r="U17" s="71"/>
      <c r="V17" s="72"/>
      <c r="W17" s="71"/>
    </row>
    <row r="18" spans="1:27" s="9" customFormat="1" ht="2.25" hidden="1" customHeight="1" thickBot="1" x14ac:dyDescent="0.3">
      <c r="B18" s="43"/>
      <c r="C18" s="43"/>
      <c r="D18" s="43"/>
      <c r="E18" s="44"/>
      <c r="F18" s="43"/>
      <c r="G18" s="45"/>
      <c r="H18" s="45"/>
      <c r="I18" s="45"/>
      <c r="J18" s="45"/>
      <c r="K18" s="45"/>
      <c r="L18" s="45"/>
      <c r="M18" s="45"/>
      <c r="O18" s="38"/>
      <c r="Q18" s="64"/>
      <c r="R18" s="308"/>
      <c r="S18" s="74"/>
      <c r="T18" s="74"/>
      <c r="U18" s="74"/>
      <c r="V18" s="75"/>
      <c r="W18" s="74"/>
    </row>
    <row r="19" spans="1:27" s="9" customFormat="1" ht="21" customHeight="1" thickBot="1" x14ac:dyDescent="0.35">
      <c r="A19" s="532" t="s">
        <v>12</v>
      </c>
      <c r="B19" s="532"/>
      <c r="C19" s="533"/>
      <c r="D19" s="538"/>
      <c r="E19" s="539"/>
      <c r="F19" s="539"/>
      <c r="G19" s="539"/>
      <c r="H19" s="539"/>
      <c r="I19" s="539"/>
      <c r="J19" s="539"/>
      <c r="K19" s="539"/>
      <c r="L19" s="539"/>
      <c r="M19" s="539"/>
      <c r="N19" s="540"/>
      <c r="O19" s="11"/>
      <c r="P19" s="241" t="str">
        <f>'Info District'!H17</f>
        <v>T2</v>
      </c>
      <c r="Q19" s="65"/>
      <c r="R19" s="309"/>
      <c r="S19" s="535" t="s">
        <v>96</v>
      </c>
      <c r="T19" s="536"/>
      <c r="U19" s="536"/>
      <c r="V19" s="536"/>
      <c r="W19" s="537"/>
    </row>
    <row r="20" spans="1:27" s="9" customFormat="1" ht="4.5" customHeight="1" thickBot="1" x14ac:dyDescent="0.35">
      <c r="A20" s="12"/>
      <c r="B20" s="12"/>
      <c r="C20" s="12"/>
      <c r="D20" s="12"/>
      <c r="E20" s="12"/>
      <c r="F20" s="12"/>
      <c r="G20" s="13"/>
      <c r="H20" s="13"/>
      <c r="I20" s="13"/>
      <c r="J20" s="13"/>
      <c r="K20" s="13"/>
      <c r="L20" s="14"/>
      <c r="M20" s="14"/>
      <c r="N20" s="14"/>
      <c r="O20" s="14"/>
      <c r="Q20" s="64"/>
      <c r="R20" s="308"/>
      <c r="S20" s="146"/>
      <c r="T20" s="74"/>
      <c r="U20" s="74"/>
      <c r="V20" s="76"/>
      <c r="W20" s="147"/>
    </row>
    <row r="21" spans="1:27" s="9" customFormat="1" ht="32.25" customHeight="1" thickBot="1" x14ac:dyDescent="0.35">
      <c r="A21" s="532" t="s">
        <v>240</v>
      </c>
      <c r="B21" s="532"/>
      <c r="C21" s="533"/>
      <c r="D21" s="543" t="s">
        <v>264</v>
      </c>
      <c r="E21" s="544"/>
      <c r="F21" s="545"/>
      <c r="G21" s="534" t="s">
        <v>6</v>
      </c>
      <c r="H21" s="534"/>
      <c r="I21" s="534"/>
      <c r="J21" s="534"/>
      <c r="K21" s="534"/>
      <c r="L21" s="546"/>
      <c r="M21" s="539"/>
      <c r="N21" s="539"/>
      <c r="O21" s="539"/>
      <c r="P21" s="540"/>
      <c r="Q21" s="64"/>
      <c r="R21" s="308"/>
      <c r="S21" s="146"/>
      <c r="T21" s="74"/>
      <c r="U21" s="74"/>
      <c r="V21" s="76"/>
      <c r="W21" s="147"/>
    </row>
    <row r="22" spans="1:27" s="9" customFormat="1" ht="6" customHeight="1" x14ac:dyDescent="0.3">
      <c r="A22" s="12"/>
      <c r="B22" s="12"/>
      <c r="C22" s="12"/>
      <c r="D22" s="12"/>
      <c r="E22" s="12"/>
      <c r="F22" s="12"/>
      <c r="G22" s="534"/>
      <c r="H22" s="534"/>
      <c r="I22" s="534"/>
      <c r="J22" s="534"/>
      <c r="K22" s="534"/>
      <c r="L22" s="14"/>
      <c r="M22" s="14"/>
      <c r="N22" s="14"/>
      <c r="O22" s="14"/>
      <c r="Q22" s="64"/>
      <c r="R22" s="308"/>
      <c r="S22" s="146"/>
      <c r="T22" s="74"/>
      <c r="U22" s="74"/>
      <c r="V22" s="76"/>
      <c r="W22" s="147"/>
    </row>
    <row r="23" spans="1:27" s="9" customFormat="1" ht="3.75" customHeight="1" thickBot="1" x14ac:dyDescent="0.35">
      <c r="A23" s="12"/>
      <c r="B23" s="12"/>
      <c r="C23" s="12"/>
      <c r="D23" s="12"/>
      <c r="E23" s="12"/>
      <c r="F23" s="12"/>
      <c r="G23" s="13"/>
      <c r="H23" s="13"/>
      <c r="I23" s="13"/>
      <c r="J23" s="13"/>
      <c r="K23" s="13"/>
      <c r="L23" s="14"/>
      <c r="M23" s="14"/>
      <c r="N23" s="14"/>
      <c r="O23" s="14"/>
      <c r="Q23" s="64"/>
      <c r="R23" s="308"/>
      <c r="S23" s="146"/>
      <c r="T23" s="74"/>
      <c r="U23" s="74"/>
      <c r="V23" s="76"/>
      <c r="W23" s="147"/>
    </row>
    <row r="24" spans="1:27" ht="76.5" customHeight="1" thickBot="1" x14ac:dyDescent="0.35">
      <c r="A24" s="541" t="s">
        <v>13</v>
      </c>
      <c r="B24" s="16" t="s">
        <v>14</v>
      </c>
      <c r="C24" s="108" t="s">
        <v>15</v>
      </c>
      <c r="D24" s="118" t="s">
        <v>16</v>
      </c>
      <c r="E24" s="117" t="s">
        <v>17</v>
      </c>
      <c r="F24" s="351" t="s">
        <v>18</v>
      </c>
      <c r="G24" s="16" t="s">
        <v>233</v>
      </c>
      <c r="H24" s="16" t="s">
        <v>234</v>
      </c>
      <c r="I24" s="16" t="s">
        <v>19</v>
      </c>
      <c r="J24" s="16" t="s">
        <v>20</v>
      </c>
      <c r="K24" s="108" t="s">
        <v>21</v>
      </c>
      <c r="L24" s="136" t="s">
        <v>22</v>
      </c>
      <c r="M24" s="137" t="s">
        <v>236</v>
      </c>
      <c r="N24" s="138" t="s">
        <v>23</v>
      </c>
      <c r="O24" s="109" t="s">
        <v>39</v>
      </c>
      <c r="P24" s="16" t="s">
        <v>40</v>
      </c>
      <c r="S24" s="148" t="s">
        <v>237</v>
      </c>
      <c r="T24" s="140" t="s">
        <v>93</v>
      </c>
      <c r="U24" s="140" t="s">
        <v>239</v>
      </c>
      <c r="V24" s="140" t="s">
        <v>238</v>
      </c>
      <c r="W24" s="149" t="s">
        <v>97</v>
      </c>
    </row>
    <row r="25" spans="1:27" s="47" customFormat="1" ht="31.2" customHeight="1" x14ac:dyDescent="0.3">
      <c r="A25" s="542"/>
      <c r="B25" s="46" t="s">
        <v>24</v>
      </c>
      <c r="C25" s="46" t="s">
        <v>25</v>
      </c>
      <c r="D25" s="112" t="s">
        <v>26</v>
      </c>
      <c r="E25" s="46" t="s">
        <v>27</v>
      </c>
      <c r="F25" s="46"/>
      <c r="G25" s="46" t="s">
        <v>28</v>
      </c>
      <c r="H25" s="46"/>
      <c r="I25" s="46" t="s">
        <v>29</v>
      </c>
      <c r="J25" s="46"/>
      <c r="K25" s="131" t="s">
        <v>235</v>
      </c>
      <c r="L25" s="133"/>
      <c r="M25" s="134"/>
      <c r="N25" s="135"/>
      <c r="O25" s="132" t="s">
        <v>30</v>
      </c>
      <c r="P25" s="46"/>
      <c r="Q25" s="66"/>
      <c r="R25" s="310"/>
      <c r="S25" s="150"/>
      <c r="T25" s="67" t="s">
        <v>94</v>
      </c>
      <c r="U25" s="67" t="s">
        <v>95</v>
      </c>
      <c r="V25" s="94"/>
      <c r="W25" s="151" t="str">
        <f>IF(J26&lt;=0,"",IF(J26=90,$X$26))</f>
        <v/>
      </c>
      <c r="X25" s="37" t="s">
        <v>98</v>
      </c>
    </row>
    <row r="26" spans="1:27" ht="31.2" customHeight="1" x14ac:dyDescent="0.3">
      <c r="A26" s="322" t="str">
        <f>CDT!B26</f>
        <v>Artéméther-Luméfantrine 6cp (AL)</v>
      </c>
      <c r="B26" s="247"/>
      <c r="C26" s="248"/>
      <c r="D26" s="302" t="str">
        <f>IF(B26&lt;&gt;"",B26+C26,"")</f>
        <v/>
      </c>
      <c r="E26" s="249"/>
      <c r="F26" s="247"/>
      <c r="G26" s="247"/>
      <c r="H26" s="247"/>
      <c r="I26" s="247"/>
      <c r="J26" s="247"/>
      <c r="K26" s="248"/>
      <c r="L26" s="431" t="str">
        <f>IF(B26&lt;&gt;"",IF(J26=0,E26,((E26*90)/(90-J26))),"0")</f>
        <v>0</v>
      </c>
      <c r="M26" s="428" t="str">
        <f>IF(B26&lt;&gt;"",((E26/S26)*30),"0")</f>
        <v>0</v>
      </c>
      <c r="N26" s="250" t="str">
        <f>IF(B26&lt;&gt;"",IF(J26=0,((E26+L26)-K26),((M26*6)-K26)),"0")</f>
        <v>0</v>
      </c>
      <c r="O26" s="251"/>
      <c r="P26" s="313"/>
      <c r="R26" s="312">
        <f>+L26+N26</f>
        <v>0</v>
      </c>
      <c r="S26" s="152">
        <f>(90-J26)</f>
        <v>90</v>
      </c>
      <c r="T26" s="68" t="e">
        <f t="shared" ref="T26:T47" si="0">D26-(E26+G26+I26+H26)</f>
        <v>#VALUE!</v>
      </c>
      <c r="U26" s="68" t="e">
        <f>K26-T26</f>
        <v>#VALUE!</v>
      </c>
      <c r="V26" s="95">
        <v>6</v>
      </c>
      <c r="W26" s="153" t="e">
        <f t="shared" ref="W26:W50" si="1">IF(U26=0,"",$X$25)</f>
        <v>#VALUE!</v>
      </c>
      <c r="X26" s="37" t="s">
        <v>203</v>
      </c>
      <c r="Y26" s="107">
        <f>+O26</f>
        <v>0</v>
      </c>
    </row>
    <row r="27" spans="1:27" ht="31.2" customHeight="1" x14ac:dyDescent="0.3">
      <c r="A27" s="322" t="str">
        <f>CDT!B27</f>
        <v>Artéméther-Luméfantrine 12cp (AL)</v>
      </c>
      <c r="B27" s="247"/>
      <c r="C27" s="248"/>
      <c r="D27" s="302" t="str">
        <f t="shared" ref="D27" si="2">IF(B27&lt;&gt;"",B27+C27,"")</f>
        <v/>
      </c>
      <c r="E27" s="249"/>
      <c r="F27" s="247"/>
      <c r="G27" s="247"/>
      <c r="H27" s="247"/>
      <c r="I27" s="247"/>
      <c r="J27" s="247"/>
      <c r="K27" s="248"/>
      <c r="L27" s="431" t="str">
        <f t="shared" ref="L27:L49" si="3">IF(B27&lt;&gt;"",IF(J27=0,E27,((E27*90)/(90-J27))),"0")</f>
        <v>0</v>
      </c>
      <c r="M27" s="428" t="str">
        <f t="shared" ref="M27:M49" si="4">IF(B27&lt;&gt;"",((E27/S27)*30),"0")</f>
        <v>0</v>
      </c>
      <c r="N27" s="250" t="str">
        <f t="shared" ref="N27:N49" si="5">IF(B27&lt;&gt;"",IF(J27=0,((E27+L27)-K27),((M27*6)-K27)),"0")</f>
        <v>0</v>
      </c>
      <c r="O27" s="251"/>
      <c r="P27" s="247"/>
      <c r="R27" s="312">
        <f t="shared" ref="R27:R49" si="6">+L27+N27</f>
        <v>0</v>
      </c>
      <c r="S27" s="152">
        <f t="shared" ref="S27:S49" si="7">(90-J27)</f>
        <v>90</v>
      </c>
      <c r="T27" s="68" t="e">
        <f t="shared" si="0"/>
        <v>#VALUE!</v>
      </c>
      <c r="U27" s="68" t="e">
        <f t="shared" ref="U27:U49" si="8">K27-T27</f>
        <v>#VALUE!</v>
      </c>
      <c r="V27" s="95">
        <v>12</v>
      </c>
      <c r="W27" s="153" t="e">
        <f t="shared" si="1"/>
        <v>#VALUE!</v>
      </c>
      <c r="Y27" s="107">
        <f t="shared" ref="Y27:Y48" si="9">+O27</f>
        <v>0</v>
      </c>
    </row>
    <row r="28" spans="1:27" ht="31.2" customHeight="1" x14ac:dyDescent="0.3">
      <c r="A28" s="322" t="str">
        <f>CDT!B28</f>
        <v>Artéméther-Luméfantrine 18cp (AL)</v>
      </c>
      <c r="B28" s="247"/>
      <c r="C28" s="248"/>
      <c r="D28" s="302" t="str">
        <f>IF(B28&lt;&gt;"",B28+C28,"")</f>
        <v/>
      </c>
      <c r="E28" s="249"/>
      <c r="F28" s="247"/>
      <c r="G28" s="247"/>
      <c r="H28" s="247"/>
      <c r="I28" s="247"/>
      <c r="J28" s="247"/>
      <c r="K28" s="248"/>
      <c r="L28" s="431" t="str">
        <f t="shared" si="3"/>
        <v>0</v>
      </c>
      <c r="M28" s="428" t="str">
        <f t="shared" si="4"/>
        <v>0</v>
      </c>
      <c r="N28" s="250" t="str">
        <f t="shared" si="5"/>
        <v>0</v>
      </c>
      <c r="O28" s="251"/>
      <c r="P28" s="247"/>
      <c r="R28" s="312">
        <f t="shared" si="6"/>
        <v>0</v>
      </c>
      <c r="S28" s="152">
        <f t="shared" si="7"/>
        <v>90</v>
      </c>
      <c r="T28" s="68" t="e">
        <f t="shared" si="0"/>
        <v>#VALUE!</v>
      </c>
      <c r="U28" s="68" t="e">
        <f t="shared" si="8"/>
        <v>#VALUE!</v>
      </c>
      <c r="V28" s="95">
        <v>18</v>
      </c>
      <c r="W28" s="153" t="e">
        <f t="shared" si="1"/>
        <v>#VALUE!</v>
      </c>
      <c r="Y28" s="107">
        <f t="shared" si="9"/>
        <v>0</v>
      </c>
    </row>
    <row r="29" spans="1:27" ht="31.2" customHeight="1" x14ac:dyDescent="0.3">
      <c r="A29" s="322" t="str">
        <f>CDT!B29</f>
        <v>Artéméther-Luméfantrine 24cp (AL)</v>
      </c>
      <c r="B29" s="247"/>
      <c r="C29" s="248"/>
      <c r="D29" s="302" t="str">
        <f>IF(B29&lt;&gt;"",B29+C29,"")</f>
        <v/>
      </c>
      <c r="E29" s="249"/>
      <c r="F29" s="247"/>
      <c r="G29" s="247"/>
      <c r="H29" s="247"/>
      <c r="I29" s="247"/>
      <c r="J29" s="247"/>
      <c r="K29" s="248"/>
      <c r="L29" s="431" t="str">
        <f t="shared" si="3"/>
        <v>0</v>
      </c>
      <c r="M29" s="428" t="str">
        <f t="shared" si="4"/>
        <v>0</v>
      </c>
      <c r="N29" s="250" t="str">
        <f t="shared" si="5"/>
        <v>0</v>
      </c>
      <c r="O29" s="251"/>
      <c r="P29" s="247"/>
      <c r="R29" s="312">
        <f t="shared" si="6"/>
        <v>0</v>
      </c>
      <c r="S29" s="152">
        <f t="shared" si="7"/>
        <v>90</v>
      </c>
      <c r="T29" s="68" t="e">
        <f t="shared" si="0"/>
        <v>#VALUE!</v>
      </c>
      <c r="U29" s="68" t="e">
        <f t="shared" si="8"/>
        <v>#VALUE!</v>
      </c>
      <c r="V29" s="95">
        <v>24</v>
      </c>
      <c r="W29" s="153" t="e">
        <f t="shared" si="1"/>
        <v>#VALUE!</v>
      </c>
      <c r="Y29" s="107">
        <f t="shared" si="9"/>
        <v>0</v>
      </c>
    </row>
    <row r="30" spans="1:27" ht="31.2" customHeight="1" x14ac:dyDescent="0.3">
      <c r="A30" s="322" t="str">
        <f>CDT!B30</f>
        <v>Artéméther injectable 40 mg</v>
      </c>
      <c r="B30" s="247"/>
      <c r="C30" s="248"/>
      <c r="D30" s="302" t="str">
        <f t="shared" ref="D30:D49" si="10">IF(B30&lt;&gt;"",B30+C30,"")</f>
        <v/>
      </c>
      <c r="E30" s="249"/>
      <c r="F30" s="247"/>
      <c r="G30" s="247"/>
      <c r="H30" s="247"/>
      <c r="I30" s="247"/>
      <c r="J30" s="247"/>
      <c r="K30" s="248"/>
      <c r="L30" s="431" t="str">
        <f t="shared" si="3"/>
        <v>0</v>
      </c>
      <c r="M30" s="428" t="str">
        <f t="shared" si="4"/>
        <v>0</v>
      </c>
      <c r="N30" s="250" t="str">
        <f t="shared" si="5"/>
        <v>0</v>
      </c>
      <c r="O30" s="251"/>
      <c r="P30" s="247"/>
      <c r="R30" s="312">
        <f t="shared" si="6"/>
        <v>0</v>
      </c>
      <c r="S30" s="152">
        <f t="shared" si="7"/>
        <v>90</v>
      </c>
      <c r="T30" s="68" t="e">
        <f t="shared" si="0"/>
        <v>#VALUE!</v>
      </c>
      <c r="U30" s="68" t="e">
        <f t="shared" si="8"/>
        <v>#VALUE!</v>
      </c>
      <c r="V30" s="95">
        <v>1</v>
      </c>
      <c r="W30" s="153" t="e">
        <f t="shared" si="1"/>
        <v>#VALUE!</v>
      </c>
      <c r="Y30" s="107">
        <f t="shared" si="9"/>
        <v>0</v>
      </c>
    </row>
    <row r="31" spans="1:27" ht="34.5" customHeight="1" x14ac:dyDescent="0.3">
      <c r="A31" s="322" t="str">
        <f>CDT!B31</f>
        <v>Artéméther injectable 80 mg</v>
      </c>
      <c r="B31" s="247"/>
      <c r="C31" s="248"/>
      <c r="D31" s="302" t="str">
        <f t="shared" si="10"/>
        <v/>
      </c>
      <c r="E31" s="249"/>
      <c r="F31" s="247"/>
      <c r="G31" s="247"/>
      <c r="H31" s="247"/>
      <c r="I31" s="247"/>
      <c r="J31" s="247"/>
      <c r="K31" s="248"/>
      <c r="L31" s="431" t="str">
        <f t="shared" si="3"/>
        <v>0</v>
      </c>
      <c r="M31" s="428" t="str">
        <f t="shared" si="4"/>
        <v>0</v>
      </c>
      <c r="N31" s="250" t="str">
        <f t="shared" si="5"/>
        <v>0</v>
      </c>
      <c r="O31" s="251"/>
      <c r="P31" s="247"/>
      <c r="R31" s="312">
        <f t="shared" si="6"/>
        <v>0</v>
      </c>
      <c r="S31" s="152">
        <f t="shared" si="7"/>
        <v>90</v>
      </c>
      <c r="T31" s="68" t="e">
        <f t="shared" si="0"/>
        <v>#VALUE!</v>
      </c>
      <c r="U31" s="68" t="e">
        <f t="shared" si="8"/>
        <v>#VALUE!</v>
      </c>
      <c r="V31" s="95">
        <v>1</v>
      </c>
      <c r="W31" s="153" t="e">
        <f t="shared" si="1"/>
        <v>#VALUE!</v>
      </c>
      <c r="Y31" s="107">
        <f t="shared" si="9"/>
        <v>0</v>
      </c>
    </row>
    <row r="32" spans="1:27" ht="34.5" customHeight="1" x14ac:dyDescent="0.3">
      <c r="A32" s="435" t="str">
        <f>CDT!B32</f>
        <v>Artésunate injectable 60 mg</v>
      </c>
      <c r="B32" s="247"/>
      <c r="C32" s="248"/>
      <c r="D32" s="302" t="str">
        <f t="shared" si="10"/>
        <v/>
      </c>
      <c r="E32" s="249"/>
      <c r="F32" s="247"/>
      <c r="G32" s="247"/>
      <c r="H32" s="247"/>
      <c r="I32" s="247"/>
      <c r="J32" s="247"/>
      <c r="K32" s="248"/>
      <c r="L32" s="438" t="str">
        <f t="shared" si="3"/>
        <v>0</v>
      </c>
      <c r="M32" s="314" t="str">
        <f>IF(B32&lt;&gt;"",((E32/S32:S32)*30),"0")</f>
        <v>0</v>
      </c>
      <c r="N32" s="432" t="str">
        <f>IF(B32&lt;&gt;"",IF(J32=0,AA32,IF(J32&gt;0,((M32/30)*J32)+AA32)),"0")</f>
        <v>0</v>
      </c>
      <c r="O32" s="433"/>
      <c r="P32" s="247"/>
      <c r="R32" s="312">
        <f t="shared" si="6"/>
        <v>0</v>
      </c>
      <c r="S32" s="429">
        <f t="shared" si="7"/>
        <v>90</v>
      </c>
      <c r="T32" s="436" t="e">
        <f>D32-(E32+G32+I32+H32)</f>
        <v>#VALUE!</v>
      </c>
      <c r="U32" s="436" t="e">
        <f t="shared" si="8"/>
        <v>#VALUE!</v>
      </c>
      <c r="V32" s="430">
        <v>1</v>
      </c>
      <c r="W32" s="437" t="e">
        <f t="shared" si="1"/>
        <v>#VALUE!</v>
      </c>
      <c r="Y32" s="107">
        <f t="shared" si="9"/>
        <v>0</v>
      </c>
      <c r="AA32" s="3">
        <f>((F32*10)+L32-K32)</f>
        <v>0</v>
      </c>
    </row>
    <row r="33" spans="1:25" ht="34.5" customHeight="1" x14ac:dyDescent="0.3">
      <c r="A33" s="322" t="str">
        <f>CDT!B33</f>
        <v xml:space="preserve"> Sulfadoxine Pyriméthamine:  (SP)</v>
      </c>
      <c r="B33" s="247"/>
      <c r="C33" s="248"/>
      <c r="D33" s="302" t="str">
        <f t="shared" si="10"/>
        <v/>
      </c>
      <c r="E33" s="249"/>
      <c r="F33" s="247"/>
      <c r="G33" s="247"/>
      <c r="H33" s="247"/>
      <c r="I33" s="247"/>
      <c r="J33" s="247"/>
      <c r="K33" s="248"/>
      <c r="L33" s="431" t="str">
        <f t="shared" si="3"/>
        <v>0</v>
      </c>
      <c r="M33" s="428" t="str">
        <f t="shared" si="4"/>
        <v>0</v>
      </c>
      <c r="N33" s="250" t="str">
        <f t="shared" si="5"/>
        <v>0</v>
      </c>
      <c r="O33" s="251"/>
      <c r="P33" s="247"/>
      <c r="R33" s="312">
        <f t="shared" si="6"/>
        <v>0</v>
      </c>
      <c r="S33" s="152">
        <f t="shared" si="7"/>
        <v>90</v>
      </c>
      <c r="T33" s="68" t="e">
        <f t="shared" si="0"/>
        <v>#VALUE!</v>
      </c>
      <c r="U33" s="68" t="e">
        <f t="shared" si="8"/>
        <v>#VALUE!</v>
      </c>
      <c r="V33" s="95">
        <v>3</v>
      </c>
      <c r="W33" s="153" t="e">
        <f t="shared" si="1"/>
        <v>#VALUE!</v>
      </c>
      <c r="Y33" s="107">
        <f t="shared" si="9"/>
        <v>0</v>
      </c>
    </row>
    <row r="34" spans="1:25" ht="34.5" customHeight="1" x14ac:dyDescent="0.3">
      <c r="A34" s="322" t="str">
        <f>CDT!B34</f>
        <v>Test de Diagnostic Rapide  : (TDR)</v>
      </c>
      <c r="B34" s="247"/>
      <c r="C34" s="248"/>
      <c r="D34" s="302" t="str">
        <f t="shared" si="10"/>
        <v/>
      </c>
      <c r="E34" s="247"/>
      <c r="F34" s="248"/>
      <c r="G34" s="247"/>
      <c r="H34" s="247"/>
      <c r="I34" s="247"/>
      <c r="J34" s="247"/>
      <c r="K34" s="248"/>
      <c r="L34" s="431" t="str">
        <f t="shared" si="3"/>
        <v>0</v>
      </c>
      <c r="M34" s="428" t="str">
        <f t="shared" si="4"/>
        <v>0</v>
      </c>
      <c r="N34" s="250" t="str">
        <f t="shared" si="5"/>
        <v>0</v>
      </c>
      <c r="O34" s="251"/>
      <c r="P34" s="247"/>
      <c r="R34" s="312">
        <f t="shared" si="6"/>
        <v>0</v>
      </c>
      <c r="S34" s="152">
        <f t="shared" si="7"/>
        <v>90</v>
      </c>
      <c r="T34" s="68" t="e">
        <f t="shared" si="0"/>
        <v>#VALUE!</v>
      </c>
      <c r="U34" s="68" t="e">
        <f t="shared" si="8"/>
        <v>#VALUE!</v>
      </c>
      <c r="V34" s="95">
        <v>1</v>
      </c>
      <c r="W34" s="153" t="e">
        <f>IF(U34=0,"",$X$25)</f>
        <v>#VALUE!</v>
      </c>
      <c r="Y34" s="107">
        <f t="shared" si="9"/>
        <v>0</v>
      </c>
    </row>
    <row r="35" spans="1:25" ht="34.5" customHeight="1" x14ac:dyDescent="0.3">
      <c r="A35" s="322" t="str">
        <f>CDT!B35</f>
        <v>Moustiquaire à Imprégnation Durable: (MID)</v>
      </c>
      <c r="B35" s="247"/>
      <c r="C35" s="248"/>
      <c r="D35" s="302" t="str">
        <f t="shared" si="10"/>
        <v/>
      </c>
      <c r="E35" s="247"/>
      <c r="F35" s="248"/>
      <c r="G35" s="247"/>
      <c r="H35" s="247"/>
      <c r="I35" s="247"/>
      <c r="J35" s="247"/>
      <c r="K35" s="248"/>
      <c r="L35" s="431" t="str">
        <f t="shared" si="3"/>
        <v>0</v>
      </c>
      <c r="M35" s="428" t="str">
        <f t="shared" si="4"/>
        <v>0</v>
      </c>
      <c r="N35" s="250" t="str">
        <f t="shared" si="5"/>
        <v>0</v>
      </c>
      <c r="O35" s="251"/>
      <c r="P35" s="247"/>
      <c r="R35" s="312">
        <f t="shared" si="6"/>
        <v>0</v>
      </c>
      <c r="S35" s="152">
        <f t="shared" si="7"/>
        <v>90</v>
      </c>
      <c r="T35" s="68" t="e">
        <f t="shared" si="0"/>
        <v>#VALUE!</v>
      </c>
      <c r="U35" s="68" t="e">
        <f t="shared" si="8"/>
        <v>#VALUE!</v>
      </c>
      <c r="V35" s="95">
        <v>1</v>
      </c>
      <c r="W35" s="153" t="e">
        <f t="shared" si="1"/>
        <v>#VALUE!</v>
      </c>
      <c r="Y35" s="107">
        <f t="shared" si="9"/>
        <v>0</v>
      </c>
    </row>
    <row r="36" spans="1:25" ht="34.5" customHeight="1" x14ac:dyDescent="0.3">
      <c r="A36" s="322" t="str">
        <f>CDT!B36</f>
        <v>Dihydroartéminisine Pipéraquine– Plaq / 3 comp 
( DHA-PPQ)  20/160 mg</v>
      </c>
      <c r="B36" s="247"/>
      <c r="C36" s="248"/>
      <c r="D36" s="302" t="str">
        <f t="shared" si="10"/>
        <v/>
      </c>
      <c r="E36" s="249"/>
      <c r="F36" s="247"/>
      <c r="G36" s="247"/>
      <c r="H36" s="247"/>
      <c r="I36" s="247"/>
      <c r="J36" s="247"/>
      <c r="K36" s="248"/>
      <c r="L36" s="431" t="str">
        <f t="shared" si="3"/>
        <v>0</v>
      </c>
      <c r="M36" s="428" t="str">
        <f t="shared" si="4"/>
        <v>0</v>
      </c>
      <c r="N36" s="250" t="str">
        <f t="shared" si="5"/>
        <v>0</v>
      </c>
      <c r="O36" s="251"/>
      <c r="P36" s="247"/>
      <c r="R36" s="312">
        <f t="shared" si="6"/>
        <v>0</v>
      </c>
      <c r="S36" s="152">
        <f t="shared" si="7"/>
        <v>90</v>
      </c>
      <c r="T36" s="68" t="e">
        <f t="shared" si="0"/>
        <v>#VALUE!</v>
      </c>
      <c r="U36" s="68" t="e">
        <f t="shared" si="8"/>
        <v>#VALUE!</v>
      </c>
      <c r="V36" s="95">
        <v>3</v>
      </c>
      <c r="W36" s="153" t="e">
        <f t="shared" si="1"/>
        <v>#VALUE!</v>
      </c>
      <c r="Y36" s="107">
        <f t="shared" si="9"/>
        <v>0</v>
      </c>
    </row>
    <row r="37" spans="1:25" ht="34.5" customHeight="1" x14ac:dyDescent="0.3">
      <c r="A37" s="322" t="str">
        <f>CDT!B37</f>
        <v>Dihydroartéminisine Pipéraquine– Plaq / 3 comp 
( DHA-PPQ)  40/320 mg</v>
      </c>
      <c r="B37" s="247"/>
      <c r="C37" s="248"/>
      <c r="D37" s="302" t="str">
        <f t="shared" si="10"/>
        <v/>
      </c>
      <c r="E37" s="249"/>
      <c r="F37" s="247"/>
      <c r="G37" s="247"/>
      <c r="H37" s="247"/>
      <c r="I37" s="247"/>
      <c r="J37" s="247"/>
      <c r="K37" s="248"/>
      <c r="L37" s="431" t="str">
        <f t="shared" si="3"/>
        <v>0</v>
      </c>
      <c r="M37" s="428" t="str">
        <f t="shared" si="4"/>
        <v>0</v>
      </c>
      <c r="N37" s="250" t="str">
        <f t="shared" si="5"/>
        <v>0</v>
      </c>
      <c r="O37" s="251"/>
      <c r="P37" s="247"/>
      <c r="R37" s="312">
        <f t="shared" si="6"/>
        <v>0</v>
      </c>
      <c r="S37" s="152">
        <f t="shared" si="7"/>
        <v>90</v>
      </c>
      <c r="T37" s="68" t="e">
        <f t="shared" si="0"/>
        <v>#VALUE!</v>
      </c>
      <c r="U37" s="68" t="e">
        <f t="shared" si="8"/>
        <v>#VALUE!</v>
      </c>
      <c r="V37" s="95">
        <v>3</v>
      </c>
      <c r="W37" s="153" t="e">
        <f t="shared" si="1"/>
        <v>#VALUE!</v>
      </c>
      <c r="Y37" s="107">
        <f t="shared" si="9"/>
        <v>0</v>
      </c>
    </row>
    <row r="38" spans="1:25" ht="34.5" customHeight="1" x14ac:dyDescent="0.3">
      <c r="A38" s="322" t="str">
        <f>CDT!B38</f>
        <v>Dihydroartéminisine Pipéraquine– Plaq / 6 comp 
( DHA-PPQ)  40/320 mg</v>
      </c>
      <c r="B38" s="247"/>
      <c r="C38" s="248"/>
      <c r="D38" s="302" t="str">
        <f t="shared" si="10"/>
        <v/>
      </c>
      <c r="E38" s="249"/>
      <c r="F38" s="247"/>
      <c r="G38" s="247"/>
      <c r="H38" s="247"/>
      <c r="I38" s="247"/>
      <c r="J38" s="247"/>
      <c r="K38" s="248"/>
      <c r="L38" s="431" t="str">
        <f t="shared" si="3"/>
        <v>0</v>
      </c>
      <c r="M38" s="428" t="str">
        <f t="shared" si="4"/>
        <v>0</v>
      </c>
      <c r="N38" s="250" t="str">
        <f t="shared" si="5"/>
        <v>0</v>
      </c>
      <c r="O38" s="251"/>
      <c r="P38" s="247"/>
      <c r="R38" s="312">
        <f t="shared" si="6"/>
        <v>0</v>
      </c>
      <c r="S38" s="152">
        <f t="shared" si="7"/>
        <v>90</v>
      </c>
      <c r="T38" s="68" t="e">
        <f t="shared" si="0"/>
        <v>#VALUE!</v>
      </c>
      <c r="U38" s="68" t="e">
        <f t="shared" si="8"/>
        <v>#VALUE!</v>
      </c>
      <c r="V38" s="95">
        <v>3</v>
      </c>
      <c r="W38" s="153" t="e">
        <f t="shared" si="1"/>
        <v>#VALUE!</v>
      </c>
      <c r="Y38" s="107">
        <f t="shared" si="9"/>
        <v>0</v>
      </c>
    </row>
    <row r="39" spans="1:25" ht="34.5" customHeight="1" x14ac:dyDescent="0.3">
      <c r="A39" s="322" t="str">
        <f>CDT!B39</f>
        <v>Dihydroartemisinine/pipéraquine – Plaq / 9 comp 
( DHA-PPQ) 40/320 mg</v>
      </c>
      <c r="B39" s="247"/>
      <c r="C39" s="248"/>
      <c r="D39" s="302" t="str">
        <f t="shared" si="10"/>
        <v/>
      </c>
      <c r="E39" s="249"/>
      <c r="F39" s="247"/>
      <c r="G39" s="247"/>
      <c r="H39" s="247"/>
      <c r="I39" s="247"/>
      <c r="J39" s="247"/>
      <c r="K39" s="248"/>
      <c r="L39" s="431" t="str">
        <f t="shared" si="3"/>
        <v>0</v>
      </c>
      <c r="M39" s="428" t="str">
        <f t="shared" si="4"/>
        <v>0</v>
      </c>
      <c r="N39" s="250" t="str">
        <f t="shared" si="5"/>
        <v>0</v>
      </c>
      <c r="O39" s="251"/>
      <c r="P39" s="247"/>
      <c r="R39" s="312">
        <f t="shared" si="6"/>
        <v>0</v>
      </c>
      <c r="S39" s="152">
        <f t="shared" si="7"/>
        <v>90</v>
      </c>
      <c r="T39" s="68" t="e">
        <f t="shared" si="0"/>
        <v>#VALUE!</v>
      </c>
      <c r="U39" s="68" t="e">
        <f t="shared" si="8"/>
        <v>#VALUE!</v>
      </c>
      <c r="V39" s="95">
        <v>3</v>
      </c>
      <c r="W39" s="153" t="e">
        <f t="shared" si="1"/>
        <v>#VALUE!</v>
      </c>
      <c r="Y39" s="107">
        <f t="shared" si="9"/>
        <v>0</v>
      </c>
    </row>
    <row r="40" spans="1:25" ht="34.5" customHeight="1" x14ac:dyDescent="0.3">
      <c r="A40" s="322" t="str">
        <f>CDT!B40</f>
        <v>Artésunate Amodiaquine: (ASAQ) : 3 cp (25/67,5 mg)</v>
      </c>
      <c r="B40" s="247"/>
      <c r="C40" s="248"/>
      <c r="D40" s="302" t="str">
        <f t="shared" si="10"/>
        <v/>
      </c>
      <c r="E40" s="249"/>
      <c r="F40" s="247"/>
      <c r="G40" s="247"/>
      <c r="H40" s="247"/>
      <c r="I40" s="247"/>
      <c r="J40" s="247"/>
      <c r="K40" s="248"/>
      <c r="L40" s="431" t="str">
        <f t="shared" si="3"/>
        <v>0</v>
      </c>
      <c r="M40" s="428" t="str">
        <f t="shared" si="4"/>
        <v>0</v>
      </c>
      <c r="N40" s="250" t="str">
        <f t="shared" si="5"/>
        <v>0</v>
      </c>
      <c r="O40" s="251"/>
      <c r="P40" s="247"/>
      <c r="R40" s="312">
        <f t="shared" si="6"/>
        <v>0</v>
      </c>
      <c r="S40" s="152">
        <f t="shared" si="7"/>
        <v>90</v>
      </c>
      <c r="T40" s="68" t="e">
        <f t="shared" si="0"/>
        <v>#VALUE!</v>
      </c>
      <c r="U40" s="68" t="e">
        <f t="shared" si="8"/>
        <v>#VALUE!</v>
      </c>
      <c r="V40" s="95">
        <v>1</v>
      </c>
      <c r="W40" s="153" t="e">
        <f t="shared" si="1"/>
        <v>#VALUE!</v>
      </c>
      <c r="Y40" s="107">
        <f t="shared" si="9"/>
        <v>0</v>
      </c>
    </row>
    <row r="41" spans="1:25" ht="34.5" customHeight="1" x14ac:dyDescent="0.3">
      <c r="A41" s="322" t="str">
        <f>CDT!B41</f>
        <v>Artésunate Amodiaquine: (ASAQ) 3 cp (50/135 mg)</v>
      </c>
      <c r="B41" s="247"/>
      <c r="C41" s="248"/>
      <c r="D41" s="302" t="str">
        <f t="shared" si="10"/>
        <v/>
      </c>
      <c r="E41" s="249"/>
      <c r="F41" s="247"/>
      <c r="G41" s="247"/>
      <c r="H41" s="247"/>
      <c r="I41" s="247"/>
      <c r="J41" s="247"/>
      <c r="K41" s="248"/>
      <c r="L41" s="431" t="str">
        <f t="shared" si="3"/>
        <v>0</v>
      </c>
      <c r="M41" s="428" t="str">
        <f t="shared" si="4"/>
        <v>0</v>
      </c>
      <c r="N41" s="250" t="str">
        <f t="shared" si="5"/>
        <v>0</v>
      </c>
      <c r="O41" s="251"/>
      <c r="P41" s="247"/>
      <c r="R41" s="312">
        <f t="shared" si="6"/>
        <v>0</v>
      </c>
      <c r="S41" s="152">
        <f t="shared" si="7"/>
        <v>90</v>
      </c>
      <c r="T41" s="68" t="e">
        <f t="shared" si="0"/>
        <v>#VALUE!</v>
      </c>
      <c r="U41" s="68" t="e">
        <f t="shared" si="8"/>
        <v>#VALUE!</v>
      </c>
      <c r="V41" s="95">
        <v>1</v>
      </c>
      <c r="W41" s="153" t="e">
        <f t="shared" si="1"/>
        <v>#VALUE!</v>
      </c>
      <c r="Y41" s="107">
        <f t="shared" si="9"/>
        <v>0</v>
      </c>
    </row>
    <row r="42" spans="1:25" ht="34.5" customHeight="1" x14ac:dyDescent="0.3">
      <c r="A42" s="322" t="str">
        <f>CDT!B42</f>
        <v>Artésunate Amodiaquine: (ASAQ) 3 cp (100/270 mg)</v>
      </c>
      <c r="B42" s="247"/>
      <c r="C42" s="248"/>
      <c r="D42" s="302" t="str">
        <f t="shared" si="10"/>
        <v/>
      </c>
      <c r="E42" s="249"/>
      <c r="F42" s="247"/>
      <c r="G42" s="247"/>
      <c r="H42" s="247"/>
      <c r="I42" s="247"/>
      <c r="J42" s="247"/>
      <c r="K42" s="248"/>
      <c r="L42" s="431" t="str">
        <f t="shared" si="3"/>
        <v>0</v>
      </c>
      <c r="M42" s="428" t="str">
        <f t="shared" si="4"/>
        <v>0</v>
      </c>
      <c r="N42" s="250" t="str">
        <f t="shared" si="5"/>
        <v>0</v>
      </c>
      <c r="O42" s="251"/>
      <c r="P42" s="247"/>
      <c r="R42" s="312">
        <f t="shared" si="6"/>
        <v>0</v>
      </c>
      <c r="S42" s="152">
        <f t="shared" si="7"/>
        <v>90</v>
      </c>
      <c r="T42" s="68" t="e">
        <f t="shared" si="0"/>
        <v>#VALUE!</v>
      </c>
      <c r="U42" s="68" t="e">
        <f t="shared" si="8"/>
        <v>#VALUE!</v>
      </c>
      <c r="V42" s="95">
        <v>1</v>
      </c>
      <c r="W42" s="153" t="e">
        <f t="shared" si="1"/>
        <v>#VALUE!</v>
      </c>
      <c r="Y42" s="107">
        <f t="shared" si="9"/>
        <v>0</v>
      </c>
    </row>
    <row r="43" spans="1:25" ht="34.5" customHeight="1" x14ac:dyDescent="0.3">
      <c r="A43" s="322" t="str">
        <f>CDT!B43</f>
        <v>Artésunate Amodiaquine: (ASAQ) 6 cp (100/270 mg)</v>
      </c>
      <c r="B43" s="247"/>
      <c r="C43" s="248"/>
      <c r="D43" s="302" t="str">
        <f t="shared" si="10"/>
        <v/>
      </c>
      <c r="E43" s="249"/>
      <c r="F43" s="247"/>
      <c r="G43" s="247"/>
      <c r="H43" s="247"/>
      <c r="I43" s="247"/>
      <c r="J43" s="247"/>
      <c r="K43" s="248"/>
      <c r="L43" s="431" t="str">
        <f t="shared" si="3"/>
        <v>0</v>
      </c>
      <c r="M43" s="428" t="str">
        <f t="shared" si="4"/>
        <v>0</v>
      </c>
      <c r="N43" s="250" t="str">
        <f t="shared" si="5"/>
        <v>0</v>
      </c>
      <c r="O43" s="251"/>
      <c r="P43" s="247"/>
      <c r="R43" s="312">
        <f t="shared" si="6"/>
        <v>0</v>
      </c>
      <c r="S43" s="152">
        <f t="shared" si="7"/>
        <v>90</v>
      </c>
      <c r="T43" s="68" t="e">
        <f t="shared" si="0"/>
        <v>#VALUE!</v>
      </c>
      <c r="U43" s="68" t="e">
        <f t="shared" si="8"/>
        <v>#VALUE!</v>
      </c>
      <c r="V43" s="95">
        <v>1</v>
      </c>
      <c r="W43" s="153" t="e">
        <f t="shared" si="1"/>
        <v>#VALUE!</v>
      </c>
      <c r="Y43" s="107">
        <f t="shared" si="9"/>
        <v>0</v>
      </c>
    </row>
    <row r="44" spans="1:25" ht="34.5" customHeight="1" x14ac:dyDescent="0.3">
      <c r="A44" s="322" t="str">
        <f>CDT!B44</f>
        <v>Artésunate - Méfloquine (AS-MF)</v>
      </c>
      <c r="B44" s="247"/>
      <c r="C44" s="248"/>
      <c r="D44" s="302" t="str">
        <f t="shared" si="10"/>
        <v/>
      </c>
      <c r="E44" s="249"/>
      <c r="F44" s="247"/>
      <c r="G44" s="247"/>
      <c r="H44" s="247"/>
      <c r="I44" s="247"/>
      <c r="J44" s="247"/>
      <c r="K44" s="248"/>
      <c r="L44" s="431" t="str">
        <f t="shared" si="3"/>
        <v>0</v>
      </c>
      <c r="M44" s="428" t="str">
        <f t="shared" si="4"/>
        <v>0</v>
      </c>
      <c r="N44" s="250" t="str">
        <f t="shared" si="5"/>
        <v>0</v>
      </c>
      <c r="O44" s="251"/>
      <c r="P44" s="247"/>
      <c r="R44" s="312">
        <f t="shared" si="6"/>
        <v>0</v>
      </c>
      <c r="S44" s="152">
        <f t="shared" si="7"/>
        <v>90</v>
      </c>
      <c r="T44" s="68" t="e">
        <f t="shared" si="0"/>
        <v>#VALUE!</v>
      </c>
      <c r="U44" s="68" t="e">
        <f t="shared" si="8"/>
        <v>#VALUE!</v>
      </c>
      <c r="V44" s="95">
        <v>1</v>
      </c>
      <c r="W44" s="153" t="e">
        <f t="shared" si="1"/>
        <v>#VALUE!</v>
      </c>
      <c r="Y44" s="107">
        <f t="shared" si="9"/>
        <v>0</v>
      </c>
    </row>
    <row r="45" spans="1:25" ht="34.5" customHeight="1" x14ac:dyDescent="0.3">
      <c r="A45" s="322" t="str">
        <f>CDT!B45</f>
        <v>Quinine comprimé 300mg</v>
      </c>
      <c r="B45" s="247"/>
      <c r="C45" s="248"/>
      <c r="D45" s="302" t="str">
        <f t="shared" si="10"/>
        <v/>
      </c>
      <c r="E45" s="249"/>
      <c r="F45" s="247"/>
      <c r="G45" s="247"/>
      <c r="H45" s="247"/>
      <c r="I45" s="247"/>
      <c r="J45" s="247"/>
      <c r="K45" s="248"/>
      <c r="L45" s="431" t="str">
        <f t="shared" si="3"/>
        <v>0</v>
      </c>
      <c r="M45" s="428" t="str">
        <f t="shared" si="4"/>
        <v>0</v>
      </c>
      <c r="N45" s="250" t="str">
        <f t="shared" si="5"/>
        <v>0</v>
      </c>
      <c r="O45" s="251"/>
      <c r="P45" s="247"/>
      <c r="R45" s="312">
        <f t="shared" si="6"/>
        <v>0</v>
      </c>
      <c r="S45" s="152">
        <f t="shared" si="7"/>
        <v>90</v>
      </c>
      <c r="T45" s="68" t="e">
        <f t="shared" si="0"/>
        <v>#VALUE!</v>
      </c>
      <c r="U45" s="68" t="e">
        <f t="shared" si="8"/>
        <v>#VALUE!</v>
      </c>
      <c r="V45" s="95">
        <v>1</v>
      </c>
      <c r="W45" s="153" t="e">
        <f t="shared" si="1"/>
        <v>#VALUE!</v>
      </c>
      <c r="Y45" s="107">
        <f t="shared" si="9"/>
        <v>0</v>
      </c>
    </row>
    <row r="46" spans="1:25" ht="34.5" customHeight="1" x14ac:dyDescent="0.3">
      <c r="A46" s="322" t="str">
        <f>CDT!B46</f>
        <v>Quinine injectable 300 mg</v>
      </c>
      <c r="B46" s="247"/>
      <c r="C46" s="248"/>
      <c r="D46" s="302" t="str">
        <f t="shared" si="10"/>
        <v/>
      </c>
      <c r="E46" s="249"/>
      <c r="F46" s="247"/>
      <c r="G46" s="247"/>
      <c r="H46" s="247"/>
      <c r="I46" s="247"/>
      <c r="J46" s="247"/>
      <c r="K46" s="248"/>
      <c r="L46" s="431" t="str">
        <f t="shared" si="3"/>
        <v>0</v>
      </c>
      <c r="M46" s="428" t="str">
        <f t="shared" si="4"/>
        <v>0</v>
      </c>
      <c r="N46" s="250" t="str">
        <f t="shared" si="5"/>
        <v>0</v>
      </c>
      <c r="O46" s="251"/>
      <c r="P46" s="247"/>
      <c r="R46" s="312">
        <f t="shared" si="6"/>
        <v>0</v>
      </c>
      <c r="S46" s="152">
        <f t="shared" si="7"/>
        <v>90</v>
      </c>
      <c r="T46" s="68" t="e">
        <f t="shared" si="0"/>
        <v>#VALUE!</v>
      </c>
      <c r="U46" s="68" t="e">
        <f t="shared" si="8"/>
        <v>#VALUE!</v>
      </c>
      <c r="V46" s="95">
        <v>1</v>
      </c>
      <c r="W46" s="153" t="e">
        <f t="shared" si="1"/>
        <v>#VALUE!</v>
      </c>
      <c r="Y46" s="107">
        <f t="shared" si="9"/>
        <v>0</v>
      </c>
    </row>
    <row r="47" spans="1:25" ht="34.5" customHeight="1" x14ac:dyDescent="0.3">
      <c r="A47" s="322" t="str">
        <f>CDT!B47</f>
        <v>Quinine injectable 600 mg</v>
      </c>
      <c r="B47" s="247"/>
      <c r="C47" s="248"/>
      <c r="D47" s="302" t="str">
        <f t="shared" si="10"/>
        <v/>
      </c>
      <c r="E47" s="249"/>
      <c r="F47" s="247"/>
      <c r="G47" s="247"/>
      <c r="H47" s="247"/>
      <c r="I47" s="247"/>
      <c r="J47" s="247"/>
      <c r="K47" s="248"/>
      <c r="L47" s="431" t="str">
        <f t="shared" si="3"/>
        <v>0</v>
      </c>
      <c r="M47" s="428" t="str">
        <f t="shared" si="4"/>
        <v>0</v>
      </c>
      <c r="N47" s="250" t="str">
        <f t="shared" si="5"/>
        <v>0</v>
      </c>
      <c r="O47" s="251"/>
      <c r="P47" s="247"/>
      <c r="R47" s="312">
        <f t="shared" si="6"/>
        <v>0</v>
      </c>
      <c r="S47" s="152">
        <f t="shared" si="7"/>
        <v>90</v>
      </c>
      <c r="T47" s="68" t="e">
        <f t="shared" si="0"/>
        <v>#VALUE!</v>
      </c>
      <c r="U47" s="68" t="e">
        <f t="shared" si="8"/>
        <v>#VALUE!</v>
      </c>
      <c r="V47" s="95">
        <v>1</v>
      </c>
      <c r="W47" s="153" t="e">
        <f t="shared" si="1"/>
        <v>#VALUE!</v>
      </c>
      <c r="Y47" s="107">
        <f t="shared" si="9"/>
        <v>0</v>
      </c>
    </row>
    <row r="48" spans="1:25" ht="34.5" customHeight="1" thickBot="1" x14ac:dyDescent="0.35">
      <c r="A48" s="322" t="str">
        <f>CDT!B48</f>
        <v>Quinine injectable 600 mg</v>
      </c>
      <c r="B48" s="247"/>
      <c r="C48" s="248"/>
      <c r="D48" s="303" t="str">
        <f t="shared" si="10"/>
        <v/>
      </c>
      <c r="E48" s="249"/>
      <c r="F48" s="247"/>
      <c r="G48" s="247"/>
      <c r="H48" s="247"/>
      <c r="I48" s="247"/>
      <c r="J48" s="247"/>
      <c r="K48" s="248"/>
      <c r="L48" s="431" t="str">
        <f t="shared" si="3"/>
        <v>0</v>
      </c>
      <c r="M48" s="428" t="str">
        <f t="shared" si="4"/>
        <v>0</v>
      </c>
      <c r="N48" s="250" t="str">
        <f t="shared" si="5"/>
        <v>0</v>
      </c>
      <c r="O48" s="251"/>
      <c r="P48" s="247"/>
      <c r="R48" s="312">
        <f t="shared" si="6"/>
        <v>0</v>
      </c>
      <c r="S48" s="152">
        <f t="shared" si="7"/>
        <v>90</v>
      </c>
      <c r="T48" s="68" t="e">
        <f>D48-(E48+G48+I48+H48)</f>
        <v>#VALUE!</v>
      </c>
      <c r="U48" s="68" t="e">
        <f t="shared" si="8"/>
        <v>#VALUE!</v>
      </c>
      <c r="V48" s="95">
        <v>1</v>
      </c>
      <c r="W48" s="153" t="e">
        <f t="shared" si="1"/>
        <v>#VALUE!</v>
      </c>
      <c r="Y48" s="107">
        <f t="shared" si="9"/>
        <v>0</v>
      </c>
    </row>
    <row r="49" spans="1:23" ht="34.5" customHeight="1" thickBot="1" x14ac:dyDescent="0.35">
      <c r="A49" s="322" t="str">
        <f>CDT!B49</f>
        <v>Artéméther injectable 100 mg</v>
      </c>
      <c r="B49" s="247"/>
      <c r="C49" s="248"/>
      <c r="D49" s="303" t="str">
        <f t="shared" si="10"/>
        <v/>
      </c>
      <c r="E49" s="249"/>
      <c r="F49" s="247"/>
      <c r="G49" s="247"/>
      <c r="H49" s="247"/>
      <c r="I49" s="247"/>
      <c r="J49" s="247"/>
      <c r="K49" s="248"/>
      <c r="L49" s="431" t="str">
        <f t="shared" si="3"/>
        <v>0</v>
      </c>
      <c r="M49" s="428" t="str">
        <f t="shared" si="4"/>
        <v>0</v>
      </c>
      <c r="N49" s="250" t="str">
        <f t="shared" si="5"/>
        <v>0</v>
      </c>
      <c r="O49" s="251"/>
      <c r="P49" s="247"/>
      <c r="R49" s="312">
        <f t="shared" si="6"/>
        <v>0</v>
      </c>
      <c r="S49" s="152">
        <f t="shared" si="7"/>
        <v>90</v>
      </c>
      <c r="T49" s="68" t="e">
        <f>D49-(E49+G49+I49+H49)</f>
        <v>#VALUE!</v>
      </c>
      <c r="U49" s="68" t="e">
        <f t="shared" si="8"/>
        <v>#VALUE!</v>
      </c>
      <c r="V49" s="95">
        <v>1</v>
      </c>
      <c r="W49" s="153" t="e">
        <f t="shared" si="1"/>
        <v>#VALUE!</v>
      </c>
    </row>
    <row r="50" spans="1:23" ht="34.5" hidden="1" customHeight="1" x14ac:dyDescent="0.3">
      <c r="A50" s="17"/>
      <c r="B50" s="79"/>
      <c r="C50" s="79"/>
      <c r="D50" s="53"/>
      <c r="E50" s="79"/>
      <c r="F50" s="79"/>
      <c r="G50" s="79"/>
      <c r="H50" s="79"/>
      <c r="I50" s="79"/>
      <c r="J50" s="79"/>
      <c r="K50" s="79"/>
      <c r="L50" s="54"/>
      <c r="M50" s="58" t="str">
        <f t="shared" ref="M50" si="11">IF(B50&lt;&gt;"",((E50/S50)*30),"")</f>
        <v/>
      </c>
      <c r="N50" s="55"/>
      <c r="O50" s="80"/>
      <c r="P50" s="79"/>
      <c r="S50" s="152"/>
      <c r="T50" s="68"/>
      <c r="U50" s="68"/>
      <c r="V50" s="95"/>
      <c r="W50" s="153" t="str">
        <f t="shared" si="1"/>
        <v/>
      </c>
    </row>
    <row r="51" spans="1:23" s="235" customFormat="1" ht="16.5" customHeight="1" x14ac:dyDescent="0.35">
      <c r="A51" s="531" t="s">
        <v>290</v>
      </c>
      <c r="B51" s="531"/>
      <c r="C51" s="531"/>
      <c r="D51" s="531"/>
      <c r="E51" s="531"/>
      <c r="F51" s="531"/>
      <c r="H51" s="233"/>
      <c r="I51" s="233" t="s">
        <v>300</v>
      </c>
      <c r="J51" s="234"/>
      <c r="K51" s="232"/>
      <c r="L51" s="232"/>
      <c r="M51" s="232"/>
      <c r="N51" s="232"/>
      <c r="O51" s="232"/>
      <c r="Q51" s="236"/>
      <c r="R51" s="311"/>
      <c r="S51" s="237"/>
      <c r="T51" s="238"/>
      <c r="U51" s="238"/>
      <c r="V51" s="239"/>
      <c r="W51" s="240"/>
    </row>
    <row r="52" spans="1:23" ht="29.25" customHeight="1" x14ac:dyDescent="0.3">
      <c r="A52" s="18"/>
      <c r="B52" s="18"/>
      <c r="C52" s="18"/>
      <c r="D52" s="18"/>
      <c r="E52" s="18"/>
      <c r="F52" s="18"/>
      <c r="G52" s="18"/>
      <c r="H52" s="18"/>
      <c r="I52" s="18"/>
      <c r="J52" s="18"/>
      <c r="K52" s="18"/>
      <c r="L52" s="18"/>
      <c r="M52" s="18"/>
      <c r="N52" s="18"/>
      <c r="O52" s="18"/>
      <c r="S52" s="154"/>
      <c r="T52" s="69"/>
      <c r="U52" s="69"/>
      <c r="V52" s="70"/>
      <c r="W52" s="155"/>
    </row>
    <row r="53" spans="1:23" ht="15.6" x14ac:dyDescent="0.3">
      <c r="B53" s="18"/>
      <c r="C53" s="18"/>
      <c r="D53" s="18"/>
      <c r="E53" s="18"/>
      <c r="F53" s="18"/>
      <c r="I53" s="18"/>
      <c r="J53" s="18"/>
      <c r="K53" s="18"/>
      <c r="L53" s="18"/>
      <c r="M53" s="18"/>
      <c r="N53" s="18"/>
      <c r="O53" s="18"/>
      <c r="S53" s="154"/>
      <c r="T53" s="69"/>
      <c r="U53" s="69"/>
      <c r="V53" s="70"/>
      <c r="W53" s="155"/>
    </row>
    <row r="54" spans="1:23" s="235" customFormat="1" ht="18.600000000000001" thickBot="1" x14ac:dyDescent="0.4">
      <c r="A54" s="233" t="s">
        <v>289</v>
      </c>
      <c r="H54" s="233"/>
      <c r="I54" s="233" t="s">
        <v>301</v>
      </c>
      <c r="O54" s="232"/>
      <c r="Q54" s="236"/>
      <c r="R54" s="311"/>
      <c r="S54" s="243"/>
      <c r="T54" s="244"/>
      <c r="U54" s="244"/>
      <c r="V54" s="245"/>
      <c r="W54" s="246"/>
    </row>
  </sheetData>
  <mergeCells count="21">
    <mergeCell ref="A24:A25"/>
    <mergeCell ref="A51:F51"/>
    <mergeCell ref="A19:C19"/>
    <mergeCell ref="D19:N19"/>
    <mergeCell ref="S19:W19"/>
    <mergeCell ref="A21:C21"/>
    <mergeCell ref="D21:F21"/>
    <mergeCell ref="G21:K22"/>
    <mergeCell ref="L21:P21"/>
    <mergeCell ref="L17:P17"/>
    <mergeCell ref="A1:B1"/>
    <mergeCell ref="A3:B3"/>
    <mergeCell ref="A4:B4"/>
    <mergeCell ref="A11:O11"/>
    <mergeCell ref="B13:C13"/>
    <mergeCell ref="E13:J13"/>
    <mergeCell ref="B15:C15"/>
    <mergeCell ref="D15:F15"/>
    <mergeCell ref="G15:I15"/>
    <mergeCell ref="B17:E17"/>
    <mergeCell ref="G17:K17"/>
  </mergeCells>
  <conditionalFormatting sqref="U26">
    <cfRule type="cellIs" dxfId="2515" priority="39" operator="greaterThan">
      <formula>0</formula>
    </cfRule>
    <cfRule type="cellIs" dxfId="2514" priority="40" operator="greaterThan">
      <formula>0</formula>
    </cfRule>
    <cfRule type="cellIs" dxfId="2513" priority="41" operator="lessThan">
      <formula>0</formula>
    </cfRule>
    <cfRule type="cellIs" dxfId="2512" priority="42" operator="notEqual">
      <formula>0</formula>
    </cfRule>
  </conditionalFormatting>
  <conditionalFormatting sqref="U27:U29">
    <cfRule type="cellIs" dxfId="2511" priority="35" operator="greaterThan">
      <formula>0</formula>
    </cfRule>
    <cfRule type="cellIs" dxfId="2510" priority="36" operator="greaterThan">
      <formula>0</formula>
    </cfRule>
    <cfRule type="cellIs" dxfId="2509" priority="37" operator="lessThan">
      <formula>0</formula>
    </cfRule>
    <cfRule type="cellIs" dxfId="2508" priority="38" operator="notEqual">
      <formula>0</formula>
    </cfRule>
  </conditionalFormatting>
  <conditionalFormatting sqref="U30:U31 U33:U47">
    <cfRule type="cellIs" dxfId="2507" priority="31" operator="greaterThan">
      <formula>0</formula>
    </cfRule>
    <cfRule type="cellIs" dxfId="2506" priority="32" operator="greaterThan">
      <formula>0</formula>
    </cfRule>
    <cfRule type="cellIs" dxfId="2505" priority="33" operator="lessThan">
      <formula>0</formula>
    </cfRule>
    <cfRule type="cellIs" dxfId="2504" priority="34" operator="notEqual">
      <formula>0</formula>
    </cfRule>
  </conditionalFormatting>
  <conditionalFormatting sqref="U48:U50">
    <cfRule type="cellIs" dxfId="2503" priority="27" operator="greaterThan">
      <formula>0</formula>
    </cfRule>
    <cfRule type="cellIs" dxfId="2502" priority="28" operator="greaterThan">
      <formula>0</formula>
    </cfRule>
    <cfRule type="cellIs" dxfId="2501" priority="29" operator="lessThan">
      <formula>0</formula>
    </cfRule>
    <cfRule type="cellIs" dxfId="2500" priority="30" operator="notEqual">
      <formula>0</formula>
    </cfRule>
  </conditionalFormatting>
  <conditionalFormatting sqref="K50">
    <cfRule type="expression" dxfId="2499" priority="25">
      <formula>K50&lt;T50</formula>
    </cfRule>
    <cfRule type="expression" dxfId="2498" priority="26">
      <formula>K50&gt;T50</formula>
    </cfRule>
  </conditionalFormatting>
  <conditionalFormatting sqref="J37:J47">
    <cfRule type="cellIs" dxfId="2497" priority="24" operator="greaterThan">
      <formula>90</formula>
    </cfRule>
  </conditionalFormatting>
  <conditionalFormatting sqref="J48:J50">
    <cfRule type="cellIs" dxfId="2496" priority="23" operator="greaterThan">
      <formula>90</formula>
    </cfRule>
  </conditionalFormatting>
  <conditionalFormatting sqref="K36:K47">
    <cfRule type="expression" dxfId="2495" priority="21">
      <formula>K36&lt;T36</formula>
    </cfRule>
    <cfRule type="expression" dxfId="2494" priority="22">
      <formula>K36&gt;T36</formula>
    </cfRule>
  </conditionalFormatting>
  <conditionalFormatting sqref="J27:J31 J33">
    <cfRule type="cellIs" dxfId="2493" priority="20" operator="greaterThan">
      <formula>90</formula>
    </cfRule>
  </conditionalFormatting>
  <conditionalFormatting sqref="J36">
    <cfRule type="cellIs" dxfId="2492" priority="19" operator="greaterThan">
      <formula>90</formula>
    </cfRule>
  </conditionalFormatting>
  <conditionalFormatting sqref="K48:K49">
    <cfRule type="expression" dxfId="2491" priority="17">
      <formula>K48&lt;T48</formula>
    </cfRule>
    <cfRule type="expression" dxfId="2490" priority="18">
      <formula>K48&gt;T48</formula>
    </cfRule>
  </conditionalFormatting>
  <conditionalFormatting sqref="K27:K31 K33">
    <cfRule type="expression" dxfId="2489" priority="15">
      <formula>K27&lt;T27</formula>
    </cfRule>
    <cfRule type="expression" dxfId="2488" priority="16">
      <formula>K27&gt;T27</formula>
    </cfRule>
  </conditionalFormatting>
  <conditionalFormatting sqref="J26">
    <cfRule type="cellIs" dxfId="2487" priority="14" operator="greaterThan">
      <formula>90</formula>
    </cfRule>
  </conditionalFormatting>
  <conditionalFormatting sqref="K26">
    <cfRule type="expression" dxfId="2486" priority="12">
      <formula>K26&lt;T26</formula>
    </cfRule>
    <cfRule type="expression" dxfId="2485" priority="13">
      <formula>K26&gt;T26</formula>
    </cfRule>
  </conditionalFormatting>
  <conditionalFormatting sqref="U32">
    <cfRule type="cellIs" dxfId="2484" priority="8" operator="greaterThan">
      <formula>0</formula>
    </cfRule>
    <cfRule type="cellIs" dxfId="2483" priority="9" operator="greaterThan">
      <formula>0</formula>
    </cfRule>
    <cfRule type="cellIs" dxfId="2482" priority="10" operator="lessThan">
      <formula>0</formula>
    </cfRule>
    <cfRule type="cellIs" dxfId="2481" priority="11" operator="notEqual">
      <formula>0</formula>
    </cfRule>
  </conditionalFormatting>
  <conditionalFormatting sqref="K34">
    <cfRule type="expression" dxfId="2480" priority="6">
      <formula>K34&lt;T34</formula>
    </cfRule>
    <cfRule type="expression" dxfId="2479" priority="7">
      <formula>K34&gt;T34</formula>
    </cfRule>
  </conditionalFormatting>
  <conditionalFormatting sqref="K35">
    <cfRule type="expression" dxfId="2478" priority="4">
      <formula>K35&lt;T35</formula>
    </cfRule>
    <cfRule type="expression" dxfId="2477" priority="5">
      <formula>K35&gt;T35</formula>
    </cfRule>
  </conditionalFormatting>
  <conditionalFormatting sqref="J32">
    <cfRule type="cellIs" dxfId="2476" priority="3" operator="greaterThan">
      <formula>90</formula>
    </cfRule>
  </conditionalFormatting>
  <conditionalFormatting sqref="K32">
    <cfRule type="expression" dxfId="2475" priority="1">
      <formula>K32&lt;T32</formula>
    </cfRule>
    <cfRule type="expression" dxfId="2474" priority="2">
      <formula>K32&gt;T32</formula>
    </cfRule>
  </conditionalFormatting>
  <dataValidations count="7">
    <dataValidation type="date" errorStyle="warning" allowBlank="1" showInputMessage="1" showErrorMessage="1" promptTitle="Instruction" prompt="SVP Saisissez la date sous le format:_x000a_00/00/0000. exemple 15/09/2016,_x000a_Merci_x000a_" sqref="L21:P21">
      <formula1>42370</formula1>
      <formula2>44926</formula2>
    </dataValidation>
    <dataValidation errorStyle="information" allowBlank="1" showInputMessage="1" showErrorMessage="1" errorTitle="Instruction" error="Saisissez le Texte en MAJUSCULE_x000a_Exemple: CMS AGOE_x000a_Merci" promptTitle="Instruction" prompt="Saisissez le Texte en MAJUSCULE_x000a_Exemple: CMS AGOE_x000a_Merci" sqref="D19:N19"/>
    <dataValidation type="whole" allowBlank="1" showInputMessage="1" showErrorMessage="1" prompt="La valeur ne peut pas être supérieure à 89_x000a_Si tel est le cas déteminer la quantité à commander directement à la colonne M._x000a_merci" sqref="J27:J50">
      <formula1>0</formula1>
      <formula2>89</formula2>
    </dataValidation>
    <dataValidation type="whole" operator="lessThanOrEqual" allowBlank="1" showInputMessage="1" showErrorMessage="1" promptTitle="instruction" prompt="La valeur de la cellule ne peut pas être supérieure à la quantité Totale inscrite dans la colonne D._x000a_Merci de vérifier." sqref="E26:E50">
      <formula1>D26</formula1>
    </dataValidation>
    <dataValidation type="list" allowBlank="1" showInputMessage="1" showErrorMessage="1" sqref="D21:F21">
      <formula1>typerapport2</formula1>
    </dataValidation>
    <dataValidation type="whole" allowBlank="1" showInputMessage="1" showErrorMessage="1" prompt="La valeur ne peut pas être supérieure à 89_x000a_Si tel est le cas déteminer la quantité à commander directement à la colonne O_x000a_merci" sqref="J26">
      <formula1>0</formula1>
      <formula2>89</formula2>
    </dataValidation>
    <dataValidation type="whole" allowBlank="1" showInputMessage="1" showErrorMessage="1" prompt="La quantité accordée par le point Focal ne peut être supérieure à la somme du CMMa et la quantité commandée pour le trimestre._x000a_Merci de revoir la quantité dans la colonne O." sqref="O26:O49">
      <formula1>0</formula1>
      <formula2>+M26+N26</formula2>
    </dataValidation>
  </dataValidations>
  <pageMargins left="0.21" right="0.23622047244094491" top="0.74803149606299213" bottom="0.74803149606299213" header="0.31496062992125984" footer="0.31496062992125984"/>
  <pageSetup paperSize="9" scale="40" orientation="portrait" r:id="rId1"/>
  <headerFooter alignWithMargins="0">
    <oddFooter>&amp;C&amp;"Arial,Gras"PNLS /IST, Avenue des Armées, -05 BP 424 Lomé –Togo ; Tel 22 20 94 39 Fax : 22 20 94 36    Site Web : www.pnls.tg</oddFooter>
  </headerFooter>
  <drawing r:id="rId2"/>
</worksheet>
</file>

<file path=xl/worksheets/sheet7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rgb="FFFF0000"/>
  </sheetPr>
  <dimension ref="A1:W56"/>
  <sheetViews>
    <sheetView showGridLines="0" view="pageBreakPreview" topLeftCell="A5" zoomScale="70" zoomScaleNormal="70" zoomScaleSheetLayoutView="70" zoomScalePageLayoutView="50" workbookViewId="0">
      <selection activeCell="D19" sqref="D19:N19"/>
    </sheetView>
  </sheetViews>
  <sheetFormatPr baseColWidth="10" defaultColWidth="7.33203125" defaultRowHeight="13.8" x14ac:dyDescent="0.3"/>
  <cols>
    <col min="1" max="1" width="51.5546875" style="3" customWidth="1"/>
    <col min="2" max="14" width="11.5546875" style="3" customWidth="1"/>
    <col min="15" max="15" width="11.6640625" style="39" customWidth="1"/>
    <col min="16" max="16" width="17.5546875" style="3" customWidth="1"/>
    <col min="17" max="17" width="2.109375" style="62" customWidth="1"/>
    <col min="18" max="18" width="4.88671875" style="77" customWidth="1"/>
    <col min="19" max="20" width="7.44140625" style="77" bestFit="1" customWidth="1"/>
    <col min="21" max="21" width="7.88671875" style="78" bestFit="1" customWidth="1"/>
    <col min="22" max="22" width="33.33203125" style="77" customWidth="1"/>
    <col min="23" max="16384" width="7.33203125" style="3"/>
  </cols>
  <sheetData>
    <row r="1" spans="1:23" ht="17.25" customHeight="1" x14ac:dyDescent="0.3">
      <c r="A1" s="549" t="s">
        <v>452</v>
      </c>
      <c r="B1" s="549"/>
      <c r="C1" s="2"/>
      <c r="D1" s="2"/>
      <c r="E1"/>
      <c r="F1"/>
      <c r="G1"/>
      <c r="H1"/>
      <c r="I1"/>
      <c r="J1"/>
      <c r="N1" s="4" t="s">
        <v>1</v>
      </c>
      <c r="O1" s="5"/>
      <c r="R1" s="306"/>
      <c r="S1" s="69"/>
      <c r="T1" s="69"/>
      <c r="U1" s="69"/>
      <c r="V1" s="70"/>
      <c r="W1" s="69"/>
    </row>
    <row r="2" spans="1:23" ht="13.5" customHeight="1" x14ac:dyDescent="0.3">
      <c r="A2" s="1" t="s">
        <v>453</v>
      </c>
      <c r="B2" s="1"/>
      <c r="C2" s="2"/>
      <c r="D2" s="2"/>
      <c r="E2"/>
      <c r="F2"/>
      <c r="G2"/>
      <c r="H2"/>
      <c r="I2"/>
      <c r="J2"/>
      <c r="M2" s="4"/>
      <c r="N2" s="4" t="s">
        <v>3</v>
      </c>
      <c r="O2" s="5"/>
      <c r="R2" s="306"/>
      <c r="S2" s="69"/>
      <c r="T2" s="69"/>
      <c r="U2" s="69"/>
      <c r="V2" s="70"/>
      <c r="W2" s="69"/>
    </row>
    <row r="3" spans="1:23" ht="15.6" x14ac:dyDescent="0.3">
      <c r="A3" s="549" t="s">
        <v>454</v>
      </c>
      <c r="B3" s="549"/>
      <c r="C3" s="2"/>
      <c r="D3" s="2"/>
      <c r="E3"/>
      <c r="F3"/>
      <c r="G3"/>
      <c r="H3"/>
      <c r="I3"/>
      <c r="J3"/>
      <c r="K3" s="5"/>
      <c r="L3" s="5"/>
      <c r="M3" s="5"/>
      <c r="N3" s="5"/>
      <c r="O3" s="5"/>
      <c r="R3" s="306"/>
      <c r="S3" s="69"/>
      <c r="T3" s="69"/>
      <c r="U3" s="69"/>
      <c r="V3" s="70"/>
      <c r="W3" s="69"/>
    </row>
    <row r="4" spans="1:23" ht="33.6" customHeight="1" x14ac:dyDescent="0.3">
      <c r="A4" s="547" t="s">
        <v>455</v>
      </c>
      <c r="B4" s="548"/>
      <c r="C4" s="7"/>
      <c r="D4" s="7"/>
      <c r="E4" s="8"/>
      <c r="F4" s="8"/>
      <c r="G4" s="8"/>
      <c r="H4" s="8"/>
      <c r="I4" s="8"/>
      <c r="J4" s="8"/>
      <c r="K4" s="9"/>
      <c r="L4" s="9"/>
      <c r="M4" s="9"/>
      <c r="N4" s="9"/>
      <c r="O4" s="38"/>
      <c r="R4" s="306"/>
      <c r="S4" s="69"/>
      <c r="T4" s="69"/>
      <c r="U4" s="69"/>
      <c r="V4" s="70"/>
      <c r="W4" s="69"/>
    </row>
    <row r="5" spans="1:23" x14ac:dyDescent="0.3">
      <c r="B5" s="9"/>
      <c r="C5" s="9"/>
      <c r="D5" s="9"/>
      <c r="E5" s="9"/>
      <c r="F5" s="9"/>
      <c r="G5" s="9"/>
      <c r="H5" s="9"/>
      <c r="I5" s="9"/>
      <c r="J5" s="9"/>
      <c r="K5" s="9"/>
      <c r="L5" s="9"/>
      <c r="M5" s="9"/>
      <c r="N5" s="9"/>
      <c r="O5" s="38"/>
      <c r="R5" s="306"/>
      <c r="S5" s="69"/>
      <c r="T5" s="69"/>
      <c r="U5" s="69"/>
      <c r="V5" s="70"/>
      <c r="W5" s="69"/>
    </row>
    <row r="6" spans="1:23" ht="15.6" x14ac:dyDescent="0.3">
      <c r="A6" s="6" t="s">
        <v>232</v>
      </c>
      <c r="B6" s="9"/>
      <c r="C6" s="9"/>
      <c r="D6" s="9"/>
      <c r="E6" s="9"/>
      <c r="F6" s="9"/>
      <c r="G6" s="9"/>
      <c r="H6" s="9"/>
      <c r="I6" s="9"/>
      <c r="J6" s="9"/>
      <c r="K6" s="9"/>
      <c r="L6" s="9"/>
      <c r="M6" s="9"/>
      <c r="N6" s="9"/>
      <c r="O6" s="38"/>
      <c r="R6" s="306"/>
      <c r="S6" s="69"/>
      <c r="T6" s="69"/>
      <c r="U6" s="69"/>
      <c r="V6" s="70"/>
      <c r="W6" s="69"/>
    </row>
    <row r="7" spans="1:23" x14ac:dyDescent="0.3">
      <c r="A7" s="10"/>
      <c r="B7" s="9"/>
      <c r="C7" s="9"/>
      <c r="D7" s="9"/>
      <c r="E7" s="9"/>
      <c r="F7" s="9"/>
      <c r="G7" s="9"/>
      <c r="H7" s="9"/>
      <c r="I7" s="9"/>
      <c r="J7" s="9"/>
      <c r="K7" s="9"/>
      <c r="L7" s="9"/>
      <c r="M7" s="9"/>
      <c r="N7" s="9"/>
      <c r="O7" s="38"/>
      <c r="R7" s="69"/>
      <c r="S7" s="69"/>
      <c r="T7" s="69"/>
      <c r="U7" s="70"/>
      <c r="V7" s="69"/>
    </row>
    <row r="8" spans="1:23" x14ac:dyDescent="0.3">
      <c r="A8" s="10"/>
      <c r="B8" s="9"/>
      <c r="C8" s="9"/>
      <c r="D8" s="9"/>
      <c r="E8" s="9"/>
      <c r="F8" s="9"/>
      <c r="G8" s="9"/>
      <c r="H8" s="9"/>
      <c r="I8" s="9"/>
      <c r="J8" s="9"/>
      <c r="K8" s="9"/>
      <c r="L8" s="9"/>
      <c r="M8" s="9"/>
      <c r="N8" s="9"/>
      <c r="O8" s="38"/>
      <c r="R8" s="69"/>
      <c r="S8" s="69"/>
      <c r="T8" s="69"/>
      <c r="U8" s="70"/>
      <c r="V8" s="69"/>
    </row>
    <row r="9" spans="1:23" ht="17.25" customHeight="1" x14ac:dyDescent="0.3">
      <c r="A9" s="10"/>
      <c r="B9" s="9"/>
      <c r="C9" s="9"/>
      <c r="D9" s="9"/>
      <c r="E9" s="9"/>
      <c r="F9" s="9"/>
      <c r="G9" s="9"/>
      <c r="H9" s="9"/>
      <c r="I9" s="9"/>
      <c r="J9" s="9"/>
      <c r="K9" s="9"/>
      <c r="L9" s="9"/>
      <c r="M9" s="9"/>
      <c r="N9" s="9"/>
      <c r="O9" s="38"/>
      <c r="R9" s="69"/>
      <c r="S9" s="69"/>
      <c r="T9" s="69"/>
      <c r="U9" s="70"/>
      <c r="V9" s="69"/>
    </row>
    <row r="10" spans="1:23" ht="0.75" customHeight="1" x14ac:dyDescent="0.3">
      <c r="R10" s="69"/>
      <c r="S10" s="69"/>
      <c r="T10" s="69"/>
      <c r="U10" s="70"/>
      <c r="V10" s="69"/>
    </row>
    <row r="11" spans="1:23" ht="21" customHeight="1" x14ac:dyDescent="0.3">
      <c r="A11" s="555" t="s">
        <v>263</v>
      </c>
      <c r="B11" s="555"/>
      <c r="C11" s="555"/>
      <c r="D11" s="555"/>
      <c r="E11" s="555"/>
      <c r="F11" s="555"/>
      <c r="G11" s="555"/>
      <c r="H11" s="555"/>
      <c r="I11" s="555"/>
      <c r="J11" s="555"/>
      <c r="K11" s="555"/>
      <c r="L11" s="555"/>
      <c r="M11" s="555"/>
      <c r="N11" s="555"/>
      <c r="O11" s="555"/>
      <c r="P11" s="40"/>
      <c r="R11" s="69"/>
      <c r="S11" s="69"/>
      <c r="T11" s="69"/>
      <c r="U11" s="70"/>
      <c r="V11" s="69"/>
    </row>
    <row r="12" spans="1:23" ht="3.75" customHeight="1" x14ac:dyDescent="0.3">
      <c r="A12" s="11"/>
      <c r="B12" s="11"/>
      <c r="C12" s="11"/>
      <c r="D12" s="11"/>
      <c r="E12" s="11"/>
      <c r="F12" s="11"/>
      <c r="G12" s="11"/>
      <c r="H12" s="11"/>
      <c r="I12" s="11"/>
      <c r="J12" s="11"/>
      <c r="K12" s="11"/>
      <c r="L12" s="11"/>
      <c r="M12" s="11"/>
      <c r="N12" s="11"/>
      <c r="O12" s="11"/>
      <c r="R12" s="69"/>
      <c r="S12" s="69"/>
      <c r="T12" s="69"/>
      <c r="U12" s="70"/>
      <c r="V12" s="69"/>
    </row>
    <row r="13" spans="1:23" s="42" customFormat="1" ht="20.25" hidden="1" customHeight="1" thickBot="1" x14ac:dyDescent="0.35">
      <c r="A13" s="434" t="s">
        <v>5</v>
      </c>
      <c r="B13" s="556">
        <f>'Info District'!G11</f>
        <v>2025</v>
      </c>
      <c r="C13" s="557"/>
      <c r="E13" s="550"/>
      <c r="F13" s="550"/>
      <c r="G13" s="550"/>
      <c r="H13" s="550"/>
      <c r="I13" s="550"/>
      <c r="J13" s="554"/>
      <c r="Q13" s="63"/>
      <c r="R13" s="71"/>
      <c r="S13" s="71"/>
      <c r="T13" s="71"/>
      <c r="U13" s="72"/>
      <c r="V13" s="71"/>
    </row>
    <row r="14" spans="1:23" s="42" customFormat="1" ht="7.5" hidden="1" customHeight="1" thickBot="1" x14ac:dyDescent="0.35">
      <c r="A14" s="434"/>
      <c r="B14" s="13"/>
      <c r="C14" s="13"/>
      <c r="D14" s="13"/>
      <c r="O14" s="15"/>
      <c r="Q14" s="63"/>
      <c r="R14" s="71"/>
      <c r="S14" s="71"/>
      <c r="T14" s="71"/>
      <c r="U14" s="72"/>
      <c r="V14" s="71"/>
    </row>
    <row r="15" spans="1:23" s="42" customFormat="1" ht="16.5" hidden="1" customHeight="1" thickBot="1" x14ac:dyDescent="0.35">
      <c r="A15" s="434" t="s">
        <v>7</v>
      </c>
      <c r="B15" s="558" t="str">
        <f>'Info District'!G12</f>
        <v>PLATEAUX</v>
      </c>
      <c r="C15" s="559"/>
      <c r="D15" s="550" t="s">
        <v>8</v>
      </c>
      <c r="E15" s="550"/>
      <c r="F15" s="550"/>
      <c r="G15" s="551" t="str">
        <f>'Info District'!G13</f>
        <v>Agou</v>
      </c>
      <c r="H15" s="552"/>
      <c r="I15" s="553"/>
      <c r="L15" s="11"/>
      <c r="M15" s="11"/>
      <c r="N15" s="11"/>
      <c r="O15" s="11"/>
      <c r="P15" s="11"/>
      <c r="Q15" s="63"/>
      <c r="R15" s="71"/>
      <c r="S15" s="71"/>
      <c r="T15" s="71"/>
      <c r="U15" s="73"/>
      <c r="V15" s="71"/>
    </row>
    <row r="16" spans="1:23" s="42" customFormat="1" ht="3.75" hidden="1" customHeight="1" thickBot="1" x14ac:dyDescent="0.35">
      <c r="A16" s="139"/>
      <c r="B16" s="15"/>
      <c r="C16" s="15"/>
      <c r="D16" s="15"/>
      <c r="E16" s="15"/>
      <c r="K16" s="15"/>
      <c r="L16" s="15"/>
      <c r="M16" s="15"/>
      <c r="O16" s="15"/>
      <c r="Q16" s="63"/>
      <c r="R16" s="71"/>
      <c r="S16" s="71"/>
      <c r="T16" s="71"/>
      <c r="U16" s="72"/>
      <c r="V16" s="71"/>
    </row>
    <row r="17" spans="1:23" s="42" customFormat="1" ht="18" hidden="1" customHeight="1" thickBot="1" x14ac:dyDescent="0.35">
      <c r="A17" s="434" t="s">
        <v>9</v>
      </c>
      <c r="B17" s="556" t="str">
        <f>'Info District'!G17</f>
        <v>Avril à Juin 2025</v>
      </c>
      <c r="C17" s="560"/>
      <c r="D17" s="560"/>
      <c r="E17" s="557"/>
      <c r="G17" s="550" t="s">
        <v>11</v>
      </c>
      <c r="H17" s="550"/>
      <c r="I17" s="550"/>
      <c r="J17" s="550"/>
      <c r="K17" s="554"/>
      <c r="L17" s="551" t="str">
        <f>'Info District'!G18</f>
        <v>Juillet à Septembre 2025</v>
      </c>
      <c r="M17" s="552"/>
      <c r="N17" s="552"/>
      <c r="O17" s="552"/>
      <c r="P17" s="553"/>
      <c r="Q17" s="63"/>
      <c r="R17" s="71"/>
      <c r="S17" s="71"/>
      <c r="T17" s="71"/>
      <c r="U17" s="72"/>
      <c r="V17" s="71"/>
    </row>
    <row r="18" spans="1:23" s="9" customFormat="1" ht="6" customHeight="1" thickBot="1" x14ac:dyDescent="0.3">
      <c r="B18" s="43"/>
      <c r="C18" s="43"/>
      <c r="D18" s="43"/>
      <c r="E18" s="44"/>
      <c r="F18" s="43"/>
      <c r="G18" s="45"/>
      <c r="H18" s="45"/>
      <c r="I18" s="45"/>
      <c r="J18" s="45"/>
      <c r="K18" s="45"/>
      <c r="L18" s="45"/>
      <c r="M18" s="45"/>
      <c r="O18" s="38"/>
      <c r="Q18" s="64"/>
      <c r="R18" s="74"/>
      <c r="S18" s="74"/>
      <c r="T18" s="74"/>
      <c r="U18" s="75"/>
      <c r="V18" s="74"/>
    </row>
    <row r="19" spans="1:23" s="9" customFormat="1" ht="31.5" customHeight="1" thickBot="1" x14ac:dyDescent="0.35">
      <c r="A19" s="532" t="s">
        <v>12</v>
      </c>
      <c r="B19" s="532"/>
      <c r="C19" s="533"/>
      <c r="D19" s="575"/>
      <c r="E19" s="576"/>
      <c r="F19" s="576"/>
      <c r="G19" s="576"/>
      <c r="H19" s="576"/>
      <c r="I19" s="576"/>
      <c r="J19" s="576"/>
      <c r="K19" s="576"/>
      <c r="L19" s="576"/>
      <c r="M19" s="576"/>
      <c r="N19" s="577"/>
      <c r="O19" s="11"/>
      <c r="P19" s="464" t="str">
        <f>'Info District'!H17</f>
        <v>T2</v>
      </c>
      <c r="Q19" s="65"/>
      <c r="R19" s="535" t="s">
        <v>96</v>
      </c>
      <c r="S19" s="536"/>
      <c r="T19" s="536"/>
      <c r="U19" s="536"/>
      <c r="V19" s="537"/>
    </row>
    <row r="20" spans="1:23" s="9" customFormat="1" ht="8.25" customHeight="1" thickBot="1" x14ac:dyDescent="0.35">
      <c r="A20" s="12"/>
      <c r="B20" s="12"/>
      <c r="C20" s="12"/>
      <c r="D20" s="12"/>
      <c r="E20" s="12"/>
      <c r="F20" s="12"/>
      <c r="G20" s="13"/>
      <c r="H20" s="13"/>
      <c r="I20" s="13"/>
      <c r="J20" s="13"/>
      <c r="K20" s="13"/>
      <c r="L20" s="14"/>
      <c r="M20" s="14"/>
      <c r="N20" s="14"/>
      <c r="O20" s="14"/>
      <c r="Q20" s="64"/>
      <c r="R20" s="146"/>
      <c r="S20" s="74"/>
      <c r="T20" s="74"/>
      <c r="U20" s="76"/>
      <c r="V20" s="147"/>
    </row>
    <row r="21" spans="1:23" s="9" customFormat="1" ht="30.75" customHeight="1" thickBot="1" x14ac:dyDescent="0.35">
      <c r="A21" s="564" t="s">
        <v>6</v>
      </c>
      <c r="B21" s="564"/>
      <c r="C21" s="564"/>
      <c r="D21" s="565"/>
      <c r="E21" s="566"/>
      <c r="F21" s="566"/>
      <c r="G21" s="566"/>
      <c r="H21" s="567"/>
      <c r="I21" s="12"/>
      <c r="K21" s="230" t="s">
        <v>338</v>
      </c>
      <c r="O21" s="571"/>
      <c r="P21" s="572"/>
      <c r="Q21" s="64"/>
      <c r="R21" s="146"/>
      <c r="S21" s="74"/>
      <c r="T21" s="74"/>
      <c r="U21" s="76"/>
      <c r="V21" s="147"/>
    </row>
    <row r="22" spans="1:23" s="9" customFormat="1" ht="9" customHeight="1" thickBot="1" x14ac:dyDescent="0.35">
      <c r="A22" s="12"/>
      <c r="B22" s="12"/>
      <c r="C22" s="12"/>
      <c r="D22" s="12"/>
      <c r="E22" s="12"/>
      <c r="F22" s="12"/>
      <c r="G22" s="13"/>
      <c r="H22" s="13"/>
      <c r="I22" s="13"/>
      <c r="J22" s="13"/>
      <c r="K22" s="13"/>
      <c r="L22" s="14"/>
      <c r="M22" s="14"/>
      <c r="N22" s="14"/>
      <c r="O22" s="14"/>
      <c r="Q22" s="64"/>
      <c r="R22" s="146"/>
      <c r="S22" s="74"/>
      <c r="T22" s="74"/>
      <c r="U22" s="76"/>
      <c r="V22" s="147"/>
    </row>
    <row r="23" spans="1:23" s="9" customFormat="1" ht="30" customHeight="1" thickBot="1" x14ac:dyDescent="0.35">
      <c r="A23" s="532" t="s">
        <v>240</v>
      </c>
      <c r="B23" s="532"/>
      <c r="C23" s="533"/>
      <c r="D23" s="568" t="s">
        <v>265</v>
      </c>
      <c r="E23" s="569"/>
      <c r="F23" s="570"/>
      <c r="H23" s="229"/>
      <c r="I23" s="573" t="s">
        <v>337</v>
      </c>
      <c r="J23" s="573"/>
      <c r="K23" s="573"/>
      <c r="L23" s="573"/>
      <c r="M23" s="573"/>
      <c r="N23" s="574"/>
      <c r="O23" s="562"/>
      <c r="P23" s="563"/>
      <c r="Q23" s="64"/>
      <c r="R23" s="146"/>
      <c r="S23" s="74"/>
      <c r="T23" s="74"/>
      <c r="U23" s="76"/>
      <c r="V23" s="147"/>
    </row>
    <row r="24" spans="1:23" s="9" customFormat="1" ht="6" customHeight="1" x14ac:dyDescent="0.3">
      <c r="A24" s="12"/>
      <c r="B24" s="12"/>
      <c r="C24" s="12"/>
      <c r="D24" s="12"/>
      <c r="E24" s="12"/>
      <c r="F24" s="12"/>
      <c r="G24" s="13"/>
      <c r="H24" s="15"/>
      <c r="I24" s="15"/>
      <c r="J24" s="15"/>
      <c r="K24" s="13"/>
      <c r="L24" s="14"/>
      <c r="M24" s="14"/>
      <c r="N24" s="14"/>
      <c r="O24" s="14"/>
      <c r="Q24" s="64"/>
      <c r="R24" s="146"/>
      <c r="S24" s="74"/>
      <c r="T24" s="74"/>
      <c r="U24" s="76"/>
      <c r="V24" s="147"/>
    </row>
    <row r="25" spans="1:23" s="9" customFormat="1" ht="4.5" customHeight="1" thickBot="1" x14ac:dyDescent="0.35">
      <c r="A25" s="12"/>
      <c r="B25" s="12"/>
      <c r="C25" s="12"/>
      <c r="D25" s="12"/>
      <c r="E25" s="12"/>
      <c r="F25" s="12"/>
      <c r="G25" s="13"/>
      <c r="H25" s="13"/>
      <c r="I25" s="13"/>
      <c r="J25" s="13"/>
      <c r="K25" s="13"/>
      <c r="L25" s="14"/>
      <c r="M25" s="14"/>
      <c r="N25" s="14"/>
      <c r="O25" s="14"/>
      <c r="Q25" s="64"/>
      <c r="R25" s="146"/>
      <c r="S25" s="74"/>
      <c r="T25" s="74"/>
      <c r="U25" s="76"/>
      <c r="V25" s="147"/>
    </row>
    <row r="26" spans="1:23" ht="76.5" customHeight="1" thickBot="1" x14ac:dyDescent="0.35">
      <c r="A26" s="541" t="s">
        <v>13</v>
      </c>
      <c r="B26" s="16" t="s">
        <v>14</v>
      </c>
      <c r="C26" s="108" t="s">
        <v>15</v>
      </c>
      <c r="D26" s="118" t="s">
        <v>16</v>
      </c>
      <c r="E26" s="117" t="s">
        <v>17</v>
      </c>
      <c r="F26" s="16" t="s">
        <v>18</v>
      </c>
      <c r="G26" s="16" t="s">
        <v>233</v>
      </c>
      <c r="H26" s="16" t="s">
        <v>234</v>
      </c>
      <c r="I26" s="16" t="s">
        <v>19</v>
      </c>
      <c r="J26" s="16" t="s">
        <v>20</v>
      </c>
      <c r="K26" s="108" t="s">
        <v>21</v>
      </c>
      <c r="L26" s="136" t="s">
        <v>22</v>
      </c>
      <c r="M26" s="137" t="s">
        <v>236</v>
      </c>
      <c r="N26" s="138" t="s">
        <v>23</v>
      </c>
      <c r="O26" s="109" t="s">
        <v>39</v>
      </c>
      <c r="P26" s="16" t="s">
        <v>40</v>
      </c>
      <c r="R26" s="148" t="s">
        <v>237</v>
      </c>
      <c r="S26" s="140" t="s">
        <v>93</v>
      </c>
      <c r="T26" s="140" t="s">
        <v>239</v>
      </c>
      <c r="U26" s="140" t="s">
        <v>238</v>
      </c>
      <c r="V26" s="149" t="s">
        <v>97</v>
      </c>
    </row>
    <row r="27" spans="1:23" s="47" customFormat="1" ht="21.75" customHeight="1" thickBot="1" x14ac:dyDescent="0.35">
      <c r="A27" s="542"/>
      <c r="B27" s="46" t="s">
        <v>24</v>
      </c>
      <c r="C27" s="46" t="s">
        <v>25</v>
      </c>
      <c r="D27" s="112" t="s">
        <v>26</v>
      </c>
      <c r="E27" s="46" t="s">
        <v>27</v>
      </c>
      <c r="F27" s="46"/>
      <c r="G27" s="46" t="s">
        <v>28</v>
      </c>
      <c r="H27" s="46"/>
      <c r="I27" s="46" t="s">
        <v>29</v>
      </c>
      <c r="J27" s="46"/>
      <c r="K27" s="131" t="s">
        <v>235</v>
      </c>
      <c r="L27" s="133"/>
      <c r="M27" s="134"/>
      <c r="N27" s="135"/>
      <c r="O27" s="132" t="s">
        <v>30</v>
      </c>
      <c r="P27" s="46"/>
      <c r="Q27" s="66"/>
      <c r="R27" s="150"/>
      <c r="S27" s="67" t="s">
        <v>94</v>
      </c>
      <c r="T27" s="67" t="s">
        <v>95</v>
      </c>
      <c r="U27" s="94"/>
      <c r="V27" s="151" t="str">
        <f>IF(J28&lt;=0,"",IF(J28=90,$W$28))</f>
        <v/>
      </c>
      <c r="W27" s="37" t="s">
        <v>98</v>
      </c>
    </row>
    <row r="28" spans="1:23" ht="49.5" customHeight="1" x14ac:dyDescent="0.3">
      <c r="A28" s="231" t="str">
        <f>CDT!B26</f>
        <v>Artéméther-Luméfantrine 6cp (AL)</v>
      </c>
      <c r="B28" s="79"/>
      <c r="C28" s="110"/>
      <c r="D28" s="120" t="str">
        <f>IF(B28&lt;&gt;"",B28+C28,"")</f>
        <v/>
      </c>
      <c r="E28" s="119"/>
      <c r="F28" s="79"/>
      <c r="G28" s="79"/>
      <c r="H28" s="79"/>
      <c r="I28" s="79"/>
      <c r="J28" s="79"/>
      <c r="K28" s="110"/>
      <c r="L28" s="431" t="str">
        <f>IF(B28&lt;&gt;"",IF(J28=0,E28,((E28*90)/(90-J28))),"0")</f>
        <v>0</v>
      </c>
      <c r="M28" s="428" t="str">
        <f>IF(B28&lt;&gt;"",((E28/R28)*30),"0")</f>
        <v>0</v>
      </c>
      <c r="N28" s="250" t="str">
        <f>IF(B28&lt;&gt;"",IF(J28=0,((E28+L28)-K28),((M28*6)-K28)),"0")</f>
        <v>0</v>
      </c>
      <c r="O28" s="251"/>
      <c r="P28" s="81"/>
      <c r="R28" s="152">
        <f>(90-J28)</f>
        <v>90</v>
      </c>
      <c r="S28" s="68" t="e">
        <f>D28-(E28+G28+I28+H28)</f>
        <v>#VALUE!</v>
      </c>
      <c r="T28" s="68" t="e">
        <f>K28-S28</f>
        <v>#VALUE!</v>
      </c>
      <c r="U28" s="95">
        <v>6</v>
      </c>
      <c r="V28" s="153" t="e">
        <f t="shared" ref="V28:V52" si="0">IF(T28=0,"",$W$27)</f>
        <v>#VALUE!</v>
      </c>
      <c r="W28" s="37" t="s">
        <v>203</v>
      </c>
    </row>
    <row r="29" spans="1:23" ht="45" customHeight="1" x14ac:dyDescent="0.3">
      <c r="A29" s="231" t="str">
        <f>CDT!B27</f>
        <v>Artéméther-Luméfantrine 12cp (AL)</v>
      </c>
      <c r="B29" s="79"/>
      <c r="C29" s="110"/>
      <c r="D29" s="121" t="str">
        <f t="shared" ref="D29:D36" si="1">IF(B29&lt;&gt;"",B29+C29,"")</f>
        <v/>
      </c>
      <c r="E29" s="119"/>
      <c r="F29" s="79"/>
      <c r="G29" s="79"/>
      <c r="H29" s="79"/>
      <c r="I29" s="79"/>
      <c r="J29" s="79"/>
      <c r="K29" s="110"/>
      <c r="L29" s="431" t="str">
        <f t="shared" ref="L29:L36" si="2">IF(B29&lt;&gt;"",IF(J29=0,E29,((E29*90)/(90-J29))),"0")</f>
        <v>0</v>
      </c>
      <c r="M29" s="428" t="str">
        <f t="shared" ref="M29:M36" si="3">IF(B29&lt;&gt;"",((E29/R29)*30),"0")</f>
        <v>0</v>
      </c>
      <c r="N29" s="250" t="str">
        <f t="shared" ref="N29:N36" si="4">IF(B29&lt;&gt;"",IF(J29=0,((E29+L29)-K29),((M29*6)-K29)),"0")</f>
        <v>0</v>
      </c>
      <c r="O29" s="251"/>
      <c r="P29" s="81"/>
      <c r="R29" s="152">
        <f t="shared" ref="R29:R50" si="5">(90-J29)</f>
        <v>90</v>
      </c>
      <c r="S29" s="68" t="e">
        <f t="shared" ref="S29:S49" si="6">D29-(E29+G29+I29+H29)</f>
        <v>#VALUE!</v>
      </c>
      <c r="T29" s="68" t="e">
        <f t="shared" ref="T29:T50" si="7">K29-S29</f>
        <v>#VALUE!</v>
      </c>
      <c r="U29" s="95">
        <v>12</v>
      </c>
      <c r="V29" s="153" t="e">
        <f t="shared" si="0"/>
        <v>#VALUE!</v>
      </c>
    </row>
    <row r="30" spans="1:23" ht="49.5" customHeight="1" x14ac:dyDescent="0.3">
      <c r="A30" s="231" t="str">
        <f>CDT!B28</f>
        <v>Artéméther-Luméfantrine 18cp (AL)</v>
      </c>
      <c r="B30" s="79"/>
      <c r="C30" s="110"/>
      <c r="D30" s="121" t="str">
        <f t="shared" si="1"/>
        <v/>
      </c>
      <c r="E30" s="119"/>
      <c r="F30" s="79"/>
      <c r="G30" s="79"/>
      <c r="H30" s="79"/>
      <c r="I30" s="79"/>
      <c r="J30" s="79"/>
      <c r="K30" s="110"/>
      <c r="L30" s="431" t="str">
        <f t="shared" si="2"/>
        <v>0</v>
      </c>
      <c r="M30" s="428" t="str">
        <f t="shared" si="3"/>
        <v>0</v>
      </c>
      <c r="N30" s="250" t="str">
        <f t="shared" si="4"/>
        <v>0</v>
      </c>
      <c r="O30" s="251"/>
      <c r="P30" s="81"/>
      <c r="R30" s="152">
        <f t="shared" si="5"/>
        <v>90</v>
      </c>
      <c r="S30" s="68" t="e">
        <f t="shared" si="6"/>
        <v>#VALUE!</v>
      </c>
      <c r="T30" s="68" t="e">
        <f t="shared" si="7"/>
        <v>#VALUE!</v>
      </c>
      <c r="U30" s="95">
        <v>18</v>
      </c>
      <c r="V30" s="153" t="e">
        <f t="shared" si="0"/>
        <v>#VALUE!</v>
      </c>
    </row>
    <row r="31" spans="1:23" ht="49.5" customHeight="1" x14ac:dyDescent="0.3">
      <c r="A31" s="231" t="str">
        <f>CDT!B29</f>
        <v>Artéméther-Luméfantrine 24cp (AL)</v>
      </c>
      <c r="B31" s="79"/>
      <c r="C31" s="110"/>
      <c r="D31" s="121" t="str">
        <f t="shared" si="1"/>
        <v/>
      </c>
      <c r="E31" s="119"/>
      <c r="F31" s="79"/>
      <c r="G31" s="79"/>
      <c r="H31" s="79"/>
      <c r="I31" s="79"/>
      <c r="J31" s="79"/>
      <c r="K31" s="110"/>
      <c r="L31" s="431" t="str">
        <f t="shared" si="2"/>
        <v>0</v>
      </c>
      <c r="M31" s="428" t="str">
        <f t="shared" si="3"/>
        <v>0</v>
      </c>
      <c r="N31" s="250" t="str">
        <f t="shared" si="4"/>
        <v>0</v>
      </c>
      <c r="O31" s="251"/>
      <c r="P31" s="81"/>
      <c r="R31" s="152">
        <f t="shared" si="5"/>
        <v>90</v>
      </c>
      <c r="S31" s="68" t="e">
        <f t="shared" si="6"/>
        <v>#VALUE!</v>
      </c>
      <c r="T31" s="68" t="e">
        <f t="shared" si="7"/>
        <v>#VALUE!</v>
      </c>
      <c r="U31" s="95">
        <v>24</v>
      </c>
      <c r="V31" s="153" t="e">
        <f t="shared" si="0"/>
        <v>#VALUE!</v>
      </c>
    </row>
    <row r="32" spans="1:23" ht="50.25" hidden="1" customHeight="1" x14ac:dyDescent="0.3">
      <c r="A32" s="17" t="str">
        <f>CDT!B30</f>
        <v>Artéméther injectable 40 mg</v>
      </c>
      <c r="B32" s="79"/>
      <c r="C32" s="110"/>
      <c r="D32" s="121" t="str">
        <f t="shared" si="1"/>
        <v/>
      </c>
      <c r="E32" s="119"/>
      <c r="F32" s="79"/>
      <c r="G32" s="79"/>
      <c r="H32" s="79"/>
      <c r="I32" s="79"/>
      <c r="J32" s="79"/>
      <c r="K32" s="110"/>
      <c r="L32" s="431" t="str">
        <f t="shared" si="2"/>
        <v>0</v>
      </c>
      <c r="M32" s="428" t="str">
        <f t="shared" si="3"/>
        <v>0</v>
      </c>
      <c r="N32" s="250" t="str">
        <f t="shared" si="4"/>
        <v>0</v>
      </c>
      <c r="O32" s="251"/>
      <c r="P32" s="79"/>
      <c r="R32" s="152">
        <f t="shared" si="5"/>
        <v>90</v>
      </c>
      <c r="S32" s="68" t="e">
        <f t="shared" si="6"/>
        <v>#VALUE!</v>
      </c>
      <c r="T32" s="68" t="e">
        <f t="shared" si="7"/>
        <v>#VALUE!</v>
      </c>
      <c r="U32" s="95">
        <v>1</v>
      </c>
      <c r="V32" s="153" t="e">
        <f t="shared" si="0"/>
        <v>#VALUE!</v>
      </c>
    </row>
    <row r="33" spans="1:22" ht="50.25" hidden="1" customHeight="1" x14ac:dyDescent="0.3">
      <c r="A33" s="17" t="str">
        <f>CDT!B31</f>
        <v>Artéméther injectable 80 mg</v>
      </c>
      <c r="B33" s="79"/>
      <c r="C33" s="110"/>
      <c r="D33" s="121" t="str">
        <f t="shared" si="1"/>
        <v/>
      </c>
      <c r="E33" s="119"/>
      <c r="F33" s="79"/>
      <c r="G33" s="79"/>
      <c r="H33" s="79"/>
      <c r="I33" s="79"/>
      <c r="J33" s="79"/>
      <c r="K33" s="110"/>
      <c r="L33" s="431" t="str">
        <f t="shared" si="2"/>
        <v>0</v>
      </c>
      <c r="M33" s="428" t="str">
        <f t="shared" si="3"/>
        <v>0</v>
      </c>
      <c r="N33" s="250" t="str">
        <f t="shared" si="4"/>
        <v>0</v>
      </c>
      <c r="O33" s="251"/>
      <c r="P33" s="79"/>
      <c r="R33" s="152">
        <f t="shared" si="5"/>
        <v>90</v>
      </c>
      <c r="S33" s="68" t="e">
        <f t="shared" si="6"/>
        <v>#VALUE!</v>
      </c>
      <c r="T33" s="68" t="e">
        <f t="shared" si="7"/>
        <v>#VALUE!</v>
      </c>
      <c r="U33" s="95">
        <v>1</v>
      </c>
      <c r="V33" s="153" t="e">
        <f t="shared" si="0"/>
        <v>#VALUE!</v>
      </c>
    </row>
    <row r="34" spans="1:22" ht="50.25" hidden="1" customHeight="1" x14ac:dyDescent="0.3">
      <c r="A34" s="17" t="str">
        <f>CDT!B32</f>
        <v>Artésunate injectable 60 mg</v>
      </c>
      <c r="B34" s="79"/>
      <c r="C34" s="110"/>
      <c r="D34" s="121" t="str">
        <f t="shared" si="1"/>
        <v/>
      </c>
      <c r="E34" s="119"/>
      <c r="F34" s="79"/>
      <c r="G34" s="79"/>
      <c r="H34" s="79"/>
      <c r="I34" s="79"/>
      <c r="J34" s="79"/>
      <c r="K34" s="110"/>
      <c r="L34" s="431" t="str">
        <f t="shared" si="2"/>
        <v>0</v>
      </c>
      <c r="M34" s="428" t="str">
        <f t="shared" si="3"/>
        <v>0</v>
      </c>
      <c r="N34" s="250" t="str">
        <f t="shared" si="4"/>
        <v>0</v>
      </c>
      <c r="O34" s="251"/>
      <c r="P34" s="79"/>
      <c r="R34" s="152">
        <f t="shared" si="5"/>
        <v>90</v>
      </c>
      <c r="S34" s="68" t="e">
        <f t="shared" si="6"/>
        <v>#VALUE!</v>
      </c>
      <c r="T34" s="68" t="e">
        <f t="shared" si="7"/>
        <v>#VALUE!</v>
      </c>
      <c r="U34" s="95">
        <v>1</v>
      </c>
      <c r="V34" s="153" t="e">
        <f t="shared" si="0"/>
        <v>#VALUE!</v>
      </c>
    </row>
    <row r="35" spans="1:22" ht="50.25" hidden="1" customHeight="1" x14ac:dyDescent="0.3">
      <c r="A35" s="17" t="str">
        <f>CDT!B33</f>
        <v xml:space="preserve"> Sulfadoxine Pyriméthamine:  (SP)</v>
      </c>
      <c r="B35" s="79"/>
      <c r="C35" s="110"/>
      <c r="D35" s="121" t="str">
        <f t="shared" si="1"/>
        <v/>
      </c>
      <c r="E35" s="119"/>
      <c r="F35" s="79"/>
      <c r="G35" s="79"/>
      <c r="H35" s="79"/>
      <c r="I35" s="79"/>
      <c r="J35" s="79"/>
      <c r="K35" s="110"/>
      <c r="L35" s="431" t="str">
        <f t="shared" si="2"/>
        <v>0</v>
      </c>
      <c r="M35" s="428" t="str">
        <f t="shared" si="3"/>
        <v>0</v>
      </c>
      <c r="N35" s="250" t="str">
        <f t="shared" si="4"/>
        <v>0</v>
      </c>
      <c r="O35" s="251"/>
      <c r="P35" s="79"/>
      <c r="R35" s="152">
        <f t="shared" si="5"/>
        <v>90</v>
      </c>
      <c r="S35" s="68" t="e">
        <f t="shared" si="6"/>
        <v>#VALUE!</v>
      </c>
      <c r="T35" s="68" t="e">
        <f t="shared" si="7"/>
        <v>#VALUE!</v>
      </c>
      <c r="U35" s="95">
        <v>3</v>
      </c>
      <c r="V35" s="153" t="e">
        <f t="shared" si="0"/>
        <v>#VALUE!</v>
      </c>
    </row>
    <row r="36" spans="1:22" ht="45.75" customHeight="1" thickBot="1" x14ac:dyDescent="0.35">
      <c r="A36" s="231" t="str">
        <f>CDT!B34</f>
        <v>Test de Diagnostic Rapide  : (TDR)</v>
      </c>
      <c r="B36" s="79"/>
      <c r="C36" s="110"/>
      <c r="D36" s="305" t="str">
        <f t="shared" si="1"/>
        <v/>
      </c>
      <c r="E36" s="119"/>
      <c r="F36" s="79"/>
      <c r="G36" s="79"/>
      <c r="H36" s="79"/>
      <c r="I36" s="79"/>
      <c r="J36" s="79"/>
      <c r="K36" s="110"/>
      <c r="L36" s="431" t="str">
        <f t="shared" si="2"/>
        <v>0</v>
      </c>
      <c r="M36" s="428" t="str">
        <f t="shared" si="3"/>
        <v>0</v>
      </c>
      <c r="N36" s="250" t="str">
        <f t="shared" si="4"/>
        <v>0</v>
      </c>
      <c r="O36" s="251"/>
      <c r="P36" s="79"/>
      <c r="R36" s="152">
        <f t="shared" si="5"/>
        <v>90</v>
      </c>
      <c r="S36" s="68" t="e">
        <f t="shared" si="6"/>
        <v>#VALUE!</v>
      </c>
      <c r="T36" s="68" t="e">
        <f t="shared" si="7"/>
        <v>#VALUE!</v>
      </c>
      <c r="U36" s="95">
        <v>1</v>
      </c>
      <c r="V36" s="153" t="e">
        <f t="shared" si="0"/>
        <v>#VALUE!</v>
      </c>
    </row>
    <row r="37" spans="1:22" ht="34.5" hidden="1" customHeight="1" x14ac:dyDescent="0.3">
      <c r="A37" s="17" t="str">
        <f>CDT!B35</f>
        <v>Moustiquaire à Imprégnation Durable: (MID)</v>
      </c>
      <c r="B37" s="79"/>
      <c r="C37" s="110"/>
      <c r="D37" s="304">
        <f t="shared" ref="D37:D50" si="8">B37+C37</f>
        <v>0</v>
      </c>
      <c r="E37" s="119"/>
      <c r="F37" s="79"/>
      <c r="G37" s="79"/>
      <c r="H37" s="79"/>
      <c r="I37" s="79"/>
      <c r="J37" s="79"/>
      <c r="K37" s="110"/>
      <c r="L37" s="113">
        <f t="shared" ref="L37:L50" si="9">IF(J37=0,E37,((D37*90)/(90-J37)))</f>
        <v>0</v>
      </c>
      <c r="M37" s="55">
        <f t="shared" ref="M37:M50" si="10">(E37/R37)*30</f>
        <v>0</v>
      </c>
      <c r="N37" s="114">
        <f t="shared" ref="N37:N49" si="11">IF(J37=0,((E37+L37)-K37),((L37*2)-K37))</f>
        <v>0</v>
      </c>
      <c r="O37" s="111" t="str">
        <f t="shared" ref="O37:O50" si="12">IF(N37=0,"0",N37)</f>
        <v>0</v>
      </c>
      <c r="P37" s="79"/>
      <c r="R37" s="152">
        <f t="shared" si="5"/>
        <v>90</v>
      </c>
      <c r="S37" s="68">
        <f t="shared" si="6"/>
        <v>0</v>
      </c>
      <c r="T37" s="68">
        <f t="shared" si="7"/>
        <v>0</v>
      </c>
      <c r="U37" s="95">
        <v>1</v>
      </c>
      <c r="V37" s="153" t="str">
        <f t="shared" si="0"/>
        <v/>
      </c>
    </row>
    <row r="38" spans="1:22" ht="34.5" hidden="1" customHeight="1" x14ac:dyDescent="0.3">
      <c r="A38" s="17" t="str">
        <f>CDT!B40</f>
        <v>Artésunate Amodiaquine: (ASAQ) : 3 cp (25/67,5 mg)</v>
      </c>
      <c r="B38" s="79"/>
      <c r="C38" s="110"/>
      <c r="D38" s="121">
        <f t="shared" si="8"/>
        <v>0</v>
      </c>
      <c r="E38" s="119"/>
      <c r="F38" s="79"/>
      <c r="G38" s="79"/>
      <c r="H38" s="79"/>
      <c r="I38" s="79"/>
      <c r="J38" s="79"/>
      <c r="K38" s="110"/>
      <c r="L38" s="113">
        <f t="shared" si="9"/>
        <v>0</v>
      </c>
      <c r="M38" s="55">
        <f t="shared" si="10"/>
        <v>0</v>
      </c>
      <c r="N38" s="114">
        <f t="shared" si="11"/>
        <v>0</v>
      </c>
      <c r="O38" s="111" t="str">
        <f t="shared" si="12"/>
        <v>0</v>
      </c>
      <c r="P38" s="79"/>
      <c r="R38" s="152">
        <f t="shared" si="5"/>
        <v>90</v>
      </c>
      <c r="S38" s="68">
        <f t="shared" si="6"/>
        <v>0</v>
      </c>
      <c r="T38" s="68">
        <f t="shared" si="7"/>
        <v>0</v>
      </c>
      <c r="U38" s="95">
        <v>3</v>
      </c>
      <c r="V38" s="153" t="str">
        <f t="shared" si="0"/>
        <v/>
      </c>
    </row>
    <row r="39" spans="1:22" ht="34.5" hidden="1" customHeight="1" x14ac:dyDescent="0.3">
      <c r="A39" s="17" t="str">
        <f>CDT!B41</f>
        <v>Artésunate Amodiaquine: (ASAQ) 3 cp (50/135 mg)</v>
      </c>
      <c r="B39" s="79"/>
      <c r="C39" s="110"/>
      <c r="D39" s="121">
        <f t="shared" si="8"/>
        <v>0</v>
      </c>
      <c r="E39" s="119"/>
      <c r="F39" s="79"/>
      <c r="G39" s="79"/>
      <c r="H39" s="79"/>
      <c r="I39" s="79"/>
      <c r="J39" s="79"/>
      <c r="K39" s="110"/>
      <c r="L39" s="113">
        <f t="shared" si="9"/>
        <v>0</v>
      </c>
      <c r="M39" s="55">
        <f t="shared" si="10"/>
        <v>0</v>
      </c>
      <c r="N39" s="114">
        <f t="shared" si="11"/>
        <v>0</v>
      </c>
      <c r="O39" s="111" t="str">
        <f t="shared" si="12"/>
        <v>0</v>
      </c>
      <c r="P39" s="79"/>
      <c r="R39" s="152">
        <f t="shared" si="5"/>
        <v>90</v>
      </c>
      <c r="S39" s="68">
        <f t="shared" si="6"/>
        <v>0</v>
      </c>
      <c r="T39" s="68">
        <f t="shared" si="7"/>
        <v>0</v>
      </c>
      <c r="U39" s="95">
        <v>3</v>
      </c>
      <c r="V39" s="153" t="str">
        <f t="shared" si="0"/>
        <v/>
      </c>
    </row>
    <row r="40" spans="1:22" ht="34.5" hidden="1" customHeight="1" x14ac:dyDescent="0.3">
      <c r="A40" s="17" t="str">
        <f>CDT!B42</f>
        <v>Artésunate Amodiaquine: (ASAQ) 3 cp (100/270 mg)</v>
      </c>
      <c r="B40" s="79"/>
      <c r="C40" s="110"/>
      <c r="D40" s="121">
        <f t="shared" si="8"/>
        <v>0</v>
      </c>
      <c r="E40" s="119"/>
      <c r="F40" s="79"/>
      <c r="G40" s="79"/>
      <c r="H40" s="79"/>
      <c r="I40" s="79"/>
      <c r="J40" s="79"/>
      <c r="K40" s="110"/>
      <c r="L40" s="113">
        <f t="shared" si="9"/>
        <v>0</v>
      </c>
      <c r="M40" s="55">
        <f t="shared" si="10"/>
        <v>0</v>
      </c>
      <c r="N40" s="114">
        <f t="shared" si="11"/>
        <v>0</v>
      </c>
      <c r="O40" s="111" t="str">
        <f t="shared" si="12"/>
        <v>0</v>
      </c>
      <c r="P40" s="79"/>
      <c r="R40" s="152">
        <f t="shared" si="5"/>
        <v>90</v>
      </c>
      <c r="S40" s="68">
        <f t="shared" si="6"/>
        <v>0</v>
      </c>
      <c r="T40" s="68">
        <f t="shared" si="7"/>
        <v>0</v>
      </c>
      <c r="U40" s="95">
        <v>3</v>
      </c>
      <c r="V40" s="153" t="str">
        <f t="shared" si="0"/>
        <v/>
      </c>
    </row>
    <row r="41" spans="1:22" ht="34.5" hidden="1" customHeight="1" x14ac:dyDescent="0.3">
      <c r="A41" s="17" t="str">
        <f>CDT!B43</f>
        <v>Artésunate Amodiaquine: (ASAQ) 6 cp (100/270 mg)</v>
      </c>
      <c r="B41" s="79"/>
      <c r="C41" s="110"/>
      <c r="D41" s="121">
        <f t="shared" si="8"/>
        <v>0</v>
      </c>
      <c r="E41" s="119"/>
      <c r="F41" s="79"/>
      <c r="G41" s="79"/>
      <c r="H41" s="79"/>
      <c r="I41" s="79"/>
      <c r="J41" s="79"/>
      <c r="K41" s="110"/>
      <c r="L41" s="113">
        <f t="shared" si="9"/>
        <v>0</v>
      </c>
      <c r="M41" s="55">
        <f t="shared" si="10"/>
        <v>0</v>
      </c>
      <c r="N41" s="114">
        <f t="shared" si="11"/>
        <v>0</v>
      </c>
      <c r="O41" s="111" t="str">
        <f t="shared" si="12"/>
        <v>0</v>
      </c>
      <c r="P41" s="79"/>
      <c r="R41" s="152">
        <f t="shared" si="5"/>
        <v>90</v>
      </c>
      <c r="S41" s="68">
        <f t="shared" si="6"/>
        <v>0</v>
      </c>
      <c r="T41" s="68">
        <f t="shared" si="7"/>
        <v>0</v>
      </c>
      <c r="U41" s="95">
        <v>3</v>
      </c>
      <c r="V41" s="153" t="str">
        <f t="shared" si="0"/>
        <v/>
      </c>
    </row>
    <row r="42" spans="1:22" ht="34.5" hidden="1" customHeight="1" x14ac:dyDescent="0.3">
      <c r="A42" s="17" t="str">
        <f>CDT!B36</f>
        <v>Dihydroartéminisine Pipéraquine– Plaq / 3 comp 
( DHA-PPQ)  20/160 mg</v>
      </c>
      <c r="B42" s="79"/>
      <c r="C42" s="110"/>
      <c r="D42" s="121">
        <f t="shared" si="8"/>
        <v>0</v>
      </c>
      <c r="E42" s="119"/>
      <c r="F42" s="79"/>
      <c r="G42" s="79"/>
      <c r="H42" s="79"/>
      <c r="I42" s="79"/>
      <c r="J42" s="79"/>
      <c r="K42" s="110"/>
      <c r="L42" s="113">
        <f t="shared" si="9"/>
        <v>0</v>
      </c>
      <c r="M42" s="55">
        <f t="shared" si="10"/>
        <v>0</v>
      </c>
      <c r="N42" s="114">
        <f t="shared" si="11"/>
        <v>0</v>
      </c>
      <c r="O42" s="111" t="str">
        <f t="shared" si="12"/>
        <v>0</v>
      </c>
      <c r="P42" s="79"/>
      <c r="R42" s="152">
        <f t="shared" si="5"/>
        <v>90</v>
      </c>
      <c r="S42" s="68">
        <f t="shared" si="6"/>
        <v>0</v>
      </c>
      <c r="T42" s="68">
        <f t="shared" si="7"/>
        <v>0</v>
      </c>
      <c r="U42" s="95">
        <v>1</v>
      </c>
      <c r="V42" s="153" t="str">
        <f t="shared" si="0"/>
        <v/>
      </c>
    </row>
    <row r="43" spans="1:22" ht="34.5" hidden="1" customHeight="1" x14ac:dyDescent="0.3">
      <c r="A43" s="17" t="str">
        <f>CDT!B37</f>
        <v>Dihydroartéminisine Pipéraquine– Plaq / 3 comp 
( DHA-PPQ)  40/320 mg</v>
      </c>
      <c r="B43" s="79"/>
      <c r="C43" s="110"/>
      <c r="D43" s="121">
        <f t="shared" si="8"/>
        <v>0</v>
      </c>
      <c r="E43" s="119"/>
      <c r="F43" s="79"/>
      <c r="G43" s="79"/>
      <c r="H43" s="79"/>
      <c r="I43" s="79"/>
      <c r="J43" s="79"/>
      <c r="K43" s="110"/>
      <c r="L43" s="113">
        <f t="shared" si="9"/>
        <v>0</v>
      </c>
      <c r="M43" s="55">
        <f t="shared" si="10"/>
        <v>0</v>
      </c>
      <c r="N43" s="114">
        <f t="shared" si="11"/>
        <v>0</v>
      </c>
      <c r="O43" s="111" t="str">
        <f t="shared" si="12"/>
        <v>0</v>
      </c>
      <c r="P43" s="79"/>
      <c r="R43" s="152">
        <f t="shared" si="5"/>
        <v>90</v>
      </c>
      <c r="S43" s="68">
        <f t="shared" si="6"/>
        <v>0</v>
      </c>
      <c r="T43" s="68">
        <f t="shared" si="7"/>
        <v>0</v>
      </c>
      <c r="U43" s="95">
        <v>1</v>
      </c>
      <c r="V43" s="153" t="str">
        <f t="shared" si="0"/>
        <v/>
      </c>
    </row>
    <row r="44" spans="1:22" ht="34.5" hidden="1" customHeight="1" x14ac:dyDescent="0.3">
      <c r="A44" s="17" t="str">
        <f>CDT!B38</f>
        <v>Dihydroartéminisine Pipéraquine– Plaq / 6 comp 
( DHA-PPQ)  40/320 mg</v>
      </c>
      <c r="B44" s="79"/>
      <c r="C44" s="110"/>
      <c r="D44" s="121">
        <f t="shared" si="8"/>
        <v>0</v>
      </c>
      <c r="E44" s="119"/>
      <c r="F44" s="79"/>
      <c r="G44" s="79"/>
      <c r="H44" s="79"/>
      <c r="I44" s="79"/>
      <c r="J44" s="79"/>
      <c r="K44" s="110"/>
      <c r="L44" s="113">
        <f t="shared" si="9"/>
        <v>0</v>
      </c>
      <c r="M44" s="55">
        <f t="shared" si="10"/>
        <v>0</v>
      </c>
      <c r="N44" s="114">
        <f t="shared" si="11"/>
        <v>0</v>
      </c>
      <c r="O44" s="111" t="str">
        <f t="shared" si="12"/>
        <v>0</v>
      </c>
      <c r="P44" s="79"/>
      <c r="R44" s="152">
        <f t="shared" si="5"/>
        <v>90</v>
      </c>
      <c r="S44" s="68">
        <f t="shared" si="6"/>
        <v>0</v>
      </c>
      <c r="T44" s="68">
        <f t="shared" si="7"/>
        <v>0</v>
      </c>
      <c r="U44" s="95">
        <v>1</v>
      </c>
      <c r="V44" s="153" t="str">
        <f t="shared" si="0"/>
        <v/>
      </c>
    </row>
    <row r="45" spans="1:22" ht="34.5" hidden="1" customHeight="1" x14ac:dyDescent="0.3">
      <c r="A45" s="17" t="str">
        <f>CDT!B44</f>
        <v>Artésunate - Méfloquine (AS-MF)</v>
      </c>
      <c r="B45" s="79"/>
      <c r="C45" s="110"/>
      <c r="D45" s="121">
        <f t="shared" si="8"/>
        <v>0</v>
      </c>
      <c r="E45" s="119"/>
      <c r="F45" s="79"/>
      <c r="G45" s="79"/>
      <c r="H45" s="79"/>
      <c r="I45" s="79"/>
      <c r="J45" s="79"/>
      <c r="K45" s="110"/>
      <c r="L45" s="113">
        <f t="shared" si="9"/>
        <v>0</v>
      </c>
      <c r="M45" s="55">
        <f t="shared" si="10"/>
        <v>0</v>
      </c>
      <c r="N45" s="114">
        <f t="shared" si="11"/>
        <v>0</v>
      </c>
      <c r="O45" s="111" t="str">
        <f t="shared" si="12"/>
        <v>0</v>
      </c>
      <c r="P45" s="79"/>
      <c r="R45" s="152">
        <f t="shared" si="5"/>
        <v>90</v>
      </c>
      <c r="S45" s="68">
        <f t="shared" si="6"/>
        <v>0</v>
      </c>
      <c r="T45" s="68">
        <f t="shared" si="7"/>
        <v>0</v>
      </c>
      <c r="U45" s="95">
        <v>1</v>
      </c>
      <c r="V45" s="153" t="str">
        <f t="shared" si="0"/>
        <v/>
      </c>
    </row>
    <row r="46" spans="1:22" ht="34.5" hidden="1" customHeight="1" x14ac:dyDescent="0.3">
      <c r="A46" s="17" t="str">
        <f>CDT!B45</f>
        <v>Quinine comprimé 300mg</v>
      </c>
      <c r="B46" s="79"/>
      <c r="C46" s="110"/>
      <c r="D46" s="121">
        <f t="shared" si="8"/>
        <v>0</v>
      </c>
      <c r="E46" s="119"/>
      <c r="F46" s="79"/>
      <c r="G46" s="79"/>
      <c r="H46" s="79"/>
      <c r="I46" s="79"/>
      <c r="J46" s="79"/>
      <c r="K46" s="110"/>
      <c r="L46" s="113">
        <f t="shared" si="9"/>
        <v>0</v>
      </c>
      <c r="M46" s="55">
        <f t="shared" si="10"/>
        <v>0</v>
      </c>
      <c r="N46" s="114">
        <f t="shared" si="11"/>
        <v>0</v>
      </c>
      <c r="O46" s="111" t="str">
        <f t="shared" si="12"/>
        <v>0</v>
      </c>
      <c r="P46" s="79"/>
      <c r="R46" s="152">
        <f t="shared" si="5"/>
        <v>90</v>
      </c>
      <c r="S46" s="68">
        <f t="shared" si="6"/>
        <v>0</v>
      </c>
      <c r="T46" s="68">
        <f t="shared" si="7"/>
        <v>0</v>
      </c>
      <c r="U46" s="95">
        <v>1</v>
      </c>
      <c r="V46" s="153" t="str">
        <f t="shared" si="0"/>
        <v/>
      </c>
    </row>
    <row r="47" spans="1:22" ht="34.5" hidden="1" customHeight="1" x14ac:dyDescent="0.3">
      <c r="A47" s="17" t="str">
        <f>CDT!B46</f>
        <v>Quinine injectable 300 mg</v>
      </c>
      <c r="B47" s="79"/>
      <c r="C47" s="110"/>
      <c r="D47" s="121">
        <f t="shared" si="8"/>
        <v>0</v>
      </c>
      <c r="E47" s="119"/>
      <c r="F47" s="79"/>
      <c r="G47" s="79"/>
      <c r="H47" s="79"/>
      <c r="I47" s="79"/>
      <c r="J47" s="79"/>
      <c r="K47" s="110"/>
      <c r="L47" s="113">
        <f t="shared" si="9"/>
        <v>0</v>
      </c>
      <c r="M47" s="55">
        <f t="shared" si="10"/>
        <v>0</v>
      </c>
      <c r="N47" s="114">
        <f t="shared" si="11"/>
        <v>0</v>
      </c>
      <c r="O47" s="111" t="str">
        <f t="shared" si="12"/>
        <v>0</v>
      </c>
      <c r="P47" s="79"/>
      <c r="R47" s="152">
        <f t="shared" si="5"/>
        <v>90</v>
      </c>
      <c r="S47" s="68">
        <f t="shared" si="6"/>
        <v>0</v>
      </c>
      <c r="T47" s="68">
        <f t="shared" si="7"/>
        <v>0</v>
      </c>
      <c r="U47" s="95">
        <v>1</v>
      </c>
      <c r="V47" s="153" t="str">
        <f t="shared" si="0"/>
        <v/>
      </c>
    </row>
    <row r="48" spans="1:22" ht="34.5" hidden="1" customHeight="1" x14ac:dyDescent="0.3">
      <c r="A48" s="17" t="str">
        <f>CDT!B47</f>
        <v>Quinine injectable 600 mg</v>
      </c>
      <c r="B48" s="79"/>
      <c r="C48" s="110"/>
      <c r="D48" s="121">
        <f t="shared" si="8"/>
        <v>0</v>
      </c>
      <c r="E48" s="119"/>
      <c r="F48" s="79"/>
      <c r="G48" s="79"/>
      <c r="H48" s="79"/>
      <c r="I48" s="79"/>
      <c r="J48" s="79"/>
      <c r="K48" s="110"/>
      <c r="L48" s="113">
        <f t="shared" si="9"/>
        <v>0</v>
      </c>
      <c r="M48" s="55">
        <f t="shared" si="10"/>
        <v>0</v>
      </c>
      <c r="N48" s="114">
        <f t="shared" si="11"/>
        <v>0</v>
      </c>
      <c r="O48" s="111" t="str">
        <f t="shared" si="12"/>
        <v>0</v>
      </c>
      <c r="P48" s="79"/>
      <c r="R48" s="152">
        <f t="shared" si="5"/>
        <v>90</v>
      </c>
      <c r="S48" s="68">
        <f t="shared" si="6"/>
        <v>0</v>
      </c>
      <c r="T48" s="68">
        <f t="shared" si="7"/>
        <v>0</v>
      </c>
      <c r="U48" s="95">
        <v>1</v>
      </c>
      <c r="V48" s="153" t="str">
        <f t="shared" si="0"/>
        <v/>
      </c>
    </row>
    <row r="49" spans="1:22" ht="34.5" hidden="1" customHeight="1" x14ac:dyDescent="0.3">
      <c r="A49" s="17" t="str">
        <f>CDT!B48</f>
        <v>Quinine injectable 600 mg</v>
      </c>
      <c r="B49" s="79"/>
      <c r="C49" s="110"/>
      <c r="D49" s="121">
        <f t="shared" si="8"/>
        <v>0</v>
      </c>
      <c r="E49" s="119"/>
      <c r="F49" s="79"/>
      <c r="G49" s="79"/>
      <c r="H49" s="79"/>
      <c r="I49" s="79"/>
      <c r="J49" s="79"/>
      <c r="K49" s="110"/>
      <c r="L49" s="113">
        <f t="shared" si="9"/>
        <v>0</v>
      </c>
      <c r="M49" s="55">
        <f t="shared" si="10"/>
        <v>0</v>
      </c>
      <c r="N49" s="114">
        <f t="shared" si="11"/>
        <v>0</v>
      </c>
      <c r="O49" s="111" t="str">
        <f t="shared" si="12"/>
        <v>0</v>
      </c>
      <c r="P49" s="79"/>
      <c r="R49" s="152">
        <f t="shared" si="5"/>
        <v>90</v>
      </c>
      <c r="S49" s="68">
        <f t="shared" si="6"/>
        <v>0</v>
      </c>
      <c r="T49" s="68">
        <f t="shared" si="7"/>
        <v>0</v>
      </c>
      <c r="U49" s="95">
        <v>1</v>
      </c>
      <c r="V49" s="153" t="str">
        <f t="shared" si="0"/>
        <v/>
      </c>
    </row>
    <row r="50" spans="1:22" ht="34.5" hidden="1" customHeight="1" thickBot="1" x14ac:dyDescent="0.35">
      <c r="A50" s="17" t="str">
        <f>CDT!B49</f>
        <v>Artéméther injectable 100 mg</v>
      </c>
      <c r="B50" s="79"/>
      <c r="C50" s="110"/>
      <c r="D50" s="122">
        <f t="shared" si="8"/>
        <v>0</v>
      </c>
      <c r="E50" s="119"/>
      <c r="F50" s="79"/>
      <c r="G50" s="79"/>
      <c r="H50" s="79"/>
      <c r="I50" s="79"/>
      <c r="J50" s="79"/>
      <c r="K50" s="110"/>
      <c r="L50" s="115">
        <f t="shared" si="9"/>
        <v>0</v>
      </c>
      <c r="M50" s="130">
        <f t="shared" si="10"/>
        <v>0</v>
      </c>
      <c r="N50" s="116">
        <f>IF(J50=0,((E50+L50)-K50),((L50*2)-K50))</f>
        <v>0</v>
      </c>
      <c r="O50" s="111" t="str">
        <f t="shared" si="12"/>
        <v>0</v>
      </c>
      <c r="P50" s="79"/>
      <c r="R50" s="152">
        <f t="shared" si="5"/>
        <v>90</v>
      </c>
      <c r="S50" s="68">
        <f>D50-(E50+G50+I50+H50)</f>
        <v>0</v>
      </c>
      <c r="T50" s="68">
        <f t="shared" si="7"/>
        <v>0</v>
      </c>
      <c r="U50" s="95">
        <v>1</v>
      </c>
      <c r="V50" s="153" t="str">
        <f t="shared" si="0"/>
        <v/>
      </c>
    </row>
    <row r="51" spans="1:22" ht="34.5" hidden="1" customHeight="1" x14ac:dyDescent="0.3">
      <c r="A51" s="17"/>
      <c r="B51" s="79"/>
      <c r="C51" s="79"/>
      <c r="D51" s="56"/>
      <c r="E51" s="79"/>
      <c r="F51" s="79"/>
      <c r="G51" s="79"/>
      <c r="H51" s="79"/>
      <c r="I51" s="79"/>
      <c r="J51" s="79"/>
      <c r="K51" s="79"/>
      <c r="L51" s="57"/>
      <c r="M51" s="57"/>
      <c r="N51" s="58"/>
      <c r="O51" s="80"/>
      <c r="P51" s="79"/>
      <c r="R51" s="152"/>
      <c r="S51" s="68"/>
      <c r="T51" s="68"/>
      <c r="U51" s="95"/>
      <c r="V51" s="153" t="str">
        <f t="shared" si="0"/>
        <v/>
      </c>
    </row>
    <row r="52" spans="1:22" ht="34.5" hidden="1" customHeight="1" x14ac:dyDescent="0.3">
      <c r="A52" s="17"/>
      <c r="B52" s="79"/>
      <c r="C52" s="79"/>
      <c r="D52" s="53"/>
      <c r="E52" s="79"/>
      <c r="F52" s="79"/>
      <c r="G52" s="79"/>
      <c r="H52" s="79"/>
      <c r="I52" s="79"/>
      <c r="J52" s="79"/>
      <c r="K52" s="79"/>
      <c r="L52" s="54"/>
      <c r="M52" s="54"/>
      <c r="N52" s="55"/>
      <c r="O52" s="80"/>
      <c r="P52" s="79"/>
      <c r="R52" s="152"/>
      <c r="S52" s="68"/>
      <c r="T52" s="68"/>
      <c r="U52" s="95"/>
      <c r="V52" s="153" t="str">
        <f t="shared" si="0"/>
        <v/>
      </c>
    </row>
    <row r="53" spans="1:22" s="235" customFormat="1" ht="16.5" customHeight="1" x14ac:dyDescent="0.35">
      <c r="A53" s="494" t="s">
        <v>290</v>
      </c>
      <c r="B53" s="494"/>
      <c r="C53" s="494"/>
      <c r="D53" s="494"/>
      <c r="E53" s="232"/>
      <c r="F53" s="232"/>
      <c r="G53" s="233" t="s">
        <v>298</v>
      </c>
      <c r="H53" s="233"/>
      <c r="I53" s="232"/>
      <c r="J53" s="234"/>
      <c r="K53" s="232"/>
      <c r="L53" s="232"/>
      <c r="M53" s="232"/>
      <c r="N53" s="232"/>
      <c r="O53" s="232"/>
      <c r="Q53" s="236"/>
      <c r="R53" s="237"/>
      <c r="S53" s="238"/>
      <c r="T53" s="238"/>
      <c r="U53" s="239"/>
      <c r="V53" s="240"/>
    </row>
    <row r="54" spans="1:22" ht="34.5" customHeight="1" x14ac:dyDescent="0.3">
      <c r="A54" s="18"/>
      <c r="B54" s="18"/>
      <c r="C54" s="18"/>
      <c r="D54" s="18"/>
      <c r="E54" s="18"/>
      <c r="F54" s="18"/>
      <c r="G54" s="18"/>
      <c r="H54" s="18"/>
      <c r="I54" s="18"/>
      <c r="J54" s="18"/>
      <c r="K54" s="18"/>
      <c r="L54" s="18"/>
      <c r="M54" s="18"/>
      <c r="N54" s="18"/>
      <c r="O54" s="18"/>
      <c r="R54" s="154"/>
      <c r="S54" s="69"/>
      <c r="T54" s="69"/>
      <c r="U54" s="70"/>
      <c r="V54" s="155"/>
    </row>
    <row r="55" spans="1:22" ht="35.25" customHeight="1" x14ac:dyDescent="0.3">
      <c r="B55" s="18"/>
      <c r="C55" s="18"/>
      <c r="D55" s="18"/>
      <c r="E55" s="18"/>
      <c r="F55" s="18"/>
      <c r="I55" s="18"/>
      <c r="J55" s="18"/>
      <c r="K55" s="18"/>
      <c r="L55" s="18"/>
      <c r="M55" s="18"/>
      <c r="N55" s="18"/>
      <c r="O55" s="18"/>
      <c r="R55" s="154"/>
      <c r="S55" s="69"/>
      <c r="T55" s="69"/>
      <c r="U55" s="70"/>
      <c r="V55" s="155"/>
    </row>
    <row r="56" spans="1:22" s="235" customFormat="1" ht="16.5" customHeight="1" x14ac:dyDescent="0.35">
      <c r="A56" s="494" t="s">
        <v>289</v>
      </c>
      <c r="B56" s="494"/>
      <c r="C56" s="494"/>
      <c r="D56" s="494"/>
      <c r="E56" s="232"/>
      <c r="F56" s="232"/>
      <c r="G56" s="561" t="s">
        <v>299</v>
      </c>
      <c r="H56" s="561"/>
      <c r="I56" s="561"/>
      <c r="J56" s="561"/>
      <c r="K56" s="561"/>
      <c r="L56" s="561"/>
      <c r="M56" s="561"/>
      <c r="N56" s="561"/>
      <c r="O56" s="561"/>
      <c r="Q56" s="236"/>
      <c r="R56" s="237"/>
      <c r="S56" s="238"/>
      <c r="T56" s="238"/>
      <c r="U56" s="239"/>
      <c r="V56" s="240"/>
    </row>
  </sheetData>
  <mergeCells count="26">
    <mergeCell ref="A56:D56"/>
    <mergeCell ref="G56:O56"/>
    <mergeCell ref="A23:C23"/>
    <mergeCell ref="D23:F23"/>
    <mergeCell ref="I23:N23"/>
    <mergeCell ref="O23:P23"/>
    <mergeCell ref="A26:A27"/>
    <mergeCell ref="A53:D53"/>
    <mergeCell ref="A19:C19"/>
    <mergeCell ref="D19:N19"/>
    <mergeCell ref="R19:V19"/>
    <mergeCell ref="A21:C21"/>
    <mergeCell ref="D21:H21"/>
    <mergeCell ref="O21:P21"/>
    <mergeCell ref="L17:P17"/>
    <mergeCell ref="A1:B1"/>
    <mergeCell ref="A3:B3"/>
    <mergeCell ref="A4:B4"/>
    <mergeCell ref="A11:O11"/>
    <mergeCell ref="B13:C13"/>
    <mergeCell ref="E13:J13"/>
    <mergeCell ref="B15:C15"/>
    <mergeCell ref="D15:F15"/>
    <mergeCell ref="G15:I15"/>
    <mergeCell ref="B17:E17"/>
    <mergeCell ref="G17:K17"/>
  </mergeCells>
  <conditionalFormatting sqref="T28">
    <cfRule type="cellIs" dxfId="2473" priority="23" operator="greaterThan">
      <formula>0</formula>
    </cfRule>
    <cfRule type="cellIs" dxfId="2472" priority="24" operator="greaterThan">
      <formula>0</formula>
    </cfRule>
    <cfRule type="cellIs" dxfId="2471" priority="25" operator="lessThan">
      <formula>0</formula>
    </cfRule>
    <cfRule type="cellIs" dxfId="2470" priority="26" operator="notEqual">
      <formula>0</formula>
    </cfRule>
  </conditionalFormatting>
  <conditionalFormatting sqref="T29:T31">
    <cfRule type="cellIs" dxfId="2469" priority="19" operator="greaterThan">
      <formula>0</formula>
    </cfRule>
    <cfRule type="cellIs" dxfId="2468" priority="20" operator="greaterThan">
      <formula>0</formula>
    </cfRule>
    <cfRule type="cellIs" dxfId="2467" priority="21" operator="lessThan">
      <formula>0</formula>
    </cfRule>
    <cfRule type="cellIs" dxfId="2466" priority="22" operator="notEqual">
      <formula>0</formula>
    </cfRule>
  </conditionalFormatting>
  <conditionalFormatting sqref="T32:T49">
    <cfRule type="cellIs" dxfId="2465" priority="15" operator="greaterThan">
      <formula>0</formula>
    </cfRule>
    <cfRule type="cellIs" dxfId="2464" priority="16" operator="greaterThan">
      <formula>0</formula>
    </cfRule>
    <cfRule type="cellIs" dxfId="2463" priority="17" operator="lessThan">
      <formula>0</formula>
    </cfRule>
    <cfRule type="cellIs" dxfId="2462" priority="18" operator="notEqual">
      <formula>0</formula>
    </cfRule>
  </conditionalFormatting>
  <conditionalFormatting sqref="T50:T52">
    <cfRule type="cellIs" dxfId="2461" priority="11" operator="greaterThan">
      <formula>0</formula>
    </cfRule>
    <cfRule type="cellIs" dxfId="2460" priority="12" operator="greaterThan">
      <formula>0</formula>
    </cfRule>
    <cfRule type="cellIs" dxfId="2459" priority="13" operator="lessThan">
      <formula>0</formula>
    </cfRule>
    <cfRule type="cellIs" dxfId="2458" priority="14" operator="notEqual">
      <formula>0</formula>
    </cfRule>
  </conditionalFormatting>
  <conditionalFormatting sqref="K28 K50:K52">
    <cfRule type="expression" dxfId="2457" priority="9">
      <formula>K28&lt;S28</formula>
    </cfRule>
    <cfRule type="expression" dxfId="2456" priority="10">
      <formula>K28&gt;S28</formula>
    </cfRule>
  </conditionalFormatting>
  <conditionalFormatting sqref="J28">
    <cfRule type="cellIs" dxfId="2455" priority="8" operator="greaterThan">
      <formula>90</formula>
    </cfRule>
  </conditionalFormatting>
  <conditionalFormatting sqref="J37:J49">
    <cfRule type="cellIs" dxfId="2454" priority="7" operator="greaterThan">
      <formula>90</formula>
    </cfRule>
  </conditionalFormatting>
  <conditionalFormatting sqref="J50:J52">
    <cfRule type="cellIs" dxfId="2453" priority="6" operator="greaterThan">
      <formula>90</formula>
    </cfRule>
  </conditionalFormatting>
  <conditionalFormatting sqref="K37:K49">
    <cfRule type="expression" dxfId="2452" priority="4">
      <formula>K37&lt;S37</formula>
    </cfRule>
    <cfRule type="expression" dxfId="2451" priority="5">
      <formula>K37&gt;S37</formula>
    </cfRule>
  </conditionalFormatting>
  <conditionalFormatting sqref="K29:K36">
    <cfRule type="expression" dxfId="2450" priority="2">
      <formula>K29&lt;S29</formula>
    </cfRule>
    <cfRule type="expression" dxfId="2449" priority="3">
      <formula>K29&gt;S29</formula>
    </cfRule>
  </conditionalFormatting>
  <conditionalFormatting sqref="J29:J36">
    <cfRule type="cellIs" dxfId="2448" priority="1" operator="greaterThan">
      <formula>90</formula>
    </cfRule>
  </conditionalFormatting>
  <dataValidations count="9">
    <dataValidation type="whole" operator="lessThanOrEqual" allowBlank="1" showInputMessage="1" showErrorMessage="1" promptTitle="instruction" prompt="La valeur de la cellule ne peut pas être supérieure à la quantité Totale inscrite dans la colonne D._x000a_Merci de vérifier." sqref="E28:E52">
      <formula1>D28</formula1>
    </dataValidation>
    <dataValidation type="whole" allowBlank="1" showInputMessage="1" showErrorMessage="1" prompt="La valeur ne peut pas être supérieure à 89_x000a_Si tel est le cas déteminer la quantité à commander directement à la colonne M._x000a_merci" sqref="J28:J52">
      <formula1>0</formula1>
      <formula2>89</formula2>
    </dataValidation>
    <dataValidation errorStyle="information" allowBlank="1" showInputMessage="1" showErrorMessage="1" errorTitle="Instruction" error="Saisissez le Texte en MAJUSCULE_x000a_Exemple: CMS AGOE_x000a_Merci" promptTitle="Instruction" prompt="Saisissez le Texte en MAJUSCULE_x000a_Exemple: CMS AGOE_x000a_Merci" sqref="D19:N19"/>
    <dataValidation type="date" errorStyle="warning" allowBlank="1" showInputMessage="1" showErrorMessage="1" promptTitle="Instruction" prompt="SVP Saisissez la date sous le format:_x000a_00/00/0000. exemple 15/09/2016,_x000a_Merci_x000a_" sqref="D21:H21">
      <formula1>42370</formula1>
      <formula2>44926</formula2>
    </dataValidation>
    <dataValidation allowBlank="1" showInputMessage="1" showErrorMessage="1" prompt="SVP Saisissez le Nom du site et la date de dépôt de la commande en premier. Merci" sqref="B28:B36"/>
    <dataValidation errorStyle="information" allowBlank="1" showInputMessage="1" showErrorMessage="1" error="Vérifiez SVP l'inventaire physique,_x000a__x000a_MERI" sqref="K28:K36"/>
    <dataValidation type="list" allowBlank="1" showInputMessage="1" showErrorMessage="1" sqref="D23:F23">
      <formula1>typerapport2</formula1>
    </dataValidation>
    <dataValidation type="whole" allowBlank="1" showInputMessage="1" showErrorMessage="1" prompt="SVP _x000a_Veuillez inscrire le nombre d'ACS dans l'air sanitaire._x000a_Merci" sqref="O23:P23">
      <formula1>0</formula1>
      <formula2>500</formula2>
    </dataValidation>
    <dataValidation type="whole" allowBlank="1" showInputMessage="1" showErrorMessage="1" prompt="La quantité accordée par le point Focal ne peut être supérieure à la somme du CMMa et la quantité commandée pour le trimestre._x000a_Merci de revoir la quantité dans la colonne O._x000a_" sqref="O28:O36">
      <formula1>0</formula1>
      <formula2>+M28+N28</formula2>
    </dataValidation>
  </dataValidations>
  <pageMargins left="0.21" right="0.23622047244094491" top="0.74803149606299213" bottom="0.74803149606299213" header="0.31496062992125984" footer="0.31496062992125984"/>
  <pageSetup paperSize="9" scale="40" orientation="landscape" r:id="rId1"/>
  <headerFooter alignWithMargins="0">
    <oddFooter>&amp;C&amp;"Arial,Gras"PNLS /IST, Avenue des Armées, -05 BP 424 Lomé –Togo ; Tel 22 20 94 39 Fax : 22 20 94 36    Site Web : www.pnls.tg</oddFooter>
  </headerFooter>
  <drawing r:id="rId2"/>
</worksheet>
</file>

<file path=xl/worksheets/sheet7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rgb="FF00B050"/>
  </sheetPr>
  <dimension ref="A1:AA54"/>
  <sheetViews>
    <sheetView showGridLines="0" view="pageBreakPreview" topLeftCell="A11" zoomScale="80" zoomScaleNormal="125" zoomScaleSheetLayoutView="80" workbookViewId="0">
      <pane xSplit="1" ySplit="15" topLeftCell="B26" activePane="bottomRight" state="frozen"/>
      <selection activeCell="A32" sqref="A32:XFD32"/>
      <selection pane="topRight" activeCell="A32" sqref="A32:XFD32"/>
      <selection pane="bottomLeft" activeCell="A32" sqref="A32:XFD32"/>
      <selection pane="bottomRight" activeCell="D19" sqref="D19:N19"/>
    </sheetView>
  </sheetViews>
  <sheetFormatPr baseColWidth="10" defaultColWidth="7.33203125" defaultRowHeight="13.8" x14ac:dyDescent="0.3"/>
  <cols>
    <col min="1" max="1" width="53.44140625" style="3" customWidth="1"/>
    <col min="2" max="10" width="8.109375" style="3" customWidth="1"/>
    <col min="11" max="11" width="9.88671875" style="3" customWidth="1"/>
    <col min="12" max="12" width="8.88671875" style="3" customWidth="1"/>
    <col min="13" max="13" width="8.44140625" style="3" customWidth="1"/>
    <col min="14" max="14" width="9.44140625" style="3" customWidth="1"/>
    <col min="15" max="15" width="9.5546875" style="39" customWidth="1"/>
    <col min="16" max="16" width="16.44140625" style="3" customWidth="1"/>
    <col min="17" max="17" width="2.109375" style="62" customWidth="1"/>
    <col min="18" max="18" width="7.33203125" style="306" hidden="1" customWidth="1"/>
    <col min="19" max="19" width="7.44140625" style="77" customWidth="1"/>
    <col min="20" max="20" width="10.5546875" style="77" customWidth="1"/>
    <col min="21" max="21" width="7.44140625" style="77" bestFit="1" customWidth="1"/>
    <col min="22" max="22" width="7.88671875" style="78" bestFit="1" customWidth="1"/>
    <col min="23" max="23" width="33.33203125" style="77" customWidth="1"/>
    <col min="24" max="16384" width="7.33203125" style="3"/>
  </cols>
  <sheetData>
    <row r="1" spans="1:23" ht="17.25" customHeight="1" x14ac:dyDescent="0.3">
      <c r="A1" s="549" t="s">
        <v>452</v>
      </c>
      <c r="B1" s="549"/>
      <c r="C1" s="2"/>
      <c r="D1" s="2"/>
      <c r="E1"/>
      <c r="F1"/>
      <c r="G1"/>
      <c r="H1"/>
      <c r="I1"/>
      <c r="J1"/>
      <c r="N1" s="4" t="s">
        <v>1</v>
      </c>
      <c r="O1" s="5"/>
      <c r="S1" s="69"/>
      <c r="T1" s="69"/>
      <c r="U1" s="69"/>
      <c r="V1" s="70"/>
      <c r="W1" s="69"/>
    </row>
    <row r="2" spans="1:23" ht="13.5" customHeight="1" x14ac:dyDescent="0.3">
      <c r="A2" s="1" t="s">
        <v>453</v>
      </c>
      <c r="B2" s="1"/>
      <c r="C2" s="2"/>
      <c r="D2" s="2"/>
      <c r="E2"/>
      <c r="F2"/>
      <c r="G2"/>
      <c r="H2"/>
      <c r="I2"/>
      <c r="J2"/>
      <c r="M2" s="4"/>
      <c r="N2" s="4" t="s">
        <v>3</v>
      </c>
      <c r="O2" s="5"/>
      <c r="S2" s="69"/>
      <c r="T2" s="69"/>
      <c r="U2" s="69"/>
      <c r="V2" s="70"/>
      <c r="W2" s="69"/>
    </row>
    <row r="3" spans="1:23" ht="15.6" x14ac:dyDescent="0.3">
      <c r="A3" s="549" t="s">
        <v>454</v>
      </c>
      <c r="B3" s="549"/>
      <c r="C3" s="2"/>
      <c r="D3" s="2"/>
      <c r="E3"/>
      <c r="F3"/>
      <c r="G3"/>
      <c r="H3"/>
      <c r="I3"/>
      <c r="J3"/>
      <c r="K3" s="5"/>
      <c r="L3" s="5"/>
      <c r="M3" s="5"/>
      <c r="N3" s="5"/>
      <c r="O3" s="5"/>
      <c r="S3" s="69"/>
      <c r="T3" s="69"/>
      <c r="U3" s="69"/>
      <c r="V3" s="70"/>
      <c r="W3" s="69"/>
    </row>
    <row r="4" spans="1:23" ht="33.6" customHeight="1" x14ac:dyDescent="0.3">
      <c r="A4" s="547" t="s">
        <v>455</v>
      </c>
      <c r="B4" s="548"/>
      <c r="C4" s="7"/>
      <c r="D4" s="7"/>
      <c r="E4" s="8"/>
      <c r="F4" s="8"/>
      <c r="G4" s="8"/>
      <c r="H4" s="8"/>
      <c r="I4" s="8"/>
      <c r="J4" s="8"/>
      <c r="K4" s="9"/>
      <c r="L4" s="9"/>
      <c r="M4" s="9"/>
      <c r="N4" s="9"/>
      <c r="O4" s="38"/>
      <c r="S4" s="69"/>
      <c r="T4" s="69"/>
      <c r="U4" s="69"/>
      <c r="V4" s="70"/>
      <c r="W4" s="69"/>
    </row>
    <row r="5" spans="1:23" x14ac:dyDescent="0.3">
      <c r="B5" s="9"/>
      <c r="C5" s="9"/>
      <c r="D5" s="9"/>
      <c r="E5" s="9"/>
      <c r="F5" s="9"/>
      <c r="G5" s="9"/>
      <c r="H5" s="9"/>
      <c r="I5" s="9"/>
      <c r="J5" s="9"/>
      <c r="K5" s="9"/>
      <c r="L5" s="9"/>
      <c r="M5" s="9"/>
      <c r="N5" s="9"/>
      <c r="O5" s="38"/>
      <c r="S5" s="69"/>
      <c r="T5" s="69"/>
      <c r="U5" s="69"/>
      <c r="V5" s="70"/>
      <c r="W5" s="69"/>
    </row>
    <row r="6" spans="1:23" ht="15.6" x14ac:dyDescent="0.3">
      <c r="A6" s="6" t="s">
        <v>232</v>
      </c>
      <c r="B6" s="9"/>
      <c r="C6" s="9"/>
      <c r="D6" s="9"/>
      <c r="E6" s="9"/>
      <c r="F6" s="9"/>
      <c r="G6" s="9"/>
      <c r="H6" s="9"/>
      <c r="I6" s="9"/>
      <c r="J6" s="9"/>
      <c r="K6" s="9"/>
      <c r="L6" s="9"/>
      <c r="M6" s="9"/>
      <c r="N6" s="9"/>
      <c r="O6" s="38"/>
      <c r="S6" s="69"/>
      <c r="T6" s="69"/>
      <c r="U6" s="69"/>
      <c r="V6" s="70"/>
      <c r="W6" s="69"/>
    </row>
    <row r="7" spans="1:23" x14ac:dyDescent="0.3">
      <c r="A7" s="10"/>
      <c r="B7" s="9"/>
      <c r="C7" s="9"/>
      <c r="D7" s="9"/>
      <c r="E7" s="9"/>
      <c r="F7" s="9"/>
      <c r="G7" s="9"/>
      <c r="H7" s="9"/>
      <c r="I7" s="9"/>
      <c r="J7" s="9"/>
      <c r="K7" s="9"/>
      <c r="L7" s="9"/>
      <c r="M7" s="9"/>
      <c r="N7" s="9"/>
      <c r="O7" s="38"/>
      <c r="S7" s="69"/>
      <c r="T7" s="69"/>
      <c r="U7" s="69"/>
      <c r="V7" s="70"/>
      <c r="W7" s="69"/>
    </row>
    <row r="8" spans="1:23" x14ac:dyDescent="0.3">
      <c r="A8" s="10"/>
      <c r="B8" s="9"/>
      <c r="C8" s="9"/>
      <c r="D8" s="9"/>
      <c r="E8" s="9"/>
      <c r="F8" s="9"/>
      <c r="G8" s="9"/>
      <c r="H8" s="9"/>
      <c r="I8" s="9"/>
      <c r="J8" s="9"/>
      <c r="K8" s="9"/>
      <c r="L8" s="9"/>
      <c r="M8" s="9"/>
      <c r="N8" s="9"/>
      <c r="O8" s="38"/>
      <c r="S8" s="69"/>
      <c r="T8" s="69"/>
      <c r="U8" s="69"/>
      <c r="V8" s="70"/>
      <c r="W8" s="69"/>
    </row>
    <row r="9" spans="1:23" x14ac:dyDescent="0.3">
      <c r="A9" s="10"/>
      <c r="B9" s="9"/>
      <c r="C9" s="9"/>
      <c r="D9" s="9"/>
      <c r="E9" s="9"/>
      <c r="F9" s="9"/>
      <c r="G9" s="9"/>
      <c r="H9" s="9"/>
      <c r="I9" s="9"/>
      <c r="J9" s="9"/>
      <c r="K9" s="9"/>
      <c r="L9" s="9"/>
      <c r="M9" s="9"/>
      <c r="N9" s="9"/>
      <c r="O9" s="38"/>
      <c r="S9" s="69"/>
      <c r="T9" s="69"/>
      <c r="U9" s="69"/>
      <c r="V9" s="70"/>
      <c r="W9" s="69"/>
    </row>
    <row r="10" spans="1:23" x14ac:dyDescent="0.3">
      <c r="S10" s="69"/>
      <c r="T10" s="69"/>
      <c r="U10" s="69"/>
      <c r="V10" s="70"/>
      <c r="W10" s="69"/>
    </row>
    <row r="11" spans="1:23" ht="19.5" customHeight="1" x14ac:dyDescent="0.3">
      <c r="A11" s="555" t="s">
        <v>263</v>
      </c>
      <c r="B11" s="555"/>
      <c r="C11" s="555"/>
      <c r="D11" s="555"/>
      <c r="E11" s="555"/>
      <c r="F11" s="555"/>
      <c r="G11" s="555"/>
      <c r="H11" s="555"/>
      <c r="I11" s="555"/>
      <c r="J11" s="555"/>
      <c r="K11" s="555"/>
      <c r="L11" s="555"/>
      <c r="M11" s="555"/>
      <c r="N11" s="555"/>
      <c r="O11" s="555"/>
      <c r="P11" s="40"/>
      <c r="S11" s="69"/>
      <c r="T11" s="69"/>
      <c r="U11" s="69"/>
      <c r="V11" s="70"/>
      <c r="W11" s="69"/>
    </row>
    <row r="12" spans="1:23" ht="1.5" customHeight="1" thickBot="1" x14ac:dyDescent="0.35">
      <c r="A12" s="11"/>
      <c r="B12" s="11"/>
      <c r="C12" s="11"/>
      <c r="D12" s="11"/>
      <c r="E12" s="11"/>
      <c r="F12" s="11"/>
      <c r="G12" s="11"/>
      <c r="H12" s="11"/>
      <c r="I12" s="11"/>
      <c r="J12" s="11"/>
      <c r="K12" s="11"/>
      <c r="L12" s="11"/>
      <c r="M12" s="11"/>
      <c r="N12" s="11"/>
      <c r="O12" s="11"/>
      <c r="S12" s="69"/>
      <c r="T12" s="69"/>
      <c r="U12" s="69"/>
      <c r="V12" s="70"/>
      <c r="W12" s="69"/>
    </row>
    <row r="13" spans="1:23" s="42" customFormat="1" ht="20.25" hidden="1" customHeight="1" thickBot="1" x14ac:dyDescent="0.35">
      <c r="A13" s="434" t="s">
        <v>5</v>
      </c>
      <c r="B13" s="556">
        <f>'Info District'!G11</f>
        <v>2025</v>
      </c>
      <c r="C13" s="557"/>
      <c r="E13" s="550"/>
      <c r="F13" s="550"/>
      <c r="G13" s="550"/>
      <c r="H13" s="550"/>
      <c r="I13" s="550"/>
      <c r="J13" s="554"/>
      <c r="Q13" s="63"/>
      <c r="R13" s="307"/>
      <c r="S13" s="71"/>
      <c r="T13" s="71"/>
      <c r="U13" s="71"/>
      <c r="V13" s="72"/>
      <c r="W13" s="71"/>
    </row>
    <row r="14" spans="1:23" s="42" customFormat="1" ht="7.5" hidden="1" customHeight="1" thickBot="1" x14ac:dyDescent="0.35">
      <c r="A14" s="434"/>
      <c r="B14" s="13"/>
      <c r="C14" s="13"/>
      <c r="D14" s="13"/>
      <c r="O14" s="15"/>
      <c r="Q14" s="63"/>
      <c r="R14" s="307"/>
      <c r="S14" s="71"/>
      <c r="T14" s="71"/>
      <c r="U14" s="71"/>
      <c r="V14" s="72"/>
      <c r="W14" s="71"/>
    </row>
    <row r="15" spans="1:23" s="42" customFormat="1" ht="16.5" hidden="1" customHeight="1" thickBot="1" x14ac:dyDescent="0.35">
      <c r="A15" s="434" t="s">
        <v>7</v>
      </c>
      <c r="B15" s="558" t="str">
        <f>'Info District'!G12</f>
        <v>PLATEAUX</v>
      </c>
      <c r="C15" s="559"/>
      <c r="D15" s="550" t="s">
        <v>8</v>
      </c>
      <c r="E15" s="550"/>
      <c r="F15" s="550"/>
      <c r="G15" s="551" t="str">
        <f>'Info District'!G13</f>
        <v>Agou</v>
      </c>
      <c r="H15" s="552"/>
      <c r="I15" s="553"/>
      <c r="L15" s="11"/>
      <c r="M15" s="11"/>
      <c r="N15" s="11"/>
      <c r="O15" s="11"/>
      <c r="P15" s="11"/>
      <c r="Q15" s="63"/>
      <c r="R15" s="307"/>
      <c r="S15" s="71"/>
      <c r="T15" s="71"/>
      <c r="U15" s="71"/>
      <c r="V15" s="73"/>
      <c r="W15" s="71"/>
    </row>
    <row r="16" spans="1:23" s="42" customFormat="1" ht="3.75" hidden="1" customHeight="1" thickBot="1" x14ac:dyDescent="0.35">
      <c r="A16" s="139"/>
      <c r="B16" s="15"/>
      <c r="C16" s="15"/>
      <c r="D16" s="15"/>
      <c r="E16" s="15"/>
      <c r="K16" s="15"/>
      <c r="L16" s="15"/>
      <c r="M16" s="15"/>
      <c r="O16" s="15"/>
      <c r="Q16" s="63"/>
      <c r="R16" s="307"/>
      <c r="S16" s="71"/>
      <c r="T16" s="71"/>
      <c r="U16" s="71"/>
      <c r="V16" s="72"/>
      <c r="W16" s="71"/>
    </row>
    <row r="17" spans="1:27" s="42" customFormat="1" ht="18" hidden="1" customHeight="1" thickBot="1" x14ac:dyDescent="0.35">
      <c r="A17" s="434" t="s">
        <v>9</v>
      </c>
      <c r="B17" s="556" t="str">
        <f>'Info District'!G17</f>
        <v>Avril à Juin 2025</v>
      </c>
      <c r="C17" s="560"/>
      <c r="D17" s="560"/>
      <c r="E17" s="557"/>
      <c r="G17" s="550" t="s">
        <v>11</v>
      </c>
      <c r="H17" s="550"/>
      <c r="I17" s="550"/>
      <c r="J17" s="550"/>
      <c r="K17" s="554"/>
      <c r="L17" s="551" t="str">
        <f>'Info District'!G18</f>
        <v>Juillet à Septembre 2025</v>
      </c>
      <c r="M17" s="552"/>
      <c r="N17" s="552"/>
      <c r="O17" s="552"/>
      <c r="P17" s="553"/>
      <c r="Q17" s="63"/>
      <c r="R17" s="307"/>
      <c r="S17" s="71"/>
      <c r="T17" s="71"/>
      <c r="U17" s="71"/>
      <c r="V17" s="72"/>
      <c r="W17" s="71"/>
    </row>
    <row r="18" spans="1:27" s="9" customFormat="1" ht="2.25" hidden="1" customHeight="1" thickBot="1" x14ac:dyDescent="0.3">
      <c r="B18" s="43"/>
      <c r="C18" s="43"/>
      <c r="D18" s="43"/>
      <c r="E18" s="44"/>
      <c r="F18" s="43"/>
      <c r="G18" s="45"/>
      <c r="H18" s="45"/>
      <c r="I18" s="45"/>
      <c r="J18" s="45"/>
      <c r="K18" s="45"/>
      <c r="L18" s="45"/>
      <c r="M18" s="45"/>
      <c r="O18" s="38"/>
      <c r="Q18" s="64"/>
      <c r="R18" s="308"/>
      <c r="S18" s="74"/>
      <c r="T18" s="74"/>
      <c r="U18" s="74"/>
      <c r="V18" s="75"/>
      <c r="W18" s="74"/>
    </row>
    <row r="19" spans="1:27" s="9" customFormat="1" ht="21" customHeight="1" thickBot="1" x14ac:dyDescent="0.35">
      <c r="A19" s="532" t="s">
        <v>12</v>
      </c>
      <c r="B19" s="532"/>
      <c r="C19" s="533"/>
      <c r="D19" s="538"/>
      <c r="E19" s="539"/>
      <c r="F19" s="539"/>
      <c r="G19" s="539"/>
      <c r="H19" s="539"/>
      <c r="I19" s="539"/>
      <c r="J19" s="539"/>
      <c r="K19" s="539"/>
      <c r="L19" s="539"/>
      <c r="M19" s="539"/>
      <c r="N19" s="540"/>
      <c r="O19" s="11"/>
      <c r="P19" s="241" t="str">
        <f>'Info District'!H17</f>
        <v>T2</v>
      </c>
      <c r="Q19" s="65"/>
      <c r="R19" s="309"/>
      <c r="S19" s="535" t="s">
        <v>96</v>
      </c>
      <c r="T19" s="536"/>
      <c r="U19" s="536"/>
      <c r="V19" s="536"/>
      <c r="W19" s="537"/>
    </row>
    <row r="20" spans="1:27" s="9" customFormat="1" ht="4.5" customHeight="1" thickBot="1" x14ac:dyDescent="0.35">
      <c r="A20" s="12"/>
      <c r="B20" s="12"/>
      <c r="C20" s="12"/>
      <c r="D20" s="12"/>
      <c r="E20" s="12"/>
      <c r="F20" s="12"/>
      <c r="G20" s="13"/>
      <c r="H20" s="13"/>
      <c r="I20" s="13"/>
      <c r="J20" s="13"/>
      <c r="K20" s="13"/>
      <c r="L20" s="14"/>
      <c r="M20" s="14"/>
      <c r="N20" s="14"/>
      <c r="O20" s="14"/>
      <c r="Q20" s="64"/>
      <c r="R20" s="308"/>
      <c r="S20" s="146"/>
      <c r="T20" s="74"/>
      <c r="U20" s="74"/>
      <c r="V20" s="76"/>
      <c r="W20" s="147"/>
    </row>
    <row r="21" spans="1:27" s="9" customFormat="1" ht="32.25" customHeight="1" thickBot="1" x14ac:dyDescent="0.35">
      <c r="A21" s="532" t="s">
        <v>240</v>
      </c>
      <c r="B21" s="532"/>
      <c r="C21" s="533"/>
      <c r="D21" s="543" t="s">
        <v>264</v>
      </c>
      <c r="E21" s="544"/>
      <c r="F21" s="545"/>
      <c r="G21" s="534" t="s">
        <v>6</v>
      </c>
      <c r="H21" s="534"/>
      <c r="I21" s="534"/>
      <c r="J21" s="534"/>
      <c r="K21" s="534"/>
      <c r="L21" s="546"/>
      <c r="M21" s="539"/>
      <c r="N21" s="539"/>
      <c r="O21" s="539"/>
      <c r="P21" s="540"/>
      <c r="Q21" s="64"/>
      <c r="R21" s="308"/>
      <c r="S21" s="146"/>
      <c r="T21" s="74"/>
      <c r="U21" s="74"/>
      <c r="V21" s="76"/>
      <c r="W21" s="147"/>
    </row>
    <row r="22" spans="1:27" s="9" customFormat="1" ht="6" customHeight="1" x14ac:dyDescent="0.3">
      <c r="A22" s="12"/>
      <c r="B22" s="12"/>
      <c r="C22" s="12"/>
      <c r="D22" s="12"/>
      <c r="E22" s="12"/>
      <c r="F22" s="12"/>
      <c r="G22" s="534"/>
      <c r="H22" s="534"/>
      <c r="I22" s="534"/>
      <c r="J22" s="534"/>
      <c r="K22" s="534"/>
      <c r="L22" s="14"/>
      <c r="M22" s="14"/>
      <c r="N22" s="14"/>
      <c r="O22" s="14"/>
      <c r="Q22" s="64"/>
      <c r="R22" s="308"/>
      <c r="S22" s="146"/>
      <c r="T22" s="74"/>
      <c r="U22" s="74"/>
      <c r="V22" s="76"/>
      <c r="W22" s="147"/>
    </row>
    <row r="23" spans="1:27" s="9" customFormat="1" ht="3.75" customHeight="1" thickBot="1" x14ac:dyDescent="0.35">
      <c r="A23" s="12"/>
      <c r="B23" s="12"/>
      <c r="C23" s="12"/>
      <c r="D23" s="12"/>
      <c r="E23" s="12"/>
      <c r="F23" s="12"/>
      <c r="G23" s="13"/>
      <c r="H23" s="13"/>
      <c r="I23" s="13"/>
      <c r="J23" s="13"/>
      <c r="K23" s="13"/>
      <c r="L23" s="14"/>
      <c r="M23" s="14"/>
      <c r="N23" s="14"/>
      <c r="O23" s="14"/>
      <c r="Q23" s="64"/>
      <c r="R23" s="308"/>
      <c r="S23" s="146"/>
      <c r="T23" s="74"/>
      <c r="U23" s="74"/>
      <c r="V23" s="76"/>
      <c r="W23" s="147"/>
    </row>
    <row r="24" spans="1:27" ht="76.5" customHeight="1" thickBot="1" x14ac:dyDescent="0.35">
      <c r="A24" s="541" t="s">
        <v>13</v>
      </c>
      <c r="B24" s="16" t="s">
        <v>14</v>
      </c>
      <c r="C24" s="108" t="s">
        <v>15</v>
      </c>
      <c r="D24" s="118" t="s">
        <v>16</v>
      </c>
      <c r="E24" s="117" t="s">
        <v>17</v>
      </c>
      <c r="F24" s="351" t="s">
        <v>18</v>
      </c>
      <c r="G24" s="16" t="s">
        <v>233</v>
      </c>
      <c r="H24" s="16" t="s">
        <v>234</v>
      </c>
      <c r="I24" s="16" t="s">
        <v>19</v>
      </c>
      <c r="J24" s="16" t="s">
        <v>20</v>
      </c>
      <c r="K24" s="108" t="s">
        <v>21</v>
      </c>
      <c r="L24" s="136" t="s">
        <v>22</v>
      </c>
      <c r="M24" s="137" t="s">
        <v>236</v>
      </c>
      <c r="N24" s="138" t="s">
        <v>23</v>
      </c>
      <c r="O24" s="109" t="s">
        <v>39</v>
      </c>
      <c r="P24" s="16" t="s">
        <v>40</v>
      </c>
      <c r="S24" s="148" t="s">
        <v>237</v>
      </c>
      <c r="T24" s="140" t="s">
        <v>93</v>
      </c>
      <c r="U24" s="140" t="s">
        <v>239</v>
      </c>
      <c r="V24" s="140" t="s">
        <v>238</v>
      </c>
      <c r="W24" s="149" t="s">
        <v>97</v>
      </c>
    </row>
    <row r="25" spans="1:27" s="47" customFormat="1" ht="31.2" customHeight="1" x14ac:dyDescent="0.3">
      <c r="A25" s="542"/>
      <c r="B25" s="46" t="s">
        <v>24</v>
      </c>
      <c r="C25" s="46" t="s">
        <v>25</v>
      </c>
      <c r="D25" s="112" t="s">
        <v>26</v>
      </c>
      <c r="E25" s="46" t="s">
        <v>27</v>
      </c>
      <c r="F25" s="46"/>
      <c r="G25" s="46" t="s">
        <v>28</v>
      </c>
      <c r="H25" s="46"/>
      <c r="I25" s="46" t="s">
        <v>29</v>
      </c>
      <c r="J25" s="46"/>
      <c r="K25" s="131" t="s">
        <v>235</v>
      </c>
      <c r="L25" s="133"/>
      <c r="M25" s="134"/>
      <c r="N25" s="135"/>
      <c r="O25" s="132" t="s">
        <v>30</v>
      </c>
      <c r="P25" s="46"/>
      <c r="Q25" s="66"/>
      <c r="R25" s="310"/>
      <c r="S25" s="150"/>
      <c r="T25" s="67" t="s">
        <v>94</v>
      </c>
      <c r="U25" s="67" t="s">
        <v>95</v>
      </c>
      <c r="V25" s="94"/>
      <c r="W25" s="151" t="str">
        <f>IF(J26&lt;=0,"",IF(J26=90,$X$26))</f>
        <v/>
      </c>
      <c r="X25" s="37" t="s">
        <v>98</v>
      </c>
    </row>
    <row r="26" spans="1:27" ht="31.2" customHeight="1" x14ac:dyDescent="0.3">
      <c r="A26" s="322" t="str">
        <f>CDT!B26</f>
        <v>Artéméther-Luméfantrine 6cp (AL)</v>
      </c>
      <c r="B26" s="247"/>
      <c r="C26" s="248"/>
      <c r="D26" s="302" t="str">
        <f>IF(B26&lt;&gt;"",B26+C26,"")</f>
        <v/>
      </c>
      <c r="E26" s="249"/>
      <c r="F26" s="247"/>
      <c r="G26" s="247"/>
      <c r="H26" s="247"/>
      <c r="I26" s="247"/>
      <c r="J26" s="247"/>
      <c r="K26" s="248"/>
      <c r="L26" s="431" t="str">
        <f>IF(B26&lt;&gt;"",IF(J26=0,E26,((E26*90)/(90-J26))),"0")</f>
        <v>0</v>
      </c>
      <c r="M26" s="428" t="str">
        <f>IF(B26&lt;&gt;"",((E26/S26)*30),"0")</f>
        <v>0</v>
      </c>
      <c r="N26" s="250" t="str">
        <f>IF(B26&lt;&gt;"",IF(J26=0,((E26+L26)-K26),((M26*6)-K26)),"0")</f>
        <v>0</v>
      </c>
      <c r="O26" s="251"/>
      <c r="P26" s="313"/>
      <c r="R26" s="312">
        <f>+L26+N26</f>
        <v>0</v>
      </c>
      <c r="S26" s="152">
        <f>(90-J26)</f>
        <v>90</v>
      </c>
      <c r="T26" s="68" t="e">
        <f t="shared" ref="T26:T47" si="0">D26-(E26+G26+I26+H26)</f>
        <v>#VALUE!</v>
      </c>
      <c r="U26" s="68" t="e">
        <f>K26-T26</f>
        <v>#VALUE!</v>
      </c>
      <c r="V26" s="95">
        <v>6</v>
      </c>
      <c r="W26" s="153" t="e">
        <f t="shared" ref="W26:W50" si="1">IF(U26=0,"",$X$25)</f>
        <v>#VALUE!</v>
      </c>
      <c r="X26" s="37" t="s">
        <v>203</v>
      </c>
      <c r="Y26" s="107">
        <f>+O26</f>
        <v>0</v>
      </c>
    </row>
    <row r="27" spans="1:27" ht="31.2" customHeight="1" x14ac:dyDescent="0.3">
      <c r="A27" s="322" t="str">
        <f>CDT!B27</f>
        <v>Artéméther-Luméfantrine 12cp (AL)</v>
      </c>
      <c r="B27" s="247"/>
      <c r="C27" s="248"/>
      <c r="D27" s="302" t="str">
        <f t="shared" ref="D27" si="2">IF(B27&lt;&gt;"",B27+C27,"")</f>
        <v/>
      </c>
      <c r="E27" s="249"/>
      <c r="F27" s="247"/>
      <c r="G27" s="247"/>
      <c r="H27" s="247"/>
      <c r="I27" s="247"/>
      <c r="J27" s="247"/>
      <c r="K27" s="248"/>
      <c r="L27" s="431" t="str">
        <f t="shared" ref="L27:L49" si="3">IF(B27&lt;&gt;"",IF(J27=0,E27,((E27*90)/(90-J27))),"0")</f>
        <v>0</v>
      </c>
      <c r="M27" s="428" t="str">
        <f t="shared" ref="M27:M49" si="4">IF(B27&lt;&gt;"",((E27/S27)*30),"0")</f>
        <v>0</v>
      </c>
      <c r="N27" s="250" t="str">
        <f t="shared" ref="N27:N49" si="5">IF(B27&lt;&gt;"",IF(J27=0,((E27+L27)-K27),((M27*6)-K27)),"0")</f>
        <v>0</v>
      </c>
      <c r="O27" s="251"/>
      <c r="P27" s="247"/>
      <c r="R27" s="312">
        <f t="shared" ref="R27:R49" si="6">+L27+N27</f>
        <v>0</v>
      </c>
      <c r="S27" s="152">
        <f t="shared" ref="S27:S49" si="7">(90-J27)</f>
        <v>90</v>
      </c>
      <c r="T27" s="68" t="e">
        <f t="shared" si="0"/>
        <v>#VALUE!</v>
      </c>
      <c r="U27" s="68" t="e">
        <f t="shared" ref="U27:U49" si="8">K27-T27</f>
        <v>#VALUE!</v>
      </c>
      <c r="V27" s="95">
        <v>12</v>
      </c>
      <c r="W27" s="153" t="e">
        <f t="shared" si="1"/>
        <v>#VALUE!</v>
      </c>
      <c r="Y27" s="107">
        <f t="shared" ref="Y27:Y48" si="9">+O27</f>
        <v>0</v>
      </c>
    </row>
    <row r="28" spans="1:27" ht="31.2" customHeight="1" x14ac:dyDescent="0.3">
      <c r="A28" s="322" t="str">
        <f>CDT!B28</f>
        <v>Artéméther-Luméfantrine 18cp (AL)</v>
      </c>
      <c r="B28" s="247"/>
      <c r="C28" s="248"/>
      <c r="D28" s="302" t="str">
        <f>IF(B28&lt;&gt;"",B28+C28,"")</f>
        <v/>
      </c>
      <c r="E28" s="249"/>
      <c r="F28" s="247"/>
      <c r="G28" s="247"/>
      <c r="H28" s="247"/>
      <c r="I28" s="247"/>
      <c r="J28" s="247"/>
      <c r="K28" s="248"/>
      <c r="L28" s="431" t="str">
        <f t="shared" si="3"/>
        <v>0</v>
      </c>
      <c r="M28" s="428" t="str">
        <f t="shared" si="4"/>
        <v>0</v>
      </c>
      <c r="N28" s="250" t="str">
        <f t="shared" si="5"/>
        <v>0</v>
      </c>
      <c r="O28" s="251"/>
      <c r="P28" s="247"/>
      <c r="R28" s="312">
        <f t="shared" si="6"/>
        <v>0</v>
      </c>
      <c r="S28" s="152">
        <f t="shared" si="7"/>
        <v>90</v>
      </c>
      <c r="T28" s="68" t="e">
        <f t="shared" si="0"/>
        <v>#VALUE!</v>
      </c>
      <c r="U28" s="68" t="e">
        <f t="shared" si="8"/>
        <v>#VALUE!</v>
      </c>
      <c r="V28" s="95">
        <v>18</v>
      </c>
      <c r="W28" s="153" t="e">
        <f t="shared" si="1"/>
        <v>#VALUE!</v>
      </c>
      <c r="Y28" s="107">
        <f t="shared" si="9"/>
        <v>0</v>
      </c>
    </row>
    <row r="29" spans="1:27" ht="31.2" customHeight="1" x14ac:dyDescent="0.3">
      <c r="A29" s="322" t="str">
        <f>CDT!B29</f>
        <v>Artéméther-Luméfantrine 24cp (AL)</v>
      </c>
      <c r="B29" s="247"/>
      <c r="C29" s="248"/>
      <c r="D29" s="302" t="str">
        <f>IF(B29&lt;&gt;"",B29+C29,"")</f>
        <v/>
      </c>
      <c r="E29" s="249"/>
      <c r="F29" s="247"/>
      <c r="G29" s="247"/>
      <c r="H29" s="247"/>
      <c r="I29" s="247"/>
      <c r="J29" s="247"/>
      <c r="K29" s="248"/>
      <c r="L29" s="431" t="str">
        <f t="shared" si="3"/>
        <v>0</v>
      </c>
      <c r="M29" s="428" t="str">
        <f t="shared" si="4"/>
        <v>0</v>
      </c>
      <c r="N29" s="250" t="str">
        <f t="shared" si="5"/>
        <v>0</v>
      </c>
      <c r="O29" s="251"/>
      <c r="P29" s="247"/>
      <c r="R29" s="312">
        <f t="shared" si="6"/>
        <v>0</v>
      </c>
      <c r="S29" s="152">
        <f t="shared" si="7"/>
        <v>90</v>
      </c>
      <c r="T29" s="68" t="e">
        <f t="shared" si="0"/>
        <v>#VALUE!</v>
      </c>
      <c r="U29" s="68" t="e">
        <f t="shared" si="8"/>
        <v>#VALUE!</v>
      </c>
      <c r="V29" s="95">
        <v>24</v>
      </c>
      <c r="W29" s="153" t="e">
        <f t="shared" si="1"/>
        <v>#VALUE!</v>
      </c>
      <c r="Y29" s="107">
        <f t="shared" si="9"/>
        <v>0</v>
      </c>
    </row>
    <row r="30" spans="1:27" ht="31.2" customHeight="1" x14ac:dyDescent="0.3">
      <c r="A30" s="322" t="str">
        <f>CDT!B30</f>
        <v>Artéméther injectable 40 mg</v>
      </c>
      <c r="B30" s="247"/>
      <c r="C30" s="248"/>
      <c r="D30" s="302" t="str">
        <f t="shared" ref="D30:D49" si="10">IF(B30&lt;&gt;"",B30+C30,"")</f>
        <v/>
      </c>
      <c r="E30" s="249"/>
      <c r="F30" s="247"/>
      <c r="G30" s="247"/>
      <c r="H30" s="247"/>
      <c r="I30" s="247"/>
      <c r="J30" s="247"/>
      <c r="K30" s="248"/>
      <c r="L30" s="431" t="str">
        <f t="shared" si="3"/>
        <v>0</v>
      </c>
      <c r="M30" s="428" t="str">
        <f t="shared" si="4"/>
        <v>0</v>
      </c>
      <c r="N30" s="250" t="str">
        <f t="shared" si="5"/>
        <v>0</v>
      </c>
      <c r="O30" s="251"/>
      <c r="P30" s="247"/>
      <c r="R30" s="312">
        <f t="shared" si="6"/>
        <v>0</v>
      </c>
      <c r="S30" s="152">
        <f t="shared" si="7"/>
        <v>90</v>
      </c>
      <c r="T30" s="68" t="e">
        <f t="shared" si="0"/>
        <v>#VALUE!</v>
      </c>
      <c r="U30" s="68" t="e">
        <f t="shared" si="8"/>
        <v>#VALUE!</v>
      </c>
      <c r="V30" s="95">
        <v>1</v>
      </c>
      <c r="W30" s="153" t="e">
        <f t="shared" si="1"/>
        <v>#VALUE!</v>
      </c>
      <c r="Y30" s="107">
        <f t="shared" si="9"/>
        <v>0</v>
      </c>
    </row>
    <row r="31" spans="1:27" ht="34.5" customHeight="1" x14ac:dyDescent="0.3">
      <c r="A31" s="322" t="str">
        <f>CDT!B31</f>
        <v>Artéméther injectable 80 mg</v>
      </c>
      <c r="B31" s="247"/>
      <c r="C31" s="248"/>
      <c r="D31" s="302" t="str">
        <f t="shared" si="10"/>
        <v/>
      </c>
      <c r="E31" s="249"/>
      <c r="F31" s="247"/>
      <c r="G31" s="247"/>
      <c r="H31" s="247"/>
      <c r="I31" s="247"/>
      <c r="J31" s="247"/>
      <c r="K31" s="248"/>
      <c r="L31" s="431" t="str">
        <f t="shared" si="3"/>
        <v>0</v>
      </c>
      <c r="M31" s="428" t="str">
        <f t="shared" si="4"/>
        <v>0</v>
      </c>
      <c r="N31" s="250" t="str">
        <f t="shared" si="5"/>
        <v>0</v>
      </c>
      <c r="O31" s="251"/>
      <c r="P31" s="247"/>
      <c r="R31" s="312">
        <f t="shared" si="6"/>
        <v>0</v>
      </c>
      <c r="S31" s="152">
        <f t="shared" si="7"/>
        <v>90</v>
      </c>
      <c r="T31" s="68" t="e">
        <f t="shared" si="0"/>
        <v>#VALUE!</v>
      </c>
      <c r="U31" s="68" t="e">
        <f t="shared" si="8"/>
        <v>#VALUE!</v>
      </c>
      <c r="V31" s="95">
        <v>1</v>
      </c>
      <c r="W31" s="153" t="e">
        <f t="shared" si="1"/>
        <v>#VALUE!</v>
      </c>
      <c r="Y31" s="107">
        <f t="shared" si="9"/>
        <v>0</v>
      </c>
    </row>
    <row r="32" spans="1:27" ht="34.5" customHeight="1" x14ac:dyDescent="0.3">
      <c r="A32" s="435" t="str">
        <f>CDT!B32</f>
        <v>Artésunate injectable 60 mg</v>
      </c>
      <c r="B32" s="247"/>
      <c r="C32" s="248"/>
      <c r="D32" s="302" t="str">
        <f t="shared" si="10"/>
        <v/>
      </c>
      <c r="E32" s="249"/>
      <c r="F32" s="247"/>
      <c r="G32" s="247"/>
      <c r="H32" s="247"/>
      <c r="I32" s="247"/>
      <c r="J32" s="247"/>
      <c r="K32" s="248"/>
      <c r="L32" s="438" t="str">
        <f t="shared" si="3"/>
        <v>0</v>
      </c>
      <c r="M32" s="314" t="str">
        <f>IF(B32&lt;&gt;"",((E32/S32:S32)*30),"0")</f>
        <v>0</v>
      </c>
      <c r="N32" s="432" t="str">
        <f>IF(B32&lt;&gt;"",IF(J32=0,AA32,IF(J32&gt;0,((M32/30)*J32)+AA32)),"0")</f>
        <v>0</v>
      </c>
      <c r="O32" s="433"/>
      <c r="P32" s="247"/>
      <c r="R32" s="312">
        <f t="shared" si="6"/>
        <v>0</v>
      </c>
      <c r="S32" s="429">
        <f t="shared" si="7"/>
        <v>90</v>
      </c>
      <c r="T32" s="436" t="e">
        <f>D32-(E32+G32+I32+H32)</f>
        <v>#VALUE!</v>
      </c>
      <c r="U32" s="436" t="e">
        <f t="shared" si="8"/>
        <v>#VALUE!</v>
      </c>
      <c r="V32" s="430">
        <v>1</v>
      </c>
      <c r="W32" s="437" t="e">
        <f t="shared" si="1"/>
        <v>#VALUE!</v>
      </c>
      <c r="Y32" s="107">
        <f t="shared" si="9"/>
        <v>0</v>
      </c>
      <c r="AA32" s="3">
        <f>((F32*10)+L32-K32)</f>
        <v>0</v>
      </c>
    </row>
    <row r="33" spans="1:25" ht="34.5" customHeight="1" x14ac:dyDescent="0.3">
      <c r="A33" s="322" t="str">
        <f>CDT!B33</f>
        <v xml:space="preserve"> Sulfadoxine Pyriméthamine:  (SP)</v>
      </c>
      <c r="B33" s="247"/>
      <c r="C33" s="248"/>
      <c r="D33" s="302" t="str">
        <f t="shared" si="10"/>
        <v/>
      </c>
      <c r="E33" s="249"/>
      <c r="F33" s="247"/>
      <c r="G33" s="247"/>
      <c r="H33" s="247"/>
      <c r="I33" s="247"/>
      <c r="J33" s="247"/>
      <c r="K33" s="248"/>
      <c r="L33" s="431" t="str">
        <f t="shared" si="3"/>
        <v>0</v>
      </c>
      <c r="M33" s="428" t="str">
        <f t="shared" si="4"/>
        <v>0</v>
      </c>
      <c r="N33" s="250" t="str">
        <f t="shared" si="5"/>
        <v>0</v>
      </c>
      <c r="O33" s="251"/>
      <c r="P33" s="247"/>
      <c r="R33" s="312">
        <f t="shared" si="6"/>
        <v>0</v>
      </c>
      <c r="S33" s="152">
        <f t="shared" si="7"/>
        <v>90</v>
      </c>
      <c r="T33" s="68" t="e">
        <f t="shared" si="0"/>
        <v>#VALUE!</v>
      </c>
      <c r="U33" s="68" t="e">
        <f t="shared" si="8"/>
        <v>#VALUE!</v>
      </c>
      <c r="V33" s="95">
        <v>3</v>
      </c>
      <c r="W33" s="153" t="e">
        <f t="shared" si="1"/>
        <v>#VALUE!</v>
      </c>
      <c r="Y33" s="107">
        <f t="shared" si="9"/>
        <v>0</v>
      </c>
    </row>
    <row r="34" spans="1:25" ht="34.5" customHeight="1" x14ac:dyDescent="0.3">
      <c r="A34" s="322" t="str">
        <f>CDT!B34</f>
        <v>Test de Diagnostic Rapide  : (TDR)</v>
      </c>
      <c r="B34" s="247"/>
      <c r="C34" s="248"/>
      <c r="D34" s="302" t="str">
        <f t="shared" si="10"/>
        <v/>
      </c>
      <c r="E34" s="247"/>
      <c r="F34" s="248"/>
      <c r="G34" s="247"/>
      <c r="H34" s="247"/>
      <c r="I34" s="247"/>
      <c r="J34" s="247"/>
      <c r="K34" s="248"/>
      <c r="L34" s="431" t="str">
        <f t="shared" si="3"/>
        <v>0</v>
      </c>
      <c r="M34" s="428" t="str">
        <f t="shared" si="4"/>
        <v>0</v>
      </c>
      <c r="N34" s="250" t="str">
        <f t="shared" si="5"/>
        <v>0</v>
      </c>
      <c r="O34" s="251"/>
      <c r="P34" s="247"/>
      <c r="R34" s="312">
        <f t="shared" si="6"/>
        <v>0</v>
      </c>
      <c r="S34" s="152">
        <f t="shared" si="7"/>
        <v>90</v>
      </c>
      <c r="T34" s="68" t="e">
        <f t="shared" si="0"/>
        <v>#VALUE!</v>
      </c>
      <c r="U34" s="68" t="e">
        <f t="shared" si="8"/>
        <v>#VALUE!</v>
      </c>
      <c r="V34" s="95">
        <v>1</v>
      </c>
      <c r="W34" s="153" t="e">
        <f>IF(U34=0,"",$X$25)</f>
        <v>#VALUE!</v>
      </c>
      <c r="Y34" s="107">
        <f t="shared" si="9"/>
        <v>0</v>
      </c>
    </row>
    <row r="35" spans="1:25" ht="34.5" customHeight="1" x14ac:dyDescent="0.3">
      <c r="A35" s="322" t="str">
        <f>CDT!B35</f>
        <v>Moustiquaire à Imprégnation Durable: (MID)</v>
      </c>
      <c r="B35" s="247"/>
      <c r="C35" s="248"/>
      <c r="D35" s="302" t="str">
        <f t="shared" si="10"/>
        <v/>
      </c>
      <c r="E35" s="247"/>
      <c r="F35" s="248"/>
      <c r="G35" s="247"/>
      <c r="H35" s="247"/>
      <c r="I35" s="247"/>
      <c r="J35" s="247"/>
      <c r="K35" s="248"/>
      <c r="L35" s="431" t="str">
        <f t="shared" si="3"/>
        <v>0</v>
      </c>
      <c r="M35" s="428" t="str">
        <f t="shared" si="4"/>
        <v>0</v>
      </c>
      <c r="N35" s="250" t="str">
        <f t="shared" si="5"/>
        <v>0</v>
      </c>
      <c r="O35" s="251"/>
      <c r="P35" s="247"/>
      <c r="R35" s="312">
        <f t="shared" si="6"/>
        <v>0</v>
      </c>
      <c r="S35" s="152">
        <f t="shared" si="7"/>
        <v>90</v>
      </c>
      <c r="T35" s="68" t="e">
        <f t="shared" si="0"/>
        <v>#VALUE!</v>
      </c>
      <c r="U35" s="68" t="e">
        <f t="shared" si="8"/>
        <v>#VALUE!</v>
      </c>
      <c r="V35" s="95">
        <v>1</v>
      </c>
      <c r="W35" s="153" t="e">
        <f t="shared" si="1"/>
        <v>#VALUE!</v>
      </c>
      <c r="Y35" s="107">
        <f t="shared" si="9"/>
        <v>0</v>
      </c>
    </row>
    <row r="36" spans="1:25" ht="34.5" customHeight="1" x14ac:dyDescent="0.3">
      <c r="A36" s="322" t="str">
        <f>CDT!B36</f>
        <v>Dihydroartéminisine Pipéraquine– Plaq / 3 comp 
( DHA-PPQ)  20/160 mg</v>
      </c>
      <c r="B36" s="247"/>
      <c r="C36" s="248"/>
      <c r="D36" s="302" t="str">
        <f t="shared" si="10"/>
        <v/>
      </c>
      <c r="E36" s="249"/>
      <c r="F36" s="247"/>
      <c r="G36" s="247"/>
      <c r="H36" s="247"/>
      <c r="I36" s="247"/>
      <c r="J36" s="247"/>
      <c r="K36" s="248"/>
      <c r="L36" s="431" t="str">
        <f t="shared" si="3"/>
        <v>0</v>
      </c>
      <c r="M36" s="428" t="str">
        <f t="shared" si="4"/>
        <v>0</v>
      </c>
      <c r="N36" s="250" t="str">
        <f t="shared" si="5"/>
        <v>0</v>
      </c>
      <c r="O36" s="251"/>
      <c r="P36" s="247"/>
      <c r="R36" s="312">
        <f t="shared" si="6"/>
        <v>0</v>
      </c>
      <c r="S36" s="152">
        <f t="shared" si="7"/>
        <v>90</v>
      </c>
      <c r="T36" s="68" t="e">
        <f t="shared" si="0"/>
        <v>#VALUE!</v>
      </c>
      <c r="U36" s="68" t="e">
        <f t="shared" si="8"/>
        <v>#VALUE!</v>
      </c>
      <c r="V36" s="95">
        <v>3</v>
      </c>
      <c r="W36" s="153" t="e">
        <f t="shared" si="1"/>
        <v>#VALUE!</v>
      </c>
      <c r="Y36" s="107">
        <f t="shared" si="9"/>
        <v>0</v>
      </c>
    </row>
    <row r="37" spans="1:25" ht="34.5" customHeight="1" x14ac:dyDescent="0.3">
      <c r="A37" s="322" t="str">
        <f>CDT!B37</f>
        <v>Dihydroartéminisine Pipéraquine– Plaq / 3 comp 
( DHA-PPQ)  40/320 mg</v>
      </c>
      <c r="B37" s="247"/>
      <c r="C37" s="248"/>
      <c r="D37" s="302" t="str">
        <f t="shared" si="10"/>
        <v/>
      </c>
      <c r="E37" s="249"/>
      <c r="F37" s="247"/>
      <c r="G37" s="247"/>
      <c r="H37" s="247"/>
      <c r="I37" s="247"/>
      <c r="J37" s="247"/>
      <c r="K37" s="248"/>
      <c r="L37" s="431" t="str">
        <f t="shared" si="3"/>
        <v>0</v>
      </c>
      <c r="M37" s="428" t="str">
        <f t="shared" si="4"/>
        <v>0</v>
      </c>
      <c r="N37" s="250" t="str">
        <f t="shared" si="5"/>
        <v>0</v>
      </c>
      <c r="O37" s="251"/>
      <c r="P37" s="247"/>
      <c r="R37" s="312">
        <f t="shared" si="6"/>
        <v>0</v>
      </c>
      <c r="S37" s="152">
        <f t="shared" si="7"/>
        <v>90</v>
      </c>
      <c r="T37" s="68" t="e">
        <f t="shared" si="0"/>
        <v>#VALUE!</v>
      </c>
      <c r="U37" s="68" t="e">
        <f t="shared" si="8"/>
        <v>#VALUE!</v>
      </c>
      <c r="V37" s="95">
        <v>3</v>
      </c>
      <c r="W37" s="153" t="e">
        <f t="shared" si="1"/>
        <v>#VALUE!</v>
      </c>
      <c r="Y37" s="107">
        <f t="shared" si="9"/>
        <v>0</v>
      </c>
    </row>
    <row r="38" spans="1:25" ht="34.5" customHeight="1" x14ac:dyDescent="0.3">
      <c r="A38" s="322" t="str">
        <f>CDT!B38</f>
        <v>Dihydroartéminisine Pipéraquine– Plaq / 6 comp 
( DHA-PPQ)  40/320 mg</v>
      </c>
      <c r="B38" s="247"/>
      <c r="C38" s="248"/>
      <c r="D38" s="302" t="str">
        <f t="shared" si="10"/>
        <v/>
      </c>
      <c r="E38" s="249"/>
      <c r="F38" s="247"/>
      <c r="G38" s="247"/>
      <c r="H38" s="247"/>
      <c r="I38" s="247"/>
      <c r="J38" s="247"/>
      <c r="K38" s="248"/>
      <c r="L38" s="431" t="str">
        <f t="shared" si="3"/>
        <v>0</v>
      </c>
      <c r="M38" s="428" t="str">
        <f t="shared" si="4"/>
        <v>0</v>
      </c>
      <c r="N38" s="250" t="str">
        <f t="shared" si="5"/>
        <v>0</v>
      </c>
      <c r="O38" s="251"/>
      <c r="P38" s="247"/>
      <c r="R38" s="312">
        <f t="shared" si="6"/>
        <v>0</v>
      </c>
      <c r="S38" s="152">
        <f t="shared" si="7"/>
        <v>90</v>
      </c>
      <c r="T38" s="68" t="e">
        <f t="shared" si="0"/>
        <v>#VALUE!</v>
      </c>
      <c r="U38" s="68" t="e">
        <f t="shared" si="8"/>
        <v>#VALUE!</v>
      </c>
      <c r="V38" s="95">
        <v>3</v>
      </c>
      <c r="W38" s="153" t="e">
        <f t="shared" si="1"/>
        <v>#VALUE!</v>
      </c>
      <c r="Y38" s="107">
        <f t="shared" si="9"/>
        <v>0</v>
      </c>
    </row>
    <row r="39" spans="1:25" ht="34.5" customHeight="1" x14ac:dyDescent="0.3">
      <c r="A39" s="322" t="str">
        <f>CDT!B39</f>
        <v>Dihydroartemisinine/pipéraquine – Plaq / 9 comp 
( DHA-PPQ) 40/320 mg</v>
      </c>
      <c r="B39" s="247"/>
      <c r="C39" s="248"/>
      <c r="D39" s="302" t="str">
        <f t="shared" si="10"/>
        <v/>
      </c>
      <c r="E39" s="249"/>
      <c r="F39" s="247"/>
      <c r="G39" s="247"/>
      <c r="H39" s="247"/>
      <c r="I39" s="247"/>
      <c r="J39" s="247"/>
      <c r="K39" s="248"/>
      <c r="L39" s="431" t="str">
        <f t="shared" si="3"/>
        <v>0</v>
      </c>
      <c r="M39" s="428" t="str">
        <f t="shared" si="4"/>
        <v>0</v>
      </c>
      <c r="N39" s="250" t="str">
        <f t="shared" si="5"/>
        <v>0</v>
      </c>
      <c r="O39" s="251"/>
      <c r="P39" s="247"/>
      <c r="R39" s="312">
        <f t="shared" si="6"/>
        <v>0</v>
      </c>
      <c r="S39" s="152">
        <f t="shared" si="7"/>
        <v>90</v>
      </c>
      <c r="T39" s="68" t="e">
        <f t="shared" si="0"/>
        <v>#VALUE!</v>
      </c>
      <c r="U39" s="68" t="e">
        <f t="shared" si="8"/>
        <v>#VALUE!</v>
      </c>
      <c r="V39" s="95">
        <v>3</v>
      </c>
      <c r="W39" s="153" t="e">
        <f t="shared" si="1"/>
        <v>#VALUE!</v>
      </c>
      <c r="Y39" s="107">
        <f t="shared" si="9"/>
        <v>0</v>
      </c>
    </row>
    <row r="40" spans="1:25" ht="34.5" customHeight="1" x14ac:dyDescent="0.3">
      <c r="A40" s="322" t="str">
        <f>CDT!B40</f>
        <v>Artésunate Amodiaquine: (ASAQ) : 3 cp (25/67,5 mg)</v>
      </c>
      <c r="B40" s="247"/>
      <c r="C40" s="248"/>
      <c r="D40" s="302" t="str">
        <f t="shared" si="10"/>
        <v/>
      </c>
      <c r="E40" s="249"/>
      <c r="F40" s="247"/>
      <c r="G40" s="247"/>
      <c r="H40" s="247"/>
      <c r="I40" s="247"/>
      <c r="J40" s="247"/>
      <c r="K40" s="248"/>
      <c r="L40" s="431" t="str">
        <f t="shared" si="3"/>
        <v>0</v>
      </c>
      <c r="M40" s="428" t="str">
        <f t="shared" si="4"/>
        <v>0</v>
      </c>
      <c r="N40" s="250" t="str">
        <f t="shared" si="5"/>
        <v>0</v>
      </c>
      <c r="O40" s="251"/>
      <c r="P40" s="247"/>
      <c r="R40" s="312">
        <f t="shared" si="6"/>
        <v>0</v>
      </c>
      <c r="S40" s="152">
        <f t="shared" si="7"/>
        <v>90</v>
      </c>
      <c r="T40" s="68" t="e">
        <f t="shared" si="0"/>
        <v>#VALUE!</v>
      </c>
      <c r="U40" s="68" t="e">
        <f t="shared" si="8"/>
        <v>#VALUE!</v>
      </c>
      <c r="V40" s="95">
        <v>1</v>
      </c>
      <c r="W40" s="153" t="e">
        <f t="shared" si="1"/>
        <v>#VALUE!</v>
      </c>
      <c r="Y40" s="107">
        <f t="shared" si="9"/>
        <v>0</v>
      </c>
    </row>
    <row r="41" spans="1:25" ht="34.5" customHeight="1" x14ac:dyDescent="0.3">
      <c r="A41" s="322" t="str">
        <f>CDT!B41</f>
        <v>Artésunate Amodiaquine: (ASAQ) 3 cp (50/135 mg)</v>
      </c>
      <c r="B41" s="247"/>
      <c r="C41" s="248"/>
      <c r="D41" s="302" t="str">
        <f t="shared" si="10"/>
        <v/>
      </c>
      <c r="E41" s="249"/>
      <c r="F41" s="247"/>
      <c r="G41" s="247"/>
      <c r="H41" s="247"/>
      <c r="I41" s="247"/>
      <c r="J41" s="247"/>
      <c r="K41" s="248"/>
      <c r="L41" s="431" t="str">
        <f t="shared" si="3"/>
        <v>0</v>
      </c>
      <c r="M41" s="428" t="str">
        <f t="shared" si="4"/>
        <v>0</v>
      </c>
      <c r="N41" s="250" t="str">
        <f t="shared" si="5"/>
        <v>0</v>
      </c>
      <c r="O41" s="251"/>
      <c r="P41" s="247"/>
      <c r="R41" s="312">
        <f t="shared" si="6"/>
        <v>0</v>
      </c>
      <c r="S41" s="152">
        <f t="shared" si="7"/>
        <v>90</v>
      </c>
      <c r="T41" s="68" t="e">
        <f t="shared" si="0"/>
        <v>#VALUE!</v>
      </c>
      <c r="U41" s="68" t="e">
        <f t="shared" si="8"/>
        <v>#VALUE!</v>
      </c>
      <c r="V41" s="95">
        <v>1</v>
      </c>
      <c r="W41" s="153" t="e">
        <f t="shared" si="1"/>
        <v>#VALUE!</v>
      </c>
      <c r="Y41" s="107">
        <f t="shared" si="9"/>
        <v>0</v>
      </c>
    </row>
    <row r="42" spans="1:25" ht="34.5" customHeight="1" x14ac:dyDescent="0.3">
      <c r="A42" s="322" t="str">
        <f>CDT!B42</f>
        <v>Artésunate Amodiaquine: (ASAQ) 3 cp (100/270 mg)</v>
      </c>
      <c r="B42" s="247"/>
      <c r="C42" s="248"/>
      <c r="D42" s="302" t="str">
        <f t="shared" si="10"/>
        <v/>
      </c>
      <c r="E42" s="249"/>
      <c r="F42" s="247"/>
      <c r="G42" s="247"/>
      <c r="H42" s="247"/>
      <c r="I42" s="247"/>
      <c r="J42" s="247"/>
      <c r="K42" s="248"/>
      <c r="L42" s="431" t="str">
        <f t="shared" si="3"/>
        <v>0</v>
      </c>
      <c r="M42" s="428" t="str">
        <f t="shared" si="4"/>
        <v>0</v>
      </c>
      <c r="N42" s="250" t="str">
        <f t="shared" si="5"/>
        <v>0</v>
      </c>
      <c r="O42" s="251"/>
      <c r="P42" s="247"/>
      <c r="R42" s="312">
        <f t="shared" si="6"/>
        <v>0</v>
      </c>
      <c r="S42" s="152">
        <f t="shared" si="7"/>
        <v>90</v>
      </c>
      <c r="T42" s="68" t="e">
        <f t="shared" si="0"/>
        <v>#VALUE!</v>
      </c>
      <c r="U42" s="68" t="e">
        <f t="shared" si="8"/>
        <v>#VALUE!</v>
      </c>
      <c r="V42" s="95">
        <v>1</v>
      </c>
      <c r="W42" s="153" t="e">
        <f t="shared" si="1"/>
        <v>#VALUE!</v>
      </c>
      <c r="Y42" s="107">
        <f t="shared" si="9"/>
        <v>0</v>
      </c>
    </row>
    <row r="43" spans="1:25" ht="34.5" customHeight="1" x14ac:dyDescent="0.3">
      <c r="A43" s="322" t="str">
        <f>CDT!B43</f>
        <v>Artésunate Amodiaquine: (ASAQ) 6 cp (100/270 mg)</v>
      </c>
      <c r="B43" s="247"/>
      <c r="C43" s="248"/>
      <c r="D43" s="302" t="str">
        <f t="shared" si="10"/>
        <v/>
      </c>
      <c r="E43" s="249"/>
      <c r="F43" s="247"/>
      <c r="G43" s="247"/>
      <c r="H43" s="247"/>
      <c r="I43" s="247"/>
      <c r="J43" s="247"/>
      <c r="K43" s="248"/>
      <c r="L43" s="431" t="str">
        <f t="shared" si="3"/>
        <v>0</v>
      </c>
      <c r="M43" s="428" t="str">
        <f t="shared" si="4"/>
        <v>0</v>
      </c>
      <c r="N43" s="250" t="str">
        <f t="shared" si="5"/>
        <v>0</v>
      </c>
      <c r="O43" s="251"/>
      <c r="P43" s="247"/>
      <c r="R43" s="312">
        <f t="shared" si="6"/>
        <v>0</v>
      </c>
      <c r="S43" s="152">
        <f t="shared" si="7"/>
        <v>90</v>
      </c>
      <c r="T43" s="68" t="e">
        <f t="shared" si="0"/>
        <v>#VALUE!</v>
      </c>
      <c r="U43" s="68" t="e">
        <f t="shared" si="8"/>
        <v>#VALUE!</v>
      </c>
      <c r="V43" s="95">
        <v>1</v>
      </c>
      <c r="W43" s="153" t="e">
        <f t="shared" si="1"/>
        <v>#VALUE!</v>
      </c>
      <c r="Y43" s="107">
        <f t="shared" si="9"/>
        <v>0</v>
      </c>
    </row>
    <row r="44" spans="1:25" ht="34.5" customHeight="1" x14ac:dyDescent="0.3">
      <c r="A44" s="322" t="str">
        <f>CDT!B44</f>
        <v>Artésunate - Méfloquine (AS-MF)</v>
      </c>
      <c r="B44" s="247"/>
      <c r="C44" s="248"/>
      <c r="D44" s="302" t="str">
        <f t="shared" si="10"/>
        <v/>
      </c>
      <c r="E44" s="249"/>
      <c r="F44" s="247"/>
      <c r="G44" s="247"/>
      <c r="H44" s="247"/>
      <c r="I44" s="247"/>
      <c r="J44" s="247"/>
      <c r="K44" s="248"/>
      <c r="L44" s="431" t="str">
        <f t="shared" si="3"/>
        <v>0</v>
      </c>
      <c r="M44" s="428" t="str">
        <f t="shared" si="4"/>
        <v>0</v>
      </c>
      <c r="N44" s="250" t="str">
        <f t="shared" si="5"/>
        <v>0</v>
      </c>
      <c r="O44" s="251"/>
      <c r="P44" s="247"/>
      <c r="R44" s="312">
        <f t="shared" si="6"/>
        <v>0</v>
      </c>
      <c r="S44" s="152">
        <f t="shared" si="7"/>
        <v>90</v>
      </c>
      <c r="T44" s="68" t="e">
        <f t="shared" si="0"/>
        <v>#VALUE!</v>
      </c>
      <c r="U44" s="68" t="e">
        <f t="shared" si="8"/>
        <v>#VALUE!</v>
      </c>
      <c r="V44" s="95">
        <v>1</v>
      </c>
      <c r="W44" s="153" t="e">
        <f t="shared" si="1"/>
        <v>#VALUE!</v>
      </c>
      <c r="Y44" s="107">
        <f t="shared" si="9"/>
        <v>0</v>
      </c>
    </row>
    <row r="45" spans="1:25" ht="34.5" customHeight="1" x14ac:dyDescent="0.3">
      <c r="A45" s="322" t="str">
        <f>CDT!B45</f>
        <v>Quinine comprimé 300mg</v>
      </c>
      <c r="B45" s="247"/>
      <c r="C45" s="248"/>
      <c r="D45" s="302" t="str">
        <f t="shared" si="10"/>
        <v/>
      </c>
      <c r="E45" s="249"/>
      <c r="F45" s="247"/>
      <c r="G45" s="247"/>
      <c r="H45" s="247"/>
      <c r="I45" s="247"/>
      <c r="J45" s="247"/>
      <c r="K45" s="248"/>
      <c r="L45" s="431" t="str">
        <f t="shared" si="3"/>
        <v>0</v>
      </c>
      <c r="M45" s="428" t="str">
        <f t="shared" si="4"/>
        <v>0</v>
      </c>
      <c r="N45" s="250" t="str">
        <f t="shared" si="5"/>
        <v>0</v>
      </c>
      <c r="O45" s="251"/>
      <c r="P45" s="247"/>
      <c r="R45" s="312">
        <f t="shared" si="6"/>
        <v>0</v>
      </c>
      <c r="S45" s="152">
        <f t="shared" si="7"/>
        <v>90</v>
      </c>
      <c r="T45" s="68" t="e">
        <f t="shared" si="0"/>
        <v>#VALUE!</v>
      </c>
      <c r="U45" s="68" t="e">
        <f t="shared" si="8"/>
        <v>#VALUE!</v>
      </c>
      <c r="V45" s="95">
        <v>1</v>
      </c>
      <c r="W45" s="153" t="e">
        <f t="shared" si="1"/>
        <v>#VALUE!</v>
      </c>
      <c r="Y45" s="107">
        <f t="shared" si="9"/>
        <v>0</v>
      </c>
    </row>
    <row r="46" spans="1:25" ht="34.5" customHeight="1" x14ac:dyDescent="0.3">
      <c r="A46" s="322" t="str">
        <f>CDT!B46</f>
        <v>Quinine injectable 300 mg</v>
      </c>
      <c r="B46" s="247"/>
      <c r="C46" s="248"/>
      <c r="D46" s="302" t="str">
        <f t="shared" si="10"/>
        <v/>
      </c>
      <c r="E46" s="249"/>
      <c r="F46" s="247"/>
      <c r="G46" s="247"/>
      <c r="H46" s="247"/>
      <c r="I46" s="247"/>
      <c r="J46" s="247"/>
      <c r="K46" s="248"/>
      <c r="L46" s="431" t="str">
        <f t="shared" si="3"/>
        <v>0</v>
      </c>
      <c r="M46" s="428" t="str">
        <f t="shared" si="4"/>
        <v>0</v>
      </c>
      <c r="N46" s="250" t="str">
        <f t="shared" si="5"/>
        <v>0</v>
      </c>
      <c r="O46" s="251"/>
      <c r="P46" s="247"/>
      <c r="R46" s="312">
        <f t="shared" si="6"/>
        <v>0</v>
      </c>
      <c r="S46" s="152">
        <f t="shared" si="7"/>
        <v>90</v>
      </c>
      <c r="T46" s="68" t="e">
        <f t="shared" si="0"/>
        <v>#VALUE!</v>
      </c>
      <c r="U46" s="68" t="e">
        <f t="shared" si="8"/>
        <v>#VALUE!</v>
      </c>
      <c r="V46" s="95">
        <v>1</v>
      </c>
      <c r="W46" s="153" t="e">
        <f t="shared" si="1"/>
        <v>#VALUE!</v>
      </c>
      <c r="Y46" s="107">
        <f t="shared" si="9"/>
        <v>0</v>
      </c>
    </row>
    <row r="47" spans="1:25" ht="34.5" customHeight="1" x14ac:dyDescent="0.3">
      <c r="A47" s="322" t="str">
        <f>CDT!B47</f>
        <v>Quinine injectable 600 mg</v>
      </c>
      <c r="B47" s="247"/>
      <c r="C47" s="248"/>
      <c r="D47" s="302" t="str">
        <f t="shared" si="10"/>
        <v/>
      </c>
      <c r="E47" s="249"/>
      <c r="F47" s="247"/>
      <c r="G47" s="247"/>
      <c r="H47" s="247"/>
      <c r="I47" s="247"/>
      <c r="J47" s="247"/>
      <c r="K47" s="248"/>
      <c r="L47" s="431" t="str">
        <f t="shared" si="3"/>
        <v>0</v>
      </c>
      <c r="M47" s="428" t="str">
        <f t="shared" si="4"/>
        <v>0</v>
      </c>
      <c r="N47" s="250" t="str">
        <f t="shared" si="5"/>
        <v>0</v>
      </c>
      <c r="O47" s="251"/>
      <c r="P47" s="247"/>
      <c r="R47" s="312">
        <f t="shared" si="6"/>
        <v>0</v>
      </c>
      <c r="S47" s="152">
        <f t="shared" si="7"/>
        <v>90</v>
      </c>
      <c r="T47" s="68" t="e">
        <f t="shared" si="0"/>
        <v>#VALUE!</v>
      </c>
      <c r="U47" s="68" t="e">
        <f t="shared" si="8"/>
        <v>#VALUE!</v>
      </c>
      <c r="V47" s="95">
        <v>1</v>
      </c>
      <c r="W47" s="153" t="e">
        <f t="shared" si="1"/>
        <v>#VALUE!</v>
      </c>
      <c r="Y47" s="107">
        <f t="shared" si="9"/>
        <v>0</v>
      </c>
    </row>
    <row r="48" spans="1:25" ht="34.5" customHeight="1" thickBot="1" x14ac:dyDescent="0.35">
      <c r="A48" s="322" t="str">
        <f>CDT!B48</f>
        <v>Quinine injectable 600 mg</v>
      </c>
      <c r="B48" s="247"/>
      <c r="C48" s="248"/>
      <c r="D48" s="303" t="str">
        <f t="shared" si="10"/>
        <v/>
      </c>
      <c r="E48" s="249"/>
      <c r="F48" s="247"/>
      <c r="G48" s="247"/>
      <c r="H48" s="247"/>
      <c r="I48" s="247"/>
      <c r="J48" s="247"/>
      <c r="K48" s="248"/>
      <c r="L48" s="431" t="str">
        <f t="shared" si="3"/>
        <v>0</v>
      </c>
      <c r="M48" s="428" t="str">
        <f t="shared" si="4"/>
        <v>0</v>
      </c>
      <c r="N48" s="250" t="str">
        <f t="shared" si="5"/>
        <v>0</v>
      </c>
      <c r="O48" s="251"/>
      <c r="P48" s="247"/>
      <c r="R48" s="312">
        <f t="shared" si="6"/>
        <v>0</v>
      </c>
      <c r="S48" s="152">
        <f t="shared" si="7"/>
        <v>90</v>
      </c>
      <c r="T48" s="68" t="e">
        <f>D48-(E48+G48+I48+H48)</f>
        <v>#VALUE!</v>
      </c>
      <c r="U48" s="68" t="e">
        <f t="shared" si="8"/>
        <v>#VALUE!</v>
      </c>
      <c r="V48" s="95">
        <v>1</v>
      </c>
      <c r="W48" s="153" t="e">
        <f t="shared" si="1"/>
        <v>#VALUE!</v>
      </c>
      <c r="Y48" s="107">
        <f t="shared" si="9"/>
        <v>0</v>
      </c>
    </row>
    <row r="49" spans="1:23" ht="34.5" customHeight="1" thickBot="1" x14ac:dyDescent="0.35">
      <c r="A49" s="322" t="str">
        <f>CDT!B49</f>
        <v>Artéméther injectable 100 mg</v>
      </c>
      <c r="B49" s="247"/>
      <c r="C49" s="248"/>
      <c r="D49" s="303" t="str">
        <f t="shared" si="10"/>
        <v/>
      </c>
      <c r="E49" s="249"/>
      <c r="F49" s="247"/>
      <c r="G49" s="247"/>
      <c r="H49" s="247"/>
      <c r="I49" s="247"/>
      <c r="J49" s="247"/>
      <c r="K49" s="248"/>
      <c r="L49" s="431" t="str">
        <f t="shared" si="3"/>
        <v>0</v>
      </c>
      <c r="M49" s="428" t="str">
        <f t="shared" si="4"/>
        <v>0</v>
      </c>
      <c r="N49" s="250" t="str">
        <f t="shared" si="5"/>
        <v>0</v>
      </c>
      <c r="O49" s="251"/>
      <c r="P49" s="247"/>
      <c r="R49" s="312">
        <f t="shared" si="6"/>
        <v>0</v>
      </c>
      <c r="S49" s="152">
        <f t="shared" si="7"/>
        <v>90</v>
      </c>
      <c r="T49" s="68" t="e">
        <f>D49-(E49+G49+I49+H49)</f>
        <v>#VALUE!</v>
      </c>
      <c r="U49" s="68" t="e">
        <f t="shared" si="8"/>
        <v>#VALUE!</v>
      </c>
      <c r="V49" s="95">
        <v>1</v>
      </c>
      <c r="W49" s="153" t="e">
        <f t="shared" si="1"/>
        <v>#VALUE!</v>
      </c>
    </row>
    <row r="50" spans="1:23" ht="34.5" hidden="1" customHeight="1" x14ac:dyDescent="0.3">
      <c r="A50" s="17"/>
      <c r="B50" s="79"/>
      <c r="C50" s="79"/>
      <c r="D50" s="53"/>
      <c r="E50" s="79"/>
      <c r="F50" s="79"/>
      <c r="G50" s="79"/>
      <c r="H50" s="79"/>
      <c r="I50" s="79"/>
      <c r="J50" s="79"/>
      <c r="K50" s="79"/>
      <c r="L50" s="54"/>
      <c r="M50" s="58" t="str">
        <f t="shared" ref="M50" si="11">IF(B50&lt;&gt;"",((E50/S50)*30),"")</f>
        <v/>
      </c>
      <c r="N50" s="55"/>
      <c r="O50" s="80"/>
      <c r="P50" s="79"/>
      <c r="S50" s="152"/>
      <c r="T50" s="68"/>
      <c r="U50" s="68"/>
      <c r="V50" s="95"/>
      <c r="W50" s="153" t="str">
        <f t="shared" si="1"/>
        <v/>
      </c>
    </row>
    <row r="51" spans="1:23" s="235" customFormat="1" ht="16.5" customHeight="1" x14ac:dyDescent="0.35">
      <c r="A51" s="531" t="s">
        <v>290</v>
      </c>
      <c r="B51" s="531"/>
      <c r="C51" s="531"/>
      <c r="D51" s="531"/>
      <c r="E51" s="531"/>
      <c r="F51" s="531"/>
      <c r="H51" s="233"/>
      <c r="I51" s="233" t="s">
        <v>300</v>
      </c>
      <c r="J51" s="234"/>
      <c r="K51" s="232"/>
      <c r="L51" s="232"/>
      <c r="M51" s="232"/>
      <c r="N51" s="232"/>
      <c r="O51" s="232"/>
      <c r="Q51" s="236"/>
      <c r="R51" s="311"/>
      <c r="S51" s="237"/>
      <c r="T51" s="238"/>
      <c r="U51" s="238"/>
      <c r="V51" s="239"/>
      <c r="W51" s="240"/>
    </row>
    <row r="52" spans="1:23" ht="29.25" customHeight="1" x14ac:dyDescent="0.3">
      <c r="A52" s="18"/>
      <c r="B52" s="18"/>
      <c r="C52" s="18"/>
      <c r="D52" s="18"/>
      <c r="E52" s="18"/>
      <c r="F52" s="18"/>
      <c r="G52" s="18"/>
      <c r="H52" s="18"/>
      <c r="I52" s="18"/>
      <c r="J52" s="18"/>
      <c r="K52" s="18"/>
      <c r="L52" s="18"/>
      <c r="M52" s="18"/>
      <c r="N52" s="18"/>
      <c r="O52" s="18"/>
      <c r="S52" s="154"/>
      <c r="T52" s="69"/>
      <c r="U52" s="69"/>
      <c r="V52" s="70"/>
      <c r="W52" s="155"/>
    </row>
    <row r="53" spans="1:23" ht="15.6" x14ac:dyDescent="0.3">
      <c r="B53" s="18"/>
      <c r="C53" s="18"/>
      <c r="D53" s="18"/>
      <c r="E53" s="18"/>
      <c r="F53" s="18"/>
      <c r="I53" s="18"/>
      <c r="J53" s="18"/>
      <c r="K53" s="18"/>
      <c r="L53" s="18"/>
      <c r="M53" s="18"/>
      <c r="N53" s="18"/>
      <c r="O53" s="18"/>
      <c r="S53" s="154"/>
      <c r="T53" s="69"/>
      <c r="U53" s="69"/>
      <c r="V53" s="70"/>
      <c r="W53" s="155"/>
    </row>
    <row r="54" spans="1:23" s="235" customFormat="1" ht="18.600000000000001" thickBot="1" x14ac:dyDescent="0.4">
      <c r="A54" s="233" t="s">
        <v>289</v>
      </c>
      <c r="H54" s="233"/>
      <c r="I54" s="233" t="s">
        <v>301</v>
      </c>
      <c r="O54" s="232"/>
      <c r="Q54" s="236"/>
      <c r="R54" s="311"/>
      <c r="S54" s="243"/>
      <c r="T54" s="244"/>
      <c r="U54" s="244"/>
      <c r="V54" s="245"/>
      <c r="W54" s="246"/>
    </row>
  </sheetData>
  <mergeCells count="21">
    <mergeCell ref="A24:A25"/>
    <mergeCell ref="A51:F51"/>
    <mergeCell ref="A19:C19"/>
    <mergeCell ref="D19:N19"/>
    <mergeCell ref="S19:W19"/>
    <mergeCell ref="A21:C21"/>
    <mergeCell ref="D21:F21"/>
    <mergeCell ref="G21:K22"/>
    <mergeCell ref="L21:P21"/>
    <mergeCell ref="L17:P17"/>
    <mergeCell ref="A1:B1"/>
    <mergeCell ref="A3:B3"/>
    <mergeCell ref="A4:B4"/>
    <mergeCell ref="A11:O11"/>
    <mergeCell ref="B13:C13"/>
    <mergeCell ref="E13:J13"/>
    <mergeCell ref="B15:C15"/>
    <mergeCell ref="D15:F15"/>
    <mergeCell ref="G15:I15"/>
    <mergeCell ref="B17:E17"/>
    <mergeCell ref="G17:K17"/>
  </mergeCells>
  <conditionalFormatting sqref="U26">
    <cfRule type="cellIs" dxfId="2447" priority="39" operator="greaterThan">
      <formula>0</formula>
    </cfRule>
    <cfRule type="cellIs" dxfId="2446" priority="40" operator="greaterThan">
      <formula>0</formula>
    </cfRule>
    <cfRule type="cellIs" dxfId="2445" priority="41" operator="lessThan">
      <formula>0</formula>
    </cfRule>
    <cfRule type="cellIs" dxfId="2444" priority="42" operator="notEqual">
      <formula>0</formula>
    </cfRule>
  </conditionalFormatting>
  <conditionalFormatting sqref="U27:U29">
    <cfRule type="cellIs" dxfId="2443" priority="35" operator="greaterThan">
      <formula>0</formula>
    </cfRule>
    <cfRule type="cellIs" dxfId="2442" priority="36" operator="greaterThan">
      <formula>0</formula>
    </cfRule>
    <cfRule type="cellIs" dxfId="2441" priority="37" operator="lessThan">
      <formula>0</formula>
    </cfRule>
    <cfRule type="cellIs" dxfId="2440" priority="38" operator="notEqual">
      <formula>0</formula>
    </cfRule>
  </conditionalFormatting>
  <conditionalFormatting sqref="U30:U31 U33:U47">
    <cfRule type="cellIs" dxfId="2439" priority="31" operator="greaterThan">
      <formula>0</formula>
    </cfRule>
    <cfRule type="cellIs" dxfId="2438" priority="32" operator="greaterThan">
      <formula>0</formula>
    </cfRule>
    <cfRule type="cellIs" dxfId="2437" priority="33" operator="lessThan">
      <formula>0</formula>
    </cfRule>
    <cfRule type="cellIs" dxfId="2436" priority="34" operator="notEqual">
      <formula>0</formula>
    </cfRule>
  </conditionalFormatting>
  <conditionalFormatting sqref="U48:U50">
    <cfRule type="cellIs" dxfId="2435" priority="27" operator="greaterThan">
      <formula>0</formula>
    </cfRule>
    <cfRule type="cellIs" dxfId="2434" priority="28" operator="greaterThan">
      <formula>0</formula>
    </cfRule>
    <cfRule type="cellIs" dxfId="2433" priority="29" operator="lessThan">
      <formula>0</formula>
    </cfRule>
    <cfRule type="cellIs" dxfId="2432" priority="30" operator="notEqual">
      <formula>0</formula>
    </cfRule>
  </conditionalFormatting>
  <conditionalFormatting sqref="K50">
    <cfRule type="expression" dxfId="2431" priority="25">
      <formula>K50&lt;T50</formula>
    </cfRule>
    <cfRule type="expression" dxfId="2430" priority="26">
      <formula>K50&gt;T50</formula>
    </cfRule>
  </conditionalFormatting>
  <conditionalFormatting sqref="J37:J47">
    <cfRule type="cellIs" dxfId="2429" priority="24" operator="greaterThan">
      <formula>90</formula>
    </cfRule>
  </conditionalFormatting>
  <conditionalFormatting sqref="J48:J50">
    <cfRule type="cellIs" dxfId="2428" priority="23" operator="greaterThan">
      <formula>90</formula>
    </cfRule>
  </conditionalFormatting>
  <conditionalFormatting sqref="K36:K47">
    <cfRule type="expression" dxfId="2427" priority="21">
      <formula>K36&lt;T36</formula>
    </cfRule>
    <cfRule type="expression" dxfId="2426" priority="22">
      <formula>K36&gt;T36</formula>
    </cfRule>
  </conditionalFormatting>
  <conditionalFormatting sqref="J27:J31 J33">
    <cfRule type="cellIs" dxfId="2425" priority="20" operator="greaterThan">
      <formula>90</formula>
    </cfRule>
  </conditionalFormatting>
  <conditionalFormatting sqref="J36">
    <cfRule type="cellIs" dxfId="2424" priority="19" operator="greaterThan">
      <formula>90</formula>
    </cfRule>
  </conditionalFormatting>
  <conditionalFormatting sqref="K48:K49">
    <cfRule type="expression" dxfId="2423" priority="17">
      <formula>K48&lt;T48</formula>
    </cfRule>
    <cfRule type="expression" dxfId="2422" priority="18">
      <formula>K48&gt;T48</formula>
    </cfRule>
  </conditionalFormatting>
  <conditionalFormatting sqref="K27:K31 K33">
    <cfRule type="expression" dxfId="2421" priority="15">
      <formula>K27&lt;T27</formula>
    </cfRule>
    <cfRule type="expression" dxfId="2420" priority="16">
      <formula>K27&gt;T27</formula>
    </cfRule>
  </conditionalFormatting>
  <conditionalFormatting sqref="J26">
    <cfRule type="cellIs" dxfId="2419" priority="14" operator="greaterThan">
      <formula>90</formula>
    </cfRule>
  </conditionalFormatting>
  <conditionalFormatting sqref="K26">
    <cfRule type="expression" dxfId="2418" priority="12">
      <formula>K26&lt;T26</formula>
    </cfRule>
    <cfRule type="expression" dxfId="2417" priority="13">
      <formula>K26&gt;T26</formula>
    </cfRule>
  </conditionalFormatting>
  <conditionalFormatting sqref="U32">
    <cfRule type="cellIs" dxfId="2416" priority="8" operator="greaterThan">
      <formula>0</formula>
    </cfRule>
    <cfRule type="cellIs" dxfId="2415" priority="9" operator="greaterThan">
      <formula>0</formula>
    </cfRule>
    <cfRule type="cellIs" dxfId="2414" priority="10" operator="lessThan">
      <formula>0</formula>
    </cfRule>
    <cfRule type="cellIs" dxfId="2413" priority="11" operator="notEqual">
      <formula>0</formula>
    </cfRule>
  </conditionalFormatting>
  <conditionalFormatting sqref="K34">
    <cfRule type="expression" dxfId="2412" priority="6">
      <formula>K34&lt;T34</formula>
    </cfRule>
    <cfRule type="expression" dxfId="2411" priority="7">
      <formula>K34&gt;T34</formula>
    </cfRule>
  </conditionalFormatting>
  <conditionalFormatting sqref="K35">
    <cfRule type="expression" dxfId="2410" priority="4">
      <formula>K35&lt;T35</formula>
    </cfRule>
    <cfRule type="expression" dxfId="2409" priority="5">
      <formula>K35&gt;T35</formula>
    </cfRule>
  </conditionalFormatting>
  <conditionalFormatting sqref="J32">
    <cfRule type="cellIs" dxfId="2408" priority="3" operator="greaterThan">
      <formula>90</formula>
    </cfRule>
  </conditionalFormatting>
  <conditionalFormatting sqref="K32">
    <cfRule type="expression" dxfId="2407" priority="1">
      <formula>K32&lt;T32</formula>
    </cfRule>
    <cfRule type="expression" dxfId="2406" priority="2">
      <formula>K32&gt;T32</formula>
    </cfRule>
  </conditionalFormatting>
  <dataValidations count="7">
    <dataValidation type="date" errorStyle="warning" allowBlank="1" showInputMessage="1" showErrorMessage="1" promptTitle="Instruction" prompt="SVP Saisissez la date sous le format:_x000a_00/00/0000. exemple 15/09/2016,_x000a_Merci_x000a_" sqref="L21:P21">
      <formula1>42370</formula1>
      <formula2>44926</formula2>
    </dataValidation>
    <dataValidation errorStyle="information" allowBlank="1" showInputMessage="1" showErrorMessage="1" errorTitle="Instruction" error="Saisissez le Texte en MAJUSCULE_x000a_Exemple: CMS AGOE_x000a_Merci" promptTitle="Instruction" prompt="Saisissez le Texte en MAJUSCULE_x000a_Exemple: CMS AGOE_x000a_Merci" sqref="D19:N19"/>
    <dataValidation type="whole" allowBlank="1" showInputMessage="1" showErrorMessage="1" prompt="La valeur ne peut pas être supérieure à 89_x000a_Si tel est le cas déteminer la quantité à commander directement à la colonne M._x000a_merci" sqref="J27:J50">
      <formula1>0</formula1>
      <formula2>89</formula2>
    </dataValidation>
    <dataValidation type="whole" operator="lessThanOrEqual" allowBlank="1" showInputMessage="1" showErrorMessage="1" promptTitle="instruction" prompt="La valeur de la cellule ne peut pas être supérieure à la quantité Totale inscrite dans la colonne D._x000a_Merci de vérifier." sqref="E26:E50">
      <formula1>D26</formula1>
    </dataValidation>
    <dataValidation type="list" allowBlank="1" showInputMessage="1" showErrorMessage="1" sqref="D21:F21">
      <formula1>typerapport2</formula1>
    </dataValidation>
    <dataValidation type="whole" allowBlank="1" showInputMessage="1" showErrorMessage="1" prompt="La valeur ne peut pas être supérieure à 89_x000a_Si tel est le cas déteminer la quantité à commander directement à la colonne O_x000a_merci" sqref="J26">
      <formula1>0</formula1>
      <formula2>89</formula2>
    </dataValidation>
    <dataValidation type="whole" allowBlank="1" showInputMessage="1" showErrorMessage="1" prompt="La quantité accordée par le point Focal ne peut être supérieure à la somme du CMMa et la quantité commandée pour le trimestre._x000a_Merci de revoir la quantité dans la colonne O." sqref="O26:O49">
      <formula1>0</formula1>
      <formula2>+M26+N26</formula2>
    </dataValidation>
  </dataValidations>
  <pageMargins left="0.21" right="0.23622047244094491" top="0.74803149606299213" bottom="0.74803149606299213" header="0.31496062992125984" footer="0.31496062992125984"/>
  <pageSetup paperSize="9" scale="40" orientation="portrait" r:id="rId1"/>
  <headerFooter alignWithMargins="0">
    <oddFooter>&amp;C&amp;"Arial,Gras"PNLS /IST, Avenue des Armées, -05 BP 424 Lomé –Togo ; Tel 22 20 94 39 Fax : 22 20 94 36    Site Web : www.pnls.tg</oddFooter>
  </headerFooter>
  <drawing r:id="rId2"/>
</worksheet>
</file>

<file path=xl/worksheets/sheet7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rgb="FFFF0000"/>
  </sheetPr>
  <dimension ref="A1:W56"/>
  <sheetViews>
    <sheetView showGridLines="0" view="pageBreakPreview" topLeftCell="A5" zoomScale="70" zoomScaleNormal="70" zoomScaleSheetLayoutView="70" zoomScalePageLayoutView="50" workbookViewId="0">
      <selection activeCell="D19" sqref="D19:N19"/>
    </sheetView>
  </sheetViews>
  <sheetFormatPr baseColWidth="10" defaultColWidth="7.33203125" defaultRowHeight="13.8" x14ac:dyDescent="0.3"/>
  <cols>
    <col min="1" max="1" width="51.5546875" style="3" customWidth="1"/>
    <col min="2" max="14" width="11.5546875" style="3" customWidth="1"/>
    <col min="15" max="15" width="11.6640625" style="39" customWidth="1"/>
    <col min="16" max="16" width="17.5546875" style="3" customWidth="1"/>
    <col min="17" max="17" width="2.109375" style="62" customWidth="1"/>
    <col min="18" max="18" width="4.88671875" style="77" customWidth="1"/>
    <col min="19" max="20" width="7.44140625" style="77" bestFit="1" customWidth="1"/>
    <col min="21" max="21" width="7.88671875" style="78" bestFit="1" customWidth="1"/>
    <col min="22" max="22" width="33.33203125" style="77" customWidth="1"/>
    <col min="23" max="16384" width="7.33203125" style="3"/>
  </cols>
  <sheetData>
    <row r="1" spans="1:23" ht="17.25" customHeight="1" x14ac:dyDescent="0.3">
      <c r="A1" s="549" t="s">
        <v>452</v>
      </c>
      <c r="B1" s="549"/>
      <c r="C1" s="2"/>
      <c r="D1" s="2"/>
      <c r="E1"/>
      <c r="F1"/>
      <c r="G1"/>
      <c r="H1"/>
      <c r="I1"/>
      <c r="J1"/>
      <c r="N1" s="4" t="s">
        <v>1</v>
      </c>
      <c r="O1" s="5"/>
      <c r="R1" s="306"/>
      <c r="S1" s="69"/>
      <c r="T1" s="69"/>
      <c r="U1" s="69"/>
      <c r="V1" s="70"/>
      <c r="W1" s="69"/>
    </row>
    <row r="2" spans="1:23" ht="13.5" customHeight="1" x14ac:dyDescent="0.3">
      <c r="A2" s="1" t="s">
        <v>453</v>
      </c>
      <c r="B2" s="1"/>
      <c r="C2" s="2"/>
      <c r="D2" s="2"/>
      <c r="E2"/>
      <c r="F2"/>
      <c r="G2"/>
      <c r="H2"/>
      <c r="I2"/>
      <c r="J2"/>
      <c r="M2" s="4"/>
      <c r="N2" s="4" t="s">
        <v>3</v>
      </c>
      <c r="O2" s="5"/>
      <c r="R2" s="306"/>
      <c r="S2" s="69"/>
      <c r="T2" s="69"/>
      <c r="U2" s="69"/>
      <c r="V2" s="70"/>
      <c r="W2" s="69"/>
    </row>
    <row r="3" spans="1:23" ht="15.6" x14ac:dyDescent="0.3">
      <c r="A3" s="549" t="s">
        <v>454</v>
      </c>
      <c r="B3" s="549"/>
      <c r="C3" s="2"/>
      <c r="D3" s="2"/>
      <c r="E3"/>
      <c r="F3"/>
      <c r="G3"/>
      <c r="H3"/>
      <c r="I3"/>
      <c r="J3"/>
      <c r="K3" s="5"/>
      <c r="L3" s="5"/>
      <c r="M3" s="5"/>
      <c r="N3" s="5"/>
      <c r="O3" s="5"/>
      <c r="R3" s="306"/>
      <c r="S3" s="69"/>
      <c r="T3" s="69"/>
      <c r="U3" s="69"/>
      <c r="V3" s="70"/>
      <c r="W3" s="69"/>
    </row>
    <row r="4" spans="1:23" ht="33.6" customHeight="1" x14ac:dyDescent="0.3">
      <c r="A4" s="547" t="s">
        <v>455</v>
      </c>
      <c r="B4" s="548"/>
      <c r="C4" s="7"/>
      <c r="D4" s="7"/>
      <c r="E4" s="8"/>
      <c r="F4" s="8"/>
      <c r="G4" s="8"/>
      <c r="H4" s="8"/>
      <c r="I4" s="8"/>
      <c r="J4" s="8"/>
      <c r="K4" s="9"/>
      <c r="L4" s="9"/>
      <c r="M4" s="9"/>
      <c r="N4" s="9"/>
      <c r="O4" s="38"/>
      <c r="R4" s="306"/>
      <c r="S4" s="69"/>
      <c r="T4" s="69"/>
      <c r="U4" s="69"/>
      <c r="V4" s="70"/>
      <c r="W4" s="69"/>
    </row>
    <row r="5" spans="1:23" x14ac:dyDescent="0.3">
      <c r="B5" s="9"/>
      <c r="C5" s="9"/>
      <c r="D5" s="9"/>
      <c r="E5" s="9"/>
      <c r="F5" s="9"/>
      <c r="G5" s="9"/>
      <c r="H5" s="9"/>
      <c r="I5" s="9"/>
      <c r="J5" s="9"/>
      <c r="K5" s="9"/>
      <c r="L5" s="9"/>
      <c r="M5" s="9"/>
      <c r="N5" s="9"/>
      <c r="O5" s="38"/>
      <c r="R5" s="306"/>
      <c r="S5" s="69"/>
      <c r="T5" s="69"/>
      <c r="U5" s="69"/>
      <c r="V5" s="70"/>
      <c r="W5" s="69"/>
    </row>
    <row r="6" spans="1:23" ht="15.6" x14ac:dyDescent="0.3">
      <c r="A6" s="6" t="s">
        <v>232</v>
      </c>
      <c r="B6" s="9"/>
      <c r="C6" s="9"/>
      <c r="D6" s="9"/>
      <c r="E6" s="9"/>
      <c r="F6" s="9"/>
      <c r="G6" s="9"/>
      <c r="H6" s="9"/>
      <c r="I6" s="9"/>
      <c r="J6" s="9"/>
      <c r="K6" s="9"/>
      <c r="L6" s="9"/>
      <c r="M6" s="9"/>
      <c r="N6" s="9"/>
      <c r="O6" s="38"/>
      <c r="R6" s="306"/>
      <c r="S6" s="69"/>
      <c r="T6" s="69"/>
      <c r="U6" s="69"/>
      <c r="V6" s="70"/>
      <c r="W6" s="69"/>
    </row>
    <row r="7" spans="1:23" x14ac:dyDescent="0.3">
      <c r="A7" s="10"/>
      <c r="B7" s="9"/>
      <c r="C7" s="9"/>
      <c r="D7" s="9"/>
      <c r="E7" s="9"/>
      <c r="F7" s="9"/>
      <c r="G7" s="9"/>
      <c r="H7" s="9"/>
      <c r="I7" s="9"/>
      <c r="J7" s="9"/>
      <c r="K7" s="9"/>
      <c r="L7" s="9"/>
      <c r="M7" s="9"/>
      <c r="N7" s="9"/>
      <c r="O7" s="38"/>
      <c r="R7" s="69"/>
      <c r="S7" s="69"/>
      <c r="T7" s="69"/>
      <c r="U7" s="70"/>
      <c r="V7" s="69"/>
    </row>
    <row r="8" spans="1:23" x14ac:dyDescent="0.3">
      <c r="A8" s="10"/>
      <c r="B8" s="9"/>
      <c r="C8" s="9"/>
      <c r="D8" s="9"/>
      <c r="E8" s="9"/>
      <c r="F8" s="9"/>
      <c r="G8" s="9"/>
      <c r="H8" s="9"/>
      <c r="I8" s="9"/>
      <c r="J8" s="9"/>
      <c r="K8" s="9"/>
      <c r="L8" s="9"/>
      <c r="M8" s="9"/>
      <c r="N8" s="9"/>
      <c r="O8" s="38"/>
      <c r="R8" s="69"/>
      <c r="S8" s="69"/>
      <c r="T8" s="69"/>
      <c r="U8" s="70"/>
      <c r="V8" s="69"/>
    </row>
    <row r="9" spans="1:23" ht="17.25" customHeight="1" x14ac:dyDescent="0.3">
      <c r="A9" s="10"/>
      <c r="B9" s="9"/>
      <c r="C9" s="9"/>
      <c r="D9" s="9"/>
      <c r="E9" s="9"/>
      <c r="F9" s="9"/>
      <c r="G9" s="9"/>
      <c r="H9" s="9"/>
      <c r="I9" s="9"/>
      <c r="J9" s="9"/>
      <c r="K9" s="9"/>
      <c r="L9" s="9"/>
      <c r="M9" s="9"/>
      <c r="N9" s="9"/>
      <c r="O9" s="38"/>
      <c r="R9" s="69"/>
      <c r="S9" s="69"/>
      <c r="T9" s="69"/>
      <c r="U9" s="70"/>
      <c r="V9" s="69"/>
    </row>
    <row r="10" spans="1:23" ht="0.75" customHeight="1" x14ac:dyDescent="0.3">
      <c r="R10" s="69"/>
      <c r="S10" s="69"/>
      <c r="T10" s="69"/>
      <c r="U10" s="70"/>
      <c r="V10" s="69"/>
    </row>
    <row r="11" spans="1:23" ht="21" customHeight="1" x14ac:dyDescent="0.3">
      <c r="A11" s="555" t="s">
        <v>263</v>
      </c>
      <c r="B11" s="555"/>
      <c r="C11" s="555"/>
      <c r="D11" s="555"/>
      <c r="E11" s="555"/>
      <c r="F11" s="555"/>
      <c r="G11" s="555"/>
      <c r="H11" s="555"/>
      <c r="I11" s="555"/>
      <c r="J11" s="555"/>
      <c r="K11" s="555"/>
      <c r="L11" s="555"/>
      <c r="M11" s="555"/>
      <c r="N11" s="555"/>
      <c r="O11" s="555"/>
      <c r="P11" s="40"/>
      <c r="R11" s="69"/>
      <c r="S11" s="69"/>
      <c r="T11" s="69"/>
      <c r="U11" s="70"/>
      <c r="V11" s="69"/>
    </row>
    <row r="12" spans="1:23" ht="3.75" customHeight="1" x14ac:dyDescent="0.3">
      <c r="A12" s="11"/>
      <c r="B12" s="11"/>
      <c r="C12" s="11"/>
      <c r="D12" s="11"/>
      <c r="E12" s="11"/>
      <c r="F12" s="11"/>
      <c r="G12" s="11"/>
      <c r="H12" s="11"/>
      <c r="I12" s="11"/>
      <c r="J12" s="11"/>
      <c r="K12" s="11"/>
      <c r="L12" s="11"/>
      <c r="M12" s="11"/>
      <c r="N12" s="11"/>
      <c r="O12" s="11"/>
      <c r="R12" s="69"/>
      <c r="S12" s="69"/>
      <c r="T12" s="69"/>
      <c r="U12" s="70"/>
      <c r="V12" s="69"/>
    </row>
    <row r="13" spans="1:23" s="42" customFormat="1" ht="20.25" hidden="1" customHeight="1" thickBot="1" x14ac:dyDescent="0.35">
      <c r="A13" s="434" t="s">
        <v>5</v>
      </c>
      <c r="B13" s="556">
        <f>'Info District'!G11</f>
        <v>2025</v>
      </c>
      <c r="C13" s="557"/>
      <c r="E13" s="550"/>
      <c r="F13" s="550"/>
      <c r="G13" s="550"/>
      <c r="H13" s="550"/>
      <c r="I13" s="550"/>
      <c r="J13" s="554"/>
      <c r="Q13" s="63"/>
      <c r="R13" s="71"/>
      <c r="S13" s="71"/>
      <c r="T13" s="71"/>
      <c r="U13" s="72"/>
      <c r="V13" s="71"/>
    </row>
    <row r="14" spans="1:23" s="42" customFormat="1" ht="7.5" hidden="1" customHeight="1" thickBot="1" x14ac:dyDescent="0.35">
      <c r="A14" s="434"/>
      <c r="B14" s="13"/>
      <c r="C14" s="13"/>
      <c r="D14" s="13"/>
      <c r="O14" s="15"/>
      <c r="Q14" s="63"/>
      <c r="R14" s="71"/>
      <c r="S14" s="71"/>
      <c r="T14" s="71"/>
      <c r="U14" s="72"/>
      <c r="V14" s="71"/>
    </row>
    <row r="15" spans="1:23" s="42" customFormat="1" ht="16.5" hidden="1" customHeight="1" thickBot="1" x14ac:dyDescent="0.35">
      <c r="A15" s="434" t="s">
        <v>7</v>
      </c>
      <c r="B15" s="558" t="str">
        <f>'Info District'!G12</f>
        <v>PLATEAUX</v>
      </c>
      <c r="C15" s="559"/>
      <c r="D15" s="550" t="s">
        <v>8</v>
      </c>
      <c r="E15" s="550"/>
      <c r="F15" s="550"/>
      <c r="G15" s="551" t="str">
        <f>'Info District'!G13</f>
        <v>Agou</v>
      </c>
      <c r="H15" s="552"/>
      <c r="I15" s="553"/>
      <c r="L15" s="11"/>
      <c r="M15" s="11"/>
      <c r="N15" s="11"/>
      <c r="O15" s="11"/>
      <c r="P15" s="11"/>
      <c r="Q15" s="63"/>
      <c r="R15" s="71"/>
      <c r="S15" s="71"/>
      <c r="T15" s="71"/>
      <c r="U15" s="73"/>
      <c r="V15" s="71"/>
    </row>
    <row r="16" spans="1:23" s="42" customFormat="1" ht="3.75" hidden="1" customHeight="1" thickBot="1" x14ac:dyDescent="0.35">
      <c r="A16" s="139"/>
      <c r="B16" s="15"/>
      <c r="C16" s="15"/>
      <c r="D16" s="15"/>
      <c r="E16" s="15"/>
      <c r="K16" s="15"/>
      <c r="L16" s="15"/>
      <c r="M16" s="15"/>
      <c r="O16" s="15"/>
      <c r="Q16" s="63"/>
      <c r="R16" s="71"/>
      <c r="S16" s="71"/>
      <c r="T16" s="71"/>
      <c r="U16" s="72"/>
      <c r="V16" s="71"/>
    </row>
    <row r="17" spans="1:23" s="42" customFormat="1" ht="18" hidden="1" customHeight="1" thickBot="1" x14ac:dyDescent="0.35">
      <c r="A17" s="434" t="s">
        <v>9</v>
      </c>
      <c r="B17" s="556" t="str">
        <f>'Info District'!G17</f>
        <v>Avril à Juin 2025</v>
      </c>
      <c r="C17" s="560"/>
      <c r="D17" s="560"/>
      <c r="E17" s="557"/>
      <c r="G17" s="550" t="s">
        <v>11</v>
      </c>
      <c r="H17" s="550"/>
      <c r="I17" s="550"/>
      <c r="J17" s="550"/>
      <c r="K17" s="554"/>
      <c r="L17" s="551" t="str">
        <f>'Info District'!G18</f>
        <v>Juillet à Septembre 2025</v>
      </c>
      <c r="M17" s="552"/>
      <c r="N17" s="552"/>
      <c r="O17" s="552"/>
      <c r="P17" s="553"/>
      <c r="Q17" s="63"/>
      <c r="R17" s="71"/>
      <c r="S17" s="71"/>
      <c r="T17" s="71"/>
      <c r="U17" s="72"/>
      <c r="V17" s="71"/>
    </row>
    <row r="18" spans="1:23" s="9" customFormat="1" ht="6" customHeight="1" thickBot="1" x14ac:dyDescent="0.3">
      <c r="B18" s="43"/>
      <c r="C18" s="43"/>
      <c r="D18" s="43"/>
      <c r="E18" s="44"/>
      <c r="F18" s="43"/>
      <c r="G18" s="45"/>
      <c r="H18" s="45"/>
      <c r="I18" s="45"/>
      <c r="J18" s="45"/>
      <c r="K18" s="45"/>
      <c r="L18" s="45"/>
      <c r="M18" s="45"/>
      <c r="O18" s="38"/>
      <c r="Q18" s="64"/>
      <c r="R18" s="74"/>
      <c r="S18" s="74"/>
      <c r="T18" s="74"/>
      <c r="U18" s="75"/>
      <c r="V18" s="74"/>
    </row>
    <row r="19" spans="1:23" s="9" customFormat="1" ht="31.5" customHeight="1" thickBot="1" x14ac:dyDescent="0.35">
      <c r="A19" s="532" t="s">
        <v>12</v>
      </c>
      <c r="B19" s="532"/>
      <c r="C19" s="533"/>
      <c r="D19" s="575"/>
      <c r="E19" s="576"/>
      <c r="F19" s="576"/>
      <c r="G19" s="576"/>
      <c r="H19" s="576"/>
      <c r="I19" s="576"/>
      <c r="J19" s="576"/>
      <c r="K19" s="576"/>
      <c r="L19" s="576"/>
      <c r="M19" s="576"/>
      <c r="N19" s="577"/>
      <c r="O19" s="11"/>
      <c r="P19" s="464" t="str">
        <f>'Info District'!H17</f>
        <v>T2</v>
      </c>
      <c r="Q19" s="65"/>
      <c r="R19" s="535" t="s">
        <v>96</v>
      </c>
      <c r="S19" s="536"/>
      <c r="T19" s="536"/>
      <c r="U19" s="536"/>
      <c r="V19" s="537"/>
    </row>
    <row r="20" spans="1:23" s="9" customFormat="1" ht="8.25" customHeight="1" thickBot="1" x14ac:dyDescent="0.35">
      <c r="A20" s="12"/>
      <c r="B20" s="12"/>
      <c r="C20" s="12"/>
      <c r="D20" s="12"/>
      <c r="E20" s="12"/>
      <c r="F20" s="12"/>
      <c r="G20" s="13"/>
      <c r="H20" s="13"/>
      <c r="I20" s="13"/>
      <c r="J20" s="13"/>
      <c r="K20" s="13"/>
      <c r="L20" s="14"/>
      <c r="M20" s="14"/>
      <c r="N20" s="14"/>
      <c r="O20" s="14"/>
      <c r="Q20" s="64"/>
      <c r="R20" s="146"/>
      <c r="S20" s="74"/>
      <c r="T20" s="74"/>
      <c r="U20" s="76"/>
      <c r="V20" s="147"/>
    </row>
    <row r="21" spans="1:23" s="9" customFormat="1" ht="30.75" customHeight="1" thickBot="1" x14ac:dyDescent="0.35">
      <c r="A21" s="564" t="s">
        <v>6</v>
      </c>
      <c r="B21" s="564"/>
      <c r="C21" s="564"/>
      <c r="D21" s="565"/>
      <c r="E21" s="566"/>
      <c r="F21" s="566"/>
      <c r="G21" s="566"/>
      <c r="H21" s="567"/>
      <c r="I21" s="12"/>
      <c r="K21" s="230" t="s">
        <v>338</v>
      </c>
      <c r="O21" s="571"/>
      <c r="P21" s="572"/>
      <c r="Q21" s="64"/>
      <c r="R21" s="146"/>
      <c r="S21" s="74"/>
      <c r="T21" s="74"/>
      <c r="U21" s="76"/>
      <c r="V21" s="147"/>
    </row>
    <row r="22" spans="1:23" s="9" customFormat="1" ht="9" customHeight="1" thickBot="1" x14ac:dyDescent="0.35">
      <c r="A22" s="12"/>
      <c r="B22" s="12"/>
      <c r="C22" s="12"/>
      <c r="D22" s="12"/>
      <c r="E22" s="12"/>
      <c r="F22" s="12"/>
      <c r="G22" s="13"/>
      <c r="H22" s="13"/>
      <c r="I22" s="13"/>
      <c r="J22" s="13"/>
      <c r="K22" s="13"/>
      <c r="L22" s="14"/>
      <c r="M22" s="14"/>
      <c r="N22" s="14"/>
      <c r="O22" s="14"/>
      <c r="Q22" s="64"/>
      <c r="R22" s="146"/>
      <c r="S22" s="74"/>
      <c r="T22" s="74"/>
      <c r="U22" s="76"/>
      <c r="V22" s="147"/>
    </row>
    <row r="23" spans="1:23" s="9" customFormat="1" ht="30" customHeight="1" thickBot="1" x14ac:dyDescent="0.35">
      <c r="A23" s="532" t="s">
        <v>240</v>
      </c>
      <c r="B23" s="532"/>
      <c r="C23" s="533"/>
      <c r="D23" s="568" t="s">
        <v>265</v>
      </c>
      <c r="E23" s="569"/>
      <c r="F23" s="570"/>
      <c r="H23" s="229"/>
      <c r="I23" s="573" t="s">
        <v>337</v>
      </c>
      <c r="J23" s="573"/>
      <c r="K23" s="573"/>
      <c r="L23" s="573"/>
      <c r="M23" s="573"/>
      <c r="N23" s="574"/>
      <c r="O23" s="562"/>
      <c r="P23" s="563"/>
      <c r="Q23" s="64"/>
      <c r="R23" s="146"/>
      <c r="S23" s="74"/>
      <c r="T23" s="74"/>
      <c r="U23" s="76"/>
      <c r="V23" s="147"/>
    </row>
    <row r="24" spans="1:23" s="9" customFormat="1" ht="6" customHeight="1" x14ac:dyDescent="0.3">
      <c r="A24" s="12"/>
      <c r="B24" s="12"/>
      <c r="C24" s="12"/>
      <c r="D24" s="12"/>
      <c r="E24" s="12"/>
      <c r="F24" s="12"/>
      <c r="G24" s="13"/>
      <c r="H24" s="15"/>
      <c r="I24" s="15"/>
      <c r="J24" s="15"/>
      <c r="K24" s="13"/>
      <c r="L24" s="14"/>
      <c r="M24" s="14"/>
      <c r="N24" s="14"/>
      <c r="O24" s="14"/>
      <c r="Q24" s="64"/>
      <c r="R24" s="146"/>
      <c r="S24" s="74"/>
      <c r="T24" s="74"/>
      <c r="U24" s="76"/>
      <c r="V24" s="147"/>
    </row>
    <row r="25" spans="1:23" s="9" customFormat="1" ht="4.5" customHeight="1" thickBot="1" x14ac:dyDescent="0.35">
      <c r="A25" s="12"/>
      <c r="B25" s="12"/>
      <c r="C25" s="12"/>
      <c r="D25" s="12"/>
      <c r="E25" s="12"/>
      <c r="F25" s="12"/>
      <c r="G25" s="13"/>
      <c r="H25" s="13"/>
      <c r="I25" s="13"/>
      <c r="J25" s="13"/>
      <c r="K25" s="13"/>
      <c r="L25" s="14"/>
      <c r="M25" s="14"/>
      <c r="N25" s="14"/>
      <c r="O25" s="14"/>
      <c r="Q25" s="64"/>
      <c r="R25" s="146"/>
      <c r="S25" s="74"/>
      <c r="T25" s="74"/>
      <c r="U25" s="76"/>
      <c r="V25" s="147"/>
    </row>
    <row r="26" spans="1:23" ht="76.5" customHeight="1" thickBot="1" x14ac:dyDescent="0.35">
      <c r="A26" s="541" t="s">
        <v>13</v>
      </c>
      <c r="B26" s="16" t="s">
        <v>14</v>
      </c>
      <c r="C26" s="108" t="s">
        <v>15</v>
      </c>
      <c r="D26" s="118" t="s">
        <v>16</v>
      </c>
      <c r="E26" s="117" t="s">
        <v>17</v>
      </c>
      <c r="F26" s="16" t="s">
        <v>18</v>
      </c>
      <c r="G26" s="16" t="s">
        <v>233</v>
      </c>
      <c r="H26" s="16" t="s">
        <v>234</v>
      </c>
      <c r="I26" s="16" t="s">
        <v>19</v>
      </c>
      <c r="J26" s="16" t="s">
        <v>20</v>
      </c>
      <c r="K26" s="108" t="s">
        <v>21</v>
      </c>
      <c r="L26" s="136" t="s">
        <v>22</v>
      </c>
      <c r="M26" s="137" t="s">
        <v>236</v>
      </c>
      <c r="N26" s="138" t="s">
        <v>23</v>
      </c>
      <c r="O26" s="109" t="s">
        <v>39</v>
      </c>
      <c r="P26" s="16" t="s">
        <v>40</v>
      </c>
      <c r="R26" s="148" t="s">
        <v>237</v>
      </c>
      <c r="S26" s="140" t="s">
        <v>93</v>
      </c>
      <c r="T26" s="140" t="s">
        <v>239</v>
      </c>
      <c r="U26" s="140" t="s">
        <v>238</v>
      </c>
      <c r="V26" s="149" t="s">
        <v>97</v>
      </c>
    </row>
    <row r="27" spans="1:23" s="47" customFormat="1" ht="21.75" customHeight="1" thickBot="1" x14ac:dyDescent="0.35">
      <c r="A27" s="542"/>
      <c r="B27" s="46" t="s">
        <v>24</v>
      </c>
      <c r="C27" s="46" t="s">
        <v>25</v>
      </c>
      <c r="D27" s="112" t="s">
        <v>26</v>
      </c>
      <c r="E27" s="46" t="s">
        <v>27</v>
      </c>
      <c r="F27" s="46"/>
      <c r="G27" s="46" t="s">
        <v>28</v>
      </c>
      <c r="H27" s="46"/>
      <c r="I27" s="46" t="s">
        <v>29</v>
      </c>
      <c r="J27" s="46"/>
      <c r="K27" s="131" t="s">
        <v>235</v>
      </c>
      <c r="L27" s="133"/>
      <c r="M27" s="134"/>
      <c r="N27" s="135"/>
      <c r="O27" s="132" t="s">
        <v>30</v>
      </c>
      <c r="P27" s="46"/>
      <c r="Q27" s="66"/>
      <c r="R27" s="150"/>
      <c r="S27" s="67" t="s">
        <v>94</v>
      </c>
      <c r="T27" s="67" t="s">
        <v>95</v>
      </c>
      <c r="U27" s="94"/>
      <c r="V27" s="151" t="str">
        <f>IF(J28&lt;=0,"",IF(J28=90,$W$28))</f>
        <v/>
      </c>
      <c r="W27" s="37" t="s">
        <v>98</v>
      </c>
    </row>
    <row r="28" spans="1:23" ht="49.5" customHeight="1" x14ac:dyDescent="0.3">
      <c r="A28" s="231" t="str">
        <f>CDT!B26</f>
        <v>Artéméther-Luméfantrine 6cp (AL)</v>
      </c>
      <c r="B28" s="79"/>
      <c r="C28" s="110"/>
      <c r="D28" s="120" t="str">
        <f>IF(B28&lt;&gt;"",B28+C28,"")</f>
        <v/>
      </c>
      <c r="E28" s="119"/>
      <c r="F28" s="79"/>
      <c r="G28" s="79"/>
      <c r="H28" s="79"/>
      <c r="I28" s="79"/>
      <c r="J28" s="79"/>
      <c r="K28" s="110"/>
      <c r="L28" s="431" t="str">
        <f>IF(B28&lt;&gt;"",IF(J28=0,E28,((E28*90)/(90-J28))),"0")</f>
        <v>0</v>
      </c>
      <c r="M28" s="428" t="str">
        <f>IF(B28&lt;&gt;"",((E28/R28)*30),"0")</f>
        <v>0</v>
      </c>
      <c r="N28" s="250" t="str">
        <f>IF(B28&lt;&gt;"",IF(J28=0,((E28+L28)-K28),((M28*6)-K28)),"0")</f>
        <v>0</v>
      </c>
      <c r="O28" s="251"/>
      <c r="P28" s="81"/>
      <c r="R28" s="152">
        <f>(90-J28)</f>
        <v>90</v>
      </c>
      <c r="S28" s="68" t="e">
        <f>D28-(E28+G28+I28+H28)</f>
        <v>#VALUE!</v>
      </c>
      <c r="T28" s="68" t="e">
        <f>K28-S28</f>
        <v>#VALUE!</v>
      </c>
      <c r="U28" s="95">
        <v>6</v>
      </c>
      <c r="V28" s="153" t="e">
        <f t="shared" ref="V28:V52" si="0">IF(T28=0,"",$W$27)</f>
        <v>#VALUE!</v>
      </c>
      <c r="W28" s="37" t="s">
        <v>203</v>
      </c>
    </row>
    <row r="29" spans="1:23" ht="45" customHeight="1" x14ac:dyDescent="0.3">
      <c r="A29" s="231" t="str">
        <f>CDT!B27</f>
        <v>Artéméther-Luméfantrine 12cp (AL)</v>
      </c>
      <c r="B29" s="79"/>
      <c r="C29" s="110"/>
      <c r="D29" s="121" t="str">
        <f t="shared" ref="D29:D36" si="1">IF(B29&lt;&gt;"",B29+C29,"")</f>
        <v/>
      </c>
      <c r="E29" s="119"/>
      <c r="F29" s="79"/>
      <c r="G29" s="79"/>
      <c r="H29" s="79"/>
      <c r="I29" s="79"/>
      <c r="J29" s="79"/>
      <c r="K29" s="110"/>
      <c r="L29" s="431" t="str">
        <f t="shared" ref="L29:L36" si="2">IF(B29&lt;&gt;"",IF(J29=0,E29,((E29*90)/(90-J29))),"0")</f>
        <v>0</v>
      </c>
      <c r="M29" s="428" t="str">
        <f t="shared" ref="M29:M36" si="3">IF(B29&lt;&gt;"",((E29/R29)*30),"0")</f>
        <v>0</v>
      </c>
      <c r="N29" s="250" t="str">
        <f t="shared" ref="N29:N36" si="4">IF(B29&lt;&gt;"",IF(J29=0,((E29+L29)-K29),((M29*6)-K29)),"0")</f>
        <v>0</v>
      </c>
      <c r="O29" s="251"/>
      <c r="P29" s="81"/>
      <c r="R29" s="152">
        <f t="shared" ref="R29:R50" si="5">(90-J29)</f>
        <v>90</v>
      </c>
      <c r="S29" s="68" t="e">
        <f t="shared" ref="S29:S49" si="6">D29-(E29+G29+I29+H29)</f>
        <v>#VALUE!</v>
      </c>
      <c r="T29" s="68" t="e">
        <f t="shared" ref="T29:T50" si="7">K29-S29</f>
        <v>#VALUE!</v>
      </c>
      <c r="U29" s="95">
        <v>12</v>
      </c>
      <c r="V29" s="153" t="e">
        <f t="shared" si="0"/>
        <v>#VALUE!</v>
      </c>
    </row>
    <row r="30" spans="1:23" ht="49.5" customHeight="1" x14ac:dyDescent="0.3">
      <c r="A30" s="231" t="str">
        <f>CDT!B28</f>
        <v>Artéméther-Luméfantrine 18cp (AL)</v>
      </c>
      <c r="B30" s="79"/>
      <c r="C30" s="110"/>
      <c r="D30" s="121" t="str">
        <f t="shared" si="1"/>
        <v/>
      </c>
      <c r="E30" s="119"/>
      <c r="F30" s="79"/>
      <c r="G30" s="79"/>
      <c r="H30" s="79"/>
      <c r="I30" s="79"/>
      <c r="J30" s="79"/>
      <c r="K30" s="110"/>
      <c r="L30" s="431" t="str">
        <f t="shared" si="2"/>
        <v>0</v>
      </c>
      <c r="M30" s="428" t="str">
        <f t="shared" si="3"/>
        <v>0</v>
      </c>
      <c r="N30" s="250" t="str">
        <f t="shared" si="4"/>
        <v>0</v>
      </c>
      <c r="O30" s="251"/>
      <c r="P30" s="81"/>
      <c r="R30" s="152">
        <f t="shared" si="5"/>
        <v>90</v>
      </c>
      <c r="S30" s="68" t="e">
        <f t="shared" si="6"/>
        <v>#VALUE!</v>
      </c>
      <c r="T30" s="68" t="e">
        <f t="shared" si="7"/>
        <v>#VALUE!</v>
      </c>
      <c r="U30" s="95">
        <v>18</v>
      </c>
      <c r="V30" s="153" t="e">
        <f t="shared" si="0"/>
        <v>#VALUE!</v>
      </c>
    </row>
    <row r="31" spans="1:23" ht="49.5" customHeight="1" x14ac:dyDescent="0.3">
      <c r="A31" s="231" t="str">
        <f>CDT!B29</f>
        <v>Artéméther-Luméfantrine 24cp (AL)</v>
      </c>
      <c r="B31" s="79"/>
      <c r="C31" s="110"/>
      <c r="D31" s="121" t="str">
        <f t="shared" si="1"/>
        <v/>
      </c>
      <c r="E31" s="119"/>
      <c r="F31" s="79"/>
      <c r="G31" s="79"/>
      <c r="H31" s="79"/>
      <c r="I31" s="79"/>
      <c r="J31" s="79"/>
      <c r="K31" s="110"/>
      <c r="L31" s="431" t="str">
        <f t="shared" si="2"/>
        <v>0</v>
      </c>
      <c r="M31" s="428" t="str">
        <f t="shared" si="3"/>
        <v>0</v>
      </c>
      <c r="N31" s="250" t="str">
        <f t="shared" si="4"/>
        <v>0</v>
      </c>
      <c r="O31" s="251"/>
      <c r="P31" s="81"/>
      <c r="R31" s="152">
        <f t="shared" si="5"/>
        <v>90</v>
      </c>
      <c r="S31" s="68" t="e">
        <f t="shared" si="6"/>
        <v>#VALUE!</v>
      </c>
      <c r="T31" s="68" t="e">
        <f t="shared" si="7"/>
        <v>#VALUE!</v>
      </c>
      <c r="U31" s="95">
        <v>24</v>
      </c>
      <c r="V31" s="153" t="e">
        <f t="shared" si="0"/>
        <v>#VALUE!</v>
      </c>
    </row>
    <row r="32" spans="1:23" ht="50.25" hidden="1" customHeight="1" x14ac:dyDescent="0.3">
      <c r="A32" s="17" t="str">
        <f>CDT!B30</f>
        <v>Artéméther injectable 40 mg</v>
      </c>
      <c r="B32" s="79"/>
      <c r="C32" s="110"/>
      <c r="D32" s="121" t="str">
        <f t="shared" si="1"/>
        <v/>
      </c>
      <c r="E32" s="119"/>
      <c r="F32" s="79"/>
      <c r="G32" s="79"/>
      <c r="H32" s="79"/>
      <c r="I32" s="79"/>
      <c r="J32" s="79"/>
      <c r="K32" s="110"/>
      <c r="L32" s="431" t="str">
        <f t="shared" si="2"/>
        <v>0</v>
      </c>
      <c r="M32" s="428" t="str">
        <f t="shared" si="3"/>
        <v>0</v>
      </c>
      <c r="N32" s="250" t="str">
        <f t="shared" si="4"/>
        <v>0</v>
      </c>
      <c r="O32" s="251"/>
      <c r="P32" s="79"/>
      <c r="R32" s="152">
        <f t="shared" si="5"/>
        <v>90</v>
      </c>
      <c r="S32" s="68" t="e">
        <f t="shared" si="6"/>
        <v>#VALUE!</v>
      </c>
      <c r="T32" s="68" t="e">
        <f t="shared" si="7"/>
        <v>#VALUE!</v>
      </c>
      <c r="U32" s="95">
        <v>1</v>
      </c>
      <c r="V32" s="153" t="e">
        <f t="shared" si="0"/>
        <v>#VALUE!</v>
      </c>
    </row>
    <row r="33" spans="1:22" ht="50.25" hidden="1" customHeight="1" x14ac:dyDescent="0.3">
      <c r="A33" s="17" t="str">
        <f>CDT!B31</f>
        <v>Artéméther injectable 80 mg</v>
      </c>
      <c r="B33" s="79"/>
      <c r="C33" s="110"/>
      <c r="D33" s="121" t="str">
        <f t="shared" si="1"/>
        <v/>
      </c>
      <c r="E33" s="119"/>
      <c r="F33" s="79"/>
      <c r="G33" s="79"/>
      <c r="H33" s="79"/>
      <c r="I33" s="79"/>
      <c r="J33" s="79"/>
      <c r="K33" s="110"/>
      <c r="L33" s="431" t="str">
        <f t="shared" si="2"/>
        <v>0</v>
      </c>
      <c r="M33" s="428" t="str">
        <f t="shared" si="3"/>
        <v>0</v>
      </c>
      <c r="N33" s="250" t="str">
        <f t="shared" si="4"/>
        <v>0</v>
      </c>
      <c r="O33" s="251"/>
      <c r="P33" s="79"/>
      <c r="R33" s="152">
        <f t="shared" si="5"/>
        <v>90</v>
      </c>
      <c r="S33" s="68" t="e">
        <f t="shared" si="6"/>
        <v>#VALUE!</v>
      </c>
      <c r="T33" s="68" t="e">
        <f t="shared" si="7"/>
        <v>#VALUE!</v>
      </c>
      <c r="U33" s="95">
        <v>1</v>
      </c>
      <c r="V33" s="153" t="e">
        <f t="shared" si="0"/>
        <v>#VALUE!</v>
      </c>
    </row>
    <row r="34" spans="1:22" ht="50.25" hidden="1" customHeight="1" x14ac:dyDescent="0.3">
      <c r="A34" s="17" t="str">
        <f>CDT!B32</f>
        <v>Artésunate injectable 60 mg</v>
      </c>
      <c r="B34" s="79"/>
      <c r="C34" s="110"/>
      <c r="D34" s="121" t="str">
        <f t="shared" si="1"/>
        <v/>
      </c>
      <c r="E34" s="119"/>
      <c r="F34" s="79"/>
      <c r="G34" s="79"/>
      <c r="H34" s="79"/>
      <c r="I34" s="79"/>
      <c r="J34" s="79"/>
      <c r="K34" s="110"/>
      <c r="L34" s="431" t="str">
        <f t="shared" si="2"/>
        <v>0</v>
      </c>
      <c r="M34" s="428" t="str">
        <f t="shared" si="3"/>
        <v>0</v>
      </c>
      <c r="N34" s="250" t="str">
        <f t="shared" si="4"/>
        <v>0</v>
      </c>
      <c r="O34" s="251"/>
      <c r="P34" s="79"/>
      <c r="R34" s="152">
        <f t="shared" si="5"/>
        <v>90</v>
      </c>
      <c r="S34" s="68" t="e">
        <f t="shared" si="6"/>
        <v>#VALUE!</v>
      </c>
      <c r="T34" s="68" t="e">
        <f t="shared" si="7"/>
        <v>#VALUE!</v>
      </c>
      <c r="U34" s="95">
        <v>1</v>
      </c>
      <c r="V34" s="153" t="e">
        <f t="shared" si="0"/>
        <v>#VALUE!</v>
      </c>
    </row>
    <row r="35" spans="1:22" ht="50.25" hidden="1" customHeight="1" x14ac:dyDescent="0.3">
      <c r="A35" s="17" t="str">
        <f>CDT!B33</f>
        <v xml:space="preserve"> Sulfadoxine Pyriméthamine:  (SP)</v>
      </c>
      <c r="B35" s="79"/>
      <c r="C35" s="110"/>
      <c r="D35" s="121" t="str">
        <f t="shared" si="1"/>
        <v/>
      </c>
      <c r="E35" s="119"/>
      <c r="F35" s="79"/>
      <c r="G35" s="79"/>
      <c r="H35" s="79"/>
      <c r="I35" s="79"/>
      <c r="J35" s="79"/>
      <c r="K35" s="110"/>
      <c r="L35" s="431" t="str">
        <f t="shared" si="2"/>
        <v>0</v>
      </c>
      <c r="M35" s="428" t="str">
        <f t="shared" si="3"/>
        <v>0</v>
      </c>
      <c r="N35" s="250" t="str">
        <f t="shared" si="4"/>
        <v>0</v>
      </c>
      <c r="O35" s="251"/>
      <c r="P35" s="79"/>
      <c r="R35" s="152">
        <f t="shared" si="5"/>
        <v>90</v>
      </c>
      <c r="S35" s="68" t="e">
        <f t="shared" si="6"/>
        <v>#VALUE!</v>
      </c>
      <c r="T35" s="68" t="e">
        <f t="shared" si="7"/>
        <v>#VALUE!</v>
      </c>
      <c r="U35" s="95">
        <v>3</v>
      </c>
      <c r="V35" s="153" t="e">
        <f t="shared" si="0"/>
        <v>#VALUE!</v>
      </c>
    </row>
    <row r="36" spans="1:22" ht="45.75" customHeight="1" thickBot="1" x14ac:dyDescent="0.35">
      <c r="A36" s="231" t="str">
        <f>CDT!B34</f>
        <v>Test de Diagnostic Rapide  : (TDR)</v>
      </c>
      <c r="B36" s="79"/>
      <c r="C36" s="110"/>
      <c r="D36" s="305" t="str">
        <f t="shared" si="1"/>
        <v/>
      </c>
      <c r="E36" s="119"/>
      <c r="F36" s="79"/>
      <c r="G36" s="79"/>
      <c r="H36" s="79"/>
      <c r="I36" s="79"/>
      <c r="J36" s="79"/>
      <c r="K36" s="110"/>
      <c r="L36" s="431" t="str">
        <f t="shared" si="2"/>
        <v>0</v>
      </c>
      <c r="M36" s="428" t="str">
        <f t="shared" si="3"/>
        <v>0</v>
      </c>
      <c r="N36" s="250" t="str">
        <f t="shared" si="4"/>
        <v>0</v>
      </c>
      <c r="O36" s="251"/>
      <c r="P36" s="79"/>
      <c r="R36" s="152">
        <f t="shared" si="5"/>
        <v>90</v>
      </c>
      <c r="S36" s="68" t="e">
        <f t="shared" si="6"/>
        <v>#VALUE!</v>
      </c>
      <c r="T36" s="68" t="e">
        <f t="shared" si="7"/>
        <v>#VALUE!</v>
      </c>
      <c r="U36" s="95">
        <v>1</v>
      </c>
      <c r="V36" s="153" t="e">
        <f t="shared" si="0"/>
        <v>#VALUE!</v>
      </c>
    </row>
    <row r="37" spans="1:22" ht="34.5" hidden="1" customHeight="1" x14ac:dyDescent="0.3">
      <c r="A37" s="17" t="str">
        <f>CDT!B35</f>
        <v>Moustiquaire à Imprégnation Durable: (MID)</v>
      </c>
      <c r="B37" s="79"/>
      <c r="C37" s="110"/>
      <c r="D37" s="304">
        <f t="shared" ref="D37:D50" si="8">B37+C37</f>
        <v>0</v>
      </c>
      <c r="E37" s="119"/>
      <c r="F37" s="79"/>
      <c r="G37" s="79"/>
      <c r="H37" s="79"/>
      <c r="I37" s="79"/>
      <c r="J37" s="79"/>
      <c r="K37" s="110"/>
      <c r="L37" s="113">
        <f t="shared" ref="L37:L50" si="9">IF(J37=0,E37,((D37*90)/(90-J37)))</f>
        <v>0</v>
      </c>
      <c r="M37" s="55">
        <f t="shared" ref="M37:M50" si="10">(E37/R37)*30</f>
        <v>0</v>
      </c>
      <c r="N37" s="114">
        <f t="shared" ref="N37:N49" si="11">IF(J37=0,((E37+L37)-K37),((L37*2)-K37))</f>
        <v>0</v>
      </c>
      <c r="O37" s="111" t="str">
        <f t="shared" ref="O37:O50" si="12">IF(N37=0,"0",N37)</f>
        <v>0</v>
      </c>
      <c r="P37" s="79"/>
      <c r="R37" s="152">
        <f t="shared" si="5"/>
        <v>90</v>
      </c>
      <c r="S37" s="68">
        <f t="shared" si="6"/>
        <v>0</v>
      </c>
      <c r="T37" s="68">
        <f t="shared" si="7"/>
        <v>0</v>
      </c>
      <c r="U37" s="95">
        <v>1</v>
      </c>
      <c r="V37" s="153" t="str">
        <f t="shared" si="0"/>
        <v/>
      </c>
    </row>
    <row r="38" spans="1:22" ht="34.5" hidden="1" customHeight="1" x14ac:dyDescent="0.3">
      <c r="A38" s="17" t="str">
        <f>CDT!B40</f>
        <v>Artésunate Amodiaquine: (ASAQ) : 3 cp (25/67,5 mg)</v>
      </c>
      <c r="B38" s="79"/>
      <c r="C38" s="110"/>
      <c r="D38" s="121">
        <f t="shared" si="8"/>
        <v>0</v>
      </c>
      <c r="E38" s="119"/>
      <c r="F38" s="79"/>
      <c r="G38" s="79"/>
      <c r="H38" s="79"/>
      <c r="I38" s="79"/>
      <c r="J38" s="79"/>
      <c r="K38" s="110"/>
      <c r="L38" s="113">
        <f t="shared" si="9"/>
        <v>0</v>
      </c>
      <c r="M38" s="55">
        <f t="shared" si="10"/>
        <v>0</v>
      </c>
      <c r="N38" s="114">
        <f t="shared" si="11"/>
        <v>0</v>
      </c>
      <c r="O38" s="111" t="str">
        <f t="shared" si="12"/>
        <v>0</v>
      </c>
      <c r="P38" s="79"/>
      <c r="R38" s="152">
        <f t="shared" si="5"/>
        <v>90</v>
      </c>
      <c r="S38" s="68">
        <f t="shared" si="6"/>
        <v>0</v>
      </c>
      <c r="T38" s="68">
        <f t="shared" si="7"/>
        <v>0</v>
      </c>
      <c r="U38" s="95">
        <v>3</v>
      </c>
      <c r="V38" s="153" t="str">
        <f t="shared" si="0"/>
        <v/>
      </c>
    </row>
    <row r="39" spans="1:22" ht="34.5" hidden="1" customHeight="1" x14ac:dyDescent="0.3">
      <c r="A39" s="17" t="str">
        <f>CDT!B41</f>
        <v>Artésunate Amodiaquine: (ASAQ) 3 cp (50/135 mg)</v>
      </c>
      <c r="B39" s="79"/>
      <c r="C39" s="110"/>
      <c r="D39" s="121">
        <f t="shared" si="8"/>
        <v>0</v>
      </c>
      <c r="E39" s="119"/>
      <c r="F39" s="79"/>
      <c r="G39" s="79"/>
      <c r="H39" s="79"/>
      <c r="I39" s="79"/>
      <c r="J39" s="79"/>
      <c r="K39" s="110"/>
      <c r="L39" s="113">
        <f t="shared" si="9"/>
        <v>0</v>
      </c>
      <c r="M39" s="55">
        <f t="shared" si="10"/>
        <v>0</v>
      </c>
      <c r="N39" s="114">
        <f t="shared" si="11"/>
        <v>0</v>
      </c>
      <c r="O39" s="111" t="str">
        <f t="shared" si="12"/>
        <v>0</v>
      </c>
      <c r="P39" s="79"/>
      <c r="R39" s="152">
        <f t="shared" si="5"/>
        <v>90</v>
      </c>
      <c r="S39" s="68">
        <f t="shared" si="6"/>
        <v>0</v>
      </c>
      <c r="T39" s="68">
        <f t="shared" si="7"/>
        <v>0</v>
      </c>
      <c r="U39" s="95">
        <v>3</v>
      </c>
      <c r="V39" s="153" t="str">
        <f t="shared" si="0"/>
        <v/>
      </c>
    </row>
    <row r="40" spans="1:22" ht="34.5" hidden="1" customHeight="1" x14ac:dyDescent="0.3">
      <c r="A40" s="17" t="str">
        <f>CDT!B42</f>
        <v>Artésunate Amodiaquine: (ASAQ) 3 cp (100/270 mg)</v>
      </c>
      <c r="B40" s="79"/>
      <c r="C40" s="110"/>
      <c r="D40" s="121">
        <f t="shared" si="8"/>
        <v>0</v>
      </c>
      <c r="E40" s="119"/>
      <c r="F40" s="79"/>
      <c r="G40" s="79"/>
      <c r="H40" s="79"/>
      <c r="I40" s="79"/>
      <c r="J40" s="79"/>
      <c r="K40" s="110"/>
      <c r="L40" s="113">
        <f t="shared" si="9"/>
        <v>0</v>
      </c>
      <c r="M40" s="55">
        <f t="shared" si="10"/>
        <v>0</v>
      </c>
      <c r="N40" s="114">
        <f t="shared" si="11"/>
        <v>0</v>
      </c>
      <c r="O40" s="111" t="str">
        <f t="shared" si="12"/>
        <v>0</v>
      </c>
      <c r="P40" s="79"/>
      <c r="R40" s="152">
        <f t="shared" si="5"/>
        <v>90</v>
      </c>
      <c r="S40" s="68">
        <f t="shared" si="6"/>
        <v>0</v>
      </c>
      <c r="T40" s="68">
        <f t="shared" si="7"/>
        <v>0</v>
      </c>
      <c r="U40" s="95">
        <v>3</v>
      </c>
      <c r="V40" s="153" t="str">
        <f t="shared" si="0"/>
        <v/>
      </c>
    </row>
    <row r="41" spans="1:22" ht="34.5" hidden="1" customHeight="1" x14ac:dyDescent="0.3">
      <c r="A41" s="17" t="str">
        <f>CDT!B43</f>
        <v>Artésunate Amodiaquine: (ASAQ) 6 cp (100/270 mg)</v>
      </c>
      <c r="B41" s="79"/>
      <c r="C41" s="110"/>
      <c r="D41" s="121">
        <f t="shared" si="8"/>
        <v>0</v>
      </c>
      <c r="E41" s="119"/>
      <c r="F41" s="79"/>
      <c r="G41" s="79"/>
      <c r="H41" s="79"/>
      <c r="I41" s="79"/>
      <c r="J41" s="79"/>
      <c r="K41" s="110"/>
      <c r="L41" s="113">
        <f t="shared" si="9"/>
        <v>0</v>
      </c>
      <c r="M41" s="55">
        <f t="shared" si="10"/>
        <v>0</v>
      </c>
      <c r="N41" s="114">
        <f t="shared" si="11"/>
        <v>0</v>
      </c>
      <c r="O41" s="111" t="str">
        <f t="shared" si="12"/>
        <v>0</v>
      </c>
      <c r="P41" s="79"/>
      <c r="R41" s="152">
        <f t="shared" si="5"/>
        <v>90</v>
      </c>
      <c r="S41" s="68">
        <f t="shared" si="6"/>
        <v>0</v>
      </c>
      <c r="T41" s="68">
        <f t="shared" si="7"/>
        <v>0</v>
      </c>
      <c r="U41" s="95">
        <v>3</v>
      </c>
      <c r="V41" s="153" t="str">
        <f t="shared" si="0"/>
        <v/>
      </c>
    </row>
    <row r="42" spans="1:22" ht="34.5" hidden="1" customHeight="1" x14ac:dyDescent="0.3">
      <c r="A42" s="17" t="str">
        <f>CDT!B36</f>
        <v>Dihydroartéminisine Pipéraquine– Plaq / 3 comp 
( DHA-PPQ)  20/160 mg</v>
      </c>
      <c r="B42" s="79"/>
      <c r="C42" s="110"/>
      <c r="D42" s="121">
        <f t="shared" si="8"/>
        <v>0</v>
      </c>
      <c r="E42" s="119"/>
      <c r="F42" s="79"/>
      <c r="G42" s="79"/>
      <c r="H42" s="79"/>
      <c r="I42" s="79"/>
      <c r="J42" s="79"/>
      <c r="K42" s="110"/>
      <c r="L42" s="113">
        <f t="shared" si="9"/>
        <v>0</v>
      </c>
      <c r="M42" s="55">
        <f t="shared" si="10"/>
        <v>0</v>
      </c>
      <c r="N42" s="114">
        <f t="shared" si="11"/>
        <v>0</v>
      </c>
      <c r="O42" s="111" t="str">
        <f t="shared" si="12"/>
        <v>0</v>
      </c>
      <c r="P42" s="79"/>
      <c r="R42" s="152">
        <f t="shared" si="5"/>
        <v>90</v>
      </c>
      <c r="S42" s="68">
        <f t="shared" si="6"/>
        <v>0</v>
      </c>
      <c r="T42" s="68">
        <f t="shared" si="7"/>
        <v>0</v>
      </c>
      <c r="U42" s="95">
        <v>1</v>
      </c>
      <c r="V42" s="153" t="str">
        <f t="shared" si="0"/>
        <v/>
      </c>
    </row>
    <row r="43" spans="1:22" ht="34.5" hidden="1" customHeight="1" x14ac:dyDescent="0.3">
      <c r="A43" s="17" t="str">
        <f>CDT!B37</f>
        <v>Dihydroartéminisine Pipéraquine– Plaq / 3 comp 
( DHA-PPQ)  40/320 mg</v>
      </c>
      <c r="B43" s="79"/>
      <c r="C43" s="110"/>
      <c r="D43" s="121">
        <f t="shared" si="8"/>
        <v>0</v>
      </c>
      <c r="E43" s="119"/>
      <c r="F43" s="79"/>
      <c r="G43" s="79"/>
      <c r="H43" s="79"/>
      <c r="I43" s="79"/>
      <c r="J43" s="79"/>
      <c r="K43" s="110"/>
      <c r="L43" s="113">
        <f t="shared" si="9"/>
        <v>0</v>
      </c>
      <c r="M43" s="55">
        <f t="shared" si="10"/>
        <v>0</v>
      </c>
      <c r="N43" s="114">
        <f t="shared" si="11"/>
        <v>0</v>
      </c>
      <c r="O43" s="111" t="str">
        <f t="shared" si="12"/>
        <v>0</v>
      </c>
      <c r="P43" s="79"/>
      <c r="R43" s="152">
        <f t="shared" si="5"/>
        <v>90</v>
      </c>
      <c r="S43" s="68">
        <f t="shared" si="6"/>
        <v>0</v>
      </c>
      <c r="T43" s="68">
        <f t="shared" si="7"/>
        <v>0</v>
      </c>
      <c r="U43" s="95">
        <v>1</v>
      </c>
      <c r="V43" s="153" t="str">
        <f t="shared" si="0"/>
        <v/>
      </c>
    </row>
    <row r="44" spans="1:22" ht="34.5" hidden="1" customHeight="1" x14ac:dyDescent="0.3">
      <c r="A44" s="17" t="str">
        <f>CDT!B38</f>
        <v>Dihydroartéminisine Pipéraquine– Plaq / 6 comp 
( DHA-PPQ)  40/320 mg</v>
      </c>
      <c r="B44" s="79"/>
      <c r="C44" s="110"/>
      <c r="D44" s="121">
        <f t="shared" si="8"/>
        <v>0</v>
      </c>
      <c r="E44" s="119"/>
      <c r="F44" s="79"/>
      <c r="G44" s="79"/>
      <c r="H44" s="79"/>
      <c r="I44" s="79"/>
      <c r="J44" s="79"/>
      <c r="K44" s="110"/>
      <c r="L44" s="113">
        <f t="shared" si="9"/>
        <v>0</v>
      </c>
      <c r="M44" s="55">
        <f t="shared" si="10"/>
        <v>0</v>
      </c>
      <c r="N44" s="114">
        <f t="shared" si="11"/>
        <v>0</v>
      </c>
      <c r="O44" s="111" t="str">
        <f t="shared" si="12"/>
        <v>0</v>
      </c>
      <c r="P44" s="79"/>
      <c r="R44" s="152">
        <f t="shared" si="5"/>
        <v>90</v>
      </c>
      <c r="S44" s="68">
        <f t="shared" si="6"/>
        <v>0</v>
      </c>
      <c r="T44" s="68">
        <f t="shared" si="7"/>
        <v>0</v>
      </c>
      <c r="U44" s="95">
        <v>1</v>
      </c>
      <c r="V44" s="153" t="str">
        <f t="shared" si="0"/>
        <v/>
      </c>
    </row>
    <row r="45" spans="1:22" ht="34.5" hidden="1" customHeight="1" x14ac:dyDescent="0.3">
      <c r="A45" s="17" t="str">
        <f>CDT!B44</f>
        <v>Artésunate - Méfloquine (AS-MF)</v>
      </c>
      <c r="B45" s="79"/>
      <c r="C45" s="110"/>
      <c r="D45" s="121">
        <f t="shared" si="8"/>
        <v>0</v>
      </c>
      <c r="E45" s="119"/>
      <c r="F45" s="79"/>
      <c r="G45" s="79"/>
      <c r="H45" s="79"/>
      <c r="I45" s="79"/>
      <c r="J45" s="79"/>
      <c r="K45" s="110"/>
      <c r="L45" s="113">
        <f t="shared" si="9"/>
        <v>0</v>
      </c>
      <c r="M45" s="55">
        <f t="shared" si="10"/>
        <v>0</v>
      </c>
      <c r="N45" s="114">
        <f t="shared" si="11"/>
        <v>0</v>
      </c>
      <c r="O45" s="111" t="str">
        <f t="shared" si="12"/>
        <v>0</v>
      </c>
      <c r="P45" s="79"/>
      <c r="R45" s="152">
        <f t="shared" si="5"/>
        <v>90</v>
      </c>
      <c r="S45" s="68">
        <f t="shared" si="6"/>
        <v>0</v>
      </c>
      <c r="T45" s="68">
        <f t="shared" si="7"/>
        <v>0</v>
      </c>
      <c r="U45" s="95">
        <v>1</v>
      </c>
      <c r="V45" s="153" t="str">
        <f t="shared" si="0"/>
        <v/>
      </c>
    </row>
    <row r="46" spans="1:22" ht="34.5" hidden="1" customHeight="1" x14ac:dyDescent="0.3">
      <c r="A46" s="17" t="str">
        <f>CDT!B45</f>
        <v>Quinine comprimé 300mg</v>
      </c>
      <c r="B46" s="79"/>
      <c r="C46" s="110"/>
      <c r="D46" s="121">
        <f t="shared" si="8"/>
        <v>0</v>
      </c>
      <c r="E46" s="119"/>
      <c r="F46" s="79"/>
      <c r="G46" s="79"/>
      <c r="H46" s="79"/>
      <c r="I46" s="79"/>
      <c r="J46" s="79"/>
      <c r="K46" s="110"/>
      <c r="L46" s="113">
        <f t="shared" si="9"/>
        <v>0</v>
      </c>
      <c r="M46" s="55">
        <f t="shared" si="10"/>
        <v>0</v>
      </c>
      <c r="N46" s="114">
        <f t="shared" si="11"/>
        <v>0</v>
      </c>
      <c r="O46" s="111" t="str">
        <f t="shared" si="12"/>
        <v>0</v>
      </c>
      <c r="P46" s="79"/>
      <c r="R46" s="152">
        <f t="shared" si="5"/>
        <v>90</v>
      </c>
      <c r="S46" s="68">
        <f t="shared" si="6"/>
        <v>0</v>
      </c>
      <c r="T46" s="68">
        <f t="shared" si="7"/>
        <v>0</v>
      </c>
      <c r="U46" s="95">
        <v>1</v>
      </c>
      <c r="V46" s="153" t="str">
        <f t="shared" si="0"/>
        <v/>
      </c>
    </row>
    <row r="47" spans="1:22" ht="34.5" hidden="1" customHeight="1" x14ac:dyDescent="0.3">
      <c r="A47" s="17" t="str">
        <f>CDT!B46</f>
        <v>Quinine injectable 300 mg</v>
      </c>
      <c r="B47" s="79"/>
      <c r="C47" s="110"/>
      <c r="D47" s="121">
        <f t="shared" si="8"/>
        <v>0</v>
      </c>
      <c r="E47" s="119"/>
      <c r="F47" s="79"/>
      <c r="G47" s="79"/>
      <c r="H47" s="79"/>
      <c r="I47" s="79"/>
      <c r="J47" s="79"/>
      <c r="K47" s="110"/>
      <c r="L47" s="113">
        <f t="shared" si="9"/>
        <v>0</v>
      </c>
      <c r="M47" s="55">
        <f t="shared" si="10"/>
        <v>0</v>
      </c>
      <c r="N47" s="114">
        <f t="shared" si="11"/>
        <v>0</v>
      </c>
      <c r="O47" s="111" t="str">
        <f t="shared" si="12"/>
        <v>0</v>
      </c>
      <c r="P47" s="79"/>
      <c r="R47" s="152">
        <f t="shared" si="5"/>
        <v>90</v>
      </c>
      <c r="S47" s="68">
        <f t="shared" si="6"/>
        <v>0</v>
      </c>
      <c r="T47" s="68">
        <f t="shared" si="7"/>
        <v>0</v>
      </c>
      <c r="U47" s="95">
        <v>1</v>
      </c>
      <c r="V47" s="153" t="str">
        <f t="shared" si="0"/>
        <v/>
      </c>
    </row>
    <row r="48" spans="1:22" ht="34.5" hidden="1" customHeight="1" x14ac:dyDescent="0.3">
      <c r="A48" s="17" t="str">
        <f>CDT!B47</f>
        <v>Quinine injectable 600 mg</v>
      </c>
      <c r="B48" s="79"/>
      <c r="C48" s="110"/>
      <c r="D48" s="121">
        <f t="shared" si="8"/>
        <v>0</v>
      </c>
      <c r="E48" s="119"/>
      <c r="F48" s="79"/>
      <c r="G48" s="79"/>
      <c r="H48" s="79"/>
      <c r="I48" s="79"/>
      <c r="J48" s="79"/>
      <c r="K48" s="110"/>
      <c r="L48" s="113">
        <f t="shared" si="9"/>
        <v>0</v>
      </c>
      <c r="M48" s="55">
        <f t="shared" si="10"/>
        <v>0</v>
      </c>
      <c r="N48" s="114">
        <f t="shared" si="11"/>
        <v>0</v>
      </c>
      <c r="O48" s="111" t="str">
        <f t="shared" si="12"/>
        <v>0</v>
      </c>
      <c r="P48" s="79"/>
      <c r="R48" s="152">
        <f t="shared" si="5"/>
        <v>90</v>
      </c>
      <c r="S48" s="68">
        <f t="shared" si="6"/>
        <v>0</v>
      </c>
      <c r="T48" s="68">
        <f t="shared" si="7"/>
        <v>0</v>
      </c>
      <c r="U48" s="95">
        <v>1</v>
      </c>
      <c r="V48" s="153" t="str">
        <f t="shared" si="0"/>
        <v/>
      </c>
    </row>
    <row r="49" spans="1:22" ht="34.5" hidden="1" customHeight="1" x14ac:dyDescent="0.3">
      <c r="A49" s="17" t="str">
        <f>CDT!B48</f>
        <v>Quinine injectable 600 mg</v>
      </c>
      <c r="B49" s="79"/>
      <c r="C49" s="110"/>
      <c r="D49" s="121">
        <f t="shared" si="8"/>
        <v>0</v>
      </c>
      <c r="E49" s="119"/>
      <c r="F49" s="79"/>
      <c r="G49" s="79"/>
      <c r="H49" s="79"/>
      <c r="I49" s="79"/>
      <c r="J49" s="79"/>
      <c r="K49" s="110"/>
      <c r="L49" s="113">
        <f t="shared" si="9"/>
        <v>0</v>
      </c>
      <c r="M49" s="55">
        <f t="shared" si="10"/>
        <v>0</v>
      </c>
      <c r="N49" s="114">
        <f t="shared" si="11"/>
        <v>0</v>
      </c>
      <c r="O49" s="111" t="str">
        <f t="shared" si="12"/>
        <v>0</v>
      </c>
      <c r="P49" s="79"/>
      <c r="R49" s="152">
        <f t="shared" si="5"/>
        <v>90</v>
      </c>
      <c r="S49" s="68">
        <f t="shared" si="6"/>
        <v>0</v>
      </c>
      <c r="T49" s="68">
        <f t="shared" si="7"/>
        <v>0</v>
      </c>
      <c r="U49" s="95">
        <v>1</v>
      </c>
      <c r="V49" s="153" t="str">
        <f t="shared" si="0"/>
        <v/>
      </c>
    </row>
    <row r="50" spans="1:22" ht="34.5" hidden="1" customHeight="1" thickBot="1" x14ac:dyDescent="0.35">
      <c r="A50" s="17" t="str">
        <f>CDT!B49</f>
        <v>Artéméther injectable 100 mg</v>
      </c>
      <c r="B50" s="79"/>
      <c r="C50" s="110"/>
      <c r="D50" s="122">
        <f t="shared" si="8"/>
        <v>0</v>
      </c>
      <c r="E50" s="119"/>
      <c r="F50" s="79"/>
      <c r="G50" s="79"/>
      <c r="H50" s="79"/>
      <c r="I50" s="79"/>
      <c r="J50" s="79"/>
      <c r="K50" s="110"/>
      <c r="L50" s="115">
        <f t="shared" si="9"/>
        <v>0</v>
      </c>
      <c r="M50" s="130">
        <f t="shared" si="10"/>
        <v>0</v>
      </c>
      <c r="N50" s="116">
        <f>IF(J50=0,((E50+L50)-K50),((L50*2)-K50))</f>
        <v>0</v>
      </c>
      <c r="O50" s="111" t="str">
        <f t="shared" si="12"/>
        <v>0</v>
      </c>
      <c r="P50" s="79"/>
      <c r="R50" s="152">
        <f t="shared" si="5"/>
        <v>90</v>
      </c>
      <c r="S50" s="68">
        <f>D50-(E50+G50+I50+H50)</f>
        <v>0</v>
      </c>
      <c r="T50" s="68">
        <f t="shared" si="7"/>
        <v>0</v>
      </c>
      <c r="U50" s="95">
        <v>1</v>
      </c>
      <c r="V50" s="153" t="str">
        <f t="shared" si="0"/>
        <v/>
      </c>
    </row>
    <row r="51" spans="1:22" ht="34.5" hidden="1" customHeight="1" x14ac:dyDescent="0.3">
      <c r="A51" s="17"/>
      <c r="B51" s="79"/>
      <c r="C51" s="79"/>
      <c r="D51" s="56"/>
      <c r="E51" s="79"/>
      <c r="F51" s="79"/>
      <c r="G51" s="79"/>
      <c r="H51" s="79"/>
      <c r="I51" s="79"/>
      <c r="J51" s="79"/>
      <c r="K51" s="79"/>
      <c r="L51" s="57"/>
      <c r="M51" s="57"/>
      <c r="N51" s="58"/>
      <c r="O51" s="80"/>
      <c r="P51" s="79"/>
      <c r="R51" s="152"/>
      <c r="S51" s="68"/>
      <c r="T51" s="68"/>
      <c r="U51" s="95"/>
      <c r="V51" s="153" t="str">
        <f t="shared" si="0"/>
        <v/>
      </c>
    </row>
    <row r="52" spans="1:22" ht="34.5" hidden="1" customHeight="1" x14ac:dyDescent="0.3">
      <c r="A52" s="17"/>
      <c r="B52" s="79"/>
      <c r="C52" s="79"/>
      <c r="D52" s="53"/>
      <c r="E52" s="79"/>
      <c r="F52" s="79"/>
      <c r="G52" s="79"/>
      <c r="H52" s="79"/>
      <c r="I52" s="79"/>
      <c r="J52" s="79"/>
      <c r="K52" s="79"/>
      <c r="L52" s="54"/>
      <c r="M52" s="54"/>
      <c r="N52" s="55"/>
      <c r="O52" s="80"/>
      <c r="P52" s="79"/>
      <c r="R52" s="152"/>
      <c r="S52" s="68"/>
      <c r="T52" s="68"/>
      <c r="U52" s="95"/>
      <c r="V52" s="153" t="str">
        <f t="shared" si="0"/>
        <v/>
      </c>
    </row>
    <row r="53" spans="1:22" s="235" customFormat="1" ht="16.5" customHeight="1" x14ac:dyDescent="0.35">
      <c r="A53" s="494" t="s">
        <v>290</v>
      </c>
      <c r="B53" s="494"/>
      <c r="C53" s="494"/>
      <c r="D53" s="494"/>
      <c r="E53" s="232"/>
      <c r="F53" s="232"/>
      <c r="G53" s="233" t="s">
        <v>298</v>
      </c>
      <c r="H53" s="233"/>
      <c r="I53" s="232"/>
      <c r="J53" s="234"/>
      <c r="K53" s="232"/>
      <c r="L53" s="232"/>
      <c r="M53" s="232"/>
      <c r="N53" s="232"/>
      <c r="O53" s="232"/>
      <c r="Q53" s="236"/>
      <c r="R53" s="237"/>
      <c r="S53" s="238"/>
      <c r="T53" s="238"/>
      <c r="U53" s="239"/>
      <c r="V53" s="240"/>
    </row>
    <row r="54" spans="1:22" ht="34.5" customHeight="1" x14ac:dyDescent="0.3">
      <c r="A54" s="18"/>
      <c r="B54" s="18"/>
      <c r="C54" s="18"/>
      <c r="D54" s="18"/>
      <c r="E54" s="18"/>
      <c r="F54" s="18"/>
      <c r="G54" s="18"/>
      <c r="H54" s="18"/>
      <c r="I54" s="18"/>
      <c r="J54" s="18"/>
      <c r="K54" s="18"/>
      <c r="L54" s="18"/>
      <c r="M54" s="18"/>
      <c r="N54" s="18"/>
      <c r="O54" s="18"/>
      <c r="R54" s="154"/>
      <c r="S54" s="69"/>
      <c r="T54" s="69"/>
      <c r="U54" s="70"/>
      <c r="V54" s="155"/>
    </row>
    <row r="55" spans="1:22" ht="35.25" customHeight="1" x14ac:dyDescent="0.3">
      <c r="B55" s="18"/>
      <c r="C55" s="18"/>
      <c r="D55" s="18"/>
      <c r="E55" s="18"/>
      <c r="F55" s="18"/>
      <c r="I55" s="18"/>
      <c r="J55" s="18"/>
      <c r="K55" s="18"/>
      <c r="L55" s="18"/>
      <c r="M55" s="18"/>
      <c r="N55" s="18"/>
      <c r="O55" s="18"/>
      <c r="R55" s="154"/>
      <c r="S55" s="69"/>
      <c r="T55" s="69"/>
      <c r="U55" s="70"/>
      <c r="V55" s="155"/>
    </row>
    <row r="56" spans="1:22" s="235" customFormat="1" ht="16.5" customHeight="1" x14ac:dyDescent="0.35">
      <c r="A56" s="494" t="s">
        <v>289</v>
      </c>
      <c r="B56" s="494"/>
      <c r="C56" s="494"/>
      <c r="D56" s="494"/>
      <c r="E56" s="232"/>
      <c r="F56" s="232"/>
      <c r="G56" s="561" t="s">
        <v>299</v>
      </c>
      <c r="H56" s="561"/>
      <c r="I56" s="561"/>
      <c r="J56" s="561"/>
      <c r="K56" s="561"/>
      <c r="L56" s="561"/>
      <c r="M56" s="561"/>
      <c r="N56" s="561"/>
      <c r="O56" s="561"/>
      <c r="Q56" s="236"/>
      <c r="R56" s="237"/>
      <c r="S56" s="238"/>
      <c r="T56" s="238"/>
      <c r="U56" s="239"/>
      <c r="V56" s="240"/>
    </row>
  </sheetData>
  <mergeCells count="26">
    <mergeCell ref="A56:D56"/>
    <mergeCell ref="G56:O56"/>
    <mergeCell ref="A23:C23"/>
    <mergeCell ref="D23:F23"/>
    <mergeCell ref="I23:N23"/>
    <mergeCell ref="O23:P23"/>
    <mergeCell ref="A26:A27"/>
    <mergeCell ref="A53:D53"/>
    <mergeCell ref="A19:C19"/>
    <mergeCell ref="D19:N19"/>
    <mergeCell ref="R19:V19"/>
    <mergeCell ref="A21:C21"/>
    <mergeCell ref="D21:H21"/>
    <mergeCell ref="O21:P21"/>
    <mergeCell ref="L17:P17"/>
    <mergeCell ref="A1:B1"/>
    <mergeCell ref="A3:B3"/>
    <mergeCell ref="A4:B4"/>
    <mergeCell ref="A11:O11"/>
    <mergeCell ref="B13:C13"/>
    <mergeCell ref="E13:J13"/>
    <mergeCell ref="B15:C15"/>
    <mergeCell ref="D15:F15"/>
    <mergeCell ref="G15:I15"/>
    <mergeCell ref="B17:E17"/>
    <mergeCell ref="G17:K17"/>
  </mergeCells>
  <conditionalFormatting sqref="T28">
    <cfRule type="cellIs" dxfId="2405" priority="23" operator="greaterThan">
      <formula>0</formula>
    </cfRule>
    <cfRule type="cellIs" dxfId="2404" priority="24" operator="greaterThan">
      <formula>0</formula>
    </cfRule>
    <cfRule type="cellIs" dxfId="2403" priority="25" operator="lessThan">
      <formula>0</formula>
    </cfRule>
    <cfRule type="cellIs" dxfId="2402" priority="26" operator="notEqual">
      <formula>0</formula>
    </cfRule>
  </conditionalFormatting>
  <conditionalFormatting sqref="T29:T31">
    <cfRule type="cellIs" dxfId="2401" priority="19" operator="greaterThan">
      <formula>0</formula>
    </cfRule>
    <cfRule type="cellIs" dxfId="2400" priority="20" operator="greaterThan">
      <formula>0</formula>
    </cfRule>
    <cfRule type="cellIs" dxfId="2399" priority="21" operator="lessThan">
      <formula>0</formula>
    </cfRule>
    <cfRule type="cellIs" dxfId="2398" priority="22" operator="notEqual">
      <formula>0</formula>
    </cfRule>
  </conditionalFormatting>
  <conditionalFormatting sqref="T32:T49">
    <cfRule type="cellIs" dxfId="2397" priority="15" operator="greaterThan">
      <formula>0</formula>
    </cfRule>
    <cfRule type="cellIs" dxfId="2396" priority="16" operator="greaterThan">
      <formula>0</formula>
    </cfRule>
    <cfRule type="cellIs" dxfId="2395" priority="17" operator="lessThan">
      <formula>0</formula>
    </cfRule>
    <cfRule type="cellIs" dxfId="2394" priority="18" operator="notEqual">
      <formula>0</formula>
    </cfRule>
  </conditionalFormatting>
  <conditionalFormatting sqref="T50:T52">
    <cfRule type="cellIs" dxfId="2393" priority="11" operator="greaterThan">
      <formula>0</formula>
    </cfRule>
    <cfRule type="cellIs" dxfId="2392" priority="12" operator="greaterThan">
      <formula>0</formula>
    </cfRule>
    <cfRule type="cellIs" dxfId="2391" priority="13" operator="lessThan">
      <formula>0</formula>
    </cfRule>
    <cfRule type="cellIs" dxfId="2390" priority="14" operator="notEqual">
      <formula>0</formula>
    </cfRule>
  </conditionalFormatting>
  <conditionalFormatting sqref="K28 K50:K52">
    <cfRule type="expression" dxfId="2389" priority="9">
      <formula>K28&lt;S28</formula>
    </cfRule>
    <cfRule type="expression" dxfId="2388" priority="10">
      <formula>K28&gt;S28</formula>
    </cfRule>
  </conditionalFormatting>
  <conditionalFormatting sqref="J28">
    <cfRule type="cellIs" dxfId="2387" priority="8" operator="greaterThan">
      <formula>90</formula>
    </cfRule>
  </conditionalFormatting>
  <conditionalFormatting sqref="J37:J49">
    <cfRule type="cellIs" dxfId="2386" priority="7" operator="greaterThan">
      <formula>90</formula>
    </cfRule>
  </conditionalFormatting>
  <conditionalFormatting sqref="J50:J52">
    <cfRule type="cellIs" dxfId="2385" priority="6" operator="greaterThan">
      <formula>90</formula>
    </cfRule>
  </conditionalFormatting>
  <conditionalFormatting sqref="K37:K49">
    <cfRule type="expression" dxfId="2384" priority="4">
      <formula>K37&lt;S37</formula>
    </cfRule>
    <cfRule type="expression" dxfId="2383" priority="5">
      <formula>K37&gt;S37</formula>
    </cfRule>
  </conditionalFormatting>
  <conditionalFormatting sqref="K29:K36">
    <cfRule type="expression" dxfId="2382" priority="2">
      <formula>K29&lt;S29</formula>
    </cfRule>
    <cfRule type="expression" dxfId="2381" priority="3">
      <formula>K29&gt;S29</formula>
    </cfRule>
  </conditionalFormatting>
  <conditionalFormatting sqref="J29:J36">
    <cfRule type="cellIs" dxfId="2380" priority="1" operator="greaterThan">
      <formula>90</formula>
    </cfRule>
  </conditionalFormatting>
  <dataValidations count="9">
    <dataValidation type="whole" operator="lessThanOrEqual" allowBlank="1" showInputMessage="1" showErrorMessage="1" promptTitle="instruction" prompt="La valeur de la cellule ne peut pas être supérieure à la quantité Totale inscrite dans la colonne D._x000a_Merci de vérifier." sqref="E28:E52">
      <formula1>D28</formula1>
    </dataValidation>
    <dataValidation type="whole" allowBlank="1" showInputMessage="1" showErrorMessage="1" prompt="La valeur ne peut pas être supérieure à 89_x000a_Si tel est le cas déteminer la quantité à commander directement à la colonne M._x000a_merci" sqref="J28:J52">
      <formula1>0</formula1>
      <formula2>89</formula2>
    </dataValidation>
    <dataValidation errorStyle="information" allowBlank="1" showInputMessage="1" showErrorMessage="1" errorTitle="Instruction" error="Saisissez le Texte en MAJUSCULE_x000a_Exemple: CMS AGOE_x000a_Merci" promptTitle="Instruction" prompt="Saisissez le Texte en MAJUSCULE_x000a_Exemple: CMS AGOE_x000a_Merci" sqref="D19:N19"/>
    <dataValidation type="date" errorStyle="warning" allowBlank="1" showInputMessage="1" showErrorMessage="1" promptTitle="Instruction" prompt="SVP Saisissez la date sous le format:_x000a_00/00/0000. exemple 15/09/2016,_x000a_Merci_x000a_" sqref="D21:H21">
      <formula1>42370</formula1>
      <formula2>44926</formula2>
    </dataValidation>
    <dataValidation allowBlank="1" showInputMessage="1" showErrorMessage="1" prompt="SVP Saisissez le Nom du site et la date de dépôt de la commande en premier. Merci" sqref="B28:B36"/>
    <dataValidation errorStyle="information" allowBlank="1" showInputMessage="1" showErrorMessage="1" error="Vérifiez SVP l'inventaire physique,_x000a__x000a_MERI" sqref="K28:K36"/>
    <dataValidation type="list" allowBlank="1" showInputMessage="1" showErrorMessage="1" sqref="D23:F23">
      <formula1>typerapport2</formula1>
    </dataValidation>
    <dataValidation type="whole" allowBlank="1" showInputMessage="1" showErrorMessage="1" prompt="SVP _x000a_Veuillez inscrire le nombre d'ACS dans l'air sanitaire._x000a_Merci" sqref="O23:P23">
      <formula1>0</formula1>
      <formula2>500</formula2>
    </dataValidation>
    <dataValidation type="whole" allowBlank="1" showInputMessage="1" showErrorMessage="1" prompt="La quantité accordée par le point Focal ne peut être supérieure à la somme du CMMa et la quantité commandée pour le trimestre._x000a_Merci de revoir la quantité dans la colonne O._x000a_" sqref="O28:O36">
      <formula1>0</formula1>
      <formula2>+M28+N28</formula2>
    </dataValidation>
  </dataValidations>
  <pageMargins left="0.21" right="0.23622047244094491" top="0.74803149606299213" bottom="0.74803149606299213" header="0.31496062992125984" footer="0.31496062992125984"/>
  <pageSetup paperSize="9" scale="40" orientation="landscape" r:id="rId1"/>
  <headerFooter alignWithMargins="0">
    <oddFooter>&amp;C&amp;"Arial,Gras"PNLS /IST, Avenue des Armées, -05 BP 424 Lomé –Togo ; Tel 22 20 94 39 Fax : 22 20 94 36    Site Web : www.pnls.tg</oddFooter>
  </headerFooter>
  <drawing r:id="rId2"/>
</worksheet>
</file>

<file path=xl/worksheets/sheet7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rgb="FF00B050"/>
  </sheetPr>
  <dimension ref="A1:AA54"/>
  <sheetViews>
    <sheetView showGridLines="0" view="pageBreakPreview" topLeftCell="A11" zoomScale="85" zoomScaleNormal="125" zoomScaleSheetLayoutView="85" workbookViewId="0">
      <pane xSplit="1" ySplit="15" topLeftCell="B27" activePane="bottomRight" state="frozen"/>
      <selection activeCell="A32" sqref="A32:XFD32"/>
      <selection pane="topRight" activeCell="A32" sqref="A32:XFD32"/>
      <selection pane="bottomLeft" activeCell="A32" sqref="A32:XFD32"/>
      <selection pane="bottomRight" activeCell="D19" sqref="D19:N19"/>
    </sheetView>
  </sheetViews>
  <sheetFormatPr baseColWidth="10" defaultColWidth="7.33203125" defaultRowHeight="13.8" x14ac:dyDescent="0.3"/>
  <cols>
    <col min="1" max="1" width="53.44140625" style="3" customWidth="1"/>
    <col min="2" max="10" width="8.109375" style="3" customWidth="1"/>
    <col min="11" max="11" width="9.88671875" style="3" customWidth="1"/>
    <col min="12" max="12" width="8.88671875" style="3" customWidth="1"/>
    <col min="13" max="13" width="8.44140625" style="3" customWidth="1"/>
    <col min="14" max="14" width="9.44140625" style="3" customWidth="1"/>
    <col min="15" max="15" width="9.5546875" style="39" customWidth="1"/>
    <col min="16" max="16" width="16.44140625" style="3" customWidth="1"/>
    <col min="17" max="17" width="2.109375" style="62" customWidth="1"/>
    <col min="18" max="18" width="7.33203125" style="306" hidden="1" customWidth="1"/>
    <col min="19" max="19" width="7.44140625" style="77" customWidth="1"/>
    <col min="20" max="20" width="10.5546875" style="77" customWidth="1"/>
    <col min="21" max="21" width="7.44140625" style="77" bestFit="1" customWidth="1"/>
    <col min="22" max="22" width="7.88671875" style="78" bestFit="1" customWidth="1"/>
    <col min="23" max="23" width="33.33203125" style="77" customWidth="1"/>
    <col min="24" max="16384" width="7.33203125" style="3"/>
  </cols>
  <sheetData>
    <row r="1" spans="1:23" ht="17.25" customHeight="1" x14ac:dyDescent="0.3">
      <c r="A1" s="549" t="s">
        <v>452</v>
      </c>
      <c r="B1" s="549"/>
      <c r="C1" s="2"/>
      <c r="D1" s="2"/>
      <c r="E1"/>
      <c r="F1"/>
      <c r="G1"/>
      <c r="H1"/>
      <c r="I1"/>
      <c r="J1"/>
      <c r="N1" s="4" t="s">
        <v>1</v>
      </c>
      <c r="O1" s="5"/>
      <c r="S1" s="69"/>
      <c r="T1" s="69"/>
      <c r="U1" s="69"/>
      <c r="V1" s="70"/>
      <c r="W1" s="69"/>
    </row>
    <row r="2" spans="1:23" ht="13.5" customHeight="1" x14ac:dyDescent="0.3">
      <c r="A2" s="1" t="s">
        <v>453</v>
      </c>
      <c r="B2" s="1"/>
      <c r="C2" s="2"/>
      <c r="D2" s="2"/>
      <c r="E2"/>
      <c r="F2"/>
      <c r="G2"/>
      <c r="H2"/>
      <c r="I2"/>
      <c r="J2"/>
      <c r="M2" s="4"/>
      <c r="N2" s="4" t="s">
        <v>3</v>
      </c>
      <c r="O2" s="5"/>
      <c r="S2" s="69"/>
      <c r="T2" s="69"/>
      <c r="U2" s="69"/>
      <c r="V2" s="70"/>
      <c r="W2" s="69"/>
    </row>
    <row r="3" spans="1:23" ht="15.6" x14ac:dyDescent="0.3">
      <c r="A3" s="549" t="s">
        <v>454</v>
      </c>
      <c r="B3" s="549"/>
      <c r="C3" s="2"/>
      <c r="D3" s="2"/>
      <c r="E3"/>
      <c r="F3"/>
      <c r="G3"/>
      <c r="H3"/>
      <c r="I3"/>
      <c r="J3"/>
      <c r="K3" s="5"/>
      <c r="L3" s="5"/>
      <c r="M3" s="5"/>
      <c r="N3" s="5"/>
      <c r="O3" s="5"/>
      <c r="S3" s="69"/>
      <c r="T3" s="69"/>
      <c r="U3" s="69"/>
      <c r="V3" s="70"/>
      <c r="W3" s="69"/>
    </row>
    <row r="4" spans="1:23" ht="33.6" customHeight="1" x14ac:dyDescent="0.3">
      <c r="A4" s="547" t="s">
        <v>455</v>
      </c>
      <c r="B4" s="548"/>
      <c r="C4" s="7"/>
      <c r="D4" s="7"/>
      <c r="E4" s="8"/>
      <c r="F4" s="8"/>
      <c r="G4" s="8"/>
      <c r="H4" s="8"/>
      <c r="I4" s="8"/>
      <c r="J4" s="8"/>
      <c r="K4" s="9"/>
      <c r="L4" s="9"/>
      <c r="M4" s="9"/>
      <c r="N4" s="9"/>
      <c r="O4" s="38"/>
      <c r="S4" s="69"/>
      <c r="T4" s="69"/>
      <c r="U4" s="69"/>
      <c r="V4" s="70"/>
      <c r="W4" s="69"/>
    </row>
    <row r="5" spans="1:23" x14ac:dyDescent="0.3">
      <c r="B5" s="9"/>
      <c r="C5" s="9"/>
      <c r="D5" s="9"/>
      <c r="E5" s="9"/>
      <c r="F5" s="9"/>
      <c r="G5" s="9"/>
      <c r="H5" s="9"/>
      <c r="I5" s="9"/>
      <c r="J5" s="9"/>
      <c r="K5" s="9"/>
      <c r="L5" s="9"/>
      <c r="M5" s="9"/>
      <c r="N5" s="9"/>
      <c r="O5" s="38"/>
      <c r="S5" s="69"/>
      <c r="T5" s="69"/>
      <c r="U5" s="69"/>
      <c r="V5" s="70"/>
      <c r="W5" s="69"/>
    </row>
    <row r="6" spans="1:23" ht="15.6" x14ac:dyDescent="0.3">
      <c r="A6" s="6" t="s">
        <v>232</v>
      </c>
      <c r="B6" s="9"/>
      <c r="C6" s="9"/>
      <c r="D6" s="9"/>
      <c r="E6" s="9"/>
      <c r="F6" s="9"/>
      <c r="G6" s="9"/>
      <c r="H6" s="9"/>
      <c r="I6" s="9"/>
      <c r="J6" s="9"/>
      <c r="K6" s="9"/>
      <c r="L6" s="9"/>
      <c r="M6" s="9"/>
      <c r="N6" s="9"/>
      <c r="O6" s="38"/>
      <c r="S6" s="69"/>
      <c r="T6" s="69"/>
      <c r="U6" s="69"/>
      <c r="V6" s="70"/>
      <c r="W6" s="69"/>
    </row>
    <row r="7" spans="1:23" x14ac:dyDescent="0.3">
      <c r="A7" s="10"/>
      <c r="B7" s="9"/>
      <c r="C7" s="9"/>
      <c r="D7" s="9"/>
      <c r="E7" s="9"/>
      <c r="F7" s="9"/>
      <c r="G7" s="9"/>
      <c r="H7" s="9"/>
      <c r="I7" s="9"/>
      <c r="J7" s="9"/>
      <c r="K7" s="9"/>
      <c r="L7" s="9"/>
      <c r="M7" s="9"/>
      <c r="N7" s="9"/>
      <c r="O7" s="38"/>
      <c r="S7" s="69"/>
      <c r="T7" s="69"/>
      <c r="U7" s="69"/>
      <c r="V7" s="70"/>
      <c r="W7" s="69"/>
    </row>
    <row r="8" spans="1:23" x14ac:dyDescent="0.3">
      <c r="A8" s="10"/>
      <c r="B8" s="9"/>
      <c r="C8" s="9"/>
      <c r="D8" s="9"/>
      <c r="E8" s="9"/>
      <c r="F8" s="9"/>
      <c r="G8" s="9"/>
      <c r="H8" s="9"/>
      <c r="I8" s="9"/>
      <c r="J8" s="9"/>
      <c r="K8" s="9"/>
      <c r="L8" s="9"/>
      <c r="M8" s="9"/>
      <c r="N8" s="9"/>
      <c r="O8" s="38"/>
      <c r="S8" s="69"/>
      <c r="T8" s="69"/>
      <c r="U8" s="69"/>
      <c r="V8" s="70"/>
      <c r="W8" s="69"/>
    </row>
    <row r="9" spans="1:23" x14ac:dyDescent="0.3">
      <c r="A9" s="10"/>
      <c r="B9" s="9"/>
      <c r="C9" s="9"/>
      <c r="D9" s="9"/>
      <c r="E9" s="9"/>
      <c r="F9" s="9"/>
      <c r="G9" s="9"/>
      <c r="H9" s="9"/>
      <c r="I9" s="9"/>
      <c r="J9" s="9"/>
      <c r="K9" s="9"/>
      <c r="L9" s="9"/>
      <c r="M9" s="9"/>
      <c r="N9" s="9"/>
      <c r="O9" s="38"/>
      <c r="S9" s="69"/>
      <c r="T9" s="69"/>
      <c r="U9" s="69"/>
      <c r="V9" s="70"/>
      <c r="W9" s="69"/>
    </row>
    <row r="10" spans="1:23" x14ac:dyDescent="0.3">
      <c r="S10" s="69"/>
      <c r="T10" s="69"/>
      <c r="U10" s="69"/>
      <c r="V10" s="70"/>
      <c r="W10" s="69"/>
    </row>
    <row r="11" spans="1:23" ht="19.5" customHeight="1" x14ac:dyDescent="0.3">
      <c r="A11" s="555" t="s">
        <v>263</v>
      </c>
      <c r="B11" s="555"/>
      <c r="C11" s="555"/>
      <c r="D11" s="555"/>
      <c r="E11" s="555"/>
      <c r="F11" s="555"/>
      <c r="G11" s="555"/>
      <c r="H11" s="555"/>
      <c r="I11" s="555"/>
      <c r="J11" s="555"/>
      <c r="K11" s="555"/>
      <c r="L11" s="555"/>
      <c r="M11" s="555"/>
      <c r="N11" s="555"/>
      <c r="O11" s="555"/>
      <c r="P11" s="40"/>
      <c r="S11" s="69"/>
      <c r="T11" s="69"/>
      <c r="U11" s="69"/>
      <c r="V11" s="70"/>
      <c r="W11" s="69"/>
    </row>
    <row r="12" spans="1:23" ht="1.5" customHeight="1" thickBot="1" x14ac:dyDescent="0.35">
      <c r="A12" s="11"/>
      <c r="B12" s="11"/>
      <c r="C12" s="11"/>
      <c r="D12" s="11"/>
      <c r="E12" s="11"/>
      <c r="F12" s="11"/>
      <c r="G12" s="11"/>
      <c r="H12" s="11"/>
      <c r="I12" s="11"/>
      <c r="J12" s="11"/>
      <c r="K12" s="11"/>
      <c r="L12" s="11"/>
      <c r="M12" s="11"/>
      <c r="N12" s="11"/>
      <c r="O12" s="11"/>
      <c r="S12" s="69"/>
      <c r="T12" s="69"/>
      <c r="U12" s="69"/>
      <c r="V12" s="70"/>
      <c r="W12" s="69"/>
    </row>
    <row r="13" spans="1:23" s="42" customFormat="1" ht="20.25" hidden="1" customHeight="1" thickBot="1" x14ac:dyDescent="0.35">
      <c r="A13" s="434" t="s">
        <v>5</v>
      </c>
      <c r="B13" s="556">
        <f>'Info District'!G11</f>
        <v>2025</v>
      </c>
      <c r="C13" s="557"/>
      <c r="E13" s="550"/>
      <c r="F13" s="550"/>
      <c r="G13" s="550"/>
      <c r="H13" s="550"/>
      <c r="I13" s="550"/>
      <c r="J13" s="554"/>
      <c r="Q13" s="63"/>
      <c r="R13" s="307"/>
      <c r="S13" s="71"/>
      <c r="T13" s="71"/>
      <c r="U13" s="71"/>
      <c r="V13" s="72"/>
      <c r="W13" s="71"/>
    </row>
    <row r="14" spans="1:23" s="42" customFormat="1" ht="7.5" hidden="1" customHeight="1" thickBot="1" x14ac:dyDescent="0.35">
      <c r="A14" s="434"/>
      <c r="B14" s="13"/>
      <c r="C14" s="13"/>
      <c r="D14" s="13"/>
      <c r="O14" s="15"/>
      <c r="Q14" s="63"/>
      <c r="R14" s="307"/>
      <c r="S14" s="71"/>
      <c r="T14" s="71"/>
      <c r="U14" s="71"/>
      <c r="V14" s="72"/>
      <c r="W14" s="71"/>
    </row>
    <row r="15" spans="1:23" s="42" customFormat="1" ht="16.5" hidden="1" customHeight="1" thickBot="1" x14ac:dyDescent="0.35">
      <c r="A15" s="434" t="s">
        <v>7</v>
      </c>
      <c r="B15" s="558" t="str">
        <f>'Info District'!G12</f>
        <v>PLATEAUX</v>
      </c>
      <c r="C15" s="559"/>
      <c r="D15" s="550" t="s">
        <v>8</v>
      </c>
      <c r="E15" s="550"/>
      <c r="F15" s="550"/>
      <c r="G15" s="551" t="str">
        <f>'Info District'!G13</f>
        <v>Agou</v>
      </c>
      <c r="H15" s="552"/>
      <c r="I15" s="553"/>
      <c r="L15" s="11"/>
      <c r="M15" s="11"/>
      <c r="N15" s="11"/>
      <c r="O15" s="11"/>
      <c r="P15" s="11"/>
      <c r="Q15" s="63"/>
      <c r="R15" s="307"/>
      <c r="S15" s="71"/>
      <c r="T15" s="71"/>
      <c r="U15" s="71"/>
      <c r="V15" s="73"/>
      <c r="W15" s="71"/>
    </row>
    <row r="16" spans="1:23" s="42" customFormat="1" ht="3.75" hidden="1" customHeight="1" thickBot="1" x14ac:dyDescent="0.35">
      <c r="A16" s="139"/>
      <c r="B16" s="15"/>
      <c r="C16" s="15"/>
      <c r="D16" s="15"/>
      <c r="E16" s="15"/>
      <c r="K16" s="15"/>
      <c r="L16" s="15"/>
      <c r="M16" s="15"/>
      <c r="O16" s="15"/>
      <c r="Q16" s="63"/>
      <c r="R16" s="307"/>
      <c r="S16" s="71"/>
      <c r="T16" s="71"/>
      <c r="U16" s="71"/>
      <c r="V16" s="72"/>
      <c r="W16" s="71"/>
    </row>
    <row r="17" spans="1:27" s="42" customFormat="1" ht="18" hidden="1" customHeight="1" thickBot="1" x14ac:dyDescent="0.35">
      <c r="A17" s="434" t="s">
        <v>9</v>
      </c>
      <c r="B17" s="556" t="str">
        <f>'Info District'!G17</f>
        <v>Avril à Juin 2025</v>
      </c>
      <c r="C17" s="560"/>
      <c r="D17" s="560"/>
      <c r="E17" s="557"/>
      <c r="G17" s="550" t="s">
        <v>11</v>
      </c>
      <c r="H17" s="550"/>
      <c r="I17" s="550"/>
      <c r="J17" s="550"/>
      <c r="K17" s="554"/>
      <c r="L17" s="551" t="str">
        <f>'Info District'!G18</f>
        <v>Juillet à Septembre 2025</v>
      </c>
      <c r="M17" s="552"/>
      <c r="N17" s="552"/>
      <c r="O17" s="552"/>
      <c r="P17" s="553"/>
      <c r="Q17" s="63"/>
      <c r="R17" s="307"/>
      <c r="S17" s="71"/>
      <c r="T17" s="71"/>
      <c r="U17" s="71"/>
      <c r="V17" s="72"/>
      <c r="W17" s="71"/>
    </row>
    <row r="18" spans="1:27" s="9" customFormat="1" ht="2.25" hidden="1" customHeight="1" thickBot="1" x14ac:dyDescent="0.3">
      <c r="B18" s="43"/>
      <c r="C18" s="43"/>
      <c r="D18" s="43"/>
      <c r="E18" s="44"/>
      <c r="F18" s="43"/>
      <c r="G18" s="45"/>
      <c r="H18" s="45"/>
      <c r="I18" s="45"/>
      <c r="J18" s="45"/>
      <c r="K18" s="45"/>
      <c r="L18" s="45"/>
      <c r="M18" s="45"/>
      <c r="O18" s="38"/>
      <c r="Q18" s="64"/>
      <c r="R18" s="308"/>
      <c r="S18" s="74"/>
      <c r="T18" s="74"/>
      <c r="U18" s="74"/>
      <c r="V18" s="75"/>
      <c r="W18" s="74"/>
    </row>
    <row r="19" spans="1:27" s="9" customFormat="1" ht="21" customHeight="1" thickBot="1" x14ac:dyDescent="0.35">
      <c r="A19" s="532" t="s">
        <v>12</v>
      </c>
      <c r="B19" s="532"/>
      <c r="C19" s="533"/>
      <c r="D19" s="538"/>
      <c r="E19" s="539"/>
      <c r="F19" s="539"/>
      <c r="G19" s="539"/>
      <c r="H19" s="539"/>
      <c r="I19" s="539"/>
      <c r="J19" s="539"/>
      <c r="K19" s="539"/>
      <c r="L19" s="539"/>
      <c r="M19" s="539"/>
      <c r="N19" s="540"/>
      <c r="O19" s="11"/>
      <c r="P19" s="241" t="str">
        <f>'Info District'!H17</f>
        <v>T2</v>
      </c>
      <c r="Q19" s="65"/>
      <c r="R19" s="309"/>
      <c r="S19" s="535" t="s">
        <v>96</v>
      </c>
      <c r="T19" s="536"/>
      <c r="U19" s="536"/>
      <c r="V19" s="536"/>
      <c r="W19" s="537"/>
    </row>
    <row r="20" spans="1:27" s="9" customFormat="1" ht="4.5" customHeight="1" thickBot="1" x14ac:dyDescent="0.35">
      <c r="A20" s="12"/>
      <c r="B20" s="12"/>
      <c r="C20" s="12"/>
      <c r="D20" s="12"/>
      <c r="E20" s="12"/>
      <c r="F20" s="12"/>
      <c r="G20" s="13"/>
      <c r="H20" s="13"/>
      <c r="I20" s="13"/>
      <c r="J20" s="13"/>
      <c r="K20" s="13"/>
      <c r="L20" s="14"/>
      <c r="M20" s="14"/>
      <c r="N20" s="14"/>
      <c r="O20" s="14"/>
      <c r="Q20" s="64"/>
      <c r="R20" s="308"/>
      <c r="S20" s="146"/>
      <c r="T20" s="74"/>
      <c r="U20" s="74"/>
      <c r="V20" s="76"/>
      <c r="W20" s="147"/>
    </row>
    <row r="21" spans="1:27" s="9" customFormat="1" ht="32.25" customHeight="1" thickBot="1" x14ac:dyDescent="0.35">
      <c r="A21" s="532" t="s">
        <v>240</v>
      </c>
      <c r="B21" s="532"/>
      <c r="C21" s="533"/>
      <c r="D21" s="543" t="s">
        <v>264</v>
      </c>
      <c r="E21" s="544"/>
      <c r="F21" s="545"/>
      <c r="G21" s="534" t="s">
        <v>6</v>
      </c>
      <c r="H21" s="534"/>
      <c r="I21" s="534"/>
      <c r="J21" s="534"/>
      <c r="K21" s="534"/>
      <c r="L21" s="546"/>
      <c r="M21" s="539"/>
      <c r="N21" s="539"/>
      <c r="O21" s="539"/>
      <c r="P21" s="540"/>
      <c r="Q21" s="64"/>
      <c r="R21" s="308"/>
      <c r="S21" s="146"/>
      <c r="T21" s="74"/>
      <c r="U21" s="74"/>
      <c r="V21" s="76"/>
      <c r="W21" s="147"/>
    </row>
    <row r="22" spans="1:27" s="9" customFormat="1" ht="6" customHeight="1" x14ac:dyDescent="0.3">
      <c r="A22" s="12"/>
      <c r="B22" s="12"/>
      <c r="C22" s="12"/>
      <c r="D22" s="12"/>
      <c r="E22" s="12"/>
      <c r="F22" s="12"/>
      <c r="G22" s="534"/>
      <c r="H22" s="534"/>
      <c r="I22" s="534"/>
      <c r="J22" s="534"/>
      <c r="K22" s="534"/>
      <c r="L22" s="14"/>
      <c r="M22" s="14"/>
      <c r="N22" s="14"/>
      <c r="O22" s="14"/>
      <c r="Q22" s="64"/>
      <c r="R22" s="308"/>
      <c r="S22" s="146"/>
      <c r="T22" s="74"/>
      <c r="U22" s="74"/>
      <c r="V22" s="76"/>
      <c r="W22" s="147"/>
    </row>
    <row r="23" spans="1:27" s="9" customFormat="1" ht="3.75" customHeight="1" thickBot="1" x14ac:dyDescent="0.35">
      <c r="A23" s="12"/>
      <c r="B23" s="12"/>
      <c r="C23" s="12"/>
      <c r="D23" s="12"/>
      <c r="E23" s="12"/>
      <c r="F23" s="12"/>
      <c r="G23" s="13"/>
      <c r="H23" s="13"/>
      <c r="I23" s="13"/>
      <c r="J23" s="13"/>
      <c r="K23" s="13"/>
      <c r="L23" s="14"/>
      <c r="M23" s="14"/>
      <c r="N23" s="14"/>
      <c r="O23" s="14"/>
      <c r="Q23" s="64"/>
      <c r="R23" s="308"/>
      <c r="S23" s="146"/>
      <c r="T23" s="74"/>
      <c r="U23" s="74"/>
      <c r="V23" s="76"/>
      <c r="W23" s="147"/>
    </row>
    <row r="24" spans="1:27" ht="76.5" customHeight="1" thickBot="1" x14ac:dyDescent="0.35">
      <c r="A24" s="541" t="s">
        <v>13</v>
      </c>
      <c r="B24" s="16" t="s">
        <v>14</v>
      </c>
      <c r="C24" s="108" t="s">
        <v>15</v>
      </c>
      <c r="D24" s="118" t="s">
        <v>16</v>
      </c>
      <c r="E24" s="117" t="s">
        <v>17</v>
      </c>
      <c r="F24" s="351" t="s">
        <v>18</v>
      </c>
      <c r="G24" s="16" t="s">
        <v>233</v>
      </c>
      <c r="H24" s="16" t="s">
        <v>234</v>
      </c>
      <c r="I24" s="16" t="s">
        <v>19</v>
      </c>
      <c r="J24" s="16" t="s">
        <v>20</v>
      </c>
      <c r="K24" s="108" t="s">
        <v>21</v>
      </c>
      <c r="L24" s="136" t="s">
        <v>22</v>
      </c>
      <c r="M24" s="137" t="s">
        <v>236</v>
      </c>
      <c r="N24" s="138" t="s">
        <v>23</v>
      </c>
      <c r="O24" s="109" t="s">
        <v>39</v>
      </c>
      <c r="P24" s="16" t="s">
        <v>40</v>
      </c>
      <c r="S24" s="148" t="s">
        <v>237</v>
      </c>
      <c r="T24" s="140" t="s">
        <v>93</v>
      </c>
      <c r="U24" s="140" t="s">
        <v>239</v>
      </c>
      <c r="V24" s="140" t="s">
        <v>238</v>
      </c>
      <c r="W24" s="149" t="s">
        <v>97</v>
      </c>
    </row>
    <row r="25" spans="1:27" s="47" customFormat="1" ht="31.2" customHeight="1" x14ac:dyDescent="0.3">
      <c r="A25" s="542"/>
      <c r="B25" s="46" t="s">
        <v>24</v>
      </c>
      <c r="C25" s="46" t="s">
        <v>25</v>
      </c>
      <c r="D25" s="112" t="s">
        <v>26</v>
      </c>
      <c r="E25" s="46" t="s">
        <v>27</v>
      </c>
      <c r="F25" s="46"/>
      <c r="G25" s="46" t="s">
        <v>28</v>
      </c>
      <c r="H25" s="46"/>
      <c r="I25" s="46" t="s">
        <v>29</v>
      </c>
      <c r="J25" s="46"/>
      <c r="K25" s="131" t="s">
        <v>235</v>
      </c>
      <c r="L25" s="133"/>
      <c r="M25" s="134"/>
      <c r="N25" s="135"/>
      <c r="O25" s="132" t="s">
        <v>30</v>
      </c>
      <c r="P25" s="46"/>
      <c r="Q25" s="66"/>
      <c r="R25" s="310"/>
      <c r="S25" s="150"/>
      <c r="T25" s="67" t="s">
        <v>94</v>
      </c>
      <c r="U25" s="67" t="s">
        <v>95</v>
      </c>
      <c r="V25" s="94"/>
      <c r="W25" s="151" t="str">
        <f>IF(J26&lt;=0,"",IF(J26=90,$X$26))</f>
        <v/>
      </c>
      <c r="X25" s="37" t="s">
        <v>98</v>
      </c>
    </row>
    <row r="26" spans="1:27" ht="31.2" customHeight="1" x14ac:dyDescent="0.3">
      <c r="A26" s="322" t="str">
        <f>CDT!B26</f>
        <v>Artéméther-Luméfantrine 6cp (AL)</v>
      </c>
      <c r="B26" s="247"/>
      <c r="C26" s="248"/>
      <c r="D26" s="302" t="str">
        <f>IF(B26&lt;&gt;"",B26+C26,"")</f>
        <v/>
      </c>
      <c r="E26" s="249"/>
      <c r="F26" s="247"/>
      <c r="G26" s="247"/>
      <c r="H26" s="247"/>
      <c r="I26" s="247"/>
      <c r="J26" s="247"/>
      <c r="K26" s="248"/>
      <c r="L26" s="431" t="str">
        <f>IF(B26&lt;&gt;"",IF(J26=0,E26,((E26*90)/(90-J26))),"0")</f>
        <v>0</v>
      </c>
      <c r="M26" s="428" t="str">
        <f>IF(B26&lt;&gt;"",((E26/S26)*30),"0")</f>
        <v>0</v>
      </c>
      <c r="N26" s="250" t="str">
        <f>IF(B26&lt;&gt;"",IF(J26=0,((E26+L26)-K26),((M26*6)-K26)),"0")</f>
        <v>0</v>
      </c>
      <c r="O26" s="251"/>
      <c r="P26" s="313"/>
      <c r="R26" s="312">
        <f>+L26+N26</f>
        <v>0</v>
      </c>
      <c r="S26" s="152">
        <f>(90-J26)</f>
        <v>90</v>
      </c>
      <c r="T26" s="68" t="e">
        <f t="shared" ref="T26:T47" si="0">D26-(E26+G26+I26+H26)</f>
        <v>#VALUE!</v>
      </c>
      <c r="U26" s="68" t="e">
        <f>K26-T26</f>
        <v>#VALUE!</v>
      </c>
      <c r="V26" s="95">
        <v>6</v>
      </c>
      <c r="W26" s="153" t="e">
        <f t="shared" ref="W26:W50" si="1">IF(U26=0,"",$X$25)</f>
        <v>#VALUE!</v>
      </c>
      <c r="X26" s="37" t="s">
        <v>203</v>
      </c>
      <c r="Y26" s="107">
        <f>+O26</f>
        <v>0</v>
      </c>
    </row>
    <row r="27" spans="1:27" ht="31.2" customHeight="1" x14ac:dyDescent="0.3">
      <c r="A27" s="322" t="str">
        <f>CDT!B27</f>
        <v>Artéméther-Luméfantrine 12cp (AL)</v>
      </c>
      <c r="B27" s="247"/>
      <c r="C27" s="248"/>
      <c r="D27" s="302" t="str">
        <f t="shared" ref="D27" si="2">IF(B27&lt;&gt;"",B27+C27,"")</f>
        <v/>
      </c>
      <c r="E27" s="249"/>
      <c r="F27" s="247"/>
      <c r="G27" s="247"/>
      <c r="H27" s="247"/>
      <c r="I27" s="247"/>
      <c r="J27" s="247"/>
      <c r="K27" s="248"/>
      <c r="L27" s="431" t="str">
        <f t="shared" ref="L27:L49" si="3">IF(B27&lt;&gt;"",IF(J27=0,E27,((E27*90)/(90-J27))),"0")</f>
        <v>0</v>
      </c>
      <c r="M27" s="428" t="str">
        <f t="shared" ref="M27:M49" si="4">IF(B27&lt;&gt;"",((E27/S27)*30),"0")</f>
        <v>0</v>
      </c>
      <c r="N27" s="250" t="str">
        <f t="shared" ref="N27:N49" si="5">IF(B27&lt;&gt;"",IF(J27=0,((E27+L27)-K27),((M27*6)-K27)),"0")</f>
        <v>0</v>
      </c>
      <c r="O27" s="251"/>
      <c r="P27" s="247"/>
      <c r="R27" s="312">
        <f t="shared" ref="R27:R49" si="6">+L27+N27</f>
        <v>0</v>
      </c>
      <c r="S27" s="152">
        <f t="shared" ref="S27:S49" si="7">(90-J27)</f>
        <v>90</v>
      </c>
      <c r="T27" s="68" t="e">
        <f t="shared" si="0"/>
        <v>#VALUE!</v>
      </c>
      <c r="U27" s="68" t="e">
        <f t="shared" ref="U27:U49" si="8">K27-T27</f>
        <v>#VALUE!</v>
      </c>
      <c r="V27" s="95">
        <v>12</v>
      </c>
      <c r="W27" s="153" t="e">
        <f t="shared" si="1"/>
        <v>#VALUE!</v>
      </c>
      <c r="Y27" s="107">
        <f t="shared" ref="Y27:Y48" si="9">+O27</f>
        <v>0</v>
      </c>
    </row>
    <row r="28" spans="1:27" ht="31.2" customHeight="1" x14ac:dyDescent="0.3">
      <c r="A28" s="322" t="str">
        <f>CDT!B28</f>
        <v>Artéméther-Luméfantrine 18cp (AL)</v>
      </c>
      <c r="B28" s="247"/>
      <c r="C28" s="248"/>
      <c r="D28" s="302" t="str">
        <f>IF(B28&lt;&gt;"",B28+C28,"")</f>
        <v/>
      </c>
      <c r="E28" s="249"/>
      <c r="F28" s="247"/>
      <c r="G28" s="247"/>
      <c r="H28" s="247"/>
      <c r="I28" s="247"/>
      <c r="J28" s="247"/>
      <c r="K28" s="248"/>
      <c r="L28" s="431" t="str">
        <f t="shared" si="3"/>
        <v>0</v>
      </c>
      <c r="M28" s="428" t="str">
        <f t="shared" si="4"/>
        <v>0</v>
      </c>
      <c r="N28" s="250" t="str">
        <f t="shared" si="5"/>
        <v>0</v>
      </c>
      <c r="O28" s="251"/>
      <c r="P28" s="247"/>
      <c r="R28" s="312">
        <f t="shared" si="6"/>
        <v>0</v>
      </c>
      <c r="S28" s="152">
        <f t="shared" si="7"/>
        <v>90</v>
      </c>
      <c r="T28" s="68" t="e">
        <f t="shared" si="0"/>
        <v>#VALUE!</v>
      </c>
      <c r="U28" s="68" t="e">
        <f t="shared" si="8"/>
        <v>#VALUE!</v>
      </c>
      <c r="V28" s="95">
        <v>18</v>
      </c>
      <c r="W28" s="153" t="e">
        <f t="shared" si="1"/>
        <v>#VALUE!</v>
      </c>
      <c r="Y28" s="107">
        <f t="shared" si="9"/>
        <v>0</v>
      </c>
    </row>
    <row r="29" spans="1:27" ht="31.2" customHeight="1" x14ac:dyDescent="0.3">
      <c r="A29" s="322" t="str">
        <f>CDT!B29</f>
        <v>Artéméther-Luméfantrine 24cp (AL)</v>
      </c>
      <c r="B29" s="247"/>
      <c r="C29" s="248"/>
      <c r="D29" s="302" t="str">
        <f>IF(B29&lt;&gt;"",B29+C29,"")</f>
        <v/>
      </c>
      <c r="E29" s="249"/>
      <c r="F29" s="247"/>
      <c r="G29" s="247"/>
      <c r="H29" s="247"/>
      <c r="I29" s="247"/>
      <c r="J29" s="247"/>
      <c r="K29" s="248"/>
      <c r="L29" s="431" t="str">
        <f t="shared" si="3"/>
        <v>0</v>
      </c>
      <c r="M29" s="428" t="str">
        <f t="shared" si="4"/>
        <v>0</v>
      </c>
      <c r="N29" s="250" t="str">
        <f t="shared" si="5"/>
        <v>0</v>
      </c>
      <c r="O29" s="251"/>
      <c r="P29" s="247"/>
      <c r="R29" s="312">
        <f t="shared" si="6"/>
        <v>0</v>
      </c>
      <c r="S29" s="152">
        <f t="shared" si="7"/>
        <v>90</v>
      </c>
      <c r="T29" s="68" t="e">
        <f t="shared" si="0"/>
        <v>#VALUE!</v>
      </c>
      <c r="U29" s="68" t="e">
        <f t="shared" si="8"/>
        <v>#VALUE!</v>
      </c>
      <c r="V29" s="95">
        <v>24</v>
      </c>
      <c r="W29" s="153" t="e">
        <f t="shared" si="1"/>
        <v>#VALUE!</v>
      </c>
      <c r="Y29" s="107">
        <f t="shared" si="9"/>
        <v>0</v>
      </c>
    </row>
    <row r="30" spans="1:27" ht="31.2" customHeight="1" x14ac:dyDescent="0.3">
      <c r="A30" s="322" t="str">
        <f>CDT!B30</f>
        <v>Artéméther injectable 40 mg</v>
      </c>
      <c r="B30" s="247"/>
      <c r="C30" s="248"/>
      <c r="D30" s="302" t="str">
        <f t="shared" ref="D30:D49" si="10">IF(B30&lt;&gt;"",B30+C30,"")</f>
        <v/>
      </c>
      <c r="E30" s="249"/>
      <c r="F30" s="247"/>
      <c r="G30" s="247"/>
      <c r="H30" s="247"/>
      <c r="I30" s="247"/>
      <c r="J30" s="247"/>
      <c r="K30" s="248"/>
      <c r="L30" s="431" t="str">
        <f t="shared" si="3"/>
        <v>0</v>
      </c>
      <c r="M30" s="428" t="str">
        <f t="shared" si="4"/>
        <v>0</v>
      </c>
      <c r="N30" s="250" t="str">
        <f t="shared" si="5"/>
        <v>0</v>
      </c>
      <c r="O30" s="251"/>
      <c r="P30" s="247"/>
      <c r="R30" s="312">
        <f t="shared" si="6"/>
        <v>0</v>
      </c>
      <c r="S30" s="152">
        <f t="shared" si="7"/>
        <v>90</v>
      </c>
      <c r="T30" s="68" t="e">
        <f t="shared" si="0"/>
        <v>#VALUE!</v>
      </c>
      <c r="U30" s="68" t="e">
        <f t="shared" si="8"/>
        <v>#VALUE!</v>
      </c>
      <c r="V30" s="95">
        <v>1</v>
      </c>
      <c r="W30" s="153" t="e">
        <f t="shared" si="1"/>
        <v>#VALUE!</v>
      </c>
      <c r="Y30" s="107">
        <f t="shared" si="9"/>
        <v>0</v>
      </c>
    </row>
    <row r="31" spans="1:27" ht="34.5" customHeight="1" x14ac:dyDescent="0.3">
      <c r="A31" s="322" t="str">
        <f>CDT!B31</f>
        <v>Artéméther injectable 80 mg</v>
      </c>
      <c r="B31" s="247"/>
      <c r="C31" s="248"/>
      <c r="D31" s="302" t="str">
        <f t="shared" si="10"/>
        <v/>
      </c>
      <c r="E31" s="249"/>
      <c r="F31" s="247"/>
      <c r="G31" s="247"/>
      <c r="H31" s="247"/>
      <c r="I31" s="247"/>
      <c r="J31" s="247"/>
      <c r="K31" s="248"/>
      <c r="L31" s="431" t="str">
        <f t="shared" si="3"/>
        <v>0</v>
      </c>
      <c r="M31" s="428" t="str">
        <f t="shared" si="4"/>
        <v>0</v>
      </c>
      <c r="N31" s="250" t="str">
        <f t="shared" si="5"/>
        <v>0</v>
      </c>
      <c r="O31" s="251"/>
      <c r="P31" s="247"/>
      <c r="R31" s="312">
        <f t="shared" si="6"/>
        <v>0</v>
      </c>
      <c r="S31" s="152">
        <f t="shared" si="7"/>
        <v>90</v>
      </c>
      <c r="T31" s="68" t="e">
        <f t="shared" si="0"/>
        <v>#VALUE!</v>
      </c>
      <c r="U31" s="68" t="e">
        <f t="shared" si="8"/>
        <v>#VALUE!</v>
      </c>
      <c r="V31" s="95">
        <v>1</v>
      </c>
      <c r="W31" s="153" t="e">
        <f t="shared" si="1"/>
        <v>#VALUE!</v>
      </c>
      <c r="Y31" s="107">
        <f t="shared" si="9"/>
        <v>0</v>
      </c>
    </row>
    <row r="32" spans="1:27" ht="34.5" customHeight="1" x14ac:dyDescent="0.3">
      <c r="A32" s="435" t="str">
        <f>CDT!B32</f>
        <v>Artésunate injectable 60 mg</v>
      </c>
      <c r="B32" s="247"/>
      <c r="C32" s="248"/>
      <c r="D32" s="302" t="str">
        <f t="shared" si="10"/>
        <v/>
      </c>
      <c r="E32" s="249"/>
      <c r="F32" s="247"/>
      <c r="G32" s="247"/>
      <c r="H32" s="247"/>
      <c r="I32" s="247"/>
      <c r="J32" s="247"/>
      <c r="K32" s="248"/>
      <c r="L32" s="438" t="str">
        <f t="shared" si="3"/>
        <v>0</v>
      </c>
      <c r="M32" s="314" t="str">
        <f>IF(B32&lt;&gt;"",((E32/S32:S32)*30),"0")</f>
        <v>0</v>
      </c>
      <c r="N32" s="432" t="str">
        <f>IF(B32&lt;&gt;"",IF(J32=0,AA32,IF(J32&gt;0,((M32/30)*J32)+AA32)),"0")</f>
        <v>0</v>
      </c>
      <c r="O32" s="433"/>
      <c r="P32" s="247"/>
      <c r="R32" s="312">
        <f t="shared" si="6"/>
        <v>0</v>
      </c>
      <c r="S32" s="429">
        <f t="shared" si="7"/>
        <v>90</v>
      </c>
      <c r="T32" s="436" t="e">
        <f>D32-(E32+G32+I32+H32)</f>
        <v>#VALUE!</v>
      </c>
      <c r="U32" s="436" t="e">
        <f t="shared" si="8"/>
        <v>#VALUE!</v>
      </c>
      <c r="V32" s="430">
        <v>1</v>
      </c>
      <c r="W32" s="437" t="e">
        <f t="shared" si="1"/>
        <v>#VALUE!</v>
      </c>
      <c r="Y32" s="107">
        <f t="shared" si="9"/>
        <v>0</v>
      </c>
      <c r="AA32" s="3">
        <f>((F32*10)+L32-K32)</f>
        <v>0</v>
      </c>
    </row>
    <row r="33" spans="1:25" ht="34.5" customHeight="1" x14ac:dyDescent="0.3">
      <c r="A33" s="322" t="str">
        <f>CDT!B33</f>
        <v xml:space="preserve"> Sulfadoxine Pyriméthamine:  (SP)</v>
      </c>
      <c r="B33" s="247"/>
      <c r="C33" s="248"/>
      <c r="D33" s="302" t="str">
        <f t="shared" si="10"/>
        <v/>
      </c>
      <c r="E33" s="249"/>
      <c r="F33" s="247"/>
      <c r="G33" s="247"/>
      <c r="H33" s="247"/>
      <c r="I33" s="247"/>
      <c r="J33" s="247"/>
      <c r="K33" s="248"/>
      <c r="L33" s="431" t="str">
        <f t="shared" si="3"/>
        <v>0</v>
      </c>
      <c r="M33" s="428" t="str">
        <f t="shared" si="4"/>
        <v>0</v>
      </c>
      <c r="N33" s="250" t="str">
        <f t="shared" si="5"/>
        <v>0</v>
      </c>
      <c r="O33" s="251"/>
      <c r="P33" s="247"/>
      <c r="R33" s="312">
        <f t="shared" si="6"/>
        <v>0</v>
      </c>
      <c r="S33" s="152">
        <f t="shared" si="7"/>
        <v>90</v>
      </c>
      <c r="T33" s="68" t="e">
        <f t="shared" si="0"/>
        <v>#VALUE!</v>
      </c>
      <c r="U33" s="68" t="e">
        <f t="shared" si="8"/>
        <v>#VALUE!</v>
      </c>
      <c r="V33" s="95">
        <v>3</v>
      </c>
      <c r="W33" s="153" t="e">
        <f t="shared" si="1"/>
        <v>#VALUE!</v>
      </c>
      <c r="Y33" s="107">
        <f t="shared" si="9"/>
        <v>0</v>
      </c>
    </row>
    <row r="34" spans="1:25" ht="34.5" customHeight="1" x14ac:dyDescent="0.3">
      <c r="A34" s="322" t="str">
        <f>CDT!B34</f>
        <v>Test de Diagnostic Rapide  : (TDR)</v>
      </c>
      <c r="B34" s="247"/>
      <c r="C34" s="248"/>
      <c r="D34" s="302" t="str">
        <f t="shared" si="10"/>
        <v/>
      </c>
      <c r="E34" s="247"/>
      <c r="F34" s="248"/>
      <c r="G34" s="247"/>
      <c r="H34" s="247"/>
      <c r="I34" s="247"/>
      <c r="J34" s="247"/>
      <c r="K34" s="248"/>
      <c r="L34" s="431" t="str">
        <f t="shared" si="3"/>
        <v>0</v>
      </c>
      <c r="M34" s="428" t="str">
        <f t="shared" si="4"/>
        <v>0</v>
      </c>
      <c r="N34" s="250" t="str">
        <f t="shared" si="5"/>
        <v>0</v>
      </c>
      <c r="O34" s="251"/>
      <c r="P34" s="247"/>
      <c r="R34" s="312">
        <f t="shared" si="6"/>
        <v>0</v>
      </c>
      <c r="S34" s="152">
        <f t="shared" si="7"/>
        <v>90</v>
      </c>
      <c r="T34" s="68" t="e">
        <f t="shared" si="0"/>
        <v>#VALUE!</v>
      </c>
      <c r="U34" s="68" t="e">
        <f t="shared" si="8"/>
        <v>#VALUE!</v>
      </c>
      <c r="V34" s="95">
        <v>1</v>
      </c>
      <c r="W34" s="153" t="e">
        <f>IF(U34=0,"",$X$25)</f>
        <v>#VALUE!</v>
      </c>
      <c r="Y34" s="107">
        <f t="shared" si="9"/>
        <v>0</v>
      </c>
    </row>
    <row r="35" spans="1:25" ht="34.5" customHeight="1" x14ac:dyDescent="0.3">
      <c r="A35" s="322" t="str">
        <f>CDT!B35</f>
        <v>Moustiquaire à Imprégnation Durable: (MID)</v>
      </c>
      <c r="B35" s="247"/>
      <c r="C35" s="248"/>
      <c r="D35" s="302" t="str">
        <f t="shared" si="10"/>
        <v/>
      </c>
      <c r="E35" s="247"/>
      <c r="F35" s="248"/>
      <c r="G35" s="247"/>
      <c r="H35" s="247"/>
      <c r="I35" s="247"/>
      <c r="J35" s="247"/>
      <c r="K35" s="248"/>
      <c r="L35" s="431" t="str">
        <f t="shared" si="3"/>
        <v>0</v>
      </c>
      <c r="M35" s="428" t="str">
        <f t="shared" si="4"/>
        <v>0</v>
      </c>
      <c r="N35" s="250" t="str">
        <f t="shared" si="5"/>
        <v>0</v>
      </c>
      <c r="O35" s="251"/>
      <c r="P35" s="247"/>
      <c r="R35" s="312">
        <f t="shared" si="6"/>
        <v>0</v>
      </c>
      <c r="S35" s="152">
        <f t="shared" si="7"/>
        <v>90</v>
      </c>
      <c r="T35" s="68" t="e">
        <f t="shared" si="0"/>
        <v>#VALUE!</v>
      </c>
      <c r="U35" s="68" t="e">
        <f t="shared" si="8"/>
        <v>#VALUE!</v>
      </c>
      <c r="V35" s="95">
        <v>1</v>
      </c>
      <c r="W35" s="153" t="e">
        <f t="shared" si="1"/>
        <v>#VALUE!</v>
      </c>
      <c r="Y35" s="107">
        <f t="shared" si="9"/>
        <v>0</v>
      </c>
    </row>
    <row r="36" spans="1:25" ht="34.5" customHeight="1" x14ac:dyDescent="0.3">
      <c r="A36" s="322" t="str">
        <f>CDT!B36</f>
        <v>Dihydroartéminisine Pipéraquine– Plaq / 3 comp 
( DHA-PPQ)  20/160 mg</v>
      </c>
      <c r="B36" s="247"/>
      <c r="C36" s="248"/>
      <c r="D36" s="302" t="str">
        <f t="shared" si="10"/>
        <v/>
      </c>
      <c r="E36" s="249"/>
      <c r="F36" s="247"/>
      <c r="G36" s="247"/>
      <c r="H36" s="247"/>
      <c r="I36" s="247"/>
      <c r="J36" s="247"/>
      <c r="K36" s="248"/>
      <c r="L36" s="431" t="str">
        <f t="shared" si="3"/>
        <v>0</v>
      </c>
      <c r="M36" s="428" t="str">
        <f t="shared" si="4"/>
        <v>0</v>
      </c>
      <c r="N36" s="250" t="str">
        <f t="shared" si="5"/>
        <v>0</v>
      </c>
      <c r="O36" s="251"/>
      <c r="P36" s="247"/>
      <c r="R36" s="312">
        <f t="shared" si="6"/>
        <v>0</v>
      </c>
      <c r="S36" s="152">
        <f t="shared" si="7"/>
        <v>90</v>
      </c>
      <c r="T36" s="68" t="e">
        <f t="shared" si="0"/>
        <v>#VALUE!</v>
      </c>
      <c r="U36" s="68" t="e">
        <f t="shared" si="8"/>
        <v>#VALUE!</v>
      </c>
      <c r="V36" s="95">
        <v>3</v>
      </c>
      <c r="W36" s="153" t="e">
        <f t="shared" si="1"/>
        <v>#VALUE!</v>
      </c>
      <c r="Y36" s="107">
        <f t="shared" si="9"/>
        <v>0</v>
      </c>
    </row>
    <row r="37" spans="1:25" ht="34.5" customHeight="1" x14ac:dyDescent="0.3">
      <c r="A37" s="322" t="str">
        <f>CDT!B37</f>
        <v>Dihydroartéminisine Pipéraquine– Plaq / 3 comp 
( DHA-PPQ)  40/320 mg</v>
      </c>
      <c r="B37" s="247"/>
      <c r="C37" s="248"/>
      <c r="D37" s="302" t="str">
        <f t="shared" si="10"/>
        <v/>
      </c>
      <c r="E37" s="249"/>
      <c r="F37" s="247"/>
      <c r="G37" s="247"/>
      <c r="H37" s="247"/>
      <c r="I37" s="247"/>
      <c r="J37" s="247"/>
      <c r="K37" s="248"/>
      <c r="L37" s="431" t="str">
        <f t="shared" si="3"/>
        <v>0</v>
      </c>
      <c r="M37" s="428" t="str">
        <f t="shared" si="4"/>
        <v>0</v>
      </c>
      <c r="N37" s="250" t="str">
        <f t="shared" si="5"/>
        <v>0</v>
      </c>
      <c r="O37" s="251"/>
      <c r="P37" s="247"/>
      <c r="R37" s="312">
        <f t="shared" si="6"/>
        <v>0</v>
      </c>
      <c r="S37" s="152">
        <f t="shared" si="7"/>
        <v>90</v>
      </c>
      <c r="T37" s="68" t="e">
        <f t="shared" si="0"/>
        <v>#VALUE!</v>
      </c>
      <c r="U37" s="68" t="e">
        <f t="shared" si="8"/>
        <v>#VALUE!</v>
      </c>
      <c r="V37" s="95">
        <v>3</v>
      </c>
      <c r="W37" s="153" t="e">
        <f t="shared" si="1"/>
        <v>#VALUE!</v>
      </c>
      <c r="Y37" s="107">
        <f t="shared" si="9"/>
        <v>0</v>
      </c>
    </row>
    <row r="38" spans="1:25" ht="34.5" customHeight="1" x14ac:dyDescent="0.3">
      <c r="A38" s="322" t="str">
        <f>CDT!B38</f>
        <v>Dihydroartéminisine Pipéraquine– Plaq / 6 comp 
( DHA-PPQ)  40/320 mg</v>
      </c>
      <c r="B38" s="247"/>
      <c r="C38" s="248"/>
      <c r="D38" s="302" t="str">
        <f t="shared" si="10"/>
        <v/>
      </c>
      <c r="E38" s="249"/>
      <c r="F38" s="247"/>
      <c r="G38" s="247"/>
      <c r="H38" s="247"/>
      <c r="I38" s="247"/>
      <c r="J38" s="247"/>
      <c r="K38" s="248"/>
      <c r="L38" s="431" t="str">
        <f t="shared" si="3"/>
        <v>0</v>
      </c>
      <c r="M38" s="428" t="str">
        <f t="shared" si="4"/>
        <v>0</v>
      </c>
      <c r="N38" s="250" t="str">
        <f t="shared" si="5"/>
        <v>0</v>
      </c>
      <c r="O38" s="251"/>
      <c r="P38" s="247"/>
      <c r="R38" s="312">
        <f t="shared" si="6"/>
        <v>0</v>
      </c>
      <c r="S38" s="152">
        <f t="shared" si="7"/>
        <v>90</v>
      </c>
      <c r="T38" s="68" t="e">
        <f t="shared" si="0"/>
        <v>#VALUE!</v>
      </c>
      <c r="U38" s="68" t="e">
        <f t="shared" si="8"/>
        <v>#VALUE!</v>
      </c>
      <c r="V38" s="95">
        <v>3</v>
      </c>
      <c r="W38" s="153" t="e">
        <f t="shared" si="1"/>
        <v>#VALUE!</v>
      </c>
      <c r="Y38" s="107">
        <f t="shared" si="9"/>
        <v>0</v>
      </c>
    </row>
    <row r="39" spans="1:25" ht="34.5" customHeight="1" x14ac:dyDescent="0.3">
      <c r="A39" s="322" t="str">
        <f>CDT!B39</f>
        <v>Dihydroartemisinine/pipéraquine – Plaq / 9 comp 
( DHA-PPQ) 40/320 mg</v>
      </c>
      <c r="B39" s="247"/>
      <c r="C39" s="248"/>
      <c r="D39" s="302" t="str">
        <f t="shared" si="10"/>
        <v/>
      </c>
      <c r="E39" s="249"/>
      <c r="F39" s="247"/>
      <c r="G39" s="247"/>
      <c r="H39" s="247"/>
      <c r="I39" s="247"/>
      <c r="J39" s="247"/>
      <c r="K39" s="248"/>
      <c r="L39" s="431" t="str">
        <f t="shared" si="3"/>
        <v>0</v>
      </c>
      <c r="M39" s="428" t="str">
        <f t="shared" si="4"/>
        <v>0</v>
      </c>
      <c r="N39" s="250" t="str">
        <f t="shared" si="5"/>
        <v>0</v>
      </c>
      <c r="O39" s="251"/>
      <c r="P39" s="247"/>
      <c r="R39" s="312">
        <f t="shared" si="6"/>
        <v>0</v>
      </c>
      <c r="S39" s="152">
        <f t="shared" si="7"/>
        <v>90</v>
      </c>
      <c r="T39" s="68" t="e">
        <f t="shared" si="0"/>
        <v>#VALUE!</v>
      </c>
      <c r="U39" s="68" t="e">
        <f t="shared" si="8"/>
        <v>#VALUE!</v>
      </c>
      <c r="V39" s="95">
        <v>3</v>
      </c>
      <c r="W39" s="153" t="e">
        <f t="shared" si="1"/>
        <v>#VALUE!</v>
      </c>
      <c r="Y39" s="107">
        <f t="shared" si="9"/>
        <v>0</v>
      </c>
    </row>
    <row r="40" spans="1:25" ht="34.5" customHeight="1" x14ac:dyDescent="0.3">
      <c r="A40" s="322" t="str">
        <f>CDT!B40</f>
        <v>Artésunate Amodiaquine: (ASAQ) : 3 cp (25/67,5 mg)</v>
      </c>
      <c r="B40" s="247"/>
      <c r="C40" s="248"/>
      <c r="D40" s="302" t="str">
        <f t="shared" si="10"/>
        <v/>
      </c>
      <c r="E40" s="249"/>
      <c r="F40" s="247"/>
      <c r="G40" s="247"/>
      <c r="H40" s="247"/>
      <c r="I40" s="247"/>
      <c r="J40" s="247"/>
      <c r="K40" s="248"/>
      <c r="L40" s="431" t="str">
        <f t="shared" si="3"/>
        <v>0</v>
      </c>
      <c r="M40" s="428" t="str">
        <f t="shared" si="4"/>
        <v>0</v>
      </c>
      <c r="N40" s="250" t="str">
        <f t="shared" si="5"/>
        <v>0</v>
      </c>
      <c r="O40" s="251"/>
      <c r="P40" s="247"/>
      <c r="R40" s="312">
        <f t="shared" si="6"/>
        <v>0</v>
      </c>
      <c r="S40" s="152">
        <f t="shared" si="7"/>
        <v>90</v>
      </c>
      <c r="T40" s="68" t="e">
        <f t="shared" si="0"/>
        <v>#VALUE!</v>
      </c>
      <c r="U40" s="68" t="e">
        <f t="shared" si="8"/>
        <v>#VALUE!</v>
      </c>
      <c r="V40" s="95">
        <v>1</v>
      </c>
      <c r="W40" s="153" t="e">
        <f t="shared" si="1"/>
        <v>#VALUE!</v>
      </c>
      <c r="Y40" s="107">
        <f t="shared" si="9"/>
        <v>0</v>
      </c>
    </row>
    <row r="41" spans="1:25" ht="34.5" customHeight="1" x14ac:dyDescent="0.3">
      <c r="A41" s="322" t="str">
        <f>CDT!B41</f>
        <v>Artésunate Amodiaquine: (ASAQ) 3 cp (50/135 mg)</v>
      </c>
      <c r="B41" s="247"/>
      <c r="C41" s="248"/>
      <c r="D41" s="302" t="str">
        <f t="shared" si="10"/>
        <v/>
      </c>
      <c r="E41" s="249"/>
      <c r="F41" s="247"/>
      <c r="G41" s="247"/>
      <c r="H41" s="247"/>
      <c r="I41" s="247"/>
      <c r="J41" s="247"/>
      <c r="K41" s="248"/>
      <c r="L41" s="431" t="str">
        <f t="shared" si="3"/>
        <v>0</v>
      </c>
      <c r="M41" s="428" t="str">
        <f t="shared" si="4"/>
        <v>0</v>
      </c>
      <c r="N41" s="250" t="str">
        <f t="shared" si="5"/>
        <v>0</v>
      </c>
      <c r="O41" s="251"/>
      <c r="P41" s="247"/>
      <c r="R41" s="312">
        <f t="shared" si="6"/>
        <v>0</v>
      </c>
      <c r="S41" s="152">
        <f t="shared" si="7"/>
        <v>90</v>
      </c>
      <c r="T41" s="68" t="e">
        <f t="shared" si="0"/>
        <v>#VALUE!</v>
      </c>
      <c r="U41" s="68" t="e">
        <f t="shared" si="8"/>
        <v>#VALUE!</v>
      </c>
      <c r="V41" s="95">
        <v>1</v>
      </c>
      <c r="W41" s="153" t="e">
        <f t="shared" si="1"/>
        <v>#VALUE!</v>
      </c>
      <c r="Y41" s="107">
        <f t="shared" si="9"/>
        <v>0</v>
      </c>
    </row>
    <row r="42" spans="1:25" ht="34.5" customHeight="1" x14ac:dyDescent="0.3">
      <c r="A42" s="322" t="str">
        <f>CDT!B42</f>
        <v>Artésunate Amodiaquine: (ASAQ) 3 cp (100/270 mg)</v>
      </c>
      <c r="B42" s="247"/>
      <c r="C42" s="248"/>
      <c r="D42" s="302" t="str">
        <f t="shared" si="10"/>
        <v/>
      </c>
      <c r="E42" s="249"/>
      <c r="F42" s="247"/>
      <c r="G42" s="247"/>
      <c r="H42" s="247"/>
      <c r="I42" s="247"/>
      <c r="J42" s="247"/>
      <c r="K42" s="248"/>
      <c r="L42" s="431" t="str">
        <f t="shared" si="3"/>
        <v>0</v>
      </c>
      <c r="M42" s="428" t="str">
        <f t="shared" si="4"/>
        <v>0</v>
      </c>
      <c r="N42" s="250" t="str">
        <f t="shared" si="5"/>
        <v>0</v>
      </c>
      <c r="O42" s="251"/>
      <c r="P42" s="247"/>
      <c r="R42" s="312">
        <f t="shared" si="6"/>
        <v>0</v>
      </c>
      <c r="S42" s="152">
        <f t="shared" si="7"/>
        <v>90</v>
      </c>
      <c r="T42" s="68" t="e">
        <f t="shared" si="0"/>
        <v>#VALUE!</v>
      </c>
      <c r="U42" s="68" t="e">
        <f t="shared" si="8"/>
        <v>#VALUE!</v>
      </c>
      <c r="V42" s="95">
        <v>1</v>
      </c>
      <c r="W42" s="153" t="e">
        <f t="shared" si="1"/>
        <v>#VALUE!</v>
      </c>
      <c r="Y42" s="107">
        <f t="shared" si="9"/>
        <v>0</v>
      </c>
    </row>
    <row r="43" spans="1:25" ht="34.5" customHeight="1" x14ac:dyDescent="0.3">
      <c r="A43" s="322" t="str">
        <f>CDT!B43</f>
        <v>Artésunate Amodiaquine: (ASAQ) 6 cp (100/270 mg)</v>
      </c>
      <c r="B43" s="247"/>
      <c r="C43" s="248"/>
      <c r="D43" s="302" t="str">
        <f t="shared" si="10"/>
        <v/>
      </c>
      <c r="E43" s="249"/>
      <c r="F43" s="247"/>
      <c r="G43" s="247"/>
      <c r="H43" s="247"/>
      <c r="I43" s="247"/>
      <c r="J43" s="247"/>
      <c r="K43" s="248"/>
      <c r="L43" s="431" t="str">
        <f t="shared" si="3"/>
        <v>0</v>
      </c>
      <c r="M43" s="428" t="str">
        <f t="shared" si="4"/>
        <v>0</v>
      </c>
      <c r="N43" s="250" t="str">
        <f t="shared" si="5"/>
        <v>0</v>
      </c>
      <c r="O43" s="251"/>
      <c r="P43" s="247"/>
      <c r="R43" s="312">
        <f t="shared" si="6"/>
        <v>0</v>
      </c>
      <c r="S43" s="152">
        <f t="shared" si="7"/>
        <v>90</v>
      </c>
      <c r="T43" s="68" t="e">
        <f t="shared" si="0"/>
        <v>#VALUE!</v>
      </c>
      <c r="U43" s="68" t="e">
        <f t="shared" si="8"/>
        <v>#VALUE!</v>
      </c>
      <c r="V43" s="95">
        <v>1</v>
      </c>
      <c r="W43" s="153" t="e">
        <f t="shared" si="1"/>
        <v>#VALUE!</v>
      </c>
      <c r="Y43" s="107">
        <f t="shared" si="9"/>
        <v>0</v>
      </c>
    </row>
    <row r="44" spans="1:25" ht="34.5" customHeight="1" x14ac:dyDescent="0.3">
      <c r="A44" s="322" t="str">
        <f>CDT!B44</f>
        <v>Artésunate - Méfloquine (AS-MF)</v>
      </c>
      <c r="B44" s="247"/>
      <c r="C44" s="248"/>
      <c r="D44" s="302" t="str">
        <f t="shared" si="10"/>
        <v/>
      </c>
      <c r="E44" s="249"/>
      <c r="F44" s="247"/>
      <c r="G44" s="247"/>
      <c r="H44" s="247"/>
      <c r="I44" s="247"/>
      <c r="J44" s="247"/>
      <c r="K44" s="248"/>
      <c r="L44" s="431" t="str">
        <f t="shared" si="3"/>
        <v>0</v>
      </c>
      <c r="M44" s="428" t="str">
        <f t="shared" si="4"/>
        <v>0</v>
      </c>
      <c r="N44" s="250" t="str">
        <f t="shared" si="5"/>
        <v>0</v>
      </c>
      <c r="O44" s="251"/>
      <c r="P44" s="247"/>
      <c r="R44" s="312">
        <f t="shared" si="6"/>
        <v>0</v>
      </c>
      <c r="S44" s="152">
        <f t="shared" si="7"/>
        <v>90</v>
      </c>
      <c r="T44" s="68" t="e">
        <f t="shared" si="0"/>
        <v>#VALUE!</v>
      </c>
      <c r="U44" s="68" t="e">
        <f t="shared" si="8"/>
        <v>#VALUE!</v>
      </c>
      <c r="V44" s="95">
        <v>1</v>
      </c>
      <c r="W44" s="153" t="e">
        <f t="shared" si="1"/>
        <v>#VALUE!</v>
      </c>
      <c r="Y44" s="107">
        <f t="shared" si="9"/>
        <v>0</v>
      </c>
    </row>
    <row r="45" spans="1:25" ht="34.5" customHeight="1" x14ac:dyDescent="0.3">
      <c r="A45" s="322" t="str">
        <f>CDT!B45</f>
        <v>Quinine comprimé 300mg</v>
      </c>
      <c r="B45" s="247"/>
      <c r="C45" s="248"/>
      <c r="D45" s="302" t="str">
        <f t="shared" si="10"/>
        <v/>
      </c>
      <c r="E45" s="249"/>
      <c r="F45" s="247"/>
      <c r="G45" s="247"/>
      <c r="H45" s="247"/>
      <c r="I45" s="247"/>
      <c r="J45" s="247"/>
      <c r="K45" s="248"/>
      <c r="L45" s="431" t="str">
        <f t="shared" si="3"/>
        <v>0</v>
      </c>
      <c r="M45" s="428" t="str">
        <f t="shared" si="4"/>
        <v>0</v>
      </c>
      <c r="N45" s="250" t="str">
        <f t="shared" si="5"/>
        <v>0</v>
      </c>
      <c r="O45" s="251"/>
      <c r="P45" s="247"/>
      <c r="R45" s="312">
        <f t="shared" si="6"/>
        <v>0</v>
      </c>
      <c r="S45" s="152">
        <f t="shared" si="7"/>
        <v>90</v>
      </c>
      <c r="T45" s="68" t="e">
        <f t="shared" si="0"/>
        <v>#VALUE!</v>
      </c>
      <c r="U45" s="68" t="e">
        <f t="shared" si="8"/>
        <v>#VALUE!</v>
      </c>
      <c r="V45" s="95">
        <v>1</v>
      </c>
      <c r="W45" s="153" t="e">
        <f t="shared" si="1"/>
        <v>#VALUE!</v>
      </c>
      <c r="Y45" s="107">
        <f t="shared" si="9"/>
        <v>0</v>
      </c>
    </row>
    <row r="46" spans="1:25" ht="34.5" customHeight="1" x14ac:dyDescent="0.3">
      <c r="A46" s="322" t="str">
        <f>CDT!B46</f>
        <v>Quinine injectable 300 mg</v>
      </c>
      <c r="B46" s="247"/>
      <c r="C46" s="248"/>
      <c r="D46" s="302" t="str">
        <f t="shared" si="10"/>
        <v/>
      </c>
      <c r="E46" s="249"/>
      <c r="F46" s="247"/>
      <c r="G46" s="247"/>
      <c r="H46" s="247"/>
      <c r="I46" s="247"/>
      <c r="J46" s="247"/>
      <c r="K46" s="248"/>
      <c r="L46" s="431" t="str">
        <f t="shared" si="3"/>
        <v>0</v>
      </c>
      <c r="M46" s="428" t="str">
        <f t="shared" si="4"/>
        <v>0</v>
      </c>
      <c r="N46" s="250" t="str">
        <f t="shared" si="5"/>
        <v>0</v>
      </c>
      <c r="O46" s="251"/>
      <c r="P46" s="247"/>
      <c r="R46" s="312">
        <f t="shared" si="6"/>
        <v>0</v>
      </c>
      <c r="S46" s="152">
        <f t="shared" si="7"/>
        <v>90</v>
      </c>
      <c r="T46" s="68" t="e">
        <f t="shared" si="0"/>
        <v>#VALUE!</v>
      </c>
      <c r="U46" s="68" t="e">
        <f t="shared" si="8"/>
        <v>#VALUE!</v>
      </c>
      <c r="V46" s="95">
        <v>1</v>
      </c>
      <c r="W46" s="153" t="e">
        <f t="shared" si="1"/>
        <v>#VALUE!</v>
      </c>
      <c r="Y46" s="107">
        <f t="shared" si="9"/>
        <v>0</v>
      </c>
    </row>
    <row r="47" spans="1:25" ht="34.5" customHeight="1" x14ac:dyDescent="0.3">
      <c r="A47" s="322" t="str">
        <f>CDT!B47</f>
        <v>Quinine injectable 600 mg</v>
      </c>
      <c r="B47" s="247"/>
      <c r="C47" s="248"/>
      <c r="D47" s="302" t="str">
        <f t="shared" si="10"/>
        <v/>
      </c>
      <c r="E47" s="249"/>
      <c r="F47" s="247"/>
      <c r="G47" s="247"/>
      <c r="H47" s="247"/>
      <c r="I47" s="247"/>
      <c r="J47" s="247"/>
      <c r="K47" s="248"/>
      <c r="L47" s="431" t="str">
        <f t="shared" si="3"/>
        <v>0</v>
      </c>
      <c r="M47" s="428" t="str">
        <f t="shared" si="4"/>
        <v>0</v>
      </c>
      <c r="N47" s="250" t="str">
        <f t="shared" si="5"/>
        <v>0</v>
      </c>
      <c r="O47" s="251"/>
      <c r="P47" s="247"/>
      <c r="R47" s="312">
        <f t="shared" si="6"/>
        <v>0</v>
      </c>
      <c r="S47" s="152">
        <f t="shared" si="7"/>
        <v>90</v>
      </c>
      <c r="T47" s="68" t="e">
        <f t="shared" si="0"/>
        <v>#VALUE!</v>
      </c>
      <c r="U47" s="68" t="e">
        <f t="shared" si="8"/>
        <v>#VALUE!</v>
      </c>
      <c r="V47" s="95">
        <v>1</v>
      </c>
      <c r="W47" s="153" t="e">
        <f t="shared" si="1"/>
        <v>#VALUE!</v>
      </c>
      <c r="Y47" s="107">
        <f t="shared" si="9"/>
        <v>0</v>
      </c>
    </row>
    <row r="48" spans="1:25" ht="34.5" customHeight="1" thickBot="1" x14ac:dyDescent="0.35">
      <c r="A48" s="322" t="str">
        <f>CDT!B48</f>
        <v>Quinine injectable 600 mg</v>
      </c>
      <c r="B48" s="247"/>
      <c r="C48" s="248"/>
      <c r="D48" s="303" t="str">
        <f t="shared" si="10"/>
        <v/>
      </c>
      <c r="E48" s="249"/>
      <c r="F48" s="247"/>
      <c r="G48" s="247"/>
      <c r="H48" s="247"/>
      <c r="I48" s="247"/>
      <c r="J48" s="247"/>
      <c r="K48" s="248"/>
      <c r="L48" s="431" t="str">
        <f t="shared" si="3"/>
        <v>0</v>
      </c>
      <c r="M48" s="428" t="str">
        <f t="shared" si="4"/>
        <v>0</v>
      </c>
      <c r="N48" s="250" t="str">
        <f t="shared" si="5"/>
        <v>0</v>
      </c>
      <c r="O48" s="251"/>
      <c r="P48" s="247"/>
      <c r="R48" s="312">
        <f t="shared" si="6"/>
        <v>0</v>
      </c>
      <c r="S48" s="152">
        <f t="shared" si="7"/>
        <v>90</v>
      </c>
      <c r="T48" s="68" t="e">
        <f>D48-(E48+G48+I48+H48)</f>
        <v>#VALUE!</v>
      </c>
      <c r="U48" s="68" t="e">
        <f t="shared" si="8"/>
        <v>#VALUE!</v>
      </c>
      <c r="V48" s="95">
        <v>1</v>
      </c>
      <c r="W48" s="153" t="e">
        <f t="shared" si="1"/>
        <v>#VALUE!</v>
      </c>
      <c r="Y48" s="107">
        <f t="shared" si="9"/>
        <v>0</v>
      </c>
    </row>
    <row r="49" spans="1:23" ht="34.5" customHeight="1" thickBot="1" x14ac:dyDescent="0.35">
      <c r="A49" s="322" t="str">
        <f>CDT!B49</f>
        <v>Artéméther injectable 100 mg</v>
      </c>
      <c r="B49" s="247"/>
      <c r="C49" s="248"/>
      <c r="D49" s="303" t="str">
        <f t="shared" si="10"/>
        <v/>
      </c>
      <c r="E49" s="249"/>
      <c r="F49" s="247"/>
      <c r="G49" s="247"/>
      <c r="H49" s="247"/>
      <c r="I49" s="247"/>
      <c r="J49" s="247"/>
      <c r="K49" s="248"/>
      <c r="L49" s="431" t="str">
        <f t="shared" si="3"/>
        <v>0</v>
      </c>
      <c r="M49" s="428" t="str">
        <f t="shared" si="4"/>
        <v>0</v>
      </c>
      <c r="N49" s="250" t="str">
        <f t="shared" si="5"/>
        <v>0</v>
      </c>
      <c r="O49" s="251"/>
      <c r="P49" s="247"/>
      <c r="R49" s="312">
        <f t="shared" si="6"/>
        <v>0</v>
      </c>
      <c r="S49" s="152">
        <f t="shared" si="7"/>
        <v>90</v>
      </c>
      <c r="T49" s="68" t="e">
        <f>D49-(E49+G49+I49+H49)</f>
        <v>#VALUE!</v>
      </c>
      <c r="U49" s="68" t="e">
        <f t="shared" si="8"/>
        <v>#VALUE!</v>
      </c>
      <c r="V49" s="95">
        <v>1</v>
      </c>
      <c r="W49" s="153" t="e">
        <f t="shared" si="1"/>
        <v>#VALUE!</v>
      </c>
    </row>
    <row r="50" spans="1:23" ht="34.5" hidden="1" customHeight="1" x14ac:dyDescent="0.3">
      <c r="A50" s="17"/>
      <c r="B50" s="79"/>
      <c r="C50" s="79"/>
      <c r="D50" s="53"/>
      <c r="E50" s="79"/>
      <c r="F50" s="79"/>
      <c r="G50" s="79"/>
      <c r="H50" s="79"/>
      <c r="I50" s="79"/>
      <c r="J50" s="79"/>
      <c r="K50" s="79"/>
      <c r="L50" s="54"/>
      <c r="M50" s="58" t="str">
        <f t="shared" ref="M50" si="11">IF(B50&lt;&gt;"",((E50/S50)*30),"")</f>
        <v/>
      </c>
      <c r="N50" s="55"/>
      <c r="O50" s="80"/>
      <c r="P50" s="79"/>
      <c r="S50" s="152"/>
      <c r="T50" s="68"/>
      <c r="U50" s="68"/>
      <c r="V50" s="95"/>
      <c r="W50" s="153" t="str">
        <f t="shared" si="1"/>
        <v/>
      </c>
    </row>
    <row r="51" spans="1:23" s="235" customFormat="1" ht="16.5" customHeight="1" x14ac:dyDescent="0.35">
      <c r="A51" s="531" t="s">
        <v>290</v>
      </c>
      <c r="B51" s="531"/>
      <c r="C51" s="531"/>
      <c r="D51" s="531"/>
      <c r="E51" s="531"/>
      <c r="F51" s="531"/>
      <c r="H51" s="233"/>
      <c r="I51" s="233" t="s">
        <v>300</v>
      </c>
      <c r="J51" s="234"/>
      <c r="K51" s="232"/>
      <c r="L51" s="232"/>
      <c r="M51" s="232"/>
      <c r="N51" s="232"/>
      <c r="O51" s="232"/>
      <c r="Q51" s="236"/>
      <c r="R51" s="311"/>
      <c r="S51" s="237"/>
      <c r="T51" s="238"/>
      <c r="U51" s="238"/>
      <c r="V51" s="239"/>
      <c r="W51" s="240"/>
    </row>
    <row r="52" spans="1:23" ht="29.25" customHeight="1" x14ac:dyDescent="0.3">
      <c r="A52" s="18"/>
      <c r="B52" s="18"/>
      <c r="C52" s="18"/>
      <c r="D52" s="18"/>
      <c r="E52" s="18"/>
      <c r="F52" s="18"/>
      <c r="G52" s="18"/>
      <c r="H52" s="18"/>
      <c r="I52" s="18"/>
      <c r="J52" s="18"/>
      <c r="K52" s="18"/>
      <c r="L52" s="18"/>
      <c r="M52" s="18"/>
      <c r="N52" s="18"/>
      <c r="O52" s="18"/>
      <c r="S52" s="154"/>
      <c r="T52" s="69"/>
      <c r="U52" s="69"/>
      <c r="V52" s="70"/>
      <c r="W52" s="155"/>
    </row>
    <row r="53" spans="1:23" ht="15.6" x14ac:dyDescent="0.3">
      <c r="B53" s="18"/>
      <c r="C53" s="18"/>
      <c r="D53" s="18"/>
      <c r="E53" s="18"/>
      <c r="F53" s="18"/>
      <c r="I53" s="18"/>
      <c r="J53" s="18"/>
      <c r="K53" s="18"/>
      <c r="L53" s="18"/>
      <c r="M53" s="18"/>
      <c r="N53" s="18"/>
      <c r="O53" s="18"/>
      <c r="S53" s="154"/>
      <c r="T53" s="69"/>
      <c r="U53" s="69"/>
      <c r="V53" s="70"/>
      <c r="W53" s="155"/>
    </row>
    <row r="54" spans="1:23" s="235" customFormat="1" ht="18.600000000000001" thickBot="1" x14ac:dyDescent="0.4">
      <c r="A54" s="233" t="s">
        <v>289</v>
      </c>
      <c r="H54" s="233"/>
      <c r="I54" s="233" t="s">
        <v>301</v>
      </c>
      <c r="O54" s="232"/>
      <c r="Q54" s="236"/>
      <c r="R54" s="311"/>
      <c r="S54" s="243"/>
      <c r="T54" s="244"/>
      <c r="U54" s="244"/>
      <c r="V54" s="245"/>
      <c r="W54" s="246"/>
    </row>
  </sheetData>
  <mergeCells count="21">
    <mergeCell ref="A24:A25"/>
    <mergeCell ref="A51:F51"/>
    <mergeCell ref="A19:C19"/>
    <mergeCell ref="D19:N19"/>
    <mergeCell ref="S19:W19"/>
    <mergeCell ref="A21:C21"/>
    <mergeCell ref="D21:F21"/>
    <mergeCell ref="G21:K22"/>
    <mergeCell ref="L21:P21"/>
    <mergeCell ref="L17:P17"/>
    <mergeCell ref="A1:B1"/>
    <mergeCell ref="A3:B3"/>
    <mergeCell ref="A4:B4"/>
    <mergeCell ref="A11:O11"/>
    <mergeCell ref="B13:C13"/>
    <mergeCell ref="E13:J13"/>
    <mergeCell ref="B15:C15"/>
    <mergeCell ref="D15:F15"/>
    <mergeCell ref="G15:I15"/>
    <mergeCell ref="B17:E17"/>
    <mergeCell ref="G17:K17"/>
  </mergeCells>
  <conditionalFormatting sqref="U26">
    <cfRule type="cellIs" dxfId="2379" priority="39" operator="greaterThan">
      <formula>0</formula>
    </cfRule>
    <cfRule type="cellIs" dxfId="2378" priority="40" operator="greaterThan">
      <formula>0</formula>
    </cfRule>
    <cfRule type="cellIs" dxfId="2377" priority="41" operator="lessThan">
      <formula>0</formula>
    </cfRule>
    <cfRule type="cellIs" dxfId="2376" priority="42" operator="notEqual">
      <formula>0</formula>
    </cfRule>
  </conditionalFormatting>
  <conditionalFormatting sqref="U27:U29">
    <cfRule type="cellIs" dxfId="2375" priority="35" operator="greaterThan">
      <formula>0</formula>
    </cfRule>
    <cfRule type="cellIs" dxfId="2374" priority="36" operator="greaterThan">
      <formula>0</formula>
    </cfRule>
    <cfRule type="cellIs" dxfId="2373" priority="37" operator="lessThan">
      <formula>0</formula>
    </cfRule>
    <cfRule type="cellIs" dxfId="2372" priority="38" operator="notEqual">
      <formula>0</formula>
    </cfRule>
  </conditionalFormatting>
  <conditionalFormatting sqref="U30:U31 U33:U47">
    <cfRule type="cellIs" dxfId="2371" priority="31" operator="greaterThan">
      <formula>0</formula>
    </cfRule>
    <cfRule type="cellIs" dxfId="2370" priority="32" operator="greaterThan">
      <formula>0</formula>
    </cfRule>
    <cfRule type="cellIs" dxfId="2369" priority="33" operator="lessThan">
      <formula>0</formula>
    </cfRule>
    <cfRule type="cellIs" dxfId="2368" priority="34" operator="notEqual">
      <formula>0</formula>
    </cfRule>
  </conditionalFormatting>
  <conditionalFormatting sqref="U48:U50">
    <cfRule type="cellIs" dxfId="2367" priority="27" operator="greaterThan">
      <formula>0</formula>
    </cfRule>
    <cfRule type="cellIs" dxfId="2366" priority="28" operator="greaterThan">
      <formula>0</formula>
    </cfRule>
    <cfRule type="cellIs" dxfId="2365" priority="29" operator="lessThan">
      <formula>0</formula>
    </cfRule>
    <cfRule type="cellIs" dxfId="2364" priority="30" operator="notEqual">
      <formula>0</formula>
    </cfRule>
  </conditionalFormatting>
  <conditionalFormatting sqref="K50">
    <cfRule type="expression" dxfId="2363" priority="25">
      <formula>K50&lt;T50</formula>
    </cfRule>
    <cfRule type="expression" dxfId="2362" priority="26">
      <formula>K50&gt;T50</formula>
    </cfRule>
  </conditionalFormatting>
  <conditionalFormatting sqref="J37:J47">
    <cfRule type="cellIs" dxfId="2361" priority="24" operator="greaterThan">
      <formula>90</formula>
    </cfRule>
  </conditionalFormatting>
  <conditionalFormatting sqref="J48:J50">
    <cfRule type="cellIs" dxfId="2360" priority="23" operator="greaterThan">
      <formula>90</formula>
    </cfRule>
  </conditionalFormatting>
  <conditionalFormatting sqref="K36:K47">
    <cfRule type="expression" dxfId="2359" priority="21">
      <formula>K36&lt;T36</formula>
    </cfRule>
    <cfRule type="expression" dxfId="2358" priority="22">
      <formula>K36&gt;T36</formula>
    </cfRule>
  </conditionalFormatting>
  <conditionalFormatting sqref="J27:J31 J33">
    <cfRule type="cellIs" dxfId="2357" priority="20" operator="greaterThan">
      <formula>90</formula>
    </cfRule>
  </conditionalFormatting>
  <conditionalFormatting sqref="J36">
    <cfRule type="cellIs" dxfId="2356" priority="19" operator="greaterThan">
      <formula>90</formula>
    </cfRule>
  </conditionalFormatting>
  <conditionalFormatting sqref="K48:K49">
    <cfRule type="expression" dxfId="2355" priority="17">
      <formula>K48&lt;T48</formula>
    </cfRule>
    <cfRule type="expression" dxfId="2354" priority="18">
      <formula>K48&gt;T48</formula>
    </cfRule>
  </conditionalFormatting>
  <conditionalFormatting sqref="K27:K31 K33">
    <cfRule type="expression" dxfId="2353" priority="15">
      <formula>K27&lt;T27</formula>
    </cfRule>
    <cfRule type="expression" dxfId="2352" priority="16">
      <formula>K27&gt;T27</formula>
    </cfRule>
  </conditionalFormatting>
  <conditionalFormatting sqref="J26">
    <cfRule type="cellIs" dxfId="2351" priority="14" operator="greaterThan">
      <formula>90</formula>
    </cfRule>
  </conditionalFormatting>
  <conditionalFormatting sqref="K26">
    <cfRule type="expression" dxfId="2350" priority="12">
      <formula>K26&lt;T26</formula>
    </cfRule>
    <cfRule type="expression" dxfId="2349" priority="13">
      <formula>K26&gt;T26</formula>
    </cfRule>
  </conditionalFormatting>
  <conditionalFormatting sqref="U32">
    <cfRule type="cellIs" dxfId="2348" priority="8" operator="greaterThan">
      <formula>0</formula>
    </cfRule>
    <cfRule type="cellIs" dxfId="2347" priority="9" operator="greaterThan">
      <formula>0</formula>
    </cfRule>
    <cfRule type="cellIs" dxfId="2346" priority="10" operator="lessThan">
      <formula>0</formula>
    </cfRule>
    <cfRule type="cellIs" dxfId="2345" priority="11" operator="notEqual">
      <formula>0</formula>
    </cfRule>
  </conditionalFormatting>
  <conditionalFormatting sqref="K34">
    <cfRule type="expression" dxfId="2344" priority="6">
      <formula>K34&lt;T34</formula>
    </cfRule>
    <cfRule type="expression" dxfId="2343" priority="7">
      <formula>K34&gt;T34</formula>
    </cfRule>
  </conditionalFormatting>
  <conditionalFormatting sqref="K35">
    <cfRule type="expression" dxfId="2342" priority="4">
      <formula>K35&lt;T35</formula>
    </cfRule>
    <cfRule type="expression" dxfId="2341" priority="5">
      <formula>K35&gt;T35</formula>
    </cfRule>
  </conditionalFormatting>
  <conditionalFormatting sqref="J32">
    <cfRule type="cellIs" dxfId="2340" priority="3" operator="greaterThan">
      <formula>90</formula>
    </cfRule>
  </conditionalFormatting>
  <conditionalFormatting sqref="K32">
    <cfRule type="expression" dxfId="2339" priority="1">
      <formula>K32&lt;T32</formula>
    </cfRule>
    <cfRule type="expression" dxfId="2338" priority="2">
      <formula>K32&gt;T32</formula>
    </cfRule>
  </conditionalFormatting>
  <dataValidations count="7">
    <dataValidation type="whole" allowBlank="1" showInputMessage="1" showErrorMessage="1" prompt="La quantité accordée par le point Focal ne peut être supérieure à la somme du CMMa et la quantité commandée pour le trimestre._x000a_Merci de revoir la quantité dans la colonne O." sqref="O26:O49">
      <formula1>0</formula1>
      <formula2>+M26+N26</formula2>
    </dataValidation>
    <dataValidation type="whole" allowBlank="1" showInputMessage="1" showErrorMessage="1" prompt="La valeur ne peut pas être supérieure à 89_x000a_Si tel est le cas déteminer la quantité à commander directement à la colonne O_x000a_merci" sqref="J26">
      <formula1>0</formula1>
      <formula2>89</formula2>
    </dataValidation>
    <dataValidation type="list" allowBlank="1" showInputMessage="1" showErrorMessage="1" sqref="D21:F21">
      <formula1>typerapport2</formula1>
    </dataValidation>
    <dataValidation type="whole" operator="lessThanOrEqual" allowBlank="1" showInputMessage="1" showErrorMessage="1" promptTitle="instruction" prompt="La valeur de la cellule ne peut pas être supérieure à la quantité Totale inscrite dans la colonne D._x000a_Merci de vérifier." sqref="E26:E50">
      <formula1>D26</formula1>
    </dataValidation>
    <dataValidation type="whole" allowBlank="1" showInputMessage="1" showErrorMessage="1" prompt="La valeur ne peut pas être supérieure à 89_x000a_Si tel est le cas déteminer la quantité à commander directement à la colonne M._x000a_merci" sqref="J27:J50">
      <formula1>0</formula1>
      <formula2>89</formula2>
    </dataValidation>
    <dataValidation errorStyle="information" allowBlank="1" showInputMessage="1" showErrorMessage="1" errorTitle="Instruction" error="Saisissez le Texte en MAJUSCULE_x000a_Exemple: CMS AGOE_x000a_Merci" promptTitle="Instruction" prompt="Saisissez le Texte en MAJUSCULE_x000a_Exemple: CMS AGOE_x000a_Merci" sqref="D19:N19"/>
    <dataValidation type="date" errorStyle="warning" allowBlank="1" showInputMessage="1" showErrorMessage="1" promptTitle="Instruction" prompt="SVP Saisissez la date sous le format:_x000a_00/00/0000. exemple 15/09/2016,_x000a_Merci_x000a_" sqref="L21:P21">
      <formula1>42370</formula1>
      <formula2>44926</formula2>
    </dataValidation>
  </dataValidations>
  <pageMargins left="0.21" right="0.23622047244094491" top="0.74803149606299213" bottom="0.74803149606299213" header="0.31496062992125984" footer="0.31496062992125984"/>
  <pageSetup paperSize="9" scale="40" orientation="portrait" r:id="rId1"/>
  <headerFooter alignWithMargins="0">
    <oddFooter>&amp;C&amp;"Arial,Gras"PNLS /IST, Avenue des Armées, -05 BP 424 Lomé –Togo ; Tel 22 20 94 39 Fax : 22 20 94 36    Site Web : www.pnls.tg</oddFooter>
  </headerFooter>
  <drawing r:id="rId2"/>
</worksheet>
</file>

<file path=xl/worksheets/sheet7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rgb="FFFF0000"/>
  </sheetPr>
  <dimension ref="A1:W56"/>
  <sheetViews>
    <sheetView showGridLines="0" view="pageBreakPreview" topLeftCell="A5" zoomScale="70" zoomScaleNormal="70" zoomScaleSheetLayoutView="70" zoomScalePageLayoutView="50" workbookViewId="0">
      <selection activeCell="D19" sqref="D19:N19"/>
    </sheetView>
  </sheetViews>
  <sheetFormatPr baseColWidth="10" defaultColWidth="7.33203125" defaultRowHeight="13.8" x14ac:dyDescent="0.3"/>
  <cols>
    <col min="1" max="1" width="51.5546875" style="3" customWidth="1"/>
    <col min="2" max="14" width="11.5546875" style="3" customWidth="1"/>
    <col min="15" max="15" width="11.6640625" style="39" customWidth="1"/>
    <col min="16" max="16" width="17.5546875" style="3" customWidth="1"/>
    <col min="17" max="17" width="2.109375" style="62" customWidth="1"/>
    <col min="18" max="18" width="4.88671875" style="77" customWidth="1"/>
    <col min="19" max="20" width="7.44140625" style="77" bestFit="1" customWidth="1"/>
    <col min="21" max="21" width="7.88671875" style="78" bestFit="1" customWidth="1"/>
    <col min="22" max="22" width="33.33203125" style="77" customWidth="1"/>
    <col min="23" max="16384" width="7.33203125" style="3"/>
  </cols>
  <sheetData>
    <row r="1" spans="1:23" ht="17.25" customHeight="1" x14ac:dyDescent="0.3">
      <c r="A1" s="549" t="s">
        <v>452</v>
      </c>
      <c r="B1" s="549"/>
      <c r="C1" s="2"/>
      <c r="D1" s="2"/>
      <c r="E1"/>
      <c r="F1"/>
      <c r="G1"/>
      <c r="H1"/>
      <c r="I1"/>
      <c r="J1"/>
      <c r="N1" s="4" t="s">
        <v>1</v>
      </c>
      <c r="O1" s="5"/>
      <c r="R1" s="306"/>
      <c r="S1" s="69"/>
      <c r="T1" s="69"/>
      <c r="U1" s="69"/>
      <c r="V1" s="70"/>
      <c r="W1" s="69"/>
    </row>
    <row r="2" spans="1:23" ht="13.5" customHeight="1" x14ac:dyDescent="0.3">
      <c r="A2" s="1" t="s">
        <v>453</v>
      </c>
      <c r="B2" s="1"/>
      <c r="C2" s="2"/>
      <c r="D2" s="2"/>
      <c r="E2"/>
      <c r="F2"/>
      <c r="G2"/>
      <c r="H2"/>
      <c r="I2"/>
      <c r="J2"/>
      <c r="M2" s="4"/>
      <c r="N2" s="4" t="s">
        <v>3</v>
      </c>
      <c r="O2" s="5"/>
      <c r="R2" s="306"/>
      <c r="S2" s="69"/>
      <c r="T2" s="69"/>
      <c r="U2" s="69"/>
      <c r="V2" s="70"/>
      <c r="W2" s="69"/>
    </row>
    <row r="3" spans="1:23" ht="15.6" x14ac:dyDescent="0.3">
      <c r="A3" s="549" t="s">
        <v>454</v>
      </c>
      <c r="B3" s="549"/>
      <c r="C3" s="2"/>
      <c r="D3" s="2"/>
      <c r="E3"/>
      <c r="F3"/>
      <c r="G3"/>
      <c r="H3"/>
      <c r="I3"/>
      <c r="J3"/>
      <c r="K3" s="5"/>
      <c r="L3" s="5"/>
      <c r="M3" s="5"/>
      <c r="N3" s="5"/>
      <c r="O3" s="5"/>
      <c r="R3" s="306"/>
      <c r="S3" s="69"/>
      <c r="T3" s="69"/>
      <c r="U3" s="69"/>
      <c r="V3" s="70"/>
      <c r="W3" s="69"/>
    </row>
    <row r="4" spans="1:23" ht="33.6" customHeight="1" x14ac:dyDescent="0.3">
      <c r="A4" s="547" t="s">
        <v>455</v>
      </c>
      <c r="B4" s="548"/>
      <c r="C4" s="7"/>
      <c r="D4" s="7"/>
      <c r="E4" s="8"/>
      <c r="F4" s="8"/>
      <c r="G4" s="8"/>
      <c r="H4" s="8"/>
      <c r="I4" s="8"/>
      <c r="J4" s="8"/>
      <c r="K4" s="9"/>
      <c r="L4" s="9"/>
      <c r="M4" s="9"/>
      <c r="N4" s="9"/>
      <c r="O4" s="38"/>
      <c r="R4" s="306"/>
      <c r="S4" s="69"/>
      <c r="T4" s="69"/>
      <c r="U4" s="69"/>
      <c r="V4" s="70"/>
      <c r="W4" s="69"/>
    </row>
    <row r="5" spans="1:23" x14ac:dyDescent="0.3">
      <c r="B5" s="9"/>
      <c r="C5" s="9"/>
      <c r="D5" s="9"/>
      <c r="E5" s="9"/>
      <c r="F5" s="9"/>
      <c r="G5" s="9"/>
      <c r="H5" s="9"/>
      <c r="I5" s="9"/>
      <c r="J5" s="9"/>
      <c r="K5" s="9"/>
      <c r="L5" s="9"/>
      <c r="M5" s="9"/>
      <c r="N5" s="9"/>
      <c r="O5" s="38"/>
      <c r="R5" s="306"/>
      <c r="S5" s="69"/>
      <c r="T5" s="69"/>
      <c r="U5" s="69"/>
      <c r="V5" s="70"/>
      <c r="W5" s="69"/>
    </row>
    <row r="6" spans="1:23" ht="15.6" x14ac:dyDescent="0.3">
      <c r="A6" s="6" t="s">
        <v>232</v>
      </c>
      <c r="B6" s="9"/>
      <c r="C6" s="9"/>
      <c r="D6" s="9"/>
      <c r="E6" s="9"/>
      <c r="F6" s="9"/>
      <c r="G6" s="9"/>
      <c r="H6" s="9"/>
      <c r="I6" s="9"/>
      <c r="J6" s="9"/>
      <c r="K6" s="9"/>
      <c r="L6" s="9"/>
      <c r="M6" s="9"/>
      <c r="N6" s="9"/>
      <c r="O6" s="38"/>
      <c r="R6" s="306"/>
      <c r="S6" s="69"/>
      <c r="T6" s="69"/>
      <c r="U6" s="69"/>
      <c r="V6" s="70"/>
      <c r="W6" s="69"/>
    </row>
    <row r="7" spans="1:23" x14ac:dyDescent="0.3">
      <c r="A7" s="10"/>
      <c r="B7" s="9"/>
      <c r="C7" s="9"/>
      <c r="D7" s="9"/>
      <c r="E7" s="9"/>
      <c r="F7" s="9"/>
      <c r="G7" s="9"/>
      <c r="H7" s="9"/>
      <c r="I7" s="9"/>
      <c r="J7" s="9"/>
      <c r="K7" s="9"/>
      <c r="L7" s="9"/>
      <c r="M7" s="9"/>
      <c r="N7" s="9"/>
      <c r="O7" s="38"/>
      <c r="R7" s="69"/>
      <c r="S7" s="69"/>
      <c r="T7" s="69"/>
      <c r="U7" s="70"/>
      <c r="V7" s="69"/>
    </row>
    <row r="8" spans="1:23" x14ac:dyDescent="0.3">
      <c r="A8" s="10"/>
      <c r="B8" s="9"/>
      <c r="C8" s="9"/>
      <c r="D8" s="9"/>
      <c r="E8" s="9"/>
      <c r="F8" s="9"/>
      <c r="G8" s="9"/>
      <c r="H8" s="9"/>
      <c r="I8" s="9"/>
      <c r="J8" s="9"/>
      <c r="K8" s="9"/>
      <c r="L8" s="9"/>
      <c r="M8" s="9"/>
      <c r="N8" s="9"/>
      <c r="O8" s="38"/>
      <c r="R8" s="69"/>
      <c r="S8" s="69"/>
      <c r="T8" s="69"/>
      <c r="U8" s="70"/>
      <c r="V8" s="69"/>
    </row>
    <row r="9" spans="1:23" ht="17.25" customHeight="1" x14ac:dyDescent="0.3">
      <c r="A9" s="10"/>
      <c r="B9" s="9"/>
      <c r="C9" s="9"/>
      <c r="D9" s="9"/>
      <c r="E9" s="9"/>
      <c r="F9" s="9"/>
      <c r="G9" s="9"/>
      <c r="H9" s="9"/>
      <c r="I9" s="9"/>
      <c r="J9" s="9"/>
      <c r="K9" s="9"/>
      <c r="L9" s="9"/>
      <c r="M9" s="9"/>
      <c r="N9" s="9"/>
      <c r="O9" s="38"/>
      <c r="R9" s="69"/>
      <c r="S9" s="69"/>
      <c r="T9" s="69"/>
      <c r="U9" s="70"/>
      <c r="V9" s="69"/>
    </row>
    <row r="10" spans="1:23" ht="0.75" customHeight="1" x14ac:dyDescent="0.3">
      <c r="R10" s="69"/>
      <c r="S10" s="69"/>
      <c r="T10" s="69"/>
      <c r="U10" s="70"/>
      <c r="V10" s="69"/>
    </row>
    <row r="11" spans="1:23" ht="21" customHeight="1" x14ac:dyDescent="0.3">
      <c r="A11" s="555" t="s">
        <v>263</v>
      </c>
      <c r="B11" s="555"/>
      <c r="C11" s="555"/>
      <c r="D11" s="555"/>
      <c r="E11" s="555"/>
      <c r="F11" s="555"/>
      <c r="G11" s="555"/>
      <c r="H11" s="555"/>
      <c r="I11" s="555"/>
      <c r="J11" s="555"/>
      <c r="K11" s="555"/>
      <c r="L11" s="555"/>
      <c r="M11" s="555"/>
      <c r="N11" s="555"/>
      <c r="O11" s="555"/>
      <c r="P11" s="40"/>
      <c r="R11" s="69"/>
      <c r="S11" s="69"/>
      <c r="T11" s="69"/>
      <c r="U11" s="70"/>
      <c r="V11" s="69"/>
    </row>
    <row r="12" spans="1:23" ht="3.75" customHeight="1" x14ac:dyDescent="0.3">
      <c r="A12" s="11"/>
      <c r="B12" s="11"/>
      <c r="C12" s="11"/>
      <c r="D12" s="11"/>
      <c r="E12" s="11"/>
      <c r="F12" s="11"/>
      <c r="G12" s="11"/>
      <c r="H12" s="11"/>
      <c r="I12" s="11"/>
      <c r="J12" s="11"/>
      <c r="K12" s="11"/>
      <c r="L12" s="11"/>
      <c r="M12" s="11"/>
      <c r="N12" s="11"/>
      <c r="O12" s="11"/>
      <c r="R12" s="69"/>
      <c r="S12" s="69"/>
      <c r="T12" s="69"/>
      <c r="U12" s="70"/>
      <c r="V12" s="69"/>
    </row>
    <row r="13" spans="1:23" s="42" customFormat="1" ht="20.25" hidden="1" customHeight="1" thickBot="1" x14ac:dyDescent="0.35">
      <c r="A13" s="434" t="s">
        <v>5</v>
      </c>
      <c r="B13" s="556">
        <f>'Info District'!G11</f>
        <v>2025</v>
      </c>
      <c r="C13" s="557"/>
      <c r="E13" s="550"/>
      <c r="F13" s="550"/>
      <c r="G13" s="550"/>
      <c r="H13" s="550"/>
      <c r="I13" s="550"/>
      <c r="J13" s="554"/>
      <c r="Q13" s="63"/>
      <c r="R13" s="71"/>
      <c r="S13" s="71"/>
      <c r="T13" s="71"/>
      <c r="U13" s="72"/>
      <c r="V13" s="71"/>
    </row>
    <row r="14" spans="1:23" s="42" customFormat="1" ht="7.5" hidden="1" customHeight="1" thickBot="1" x14ac:dyDescent="0.35">
      <c r="A14" s="434"/>
      <c r="B14" s="13"/>
      <c r="C14" s="13"/>
      <c r="D14" s="13"/>
      <c r="O14" s="15"/>
      <c r="Q14" s="63"/>
      <c r="R14" s="71"/>
      <c r="S14" s="71"/>
      <c r="T14" s="71"/>
      <c r="U14" s="72"/>
      <c r="V14" s="71"/>
    </row>
    <row r="15" spans="1:23" s="42" customFormat="1" ht="16.5" hidden="1" customHeight="1" thickBot="1" x14ac:dyDescent="0.35">
      <c r="A15" s="434" t="s">
        <v>7</v>
      </c>
      <c r="B15" s="558" t="str">
        <f>'Info District'!G12</f>
        <v>PLATEAUX</v>
      </c>
      <c r="C15" s="559"/>
      <c r="D15" s="550" t="s">
        <v>8</v>
      </c>
      <c r="E15" s="550"/>
      <c r="F15" s="550"/>
      <c r="G15" s="551" t="str">
        <f>'Info District'!G13</f>
        <v>Agou</v>
      </c>
      <c r="H15" s="552"/>
      <c r="I15" s="553"/>
      <c r="L15" s="11"/>
      <c r="M15" s="11"/>
      <c r="N15" s="11"/>
      <c r="O15" s="11"/>
      <c r="P15" s="11"/>
      <c r="Q15" s="63"/>
      <c r="R15" s="71"/>
      <c r="S15" s="71"/>
      <c r="T15" s="71"/>
      <c r="U15" s="73"/>
      <c r="V15" s="71"/>
    </row>
    <row r="16" spans="1:23" s="42" customFormat="1" ht="3.75" hidden="1" customHeight="1" thickBot="1" x14ac:dyDescent="0.35">
      <c r="A16" s="139"/>
      <c r="B16" s="15"/>
      <c r="C16" s="15"/>
      <c r="D16" s="15"/>
      <c r="E16" s="15"/>
      <c r="K16" s="15"/>
      <c r="L16" s="15"/>
      <c r="M16" s="15"/>
      <c r="O16" s="15"/>
      <c r="Q16" s="63"/>
      <c r="R16" s="71"/>
      <c r="S16" s="71"/>
      <c r="T16" s="71"/>
      <c r="U16" s="72"/>
      <c r="V16" s="71"/>
    </row>
    <row r="17" spans="1:23" s="42" customFormat="1" ht="18" hidden="1" customHeight="1" thickBot="1" x14ac:dyDescent="0.35">
      <c r="A17" s="434" t="s">
        <v>9</v>
      </c>
      <c r="B17" s="556" t="str">
        <f>'Info District'!G17</f>
        <v>Avril à Juin 2025</v>
      </c>
      <c r="C17" s="560"/>
      <c r="D17" s="560"/>
      <c r="E17" s="557"/>
      <c r="G17" s="550" t="s">
        <v>11</v>
      </c>
      <c r="H17" s="550"/>
      <c r="I17" s="550"/>
      <c r="J17" s="550"/>
      <c r="K17" s="554"/>
      <c r="L17" s="551" t="str">
        <f>'Info District'!G18</f>
        <v>Juillet à Septembre 2025</v>
      </c>
      <c r="M17" s="552"/>
      <c r="N17" s="552"/>
      <c r="O17" s="552"/>
      <c r="P17" s="553"/>
      <c r="Q17" s="63"/>
      <c r="R17" s="71"/>
      <c r="S17" s="71"/>
      <c r="T17" s="71"/>
      <c r="U17" s="72"/>
      <c r="V17" s="71"/>
    </row>
    <row r="18" spans="1:23" s="9" customFormat="1" ht="6" customHeight="1" thickBot="1" x14ac:dyDescent="0.3">
      <c r="B18" s="43"/>
      <c r="C18" s="43"/>
      <c r="D18" s="43"/>
      <c r="E18" s="44"/>
      <c r="F18" s="43"/>
      <c r="G18" s="45"/>
      <c r="H18" s="45"/>
      <c r="I18" s="45"/>
      <c r="J18" s="45"/>
      <c r="K18" s="45"/>
      <c r="L18" s="45"/>
      <c r="M18" s="45"/>
      <c r="O18" s="38"/>
      <c r="Q18" s="64"/>
      <c r="R18" s="74"/>
      <c r="S18" s="74"/>
      <c r="T18" s="74"/>
      <c r="U18" s="75"/>
      <c r="V18" s="74"/>
    </row>
    <row r="19" spans="1:23" s="9" customFormat="1" ht="31.5" customHeight="1" thickBot="1" x14ac:dyDescent="0.35">
      <c r="A19" s="532" t="s">
        <v>12</v>
      </c>
      <c r="B19" s="532"/>
      <c r="C19" s="533"/>
      <c r="D19" s="575"/>
      <c r="E19" s="576"/>
      <c r="F19" s="576"/>
      <c r="G19" s="576"/>
      <c r="H19" s="576"/>
      <c r="I19" s="576"/>
      <c r="J19" s="576"/>
      <c r="K19" s="576"/>
      <c r="L19" s="576"/>
      <c r="M19" s="576"/>
      <c r="N19" s="577"/>
      <c r="O19" s="11"/>
      <c r="P19" s="464" t="str">
        <f>'Info District'!H17</f>
        <v>T2</v>
      </c>
      <c r="Q19" s="65"/>
      <c r="R19" s="535" t="s">
        <v>96</v>
      </c>
      <c r="S19" s="536"/>
      <c r="T19" s="536"/>
      <c r="U19" s="536"/>
      <c r="V19" s="537"/>
    </row>
    <row r="20" spans="1:23" s="9" customFormat="1" ht="8.25" customHeight="1" thickBot="1" x14ac:dyDescent="0.35">
      <c r="A20" s="12"/>
      <c r="B20" s="12"/>
      <c r="C20" s="12"/>
      <c r="D20" s="12"/>
      <c r="E20" s="12"/>
      <c r="F20" s="12"/>
      <c r="G20" s="13"/>
      <c r="H20" s="13"/>
      <c r="I20" s="13"/>
      <c r="J20" s="13"/>
      <c r="K20" s="13"/>
      <c r="L20" s="14"/>
      <c r="M20" s="14"/>
      <c r="N20" s="14"/>
      <c r="O20" s="14"/>
      <c r="Q20" s="64"/>
      <c r="R20" s="146"/>
      <c r="S20" s="74"/>
      <c r="T20" s="74"/>
      <c r="U20" s="76"/>
      <c r="V20" s="147"/>
    </row>
    <row r="21" spans="1:23" s="9" customFormat="1" ht="30.75" customHeight="1" thickBot="1" x14ac:dyDescent="0.35">
      <c r="A21" s="564" t="s">
        <v>6</v>
      </c>
      <c r="B21" s="564"/>
      <c r="C21" s="564"/>
      <c r="D21" s="565"/>
      <c r="E21" s="566"/>
      <c r="F21" s="566"/>
      <c r="G21" s="566"/>
      <c r="H21" s="567"/>
      <c r="I21" s="12"/>
      <c r="K21" s="230" t="s">
        <v>338</v>
      </c>
      <c r="O21" s="571"/>
      <c r="P21" s="572"/>
      <c r="Q21" s="64"/>
      <c r="R21" s="146"/>
      <c r="S21" s="74"/>
      <c r="T21" s="74"/>
      <c r="U21" s="76"/>
      <c r="V21" s="147"/>
    </row>
    <row r="22" spans="1:23" s="9" customFormat="1" ht="9" customHeight="1" thickBot="1" x14ac:dyDescent="0.35">
      <c r="A22" s="12"/>
      <c r="B22" s="12"/>
      <c r="C22" s="12"/>
      <c r="D22" s="12"/>
      <c r="E22" s="12"/>
      <c r="F22" s="12"/>
      <c r="G22" s="13"/>
      <c r="H22" s="13"/>
      <c r="I22" s="13"/>
      <c r="J22" s="13"/>
      <c r="K22" s="13"/>
      <c r="L22" s="14"/>
      <c r="M22" s="14"/>
      <c r="N22" s="14"/>
      <c r="O22" s="14"/>
      <c r="Q22" s="64"/>
      <c r="R22" s="146"/>
      <c r="S22" s="74"/>
      <c r="T22" s="74"/>
      <c r="U22" s="76"/>
      <c r="V22" s="147"/>
    </row>
    <row r="23" spans="1:23" s="9" customFormat="1" ht="30" customHeight="1" thickBot="1" x14ac:dyDescent="0.35">
      <c r="A23" s="532" t="s">
        <v>240</v>
      </c>
      <c r="B23" s="532"/>
      <c r="C23" s="533"/>
      <c r="D23" s="568" t="s">
        <v>265</v>
      </c>
      <c r="E23" s="569"/>
      <c r="F23" s="570"/>
      <c r="H23" s="229"/>
      <c r="I23" s="573" t="s">
        <v>337</v>
      </c>
      <c r="J23" s="573"/>
      <c r="K23" s="573"/>
      <c r="L23" s="573"/>
      <c r="M23" s="573"/>
      <c r="N23" s="574"/>
      <c r="O23" s="562"/>
      <c r="P23" s="563"/>
      <c r="Q23" s="64"/>
      <c r="R23" s="146"/>
      <c r="S23" s="74"/>
      <c r="T23" s="74"/>
      <c r="U23" s="76"/>
      <c r="V23" s="147"/>
    </row>
    <row r="24" spans="1:23" s="9" customFormat="1" ht="6" customHeight="1" x14ac:dyDescent="0.3">
      <c r="A24" s="12"/>
      <c r="B24" s="12"/>
      <c r="C24" s="12"/>
      <c r="D24" s="12"/>
      <c r="E24" s="12"/>
      <c r="F24" s="12"/>
      <c r="G24" s="13"/>
      <c r="H24" s="15"/>
      <c r="I24" s="15"/>
      <c r="J24" s="15"/>
      <c r="K24" s="13"/>
      <c r="L24" s="14"/>
      <c r="M24" s="14"/>
      <c r="N24" s="14"/>
      <c r="O24" s="14"/>
      <c r="Q24" s="64"/>
      <c r="R24" s="146"/>
      <c r="S24" s="74"/>
      <c r="T24" s="74"/>
      <c r="U24" s="76"/>
      <c r="V24" s="147"/>
    </row>
    <row r="25" spans="1:23" s="9" customFormat="1" ht="4.5" customHeight="1" thickBot="1" x14ac:dyDescent="0.35">
      <c r="A25" s="12"/>
      <c r="B25" s="12"/>
      <c r="C25" s="12"/>
      <c r="D25" s="12"/>
      <c r="E25" s="12"/>
      <c r="F25" s="12"/>
      <c r="G25" s="13"/>
      <c r="H25" s="13"/>
      <c r="I25" s="13"/>
      <c r="J25" s="13"/>
      <c r="K25" s="13"/>
      <c r="L25" s="14"/>
      <c r="M25" s="14"/>
      <c r="N25" s="14"/>
      <c r="O25" s="14"/>
      <c r="Q25" s="64"/>
      <c r="R25" s="146"/>
      <c r="S25" s="74"/>
      <c r="T25" s="74"/>
      <c r="U25" s="76"/>
      <c r="V25" s="147"/>
    </row>
    <row r="26" spans="1:23" ht="76.5" customHeight="1" thickBot="1" x14ac:dyDescent="0.35">
      <c r="A26" s="541" t="s">
        <v>13</v>
      </c>
      <c r="B26" s="16" t="s">
        <v>14</v>
      </c>
      <c r="C26" s="108" t="s">
        <v>15</v>
      </c>
      <c r="D26" s="118" t="s">
        <v>16</v>
      </c>
      <c r="E26" s="117" t="s">
        <v>17</v>
      </c>
      <c r="F26" s="16" t="s">
        <v>18</v>
      </c>
      <c r="G26" s="16" t="s">
        <v>233</v>
      </c>
      <c r="H26" s="16" t="s">
        <v>234</v>
      </c>
      <c r="I26" s="16" t="s">
        <v>19</v>
      </c>
      <c r="J26" s="16" t="s">
        <v>20</v>
      </c>
      <c r="K26" s="108" t="s">
        <v>21</v>
      </c>
      <c r="L26" s="136" t="s">
        <v>22</v>
      </c>
      <c r="M26" s="137" t="s">
        <v>236</v>
      </c>
      <c r="N26" s="138" t="s">
        <v>23</v>
      </c>
      <c r="O26" s="109" t="s">
        <v>39</v>
      </c>
      <c r="P26" s="16" t="s">
        <v>40</v>
      </c>
      <c r="R26" s="148" t="s">
        <v>237</v>
      </c>
      <c r="S26" s="140" t="s">
        <v>93</v>
      </c>
      <c r="T26" s="140" t="s">
        <v>239</v>
      </c>
      <c r="U26" s="140" t="s">
        <v>238</v>
      </c>
      <c r="V26" s="149" t="s">
        <v>97</v>
      </c>
    </row>
    <row r="27" spans="1:23" s="47" customFormat="1" ht="21.75" customHeight="1" thickBot="1" x14ac:dyDescent="0.35">
      <c r="A27" s="542"/>
      <c r="B27" s="46" t="s">
        <v>24</v>
      </c>
      <c r="C27" s="46" t="s">
        <v>25</v>
      </c>
      <c r="D27" s="112" t="s">
        <v>26</v>
      </c>
      <c r="E27" s="46" t="s">
        <v>27</v>
      </c>
      <c r="F27" s="46"/>
      <c r="G27" s="46" t="s">
        <v>28</v>
      </c>
      <c r="H27" s="46"/>
      <c r="I27" s="46" t="s">
        <v>29</v>
      </c>
      <c r="J27" s="46"/>
      <c r="K27" s="131" t="s">
        <v>235</v>
      </c>
      <c r="L27" s="133"/>
      <c r="M27" s="134"/>
      <c r="N27" s="135"/>
      <c r="O27" s="132" t="s">
        <v>30</v>
      </c>
      <c r="P27" s="46"/>
      <c r="Q27" s="66"/>
      <c r="R27" s="150"/>
      <c r="S27" s="67" t="s">
        <v>94</v>
      </c>
      <c r="T27" s="67" t="s">
        <v>95</v>
      </c>
      <c r="U27" s="94"/>
      <c r="V27" s="151" t="str">
        <f>IF(J28&lt;=0,"",IF(J28=90,$W$28))</f>
        <v/>
      </c>
      <c r="W27" s="37" t="s">
        <v>98</v>
      </c>
    </row>
    <row r="28" spans="1:23" ht="49.5" customHeight="1" x14ac:dyDescent="0.3">
      <c r="A28" s="231" t="str">
        <f>CDT!B26</f>
        <v>Artéméther-Luméfantrine 6cp (AL)</v>
      </c>
      <c r="B28" s="79"/>
      <c r="C28" s="110"/>
      <c r="D28" s="120" t="str">
        <f>IF(B28&lt;&gt;"",B28+C28,"")</f>
        <v/>
      </c>
      <c r="E28" s="119"/>
      <c r="F28" s="79"/>
      <c r="G28" s="79"/>
      <c r="H28" s="79"/>
      <c r="I28" s="79"/>
      <c r="J28" s="79"/>
      <c r="K28" s="110"/>
      <c r="L28" s="431" t="str">
        <f>IF(B28&lt;&gt;"",IF(J28=0,E28,((E28*90)/(90-J28))),"0")</f>
        <v>0</v>
      </c>
      <c r="M28" s="428" t="str">
        <f>IF(B28&lt;&gt;"",((E28/R28)*30),"0")</f>
        <v>0</v>
      </c>
      <c r="N28" s="250" t="str">
        <f>IF(B28&lt;&gt;"",IF(J28=0,((E28+L28)-K28),((M28*6)-K28)),"0")</f>
        <v>0</v>
      </c>
      <c r="O28" s="251"/>
      <c r="P28" s="81"/>
      <c r="R28" s="152">
        <f>(90-J28)</f>
        <v>90</v>
      </c>
      <c r="S28" s="68" t="e">
        <f>D28-(E28+G28+I28+H28)</f>
        <v>#VALUE!</v>
      </c>
      <c r="T28" s="68" t="e">
        <f>K28-S28</f>
        <v>#VALUE!</v>
      </c>
      <c r="U28" s="95">
        <v>6</v>
      </c>
      <c r="V28" s="153" t="e">
        <f t="shared" ref="V28:V52" si="0">IF(T28=0,"",$W$27)</f>
        <v>#VALUE!</v>
      </c>
      <c r="W28" s="37" t="s">
        <v>203</v>
      </c>
    </row>
    <row r="29" spans="1:23" ht="45" customHeight="1" x14ac:dyDescent="0.3">
      <c r="A29" s="231" t="str">
        <f>CDT!B27</f>
        <v>Artéméther-Luméfantrine 12cp (AL)</v>
      </c>
      <c r="B29" s="79"/>
      <c r="C29" s="110"/>
      <c r="D29" s="121" t="str">
        <f t="shared" ref="D29:D36" si="1">IF(B29&lt;&gt;"",B29+C29,"")</f>
        <v/>
      </c>
      <c r="E29" s="119"/>
      <c r="F29" s="79"/>
      <c r="G29" s="79"/>
      <c r="H29" s="79"/>
      <c r="I29" s="79"/>
      <c r="J29" s="79"/>
      <c r="K29" s="110"/>
      <c r="L29" s="431" t="str">
        <f t="shared" ref="L29:L36" si="2">IF(B29&lt;&gt;"",IF(J29=0,E29,((E29*90)/(90-J29))),"0")</f>
        <v>0</v>
      </c>
      <c r="M29" s="428" t="str">
        <f t="shared" ref="M29:M36" si="3">IF(B29&lt;&gt;"",((E29/R29)*30),"0")</f>
        <v>0</v>
      </c>
      <c r="N29" s="250" t="str">
        <f t="shared" ref="N29:N36" si="4">IF(B29&lt;&gt;"",IF(J29=0,((E29+L29)-K29),((M29*6)-K29)),"0")</f>
        <v>0</v>
      </c>
      <c r="O29" s="251"/>
      <c r="P29" s="81"/>
      <c r="R29" s="152">
        <f t="shared" ref="R29:R50" si="5">(90-J29)</f>
        <v>90</v>
      </c>
      <c r="S29" s="68" t="e">
        <f t="shared" ref="S29:S49" si="6">D29-(E29+G29+I29+H29)</f>
        <v>#VALUE!</v>
      </c>
      <c r="T29" s="68" t="e">
        <f t="shared" ref="T29:T50" si="7">K29-S29</f>
        <v>#VALUE!</v>
      </c>
      <c r="U29" s="95">
        <v>12</v>
      </c>
      <c r="V29" s="153" t="e">
        <f t="shared" si="0"/>
        <v>#VALUE!</v>
      </c>
    </row>
    <row r="30" spans="1:23" ht="49.5" customHeight="1" x14ac:dyDescent="0.3">
      <c r="A30" s="231" t="str">
        <f>CDT!B28</f>
        <v>Artéméther-Luméfantrine 18cp (AL)</v>
      </c>
      <c r="B30" s="79"/>
      <c r="C30" s="110"/>
      <c r="D30" s="121" t="str">
        <f t="shared" si="1"/>
        <v/>
      </c>
      <c r="E30" s="119"/>
      <c r="F30" s="79"/>
      <c r="G30" s="79"/>
      <c r="H30" s="79"/>
      <c r="I30" s="79"/>
      <c r="J30" s="79"/>
      <c r="K30" s="110"/>
      <c r="L30" s="431" t="str">
        <f t="shared" si="2"/>
        <v>0</v>
      </c>
      <c r="M30" s="428" t="str">
        <f t="shared" si="3"/>
        <v>0</v>
      </c>
      <c r="N30" s="250" t="str">
        <f t="shared" si="4"/>
        <v>0</v>
      </c>
      <c r="O30" s="251"/>
      <c r="P30" s="81"/>
      <c r="R30" s="152">
        <f t="shared" si="5"/>
        <v>90</v>
      </c>
      <c r="S30" s="68" t="e">
        <f t="shared" si="6"/>
        <v>#VALUE!</v>
      </c>
      <c r="T30" s="68" t="e">
        <f t="shared" si="7"/>
        <v>#VALUE!</v>
      </c>
      <c r="U30" s="95">
        <v>18</v>
      </c>
      <c r="V30" s="153" t="e">
        <f t="shared" si="0"/>
        <v>#VALUE!</v>
      </c>
    </row>
    <row r="31" spans="1:23" ht="49.5" customHeight="1" x14ac:dyDescent="0.3">
      <c r="A31" s="231" t="str">
        <f>CDT!B29</f>
        <v>Artéméther-Luméfantrine 24cp (AL)</v>
      </c>
      <c r="B31" s="79"/>
      <c r="C31" s="110"/>
      <c r="D31" s="121" t="str">
        <f t="shared" si="1"/>
        <v/>
      </c>
      <c r="E31" s="119"/>
      <c r="F31" s="79"/>
      <c r="G31" s="79"/>
      <c r="H31" s="79"/>
      <c r="I31" s="79"/>
      <c r="J31" s="79"/>
      <c r="K31" s="110"/>
      <c r="L31" s="431" t="str">
        <f t="shared" si="2"/>
        <v>0</v>
      </c>
      <c r="M31" s="428" t="str">
        <f t="shared" si="3"/>
        <v>0</v>
      </c>
      <c r="N31" s="250" t="str">
        <f t="shared" si="4"/>
        <v>0</v>
      </c>
      <c r="O31" s="251"/>
      <c r="P31" s="81"/>
      <c r="R31" s="152">
        <f t="shared" si="5"/>
        <v>90</v>
      </c>
      <c r="S31" s="68" t="e">
        <f t="shared" si="6"/>
        <v>#VALUE!</v>
      </c>
      <c r="T31" s="68" t="e">
        <f t="shared" si="7"/>
        <v>#VALUE!</v>
      </c>
      <c r="U31" s="95">
        <v>24</v>
      </c>
      <c r="V31" s="153" t="e">
        <f t="shared" si="0"/>
        <v>#VALUE!</v>
      </c>
    </row>
    <row r="32" spans="1:23" ht="50.25" hidden="1" customHeight="1" x14ac:dyDescent="0.3">
      <c r="A32" s="17" t="str">
        <f>CDT!B30</f>
        <v>Artéméther injectable 40 mg</v>
      </c>
      <c r="B32" s="79"/>
      <c r="C32" s="110"/>
      <c r="D32" s="121" t="str">
        <f t="shared" si="1"/>
        <v/>
      </c>
      <c r="E32" s="119"/>
      <c r="F32" s="79"/>
      <c r="G32" s="79"/>
      <c r="H32" s="79"/>
      <c r="I32" s="79"/>
      <c r="J32" s="79"/>
      <c r="K32" s="110"/>
      <c r="L32" s="431" t="str">
        <f t="shared" si="2"/>
        <v>0</v>
      </c>
      <c r="M32" s="428" t="str">
        <f t="shared" si="3"/>
        <v>0</v>
      </c>
      <c r="N32" s="250" t="str">
        <f t="shared" si="4"/>
        <v>0</v>
      </c>
      <c r="O32" s="251"/>
      <c r="P32" s="79"/>
      <c r="R32" s="152">
        <f t="shared" si="5"/>
        <v>90</v>
      </c>
      <c r="S32" s="68" t="e">
        <f t="shared" si="6"/>
        <v>#VALUE!</v>
      </c>
      <c r="T32" s="68" t="e">
        <f t="shared" si="7"/>
        <v>#VALUE!</v>
      </c>
      <c r="U32" s="95">
        <v>1</v>
      </c>
      <c r="V32" s="153" t="e">
        <f t="shared" si="0"/>
        <v>#VALUE!</v>
      </c>
    </row>
    <row r="33" spans="1:22" ht="50.25" hidden="1" customHeight="1" x14ac:dyDescent="0.3">
      <c r="A33" s="17" t="str">
        <f>CDT!B31</f>
        <v>Artéméther injectable 80 mg</v>
      </c>
      <c r="B33" s="79"/>
      <c r="C33" s="110"/>
      <c r="D33" s="121" t="str">
        <f t="shared" si="1"/>
        <v/>
      </c>
      <c r="E33" s="119"/>
      <c r="F33" s="79"/>
      <c r="G33" s="79"/>
      <c r="H33" s="79"/>
      <c r="I33" s="79"/>
      <c r="J33" s="79"/>
      <c r="K33" s="110"/>
      <c r="L33" s="431" t="str">
        <f t="shared" si="2"/>
        <v>0</v>
      </c>
      <c r="M33" s="428" t="str">
        <f t="shared" si="3"/>
        <v>0</v>
      </c>
      <c r="N33" s="250" t="str">
        <f t="shared" si="4"/>
        <v>0</v>
      </c>
      <c r="O33" s="251"/>
      <c r="P33" s="79"/>
      <c r="R33" s="152">
        <f t="shared" si="5"/>
        <v>90</v>
      </c>
      <c r="S33" s="68" t="e">
        <f t="shared" si="6"/>
        <v>#VALUE!</v>
      </c>
      <c r="T33" s="68" t="e">
        <f t="shared" si="7"/>
        <v>#VALUE!</v>
      </c>
      <c r="U33" s="95">
        <v>1</v>
      </c>
      <c r="V33" s="153" t="e">
        <f t="shared" si="0"/>
        <v>#VALUE!</v>
      </c>
    </row>
    <row r="34" spans="1:22" ht="50.25" hidden="1" customHeight="1" x14ac:dyDescent="0.3">
      <c r="A34" s="17" t="str">
        <f>CDT!B32</f>
        <v>Artésunate injectable 60 mg</v>
      </c>
      <c r="B34" s="79"/>
      <c r="C34" s="110"/>
      <c r="D34" s="121" t="str">
        <f t="shared" si="1"/>
        <v/>
      </c>
      <c r="E34" s="119"/>
      <c r="F34" s="79"/>
      <c r="G34" s="79"/>
      <c r="H34" s="79"/>
      <c r="I34" s="79"/>
      <c r="J34" s="79"/>
      <c r="K34" s="110"/>
      <c r="L34" s="431" t="str">
        <f t="shared" si="2"/>
        <v>0</v>
      </c>
      <c r="M34" s="428" t="str">
        <f t="shared" si="3"/>
        <v>0</v>
      </c>
      <c r="N34" s="250" t="str">
        <f t="shared" si="4"/>
        <v>0</v>
      </c>
      <c r="O34" s="251"/>
      <c r="P34" s="79"/>
      <c r="R34" s="152">
        <f t="shared" si="5"/>
        <v>90</v>
      </c>
      <c r="S34" s="68" t="e">
        <f t="shared" si="6"/>
        <v>#VALUE!</v>
      </c>
      <c r="T34" s="68" t="e">
        <f t="shared" si="7"/>
        <v>#VALUE!</v>
      </c>
      <c r="U34" s="95">
        <v>1</v>
      </c>
      <c r="V34" s="153" t="e">
        <f t="shared" si="0"/>
        <v>#VALUE!</v>
      </c>
    </row>
    <row r="35" spans="1:22" ht="50.25" hidden="1" customHeight="1" x14ac:dyDescent="0.3">
      <c r="A35" s="17" t="str">
        <f>CDT!B33</f>
        <v xml:space="preserve"> Sulfadoxine Pyriméthamine:  (SP)</v>
      </c>
      <c r="B35" s="79"/>
      <c r="C35" s="110"/>
      <c r="D35" s="121" t="str">
        <f t="shared" si="1"/>
        <v/>
      </c>
      <c r="E35" s="119"/>
      <c r="F35" s="79"/>
      <c r="G35" s="79"/>
      <c r="H35" s="79"/>
      <c r="I35" s="79"/>
      <c r="J35" s="79"/>
      <c r="K35" s="110"/>
      <c r="L35" s="431" t="str">
        <f t="shared" si="2"/>
        <v>0</v>
      </c>
      <c r="M35" s="428" t="str">
        <f t="shared" si="3"/>
        <v>0</v>
      </c>
      <c r="N35" s="250" t="str">
        <f t="shared" si="4"/>
        <v>0</v>
      </c>
      <c r="O35" s="251"/>
      <c r="P35" s="79"/>
      <c r="R35" s="152">
        <f t="shared" si="5"/>
        <v>90</v>
      </c>
      <c r="S35" s="68" t="e">
        <f t="shared" si="6"/>
        <v>#VALUE!</v>
      </c>
      <c r="T35" s="68" t="e">
        <f t="shared" si="7"/>
        <v>#VALUE!</v>
      </c>
      <c r="U35" s="95">
        <v>3</v>
      </c>
      <c r="V35" s="153" t="e">
        <f t="shared" si="0"/>
        <v>#VALUE!</v>
      </c>
    </row>
    <row r="36" spans="1:22" ht="45.75" customHeight="1" thickBot="1" x14ac:dyDescent="0.35">
      <c r="A36" s="231" t="str">
        <f>CDT!B34</f>
        <v>Test de Diagnostic Rapide  : (TDR)</v>
      </c>
      <c r="B36" s="79"/>
      <c r="C36" s="110"/>
      <c r="D36" s="305" t="str">
        <f t="shared" si="1"/>
        <v/>
      </c>
      <c r="E36" s="119"/>
      <c r="F36" s="79"/>
      <c r="G36" s="79"/>
      <c r="H36" s="79"/>
      <c r="I36" s="79"/>
      <c r="J36" s="79"/>
      <c r="K36" s="110"/>
      <c r="L36" s="431" t="str">
        <f t="shared" si="2"/>
        <v>0</v>
      </c>
      <c r="M36" s="428" t="str">
        <f t="shared" si="3"/>
        <v>0</v>
      </c>
      <c r="N36" s="250" t="str">
        <f t="shared" si="4"/>
        <v>0</v>
      </c>
      <c r="O36" s="251"/>
      <c r="P36" s="79"/>
      <c r="R36" s="152">
        <f t="shared" si="5"/>
        <v>90</v>
      </c>
      <c r="S36" s="68" t="e">
        <f t="shared" si="6"/>
        <v>#VALUE!</v>
      </c>
      <c r="T36" s="68" t="e">
        <f t="shared" si="7"/>
        <v>#VALUE!</v>
      </c>
      <c r="U36" s="95">
        <v>1</v>
      </c>
      <c r="V36" s="153" t="e">
        <f t="shared" si="0"/>
        <v>#VALUE!</v>
      </c>
    </row>
    <row r="37" spans="1:22" ht="34.5" hidden="1" customHeight="1" x14ac:dyDescent="0.3">
      <c r="A37" s="17" t="str">
        <f>CDT!B35</f>
        <v>Moustiquaire à Imprégnation Durable: (MID)</v>
      </c>
      <c r="B37" s="79"/>
      <c r="C37" s="110"/>
      <c r="D37" s="304">
        <f t="shared" ref="D37:D50" si="8">B37+C37</f>
        <v>0</v>
      </c>
      <c r="E37" s="119"/>
      <c r="F37" s="79"/>
      <c r="G37" s="79"/>
      <c r="H37" s="79"/>
      <c r="I37" s="79"/>
      <c r="J37" s="79"/>
      <c r="K37" s="110"/>
      <c r="L37" s="113">
        <f t="shared" ref="L37:L50" si="9">IF(J37=0,E37,((D37*90)/(90-J37)))</f>
        <v>0</v>
      </c>
      <c r="M37" s="55">
        <f t="shared" ref="M37:M50" si="10">(E37/R37)*30</f>
        <v>0</v>
      </c>
      <c r="N37" s="114">
        <f t="shared" ref="N37:N49" si="11">IF(J37=0,((E37+L37)-K37),((L37*2)-K37))</f>
        <v>0</v>
      </c>
      <c r="O37" s="111" t="str">
        <f t="shared" ref="O37:O50" si="12">IF(N37=0,"0",N37)</f>
        <v>0</v>
      </c>
      <c r="P37" s="79"/>
      <c r="R37" s="152">
        <f t="shared" si="5"/>
        <v>90</v>
      </c>
      <c r="S37" s="68">
        <f t="shared" si="6"/>
        <v>0</v>
      </c>
      <c r="T37" s="68">
        <f t="shared" si="7"/>
        <v>0</v>
      </c>
      <c r="U37" s="95">
        <v>1</v>
      </c>
      <c r="V37" s="153" t="str">
        <f t="shared" si="0"/>
        <v/>
      </c>
    </row>
    <row r="38" spans="1:22" ht="34.5" hidden="1" customHeight="1" x14ac:dyDescent="0.3">
      <c r="A38" s="17" t="str">
        <f>CDT!B40</f>
        <v>Artésunate Amodiaquine: (ASAQ) : 3 cp (25/67,5 mg)</v>
      </c>
      <c r="B38" s="79"/>
      <c r="C38" s="110"/>
      <c r="D38" s="121">
        <f t="shared" si="8"/>
        <v>0</v>
      </c>
      <c r="E38" s="119"/>
      <c r="F38" s="79"/>
      <c r="G38" s="79"/>
      <c r="H38" s="79"/>
      <c r="I38" s="79"/>
      <c r="J38" s="79"/>
      <c r="K38" s="110"/>
      <c r="L38" s="113">
        <f t="shared" si="9"/>
        <v>0</v>
      </c>
      <c r="M38" s="55">
        <f t="shared" si="10"/>
        <v>0</v>
      </c>
      <c r="N38" s="114">
        <f t="shared" si="11"/>
        <v>0</v>
      </c>
      <c r="O38" s="111" t="str">
        <f t="shared" si="12"/>
        <v>0</v>
      </c>
      <c r="P38" s="79"/>
      <c r="R38" s="152">
        <f t="shared" si="5"/>
        <v>90</v>
      </c>
      <c r="S38" s="68">
        <f t="shared" si="6"/>
        <v>0</v>
      </c>
      <c r="T38" s="68">
        <f t="shared" si="7"/>
        <v>0</v>
      </c>
      <c r="U38" s="95">
        <v>3</v>
      </c>
      <c r="V38" s="153" t="str">
        <f t="shared" si="0"/>
        <v/>
      </c>
    </row>
    <row r="39" spans="1:22" ht="34.5" hidden="1" customHeight="1" x14ac:dyDescent="0.3">
      <c r="A39" s="17" t="str">
        <f>CDT!B41</f>
        <v>Artésunate Amodiaquine: (ASAQ) 3 cp (50/135 mg)</v>
      </c>
      <c r="B39" s="79"/>
      <c r="C39" s="110"/>
      <c r="D39" s="121">
        <f t="shared" si="8"/>
        <v>0</v>
      </c>
      <c r="E39" s="119"/>
      <c r="F39" s="79"/>
      <c r="G39" s="79"/>
      <c r="H39" s="79"/>
      <c r="I39" s="79"/>
      <c r="J39" s="79"/>
      <c r="K39" s="110"/>
      <c r="L39" s="113">
        <f t="shared" si="9"/>
        <v>0</v>
      </c>
      <c r="M39" s="55">
        <f t="shared" si="10"/>
        <v>0</v>
      </c>
      <c r="N39" s="114">
        <f t="shared" si="11"/>
        <v>0</v>
      </c>
      <c r="O39" s="111" t="str">
        <f t="shared" si="12"/>
        <v>0</v>
      </c>
      <c r="P39" s="79"/>
      <c r="R39" s="152">
        <f t="shared" si="5"/>
        <v>90</v>
      </c>
      <c r="S39" s="68">
        <f t="shared" si="6"/>
        <v>0</v>
      </c>
      <c r="T39" s="68">
        <f t="shared" si="7"/>
        <v>0</v>
      </c>
      <c r="U39" s="95">
        <v>3</v>
      </c>
      <c r="V39" s="153" t="str">
        <f t="shared" si="0"/>
        <v/>
      </c>
    </row>
    <row r="40" spans="1:22" ht="34.5" hidden="1" customHeight="1" x14ac:dyDescent="0.3">
      <c r="A40" s="17" t="str">
        <f>CDT!B42</f>
        <v>Artésunate Amodiaquine: (ASAQ) 3 cp (100/270 mg)</v>
      </c>
      <c r="B40" s="79"/>
      <c r="C40" s="110"/>
      <c r="D40" s="121">
        <f t="shared" si="8"/>
        <v>0</v>
      </c>
      <c r="E40" s="119"/>
      <c r="F40" s="79"/>
      <c r="G40" s="79"/>
      <c r="H40" s="79"/>
      <c r="I40" s="79"/>
      <c r="J40" s="79"/>
      <c r="K40" s="110"/>
      <c r="L40" s="113">
        <f t="shared" si="9"/>
        <v>0</v>
      </c>
      <c r="M40" s="55">
        <f t="shared" si="10"/>
        <v>0</v>
      </c>
      <c r="N40" s="114">
        <f t="shared" si="11"/>
        <v>0</v>
      </c>
      <c r="O40" s="111" t="str">
        <f t="shared" si="12"/>
        <v>0</v>
      </c>
      <c r="P40" s="79"/>
      <c r="R40" s="152">
        <f t="shared" si="5"/>
        <v>90</v>
      </c>
      <c r="S40" s="68">
        <f t="shared" si="6"/>
        <v>0</v>
      </c>
      <c r="T40" s="68">
        <f t="shared" si="7"/>
        <v>0</v>
      </c>
      <c r="U40" s="95">
        <v>3</v>
      </c>
      <c r="V40" s="153" t="str">
        <f t="shared" si="0"/>
        <v/>
      </c>
    </row>
    <row r="41" spans="1:22" ht="34.5" hidden="1" customHeight="1" x14ac:dyDescent="0.3">
      <c r="A41" s="17" t="str">
        <f>CDT!B43</f>
        <v>Artésunate Amodiaquine: (ASAQ) 6 cp (100/270 mg)</v>
      </c>
      <c r="B41" s="79"/>
      <c r="C41" s="110"/>
      <c r="D41" s="121">
        <f t="shared" si="8"/>
        <v>0</v>
      </c>
      <c r="E41" s="119"/>
      <c r="F41" s="79"/>
      <c r="G41" s="79"/>
      <c r="H41" s="79"/>
      <c r="I41" s="79"/>
      <c r="J41" s="79"/>
      <c r="K41" s="110"/>
      <c r="L41" s="113">
        <f t="shared" si="9"/>
        <v>0</v>
      </c>
      <c r="M41" s="55">
        <f t="shared" si="10"/>
        <v>0</v>
      </c>
      <c r="N41" s="114">
        <f t="shared" si="11"/>
        <v>0</v>
      </c>
      <c r="O41" s="111" t="str">
        <f t="shared" si="12"/>
        <v>0</v>
      </c>
      <c r="P41" s="79"/>
      <c r="R41" s="152">
        <f t="shared" si="5"/>
        <v>90</v>
      </c>
      <c r="S41" s="68">
        <f t="shared" si="6"/>
        <v>0</v>
      </c>
      <c r="T41" s="68">
        <f t="shared" si="7"/>
        <v>0</v>
      </c>
      <c r="U41" s="95">
        <v>3</v>
      </c>
      <c r="V41" s="153" t="str">
        <f t="shared" si="0"/>
        <v/>
      </c>
    </row>
    <row r="42" spans="1:22" ht="34.5" hidden="1" customHeight="1" x14ac:dyDescent="0.3">
      <c r="A42" s="17" t="str">
        <f>CDT!B36</f>
        <v>Dihydroartéminisine Pipéraquine– Plaq / 3 comp 
( DHA-PPQ)  20/160 mg</v>
      </c>
      <c r="B42" s="79"/>
      <c r="C42" s="110"/>
      <c r="D42" s="121">
        <f t="shared" si="8"/>
        <v>0</v>
      </c>
      <c r="E42" s="119"/>
      <c r="F42" s="79"/>
      <c r="G42" s="79"/>
      <c r="H42" s="79"/>
      <c r="I42" s="79"/>
      <c r="J42" s="79"/>
      <c r="K42" s="110"/>
      <c r="L42" s="113">
        <f t="shared" si="9"/>
        <v>0</v>
      </c>
      <c r="M42" s="55">
        <f t="shared" si="10"/>
        <v>0</v>
      </c>
      <c r="N42" s="114">
        <f t="shared" si="11"/>
        <v>0</v>
      </c>
      <c r="O42" s="111" t="str">
        <f t="shared" si="12"/>
        <v>0</v>
      </c>
      <c r="P42" s="79"/>
      <c r="R42" s="152">
        <f t="shared" si="5"/>
        <v>90</v>
      </c>
      <c r="S42" s="68">
        <f t="shared" si="6"/>
        <v>0</v>
      </c>
      <c r="T42" s="68">
        <f t="shared" si="7"/>
        <v>0</v>
      </c>
      <c r="U42" s="95">
        <v>1</v>
      </c>
      <c r="V42" s="153" t="str">
        <f t="shared" si="0"/>
        <v/>
      </c>
    </row>
    <row r="43" spans="1:22" ht="34.5" hidden="1" customHeight="1" x14ac:dyDescent="0.3">
      <c r="A43" s="17" t="str">
        <f>CDT!B37</f>
        <v>Dihydroartéminisine Pipéraquine– Plaq / 3 comp 
( DHA-PPQ)  40/320 mg</v>
      </c>
      <c r="B43" s="79"/>
      <c r="C43" s="110"/>
      <c r="D43" s="121">
        <f t="shared" si="8"/>
        <v>0</v>
      </c>
      <c r="E43" s="119"/>
      <c r="F43" s="79"/>
      <c r="G43" s="79"/>
      <c r="H43" s="79"/>
      <c r="I43" s="79"/>
      <c r="J43" s="79"/>
      <c r="K43" s="110"/>
      <c r="L43" s="113">
        <f t="shared" si="9"/>
        <v>0</v>
      </c>
      <c r="M43" s="55">
        <f t="shared" si="10"/>
        <v>0</v>
      </c>
      <c r="N43" s="114">
        <f t="shared" si="11"/>
        <v>0</v>
      </c>
      <c r="O43" s="111" t="str">
        <f t="shared" si="12"/>
        <v>0</v>
      </c>
      <c r="P43" s="79"/>
      <c r="R43" s="152">
        <f t="shared" si="5"/>
        <v>90</v>
      </c>
      <c r="S43" s="68">
        <f t="shared" si="6"/>
        <v>0</v>
      </c>
      <c r="T43" s="68">
        <f t="shared" si="7"/>
        <v>0</v>
      </c>
      <c r="U43" s="95">
        <v>1</v>
      </c>
      <c r="V43" s="153" t="str">
        <f t="shared" si="0"/>
        <v/>
      </c>
    </row>
    <row r="44" spans="1:22" ht="34.5" hidden="1" customHeight="1" x14ac:dyDescent="0.3">
      <c r="A44" s="17" t="str">
        <f>CDT!B38</f>
        <v>Dihydroartéminisine Pipéraquine– Plaq / 6 comp 
( DHA-PPQ)  40/320 mg</v>
      </c>
      <c r="B44" s="79"/>
      <c r="C44" s="110"/>
      <c r="D44" s="121">
        <f t="shared" si="8"/>
        <v>0</v>
      </c>
      <c r="E44" s="119"/>
      <c r="F44" s="79"/>
      <c r="G44" s="79"/>
      <c r="H44" s="79"/>
      <c r="I44" s="79"/>
      <c r="J44" s="79"/>
      <c r="K44" s="110"/>
      <c r="L44" s="113">
        <f t="shared" si="9"/>
        <v>0</v>
      </c>
      <c r="M44" s="55">
        <f t="shared" si="10"/>
        <v>0</v>
      </c>
      <c r="N44" s="114">
        <f t="shared" si="11"/>
        <v>0</v>
      </c>
      <c r="O44" s="111" t="str">
        <f t="shared" si="12"/>
        <v>0</v>
      </c>
      <c r="P44" s="79"/>
      <c r="R44" s="152">
        <f t="shared" si="5"/>
        <v>90</v>
      </c>
      <c r="S44" s="68">
        <f t="shared" si="6"/>
        <v>0</v>
      </c>
      <c r="T44" s="68">
        <f t="shared" si="7"/>
        <v>0</v>
      </c>
      <c r="U44" s="95">
        <v>1</v>
      </c>
      <c r="V44" s="153" t="str">
        <f t="shared" si="0"/>
        <v/>
      </c>
    </row>
    <row r="45" spans="1:22" ht="34.5" hidden="1" customHeight="1" x14ac:dyDescent="0.3">
      <c r="A45" s="17" t="str">
        <f>CDT!B44</f>
        <v>Artésunate - Méfloquine (AS-MF)</v>
      </c>
      <c r="B45" s="79"/>
      <c r="C45" s="110"/>
      <c r="D45" s="121">
        <f t="shared" si="8"/>
        <v>0</v>
      </c>
      <c r="E45" s="119"/>
      <c r="F45" s="79"/>
      <c r="G45" s="79"/>
      <c r="H45" s="79"/>
      <c r="I45" s="79"/>
      <c r="J45" s="79"/>
      <c r="K45" s="110"/>
      <c r="L45" s="113">
        <f t="shared" si="9"/>
        <v>0</v>
      </c>
      <c r="M45" s="55">
        <f t="shared" si="10"/>
        <v>0</v>
      </c>
      <c r="N45" s="114">
        <f t="shared" si="11"/>
        <v>0</v>
      </c>
      <c r="O45" s="111" t="str">
        <f t="shared" si="12"/>
        <v>0</v>
      </c>
      <c r="P45" s="79"/>
      <c r="R45" s="152">
        <f t="shared" si="5"/>
        <v>90</v>
      </c>
      <c r="S45" s="68">
        <f t="shared" si="6"/>
        <v>0</v>
      </c>
      <c r="T45" s="68">
        <f t="shared" si="7"/>
        <v>0</v>
      </c>
      <c r="U45" s="95">
        <v>1</v>
      </c>
      <c r="V45" s="153" t="str">
        <f t="shared" si="0"/>
        <v/>
      </c>
    </row>
    <row r="46" spans="1:22" ht="34.5" hidden="1" customHeight="1" x14ac:dyDescent="0.3">
      <c r="A46" s="17" t="str">
        <f>CDT!B45</f>
        <v>Quinine comprimé 300mg</v>
      </c>
      <c r="B46" s="79"/>
      <c r="C46" s="110"/>
      <c r="D46" s="121">
        <f t="shared" si="8"/>
        <v>0</v>
      </c>
      <c r="E46" s="119"/>
      <c r="F46" s="79"/>
      <c r="G46" s="79"/>
      <c r="H46" s="79"/>
      <c r="I46" s="79"/>
      <c r="J46" s="79"/>
      <c r="K46" s="110"/>
      <c r="L46" s="113">
        <f t="shared" si="9"/>
        <v>0</v>
      </c>
      <c r="M46" s="55">
        <f t="shared" si="10"/>
        <v>0</v>
      </c>
      <c r="N46" s="114">
        <f t="shared" si="11"/>
        <v>0</v>
      </c>
      <c r="O46" s="111" t="str">
        <f t="shared" si="12"/>
        <v>0</v>
      </c>
      <c r="P46" s="79"/>
      <c r="R46" s="152">
        <f t="shared" si="5"/>
        <v>90</v>
      </c>
      <c r="S46" s="68">
        <f t="shared" si="6"/>
        <v>0</v>
      </c>
      <c r="T46" s="68">
        <f t="shared" si="7"/>
        <v>0</v>
      </c>
      <c r="U46" s="95">
        <v>1</v>
      </c>
      <c r="V46" s="153" t="str">
        <f t="shared" si="0"/>
        <v/>
      </c>
    </row>
    <row r="47" spans="1:22" ht="34.5" hidden="1" customHeight="1" x14ac:dyDescent="0.3">
      <c r="A47" s="17" t="str">
        <f>CDT!B46</f>
        <v>Quinine injectable 300 mg</v>
      </c>
      <c r="B47" s="79"/>
      <c r="C47" s="110"/>
      <c r="D47" s="121">
        <f t="shared" si="8"/>
        <v>0</v>
      </c>
      <c r="E47" s="119"/>
      <c r="F47" s="79"/>
      <c r="G47" s="79"/>
      <c r="H47" s="79"/>
      <c r="I47" s="79"/>
      <c r="J47" s="79"/>
      <c r="K47" s="110"/>
      <c r="L47" s="113">
        <f t="shared" si="9"/>
        <v>0</v>
      </c>
      <c r="M47" s="55">
        <f t="shared" si="10"/>
        <v>0</v>
      </c>
      <c r="N47" s="114">
        <f t="shared" si="11"/>
        <v>0</v>
      </c>
      <c r="O47" s="111" t="str">
        <f t="shared" si="12"/>
        <v>0</v>
      </c>
      <c r="P47" s="79"/>
      <c r="R47" s="152">
        <f t="shared" si="5"/>
        <v>90</v>
      </c>
      <c r="S47" s="68">
        <f t="shared" si="6"/>
        <v>0</v>
      </c>
      <c r="T47" s="68">
        <f t="shared" si="7"/>
        <v>0</v>
      </c>
      <c r="U47" s="95">
        <v>1</v>
      </c>
      <c r="V47" s="153" t="str">
        <f t="shared" si="0"/>
        <v/>
      </c>
    </row>
    <row r="48" spans="1:22" ht="34.5" hidden="1" customHeight="1" x14ac:dyDescent="0.3">
      <c r="A48" s="17" t="str">
        <f>CDT!B47</f>
        <v>Quinine injectable 600 mg</v>
      </c>
      <c r="B48" s="79"/>
      <c r="C48" s="110"/>
      <c r="D48" s="121">
        <f t="shared" si="8"/>
        <v>0</v>
      </c>
      <c r="E48" s="119"/>
      <c r="F48" s="79"/>
      <c r="G48" s="79"/>
      <c r="H48" s="79"/>
      <c r="I48" s="79"/>
      <c r="J48" s="79"/>
      <c r="K48" s="110"/>
      <c r="L48" s="113">
        <f t="shared" si="9"/>
        <v>0</v>
      </c>
      <c r="M48" s="55">
        <f t="shared" si="10"/>
        <v>0</v>
      </c>
      <c r="N48" s="114">
        <f t="shared" si="11"/>
        <v>0</v>
      </c>
      <c r="O48" s="111" t="str">
        <f t="shared" si="12"/>
        <v>0</v>
      </c>
      <c r="P48" s="79"/>
      <c r="R48" s="152">
        <f t="shared" si="5"/>
        <v>90</v>
      </c>
      <c r="S48" s="68">
        <f t="shared" si="6"/>
        <v>0</v>
      </c>
      <c r="T48" s="68">
        <f t="shared" si="7"/>
        <v>0</v>
      </c>
      <c r="U48" s="95">
        <v>1</v>
      </c>
      <c r="V48" s="153" t="str">
        <f t="shared" si="0"/>
        <v/>
      </c>
    </row>
    <row r="49" spans="1:22" ht="34.5" hidden="1" customHeight="1" x14ac:dyDescent="0.3">
      <c r="A49" s="17" t="str">
        <f>CDT!B48</f>
        <v>Quinine injectable 600 mg</v>
      </c>
      <c r="B49" s="79"/>
      <c r="C49" s="110"/>
      <c r="D49" s="121">
        <f t="shared" si="8"/>
        <v>0</v>
      </c>
      <c r="E49" s="119"/>
      <c r="F49" s="79"/>
      <c r="G49" s="79"/>
      <c r="H49" s="79"/>
      <c r="I49" s="79"/>
      <c r="J49" s="79"/>
      <c r="K49" s="110"/>
      <c r="L49" s="113">
        <f t="shared" si="9"/>
        <v>0</v>
      </c>
      <c r="M49" s="55">
        <f t="shared" si="10"/>
        <v>0</v>
      </c>
      <c r="N49" s="114">
        <f t="shared" si="11"/>
        <v>0</v>
      </c>
      <c r="O49" s="111" t="str">
        <f t="shared" si="12"/>
        <v>0</v>
      </c>
      <c r="P49" s="79"/>
      <c r="R49" s="152">
        <f t="shared" si="5"/>
        <v>90</v>
      </c>
      <c r="S49" s="68">
        <f t="shared" si="6"/>
        <v>0</v>
      </c>
      <c r="T49" s="68">
        <f t="shared" si="7"/>
        <v>0</v>
      </c>
      <c r="U49" s="95">
        <v>1</v>
      </c>
      <c r="V49" s="153" t="str">
        <f t="shared" si="0"/>
        <v/>
      </c>
    </row>
    <row r="50" spans="1:22" ht="34.5" hidden="1" customHeight="1" thickBot="1" x14ac:dyDescent="0.35">
      <c r="A50" s="17" t="str">
        <f>CDT!B49</f>
        <v>Artéméther injectable 100 mg</v>
      </c>
      <c r="B50" s="79"/>
      <c r="C50" s="110"/>
      <c r="D50" s="122">
        <f t="shared" si="8"/>
        <v>0</v>
      </c>
      <c r="E50" s="119"/>
      <c r="F50" s="79"/>
      <c r="G50" s="79"/>
      <c r="H50" s="79"/>
      <c r="I50" s="79"/>
      <c r="J50" s="79"/>
      <c r="K50" s="110"/>
      <c r="L50" s="115">
        <f t="shared" si="9"/>
        <v>0</v>
      </c>
      <c r="M50" s="130">
        <f t="shared" si="10"/>
        <v>0</v>
      </c>
      <c r="N50" s="116">
        <f>IF(J50=0,((E50+L50)-K50),((L50*2)-K50))</f>
        <v>0</v>
      </c>
      <c r="O50" s="111" t="str">
        <f t="shared" si="12"/>
        <v>0</v>
      </c>
      <c r="P50" s="79"/>
      <c r="R50" s="152">
        <f t="shared" si="5"/>
        <v>90</v>
      </c>
      <c r="S50" s="68">
        <f>D50-(E50+G50+I50+H50)</f>
        <v>0</v>
      </c>
      <c r="T50" s="68">
        <f t="shared" si="7"/>
        <v>0</v>
      </c>
      <c r="U50" s="95">
        <v>1</v>
      </c>
      <c r="V50" s="153" t="str">
        <f t="shared" si="0"/>
        <v/>
      </c>
    </row>
    <row r="51" spans="1:22" ht="34.5" hidden="1" customHeight="1" x14ac:dyDescent="0.3">
      <c r="A51" s="17"/>
      <c r="B51" s="79"/>
      <c r="C51" s="79"/>
      <c r="D51" s="56"/>
      <c r="E51" s="79"/>
      <c r="F51" s="79"/>
      <c r="G51" s="79"/>
      <c r="H51" s="79"/>
      <c r="I51" s="79"/>
      <c r="J51" s="79"/>
      <c r="K51" s="79"/>
      <c r="L51" s="57"/>
      <c r="M51" s="57"/>
      <c r="N51" s="58"/>
      <c r="O51" s="80"/>
      <c r="P51" s="79"/>
      <c r="R51" s="152"/>
      <c r="S51" s="68"/>
      <c r="T51" s="68"/>
      <c r="U51" s="95"/>
      <c r="V51" s="153" t="str">
        <f t="shared" si="0"/>
        <v/>
      </c>
    </row>
    <row r="52" spans="1:22" ht="34.5" hidden="1" customHeight="1" x14ac:dyDescent="0.3">
      <c r="A52" s="17"/>
      <c r="B52" s="79"/>
      <c r="C52" s="79"/>
      <c r="D52" s="53"/>
      <c r="E52" s="79"/>
      <c r="F52" s="79"/>
      <c r="G52" s="79"/>
      <c r="H52" s="79"/>
      <c r="I52" s="79"/>
      <c r="J52" s="79"/>
      <c r="K52" s="79"/>
      <c r="L52" s="54"/>
      <c r="M52" s="54"/>
      <c r="N52" s="55"/>
      <c r="O52" s="80"/>
      <c r="P52" s="79"/>
      <c r="R52" s="152"/>
      <c r="S52" s="68"/>
      <c r="T52" s="68"/>
      <c r="U52" s="95"/>
      <c r="V52" s="153" t="str">
        <f t="shared" si="0"/>
        <v/>
      </c>
    </row>
    <row r="53" spans="1:22" s="235" customFormat="1" ht="16.5" customHeight="1" x14ac:dyDescent="0.35">
      <c r="A53" s="494" t="s">
        <v>290</v>
      </c>
      <c r="B53" s="494"/>
      <c r="C53" s="494"/>
      <c r="D53" s="494"/>
      <c r="E53" s="232"/>
      <c r="F53" s="232"/>
      <c r="G53" s="233" t="s">
        <v>298</v>
      </c>
      <c r="H53" s="233"/>
      <c r="I53" s="232"/>
      <c r="J53" s="234"/>
      <c r="K53" s="232"/>
      <c r="L53" s="232"/>
      <c r="M53" s="232"/>
      <c r="N53" s="232"/>
      <c r="O53" s="232"/>
      <c r="Q53" s="236"/>
      <c r="R53" s="237"/>
      <c r="S53" s="238"/>
      <c r="T53" s="238"/>
      <c r="U53" s="239"/>
      <c r="V53" s="240"/>
    </row>
    <row r="54" spans="1:22" ht="34.5" customHeight="1" x14ac:dyDescent="0.3">
      <c r="A54" s="18"/>
      <c r="B54" s="18"/>
      <c r="C54" s="18"/>
      <c r="D54" s="18"/>
      <c r="E54" s="18"/>
      <c r="F54" s="18"/>
      <c r="G54" s="18"/>
      <c r="H54" s="18"/>
      <c r="I54" s="18"/>
      <c r="J54" s="18"/>
      <c r="K54" s="18"/>
      <c r="L54" s="18"/>
      <c r="M54" s="18"/>
      <c r="N54" s="18"/>
      <c r="O54" s="18"/>
      <c r="R54" s="154"/>
      <c r="S54" s="69"/>
      <c r="T54" s="69"/>
      <c r="U54" s="70"/>
      <c r="V54" s="155"/>
    </row>
    <row r="55" spans="1:22" ht="35.25" customHeight="1" x14ac:dyDescent="0.3">
      <c r="B55" s="18"/>
      <c r="C55" s="18"/>
      <c r="D55" s="18"/>
      <c r="E55" s="18"/>
      <c r="F55" s="18"/>
      <c r="I55" s="18"/>
      <c r="J55" s="18"/>
      <c r="K55" s="18"/>
      <c r="L55" s="18"/>
      <c r="M55" s="18"/>
      <c r="N55" s="18"/>
      <c r="O55" s="18"/>
      <c r="R55" s="154"/>
      <c r="S55" s="69"/>
      <c r="T55" s="69"/>
      <c r="U55" s="70"/>
      <c r="V55" s="155"/>
    </row>
    <row r="56" spans="1:22" s="235" customFormat="1" ht="16.5" customHeight="1" x14ac:dyDescent="0.35">
      <c r="A56" s="494" t="s">
        <v>289</v>
      </c>
      <c r="B56" s="494"/>
      <c r="C56" s="494"/>
      <c r="D56" s="494"/>
      <c r="E56" s="232"/>
      <c r="F56" s="232"/>
      <c r="G56" s="561" t="s">
        <v>299</v>
      </c>
      <c r="H56" s="561"/>
      <c r="I56" s="561"/>
      <c r="J56" s="561"/>
      <c r="K56" s="561"/>
      <c r="L56" s="561"/>
      <c r="M56" s="561"/>
      <c r="N56" s="561"/>
      <c r="O56" s="561"/>
      <c r="Q56" s="236"/>
      <c r="R56" s="237"/>
      <c r="S56" s="238"/>
      <c r="T56" s="238"/>
      <c r="U56" s="239"/>
      <c r="V56" s="240"/>
    </row>
  </sheetData>
  <mergeCells count="26">
    <mergeCell ref="A56:D56"/>
    <mergeCell ref="G56:O56"/>
    <mergeCell ref="A23:C23"/>
    <mergeCell ref="D23:F23"/>
    <mergeCell ref="I23:N23"/>
    <mergeCell ref="O23:P23"/>
    <mergeCell ref="A26:A27"/>
    <mergeCell ref="A53:D53"/>
    <mergeCell ref="A19:C19"/>
    <mergeCell ref="D19:N19"/>
    <mergeCell ref="R19:V19"/>
    <mergeCell ref="A21:C21"/>
    <mergeCell ref="D21:H21"/>
    <mergeCell ref="O21:P21"/>
    <mergeCell ref="L17:P17"/>
    <mergeCell ref="A1:B1"/>
    <mergeCell ref="A3:B3"/>
    <mergeCell ref="A4:B4"/>
    <mergeCell ref="A11:O11"/>
    <mergeCell ref="B13:C13"/>
    <mergeCell ref="E13:J13"/>
    <mergeCell ref="B15:C15"/>
    <mergeCell ref="D15:F15"/>
    <mergeCell ref="G15:I15"/>
    <mergeCell ref="B17:E17"/>
    <mergeCell ref="G17:K17"/>
  </mergeCells>
  <conditionalFormatting sqref="T28">
    <cfRule type="cellIs" dxfId="2337" priority="23" operator="greaterThan">
      <formula>0</formula>
    </cfRule>
    <cfRule type="cellIs" dxfId="2336" priority="24" operator="greaterThan">
      <formula>0</formula>
    </cfRule>
    <cfRule type="cellIs" dxfId="2335" priority="25" operator="lessThan">
      <formula>0</formula>
    </cfRule>
    <cfRule type="cellIs" dxfId="2334" priority="26" operator="notEqual">
      <formula>0</formula>
    </cfRule>
  </conditionalFormatting>
  <conditionalFormatting sqref="T29:T31">
    <cfRule type="cellIs" dxfId="2333" priority="19" operator="greaterThan">
      <formula>0</formula>
    </cfRule>
    <cfRule type="cellIs" dxfId="2332" priority="20" operator="greaterThan">
      <formula>0</formula>
    </cfRule>
    <cfRule type="cellIs" dxfId="2331" priority="21" operator="lessThan">
      <formula>0</formula>
    </cfRule>
    <cfRule type="cellIs" dxfId="2330" priority="22" operator="notEqual">
      <formula>0</formula>
    </cfRule>
  </conditionalFormatting>
  <conditionalFormatting sqref="T32:T49">
    <cfRule type="cellIs" dxfId="2329" priority="15" operator="greaterThan">
      <formula>0</formula>
    </cfRule>
    <cfRule type="cellIs" dxfId="2328" priority="16" operator="greaterThan">
      <formula>0</formula>
    </cfRule>
    <cfRule type="cellIs" dxfId="2327" priority="17" operator="lessThan">
      <formula>0</formula>
    </cfRule>
    <cfRule type="cellIs" dxfId="2326" priority="18" operator="notEqual">
      <formula>0</formula>
    </cfRule>
  </conditionalFormatting>
  <conditionalFormatting sqref="T50:T52">
    <cfRule type="cellIs" dxfId="2325" priority="11" operator="greaterThan">
      <formula>0</formula>
    </cfRule>
    <cfRule type="cellIs" dxfId="2324" priority="12" operator="greaterThan">
      <formula>0</formula>
    </cfRule>
    <cfRule type="cellIs" dxfId="2323" priority="13" operator="lessThan">
      <formula>0</formula>
    </cfRule>
    <cfRule type="cellIs" dxfId="2322" priority="14" operator="notEqual">
      <formula>0</formula>
    </cfRule>
  </conditionalFormatting>
  <conditionalFormatting sqref="K28 K50:K52">
    <cfRule type="expression" dxfId="2321" priority="9">
      <formula>K28&lt;S28</formula>
    </cfRule>
    <cfRule type="expression" dxfId="2320" priority="10">
      <formula>K28&gt;S28</formula>
    </cfRule>
  </conditionalFormatting>
  <conditionalFormatting sqref="J28">
    <cfRule type="cellIs" dxfId="2319" priority="8" operator="greaterThan">
      <formula>90</formula>
    </cfRule>
  </conditionalFormatting>
  <conditionalFormatting sqref="J37:J49">
    <cfRule type="cellIs" dxfId="2318" priority="7" operator="greaterThan">
      <formula>90</formula>
    </cfRule>
  </conditionalFormatting>
  <conditionalFormatting sqref="J50:J52">
    <cfRule type="cellIs" dxfId="2317" priority="6" operator="greaterThan">
      <formula>90</formula>
    </cfRule>
  </conditionalFormatting>
  <conditionalFormatting sqref="K37:K49">
    <cfRule type="expression" dxfId="2316" priority="4">
      <formula>K37&lt;S37</formula>
    </cfRule>
    <cfRule type="expression" dxfId="2315" priority="5">
      <formula>K37&gt;S37</formula>
    </cfRule>
  </conditionalFormatting>
  <conditionalFormatting sqref="K29:K36">
    <cfRule type="expression" dxfId="2314" priority="2">
      <formula>K29&lt;S29</formula>
    </cfRule>
    <cfRule type="expression" dxfId="2313" priority="3">
      <formula>K29&gt;S29</formula>
    </cfRule>
  </conditionalFormatting>
  <conditionalFormatting sqref="J29:J36">
    <cfRule type="cellIs" dxfId="2312" priority="1" operator="greaterThan">
      <formula>90</formula>
    </cfRule>
  </conditionalFormatting>
  <dataValidations count="9">
    <dataValidation type="whole" allowBlank="1" showInputMessage="1" showErrorMessage="1" prompt="La quantité accordée par le point Focal ne peut être supérieure à la somme du CMMa et la quantité commandée pour le trimestre._x000a_Merci de revoir la quantité dans la colonne O._x000a_" sqref="O28:O36">
      <formula1>0</formula1>
      <formula2>+M28+N28</formula2>
    </dataValidation>
    <dataValidation type="whole" allowBlank="1" showInputMessage="1" showErrorMessage="1" prompt="SVP _x000a_Veuillez inscrire le nombre d'ACS dans l'air sanitaire._x000a_Merci" sqref="O23:P23">
      <formula1>0</formula1>
      <formula2>500</formula2>
    </dataValidation>
    <dataValidation type="list" allowBlank="1" showInputMessage="1" showErrorMessage="1" sqref="D23:F23">
      <formula1>typerapport2</formula1>
    </dataValidation>
    <dataValidation errorStyle="information" allowBlank="1" showInputMessage="1" showErrorMessage="1" error="Vérifiez SVP l'inventaire physique,_x000a__x000a_MERI" sqref="K28:K36"/>
    <dataValidation allowBlank="1" showInputMessage="1" showErrorMessage="1" prompt="SVP Saisissez le Nom du site et la date de dépôt de la commande en premier. Merci" sqref="B28:B36"/>
    <dataValidation type="date" errorStyle="warning" allowBlank="1" showInputMessage="1" showErrorMessage="1" promptTitle="Instruction" prompt="SVP Saisissez la date sous le format:_x000a_00/00/0000. exemple 15/09/2016,_x000a_Merci_x000a_" sqref="D21:H21">
      <formula1>42370</formula1>
      <formula2>44926</formula2>
    </dataValidation>
    <dataValidation errorStyle="information" allowBlank="1" showInputMessage="1" showErrorMessage="1" errorTitle="Instruction" error="Saisissez le Texte en MAJUSCULE_x000a_Exemple: CMS AGOE_x000a_Merci" promptTitle="Instruction" prompt="Saisissez le Texte en MAJUSCULE_x000a_Exemple: CMS AGOE_x000a_Merci" sqref="D19:N19"/>
    <dataValidation type="whole" allowBlank="1" showInputMessage="1" showErrorMessage="1" prompt="La valeur ne peut pas être supérieure à 89_x000a_Si tel est le cas déteminer la quantité à commander directement à la colonne M._x000a_merci" sqref="J28:J52">
      <formula1>0</formula1>
      <formula2>89</formula2>
    </dataValidation>
    <dataValidation type="whole" operator="lessThanOrEqual" allowBlank="1" showInputMessage="1" showErrorMessage="1" promptTitle="instruction" prompt="La valeur de la cellule ne peut pas être supérieure à la quantité Totale inscrite dans la colonne D._x000a_Merci de vérifier." sqref="E28:E52">
      <formula1>D28</formula1>
    </dataValidation>
  </dataValidations>
  <pageMargins left="0.21" right="0.23622047244094491" top="0.74803149606299213" bottom="0.74803149606299213" header="0.31496062992125984" footer="0.31496062992125984"/>
  <pageSetup paperSize="9" scale="40" orientation="landscape" r:id="rId1"/>
  <headerFooter alignWithMargins="0">
    <oddFooter>&amp;C&amp;"Arial,Gras"PNLS /IST, Avenue des Armées, -05 BP 424 Lomé –Togo ; Tel 22 20 94 39 Fax : 22 20 94 36    Site Web : www.pnls.tg</oddFooter>
  </headerFooter>
  <drawing r:id="rId2"/>
</worksheet>
</file>

<file path=xl/worksheets/sheet8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rgb="FF00B050"/>
  </sheetPr>
  <dimension ref="A1:AA54"/>
  <sheetViews>
    <sheetView showGridLines="0" view="pageBreakPreview" topLeftCell="A11" zoomScale="80" zoomScaleNormal="125" zoomScaleSheetLayoutView="80" workbookViewId="0">
      <pane xSplit="1" ySplit="15" topLeftCell="B26" activePane="bottomRight" state="frozen"/>
      <selection activeCell="A32" sqref="A32:XFD32"/>
      <selection pane="topRight" activeCell="A32" sqref="A32:XFD32"/>
      <selection pane="bottomLeft" activeCell="A32" sqref="A32:XFD32"/>
      <selection pane="bottomRight" activeCell="D19" sqref="D19:N19"/>
    </sheetView>
  </sheetViews>
  <sheetFormatPr baseColWidth="10" defaultColWidth="7.33203125" defaultRowHeight="13.8" x14ac:dyDescent="0.3"/>
  <cols>
    <col min="1" max="1" width="53.44140625" style="3" customWidth="1"/>
    <col min="2" max="10" width="8.109375" style="3" customWidth="1"/>
    <col min="11" max="11" width="9.88671875" style="3" customWidth="1"/>
    <col min="12" max="12" width="8.88671875" style="3" customWidth="1"/>
    <col min="13" max="13" width="8.44140625" style="3" customWidth="1"/>
    <col min="14" max="14" width="9.44140625" style="3" customWidth="1"/>
    <col min="15" max="15" width="9.5546875" style="39" customWidth="1"/>
    <col min="16" max="16" width="16.44140625" style="3" customWidth="1"/>
    <col min="17" max="17" width="2.109375" style="62" customWidth="1"/>
    <col min="18" max="18" width="7.33203125" style="306" hidden="1" customWidth="1"/>
    <col min="19" max="19" width="7.44140625" style="77" customWidth="1"/>
    <col min="20" max="20" width="10.5546875" style="77" customWidth="1"/>
    <col min="21" max="21" width="7.44140625" style="77" bestFit="1" customWidth="1"/>
    <col min="22" max="22" width="7.88671875" style="78" bestFit="1" customWidth="1"/>
    <col min="23" max="23" width="33.33203125" style="77" customWidth="1"/>
    <col min="24" max="16384" width="7.33203125" style="3"/>
  </cols>
  <sheetData>
    <row r="1" spans="1:23" ht="17.25" customHeight="1" x14ac:dyDescent="0.3">
      <c r="A1" s="549" t="s">
        <v>452</v>
      </c>
      <c r="B1" s="549"/>
      <c r="C1" s="2"/>
      <c r="D1" s="2"/>
      <c r="E1"/>
      <c r="F1"/>
      <c r="G1"/>
      <c r="H1"/>
      <c r="I1"/>
      <c r="J1"/>
      <c r="N1" s="4" t="s">
        <v>1</v>
      </c>
      <c r="O1" s="5"/>
      <c r="S1" s="69"/>
      <c r="T1" s="69"/>
      <c r="U1" s="69"/>
      <c r="V1" s="70"/>
      <c r="W1" s="69"/>
    </row>
    <row r="2" spans="1:23" ht="13.5" customHeight="1" x14ac:dyDescent="0.3">
      <c r="A2" s="1" t="s">
        <v>453</v>
      </c>
      <c r="B2" s="1"/>
      <c r="C2" s="2"/>
      <c r="D2" s="2"/>
      <c r="E2"/>
      <c r="F2"/>
      <c r="G2"/>
      <c r="H2"/>
      <c r="I2"/>
      <c r="J2"/>
      <c r="M2" s="4"/>
      <c r="N2" s="4" t="s">
        <v>3</v>
      </c>
      <c r="O2" s="5"/>
      <c r="S2" s="69"/>
      <c r="T2" s="69"/>
      <c r="U2" s="69"/>
      <c r="V2" s="70"/>
      <c r="W2" s="69"/>
    </row>
    <row r="3" spans="1:23" ht="15.6" x14ac:dyDescent="0.3">
      <c r="A3" s="549" t="s">
        <v>454</v>
      </c>
      <c r="B3" s="549"/>
      <c r="C3" s="2"/>
      <c r="D3" s="2"/>
      <c r="E3"/>
      <c r="F3"/>
      <c r="G3"/>
      <c r="H3"/>
      <c r="I3"/>
      <c r="J3"/>
      <c r="K3" s="5"/>
      <c r="L3" s="5"/>
      <c r="M3" s="5"/>
      <c r="N3" s="5"/>
      <c r="O3" s="5"/>
      <c r="S3" s="69"/>
      <c r="T3" s="69"/>
      <c r="U3" s="69"/>
      <c r="V3" s="70"/>
      <c r="W3" s="69"/>
    </row>
    <row r="4" spans="1:23" ht="33.6" customHeight="1" x14ac:dyDescent="0.3">
      <c r="A4" s="547" t="s">
        <v>455</v>
      </c>
      <c r="B4" s="548"/>
      <c r="C4" s="7"/>
      <c r="D4" s="7"/>
      <c r="E4" s="8"/>
      <c r="F4" s="8"/>
      <c r="G4" s="8"/>
      <c r="H4" s="8"/>
      <c r="I4" s="8"/>
      <c r="J4" s="8"/>
      <c r="K4" s="9"/>
      <c r="L4" s="9"/>
      <c r="M4" s="9"/>
      <c r="N4" s="9"/>
      <c r="O4" s="38"/>
      <c r="S4" s="69"/>
      <c r="T4" s="69"/>
      <c r="U4" s="69"/>
      <c r="V4" s="70"/>
      <c r="W4" s="69"/>
    </row>
    <row r="5" spans="1:23" x14ac:dyDescent="0.3">
      <c r="B5" s="9"/>
      <c r="C5" s="9"/>
      <c r="D5" s="9"/>
      <c r="E5" s="9"/>
      <c r="F5" s="9"/>
      <c r="G5" s="9"/>
      <c r="H5" s="9"/>
      <c r="I5" s="9"/>
      <c r="J5" s="9"/>
      <c r="K5" s="9"/>
      <c r="L5" s="9"/>
      <c r="M5" s="9"/>
      <c r="N5" s="9"/>
      <c r="O5" s="38"/>
      <c r="S5" s="69"/>
      <c r="T5" s="69"/>
      <c r="U5" s="69"/>
      <c r="V5" s="70"/>
      <c r="W5" s="69"/>
    </row>
    <row r="6" spans="1:23" ht="15.6" x14ac:dyDescent="0.3">
      <c r="A6" s="6" t="s">
        <v>232</v>
      </c>
      <c r="B6" s="9"/>
      <c r="C6" s="9"/>
      <c r="D6" s="9"/>
      <c r="E6" s="9"/>
      <c r="F6" s="9"/>
      <c r="G6" s="9"/>
      <c r="H6" s="9"/>
      <c r="I6" s="9"/>
      <c r="J6" s="9"/>
      <c r="K6" s="9"/>
      <c r="L6" s="9"/>
      <c r="M6" s="9"/>
      <c r="N6" s="9"/>
      <c r="O6" s="38"/>
      <c r="S6" s="69"/>
      <c r="T6" s="69"/>
      <c r="U6" s="69"/>
      <c r="V6" s="70"/>
      <c r="W6" s="69"/>
    </row>
    <row r="7" spans="1:23" x14ac:dyDescent="0.3">
      <c r="A7" s="10"/>
      <c r="B7" s="9"/>
      <c r="C7" s="9"/>
      <c r="D7" s="9"/>
      <c r="E7" s="9"/>
      <c r="F7" s="9"/>
      <c r="G7" s="9"/>
      <c r="H7" s="9"/>
      <c r="I7" s="9"/>
      <c r="J7" s="9"/>
      <c r="K7" s="9"/>
      <c r="L7" s="9"/>
      <c r="M7" s="9"/>
      <c r="N7" s="9"/>
      <c r="O7" s="38"/>
      <c r="S7" s="69"/>
      <c r="T7" s="69"/>
      <c r="U7" s="69"/>
      <c r="V7" s="70"/>
      <c r="W7" s="69"/>
    </row>
    <row r="8" spans="1:23" x14ac:dyDescent="0.3">
      <c r="A8" s="10"/>
      <c r="B8" s="9"/>
      <c r="C8" s="9"/>
      <c r="D8" s="9"/>
      <c r="E8" s="9"/>
      <c r="F8" s="9"/>
      <c r="G8" s="9"/>
      <c r="H8" s="9"/>
      <c r="I8" s="9"/>
      <c r="J8" s="9"/>
      <c r="K8" s="9"/>
      <c r="L8" s="9"/>
      <c r="M8" s="9"/>
      <c r="N8" s="9"/>
      <c r="O8" s="38"/>
      <c r="S8" s="69"/>
      <c r="T8" s="69"/>
      <c r="U8" s="69"/>
      <c r="V8" s="70"/>
      <c r="W8" s="69"/>
    </row>
    <row r="9" spans="1:23" x14ac:dyDescent="0.3">
      <c r="A9" s="10"/>
      <c r="B9" s="9"/>
      <c r="C9" s="9"/>
      <c r="D9" s="9"/>
      <c r="E9" s="9"/>
      <c r="F9" s="9"/>
      <c r="G9" s="9"/>
      <c r="H9" s="9"/>
      <c r="I9" s="9"/>
      <c r="J9" s="9"/>
      <c r="K9" s="9"/>
      <c r="L9" s="9"/>
      <c r="M9" s="9"/>
      <c r="N9" s="9"/>
      <c r="O9" s="38"/>
      <c r="S9" s="69"/>
      <c r="T9" s="69"/>
      <c r="U9" s="69"/>
      <c r="V9" s="70"/>
      <c r="W9" s="69"/>
    </row>
    <row r="10" spans="1:23" x14ac:dyDescent="0.3">
      <c r="S10" s="69"/>
      <c r="T10" s="69"/>
      <c r="U10" s="69"/>
      <c r="V10" s="70"/>
      <c r="W10" s="69"/>
    </row>
    <row r="11" spans="1:23" ht="19.5" customHeight="1" x14ac:dyDescent="0.3">
      <c r="A11" s="555" t="s">
        <v>263</v>
      </c>
      <c r="B11" s="555"/>
      <c r="C11" s="555"/>
      <c r="D11" s="555"/>
      <c r="E11" s="555"/>
      <c r="F11" s="555"/>
      <c r="G11" s="555"/>
      <c r="H11" s="555"/>
      <c r="I11" s="555"/>
      <c r="J11" s="555"/>
      <c r="K11" s="555"/>
      <c r="L11" s="555"/>
      <c r="M11" s="555"/>
      <c r="N11" s="555"/>
      <c r="O11" s="555"/>
      <c r="P11" s="40"/>
      <c r="S11" s="69"/>
      <c r="T11" s="69"/>
      <c r="U11" s="69"/>
      <c r="V11" s="70"/>
      <c r="W11" s="69"/>
    </row>
    <row r="12" spans="1:23" ht="1.5" customHeight="1" thickBot="1" x14ac:dyDescent="0.35">
      <c r="A12" s="11"/>
      <c r="B12" s="11"/>
      <c r="C12" s="11"/>
      <c r="D12" s="11"/>
      <c r="E12" s="11"/>
      <c r="F12" s="11"/>
      <c r="G12" s="11"/>
      <c r="H12" s="11"/>
      <c r="I12" s="11"/>
      <c r="J12" s="11"/>
      <c r="K12" s="11"/>
      <c r="L12" s="11"/>
      <c r="M12" s="11"/>
      <c r="N12" s="11"/>
      <c r="O12" s="11"/>
      <c r="S12" s="69"/>
      <c r="T12" s="69"/>
      <c r="U12" s="69"/>
      <c r="V12" s="70"/>
      <c r="W12" s="69"/>
    </row>
    <row r="13" spans="1:23" s="42" customFormat="1" ht="20.25" hidden="1" customHeight="1" thickBot="1" x14ac:dyDescent="0.35">
      <c r="A13" s="434" t="s">
        <v>5</v>
      </c>
      <c r="B13" s="556">
        <f>'Info District'!G11</f>
        <v>2025</v>
      </c>
      <c r="C13" s="557"/>
      <c r="E13" s="550"/>
      <c r="F13" s="550"/>
      <c r="G13" s="550"/>
      <c r="H13" s="550"/>
      <c r="I13" s="550"/>
      <c r="J13" s="554"/>
      <c r="Q13" s="63"/>
      <c r="R13" s="307"/>
      <c r="S13" s="71"/>
      <c r="T13" s="71"/>
      <c r="U13" s="71"/>
      <c r="V13" s="72"/>
      <c r="W13" s="71"/>
    </row>
    <row r="14" spans="1:23" s="42" customFormat="1" ht="7.5" hidden="1" customHeight="1" thickBot="1" x14ac:dyDescent="0.35">
      <c r="A14" s="434"/>
      <c r="B14" s="13"/>
      <c r="C14" s="13"/>
      <c r="D14" s="13"/>
      <c r="O14" s="15"/>
      <c r="Q14" s="63"/>
      <c r="R14" s="307"/>
      <c r="S14" s="71"/>
      <c r="T14" s="71"/>
      <c r="U14" s="71"/>
      <c r="V14" s="72"/>
      <c r="W14" s="71"/>
    </row>
    <row r="15" spans="1:23" s="42" customFormat="1" ht="16.5" hidden="1" customHeight="1" thickBot="1" x14ac:dyDescent="0.35">
      <c r="A15" s="434" t="s">
        <v>7</v>
      </c>
      <c r="B15" s="558" t="str">
        <f>'Info District'!G12</f>
        <v>PLATEAUX</v>
      </c>
      <c r="C15" s="559"/>
      <c r="D15" s="550" t="s">
        <v>8</v>
      </c>
      <c r="E15" s="550"/>
      <c r="F15" s="550"/>
      <c r="G15" s="551" t="str">
        <f>'Info District'!G13</f>
        <v>Agou</v>
      </c>
      <c r="H15" s="552"/>
      <c r="I15" s="553"/>
      <c r="L15" s="11"/>
      <c r="M15" s="11"/>
      <c r="N15" s="11"/>
      <c r="O15" s="11"/>
      <c r="P15" s="11"/>
      <c r="Q15" s="63"/>
      <c r="R15" s="307"/>
      <c r="S15" s="71"/>
      <c r="T15" s="71"/>
      <c r="U15" s="71"/>
      <c r="V15" s="73"/>
      <c r="W15" s="71"/>
    </row>
    <row r="16" spans="1:23" s="42" customFormat="1" ht="3.75" hidden="1" customHeight="1" thickBot="1" x14ac:dyDescent="0.35">
      <c r="A16" s="139"/>
      <c r="B16" s="15"/>
      <c r="C16" s="15"/>
      <c r="D16" s="15"/>
      <c r="E16" s="15"/>
      <c r="K16" s="15"/>
      <c r="L16" s="15"/>
      <c r="M16" s="15"/>
      <c r="O16" s="15"/>
      <c r="Q16" s="63"/>
      <c r="R16" s="307"/>
      <c r="S16" s="71"/>
      <c r="T16" s="71"/>
      <c r="U16" s="71"/>
      <c r="V16" s="72"/>
      <c r="W16" s="71"/>
    </row>
    <row r="17" spans="1:27" s="42" customFormat="1" ht="18" hidden="1" customHeight="1" thickBot="1" x14ac:dyDescent="0.35">
      <c r="A17" s="434" t="s">
        <v>9</v>
      </c>
      <c r="B17" s="556" t="str">
        <f>'Info District'!G17</f>
        <v>Avril à Juin 2025</v>
      </c>
      <c r="C17" s="560"/>
      <c r="D17" s="560"/>
      <c r="E17" s="557"/>
      <c r="G17" s="550" t="s">
        <v>11</v>
      </c>
      <c r="H17" s="550"/>
      <c r="I17" s="550"/>
      <c r="J17" s="550"/>
      <c r="K17" s="554"/>
      <c r="L17" s="551" t="str">
        <f>'Info District'!G18</f>
        <v>Juillet à Septembre 2025</v>
      </c>
      <c r="M17" s="552"/>
      <c r="N17" s="552"/>
      <c r="O17" s="552"/>
      <c r="P17" s="553"/>
      <c r="Q17" s="63"/>
      <c r="R17" s="307"/>
      <c r="S17" s="71"/>
      <c r="T17" s="71"/>
      <c r="U17" s="71"/>
      <c r="V17" s="72"/>
      <c r="W17" s="71"/>
    </row>
    <row r="18" spans="1:27" s="9" customFormat="1" ht="2.25" hidden="1" customHeight="1" thickBot="1" x14ac:dyDescent="0.3">
      <c r="B18" s="43"/>
      <c r="C18" s="43"/>
      <c r="D18" s="43"/>
      <c r="E18" s="44"/>
      <c r="F18" s="43"/>
      <c r="G18" s="45"/>
      <c r="H18" s="45"/>
      <c r="I18" s="45"/>
      <c r="J18" s="45"/>
      <c r="K18" s="45"/>
      <c r="L18" s="45"/>
      <c r="M18" s="45"/>
      <c r="O18" s="38"/>
      <c r="Q18" s="64"/>
      <c r="R18" s="308"/>
      <c r="S18" s="74"/>
      <c r="T18" s="74"/>
      <c r="U18" s="74"/>
      <c r="V18" s="75"/>
      <c r="W18" s="74"/>
    </row>
    <row r="19" spans="1:27" s="9" customFormat="1" ht="21" customHeight="1" thickBot="1" x14ac:dyDescent="0.35">
      <c r="A19" s="532" t="s">
        <v>12</v>
      </c>
      <c r="B19" s="532"/>
      <c r="C19" s="533"/>
      <c r="D19" s="538"/>
      <c r="E19" s="539"/>
      <c r="F19" s="539"/>
      <c r="G19" s="539"/>
      <c r="H19" s="539"/>
      <c r="I19" s="539"/>
      <c r="J19" s="539"/>
      <c r="K19" s="539"/>
      <c r="L19" s="539"/>
      <c r="M19" s="539"/>
      <c r="N19" s="540"/>
      <c r="O19" s="11"/>
      <c r="P19" s="241" t="str">
        <f>'Info District'!H17</f>
        <v>T2</v>
      </c>
      <c r="Q19" s="65"/>
      <c r="R19" s="309"/>
      <c r="S19" s="535" t="s">
        <v>96</v>
      </c>
      <c r="T19" s="536"/>
      <c r="U19" s="536"/>
      <c r="V19" s="536"/>
      <c r="W19" s="537"/>
    </row>
    <row r="20" spans="1:27" s="9" customFormat="1" ht="4.5" customHeight="1" thickBot="1" x14ac:dyDescent="0.35">
      <c r="A20" s="12"/>
      <c r="B20" s="12"/>
      <c r="C20" s="12"/>
      <c r="D20" s="12"/>
      <c r="E20" s="12"/>
      <c r="F20" s="12"/>
      <c r="G20" s="13"/>
      <c r="H20" s="13"/>
      <c r="I20" s="13"/>
      <c r="J20" s="13"/>
      <c r="K20" s="13"/>
      <c r="L20" s="14"/>
      <c r="M20" s="14"/>
      <c r="N20" s="14"/>
      <c r="O20" s="14"/>
      <c r="Q20" s="64"/>
      <c r="R20" s="308"/>
      <c r="S20" s="146"/>
      <c r="T20" s="74"/>
      <c r="U20" s="74"/>
      <c r="V20" s="76"/>
      <c r="W20" s="147"/>
    </row>
    <row r="21" spans="1:27" s="9" customFormat="1" ht="32.25" customHeight="1" thickBot="1" x14ac:dyDescent="0.35">
      <c r="A21" s="532" t="s">
        <v>240</v>
      </c>
      <c r="B21" s="532"/>
      <c r="C21" s="533"/>
      <c r="D21" s="543" t="s">
        <v>264</v>
      </c>
      <c r="E21" s="544"/>
      <c r="F21" s="545"/>
      <c r="G21" s="534" t="s">
        <v>6</v>
      </c>
      <c r="H21" s="534"/>
      <c r="I21" s="534"/>
      <c r="J21" s="534"/>
      <c r="K21" s="534"/>
      <c r="L21" s="546"/>
      <c r="M21" s="539"/>
      <c r="N21" s="539"/>
      <c r="O21" s="539"/>
      <c r="P21" s="540"/>
      <c r="Q21" s="64"/>
      <c r="R21" s="308"/>
      <c r="S21" s="146"/>
      <c r="T21" s="74"/>
      <c r="U21" s="74"/>
      <c r="V21" s="76"/>
      <c r="W21" s="147"/>
    </row>
    <row r="22" spans="1:27" s="9" customFormat="1" ht="6" customHeight="1" x14ac:dyDescent="0.3">
      <c r="A22" s="12"/>
      <c r="B22" s="12"/>
      <c r="C22" s="12"/>
      <c r="D22" s="12"/>
      <c r="E22" s="12"/>
      <c r="F22" s="12"/>
      <c r="G22" s="534"/>
      <c r="H22" s="534"/>
      <c r="I22" s="534"/>
      <c r="J22" s="534"/>
      <c r="K22" s="534"/>
      <c r="L22" s="14"/>
      <c r="M22" s="14"/>
      <c r="N22" s="14"/>
      <c r="O22" s="14"/>
      <c r="Q22" s="64"/>
      <c r="R22" s="308"/>
      <c r="S22" s="146"/>
      <c r="T22" s="74"/>
      <c r="U22" s="74"/>
      <c r="V22" s="76"/>
      <c r="W22" s="147"/>
    </row>
    <row r="23" spans="1:27" s="9" customFormat="1" ht="3.75" customHeight="1" thickBot="1" x14ac:dyDescent="0.35">
      <c r="A23" s="12"/>
      <c r="B23" s="12"/>
      <c r="C23" s="12"/>
      <c r="D23" s="12"/>
      <c r="E23" s="12"/>
      <c r="F23" s="12"/>
      <c r="G23" s="13"/>
      <c r="H23" s="13"/>
      <c r="I23" s="13"/>
      <c r="J23" s="13"/>
      <c r="K23" s="13"/>
      <c r="L23" s="14"/>
      <c r="M23" s="14"/>
      <c r="N23" s="14"/>
      <c r="O23" s="14"/>
      <c r="Q23" s="64"/>
      <c r="R23" s="308"/>
      <c r="S23" s="146"/>
      <c r="T23" s="74"/>
      <c r="U23" s="74"/>
      <c r="V23" s="76"/>
      <c r="W23" s="147"/>
    </row>
    <row r="24" spans="1:27" ht="76.5" customHeight="1" thickBot="1" x14ac:dyDescent="0.35">
      <c r="A24" s="541" t="s">
        <v>13</v>
      </c>
      <c r="B24" s="16" t="s">
        <v>14</v>
      </c>
      <c r="C24" s="108" t="s">
        <v>15</v>
      </c>
      <c r="D24" s="118" t="s">
        <v>16</v>
      </c>
      <c r="E24" s="117" t="s">
        <v>17</v>
      </c>
      <c r="F24" s="351" t="s">
        <v>18</v>
      </c>
      <c r="G24" s="16" t="s">
        <v>233</v>
      </c>
      <c r="H24" s="16" t="s">
        <v>234</v>
      </c>
      <c r="I24" s="16" t="s">
        <v>19</v>
      </c>
      <c r="J24" s="16" t="s">
        <v>20</v>
      </c>
      <c r="K24" s="108" t="s">
        <v>21</v>
      </c>
      <c r="L24" s="136" t="s">
        <v>22</v>
      </c>
      <c r="M24" s="137" t="s">
        <v>236</v>
      </c>
      <c r="N24" s="138" t="s">
        <v>23</v>
      </c>
      <c r="O24" s="109" t="s">
        <v>39</v>
      </c>
      <c r="P24" s="16" t="s">
        <v>40</v>
      </c>
      <c r="S24" s="148" t="s">
        <v>237</v>
      </c>
      <c r="T24" s="140" t="s">
        <v>93</v>
      </c>
      <c r="U24" s="140" t="s">
        <v>239</v>
      </c>
      <c r="V24" s="140" t="s">
        <v>238</v>
      </c>
      <c r="W24" s="149" t="s">
        <v>97</v>
      </c>
    </row>
    <row r="25" spans="1:27" s="47" customFormat="1" ht="31.2" customHeight="1" x14ac:dyDescent="0.3">
      <c r="A25" s="542"/>
      <c r="B25" s="46" t="s">
        <v>24</v>
      </c>
      <c r="C25" s="46" t="s">
        <v>25</v>
      </c>
      <c r="D25" s="112" t="s">
        <v>26</v>
      </c>
      <c r="E25" s="46" t="s">
        <v>27</v>
      </c>
      <c r="F25" s="46"/>
      <c r="G25" s="46" t="s">
        <v>28</v>
      </c>
      <c r="H25" s="46"/>
      <c r="I25" s="46" t="s">
        <v>29</v>
      </c>
      <c r="J25" s="46"/>
      <c r="K25" s="131" t="s">
        <v>235</v>
      </c>
      <c r="L25" s="133"/>
      <c r="M25" s="134"/>
      <c r="N25" s="135"/>
      <c r="O25" s="132" t="s">
        <v>30</v>
      </c>
      <c r="P25" s="46"/>
      <c r="Q25" s="66"/>
      <c r="R25" s="310"/>
      <c r="S25" s="150"/>
      <c r="T25" s="67" t="s">
        <v>94</v>
      </c>
      <c r="U25" s="67" t="s">
        <v>95</v>
      </c>
      <c r="V25" s="94"/>
      <c r="W25" s="151" t="str">
        <f>IF(J26&lt;=0,"",IF(J26=90,$X$26))</f>
        <v/>
      </c>
      <c r="X25" s="37" t="s">
        <v>98</v>
      </c>
    </row>
    <row r="26" spans="1:27" ht="31.2" customHeight="1" x14ac:dyDescent="0.3">
      <c r="A26" s="322" t="str">
        <f>CDT!B26</f>
        <v>Artéméther-Luméfantrine 6cp (AL)</v>
      </c>
      <c r="B26" s="247"/>
      <c r="C26" s="248"/>
      <c r="D26" s="302" t="str">
        <f>IF(B26&lt;&gt;"",B26+C26,"")</f>
        <v/>
      </c>
      <c r="E26" s="249"/>
      <c r="F26" s="247"/>
      <c r="G26" s="247"/>
      <c r="H26" s="247"/>
      <c r="I26" s="247"/>
      <c r="J26" s="247"/>
      <c r="K26" s="248"/>
      <c r="L26" s="431" t="str">
        <f>IF(B26&lt;&gt;"",IF(J26=0,E26,((E26*90)/(90-J26))),"0")</f>
        <v>0</v>
      </c>
      <c r="M26" s="428" t="str">
        <f>IF(B26&lt;&gt;"",((E26/S26)*30),"0")</f>
        <v>0</v>
      </c>
      <c r="N26" s="250" t="str">
        <f>IF(B26&lt;&gt;"",IF(J26=0,((E26+L26)-K26),((M26*6)-K26)),"0")</f>
        <v>0</v>
      </c>
      <c r="O26" s="251"/>
      <c r="P26" s="313"/>
      <c r="R26" s="312">
        <f>+L26+N26</f>
        <v>0</v>
      </c>
      <c r="S26" s="152">
        <f>(90-J26)</f>
        <v>90</v>
      </c>
      <c r="T26" s="68" t="e">
        <f t="shared" ref="T26:T47" si="0">D26-(E26+G26+I26+H26)</f>
        <v>#VALUE!</v>
      </c>
      <c r="U26" s="68" t="e">
        <f>K26-T26</f>
        <v>#VALUE!</v>
      </c>
      <c r="V26" s="95">
        <v>6</v>
      </c>
      <c r="W26" s="153" t="e">
        <f t="shared" ref="W26:W50" si="1">IF(U26=0,"",$X$25)</f>
        <v>#VALUE!</v>
      </c>
      <c r="X26" s="37" t="s">
        <v>203</v>
      </c>
      <c r="Y26" s="107">
        <f>+O26</f>
        <v>0</v>
      </c>
    </row>
    <row r="27" spans="1:27" ht="31.2" customHeight="1" x14ac:dyDescent="0.3">
      <c r="A27" s="322" t="str">
        <f>CDT!B27</f>
        <v>Artéméther-Luméfantrine 12cp (AL)</v>
      </c>
      <c r="B27" s="247"/>
      <c r="C27" s="248"/>
      <c r="D27" s="302" t="str">
        <f t="shared" ref="D27" si="2">IF(B27&lt;&gt;"",B27+C27,"")</f>
        <v/>
      </c>
      <c r="E27" s="249"/>
      <c r="F27" s="247"/>
      <c r="G27" s="247"/>
      <c r="H27" s="247"/>
      <c r="I27" s="247"/>
      <c r="J27" s="247"/>
      <c r="K27" s="248"/>
      <c r="L27" s="431" t="str">
        <f t="shared" ref="L27:L49" si="3">IF(B27&lt;&gt;"",IF(J27=0,E27,((E27*90)/(90-J27))),"0")</f>
        <v>0</v>
      </c>
      <c r="M27" s="428" t="str">
        <f t="shared" ref="M27:M49" si="4">IF(B27&lt;&gt;"",((E27/S27)*30),"0")</f>
        <v>0</v>
      </c>
      <c r="N27" s="250" t="str">
        <f t="shared" ref="N27:N49" si="5">IF(B27&lt;&gt;"",IF(J27=0,((E27+L27)-K27),((M27*6)-K27)),"0")</f>
        <v>0</v>
      </c>
      <c r="O27" s="251"/>
      <c r="P27" s="247"/>
      <c r="R27" s="312">
        <f t="shared" ref="R27:R49" si="6">+L27+N27</f>
        <v>0</v>
      </c>
      <c r="S27" s="152">
        <f t="shared" ref="S27:S49" si="7">(90-J27)</f>
        <v>90</v>
      </c>
      <c r="T27" s="68" t="e">
        <f t="shared" si="0"/>
        <v>#VALUE!</v>
      </c>
      <c r="U27" s="68" t="e">
        <f t="shared" ref="U27:U49" si="8">K27-T27</f>
        <v>#VALUE!</v>
      </c>
      <c r="V27" s="95">
        <v>12</v>
      </c>
      <c r="W27" s="153" t="e">
        <f t="shared" si="1"/>
        <v>#VALUE!</v>
      </c>
      <c r="Y27" s="107">
        <f t="shared" ref="Y27:Y48" si="9">+O27</f>
        <v>0</v>
      </c>
    </row>
    <row r="28" spans="1:27" ht="31.2" customHeight="1" x14ac:dyDescent="0.3">
      <c r="A28" s="322" t="str">
        <f>CDT!B28</f>
        <v>Artéméther-Luméfantrine 18cp (AL)</v>
      </c>
      <c r="B28" s="247"/>
      <c r="C28" s="248"/>
      <c r="D28" s="302" t="str">
        <f>IF(B28&lt;&gt;"",B28+C28,"")</f>
        <v/>
      </c>
      <c r="E28" s="249"/>
      <c r="F28" s="247"/>
      <c r="G28" s="247"/>
      <c r="H28" s="247"/>
      <c r="I28" s="247"/>
      <c r="J28" s="247"/>
      <c r="K28" s="248"/>
      <c r="L28" s="431" t="str">
        <f t="shared" si="3"/>
        <v>0</v>
      </c>
      <c r="M28" s="428" t="str">
        <f t="shared" si="4"/>
        <v>0</v>
      </c>
      <c r="N28" s="250" t="str">
        <f t="shared" si="5"/>
        <v>0</v>
      </c>
      <c r="O28" s="251"/>
      <c r="P28" s="247"/>
      <c r="R28" s="312">
        <f t="shared" si="6"/>
        <v>0</v>
      </c>
      <c r="S28" s="152">
        <f t="shared" si="7"/>
        <v>90</v>
      </c>
      <c r="T28" s="68" t="e">
        <f t="shared" si="0"/>
        <v>#VALUE!</v>
      </c>
      <c r="U28" s="68" t="e">
        <f t="shared" si="8"/>
        <v>#VALUE!</v>
      </c>
      <c r="V28" s="95">
        <v>18</v>
      </c>
      <c r="W28" s="153" t="e">
        <f t="shared" si="1"/>
        <v>#VALUE!</v>
      </c>
      <c r="Y28" s="107">
        <f t="shared" si="9"/>
        <v>0</v>
      </c>
    </row>
    <row r="29" spans="1:27" ht="31.2" customHeight="1" x14ac:dyDescent="0.3">
      <c r="A29" s="322" t="str">
        <f>CDT!B29</f>
        <v>Artéméther-Luméfantrine 24cp (AL)</v>
      </c>
      <c r="B29" s="247"/>
      <c r="C29" s="248"/>
      <c r="D29" s="302" t="str">
        <f>IF(B29&lt;&gt;"",B29+C29,"")</f>
        <v/>
      </c>
      <c r="E29" s="249"/>
      <c r="F29" s="247"/>
      <c r="G29" s="247"/>
      <c r="H29" s="247"/>
      <c r="I29" s="247"/>
      <c r="J29" s="247"/>
      <c r="K29" s="248"/>
      <c r="L29" s="431" t="str">
        <f t="shared" si="3"/>
        <v>0</v>
      </c>
      <c r="M29" s="428" t="str">
        <f t="shared" si="4"/>
        <v>0</v>
      </c>
      <c r="N29" s="250" t="str">
        <f t="shared" si="5"/>
        <v>0</v>
      </c>
      <c r="O29" s="251"/>
      <c r="P29" s="247"/>
      <c r="R29" s="312">
        <f t="shared" si="6"/>
        <v>0</v>
      </c>
      <c r="S29" s="152">
        <f t="shared" si="7"/>
        <v>90</v>
      </c>
      <c r="T29" s="68" t="e">
        <f t="shared" si="0"/>
        <v>#VALUE!</v>
      </c>
      <c r="U29" s="68" t="e">
        <f t="shared" si="8"/>
        <v>#VALUE!</v>
      </c>
      <c r="V29" s="95">
        <v>24</v>
      </c>
      <c r="W29" s="153" t="e">
        <f t="shared" si="1"/>
        <v>#VALUE!</v>
      </c>
      <c r="Y29" s="107">
        <f t="shared" si="9"/>
        <v>0</v>
      </c>
    </row>
    <row r="30" spans="1:27" ht="31.2" customHeight="1" x14ac:dyDescent="0.3">
      <c r="A30" s="322" t="str">
        <f>CDT!B30</f>
        <v>Artéméther injectable 40 mg</v>
      </c>
      <c r="B30" s="247"/>
      <c r="C30" s="248"/>
      <c r="D30" s="302" t="str">
        <f t="shared" ref="D30:D49" si="10">IF(B30&lt;&gt;"",B30+C30,"")</f>
        <v/>
      </c>
      <c r="E30" s="249"/>
      <c r="F30" s="247"/>
      <c r="G30" s="247"/>
      <c r="H30" s="247"/>
      <c r="I30" s="247"/>
      <c r="J30" s="247"/>
      <c r="K30" s="248"/>
      <c r="L30" s="431" t="str">
        <f t="shared" si="3"/>
        <v>0</v>
      </c>
      <c r="M30" s="428" t="str">
        <f t="shared" si="4"/>
        <v>0</v>
      </c>
      <c r="N30" s="250" t="str">
        <f t="shared" si="5"/>
        <v>0</v>
      </c>
      <c r="O30" s="251"/>
      <c r="P30" s="247"/>
      <c r="R30" s="312">
        <f t="shared" si="6"/>
        <v>0</v>
      </c>
      <c r="S30" s="152">
        <f t="shared" si="7"/>
        <v>90</v>
      </c>
      <c r="T30" s="68" t="e">
        <f t="shared" si="0"/>
        <v>#VALUE!</v>
      </c>
      <c r="U30" s="68" t="e">
        <f t="shared" si="8"/>
        <v>#VALUE!</v>
      </c>
      <c r="V30" s="95">
        <v>1</v>
      </c>
      <c r="W30" s="153" t="e">
        <f t="shared" si="1"/>
        <v>#VALUE!</v>
      </c>
      <c r="Y30" s="107">
        <f t="shared" si="9"/>
        <v>0</v>
      </c>
    </row>
    <row r="31" spans="1:27" ht="34.5" customHeight="1" x14ac:dyDescent="0.3">
      <c r="A31" s="322" t="str">
        <f>CDT!B31</f>
        <v>Artéméther injectable 80 mg</v>
      </c>
      <c r="B31" s="247"/>
      <c r="C31" s="248"/>
      <c r="D31" s="302" t="str">
        <f t="shared" si="10"/>
        <v/>
      </c>
      <c r="E31" s="249"/>
      <c r="F31" s="247"/>
      <c r="G31" s="247"/>
      <c r="H31" s="247"/>
      <c r="I31" s="247"/>
      <c r="J31" s="247"/>
      <c r="K31" s="248"/>
      <c r="L31" s="431" t="str">
        <f t="shared" si="3"/>
        <v>0</v>
      </c>
      <c r="M31" s="428" t="str">
        <f t="shared" si="4"/>
        <v>0</v>
      </c>
      <c r="N31" s="250" t="str">
        <f t="shared" si="5"/>
        <v>0</v>
      </c>
      <c r="O31" s="251"/>
      <c r="P31" s="247"/>
      <c r="R31" s="312">
        <f t="shared" si="6"/>
        <v>0</v>
      </c>
      <c r="S31" s="152">
        <f t="shared" si="7"/>
        <v>90</v>
      </c>
      <c r="T31" s="68" t="e">
        <f t="shared" si="0"/>
        <v>#VALUE!</v>
      </c>
      <c r="U31" s="68" t="e">
        <f t="shared" si="8"/>
        <v>#VALUE!</v>
      </c>
      <c r="V31" s="95">
        <v>1</v>
      </c>
      <c r="W31" s="153" t="e">
        <f t="shared" si="1"/>
        <v>#VALUE!</v>
      </c>
      <c r="Y31" s="107">
        <f t="shared" si="9"/>
        <v>0</v>
      </c>
    </row>
    <row r="32" spans="1:27" ht="34.5" customHeight="1" x14ac:dyDescent="0.3">
      <c r="A32" s="435" t="str">
        <f>CDT!B32</f>
        <v>Artésunate injectable 60 mg</v>
      </c>
      <c r="B32" s="247"/>
      <c r="C32" s="248"/>
      <c r="D32" s="302" t="str">
        <f t="shared" si="10"/>
        <v/>
      </c>
      <c r="E32" s="249"/>
      <c r="F32" s="247"/>
      <c r="G32" s="247"/>
      <c r="H32" s="247"/>
      <c r="I32" s="247"/>
      <c r="J32" s="247"/>
      <c r="K32" s="248"/>
      <c r="L32" s="438" t="str">
        <f t="shared" si="3"/>
        <v>0</v>
      </c>
      <c r="M32" s="314" t="str">
        <f>IF(B32&lt;&gt;"",((E32/S32:S32)*30),"0")</f>
        <v>0</v>
      </c>
      <c r="N32" s="432" t="str">
        <f>IF(B32&lt;&gt;"",IF(J32=0,AA32,IF(J32&gt;0,((M32/30)*J32)+AA32)),"0")</f>
        <v>0</v>
      </c>
      <c r="O32" s="433"/>
      <c r="P32" s="247"/>
      <c r="R32" s="312">
        <f t="shared" si="6"/>
        <v>0</v>
      </c>
      <c r="S32" s="429">
        <f t="shared" si="7"/>
        <v>90</v>
      </c>
      <c r="T32" s="436" t="e">
        <f>D32-(E32+G32+I32+H32)</f>
        <v>#VALUE!</v>
      </c>
      <c r="U32" s="436" t="e">
        <f t="shared" si="8"/>
        <v>#VALUE!</v>
      </c>
      <c r="V32" s="430">
        <v>1</v>
      </c>
      <c r="W32" s="437" t="e">
        <f t="shared" si="1"/>
        <v>#VALUE!</v>
      </c>
      <c r="Y32" s="107">
        <f t="shared" si="9"/>
        <v>0</v>
      </c>
      <c r="AA32" s="3">
        <f>((F32*10)+L32-K32)</f>
        <v>0</v>
      </c>
    </row>
    <row r="33" spans="1:25" ht="34.5" customHeight="1" x14ac:dyDescent="0.3">
      <c r="A33" s="322" t="str">
        <f>CDT!B33</f>
        <v xml:space="preserve"> Sulfadoxine Pyriméthamine:  (SP)</v>
      </c>
      <c r="B33" s="247"/>
      <c r="C33" s="248"/>
      <c r="D33" s="302" t="str">
        <f t="shared" si="10"/>
        <v/>
      </c>
      <c r="E33" s="249"/>
      <c r="F33" s="247"/>
      <c r="G33" s="247"/>
      <c r="H33" s="247"/>
      <c r="I33" s="247"/>
      <c r="J33" s="247"/>
      <c r="K33" s="248"/>
      <c r="L33" s="431" t="str">
        <f t="shared" si="3"/>
        <v>0</v>
      </c>
      <c r="M33" s="428" t="str">
        <f t="shared" si="4"/>
        <v>0</v>
      </c>
      <c r="N33" s="250" t="str">
        <f t="shared" si="5"/>
        <v>0</v>
      </c>
      <c r="O33" s="251"/>
      <c r="P33" s="247"/>
      <c r="R33" s="312">
        <f t="shared" si="6"/>
        <v>0</v>
      </c>
      <c r="S33" s="152">
        <f t="shared" si="7"/>
        <v>90</v>
      </c>
      <c r="T33" s="68" t="e">
        <f t="shared" si="0"/>
        <v>#VALUE!</v>
      </c>
      <c r="U33" s="68" t="e">
        <f t="shared" si="8"/>
        <v>#VALUE!</v>
      </c>
      <c r="V33" s="95">
        <v>3</v>
      </c>
      <c r="W33" s="153" t="e">
        <f t="shared" si="1"/>
        <v>#VALUE!</v>
      </c>
      <c r="Y33" s="107">
        <f t="shared" si="9"/>
        <v>0</v>
      </c>
    </row>
    <row r="34" spans="1:25" ht="34.5" customHeight="1" x14ac:dyDescent="0.3">
      <c r="A34" s="322" t="str">
        <f>CDT!B34</f>
        <v>Test de Diagnostic Rapide  : (TDR)</v>
      </c>
      <c r="B34" s="247"/>
      <c r="C34" s="248"/>
      <c r="D34" s="302" t="str">
        <f t="shared" si="10"/>
        <v/>
      </c>
      <c r="E34" s="247"/>
      <c r="F34" s="248"/>
      <c r="G34" s="247"/>
      <c r="H34" s="247"/>
      <c r="I34" s="247"/>
      <c r="J34" s="247"/>
      <c r="K34" s="248"/>
      <c r="L34" s="431" t="str">
        <f t="shared" si="3"/>
        <v>0</v>
      </c>
      <c r="M34" s="428" t="str">
        <f t="shared" si="4"/>
        <v>0</v>
      </c>
      <c r="N34" s="250" t="str">
        <f t="shared" si="5"/>
        <v>0</v>
      </c>
      <c r="O34" s="251"/>
      <c r="P34" s="247"/>
      <c r="R34" s="312">
        <f t="shared" si="6"/>
        <v>0</v>
      </c>
      <c r="S34" s="152">
        <f t="shared" si="7"/>
        <v>90</v>
      </c>
      <c r="T34" s="68" t="e">
        <f t="shared" si="0"/>
        <v>#VALUE!</v>
      </c>
      <c r="U34" s="68" t="e">
        <f t="shared" si="8"/>
        <v>#VALUE!</v>
      </c>
      <c r="V34" s="95">
        <v>1</v>
      </c>
      <c r="W34" s="153" t="e">
        <f>IF(U34=0,"",$X$25)</f>
        <v>#VALUE!</v>
      </c>
      <c r="Y34" s="107">
        <f t="shared" si="9"/>
        <v>0</v>
      </c>
    </row>
    <row r="35" spans="1:25" ht="34.5" customHeight="1" x14ac:dyDescent="0.3">
      <c r="A35" s="322" t="str">
        <f>CDT!B35</f>
        <v>Moustiquaire à Imprégnation Durable: (MID)</v>
      </c>
      <c r="B35" s="247"/>
      <c r="C35" s="248"/>
      <c r="D35" s="302" t="str">
        <f t="shared" si="10"/>
        <v/>
      </c>
      <c r="E35" s="247"/>
      <c r="F35" s="248"/>
      <c r="G35" s="247"/>
      <c r="H35" s="247"/>
      <c r="I35" s="247"/>
      <c r="J35" s="247"/>
      <c r="K35" s="248"/>
      <c r="L35" s="431" t="str">
        <f t="shared" si="3"/>
        <v>0</v>
      </c>
      <c r="M35" s="428" t="str">
        <f t="shared" si="4"/>
        <v>0</v>
      </c>
      <c r="N35" s="250" t="str">
        <f t="shared" si="5"/>
        <v>0</v>
      </c>
      <c r="O35" s="251"/>
      <c r="P35" s="247"/>
      <c r="R35" s="312">
        <f t="shared" si="6"/>
        <v>0</v>
      </c>
      <c r="S35" s="152">
        <f t="shared" si="7"/>
        <v>90</v>
      </c>
      <c r="T35" s="68" t="e">
        <f t="shared" si="0"/>
        <v>#VALUE!</v>
      </c>
      <c r="U35" s="68" t="e">
        <f t="shared" si="8"/>
        <v>#VALUE!</v>
      </c>
      <c r="V35" s="95">
        <v>1</v>
      </c>
      <c r="W35" s="153" t="e">
        <f t="shared" si="1"/>
        <v>#VALUE!</v>
      </c>
      <c r="Y35" s="107">
        <f t="shared" si="9"/>
        <v>0</v>
      </c>
    </row>
    <row r="36" spans="1:25" ht="34.5" customHeight="1" x14ac:dyDescent="0.3">
      <c r="A36" s="322" t="str">
        <f>CDT!B36</f>
        <v>Dihydroartéminisine Pipéraquine– Plaq / 3 comp 
( DHA-PPQ)  20/160 mg</v>
      </c>
      <c r="B36" s="247"/>
      <c r="C36" s="248"/>
      <c r="D36" s="302" t="str">
        <f t="shared" si="10"/>
        <v/>
      </c>
      <c r="E36" s="249"/>
      <c r="F36" s="247"/>
      <c r="G36" s="247"/>
      <c r="H36" s="247"/>
      <c r="I36" s="247"/>
      <c r="J36" s="247"/>
      <c r="K36" s="248"/>
      <c r="L36" s="431" t="str">
        <f t="shared" si="3"/>
        <v>0</v>
      </c>
      <c r="M36" s="428" t="str">
        <f t="shared" si="4"/>
        <v>0</v>
      </c>
      <c r="N36" s="250" t="str">
        <f t="shared" si="5"/>
        <v>0</v>
      </c>
      <c r="O36" s="251"/>
      <c r="P36" s="247"/>
      <c r="R36" s="312">
        <f t="shared" si="6"/>
        <v>0</v>
      </c>
      <c r="S36" s="152">
        <f t="shared" si="7"/>
        <v>90</v>
      </c>
      <c r="T36" s="68" t="e">
        <f t="shared" si="0"/>
        <v>#VALUE!</v>
      </c>
      <c r="U36" s="68" t="e">
        <f t="shared" si="8"/>
        <v>#VALUE!</v>
      </c>
      <c r="V36" s="95">
        <v>3</v>
      </c>
      <c r="W36" s="153" t="e">
        <f t="shared" si="1"/>
        <v>#VALUE!</v>
      </c>
      <c r="Y36" s="107">
        <f t="shared" si="9"/>
        <v>0</v>
      </c>
    </row>
    <row r="37" spans="1:25" ht="34.5" customHeight="1" x14ac:dyDescent="0.3">
      <c r="A37" s="322" t="str">
        <f>CDT!B37</f>
        <v>Dihydroartéminisine Pipéraquine– Plaq / 3 comp 
( DHA-PPQ)  40/320 mg</v>
      </c>
      <c r="B37" s="247"/>
      <c r="C37" s="248"/>
      <c r="D37" s="302" t="str">
        <f t="shared" si="10"/>
        <v/>
      </c>
      <c r="E37" s="249"/>
      <c r="F37" s="247"/>
      <c r="G37" s="247"/>
      <c r="H37" s="247"/>
      <c r="I37" s="247"/>
      <c r="J37" s="247"/>
      <c r="K37" s="248"/>
      <c r="L37" s="431" t="str">
        <f t="shared" si="3"/>
        <v>0</v>
      </c>
      <c r="M37" s="428" t="str">
        <f t="shared" si="4"/>
        <v>0</v>
      </c>
      <c r="N37" s="250" t="str">
        <f t="shared" si="5"/>
        <v>0</v>
      </c>
      <c r="O37" s="251"/>
      <c r="P37" s="247"/>
      <c r="R37" s="312">
        <f t="shared" si="6"/>
        <v>0</v>
      </c>
      <c r="S37" s="152">
        <f t="shared" si="7"/>
        <v>90</v>
      </c>
      <c r="T37" s="68" t="e">
        <f t="shared" si="0"/>
        <v>#VALUE!</v>
      </c>
      <c r="U37" s="68" t="e">
        <f t="shared" si="8"/>
        <v>#VALUE!</v>
      </c>
      <c r="V37" s="95">
        <v>3</v>
      </c>
      <c r="W37" s="153" t="e">
        <f t="shared" si="1"/>
        <v>#VALUE!</v>
      </c>
      <c r="Y37" s="107">
        <f t="shared" si="9"/>
        <v>0</v>
      </c>
    </row>
    <row r="38" spans="1:25" ht="34.5" customHeight="1" x14ac:dyDescent="0.3">
      <c r="A38" s="322" t="str">
        <f>CDT!B38</f>
        <v>Dihydroartéminisine Pipéraquine– Plaq / 6 comp 
( DHA-PPQ)  40/320 mg</v>
      </c>
      <c r="B38" s="247"/>
      <c r="C38" s="248"/>
      <c r="D38" s="302" t="str">
        <f t="shared" si="10"/>
        <v/>
      </c>
      <c r="E38" s="249"/>
      <c r="F38" s="247"/>
      <c r="G38" s="247"/>
      <c r="H38" s="247"/>
      <c r="I38" s="247"/>
      <c r="J38" s="247"/>
      <c r="K38" s="248"/>
      <c r="L38" s="431" t="str">
        <f t="shared" si="3"/>
        <v>0</v>
      </c>
      <c r="M38" s="428" t="str">
        <f t="shared" si="4"/>
        <v>0</v>
      </c>
      <c r="N38" s="250" t="str">
        <f t="shared" si="5"/>
        <v>0</v>
      </c>
      <c r="O38" s="251"/>
      <c r="P38" s="247"/>
      <c r="R38" s="312">
        <f t="shared" si="6"/>
        <v>0</v>
      </c>
      <c r="S38" s="152">
        <f t="shared" si="7"/>
        <v>90</v>
      </c>
      <c r="T38" s="68" t="e">
        <f t="shared" si="0"/>
        <v>#VALUE!</v>
      </c>
      <c r="U38" s="68" t="e">
        <f t="shared" si="8"/>
        <v>#VALUE!</v>
      </c>
      <c r="V38" s="95">
        <v>3</v>
      </c>
      <c r="W38" s="153" t="e">
        <f t="shared" si="1"/>
        <v>#VALUE!</v>
      </c>
      <c r="Y38" s="107">
        <f t="shared" si="9"/>
        <v>0</v>
      </c>
    </row>
    <row r="39" spans="1:25" ht="34.5" customHeight="1" x14ac:dyDescent="0.3">
      <c r="A39" s="322" t="str">
        <f>CDT!B39</f>
        <v>Dihydroartemisinine/pipéraquine – Plaq / 9 comp 
( DHA-PPQ) 40/320 mg</v>
      </c>
      <c r="B39" s="247"/>
      <c r="C39" s="248"/>
      <c r="D39" s="302" t="str">
        <f t="shared" si="10"/>
        <v/>
      </c>
      <c r="E39" s="249"/>
      <c r="F39" s="247"/>
      <c r="G39" s="247"/>
      <c r="H39" s="247"/>
      <c r="I39" s="247"/>
      <c r="J39" s="247"/>
      <c r="K39" s="248"/>
      <c r="L39" s="431" t="str">
        <f t="shared" si="3"/>
        <v>0</v>
      </c>
      <c r="M39" s="428" t="str">
        <f t="shared" si="4"/>
        <v>0</v>
      </c>
      <c r="N39" s="250" t="str">
        <f t="shared" si="5"/>
        <v>0</v>
      </c>
      <c r="O39" s="251"/>
      <c r="P39" s="247"/>
      <c r="R39" s="312">
        <f t="shared" si="6"/>
        <v>0</v>
      </c>
      <c r="S39" s="152">
        <f t="shared" si="7"/>
        <v>90</v>
      </c>
      <c r="T39" s="68" t="e">
        <f t="shared" si="0"/>
        <v>#VALUE!</v>
      </c>
      <c r="U39" s="68" t="e">
        <f t="shared" si="8"/>
        <v>#VALUE!</v>
      </c>
      <c r="V39" s="95">
        <v>3</v>
      </c>
      <c r="W39" s="153" t="e">
        <f t="shared" si="1"/>
        <v>#VALUE!</v>
      </c>
      <c r="Y39" s="107">
        <f t="shared" si="9"/>
        <v>0</v>
      </c>
    </row>
    <row r="40" spans="1:25" ht="34.5" customHeight="1" x14ac:dyDescent="0.3">
      <c r="A40" s="322" t="str">
        <f>CDT!B40</f>
        <v>Artésunate Amodiaquine: (ASAQ) : 3 cp (25/67,5 mg)</v>
      </c>
      <c r="B40" s="247"/>
      <c r="C40" s="248"/>
      <c r="D40" s="302" t="str">
        <f t="shared" si="10"/>
        <v/>
      </c>
      <c r="E40" s="249"/>
      <c r="F40" s="247"/>
      <c r="G40" s="247"/>
      <c r="H40" s="247"/>
      <c r="I40" s="247"/>
      <c r="J40" s="247"/>
      <c r="K40" s="248"/>
      <c r="L40" s="431" t="str">
        <f t="shared" si="3"/>
        <v>0</v>
      </c>
      <c r="M40" s="428" t="str">
        <f t="shared" si="4"/>
        <v>0</v>
      </c>
      <c r="N40" s="250" t="str">
        <f t="shared" si="5"/>
        <v>0</v>
      </c>
      <c r="O40" s="251"/>
      <c r="P40" s="247"/>
      <c r="R40" s="312">
        <f t="shared" si="6"/>
        <v>0</v>
      </c>
      <c r="S40" s="152">
        <f t="shared" si="7"/>
        <v>90</v>
      </c>
      <c r="T40" s="68" t="e">
        <f t="shared" si="0"/>
        <v>#VALUE!</v>
      </c>
      <c r="U40" s="68" t="e">
        <f t="shared" si="8"/>
        <v>#VALUE!</v>
      </c>
      <c r="V40" s="95">
        <v>1</v>
      </c>
      <c r="W40" s="153" t="e">
        <f t="shared" si="1"/>
        <v>#VALUE!</v>
      </c>
      <c r="Y40" s="107">
        <f t="shared" si="9"/>
        <v>0</v>
      </c>
    </row>
    <row r="41" spans="1:25" ht="34.5" customHeight="1" x14ac:dyDescent="0.3">
      <c r="A41" s="322" t="str">
        <f>CDT!B41</f>
        <v>Artésunate Amodiaquine: (ASAQ) 3 cp (50/135 mg)</v>
      </c>
      <c r="B41" s="247"/>
      <c r="C41" s="248"/>
      <c r="D41" s="302" t="str">
        <f t="shared" si="10"/>
        <v/>
      </c>
      <c r="E41" s="249"/>
      <c r="F41" s="247"/>
      <c r="G41" s="247"/>
      <c r="H41" s="247"/>
      <c r="I41" s="247"/>
      <c r="J41" s="247"/>
      <c r="K41" s="248"/>
      <c r="L41" s="431" t="str">
        <f t="shared" si="3"/>
        <v>0</v>
      </c>
      <c r="M41" s="428" t="str">
        <f t="shared" si="4"/>
        <v>0</v>
      </c>
      <c r="N41" s="250" t="str">
        <f t="shared" si="5"/>
        <v>0</v>
      </c>
      <c r="O41" s="251"/>
      <c r="P41" s="247"/>
      <c r="R41" s="312">
        <f t="shared" si="6"/>
        <v>0</v>
      </c>
      <c r="S41" s="152">
        <f t="shared" si="7"/>
        <v>90</v>
      </c>
      <c r="T41" s="68" t="e">
        <f t="shared" si="0"/>
        <v>#VALUE!</v>
      </c>
      <c r="U41" s="68" t="e">
        <f t="shared" si="8"/>
        <v>#VALUE!</v>
      </c>
      <c r="V41" s="95">
        <v>1</v>
      </c>
      <c r="W41" s="153" t="e">
        <f t="shared" si="1"/>
        <v>#VALUE!</v>
      </c>
      <c r="Y41" s="107">
        <f t="shared" si="9"/>
        <v>0</v>
      </c>
    </row>
    <row r="42" spans="1:25" ht="34.5" customHeight="1" x14ac:dyDescent="0.3">
      <c r="A42" s="322" t="str">
        <f>CDT!B42</f>
        <v>Artésunate Amodiaquine: (ASAQ) 3 cp (100/270 mg)</v>
      </c>
      <c r="B42" s="247"/>
      <c r="C42" s="248"/>
      <c r="D42" s="302" t="str">
        <f t="shared" si="10"/>
        <v/>
      </c>
      <c r="E42" s="249"/>
      <c r="F42" s="247"/>
      <c r="G42" s="247"/>
      <c r="H42" s="247"/>
      <c r="I42" s="247"/>
      <c r="J42" s="247"/>
      <c r="K42" s="248"/>
      <c r="L42" s="431" t="str">
        <f t="shared" si="3"/>
        <v>0</v>
      </c>
      <c r="M42" s="428" t="str">
        <f t="shared" si="4"/>
        <v>0</v>
      </c>
      <c r="N42" s="250" t="str">
        <f t="shared" si="5"/>
        <v>0</v>
      </c>
      <c r="O42" s="251"/>
      <c r="P42" s="247"/>
      <c r="R42" s="312">
        <f t="shared" si="6"/>
        <v>0</v>
      </c>
      <c r="S42" s="152">
        <f t="shared" si="7"/>
        <v>90</v>
      </c>
      <c r="T42" s="68" t="e">
        <f t="shared" si="0"/>
        <v>#VALUE!</v>
      </c>
      <c r="U42" s="68" t="e">
        <f t="shared" si="8"/>
        <v>#VALUE!</v>
      </c>
      <c r="V42" s="95">
        <v>1</v>
      </c>
      <c r="W42" s="153" t="e">
        <f t="shared" si="1"/>
        <v>#VALUE!</v>
      </c>
      <c r="Y42" s="107">
        <f t="shared" si="9"/>
        <v>0</v>
      </c>
    </row>
    <row r="43" spans="1:25" ht="34.5" customHeight="1" x14ac:dyDescent="0.3">
      <c r="A43" s="322" t="str">
        <f>CDT!B43</f>
        <v>Artésunate Amodiaquine: (ASAQ) 6 cp (100/270 mg)</v>
      </c>
      <c r="B43" s="247"/>
      <c r="C43" s="248"/>
      <c r="D43" s="302" t="str">
        <f t="shared" si="10"/>
        <v/>
      </c>
      <c r="E43" s="249"/>
      <c r="F43" s="247"/>
      <c r="G43" s="247"/>
      <c r="H43" s="247"/>
      <c r="I43" s="247"/>
      <c r="J43" s="247"/>
      <c r="K43" s="248"/>
      <c r="L43" s="431" t="str">
        <f t="shared" si="3"/>
        <v>0</v>
      </c>
      <c r="M43" s="428" t="str">
        <f t="shared" si="4"/>
        <v>0</v>
      </c>
      <c r="N43" s="250" t="str">
        <f t="shared" si="5"/>
        <v>0</v>
      </c>
      <c r="O43" s="251"/>
      <c r="P43" s="247"/>
      <c r="R43" s="312">
        <f t="shared" si="6"/>
        <v>0</v>
      </c>
      <c r="S43" s="152">
        <f t="shared" si="7"/>
        <v>90</v>
      </c>
      <c r="T43" s="68" t="e">
        <f t="shared" si="0"/>
        <v>#VALUE!</v>
      </c>
      <c r="U43" s="68" t="e">
        <f t="shared" si="8"/>
        <v>#VALUE!</v>
      </c>
      <c r="V43" s="95">
        <v>1</v>
      </c>
      <c r="W43" s="153" t="e">
        <f t="shared" si="1"/>
        <v>#VALUE!</v>
      </c>
      <c r="Y43" s="107">
        <f t="shared" si="9"/>
        <v>0</v>
      </c>
    </row>
    <row r="44" spans="1:25" ht="34.5" customHeight="1" x14ac:dyDescent="0.3">
      <c r="A44" s="322" t="str">
        <f>CDT!B44</f>
        <v>Artésunate - Méfloquine (AS-MF)</v>
      </c>
      <c r="B44" s="247"/>
      <c r="C44" s="248"/>
      <c r="D44" s="302" t="str">
        <f t="shared" si="10"/>
        <v/>
      </c>
      <c r="E44" s="249"/>
      <c r="F44" s="247"/>
      <c r="G44" s="247"/>
      <c r="H44" s="247"/>
      <c r="I44" s="247"/>
      <c r="J44" s="247"/>
      <c r="K44" s="248"/>
      <c r="L44" s="431" t="str">
        <f t="shared" si="3"/>
        <v>0</v>
      </c>
      <c r="M44" s="428" t="str">
        <f t="shared" si="4"/>
        <v>0</v>
      </c>
      <c r="N44" s="250" t="str">
        <f t="shared" si="5"/>
        <v>0</v>
      </c>
      <c r="O44" s="251"/>
      <c r="P44" s="247"/>
      <c r="R44" s="312">
        <f t="shared" si="6"/>
        <v>0</v>
      </c>
      <c r="S44" s="152">
        <f t="shared" si="7"/>
        <v>90</v>
      </c>
      <c r="T44" s="68" t="e">
        <f t="shared" si="0"/>
        <v>#VALUE!</v>
      </c>
      <c r="U44" s="68" t="e">
        <f t="shared" si="8"/>
        <v>#VALUE!</v>
      </c>
      <c r="V44" s="95">
        <v>1</v>
      </c>
      <c r="W44" s="153" t="e">
        <f t="shared" si="1"/>
        <v>#VALUE!</v>
      </c>
      <c r="Y44" s="107">
        <f t="shared" si="9"/>
        <v>0</v>
      </c>
    </row>
    <row r="45" spans="1:25" ht="34.5" customHeight="1" x14ac:dyDescent="0.3">
      <c r="A45" s="322" t="str">
        <f>CDT!B45</f>
        <v>Quinine comprimé 300mg</v>
      </c>
      <c r="B45" s="247"/>
      <c r="C45" s="248"/>
      <c r="D45" s="302" t="str">
        <f t="shared" si="10"/>
        <v/>
      </c>
      <c r="E45" s="249"/>
      <c r="F45" s="247"/>
      <c r="G45" s="247"/>
      <c r="H45" s="247"/>
      <c r="I45" s="247"/>
      <c r="J45" s="247"/>
      <c r="K45" s="248"/>
      <c r="L45" s="431" t="str">
        <f t="shared" si="3"/>
        <v>0</v>
      </c>
      <c r="M45" s="428" t="str">
        <f t="shared" si="4"/>
        <v>0</v>
      </c>
      <c r="N45" s="250" t="str">
        <f t="shared" si="5"/>
        <v>0</v>
      </c>
      <c r="O45" s="251"/>
      <c r="P45" s="247"/>
      <c r="R45" s="312">
        <f t="shared" si="6"/>
        <v>0</v>
      </c>
      <c r="S45" s="152">
        <f t="shared" si="7"/>
        <v>90</v>
      </c>
      <c r="T45" s="68" t="e">
        <f t="shared" si="0"/>
        <v>#VALUE!</v>
      </c>
      <c r="U45" s="68" t="e">
        <f t="shared" si="8"/>
        <v>#VALUE!</v>
      </c>
      <c r="V45" s="95">
        <v>1</v>
      </c>
      <c r="W45" s="153" t="e">
        <f t="shared" si="1"/>
        <v>#VALUE!</v>
      </c>
      <c r="Y45" s="107">
        <f t="shared" si="9"/>
        <v>0</v>
      </c>
    </row>
    <row r="46" spans="1:25" ht="34.5" customHeight="1" x14ac:dyDescent="0.3">
      <c r="A46" s="322" t="str">
        <f>CDT!B46</f>
        <v>Quinine injectable 300 mg</v>
      </c>
      <c r="B46" s="247"/>
      <c r="C46" s="248"/>
      <c r="D46" s="302" t="str">
        <f t="shared" si="10"/>
        <v/>
      </c>
      <c r="E46" s="249"/>
      <c r="F46" s="247"/>
      <c r="G46" s="247"/>
      <c r="H46" s="247"/>
      <c r="I46" s="247"/>
      <c r="J46" s="247"/>
      <c r="K46" s="248"/>
      <c r="L46" s="431" t="str">
        <f t="shared" si="3"/>
        <v>0</v>
      </c>
      <c r="M46" s="428" t="str">
        <f t="shared" si="4"/>
        <v>0</v>
      </c>
      <c r="N46" s="250" t="str">
        <f t="shared" si="5"/>
        <v>0</v>
      </c>
      <c r="O46" s="251"/>
      <c r="P46" s="247"/>
      <c r="R46" s="312">
        <f t="shared" si="6"/>
        <v>0</v>
      </c>
      <c r="S46" s="152">
        <f t="shared" si="7"/>
        <v>90</v>
      </c>
      <c r="T46" s="68" t="e">
        <f t="shared" si="0"/>
        <v>#VALUE!</v>
      </c>
      <c r="U46" s="68" t="e">
        <f t="shared" si="8"/>
        <v>#VALUE!</v>
      </c>
      <c r="V46" s="95">
        <v>1</v>
      </c>
      <c r="W46" s="153" t="e">
        <f t="shared" si="1"/>
        <v>#VALUE!</v>
      </c>
      <c r="Y46" s="107">
        <f t="shared" si="9"/>
        <v>0</v>
      </c>
    </row>
    <row r="47" spans="1:25" ht="34.5" customHeight="1" x14ac:dyDescent="0.3">
      <c r="A47" s="322" t="str">
        <f>CDT!B47</f>
        <v>Quinine injectable 600 mg</v>
      </c>
      <c r="B47" s="247"/>
      <c r="C47" s="248"/>
      <c r="D47" s="302" t="str">
        <f t="shared" si="10"/>
        <v/>
      </c>
      <c r="E47" s="249"/>
      <c r="F47" s="247"/>
      <c r="G47" s="247"/>
      <c r="H47" s="247"/>
      <c r="I47" s="247"/>
      <c r="J47" s="247"/>
      <c r="K47" s="248"/>
      <c r="L47" s="431" t="str">
        <f t="shared" si="3"/>
        <v>0</v>
      </c>
      <c r="M47" s="428" t="str">
        <f t="shared" si="4"/>
        <v>0</v>
      </c>
      <c r="N47" s="250" t="str">
        <f t="shared" si="5"/>
        <v>0</v>
      </c>
      <c r="O47" s="251"/>
      <c r="P47" s="247"/>
      <c r="R47" s="312">
        <f t="shared" si="6"/>
        <v>0</v>
      </c>
      <c r="S47" s="152">
        <f t="shared" si="7"/>
        <v>90</v>
      </c>
      <c r="T47" s="68" t="e">
        <f t="shared" si="0"/>
        <v>#VALUE!</v>
      </c>
      <c r="U47" s="68" t="e">
        <f t="shared" si="8"/>
        <v>#VALUE!</v>
      </c>
      <c r="V47" s="95">
        <v>1</v>
      </c>
      <c r="W47" s="153" t="e">
        <f t="shared" si="1"/>
        <v>#VALUE!</v>
      </c>
      <c r="Y47" s="107">
        <f t="shared" si="9"/>
        <v>0</v>
      </c>
    </row>
    <row r="48" spans="1:25" ht="34.5" customHeight="1" thickBot="1" x14ac:dyDescent="0.35">
      <c r="A48" s="322" t="str">
        <f>CDT!B48</f>
        <v>Quinine injectable 600 mg</v>
      </c>
      <c r="B48" s="247"/>
      <c r="C48" s="248"/>
      <c r="D48" s="303" t="str">
        <f t="shared" si="10"/>
        <v/>
      </c>
      <c r="E48" s="249"/>
      <c r="F48" s="247"/>
      <c r="G48" s="247"/>
      <c r="H48" s="247"/>
      <c r="I48" s="247"/>
      <c r="J48" s="247"/>
      <c r="K48" s="248"/>
      <c r="L48" s="431" t="str">
        <f t="shared" si="3"/>
        <v>0</v>
      </c>
      <c r="M48" s="428" t="str">
        <f t="shared" si="4"/>
        <v>0</v>
      </c>
      <c r="N48" s="250" t="str">
        <f t="shared" si="5"/>
        <v>0</v>
      </c>
      <c r="O48" s="251"/>
      <c r="P48" s="247"/>
      <c r="R48" s="312">
        <f t="shared" si="6"/>
        <v>0</v>
      </c>
      <c r="S48" s="152">
        <f t="shared" si="7"/>
        <v>90</v>
      </c>
      <c r="T48" s="68" t="e">
        <f>D48-(E48+G48+I48+H48)</f>
        <v>#VALUE!</v>
      </c>
      <c r="U48" s="68" t="e">
        <f t="shared" si="8"/>
        <v>#VALUE!</v>
      </c>
      <c r="V48" s="95">
        <v>1</v>
      </c>
      <c r="W48" s="153" t="e">
        <f t="shared" si="1"/>
        <v>#VALUE!</v>
      </c>
      <c r="Y48" s="107">
        <f t="shared" si="9"/>
        <v>0</v>
      </c>
    </row>
    <row r="49" spans="1:23" ht="34.5" customHeight="1" thickBot="1" x14ac:dyDescent="0.35">
      <c r="A49" s="322" t="str">
        <f>CDT!B49</f>
        <v>Artéméther injectable 100 mg</v>
      </c>
      <c r="B49" s="247"/>
      <c r="C49" s="248"/>
      <c r="D49" s="303" t="str">
        <f t="shared" si="10"/>
        <v/>
      </c>
      <c r="E49" s="249"/>
      <c r="F49" s="247"/>
      <c r="G49" s="247"/>
      <c r="H49" s="247"/>
      <c r="I49" s="247"/>
      <c r="J49" s="247"/>
      <c r="K49" s="248"/>
      <c r="L49" s="431" t="str">
        <f t="shared" si="3"/>
        <v>0</v>
      </c>
      <c r="M49" s="428" t="str">
        <f t="shared" si="4"/>
        <v>0</v>
      </c>
      <c r="N49" s="250" t="str">
        <f t="shared" si="5"/>
        <v>0</v>
      </c>
      <c r="O49" s="251"/>
      <c r="P49" s="247"/>
      <c r="R49" s="312">
        <f t="shared" si="6"/>
        <v>0</v>
      </c>
      <c r="S49" s="152">
        <f t="shared" si="7"/>
        <v>90</v>
      </c>
      <c r="T49" s="68" t="e">
        <f>D49-(E49+G49+I49+H49)</f>
        <v>#VALUE!</v>
      </c>
      <c r="U49" s="68" t="e">
        <f t="shared" si="8"/>
        <v>#VALUE!</v>
      </c>
      <c r="V49" s="95">
        <v>1</v>
      </c>
      <c r="W49" s="153" t="e">
        <f t="shared" si="1"/>
        <v>#VALUE!</v>
      </c>
    </row>
    <row r="50" spans="1:23" ht="34.5" hidden="1" customHeight="1" x14ac:dyDescent="0.3">
      <c r="A50" s="17"/>
      <c r="B50" s="79"/>
      <c r="C50" s="79"/>
      <c r="D50" s="53"/>
      <c r="E50" s="79"/>
      <c r="F50" s="79"/>
      <c r="G50" s="79"/>
      <c r="H50" s="79"/>
      <c r="I50" s="79"/>
      <c r="J50" s="79"/>
      <c r="K50" s="79"/>
      <c r="L50" s="54"/>
      <c r="M50" s="58" t="str">
        <f t="shared" ref="M50" si="11">IF(B50&lt;&gt;"",((E50/S50)*30),"")</f>
        <v/>
      </c>
      <c r="N50" s="55"/>
      <c r="O50" s="80"/>
      <c r="P50" s="79"/>
      <c r="S50" s="152"/>
      <c r="T50" s="68"/>
      <c r="U50" s="68"/>
      <c r="V50" s="95"/>
      <c r="W50" s="153" t="str">
        <f t="shared" si="1"/>
        <v/>
      </c>
    </row>
    <row r="51" spans="1:23" s="235" customFormat="1" ht="16.5" customHeight="1" x14ac:dyDescent="0.35">
      <c r="A51" s="531" t="s">
        <v>290</v>
      </c>
      <c r="B51" s="531"/>
      <c r="C51" s="531"/>
      <c r="D51" s="531"/>
      <c r="E51" s="531"/>
      <c r="F51" s="531"/>
      <c r="H51" s="233"/>
      <c r="I51" s="233" t="s">
        <v>300</v>
      </c>
      <c r="J51" s="234"/>
      <c r="K51" s="232"/>
      <c r="L51" s="232"/>
      <c r="M51" s="232"/>
      <c r="N51" s="232"/>
      <c r="O51" s="232"/>
      <c r="Q51" s="236"/>
      <c r="R51" s="311"/>
      <c r="S51" s="237"/>
      <c r="T51" s="238"/>
      <c r="U51" s="238"/>
      <c r="V51" s="239"/>
      <c r="W51" s="240"/>
    </row>
    <row r="52" spans="1:23" ht="29.25" customHeight="1" x14ac:dyDescent="0.3">
      <c r="A52" s="18"/>
      <c r="B52" s="18"/>
      <c r="C52" s="18"/>
      <c r="D52" s="18"/>
      <c r="E52" s="18"/>
      <c r="F52" s="18"/>
      <c r="G52" s="18"/>
      <c r="H52" s="18"/>
      <c r="I52" s="18"/>
      <c r="J52" s="18"/>
      <c r="K52" s="18"/>
      <c r="L52" s="18"/>
      <c r="M52" s="18"/>
      <c r="N52" s="18"/>
      <c r="O52" s="18"/>
      <c r="S52" s="154"/>
      <c r="T52" s="69"/>
      <c r="U52" s="69"/>
      <c r="V52" s="70"/>
      <c r="W52" s="155"/>
    </row>
    <row r="53" spans="1:23" ht="15.6" x14ac:dyDescent="0.3">
      <c r="B53" s="18"/>
      <c r="C53" s="18"/>
      <c r="D53" s="18"/>
      <c r="E53" s="18"/>
      <c r="F53" s="18"/>
      <c r="I53" s="18"/>
      <c r="J53" s="18"/>
      <c r="K53" s="18"/>
      <c r="L53" s="18"/>
      <c r="M53" s="18"/>
      <c r="N53" s="18"/>
      <c r="O53" s="18"/>
      <c r="S53" s="154"/>
      <c r="T53" s="69"/>
      <c r="U53" s="69"/>
      <c r="V53" s="70"/>
      <c r="W53" s="155"/>
    </row>
    <row r="54" spans="1:23" s="235" customFormat="1" ht="18.600000000000001" thickBot="1" x14ac:dyDescent="0.4">
      <c r="A54" s="233" t="s">
        <v>289</v>
      </c>
      <c r="H54" s="233"/>
      <c r="I54" s="233" t="s">
        <v>301</v>
      </c>
      <c r="O54" s="232"/>
      <c r="Q54" s="236"/>
      <c r="R54" s="311"/>
      <c r="S54" s="243"/>
      <c r="T54" s="244"/>
      <c r="U54" s="244"/>
      <c r="V54" s="245"/>
      <c r="W54" s="246"/>
    </row>
  </sheetData>
  <mergeCells count="21">
    <mergeCell ref="A24:A25"/>
    <mergeCell ref="A51:F51"/>
    <mergeCell ref="A19:C19"/>
    <mergeCell ref="D19:N19"/>
    <mergeCell ref="S19:W19"/>
    <mergeCell ref="A21:C21"/>
    <mergeCell ref="D21:F21"/>
    <mergeCell ref="G21:K22"/>
    <mergeCell ref="L21:P21"/>
    <mergeCell ref="L17:P17"/>
    <mergeCell ref="A1:B1"/>
    <mergeCell ref="A3:B3"/>
    <mergeCell ref="A4:B4"/>
    <mergeCell ref="A11:O11"/>
    <mergeCell ref="B13:C13"/>
    <mergeCell ref="E13:J13"/>
    <mergeCell ref="B15:C15"/>
    <mergeCell ref="D15:F15"/>
    <mergeCell ref="G15:I15"/>
    <mergeCell ref="B17:E17"/>
    <mergeCell ref="G17:K17"/>
  </mergeCells>
  <conditionalFormatting sqref="U26">
    <cfRule type="cellIs" dxfId="2311" priority="39" operator="greaterThan">
      <formula>0</formula>
    </cfRule>
    <cfRule type="cellIs" dxfId="2310" priority="40" operator="greaterThan">
      <formula>0</formula>
    </cfRule>
    <cfRule type="cellIs" dxfId="2309" priority="41" operator="lessThan">
      <formula>0</formula>
    </cfRule>
    <cfRule type="cellIs" dxfId="2308" priority="42" operator="notEqual">
      <formula>0</formula>
    </cfRule>
  </conditionalFormatting>
  <conditionalFormatting sqref="U27:U29">
    <cfRule type="cellIs" dxfId="2307" priority="35" operator="greaterThan">
      <formula>0</formula>
    </cfRule>
    <cfRule type="cellIs" dxfId="2306" priority="36" operator="greaterThan">
      <formula>0</formula>
    </cfRule>
    <cfRule type="cellIs" dxfId="2305" priority="37" operator="lessThan">
      <formula>0</formula>
    </cfRule>
    <cfRule type="cellIs" dxfId="2304" priority="38" operator="notEqual">
      <formula>0</formula>
    </cfRule>
  </conditionalFormatting>
  <conditionalFormatting sqref="U30:U31 U33:U47">
    <cfRule type="cellIs" dxfId="2303" priority="31" operator="greaterThan">
      <formula>0</formula>
    </cfRule>
    <cfRule type="cellIs" dxfId="2302" priority="32" operator="greaterThan">
      <formula>0</formula>
    </cfRule>
    <cfRule type="cellIs" dxfId="2301" priority="33" operator="lessThan">
      <formula>0</formula>
    </cfRule>
    <cfRule type="cellIs" dxfId="2300" priority="34" operator="notEqual">
      <formula>0</formula>
    </cfRule>
  </conditionalFormatting>
  <conditionalFormatting sqref="U48:U50">
    <cfRule type="cellIs" dxfId="2299" priority="27" operator="greaterThan">
      <formula>0</formula>
    </cfRule>
    <cfRule type="cellIs" dxfId="2298" priority="28" operator="greaterThan">
      <formula>0</formula>
    </cfRule>
    <cfRule type="cellIs" dxfId="2297" priority="29" operator="lessThan">
      <formula>0</formula>
    </cfRule>
    <cfRule type="cellIs" dxfId="2296" priority="30" operator="notEqual">
      <formula>0</formula>
    </cfRule>
  </conditionalFormatting>
  <conditionalFormatting sqref="K50">
    <cfRule type="expression" dxfId="2295" priority="25">
      <formula>K50&lt;T50</formula>
    </cfRule>
    <cfRule type="expression" dxfId="2294" priority="26">
      <formula>K50&gt;T50</formula>
    </cfRule>
  </conditionalFormatting>
  <conditionalFormatting sqref="J37:J47">
    <cfRule type="cellIs" dxfId="2293" priority="24" operator="greaterThan">
      <formula>90</formula>
    </cfRule>
  </conditionalFormatting>
  <conditionalFormatting sqref="J48:J50">
    <cfRule type="cellIs" dxfId="2292" priority="23" operator="greaterThan">
      <formula>90</formula>
    </cfRule>
  </conditionalFormatting>
  <conditionalFormatting sqref="K36:K47">
    <cfRule type="expression" dxfId="2291" priority="21">
      <formula>K36&lt;T36</formula>
    </cfRule>
    <cfRule type="expression" dxfId="2290" priority="22">
      <formula>K36&gt;T36</formula>
    </cfRule>
  </conditionalFormatting>
  <conditionalFormatting sqref="J27:J31 J33">
    <cfRule type="cellIs" dxfId="2289" priority="20" operator="greaterThan">
      <formula>90</formula>
    </cfRule>
  </conditionalFormatting>
  <conditionalFormatting sqref="J36">
    <cfRule type="cellIs" dxfId="2288" priority="19" operator="greaterThan">
      <formula>90</formula>
    </cfRule>
  </conditionalFormatting>
  <conditionalFormatting sqref="K48:K49">
    <cfRule type="expression" dxfId="2287" priority="17">
      <formula>K48&lt;T48</formula>
    </cfRule>
    <cfRule type="expression" dxfId="2286" priority="18">
      <formula>K48&gt;T48</formula>
    </cfRule>
  </conditionalFormatting>
  <conditionalFormatting sqref="K27:K31 K33">
    <cfRule type="expression" dxfId="2285" priority="15">
      <formula>K27&lt;T27</formula>
    </cfRule>
    <cfRule type="expression" dxfId="2284" priority="16">
      <formula>K27&gt;T27</formula>
    </cfRule>
  </conditionalFormatting>
  <conditionalFormatting sqref="J26">
    <cfRule type="cellIs" dxfId="2283" priority="14" operator="greaterThan">
      <formula>90</formula>
    </cfRule>
  </conditionalFormatting>
  <conditionalFormatting sqref="K26">
    <cfRule type="expression" dxfId="2282" priority="12">
      <formula>K26&lt;T26</formula>
    </cfRule>
    <cfRule type="expression" dxfId="2281" priority="13">
      <formula>K26&gt;T26</formula>
    </cfRule>
  </conditionalFormatting>
  <conditionalFormatting sqref="U32">
    <cfRule type="cellIs" dxfId="2280" priority="8" operator="greaterThan">
      <formula>0</formula>
    </cfRule>
    <cfRule type="cellIs" dxfId="2279" priority="9" operator="greaterThan">
      <formula>0</formula>
    </cfRule>
    <cfRule type="cellIs" dxfId="2278" priority="10" operator="lessThan">
      <formula>0</formula>
    </cfRule>
    <cfRule type="cellIs" dxfId="2277" priority="11" operator="notEqual">
      <formula>0</formula>
    </cfRule>
  </conditionalFormatting>
  <conditionalFormatting sqref="K34">
    <cfRule type="expression" dxfId="2276" priority="6">
      <formula>K34&lt;T34</formula>
    </cfRule>
    <cfRule type="expression" dxfId="2275" priority="7">
      <formula>K34&gt;T34</formula>
    </cfRule>
  </conditionalFormatting>
  <conditionalFormatting sqref="K35">
    <cfRule type="expression" dxfId="2274" priority="4">
      <formula>K35&lt;T35</formula>
    </cfRule>
    <cfRule type="expression" dxfId="2273" priority="5">
      <formula>K35&gt;T35</formula>
    </cfRule>
  </conditionalFormatting>
  <conditionalFormatting sqref="J32">
    <cfRule type="cellIs" dxfId="2272" priority="3" operator="greaterThan">
      <formula>90</formula>
    </cfRule>
  </conditionalFormatting>
  <conditionalFormatting sqref="K32">
    <cfRule type="expression" dxfId="2271" priority="1">
      <formula>K32&lt;T32</formula>
    </cfRule>
    <cfRule type="expression" dxfId="2270" priority="2">
      <formula>K32&gt;T32</formula>
    </cfRule>
  </conditionalFormatting>
  <dataValidations count="7">
    <dataValidation type="date" errorStyle="warning" allowBlank="1" showInputMessage="1" showErrorMessage="1" promptTitle="Instruction" prompt="SVP Saisissez la date sous le format:_x000a_00/00/0000. exemple 15/09/2016,_x000a_Merci_x000a_" sqref="L21:P21">
      <formula1>42370</formula1>
      <formula2>44926</formula2>
    </dataValidation>
    <dataValidation errorStyle="information" allowBlank="1" showInputMessage="1" showErrorMessage="1" errorTitle="Instruction" error="Saisissez le Texte en MAJUSCULE_x000a_Exemple: CMS AGOE_x000a_Merci" promptTitle="Instruction" prompt="Saisissez le Texte en MAJUSCULE_x000a_Exemple: CMS AGOE_x000a_Merci" sqref="D19:N19"/>
    <dataValidation type="whole" allowBlank="1" showInputMessage="1" showErrorMessage="1" prompt="La valeur ne peut pas être supérieure à 89_x000a_Si tel est le cas déteminer la quantité à commander directement à la colonne M._x000a_merci" sqref="J27:J50">
      <formula1>0</formula1>
      <formula2>89</formula2>
    </dataValidation>
    <dataValidation type="whole" operator="lessThanOrEqual" allowBlank="1" showInputMessage="1" showErrorMessage="1" promptTitle="instruction" prompt="La valeur de la cellule ne peut pas être supérieure à la quantité Totale inscrite dans la colonne D._x000a_Merci de vérifier." sqref="E26:E50">
      <formula1>D26</formula1>
    </dataValidation>
    <dataValidation type="list" allowBlank="1" showInputMessage="1" showErrorMessage="1" sqref="D21:F21">
      <formula1>typerapport2</formula1>
    </dataValidation>
    <dataValidation type="whole" allowBlank="1" showInputMessage="1" showErrorMessage="1" prompt="La valeur ne peut pas être supérieure à 89_x000a_Si tel est le cas déteminer la quantité à commander directement à la colonne O_x000a_merci" sqref="J26">
      <formula1>0</formula1>
      <formula2>89</formula2>
    </dataValidation>
    <dataValidation type="whole" allowBlank="1" showInputMessage="1" showErrorMessage="1" prompt="La quantité accordée par le point Focal ne peut être supérieure à la somme du CMMa et la quantité commandée pour le trimestre._x000a_Merci de revoir la quantité dans la colonne O." sqref="O26:O49">
      <formula1>0</formula1>
      <formula2>+M26+N26</formula2>
    </dataValidation>
  </dataValidations>
  <pageMargins left="0.21" right="0.23622047244094491" top="0.74803149606299213" bottom="0.74803149606299213" header="0.31496062992125984" footer="0.31496062992125984"/>
  <pageSetup paperSize="9" scale="40" orientation="portrait" r:id="rId1"/>
  <headerFooter alignWithMargins="0">
    <oddFooter>&amp;C&amp;"Arial,Gras"PNLS /IST, Avenue des Armées, -05 BP 424 Lomé –Togo ; Tel 22 20 94 39 Fax : 22 20 94 36    Site Web : www.pnls.tg</oddFooter>
  </headerFooter>
  <drawing r:id="rId2"/>
</worksheet>
</file>

<file path=xl/worksheets/sheet8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rgb="FFFF0000"/>
  </sheetPr>
  <dimension ref="A1:W56"/>
  <sheetViews>
    <sheetView showGridLines="0" view="pageBreakPreview" topLeftCell="A5" zoomScale="70" zoomScaleNormal="70" zoomScaleSheetLayoutView="70" zoomScalePageLayoutView="50" workbookViewId="0">
      <selection activeCell="D19" sqref="D19:N19"/>
    </sheetView>
  </sheetViews>
  <sheetFormatPr baseColWidth="10" defaultColWidth="7.33203125" defaultRowHeight="13.8" x14ac:dyDescent="0.3"/>
  <cols>
    <col min="1" max="1" width="51.5546875" style="3" customWidth="1"/>
    <col min="2" max="14" width="11.5546875" style="3" customWidth="1"/>
    <col min="15" max="15" width="11.6640625" style="39" customWidth="1"/>
    <col min="16" max="16" width="17.5546875" style="3" customWidth="1"/>
    <col min="17" max="17" width="2.109375" style="62" customWidth="1"/>
    <col min="18" max="18" width="4.88671875" style="77" customWidth="1"/>
    <col min="19" max="20" width="7.44140625" style="77" bestFit="1" customWidth="1"/>
    <col min="21" max="21" width="7.88671875" style="78" bestFit="1" customWidth="1"/>
    <col min="22" max="22" width="33.33203125" style="77" customWidth="1"/>
    <col min="23" max="16384" width="7.33203125" style="3"/>
  </cols>
  <sheetData>
    <row r="1" spans="1:23" ht="17.25" customHeight="1" x14ac:dyDescent="0.3">
      <c r="A1" s="549" t="s">
        <v>452</v>
      </c>
      <c r="B1" s="549"/>
      <c r="C1" s="2"/>
      <c r="D1" s="2"/>
      <c r="E1"/>
      <c r="F1"/>
      <c r="G1"/>
      <c r="H1"/>
      <c r="I1"/>
      <c r="J1"/>
      <c r="N1" s="4" t="s">
        <v>1</v>
      </c>
      <c r="O1" s="5"/>
      <c r="R1" s="306"/>
      <c r="S1" s="69"/>
      <c r="T1" s="69"/>
      <c r="U1" s="69"/>
      <c r="V1" s="70"/>
      <c r="W1" s="69"/>
    </row>
    <row r="2" spans="1:23" ht="13.5" customHeight="1" x14ac:dyDescent="0.3">
      <c r="A2" s="1" t="s">
        <v>453</v>
      </c>
      <c r="B2" s="1"/>
      <c r="C2" s="2"/>
      <c r="D2" s="2"/>
      <c r="E2"/>
      <c r="F2"/>
      <c r="G2"/>
      <c r="H2"/>
      <c r="I2"/>
      <c r="J2"/>
      <c r="M2" s="4"/>
      <c r="N2" s="4" t="s">
        <v>3</v>
      </c>
      <c r="O2" s="5"/>
      <c r="R2" s="306"/>
      <c r="S2" s="69"/>
      <c r="T2" s="69"/>
      <c r="U2" s="69"/>
      <c r="V2" s="70"/>
      <c r="W2" s="69"/>
    </row>
    <row r="3" spans="1:23" ht="15.6" x14ac:dyDescent="0.3">
      <c r="A3" s="549" t="s">
        <v>454</v>
      </c>
      <c r="B3" s="549"/>
      <c r="C3" s="2"/>
      <c r="D3" s="2"/>
      <c r="E3"/>
      <c r="F3"/>
      <c r="G3"/>
      <c r="H3"/>
      <c r="I3"/>
      <c r="J3"/>
      <c r="K3" s="5"/>
      <c r="L3" s="5"/>
      <c r="M3" s="5"/>
      <c r="N3" s="5"/>
      <c r="O3" s="5"/>
      <c r="R3" s="306"/>
      <c r="S3" s="69"/>
      <c r="T3" s="69"/>
      <c r="U3" s="69"/>
      <c r="V3" s="70"/>
      <c r="W3" s="69"/>
    </row>
    <row r="4" spans="1:23" ht="33.6" customHeight="1" x14ac:dyDescent="0.3">
      <c r="A4" s="547" t="s">
        <v>455</v>
      </c>
      <c r="B4" s="548"/>
      <c r="C4" s="7"/>
      <c r="D4" s="7"/>
      <c r="E4" s="8"/>
      <c r="F4" s="8"/>
      <c r="G4" s="8"/>
      <c r="H4" s="8"/>
      <c r="I4" s="8"/>
      <c r="J4" s="8"/>
      <c r="K4" s="9"/>
      <c r="L4" s="9"/>
      <c r="M4" s="9"/>
      <c r="N4" s="9"/>
      <c r="O4" s="38"/>
      <c r="R4" s="306"/>
      <c r="S4" s="69"/>
      <c r="T4" s="69"/>
      <c r="U4" s="69"/>
      <c r="V4" s="70"/>
      <c r="W4" s="69"/>
    </row>
    <row r="5" spans="1:23" x14ac:dyDescent="0.3">
      <c r="B5" s="9"/>
      <c r="C5" s="9"/>
      <c r="D5" s="9"/>
      <c r="E5" s="9"/>
      <c r="F5" s="9"/>
      <c r="G5" s="9"/>
      <c r="H5" s="9"/>
      <c r="I5" s="9"/>
      <c r="J5" s="9"/>
      <c r="K5" s="9"/>
      <c r="L5" s="9"/>
      <c r="M5" s="9"/>
      <c r="N5" s="9"/>
      <c r="O5" s="38"/>
      <c r="R5" s="306"/>
      <c r="S5" s="69"/>
      <c r="T5" s="69"/>
      <c r="U5" s="69"/>
      <c r="V5" s="70"/>
      <c r="W5" s="69"/>
    </row>
    <row r="6" spans="1:23" ht="15.6" x14ac:dyDescent="0.3">
      <c r="A6" s="6" t="s">
        <v>232</v>
      </c>
      <c r="B6" s="9"/>
      <c r="C6" s="9"/>
      <c r="D6" s="9"/>
      <c r="E6" s="9"/>
      <c r="F6" s="9"/>
      <c r="G6" s="9"/>
      <c r="H6" s="9"/>
      <c r="I6" s="9"/>
      <c r="J6" s="9"/>
      <c r="K6" s="9"/>
      <c r="L6" s="9"/>
      <c r="M6" s="9"/>
      <c r="N6" s="9"/>
      <c r="O6" s="38"/>
      <c r="R6" s="306"/>
      <c r="S6" s="69"/>
      <c r="T6" s="69"/>
      <c r="U6" s="69"/>
      <c r="V6" s="70"/>
      <c r="W6" s="69"/>
    </row>
    <row r="7" spans="1:23" x14ac:dyDescent="0.3">
      <c r="A7" s="10"/>
      <c r="B7" s="9"/>
      <c r="C7" s="9"/>
      <c r="D7" s="9"/>
      <c r="E7" s="9"/>
      <c r="F7" s="9"/>
      <c r="G7" s="9"/>
      <c r="H7" s="9"/>
      <c r="I7" s="9"/>
      <c r="J7" s="9"/>
      <c r="K7" s="9"/>
      <c r="L7" s="9"/>
      <c r="M7" s="9"/>
      <c r="N7" s="9"/>
      <c r="O7" s="38"/>
      <c r="R7" s="69"/>
      <c r="S7" s="69"/>
      <c r="T7" s="69"/>
      <c r="U7" s="70"/>
      <c r="V7" s="69"/>
    </row>
    <row r="8" spans="1:23" x14ac:dyDescent="0.3">
      <c r="A8" s="10"/>
      <c r="B8" s="9"/>
      <c r="C8" s="9"/>
      <c r="D8" s="9"/>
      <c r="E8" s="9"/>
      <c r="F8" s="9"/>
      <c r="G8" s="9"/>
      <c r="H8" s="9"/>
      <c r="I8" s="9"/>
      <c r="J8" s="9"/>
      <c r="K8" s="9"/>
      <c r="L8" s="9"/>
      <c r="M8" s="9"/>
      <c r="N8" s="9"/>
      <c r="O8" s="38"/>
      <c r="R8" s="69"/>
      <c r="S8" s="69"/>
      <c r="T8" s="69"/>
      <c r="U8" s="70"/>
      <c r="V8" s="69"/>
    </row>
    <row r="9" spans="1:23" ht="17.25" customHeight="1" x14ac:dyDescent="0.3">
      <c r="A9" s="10"/>
      <c r="B9" s="9"/>
      <c r="C9" s="9"/>
      <c r="D9" s="9"/>
      <c r="E9" s="9"/>
      <c r="F9" s="9"/>
      <c r="G9" s="9"/>
      <c r="H9" s="9"/>
      <c r="I9" s="9"/>
      <c r="J9" s="9"/>
      <c r="K9" s="9"/>
      <c r="L9" s="9"/>
      <c r="M9" s="9"/>
      <c r="N9" s="9"/>
      <c r="O9" s="38"/>
      <c r="R9" s="69"/>
      <c r="S9" s="69"/>
      <c r="T9" s="69"/>
      <c r="U9" s="70"/>
      <c r="V9" s="69"/>
    </row>
    <row r="10" spans="1:23" ht="0.75" customHeight="1" x14ac:dyDescent="0.3">
      <c r="R10" s="69"/>
      <c r="S10" s="69"/>
      <c r="T10" s="69"/>
      <c r="U10" s="70"/>
      <c r="V10" s="69"/>
    </row>
    <row r="11" spans="1:23" ht="21" customHeight="1" x14ac:dyDescent="0.3">
      <c r="A11" s="555" t="s">
        <v>263</v>
      </c>
      <c r="B11" s="555"/>
      <c r="C11" s="555"/>
      <c r="D11" s="555"/>
      <c r="E11" s="555"/>
      <c r="F11" s="555"/>
      <c r="G11" s="555"/>
      <c r="H11" s="555"/>
      <c r="I11" s="555"/>
      <c r="J11" s="555"/>
      <c r="K11" s="555"/>
      <c r="L11" s="555"/>
      <c r="M11" s="555"/>
      <c r="N11" s="555"/>
      <c r="O11" s="555"/>
      <c r="P11" s="40"/>
      <c r="R11" s="69"/>
      <c r="S11" s="69"/>
      <c r="T11" s="69"/>
      <c r="U11" s="70"/>
      <c r="V11" s="69"/>
    </row>
    <row r="12" spans="1:23" ht="3.75" customHeight="1" x14ac:dyDescent="0.3">
      <c r="A12" s="11"/>
      <c r="B12" s="11"/>
      <c r="C12" s="11"/>
      <c r="D12" s="11"/>
      <c r="E12" s="11"/>
      <c r="F12" s="11"/>
      <c r="G12" s="11"/>
      <c r="H12" s="11"/>
      <c r="I12" s="11"/>
      <c r="J12" s="11"/>
      <c r="K12" s="11"/>
      <c r="L12" s="11"/>
      <c r="M12" s="11"/>
      <c r="N12" s="11"/>
      <c r="O12" s="11"/>
      <c r="R12" s="69"/>
      <c r="S12" s="69"/>
      <c r="T12" s="69"/>
      <c r="U12" s="70"/>
      <c r="V12" s="69"/>
    </row>
    <row r="13" spans="1:23" s="42" customFormat="1" ht="20.25" hidden="1" customHeight="1" thickBot="1" x14ac:dyDescent="0.35">
      <c r="A13" s="434" t="s">
        <v>5</v>
      </c>
      <c r="B13" s="556">
        <f>'Info District'!G11</f>
        <v>2025</v>
      </c>
      <c r="C13" s="557"/>
      <c r="E13" s="550"/>
      <c r="F13" s="550"/>
      <c r="G13" s="550"/>
      <c r="H13" s="550"/>
      <c r="I13" s="550"/>
      <c r="J13" s="554"/>
      <c r="Q13" s="63"/>
      <c r="R13" s="71"/>
      <c r="S13" s="71"/>
      <c r="T13" s="71"/>
      <c r="U13" s="72"/>
      <c r="V13" s="71"/>
    </row>
    <row r="14" spans="1:23" s="42" customFormat="1" ht="7.5" hidden="1" customHeight="1" thickBot="1" x14ac:dyDescent="0.35">
      <c r="A14" s="434"/>
      <c r="B14" s="13"/>
      <c r="C14" s="13"/>
      <c r="D14" s="13"/>
      <c r="O14" s="15"/>
      <c r="Q14" s="63"/>
      <c r="R14" s="71"/>
      <c r="S14" s="71"/>
      <c r="T14" s="71"/>
      <c r="U14" s="72"/>
      <c r="V14" s="71"/>
    </row>
    <row r="15" spans="1:23" s="42" customFormat="1" ht="16.5" hidden="1" customHeight="1" thickBot="1" x14ac:dyDescent="0.35">
      <c r="A15" s="434" t="s">
        <v>7</v>
      </c>
      <c r="B15" s="558" t="str">
        <f>'Info District'!G12</f>
        <v>PLATEAUX</v>
      </c>
      <c r="C15" s="559"/>
      <c r="D15" s="550" t="s">
        <v>8</v>
      </c>
      <c r="E15" s="550"/>
      <c r="F15" s="550"/>
      <c r="G15" s="551" t="str">
        <f>'Info District'!G13</f>
        <v>Agou</v>
      </c>
      <c r="H15" s="552"/>
      <c r="I15" s="553"/>
      <c r="L15" s="11"/>
      <c r="M15" s="11"/>
      <c r="N15" s="11"/>
      <c r="O15" s="11"/>
      <c r="P15" s="11"/>
      <c r="Q15" s="63"/>
      <c r="R15" s="71"/>
      <c r="S15" s="71"/>
      <c r="T15" s="71"/>
      <c r="U15" s="73"/>
      <c r="V15" s="71"/>
    </row>
    <row r="16" spans="1:23" s="42" customFormat="1" ht="3.75" hidden="1" customHeight="1" thickBot="1" x14ac:dyDescent="0.35">
      <c r="A16" s="139"/>
      <c r="B16" s="15"/>
      <c r="C16" s="15"/>
      <c r="D16" s="15"/>
      <c r="E16" s="15"/>
      <c r="K16" s="15"/>
      <c r="L16" s="15"/>
      <c r="M16" s="15"/>
      <c r="O16" s="15"/>
      <c r="Q16" s="63"/>
      <c r="R16" s="71"/>
      <c r="S16" s="71"/>
      <c r="T16" s="71"/>
      <c r="U16" s="72"/>
      <c r="V16" s="71"/>
    </row>
    <row r="17" spans="1:23" s="42" customFormat="1" ht="18" hidden="1" customHeight="1" thickBot="1" x14ac:dyDescent="0.35">
      <c r="A17" s="434" t="s">
        <v>9</v>
      </c>
      <c r="B17" s="556" t="str">
        <f>'Info District'!G17</f>
        <v>Avril à Juin 2025</v>
      </c>
      <c r="C17" s="560"/>
      <c r="D17" s="560"/>
      <c r="E17" s="557"/>
      <c r="G17" s="550" t="s">
        <v>11</v>
      </c>
      <c r="H17" s="550"/>
      <c r="I17" s="550"/>
      <c r="J17" s="550"/>
      <c r="K17" s="554"/>
      <c r="L17" s="551" t="str">
        <f>'Info District'!G18</f>
        <v>Juillet à Septembre 2025</v>
      </c>
      <c r="M17" s="552"/>
      <c r="N17" s="552"/>
      <c r="O17" s="552"/>
      <c r="P17" s="553"/>
      <c r="Q17" s="63"/>
      <c r="R17" s="71"/>
      <c r="S17" s="71"/>
      <c r="T17" s="71"/>
      <c r="U17" s="72"/>
      <c r="V17" s="71"/>
    </row>
    <row r="18" spans="1:23" s="9" customFormat="1" ht="6" customHeight="1" thickBot="1" x14ac:dyDescent="0.3">
      <c r="B18" s="43"/>
      <c r="C18" s="43"/>
      <c r="D18" s="43"/>
      <c r="E18" s="44"/>
      <c r="F18" s="43"/>
      <c r="G18" s="45"/>
      <c r="H18" s="45"/>
      <c r="I18" s="45"/>
      <c r="J18" s="45"/>
      <c r="K18" s="45"/>
      <c r="L18" s="45"/>
      <c r="M18" s="45"/>
      <c r="O18" s="38"/>
      <c r="Q18" s="64"/>
      <c r="R18" s="74"/>
      <c r="S18" s="74"/>
      <c r="T18" s="74"/>
      <c r="U18" s="75"/>
      <c r="V18" s="74"/>
    </row>
    <row r="19" spans="1:23" s="9" customFormat="1" ht="31.5" customHeight="1" thickBot="1" x14ac:dyDescent="0.35">
      <c r="A19" s="532" t="s">
        <v>12</v>
      </c>
      <c r="B19" s="532"/>
      <c r="C19" s="533"/>
      <c r="D19" s="575"/>
      <c r="E19" s="576"/>
      <c r="F19" s="576"/>
      <c r="G19" s="576"/>
      <c r="H19" s="576"/>
      <c r="I19" s="576"/>
      <c r="J19" s="576"/>
      <c r="K19" s="576"/>
      <c r="L19" s="576"/>
      <c r="M19" s="576"/>
      <c r="N19" s="577"/>
      <c r="O19" s="11"/>
      <c r="P19" s="464" t="str">
        <f>'Info District'!H17</f>
        <v>T2</v>
      </c>
      <c r="Q19" s="65"/>
      <c r="R19" s="535" t="s">
        <v>96</v>
      </c>
      <c r="S19" s="536"/>
      <c r="T19" s="536"/>
      <c r="U19" s="536"/>
      <c r="V19" s="537"/>
    </row>
    <row r="20" spans="1:23" s="9" customFormat="1" ht="8.25" customHeight="1" thickBot="1" x14ac:dyDescent="0.35">
      <c r="A20" s="12"/>
      <c r="B20" s="12"/>
      <c r="C20" s="12"/>
      <c r="D20" s="12"/>
      <c r="E20" s="12"/>
      <c r="F20" s="12"/>
      <c r="G20" s="13"/>
      <c r="H20" s="13"/>
      <c r="I20" s="13"/>
      <c r="J20" s="13"/>
      <c r="K20" s="13"/>
      <c r="L20" s="14"/>
      <c r="M20" s="14"/>
      <c r="N20" s="14"/>
      <c r="O20" s="14"/>
      <c r="Q20" s="64"/>
      <c r="R20" s="146"/>
      <c r="S20" s="74"/>
      <c r="T20" s="74"/>
      <c r="U20" s="76"/>
      <c r="V20" s="147"/>
    </row>
    <row r="21" spans="1:23" s="9" customFormat="1" ht="30.75" customHeight="1" thickBot="1" x14ac:dyDescent="0.35">
      <c r="A21" s="564" t="s">
        <v>6</v>
      </c>
      <c r="B21" s="564"/>
      <c r="C21" s="564"/>
      <c r="D21" s="565"/>
      <c r="E21" s="566"/>
      <c r="F21" s="566"/>
      <c r="G21" s="566"/>
      <c r="H21" s="567"/>
      <c r="I21" s="12"/>
      <c r="K21" s="230" t="s">
        <v>338</v>
      </c>
      <c r="O21" s="571"/>
      <c r="P21" s="572"/>
      <c r="Q21" s="64"/>
      <c r="R21" s="146"/>
      <c r="S21" s="74"/>
      <c r="T21" s="74"/>
      <c r="U21" s="76"/>
      <c r="V21" s="147"/>
    </row>
    <row r="22" spans="1:23" s="9" customFormat="1" ht="9" customHeight="1" thickBot="1" x14ac:dyDescent="0.35">
      <c r="A22" s="12"/>
      <c r="B22" s="12"/>
      <c r="C22" s="12"/>
      <c r="D22" s="12"/>
      <c r="E22" s="12"/>
      <c r="F22" s="12"/>
      <c r="G22" s="13"/>
      <c r="H22" s="13"/>
      <c r="I22" s="13"/>
      <c r="J22" s="13"/>
      <c r="K22" s="13"/>
      <c r="L22" s="14"/>
      <c r="M22" s="14"/>
      <c r="N22" s="14"/>
      <c r="O22" s="14"/>
      <c r="Q22" s="64"/>
      <c r="R22" s="146"/>
      <c r="S22" s="74"/>
      <c r="T22" s="74"/>
      <c r="U22" s="76"/>
      <c r="V22" s="147"/>
    </row>
    <row r="23" spans="1:23" s="9" customFormat="1" ht="30" customHeight="1" thickBot="1" x14ac:dyDescent="0.35">
      <c r="A23" s="532" t="s">
        <v>240</v>
      </c>
      <c r="B23" s="532"/>
      <c r="C23" s="533"/>
      <c r="D23" s="568" t="s">
        <v>265</v>
      </c>
      <c r="E23" s="569"/>
      <c r="F23" s="570"/>
      <c r="H23" s="229"/>
      <c r="I23" s="573" t="s">
        <v>337</v>
      </c>
      <c r="J23" s="573"/>
      <c r="K23" s="573"/>
      <c r="L23" s="573"/>
      <c r="M23" s="573"/>
      <c r="N23" s="574"/>
      <c r="O23" s="562"/>
      <c r="P23" s="563"/>
      <c r="Q23" s="64"/>
      <c r="R23" s="146"/>
      <c r="S23" s="74"/>
      <c r="T23" s="74"/>
      <c r="U23" s="76"/>
      <c r="V23" s="147"/>
    </row>
    <row r="24" spans="1:23" s="9" customFormat="1" ht="6" customHeight="1" x14ac:dyDescent="0.3">
      <c r="A24" s="12"/>
      <c r="B24" s="12"/>
      <c r="C24" s="12"/>
      <c r="D24" s="12"/>
      <c r="E24" s="12"/>
      <c r="F24" s="12"/>
      <c r="G24" s="13"/>
      <c r="H24" s="15"/>
      <c r="I24" s="15"/>
      <c r="J24" s="15"/>
      <c r="K24" s="13"/>
      <c r="L24" s="14"/>
      <c r="M24" s="14"/>
      <c r="N24" s="14"/>
      <c r="O24" s="14"/>
      <c r="Q24" s="64"/>
      <c r="R24" s="146"/>
      <c r="S24" s="74"/>
      <c r="T24" s="74"/>
      <c r="U24" s="76"/>
      <c r="V24" s="147"/>
    </row>
    <row r="25" spans="1:23" s="9" customFormat="1" ht="4.5" customHeight="1" thickBot="1" x14ac:dyDescent="0.35">
      <c r="A25" s="12"/>
      <c r="B25" s="12"/>
      <c r="C25" s="12"/>
      <c r="D25" s="12"/>
      <c r="E25" s="12"/>
      <c r="F25" s="12"/>
      <c r="G25" s="13"/>
      <c r="H25" s="13"/>
      <c r="I25" s="13"/>
      <c r="J25" s="13"/>
      <c r="K25" s="13"/>
      <c r="L25" s="14"/>
      <c r="M25" s="14"/>
      <c r="N25" s="14"/>
      <c r="O25" s="14"/>
      <c r="Q25" s="64"/>
      <c r="R25" s="146"/>
      <c r="S25" s="74"/>
      <c r="T25" s="74"/>
      <c r="U25" s="76"/>
      <c r="V25" s="147"/>
    </row>
    <row r="26" spans="1:23" ht="76.5" customHeight="1" thickBot="1" x14ac:dyDescent="0.35">
      <c r="A26" s="541" t="s">
        <v>13</v>
      </c>
      <c r="B26" s="16" t="s">
        <v>14</v>
      </c>
      <c r="C26" s="108" t="s">
        <v>15</v>
      </c>
      <c r="D26" s="118" t="s">
        <v>16</v>
      </c>
      <c r="E26" s="117" t="s">
        <v>17</v>
      </c>
      <c r="F26" s="16" t="s">
        <v>18</v>
      </c>
      <c r="G26" s="16" t="s">
        <v>233</v>
      </c>
      <c r="H26" s="16" t="s">
        <v>234</v>
      </c>
      <c r="I26" s="16" t="s">
        <v>19</v>
      </c>
      <c r="J26" s="16" t="s">
        <v>20</v>
      </c>
      <c r="K26" s="108" t="s">
        <v>21</v>
      </c>
      <c r="L26" s="136" t="s">
        <v>22</v>
      </c>
      <c r="M26" s="137" t="s">
        <v>236</v>
      </c>
      <c r="N26" s="138" t="s">
        <v>23</v>
      </c>
      <c r="O26" s="109" t="s">
        <v>39</v>
      </c>
      <c r="P26" s="16" t="s">
        <v>40</v>
      </c>
      <c r="R26" s="148" t="s">
        <v>237</v>
      </c>
      <c r="S26" s="140" t="s">
        <v>93</v>
      </c>
      <c r="T26" s="140" t="s">
        <v>239</v>
      </c>
      <c r="U26" s="140" t="s">
        <v>238</v>
      </c>
      <c r="V26" s="149" t="s">
        <v>97</v>
      </c>
    </row>
    <row r="27" spans="1:23" s="47" customFormat="1" ht="21.75" customHeight="1" thickBot="1" x14ac:dyDescent="0.35">
      <c r="A27" s="542"/>
      <c r="B27" s="46" t="s">
        <v>24</v>
      </c>
      <c r="C27" s="46" t="s">
        <v>25</v>
      </c>
      <c r="D27" s="112" t="s">
        <v>26</v>
      </c>
      <c r="E27" s="46" t="s">
        <v>27</v>
      </c>
      <c r="F27" s="46"/>
      <c r="G27" s="46" t="s">
        <v>28</v>
      </c>
      <c r="H27" s="46"/>
      <c r="I27" s="46" t="s">
        <v>29</v>
      </c>
      <c r="J27" s="46"/>
      <c r="K27" s="131" t="s">
        <v>235</v>
      </c>
      <c r="L27" s="133"/>
      <c r="M27" s="134"/>
      <c r="N27" s="135"/>
      <c r="O27" s="132" t="s">
        <v>30</v>
      </c>
      <c r="P27" s="46"/>
      <c r="Q27" s="66"/>
      <c r="R27" s="150"/>
      <c r="S27" s="67" t="s">
        <v>94</v>
      </c>
      <c r="T27" s="67" t="s">
        <v>95</v>
      </c>
      <c r="U27" s="94"/>
      <c r="V27" s="151" t="str">
        <f>IF(J28&lt;=0,"",IF(J28=90,$W$28))</f>
        <v/>
      </c>
      <c r="W27" s="37" t="s">
        <v>98</v>
      </c>
    </row>
    <row r="28" spans="1:23" ht="49.5" customHeight="1" x14ac:dyDescent="0.3">
      <c r="A28" s="231" t="str">
        <f>CDT!B26</f>
        <v>Artéméther-Luméfantrine 6cp (AL)</v>
      </c>
      <c r="B28" s="79"/>
      <c r="C28" s="110"/>
      <c r="D28" s="120" t="str">
        <f>IF(B28&lt;&gt;"",B28+C28,"")</f>
        <v/>
      </c>
      <c r="E28" s="119"/>
      <c r="F28" s="79"/>
      <c r="G28" s="79"/>
      <c r="H28" s="79"/>
      <c r="I28" s="79"/>
      <c r="J28" s="79"/>
      <c r="K28" s="110"/>
      <c r="L28" s="431" t="str">
        <f>IF(B28&lt;&gt;"",IF(J28=0,E28,((E28*90)/(90-J28))),"0")</f>
        <v>0</v>
      </c>
      <c r="M28" s="428" t="str">
        <f>IF(B28&lt;&gt;"",((E28/R28)*30),"0")</f>
        <v>0</v>
      </c>
      <c r="N28" s="250" t="str">
        <f>IF(B28&lt;&gt;"",IF(J28=0,((E28+L28)-K28),((M28*6)-K28)),"0")</f>
        <v>0</v>
      </c>
      <c r="O28" s="251"/>
      <c r="P28" s="81"/>
      <c r="R28" s="152">
        <f>(90-J28)</f>
        <v>90</v>
      </c>
      <c r="S28" s="68" t="e">
        <f>D28-(E28+G28+I28+H28)</f>
        <v>#VALUE!</v>
      </c>
      <c r="T28" s="68" t="e">
        <f>K28-S28</f>
        <v>#VALUE!</v>
      </c>
      <c r="U28" s="95">
        <v>6</v>
      </c>
      <c r="V28" s="153" t="e">
        <f t="shared" ref="V28:V52" si="0">IF(T28=0,"",$W$27)</f>
        <v>#VALUE!</v>
      </c>
      <c r="W28" s="37" t="s">
        <v>203</v>
      </c>
    </row>
    <row r="29" spans="1:23" ht="45" customHeight="1" x14ac:dyDescent="0.3">
      <c r="A29" s="231" t="str">
        <f>CDT!B27</f>
        <v>Artéméther-Luméfantrine 12cp (AL)</v>
      </c>
      <c r="B29" s="79"/>
      <c r="C29" s="110"/>
      <c r="D29" s="121" t="str">
        <f t="shared" ref="D29:D36" si="1">IF(B29&lt;&gt;"",B29+C29,"")</f>
        <v/>
      </c>
      <c r="E29" s="119"/>
      <c r="F29" s="79"/>
      <c r="G29" s="79"/>
      <c r="H29" s="79"/>
      <c r="I29" s="79"/>
      <c r="J29" s="79"/>
      <c r="K29" s="110"/>
      <c r="L29" s="431" t="str">
        <f t="shared" ref="L29:L36" si="2">IF(B29&lt;&gt;"",IF(J29=0,E29,((E29*90)/(90-J29))),"0")</f>
        <v>0</v>
      </c>
      <c r="M29" s="428" t="str">
        <f t="shared" ref="M29:M36" si="3">IF(B29&lt;&gt;"",((E29/R29)*30),"0")</f>
        <v>0</v>
      </c>
      <c r="N29" s="250" t="str">
        <f t="shared" ref="N29:N36" si="4">IF(B29&lt;&gt;"",IF(J29=0,((E29+L29)-K29),((M29*6)-K29)),"0")</f>
        <v>0</v>
      </c>
      <c r="O29" s="251"/>
      <c r="P29" s="81"/>
      <c r="R29" s="152">
        <f t="shared" ref="R29:R50" si="5">(90-J29)</f>
        <v>90</v>
      </c>
      <c r="S29" s="68" t="e">
        <f t="shared" ref="S29:S49" si="6">D29-(E29+G29+I29+H29)</f>
        <v>#VALUE!</v>
      </c>
      <c r="T29" s="68" t="e">
        <f t="shared" ref="T29:T50" si="7">K29-S29</f>
        <v>#VALUE!</v>
      </c>
      <c r="U29" s="95">
        <v>12</v>
      </c>
      <c r="V29" s="153" t="e">
        <f t="shared" si="0"/>
        <v>#VALUE!</v>
      </c>
    </row>
    <row r="30" spans="1:23" ht="49.5" customHeight="1" x14ac:dyDescent="0.3">
      <c r="A30" s="231" t="str">
        <f>CDT!B28</f>
        <v>Artéméther-Luméfantrine 18cp (AL)</v>
      </c>
      <c r="B30" s="79"/>
      <c r="C30" s="110"/>
      <c r="D30" s="121" t="str">
        <f t="shared" si="1"/>
        <v/>
      </c>
      <c r="E30" s="119"/>
      <c r="F30" s="79"/>
      <c r="G30" s="79"/>
      <c r="H30" s="79"/>
      <c r="I30" s="79"/>
      <c r="J30" s="79"/>
      <c r="K30" s="110"/>
      <c r="L30" s="431" t="str">
        <f t="shared" si="2"/>
        <v>0</v>
      </c>
      <c r="M30" s="428" t="str">
        <f t="shared" si="3"/>
        <v>0</v>
      </c>
      <c r="N30" s="250" t="str">
        <f t="shared" si="4"/>
        <v>0</v>
      </c>
      <c r="O30" s="251"/>
      <c r="P30" s="81"/>
      <c r="R30" s="152">
        <f t="shared" si="5"/>
        <v>90</v>
      </c>
      <c r="S30" s="68" t="e">
        <f t="shared" si="6"/>
        <v>#VALUE!</v>
      </c>
      <c r="T30" s="68" t="e">
        <f t="shared" si="7"/>
        <v>#VALUE!</v>
      </c>
      <c r="U30" s="95">
        <v>18</v>
      </c>
      <c r="V30" s="153" t="e">
        <f t="shared" si="0"/>
        <v>#VALUE!</v>
      </c>
    </row>
    <row r="31" spans="1:23" ht="49.5" customHeight="1" x14ac:dyDescent="0.3">
      <c r="A31" s="231" t="str">
        <f>CDT!B29</f>
        <v>Artéméther-Luméfantrine 24cp (AL)</v>
      </c>
      <c r="B31" s="79"/>
      <c r="C31" s="110"/>
      <c r="D31" s="121" t="str">
        <f t="shared" si="1"/>
        <v/>
      </c>
      <c r="E31" s="119"/>
      <c r="F31" s="79"/>
      <c r="G31" s="79"/>
      <c r="H31" s="79"/>
      <c r="I31" s="79"/>
      <c r="J31" s="79"/>
      <c r="K31" s="110"/>
      <c r="L31" s="431" t="str">
        <f t="shared" si="2"/>
        <v>0</v>
      </c>
      <c r="M31" s="428" t="str">
        <f t="shared" si="3"/>
        <v>0</v>
      </c>
      <c r="N31" s="250" t="str">
        <f t="shared" si="4"/>
        <v>0</v>
      </c>
      <c r="O31" s="251"/>
      <c r="P31" s="81"/>
      <c r="R31" s="152">
        <f t="shared" si="5"/>
        <v>90</v>
      </c>
      <c r="S31" s="68" t="e">
        <f t="shared" si="6"/>
        <v>#VALUE!</v>
      </c>
      <c r="T31" s="68" t="e">
        <f t="shared" si="7"/>
        <v>#VALUE!</v>
      </c>
      <c r="U31" s="95">
        <v>24</v>
      </c>
      <c r="V31" s="153" t="e">
        <f t="shared" si="0"/>
        <v>#VALUE!</v>
      </c>
    </row>
    <row r="32" spans="1:23" ht="50.25" hidden="1" customHeight="1" x14ac:dyDescent="0.3">
      <c r="A32" s="17" t="str">
        <f>CDT!B30</f>
        <v>Artéméther injectable 40 mg</v>
      </c>
      <c r="B32" s="79"/>
      <c r="C32" s="110"/>
      <c r="D32" s="121" t="str">
        <f t="shared" si="1"/>
        <v/>
      </c>
      <c r="E32" s="119"/>
      <c r="F32" s="79"/>
      <c r="G32" s="79"/>
      <c r="H32" s="79"/>
      <c r="I32" s="79"/>
      <c r="J32" s="79"/>
      <c r="K32" s="110"/>
      <c r="L32" s="431" t="str">
        <f t="shared" si="2"/>
        <v>0</v>
      </c>
      <c r="M32" s="428" t="str">
        <f t="shared" si="3"/>
        <v>0</v>
      </c>
      <c r="N32" s="250" t="str">
        <f t="shared" si="4"/>
        <v>0</v>
      </c>
      <c r="O32" s="251"/>
      <c r="P32" s="79"/>
      <c r="R32" s="152">
        <f t="shared" si="5"/>
        <v>90</v>
      </c>
      <c r="S32" s="68" t="e">
        <f t="shared" si="6"/>
        <v>#VALUE!</v>
      </c>
      <c r="T32" s="68" t="e">
        <f t="shared" si="7"/>
        <v>#VALUE!</v>
      </c>
      <c r="U32" s="95">
        <v>1</v>
      </c>
      <c r="V32" s="153" t="e">
        <f t="shared" si="0"/>
        <v>#VALUE!</v>
      </c>
    </row>
    <row r="33" spans="1:22" ht="50.25" hidden="1" customHeight="1" x14ac:dyDescent="0.3">
      <c r="A33" s="17" t="str">
        <f>CDT!B31</f>
        <v>Artéméther injectable 80 mg</v>
      </c>
      <c r="B33" s="79"/>
      <c r="C33" s="110"/>
      <c r="D33" s="121" t="str">
        <f t="shared" si="1"/>
        <v/>
      </c>
      <c r="E33" s="119"/>
      <c r="F33" s="79"/>
      <c r="G33" s="79"/>
      <c r="H33" s="79"/>
      <c r="I33" s="79"/>
      <c r="J33" s="79"/>
      <c r="K33" s="110"/>
      <c r="L33" s="431" t="str">
        <f t="shared" si="2"/>
        <v>0</v>
      </c>
      <c r="M33" s="428" t="str">
        <f t="shared" si="3"/>
        <v>0</v>
      </c>
      <c r="N33" s="250" t="str">
        <f t="shared" si="4"/>
        <v>0</v>
      </c>
      <c r="O33" s="251"/>
      <c r="P33" s="79"/>
      <c r="R33" s="152">
        <f t="shared" si="5"/>
        <v>90</v>
      </c>
      <c r="S33" s="68" t="e">
        <f t="shared" si="6"/>
        <v>#VALUE!</v>
      </c>
      <c r="T33" s="68" t="e">
        <f t="shared" si="7"/>
        <v>#VALUE!</v>
      </c>
      <c r="U33" s="95">
        <v>1</v>
      </c>
      <c r="V33" s="153" t="e">
        <f t="shared" si="0"/>
        <v>#VALUE!</v>
      </c>
    </row>
    <row r="34" spans="1:22" ht="50.25" hidden="1" customHeight="1" x14ac:dyDescent="0.3">
      <c r="A34" s="17" t="str">
        <f>CDT!B32</f>
        <v>Artésunate injectable 60 mg</v>
      </c>
      <c r="B34" s="79"/>
      <c r="C34" s="110"/>
      <c r="D34" s="121" t="str">
        <f t="shared" si="1"/>
        <v/>
      </c>
      <c r="E34" s="119"/>
      <c r="F34" s="79"/>
      <c r="G34" s="79"/>
      <c r="H34" s="79"/>
      <c r="I34" s="79"/>
      <c r="J34" s="79"/>
      <c r="K34" s="110"/>
      <c r="L34" s="431" t="str">
        <f t="shared" si="2"/>
        <v>0</v>
      </c>
      <c r="M34" s="428" t="str">
        <f t="shared" si="3"/>
        <v>0</v>
      </c>
      <c r="N34" s="250" t="str">
        <f t="shared" si="4"/>
        <v>0</v>
      </c>
      <c r="O34" s="251"/>
      <c r="P34" s="79"/>
      <c r="R34" s="152">
        <f t="shared" si="5"/>
        <v>90</v>
      </c>
      <c r="S34" s="68" t="e">
        <f t="shared" si="6"/>
        <v>#VALUE!</v>
      </c>
      <c r="T34" s="68" t="e">
        <f t="shared" si="7"/>
        <v>#VALUE!</v>
      </c>
      <c r="U34" s="95">
        <v>1</v>
      </c>
      <c r="V34" s="153" t="e">
        <f t="shared" si="0"/>
        <v>#VALUE!</v>
      </c>
    </row>
    <row r="35" spans="1:22" ht="50.25" hidden="1" customHeight="1" x14ac:dyDescent="0.3">
      <c r="A35" s="17" t="str">
        <f>CDT!B33</f>
        <v xml:space="preserve"> Sulfadoxine Pyriméthamine:  (SP)</v>
      </c>
      <c r="B35" s="79"/>
      <c r="C35" s="110"/>
      <c r="D35" s="121" t="str">
        <f t="shared" si="1"/>
        <v/>
      </c>
      <c r="E35" s="119"/>
      <c r="F35" s="79"/>
      <c r="G35" s="79"/>
      <c r="H35" s="79"/>
      <c r="I35" s="79"/>
      <c r="J35" s="79"/>
      <c r="K35" s="110"/>
      <c r="L35" s="431" t="str">
        <f t="shared" si="2"/>
        <v>0</v>
      </c>
      <c r="M35" s="428" t="str">
        <f t="shared" si="3"/>
        <v>0</v>
      </c>
      <c r="N35" s="250" t="str">
        <f t="shared" si="4"/>
        <v>0</v>
      </c>
      <c r="O35" s="251"/>
      <c r="P35" s="79"/>
      <c r="R35" s="152">
        <f t="shared" si="5"/>
        <v>90</v>
      </c>
      <c r="S35" s="68" t="e">
        <f t="shared" si="6"/>
        <v>#VALUE!</v>
      </c>
      <c r="T35" s="68" t="e">
        <f t="shared" si="7"/>
        <v>#VALUE!</v>
      </c>
      <c r="U35" s="95">
        <v>3</v>
      </c>
      <c r="V35" s="153" t="e">
        <f t="shared" si="0"/>
        <v>#VALUE!</v>
      </c>
    </row>
    <row r="36" spans="1:22" ht="45.75" customHeight="1" thickBot="1" x14ac:dyDescent="0.35">
      <c r="A36" s="231" t="str">
        <f>CDT!B34</f>
        <v>Test de Diagnostic Rapide  : (TDR)</v>
      </c>
      <c r="B36" s="79"/>
      <c r="C36" s="110"/>
      <c r="D36" s="305" t="str">
        <f t="shared" si="1"/>
        <v/>
      </c>
      <c r="E36" s="119"/>
      <c r="F36" s="79"/>
      <c r="G36" s="79"/>
      <c r="H36" s="79"/>
      <c r="I36" s="79"/>
      <c r="J36" s="79"/>
      <c r="K36" s="110"/>
      <c r="L36" s="431" t="str">
        <f t="shared" si="2"/>
        <v>0</v>
      </c>
      <c r="M36" s="428" t="str">
        <f t="shared" si="3"/>
        <v>0</v>
      </c>
      <c r="N36" s="250" t="str">
        <f t="shared" si="4"/>
        <v>0</v>
      </c>
      <c r="O36" s="251"/>
      <c r="P36" s="79"/>
      <c r="R36" s="152">
        <f t="shared" si="5"/>
        <v>90</v>
      </c>
      <c r="S36" s="68" t="e">
        <f t="shared" si="6"/>
        <v>#VALUE!</v>
      </c>
      <c r="T36" s="68" t="e">
        <f t="shared" si="7"/>
        <v>#VALUE!</v>
      </c>
      <c r="U36" s="95">
        <v>1</v>
      </c>
      <c r="V36" s="153" t="e">
        <f t="shared" si="0"/>
        <v>#VALUE!</v>
      </c>
    </row>
    <row r="37" spans="1:22" ht="34.5" hidden="1" customHeight="1" x14ac:dyDescent="0.3">
      <c r="A37" s="17" t="str">
        <f>CDT!B35</f>
        <v>Moustiquaire à Imprégnation Durable: (MID)</v>
      </c>
      <c r="B37" s="79"/>
      <c r="C37" s="110"/>
      <c r="D37" s="304">
        <f t="shared" ref="D37:D50" si="8">B37+C37</f>
        <v>0</v>
      </c>
      <c r="E37" s="119"/>
      <c r="F37" s="79"/>
      <c r="G37" s="79"/>
      <c r="H37" s="79"/>
      <c r="I37" s="79"/>
      <c r="J37" s="79"/>
      <c r="K37" s="110"/>
      <c r="L37" s="113">
        <f t="shared" ref="L37:L50" si="9">IF(J37=0,E37,((D37*90)/(90-J37)))</f>
        <v>0</v>
      </c>
      <c r="M37" s="55">
        <f t="shared" ref="M37:M50" si="10">(E37/R37)*30</f>
        <v>0</v>
      </c>
      <c r="N37" s="114">
        <f t="shared" ref="N37:N49" si="11">IF(J37=0,((E37+L37)-K37),((L37*2)-K37))</f>
        <v>0</v>
      </c>
      <c r="O37" s="111" t="str">
        <f t="shared" ref="O37:O50" si="12">IF(N37=0,"0",N37)</f>
        <v>0</v>
      </c>
      <c r="P37" s="79"/>
      <c r="R37" s="152">
        <f t="shared" si="5"/>
        <v>90</v>
      </c>
      <c r="S37" s="68">
        <f t="shared" si="6"/>
        <v>0</v>
      </c>
      <c r="T37" s="68">
        <f t="shared" si="7"/>
        <v>0</v>
      </c>
      <c r="U37" s="95">
        <v>1</v>
      </c>
      <c r="V37" s="153" t="str">
        <f t="shared" si="0"/>
        <v/>
      </c>
    </row>
    <row r="38" spans="1:22" ht="34.5" hidden="1" customHeight="1" x14ac:dyDescent="0.3">
      <c r="A38" s="17" t="str">
        <f>CDT!B40</f>
        <v>Artésunate Amodiaquine: (ASAQ) : 3 cp (25/67,5 mg)</v>
      </c>
      <c r="B38" s="79"/>
      <c r="C38" s="110"/>
      <c r="D38" s="121">
        <f t="shared" si="8"/>
        <v>0</v>
      </c>
      <c r="E38" s="119"/>
      <c r="F38" s="79"/>
      <c r="G38" s="79"/>
      <c r="H38" s="79"/>
      <c r="I38" s="79"/>
      <c r="J38" s="79"/>
      <c r="K38" s="110"/>
      <c r="L38" s="113">
        <f t="shared" si="9"/>
        <v>0</v>
      </c>
      <c r="M38" s="55">
        <f t="shared" si="10"/>
        <v>0</v>
      </c>
      <c r="N38" s="114">
        <f t="shared" si="11"/>
        <v>0</v>
      </c>
      <c r="O38" s="111" t="str">
        <f t="shared" si="12"/>
        <v>0</v>
      </c>
      <c r="P38" s="79"/>
      <c r="R38" s="152">
        <f t="shared" si="5"/>
        <v>90</v>
      </c>
      <c r="S38" s="68">
        <f t="shared" si="6"/>
        <v>0</v>
      </c>
      <c r="T38" s="68">
        <f t="shared" si="7"/>
        <v>0</v>
      </c>
      <c r="U38" s="95">
        <v>3</v>
      </c>
      <c r="V38" s="153" t="str">
        <f t="shared" si="0"/>
        <v/>
      </c>
    </row>
    <row r="39" spans="1:22" ht="34.5" hidden="1" customHeight="1" x14ac:dyDescent="0.3">
      <c r="A39" s="17" t="str">
        <f>CDT!B41</f>
        <v>Artésunate Amodiaquine: (ASAQ) 3 cp (50/135 mg)</v>
      </c>
      <c r="B39" s="79"/>
      <c r="C39" s="110"/>
      <c r="D39" s="121">
        <f t="shared" si="8"/>
        <v>0</v>
      </c>
      <c r="E39" s="119"/>
      <c r="F39" s="79"/>
      <c r="G39" s="79"/>
      <c r="H39" s="79"/>
      <c r="I39" s="79"/>
      <c r="J39" s="79"/>
      <c r="K39" s="110"/>
      <c r="L39" s="113">
        <f t="shared" si="9"/>
        <v>0</v>
      </c>
      <c r="M39" s="55">
        <f t="shared" si="10"/>
        <v>0</v>
      </c>
      <c r="N39" s="114">
        <f t="shared" si="11"/>
        <v>0</v>
      </c>
      <c r="O39" s="111" t="str">
        <f t="shared" si="12"/>
        <v>0</v>
      </c>
      <c r="P39" s="79"/>
      <c r="R39" s="152">
        <f t="shared" si="5"/>
        <v>90</v>
      </c>
      <c r="S39" s="68">
        <f t="shared" si="6"/>
        <v>0</v>
      </c>
      <c r="T39" s="68">
        <f t="shared" si="7"/>
        <v>0</v>
      </c>
      <c r="U39" s="95">
        <v>3</v>
      </c>
      <c r="V39" s="153" t="str">
        <f t="shared" si="0"/>
        <v/>
      </c>
    </row>
    <row r="40" spans="1:22" ht="34.5" hidden="1" customHeight="1" x14ac:dyDescent="0.3">
      <c r="A40" s="17" t="str">
        <f>CDT!B42</f>
        <v>Artésunate Amodiaquine: (ASAQ) 3 cp (100/270 mg)</v>
      </c>
      <c r="B40" s="79"/>
      <c r="C40" s="110"/>
      <c r="D40" s="121">
        <f t="shared" si="8"/>
        <v>0</v>
      </c>
      <c r="E40" s="119"/>
      <c r="F40" s="79"/>
      <c r="G40" s="79"/>
      <c r="H40" s="79"/>
      <c r="I40" s="79"/>
      <c r="J40" s="79"/>
      <c r="K40" s="110"/>
      <c r="L40" s="113">
        <f t="shared" si="9"/>
        <v>0</v>
      </c>
      <c r="M40" s="55">
        <f t="shared" si="10"/>
        <v>0</v>
      </c>
      <c r="N40" s="114">
        <f t="shared" si="11"/>
        <v>0</v>
      </c>
      <c r="O40" s="111" t="str">
        <f t="shared" si="12"/>
        <v>0</v>
      </c>
      <c r="P40" s="79"/>
      <c r="R40" s="152">
        <f t="shared" si="5"/>
        <v>90</v>
      </c>
      <c r="S40" s="68">
        <f t="shared" si="6"/>
        <v>0</v>
      </c>
      <c r="T40" s="68">
        <f t="shared" si="7"/>
        <v>0</v>
      </c>
      <c r="U40" s="95">
        <v>3</v>
      </c>
      <c r="V40" s="153" t="str">
        <f t="shared" si="0"/>
        <v/>
      </c>
    </row>
    <row r="41" spans="1:22" ht="34.5" hidden="1" customHeight="1" x14ac:dyDescent="0.3">
      <c r="A41" s="17" t="str">
        <f>CDT!B43</f>
        <v>Artésunate Amodiaquine: (ASAQ) 6 cp (100/270 mg)</v>
      </c>
      <c r="B41" s="79"/>
      <c r="C41" s="110"/>
      <c r="D41" s="121">
        <f t="shared" si="8"/>
        <v>0</v>
      </c>
      <c r="E41" s="119"/>
      <c r="F41" s="79"/>
      <c r="G41" s="79"/>
      <c r="H41" s="79"/>
      <c r="I41" s="79"/>
      <c r="J41" s="79"/>
      <c r="K41" s="110"/>
      <c r="L41" s="113">
        <f t="shared" si="9"/>
        <v>0</v>
      </c>
      <c r="M41" s="55">
        <f t="shared" si="10"/>
        <v>0</v>
      </c>
      <c r="N41" s="114">
        <f t="shared" si="11"/>
        <v>0</v>
      </c>
      <c r="O41" s="111" t="str">
        <f t="shared" si="12"/>
        <v>0</v>
      </c>
      <c r="P41" s="79"/>
      <c r="R41" s="152">
        <f t="shared" si="5"/>
        <v>90</v>
      </c>
      <c r="S41" s="68">
        <f t="shared" si="6"/>
        <v>0</v>
      </c>
      <c r="T41" s="68">
        <f t="shared" si="7"/>
        <v>0</v>
      </c>
      <c r="U41" s="95">
        <v>3</v>
      </c>
      <c r="V41" s="153" t="str">
        <f t="shared" si="0"/>
        <v/>
      </c>
    </row>
    <row r="42" spans="1:22" ht="34.5" hidden="1" customHeight="1" x14ac:dyDescent="0.3">
      <c r="A42" s="17" t="str">
        <f>CDT!B36</f>
        <v>Dihydroartéminisine Pipéraquine– Plaq / 3 comp 
( DHA-PPQ)  20/160 mg</v>
      </c>
      <c r="B42" s="79"/>
      <c r="C42" s="110"/>
      <c r="D42" s="121">
        <f t="shared" si="8"/>
        <v>0</v>
      </c>
      <c r="E42" s="119"/>
      <c r="F42" s="79"/>
      <c r="G42" s="79"/>
      <c r="H42" s="79"/>
      <c r="I42" s="79"/>
      <c r="J42" s="79"/>
      <c r="K42" s="110"/>
      <c r="L42" s="113">
        <f t="shared" si="9"/>
        <v>0</v>
      </c>
      <c r="M42" s="55">
        <f t="shared" si="10"/>
        <v>0</v>
      </c>
      <c r="N42" s="114">
        <f t="shared" si="11"/>
        <v>0</v>
      </c>
      <c r="O42" s="111" t="str">
        <f t="shared" si="12"/>
        <v>0</v>
      </c>
      <c r="P42" s="79"/>
      <c r="R42" s="152">
        <f t="shared" si="5"/>
        <v>90</v>
      </c>
      <c r="S42" s="68">
        <f t="shared" si="6"/>
        <v>0</v>
      </c>
      <c r="T42" s="68">
        <f t="shared" si="7"/>
        <v>0</v>
      </c>
      <c r="U42" s="95">
        <v>1</v>
      </c>
      <c r="V42" s="153" t="str">
        <f t="shared" si="0"/>
        <v/>
      </c>
    </row>
    <row r="43" spans="1:22" ht="34.5" hidden="1" customHeight="1" x14ac:dyDescent="0.3">
      <c r="A43" s="17" t="str">
        <f>CDT!B37</f>
        <v>Dihydroartéminisine Pipéraquine– Plaq / 3 comp 
( DHA-PPQ)  40/320 mg</v>
      </c>
      <c r="B43" s="79"/>
      <c r="C43" s="110"/>
      <c r="D43" s="121">
        <f t="shared" si="8"/>
        <v>0</v>
      </c>
      <c r="E43" s="119"/>
      <c r="F43" s="79"/>
      <c r="G43" s="79"/>
      <c r="H43" s="79"/>
      <c r="I43" s="79"/>
      <c r="J43" s="79"/>
      <c r="K43" s="110"/>
      <c r="L43" s="113">
        <f t="shared" si="9"/>
        <v>0</v>
      </c>
      <c r="M43" s="55">
        <f t="shared" si="10"/>
        <v>0</v>
      </c>
      <c r="N43" s="114">
        <f t="shared" si="11"/>
        <v>0</v>
      </c>
      <c r="O43" s="111" t="str">
        <f t="shared" si="12"/>
        <v>0</v>
      </c>
      <c r="P43" s="79"/>
      <c r="R43" s="152">
        <f t="shared" si="5"/>
        <v>90</v>
      </c>
      <c r="S43" s="68">
        <f t="shared" si="6"/>
        <v>0</v>
      </c>
      <c r="T43" s="68">
        <f t="shared" si="7"/>
        <v>0</v>
      </c>
      <c r="U43" s="95">
        <v>1</v>
      </c>
      <c r="V43" s="153" t="str">
        <f t="shared" si="0"/>
        <v/>
      </c>
    </row>
    <row r="44" spans="1:22" ht="34.5" hidden="1" customHeight="1" x14ac:dyDescent="0.3">
      <c r="A44" s="17" t="str">
        <f>CDT!B38</f>
        <v>Dihydroartéminisine Pipéraquine– Plaq / 6 comp 
( DHA-PPQ)  40/320 mg</v>
      </c>
      <c r="B44" s="79"/>
      <c r="C44" s="110"/>
      <c r="D44" s="121">
        <f t="shared" si="8"/>
        <v>0</v>
      </c>
      <c r="E44" s="119"/>
      <c r="F44" s="79"/>
      <c r="G44" s="79"/>
      <c r="H44" s="79"/>
      <c r="I44" s="79"/>
      <c r="J44" s="79"/>
      <c r="K44" s="110"/>
      <c r="L44" s="113">
        <f t="shared" si="9"/>
        <v>0</v>
      </c>
      <c r="M44" s="55">
        <f t="shared" si="10"/>
        <v>0</v>
      </c>
      <c r="N44" s="114">
        <f t="shared" si="11"/>
        <v>0</v>
      </c>
      <c r="O44" s="111" t="str">
        <f t="shared" si="12"/>
        <v>0</v>
      </c>
      <c r="P44" s="79"/>
      <c r="R44" s="152">
        <f t="shared" si="5"/>
        <v>90</v>
      </c>
      <c r="S44" s="68">
        <f t="shared" si="6"/>
        <v>0</v>
      </c>
      <c r="T44" s="68">
        <f t="shared" si="7"/>
        <v>0</v>
      </c>
      <c r="U44" s="95">
        <v>1</v>
      </c>
      <c r="V44" s="153" t="str">
        <f t="shared" si="0"/>
        <v/>
      </c>
    </row>
    <row r="45" spans="1:22" ht="34.5" hidden="1" customHeight="1" x14ac:dyDescent="0.3">
      <c r="A45" s="17" t="str">
        <f>CDT!B44</f>
        <v>Artésunate - Méfloquine (AS-MF)</v>
      </c>
      <c r="B45" s="79"/>
      <c r="C45" s="110"/>
      <c r="D45" s="121">
        <f t="shared" si="8"/>
        <v>0</v>
      </c>
      <c r="E45" s="119"/>
      <c r="F45" s="79"/>
      <c r="G45" s="79"/>
      <c r="H45" s="79"/>
      <c r="I45" s="79"/>
      <c r="J45" s="79"/>
      <c r="K45" s="110"/>
      <c r="L45" s="113">
        <f t="shared" si="9"/>
        <v>0</v>
      </c>
      <c r="M45" s="55">
        <f t="shared" si="10"/>
        <v>0</v>
      </c>
      <c r="N45" s="114">
        <f t="shared" si="11"/>
        <v>0</v>
      </c>
      <c r="O45" s="111" t="str">
        <f t="shared" si="12"/>
        <v>0</v>
      </c>
      <c r="P45" s="79"/>
      <c r="R45" s="152">
        <f t="shared" si="5"/>
        <v>90</v>
      </c>
      <c r="S45" s="68">
        <f t="shared" si="6"/>
        <v>0</v>
      </c>
      <c r="T45" s="68">
        <f t="shared" si="7"/>
        <v>0</v>
      </c>
      <c r="U45" s="95">
        <v>1</v>
      </c>
      <c r="V45" s="153" t="str">
        <f t="shared" si="0"/>
        <v/>
      </c>
    </row>
    <row r="46" spans="1:22" ht="34.5" hidden="1" customHeight="1" x14ac:dyDescent="0.3">
      <c r="A46" s="17" t="str">
        <f>CDT!B45</f>
        <v>Quinine comprimé 300mg</v>
      </c>
      <c r="B46" s="79"/>
      <c r="C46" s="110"/>
      <c r="D46" s="121">
        <f t="shared" si="8"/>
        <v>0</v>
      </c>
      <c r="E46" s="119"/>
      <c r="F46" s="79"/>
      <c r="G46" s="79"/>
      <c r="H46" s="79"/>
      <c r="I46" s="79"/>
      <c r="J46" s="79"/>
      <c r="K46" s="110"/>
      <c r="L46" s="113">
        <f t="shared" si="9"/>
        <v>0</v>
      </c>
      <c r="M46" s="55">
        <f t="shared" si="10"/>
        <v>0</v>
      </c>
      <c r="N46" s="114">
        <f t="shared" si="11"/>
        <v>0</v>
      </c>
      <c r="O46" s="111" t="str">
        <f t="shared" si="12"/>
        <v>0</v>
      </c>
      <c r="P46" s="79"/>
      <c r="R46" s="152">
        <f t="shared" si="5"/>
        <v>90</v>
      </c>
      <c r="S46" s="68">
        <f t="shared" si="6"/>
        <v>0</v>
      </c>
      <c r="T46" s="68">
        <f t="shared" si="7"/>
        <v>0</v>
      </c>
      <c r="U46" s="95">
        <v>1</v>
      </c>
      <c r="V46" s="153" t="str">
        <f t="shared" si="0"/>
        <v/>
      </c>
    </row>
    <row r="47" spans="1:22" ht="34.5" hidden="1" customHeight="1" x14ac:dyDescent="0.3">
      <c r="A47" s="17" t="str">
        <f>CDT!B46</f>
        <v>Quinine injectable 300 mg</v>
      </c>
      <c r="B47" s="79"/>
      <c r="C47" s="110"/>
      <c r="D47" s="121">
        <f t="shared" si="8"/>
        <v>0</v>
      </c>
      <c r="E47" s="119"/>
      <c r="F47" s="79"/>
      <c r="G47" s="79"/>
      <c r="H47" s="79"/>
      <c r="I47" s="79"/>
      <c r="J47" s="79"/>
      <c r="K47" s="110"/>
      <c r="L47" s="113">
        <f t="shared" si="9"/>
        <v>0</v>
      </c>
      <c r="M47" s="55">
        <f t="shared" si="10"/>
        <v>0</v>
      </c>
      <c r="N47" s="114">
        <f t="shared" si="11"/>
        <v>0</v>
      </c>
      <c r="O47" s="111" t="str">
        <f t="shared" si="12"/>
        <v>0</v>
      </c>
      <c r="P47" s="79"/>
      <c r="R47" s="152">
        <f t="shared" si="5"/>
        <v>90</v>
      </c>
      <c r="S47" s="68">
        <f t="shared" si="6"/>
        <v>0</v>
      </c>
      <c r="T47" s="68">
        <f t="shared" si="7"/>
        <v>0</v>
      </c>
      <c r="U47" s="95">
        <v>1</v>
      </c>
      <c r="V47" s="153" t="str">
        <f t="shared" si="0"/>
        <v/>
      </c>
    </row>
    <row r="48" spans="1:22" ht="34.5" hidden="1" customHeight="1" x14ac:dyDescent="0.3">
      <c r="A48" s="17" t="str">
        <f>CDT!B47</f>
        <v>Quinine injectable 600 mg</v>
      </c>
      <c r="B48" s="79"/>
      <c r="C48" s="110"/>
      <c r="D48" s="121">
        <f t="shared" si="8"/>
        <v>0</v>
      </c>
      <c r="E48" s="119"/>
      <c r="F48" s="79"/>
      <c r="G48" s="79"/>
      <c r="H48" s="79"/>
      <c r="I48" s="79"/>
      <c r="J48" s="79"/>
      <c r="K48" s="110"/>
      <c r="L48" s="113">
        <f t="shared" si="9"/>
        <v>0</v>
      </c>
      <c r="M48" s="55">
        <f t="shared" si="10"/>
        <v>0</v>
      </c>
      <c r="N48" s="114">
        <f t="shared" si="11"/>
        <v>0</v>
      </c>
      <c r="O48" s="111" t="str">
        <f t="shared" si="12"/>
        <v>0</v>
      </c>
      <c r="P48" s="79"/>
      <c r="R48" s="152">
        <f t="shared" si="5"/>
        <v>90</v>
      </c>
      <c r="S48" s="68">
        <f t="shared" si="6"/>
        <v>0</v>
      </c>
      <c r="T48" s="68">
        <f t="shared" si="7"/>
        <v>0</v>
      </c>
      <c r="U48" s="95">
        <v>1</v>
      </c>
      <c r="V48" s="153" t="str">
        <f t="shared" si="0"/>
        <v/>
      </c>
    </row>
    <row r="49" spans="1:22" ht="34.5" hidden="1" customHeight="1" x14ac:dyDescent="0.3">
      <c r="A49" s="17" t="str">
        <f>CDT!B48</f>
        <v>Quinine injectable 600 mg</v>
      </c>
      <c r="B49" s="79"/>
      <c r="C49" s="110"/>
      <c r="D49" s="121">
        <f t="shared" si="8"/>
        <v>0</v>
      </c>
      <c r="E49" s="119"/>
      <c r="F49" s="79"/>
      <c r="G49" s="79"/>
      <c r="H49" s="79"/>
      <c r="I49" s="79"/>
      <c r="J49" s="79"/>
      <c r="K49" s="110"/>
      <c r="L49" s="113">
        <f t="shared" si="9"/>
        <v>0</v>
      </c>
      <c r="M49" s="55">
        <f t="shared" si="10"/>
        <v>0</v>
      </c>
      <c r="N49" s="114">
        <f t="shared" si="11"/>
        <v>0</v>
      </c>
      <c r="O49" s="111" t="str">
        <f t="shared" si="12"/>
        <v>0</v>
      </c>
      <c r="P49" s="79"/>
      <c r="R49" s="152">
        <f t="shared" si="5"/>
        <v>90</v>
      </c>
      <c r="S49" s="68">
        <f t="shared" si="6"/>
        <v>0</v>
      </c>
      <c r="T49" s="68">
        <f t="shared" si="7"/>
        <v>0</v>
      </c>
      <c r="U49" s="95">
        <v>1</v>
      </c>
      <c r="V49" s="153" t="str">
        <f t="shared" si="0"/>
        <v/>
      </c>
    </row>
    <row r="50" spans="1:22" ht="34.5" hidden="1" customHeight="1" thickBot="1" x14ac:dyDescent="0.35">
      <c r="A50" s="17" t="str">
        <f>CDT!B49</f>
        <v>Artéméther injectable 100 mg</v>
      </c>
      <c r="B50" s="79"/>
      <c r="C50" s="110"/>
      <c r="D50" s="122">
        <f t="shared" si="8"/>
        <v>0</v>
      </c>
      <c r="E50" s="119"/>
      <c r="F50" s="79"/>
      <c r="G50" s="79"/>
      <c r="H50" s="79"/>
      <c r="I50" s="79"/>
      <c r="J50" s="79"/>
      <c r="K50" s="110"/>
      <c r="L50" s="115">
        <f t="shared" si="9"/>
        <v>0</v>
      </c>
      <c r="M50" s="130">
        <f t="shared" si="10"/>
        <v>0</v>
      </c>
      <c r="N50" s="116">
        <f>IF(J50=0,((E50+L50)-K50),((L50*2)-K50))</f>
        <v>0</v>
      </c>
      <c r="O50" s="111" t="str">
        <f t="shared" si="12"/>
        <v>0</v>
      </c>
      <c r="P50" s="79"/>
      <c r="R50" s="152">
        <f t="shared" si="5"/>
        <v>90</v>
      </c>
      <c r="S50" s="68">
        <f>D50-(E50+G50+I50+H50)</f>
        <v>0</v>
      </c>
      <c r="T50" s="68">
        <f t="shared" si="7"/>
        <v>0</v>
      </c>
      <c r="U50" s="95">
        <v>1</v>
      </c>
      <c r="V50" s="153" t="str">
        <f t="shared" si="0"/>
        <v/>
      </c>
    </row>
    <row r="51" spans="1:22" ht="34.5" hidden="1" customHeight="1" x14ac:dyDescent="0.3">
      <c r="A51" s="17"/>
      <c r="B51" s="79"/>
      <c r="C51" s="79"/>
      <c r="D51" s="56"/>
      <c r="E51" s="79"/>
      <c r="F51" s="79"/>
      <c r="G51" s="79"/>
      <c r="H51" s="79"/>
      <c r="I51" s="79"/>
      <c r="J51" s="79"/>
      <c r="K51" s="79"/>
      <c r="L51" s="57"/>
      <c r="M51" s="57"/>
      <c r="N51" s="58"/>
      <c r="O51" s="80"/>
      <c r="P51" s="79"/>
      <c r="R51" s="152"/>
      <c r="S51" s="68"/>
      <c r="T51" s="68"/>
      <c r="U51" s="95"/>
      <c r="V51" s="153" t="str">
        <f t="shared" si="0"/>
        <v/>
      </c>
    </row>
    <row r="52" spans="1:22" ht="34.5" hidden="1" customHeight="1" x14ac:dyDescent="0.3">
      <c r="A52" s="17"/>
      <c r="B52" s="79"/>
      <c r="C52" s="79"/>
      <c r="D52" s="53"/>
      <c r="E52" s="79"/>
      <c r="F52" s="79"/>
      <c r="G52" s="79"/>
      <c r="H52" s="79"/>
      <c r="I52" s="79"/>
      <c r="J52" s="79"/>
      <c r="K52" s="79"/>
      <c r="L52" s="54"/>
      <c r="M52" s="54"/>
      <c r="N52" s="55"/>
      <c r="O52" s="80"/>
      <c r="P52" s="79"/>
      <c r="R52" s="152"/>
      <c r="S52" s="68"/>
      <c r="T52" s="68"/>
      <c r="U52" s="95"/>
      <c r="V52" s="153" t="str">
        <f t="shared" si="0"/>
        <v/>
      </c>
    </row>
    <row r="53" spans="1:22" s="235" customFormat="1" ht="16.5" customHeight="1" x14ac:dyDescent="0.35">
      <c r="A53" s="494" t="s">
        <v>290</v>
      </c>
      <c r="B53" s="494"/>
      <c r="C53" s="494"/>
      <c r="D53" s="494"/>
      <c r="E53" s="232"/>
      <c r="F53" s="232"/>
      <c r="G53" s="233" t="s">
        <v>298</v>
      </c>
      <c r="H53" s="233"/>
      <c r="I53" s="232"/>
      <c r="J53" s="234"/>
      <c r="K53" s="232"/>
      <c r="L53" s="232"/>
      <c r="M53" s="232"/>
      <c r="N53" s="232"/>
      <c r="O53" s="232"/>
      <c r="Q53" s="236"/>
      <c r="R53" s="237"/>
      <c r="S53" s="238"/>
      <c r="T53" s="238"/>
      <c r="U53" s="239"/>
      <c r="V53" s="240"/>
    </row>
    <row r="54" spans="1:22" ht="34.5" customHeight="1" x14ac:dyDescent="0.3">
      <c r="A54" s="18"/>
      <c r="B54" s="18"/>
      <c r="C54" s="18"/>
      <c r="D54" s="18"/>
      <c r="E54" s="18"/>
      <c r="F54" s="18"/>
      <c r="G54" s="18"/>
      <c r="H54" s="18"/>
      <c r="I54" s="18"/>
      <c r="J54" s="18"/>
      <c r="K54" s="18"/>
      <c r="L54" s="18"/>
      <c r="M54" s="18"/>
      <c r="N54" s="18"/>
      <c r="O54" s="18"/>
      <c r="R54" s="154"/>
      <c r="S54" s="69"/>
      <c r="T54" s="69"/>
      <c r="U54" s="70"/>
      <c r="V54" s="155"/>
    </row>
    <row r="55" spans="1:22" ht="35.25" customHeight="1" x14ac:dyDescent="0.3">
      <c r="B55" s="18"/>
      <c r="C55" s="18"/>
      <c r="D55" s="18"/>
      <c r="E55" s="18"/>
      <c r="F55" s="18"/>
      <c r="I55" s="18"/>
      <c r="J55" s="18"/>
      <c r="K55" s="18"/>
      <c r="L55" s="18"/>
      <c r="M55" s="18"/>
      <c r="N55" s="18"/>
      <c r="O55" s="18"/>
      <c r="R55" s="154"/>
      <c r="S55" s="69"/>
      <c r="T55" s="69"/>
      <c r="U55" s="70"/>
      <c r="V55" s="155"/>
    </row>
    <row r="56" spans="1:22" s="235" customFormat="1" ht="16.5" customHeight="1" x14ac:dyDescent="0.35">
      <c r="A56" s="494" t="s">
        <v>289</v>
      </c>
      <c r="B56" s="494"/>
      <c r="C56" s="494"/>
      <c r="D56" s="494"/>
      <c r="E56" s="232"/>
      <c r="F56" s="232"/>
      <c r="G56" s="561" t="s">
        <v>299</v>
      </c>
      <c r="H56" s="561"/>
      <c r="I56" s="561"/>
      <c r="J56" s="561"/>
      <c r="K56" s="561"/>
      <c r="L56" s="561"/>
      <c r="M56" s="561"/>
      <c r="N56" s="561"/>
      <c r="O56" s="561"/>
      <c r="Q56" s="236"/>
      <c r="R56" s="237"/>
      <c r="S56" s="238"/>
      <c r="T56" s="238"/>
      <c r="U56" s="239"/>
      <c r="V56" s="240"/>
    </row>
  </sheetData>
  <mergeCells count="26">
    <mergeCell ref="A56:D56"/>
    <mergeCell ref="G56:O56"/>
    <mergeCell ref="A23:C23"/>
    <mergeCell ref="D23:F23"/>
    <mergeCell ref="I23:N23"/>
    <mergeCell ref="O23:P23"/>
    <mergeCell ref="A26:A27"/>
    <mergeCell ref="A53:D53"/>
    <mergeCell ref="A19:C19"/>
    <mergeCell ref="D19:N19"/>
    <mergeCell ref="R19:V19"/>
    <mergeCell ref="A21:C21"/>
    <mergeCell ref="D21:H21"/>
    <mergeCell ref="O21:P21"/>
    <mergeCell ref="L17:P17"/>
    <mergeCell ref="A1:B1"/>
    <mergeCell ref="A3:B3"/>
    <mergeCell ref="A4:B4"/>
    <mergeCell ref="A11:O11"/>
    <mergeCell ref="B13:C13"/>
    <mergeCell ref="E13:J13"/>
    <mergeCell ref="B15:C15"/>
    <mergeCell ref="D15:F15"/>
    <mergeCell ref="G15:I15"/>
    <mergeCell ref="B17:E17"/>
    <mergeCell ref="G17:K17"/>
  </mergeCells>
  <conditionalFormatting sqref="T28">
    <cfRule type="cellIs" dxfId="2269" priority="23" operator="greaterThan">
      <formula>0</formula>
    </cfRule>
    <cfRule type="cellIs" dxfId="2268" priority="24" operator="greaterThan">
      <formula>0</formula>
    </cfRule>
    <cfRule type="cellIs" dxfId="2267" priority="25" operator="lessThan">
      <formula>0</formula>
    </cfRule>
    <cfRule type="cellIs" dxfId="2266" priority="26" operator="notEqual">
      <formula>0</formula>
    </cfRule>
  </conditionalFormatting>
  <conditionalFormatting sqref="T29:T31">
    <cfRule type="cellIs" dxfId="2265" priority="19" operator="greaterThan">
      <formula>0</formula>
    </cfRule>
    <cfRule type="cellIs" dxfId="2264" priority="20" operator="greaterThan">
      <formula>0</formula>
    </cfRule>
    <cfRule type="cellIs" dxfId="2263" priority="21" operator="lessThan">
      <formula>0</formula>
    </cfRule>
    <cfRule type="cellIs" dxfId="2262" priority="22" operator="notEqual">
      <formula>0</formula>
    </cfRule>
  </conditionalFormatting>
  <conditionalFormatting sqref="T32:T49">
    <cfRule type="cellIs" dxfId="2261" priority="15" operator="greaterThan">
      <formula>0</formula>
    </cfRule>
    <cfRule type="cellIs" dxfId="2260" priority="16" operator="greaterThan">
      <formula>0</formula>
    </cfRule>
    <cfRule type="cellIs" dxfId="2259" priority="17" operator="lessThan">
      <formula>0</formula>
    </cfRule>
    <cfRule type="cellIs" dxfId="2258" priority="18" operator="notEqual">
      <formula>0</formula>
    </cfRule>
  </conditionalFormatting>
  <conditionalFormatting sqref="T50:T52">
    <cfRule type="cellIs" dxfId="2257" priority="11" operator="greaterThan">
      <formula>0</formula>
    </cfRule>
    <cfRule type="cellIs" dxfId="2256" priority="12" operator="greaterThan">
      <formula>0</formula>
    </cfRule>
    <cfRule type="cellIs" dxfId="2255" priority="13" operator="lessThan">
      <formula>0</formula>
    </cfRule>
    <cfRule type="cellIs" dxfId="2254" priority="14" operator="notEqual">
      <formula>0</formula>
    </cfRule>
  </conditionalFormatting>
  <conditionalFormatting sqref="K28 K50:K52">
    <cfRule type="expression" dxfId="2253" priority="9">
      <formula>K28&lt;S28</formula>
    </cfRule>
    <cfRule type="expression" dxfId="2252" priority="10">
      <formula>K28&gt;S28</formula>
    </cfRule>
  </conditionalFormatting>
  <conditionalFormatting sqref="J28">
    <cfRule type="cellIs" dxfId="2251" priority="8" operator="greaterThan">
      <formula>90</formula>
    </cfRule>
  </conditionalFormatting>
  <conditionalFormatting sqref="J37:J49">
    <cfRule type="cellIs" dxfId="2250" priority="7" operator="greaterThan">
      <formula>90</formula>
    </cfRule>
  </conditionalFormatting>
  <conditionalFormatting sqref="J50:J52">
    <cfRule type="cellIs" dxfId="2249" priority="6" operator="greaterThan">
      <formula>90</formula>
    </cfRule>
  </conditionalFormatting>
  <conditionalFormatting sqref="K37:K49">
    <cfRule type="expression" dxfId="2248" priority="4">
      <formula>K37&lt;S37</formula>
    </cfRule>
    <cfRule type="expression" dxfId="2247" priority="5">
      <formula>K37&gt;S37</formula>
    </cfRule>
  </conditionalFormatting>
  <conditionalFormatting sqref="K29:K36">
    <cfRule type="expression" dxfId="2246" priority="2">
      <formula>K29&lt;S29</formula>
    </cfRule>
    <cfRule type="expression" dxfId="2245" priority="3">
      <formula>K29&gt;S29</formula>
    </cfRule>
  </conditionalFormatting>
  <conditionalFormatting sqref="J29:J36">
    <cfRule type="cellIs" dxfId="2244" priority="1" operator="greaterThan">
      <formula>90</formula>
    </cfRule>
  </conditionalFormatting>
  <dataValidations count="9">
    <dataValidation type="whole" operator="lessThanOrEqual" allowBlank="1" showInputMessage="1" showErrorMessage="1" promptTitle="instruction" prompt="La valeur de la cellule ne peut pas être supérieure à la quantité Totale inscrite dans la colonne D._x000a_Merci de vérifier." sqref="E28:E52">
      <formula1>D28</formula1>
    </dataValidation>
    <dataValidation type="whole" allowBlank="1" showInputMessage="1" showErrorMessage="1" prompt="La valeur ne peut pas être supérieure à 89_x000a_Si tel est le cas déteminer la quantité à commander directement à la colonne M._x000a_merci" sqref="J28:J52">
      <formula1>0</formula1>
      <formula2>89</formula2>
    </dataValidation>
    <dataValidation errorStyle="information" allowBlank="1" showInputMessage="1" showErrorMessage="1" errorTitle="Instruction" error="Saisissez le Texte en MAJUSCULE_x000a_Exemple: CMS AGOE_x000a_Merci" promptTitle="Instruction" prompt="Saisissez le Texte en MAJUSCULE_x000a_Exemple: CMS AGOE_x000a_Merci" sqref="D19:N19"/>
    <dataValidation type="date" errorStyle="warning" allowBlank="1" showInputMessage="1" showErrorMessage="1" promptTitle="Instruction" prompt="SVP Saisissez la date sous le format:_x000a_00/00/0000. exemple 15/09/2016,_x000a_Merci_x000a_" sqref="D21:H21">
      <formula1>42370</formula1>
      <formula2>44926</formula2>
    </dataValidation>
    <dataValidation allowBlank="1" showInputMessage="1" showErrorMessage="1" prompt="SVP Saisissez le Nom du site et la date de dépôt de la commande en premier. Merci" sqref="B28:B36"/>
    <dataValidation errorStyle="information" allowBlank="1" showInputMessage="1" showErrorMessage="1" error="Vérifiez SVP l'inventaire physique,_x000a__x000a_MERI" sqref="K28:K36"/>
    <dataValidation type="list" allowBlank="1" showInputMessage="1" showErrorMessage="1" sqref="D23:F23">
      <formula1>typerapport2</formula1>
    </dataValidation>
    <dataValidation type="whole" allowBlank="1" showInputMessage="1" showErrorMessage="1" prompt="SVP _x000a_Veuillez inscrire le nombre d'ACS dans l'air sanitaire._x000a_Merci" sqref="O23:P23">
      <formula1>0</formula1>
      <formula2>500</formula2>
    </dataValidation>
    <dataValidation type="whole" allowBlank="1" showInputMessage="1" showErrorMessage="1" prompt="La quantité accordée par le point Focal ne peut être supérieure à la somme du CMMa et la quantité commandée pour le trimestre._x000a_Merci de revoir la quantité dans la colonne O._x000a_" sqref="O28:O36">
      <formula1>0</formula1>
      <formula2>+M28+N28</formula2>
    </dataValidation>
  </dataValidations>
  <pageMargins left="0.21" right="0.23622047244094491" top="0.74803149606299213" bottom="0.74803149606299213" header="0.31496062992125984" footer="0.31496062992125984"/>
  <pageSetup paperSize="9" scale="40" orientation="landscape" r:id="rId1"/>
  <headerFooter alignWithMargins="0">
    <oddFooter>&amp;C&amp;"Arial,Gras"PNLS /IST, Avenue des Armées, -05 BP 424 Lomé –Togo ; Tel 22 20 94 39 Fax : 22 20 94 36    Site Web : www.pnls.tg</oddFooter>
  </headerFooter>
  <drawing r:id="rId2"/>
</worksheet>
</file>

<file path=xl/worksheets/sheet8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rgb="FF00B050"/>
  </sheetPr>
  <dimension ref="A1:AA54"/>
  <sheetViews>
    <sheetView showGridLines="0" view="pageBreakPreview" topLeftCell="A11" zoomScale="80" zoomScaleNormal="125" zoomScaleSheetLayoutView="80" workbookViewId="0">
      <pane xSplit="1" ySplit="15" topLeftCell="B26" activePane="bottomRight" state="frozen"/>
      <selection activeCell="A32" sqref="A32:XFD32"/>
      <selection pane="topRight" activeCell="A32" sqref="A32:XFD32"/>
      <selection pane="bottomLeft" activeCell="A32" sqref="A32:XFD32"/>
      <selection pane="bottomRight" activeCell="D19" sqref="D19:N19"/>
    </sheetView>
  </sheetViews>
  <sheetFormatPr baseColWidth="10" defaultColWidth="7.33203125" defaultRowHeight="13.8" x14ac:dyDescent="0.3"/>
  <cols>
    <col min="1" max="1" width="53.44140625" style="3" customWidth="1"/>
    <col min="2" max="10" width="8.109375" style="3" customWidth="1"/>
    <col min="11" max="11" width="9.88671875" style="3" customWidth="1"/>
    <col min="12" max="12" width="8.88671875" style="3" customWidth="1"/>
    <col min="13" max="13" width="8.44140625" style="3" customWidth="1"/>
    <col min="14" max="14" width="9.44140625" style="3" customWidth="1"/>
    <col min="15" max="15" width="9.5546875" style="39" customWidth="1"/>
    <col min="16" max="16" width="16.44140625" style="3" customWidth="1"/>
    <col min="17" max="17" width="2.109375" style="62" customWidth="1"/>
    <col min="18" max="18" width="7.33203125" style="306" hidden="1" customWidth="1"/>
    <col min="19" max="19" width="7.44140625" style="77" customWidth="1"/>
    <col min="20" max="20" width="10.5546875" style="77" customWidth="1"/>
    <col min="21" max="21" width="7.44140625" style="77" bestFit="1" customWidth="1"/>
    <col min="22" max="22" width="7.88671875" style="78" bestFit="1" customWidth="1"/>
    <col min="23" max="23" width="33.33203125" style="77" customWidth="1"/>
    <col min="24" max="16384" width="7.33203125" style="3"/>
  </cols>
  <sheetData>
    <row r="1" spans="1:23" ht="17.25" customHeight="1" x14ac:dyDescent="0.3">
      <c r="A1" s="549" t="s">
        <v>452</v>
      </c>
      <c r="B1" s="549"/>
      <c r="C1" s="2"/>
      <c r="D1" s="2"/>
      <c r="E1"/>
      <c r="F1"/>
      <c r="G1"/>
      <c r="H1"/>
      <c r="I1"/>
      <c r="J1"/>
      <c r="N1" s="4" t="s">
        <v>1</v>
      </c>
      <c r="O1" s="5"/>
      <c r="S1" s="69"/>
      <c r="T1" s="69"/>
      <c r="U1" s="69"/>
      <c r="V1" s="70"/>
      <c r="W1" s="69"/>
    </row>
    <row r="2" spans="1:23" ht="13.5" customHeight="1" x14ac:dyDescent="0.3">
      <c r="A2" s="1" t="s">
        <v>453</v>
      </c>
      <c r="B2" s="1"/>
      <c r="C2" s="2"/>
      <c r="D2" s="2"/>
      <c r="E2"/>
      <c r="F2"/>
      <c r="G2"/>
      <c r="H2"/>
      <c r="I2"/>
      <c r="J2"/>
      <c r="M2" s="4"/>
      <c r="N2" s="4" t="s">
        <v>3</v>
      </c>
      <c r="O2" s="5"/>
      <c r="S2" s="69"/>
      <c r="T2" s="69"/>
      <c r="U2" s="69"/>
      <c r="V2" s="70"/>
      <c r="W2" s="69"/>
    </row>
    <row r="3" spans="1:23" ht="15.6" x14ac:dyDescent="0.3">
      <c r="A3" s="549" t="s">
        <v>454</v>
      </c>
      <c r="B3" s="549"/>
      <c r="C3" s="2"/>
      <c r="D3" s="2"/>
      <c r="E3"/>
      <c r="F3"/>
      <c r="G3"/>
      <c r="H3"/>
      <c r="I3"/>
      <c r="J3"/>
      <c r="K3" s="5"/>
      <c r="L3" s="5"/>
      <c r="M3" s="5"/>
      <c r="N3" s="5"/>
      <c r="O3" s="5"/>
      <c r="S3" s="69"/>
      <c r="T3" s="69"/>
      <c r="U3" s="69"/>
      <c r="V3" s="70"/>
      <c r="W3" s="69"/>
    </row>
    <row r="4" spans="1:23" ht="33.6" customHeight="1" x14ac:dyDescent="0.3">
      <c r="A4" s="547" t="s">
        <v>455</v>
      </c>
      <c r="B4" s="548"/>
      <c r="C4" s="7"/>
      <c r="D4" s="7"/>
      <c r="E4" s="8"/>
      <c r="F4" s="8"/>
      <c r="G4" s="8"/>
      <c r="H4" s="8"/>
      <c r="I4" s="8"/>
      <c r="J4" s="8"/>
      <c r="K4" s="9"/>
      <c r="L4" s="9"/>
      <c r="M4" s="9"/>
      <c r="N4" s="9"/>
      <c r="O4" s="38"/>
      <c r="S4" s="69"/>
      <c r="T4" s="69"/>
      <c r="U4" s="69"/>
      <c r="V4" s="70"/>
      <c r="W4" s="69"/>
    </row>
    <row r="5" spans="1:23" x14ac:dyDescent="0.3">
      <c r="B5" s="9"/>
      <c r="C5" s="9"/>
      <c r="D5" s="9"/>
      <c r="E5" s="9"/>
      <c r="F5" s="9"/>
      <c r="G5" s="9"/>
      <c r="H5" s="9"/>
      <c r="I5" s="9"/>
      <c r="J5" s="9"/>
      <c r="K5" s="9"/>
      <c r="L5" s="9"/>
      <c r="M5" s="9"/>
      <c r="N5" s="9"/>
      <c r="O5" s="38"/>
      <c r="S5" s="69"/>
      <c r="T5" s="69"/>
      <c r="U5" s="69"/>
      <c r="V5" s="70"/>
      <c r="W5" s="69"/>
    </row>
    <row r="6" spans="1:23" ht="15.6" x14ac:dyDescent="0.3">
      <c r="A6" s="6" t="s">
        <v>232</v>
      </c>
      <c r="B6" s="9"/>
      <c r="C6" s="9"/>
      <c r="D6" s="9"/>
      <c r="E6" s="9"/>
      <c r="F6" s="9"/>
      <c r="G6" s="9"/>
      <c r="H6" s="9"/>
      <c r="I6" s="9"/>
      <c r="J6" s="9"/>
      <c r="K6" s="9"/>
      <c r="L6" s="9"/>
      <c r="M6" s="9"/>
      <c r="N6" s="9"/>
      <c r="O6" s="38"/>
      <c r="S6" s="69"/>
      <c r="T6" s="69"/>
      <c r="U6" s="69"/>
      <c r="V6" s="70"/>
      <c r="W6" s="69"/>
    </row>
    <row r="7" spans="1:23" x14ac:dyDescent="0.3">
      <c r="A7" s="10"/>
      <c r="B7" s="9"/>
      <c r="C7" s="9"/>
      <c r="D7" s="9"/>
      <c r="E7" s="9"/>
      <c r="F7" s="9"/>
      <c r="G7" s="9"/>
      <c r="H7" s="9"/>
      <c r="I7" s="9"/>
      <c r="J7" s="9"/>
      <c r="K7" s="9"/>
      <c r="L7" s="9"/>
      <c r="M7" s="9"/>
      <c r="N7" s="9"/>
      <c r="O7" s="38"/>
      <c r="S7" s="69"/>
      <c r="T7" s="69"/>
      <c r="U7" s="69"/>
      <c r="V7" s="70"/>
      <c r="W7" s="69"/>
    </row>
    <row r="8" spans="1:23" x14ac:dyDescent="0.3">
      <c r="A8" s="10"/>
      <c r="B8" s="9"/>
      <c r="C8" s="9"/>
      <c r="D8" s="9"/>
      <c r="E8" s="9"/>
      <c r="F8" s="9"/>
      <c r="G8" s="9"/>
      <c r="H8" s="9"/>
      <c r="I8" s="9"/>
      <c r="J8" s="9"/>
      <c r="K8" s="9"/>
      <c r="L8" s="9"/>
      <c r="M8" s="9"/>
      <c r="N8" s="9"/>
      <c r="O8" s="38"/>
      <c r="S8" s="69"/>
      <c r="T8" s="69"/>
      <c r="U8" s="69"/>
      <c r="V8" s="70"/>
      <c r="W8" s="69"/>
    </row>
    <row r="9" spans="1:23" x14ac:dyDescent="0.3">
      <c r="A9" s="10"/>
      <c r="B9" s="9"/>
      <c r="C9" s="9"/>
      <c r="D9" s="9"/>
      <c r="E9" s="9"/>
      <c r="F9" s="9"/>
      <c r="G9" s="9"/>
      <c r="H9" s="9"/>
      <c r="I9" s="9"/>
      <c r="J9" s="9"/>
      <c r="K9" s="9"/>
      <c r="L9" s="9"/>
      <c r="M9" s="9"/>
      <c r="N9" s="9"/>
      <c r="O9" s="38"/>
      <c r="S9" s="69"/>
      <c r="T9" s="69"/>
      <c r="U9" s="69"/>
      <c r="V9" s="70"/>
      <c r="W9" s="69"/>
    </row>
    <row r="10" spans="1:23" x14ac:dyDescent="0.3">
      <c r="S10" s="69"/>
      <c r="T10" s="69"/>
      <c r="U10" s="69"/>
      <c r="V10" s="70"/>
      <c r="W10" s="69"/>
    </row>
    <row r="11" spans="1:23" ht="19.5" customHeight="1" x14ac:dyDescent="0.3">
      <c r="A11" s="555" t="s">
        <v>263</v>
      </c>
      <c r="B11" s="555"/>
      <c r="C11" s="555"/>
      <c r="D11" s="555"/>
      <c r="E11" s="555"/>
      <c r="F11" s="555"/>
      <c r="G11" s="555"/>
      <c r="H11" s="555"/>
      <c r="I11" s="555"/>
      <c r="J11" s="555"/>
      <c r="K11" s="555"/>
      <c r="L11" s="555"/>
      <c r="M11" s="555"/>
      <c r="N11" s="555"/>
      <c r="O11" s="555"/>
      <c r="P11" s="40"/>
      <c r="S11" s="69"/>
      <c r="T11" s="69"/>
      <c r="U11" s="69"/>
      <c r="V11" s="70"/>
      <c r="W11" s="69"/>
    </row>
    <row r="12" spans="1:23" ht="1.5" customHeight="1" thickBot="1" x14ac:dyDescent="0.35">
      <c r="A12" s="11"/>
      <c r="B12" s="11"/>
      <c r="C12" s="11"/>
      <c r="D12" s="11"/>
      <c r="E12" s="11"/>
      <c r="F12" s="11"/>
      <c r="G12" s="11"/>
      <c r="H12" s="11"/>
      <c r="I12" s="11"/>
      <c r="J12" s="11"/>
      <c r="K12" s="11"/>
      <c r="L12" s="11"/>
      <c r="M12" s="11"/>
      <c r="N12" s="11"/>
      <c r="O12" s="11"/>
      <c r="S12" s="69"/>
      <c r="T12" s="69"/>
      <c r="U12" s="69"/>
      <c r="V12" s="70"/>
      <c r="W12" s="69"/>
    </row>
    <row r="13" spans="1:23" s="42" customFormat="1" ht="20.25" hidden="1" customHeight="1" thickBot="1" x14ac:dyDescent="0.35">
      <c r="A13" s="434" t="s">
        <v>5</v>
      </c>
      <c r="B13" s="556">
        <f>'Info District'!G11</f>
        <v>2025</v>
      </c>
      <c r="C13" s="557"/>
      <c r="E13" s="550"/>
      <c r="F13" s="550"/>
      <c r="G13" s="550"/>
      <c r="H13" s="550"/>
      <c r="I13" s="550"/>
      <c r="J13" s="554"/>
      <c r="Q13" s="63"/>
      <c r="R13" s="307"/>
      <c r="S13" s="71"/>
      <c r="T13" s="71"/>
      <c r="U13" s="71"/>
      <c r="V13" s="72"/>
      <c r="W13" s="71"/>
    </row>
    <row r="14" spans="1:23" s="42" customFormat="1" ht="7.5" hidden="1" customHeight="1" thickBot="1" x14ac:dyDescent="0.35">
      <c r="A14" s="434"/>
      <c r="B14" s="13"/>
      <c r="C14" s="13"/>
      <c r="D14" s="13"/>
      <c r="O14" s="15"/>
      <c r="Q14" s="63"/>
      <c r="R14" s="307"/>
      <c r="S14" s="71"/>
      <c r="T14" s="71"/>
      <c r="U14" s="71"/>
      <c r="V14" s="72"/>
      <c r="W14" s="71"/>
    </row>
    <row r="15" spans="1:23" s="42" customFormat="1" ht="16.5" hidden="1" customHeight="1" thickBot="1" x14ac:dyDescent="0.35">
      <c r="A15" s="434" t="s">
        <v>7</v>
      </c>
      <c r="B15" s="558" t="str">
        <f>'Info District'!G12</f>
        <v>PLATEAUX</v>
      </c>
      <c r="C15" s="559"/>
      <c r="D15" s="550" t="s">
        <v>8</v>
      </c>
      <c r="E15" s="550"/>
      <c r="F15" s="550"/>
      <c r="G15" s="551" t="str">
        <f>'Info District'!G13</f>
        <v>Agou</v>
      </c>
      <c r="H15" s="552"/>
      <c r="I15" s="553"/>
      <c r="L15" s="11"/>
      <c r="M15" s="11"/>
      <c r="N15" s="11"/>
      <c r="O15" s="11"/>
      <c r="P15" s="11"/>
      <c r="Q15" s="63"/>
      <c r="R15" s="307"/>
      <c r="S15" s="71"/>
      <c r="T15" s="71"/>
      <c r="U15" s="71"/>
      <c r="V15" s="73"/>
      <c r="W15" s="71"/>
    </row>
    <row r="16" spans="1:23" s="42" customFormat="1" ht="3.75" hidden="1" customHeight="1" thickBot="1" x14ac:dyDescent="0.35">
      <c r="A16" s="139"/>
      <c r="B16" s="15"/>
      <c r="C16" s="15"/>
      <c r="D16" s="15"/>
      <c r="E16" s="15"/>
      <c r="K16" s="15"/>
      <c r="L16" s="15"/>
      <c r="M16" s="15"/>
      <c r="O16" s="15"/>
      <c r="Q16" s="63"/>
      <c r="R16" s="307"/>
      <c r="S16" s="71"/>
      <c r="T16" s="71"/>
      <c r="U16" s="71"/>
      <c r="V16" s="72"/>
      <c r="W16" s="71"/>
    </row>
    <row r="17" spans="1:27" s="42" customFormat="1" ht="18" hidden="1" customHeight="1" thickBot="1" x14ac:dyDescent="0.35">
      <c r="A17" s="434" t="s">
        <v>9</v>
      </c>
      <c r="B17" s="556" t="str">
        <f>'Info District'!G17</f>
        <v>Avril à Juin 2025</v>
      </c>
      <c r="C17" s="560"/>
      <c r="D17" s="560"/>
      <c r="E17" s="557"/>
      <c r="G17" s="550" t="s">
        <v>11</v>
      </c>
      <c r="H17" s="550"/>
      <c r="I17" s="550"/>
      <c r="J17" s="550"/>
      <c r="K17" s="554"/>
      <c r="L17" s="551" t="str">
        <f>'Info District'!G18</f>
        <v>Juillet à Septembre 2025</v>
      </c>
      <c r="M17" s="552"/>
      <c r="N17" s="552"/>
      <c r="O17" s="552"/>
      <c r="P17" s="553"/>
      <c r="Q17" s="63"/>
      <c r="R17" s="307"/>
      <c r="S17" s="71"/>
      <c r="T17" s="71"/>
      <c r="U17" s="71"/>
      <c r="V17" s="72"/>
      <c r="W17" s="71"/>
    </row>
    <row r="18" spans="1:27" s="9" customFormat="1" ht="2.25" hidden="1" customHeight="1" thickBot="1" x14ac:dyDescent="0.3">
      <c r="B18" s="43"/>
      <c r="C18" s="43"/>
      <c r="D18" s="43"/>
      <c r="E18" s="44"/>
      <c r="F18" s="43"/>
      <c r="G18" s="45"/>
      <c r="H18" s="45"/>
      <c r="I18" s="45"/>
      <c r="J18" s="45"/>
      <c r="K18" s="45"/>
      <c r="L18" s="45"/>
      <c r="M18" s="45"/>
      <c r="O18" s="38"/>
      <c r="Q18" s="64"/>
      <c r="R18" s="308"/>
      <c r="S18" s="74"/>
      <c r="T18" s="74"/>
      <c r="U18" s="74"/>
      <c r="V18" s="75"/>
      <c r="W18" s="74"/>
    </row>
    <row r="19" spans="1:27" s="9" customFormat="1" ht="21" customHeight="1" thickBot="1" x14ac:dyDescent="0.35">
      <c r="A19" s="532" t="s">
        <v>12</v>
      </c>
      <c r="B19" s="532"/>
      <c r="C19" s="533"/>
      <c r="D19" s="538"/>
      <c r="E19" s="539"/>
      <c r="F19" s="539"/>
      <c r="G19" s="539"/>
      <c r="H19" s="539"/>
      <c r="I19" s="539"/>
      <c r="J19" s="539"/>
      <c r="K19" s="539"/>
      <c r="L19" s="539"/>
      <c r="M19" s="539"/>
      <c r="N19" s="540"/>
      <c r="O19" s="11"/>
      <c r="P19" s="241" t="str">
        <f>'Info District'!H17</f>
        <v>T2</v>
      </c>
      <c r="Q19" s="65"/>
      <c r="R19" s="309"/>
      <c r="S19" s="535" t="s">
        <v>96</v>
      </c>
      <c r="T19" s="536"/>
      <c r="U19" s="536"/>
      <c r="V19" s="536"/>
      <c r="W19" s="537"/>
    </row>
    <row r="20" spans="1:27" s="9" customFormat="1" ht="4.5" customHeight="1" thickBot="1" x14ac:dyDescent="0.35">
      <c r="A20" s="12"/>
      <c r="B20" s="12"/>
      <c r="C20" s="12"/>
      <c r="D20" s="12"/>
      <c r="E20" s="12"/>
      <c r="F20" s="12"/>
      <c r="G20" s="13"/>
      <c r="H20" s="13"/>
      <c r="I20" s="13"/>
      <c r="J20" s="13"/>
      <c r="K20" s="13"/>
      <c r="L20" s="14"/>
      <c r="M20" s="14"/>
      <c r="N20" s="14"/>
      <c r="O20" s="14"/>
      <c r="Q20" s="64"/>
      <c r="R20" s="308"/>
      <c r="S20" s="146"/>
      <c r="T20" s="74"/>
      <c r="U20" s="74"/>
      <c r="V20" s="76"/>
      <c r="W20" s="147"/>
    </row>
    <row r="21" spans="1:27" s="9" customFormat="1" ht="32.25" customHeight="1" thickBot="1" x14ac:dyDescent="0.35">
      <c r="A21" s="532" t="s">
        <v>240</v>
      </c>
      <c r="B21" s="532"/>
      <c r="C21" s="533"/>
      <c r="D21" s="543" t="s">
        <v>264</v>
      </c>
      <c r="E21" s="544"/>
      <c r="F21" s="545"/>
      <c r="G21" s="534" t="s">
        <v>6</v>
      </c>
      <c r="H21" s="534"/>
      <c r="I21" s="534"/>
      <c r="J21" s="534"/>
      <c r="K21" s="534"/>
      <c r="L21" s="546"/>
      <c r="M21" s="539"/>
      <c r="N21" s="539"/>
      <c r="O21" s="539"/>
      <c r="P21" s="540"/>
      <c r="Q21" s="64"/>
      <c r="R21" s="308"/>
      <c r="S21" s="146"/>
      <c r="T21" s="74"/>
      <c r="U21" s="74"/>
      <c r="V21" s="76"/>
      <c r="W21" s="147"/>
    </row>
    <row r="22" spans="1:27" s="9" customFormat="1" ht="6" customHeight="1" x14ac:dyDescent="0.3">
      <c r="A22" s="12"/>
      <c r="B22" s="12"/>
      <c r="C22" s="12"/>
      <c r="D22" s="12"/>
      <c r="E22" s="12"/>
      <c r="F22" s="12"/>
      <c r="G22" s="534"/>
      <c r="H22" s="534"/>
      <c r="I22" s="534"/>
      <c r="J22" s="534"/>
      <c r="K22" s="534"/>
      <c r="L22" s="14"/>
      <c r="M22" s="14"/>
      <c r="N22" s="14"/>
      <c r="O22" s="14"/>
      <c r="Q22" s="64"/>
      <c r="R22" s="308"/>
      <c r="S22" s="146"/>
      <c r="T22" s="74"/>
      <c r="U22" s="74"/>
      <c r="V22" s="76"/>
      <c r="W22" s="147"/>
    </row>
    <row r="23" spans="1:27" s="9" customFormat="1" ht="3.75" customHeight="1" thickBot="1" x14ac:dyDescent="0.35">
      <c r="A23" s="12"/>
      <c r="B23" s="12"/>
      <c r="C23" s="12"/>
      <c r="D23" s="12"/>
      <c r="E23" s="12"/>
      <c r="F23" s="12"/>
      <c r="G23" s="13"/>
      <c r="H23" s="13"/>
      <c r="I23" s="13"/>
      <c r="J23" s="13"/>
      <c r="K23" s="13"/>
      <c r="L23" s="14"/>
      <c r="M23" s="14"/>
      <c r="N23" s="14"/>
      <c r="O23" s="14"/>
      <c r="Q23" s="64"/>
      <c r="R23" s="308"/>
      <c r="S23" s="146"/>
      <c r="T23" s="74"/>
      <c r="U23" s="74"/>
      <c r="V23" s="76"/>
      <c r="W23" s="147"/>
    </row>
    <row r="24" spans="1:27" ht="76.5" customHeight="1" thickBot="1" x14ac:dyDescent="0.35">
      <c r="A24" s="541" t="s">
        <v>13</v>
      </c>
      <c r="B24" s="16" t="s">
        <v>14</v>
      </c>
      <c r="C24" s="108" t="s">
        <v>15</v>
      </c>
      <c r="D24" s="118" t="s">
        <v>16</v>
      </c>
      <c r="E24" s="117" t="s">
        <v>17</v>
      </c>
      <c r="F24" s="351" t="s">
        <v>18</v>
      </c>
      <c r="G24" s="16" t="s">
        <v>233</v>
      </c>
      <c r="H24" s="16" t="s">
        <v>234</v>
      </c>
      <c r="I24" s="16" t="s">
        <v>19</v>
      </c>
      <c r="J24" s="16" t="s">
        <v>20</v>
      </c>
      <c r="K24" s="108" t="s">
        <v>21</v>
      </c>
      <c r="L24" s="136" t="s">
        <v>22</v>
      </c>
      <c r="M24" s="137" t="s">
        <v>236</v>
      </c>
      <c r="N24" s="138" t="s">
        <v>23</v>
      </c>
      <c r="O24" s="109" t="s">
        <v>39</v>
      </c>
      <c r="P24" s="16" t="s">
        <v>40</v>
      </c>
      <c r="S24" s="148" t="s">
        <v>237</v>
      </c>
      <c r="T24" s="140" t="s">
        <v>93</v>
      </c>
      <c r="U24" s="140" t="s">
        <v>239</v>
      </c>
      <c r="V24" s="140" t="s">
        <v>238</v>
      </c>
      <c r="W24" s="149" t="s">
        <v>97</v>
      </c>
    </row>
    <row r="25" spans="1:27" s="47" customFormat="1" ht="31.2" customHeight="1" x14ac:dyDescent="0.3">
      <c r="A25" s="542"/>
      <c r="B25" s="46" t="s">
        <v>24</v>
      </c>
      <c r="C25" s="46" t="s">
        <v>25</v>
      </c>
      <c r="D25" s="112" t="s">
        <v>26</v>
      </c>
      <c r="E25" s="46" t="s">
        <v>27</v>
      </c>
      <c r="F25" s="46"/>
      <c r="G25" s="46" t="s">
        <v>28</v>
      </c>
      <c r="H25" s="46"/>
      <c r="I25" s="46" t="s">
        <v>29</v>
      </c>
      <c r="J25" s="46"/>
      <c r="K25" s="131" t="s">
        <v>235</v>
      </c>
      <c r="L25" s="133"/>
      <c r="M25" s="134"/>
      <c r="N25" s="135"/>
      <c r="O25" s="132" t="s">
        <v>30</v>
      </c>
      <c r="P25" s="46"/>
      <c r="Q25" s="66"/>
      <c r="R25" s="310"/>
      <c r="S25" s="150"/>
      <c r="T25" s="67" t="s">
        <v>94</v>
      </c>
      <c r="U25" s="67" t="s">
        <v>95</v>
      </c>
      <c r="V25" s="94"/>
      <c r="W25" s="151" t="str">
        <f>IF(J26&lt;=0,"",IF(J26=90,$X$26))</f>
        <v/>
      </c>
      <c r="X25" s="37" t="s">
        <v>98</v>
      </c>
    </row>
    <row r="26" spans="1:27" ht="31.2" customHeight="1" x14ac:dyDescent="0.3">
      <c r="A26" s="322" t="str">
        <f>CDT!B26</f>
        <v>Artéméther-Luméfantrine 6cp (AL)</v>
      </c>
      <c r="B26" s="247"/>
      <c r="C26" s="248"/>
      <c r="D26" s="302" t="str">
        <f>IF(B26&lt;&gt;"",B26+C26,"")</f>
        <v/>
      </c>
      <c r="E26" s="249"/>
      <c r="F26" s="247"/>
      <c r="G26" s="247"/>
      <c r="H26" s="247"/>
      <c r="I26" s="247"/>
      <c r="J26" s="247"/>
      <c r="K26" s="248"/>
      <c r="L26" s="431" t="str">
        <f>IF(B26&lt;&gt;"",IF(J26=0,E26,((E26*90)/(90-J26))),"0")</f>
        <v>0</v>
      </c>
      <c r="M26" s="428" t="str">
        <f>IF(B26&lt;&gt;"",((E26/S26)*30),"0")</f>
        <v>0</v>
      </c>
      <c r="N26" s="250" t="str">
        <f>IF(B26&lt;&gt;"",IF(J26=0,((E26+L26)-K26),((M26*6)-K26)),"0")</f>
        <v>0</v>
      </c>
      <c r="O26" s="251"/>
      <c r="P26" s="313"/>
      <c r="R26" s="312">
        <f>+L26+N26</f>
        <v>0</v>
      </c>
      <c r="S26" s="152">
        <f>(90-J26)</f>
        <v>90</v>
      </c>
      <c r="T26" s="68" t="e">
        <f t="shared" ref="T26:T47" si="0">D26-(E26+G26+I26+H26)</f>
        <v>#VALUE!</v>
      </c>
      <c r="U26" s="68" t="e">
        <f>K26-T26</f>
        <v>#VALUE!</v>
      </c>
      <c r="V26" s="95">
        <v>6</v>
      </c>
      <c r="W26" s="153" t="e">
        <f t="shared" ref="W26:W50" si="1">IF(U26=0,"",$X$25)</f>
        <v>#VALUE!</v>
      </c>
      <c r="X26" s="37" t="s">
        <v>203</v>
      </c>
      <c r="Y26" s="107">
        <f>+O26</f>
        <v>0</v>
      </c>
    </row>
    <row r="27" spans="1:27" ht="31.2" customHeight="1" x14ac:dyDescent="0.3">
      <c r="A27" s="322" t="str">
        <f>CDT!B27</f>
        <v>Artéméther-Luméfantrine 12cp (AL)</v>
      </c>
      <c r="B27" s="247"/>
      <c r="C27" s="248"/>
      <c r="D27" s="302" t="str">
        <f t="shared" ref="D27" si="2">IF(B27&lt;&gt;"",B27+C27,"")</f>
        <v/>
      </c>
      <c r="E27" s="249"/>
      <c r="F27" s="247"/>
      <c r="G27" s="247"/>
      <c r="H27" s="247"/>
      <c r="I27" s="247"/>
      <c r="J27" s="247"/>
      <c r="K27" s="248"/>
      <c r="L27" s="431" t="str">
        <f t="shared" ref="L27:L49" si="3">IF(B27&lt;&gt;"",IF(J27=0,E27,((E27*90)/(90-J27))),"0")</f>
        <v>0</v>
      </c>
      <c r="M27" s="428" t="str">
        <f t="shared" ref="M27:M49" si="4">IF(B27&lt;&gt;"",((E27/S27)*30),"0")</f>
        <v>0</v>
      </c>
      <c r="N27" s="250" t="str">
        <f t="shared" ref="N27:N49" si="5">IF(B27&lt;&gt;"",IF(J27=0,((E27+L27)-K27),((M27*6)-K27)),"0")</f>
        <v>0</v>
      </c>
      <c r="O27" s="251"/>
      <c r="P27" s="247"/>
      <c r="R27" s="312">
        <f t="shared" ref="R27:R49" si="6">+L27+N27</f>
        <v>0</v>
      </c>
      <c r="S27" s="152">
        <f t="shared" ref="S27:S49" si="7">(90-J27)</f>
        <v>90</v>
      </c>
      <c r="T27" s="68" t="e">
        <f t="shared" si="0"/>
        <v>#VALUE!</v>
      </c>
      <c r="U27" s="68" t="e">
        <f t="shared" ref="U27:U49" si="8">K27-T27</f>
        <v>#VALUE!</v>
      </c>
      <c r="V27" s="95">
        <v>12</v>
      </c>
      <c r="W27" s="153" t="e">
        <f t="shared" si="1"/>
        <v>#VALUE!</v>
      </c>
      <c r="Y27" s="107">
        <f t="shared" ref="Y27:Y48" si="9">+O27</f>
        <v>0</v>
      </c>
    </row>
    <row r="28" spans="1:27" ht="31.2" customHeight="1" x14ac:dyDescent="0.3">
      <c r="A28" s="322" t="str">
        <f>CDT!B28</f>
        <v>Artéméther-Luméfantrine 18cp (AL)</v>
      </c>
      <c r="B28" s="247"/>
      <c r="C28" s="248"/>
      <c r="D28" s="302" t="str">
        <f>IF(B28&lt;&gt;"",B28+C28,"")</f>
        <v/>
      </c>
      <c r="E28" s="249"/>
      <c r="F28" s="247"/>
      <c r="G28" s="247"/>
      <c r="H28" s="247"/>
      <c r="I28" s="247"/>
      <c r="J28" s="247"/>
      <c r="K28" s="248"/>
      <c r="L28" s="431" t="str">
        <f t="shared" si="3"/>
        <v>0</v>
      </c>
      <c r="M28" s="428" t="str">
        <f t="shared" si="4"/>
        <v>0</v>
      </c>
      <c r="N28" s="250" t="str">
        <f t="shared" si="5"/>
        <v>0</v>
      </c>
      <c r="O28" s="251"/>
      <c r="P28" s="247"/>
      <c r="R28" s="312">
        <f t="shared" si="6"/>
        <v>0</v>
      </c>
      <c r="S28" s="152">
        <f t="shared" si="7"/>
        <v>90</v>
      </c>
      <c r="T28" s="68" t="e">
        <f t="shared" si="0"/>
        <v>#VALUE!</v>
      </c>
      <c r="U28" s="68" t="e">
        <f t="shared" si="8"/>
        <v>#VALUE!</v>
      </c>
      <c r="V28" s="95">
        <v>18</v>
      </c>
      <c r="W28" s="153" t="e">
        <f t="shared" si="1"/>
        <v>#VALUE!</v>
      </c>
      <c r="Y28" s="107">
        <f t="shared" si="9"/>
        <v>0</v>
      </c>
    </row>
    <row r="29" spans="1:27" ht="31.2" customHeight="1" x14ac:dyDescent="0.3">
      <c r="A29" s="322" t="str">
        <f>CDT!B29</f>
        <v>Artéméther-Luméfantrine 24cp (AL)</v>
      </c>
      <c r="B29" s="247"/>
      <c r="C29" s="248"/>
      <c r="D29" s="302" t="str">
        <f>IF(B29&lt;&gt;"",B29+C29,"")</f>
        <v/>
      </c>
      <c r="E29" s="249"/>
      <c r="F29" s="247"/>
      <c r="G29" s="247"/>
      <c r="H29" s="247"/>
      <c r="I29" s="247"/>
      <c r="J29" s="247"/>
      <c r="K29" s="248"/>
      <c r="L29" s="431" t="str">
        <f t="shared" si="3"/>
        <v>0</v>
      </c>
      <c r="M29" s="428" t="str">
        <f t="shared" si="4"/>
        <v>0</v>
      </c>
      <c r="N29" s="250" t="str">
        <f t="shared" si="5"/>
        <v>0</v>
      </c>
      <c r="O29" s="251"/>
      <c r="P29" s="247"/>
      <c r="R29" s="312">
        <f t="shared" si="6"/>
        <v>0</v>
      </c>
      <c r="S29" s="152">
        <f t="shared" si="7"/>
        <v>90</v>
      </c>
      <c r="T29" s="68" t="e">
        <f t="shared" si="0"/>
        <v>#VALUE!</v>
      </c>
      <c r="U29" s="68" t="e">
        <f t="shared" si="8"/>
        <v>#VALUE!</v>
      </c>
      <c r="V29" s="95">
        <v>24</v>
      </c>
      <c r="W29" s="153" t="e">
        <f t="shared" si="1"/>
        <v>#VALUE!</v>
      </c>
      <c r="Y29" s="107">
        <f t="shared" si="9"/>
        <v>0</v>
      </c>
    </row>
    <row r="30" spans="1:27" ht="31.2" customHeight="1" x14ac:dyDescent="0.3">
      <c r="A30" s="322" t="str">
        <f>CDT!B30</f>
        <v>Artéméther injectable 40 mg</v>
      </c>
      <c r="B30" s="247"/>
      <c r="C30" s="248"/>
      <c r="D30" s="302" t="str">
        <f t="shared" ref="D30:D49" si="10">IF(B30&lt;&gt;"",B30+C30,"")</f>
        <v/>
      </c>
      <c r="E30" s="249"/>
      <c r="F30" s="247"/>
      <c r="G30" s="247"/>
      <c r="H30" s="247"/>
      <c r="I30" s="247"/>
      <c r="J30" s="247"/>
      <c r="K30" s="248"/>
      <c r="L30" s="431" t="str">
        <f t="shared" si="3"/>
        <v>0</v>
      </c>
      <c r="M30" s="428" t="str">
        <f t="shared" si="4"/>
        <v>0</v>
      </c>
      <c r="N30" s="250" t="str">
        <f t="shared" si="5"/>
        <v>0</v>
      </c>
      <c r="O30" s="251"/>
      <c r="P30" s="247"/>
      <c r="R30" s="312">
        <f t="shared" si="6"/>
        <v>0</v>
      </c>
      <c r="S30" s="152">
        <f t="shared" si="7"/>
        <v>90</v>
      </c>
      <c r="T30" s="68" t="e">
        <f t="shared" si="0"/>
        <v>#VALUE!</v>
      </c>
      <c r="U30" s="68" t="e">
        <f t="shared" si="8"/>
        <v>#VALUE!</v>
      </c>
      <c r="V30" s="95">
        <v>1</v>
      </c>
      <c r="W30" s="153" t="e">
        <f t="shared" si="1"/>
        <v>#VALUE!</v>
      </c>
      <c r="Y30" s="107">
        <f t="shared" si="9"/>
        <v>0</v>
      </c>
    </row>
    <row r="31" spans="1:27" ht="34.5" customHeight="1" x14ac:dyDescent="0.3">
      <c r="A31" s="322" t="str">
        <f>CDT!B31</f>
        <v>Artéméther injectable 80 mg</v>
      </c>
      <c r="B31" s="247"/>
      <c r="C31" s="248"/>
      <c r="D31" s="302" t="str">
        <f t="shared" si="10"/>
        <v/>
      </c>
      <c r="E31" s="249"/>
      <c r="F31" s="247"/>
      <c r="G31" s="247"/>
      <c r="H31" s="247"/>
      <c r="I31" s="247"/>
      <c r="J31" s="247"/>
      <c r="K31" s="248"/>
      <c r="L31" s="431" t="str">
        <f t="shared" si="3"/>
        <v>0</v>
      </c>
      <c r="M31" s="428" t="str">
        <f t="shared" si="4"/>
        <v>0</v>
      </c>
      <c r="N31" s="250" t="str">
        <f t="shared" si="5"/>
        <v>0</v>
      </c>
      <c r="O31" s="251"/>
      <c r="P31" s="247"/>
      <c r="R31" s="312">
        <f t="shared" si="6"/>
        <v>0</v>
      </c>
      <c r="S31" s="152">
        <f t="shared" si="7"/>
        <v>90</v>
      </c>
      <c r="T31" s="68" t="e">
        <f t="shared" si="0"/>
        <v>#VALUE!</v>
      </c>
      <c r="U31" s="68" t="e">
        <f t="shared" si="8"/>
        <v>#VALUE!</v>
      </c>
      <c r="V31" s="95">
        <v>1</v>
      </c>
      <c r="W31" s="153" t="e">
        <f t="shared" si="1"/>
        <v>#VALUE!</v>
      </c>
      <c r="Y31" s="107">
        <f t="shared" si="9"/>
        <v>0</v>
      </c>
    </row>
    <row r="32" spans="1:27" ht="34.5" customHeight="1" x14ac:dyDescent="0.3">
      <c r="A32" s="435" t="str">
        <f>CDT!B32</f>
        <v>Artésunate injectable 60 mg</v>
      </c>
      <c r="B32" s="247"/>
      <c r="C32" s="248"/>
      <c r="D32" s="302" t="str">
        <f t="shared" si="10"/>
        <v/>
      </c>
      <c r="E32" s="249"/>
      <c r="F32" s="247"/>
      <c r="G32" s="247"/>
      <c r="H32" s="247"/>
      <c r="I32" s="247"/>
      <c r="J32" s="247"/>
      <c r="K32" s="248"/>
      <c r="L32" s="438" t="str">
        <f t="shared" si="3"/>
        <v>0</v>
      </c>
      <c r="M32" s="314" t="str">
        <f>IF(B32&lt;&gt;"",((E32/S32:S32)*30),"0")</f>
        <v>0</v>
      </c>
      <c r="N32" s="432" t="str">
        <f>IF(B32&lt;&gt;"",IF(J32=0,AA32,IF(J32&gt;0,((M32/30)*J32)+AA32)),"0")</f>
        <v>0</v>
      </c>
      <c r="O32" s="433"/>
      <c r="P32" s="247"/>
      <c r="R32" s="312">
        <f t="shared" si="6"/>
        <v>0</v>
      </c>
      <c r="S32" s="429">
        <f t="shared" si="7"/>
        <v>90</v>
      </c>
      <c r="T32" s="436" t="e">
        <f>D32-(E32+G32+I32+H32)</f>
        <v>#VALUE!</v>
      </c>
      <c r="U32" s="436" t="e">
        <f t="shared" si="8"/>
        <v>#VALUE!</v>
      </c>
      <c r="V32" s="430">
        <v>1</v>
      </c>
      <c r="W32" s="437" t="e">
        <f t="shared" si="1"/>
        <v>#VALUE!</v>
      </c>
      <c r="Y32" s="107">
        <f t="shared" si="9"/>
        <v>0</v>
      </c>
      <c r="AA32" s="3">
        <f>((F32*10)+L32-K32)</f>
        <v>0</v>
      </c>
    </row>
    <row r="33" spans="1:25" ht="34.5" customHeight="1" x14ac:dyDescent="0.3">
      <c r="A33" s="322" t="str">
        <f>CDT!B33</f>
        <v xml:space="preserve"> Sulfadoxine Pyriméthamine:  (SP)</v>
      </c>
      <c r="B33" s="247"/>
      <c r="C33" s="248"/>
      <c r="D33" s="302" t="str">
        <f t="shared" si="10"/>
        <v/>
      </c>
      <c r="E33" s="249"/>
      <c r="F33" s="247"/>
      <c r="G33" s="247"/>
      <c r="H33" s="247"/>
      <c r="I33" s="247"/>
      <c r="J33" s="247"/>
      <c r="K33" s="248"/>
      <c r="L33" s="431" t="str">
        <f t="shared" si="3"/>
        <v>0</v>
      </c>
      <c r="M33" s="428" t="str">
        <f t="shared" si="4"/>
        <v>0</v>
      </c>
      <c r="N33" s="250" t="str">
        <f t="shared" si="5"/>
        <v>0</v>
      </c>
      <c r="O33" s="251"/>
      <c r="P33" s="247"/>
      <c r="R33" s="312">
        <f t="shared" si="6"/>
        <v>0</v>
      </c>
      <c r="S33" s="152">
        <f t="shared" si="7"/>
        <v>90</v>
      </c>
      <c r="T33" s="68" t="e">
        <f t="shared" si="0"/>
        <v>#VALUE!</v>
      </c>
      <c r="U33" s="68" t="e">
        <f t="shared" si="8"/>
        <v>#VALUE!</v>
      </c>
      <c r="V33" s="95">
        <v>3</v>
      </c>
      <c r="W33" s="153" t="e">
        <f t="shared" si="1"/>
        <v>#VALUE!</v>
      </c>
      <c r="Y33" s="107">
        <f t="shared" si="9"/>
        <v>0</v>
      </c>
    </row>
    <row r="34" spans="1:25" ht="34.5" customHeight="1" x14ac:dyDescent="0.3">
      <c r="A34" s="322" t="str">
        <f>CDT!B34</f>
        <v>Test de Diagnostic Rapide  : (TDR)</v>
      </c>
      <c r="B34" s="247"/>
      <c r="C34" s="248"/>
      <c r="D34" s="302" t="str">
        <f t="shared" si="10"/>
        <v/>
      </c>
      <c r="E34" s="247"/>
      <c r="F34" s="248"/>
      <c r="G34" s="247"/>
      <c r="H34" s="247"/>
      <c r="I34" s="247"/>
      <c r="J34" s="247"/>
      <c r="K34" s="248"/>
      <c r="L34" s="431" t="str">
        <f t="shared" si="3"/>
        <v>0</v>
      </c>
      <c r="M34" s="428" t="str">
        <f t="shared" si="4"/>
        <v>0</v>
      </c>
      <c r="N34" s="250" t="str">
        <f t="shared" si="5"/>
        <v>0</v>
      </c>
      <c r="O34" s="251"/>
      <c r="P34" s="247"/>
      <c r="R34" s="312">
        <f t="shared" si="6"/>
        <v>0</v>
      </c>
      <c r="S34" s="152">
        <f t="shared" si="7"/>
        <v>90</v>
      </c>
      <c r="T34" s="68" t="e">
        <f t="shared" si="0"/>
        <v>#VALUE!</v>
      </c>
      <c r="U34" s="68" t="e">
        <f t="shared" si="8"/>
        <v>#VALUE!</v>
      </c>
      <c r="V34" s="95">
        <v>1</v>
      </c>
      <c r="W34" s="153" t="e">
        <f>IF(U34=0,"",$X$25)</f>
        <v>#VALUE!</v>
      </c>
      <c r="Y34" s="107">
        <f t="shared" si="9"/>
        <v>0</v>
      </c>
    </row>
    <row r="35" spans="1:25" ht="34.5" customHeight="1" x14ac:dyDescent="0.3">
      <c r="A35" s="322" t="str">
        <f>CDT!B35</f>
        <v>Moustiquaire à Imprégnation Durable: (MID)</v>
      </c>
      <c r="B35" s="247"/>
      <c r="C35" s="248"/>
      <c r="D35" s="302" t="str">
        <f t="shared" si="10"/>
        <v/>
      </c>
      <c r="E35" s="247"/>
      <c r="F35" s="248"/>
      <c r="G35" s="247"/>
      <c r="H35" s="247"/>
      <c r="I35" s="247"/>
      <c r="J35" s="247"/>
      <c r="K35" s="248"/>
      <c r="L35" s="431" t="str">
        <f t="shared" si="3"/>
        <v>0</v>
      </c>
      <c r="M35" s="428" t="str">
        <f t="shared" si="4"/>
        <v>0</v>
      </c>
      <c r="N35" s="250" t="str">
        <f t="shared" si="5"/>
        <v>0</v>
      </c>
      <c r="O35" s="251"/>
      <c r="P35" s="247"/>
      <c r="R35" s="312">
        <f t="shared" si="6"/>
        <v>0</v>
      </c>
      <c r="S35" s="152">
        <f t="shared" si="7"/>
        <v>90</v>
      </c>
      <c r="T35" s="68" t="e">
        <f t="shared" si="0"/>
        <v>#VALUE!</v>
      </c>
      <c r="U35" s="68" t="e">
        <f t="shared" si="8"/>
        <v>#VALUE!</v>
      </c>
      <c r="V35" s="95">
        <v>1</v>
      </c>
      <c r="W35" s="153" t="e">
        <f t="shared" si="1"/>
        <v>#VALUE!</v>
      </c>
      <c r="Y35" s="107">
        <f t="shared" si="9"/>
        <v>0</v>
      </c>
    </row>
    <row r="36" spans="1:25" ht="34.5" customHeight="1" x14ac:dyDescent="0.3">
      <c r="A36" s="322" t="str">
        <f>CDT!B36</f>
        <v>Dihydroartéminisine Pipéraquine– Plaq / 3 comp 
( DHA-PPQ)  20/160 mg</v>
      </c>
      <c r="B36" s="247"/>
      <c r="C36" s="248"/>
      <c r="D36" s="302" t="str">
        <f t="shared" si="10"/>
        <v/>
      </c>
      <c r="E36" s="249"/>
      <c r="F36" s="247"/>
      <c r="G36" s="247"/>
      <c r="H36" s="247"/>
      <c r="I36" s="247"/>
      <c r="J36" s="247"/>
      <c r="K36" s="248"/>
      <c r="L36" s="431" t="str">
        <f t="shared" si="3"/>
        <v>0</v>
      </c>
      <c r="M36" s="428" t="str">
        <f t="shared" si="4"/>
        <v>0</v>
      </c>
      <c r="N36" s="250" t="str">
        <f t="shared" si="5"/>
        <v>0</v>
      </c>
      <c r="O36" s="251"/>
      <c r="P36" s="247"/>
      <c r="R36" s="312">
        <f t="shared" si="6"/>
        <v>0</v>
      </c>
      <c r="S36" s="152">
        <f t="shared" si="7"/>
        <v>90</v>
      </c>
      <c r="T36" s="68" t="e">
        <f t="shared" si="0"/>
        <v>#VALUE!</v>
      </c>
      <c r="U36" s="68" t="e">
        <f t="shared" si="8"/>
        <v>#VALUE!</v>
      </c>
      <c r="V36" s="95">
        <v>3</v>
      </c>
      <c r="W36" s="153" t="e">
        <f t="shared" si="1"/>
        <v>#VALUE!</v>
      </c>
      <c r="Y36" s="107">
        <f t="shared" si="9"/>
        <v>0</v>
      </c>
    </row>
    <row r="37" spans="1:25" ht="34.5" customHeight="1" x14ac:dyDescent="0.3">
      <c r="A37" s="322" t="str">
        <f>CDT!B37</f>
        <v>Dihydroartéminisine Pipéraquine– Plaq / 3 comp 
( DHA-PPQ)  40/320 mg</v>
      </c>
      <c r="B37" s="247"/>
      <c r="C37" s="248"/>
      <c r="D37" s="302" t="str">
        <f t="shared" si="10"/>
        <v/>
      </c>
      <c r="E37" s="249"/>
      <c r="F37" s="247"/>
      <c r="G37" s="247"/>
      <c r="H37" s="247"/>
      <c r="I37" s="247"/>
      <c r="J37" s="247"/>
      <c r="K37" s="248"/>
      <c r="L37" s="431" t="str">
        <f t="shared" si="3"/>
        <v>0</v>
      </c>
      <c r="M37" s="428" t="str">
        <f t="shared" si="4"/>
        <v>0</v>
      </c>
      <c r="N37" s="250" t="str">
        <f t="shared" si="5"/>
        <v>0</v>
      </c>
      <c r="O37" s="251"/>
      <c r="P37" s="247"/>
      <c r="R37" s="312">
        <f t="shared" si="6"/>
        <v>0</v>
      </c>
      <c r="S37" s="152">
        <f t="shared" si="7"/>
        <v>90</v>
      </c>
      <c r="T37" s="68" t="e">
        <f t="shared" si="0"/>
        <v>#VALUE!</v>
      </c>
      <c r="U37" s="68" t="e">
        <f t="shared" si="8"/>
        <v>#VALUE!</v>
      </c>
      <c r="V37" s="95">
        <v>3</v>
      </c>
      <c r="W37" s="153" t="e">
        <f t="shared" si="1"/>
        <v>#VALUE!</v>
      </c>
      <c r="Y37" s="107">
        <f t="shared" si="9"/>
        <v>0</v>
      </c>
    </row>
    <row r="38" spans="1:25" ht="34.5" customHeight="1" x14ac:dyDescent="0.3">
      <c r="A38" s="322" t="str">
        <f>CDT!B38</f>
        <v>Dihydroartéminisine Pipéraquine– Plaq / 6 comp 
( DHA-PPQ)  40/320 mg</v>
      </c>
      <c r="B38" s="247"/>
      <c r="C38" s="248"/>
      <c r="D38" s="302" t="str">
        <f t="shared" si="10"/>
        <v/>
      </c>
      <c r="E38" s="249"/>
      <c r="F38" s="247"/>
      <c r="G38" s="247"/>
      <c r="H38" s="247"/>
      <c r="I38" s="247"/>
      <c r="J38" s="247"/>
      <c r="K38" s="248"/>
      <c r="L38" s="431" t="str">
        <f t="shared" si="3"/>
        <v>0</v>
      </c>
      <c r="M38" s="428" t="str">
        <f t="shared" si="4"/>
        <v>0</v>
      </c>
      <c r="N38" s="250" t="str">
        <f t="shared" si="5"/>
        <v>0</v>
      </c>
      <c r="O38" s="251"/>
      <c r="P38" s="247"/>
      <c r="R38" s="312">
        <f t="shared" si="6"/>
        <v>0</v>
      </c>
      <c r="S38" s="152">
        <f t="shared" si="7"/>
        <v>90</v>
      </c>
      <c r="T38" s="68" t="e">
        <f t="shared" si="0"/>
        <v>#VALUE!</v>
      </c>
      <c r="U38" s="68" t="e">
        <f t="shared" si="8"/>
        <v>#VALUE!</v>
      </c>
      <c r="V38" s="95">
        <v>3</v>
      </c>
      <c r="W38" s="153" t="e">
        <f t="shared" si="1"/>
        <v>#VALUE!</v>
      </c>
      <c r="Y38" s="107">
        <f t="shared" si="9"/>
        <v>0</v>
      </c>
    </row>
    <row r="39" spans="1:25" ht="34.5" customHeight="1" x14ac:dyDescent="0.3">
      <c r="A39" s="322" t="str">
        <f>CDT!B39</f>
        <v>Dihydroartemisinine/pipéraquine – Plaq / 9 comp 
( DHA-PPQ) 40/320 mg</v>
      </c>
      <c r="B39" s="247"/>
      <c r="C39" s="248"/>
      <c r="D39" s="302" t="str">
        <f t="shared" si="10"/>
        <v/>
      </c>
      <c r="E39" s="249"/>
      <c r="F39" s="247"/>
      <c r="G39" s="247"/>
      <c r="H39" s="247"/>
      <c r="I39" s="247"/>
      <c r="J39" s="247"/>
      <c r="K39" s="248"/>
      <c r="L39" s="431" t="str">
        <f t="shared" si="3"/>
        <v>0</v>
      </c>
      <c r="M39" s="428" t="str">
        <f t="shared" si="4"/>
        <v>0</v>
      </c>
      <c r="N39" s="250" t="str">
        <f t="shared" si="5"/>
        <v>0</v>
      </c>
      <c r="O39" s="251"/>
      <c r="P39" s="247"/>
      <c r="R39" s="312">
        <f t="shared" si="6"/>
        <v>0</v>
      </c>
      <c r="S39" s="152">
        <f t="shared" si="7"/>
        <v>90</v>
      </c>
      <c r="T39" s="68" t="e">
        <f t="shared" si="0"/>
        <v>#VALUE!</v>
      </c>
      <c r="U39" s="68" t="e">
        <f t="shared" si="8"/>
        <v>#VALUE!</v>
      </c>
      <c r="V39" s="95">
        <v>3</v>
      </c>
      <c r="W39" s="153" t="e">
        <f t="shared" si="1"/>
        <v>#VALUE!</v>
      </c>
      <c r="Y39" s="107">
        <f t="shared" si="9"/>
        <v>0</v>
      </c>
    </row>
    <row r="40" spans="1:25" ht="34.5" customHeight="1" x14ac:dyDescent="0.3">
      <c r="A40" s="322" t="str">
        <f>CDT!B40</f>
        <v>Artésunate Amodiaquine: (ASAQ) : 3 cp (25/67,5 mg)</v>
      </c>
      <c r="B40" s="247"/>
      <c r="C40" s="248"/>
      <c r="D40" s="302" t="str">
        <f t="shared" si="10"/>
        <v/>
      </c>
      <c r="E40" s="249"/>
      <c r="F40" s="247"/>
      <c r="G40" s="247"/>
      <c r="H40" s="247"/>
      <c r="I40" s="247"/>
      <c r="J40" s="247"/>
      <c r="K40" s="248"/>
      <c r="L40" s="431" t="str">
        <f t="shared" si="3"/>
        <v>0</v>
      </c>
      <c r="M40" s="428" t="str">
        <f t="shared" si="4"/>
        <v>0</v>
      </c>
      <c r="N40" s="250" t="str">
        <f t="shared" si="5"/>
        <v>0</v>
      </c>
      <c r="O40" s="251"/>
      <c r="P40" s="247"/>
      <c r="R40" s="312">
        <f t="shared" si="6"/>
        <v>0</v>
      </c>
      <c r="S40" s="152">
        <f t="shared" si="7"/>
        <v>90</v>
      </c>
      <c r="T40" s="68" t="e">
        <f t="shared" si="0"/>
        <v>#VALUE!</v>
      </c>
      <c r="U40" s="68" t="e">
        <f t="shared" si="8"/>
        <v>#VALUE!</v>
      </c>
      <c r="V40" s="95">
        <v>1</v>
      </c>
      <c r="W40" s="153" t="e">
        <f t="shared" si="1"/>
        <v>#VALUE!</v>
      </c>
      <c r="Y40" s="107">
        <f t="shared" si="9"/>
        <v>0</v>
      </c>
    </row>
    <row r="41" spans="1:25" ht="34.5" customHeight="1" x14ac:dyDescent="0.3">
      <c r="A41" s="322" t="str">
        <f>CDT!B41</f>
        <v>Artésunate Amodiaquine: (ASAQ) 3 cp (50/135 mg)</v>
      </c>
      <c r="B41" s="247"/>
      <c r="C41" s="248"/>
      <c r="D41" s="302" t="str">
        <f t="shared" si="10"/>
        <v/>
      </c>
      <c r="E41" s="249"/>
      <c r="F41" s="247"/>
      <c r="G41" s="247"/>
      <c r="H41" s="247"/>
      <c r="I41" s="247"/>
      <c r="J41" s="247"/>
      <c r="K41" s="248"/>
      <c r="L41" s="431" t="str">
        <f t="shared" si="3"/>
        <v>0</v>
      </c>
      <c r="M41" s="428" t="str">
        <f t="shared" si="4"/>
        <v>0</v>
      </c>
      <c r="N41" s="250" t="str">
        <f t="shared" si="5"/>
        <v>0</v>
      </c>
      <c r="O41" s="251"/>
      <c r="P41" s="247"/>
      <c r="R41" s="312">
        <f t="shared" si="6"/>
        <v>0</v>
      </c>
      <c r="S41" s="152">
        <f t="shared" si="7"/>
        <v>90</v>
      </c>
      <c r="T41" s="68" t="e">
        <f t="shared" si="0"/>
        <v>#VALUE!</v>
      </c>
      <c r="U41" s="68" t="e">
        <f t="shared" si="8"/>
        <v>#VALUE!</v>
      </c>
      <c r="V41" s="95">
        <v>1</v>
      </c>
      <c r="W41" s="153" t="e">
        <f t="shared" si="1"/>
        <v>#VALUE!</v>
      </c>
      <c r="Y41" s="107">
        <f t="shared" si="9"/>
        <v>0</v>
      </c>
    </row>
    <row r="42" spans="1:25" ht="34.5" customHeight="1" x14ac:dyDescent="0.3">
      <c r="A42" s="322" t="str">
        <f>CDT!B42</f>
        <v>Artésunate Amodiaquine: (ASAQ) 3 cp (100/270 mg)</v>
      </c>
      <c r="B42" s="247"/>
      <c r="C42" s="248"/>
      <c r="D42" s="302" t="str">
        <f t="shared" si="10"/>
        <v/>
      </c>
      <c r="E42" s="249"/>
      <c r="F42" s="247"/>
      <c r="G42" s="247"/>
      <c r="H42" s="247"/>
      <c r="I42" s="247"/>
      <c r="J42" s="247"/>
      <c r="K42" s="248"/>
      <c r="L42" s="431" t="str">
        <f t="shared" si="3"/>
        <v>0</v>
      </c>
      <c r="M42" s="428" t="str">
        <f t="shared" si="4"/>
        <v>0</v>
      </c>
      <c r="N42" s="250" t="str">
        <f t="shared" si="5"/>
        <v>0</v>
      </c>
      <c r="O42" s="251"/>
      <c r="P42" s="247"/>
      <c r="R42" s="312">
        <f t="shared" si="6"/>
        <v>0</v>
      </c>
      <c r="S42" s="152">
        <f t="shared" si="7"/>
        <v>90</v>
      </c>
      <c r="T42" s="68" t="e">
        <f t="shared" si="0"/>
        <v>#VALUE!</v>
      </c>
      <c r="U42" s="68" t="e">
        <f t="shared" si="8"/>
        <v>#VALUE!</v>
      </c>
      <c r="V42" s="95">
        <v>1</v>
      </c>
      <c r="W42" s="153" t="e">
        <f t="shared" si="1"/>
        <v>#VALUE!</v>
      </c>
      <c r="Y42" s="107">
        <f t="shared" si="9"/>
        <v>0</v>
      </c>
    </row>
    <row r="43" spans="1:25" ht="34.5" customHeight="1" x14ac:dyDescent="0.3">
      <c r="A43" s="322" t="str">
        <f>CDT!B43</f>
        <v>Artésunate Amodiaquine: (ASAQ) 6 cp (100/270 mg)</v>
      </c>
      <c r="B43" s="247"/>
      <c r="C43" s="248"/>
      <c r="D43" s="302" t="str">
        <f t="shared" si="10"/>
        <v/>
      </c>
      <c r="E43" s="249"/>
      <c r="F43" s="247"/>
      <c r="G43" s="247"/>
      <c r="H43" s="247"/>
      <c r="I43" s="247"/>
      <c r="J43" s="247"/>
      <c r="K43" s="248"/>
      <c r="L43" s="431" t="str">
        <f t="shared" si="3"/>
        <v>0</v>
      </c>
      <c r="M43" s="428" t="str">
        <f t="shared" si="4"/>
        <v>0</v>
      </c>
      <c r="N43" s="250" t="str">
        <f t="shared" si="5"/>
        <v>0</v>
      </c>
      <c r="O43" s="251"/>
      <c r="P43" s="247"/>
      <c r="R43" s="312">
        <f t="shared" si="6"/>
        <v>0</v>
      </c>
      <c r="S43" s="152">
        <f t="shared" si="7"/>
        <v>90</v>
      </c>
      <c r="T43" s="68" t="e">
        <f t="shared" si="0"/>
        <v>#VALUE!</v>
      </c>
      <c r="U43" s="68" t="e">
        <f t="shared" si="8"/>
        <v>#VALUE!</v>
      </c>
      <c r="V43" s="95">
        <v>1</v>
      </c>
      <c r="W43" s="153" t="e">
        <f t="shared" si="1"/>
        <v>#VALUE!</v>
      </c>
      <c r="Y43" s="107">
        <f t="shared" si="9"/>
        <v>0</v>
      </c>
    </row>
    <row r="44" spans="1:25" ht="34.5" customHeight="1" x14ac:dyDescent="0.3">
      <c r="A44" s="322" t="str">
        <f>CDT!B44</f>
        <v>Artésunate - Méfloquine (AS-MF)</v>
      </c>
      <c r="B44" s="247"/>
      <c r="C44" s="248"/>
      <c r="D44" s="302" t="str">
        <f t="shared" si="10"/>
        <v/>
      </c>
      <c r="E44" s="249"/>
      <c r="F44" s="247"/>
      <c r="G44" s="247"/>
      <c r="H44" s="247"/>
      <c r="I44" s="247"/>
      <c r="J44" s="247"/>
      <c r="K44" s="248"/>
      <c r="L44" s="431" t="str">
        <f t="shared" si="3"/>
        <v>0</v>
      </c>
      <c r="M44" s="428" t="str">
        <f t="shared" si="4"/>
        <v>0</v>
      </c>
      <c r="N44" s="250" t="str">
        <f t="shared" si="5"/>
        <v>0</v>
      </c>
      <c r="O44" s="251"/>
      <c r="P44" s="247"/>
      <c r="R44" s="312">
        <f t="shared" si="6"/>
        <v>0</v>
      </c>
      <c r="S44" s="152">
        <f t="shared" si="7"/>
        <v>90</v>
      </c>
      <c r="T44" s="68" t="e">
        <f t="shared" si="0"/>
        <v>#VALUE!</v>
      </c>
      <c r="U44" s="68" t="e">
        <f t="shared" si="8"/>
        <v>#VALUE!</v>
      </c>
      <c r="V44" s="95">
        <v>1</v>
      </c>
      <c r="W44" s="153" t="e">
        <f t="shared" si="1"/>
        <v>#VALUE!</v>
      </c>
      <c r="Y44" s="107">
        <f t="shared" si="9"/>
        <v>0</v>
      </c>
    </row>
    <row r="45" spans="1:25" ht="34.5" customHeight="1" x14ac:dyDescent="0.3">
      <c r="A45" s="322" t="str">
        <f>CDT!B45</f>
        <v>Quinine comprimé 300mg</v>
      </c>
      <c r="B45" s="247"/>
      <c r="C45" s="248"/>
      <c r="D45" s="302" t="str">
        <f t="shared" si="10"/>
        <v/>
      </c>
      <c r="E45" s="249"/>
      <c r="F45" s="247"/>
      <c r="G45" s="247"/>
      <c r="H45" s="247"/>
      <c r="I45" s="247"/>
      <c r="J45" s="247"/>
      <c r="K45" s="248"/>
      <c r="L45" s="431" t="str">
        <f t="shared" si="3"/>
        <v>0</v>
      </c>
      <c r="M45" s="428" t="str">
        <f t="shared" si="4"/>
        <v>0</v>
      </c>
      <c r="N45" s="250" t="str">
        <f t="shared" si="5"/>
        <v>0</v>
      </c>
      <c r="O45" s="251"/>
      <c r="P45" s="247"/>
      <c r="R45" s="312">
        <f t="shared" si="6"/>
        <v>0</v>
      </c>
      <c r="S45" s="152">
        <f t="shared" si="7"/>
        <v>90</v>
      </c>
      <c r="T45" s="68" t="e">
        <f t="shared" si="0"/>
        <v>#VALUE!</v>
      </c>
      <c r="U45" s="68" t="e">
        <f t="shared" si="8"/>
        <v>#VALUE!</v>
      </c>
      <c r="V45" s="95">
        <v>1</v>
      </c>
      <c r="W45" s="153" t="e">
        <f t="shared" si="1"/>
        <v>#VALUE!</v>
      </c>
      <c r="Y45" s="107">
        <f t="shared" si="9"/>
        <v>0</v>
      </c>
    </row>
    <row r="46" spans="1:25" ht="34.5" customHeight="1" x14ac:dyDescent="0.3">
      <c r="A46" s="322" t="str">
        <f>CDT!B46</f>
        <v>Quinine injectable 300 mg</v>
      </c>
      <c r="B46" s="247"/>
      <c r="C46" s="248"/>
      <c r="D46" s="302" t="str">
        <f t="shared" si="10"/>
        <v/>
      </c>
      <c r="E46" s="249"/>
      <c r="F46" s="247"/>
      <c r="G46" s="247"/>
      <c r="H46" s="247"/>
      <c r="I46" s="247"/>
      <c r="J46" s="247"/>
      <c r="K46" s="248"/>
      <c r="L46" s="431" t="str">
        <f t="shared" si="3"/>
        <v>0</v>
      </c>
      <c r="M46" s="428" t="str">
        <f t="shared" si="4"/>
        <v>0</v>
      </c>
      <c r="N46" s="250" t="str">
        <f t="shared" si="5"/>
        <v>0</v>
      </c>
      <c r="O46" s="251"/>
      <c r="P46" s="247"/>
      <c r="R46" s="312">
        <f t="shared" si="6"/>
        <v>0</v>
      </c>
      <c r="S46" s="152">
        <f t="shared" si="7"/>
        <v>90</v>
      </c>
      <c r="T46" s="68" t="e">
        <f t="shared" si="0"/>
        <v>#VALUE!</v>
      </c>
      <c r="U46" s="68" t="e">
        <f t="shared" si="8"/>
        <v>#VALUE!</v>
      </c>
      <c r="V46" s="95">
        <v>1</v>
      </c>
      <c r="W46" s="153" t="e">
        <f t="shared" si="1"/>
        <v>#VALUE!</v>
      </c>
      <c r="Y46" s="107">
        <f t="shared" si="9"/>
        <v>0</v>
      </c>
    </row>
    <row r="47" spans="1:25" ht="34.5" customHeight="1" x14ac:dyDescent="0.3">
      <c r="A47" s="322" t="str">
        <f>CDT!B47</f>
        <v>Quinine injectable 600 mg</v>
      </c>
      <c r="B47" s="247"/>
      <c r="C47" s="248"/>
      <c r="D47" s="302" t="str">
        <f t="shared" si="10"/>
        <v/>
      </c>
      <c r="E47" s="249"/>
      <c r="F47" s="247"/>
      <c r="G47" s="247"/>
      <c r="H47" s="247"/>
      <c r="I47" s="247"/>
      <c r="J47" s="247"/>
      <c r="K47" s="248"/>
      <c r="L47" s="431" t="str">
        <f t="shared" si="3"/>
        <v>0</v>
      </c>
      <c r="M47" s="428" t="str">
        <f t="shared" si="4"/>
        <v>0</v>
      </c>
      <c r="N47" s="250" t="str">
        <f t="shared" si="5"/>
        <v>0</v>
      </c>
      <c r="O47" s="251"/>
      <c r="P47" s="247"/>
      <c r="R47" s="312">
        <f t="shared" si="6"/>
        <v>0</v>
      </c>
      <c r="S47" s="152">
        <f t="shared" si="7"/>
        <v>90</v>
      </c>
      <c r="T47" s="68" t="e">
        <f t="shared" si="0"/>
        <v>#VALUE!</v>
      </c>
      <c r="U47" s="68" t="e">
        <f t="shared" si="8"/>
        <v>#VALUE!</v>
      </c>
      <c r="V47" s="95">
        <v>1</v>
      </c>
      <c r="W47" s="153" t="e">
        <f t="shared" si="1"/>
        <v>#VALUE!</v>
      </c>
      <c r="Y47" s="107">
        <f t="shared" si="9"/>
        <v>0</v>
      </c>
    </row>
    <row r="48" spans="1:25" ht="34.5" customHeight="1" thickBot="1" x14ac:dyDescent="0.35">
      <c r="A48" s="322" t="str">
        <f>CDT!B48</f>
        <v>Quinine injectable 600 mg</v>
      </c>
      <c r="B48" s="247"/>
      <c r="C48" s="248"/>
      <c r="D48" s="303" t="str">
        <f t="shared" si="10"/>
        <v/>
      </c>
      <c r="E48" s="249"/>
      <c r="F48" s="247"/>
      <c r="G48" s="247"/>
      <c r="H48" s="247"/>
      <c r="I48" s="247"/>
      <c r="J48" s="247"/>
      <c r="K48" s="248"/>
      <c r="L48" s="431" t="str">
        <f t="shared" si="3"/>
        <v>0</v>
      </c>
      <c r="M48" s="428" t="str">
        <f t="shared" si="4"/>
        <v>0</v>
      </c>
      <c r="N48" s="250" t="str">
        <f t="shared" si="5"/>
        <v>0</v>
      </c>
      <c r="O48" s="251"/>
      <c r="P48" s="247"/>
      <c r="R48" s="312">
        <f t="shared" si="6"/>
        <v>0</v>
      </c>
      <c r="S48" s="152">
        <f t="shared" si="7"/>
        <v>90</v>
      </c>
      <c r="T48" s="68" t="e">
        <f>D48-(E48+G48+I48+H48)</f>
        <v>#VALUE!</v>
      </c>
      <c r="U48" s="68" t="e">
        <f t="shared" si="8"/>
        <v>#VALUE!</v>
      </c>
      <c r="V48" s="95">
        <v>1</v>
      </c>
      <c r="W48" s="153" t="e">
        <f t="shared" si="1"/>
        <v>#VALUE!</v>
      </c>
      <c r="Y48" s="107">
        <f t="shared" si="9"/>
        <v>0</v>
      </c>
    </row>
    <row r="49" spans="1:23" ht="34.5" customHeight="1" thickBot="1" x14ac:dyDescent="0.35">
      <c r="A49" s="322" t="str">
        <f>CDT!B49</f>
        <v>Artéméther injectable 100 mg</v>
      </c>
      <c r="B49" s="247"/>
      <c r="C49" s="248"/>
      <c r="D49" s="303" t="str">
        <f t="shared" si="10"/>
        <v/>
      </c>
      <c r="E49" s="249"/>
      <c r="F49" s="247"/>
      <c r="G49" s="247"/>
      <c r="H49" s="247"/>
      <c r="I49" s="247"/>
      <c r="J49" s="247"/>
      <c r="K49" s="248"/>
      <c r="L49" s="431" t="str">
        <f t="shared" si="3"/>
        <v>0</v>
      </c>
      <c r="M49" s="428" t="str">
        <f t="shared" si="4"/>
        <v>0</v>
      </c>
      <c r="N49" s="250" t="str">
        <f t="shared" si="5"/>
        <v>0</v>
      </c>
      <c r="O49" s="251"/>
      <c r="P49" s="247"/>
      <c r="R49" s="312">
        <f t="shared" si="6"/>
        <v>0</v>
      </c>
      <c r="S49" s="152">
        <f t="shared" si="7"/>
        <v>90</v>
      </c>
      <c r="T49" s="68" t="e">
        <f>D49-(E49+G49+I49+H49)</f>
        <v>#VALUE!</v>
      </c>
      <c r="U49" s="68" t="e">
        <f t="shared" si="8"/>
        <v>#VALUE!</v>
      </c>
      <c r="V49" s="95">
        <v>1</v>
      </c>
      <c r="W49" s="153" t="e">
        <f t="shared" si="1"/>
        <v>#VALUE!</v>
      </c>
    </row>
    <row r="50" spans="1:23" ht="34.5" hidden="1" customHeight="1" x14ac:dyDescent="0.3">
      <c r="A50" s="17"/>
      <c r="B50" s="79"/>
      <c r="C50" s="79"/>
      <c r="D50" s="53"/>
      <c r="E50" s="79"/>
      <c r="F50" s="79"/>
      <c r="G50" s="79"/>
      <c r="H50" s="79"/>
      <c r="I50" s="79"/>
      <c r="J50" s="79"/>
      <c r="K50" s="79"/>
      <c r="L50" s="54"/>
      <c r="M50" s="58" t="str">
        <f t="shared" ref="M50" si="11">IF(B50&lt;&gt;"",((E50/S50)*30),"")</f>
        <v/>
      </c>
      <c r="N50" s="55"/>
      <c r="O50" s="80"/>
      <c r="P50" s="79"/>
      <c r="S50" s="152"/>
      <c r="T50" s="68"/>
      <c r="U50" s="68"/>
      <c r="V50" s="95"/>
      <c r="W50" s="153" t="str">
        <f t="shared" si="1"/>
        <v/>
      </c>
    </row>
    <row r="51" spans="1:23" s="235" customFormat="1" ht="16.5" customHeight="1" x14ac:dyDescent="0.35">
      <c r="A51" s="531" t="s">
        <v>290</v>
      </c>
      <c r="B51" s="531"/>
      <c r="C51" s="531"/>
      <c r="D51" s="531"/>
      <c r="E51" s="531"/>
      <c r="F51" s="531"/>
      <c r="H51" s="233"/>
      <c r="I51" s="233" t="s">
        <v>300</v>
      </c>
      <c r="J51" s="234"/>
      <c r="K51" s="232"/>
      <c r="L51" s="232"/>
      <c r="M51" s="232"/>
      <c r="N51" s="232"/>
      <c r="O51" s="232"/>
      <c r="Q51" s="236"/>
      <c r="R51" s="311"/>
      <c r="S51" s="237"/>
      <c r="T51" s="238"/>
      <c r="U51" s="238"/>
      <c r="V51" s="239"/>
      <c r="W51" s="240"/>
    </row>
    <row r="52" spans="1:23" ht="29.25" customHeight="1" x14ac:dyDescent="0.3">
      <c r="A52" s="18"/>
      <c r="B52" s="18"/>
      <c r="C52" s="18"/>
      <c r="D52" s="18"/>
      <c r="E52" s="18"/>
      <c r="F52" s="18"/>
      <c r="G52" s="18"/>
      <c r="H52" s="18"/>
      <c r="I52" s="18"/>
      <c r="J52" s="18"/>
      <c r="K52" s="18"/>
      <c r="L52" s="18"/>
      <c r="M52" s="18"/>
      <c r="N52" s="18"/>
      <c r="O52" s="18"/>
      <c r="S52" s="154"/>
      <c r="T52" s="69"/>
      <c r="U52" s="69"/>
      <c r="V52" s="70"/>
      <c r="W52" s="155"/>
    </row>
    <row r="53" spans="1:23" ht="15.6" x14ac:dyDescent="0.3">
      <c r="B53" s="18"/>
      <c r="C53" s="18"/>
      <c r="D53" s="18"/>
      <c r="E53" s="18"/>
      <c r="F53" s="18"/>
      <c r="I53" s="18"/>
      <c r="J53" s="18"/>
      <c r="K53" s="18"/>
      <c r="L53" s="18"/>
      <c r="M53" s="18"/>
      <c r="N53" s="18"/>
      <c r="O53" s="18"/>
      <c r="S53" s="154"/>
      <c r="T53" s="69"/>
      <c r="U53" s="69"/>
      <c r="V53" s="70"/>
      <c r="W53" s="155"/>
    </row>
    <row r="54" spans="1:23" s="235" customFormat="1" ht="18.600000000000001" thickBot="1" x14ac:dyDescent="0.4">
      <c r="A54" s="233" t="s">
        <v>289</v>
      </c>
      <c r="H54" s="233"/>
      <c r="I54" s="233" t="s">
        <v>301</v>
      </c>
      <c r="O54" s="232"/>
      <c r="Q54" s="236"/>
      <c r="R54" s="311"/>
      <c r="S54" s="243"/>
      <c r="T54" s="244"/>
      <c r="U54" s="244"/>
      <c r="V54" s="245"/>
      <c r="W54" s="246"/>
    </row>
  </sheetData>
  <mergeCells count="21">
    <mergeCell ref="A24:A25"/>
    <mergeCell ref="A51:F51"/>
    <mergeCell ref="A19:C19"/>
    <mergeCell ref="D19:N19"/>
    <mergeCell ref="S19:W19"/>
    <mergeCell ref="A21:C21"/>
    <mergeCell ref="D21:F21"/>
    <mergeCell ref="G21:K22"/>
    <mergeCell ref="L21:P21"/>
    <mergeCell ref="L17:P17"/>
    <mergeCell ref="A1:B1"/>
    <mergeCell ref="A3:B3"/>
    <mergeCell ref="A4:B4"/>
    <mergeCell ref="A11:O11"/>
    <mergeCell ref="B13:C13"/>
    <mergeCell ref="E13:J13"/>
    <mergeCell ref="B15:C15"/>
    <mergeCell ref="D15:F15"/>
    <mergeCell ref="G15:I15"/>
    <mergeCell ref="B17:E17"/>
    <mergeCell ref="G17:K17"/>
  </mergeCells>
  <conditionalFormatting sqref="U26">
    <cfRule type="cellIs" dxfId="2243" priority="39" operator="greaterThan">
      <formula>0</formula>
    </cfRule>
    <cfRule type="cellIs" dxfId="2242" priority="40" operator="greaterThan">
      <formula>0</formula>
    </cfRule>
    <cfRule type="cellIs" dxfId="2241" priority="41" operator="lessThan">
      <formula>0</formula>
    </cfRule>
    <cfRule type="cellIs" dxfId="2240" priority="42" operator="notEqual">
      <formula>0</formula>
    </cfRule>
  </conditionalFormatting>
  <conditionalFormatting sqref="U27:U29">
    <cfRule type="cellIs" dxfId="2239" priority="35" operator="greaterThan">
      <formula>0</formula>
    </cfRule>
    <cfRule type="cellIs" dxfId="2238" priority="36" operator="greaterThan">
      <formula>0</formula>
    </cfRule>
    <cfRule type="cellIs" dxfId="2237" priority="37" operator="lessThan">
      <formula>0</formula>
    </cfRule>
    <cfRule type="cellIs" dxfId="2236" priority="38" operator="notEqual">
      <formula>0</formula>
    </cfRule>
  </conditionalFormatting>
  <conditionalFormatting sqref="U30:U31 U33:U47">
    <cfRule type="cellIs" dxfId="2235" priority="31" operator="greaterThan">
      <formula>0</formula>
    </cfRule>
    <cfRule type="cellIs" dxfId="2234" priority="32" operator="greaterThan">
      <formula>0</formula>
    </cfRule>
    <cfRule type="cellIs" dxfId="2233" priority="33" operator="lessThan">
      <formula>0</formula>
    </cfRule>
    <cfRule type="cellIs" dxfId="2232" priority="34" operator="notEqual">
      <formula>0</formula>
    </cfRule>
  </conditionalFormatting>
  <conditionalFormatting sqref="U48:U50">
    <cfRule type="cellIs" dxfId="2231" priority="27" operator="greaterThan">
      <formula>0</formula>
    </cfRule>
    <cfRule type="cellIs" dxfId="2230" priority="28" operator="greaterThan">
      <formula>0</formula>
    </cfRule>
    <cfRule type="cellIs" dxfId="2229" priority="29" operator="lessThan">
      <formula>0</formula>
    </cfRule>
    <cfRule type="cellIs" dxfId="2228" priority="30" operator="notEqual">
      <formula>0</formula>
    </cfRule>
  </conditionalFormatting>
  <conditionalFormatting sqref="K50">
    <cfRule type="expression" dxfId="2227" priority="25">
      <formula>K50&lt;T50</formula>
    </cfRule>
    <cfRule type="expression" dxfId="2226" priority="26">
      <formula>K50&gt;T50</formula>
    </cfRule>
  </conditionalFormatting>
  <conditionalFormatting sqref="J37:J47">
    <cfRule type="cellIs" dxfId="2225" priority="24" operator="greaterThan">
      <formula>90</formula>
    </cfRule>
  </conditionalFormatting>
  <conditionalFormatting sqref="J48:J50">
    <cfRule type="cellIs" dxfId="2224" priority="23" operator="greaterThan">
      <formula>90</formula>
    </cfRule>
  </conditionalFormatting>
  <conditionalFormatting sqref="K36:K47">
    <cfRule type="expression" dxfId="2223" priority="21">
      <formula>K36&lt;T36</formula>
    </cfRule>
    <cfRule type="expression" dxfId="2222" priority="22">
      <formula>K36&gt;T36</formula>
    </cfRule>
  </conditionalFormatting>
  <conditionalFormatting sqref="J27:J31 J33">
    <cfRule type="cellIs" dxfId="2221" priority="20" operator="greaterThan">
      <formula>90</formula>
    </cfRule>
  </conditionalFormatting>
  <conditionalFormatting sqref="J36">
    <cfRule type="cellIs" dxfId="2220" priority="19" operator="greaterThan">
      <formula>90</formula>
    </cfRule>
  </conditionalFormatting>
  <conditionalFormatting sqref="K48:K49">
    <cfRule type="expression" dxfId="2219" priority="17">
      <formula>K48&lt;T48</formula>
    </cfRule>
    <cfRule type="expression" dxfId="2218" priority="18">
      <formula>K48&gt;T48</formula>
    </cfRule>
  </conditionalFormatting>
  <conditionalFormatting sqref="K27:K31 K33">
    <cfRule type="expression" dxfId="2217" priority="15">
      <formula>K27&lt;T27</formula>
    </cfRule>
    <cfRule type="expression" dxfId="2216" priority="16">
      <formula>K27&gt;T27</formula>
    </cfRule>
  </conditionalFormatting>
  <conditionalFormatting sqref="J26">
    <cfRule type="cellIs" dxfId="2215" priority="14" operator="greaterThan">
      <formula>90</formula>
    </cfRule>
  </conditionalFormatting>
  <conditionalFormatting sqref="K26">
    <cfRule type="expression" dxfId="2214" priority="12">
      <formula>K26&lt;T26</formula>
    </cfRule>
    <cfRule type="expression" dxfId="2213" priority="13">
      <formula>K26&gt;T26</formula>
    </cfRule>
  </conditionalFormatting>
  <conditionalFormatting sqref="U32">
    <cfRule type="cellIs" dxfId="2212" priority="8" operator="greaterThan">
      <formula>0</formula>
    </cfRule>
    <cfRule type="cellIs" dxfId="2211" priority="9" operator="greaterThan">
      <formula>0</formula>
    </cfRule>
    <cfRule type="cellIs" dxfId="2210" priority="10" operator="lessThan">
      <formula>0</formula>
    </cfRule>
    <cfRule type="cellIs" dxfId="2209" priority="11" operator="notEqual">
      <formula>0</formula>
    </cfRule>
  </conditionalFormatting>
  <conditionalFormatting sqref="K34">
    <cfRule type="expression" dxfId="2208" priority="6">
      <formula>K34&lt;T34</formula>
    </cfRule>
    <cfRule type="expression" dxfId="2207" priority="7">
      <formula>K34&gt;T34</formula>
    </cfRule>
  </conditionalFormatting>
  <conditionalFormatting sqref="K35">
    <cfRule type="expression" dxfId="2206" priority="4">
      <formula>K35&lt;T35</formula>
    </cfRule>
    <cfRule type="expression" dxfId="2205" priority="5">
      <formula>K35&gt;T35</formula>
    </cfRule>
  </conditionalFormatting>
  <conditionalFormatting sqref="J32">
    <cfRule type="cellIs" dxfId="2204" priority="3" operator="greaterThan">
      <formula>90</formula>
    </cfRule>
  </conditionalFormatting>
  <conditionalFormatting sqref="K32">
    <cfRule type="expression" dxfId="2203" priority="1">
      <formula>K32&lt;T32</formula>
    </cfRule>
    <cfRule type="expression" dxfId="2202" priority="2">
      <formula>K32&gt;T32</formula>
    </cfRule>
  </conditionalFormatting>
  <dataValidations count="7">
    <dataValidation type="whole" allowBlank="1" showInputMessage="1" showErrorMessage="1" prompt="La quantité accordée par le point Focal ne peut être supérieure à la somme du CMMa et la quantité commandée pour le trimestre._x000a_Merci de revoir la quantité dans la colonne O." sqref="O26:O49">
      <formula1>0</formula1>
      <formula2>+M26+N26</formula2>
    </dataValidation>
    <dataValidation type="whole" allowBlank="1" showInputMessage="1" showErrorMessage="1" prompt="La valeur ne peut pas être supérieure à 89_x000a_Si tel est le cas déteminer la quantité à commander directement à la colonne O_x000a_merci" sqref="J26">
      <formula1>0</formula1>
      <formula2>89</formula2>
    </dataValidation>
    <dataValidation type="list" allowBlank="1" showInputMessage="1" showErrorMessage="1" sqref="D21:F21">
      <formula1>typerapport2</formula1>
    </dataValidation>
    <dataValidation type="whole" operator="lessThanOrEqual" allowBlank="1" showInputMessage="1" showErrorMessage="1" promptTitle="instruction" prompt="La valeur de la cellule ne peut pas être supérieure à la quantité Totale inscrite dans la colonne D._x000a_Merci de vérifier." sqref="E26:E50">
      <formula1>D26</formula1>
    </dataValidation>
    <dataValidation type="whole" allowBlank="1" showInputMessage="1" showErrorMessage="1" prompt="La valeur ne peut pas être supérieure à 89_x000a_Si tel est le cas déteminer la quantité à commander directement à la colonne M._x000a_merci" sqref="J27:J50">
      <formula1>0</formula1>
      <formula2>89</formula2>
    </dataValidation>
    <dataValidation errorStyle="information" allowBlank="1" showInputMessage="1" showErrorMessage="1" errorTitle="Instruction" error="Saisissez le Texte en MAJUSCULE_x000a_Exemple: CMS AGOE_x000a_Merci" promptTitle="Instruction" prompt="Saisissez le Texte en MAJUSCULE_x000a_Exemple: CMS AGOE_x000a_Merci" sqref="D19:N19"/>
    <dataValidation type="date" errorStyle="warning" allowBlank="1" showInputMessage="1" showErrorMessage="1" promptTitle="Instruction" prompt="SVP Saisissez la date sous le format:_x000a_00/00/0000. exemple 15/09/2016,_x000a_Merci_x000a_" sqref="L21:P21">
      <formula1>42370</formula1>
      <formula2>44926</formula2>
    </dataValidation>
  </dataValidations>
  <pageMargins left="0.21" right="0.23622047244094491" top="0.74803149606299213" bottom="0.74803149606299213" header="0.31496062992125984" footer="0.31496062992125984"/>
  <pageSetup paperSize="9" scale="40" orientation="portrait" r:id="rId1"/>
  <headerFooter alignWithMargins="0">
    <oddFooter>&amp;C&amp;"Arial,Gras"PNLS /IST, Avenue des Armées, -05 BP 424 Lomé –Togo ; Tel 22 20 94 39 Fax : 22 20 94 36    Site Web : www.pnls.tg</oddFooter>
  </headerFooter>
  <drawing r:id="rId2"/>
</worksheet>
</file>

<file path=xl/worksheets/sheet8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rgb="FFFF0000"/>
  </sheetPr>
  <dimension ref="A1:W56"/>
  <sheetViews>
    <sheetView showGridLines="0" view="pageBreakPreview" topLeftCell="A5" zoomScale="70" zoomScaleNormal="70" zoomScaleSheetLayoutView="70" zoomScalePageLayoutView="50" workbookViewId="0">
      <selection activeCell="D19" sqref="D19:N19"/>
    </sheetView>
  </sheetViews>
  <sheetFormatPr baseColWidth="10" defaultColWidth="7.33203125" defaultRowHeight="13.8" x14ac:dyDescent="0.3"/>
  <cols>
    <col min="1" max="1" width="51.5546875" style="3" customWidth="1"/>
    <col min="2" max="14" width="11.5546875" style="3" customWidth="1"/>
    <col min="15" max="15" width="11.6640625" style="39" customWidth="1"/>
    <col min="16" max="16" width="17.5546875" style="3" customWidth="1"/>
    <col min="17" max="17" width="2.109375" style="62" customWidth="1"/>
    <col min="18" max="18" width="4.88671875" style="77" customWidth="1"/>
    <col min="19" max="20" width="7.44140625" style="77" bestFit="1" customWidth="1"/>
    <col min="21" max="21" width="7.88671875" style="78" bestFit="1" customWidth="1"/>
    <col min="22" max="22" width="33.33203125" style="77" customWidth="1"/>
    <col min="23" max="16384" width="7.33203125" style="3"/>
  </cols>
  <sheetData>
    <row r="1" spans="1:23" ht="17.25" customHeight="1" x14ac:dyDescent="0.3">
      <c r="A1" s="549" t="s">
        <v>452</v>
      </c>
      <c r="B1" s="549"/>
      <c r="C1" s="2"/>
      <c r="D1" s="2"/>
      <c r="E1"/>
      <c r="F1"/>
      <c r="G1"/>
      <c r="H1"/>
      <c r="I1"/>
      <c r="J1"/>
      <c r="N1" s="4" t="s">
        <v>1</v>
      </c>
      <c r="O1" s="5"/>
      <c r="R1" s="306"/>
      <c r="S1" s="69"/>
      <c r="T1" s="69"/>
      <c r="U1" s="69"/>
      <c r="V1" s="70"/>
      <c r="W1" s="69"/>
    </row>
    <row r="2" spans="1:23" ht="13.5" customHeight="1" x14ac:dyDescent="0.3">
      <c r="A2" s="1" t="s">
        <v>453</v>
      </c>
      <c r="B2" s="1"/>
      <c r="C2" s="2"/>
      <c r="D2" s="2"/>
      <c r="E2"/>
      <c r="F2"/>
      <c r="G2"/>
      <c r="H2"/>
      <c r="I2"/>
      <c r="J2"/>
      <c r="M2" s="4"/>
      <c r="N2" s="4" t="s">
        <v>3</v>
      </c>
      <c r="O2" s="5"/>
      <c r="R2" s="306"/>
      <c r="S2" s="69"/>
      <c r="T2" s="69"/>
      <c r="U2" s="69"/>
      <c r="V2" s="70"/>
      <c r="W2" s="69"/>
    </row>
    <row r="3" spans="1:23" ht="15.6" x14ac:dyDescent="0.3">
      <c r="A3" s="549" t="s">
        <v>454</v>
      </c>
      <c r="B3" s="549"/>
      <c r="C3" s="2"/>
      <c r="D3" s="2"/>
      <c r="E3"/>
      <c r="F3"/>
      <c r="G3"/>
      <c r="H3"/>
      <c r="I3"/>
      <c r="J3"/>
      <c r="K3" s="5"/>
      <c r="L3" s="5"/>
      <c r="M3" s="5"/>
      <c r="N3" s="5"/>
      <c r="O3" s="5"/>
      <c r="R3" s="306"/>
      <c r="S3" s="69"/>
      <c r="T3" s="69"/>
      <c r="U3" s="69"/>
      <c r="V3" s="70"/>
      <c r="W3" s="69"/>
    </row>
    <row r="4" spans="1:23" ht="33.6" customHeight="1" x14ac:dyDescent="0.3">
      <c r="A4" s="547" t="s">
        <v>455</v>
      </c>
      <c r="B4" s="548"/>
      <c r="C4" s="7"/>
      <c r="D4" s="7"/>
      <c r="E4" s="8"/>
      <c r="F4" s="8"/>
      <c r="G4" s="8"/>
      <c r="H4" s="8"/>
      <c r="I4" s="8"/>
      <c r="J4" s="8"/>
      <c r="K4" s="9"/>
      <c r="L4" s="9"/>
      <c r="M4" s="9"/>
      <c r="N4" s="9"/>
      <c r="O4" s="38"/>
      <c r="R4" s="306"/>
      <c r="S4" s="69"/>
      <c r="T4" s="69"/>
      <c r="U4" s="69"/>
      <c r="V4" s="70"/>
      <c r="W4" s="69"/>
    </row>
    <row r="5" spans="1:23" x14ac:dyDescent="0.3">
      <c r="B5" s="9"/>
      <c r="C5" s="9"/>
      <c r="D5" s="9"/>
      <c r="E5" s="9"/>
      <c r="F5" s="9"/>
      <c r="G5" s="9"/>
      <c r="H5" s="9"/>
      <c r="I5" s="9"/>
      <c r="J5" s="9"/>
      <c r="K5" s="9"/>
      <c r="L5" s="9"/>
      <c r="M5" s="9"/>
      <c r="N5" s="9"/>
      <c r="O5" s="38"/>
      <c r="R5" s="306"/>
      <c r="S5" s="69"/>
      <c r="T5" s="69"/>
      <c r="U5" s="69"/>
      <c r="V5" s="70"/>
      <c r="W5" s="69"/>
    </row>
    <row r="6" spans="1:23" ht="15.6" x14ac:dyDescent="0.3">
      <c r="A6" s="6" t="s">
        <v>232</v>
      </c>
      <c r="B6" s="9"/>
      <c r="C6" s="9"/>
      <c r="D6" s="9"/>
      <c r="E6" s="9"/>
      <c r="F6" s="9"/>
      <c r="G6" s="9"/>
      <c r="H6" s="9"/>
      <c r="I6" s="9"/>
      <c r="J6" s="9"/>
      <c r="K6" s="9"/>
      <c r="L6" s="9"/>
      <c r="M6" s="9"/>
      <c r="N6" s="9"/>
      <c r="O6" s="38"/>
      <c r="R6" s="306"/>
      <c r="S6" s="69"/>
      <c r="T6" s="69"/>
      <c r="U6" s="69"/>
      <c r="V6" s="70"/>
      <c r="W6" s="69"/>
    </row>
    <row r="7" spans="1:23" x14ac:dyDescent="0.3">
      <c r="A7" s="10"/>
      <c r="B7" s="9"/>
      <c r="C7" s="9"/>
      <c r="D7" s="9"/>
      <c r="E7" s="9"/>
      <c r="F7" s="9"/>
      <c r="G7" s="9"/>
      <c r="H7" s="9"/>
      <c r="I7" s="9"/>
      <c r="J7" s="9"/>
      <c r="K7" s="9"/>
      <c r="L7" s="9"/>
      <c r="M7" s="9"/>
      <c r="N7" s="9"/>
      <c r="O7" s="38"/>
      <c r="R7" s="69"/>
      <c r="S7" s="69"/>
      <c r="T7" s="69"/>
      <c r="U7" s="70"/>
      <c r="V7" s="69"/>
    </row>
    <row r="8" spans="1:23" x14ac:dyDescent="0.3">
      <c r="A8" s="10"/>
      <c r="B8" s="9"/>
      <c r="C8" s="9"/>
      <c r="D8" s="9"/>
      <c r="E8" s="9"/>
      <c r="F8" s="9"/>
      <c r="G8" s="9"/>
      <c r="H8" s="9"/>
      <c r="I8" s="9"/>
      <c r="J8" s="9"/>
      <c r="K8" s="9"/>
      <c r="L8" s="9"/>
      <c r="M8" s="9"/>
      <c r="N8" s="9"/>
      <c r="O8" s="38"/>
      <c r="R8" s="69"/>
      <c r="S8" s="69"/>
      <c r="T8" s="69"/>
      <c r="U8" s="70"/>
      <c r="V8" s="69"/>
    </row>
    <row r="9" spans="1:23" ht="17.25" customHeight="1" x14ac:dyDescent="0.3">
      <c r="A9" s="10"/>
      <c r="B9" s="9"/>
      <c r="C9" s="9"/>
      <c r="D9" s="9"/>
      <c r="E9" s="9"/>
      <c r="F9" s="9"/>
      <c r="G9" s="9"/>
      <c r="H9" s="9"/>
      <c r="I9" s="9"/>
      <c r="J9" s="9"/>
      <c r="K9" s="9"/>
      <c r="L9" s="9"/>
      <c r="M9" s="9"/>
      <c r="N9" s="9"/>
      <c r="O9" s="38"/>
      <c r="R9" s="69"/>
      <c r="S9" s="69"/>
      <c r="T9" s="69"/>
      <c r="U9" s="70"/>
      <c r="V9" s="69"/>
    </row>
    <row r="10" spans="1:23" ht="0.75" customHeight="1" x14ac:dyDescent="0.3">
      <c r="R10" s="69"/>
      <c r="S10" s="69"/>
      <c r="T10" s="69"/>
      <c r="U10" s="70"/>
      <c r="V10" s="69"/>
    </row>
    <row r="11" spans="1:23" ht="21" customHeight="1" x14ac:dyDescent="0.3">
      <c r="A11" s="555" t="s">
        <v>263</v>
      </c>
      <c r="B11" s="555"/>
      <c r="C11" s="555"/>
      <c r="D11" s="555"/>
      <c r="E11" s="555"/>
      <c r="F11" s="555"/>
      <c r="G11" s="555"/>
      <c r="H11" s="555"/>
      <c r="I11" s="555"/>
      <c r="J11" s="555"/>
      <c r="K11" s="555"/>
      <c r="L11" s="555"/>
      <c r="M11" s="555"/>
      <c r="N11" s="555"/>
      <c r="O11" s="555"/>
      <c r="P11" s="40"/>
      <c r="R11" s="69"/>
      <c r="S11" s="69"/>
      <c r="T11" s="69"/>
      <c r="U11" s="70"/>
      <c r="V11" s="69"/>
    </row>
    <row r="12" spans="1:23" ht="3.75" customHeight="1" x14ac:dyDescent="0.3">
      <c r="A12" s="11"/>
      <c r="B12" s="11"/>
      <c r="C12" s="11"/>
      <c r="D12" s="11"/>
      <c r="E12" s="11"/>
      <c r="F12" s="11"/>
      <c r="G12" s="11"/>
      <c r="H12" s="11"/>
      <c r="I12" s="11"/>
      <c r="J12" s="11"/>
      <c r="K12" s="11"/>
      <c r="L12" s="11"/>
      <c r="M12" s="11"/>
      <c r="N12" s="11"/>
      <c r="O12" s="11"/>
      <c r="R12" s="69"/>
      <c r="S12" s="69"/>
      <c r="T12" s="69"/>
      <c r="U12" s="70"/>
      <c r="V12" s="69"/>
    </row>
    <row r="13" spans="1:23" s="42" customFormat="1" ht="20.25" hidden="1" customHeight="1" thickBot="1" x14ac:dyDescent="0.35">
      <c r="A13" s="434" t="s">
        <v>5</v>
      </c>
      <c r="B13" s="556">
        <f>'Info District'!G11</f>
        <v>2025</v>
      </c>
      <c r="C13" s="557"/>
      <c r="E13" s="550"/>
      <c r="F13" s="550"/>
      <c r="G13" s="550"/>
      <c r="H13" s="550"/>
      <c r="I13" s="550"/>
      <c r="J13" s="554"/>
      <c r="Q13" s="63"/>
      <c r="R13" s="71"/>
      <c r="S13" s="71"/>
      <c r="T13" s="71"/>
      <c r="U13" s="72"/>
      <c r="V13" s="71"/>
    </row>
    <row r="14" spans="1:23" s="42" customFormat="1" ht="7.5" hidden="1" customHeight="1" thickBot="1" x14ac:dyDescent="0.35">
      <c r="A14" s="434"/>
      <c r="B14" s="13"/>
      <c r="C14" s="13"/>
      <c r="D14" s="13"/>
      <c r="O14" s="15"/>
      <c r="Q14" s="63"/>
      <c r="R14" s="71"/>
      <c r="S14" s="71"/>
      <c r="T14" s="71"/>
      <c r="U14" s="72"/>
      <c r="V14" s="71"/>
    </row>
    <row r="15" spans="1:23" s="42" customFormat="1" ht="16.5" hidden="1" customHeight="1" thickBot="1" x14ac:dyDescent="0.35">
      <c r="A15" s="434" t="s">
        <v>7</v>
      </c>
      <c r="B15" s="558" t="str">
        <f>'Info District'!G12</f>
        <v>PLATEAUX</v>
      </c>
      <c r="C15" s="559"/>
      <c r="D15" s="550" t="s">
        <v>8</v>
      </c>
      <c r="E15" s="550"/>
      <c r="F15" s="550"/>
      <c r="G15" s="551" t="str">
        <f>'Info District'!G13</f>
        <v>Agou</v>
      </c>
      <c r="H15" s="552"/>
      <c r="I15" s="553"/>
      <c r="L15" s="11"/>
      <c r="M15" s="11"/>
      <c r="N15" s="11"/>
      <c r="O15" s="11"/>
      <c r="P15" s="11"/>
      <c r="Q15" s="63"/>
      <c r="R15" s="71"/>
      <c r="S15" s="71"/>
      <c r="T15" s="71"/>
      <c r="U15" s="73"/>
      <c r="V15" s="71"/>
    </row>
    <row r="16" spans="1:23" s="42" customFormat="1" ht="3.75" hidden="1" customHeight="1" thickBot="1" x14ac:dyDescent="0.35">
      <c r="A16" s="139"/>
      <c r="B16" s="15"/>
      <c r="C16" s="15"/>
      <c r="D16" s="15"/>
      <c r="E16" s="15"/>
      <c r="K16" s="15"/>
      <c r="L16" s="15"/>
      <c r="M16" s="15"/>
      <c r="O16" s="15"/>
      <c r="Q16" s="63"/>
      <c r="R16" s="71"/>
      <c r="S16" s="71"/>
      <c r="T16" s="71"/>
      <c r="U16" s="72"/>
      <c r="V16" s="71"/>
    </row>
    <row r="17" spans="1:23" s="42" customFormat="1" ht="18" hidden="1" customHeight="1" thickBot="1" x14ac:dyDescent="0.35">
      <c r="A17" s="434" t="s">
        <v>9</v>
      </c>
      <c r="B17" s="556" t="str">
        <f>'Info District'!G17</f>
        <v>Avril à Juin 2025</v>
      </c>
      <c r="C17" s="560"/>
      <c r="D17" s="560"/>
      <c r="E17" s="557"/>
      <c r="G17" s="550" t="s">
        <v>11</v>
      </c>
      <c r="H17" s="550"/>
      <c r="I17" s="550"/>
      <c r="J17" s="550"/>
      <c r="K17" s="554"/>
      <c r="L17" s="551" t="str">
        <f>'Info District'!G18</f>
        <v>Juillet à Septembre 2025</v>
      </c>
      <c r="M17" s="552"/>
      <c r="N17" s="552"/>
      <c r="O17" s="552"/>
      <c r="P17" s="553"/>
      <c r="Q17" s="63"/>
      <c r="R17" s="71"/>
      <c r="S17" s="71"/>
      <c r="T17" s="71"/>
      <c r="U17" s="72"/>
      <c r="V17" s="71"/>
    </row>
    <row r="18" spans="1:23" s="9" customFormat="1" ht="6" customHeight="1" thickBot="1" x14ac:dyDescent="0.3">
      <c r="B18" s="43"/>
      <c r="C18" s="43"/>
      <c r="D18" s="43"/>
      <c r="E18" s="44"/>
      <c r="F18" s="43"/>
      <c r="G18" s="45"/>
      <c r="H18" s="45"/>
      <c r="I18" s="45"/>
      <c r="J18" s="45"/>
      <c r="K18" s="45"/>
      <c r="L18" s="45"/>
      <c r="M18" s="45"/>
      <c r="O18" s="38"/>
      <c r="Q18" s="64"/>
      <c r="R18" s="74"/>
      <c r="S18" s="74"/>
      <c r="T18" s="74"/>
      <c r="U18" s="75"/>
      <c r="V18" s="74"/>
    </row>
    <row r="19" spans="1:23" s="9" customFormat="1" ht="31.5" customHeight="1" thickBot="1" x14ac:dyDescent="0.35">
      <c r="A19" s="532" t="s">
        <v>12</v>
      </c>
      <c r="B19" s="532"/>
      <c r="C19" s="533"/>
      <c r="D19" s="575"/>
      <c r="E19" s="576"/>
      <c r="F19" s="576"/>
      <c r="G19" s="576"/>
      <c r="H19" s="576"/>
      <c r="I19" s="576"/>
      <c r="J19" s="576"/>
      <c r="K19" s="576"/>
      <c r="L19" s="576"/>
      <c r="M19" s="576"/>
      <c r="N19" s="577"/>
      <c r="O19" s="11"/>
      <c r="P19" s="464" t="str">
        <f>'Info District'!H17</f>
        <v>T2</v>
      </c>
      <c r="Q19" s="65"/>
      <c r="R19" s="535" t="s">
        <v>96</v>
      </c>
      <c r="S19" s="536"/>
      <c r="T19" s="536"/>
      <c r="U19" s="536"/>
      <c r="V19" s="537"/>
    </row>
    <row r="20" spans="1:23" s="9" customFormat="1" ht="8.25" customHeight="1" thickBot="1" x14ac:dyDescent="0.35">
      <c r="A20" s="12"/>
      <c r="B20" s="12"/>
      <c r="C20" s="12"/>
      <c r="D20" s="12"/>
      <c r="E20" s="12"/>
      <c r="F20" s="12"/>
      <c r="G20" s="13"/>
      <c r="H20" s="13"/>
      <c r="I20" s="13"/>
      <c r="J20" s="13"/>
      <c r="K20" s="13"/>
      <c r="L20" s="14"/>
      <c r="M20" s="14"/>
      <c r="N20" s="14"/>
      <c r="O20" s="14"/>
      <c r="Q20" s="64"/>
      <c r="R20" s="146"/>
      <c r="S20" s="74"/>
      <c r="T20" s="74"/>
      <c r="U20" s="76"/>
      <c r="V20" s="147"/>
    </row>
    <row r="21" spans="1:23" s="9" customFormat="1" ht="30.75" customHeight="1" thickBot="1" x14ac:dyDescent="0.35">
      <c r="A21" s="564" t="s">
        <v>6</v>
      </c>
      <c r="B21" s="564"/>
      <c r="C21" s="564"/>
      <c r="D21" s="565"/>
      <c r="E21" s="566"/>
      <c r="F21" s="566"/>
      <c r="G21" s="566"/>
      <c r="H21" s="567"/>
      <c r="I21" s="12"/>
      <c r="K21" s="230" t="s">
        <v>338</v>
      </c>
      <c r="O21" s="571"/>
      <c r="P21" s="572"/>
      <c r="Q21" s="64"/>
      <c r="R21" s="146"/>
      <c r="S21" s="74"/>
      <c r="T21" s="74"/>
      <c r="U21" s="76"/>
      <c r="V21" s="147"/>
    </row>
    <row r="22" spans="1:23" s="9" customFormat="1" ht="9" customHeight="1" thickBot="1" x14ac:dyDescent="0.35">
      <c r="A22" s="12"/>
      <c r="B22" s="12"/>
      <c r="C22" s="12"/>
      <c r="D22" s="12"/>
      <c r="E22" s="12"/>
      <c r="F22" s="12"/>
      <c r="G22" s="13"/>
      <c r="H22" s="13"/>
      <c r="I22" s="13"/>
      <c r="J22" s="13"/>
      <c r="K22" s="13"/>
      <c r="L22" s="14"/>
      <c r="M22" s="14"/>
      <c r="N22" s="14"/>
      <c r="O22" s="14"/>
      <c r="Q22" s="64"/>
      <c r="R22" s="146"/>
      <c r="S22" s="74"/>
      <c r="T22" s="74"/>
      <c r="U22" s="76"/>
      <c r="V22" s="147"/>
    </row>
    <row r="23" spans="1:23" s="9" customFormat="1" ht="30" customHeight="1" thickBot="1" x14ac:dyDescent="0.35">
      <c r="A23" s="532" t="s">
        <v>240</v>
      </c>
      <c r="B23" s="532"/>
      <c r="C23" s="533"/>
      <c r="D23" s="568" t="s">
        <v>265</v>
      </c>
      <c r="E23" s="569"/>
      <c r="F23" s="570"/>
      <c r="H23" s="229"/>
      <c r="I23" s="573" t="s">
        <v>337</v>
      </c>
      <c r="J23" s="573"/>
      <c r="K23" s="573"/>
      <c r="L23" s="573"/>
      <c r="M23" s="573"/>
      <c r="N23" s="574"/>
      <c r="O23" s="562"/>
      <c r="P23" s="563"/>
      <c r="Q23" s="64"/>
      <c r="R23" s="146"/>
      <c r="S23" s="74"/>
      <c r="T23" s="74"/>
      <c r="U23" s="76"/>
      <c r="V23" s="147"/>
    </row>
    <row r="24" spans="1:23" s="9" customFormat="1" ht="6" customHeight="1" x14ac:dyDescent="0.3">
      <c r="A24" s="12"/>
      <c r="B24" s="12"/>
      <c r="C24" s="12"/>
      <c r="D24" s="12"/>
      <c r="E24" s="12"/>
      <c r="F24" s="12"/>
      <c r="G24" s="13"/>
      <c r="H24" s="15"/>
      <c r="I24" s="15"/>
      <c r="J24" s="15"/>
      <c r="K24" s="13"/>
      <c r="L24" s="14"/>
      <c r="M24" s="14"/>
      <c r="N24" s="14"/>
      <c r="O24" s="14"/>
      <c r="Q24" s="64"/>
      <c r="R24" s="146"/>
      <c r="S24" s="74"/>
      <c r="T24" s="74"/>
      <c r="U24" s="76"/>
      <c r="V24" s="147"/>
    </row>
    <row r="25" spans="1:23" s="9" customFormat="1" ht="4.5" customHeight="1" thickBot="1" x14ac:dyDescent="0.35">
      <c r="A25" s="12"/>
      <c r="B25" s="12"/>
      <c r="C25" s="12"/>
      <c r="D25" s="12"/>
      <c r="E25" s="12"/>
      <c r="F25" s="12"/>
      <c r="G25" s="13"/>
      <c r="H25" s="13"/>
      <c r="I25" s="13"/>
      <c r="J25" s="13"/>
      <c r="K25" s="13"/>
      <c r="L25" s="14"/>
      <c r="M25" s="14"/>
      <c r="N25" s="14"/>
      <c r="O25" s="14"/>
      <c r="Q25" s="64"/>
      <c r="R25" s="146"/>
      <c r="S25" s="74"/>
      <c r="T25" s="74"/>
      <c r="U25" s="76"/>
      <c r="V25" s="147"/>
    </row>
    <row r="26" spans="1:23" ht="76.5" customHeight="1" thickBot="1" x14ac:dyDescent="0.35">
      <c r="A26" s="541" t="s">
        <v>13</v>
      </c>
      <c r="B26" s="16" t="s">
        <v>14</v>
      </c>
      <c r="C26" s="108" t="s">
        <v>15</v>
      </c>
      <c r="D26" s="118" t="s">
        <v>16</v>
      </c>
      <c r="E26" s="117" t="s">
        <v>17</v>
      </c>
      <c r="F26" s="16" t="s">
        <v>18</v>
      </c>
      <c r="G26" s="16" t="s">
        <v>233</v>
      </c>
      <c r="H26" s="16" t="s">
        <v>234</v>
      </c>
      <c r="I26" s="16" t="s">
        <v>19</v>
      </c>
      <c r="J26" s="16" t="s">
        <v>20</v>
      </c>
      <c r="K26" s="108" t="s">
        <v>21</v>
      </c>
      <c r="L26" s="136" t="s">
        <v>22</v>
      </c>
      <c r="M26" s="137" t="s">
        <v>236</v>
      </c>
      <c r="N26" s="138" t="s">
        <v>23</v>
      </c>
      <c r="O26" s="109" t="s">
        <v>39</v>
      </c>
      <c r="P26" s="16" t="s">
        <v>40</v>
      </c>
      <c r="R26" s="148" t="s">
        <v>237</v>
      </c>
      <c r="S26" s="140" t="s">
        <v>93</v>
      </c>
      <c r="T26" s="140" t="s">
        <v>239</v>
      </c>
      <c r="U26" s="140" t="s">
        <v>238</v>
      </c>
      <c r="V26" s="149" t="s">
        <v>97</v>
      </c>
    </row>
    <row r="27" spans="1:23" s="47" customFormat="1" ht="21.75" customHeight="1" thickBot="1" x14ac:dyDescent="0.35">
      <c r="A27" s="542"/>
      <c r="B27" s="46" t="s">
        <v>24</v>
      </c>
      <c r="C27" s="46" t="s">
        <v>25</v>
      </c>
      <c r="D27" s="112" t="s">
        <v>26</v>
      </c>
      <c r="E27" s="46" t="s">
        <v>27</v>
      </c>
      <c r="F27" s="46"/>
      <c r="G27" s="46" t="s">
        <v>28</v>
      </c>
      <c r="H27" s="46"/>
      <c r="I27" s="46" t="s">
        <v>29</v>
      </c>
      <c r="J27" s="46"/>
      <c r="K27" s="131" t="s">
        <v>235</v>
      </c>
      <c r="L27" s="133"/>
      <c r="M27" s="134"/>
      <c r="N27" s="135"/>
      <c r="O27" s="132" t="s">
        <v>30</v>
      </c>
      <c r="P27" s="46"/>
      <c r="Q27" s="66"/>
      <c r="R27" s="150"/>
      <c r="S27" s="67" t="s">
        <v>94</v>
      </c>
      <c r="T27" s="67" t="s">
        <v>95</v>
      </c>
      <c r="U27" s="94"/>
      <c r="V27" s="151" t="str">
        <f>IF(J28&lt;=0,"",IF(J28=90,$W$28))</f>
        <v/>
      </c>
      <c r="W27" s="37" t="s">
        <v>98</v>
      </c>
    </row>
    <row r="28" spans="1:23" ht="49.5" customHeight="1" x14ac:dyDescent="0.3">
      <c r="A28" s="231" t="str">
        <f>CDT!B26</f>
        <v>Artéméther-Luméfantrine 6cp (AL)</v>
      </c>
      <c r="B28" s="79"/>
      <c r="C28" s="110"/>
      <c r="D28" s="120" t="str">
        <f>IF(B28&lt;&gt;"",B28+C28,"")</f>
        <v/>
      </c>
      <c r="E28" s="119"/>
      <c r="F28" s="79"/>
      <c r="G28" s="79"/>
      <c r="H28" s="79"/>
      <c r="I28" s="79"/>
      <c r="J28" s="79"/>
      <c r="K28" s="110"/>
      <c r="L28" s="431" t="str">
        <f>IF(B28&lt;&gt;"",IF(J28=0,E28,((E28*90)/(90-J28))),"0")</f>
        <v>0</v>
      </c>
      <c r="M28" s="428" t="str">
        <f>IF(B28&lt;&gt;"",((E28/R28)*30),"0")</f>
        <v>0</v>
      </c>
      <c r="N28" s="250" t="str">
        <f>IF(B28&lt;&gt;"",IF(J28=0,((E28+L28)-K28),((M28*6)-K28)),"0")</f>
        <v>0</v>
      </c>
      <c r="O28" s="251"/>
      <c r="P28" s="81"/>
      <c r="R28" s="152">
        <f>(90-J28)</f>
        <v>90</v>
      </c>
      <c r="S28" s="68" t="e">
        <f>D28-(E28+G28+I28+H28)</f>
        <v>#VALUE!</v>
      </c>
      <c r="T28" s="68" t="e">
        <f>K28-S28</f>
        <v>#VALUE!</v>
      </c>
      <c r="U28" s="95">
        <v>6</v>
      </c>
      <c r="V28" s="153" t="e">
        <f t="shared" ref="V28:V52" si="0">IF(T28=0,"",$W$27)</f>
        <v>#VALUE!</v>
      </c>
      <c r="W28" s="37" t="s">
        <v>203</v>
      </c>
    </row>
    <row r="29" spans="1:23" ht="45" customHeight="1" x14ac:dyDescent="0.3">
      <c r="A29" s="231" t="str">
        <f>CDT!B27</f>
        <v>Artéméther-Luméfantrine 12cp (AL)</v>
      </c>
      <c r="B29" s="79"/>
      <c r="C29" s="110"/>
      <c r="D29" s="121" t="str">
        <f t="shared" ref="D29:D36" si="1">IF(B29&lt;&gt;"",B29+C29,"")</f>
        <v/>
      </c>
      <c r="E29" s="119"/>
      <c r="F29" s="79"/>
      <c r="G29" s="79"/>
      <c r="H29" s="79"/>
      <c r="I29" s="79"/>
      <c r="J29" s="79"/>
      <c r="K29" s="110"/>
      <c r="L29" s="431" t="str">
        <f t="shared" ref="L29:L36" si="2">IF(B29&lt;&gt;"",IF(J29=0,E29,((E29*90)/(90-J29))),"0")</f>
        <v>0</v>
      </c>
      <c r="M29" s="428" t="str">
        <f t="shared" ref="M29:M36" si="3">IF(B29&lt;&gt;"",((E29/R29)*30),"0")</f>
        <v>0</v>
      </c>
      <c r="N29" s="250" t="str">
        <f t="shared" ref="N29:N36" si="4">IF(B29&lt;&gt;"",IF(J29=0,((E29+L29)-K29),((M29*6)-K29)),"0")</f>
        <v>0</v>
      </c>
      <c r="O29" s="251"/>
      <c r="P29" s="81"/>
      <c r="R29" s="152">
        <f t="shared" ref="R29:R50" si="5">(90-J29)</f>
        <v>90</v>
      </c>
      <c r="S29" s="68" t="e">
        <f t="shared" ref="S29:S49" si="6">D29-(E29+G29+I29+H29)</f>
        <v>#VALUE!</v>
      </c>
      <c r="T29" s="68" t="e">
        <f t="shared" ref="T29:T50" si="7">K29-S29</f>
        <v>#VALUE!</v>
      </c>
      <c r="U29" s="95">
        <v>12</v>
      </c>
      <c r="V29" s="153" t="e">
        <f t="shared" si="0"/>
        <v>#VALUE!</v>
      </c>
    </row>
    <row r="30" spans="1:23" ht="49.5" customHeight="1" x14ac:dyDescent="0.3">
      <c r="A30" s="231" t="str">
        <f>CDT!B28</f>
        <v>Artéméther-Luméfantrine 18cp (AL)</v>
      </c>
      <c r="B30" s="79"/>
      <c r="C30" s="110"/>
      <c r="D30" s="121" t="str">
        <f t="shared" si="1"/>
        <v/>
      </c>
      <c r="E30" s="119"/>
      <c r="F30" s="79"/>
      <c r="G30" s="79"/>
      <c r="H30" s="79"/>
      <c r="I30" s="79"/>
      <c r="J30" s="79"/>
      <c r="K30" s="110"/>
      <c r="L30" s="431" t="str">
        <f t="shared" si="2"/>
        <v>0</v>
      </c>
      <c r="M30" s="428" t="str">
        <f t="shared" si="3"/>
        <v>0</v>
      </c>
      <c r="N30" s="250" t="str">
        <f t="shared" si="4"/>
        <v>0</v>
      </c>
      <c r="O30" s="251"/>
      <c r="P30" s="81"/>
      <c r="R30" s="152">
        <f t="shared" si="5"/>
        <v>90</v>
      </c>
      <c r="S30" s="68" t="e">
        <f t="shared" si="6"/>
        <v>#VALUE!</v>
      </c>
      <c r="T30" s="68" t="e">
        <f t="shared" si="7"/>
        <v>#VALUE!</v>
      </c>
      <c r="U30" s="95">
        <v>18</v>
      </c>
      <c r="V30" s="153" t="e">
        <f t="shared" si="0"/>
        <v>#VALUE!</v>
      </c>
    </row>
    <row r="31" spans="1:23" ht="49.5" customHeight="1" x14ac:dyDescent="0.3">
      <c r="A31" s="231" t="str">
        <f>CDT!B29</f>
        <v>Artéméther-Luméfantrine 24cp (AL)</v>
      </c>
      <c r="B31" s="79"/>
      <c r="C31" s="110"/>
      <c r="D31" s="121" t="str">
        <f t="shared" si="1"/>
        <v/>
      </c>
      <c r="E31" s="119"/>
      <c r="F31" s="79"/>
      <c r="G31" s="79"/>
      <c r="H31" s="79"/>
      <c r="I31" s="79"/>
      <c r="J31" s="79"/>
      <c r="K31" s="110"/>
      <c r="L31" s="431" t="str">
        <f t="shared" si="2"/>
        <v>0</v>
      </c>
      <c r="M31" s="428" t="str">
        <f t="shared" si="3"/>
        <v>0</v>
      </c>
      <c r="N31" s="250" t="str">
        <f t="shared" si="4"/>
        <v>0</v>
      </c>
      <c r="O31" s="251"/>
      <c r="P31" s="81"/>
      <c r="R31" s="152">
        <f t="shared" si="5"/>
        <v>90</v>
      </c>
      <c r="S31" s="68" t="e">
        <f t="shared" si="6"/>
        <v>#VALUE!</v>
      </c>
      <c r="T31" s="68" t="e">
        <f t="shared" si="7"/>
        <v>#VALUE!</v>
      </c>
      <c r="U31" s="95">
        <v>24</v>
      </c>
      <c r="V31" s="153" t="e">
        <f t="shared" si="0"/>
        <v>#VALUE!</v>
      </c>
    </row>
    <row r="32" spans="1:23" ht="50.25" hidden="1" customHeight="1" x14ac:dyDescent="0.3">
      <c r="A32" s="17" t="str">
        <f>CDT!B30</f>
        <v>Artéméther injectable 40 mg</v>
      </c>
      <c r="B32" s="79"/>
      <c r="C32" s="110"/>
      <c r="D32" s="121" t="str">
        <f t="shared" si="1"/>
        <v/>
      </c>
      <c r="E32" s="119"/>
      <c r="F32" s="79"/>
      <c r="G32" s="79"/>
      <c r="H32" s="79"/>
      <c r="I32" s="79"/>
      <c r="J32" s="79"/>
      <c r="K32" s="110"/>
      <c r="L32" s="431" t="str">
        <f t="shared" si="2"/>
        <v>0</v>
      </c>
      <c r="M32" s="428" t="str">
        <f t="shared" si="3"/>
        <v>0</v>
      </c>
      <c r="N32" s="250" t="str">
        <f t="shared" si="4"/>
        <v>0</v>
      </c>
      <c r="O32" s="251"/>
      <c r="P32" s="79"/>
      <c r="R32" s="152">
        <f t="shared" si="5"/>
        <v>90</v>
      </c>
      <c r="S32" s="68" t="e">
        <f t="shared" si="6"/>
        <v>#VALUE!</v>
      </c>
      <c r="T32" s="68" t="e">
        <f t="shared" si="7"/>
        <v>#VALUE!</v>
      </c>
      <c r="U32" s="95">
        <v>1</v>
      </c>
      <c r="V32" s="153" t="e">
        <f t="shared" si="0"/>
        <v>#VALUE!</v>
      </c>
    </row>
    <row r="33" spans="1:22" ht="50.25" hidden="1" customHeight="1" x14ac:dyDescent="0.3">
      <c r="A33" s="17" t="str">
        <f>CDT!B31</f>
        <v>Artéméther injectable 80 mg</v>
      </c>
      <c r="B33" s="79"/>
      <c r="C33" s="110"/>
      <c r="D33" s="121" t="str">
        <f t="shared" si="1"/>
        <v/>
      </c>
      <c r="E33" s="119"/>
      <c r="F33" s="79"/>
      <c r="G33" s="79"/>
      <c r="H33" s="79"/>
      <c r="I33" s="79"/>
      <c r="J33" s="79"/>
      <c r="K33" s="110"/>
      <c r="L33" s="431" t="str">
        <f t="shared" si="2"/>
        <v>0</v>
      </c>
      <c r="M33" s="428" t="str">
        <f t="shared" si="3"/>
        <v>0</v>
      </c>
      <c r="N33" s="250" t="str">
        <f t="shared" si="4"/>
        <v>0</v>
      </c>
      <c r="O33" s="251"/>
      <c r="P33" s="79"/>
      <c r="R33" s="152">
        <f t="shared" si="5"/>
        <v>90</v>
      </c>
      <c r="S33" s="68" t="e">
        <f t="shared" si="6"/>
        <v>#VALUE!</v>
      </c>
      <c r="T33" s="68" t="e">
        <f t="shared" si="7"/>
        <v>#VALUE!</v>
      </c>
      <c r="U33" s="95">
        <v>1</v>
      </c>
      <c r="V33" s="153" t="e">
        <f t="shared" si="0"/>
        <v>#VALUE!</v>
      </c>
    </row>
    <row r="34" spans="1:22" ht="50.25" hidden="1" customHeight="1" x14ac:dyDescent="0.3">
      <c r="A34" s="17" t="str">
        <f>CDT!B32</f>
        <v>Artésunate injectable 60 mg</v>
      </c>
      <c r="B34" s="79"/>
      <c r="C34" s="110"/>
      <c r="D34" s="121" t="str">
        <f t="shared" si="1"/>
        <v/>
      </c>
      <c r="E34" s="119"/>
      <c r="F34" s="79"/>
      <c r="G34" s="79"/>
      <c r="H34" s="79"/>
      <c r="I34" s="79"/>
      <c r="J34" s="79"/>
      <c r="K34" s="110"/>
      <c r="L34" s="431" t="str">
        <f t="shared" si="2"/>
        <v>0</v>
      </c>
      <c r="M34" s="428" t="str">
        <f t="shared" si="3"/>
        <v>0</v>
      </c>
      <c r="N34" s="250" t="str">
        <f t="shared" si="4"/>
        <v>0</v>
      </c>
      <c r="O34" s="251"/>
      <c r="P34" s="79"/>
      <c r="R34" s="152">
        <f t="shared" si="5"/>
        <v>90</v>
      </c>
      <c r="S34" s="68" t="e">
        <f t="shared" si="6"/>
        <v>#VALUE!</v>
      </c>
      <c r="T34" s="68" t="e">
        <f t="shared" si="7"/>
        <v>#VALUE!</v>
      </c>
      <c r="U34" s="95">
        <v>1</v>
      </c>
      <c r="V34" s="153" t="e">
        <f t="shared" si="0"/>
        <v>#VALUE!</v>
      </c>
    </row>
    <row r="35" spans="1:22" ht="50.25" hidden="1" customHeight="1" x14ac:dyDescent="0.3">
      <c r="A35" s="17" t="str">
        <f>CDT!B33</f>
        <v xml:space="preserve"> Sulfadoxine Pyriméthamine:  (SP)</v>
      </c>
      <c r="B35" s="79"/>
      <c r="C35" s="110"/>
      <c r="D35" s="121" t="str">
        <f t="shared" si="1"/>
        <v/>
      </c>
      <c r="E35" s="119"/>
      <c r="F35" s="79"/>
      <c r="G35" s="79"/>
      <c r="H35" s="79"/>
      <c r="I35" s="79"/>
      <c r="J35" s="79"/>
      <c r="K35" s="110"/>
      <c r="L35" s="431" t="str">
        <f t="shared" si="2"/>
        <v>0</v>
      </c>
      <c r="M35" s="428" t="str">
        <f t="shared" si="3"/>
        <v>0</v>
      </c>
      <c r="N35" s="250" t="str">
        <f t="shared" si="4"/>
        <v>0</v>
      </c>
      <c r="O35" s="251"/>
      <c r="P35" s="79"/>
      <c r="R35" s="152">
        <f t="shared" si="5"/>
        <v>90</v>
      </c>
      <c r="S35" s="68" t="e">
        <f t="shared" si="6"/>
        <v>#VALUE!</v>
      </c>
      <c r="T35" s="68" t="e">
        <f t="shared" si="7"/>
        <v>#VALUE!</v>
      </c>
      <c r="U35" s="95">
        <v>3</v>
      </c>
      <c r="V35" s="153" t="e">
        <f t="shared" si="0"/>
        <v>#VALUE!</v>
      </c>
    </row>
    <row r="36" spans="1:22" ht="45.75" customHeight="1" thickBot="1" x14ac:dyDescent="0.35">
      <c r="A36" s="231" t="str">
        <f>CDT!B34</f>
        <v>Test de Diagnostic Rapide  : (TDR)</v>
      </c>
      <c r="B36" s="79"/>
      <c r="C36" s="110"/>
      <c r="D36" s="305" t="str">
        <f t="shared" si="1"/>
        <v/>
      </c>
      <c r="E36" s="119"/>
      <c r="F36" s="79"/>
      <c r="G36" s="79"/>
      <c r="H36" s="79"/>
      <c r="I36" s="79"/>
      <c r="J36" s="79"/>
      <c r="K36" s="110"/>
      <c r="L36" s="431" t="str">
        <f t="shared" si="2"/>
        <v>0</v>
      </c>
      <c r="M36" s="428" t="str">
        <f t="shared" si="3"/>
        <v>0</v>
      </c>
      <c r="N36" s="250" t="str">
        <f t="shared" si="4"/>
        <v>0</v>
      </c>
      <c r="O36" s="251"/>
      <c r="P36" s="79"/>
      <c r="R36" s="152">
        <f t="shared" si="5"/>
        <v>90</v>
      </c>
      <c r="S36" s="68" t="e">
        <f t="shared" si="6"/>
        <v>#VALUE!</v>
      </c>
      <c r="T36" s="68" t="e">
        <f t="shared" si="7"/>
        <v>#VALUE!</v>
      </c>
      <c r="U36" s="95">
        <v>1</v>
      </c>
      <c r="V36" s="153" t="e">
        <f t="shared" si="0"/>
        <v>#VALUE!</v>
      </c>
    </row>
    <row r="37" spans="1:22" ht="34.5" hidden="1" customHeight="1" x14ac:dyDescent="0.3">
      <c r="A37" s="17" t="str">
        <f>CDT!B35</f>
        <v>Moustiquaire à Imprégnation Durable: (MID)</v>
      </c>
      <c r="B37" s="79"/>
      <c r="C37" s="110"/>
      <c r="D37" s="304">
        <f t="shared" ref="D37:D50" si="8">B37+C37</f>
        <v>0</v>
      </c>
      <c r="E37" s="119"/>
      <c r="F37" s="79"/>
      <c r="G37" s="79"/>
      <c r="H37" s="79"/>
      <c r="I37" s="79"/>
      <c r="J37" s="79"/>
      <c r="K37" s="110"/>
      <c r="L37" s="113">
        <f t="shared" ref="L37:L50" si="9">IF(J37=0,E37,((D37*90)/(90-J37)))</f>
        <v>0</v>
      </c>
      <c r="M37" s="55">
        <f t="shared" ref="M37:M50" si="10">(E37/R37)*30</f>
        <v>0</v>
      </c>
      <c r="N37" s="114">
        <f t="shared" ref="N37:N49" si="11">IF(J37=0,((E37+L37)-K37),((L37*2)-K37))</f>
        <v>0</v>
      </c>
      <c r="O37" s="111" t="str">
        <f t="shared" ref="O37:O50" si="12">IF(N37=0,"0",N37)</f>
        <v>0</v>
      </c>
      <c r="P37" s="79"/>
      <c r="R37" s="152">
        <f t="shared" si="5"/>
        <v>90</v>
      </c>
      <c r="S37" s="68">
        <f t="shared" si="6"/>
        <v>0</v>
      </c>
      <c r="T37" s="68">
        <f t="shared" si="7"/>
        <v>0</v>
      </c>
      <c r="U37" s="95">
        <v>1</v>
      </c>
      <c r="V37" s="153" t="str">
        <f t="shared" si="0"/>
        <v/>
      </c>
    </row>
    <row r="38" spans="1:22" ht="34.5" hidden="1" customHeight="1" x14ac:dyDescent="0.3">
      <c r="A38" s="17" t="str">
        <f>CDT!B40</f>
        <v>Artésunate Amodiaquine: (ASAQ) : 3 cp (25/67,5 mg)</v>
      </c>
      <c r="B38" s="79"/>
      <c r="C38" s="110"/>
      <c r="D38" s="121">
        <f t="shared" si="8"/>
        <v>0</v>
      </c>
      <c r="E38" s="119"/>
      <c r="F38" s="79"/>
      <c r="G38" s="79"/>
      <c r="H38" s="79"/>
      <c r="I38" s="79"/>
      <c r="J38" s="79"/>
      <c r="K38" s="110"/>
      <c r="L38" s="113">
        <f t="shared" si="9"/>
        <v>0</v>
      </c>
      <c r="M38" s="55">
        <f t="shared" si="10"/>
        <v>0</v>
      </c>
      <c r="N38" s="114">
        <f t="shared" si="11"/>
        <v>0</v>
      </c>
      <c r="O38" s="111" t="str">
        <f t="shared" si="12"/>
        <v>0</v>
      </c>
      <c r="P38" s="79"/>
      <c r="R38" s="152">
        <f t="shared" si="5"/>
        <v>90</v>
      </c>
      <c r="S38" s="68">
        <f t="shared" si="6"/>
        <v>0</v>
      </c>
      <c r="T38" s="68">
        <f t="shared" si="7"/>
        <v>0</v>
      </c>
      <c r="U38" s="95">
        <v>3</v>
      </c>
      <c r="V38" s="153" t="str">
        <f t="shared" si="0"/>
        <v/>
      </c>
    </row>
    <row r="39" spans="1:22" ht="34.5" hidden="1" customHeight="1" x14ac:dyDescent="0.3">
      <c r="A39" s="17" t="str">
        <f>CDT!B41</f>
        <v>Artésunate Amodiaquine: (ASAQ) 3 cp (50/135 mg)</v>
      </c>
      <c r="B39" s="79"/>
      <c r="C39" s="110"/>
      <c r="D39" s="121">
        <f t="shared" si="8"/>
        <v>0</v>
      </c>
      <c r="E39" s="119"/>
      <c r="F39" s="79"/>
      <c r="G39" s="79"/>
      <c r="H39" s="79"/>
      <c r="I39" s="79"/>
      <c r="J39" s="79"/>
      <c r="K39" s="110"/>
      <c r="L39" s="113">
        <f t="shared" si="9"/>
        <v>0</v>
      </c>
      <c r="M39" s="55">
        <f t="shared" si="10"/>
        <v>0</v>
      </c>
      <c r="N39" s="114">
        <f t="shared" si="11"/>
        <v>0</v>
      </c>
      <c r="O39" s="111" t="str">
        <f t="shared" si="12"/>
        <v>0</v>
      </c>
      <c r="P39" s="79"/>
      <c r="R39" s="152">
        <f t="shared" si="5"/>
        <v>90</v>
      </c>
      <c r="S39" s="68">
        <f t="shared" si="6"/>
        <v>0</v>
      </c>
      <c r="T39" s="68">
        <f t="shared" si="7"/>
        <v>0</v>
      </c>
      <c r="U39" s="95">
        <v>3</v>
      </c>
      <c r="V39" s="153" t="str">
        <f t="shared" si="0"/>
        <v/>
      </c>
    </row>
    <row r="40" spans="1:22" ht="34.5" hidden="1" customHeight="1" x14ac:dyDescent="0.3">
      <c r="A40" s="17" t="str">
        <f>CDT!B42</f>
        <v>Artésunate Amodiaquine: (ASAQ) 3 cp (100/270 mg)</v>
      </c>
      <c r="B40" s="79"/>
      <c r="C40" s="110"/>
      <c r="D40" s="121">
        <f t="shared" si="8"/>
        <v>0</v>
      </c>
      <c r="E40" s="119"/>
      <c r="F40" s="79"/>
      <c r="G40" s="79"/>
      <c r="H40" s="79"/>
      <c r="I40" s="79"/>
      <c r="J40" s="79"/>
      <c r="K40" s="110"/>
      <c r="L40" s="113">
        <f t="shared" si="9"/>
        <v>0</v>
      </c>
      <c r="M40" s="55">
        <f t="shared" si="10"/>
        <v>0</v>
      </c>
      <c r="N40" s="114">
        <f t="shared" si="11"/>
        <v>0</v>
      </c>
      <c r="O40" s="111" t="str">
        <f t="shared" si="12"/>
        <v>0</v>
      </c>
      <c r="P40" s="79"/>
      <c r="R40" s="152">
        <f t="shared" si="5"/>
        <v>90</v>
      </c>
      <c r="S40" s="68">
        <f t="shared" si="6"/>
        <v>0</v>
      </c>
      <c r="T40" s="68">
        <f t="shared" si="7"/>
        <v>0</v>
      </c>
      <c r="U40" s="95">
        <v>3</v>
      </c>
      <c r="V40" s="153" t="str">
        <f t="shared" si="0"/>
        <v/>
      </c>
    </row>
    <row r="41" spans="1:22" ht="34.5" hidden="1" customHeight="1" x14ac:dyDescent="0.3">
      <c r="A41" s="17" t="str">
        <f>CDT!B43</f>
        <v>Artésunate Amodiaquine: (ASAQ) 6 cp (100/270 mg)</v>
      </c>
      <c r="B41" s="79"/>
      <c r="C41" s="110"/>
      <c r="D41" s="121">
        <f t="shared" si="8"/>
        <v>0</v>
      </c>
      <c r="E41" s="119"/>
      <c r="F41" s="79"/>
      <c r="G41" s="79"/>
      <c r="H41" s="79"/>
      <c r="I41" s="79"/>
      <c r="J41" s="79"/>
      <c r="K41" s="110"/>
      <c r="L41" s="113">
        <f t="shared" si="9"/>
        <v>0</v>
      </c>
      <c r="M41" s="55">
        <f t="shared" si="10"/>
        <v>0</v>
      </c>
      <c r="N41" s="114">
        <f t="shared" si="11"/>
        <v>0</v>
      </c>
      <c r="O41" s="111" t="str">
        <f t="shared" si="12"/>
        <v>0</v>
      </c>
      <c r="P41" s="79"/>
      <c r="R41" s="152">
        <f t="shared" si="5"/>
        <v>90</v>
      </c>
      <c r="S41" s="68">
        <f t="shared" si="6"/>
        <v>0</v>
      </c>
      <c r="T41" s="68">
        <f t="shared" si="7"/>
        <v>0</v>
      </c>
      <c r="U41" s="95">
        <v>3</v>
      </c>
      <c r="V41" s="153" t="str">
        <f t="shared" si="0"/>
        <v/>
      </c>
    </row>
    <row r="42" spans="1:22" ht="34.5" hidden="1" customHeight="1" x14ac:dyDescent="0.3">
      <c r="A42" s="17" t="str">
        <f>CDT!B36</f>
        <v>Dihydroartéminisine Pipéraquine– Plaq / 3 comp 
( DHA-PPQ)  20/160 mg</v>
      </c>
      <c r="B42" s="79"/>
      <c r="C42" s="110"/>
      <c r="D42" s="121">
        <f t="shared" si="8"/>
        <v>0</v>
      </c>
      <c r="E42" s="119"/>
      <c r="F42" s="79"/>
      <c r="G42" s="79"/>
      <c r="H42" s="79"/>
      <c r="I42" s="79"/>
      <c r="J42" s="79"/>
      <c r="K42" s="110"/>
      <c r="L42" s="113">
        <f t="shared" si="9"/>
        <v>0</v>
      </c>
      <c r="M42" s="55">
        <f t="shared" si="10"/>
        <v>0</v>
      </c>
      <c r="N42" s="114">
        <f t="shared" si="11"/>
        <v>0</v>
      </c>
      <c r="O42" s="111" t="str">
        <f t="shared" si="12"/>
        <v>0</v>
      </c>
      <c r="P42" s="79"/>
      <c r="R42" s="152">
        <f t="shared" si="5"/>
        <v>90</v>
      </c>
      <c r="S42" s="68">
        <f t="shared" si="6"/>
        <v>0</v>
      </c>
      <c r="T42" s="68">
        <f t="shared" si="7"/>
        <v>0</v>
      </c>
      <c r="U42" s="95">
        <v>1</v>
      </c>
      <c r="V42" s="153" t="str">
        <f t="shared" si="0"/>
        <v/>
      </c>
    </row>
    <row r="43" spans="1:22" ht="34.5" hidden="1" customHeight="1" x14ac:dyDescent="0.3">
      <c r="A43" s="17" t="str">
        <f>CDT!B37</f>
        <v>Dihydroartéminisine Pipéraquine– Plaq / 3 comp 
( DHA-PPQ)  40/320 mg</v>
      </c>
      <c r="B43" s="79"/>
      <c r="C43" s="110"/>
      <c r="D43" s="121">
        <f t="shared" si="8"/>
        <v>0</v>
      </c>
      <c r="E43" s="119"/>
      <c r="F43" s="79"/>
      <c r="G43" s="79"/>
      <c r="H43" s="79"/>
      <c r="I43" s="79"/>
      <c r="J43" s="79"/>
      <c r="K43" s="110"/>
      <c r="L43" s="113">
        <f t="shared" si="9"/>
        <v>0</v>
      </c>
      <c r="M43" s="55">
        <f t="shared" si="10"/>
        <v>0</v>
      </c>
      <c r="N43" s="114">
        <f t="shared" si="11"/>
        <v>0</v>
      </c>
      <c r="O43" s="111" t="str">
        <f t="shared" si="12"/>
        <v>0</v>
      </c>
      <c r="P43" s="79"/>
      <c r="R43" s="152">
        <f t="shared" si="5"/>
        <v>90</v>
      </c>
      <c r="S43" s="68">
        <f t="shared" si="6"/>
        <v>0</v>
      </c>
      <c r="T43" s="68">
        <f t="shared" si="7"/>
        <v>0</v>
      </c>
      <c r="U43" s="95">
        <v>1</v>
      </c>
      <c r="V43" s="153" t="str">
        <f t="shared" si="0"/>
        <v/>
      </c>
    </row>
    <row r="44" spans="1:22" ht="34.5" hidden="1" customHeight="1" x14ac:dyDescent="0.3">
      <c r="A44" s="17" t="str">
        <f>CDT!B38</f>
        <v>Dihydroartéminisine Pipéraquine– Plaq / 6 comp 
( DHA-PPQ)  40/320 mg</v>
      </c>
      <c r="B44" s="79"/>
      <c r="C44" s="110"/>
      <c r="D44" s="121">
        <f t="shared" si="8"/>
        <v>0</v>
      </c>
      <c r="E44" s="119"/>
      <c r="F44" s="79"/>
      <c r="G44" s="79"/>
      <c r="H44" s="79"/>
      <c r="I44" s="79"/>
      <c r="J44" s="79"/>
      <c r="K44" s="110"/>
      <c r="L44" s="113">
        <f t="shared" si="9"/>
        <v>0</v>
      </c>
      <c r="M44" s="55">
        <f t="shared" si="10"/>
        <v>0</v>
      </c>
      <c r="N44" s="114">
        <f t="shared" si="11"/>
        <v>0</v>
      </c>
      <c r="O44" s="111" t="str">
        <f t="shared" si="12"/>
        <v>0</v>
      </c>
      <c r="P44" s="79"/>
      <c r="R44" s="152">
        <f t="shared" si="5"/>
        <v>90</v>
      </c>
      <c r="S44" s="68">
        <f t="shared" si="6"/>
        <v>0</v>
      </c>
      <c r="T44" s="68">
        <f t="shared" si="7"/>
        <v>0</v>
      </c>
      <c r="U44" s="95">
        <v>1</v>
      </c>
      <c r="V44" s="153" t="str">
        <f t="shared" si="0"/>
        <v/>
      </c>
    </row>
    <row r="45" spans="1:22" ht="34.5" hidden="1" customHeight="1" x14ac:dyDescent="0.3">
      <c r="A45" s="17" t="str">
        <f>CDT!B44</f>
        <v>Artésunate - Méfloquine (AS-MF)</v>
      </c>
      <c r="B45" s="79"/>
      <c r="C45" s="110"/>
      <c r="D45" s="121">
        <f t="shared" si="8"/>
        <v>0</v>
      </c>
      <c r="E45" s="119"/>
      <c r="F45" s="79"/>
      <c r="G45" s="79"/>
      <c r="H45" s="79"/>
      <c r="I45" s="79"/>
      <c r="J45" s="79"/>
      <c r="K45" s="110"/>
      <c r="L45" s="113">
        <f t="shared" si="9"/>
        <v>0</v>
      </c>
      <c r="M45" s="55">
        <f t="shared" si="10"/>
        <v>0</v>
      </c>
      <c r="N45" s="114">
        <f t="shared" si="11"/>
        <v>0</v>
      </c>
      <c r="O45" s="111" t="str">
        <f t="shared" si="12"/>
        <v>0</v>
      </c>
      <c r="P45" s="79"/>
      <c r="R45" s="152">
        <f t="shared" si="5"/>
        <v>90</v>
      </c>
      <c r="S45" s="68">
        <f t="shared" si="6"/>
        <v>0</v>
      </c>
      <c r="T45" s="68">
        <f t="shared" si="7"/>
        <v>0</v>
      </c>
      <c r="U45" s="95">
        <v>1</v>
      </c>
      <c r="V45" s="153" t="str">
        <f t="shared" si="0"/>
        <v/>
      </c>
    </row>
    <row r="46" spans="1:22" ht="34.5" hidden="1" customHeight="1" x14ac:dyDescent="0.3">
      <c r="A46" s="17" t="str">
        <f>CDT!B45</f>
        <v>Quinine comprimé 300mg</v>
      </c>
      <c r="B46" s="79"/>
      <c r="C46" s="110"/>
      <c r="D46" s="121">
        <f t="shared" si="8"/>
        <v>0</v>
      </c>
      <c r="E46" s="119"/>
      <c r="F46" s="79"/>
      <c r="G46" s="79"/>
      <c r="H46" s="79"/>
      <c r="I46" s="79"/>
      <c r="J46" s="79"/>
      <c r="K46" s="110"/>
      <c r="L46" s="113">
        <f t="shared" si="9"/>
        <v>0</v>
      </c>
      <c r="M46" s="55">
        <f t="shared" si="10"/>
        <v>0</v>
      </c>
      <c r="N46" s="114">
        <f t="shared" si="11"/>
        <v>0</v>
      </c>
      <c r="O46" s="111" t="str">
        <f t="shared" si="12"/>
        <v>0</v>
      </c>
      <c r="P46" s="79"/>
      <c r="R46" s="152">
        <f t="shared" si="5"/>
        <v>90</v>
      </c>
      <c r="S46" s="68">
        <f t="shared" si="6"/>
        <v>0</v>
      </c>
      <c r="T46" s="68">
        <f t="shared" si="7"/>
        <v>0</v>
      </c>
      <c r="U46" s="95">
        <v>1</v>
      </c>
      <c r="V46" s="153" t="str">
        <f t="shared" si="0"/>
        <v/>
      </c>
    </row>
    <row r="47" spans="1:22" ht="34.5" hidden="1" customHeight="1" x14ac:dyDescent="0.3">
      <c r="A47" s="17" t="str">
        <f>CDT!B46</f>
        <v>Quinine injectable 300 mg</v>
      </c>
      <c r="B47" s="79"/>
      <c r="C47" s="110"/>
      <c r="D47" s="121">
        <f t="shared" si="8"/>
        <v>0</v>
      </c>
      <c r="E47" s="119"/>
      <c r="F47" s="79"/>
      <c r="G47" s="79"/>
      <c r="H47" s="79"/>
      <c r="I47" s="79"/>
      <c r="J47" s="79"/>
      <c r="K47" s="110"/>
      <c r="L47" s="113">
        <f t="shared" si="9"/>
        <v>0</v>
      </c>
      <c r="M47" s="55">
        <f t="shared" si="10"/>
        <v>0</v>
      </c>
      <c r="N47" s="114">
        <f t="shared" si="11"/>
        <v>0</v>
      </c>
      <c r="O47" s="111" t="str">
        <f t="shared" si="12"/>
        <v>0</v>
      </c>
      <c r="P47" s="79"/>
      <c r="R47" s="152">
        <f t="shared" si="5"/>
        <v>90</v>
      </c>
      <c r="S47" s="68">
        <f t="shared" si="6"/>
        <v>0</v>
      </c>
      <c r="T47" s="68">
        <f t="shared" si="7"/>
        <v>0</v>
      </c>
      <c r="U47" s="95">
        <v>1</v>
      </c>
      <c r="V47" s="153" t="str">
        <f t="shared" si="0"/>
        <v/>
      </c>
    </row>
    <row r="48" spans="1:22" ht="34.5" hidden="1" customHeight="1" x14ac:dyDescent="0.3">
      <c r="A48" s="17" t="str">
        <f>CDT!B47</f>
        <v>Quinine injectable 600 mg</v>
      </c>
      <c r="B48" s="79"/>
      <c r="C48" s="110"/>
      <c r="D48" s="121">
        <f t="shared" si="8"/>
        <v>0</v>
      </c>
      <c r="E48" s="119"/>
      <c r="F48" s="79"/>
      <c r="G48" s="79"/>
      <c r="H48" s="79"/>
      <c r="I48" s="79"/>
      <c r="J48" s="79"/>
      <c r="K48" s="110"/>
      <c r="L48" s="113">
        <f t="shared" si="9"/>
        <v>0</v>
      </c>
      <c r="M48" s="55">
        <f t="shared" si="10"/>
        <v>0</v>
      </c>
      <c r="N48" s="114">
        <f t="shared" si="11"/>
        <v>0</v>
      </c>
      <c r="O48" s="111" t="str">
        <f t="shared" si="12"/>
        <v>0</v>
      </c>
      <c r="P48" s="79"/>
      <c r="R48" s="152">
        <f t="shared" si="5"/>
        <v>90</v>
      </c>
      <c r="S48" s="68">
        <f t="shared" si="6"/>
        <v>0</v>
      </c>
      <c r="T48" s="68">
        <f t="shared" si="7"/>
        <v>0</v>
      </c>
      <c r="U48" s="95">
        <v>1</v>
      </c>
      <c r="V48" s="153" t="str">
        <f t="shared" si="0"/>
        <v/>
      </c>
    </row>
    <row r="49" spans="1:22" ht="34.5" hidden="1" customHeight="1" x14ac:dyDescent="0.3">
      <c r="A49" s="17" t="str">
        <f>CDT!B48</f>
        <v>Quinine injectable 600 mg</v>
      </c>
      <c r="B49" s="79"/>
      <c r="C49" s="110"/>
      <c r="D49" s="121">
        <f t="shared" si="8"/>
        <v>0</v>
      </c>
      <c r="E49" s="119"/>
      <c r="F49" s="79"/>
      <c r="G49" s="79"/>
      <c r="H49" s="79"/>
      <c r="I49" s="79"/>
      <c r="J49" s="79"/>
      <c r="K49" s="110"/>
      <c r="L49" s="113">
        <f t="shared" si="9"/>
        <v>0</v>
      </c>
      <c r="M49" s="55">
        <f t="shared" si="10"/>
        <v>0</v>
      </c>
      <c r="N49" s="114">
        <f t="shared" si="11"/>
        <v>0</v>
      </c>
      <c r="O49" s="111" t="str">
        <f t="shared" si="12"/>
        <v>0</v>
      </c>
      <c r="P49" s="79"/>
      <c r="R49" s="152">
        <f t="shared" si="5"/>
        <v>90</v>
      </c>
      <c r="S49" s="68">
        <f t="shared" si="6"/>
        <v>0</v>
      </c>
      <c r="T49" s="68">
        <f t="shared" si="7"/>
        <v>0</v>
      </c>
      <c r="U49" s="95">
        <v>1</v>
      </c>
      <c r="V49" s="153" t="str">
        <f t="shared" si="0"/>
        <v/>
      </c>
    </row>
    <row r="50" spans="1:22" ht="34.5" hidden="1" customHeight="1" thickBot="1" x14ac:dyDescent="0.35">
      <c r="A50" s="17" t="str">
        <f>CDT!B49</f>
        <v>Artéméther injectable 100 mg</v>
      </c>
      <c r="B50" s="79"/>
      <c r="C50" s="110"/>
      <c r="D50" s="122">
        <f t="shared" si="8"/>
        <v>0</v>
      </c>
      <c r="E50" s="119"/>
      <c r="F50" s="79"/>
      <c r="G50" s="79"/>
      <c r="H50" s="79"/>
      <c r="I50" s="79"/>
      <c r="J50" s="79"/>
      <c r="K50" s="110"/>
      <c r="L50" s="115">
        <f t="shared" si="9"/>
        <v>0</v>
      </c>
      <c r="M50" s="130">
        <f t="shared" si="10"/>
        <v>0</v>
      </c>
      <c r="N50" s="116">
        <f>IF(J50=0,((E50+L50)-K50),((L50*2)-K50))</f>
        <v>0</v>
      </c>
      <c r="O50" s="111" t="str">
        <f t="shared" si="12"/>
        <v>0</v>
      </c>
      <c r="P50" s="79"/>
      <c r="R50" s="152">
        <f t="shared" si="5"/>
        <v>90</v>
      </c>
      <c r="S50" s="68">
        <f>D50-(E50+G50+I50+H50)</f>
        <v>0</v>
      </c>
      <c r="T50" s="68">
        <f t="shared" si="7"/>
        <v>0</v>
      </c>
      <c r="U50" s="95">
        <v>1</v>
      </c>
      <c r="V50" s="153" t="str">
        <f t="shared" si="0"/>
        <v/>
      </c>
    </row>
    <row r="51" spans="1:22" ht="34.5" hidden="1" customHeight="1" x14ac:dyDescent="0.3">
      <c r="A51" s="17"/>
      <c r="B51" s="79"/>
      <c r="C51" s="79"/>
      <c r="D51" s="56"/>
      <c r="E51" s="79"/>
      <c r="F51" s="79"/>
      <c r="G51" s="79"/>
      <c r="H51" s="79"/>
      <c r="I51" s="79"/>
      <c r="J51" s="79"/>
      <c r="K51" s="79"/>
      <c r="L51" s="57"/>
      <c r="M51" s="57"/>
      <c r="N51" s="58"/>
      <c r="O51" s="80"/>
      <c r="P51" s="79"/>
      <c r="R51" s="152"/>
      <c r="S51" s="68"/>
      <c r="T51" s="68"/>
      <c r="U51" s="95"/>
      <c r="V51" s="153" t="str">
        <f t="shared" si="0"/>
        <v/>
      </c>
    </row>
    <row r="52" spans="1:22" ht="34.5" hidden="1" customHeight="1" x14ac:dyDescent="0.3">
      <c r="A52" s="17"/>
      <c r="B52" s="79"/>
      <c r="C52" s="79"/>
      <c r="D52" s="53"/>
      <c r="E52" s="79"/>
      <c r="F52" s="79"/>
      <c r="G52" s="79"/>
      <c r="H52" s="79"/>
      <c r="I52" s="79"/>
      <c r="J52" s="79"/>
      <c r="K52" s="79"/>
      <c r="L52" s="54"/>
      <c r="M52" s="54"/>
      <c r="N52" s="55"/>
      <c r="O52" s="80"/>
      <c r="P52" s="79"/>
      <c r="R52" s="152"/>
      <c r="S52" s="68"/>
      <c r="T52" s="68"/>
      <c r="U52" s="95"/>
      <c r="V52" s="153" t="str">
        <f t="shared" si="0"/>
        <v/>
      </c>
    </row>
    <row r="53" spans="1:22" s="235" customFormat="1" ht="16.5" customHeight="1" x14ac:dyDescent="0.35">
      <c r="A53" s="494" t="s">
        <v>290</v>
      </c>
      <c r="B53" s="494"/>
      <c r="C53" s="494"/>
      <c r="D53" s="494"/>
      <c r="E53" s="232"/>
      <c r="F53" s="232"/>
      <c r="G53" s="233" t="s">
        <v>298</v>
      </c>
      <c r="H53" s="233"/>
      <c r="I53" s="232"/>
      <c r="J53" s="234"/>
      <c r="K53" s="232"/>
      <c r="L53" s="232"/>
      <c r="M53" s="232"/>
      <c r="N53" s="232"/>
      <c r="O53" s="232"/>
      <c r="Q53" s="236"/>
      <c r="R53" s="237"/>
      <c r="S53" s="238"/>
      <c r="T53" s="238"/>
      <c r="U53" s="239"/>
      <c r="V53" s="240"/>
    </row>
    <row r="54" spans="1:22" ht="34.5" customHeight="1" x14ac:dyDescent="0.3">
      <c r="A54" s="18"/>
      <c r="B54" s="18"/>
      <c r="C54" s="18"/>
      <c r="D54" s="18"/>
      <c r="E54" s="18"/>
      <c r="F54" s="18"/>
      <c r="G54" s="18"/>
      <c r="H54" s="18"/>
      <c r="I54" s="18"/>
      <c r="J54" s="18"/>
      <c r="K54" s="18"/>
      <c r="L54" s="18"/>
      <c r="M54" s="18"/>
      <c r="N54" s="18"/>
      <c r="O54" s="18"/>
      <c r="R54" s="154"/>
      <c r="S54" s="69"/>
      <c r="T54" s="69"/>
      <c r="U54" s="70"/>
      <c r="V54" s="155"/>
    </row>
    <row r="55" spans="1:22" ht="35.25" customHeight="1" x14ac:dyDescent="0.3">
      <c r="B55" s="18"/>
      <c r="C55" s="18"/>
      <c r="D55" s="18"/>
      <c r="E55" s="18"/>
      <c r="F55" s="18"/>
      <c r="I55" s="18"/>
      <c r="J55" s="18"/>
      <c r="K55" s="18"/>
      <c r="L55" s="18"/>
      <c r="M55" s="18"/>
      <c r="N55" s="18"/>
      <c r="O55" s="18"/>
      <c r="R55" s="154"/>
      <c r="S55" s="69"/>
      <c r="T55" s="69"/>
      <c r="U55" s="70"/>
      <c r="V55" s="155"/>
    </row>
    <row r="56" spans="1:22" s="235" customFormat="1" ht="16.5" customHeight="1" x14ac:dyDescent="0.35">
      <c r="A56" s="494" t="s">
        <v>289</v>
      </c>
      <c r="B56" s="494"/>
      <c r="C56" s="494"/>
      <c r="D56" s="494"/>
      <c r="E56" s="232"/>
      <c r="F56" s="232"/>
      <c r="G56" s="561" t="s">
        <v>299</v>
      </c>
      <c r="H56" s="561"/>
      <c r="I56" s="561"/>
      <c r="J56" s="561"/>
      <c r="K56" s="561"/>
      <c r="L56" s="561"/>
      <c r="M56" s="561"/>
      <c r="N56" s="561"/>
      <c r="O56" s="561"/>
      <c r="Q56" s="236"/>
      <c r="R56" s="237"/>
      <c r="S56" s="238"/>
      <c r="T56" s="238"/>
      <c r="U56" s="239"/>
      <c r="V56" s="240"/>
    </row>
  </sheetData>
  <mergeCells count="26">
    <mergeCell ref="A56:D56"/>
    <mergeCell ref="G56:O56"/>
    <mergeCell ref="A23:C23"/>
    <mergeCell ref="D23:F23"/>
    <mergeCell ref="I23:N23"/>
    <mergeCell ref="O23:P23"/>
    <mergeCell ref="A26:A27"/>
    <mergeCell ref="A53:D53"/>
    <mergeCell ref="A19:C19"/>
    <mergeCell ref="D19:N19"/>
    <mergeCell ref="R19:V19"/>
    <mergeCell ref="A21:C21"/>
    <mergeCell ref="D21:H21"/>
    <mergeCell ref="O21:P21"/>
    <mergeCell ref="L17:P17"/>
    <mergeCell ref="A1:B1"/>
    <mergeCell ref="A3:B3"/>
    <mergeCell ref="A4:B4"/>
    <mergeCell ref="A11:O11"/>
    <mergeCell ref="B13:C13"/>
    <mergeCell ref="E13:J13"/>
    <mergeCell ref="B15:C15"/>
    <mergeCell ref="D15:F15"/>
    <mergeCell ref="G15:I15"/>
    <mergeCell ref="B17:E17"/>
    <mergeCell ref="G17:K17"/>
  </mergeCells>
  <conditionalFormatting sqref="T28">
    <cfRule type="cellIs" dxfId="2201" priority="23" operator="greaterThan">
      <formula>0</formula>
    </cfRule>
    <cfRule type="cellIs" dxfId="2200" priority="24" operator="greaterThan">
      <formula>0</formula>
    </cfRule>
    <cfRule type="cellIs" dxfId="2199" priority="25" operator="lessThan">
      <formula>0</formula>
    </cfRule>
    <cfRule type="cellIs" dxfId="2198" priority="26" operator="notEqual">
      <formula>0</formula>
    </cfRule>
  </conditionalFormatting>
  <conditionalFormatting sqref="T29:T31">
    <cfRule type="cellIs" dxfId="2197" priority="19" operator="greaterThan">
      <formula>0</formula>
    </cfRule>
    <cfRule type="cellIs" dxfId="2196" priority="20" operator="greaterThan">
      <formula>0</formula>
    </cfRule>
    <cfRule type="cellIs" dxfId="2195" priority="21" operator="lessThan">
      <formula>0</formula>
    </cfRule>
    <cfRule type="cellIs" dxfId="2194" priority="22" operator="notEqual">
      <formula>0</formula>
    </cfRule>
  </conditionalFormatting>
  <conditionalFormatting sqref="T32:T49">
    <cfRule type="cellIs" dxfId="2193" priority="15" operator="greaterThan">
      <formula>0</formula>
    </cfRule>
    <cfRule type="cellIs" dxfId="2192" priority="16" operator="greaterThan">
      <formula>0</formula>
    </cfRule>
    <cfRule type="cellIs" dxfId="2191" priority="17" operator="lessThan">
      <formula>0</formula>
    </cfRule>
    <cfRule type="cellIs" dxfId="2190" priority="18" operator="notEqual">
      <formula>0</formula>
    </cfRule>
  </conditionalFormatting>
  <conditionalFormatting sqref="T50:T52">
    <cfRule type="cellIs" dxfId="2189" priority="11" operator="greaterThan">
      <formula>0</formula>
    </cfRule>
    <cfRule type="cellIs" dxfId="2188" priority="12" operator="greaterThan">
      <formula>0</formula>
    </cfRule>
    <cfRule type="cellIs" dxfId="2187" priority="13" operator="lessThan">
      <formula>0</formula>
    </cfRule>
    <cfRule type="cellIs" dxfId="2186" priority="14" operator="notEqual">
      <formula>0</formula>
    </cfRule>
  </conditionalFormatting>
  <conditionalFormatting sqref="K28 K50:K52">
    <cfRule type="expression" dxfId="2185" priority="9">
      <formula>K28&lt;S28</formula>
    </cfRule>
    <cfRule type="expression" dxfId="2184" priority="10">
      <formula>K28&gt;S28</formula>
    </cfRule>
  </conditionalFormatting>
  <conditionalFormatting sqref="J28">
    <cfRule type="cellIs" dxfId="2183" priority="8" operator="greaterThan">
      <formula>90</formula>
    </cfRule>
  </conditionalFormatting>
  <conditionalFormatting sqref="J37:J49">
    <cfRule type="cellIs" dxfId="2182" priority="7" operator="greaterThan">
      <formula>90</formula>
    </cfRule>
  </conditionalFormatting>
  <conditionalFormatting sqref="J50:J52">
    <cfRule type="cellIs" dxfId="2181" priority="6" operator="greaterThan">
      <formula>90</formula>
    </cfRule>
  </conditionalFormatting>
  <conditionalFormatting sqref="K37:K49">
    <cfRule type="expression" dxfId="2180" priority="4">
      <formula>K37&lt;S37</formula>
    </cfRule>
    <cfRule type="expression" dxfId="2179" priority="5">
      <formula>K37&gt;S37</formula>
    </cfRule>
  </conditionalFormatting>
  <conditionalFormatting sqref="K29:K36">
    <cfRule type="expression" dxfId="2178" priority="2">
      <formula>K29&lt;S29</formula>
    </cfRule>
    <cfRule type="expression" dxfId="2177" priority="3">
      <formula>K29&gt;S29</formula>
    </cfRule>
  </conditionalFormatting>
  <conditionalFormatting sqref="J29:J36">
    <cfRule type="cellIs" dxfId="2176" priority="1" operator="greaterThan">
      <formula>90</formula>
    </cfRule>
  </conditionalFormatting>
  <dataValidations count="9">
    <dataValidation type="whole" allowBlank="1" showInputMessage="1" showErrorMessage="1" prompt="La quantité accordée par le point Focal ne peut être supérieure à la somme du CMMa et la quantité commandée pour le trimestre._x000a_Merci de revoir la quantité dans la colonne O._x000a_" sqref="O28:O36">
      <formula1>0</formula1>
      <formula2>+M28+N28</formula2>
    </dataValidation>
    <dataValidation type="whole" allowBlank="1" showInputMessage="1" showErrorMessage="1" prompt="SVP _x000a_Veuillez inscrire le nombre d'ACS dans l'air sanitaire._x000a_Merci" sqref="O23:P23">
      <formula1>0</formula1>
      <formula2>500</formula2>
    </dataValidation>
    <dataValidation type="list" allowBlank="1" showInputMessage="1" showErrorMessage="1" sqref="D23:F23">
      <formula1>typerapport2</formula1>
    </dataValidation>
    <dataValidation errorStyle="information" allowBlank="1" showInputMessage="1" showErrorMessage="1" error="Vérifiez SVP l'inventaire physique,_x000a__x000a_MERI" sqref="K28:K36"/>
    <dataValidation allowBlank="1" showInputMessage="1" showErrorMessage="1" prompt="SVP Saisissez le Nom du site et la date de dépôt de la commande en premier. Merci" sqref="B28:B36"/>
    <dataValidation type="date" errorStyle="warning" allowBlank="1" showInputMessage="1" showErrorMessage="1" promptTitle="Instruction" prompt="SVP Saisissez la date sous le format:_x000a_00/00/0000. exemple 15/09/2016,_x000a_Merci_x000a_" sqref="D21:H21">
      <formula1>42370</formula1>
      <formula2>44926</formula2>
    </dataValidation>
    <dataValidation errorStyle="information" allowBlank="1" showInputMessage="1" showErrorMessage="1" errorTitle="Instruction" error="Saisissez le Texte en MAJUSCULE_x000a_Exemple: CMS AGOE_x000a_Merci" promptTitle="Instruction" prompt="Saisissez le Texte en MAJUSCULE_x000a_Exemple: CMS AGOE_x000a_Merci" sqref="D19:N19"/>
    <dataValidation type="whole" allowBlank="1" showInputMessage="1" showErrorMessage="1" prompt="La valeur ne peut pas être supérieure à 89_x000a_Si tel est le cas déteminer la quantité à commander directement à la colonne M._x000a_merci" sqref="J28:J52">
      <formula1>0</formula1>
      <formula2>89</formula2>
    </dataValidation>
    <dataValidation type="whole" operator="lessThanOrEqual" allowBlank="1" showInputMessage="1" showErrorMessage="1" promptTitle="instruction" prompt="La valeur de la cellule ne peut pas être supérieure à la quantité Totale inscrite dans la colonne D._x000a_Merci de vérifier." sqref="E28:E52">
      <formula1>D28</formula1>
    </dataValidation>
  </dataValidations>
  <pageMargins left="0.21" right="0.23622047244094491" top="0.74803149606299213" bottom="0.74803149606299213" header="0.31496062992125984" footer="0.31496062992125984"/>
  <pageSetup paperSize="9" scale="40" orientation="landscape" r:id="rId1"/>
  <headerFooter alignWithMargins="0">
    <oddFooter>&amp;C&amp;"Arial,Gras"PNLS /IST, Avenue des Armées, -05 BP 424 Lomé –Togo ; Tel 22 20 94 39 Fax : 22 20 94 36    Site Web : www.pnls.tg</oddFooter>
  </headerFooter>
  <drawing r:id="rId2"/>
</worksheet>
</file>

<file path=xl/worksheets/sheet8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rgb="FF00B050"/>
  </sheetPr>
  <dimension ref="A1:AA54"/>
  <sheetViews>
    <sheetView showGridLines="0" view="pageBreakPreview" topLeftCell="A11" zoomScale="80" zoomScaleNormal="125" zoomScaleSheetLayoutView="80" workbookViewId="0">
      <pane xSplit="1" ySplit="15" topLeftCell="B26" activePane="bottomRight" state="frozen"/>
      <selection activeCell="A32" sqref="A32:XFD32"/>
      <selection pane="topRight" activeCell="A32" sqref="A32:XFD32"/>
      <selection pane="bottomLeft" activeCell="A32" sqref="A32:XFD32"/>
      <selection pane="bottomRight" activeCell="D19" sqref="D19:N19"/>
    </sheetView>
  </sheetViews>
  <sheetFormatPr baseColWidth="10" defaultColWidth="7.33203125" defaultRowHeight="13.8" x14ac:dyDescent="0.3"/>
  <cols>
    <col min="1" max="1" width="53.44140625" style="3" customWidth="1"/>
    <col min="2" max="10" width="8.109375" style="3" customWidth="1"/>
    <col min="11" max="11" width="9.88671875" style="3" customWidth="1"/>
    <col min="12" max="12" width="8.88671875" style="3" customWidth="1"/>
    <col min="13" max="13" width="8.44140625" style="3" customWidth="1"/>
    <col min="14" max="14" width="9.44140625" style="3" customWidth="1"/>
    <col min="15" max="15" width="9.5546875" style="39" customWidth="1"/>
    <col min="16" max="16" width="16.44140625" style="3" customWidth="1"/>
    <col min="17" max="17" width="2.109375" style="62" customWidth="1"/>
    <col min="18" max="18" width="7.33203125" style="306" hidden="1" customWidth="1"/>
    <col min="19" max="19" width="7.44140625" style="77" customWidth="1"/>
    <col min="20" max="20" width="10.5546875" style="77" customWidth="1"/>
    <col min="21" max="21" width="7.44140625" style="77" bestFit="1" customWidth="1"/>
    <col min="22" max="22" width="7.88671875" style="78" bestFit="1" customWidth="1"/>
    <col min="23" max="23" width="33.33203125" style="77" customWidth="1"/>
    <col min="24" max="16384" width="7.33203125" style="3"/>
  </cols>
  <sheetData>
    <row r="1" spans="1:23" ht="17.25" customHeight="1" x14ac:dyDescent="0.3">
      <c r="A1" s="549" t="s">
        <v>452</v>
      </c>
      <c r="B1" s="549"/>
      <c r="C1" s="2"/>
      <c r="D1" s="2"/>
      <c r="E1"/>
      <c r="F1"/>
      <c r="G1"/>
      <c r="H1"/>
      <c r="I1"/>
      <c r="J1"/>
      <c r="N1" s="4" t="s">
        <v>1</v>
      </c>
      <c r="O1" s="5"/>
      <c r="S1" s="69"/>
      <c r="T1" s="69"/>
      <c r="U1" s="69"/>
      <c r="V1" s="70"/>
      <c r="W1" s="69"/>
    </row>
    <row r="2" spans="1:23" ht="13.5" customHeight="1" x14ac:dyDescent="0.3">
      <c r="A2" s="1" t="s">
        <v>453</v>
      </c>
      <c r="B2" s="1"/>
      <c r="C2" s="2"/>
      <c r="D2" s="2"/>
      <c r="E2"/>
      <c r="F2"/>
      <c r="G2"/>
      <c r="H2"/>
      <c r="I2"/>
      <c r="J2"/>
      <c r="M2" s="4"/>
      <c r="N2" s="4" t="s">
        <v>3</v>
      </c>
      <c r="O2" s="5"/>
      <c r="S2" s="69"/>
      <c r="T2" s="69"/>
      <c r="U2" s="69"/>
      <c r="V2" s="70"/>
      <c r="W2" s="69"/>
    </row>
    <row r="3" spans="1:23" ht="15.6" x14ac:dyDescent="0.3">
      <c r="A3" s="549" t="s">
        <v>454</v>
      </c>
      <c r="B3" s="549"/>
      <c r="C3" s="2"/>
      <c r="D3" s="2"/>
      <c r="E3"/>
      <c r="F3"/>
      <c r="G3"/>
      <c r="H3"/>
      <c r="I3"/>
      <c r="J3"/>
      <c r="K3" s="5"/>
      <c r="L3" s="5"/>
      <c r="M3" s="5"/>
      <c r="N3" s="5"/>
      <c r="O3" s="5"/>
      <c r="S3" s="69"/>
      <c r="T3" s="69"/>
      <c r="U3" s="69"/>
      <c r="V3" s="70"/>
      <c r="W3" s="69"/>
    </row>
    <row r="4" spans="1:23" ht="33.6" customHeight="1" x14ac:dyDescent="0.3">
      <c r="A4" s="547" t="s">
        <v>455</v>
      </c>
      <c r="B4" s="548"/>
      <c r="C4" s="7"/>
      <c r="D4" s="7"/>
      <c r="E4" s="8"/>
      <c r="F4" s="8"/>
      <c r="G4" s="8"/>
      <c r="H4" s="8"/>
      <c r="I4" s="8"/>
      <c r="J4" s="8"/>
      <c r="K4" s="9"/>
      <c r="L4" s="9"/>
      <c r="M4" s="9"/>
      <c r="N4" s="9"/>
      <c r="O4" s="38"/>
      <c r="S4" s="69"/>
      <c r="T4" s="69"/>
      <c r="U4" s="69"/>
      <c r="V4" s="70"/>
      <c r="W4" s="69"/>
    </row>
    <row r="5" spans="1:23" x14ac:dyDescent="0.3">
      <c r="B5" s="9"/>
      <c r="C5" s="9"/>
      <c r="D5" s="9"/>
      <c r="E5" s="9"/>
      <c r="F5" s="9"/>
      <c r="G5" s="9"/>
      <c r="H5" s="9"/>
      <c r="I5" s="9"/>
      <c r="J5" s="9"/>
      <c r="K5" s="9"/>
      <c r="L5" s="9"/>
      <c r="M5" s="9"/>
      <c r="N5" s="9"/>
      <c r="O5" s="38"/>
      <c r="S5" s="69"/>
      <c r="T5" s="69"/>
      <c r="U5" s="69"/>
      <c r="V5" s="70"/>
      <c r="W5" s="69"/>
    </row>
    <row r="6" spans="1:23" ht="15.6" x14ac:dyDescent="0.3">
      <c r="A6" s="6" t="s">
        <v>232</v>
      </c>
      <c r="B6" s="9"/>
      <c r="C6" s="9"/>
      <c r="D6" s="9"/>
      <c r="E6" s="9"/>
      <c r="F6" s="9"/>
      <c r="G6" s="9"/>
      <c r="H6" s="9"/>
      <c r="I6" s="9"/>
      <c r="J6" s="9"/>
      <c r="K6" s="9"/>
      <c r="L6" s="9"/>
      <c r="M6" s="9"/>
      <c r="N6" s="9"/>
      <c r="O6" s="38"/>
      <c r="S6" s="69"/>
      <c r="T6" s="69"/>
      <c r="U6" s="69"/>
      <c r="V6" s="70"/>
      <c r="W6" s="69"/>
    </row>
    <row r="7" spans="1:23" x14ac:dyDescent="0.3">
      <c r="A7" s="10"/>
      <c r="B7" s="9"/>
      <c r="C7" s="9"/>
      <c r="D7" s="9"/>
      <c r="E7" s="9"/>
      <c r="F7" s="9"/>
      <c r="G7" s="9"/>
      <c r="H7" s="9"/>
      <c r="I7" s="9"/>
      <c r="J7" s="9"/>
      <c r="K7" s="9"/>
      <c r="L7" s="9"/>
      <c r="M7" s="9"/>
      <c r="N7" s="9"/>
      <c r="O7" s="38"/>
      <c r="S7" s="69"/>
      <c r="T7" s="69"/>
      <c r="U7" s="69"/>
      <c r="V7" s="70"/>
      <c r="W7" s="69"/>
    </row>
    <row r="8" spans="1:23" x14ac:dyDescent="0.3">
      <c r="A8" s="10"/>
      <c r="B8" s="9"/>
      <c r="C8" s="9"/>
      <c r="D8" s="9"/>
      <c r="E8" s="9"/>
      <c r="F8" s="9"/>
      <c r="G8" s="9"/>
      <c r="H8" s="9"/>
      <c r="I8" s="9"/>
      <c r="J8" s="9"/>
      <c r="K8" s="9"/>
      <c r="L8" s="9"/>
      <c r="M8" s="9"/>
      <c r="N8" s="9"/>
      <c r="O8" s="38"/>
      <c r="S8" s="69"/>
      <c r="T8" s="69"/>
      <c r="U8" s="69"/>
      <c r="V8" s="70"/>
      <c r="W8" s="69"/>
    </row>
    <row r="9" spans="1:23" x14ac:dyDescent="0.3">
      <c r="A9" s="10"/>
      <c r="B9" s="9"/>
      <c r="C9" s="9"/>
      <c r="D9" s="9"/>
      <c r="E9" s="9"/>
      <c r="F9" s="9"/>
      <c r="G9" s="9"/>
      <c r="H9" s="9"/>
      <c r="I9" s="9"/>
      <c r="J9" s="9"/>
      <c r="K9" s="9"/>
      <c r="L9" s="9"/>
      <c r="M9" s="9"/>
      <c r="N9" s="9"/>
      <c r="O9" s="38"/>
      <c r="S9" s="69"/>
      <c r="T9" s="69"/>
      <c r="U9" s="69"/>
      <c r="V9" s="70"/>
      <c r="W9" s="69"/>
    </row>
    <row r="10" spans="1:23" x14ac:dyDescent="0.3">
      <c r="S10" s="69"/>
      <c r="T10" s="69"/>
      <c r="U10" s="69"/>
      <c r="V10" s="70"/>
      <c r="W10" s="69"/>
    </row>
    <row r="11" spans="1:23" ht="19.5" customHeight="1" x14ac:dyDescent="0.3">
      <c r="A11" s="555" t="s">
        <v>263</v>
      </c>
      <c r="B11" s="555"/>
      <c r="C11" s="555"/>
      <c r="D11" s="555"/>
      <c r="E11" s="555"/>
      <c r="F11" s="555"/>
      <c r="G11" s="555"/>
      <c r="H11" s="555"/>
      <c r="I11" s="555"/>
      <c r="J11" s="555"/>
      <c r="K11" s="555"/>
      <c r="L11" s="555"/>
      <c r="M11" s="555"/>
      <c r="N11" s="555"/>
      <c r="O11" s="555"/>
      <c r="P11" s="40"/>
      <c r="S11" s="69"/>
      <c r="T11" s="69"/>
      <c r="U11" s="69"/>
      <c r="V11" s="70"/>
      <c r="W11" s="69"/>
    </row>
    <row r="12" spans="1:23" ht="1.5" customHeight="1" thickBot="1" x14ac:dyDescent="0.35">
      <c r="A12" s="11"/>
      <c r="B12" s="11"/>
      <c r="C12" s="11"/>
      <c r="D12" s="11"/>
      <c r="E12" s="11"/>
      <c r="F12" s="11"/>
      <c r="G12" s="11"/>
      <c r="H12" s="11"/>
      <c r="I12" s="11"/>
      <c r="J12" s="11"/>
      <c r="K12" s="11"/>
      <c r="L12" s="11"/>
      <c r="M12" s="11"/>
      <c r="N12" s="11"/>
      <c r="O12" s="11"/>
      <c r="S12" s="69"/>
      <c r="T12" s="69"/>
      <c r="U12" s="69"/>
      <c r="V12" s="70"/>
      <c r="W12" s="69"/>
    </row>
    <row r="13" spans="1:23" s="42" customFormat="1" ht="20.25" hidden="1" customHeight="1" thickBot="1" x14ac:dyDescent="0.35">
      <c r="A13" s="434" t="s">
        <v>5</v>
      </c>
      <c r="B13" s="556">
        <f>'Info District'!G11</f>
        <v>2025</v>
      </c>
      <c r="C13" s="557"/>
      <c r="E13" s="550"/>
      <c r="F13" s="550"/>
      <c r="G13" s="550"/>
      <c r="H13" s="550"/>
      <c r="I13" s="550"/>
      <c r="J13" s="554"/>
      <c r="Q13" s="63"/>
      <c r="R13" s="307"/>
      <c r="S13" s="71"/>
      <c r="T13" s="71"/>
      <c r="U13" s="71"/>
      <c r="V13" s="72"/>
      <c r="W13" s="71"/>
    </row>
    <row r="14" spans="1:23" s="42" customFormat="1" ht="7.5" hidden="1" customHeight="1" thickBot="1" x14ac:dyDescent="0.35">
      <c r="A14" s="434"/>
      <c r="B14" s="13"/>
      <c r="C14" s="13"/>
      <c r="D14" s="13"/>
      <c r="O14" s="15"/>
      <c r="Q14" s="63"/>
      <c r="R14" s="307"/>
      <c r="S14" s="71"/>
      <c r="T14" s="71"/>
      <c r="U14" s="71"/>
      <c r="V14" s="72"/>
      <c r="W14" s="71"/>
    </row>
    <row r="15" spans="1:23" s="42" customFormat="1" ht="16.5" hidden="1" customHeight="1" thickBot="1" x14ac:dyDescent="0.35">
      <c r="A15" s="434" t="s">
        <v>7</v>
      </c>
      <c r="B15" s="558" t="str">
        <f>'Info District'!G12</f>
        <v>PLATEAUX</v>
      </c>
      <c r="C15" s="559"/>
      <c r="D15" s="550" t="s">
        <v>8</v>
      </c>
      <c r="E15" s="550"/>
      <c r="F15" s="550"/>
      <c r="G15" s="551" t="str">
        <f>'Info District'!G13</f>
        <v>Agou</v>
      </c>
      <c r="H15" s="552"/>
      <c r="I15" s="553"/>
      <c r="L15" s="11"/>
      <c r="M15" s="11"/>
      <c r="N15" s="11"/>
      <c r="O15" s="11"/>
      <c r="P15" s="11"/>
      <c r="Q15" s="63"/>
      <c r="R15" s="307"/>
      <c r="S15" s="71"/>
      <c r="T15" s="71"/>
      <c r="U15" s="71"/>
      <c r="V15" s="73"/>
      <c r="W15" s="71"/>
    </row>
    <row r="16" spans="1:23" s="42" customFormat="1" ht="3.75" hidden="1" customHeight="1" thickBot="1" x14ac:dyDescent="0.35">
      <c r="A16" s="139"/>
      <c r="B16" s="15"/>
      <c r="C16" s="15"/>
      <c r="D16" s="15"/>
      <c r="E16" s="15"/>
      <c r="K16" s="15"/>
      <c r="L16" s="15"/>
      <c r="M16" s="15"/>
      <c r="O16" s="15"/>
      <c r="Q16" s="63"/>
      <c r="R16" s="307"/>
      <c r="S16" s="71"/>
      <c r="T16" s="71"/>
      <c r="U16" s="71"/>
      <c r="V16" s="72"/>
      <c r="W16" s="71"/>
    </row>
    <row r="17" spans="1:27" s="42" customFormat="1" ht="18" hidden="1" customHeight="1" thickBot="1" x14ac:dyDescent="0.35">
      <c r="A17" s="434" t="s">
        <v>9</v>
      </c>
      <c r="B17" s="556" t="str">
        <f>'Info District'!G17</f>
        <v>Avril à Juin 2025</v>
      </c>
      <c r="C17" s="560"/>
      <c r="D17" s="560"/>
      <c r="E17" s="557"/>
      <c r="G17" s="550" t="s">
        <v>11</v>
      </c>
      <c r="H17" s="550"/>
      <c r="I17" s="550"/>
      <c r="J17" s="550"/>
      <c r="K17" s="554"/>
      <c r="L17" s="551" t="str">
        <f>'Info District'!G18</f>
        <v>Juillet à Septembre 2025</v>
      </c>
      <c r="M17" s="552"/>
      <c r="N17" s="552"/>
      <c r="O17" s="552"/>
      <c r="P17" s="553"/>
      <c r="Q17" s="63"/>
      <c r="R17" s="307"/>
      <c r="S17" s="71"/>
      <c r="T17" s="71"/>
      <c r="U17" s="71"/>
      <c r="V17" s="72"/>
      <c r="W17" s="71"/>
    </row>
    <row r="18" spans="1:27" s="9" customFormat="1" ht="2.25" hidden="1" customHeight="1" thickBot="1" x14ac:dyDescent="0.3">
      <c r="B18" s="43"/>
      <c r="C18" s="43"/>
      <c r="D18" s="43"/>
      <c r="E18" s="44"/>
      <c r="F18" s="43"/>
      <c r="G18" s="45"/>
      <c r="H18" s="45"/>
      <c r="I18" s="45"/>
      <c r="J18" s="45"/>
      <c r="K18" s="45"/>
      <c r="L18" s="45"/>
      <c r="M18" s="45"/>
      <c r="O18" s="38"/>
      <c r="Q18" s="64"/>
      <c r="R18" s="308"/>
      <c r="S18" s="74"/>
      <c r="T18" s="74"/>
      <c r="U18" s="74"/>
      <c r="V18" s="75"/>
      <c r="W18" s="74"/>
    </row>
    <row r="19" spans="1:27" s="9" customFormat="1" ht="21" customHeight="1" thickBot="1" x14ac:dyDescent="0.35">
      <c r="A19" s="532" t="s">
        <v>12</v>
      </c>
      <c r="B19" s="532"/>
      <c r="C19" s="533"/>
      <c r="D19" s="538"/>
      <c r="E19" s="539"/>
      <c r="F19" s="539"/>
      <c r="G19" s="539"/>
      <c r="H19" s="539"/>
      <c r="I19" s="539"/>
      <c r="J19" s="539"/>
      <c r="K19" s="539"/>
      <c r="L19" s="539"/>
      <c r="M19" s="539"/>
      <c r="N19" s="540"/>
      <c r="O19" s="11"/>
      <c r="P19" s="241" t="str">
        <f>'Info District'!H17</f>
        <v>T2</v>
      </c>
      <c r="Q19" s="65"/>
      <c r="R19" s="309"/>
      <c r="S19" s="535" t="s">
        <v>96</v>
      </c>
      <c r="T19" s="536"/>
      <c r="U19" s="536"/>
      <c r="V19" s="536"/>
      <c r="W19" s="537"/>
    </row>
    <row r="20" spans="1:27" s="9" customFormat="1" ht="4.5" customHeight="1" thickBot="1" x14ac:dyDescent="0.35">
      <c r="A20" s="12"/>
      <c r="B20" s="12"/>
      <c r="C20" s="12"/>
      <c r="D20" s="12"/>
      <c r="E20" s="12"/>
      <c r="F20" s="12"/>
      <c r="G20" s="13"/>
      <c r="H20" s="13"/>
      <c r="I20" s="13"/>
      <c r="J20" s="13"/>
      <c r="K20" s="13"/>
      <c r="L20" s="14"/>
      <c r="M20" s="14"/>
      <c r="N20" s="14"/>
      <c r="O20" s="14"/>
      <c r="Q20" s="64"/>
      <c r="R20" s="308"/>
      <c r="S20" s="146"/>
      <c r="T20" s="74"/>
      <c r="U20" s="74"/>
      <c r="V20" s="76"/>
      <c r="W20" s="147"/>
    </row>
    <row r="21" spans="1:27" s="9" customFormat="1" ht="32.25" customHeight="1" thickBot="1" x14ac:dyDescent="0.35">
      <c r="A21" s="532" t="s">
        <v>240</v>
      </c>
      <c r="B21" s="532"/>
      <c r="C21" s="533"/>
      <c r="D21" s="543" t="s">
        <v>264</v>
      </c>
      <c r="E21" s="544"/>
      <c r="F21" s="545"/>
      <c r="G21" s="534" t="s">
        <v>6</v>
      </c>
      <c r="H21" s="534"/>
      <c r="I21" s="534"/>
      <c r="J21" s="534"/>
      <c r="K21" s="534"/>
      <c r="L21" s="546"/>
      <c r="M21" s="539"/>
      <c r="N21" s="539"/>
      <c r="O21" s="539"/>
      <c r="P21" s="540"/>
      <c r="Q21" s="64"/>
      <c r="R21" s="308"/>
      <c r="S21" s="146"/>
      <c r="T21" s="74"/>
      <c r="U21" s="74"/>
      <c r="V21" s="76"/>
      <c r="W21" s="147"/>
    </row>
    <row r="22" spans="1:27" s="9" customFormat="1" ht="6" customHeight="1" x14ac:dyDescent="0.3">
      <c r="A22" s="12"/>
      <c r="B22" s="12"/>
      <c r="C22" s="12"/>
      <c r="D22" s="12"/>
      <c r="E22" s="12"/>
      <c r="F22" s="12"/>
      <c r="G22" s="534"/>
      <c r="H22" s="534"/>
      <c r="I22" s="534"/>
      <c r="J22" s="534"/>
      <c r="K22" s="534"/>
      <c r="L22" s="14"/>
      <c r="M22" s="14"/>
      <c r="N22" s="14"/>
      <c r="O22" s="14"/>
      <c r="Q22" s="64"/>
      <c r="R22" s="308"/>
      <c r="S22" s="146"/>
      <c r="T22" s="74"/>
      <c r="U22" s="74"/>
      <c r="V22" s="76"/>
      <c r="W22" s="147"/>
    </row>
    <row r="23" spans="1:27" s="9" customFormat="1" ht="3.75" customHeight="1" thickBot="1" x14ac:dyDescent="0.35">
      <c r="A23" s="12"/>
      <c r="B23" s="12"/>
      <c r="C23" s="12"/>
      <c r="D23" s="12"/>
      <c r="E23" s="12"/>
      <c r="F23" s="12"/>
      <c r="G23" s="13"/>
      <c r="H23" s="13"/>
      <c r="I23" s="13"/>
      <c r="J23" s="13"/>
      <c r="K23" s="13"/>
      <c r="L23" s="14"/>
      <c r="M23" s="14"/>
      <c r="N23" s="14"/>
      <c r="O23" s="14"/>
      <c r="Q23" s="64"/>
      <c r="R23" s="308"/>
      <c r="S23" s="146"/>
      <c r="T23" s="74"/>
      <c r="U23" s="74"/>
      <c r="V23" s="76"/>
      <c r="W23" s="147"/>
    </row>
    <row r="24" spans="1:27" ht="76.5" customHeight="1" thickBot="1" x14ac:dyDescent="0.35">
      <c r="A24" s="541" t="s">
        <v>13</v>
      </c>
      <c r="B24" s="16" t="s">
        <v>14</v>
      </c>
      <c r="C24" s="108" t="s">
        <v>15</v>
      </c>
      <c r="D24" s="118" t="s">
        <v>16</v>
      </c>
      <c r="E24" s="117" t="s">
        <v>17</v>
      </c>
      <c r="F24" s="351" t="s">
        <v>18</v>
      </c>
      <c r="G24" s="16" t="s">
        <v>233</v>
      </c>
      <c r="H24" s="16" t="s">
        <v>234</v>
      </c>
      <c r="I24" s="16" t="s">
        <v>19</v>
      </c>
      <c r="J24" s="16" t="s">
        <v>20</v>
      </c>
      <c r="K24" s="108" t="s">
        <v>21</v>
      </c>
      <c r="L24" s="136" t="s">
        <v>22</v>
      </c>
      <c r="M24" s="137" t="s">
        <v>236</v>
      </c>
      <c r="N24" s="138" t="s">
        <v>23</v>
      </c>
      <c r="O24" s="109" t="s">
        <v>39</v>
      </c>
      <c r="P24" s="16" t="s">
        <v>40</v>
      </c>
      <c r="S24" s="148" t="s">
        <v>237</v>
      </c>
      <c r="T24" s="140" t="s">
        <v>93</v>
      </c>
      <c r="U24" s="140" t="s">
        <v>239</v>
      </c>
      <c r="V24" s="140" t="s">
        <v>238</v>
      </c>
      <c r="W24" s="149" t="s">
        <v>97</v>
      </c>
    </row>
    <row r="25" spans="1:27" s="47" customFormat="1" ht="31.2" customHeight="1" x14ac:dyDescent="0.3">
      <c r="A25" s="542"/>
      <c r="B25" s="46" t="s">
        <v>24</v>
      </c>
      <c r="C25" s="46" t="s">
        <v>25</v>
      </c>
      <c r="D25" s="112" t="s">
        <v>26</v>
      </c>
      <c r="E25" s="46" t="s">
        <v>27</v>
      </c>
      <c r="F25" s="46"/>
      <c r="G25" s="46" t="s">
        <v>28</v>
      </c>
      <c r="H25" s="46"/>
      <c r="I25" s="46" t="s">
        <v>29</v>
      </c>
      <c r="J25" s="46"/>
      <c r="K25" s="131" t="s">
        <v>235</v>
      </c>
      <c r="L25" s="133"/>
      <c r="M25" s="134"/>
      <c r="N25" s="135"/>
      <c r="O25" s="132" t="s">
        <v>30</v>
      </c>
      <c r="P25" s="46"/>
      <c r="Q25" s="66"/>
      <c r="R25" s="310"/>
      <c r="S25" s="150"/>
      <c r="T25" s="67" t="s">
        <v>94</v>
      </c>
      <c r="U25" s="67" t="s">
        <v>95</v>
      </c>
      <c r="V25" s="94"/>
      <c r="W25" s="151" t="str">
        <f>IF(J26&lt;=0,"",IF(J26=90,$X$26))</f>
        <v/>
      </c>
      <c r="X25" s="37" t="s">
        <v>98</v>
      </c>
    </row>
    <row r="26" spans="1:27" ht="31.2" customHeight="1" x14ac:dyDescent="0.3">
      <c r="A26" s="322" t="str">
        <f>CDT!B26</f>
        <v>Artéméther-Luméfantrine 6cp (AL)</v>
      </c>
      <c r="B26" s="247"/>
      <c r="C26" s="248"/>
      <c r="D26" s="302" t="str">
        <f>IF(B26&lt;&gt;"",B26+C26,"")</f>
        <v/>
      </c>
      <c r="E26" s="249"/>
      <c r="F26" s="247"/>
      <c r="G26" s="247"/>
      <c r="H26" s="247"/>
      <c r="I26" s="247"/>
      <c r="J26" s="247"/>
      <c r="K26" s="248"/>
      <c r="L26" s="431" t="str">
        <f>IF(B26&lt;&gt;"",IF(J26=0,E26,((E26*90)/(90-J26))),"0")</f>
        <v>0</v>
      </c>
      <c r="M26" s="428" t="str">
        <f>IF(B26&lt;&gt;"",((E26/S26)*30),"0")</f>
        <v>0</v>
      </c>
      <c r="N26" s="250" t="str">
        <f>IF(B26&lt;&gt;"",IF(J26=0,((E26+L26)-K26),((M26*6)-K26)),"0")</f>
        <v>0</v>
      </c>
      <c r="O26" s="251"/>
      <c r="P26" s="313"/>
      <c r="R26" s="312">
        <f>+L26+N26</f>
        <v>0</v>
      </c>
      <c r="S26" s="152">
        <f>(90-J26)</f>
        <v>90</v>
      </c>
      <c r="T26" s="68" t="e">
        <f t="shared" ref="T26:T47" si="0">D26-(E26+G26+I26+H26)</f>
        <v>#VALUE!</v>
      </c>
      <c r="U26" s="68" t="e">
        <f>K26-T26</f>
        <v>#VALUE!</v>
      </c>
      <c r="V26" s="95">
        <v>6</v>
      </c>
      <c r="W26" s="153" t="e">
        <f t="shared" ref="W26:W50" si="1">IF(U26=0,"",$X$25)</f>
        <v>#VALUE!</v>
      </c>
      <c r="X26" s="37" t="s">
        <v>203</v>
      </c>
      <c r="Y26" s="107">
        <f>+O26</f>
        <v>0</v>
      </c>
    </row>
    <row r="27" spans="1:27" ht="31.2" customHeight="1" x14ac:dyDescent="0.3">
      <c r="A27" s="322" t="str">
        <f>CDT!B27</f>
        <v>Artéméther-Luméfantrine 12cp (AL)</v>
      </c>
      <c r="B27" s="247"/>
      <c r="C27" s="248"/>
      <c r="D27" s="302" t="str">
        <f t="shared" ref="D27" si="2">IF(B27&lt;&gt;"",B27+C27,"")</f>
        <v/>
      </c>
      <c r="E27" s="249"/>
      <c r="F27" s="247"/>
      <c r="G27" s="247"/>
      <c r="H27" s="247"/>
      <c r="I27" s="247"/>
      <c r="J27" s="247"/>
      <c r="K27" s="248"/>
      <c r="L27" s="431" t="str">
        <f t="shared" ref="L27:L49" si="3">IF(B27&lt;&gt;"",IF(J27=0,E27,((E27*90)/(90-J27))),"0")</f>
        <v>0</v>
      </c>
      <c r="M27" s="428" t="str">
        <f t="shared" ref="M27:M49" si="4">IF(B27&lt;&gt;"",((E27/S27)*30),"0")</f>
        <v>0</v>
      </c>
      <c r="N27" s="250" t="str">
        <f t="shared" ref="N27:N49" si="5">IF(B27&lt;&gt;"",IF(J27=0,((E27+L27)-K27),((M27*6)-K27)),"0")</f>
        <v>0</v>
      </c>
      <c r="O27" s="251"/>
      <c r="P27" s="247"/>
      <c r="R27" s="312">
        <f t="shared" ref="R27:R49" si="6">+L27+N27</f>
        <v>0</v>
      </c>
      <c r="S27" s="152">
        <f t="shared" ref="S27:S49" si="7">(90-J27)</f>
        <v>90</v>
      </c>
      <c r="T27" s="68" t="e">
        <f t="shared" si="0"/>
        <v>#VALUE!</v>
      </c>
      <c r="U27" s="68" t="e">
        <f t="shared" ref="U27:U49" si="8">K27-T27</f>
        <v>#VALUE!</v>
      </c>
      <c r="V27" s="95">
        <v>12</v>
      </c>
      <c r="W27" s="153" t="e">
        <f t="shared" si="1"/>
        <v>#VALUE!</v>
      </c>
      <c r="Y27" s="107">
        <f t="shared" ref="Y27:Y48" si="9">+O27</f>
        <v>0</v>
      </c>
    </row>
    <row r="28" spans="1:27" ht="31.2" customHeight="1" x14ac:dyDescent="0.3">
      <c r="A28" s="322" t="str">
        <f>CDT!B28</f>
        <v>Artéméther-Luméfantrine 18cp (AL)</v>
      </c>
      <c r="B28" s="247"/>
      <c r="C28" s="248"/>
      <c r="D28" s="302" t="str">
        <f>IF(B28&lt;&gt;"",B28+C28,"")</f>
        <v/>
      </c>
      <c r="E28" s="249"/>
      <c r="F28" s="247"/>
      <c r="G28" s="247"/>
      <c r="H28" s="247"/>
      <c r="I28" s="247"/>
      <c r="J28" s="247"/>
      <c r="K28" s="248"/>
      <c r="L28" s="431" t="str">
        <f t="shared" si="3"/>
        <v>0</v>
      </c>
      <c r="M28" s="428" t="str">
        <f t="shared" si="4"/>
        <v>0</v>
      </c>
      <c r="N28" s="250" t="str">
        <f t="shared" si="5"/>
        <v>0</v>
      </c>
      <c r="O28" s="251"/>
      <c r="P28" s="247"/>
      <c r="R28" s="312">
        <f t="shared" si="6"/>
        <v>0</v>
      </c>
      <c r="S28" s="152">
        <f t="shared" si="7"/>
        <v>90</v>
      </c>
      <c r="T28" s="68" t="e">
        <f t="shared" si="0"/>
        <v>#VALUE!</v>
      </c>
      <c r="U28" s="68" t="e">
        <f t="shared" si="8"/>
        <v>#VALUE!</v>
      </c>
      <c r="V28" s="95">
        <v>18</v>
      </c>
      <c r="W28" s="153" t="e">
        <f t="shared" si="1"/>
        <v>#VALUE!</v>
      </c>
      <c r="Y28" s="107">
        <f t="shared" si="9"/>
        <v>0</v>
      </c>
    </row>
    <row r="29" spans="1:27" ht="31.2" customHeight="1" x14ac:dyDescent="0.3">
      <c r="A29" s="322" t="str">
        <f>CDT!B29</f>
        <v>Artéméther-Luméfantrine 24cp (AL)</v>
      </c>
      <c r="B29" s="247"/>
      <c r="C29" s="248"/>
      <c r="D29" s="302" t="str">
        <f>IF(B29&lt;&gt;"",B29+C29,"")</f>
        <v/>
      </c>
      <c r="E29" s="249"/>
      <c r="F29" s="247"/>
      <c r="G29" s="247"/>
      <c r="H29" s="247"/>
      <c r="I29" s="247"/>
      <c r="J29" s="247"/>
      <c r="K29" s="248"/>
      <c r="L29" s="431" t="str">
        <f t="shared" si="3"/>
        <v>0</v>
      </c>
      <c r="M29" s="428" t="str">
        <f t="shared" si="4"/>
        <v>0</v>
      </c>
      <c r="N29" s="250" t="str">
        <f t="shared" si="5"/>
        <v>0</v>
      </c>
      <c r="O29" s="251"/>
      <c r="P29" s="247"/>
      <c r="R29" s="312">
        <f t="shared" si="6"/>
        <v>0</v>
      </c>
      <c r="S29" s="152">
        <f t="shared" si="7"/>
        <v>90</v>
      </c>
      <c r="T29" s="68" t="e">
        <f t="shared" si="0"/>
        <v>#VALUE!</v>
      </c>
      <c r="U29" s="68" t="e">
        <f t="shared" si="8"/>
        <v>#VALUE!</v>
      </c>
      <c r="V29" s="95">
        <v>24</v>
      </c>
      <c r="W29" s="153" t="e">
        <f t="shared" si="1"/>
        <v>#VALUE!</v>
      </c>
      <c r="Y29" s="107">
        <f t="shared" si="9"/>
        <v>0</v>
      </c>
    </row>
    <row r="30" spans="1:27" ht="31.2" customHeight="1" x14ac:dyDescent="0.3">
      <c r="A30" s="322" t="str">
        <f>CDT!B30</f>
        <v>Artéméther injectable 40 mg</v>
      </c>
      <c r="B30" s="247"/>
      <c r="C30" s="248"/>
      <c r="D30" s="302" t="str">
        <f t="shared" ref="D30:D49" si="10">IF(B30&lt;&gt;"",B30+C30,"")</f>
        <v/>
      </c>
      <c r="E30" s="249"/>
      <c r="F30" s="247"/>
      <c r="G30" s="247"/>
      <c r="H30" s="247"/>
      <c r="I30" s="247"/>
      <c r="J30" s="247"/>
      <c r="K30" s="248"/>
      <c r="L30" s="431" t="str">
        <f t="shared" si="3"/>
        <v>0</v>
      </c>
      <c r="M30" s="428" t="str">
        <f t="shared" si="4"/>
        <v>0</v>
      </c>
      <c r="N30" s="250" t="str">
        <f t="shared" si="5"/>
        <v>0</v>
      </c>
      <c r="O30" s="251"/>
      <c r="P30" s="247"/>
      <c r="R30" s="312">
        <f t="shared" si="6"/>
        <v>0</v>
      </c>
      <c r="S30" s="152">
        <f t="shared" si="7"/>
        <v>90</v>
      </c>
      <c r="T30" s="68" t="e">
        <f t="shared" si="0"/>
        <v>#VALUE!</v>
      </c>
      <c r="U30" s="68" t="e">
        <f t="shared" si="8"/>
        <v>#VALUE!</v>
      </c>
      <c r="V30" s="95">
        <v>1</v>
      </c>
      <c r="W30" s="153" t="e">
        <f t="shared" si="1"/>
        <v>#VALUE!</v>
      </c>
      <c r="Y30" s="107">
        <f t="shared" si="9"/>
        <v>0</v>
      </c>
    </row>
    <row r="31" spans="1:27" ht="34.5" customHeight="1" x14ac:dyDescent="0.3">
      <c r="A31" s="322" t="str">
        <f>CDT!B31</f>
        <v>Artéméther injectable 80 mg</v>
      </c>
      <c r="B31" s="247"/>
      <c r="C31" s="248"/>
      <c r="D31" s="302" t="str">
        <f t="shared" si="10"/>
        <v/>
      </c>
      <c r="E31" s="249"/>
      <c r="F31" s="247"/>
      <c r="G31" s="247"/>
      <c r="H31" s="247"/>
      <c r="I31" s="247"/>
      <c r="J31" s="247"/>
      <c r="K31" s="248"/>
      <c r="L31" s="431" t="str">
        <f t="shared" si="3"/>
        <v>0</v>
      </c>
      <c r="M31" s="428" t="str">
        <f t="shared" si="4"/>
        <v>0</v>
      </c>
      <c r="N31" s="250" t="str">
        <f t="shared" si="5"/>
        <v>0</v>
      </c>
      <c r="O31" s="251"/>
      <c r="P31" s="247"/>
      <c r="R31" s="312">
        <f t="shared" si="6"/>
        <v>0</v>
      </c>
      <c r="S31" s="152">
        <f t="shared" si="7"/>
        <v>90</v>
      </c>
      <c r="T31" s="68" t="e">
        <f t="shared" si="0"/>
        <v>#VALUE!</v>
      </c>
      <c r="U31" s="68" t="e">
        <f t="shared" si="8"/>
        <v>#VALUE!</v>
      </c>
      <c r="V31" s="95">
        <v>1</v>
      </c>
      <c r="W31" s="153" t="e">
        <f t="shared" si="1"/>
        <v>#VALUE!</v>
      </c>
      <c r="Y31" s="107">
        <f t="shared" si="9"/>
        <v>0</v>
      </c>
    </row>
    <row r="32" spans="1:27" ht="34.5" customHeight="1" x14ac:dyDescent="0.3">
      <c r="A32" s="435" t="str">
        <f>CDT!B32</f>
        <v>Artésunate injectable 60 mg</v>
      </c>
      <c r="B32" s="247"/>
      <c r="C32" s="248"/>
      <c r="D32" s="302" t="str">
        <f t="shared" si="10"/>
        <v/>
      </c>
      <c r="E32" s="249"/>
      <c r="F32" s="247"/>
      <c r="G32" s="247"/>
      <c r="H32" s="247"/>
      <c r="I32" s="247"/>
      <c r="J32" s="247"/>
      <c r="K32" s="248"/>
      <c r="L32" s="438" t="str">
        <f t="shared" si="3"/>
        <v>0</v>
      </c>
      <c r="M32" s="314" t="str">
        <f>IF(B32&lt;&gt;"",((E32/S32:S32)*30),"0")</f>
        <v>0</v>
      </c>
      <c r="N32" s="432" t="str">
        <f>IF(B32&lt;&gt;"",IF(J32=0,AA32,IF(J32&gt;0,((M32/30)*J32)+AA32)),"0")</f>
        <v>0</v>
      </c>
      <c r="O32" s="433"/>
      <c r="P32" s="247"/>
      <c r="R32" s="312">
        <f t="shared" si="6"/>
        <v>0</v>
      </c>
      <c r="S32" s="429">
        <f t="shared" si="7"/>
        <v>90</v>
      </c>
      <c r="T32" s="436" t="e">
        <f>D32-(E32+G32+I32+H32)</f>
        <v>#VALUE!</v>
      </c>
      <c r="U32" s="436" t="e">
        <f t="shared" si="8"/>
        <v>#VALUE!</v>
      </c>
      <c r="V32" s="430">
        <v>1</v>
      </c>
      <c r="W32" s="437" t="e">
        <f t="shared" si="1"/>
        <v>#VALUE!</v>
      </c>
      <c r="Y32" s="107">
        <f t="shared" si="9"/>
        <v>0</v>
      </c>
      <c r="AA32" s="3">
        <f>((F32*10)+L32-K32)</f>
        <v>0</v>
      </c>
    </row>
    <row r="33" spans="1:25" ht="34.5" customHeight="1" x14ac:dyDescent="0.3">
      <c r="A33" s="322" t="str">
        <f>CDT!B33</f>
        <v xml:space="preserve"> Sulfadoxine Pyriméthamine:  (SP)</v>
      </c>
      <c r="B33" s="247"/>
      <c r="C33" s="248"/>
      <c r="D33" s="302" t="str">
        <f t="shared" si="10"/>
        <v/>
      </c>
      <c r="E33" s="249"/>
      <c r="F33" s="247"/>
      <c r="G33" s="247"/>
      <c r="H33" s="247"/>
      <c r="I33" s="247"/>
      <c r="J33" s="247"/>
      <c r="K33" s="248"/>
      <c r="L33" s="431" t="str">
        <f t="shared" si="3"/>
        <v>0</v>
      </c>
      <c r="M33" s="428" t="str">
        <f t="shared" si="4"/>
        <v>0</v>
      </c>
      <c r="N33" s="250" t="str">
        <f t="shared" si="5"/>
        <v>0</v>
      </c>
      <c r="O33" s="251"/>
      <c r="P33" s="247"/>
      <c r="R33" s="312">
        <f t="shared" si="6"/>
        <v>0</v>
      </c>
      <c r="S33" s="152">
        <f t="shared" si="7"/>
        <v>90</v>
      </c>
      <c r="T33" s="68" t="e">
        <f t="shared" si="0"/>
        <v>#VALUE!</v>
      </c>
      <c r="U33" s="68" t="e">
        <f t="shared" si="8"/>
        <v>#VALUE!</v>
      </c>
      <c r="V33" s="95">
        <v>3</v>
      </c>
      <c r="W33" s="153" t="e">
        <f t="shared" si="1"/>
        <v>#VALUE!</v>
      </c>
      <c r="Y33" s="107">
        <f t="shared" si="9"/>
        <v>0</v>
      </c>
    </row>
    <row r="34" spans="1:25" ht="34.5" customHeight="1" x14ac:dyDescent="0.3">
      <c r="A34" s="322" t="str">
        <f>CDT!B34</f>
        <v>Test de Diagnostic Rapide  : (TDR)</v>
      </c>
      <c r="B34" s="247"/>
      <c r="C34" s="248"/>
      <c r="D34" s="302" t="str">
        <f t="shared" si="10"/>
        <v/>
      </c>
      <c r="E34" s="247"/>
      <c r="F34" s="248"/>
      <c r="G34" s="247"/>
      <c r="H34" s="247"/>
      <c r="I34" s="247"/>
      <c r="J34" s="247"/>
      <c r="K34" s="248"/>
      <c r="L34" s="431" t="str">
        <f t="shared" si="3"/>
        <v>0</v>
      </c>
      <c r="M34" s="428" t="str">
        <f t="shared" si="4"/>
        <v>0</v>
      </c>
      <c r="N34" s="250" t="str">
        <f t="shared" si="5"/>
        <v>0</v>
      </c>
      <c r="O34" s="251"/>
      <c r="P34" s="247"/>
      <c r="R34" s="312">
        <f t="shared" si="6"/>
        <v>0</v>
      </c>
      <c r="S34" s="152">
        <f t="shared" si="7"/>
        <v>90</v>
      </c>
      <c r="T34" s="68" t="e">
        <f t="shared" si="0"/>
        <v>#VALUE!</v>
      </c>
      <c r="U34" s="68" t="e">
        <f t="shared" si="8"/>
        <v>#VALUE!</v>
      </c>
      <c r="V34" s="95">
        <v>1</v>
      </c>
      <c r="W34" s="153" t="e">
        <f>IF(U34=0,"",$X$25)</f>
        <v>#VALUE!</v>
      </c>
      <c r="Y34" s="107">
        <f t="shared" si="9"/>
        <v>0</v>
      </c>
    </row>
    <row r="35" spans="1:25" ht="34.5" customHeight="1" x14ac:dyDescent="0.3">
      <c r="A35" s="322" t="str">
        <f>CDT!B35</f>
        <v>Moustiquaire à Imprégnation Durable: (MID)</v>
      </c>
      <c r="B35" s="247"/>
      <c r="C35" s="248"/>
      <c r="D35" s="302" t="str">
        <f t="shared" si="10"/>
        <v/>
      </c>
      <c r="E35" s="247"/>
      <c r="F35" s="248"/>
      <c r="G35" s="247"/>
      <c r="H35" s="247"/>
      <c r="I35" s="247"/>
      <c r="J35" s="247"/>
      <c r="K35" s="248"/>
      <c r="L35" s="431" t="str">
        <f t="shared" si="3"/>
        <v>0</v>
      </c>
      <c r="M35" s="428" t="str">
        <f t="shared" si="4"/>
        <v>0</v>
      </c>
      <c r="N35" s="250" t="str">
        <f t="shared" si="5"/>
        <v>0</v>
      </c>
      <c r="O35" s="251"/>
      <c r="P35" s="247"/>
      <c r="R35" s="312">
        <f t="shared" si="6"/>
        <v>0</v>
      </c>
      <c r="S35" s="152">
        <f t="shared" si="7"/>
        <v>90</v>
      </c>
      <c r="T35" s="68" t="e">
        <f t="shared" si="0"/>
        <v>#VALUE!</v>
      </c>
      <c r="U35" s="68" t="e">
        <f t="shared" si="8"/>
        <v>#VALUE!</v>
      </c>
      <c r="V35" s="95">
        <v>1</v>
      </c>
      <c r="W35" s="153" t="e">
        <f t="shared" si="1"/>
        <v>#VALUE!</v>
      </c>
      <c r="Y35" s="107">
        <f t="shared" si="9"/>
        <v>0</v>
      </c>
    </row>
    <row r="36" spans="1:25" ht="34.5" customHeight="1" x14ac:dyDescent="0.3">
      <c r="A36" s="322" t="str">
        <f>CDT!B36</f>
        <v>Dihydroartéminisine Pipéraquine– Plaq / 3 comp 
( DHA-PPQ)  20/160 mg</v>
      </c>
      <c r="B36" s="247"/>
      <c r="C36" s="248"/>
      <c r="D36" s="302" t="str">
        <f t="shared" si="10"/>
        <v/>
      </c>
      <c r="E36" s="249"/>
      <c r="F36" s="247"/>
      <c r="G36" s="247"/>
      <c r="H36" s="247"/>
      <c r="I36" s="247"/>
      <c r="J36" s="247"/>
      <c r="K36" s="248"/>
      <c r="L36" s="431" t="str">
        <f t="shared" si="3"/>
        <v>0</v>
      </c>
      <c r="M36" s="428" t="str">
        <f t="shared" si="4"/>
        <v>0</v>
      </c>
      <c r="N36" s="250" t="str">
        <f t="shared" si="5"/>
        <v>0</v>
      </c>
      <c r="O36" s="251"/>
      <c r="P36" s="247"/>
      <c r="R36" s="312">
        <f t="shared" si="6"/>
        <v>0</v>
      </c>
      <c r="S36" s="152">
        <f t="shared" si="7"/>
        <v>90</v>
      </c>
      <c r="T36" s="68" t="e">
        <f t="shared" si="0"/>
        <v>#VALUE!</v>
      </c>
      <c r="U36" s="68" t="e">
        <f t="shared" si="8"/>
        <v>#VALUE!</v>
      </c>
      <c r="V36" s="95">
        <v>3</v>
      </c>
      <c r="W36" s="153" t="e">
        <f t="shared" si="1"/>
        <v>#VALUE!</v>
      </c>
      <c r="Y36" s="107">
        <f t="shared" si="9"/>
        <v>0</v>
      </c>
    </row>
    <row r="37" spans="1:25" ht="34.5" customHeight="1" x14ac:dyDescent="0.3">
      <c r="A37" s="322" t="str">
        <f>CDT!B37</f>
        <v>Dihydroartéminisine Pipéraquine– Plaq / 3 comp 
( DHA-PPQ)  40/320 mg</v>
      </c>
      <c r="B37" s="247"/>
      <c r="C37" s="248"/>
      <c r="D37" s="302" t="str">
        <f t="shared" si="10"/>
        <v/>
      </c>
      <c r="E37" s="249"/>
      <c r="F37" s="247"/>
      <c r="G37" s="247"/>
      <c r="H37" s="247"/>
      <c r="I37" s="247"/>
      <c r="J37" s="247"/>
      <c r="K37" s="248"/>
      <c r="L37" s="431" t="str">
        <f t="shared" si="3"/>
        <v>0</v>
      </c>
      <c r="M37" s="428" t="str">
        <f t="shared" si="4"/>
        <v>0</v>
      </c>
      <c r="N37" s="250" t="str">
        <f t="shared" si="5"/>
        <v>0</v>
      </c>
      <c r="O37" s="251"/>
      <c r="P37" s="247"/>
      <c r="R37" s="312">
        <f t="shared" si="6"/>
        <v>0</v>
      </c>
      <c r="S37" s="152">
        <f t="shared" si="7"/>
        <v>90</v>
      </c>
      <c r="T37" s="68" t="e">
        <f t="shared" si="0"/>
        <v>#VALUE!</v>
      </c>
      <c r="U37" s="68" t="e">
        <f t="shared" si="8"/>
        <v>#VALUE!</v>
      </c>
      <c r="V37" s="95">
        <v>3</v>
      </c>
      <c r="W37" s="153" t="e">
        <f t="shared" si="1"/>
        <v>#VALUE!</v>
      </c>
      <c r="Y37" s="107">
        <f t="shared" si="9"/>
        <v>0</v>
      </c>
    </row>
    <row r="38" spans="1:25" ht="34.5" customHeight="1" x14ac:dyDescent="0.3">
      <c r="A38" s="322" t="str">
        <f>CDT!B38</f>
        <v>Dihydroartéminisine Pipéraquine– Plaq / 6 comp 
( DHA-PPQ)  40/320 mg</v>
      </c>
      <c r="B38" s="247"/>
      <c r="C38" s="248"/>
      <c r="D38" s="302" t="str">
        <f t="shared" si="10"/>
        <v/>
      </c>
      <c r="E38" s="249"/>
      <c r="F38" s="247"/>
      <c r="G38" s="247"/>
      <c r="H38" s="247"/>
      <c r="I38" s="247"/>
      <c r="J38" s="247"/>
      <c r="K38" s="248"/>
      <c r="L38" s="431" t="str">
        <f t="shared" si="3"/>
        <v>0</v>
      </c>
      <c r="M38" s="428" t="str">
        <f t="shared" si="4"/>
        <v>0</v>
      </c>
      <c r="N38" s="250" t="str">
        <f t="shared" si="5"/>
        <v>0</v>
      </c>
      <c r="O38" s="251"/>
      <c r="P38" s="247"/>
      <c r="R38" s="312">
        <f t="shared" si="6"/>
        <v>0</v>
      </c>
      <c r="S38" s="152">
        <f t="shared" si="7"/>
        <v>90</v>
      </c>
      <c r="T38" s="68" t="e">
        <f t="shared" si="0"/>
        <v>#VALUE!</v>
      </c>
      <c r="U38" s="68" t="e">
        <f t="shared" si="8"/>
        <v>#VALUE!</v>
      </c>
      <c r="V38" s="95">
        <v>3</v>
      </c>
      <c r="W38" s="153" t="e">
        <f t="shared" si="1"/>
        <v>#VALUE!</v>
      </c>
      <c r="Y38" s="107">
        <f t="shared" si="9"/>
        <v>0</v>
      </c>
    </row>
    <row r="39" spans="1:25" ht="34.5" customHeight="1" x14ac:dyDescent="0.3">
      <c r="A39" s="322" t="str">
        <f>CDT!B39</f>
        <v>Dihydroartemisinine/pipéraquine – Plaq / 9 comp 
( DHA-PPQ) 40/320 mg</v>
      </c>
      <c r="B39" s="247"/>
      <c r="C39" s="248"/>
      <c r="D39" s="302" t="str">
        <f t="shared" si="10"/>
        <v/>
      </c>
      <c r="E39" s="249"/>
      <c r="F39" s="247"/>
      <c r="G39" s="247"/>
      <c r="H39" s="247"/>
      <c r="I39" s="247"/>
      <c r="J39" s="247"/>
      <c r="K39" s="248"/>
      <c r="L39" s="431" t="str">
        <f t="shared" si="3"/>
        <v>0</v>
      </c>
      <c r="M39" s="428" t="str">
        <f t="shared" si="4"/>
        <v>0</v>
      </c>
      <c r="N39" s="250" t="str">
        <f t="shared" si="5"/>
        <v>0</v>
      </c>
      <c r="O39" s="251"/>
      <c r="P39" s="247"/>
      <c r="R39" s="312">
        <f t="shared" si="6"/>
        <v>0</v>
      </c>
      <c r="S39" s="152">
        <f t="shared" si="7"/>
        <v>90</v>
      </c>
      <c r="T39" s="68" t="e">
        <f t="shared" si="0"/>
        <v>#VALUE!</v>
      </c>
      <c r="U39" s="68" t="e">
        <f t="shared" si="8"/>
        <v>#VALUE!</v>
      </c>
      <c r="V39" s="95">
        <v>3</v>
      </c>
      <c r="W39" s="153" t="e">
        <f t="shared" si="1"/>
        <v>#VALUE!</v>
      </c>
      <c r="Y39" s="107">
        <f t="shared" si="9"/>
        <v>0</v>
      </c>
    </row>
    <row r="40" spans="1:25" ht="34.5" customHeight="1" x14ac:dyDescent="0.3">
      <c r="A40" s="322" t="str">
        <f>CDT!B40</f>
        <v>Artésunate Amodiaquine: (ASAQ) : 3 cp (25/67,5 mg)</v>
      </c>
      <c r="B40" s="247"/>
      <c r="C40" s="248"/>
      <c r="D40" s="302" t="str">
        <f t="shared" si="10"/>
        <v/>
      </c>
      <c r="E40" s="249"/>
      <c r="F40" s="247"/>
      <c r="G40" s="247"/>
      <c r="H40" s="247"/>
      <c r="I40" s="247"/>
      <c r="J40" s="247"/>
      <c r="K40" s="248"/>
      <c r="L40" s="431" t="str">
        <f t="shared" si="3"/>
        <v>0</v>
      </c>
      <c r="M40" s="428" t="str">
        <f t="shared" si="4"/>
        <v>0</v>
      </c>
      <c r="N40" s="250" t="str">
        <f t="shared" si="5"/>
        <v>0</v>
      </c>
      <c r="O40" s="251"/>
      <c r="P40" s="247"/>
      <c r="R40" s="312">
        <f t="shared" si="6"/>
        <v>0</v>
      </c>
      <c r="S40" s="152">
        <f t="shared" si="7"/>
        <v>90</v>
      </c>
      <c r="T40" s="68" t="e">
        <f t="shared" si="0"/>
        <v>#VALUE!</v>
      </c>
      <c r="U40" s="68" t="e">
        <f t="shared" si="8"/>
        <v>#VALUE!</v>
      </c>
      <c r="V40" s="95">
        <v>1</v>
      </c>
      <c r="W40" s="153" t="e">
        <f t="shared" si="1"/>
        <v>#VALUE!</v>
      </c>
      <c r="Y40" s="107">
        <f t="shared" si="9"/>
        <v>0</v>
      </c>
    </row>
    <row r="41" spans="1:25" ht="34.5" customHeight="1" x14ac:dyDescent="0.3">
      <c r="A41" s="322" t="str">
        <f>CDT!B41</f>
        <v>Artésunate Amodiaquine: (ASAQ) 3 cp (50/135 mg)</v>
      </c>
      <c r="B41" s="247"/>
      <c r="C41" s="248"/>
      <c r="D41" s="302" t="str">
        <f t="shared" si="10"/>
        <v/>
      </c>
      <c r="E41" s="249"/>
      <c r="F41" s="247"/>
      <c r="G41" s="247"/>
      <c r="H41" s="247"/>
      <c r="I41" s="247"/>
      <c r="J41" s="247"/>
      <c r="K41" s="248"/>
      <c r="L41" s="431" t="str">
        <f t="shared" si="3"/>
        <v>0</v>
      </c>
      <c r="M41" s="428" t="str">
        <f t="shared" si="4"/>
        <v>0</v>
      </c>
      <c r="N41" s="250" t="str">
        <f t="shared" si="5"/>
        <v>0</v>
      </c>
      <c r="O41" s="251"/>
      <c r="P41" s="247"/>
      <c r="R41" s="312">
        <f t="shared" si="6"/>
        <v>0</v>
      </c>
      <c r="S41" s="152">
        <f t="shared" si="7"/>
        <v>90</v>
      </c>
      <c r="T41" s="68" t="e">
        <f t="shared" si="0"/>
        <v>#VALUE!</v>
      </c>
      <c r="U41" s="68" t="e">
        <f t="shared" si="8"/>
        <v>#VALUE!</v>
      </c>
      <c r="V41" s="95">
        <v>1</v>
      </c>
      <c r="W41" s="153" t="e">
        <f t="shared" si="1"/>
        <v>#VALUE!</v>
      </c>
      <c r="Y41" s="107">
        <f t="shared" si="9"/>
        <v>0</v>
      </c>
    </row>
    <row r="42" spans="1:25" ht="34.5" customHeight="1" x14ac:dyDescent="0.3">
      <c r="A42" s="322" t="str">
        <f>CDT!B42</f>
        <v>Artésunate Amodiaquine: (ASAQ) 3 cp (100/270 mg)</v>
      </c>
      <c r="B42" s="247"/>
      <c r="C42" s="248"/>
      <c r="D42" s="302" t="str">
        <f t="shared" si="10"/>
        <v/>
      </c>
      <c r="E42" s="249"/>
      <c r="F42" s="247"/>
      <c r="G42" s="247"/>
      <c r="H42" s="247"/>
      <c r="I42" s="247"/>
      <c r="J42" s="247"/>
      <c r="K42" s="248"/>
      <c r="L42" s="431" t="str">
        <f t="shared" si="3"/>
        <v>0</v>
      </c>
      <c r="M42" s="428" t="str">
        <f t="shared" si="4"/>
        <v>0</v>
      </c>
      <c r="N42" s="250" t="str">
        <f t="shared" si="5"/>
        <v>0</v>
      </c>
      <c r="O42" s="251"/>
      <c r="P42" s="247"/>
      <c r="R42" s="312">
        <f t="shared" si="6"/>
        <v>0</v>
      </c>
      <c r="S42" s="152">
        <f t="shared" si="7"/>
        <v>90</v>
      </c>
      <c r="T42" s="68" t="e">
        <f t="shared" si="0"/>
        <v>#VALUE!</v>
      </c>
      <c r="U42" s="68" t="e">
        <f t="shared" si="8"/>
        <v>#VALUE!</v>
      </c>
      <c r="V42" s="95">
        <v>1</v>
      </c>
      <c r="W42" s="153" t="e">
        <f t="shared" si="1"/>
        <v>#VALUE!</v>
      </c>
      <c r="Y42" s="107">
        <f t="shared" si="9"/>
        <v>0</v>
      </c>
    </row>
    <row r="43" spans="1:25" ht="34.5" customHeight="1" x14ac:dyDescent="0.3">
      <c r="A43" s="322" t="str">
        <f>CDT!B43</f>
        <v>Artésunate Amodiaquine: (ASAQ) 6 cp (100/270 mg)</v>
      </c>
      <c r="B43" s="247"/>
      <c r="C43" s="248"/>
      <c r="D43" s="302" t="str">
        <f t="shared" si="10"/>
        <v/>
      </c>
      <c r="E43" s="249"/>
      <c r="F43" s="247"/>
      <c r="G43" s="247"/>
      <c r="H43" s="247"/>
      <c r="I43" s="247"/>
      <c r="J43" s="247"/>
      <c r="K43" s="248"/>
      <c r="L43" s="431" t="str">
        <f t="shared" si="3"/>
        <v>0</v>
      </c>
      <c r="M43" s="428" t="str">
        <f t="shared" si="4"/>
        <v>0</v>
      </c>
      <c r="N43" s="250" t="str">
        <f t="shared" si="5"/>
        <v>0</v>
      </c>
      <c r="O43" s="251"/>
      <c r="P43" s="247"/>
      <c r="R43" s="312">
        <f t="shared" si="6"/>
        <v>0</v>
      </c>
      <c r="S43" s="152">
        <f t="shared" si="7"/>
        <v>90</v>
      </c>
      <c r="T43" s="68" t="e">
        <f t="shared" si="0"/>
        <v>#VALUE!</v>
      </c>
      <c r="U43" s="68" t="e">
        <f t="shared" si="8"/>
        <v>#VALUE!</v>
      </c>
      <c r="V43" s="95">
        <v>1</v>
      </c>
      <c r="W43" s="153" t="e">
        <f t="shared" si="1"/>
        <v>#VALUE!</v>
      </c>
      <c r="Y43" s="107">
        <f t="shared" si="9"/>
        <v>0</v>
      </c>
    </row>
    <row r="44" spans="1:25" ht="34.5" customHeight="1" x14ac:dyDescent="0.3">
      <c r="A44" s="322" t="str">
        <f>CDT!B44</f>
        <v>Artésunate - Méfloquine (AS-MF)</v>
      </c>
      <c r="B44" s="247"/>
      <c r="C44" s="248"/>
      <c r="D44" s="302" t="str">
        <f t="shared" si="10"/>
        <v/>
      </c>
      <c r="E44" s="249"/>
      <c r="F44" s="247"/>
      <c r="G44" s="247"/>
      <c r="H44" s="247"/>
      <c r="I44" s="247"/>
      <c r="J44" s="247"/>
      <c r="K44" s="248"/>
      <c r="L44" s="431" t="str">
        <f t="shared" si="3"/>
        <v>0</v>
      </c>
      <c r="M44" s="428" t="str">
        <f t="shared" si="4"/>
        <v>0</v>
      </c>
      <c r="N44" s="250" t="str">
        <f t="shared" si="5"/>
        <v>0</v>
      </c>
      <c r="O44" s="251"/>
      <c r="P44" s="247"/>
      <c r="R44" s="312">
        <f t="shared" si="6"/>
        <v>0</v>
      </c>
      <c r="S44" s="152">
        <f t="shared" si="7"/>
        <v>90</v>
      </c>
      <c r="T44" s="68" t="e">
        <f t="shared" si="0"/>
        <v>#VALUE!</v>
      </c>
      <c r="U44" s="68" t="e">
        <f t="shared" si="8"/>
        <v>#VALUE!</v>
      </c>
      <c r="V44" s="95">
        <v>1</v>
      </c>
      <c r="W44" s="153" t="e">
        <f t="shared" si="1"/>
        <v>#VALUE!</v>
      </c>
      <c r="Y44" s="107">
        <f t="shared" si="9"/>
        <v>0</v>
      </c>
    </row>
    <row r="45" spans="1:25" ht="34.5" customHeight="1" x14ac:dyDescent="0.3">
      <c r="A45" s="322" t="str">
        <f>CDT!B45</f>
        <v>Quinine comprimé 300mg</v>
      </c>
      <c r="B45" s="247"/>
      <c r="C45" s="248"/>
      <c r="D45" s="302" t="str">
        <f t="shared" si="10"/>
        <v/>
      </c>
      <c r="E45" s="249"/>
      <c r="F45" s="247"/>
      <c r="G45" s="247"/>
      <c r="H45" s="247"/>
      <c r="I45" s="247"/>
      <c r="J45" s="247"/>
      <c r="K45" s="248"/>
      <c r="L45" s="431" t="str">
        <f t="shared" si="3"/>
        <v>0</v>
      </c>
      <c r="M45" s="428" t="str">
        <f t="shared" si="4"/>
        <v>0</v>
      </c>
      <c r="N45" s="250" t="str">
        <f t="shared" si="5"/>
        <v>0</v>
      </c>
      <c r="O45" s="251"/>
      <c r="P45" s="247"/>
      <c r="R45" s="312">
        <f t="shared" si="6"/>
        <v>0</v>
      </c>
      <c r="S45" s="152">
        <f t="shared" si="7"/>
        <v>90</v>
      </c>
      <c r="T45" s="68" t="e">
        <f t="shared" si="0"/>
        <v>#VALUE!</v>
      </c>
      <c r="U45" s="68" t="e">
        <f t="shared" si="8"/>
        <v>#VALUE!</v>
      </c>
      <c r="V45" s="95">
        <v>1</v>
      </c>
      <c r="W45" s="153" t="e">
        <f t="shared" si="1"/>
        <v>#VALUE!</v>
      </c>
      <c r="Y45" s="107">
        <f t="shared" si="9"/>
        <v>0</v>
      </c>
    </row>
    <row r="46" spans="1:25" ht="34.5" customHeight="1" x14ac:dyDescent="0.3">
      <c r="A46" s="322" t="str">
        <f>CDT!B46</f>
        <v>Quinine injectable 300 mg</v>
      </c>
      <c r="B46" s="247"/>
      <c r="C46" s="248"/>
      <c r="D46" s="302" t="str">
        <f t="shared" si="10"/>
        <v/>
      </c>
      <c r="E46" s="249"/>
      <c r="F46" s="247"/>
      <c r="G46" s="247"/>
      <c r="H46" s="247"/>
      <c r="I46" s="247"/>
      <c r="J46" s="247"/>
      <c r="K46" s="248"/>
      <c r="L46" s="431" t="str">
        <f t="shared" si="3"/>
        <v>0</v>
      </c>
      <c r="M46" s="428" t="str">
        <f t="shared" si="4"/>
        <v>0</v>
      </c>
      <c r="N46" s="250" t="str">
        <f t="shared" si="5"/>
        <v>0</v>
      </c>
      <c r="O46" s="251"/>
      <c r="P46" s="247"/>
      <c r="R46" s="312">
        <f t="shared" si="6"/>
        <v>0</v>
      </c>
      <c r="S46" s="152">
        <f t="shared" si="7"/>
        <v>90</v>
      </c>
      <c r="T46" s="68" t="e">
        <f t="shared" si="0"/>
        <v>#VALUE!</v>
      </c>
      <c r="U46" s="68" t="e">
        <f t="shared" si="8"/>
        <v>#VALUE!</v>
      </c>
      <c r="V46" s="95">
        <v>1</v>
      </c>
      <c r="W46" s="153" t="e">
        <f t="shared" si="1"/>
        <v>#VALUE!</v>
      </c>
      <c r="Y46" s="107">
        <f t="shared" si="9"/>
        <v>0</v>
      </c>
    </row>
    <row r="47" spans="1:25" ht="34.5" customHeight="1" x14ac:dyDescent="0.3">
      <c r="A47" s="322" t="str">
        <f>CDT!B47</f>
        <v>Quinine injectable 600 mg</v>
      </c>
      <c r="B47" s="247"/>
      <c r="C47" s="248"/>
      <c r="D47" s="302" t="str">
        <f t="shared" si="10"/>
        <v/>
      </c>
      <c r="E47" s="249"/>
      <c r="F47" s="247"/>
      <c r="G47" s="247"/>
      <c r="H47" s="247"/>
      <c r="I47" s="247"/>
      <c r="J47" s="247"/>
      <c r="K47" s="248"/>
      <c r="L47" s="431" t="str">
        <f t="shared" si="3"/>
        <v>0</v>
      </c>
      <c r="M47" s="428" t="str">
        <f t="shared" si="4"/>
        <v>0</v>
      </c>
      <c r="N47" s="250" t="str">
        <f t="shared" si="5"/>
        <v>0</v>
      </c>
      <c r="O47" s="251"/>
      <c r="P47" s="247"/>
      <c r="R47" s="312">
        <f t="shared" si="6"/>
        <v>0</v>
      </c>
      <c r="S47" s="152">
        <f t="shared" si="7"/>
        <v>90</v>
      </c>
      <c r="T47" s="68" t="e">
        <f t="shared" si="0"/>
        <v>#VALUE!</v>
      </c>
      <c r="U47" s="68" t="e">
        <f t="shared" si="8"/>
        <v>#VALUE!</v>
      </c>
      <c r="V47" s="95">
        <v>1</v>
      </c>
      <c r="W47" s="153" t="e">
        <f t="shared" si="1"/>
        <v>#VALUE!</v>
      </c>
      <c r="Y47" s="107">
        <f t="shared" si="9"/>
        <v>0</v>
      </c>
    </row>
    <row r="48" spans="1:25" ht="34.5" customHeight="1" thickBot="1" x14ac:dyDescent="0.35">
      <c r="A48" s="322" t="str">
        <f>CDT!B48</f>
        <v>Quinine injectable 600 mg</v>
      </c>
      <c r="B48" s="247"/>
      <c r="C48" s="248"/>
      <c r="D48" s="303" t="str">
        <f t="shared" si="10"/>
        <v/>
      </c>
      <c r="E48" s="249"/>
      <c r="F48" s="247"/>
      <c r="G48" s="247"/>
      <c r="H48" s="247"/>
      <c r="I48" s="247"/>
      <c r="J48" s="247"/>
      <c r="K48" s="248"/>
      <c r="L48" s="431" t="str">
        <f t="shared" si="3"/>
        <v>0</v>
      </c>
      <c r="M48" s="428" t="str">
        <f t="shared" si="4"/>
        <v>0</v>
      </c>
      <c r="N48" s="250" t="str">
        <f t="shared" si="5"/>
        <v>0</v>
      </c>
      <c r="O48" s="251"/>
      <c r="P48" s="247"/>
      <c r="R48" s="312">
        <f t="shared" si="6"/>
        <v>0</v>
      </c>
      <c r="S48" s="152">
        <f t="shared" si="7"/>
        <v>90</v>
      </c>
      <c r="T48" s="68" t="e">
        <f>D48-(E48+G48+I48+H48)</f>
        <v>#VALUE!</v>
      </c>
      <c r="U48" s="68" t="e">
        <f t="shared" si="8"/>
        <v>#VALUE!</v>
      </c>
      <c r="V48" s="95">
        <v>1</v>
      </c>
      <c r="W48" s="153" t="e">
        <f t="shared" si="1"/>
        <v>#VALUE!</v>
      </c>
      <c r="Y48" s="107">
        <f t="shared" si="9"/>
        <v>0</v>
      </c>
    </row>
    <row r="49" spans="1:23" ht="34.5" customHeight="1" thickBot="1" x14ac:dyDescent="0.35">
      <c r="A49" s="322" t="str">
        <f>CDT!B49</f>
        <v>Artéméther injectable 100 mg</v>
      </c>
      <c r="B49" s="247"/>
      <c r="C49" s="248"/>
      <c r="D49" s="303" t="str">
        <f t="shared" si="10"/>
        <v/>
      </c>
      <c r="E49" s="249"/>
      <c r="F49" s="247"/>
      <c r="G49" s="247"/>
      <c r="H49" s="247"/>
      <c r="I49" s="247"/>
      <c r="J49" s="247"/>
      <c r="K49" s="248"/>
      <c r="L49" s="431" t="str">
        <f t="shared" si="3"/>
        <v>0</v>
      </c>
      <c r="M49" s="428" t="str">
        <f t="shared" si="4"/>
        <v>0</v>
      </c>
      <c r="N49" s="250" t="str">
        <f t="shared" si="5"/>
        <v>0</v>
      </c>
      <c r="O49" s="251"/>
      <c r="P49" s="247"/>
      <c r="R49" s="312">
        <f t="shared" si="6"/>
        <v>0</v>
      </c>
      <c r="S49" s="152">
        <f t="shared" si="7"/>
        <v>90</v>
      </c>
      <c r="T49" s="68" t="e">
        <f>D49-(E49+G49+I49+H49)</f>
        <v>#VALUE!</v>
      </c>
      <c r="U49" s="68" t="e">
        <f t="shared" si="8"/>
        <v>#VALUE!</v>
      </c>
      <c r="V49" s="95">
        <v>1</v>
      </c>
      <c r="W49" s="153" t="e">
        <f t="shared" si="1"/>
        <v>#VALUE!</v>
      </c>
    </row>
    <row r="50" spans="1:23" ht="34.5" hidden="1" customHeight="1" x14ac:dyDescent="0.3">
      <c r="A50" s="17"/>
      <c r="B50" s="79"/>
      <c r="C50" s="79"/>
      <c r="D50" s="53"/>
      <c r="E50" s="79"/>
      <c r="F50" s="79"/>
      <c r="G50" s="79"/>
      <c r="H50" s="79"/>
      <c r="I50" s="79"/>
      <c r="J50" s="79"/>
      <c r="K50" s="79"/>
      <c r="L50" s="54"/>
      <c r="M50" s="58" t="str">
        <f t="shared" ref="M50" si="11">IF(B50&lt;&gt;"",((E50/S50)*30),"")</f>
        <v/>
      </c>
      <c r="N50" s="55"/>
      <c r="O50" s="80"/>
      <c r="P50" s="79"/>
      <c r="S50" s="152"/>
      <c r="T50" s="68"/>
      <c r="U50" s="68"/>
      <c r="V50" s="95"/>
      <c r="W50" s="153" t="str">
        <f t="shared" si="1"/>
        <v/>
      </c>
    </row>
    <row r="51" spans="1:23" s="235" customFormat="1" ht="16.5" customHeight="1" x14ac:dyDescent="0.35">
      <c r="A51" s="531" t="s">
        <v>290</v>
      </c>
      <c r="B51" s="531"/>
      <c r="C51" s="531"/>
      <c r="D51" s="531"/>
      <c r="E51" s="531"/>
      <c r="F51" s="531"/>
      <c r="H51" s="233"/>
      <c r="I51" s="233" t="s">
        <v>300</v>
      </c>
      <c r="J51" s="234"/>
      <c r="K51" s="232"/>
      <c r="L51" s="232"/>
      <c r="M51" s="232"/>
      <c r="N51" s="232"/>
      <c r="O51" s="232"/>
      <c r="Q51" s="236"/>
      <c r="R51" s="311"/>
      <c r="S51" s="237"/>
      <c r="T51" s="238"/>
      <c r="U51" s="238"/>
      <c r="V51" s="239"/>
      <c r="W51" s="240"/>
    </row>
    <row r="52" spans="1:23" ht="29.25" customHeight="1" x14ac:dyDescent="0.3">
      <c r="A52" s="18"/>
      <c r="B52" s="18"/>
      <c r="C52" s="18"/>
      <c r="D52" s="18"/>
      <c r="E52" s="18"/>
      <c r="F52" s="18"/>
      <c r="G52" s="18"/>
      <c r="H52" s="18"/>
      <c r="I52" s="18"/>
      <c r="J52" s="18"/>
      <c r="K52" s="18"/>
      <c r="L52" s="18"/>
      <c r="M52" s="18"/>
      <c r="N52" s="18"/>
      <c r="O52" s="18"/>
      <c r="S52" s="154"/>
      <c r="T52" s="69"/>
      <c r="U52" s="69"/>
      <c r="V52" s="70"/>
      <c r="W52" s="155"/>
    </row>
    <row r="53" spans="1:23" ht="15.6" x14ac:dyDescent="0.3">
      <c r="B53" s="18"/>
      <c r="C53" s="18"/>
      <c r="D53" s="18"/>
      <c r="E53" s="18"/>
      <c r="F53" s="18"/>
      <c r="I53" s="18"/>
      <c r="J53" s="18"/>
      <c r="K53" s="18"/>
      <c r="L53" s="18"/>
      <c r="M53" s="18"/>
      <c r="N53" s="18"/>
      <c r="O53" s="18"/>
      <c r="S53" s="154"/>
      <c r="T53" s="69"/>
      <c r="U53" s="69"/>
      <c r="V53" s="70"/>
      <c r="W53" s="155"/>
    </row>
    <row r="54" spans="1:23" s="235" customFormat="1" ht="18.600000000000001" thickBot="1" x14ac:dyDescent="0.4">
      <c r="A54" s="233" t="s">
        <v>289</v>
      </c>
      <c r="H54" s="233"/>
      <c r="I54" s="233" t="s">
        <v>301</v>
      </c>
      <c r="O54" s="232"/>
      <c r="Q54" s="236"/>
      <c r="R54" s="311"/>
      <c r="S54" s="243"/>
      <c r="T54" s="244"/>
      <c r="U54" s="244"/>
      <c r="V54" s="245"/>
      <c r="W54" s="246"/>
    </row>
  </sheetData>
  <mergeCells count="21">
    <mergeCell ref="A24:A25"/>
    <mergeCell ref="A51:F51"/>
    <mergeCell ref="A19:C19"/>
    <mergeCell ref="D19:N19"/>
    <mergeCell ref="S19:W19"/>
    <mergeCell ref="A21:C21"/>
    <mergeCell ref="D21:F21"/>
    <mergeCell ref="G21:K22"/>
    <mergeCell ref="L21:P21"/>
    <mergeCell ref="L17:P17"/>
    <mergeCell ref="A1:B1"/>
    <mergeCell ref="A3:B3"/>
    <mergeCell ref="A4:B4"/>
    <mergeCell ref="A11:O11"/>
    <mergeCell ref="B13:C13"/>
    <mergeCell ref="E13:J13"/>
    <mergeCell ref="B15:C15"/>
    <mergeCell ref="D15:F15"/>
    <mergeCell ref="G15:I15"/>
    <mergeCell ref="B17:E17"/>
    <mergeCell ref="G17:K17"/>
  </mergeCells>
  <conditionalFormatting sqref="U26">
    <cfRule type="cellIs" dxfId="2175" priority="39" operator="greaterThan">
      <formula>0</formula>
    </cfRule>
    <cfRule type="cellIs" dxfId="2174" priority="40" operator="greaterThan">
      <formula>0</formula>
    </cfRule>
    <cfRule type="cellIs" dxfId="2173" priority="41" operator="lessThan">
      <formula>0</formula>
    </cfRule>
    <cfRule type="cellIs" dxfId="2172" priority="42" operator="notEqual">
      <formula>0</formula>
    </cfRule>
  </conditionalFormatting>
  <conditionalFormatting sqref="U27:U29">
    <cfRule type="cellIs" dxfId="2171" priority="35" operator="greaterThan">
      <formula>0</formula>
    </cfRule>
    <cfRule type="cellIs" dxfId="2170" priority="36" operator="greaterThan">
      <formula>0</formula>
    </cfRule>
    <cfRule type="cellIs" dxfId="2169" priority="37" operator="lessThan">
      <formula>0</formula>
    </cfRule>
    <cfRule type="cellIs" dxfId="2168" priority="38" operator="notEqual">
      <formula>0</formula>
    </cfRule>
  </conditionalFormatting>
  <conditionalFormatting sqref="U30:U31 U33:U47">
    <cfRule type="cellIs" dxfId="2167" priority="31" operator="greaterThan">
      <formula>0</formula>
    </cfRule>
    <cfRule type="cellIs" dxfId="2166" priority="32" operator="greaterThan">
      <formula>0</formula>
    </cfRule>
    <cfRule type="cellIs" dxfId="2165" priority="33" operator="lessThan">
      <formula>0</formula>
    </cfRule>
    <cfRule type="cellIs" dxfId="2164" priority="34" operator="notEqual">
      <formula>0</formula>
    </cfRule>
  </conditionalFormatting>
  <conditionalFormatting sqref="U48:U50">
    <cfRule type="cellIs" dxfId="2163" priority="27" operator="greaterThan">
      <formula>0</formula>
    </cfRule>
    <cfRule type="cellIs" dxfId="2162" priority="28" operator="greaterThan">
      <formula>0</formula>
    </cfRule>
    <cfRule type="cellIs" dxfId="2161" priority="29" operator="lessThan">
      <formula>0</formula>
    </cfRule>
    <cfRule type="cellIs" dxfId="2160" priority="30" operator="notEqual">
      <formula>0</formula>
    </cfRule>
  </conditionalFormatting>
  <conditionalFormatting sqref="K50">
    <cfRule type="expression" dxfId="2159" priority="25">
      <formula>K50&lt;T50</formula>
    </cfRule>
    <cfRule type="expression" dxfId="2158" priority="26">
      <formula>K50&gt;T50</formula>
    </cfRule>
  </conditionalFormatting>
  <conditionalFormatting sqref="J37:J47">
    <cfRule type="cellIs" dxfId="2157" priority="24" operator="greaterThan">
      <formula>90</formula>
    </cfRule>
  </conditionalFormatting>
  <conditionalFormatting sqref="J48:J50">
    <cfRule type="cellIs" dxfId="2156" priority="23" operator="greaterThan">
      <formula>90</formula>
    </cfRule>
  </conditionalFormatting>
  <conditionalFormatting sqref="K36:K47">
    <cfRule type="expression" dxfId="2155" priority="21">
      <formula>K36&lt;T36</formula>
    </cfRule>
    <cfRule type="expression" dxfId="2154" priority="22">
      <formula>K36&gt;T36</formula>
    </cfRule>
  </conditionalFormatting>
  <conditionalFormatting sqref="J27:J31 J33">
    <cfRule type="cellIs" dxfId="2153" priority="20" operator="greaterThan">
      <formula>90</formula>
    </cfRule>
  </conditionalFormatting>
  <conditionalFormatting sqref="J36">
    <cfRule type="cellIs" dxfId="2152" priority="19" operator="greaterThan">
      <formula>90</formula>
    </cfRule>
  </conditionalFormatting>
  <conditionalFormatting sqref="K48:K49">
    <cfRule type="expression" dxfId="2151" priority="17">
      <formula>K48&lt;T48</formula>
    </cfRule>
    <cfRule type="expression" dxfId="2150" priority="18">
      <formula>K48&gt;T48</formula>
    </cfRule>
  </conditionalFormatting>
  <conditionalFormatting sqref="K27:K31 K33">
    <cfRule type="expression" dxfId="2149" priority="15">
      <formula>K27&lt;T27</formula>
    </cfRule>
    <cfRule type="expression" dxfId="2148" priority="16">
      <formula>K27&gt;T27</formula>
    </cfRule>
  </conditionalFormatting>
  <conditionalFormatting sqref="J26">
    <cfRule type="cellIs" dxfId="2147" priority="14" operator="greaterThan">
      <formula>90</formula>
    </cfRule>
  </conditionalFormatting>
  <conditionalFormatting sqref="K26">
    <cfRule type="expression" dxfId="2146" priority="12">
      <formula>K26&lt;T26</formula>
    </cfRule>
    <cfRule type="expression" dxfId="2145" priority="13">
      <formula>K26&gt;T26</formula>
    </cfRule>
  </conditionalFormatting>
  <conditionalFormatting sqref="U32">
    <cfRule type="cellIs" dxfId="2144" priority="8" operator="greaterThan">
      <formula>0</formula>
    </cfRule>
    <cfRule type="cellIs" dxfId="2143" priority="9" operator="greaterThan">
      <formula>0</formula>
    </cfRule>
    <cfRule type="cellIs" dxfId="2142" priority="10" operator="lessThan">
      <formula>0</formula>
    </cfRule>
    <cfRule type="cellIs" dxfId="2141" priority="11" operator="notEqual">
      <formula>0</formula>
    </cfRule>
  </conditionalFormatting>
  <conditionalFormatting sqref="K34">
    <cfRule type="expression" dxfId="2140" priority="6">
      <formula>K34&lt;T34</formula>
    </cfRule>
    <cfRule type="expression" dxfId="2139" priority="7">
      <formula>K34&gt;T34</formula>
    </cfRule>
  </conditionalFormatting>
  <conditionalFormatting sqref="K35">
    <cfRule type="expression" dxfId="2138" priority="4">
      <formula>K35&lt;T35</formula>
    </cfRule>
    <cfRule type="expression" dxfId="2137" priority="5">
      <formula>K35&gt;T35</formula>
    </cfRule>
  </conditionalFormatting>
  <conditionalFormatting sqref="J32">
    <cfRule type="cellIs" dxfId="2136" priority="3" operator="greaterThan">
      <formula>90</formula>
    </cfRule>
  </conditionalFormatting>
  <conditionalFormatting sqref="K32">
    <cfRule type="expression" dxfId="2135" priority="1">
      <formula>K32&lt;T32</formula>
    </cfRule>
    <cfRule type="expression" dxfId="2134" priority="2">
      <formula>K32&gt;T32</formula>
    </cfRule>
  </conditionalFormatting>
  <dataValidations count="7">
    <dataValidation type="whole" allowBlank="1" showInputMessage="1" showErrorMessage="1" prompt="La quantité accordée par le point Focal ne peut être supérieure à la somme du CMMa et la quantité commandée pour le trimestre._x000a_Merci de revoir la quantité dans la colonne O." sqref="O26:O49">
      <formula1>0</formula1>
      <formula2>+M26+N26</formula2>
    </dataValidation>
    <dataValidation type="whole" allowBlank="1" showInputMessage="1" showErrorMessage="1" prompt="La valeur ne peut pas être supérieure à 89_x000a_Si tel est le cas déteminer la quantité à commander directement à la colonne O_x000a_merci" sqref="J26">
      <formula1>0</formula1>
      <formula2>89</formula2>
    </dataValidation>
    <dataValidation type="list" allowBlank="1" showInputMessage="1" showErrorMessage="1" sqref="D21:F21">
      <formula1>typerapport2</formula1>
    </dataValidation>
    <dataValidation type="whole" operator="lessThanOrEqual" allowBlank="1" showInputMessage="1" showErrorMessage="1" promptTitle="instruction" prompt="La valeur de la cellule ne peut pas être supérieure à la quantité Totale inscrite dans la colonne D._x000a_Merci de vérifier." sqref="E26:E50">
      <formula1>D26</formula1>
    </dataValidation>
    <dataValidation type="whole" allowBlank="1" showInputMessage="1" showErrorMessage="1" prompt="La valeur ne peut pas être supérieure à 89_x000a_Si tel est le cas déteminer la quantité à commander directement à la colonne M._x000a_merci" sqref="J27:J50">
      <formula1>0</formula1>
      <formula2>89</formula2>
    </dataValidation>
    <dataValidation errorStyle="information" allowBlank="1" showInputMessage="1" showErrorMessage="1" errorTitle="Instruction" error="Saisissez le Texte en MAJUSCULE_x000a_Exemple: CMS AGOE_x000a_Merci" promptTitle="Instruction" prompt="Saisissez le Texte en MAJUSCULE_x000a_Exemple: CMS AGOE_x000a_Merci" sqref="D19:N19"/>
    <dataValidation type="date" errorStyle="warning" allowBlank="1" showInputMessage="1" showErrorMessage="1" promptTitle="Instruction" prompt="SVP Saisissez la date sous le format:_x000a_00/00/0000. exemple 15/09/2016,_x000a_Merci_x000a_" sqref="L21:P21">
      <formula1>42370</formula1>
      <formula2>44926</formula2>
    </dataValidation>
  </dataValidations>
  <pageMargins left="0.21" right="0.23622047244094491" top="0.74803149606299213" bottom="0.74803149606299213" header="0.31496062992125984" footer="0.31496062992125984"/>
  <pageSetup paperSize="9" scale="40" orientation="portrait" r:id="rId1"/>
  <headerFooter alignWithMargins="0">
    <oddFooter>&amp;C&amp;"Arial,Gras"PNLS /IST, Avenue des Armées, -05 BP 424 Lomé –Togo ; Tel 22 20 94 39 Fax : 22 20 94 36    Site Web : www.pnls.tg</oddFooter>
  </headerFooter>
  <drawing r:id="rId2"/>
</worksheet>
</file>

<file path=xl/worksheets/sheet8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rgb="FFFF0000"/>
  </sheetPr>
  <dimension ref="A1:W56"/>
  <sheetViews>
    <sheetView showGridLines="0" view="pageBreakPreview" topLeftCell="A5" zoomScale="70" zoomScaleNormal="70" zoomScaleSheetLayoutView="70" zoomScalePageLayoutView="50" workbookViewId="0">
      <selection activeCell="D19" sqref="D19:N19"/>
    </sheetView>
  </sheetViews>
  <sheetFormatPr baseColWidth="10" defaultColWidth="7.33203125" defaultRowHeight="13.8" x14ac:dyDescent="0.3"/>
  <cols>
    <col min="1" max="1" width="51.5546875" style="3" customWidth="1"/>
    <col min="2" max="14" width="11.5546875" style="3" customWidth="1"/>
    <col min="15" max="15" width="11.6640625" style="39" customWidth="1"/>
    <col min="16" max="16" width="17.5546875" style="3" customWidth="1"/>
    <col min="17" max="17" width="2.109375" style="62" customWidth="1"/>
    <col min="18" max="18" width="4.88671875" style="77" customWidth="1"/>
    <col min="19" max="20" width="7.44140625" style="77" bestFit="1" customWidth="1"/>
    <col min="21" max="21" width="7.88671875" style="78" bestFit="1" customWidth="1"/>
    <col min="22" max="22" width="33.33203125" style="77" customWidth="1"/>
    <col min="23" max="16384" width="7.33203125" style="3"/>
  </cols>
  <sheetData>
    <row r="1" spans="1:23" ht="17.25" customHeight="1" x14ac:dyDescent="0.3">
      <c r="A1" s="549" t="s">
        <v>452</v>
      </c>
      <c r="B1" s="549"/>
      <c r="C1" s="2"/>
      <c r="D1" s="2"/>
      <c r="E1"/>
      <c r="F1"/>
      <c r="G1"/>
      <c r="H1"/>
      <c r="I1"/>
      <c r="J1"/>
      <c r="N1" s="4" t="s">
        <v>1</v>
      </c>
      <c r="O1" s="5"/>
      <c r="R1" s="306"/>
      <c r="S1" s="69"/>
      <c r="T1" s="69"/>
      <c r="U1" s="69"/>
      <c r="V1" s="70"/>
      <c r="W1" s="69"/>
    </row>
    <row r="2" spans="1:23" ht="13.5" customHeight="1" x14ac:dyDescent="0.3">
      <c r="A2" s="1" t="s">
        <v>453</v>
      </c>
      <c r="B2" s="1"/>
      <c r="C2" s="2"/>
      <c r="D2" s="2"/>
      <c r="E2"/>
      <c r="F2"/>
      <c r="G2"/>
      <c r="H2"/>
      <c r="I2"/>
      <c r="J2"/>
      <c r="M2" s="4"/>
      <c r="N2" s="4" t="s">
        <v>3</v>
      </c>
      <c r="O2" s="5"/>
      <c r="R2" s="306"/>
      <c r="S2" s="69"/>
      <c r="T2" s="69"/>
      <c r="U2" s="69"/>
      <c r="V2" s="70"/>
      <c r="W2" s="69"/>
    </row>
    <row r="3" spans="1:23" ht="15.6" x14ac:dyDescent="0.3">
      <c r="A3" s="549" t="s">
        <v>454</v>
      </c>
      <c r="B3" s="549"/>
      <c r="C3" s="2"/>
      <c r="D3" s="2"/>
      <c r="E3"/>
      <c r="F3"/>
      <c r="G3"/>
      <c r="H3"/>
      <c r="I3"/>
      <c r="J3"/>
      <c r="K3" s="5"/>
      <c r="L3" s="5"/>
      <c r="M3" s="5"/>
      <c r="N3" s="5"/>
      <c r="O3" s="5"/>
      <c r="R3" s="306"/>
      <c r="S3" s="69"/>
      <c r="T3" s="69"/>
      <c r="U3" s="69"/>
      <c r="V3" s="70"/>
      <c r="W3" s="69"/>
    </row>
    <row r="4" spans="1:23" ht="33.6" customHeight="1" x14ac:dyDescent="0.3">
      <c r="A4" s="547" t="s">
        <v>455</v>
      </c>
      <c r="B4" s="548"/>
      <c r="C4" s="7"/>
      <c r="D4" s="7"/>
      <c r="E4" s="8"/>
      <c r="F4" s="8"/>
      <c r="G4" s="8"/>
      <c r="H4" s="8"/>
      <c r="I4" s="8"/>
      <c r="J4" s="8"/>
      <c r="K4" s="9"/>
      <c r="L4" s="9"/>
      <c r="M4" s="9"/>
      <c r="N4" s="9"/>
      <c r="O4" s="38"/>
      <c r="R4" s="306"/>
      <c r="S4" s="69"/>
      <c r="T4" s="69"/>
      <c r="U4" s="69"/>
      <c r="V4" s="70"/>
      <c r="W4" s="69"/>
    </row>
    <row r="5" spans="1:23" x14ac:dyDescent="0.3">
      <c r="B5" s="9"/>
      <c r="C5" s="9"/>
      <c r="D5" s="9"/>
      <c r="E5" s="9"/>
      <c r="F5" s="9"/>
      <c r="G5" s="9"/>
      <c r="H5" s="9"/>
      <c r="I5" s="9"/>
      <c r="J5" s="9"/>
      <c r="K5" s="9"/>
      <c r="L5" s="9"/>
      <c r="M5" s="9"/>
      <c r="N5" s="9"/>
      <c r="O5" s="38"/>
      <c r="R5" s="306"/>
      <c r="S5" s="69"/>
      <c r="T5" s="69"/>
      <c r="U5" s="69"/>
      <c r="V5" s="70"/>
      <c r="W5" s="69"/>
    </row>
    <row r="6" spans="1:23" ht="15.6" x14ac:dyDescent="0.3">
      <c r="A6" s="6" t="s">
        <v>232</v>
      </c>
      <c r="B6" s="9"/>
      <c r="C6" s="9"/>
      <c r="D6" s="9"/>
      <c r="E6" s="9"/>
      <c r="F6" s="9"/>
      <c r="G6" s="9"/>
      <c r="H6" s="9"/>
      <c r="I6" s="9"/>
      <c r="J6" s="9"/>
      <c r="K6" s="9"/>
      <c r="L6" s="9"/>
      <c r="M6" s="9"/>
      <c r="N6" s="9"/>
      <c r="O6" s="38"/>
      <c r="R6" s="306"/>
      <c r="S6" s="69"/>
      <c r="T6" s="69"/>
      <c r="U6" s="69"/>
      <c r="V6" s="70"/>
      <c r="W6" s="69"/>
    </row>
    <row r="7" spans="1:23" x14ac:dyDescent="0.3">
      <c r="A7" s="10"/>
      <c r="B7" s="9"/>
      <c r="C7" s="9"/>
      <c r="D7" s="9"/>
      <c r="E7" s="9"/>
      <c r="F7" s="9"/>
      <c r="G7" s="9"/>
      <c r="H7" s="9"/>
      <c r="I7" s="9"/>
      <c r="J7" s="9"/>
      <c r="K7" s="9"/>
      <c r="L7" s="9"/>
      <c r="M7" s="9"/>
      <c r="N7" s="9"/>
      <c r="O7" s="38"/>
      <c r="R7" s="69"/>
      <c r="S7" s="69"/>
      <c r="T7" s="69"/>
      <c r="U7" s="70"/>
      <c r="V7" s="69"/>
    </row>
    <row r="8" spans="1:23" x14ac:dyDescent="0.3">
      <c r="A8" s="10"/>
      <c r="B8" s="9"/>
      <c r="C8" s="9"/>
      <c r="D8" s="9"/>
      <c r="E8" s="9"/>
      <c r="F8" s="9"/>
      <c r="G8" s="9"/>
      <c r="H8" s="9"/>
      <c r="I8" s="9"/>
      <c r="J8" s="9"/>
      <c r="K8" s="9"/>
      <c r="L8" s="9"/>
      <c r="M8" s="9"/>
      <c r="N8" s="9"/>
      <c r="O8" s="38"/>
      <c r="R8" s="69"/>
      <c r="S8" s="69"/>
      <c r="T8" s="69"/>
      <c r="U8" s="70"/>
      <c r="V8" s="69"/>
    </row>
    <row r="9" spans="1:23" ht="17.25" customHeight="1" x14ac:dyDescent="0.3">
      <c r="A9" s="10"/>
      <c r="B9" s="9"/>
      <c r="C9" s="9"/>
      <c r="D9" s="9"/>
      <c r="E9" s="9"/>
      <c r="F9" s="9"/>
      <c r="G9" s="9"/>
      <c r="H9" s="9"/>
      <c r="I9" s="9"/>
      <c r="J9" s="9"/>
      <c r="K9" s="9"/>
      <c r="L9" s="9"/>
      <c r="M9" s="9"/>
      <c r="N9" s="9"/>
      <c r="O9" s="38"/>
      <c r="R9" s="69"/>
      <c r="S9" s="69"/>
      <c r="T9" s="69"/>
      <c r="U9" s="70"/>
      <c r="V9" s="69"/>
    </row>
    <row r="10" spans="1:23" ht="0.75" customHeight="1" x14ac:dyDescent="0.3">
      <c r="R10" s="69"/>
      <c r="S10" s="69"/>
      <c r="T10" s="69"/>
      <c r="U10" s="70"/>
      <c r="V10" s="69"/>
    </row>
    <row r="11" spans="1:23" ht="21" customHeight="1" x14ac:dyDescent="0.3">
      <c r="A11" s="555" t="s">
        <v>263</v>
      </c>
      <c r="B11" s="555"/>
      <c r="C11" s="555"/>
      <c r="D11" s="555"/>
      <c r="E11" s="555"/>
      <c r="F11" s="555"/>
      <c r="G11" s="555"/>
      <c r="H11" s="555"/>
      <c r="I11" s="555"/>
      <c r="J11" s="555"/>
      <c r="K11" s="555"/>
      <c r="L11" s="555"/>
      <c r="M11" s="555"/>
      <c r="N11" s="555"/>
      <c r="O11" s="555"/>
      <c r="P11" s="40"/>
      <c r="R11" s="69"/>
      <c r="S11" s="69"/>
      <c r="T11" s="69"/>
      <c r="U11" s="70"/>
      <c r="V11" s="69"/>
    </row>
    <row r="12" spans="1:23" ht="3.75" customHeight="1" x14ac:dyDescent="0.3">
      <c r="A12" s="11"/>
      <c r="B12" s="11"/>
      <c r="C12" s="11"/>
      <c r="D12" s="11"/>
      <c r="E12" s="11"/>
      <c r="F12" s="11"/>
      <c r="G12" s="11"/>
      <c r="H12" s="11"/>
      <c r="I12" s="11"/>
      <c r="J12" s="11"/>
      <c r="K12" s="11"/>
      <c r="L12" s="11"/>
      <c r="M12" s="11"/>
      <c r="N12" s="11"/>
      <c r="O12" s="11"/>
      <c r="R12" s="69"/>
      <c r="S12" s="69"/>
      <c r="T12" s="69"/>
      <c r="U12" s="70"/>
      <c r="V12" s="69"/>
    </row>
    <row r="13" spans="1:23" s="42" customFormat="1" ht="20.25" hidden="1" customHeight="1" thickBot="1" x14ac:dyDescent="0.35">
      <c r="A13" s="434" t="s">
        <v>5</v>
      </c>
      <c r="B13" s="556">
        <f>'Info District'!G11</f>
        <v>2025</v>
      </c>
      <c r="C13" s="557"/>
      <c r="E13" s="550"/>
      <c r="F13" s="550"/>
      <c r="G13" s="550"/>
      <c r="H13" s="550"/>
      <c r="I13" s="550"/>
      <c r="J13" s="554"/>
      <c r="Q13" s="63"/>
      <c r="R13" s="71"/>
      <c r="S13" s="71"/>
      <c r="T13" s="71"/>
      <c r="U13" s="72"/>
      <c r="V13" s="71"/>
    </row>
    <row r="14" spans="1:23" s="42" customFormat="1" ht="7.5" hidden="1" customHeight="1" thickBot="1" x14ac:dyDescent="0.35">
      <c r="A14" s="434"/>
      <c r="B14" s="13"/>
      <c r="C14" s="13"/>
      <c r="D14" s="13"/>
      <c r="O14" s="15"/>
      <c r="Q14" s="63"/>
      <c r="R14" s="71"/>
      <c r="S14" s="71"/>
      <c r="T14" s="71"/>
      <c r="U14" s="72"/>
      <c r="V14" s="71"/>
    </row>
    <row r="15" spans="1:23" s="42" customFormat="1" ht="16.5" hidden="1" customHeight="1" thickBot="1" x14ac:dyDescent="0.35">
      <c r="A15" s="434" t="s">
        <v>7</v>
      </c>
      <c r="B15" s="558" t="str">
        <f>'Info District'!G12</f>
        <v>PLATEAUX</v>
      </c>
      <c r="C15" s="559"/>
      <c r="D15" s="550" t="s">
        <v>8</v>
      </c>
      <c r="E15" s="550"/>
      <c r="F15" s="550"/>
      <c r="G15" s="551" t="str">
        <f>'Info District'!G13</f>
        <v>Agou</v>
      </c>
      <c r="H15" s="552"/>
      <c r="I15" s="553"/>
      <c r="L15" s="11"/>
      <c r="M15" s="11"/>
      <c r="N15" s="11"/>
      <c r="O15" s="11"/>
      <c r="P15" s="11"/>
      <c r="Q15" s="63"/>
      <c r="R15" s="71"/>
      <c r="S15" s="71"/>
      <c r="T15" s="71"/>
      <c r="U15" s="73"/>
      <c r="V15" s="71"/>
    </row>
    <row r="16" spans="1:23" s="42" customFormat="1" ht="3.75" hidden="1" customHeight="1" thickBot="1" x14ac:dyDescent="0.35">
      <c r="A16" s="139"/>
      <c r="B16" s="15"/>
      <c r="C16" s="15"/>
      <c r="D16" s="15"/>
      <c r="E16" s="15"/>
      <c r="K16" s="15"/>
      <c r="L16" s="15"/>
      <c r="M16" s="15"/>
      <c r="O16" s="15"/>
      <c r="Q16" s="63"/>
      <c r="R16" s="71"/>
      <c r="S16" s="71"/>
      <c r="T16" s="71"/>
      <c r="U16" s="72"/>
      <c r="V16" s="71"/>
    </row>
    <row r="17" spans="1:23" s="42" customFormat="1" ht="18" hidden="1" customHeight="1" thickBot="1" x14ac:dyDescent="0.35">
      <c r="A17" s="434" t="s">
        <v>9</v>
      </c>
      <c r="B17" s="556" t="str">
        <f>'Info District'!G17</f>
        <v>Avril à Juin 2025</v>
      </c>
      <c r="C17" s="560"/>
      <c r="D17" s="560"/>
      <c r="E17" s="557"/>
      <c r="G17" s="550" t="s">
        <v>11</v>
      </c>
      <c r="H17" s="550"/>
      <c r="I17" s="550"/>
      <c r="J17" s="550"/>
      <c r="K17" s="554"/>
      <c r="L17" s="551" t="str">
        <f>'Info District'!G18</f>
        <v>Juillet à Septembre 2025</v>
      </c>
      <c r="M17" s="552"/>
      <c r="N17" s="552"/>
      <c r="O17" s="552"/>
      <c r="P17" s="553"/>
      <c r="Q17" s="63"/>
      <c r="R17" s="71"/>
      <c r="S17" s="71"/>
      <c r="T17" s="71"/>
      <c r="U17" s="72"/>
      <c r="V17" s="71"/>
    </row>
    <row r="18" spans="1:23" s="9" customFormat="1" ht="6" customHeight="1" thickBot="1" x14ac:dyDescent="0.3">
      <c r="B18" s="43"/>
      <c r="C18" s="43"/>
      <c r="D18" s="43"/>
      <c r="E18" s="44"/>
      <c r="F18" s="43"/>
      <c r="G18" s="45"/>
      <c r="H18" s="45"/>
      <c r="I18" s="45"/>
      <c r="J18" s="45"/>
      <c r="K18" s="45"/>
      <c r="L18" s="45"/>
      <c r="M18" s="45"/>
      <c r="O18" s="38"/>
      <c r="Q18" s="64"/>
      <c r="R18" s="74"/>
      <c r="S18" s="74"/>
      <c r="T18" s="74"/>
      <c r="U18" s="75"/>
      <c r="V18" s="74"/>
    </row>
    <row r="19" spans="1:23" s="9" customFormat="1" ht="31.5" customHeight="1" thickBot="1" x14ac:dyDescent="0.35">
      <c r="A19" s="532" t="s">
        <v>12</v>
      </c>
      <c r="B19" s="532"/>
      <c r="C19" s="533"/>
      <c r="D19" s="575"/>
      <c r="E19" s="576"/>
      <c r="F19" s="576"/>
      <c r="G19" s="576"/>
      <c r="H19" s="576"/>
      <c r="I19" s="576"/>
      <c r="J19" s="576"/>
      <c r="K19" s="576"/>
      <c r="L19" s="576"/>
      <c r="M19" s="576"/>
      <c r="N19" s="577"/>
      <c r="O19" s="11"/>
      <c r="P19" s="464" t="str">
        <f>'Info District'!H17</f>
        <v>T2</v>
      </c>
      <c r="Q19" s="65"/>
      <c r="R19" s="535" t="s">
        <v>96</v>
      </c>
      <c r="S19" s="536"/>
      <c r="T19" s="536"/>
      <c r="U19" s="536"/>
      <c r="V19" s="537"/>
    </row>
    <row r="20" spans="1:23" s="9" customFormat="1" ht="8.25" customHeight="1" thickBot="1" x14ac:dyDescent="0.35">
      <c r="A20" s="12"/>
      <c r="B20" s="12"/>
      <c r="C20" s="12"/>
      <c r="D20" s="12"/>
      <c r="E20" s="12"/>
      <c r="F20" s="12"/>
      <c r="G20" s="13"/>
      <c r="H20" s="13"/>
      <c r="I20" s="13"/>
      <c r="J20" s="13"/>
      <c r="K20" s="13"/>
      <c r="L20" s="14"/>
      <c r="M20" s="14"/>
      <c r="N20" s="14"/>
      <c r="O20" s="14"/>
      <c r="Q20" s="64"/>
      <c r="R20" s="146"/>
      <c r="S20" s="74"/>
      <c r="T20" s="74"/>
      <c r="U20" s="76"/>
      <c r="V20" s="147"/>
    </row>
    <row r="21" spans="1:23" s="9" customFormat="1" ht="30.75" customHeight="1" thickBot="1" x14ac:dyDescent="0.35">
      <c r="A21" s="564" t="s">
        <v>6</v>
      </c>
      <c r="B21" s="564"/>
      <c r="C21" s="564"/>
      <c r="D21" s="565"/>
      <c r="E21" s="566"/>
      <c r="F21" s="566"/>
      <c r="G21" s="566"/>
      <c r="H21" s="567"/>
      <c r="I21" s="12"/>
      <c r="K21" s="230" t="s">
        <v>338</v>
      </c>
      <c r="O21" s="571"/>
      <c r="P21" s="572"/>
      <c r="Q21" s="64"/>
      <c r="R21" s="146"/>
      <c r="S21" s="74"/>
      <c r="T21" s="74"/>
      <c r="U21" s="76"/>
      <c r="V21" s="147"/>
    </row>
    <row r="22" spans="1:23" s="9" customFormat="1" ht="9" customHeight="1" thickBot="1" x14ac:dyDescent="0.35">
      <c r="A22" s="12"/>
      <c r="B22" s="12"/>
      <c r="C22" s="12"/>
      <c r="D22" s="12"/>
      <c r="E22" s="12"/>
      <c r="F22" s="12"/>
      <c r="G22" s="13"/>
      <c r="H22" s="13"/>
      <c r="I22" s="13"/>
      <c r="J22" s="13"/>
      <c r="K22" s="13"/>
      <c r="L22" s="14"/>
      <c r="M22" s="14"/>
      <c r="N22" s="14"/>
      <c r="O22" s="14"/>
      <c r="Q22" s="64"/>
      <c r="R22" s="146"/>
      <c r="S22" s="74"/>
      <c r="T22" s="74"/>
      <c r="U22" s="76"/>
      <c r="V22" s="147"/>
    </row>
    <row r="23" spans="1:23" s="9" customFormat="1" ht="30" customHeight="1" thickBot="1" x14ac:dyDescent="0.35">
      <c r="A23" s="532" t="s">
        <v>240</v>
      </c>
      <c r="B23" s="532"/>
      <c r="C23" s="533"/>
      <c r="D23" s="568" t="s">
        <v>265</v>
      </c>
      <c r="E23" s="569"/>
      <c r="F23" s="570"/>
      <c r="H23" s="229"/>
      <c r="I23" s="573" t="s">
        <v>337</v>
      </c>
      <c r="J23" s="573"/>
      <c r="K23" s="573"/>
      <c r="L23" s="573"/>
      <c r="M23" s="573"/>
      <c r="N23" s="574"/>
      <c r="O23" s="562"/>
      <c r="P23" s="563"/>
      <c r="Q23" s="64"/>
      <c r="R23" s="146"/>
      <c r="S23" s="74"/>
      <c r="T23" s="74"/>
      <c r="U23" s="76"/>
      <c r="V23" s="147"/>
    </row>
    <row r="24" spans="1:23" s="9" customFormat="1" ht="6" customHeight="1" x14ac:dyDescent="0.3">
      <c r="A24" s="12"/>
      <c r="B24" s="12"/>
      <c r="C24" s="12"/>
      <c r="D24" s="12"/>
      <c r="E24" s="12"/>
      <c r="F24" s="12"/>
      <c r="G24" s="13"/>
      <c r="H24" s="15"/>
      <c r="I24" s="15"/>
      <c r="J24" s="15"/>
      <c r="K24" s="13"/>
      <c r="L24" s="14"/>
      <c r="M24" s="14"/>
      <c r="N24" s="14"/>
      <c r="O24" s="14"/>
      <c r="Q24" s="64"/>
      <c r="R24" s="146"/>
      <c r="S24" s="74"/>
      <c r="T24" s="74"/>
      <c r="U24" s="76"/>
      <c r="V24" s="147"/>
    </row>
    <row r="25" spans="1:23" s="9" customFormat="1" ht="4.5" customHeight="1" thickBot="1" x14ac:dyDescent="0.35">
      <c r="A25" s="12"/>
      <c r="B25" s="12"/>
      <c r="C25" s="12"/>
      <c r="D25" s="12"/>
      <c r="E25" s="12"/>
      <c r="F25" s="12"/>
      <c r="G25" s="13"/>
      <c r="H25" s="13"/>
      <c r="I25" s="13"/>
      <c r="J25" s="13"/>
      <c r="K25" s="13"/>
      <c r="L25" s="14"/>
      <c r="M25" s="14"/>
      <c r="N25" s="14"/>
      <c r="O25" s="14"/>
      <c r="Q25" s="64"/>
      <c r="R25" s="146"/>
      <c r="S25" s="74"/>
      <c r="T25" s="74"/>
      <c r="U25" s="76"/>
      <c r="V25" s="147"/>
    </row>
    <row r="26" spans="1:23" ht="76.5" customHeight="1" thickBot="1" x14ac:dyDescent="0.35">
      <c r="A26" s="541" t="s">
        <v>13</v>
      </c>
      <c r="B26" s="16" t="s">
        <v>14</v>
      </c>
      <c r="C26" s="108" t="s">
        <v>15</v>
      </c>
      <c r="D26" s="118" t="s">
        <v>16</v>
      </c>
      <c r="E26" s="117" t="s">
        <v>17</v>
      </c>
      <c r="F26" s="16" t="s">
        <v>18</v>
      </c>
      <c r="G26" s="16" t="s">
        <v>233</v>
      </c>
      <c r="H26" s="16" t="s">
        <v>234</v>
      </c>
      <c r="I26" s="16" t="s">
        <v>19</v>
      </c>
      <c r="J26" s="16" t="s">
        <v>20</v>
      </c>
      <c r="K26" s="108" t="s">
        <v>21</v>
      </c>
      <c r="L26" s="136" t="s">
        <v>22</v>
      </c>
      <c r="M26" s="137" t="s">
        <v>236</v>
      </c>
      <c r="N26" s="138" t="s">
        <v>23</v>
      </c>
      <c r="O26" s="109" t="s">
        <v>39</v>
      </c>
      <c r="P26" s="16" t="s">
        <v>40</v>
      </c>
      <c r="R26" s="148" t="s">
        <v>237</v>
      </c>
      <c r="S26" s="140" t="s">
        <v>93</v>
      </c>
      <c r="T26" s="140" t="s">
        <v>239</v>
      </c>
      <c r="U26" s="140" t="s">
        <v>238</v>
      </c>
      <c r="V26" s="149" t="s">
        <v>97</v>
      </c>
    </row>
    <row r="27" spans="1:23" s="47" customFormat="1" ht="21.75" customHeight="1" thickBot="1" x14ac:dyDescent="0.35">
      <c r="A27" s="542"/>
      <c r="B27" s="46" t="s">
        <v>24</v>
      </c>
      <c r="C27" s="46" t="s">
        <v>25</v>
      </c>
      <c r="D27" s="112" t="s">
        <v>26</v>
      </c>
      <c r="E27" s="46" t="s">
        <v>27</v>
      </c>
      <c r="F27" s="46"/>
      <c r="G27" s="46" t="s">
        <v>28</v>
      </c>
      <c r="H27" s="46"/>
      <c r="I27" s="46" t="s">
        <v>29</v>
      </c>
      <c r="J27" s="46"/>
      <c r="K27" s="131" t="s">
        <v>235</v>
      </c>
      <c r="L27" s="133"/>
      <c r="M27" s="134"/>
      <c r="N27" s="135"/>
      <c r="O27" s="132" t="s">
        <v>30</v>
      </c>
      <c r="P27" s="46"/>
      <c r="Q27" s="66"/>
      <c r="R27" s="150"/>
      <c r="S27" s="67" t="s">
        <v>94</v>
      </c>
      <c r="T27" s="67" t="s">
        <v>95</v>
      </c>
      <c r="U27" s="94"/>
      <c r="V27" s="151" t="str">
        <f>IF(J28&lt;=0,"",IF(J28=90,$W$28))</f>
        <v/>
      </c>
      <c r="W27" s="37" t="s">
        <v>98</v>
      </c>
    </row>
    <row r="28" spans="1:23" ht="49.5" customHeight="1" x14ac:dyDescent="0.3">
      <c r="A28" s="231" t="str">
        <f>CDT!B26</f>
        <v>Artéméther-Luméfantrine 6cp (AL)</v>
      </c>
      <c r="B28" s="79"/>
      <c r="C28" s="110"/>
      <c r="D28" s="120" t="str">
        <f>IF(B28&lt;&gt;"",B28+C28,"")</f>
        <v/>
      </c>
      <c r="E28" s="119"/>
      <c r="F28" s="79"/>
      <c r="G28" s="79"/>
      <c r="H28" s="79"/>
      <c r="I28" s="79"/>
      <c r="J28" s="79"/>
      <c r="K28" s="110"/>
      <c r="L28" s="431" t="str">
        <f>IF(B28&lt;&gt;"",IF(J28=0,E28,((E28*90)/(90-J28))),"0")</f>
        <v>0</v>
      </c>
      <c r="M28" s="428" t="str">
        <f>IF(B28&lt;&gt;"",((E28/R28)*30),"0")</f>
        <v>0</v>
      </c>
      <c r="N28" s="250" t="str">
        <f>IF(B28&lt;&gt;"",IF(J28=0,((E28+L28)-K28),((M28*6)-K28)),"0")</f>
        <v>0</v>
      </c>
      <c r="O28" s="251"/>
      <c r="P28" s="81"/>
      <c r="R28" s="152">
        <f>(90-J28)</f>
        <v>90</v>
      </c>
      <c r="S28" s="68" t="e">
        <f>D28-(E28+G28+I28+H28)</f>
        <v>#VALUE!</v>
      </c>
      <c r="T28" s="68" t="e">
        <f>K28-S28</f>
        <v>#VALUE!</v>
      </c>
      <c r="U28" s="95">
        <v>6</v>
      </c>
      <c r="V28" s="153" t="e">
        <f t="shared" ref="V28:V52" si="0">IF(T28=0,"",$W$27)</f>
        <v>#VALUE!</v>
      </c>
      <c r="W28" s="37" t="s">
        <v>203</v>
      </c>
    </row>
    <row r="29" spans="1:23" ht="45" customHeight="1" x14ac:dyDescent="0.3">
      <c r="A29" s="231" t="str">
        <f>CDT!B27</f>
        <v>Artéméther-Luméfantrine 12cp (AL)</v>
      </c>
      <c r="B29" s="79"/>
      <c r="C29" s="110"/>
      <c r="D29" s="121" t="str">
        <f t="shared" ref="D29:D36" si="1">IF(B29&lt;&gt;"",B29+C29,"")</f>
        <v/>
      </c>
      <c r="E29" s="119"/>
      <c r="F29" s="79"/>
      <c r="G29" s="79"/>
      <c r="H29" s="79"/>
      <c r="I29" s="79"/>
      <c r="J29" s="79"/>
      <c r="K29" s="110"/>
      <c r="L29" s="431" t="str">
        <f t="shared" ref="L29:L36" si="2">IF(B29&lt;&gt;"",IF(J29=0,E29,((E29*90)/(90-J29))),"0")</f>
        <v>0</v>
      </c>
      <c r="M29" s="428" t="str">
        <f t="shared" ref="M29:M36" si="3">IF(B29&lt;&gt;"",((E29/R29)*30),"0")</f>
        <v>0</v>
      </c>
      <c r="N29" s="250" t="str">
        <f t="shared" ref="N29:N36" si="4">IF(B29&lt;&gt;"",IF(J29=0,((E29+L29)-K29),((M29*6)-K29)),"0")</f>
        <v>0</v>
      </c>
      <c r="O29" s="251"/>
      <c r="P29" s="81"/>
      <c r="R29" s="152">
        <f t="shared" ref="R29:R50" si="5">(90-J29)</f>
        <v>90</v>
      </c>
      <c r="S29" s="68" t="e">
        <f t="shared" ref="S29:S49" si="6">D29-(E29+G29+I29+H29)</f>
        <v>#VALUE!</v>
      </c>
      <c r="T29" s="68" t="e">
        <f t="shared" ref="T29:T50" si="7">K29-S29</f>
        <v>#VALUE!</v>
      </c>
      <c r="U29" s="95">
        <v>12</v>
      </c>
      <c r="V29" s="153" t="e">
        <f t="shared" si="0"/>
        <v>#VALUE!</v>
      </c>
    </row>
    <row r="30" spans="1:23" ht="49.5" customHeight="1" x14ac:dyDescent="0.3">
      <c r="A30" s="231" t="str">
        <f>CDT!B28</f>
        <v>Artéméther-Luméfantrine 18cp (AL)</v>
      </c>
      <c r="B30" s="79"/>
      <c r="C30" s="110"/>
      <c r="D30" s="121" t="str">
        <f t="shared" si="1"/>
        <v/>
      </c>
      <c r="E30" s="119"/>
      <c r="F30" s="79"/>
      <c r="G30" s="79"/>
      <c r="H30" s="79"/>
      <c r="I30" s="79"/>
      <c r="J30" s="79"/>
      <c r="K30" s="110"/>
      <c r="L30" s="431" t="str">
        <f t="shared" si="2"/>
        <v>0</v>
      </c>
      <c r="M30" s="428" t="str">
        <f t="shared" si="3"/>
        <v>0</v>
      </c>
      <c r="N30" s="250" t="str">
        <f t="shared" si="4"/>
        <v>0</v>
      </c>
      <c r="O30" s="251"/>
      <c r="P30" s="81"/>
      <c r="R30" s="152">
        <f t="shared" si="5"/>
        <v>90</v>
      </c>
      <c r="S30" s="68" t="e">
        <f t="shared" si="6"/>
        <v>#VALUE!</v>
      </c>
      <c r="T30" s="68" t="e">
        <f t="shared" si="7"/>
        <v>#VALUE!</v>
      </c>
      <c r="U30" s="95">
        <v>18</v>
      </c>
      <c r="V30" s="153" t="e">
        <f t="shared" si="0"/>
        <v>#VALUE!</v>
      </c>
    </row>
    <row r="31" spans="1:23" ht="49.5" customHeight="1" x14ac:dyDescent="0.3">
      <c r="A31" s="231" t="str">
        <f>CDT!B29</f>
        <v>Artéméther-Luméfantrine 24cp (AL)</v>
      </c>
      <c r="B31" s="79"/>
      <c r="C31" s="110"/>
      <c r="D31" s="121" t="str">
        <f t="shared" si="1"/>
        <v/>
      </c>
      <c r="E31" s="119"/>
      <c r="F31" s="79"/>
      <c r="G31" s="79"/>
      <c r="H31" s="79"/>
      <c r="I31" s="79"/>
      <c r="J31" s="79"/>
      <c r="K31" s="110"/>
      <c r="L31" s="431" t="str">
        <f t="shared" si="2"/>
        <v>0</v>
      </c>
      <c r="M31" s="428" t="str">
        <f t="shared" si="3"/>
        <v>0</v>
      </c>
      <c r="N31" s="250" t="str">
        <f t="shared" si="4"/>
        <v>0</v>
      </c>
      <c r="O31" s="251"/>
      <c r="P31" s="81"/>
      <c r="R31" s="152">
        <f t="shared" si="5"/>
        <v>90</v>
      </c>
      <c r="S31" s="68" t="e">
        <f t="shared" si="6"/>
        <v>#VALUE!</v>
      </c>
      <c r="T31" s="68" t="e">
        <f t="shared" si="7"/>
        <v>#VALUE!</v>
      </c>
      <c r="U31" s="95">
        <v>24</v>
      </c>
      <c r="V31" s="153" t="e">
        <f t="shared" si="0"/>
        <v>#VALUE!</v>
      </c>
    </row>
    <row r="32" spans="1:23" ht="50.25" hidden="1" customHeight="1" x14ac:dyDescent="0.3">
      <c r="A32" s="17" t="str">
        <f>CDT!B30</f>
        <v>Artéméther injectable 40 mg</v>
      </c>
      <c r="B32" s="79"/>
      <c r="C32" s="110"/>
      <c r="D32" s="121" t="str">
        <f t="shared" si="1"/>
        <v/>
      </c>
      <c r="E32" s="119"/>
      <c r="F32" s="79"/>
      <c r="G32" s="79"/>
      <c r="H32" s="79"/>
      <c r="I32" s="79"/>
      <c r="J32" s="79"/>
      <c r="K32" s="110"/>
      <c r="L32" s="431" t="str">
        <f t="shared" si="2"/>
        <v>0</v>
      </c>
      <c r="M32" s="428" t="str">
        <f t="shared" si="3"/>
        <v>0</v>
      </c>
      <c r="N32" s="250" t="str">
        <f t="shared" si="4"/>
        <v>0</v>
      </c>
      <c r="O32" s="251"/>
      <c r="P32" s="79"/>
      <c r="R32" s="152">
        <f t="shared" si="5"/>
        <v>90</v>
      </c>
      <c r="S32" s="68" t="e">
        <f t="shared" si="6"/>
        <v>#VALUE!</v>
      </c>
      <c r="T32" s="68" t="e">
        <f t="shared" si="7"/>
        <v>#VALUE!</v>
      </c>
      <c r="U32" s="95">
        <v>1</v>
      </c>
      <c r="V32" s="153" t="e">
        <f t="shared" si="0"/>
        <v>#VALUE!</v>
      </c>
    </row>
    <row r="33" spans="1:22" ht="50.25" hidden="1" customHeight="1" x14ac:dyDescent="0.3">
      <c r="A33" s="17" t="str">
        <f>CDT!B31</f>
        <v>Artéméther injectable 80 mg</v>
      </c>
      <c r="B33" s="79"/>
      <c r="C33" s="110"/>
      <c r="D33" s="121" t="str">
        <f t="shared" si="1"/>
        <v/>
      </c>
      <c r="E33" s="119"/>
      <c r="F33" s="79"/>
      <c r="G33" s="79"/>
      <c r="H33" s="79"/>
      <c r="I33" s="79"/>
      <c r="J33" s="79"/>
      <c r="K33" s="110"/>
      <c r="L33" s="431" t="str">
        <f t="shared" si="2"/>
        <v>0</v>
      </c>
      <c r="M33" s="428" t="str">
        <f t="shared" si="3"/>
        <v>0</v>
      </c>
      <c r="N33" s="250" t="str">
        <f t="shared" si="4"/>
        <v>0</v>
      </c>
      <c r="O33" s="251"/>
      <c r="P33" s="79"/>
      <c r="R33" s="152">
        <f t="shared" si="5"/>
        <v>90</v>
      </c>
      <c r="S33" s="68" t="e">
        <f t="shared" si="6"/>
        <v>#VALUE!</v>
      </c>
      <c r="T33" s="68" t="e">
        <f t="shared" si="7"/>
        <v>#VALUE!</v>
      </c>
      <c r="U33" s="95">
        <v>1</v>
      </c>
      <c r="V33" s="153" t="e">
        <f t="shared" si="0"/>
        <v>#VALUE!</v>
      </c>
    </row>
    <row r="34" spans="1:22" ht="50.25" hidden="1" customHeight="1" x14ac:dyDescent="0.3">
      <c r="A34" s="17" t="str">
        <f>CDT!B32</f>
        <v>Artésunate injectable 60 mg</v>
      </c>
      <c r="B34" s="79"/>
      <c r="C34" s="110"/>
      <c r="D34" s="121" t="str">
        <f t="shared" si="1"/>
        <v/>
      </c>
      <c r="E34" s="119"/>
      <c r="F34" s="79"/>
      <c r="G34" s="79"/>
      <c r="H34" s="79"/>
      <c r="I34" s="79"/>
      <c r="J34" s="79"/>
      <c r="K34" s="110"/>
      <c r="L34" s="431" t="str">
        <f t="shared" si="2"/>
        <v>0</v>
      </c>
      <c r="M34" s="428" t="str">
        <f t="shared" si="3"/>
        <v>0</v>
      </c>
      <c r="N34" s="250" t="str">
        <f t="shared" si="4"/>
        <v>0</v>
      </c>
      <c r="O34" s="251"/>
      <c r="P34" s="79"/>
      <c r="R34" s="152">
        <f t="shared" si="5"/>
        <v>90</v>
      </c>
      <c r="S34" s="68" t="e">
        <f t="shared" si="6"/>
        <v>#VALUE!</v>
      </c>
      <c r="T34" s="68" t="e">
        <f t="shared" si="7"/>
        <v>#VALUE!</v>
      </c>
      <c r="U34" s="95">
        <v>1</v>
      </c>
      <c r="V34" s="153" t="e">
        <f t="shared" si="0"/>
        <v>#VALUE!</v>
      </c>
    </row>
    <row r="35" spans="1:22" ht="50.25" hidden="1" customHeight="1" x14ac:dyDescent="0.3">
      <c r="A35" s="17" t="str">
        <f>CDT!B33</f>
        <v xml:space="preserve"> Sulfadoxine Pyriméthamine:  (SP)</v>
      </c>
      <c r="B35" s="79"/>
      <c r="C35" s="110"/>
      <c r="D35" s="121" t="str">
        <f t="shared" si="1"/>
        <v/>
      </c>
      <c r="E35" s="119"/>
      <c r="F35" s="79"/>
      <c r="G35" s="79"/>
      <c r="H35" s="79"/>
      <c r="I35" s="79"/>
      <c r="J35" s="79"/>
      <c r="K35" s="110"/>
      <c r="L35" s="431" t="str">
        <f t="shared" si="2"/>
        <v>0</v>
      </c>
      <c r="M35" s="428" t="str">
        <f t="shared" si="3"/>
        <v>0</v>
      </c>
      <c r="N35" s="250" t="str">
        <f t="shared" si="4"/>
        <v>0</v>
      </c>
      <c r="O35" s="251"/>
      <c r="P35" s="79"/>
      <c r="R35" s="152">
        <f t="shared" si="5"/>
        <v>90</v>
      </c>
      <c r="S35" s="68" t="e">
        <f t="shared" si="6"/>
        <v>#VALUE!</v>
      </c>
      <c r="T35" s="68" t="e">
        <f t="shared" si="7"/>
        <v>#VALUE!</v>
      </c>
      <c r="U35" s="95">
        <v>3</v>
      </c>
      <c r="V35" s="153" t="e">
        <f t="shared" si="0"/>
        <v>#VALUE!</v>
      </c>
    </row>
    <row r="36" spans="1:22" ht="45.75" customHeight="1" thickBot="1" x14ac:dyDescent="0.35">
      <c r="A36" s="231" t="str">
        <f>CDT!B34</f>
        <v>Test de Diagnostic Rapide  : (TDR)</v>
      </c>
      <c r="B36" s="79"/>
      <c r="C36" s="110"/>
      <c r="D36" s="305" t="str">
        <f t="shared" si="1"/>
        <v/>
      </c>
      <c r="E36" s="119"/>
      <c r="F36" s="79"/>
      <c r="G36" s="79"/>
      <c r="H36" s="79"/>
      <c r="I36" s="79"/>
      <c r="J36" s="79"/>
      <c r="K36" s="110"/>
      <c r="L36" s="431" t="str">
        <f t="shared" si="2"/>
        <v>0</v>
      </c>
      <c r="M36" s="428" t="str">
        <f t="shared" si="3"/>
        <v>0</v>
      </c>
      <c r="N36" s="250" t="str">
        <f t="shared" si="4"/>
        <v>0</v>
      </c>
      <c r="O36" s="251"/>
      <c r="P36" s="79"/>
      <c r="R36" s="152">
        <f t="shared" si="5"/>
        <v>90</v>
      </c>
      <c r="S36" s="68" t="e">
        <f t="shared" si="6"/>
        <v>#VALUE!</v>
      </c>
      <c r="T36" s="68" t="e">
        <f t="shared" si="7"/>
        <v>#VALUE!</v>
      </c>
      <c r="U36" s="95">
        <v>1</v>
      </c>
      <c r="V36" s="153" t="e">
        <f t="shared" si="0"/>
        <v>#VALUE!</v>
      </c>
    </row>
    <row r="37" spans="1:22" ht="34.5" hidden="1" customHeight="1" x14ac:dyDescent="0.3">
      <c r="A37" s="17" t="str">
        <f>CDT!B35</f>
        <v>Moustiquaire à Imprégnation Durable: (MID)</v>
      </c>
      <c r="B37" s="79"/>
      <c r="C37" s="110"/>
      <c r="D37" s="304">
        <f t="shared" ref="D37:D50" si="8">B37+C37</f>
        <v>0</v>
      </c>
      <c r="E37" s="119"/>
      <c r="F37" s="79"/>
      <c r="G37" s="79"/>
      <c r="H37" s="79"/>
      <c r="I37" s="79"/>
      <c r="J37" s="79"/>
      <c r="K37" s="110"/>
      <c r="L37" s="113">
        <f t="shared" ref="L37:L50" si="9">IF(J37=0,E37,((D37*90)/(90-J37)))</f>
        <v>0</v>
      </c>
      <c r="M37" s="55">
        <f t="shared" ref="M37:M50" si="10">(E37/R37)*30</f>
        <v>0</v>
      </c>
      <c r="N37" s="114">
        <f t="shared" ref="N37:N49" si="11">IF(J37=0,((E37+L37)-K37),((L37*2)-K37))</f>
        <v>0</v>
      </c>
      <c r="O37" s="111" t="str">
        <f t="shared" ref="O37:O50" si="12">IF(N37=0,"0",N37)</f>
        <v>0</v>
      </c>
      <c r="P37" s="79"/>
      <c r="R37" s="152">
        <f t="shared" si="5"/>
        <v>90</v>
      </c>
      <c r="S37" s="68">
        <f t="shared" si="6"/>
        <v>0</v>
      </c>
      <c r="T37" s="68">
        <f t="shared" si="7"/>
        <v>0</v>
      </c>
      <c r="U37" s="95">
        <v>1</v>
      </c>
      <c r="V37" s="153" t="str">
        <f t="shared" si="0"/>
        <v/>
      </c>
    </row>
    <row r="38" spans="1:22" ht="34.5" hidden="1" customHeight="1" x14ac:dyDescent="0.3">
      <c r="A38" s="17" t="str">
        <f>CDT!B40</f>
        <v>Artésunate Amodiaquine: (ASAQ) : 3 cp (25/67,5 mg)</v>
      </c>
      <c r="B38" s="79"/>
      <c r="C38" s="110"/>
      <c r="D38" s="121">
        <f t="shared" si="8"/>
        <v>0</v>
      </c>
      <c r="E38" s="119"/>
      <c r="F38" s="79"/>
      <c r="G38" s="79"/>
      <c r="H38" s="79"/>
      <c r="I38" s="79"/>
      <c r="J38" s="79"/>
      <c r="K38" s="110"/>
      <c r="L38" s="113">
        <f t="shared" si="9"/>
        <v>0</v>
      </c>
      <c r="M38" s="55">
        <f t="shared" si="10"/>
        <v>0</v>
      </c>
      <c r="N38" s="114">
        <f t="shared" si="11"/>
        <v>0</v>
      </c>
      <c r="O38" s="111" t="str">
        <f t="shared" si="12"/>
        <v>0</v>
      </c>
      <c r="P38" s="79"/>
      <c r="R38" s="152">
        <f t="shared" si="5"/>
        <v>90</v>
      </c>
      <c r="S38" s="68">
        <f t="shared" si="6"/>
        <v>0</v>
      </c>
      <c r="T38" s="68">
        <f t="shared" si="7"/>
        <v>0</v>
      </c>
      <c r="U38" s="95">
        <v>3</v>
      </c>
      <c r="V38" s="153" t="str">
        <f t="shared" si="0"/>
        <v/>
      </c>
    </row>
    <row r="39" spans="1:22" ht="34.5" hidden="1" customHeight="1" x14ac:dyDescent="0.3">
      <c r="A39" s="17" t="str">
        <f>CDT!B41</f>
        <v>Artésunate Amodiaquine: (ASAQ) 3 cp (50/135 mg)</v>
      </c>
      <c r="B39" s="79"/>
      <c r="C39" s="110"/>
      <c r="D39" s="121">
        <f t="shared" si="8"/>
        <v>0</v>
      </c>
      <c r="E39" s="119"/>
      <c r="F39" s="79"/>
      <c r="G39" s="79"/>
      <c r="H39" s="79"/>
      <c r="I39" s="79"/>
      <c r="J39" s="79"/>
      <c r="K39" s="110"/>
      <c r="L39" s="113">
        <f t="shared" si="9"/>
        <v>0</v>
      </c>
      <c r="M39" s="55">
        <f t="shared" si="10"/>
        <v>0</v>
      </c>
      <c r="N39" s="114">
        <f t="shared" si="11"/>
        <v>0</v>
      </c>
      <c r="O39" s="111" t="str">
        <f t="shared" si="12"/>
        <v>0</v>
      </c>
      <c r="P39" s="79"/>
      <c r="R39" s="152">
        <f t="shared" si="5"/>
        <v>90</v>
      </c>
      <c r="S39" s="68">
        <f t="shared" si="6"/>
        <v>0</v>
      </c>
      <c r="T39" s="68">
        <f t="shared" si="7"/>
        <v>0</v>
      </c>
      <c r="U39" s="95">
        <v>3</v>
      </c>
      <c r="V39" s="153" t="str">
        <f t="shared" si="0"/>
        <v/>
      </c>
    </row>
    <row r="40" spans="1:22" ht="34.5" hidden="1" customHeight="1" x14ac:dyDescent="0.3">
      <c r="A40" s="17" t="str">
        <f>CDT!B42</f>
        <v>Artésunate Amodiaquine: (ASAQ) 3 cp (100/270 mg)</v>
      </c>
      <c r="B40" s="79"/>
      <c r="C40" s="110"/>
      <c r="D40" s="121">
        <f t="shared" si="8"/>
        <v>0</v>
      </c>
      <c r="E40" s="119"/>
      <c r="F40" s="79"/>
      <c r="G40" s="79"/>
      <c r="H40" s="79"/>
      <c r="I40" s="79"/>
      <c r="J40" s="79"/>
      <c r="K40" s="110"/>
      <c r="L40" s="113">
        <f t="shared" si="9"/>
        <v>0</v>
      </c>
      <c r="M40" s="55">
        <f t="shared" si="10"/>
        <v>0</v>
      </c>
      <c r="N40" s="114">
        <f t="shared" si="11"/>
        <v>0</v>
      </c>
      <c r="O40" s="111" t="str">
        <f t="shared" si="12"/>
        <v>0</v>
      </c>
      <c r="P40" s="79"/>
      <c r="R40" s="152">
        <f t="shared" si="5"/>
        <v>90</v>
      </c>
      <c r="S40" s="68">
        <f t="shared" si="6"/>
        <v>0</v>
      </c>
      <c r="T40" s="68">
        <f t="shared" si="7"/>
        <v>0</v>
      </c>
      <c r="U40" s="95">
        <v>3</v>
      </c>
      <c r="V40" s="153" t="str">
        <f t="shared" si="0"/>
        <v/>
      </c>
    </row>
    <row r="41" spans="1:22" ht="34.5" hidden="1" customHeight="1" x14ac:dyDescent="0.3">
      <c r="A41" s="17" t="str">
        <f>CDT!B43</f>
        <v>Artésunate Amodiaquine: (ASAQ) 6 cp (100/270 mg)</v>
      </c>
      <c r="B41" s="79"/>
      <c r="C41" s="110"/>
      <c r="D41" s="121">
        <f t="shared" si="8"/>
        <v>0</v>
      </c>
      <c r="E41" s="119"/>
      <c r="F41" s="79"/>
      <c r="G41" s="79"/>
      <c r="H41" s="79"/>
      <c r="I41" s="79"/>
      <c r="J41" s="79"/>
      <c r="K41" s="110"/>
      <c r="L41" s="113">
        <f t="shared" si="9"/>
        <v>0</v>
      </c>
      <c r="M41" s="55">
        <f t="shared" si="10"/>
        <v>0</v>
      </c>
      <c r="N41" s="114">
        <f t="shared" si="11"/>
        <v>0</v>
      </c>
      <c r="O41" s="111" t="str">
        <f t="shared" si="12"/>
        <v>0</v>
      </c>
      <c r="P41" s="79"/>
      <c r="R41" s="152">
        <f t="shared" si="5"/>
        <v>90</v>
      </c>
      <c r="S41" s="68">
        <f t="shared" si="6"/>
        <v>0</v>
      </c>
      <c r="T41" s="68">
        <f t="shared" si="7"/>
        <v>0</v>
      </c>
      <c r="U41" s="95">
        <v>3</v>
      </c>
      <c r="V41" s="153" t="str">
        <f t="shared" si="0"/>
        <v/>
      </c>
    </row>
    <row r="42" spans="1:22" ht="34.5" hidden="1" customHeight="1" x14ac:dyDescent="0.3">
      <c r="A42" s="17" t="str">
        <f>CDT!B36</f>
        <v>Dihydroartéminisine Pipéraquine– Plaq / 3 comp 
( DHA-PPQ)  20/160 mg</v>
      </c>
      <c r="B42" s="79"/>
      <c r="C42" s="110"/>
      <c r="D42" s="121">
        <f t="shared" si="8"/>
        <v>0</v>
      </c>
      <c r="E42" s="119"/>
      <c r="F42" s="79"/>
      <c r="G42" s="79"/>
      <c r="H42" s="79"/>
      <c r="I42" s="79"/>
      <c r="J42" s="79"/>
      <c r="K42" s="110"/>
      <c r="L42" s="113">
        <f t="shared" si="9"/>
        <v>0</v>
      </c>
      <c r="M42" s="55">
        <f t="shared" si="10"/>
        <v>0</v>
      </c>
      <c r="N42" s="114">
        <f t="shared" si="11"/>
        <v>0</v>
      </c>
      <c r="O42" s="111" t="str">
        <f t="shared" si="12"/>
        <v>0</v>
      </c>
      <c r="P42" s="79"/>
      <c r="R42" s="152">
        <f t="shared" si="5"/>
        <v>90</v>
      </c>
      <c r="S42" s="68">
        <f t="shared" si="6"/>
        <v>0</v>
      </c>
      <c r="T42" s="68">
        <f t="shared" si="7"/>
        <v>0</v>
      </c>
      <c r="U42" s="95">
        <v>1</v>
      </c>
      <c r="V42" s="153" t="str">
        <f t="shared" si="0"/>
        <v/>
      </c>
    </row>
    <row r="43" spans="1:22" ht="34.5" hidden="1" customHeight="1" x14ac:dyDescent="0.3">
      <c r="A43" s="17" t="str">
        <f>CDT!B37</f>
        <v>Dihydroartéminisine Pipéraquine– Plaq / 3 comp 
( DHA-PPQ)  40/320 mg</v>
      </c>
      <c r="B43" s="79"/>
      <c r="C43" s="110"/>
      <c r="D43" s="121">
        <f t="shared" si="8"/>
        <v>0</v>
      </c>
      <c r="E43" s="119"/>
      <c r="F43" s="79"/>
      <c r="G43" s="79"/>
      <c r="H43" s="79"/>
      <c r="I43" s="79"/>
      <c r="J43" s="79"/>
      <c r="K43" s="110"/>
      <c r="L43" s="113">
        <f t="shared" si="9"/>
        <v>0</v>
      </c>
      <c r="M43" s="55">
        <f t="shared" si="10"/>
        <v>0</v>
      </c>
      <c r="N43" s="114">
        <f t="shared" si="11"/>
        <v>0</v>
      </c>
      <c r="O43" s="111" t="str">
        <f t="shared" si="12"/>
        <v>0</v>
      </c>
      <c r="P43" s="79"/>
      <c r="R43" s="152">
        <f t="shared" si="5"/>
        <v>90</v>
      </c>
      <c r="S43" s="68">
        <f t="shared" si="6"/>
        <v>0</v>
      </c>
      <c r="T43" s="68">
        <f t="shared" si="7"/>
        <v>0</v>
      </c>
      <c r="U43" s="95">
        <v>1</v>
      </c>
      <c r="V43" s="153" t="str">
        <f t="shared" si="0"/>
        <v/>
      </c>
    </row>
    <row r="44" spans="1:22" ht="34.5" hidden="1" customHeight="1" x14ac:dyDescent="0.3">
      <c r="A44" s="17" t="str">
        <f>CDT!B38</f>
        <v>Dihydroartéminisine Pipéraquine– Plaq / 6 comp 
( DHA-PPQ)  40/320 mg</v>
      </c>
      <c r="B44" s="79"/>
      <c r="C44" s="110"/>
      <c r="D44" s="121">
        <f t="shared" si="8"/>
        <v>0</v>
      </c>
      <c r="E44" s="119"/>
      <c r="F44" s="79"/>
      <c r="G44" s="79"/>
      <c r="H44" s="79"/>
      <c r="I44" s="79"/>
      <c r="J44" s="79"/>
      <c r="K44" s="110"/>
      <c r="L44" s="113">
        <f t="shared" si="9"/>
        <v>0</v>
      </c>
      <c r="M44" s="55">
        <f t="shared" si="10"/>
        <v>0</v>
      </c>
      <c r="N44" s="114">
        <f t="shared" si="11"/>
        <v>0</v>
      </c>
      <c r="O44" s="111" t="str">
        <f t="shared" si="12"/>
        <v>0</v>
      </c>
      <c r="P44" s="79"/>
      <c r="R44" s="152">
        <f t="shared" si="5"/>
        <v>90</v>
      </c>
      <c r="S44" s="68">
        <f t="shared" si="6"/>
        <v>0</v>
      </c>
      <c r="T44" s="68">
        <f t="shared" si="7"/>
        <v>0</v>
      </c>
      <c r="U44" s="95">
        <v>1</v>
      </c>
      <c r="V44" s="153" t="str">
        <f t="shared" si="0"/>
        <v/>
      </c>
    </row>
    <row r="45" spans="1:22" ht="34.5" hidden="1" customHeight="1" x14ac:dyDescent="0.3">
      <c r="A45" s="17" t="str">
        <f>CDT!B44</f>
        <v>Artésunate - Méfloquine (AS-MF)</v>
      </c>
      <c r="B45" s="79"/>
      <c r="C45" s="110"/>
      <c r="D45" s="121">
        <f t="shared" si="8"/>
        <v>0</v>
      </c>
      <c r="E45" s="119"/>
      <c r="F45" s="79"/>
      <c r="G45" s="79"/>
      <c r="H45" s="79"/>
      <c r="I45" s="79"/>
      <c r="J45" s="79"/>
      <c r="K45" s="110"/>
      <c r="L45" s="113">
        <f t="shared" si="9"/>
        <v>0</v>
      </c>
      <c r="M45" s="55">
        <f t="shared" si="10"/>
        <v>0</v>
      </c>
      <c r="N45" s="114">
        <f t="shared" si="11"/>
        <v>0</v>
      </c>
      <c r="O45" s="111" t="str">
        <f t="shared" si="12"/>
        <v>0</v>
      </c>
      <c r="P45" s="79"/>
      <c r="R45" s="152">
        <f t="shared" si="5"/>
        <v>90</v>
      </c>
      <c r="S45" s="68">
        <f t="shared" si="6"/>
        <v>0</v>
      </c>
      <c r="T45" s="68">
        <f t="shared" si="7"/>
        <v>0</v>
      </c>
      <c r="U45" s="95">
        <v>1</v>
      </c>
      <c r="V45" s="153" t="str">
        <f t="shared" si="0"/>
        <v/>
      </c>
    </row>
    <row r="46" spans="1:22" ht="34.5" hidden="1" customHeight="1" x14ac:dyDescent="0.3">
      <c r="A46" s="17" t="str">
        <f>CDT!B45</f>
        <v>Quinine comprimé 300mg</v>
      </c>
      <c r="B46" s="79"/>
      <c r="C46" s="110"/>
      <c r="D46" s="121">
        <f t="shared" si="8"/>
        <v>0</v>
      </c>
      <c r="E46" s="119"/>
      <c r="F46" s="79"/>
      <c r="G46" s="79"/>
      <c r="H46" s="79"/>
      <c r="I46" s="79"/>
      <c r="J46" s="79"/>
      <c r="K46" s="110"/>
      <c r="L46" s="113">
        <f t="shared" si="9"/>
        <v>0</v>
      </c>
      <c r="M46" s="55">
        <f t="shared" si="10"/>
        <v>0</v>
      </c>
      <c r="N46" s="114">
        <f t="shared" si="11"/>
        <v>0</v>
      </c>
      <c r="O46" s="111" t="str">
        <f t="shared" si="12"/>
        <v>0</v>
      </c>
      <c r="P46" s="79"/>
      <c r="R46" s="152">
        <f t="shared" si="5"/>
        <v>90</v>
      </c>
      <c r="S46" s="68">
        <f t="shared" si="6"/>
        <v>0</v>
      </c>
      <c r="T46" s="68">
        <f t="shared" si="7"/>
        <v>0</v>
      </c>
      <c r="U46" s="95">
        <v>1</v>
      </c>
      <c r="V46" s="153" t="str">
        <f t="shared" si="0"/>
        <v/>
      </c>
    </row>
    <row r="47" spans="1:22" ht="34.5" hidden="1" customHeight="1" x14ac:dyDescent="0.3">
      <c r="A47" s="17" t="str">
        <f>CDT!B46</f>
        <v>Quinine injectable 300 mg</v>
      </c>
      <c r="B47" s="79"/>
      <c r="C47" s="110"/>
      <c r="D47" s="121">
        <f t="shared" si="8"/>
        <v>0</v>
      </c>
      <c r="E47" s="119"/>
      <c r="F47" s="79"/>
      <c r="G47" s="79"/>
      <c r="H47" s="79"/>
      <c r="I47" s="79"/>
      <c r="J47" s="79"/>
      <c r="K47" s="110"/>
      <c r="L47" s="113">
        <f t="shared" si="9"/>
        <v>0</v>
      </c>
      <c r="M47" s="55">
        <f t="shared" si="10"/>
        <v>0</v>
      </c>
      <c r="N47" s="114">
        <f t="shared" si="11"/>
        <v>0</v>
      </c>
      <c r="O47" s="111" t="str">
        <f t="shared" si="12"/>
        <v>0</v>
      </c>
      <c r="P47" s="79"/>
      <c r="R47" s="152">
        <f t="shared" si="5"/>
        <v>90</v>
      </c>
      <c r="S47" s="68">
        <f t="shared" si="6"/>
        <v>0</v>
      </c>
      <c r="T47" s="68">
        <f t="shared" si="7"/>
        <v>0</v>
      </c>
      <c r="U47" s="95">
        <v>1</v>
      </c>
      <c r="V47" s="153" t="str">
        <f t="shared" si="0"/>
        <v/>
      </c>
    </row>
    <row r="48" spans="1:22" ht="34.5" hidden="1" customHeight="1" x14ac:dyDescent="0.3">
      <c r="A48" s="17" t="str">
        <f>CDT!B47</f>
        <v>Quinine injectable 600 mg</v>
      </c>
      <c r="B48" s="79"/>
      <c r="C48" s="110"/>
      <c r="D48" s="121">
        <f t="shared" si="8"/>
        <v>0</v>
      </c>
      <c r="E48" s="119"/>
      <c r="F48" s="79"/>
      <c r="G48" s="79"/>
      <c r="H48" s="79"/>
      <c r="I48" s="79"/>
      <c r="J48" s="79"/>
      <c r="K48" s="110"/>
      <c r="L48" s="113">
        <f t="shared" si="9"/>
        <v>0</v>
      </c>
      <c r="M48" s="55">
        <f t="shared" si="10"/>
        <v>0</v>
      </c>
      <c r="N48" s="114">
        <f t="shared" si="11"/>
        <v>0</v>
      </c>
      <c r="O48" s="111" t="str">
        <f t="shared" si="12"/>
        <v>0</v>
      </c>
      <c r="P48" s="79"/>
      <c r="R48" s="152">
        <f t="shared" si="5"/>
        <v>90</v>
      </c>
      <c r="S48" s="68">
        <f t="shared" si="6"/>
        <v>0</v>
      </c>
      <c r="T48" s="68">
        <f t="shared" si="7"/>
        <v>0</v>
      </c>
      <c r="U48" s="95">
        <v>1</v>
      </c>
      <c r="V48" s="153" t="str">
        <f t="shared" si="0"/>
        <v/>
      </c>
    </row>
    <row r="49" spans="1:22" ht="34.5" hidden="1" customHeight="1" x14ac:dyDescent="0.3">
      <c r="A49" s="17" t="str">
        <f>CDT!B48</f>
        <v>Quinine injectable 600 mg</v>
      </c>
      <c r="B49" s="79"/>
      <c r="C49" s="110"/>
      <c r="D49" s="121">
        <f t="shared" si="8"/>
        <v>0</v>
      </c>
      <c r="E49" s="119"/>
      <c r="F49" s="79"/>
      <c r="G49" s="79"/>
      <c r="H49" s="79"/>
      <c r="I49" s="79"/>
      <c r="J49" s="79"/>
      <c r="K49" s="110"/>
      <c r="L49" s="113">
        <f t="shared" si="9"/>
        <v>0</v>
      </c>
      <c r="M49" s="55">
        <f t="shared" si="10"/>
        <v>0</v>
      </c>
      <c r="N49" s="114">
        <f t="shared" si="11"/>
        <v>0</v>
      </c>
      <c r="O49" s="111" t="str">
        <f t="shared" si="12"/>
        <v>0</v>
      </c>
      <c r="P49" s="79"/>
      <c r="R49" s="152">
        <f t="shared" si="5"/>
        <v>90</v>
      </c>
      <c r="S49" s="68">
        <f t="shared" si="6"/>
        <v>0</v>
      </c>
      <c r="T49" s="68">
        <f t="shared" si="7"/>
        <v>0</v>
      </c>
      <c r="U49" s="95">
        <v>1</v>
      </c>
      <c r="V49" s="153" t="str">
        <f t="shared" si="0"/>
        <v/>
      </c>
    </row>
    <row r="50" spans="1:22" ht="34.5" hidden="1" customHeight="1" thickBot="1" x14ac:dyDescent="0.35">
      <c r="A50" s="17" t="str">
        <f>CDT!B49</f>
        <v>Artéméther injectable 100 mg</v>
      </c>
      <c r="B50" s="79"/>
      <c r="C50" s="110"/>
      <c r="D50" s="122">
        <f t="shared" si="8"/>
        <v>0</v>
      </c>
      <c r="E50" s="119"/>
      <c r="F50" s="79"/>
      <c r="G50" s="79"/>
      <c r="H50" s="79"/>
      <c r="I50" s="79"/>
      <c r="J50" s="79"/>
      <c r="K50" s="110"/>
      <c r="L50" s="115">
        <f t="shared" si="9"/>
        <v>0</v>
      </c>
      <c r="M50" s="130">
        <f t="shared" si="10"/>
        <v>0</v>
      </c>
      <c r="N50" s="116">
        <f>IF(J50=0,((E50+L50)-K50),((L50*2)-K50))</f>
        <v>0</v>
      </c>
      <c r="O50" s="111" t="str">
        <f t="shared" si="12"/>
        <v>0</v>
      </c>
      <c r="P50" s="79"/>
      <c r="R50" s="152">
        <f t="shared" si="5"/>
        <v>90</v>
      </c>
      <c r="S50" s="68">
        <f>D50-(E50+G50+I50+H50)</f>
        <v>0</v>
      </c>
      <c r="T50" s="68">
        <f t="shared" si="7"/>
        <v>0</v>
      </c>
      <c r="U50" s="95">
        <v>1</v>
      </c>
      <c r="V50" s="153" t="str">
        <f t="shared" si="0"/>
        <v/>
      </c>
    </row>
    <row r="51" spans="1:22" ht="34.5" hidden="1" customHeight="1" x14ac:dyDescent="0.3">
      <c r="A51" s="17"/>
      <c r="B51" s="79"/>
      <c r="C51" s="79"/>
      <c r="D51" s="56"/>
      <c r="E51" s="79"/>
      <c r="F51" s="79"/>
      <c r="G51" s="79"/>
      <c r="H51" s="79"/>
      <c r="I51" s="79"/>
      <c r="J51" s="79"/>
      <c r="K51" s="79"/>
      <c r="L51" s="57"/>
      <c r="M51" s="57"/>
      <c r="N51" s="58"/>
      <c r="O51" s="80"/>
      <c r="P51" s="79"/>
      <c r="R51" s="152"/>
      <c r="S51" s="68"/>
      <c r="T51" s="68"/>
      <c r="U51" s="95"/>
      <c r="V51" s="153" t="str">
        <f t="shared" si="0"/>
        <v/>
      </c>
    </row>
    <row r="52" spans="1:22" ht="34.5" hidden="1" customHeight="1" x14ac:dyDescent="0.3">
      <c r="A52" s="17"/>
      <c r="B52" s="79"/>
      <c r="C52" s="79"/>
      <c r="D52" s="53"/>
      <c r="E52" s="79"/>
      <c r="F52" s="79"/>
      <c r="G52" s="79"/>
      <c r="H52" s="79"/>
      <c r="I52" s="79"/>
      <c r="J52" s="79"/>
      <c r="K52" s="79"/>
      <c r="L52" s="54"/>
      <c r="M52" s="54"/>
      <c r="N52" s="55"/>
      <c r="O52" s="80"/>
      <c r="P52" s="79"/>
      <c r="R52" s="152"/>
      <c r="S52" s="68"/>
      <c r="T52" s="68"/>
      <c r="U52" s="95"/>
      <c r="V52" s="153" t="str">
        <f t="shared" si="0"/>
        <v/>
      </c>
    </row>
    <row r="53" spans="1:22" s="235" customFormat="1" ht="16.5" customHeight="1" x14ac:dyDescent="0.35">
      <c r="A53" s="494" t="s">
        <v>290</v>
      </c>
      <c r="B53" s="494"/>
      <c r="C53" s="494"/>
      <c r="D53" s="494"/>
      <c r="E53" s="232"/>
      <c r="F53" s="232"/>
      <c r="G53" s="233" t="s">
        <v>298</v>
      </c>
      <c r="H53" s="233"/>
      <c r="I53" s="232"/>
      <c r="J53" s="234"/>
      <c r="K53" s="232"/>
      <c r="L53" s="232"/>
      <c r="M53" s="232"/>
      <c r="N53" s="232"/>
      <c r="O53" s="232"/>
      <c r="Q53" s="236"/>
      <c r="R53" s="237"/>
      <c r="S53" s="238"/>
      <c r="T53" s="238"/>
      <c r="U53" s="239"/>
      <c r="V53" s="240"/>
    </row>
    <row r="54" spans="1:22" ht="34.5" customHeight="1" x14ac:dyDescent="0.3">
      <c r="A54" s="18"/>
      <c r="B54" s="18"/>
      <c r="C54" s="18"/>
      <c r="D54" s="18"/>
      <c r="E54" s="18"/>
      <c r="F54" s="18"/>
      <c r="G54" s="18"/>
      <c r="H54" s="18"/>
      <c r="I54" s="18"/>
      <c r="J54" s="18"/>
      <c r="K54" s="18"/>
      <c r="L54" s="18"/>
      <c r="M54" s="18"/>
      <c r="N54" s="18"/>
      <c r="O54" s="18"/>
      <c r="R54" s="154"/>
      <c r="S54" s="69"/>
      <c r="T54" s="69"/>
      <c r="U54" s="70"/>
      <c r="V54" s="155"/>
    </row>
    <row r="55" spans="1:22" ht="35.25" customHeight="1" x14ac:dyDescent="0.3">
      <c r="B55" s="18"/>
      <c r="C55" s="18"/>
      <c r="D55" s="18"/>
      <c r="E55" s="18"/>
      <c r="F55" s="18"/>
      <c r="I55" s="18"/>
      <c r="J55" s="18"/>
      <c r="K55" s="18"/>
      <c r="L55" s="18"/>
      <c r="M55" s="18"/>
      <c r="N55" s="18"/>
      <c r="O55" s="18"/>
      <c r="R55" s="154"/>
      <c r="S55" s="69"/>
      <c r="T55" s="69"/>
      <c r="U55" s="70"/>
      <c r="V55" s="155"/>
    </row>
    <row r="56" spans="1:22" s="235" customFormat="1" ht="16.5" customHeight="1" x14ac:dyDescent="0.35">
      <c r="A56" s="494" t="s">
        <v>289</v>
      </c>
      <c r="B56" s="494"/>
      <c r="C56" s="494"/>
      <c r="D56" s="494"/>
      <c r="E56" s="232"/>
      <c r="F56" s="232"/>
      <c r="G56" s="561" t="s">
        <v>299</v>
      </c>
      <c r="H56" s="561"/>
      <c r="I56" s="561"/>
      <c r="J56" s="561"/>
      <c r="K56" s="561"/>
      <c r="L56" s="561"/>
      <c r="M56" s="561"/>
      <c r="N56" s="561"/>
      <c r="O56" s="561"/>
      <c r="Q56" s="236"/>
      <c r="R56" s="237"/>
      <c r="S56" s="238"/>
      <c r="T56" s="238"/>
      <c r="U56" s="239"/>
      <c r="V56" s="240"/>
    </row>
  </sheetData>
  <mergeCells count="26">
    <mergeCell ref="A56:D56"/>
    <mergeCell ref="G56:O56"/>
    <mergeCell ref="A23:C23"/>
    <mergeCell ref="D23:F23"/>
    <mergeCell ref="I23:N23"/>
    <mergeCell ref="O23:P23"/>
    <mergeCell ref="A26:A27"/>
    <mergeCell ref="A53:D53"/>
    <mergeCell ref="A19:C19"/>
    <mergeCell ref="D19:N19"/>
    <mergeCell ref="R19:V19"/>
    <mergeCell ref="A21:C21"/>
    <mergeCell ref="D21:H21"/>
    <mergeCell ref="O21:P21"/>
    <mergeCell ref="L17:P17"/>
    <mergeCell ref="A1:B1"/>
    <mergeCell ref="A3:B3"/>
    <mergeCell ref="A4:B4"/>
    <mergeCell ref="A11:O11"/>
    <mergeCell ref="B13:C13"/>
    <mergeCell ref="E13:J13"/>
    <mergeCell ref="B15:C15"/>
    <mergeCell ref="D15:F15"/>
    <mergeCell ref="G15:I15"/>
    <mergeCell ref="B17:E17"/>
    <mergeCell ref="G17:K17"/>
  </mergeCells>
  <conditionalFormatting sqref="T28">
    <cfRule type="cellIs" dxfId="2133" priority="23" operator="greaterThan">
      <formula>0</formula>
    </cfRule>
    <cfRule type="cellIs" dxfId="2132" priority="24" operator="greaterThan">
      <formula>0</formula>
    </cfRule>
    <cfRule type="cellIs" dxfId="2131" priority="25" operator="lessThan">
      <formula>0</formula>
    </cfRule>
    <cfRule type="cellIs" dxfId="2130" priority="26" operator="notEqual">
      <formula>0</formula>
    </cfRule>
  </conditionalFormatting>
  <conditionalFormatting sqref="T29:T31">
    <cfRule type="cellIs" dxfId="2129" priority="19" operator="greaterThan">
      <formula>0</formula>
    </cfRule>
    <cfRule type="cellIs" dxfId="2128" priority="20" operator="greaterThan">
      <formula>0</formula>
    </cfRule>
    <cfRule type="cellIs" dxfId="2127" priority="21" operator="lessThan">
      <formula>0</formula>
    </cfRule>
    <cfRule type="cellIs" dxfId="2126" priority="22" operator="notEqual">
      <formula>0</formula>
    </cfRule>
  </conditionalFormatting>
  <conditionalFormatting sqref="T32:T49">
    <cfRule type="cellIs" dxfId="2125" priority="15" operator="greaterThan">
      <formula>0</formula>
    </cfRule>
    <cfRule type="cellIs" dxfId="2124" priority="16" operator="greaterThan">
      <formula>0</formula>
    </cfRule>
    <cfRule type="cellIs" dxfId="2123" priority="17" operator="lessThan">
      <formula>0</formula>
    </cfRule>
    <cfRule type="cellIs" dxfId="2122" priority="18" operator="notEqual">
      <formula>0</formula>
    </cfRule>
  </conditionalFormatting>
  <conditionalFormatting sqref="T50:T52">
    <cfRule type="cellIs" dxfId="2121" priority="11" operator="greaterThan">
      <formula>0</formula>
    </cfRule>
    <cfRule type="cellIs" dxfId="2120" priority="12" operator="greaterThan">
      <formula>0</formula>
    </cfRule>
    <cfRule type="cellIs" dxfId="2119" priority="13" operator="lessThan">
      <formula>0</formula>
    </cfRule>
    <cfRule type="cellIs" dxfId="2118" priority="14" operator="notEqual">
      <formula>0</formula>
    </cfRule>
  </conditionalFormatting>
  <conditionalFormatting sqref="K28 K50:K52">
    <cfRule type="expression" dxfId="2117" priority="9">
      <formula>K28&lt;S28</formula>
    </cfRule>
    <cfRule type="expression" dxfId="2116" priority="10">
      <formula>K28&gt;S28</formula>
    </cfRule>
  </conditionalFormatting>
  <conditionalFormatting sqref="J28">
    <cfRule type="cellIs" dxfId="2115" priority="8" operator="greaterThan">
      <formula>90</formula>
    </cfRule>
  </conditionalFormatting>
  <conditionalFormatting sqref="J37:J49">
    <cfRule type="cellIs" dxfId="2114" priority="7" operator="greaterThan">
      <formula>90</formula>
    </cfRule>
  </conditionalFormatting>
  <conditionalFormatting sqref="J50:J52">
    <cfRule type="cellIs" dxfId="2113" priority="6" operator="greaterThan">
      <formula>90</formula>
    </cfRule>
  </conditionalFormatting>
  <conditionalFormatting sqref="K37:K49">
    <cfRule type="expression" dxfId="2112" priority="4">
      <formula>K37&lt;S37</formula>
    </cfRule>
    <cfRule type="expression" dxfId="2111" priority="5">
      <formula>K37&gt;S37</formula>
    </cfRule>
  </conditionalFormatting>
  <conditionalFormatting sqref="K29:K36">
    <cfRule type="expression" dxfId="2110" priority="2">
      <formula>K29&lt;S29</formula>
    </cfRule>
    <cfRule type="expression" dxfId="2109" priority="3">
      <formula>K29&gt;S29</formula>
    </cfRule>
  </conditionalFormatting>
  <conditionalFormatting sqref="J29:J36">
    <cfRule type="cellIs" dxfId="2108" priority="1" operator="greaterThan">
      <formula>90</formula>
    </cfRule>
  </conditionalFormatting>
  <dataValidations count="9">
    <dataValidation type="whole" allowBlank="1" showInputMessage="1" showErrorMessage="1" prompt="La quantité accordée par le point Focal ne peut être supérieure à la somme du CMMa et la quantité commandée pour le trimestre._x000a_Merci de revoir la quantité dans la colonne O._x000a_" sqref="O28:O36">
      <formula1>0</formula1>
      <formula2>+M28+N28</formula2>
    </dataValidation>
    <dataValidation type="whole" allowBlank="1" showInputMessage="1" showErrorMessage="1" prompt="SVP _x000a_Veuillez inscrire le nombre d'ACS dans l'air sanitaire._x000a_Merci" sqref="O23:P23">
      <formula1>0</formula1>
      <formula2>500</formula2>
    </dataValidation>
    <dataValidation type="list" allowBlank="1" showInputMessage="1" showErrorMessage="1" sqref="D23:F23">
      <formula1>typerapport2</formula1>
    </dataValidation>
    <dataValidation errorStyle="information" allowBlank="1" showInputMessage="1" showErrorMessage="1" error="Vérifiez SVP l'inventaire physique,_x000a__x000a_MERI" sqref="K28:K36"/>
    <dataValidation allowBlank="1" showInputMessage="1" showErrorMessage="1" prompt="SVP Saisissez le Nom du site et la date de dépôt de la commande en premier. Merci" sqref="B28:B36"/>
    <dataValidation type="date" errorStyle="warning" allowBlank="1" showInputMessage="1" showErrorMessage="1" promptTitle="Instruction" prompt="SVP Saisissez la date sous le format:_x000a_00/00/0000. exemple 15/09/2016,_x000a_Merci_x000a_" sqref="D21:H21">
      <formula1>42370</formula1>
      <formula2>44926</formula2>
    </dataValidation>
    <dataValidation errorStyle="information" allowBlank="1" showInputMessage="1" showErrorMessage="1" errorTitle="Instruction" error="Saisissez le Texte en MAJUSCULE_x000a_Exemple: CMS AGOE_x000a_Merci" promptTitle="Instruction" prompt="Saisissez le Texte en MAJUSCULE_x000a_Exemple: CMS AGOE_x000a_Merci" sqref="D19:N19"/>
    <dataValidation type="whole" allowBlank="1" showInputMessage="1" showErrorMessage="1" prompt="La valeur ne peut pas être supérieure à 89_x000a_Si tel est le cas déteminer la quantité à commander directement à la colonne M._x000a_merci" sqref="J28:J52">
      <formula1>0</formula1>
      <formula2>89</formula2>
    </dataValidation>
    <dataValidation type="whole" operator="lessThanOrEqual" allowBlank="1" showInputMessage="1" showErrorMessage="1" promptTitle="instruction" prompt="La valeur de la cellule ne peut pas être supérieure à la quantité Totale inscrite dans la colonne D._x000a_Merci de vérifier." sqref="E28:E52">
      <formula1>D28</formula1>
    </dataValidation>
  </dataValidations>
  <pageMargins left="0.21" right="0.23622047244094491" top="0.74803149606299213" bottom="0.74803149606299213" header="0.31496062992125984" footer="0.31496062992125984"/>
  <pageSetup paperSize="9" scale="40" orientation="landscape" r:id="rId1"/>
  <headerFooter alignWithMargins="0">
    <oddFooter>&amp;C&amp;"Arial,Gras"PNLS /IST, Avenue des Armées, -05 BP 424 Lomé –Togo ; Tel 22 20 94 39 Fax : 22 20 94 36    Site Web : www.pnls.tg</oddFooter>
  </headerFooter>
  <drawing r:id="rId2"/>
</worksheet>
</file>

<file path=xl/worksheets/sheet8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rgb="FF00B050"/>
  </sheetPr>
  <dimension ref="A1:AA54"/>
  <sheetViews>
    <sheetView showGridLines="0" view="pageBreakPreview" topLeftCell="A11" zoomScale="80" zoomScaleNormal="125" zoomScaleSheetLayoutView="80" workbookViewId="0">
      <pane xSplit="1" ySplit="15" topLeftCell="B26" activePane="bottomRight" state="frozen"/>
      <selection activeCell="A32" sqref="A32:XFD32"/>
      <selection pane="topRight" activeCell="A32" sqref="A32:XFD32"/>
      <selection pane="bottomLeft" activeCell="A32" sqref="A32:XFD32"/>
      <selection pane="bottomRight" activeCell="D19" sqref="D19:N19"/>
    </sheetView>
  </sheetViews>
  <sheetFormatPr baseColWidth="10" defaultColWidth="7.33203125" defaultRowHeight="13.8" x14ac:dyDescent="0.3"/>
  <cols>
    <col min="1" max="1" width="53.44140625" style="3" customWidth="1"/>
    <col min="2" max="10" width="8.109375" style="3" customWidth="1"/>
    <col min="11" max="11" width="9.88671875" style="3" customWidth="1"/>
    <col min="12" max="12" width="8.88671875" style="3" customWidth="1"/>
    <col min="13" max="13" width="8.44140625" style="3" customWidth="1"/>
    <col min="14" max="14" width="9.44140625" style="3" customWidth="1"/>
    <col min="15" max="15" width="9.5546875" style="39" customWidth="1"/>
    <col min="16" max="16" width="16.44140625" style="3" customWidth="1"/>
    <col min="17" max="17" width="2.109375" style="62" customWidth="1"/>
    <col min="18" max="18" width="7.33203125" style="306" hidden="1" customWidth="1"/>
    <col min="19" max="19" width="7.44140625" style="77" customWidth="1"/>
    <col min="20" max="20" width="10.5546875" style="77" customWidth="1"/>
    <col min="21" max="21" width="7.44140625" style="77" bestFit="1" customWidth="1"/>
    <col min="22" max="22" width="7.88671875" style="78" bestFit="1" customWidth="1"/>
    <col min="23" max="23" width="33.33203125" style="77" customWidth="1"/>
    <col min="24" max="16384" width="7.33203125" style="3"/>
  </cols>
  <sheetData>
    <row r="1" spans="1:23" ht="17.25" customHeight="1" x14ac:dyDescent="0.3">
      <c r="A1" s="549" t="s">
        <v>452</v>
      </c>
      <c r="B1" s="549"/>
      <c r="C1" s="2"/>
      <c r="D1" s="2"/>
      <c r="E1"/>
      <c r="F1"/>
      <c r="G1"/>
      <c r="H1"/>
      <c r="I1"/>
      <c r="J1"/>
      <c r="N1" s="4" t="s">
        <v>1</v>
      </c>
      <c r="O1" s="5"/>
      <c r="S1" s="69"/>
      <c r="T1" s="69"/>
      <c r="U1" s="69"/>
      <c r="V1" s="70"/>
      <c r="W1" s="69"/>
    </row>
    <row r="2" spans="1:23" ht="13.5" customHeight="1" x14ac:dyDescent="0.3">
      <c r="A2" s="1" t="s">
        <v>453</v>
      </c>
      <c r="B2" s="1"/>
      <c r="C2" s="2"/>
      <c r="D2" s="2"/>
      <c r="E2"/>
      <c r="F2"/>
      <c r="G2"/>
      <c r="H2"/>
      <c r="I2"/>
      <c r="J2"/>
      <c r="M2" s="4"/>
      <c r="N2" s="4" t="s">
        <v>3</v>
      </c>
      <c r="O2" s="5"/>
      <c r="S2" s="69"/>
      <c r="T2" s="69"/>
      <c r="U2" s="69"/>
      <c r="V2" s="70"/>
      <c r="W2" s="69"/>
    </row>
    <row r="3" spans="1:23" ht="15.6" x14ac:dyDescent="0.3">
      <c r="A3" s="549" t="s">
        <v>454</v>
      </c>
      <c r="B3" s="549"/>
      <c r="C3" s="2"/>
      <c r="D3" s="2"/>
      <c r="E3"/>
      <c r="F3"/>
      <c r="G3"/>
      <c r="H3"/>
      <c r="I3"/>
      <c r="J3"/>
      <c r="K3" s="5"/>
      <c r="L3" s="5"/>
      <c r="M3" s="5"/>
      <c r="N3" s="5"/>
      <c r="O3" s="5"/>
      <c r="S3" s="69"/>
      <c r="T3" s="69"/>
      <c r="U3" s="69"/>
      <c r="V3" s="70"/>
      <c r="W3" s="69"/>
    </row>
    <row r="4" spans="1:23" ht="33.6" customHeight="1" x14ac:dyDescent="0.3">
      <c r="A4" s="547" t="s">
        <v>455</v>
      </c>
      <c r="B4" s="548"/>
      <c r="C4" s="7"/>
      <c r="D4" s="7"/>
      <c r="E4" s="8"/>
      <c r="F4" s="8"/>
      <c r="G4" s="8"/>
      <c r="H4" s="8"/>
      <c r="I4" s="8"/>
      <c r="J4" s="8"/>
      <c r="K4" s="9"/>
      <c r="L4" s="9"/>
      <c r="M4" s="9"/>
      <c r="N4" s="9"/>
      <c r="O4" s="38"/>
      <c r="S4" s="69"/>
      <c r="T4" s="69"/>
      <c r="U4" s="69"/>
      <c r="V4" s="70"/>
      <c r="W4" s="69"/>
    </row>
    <row r="5" spans="1:23" x14ac:dyDescent="0.3">
      <c r="B5" s="9"/>
      <c r="C5" s="9"/>
      <c r="D5" s="9"/>
      <c r="E5" s="9"/>
      <c r="F5" s="9"/>
      <c r="G5" s="9"/>
      <c r="H5" s="9"/>
      <c r="I5" s="9"/>
      <c r="J5" s="9"/>
      <c r="K5" s="9"/>
      <c r="L5" s="9"/>
      <c r="M5" s="9"/>
      <c r="N5" s="9"/>
      <c r="O5" s="38"/>
      <c r="S5" s="69"/>
      <c r="T5" s="69"/>
      <c r="U5" s="69"/>
      <c r="V5" s="70"/>
      <c r="W5" s="69"/>
    </row>
    <row r="6" spans="1:23" ht="15.6" x14ac:dyDescent="0.3">
      <c r="A6" s="6" t="s">
        <v>232</v>
      </c>
      <c r="B6" s="9"/>
      <c r="C6" s="9"/>
      <c r="D6" s="9"/>
      <c r="E6" s="9"/>
      <c r="F6" s="9"/>
      <c r="G6" s="9"/>
      <c r="H6" s="9"/>
      <c r="I6" s="9"/>
      <c r="J6" s="9"/>
      <c r="K6" s="9"/>
      <c r="L6" s="9"/>
      <c r="M6" s="9"/>
      <c r="N6" s="9"/>
      <c r="O6" s="38"/>
      <c r="S6" s="69"/>
      <c r="T6" s="69"/>
      <c r="U6" s="69"/>
      <c r="V6" s="70"/>
      <c r="W6" s="69"/>
    </row>
    <row r="7" spans="1:23" x14ac:dyDescent="0.3">
      <c r="A7" s="10"/>
      <c r="B7" s="9"/>
      <c r="C7" s="9"/>
      <c r="D7" s="9"/>
      <c r="E7" s="9"/>
      <c r="F7" s="9"/>
      <c r="G7" s="9"/>
      <c r="H7" s="9"/>
      <c r="I7" s="9"/>
      <c r="J7" s="9"/>
      <c r="K7" s="9"/>
      <c r="L7" s="9"/>
      <c r="M7" s="9"/>
      <c r="N7" s="9"/>
      <c r="O7" s="38"/>
      <c r="S7" s="69"/>
      <c r="T7" s="69"/>
      <c r="U7" s="69"/>
      <c r="V7" s="70"/>
      <c r="W7" s="69"/>
    </row>
    <row r="8" spans="1:23" x14ac:dyDescent="0.3">
      <c r="A8" s="10"/>
      <c r="B8" s="9"/>
      <c r="C8" s="9"/>
      <c r="D8" s="9"/>
      <c r="E8" s="9"/>
      <c r="F8" s="9"/>
      <c r="G8" s="9"/>
      <c r="H8" s="9"/>
      <c r="I8" s="9"/>
      <c r="J8" s="9"/>
      <c r="K8" s="9"/>
      <c r="L8" s="9"/>
      <c r="M8" s="9"/>
      <c r="N8" s="9"/>
      <c r="O8" s="38"/>
      <c r="S8" s="69"/>
      <c r="T8" s="69"/>
      <c r="U8" s="69"/>
      <c r="V8" s="70"/>
      <c r="W8" s="69"/>
    </row>
    <row r="9" spans="1:23" x14ac:dyDescent="0.3">
      <c r="A9" s="10"/>
      <c r="B9" s="9"/>
      <c r="C9" s="9"/>
      <c r="D9" s="9"/>
      <c r="E9" s="9"/>
      <c r="F9" s="9"/>
      <c r="G9" s="9"/>
      <c r="H9" s="9"/>
      <c r="I9" s="9"/>
      <c r="J9" s="9"/>
      <c r="K9" s="9"/>
      <c r="L9" s="9"/>
      <c r="M9" s="9"/>
      <c r="N9" s="9"/>
      <c r="O9" s="38"/>
      <c r="S9" s="69"/>
      <c r="T9" s="69"/>
      <c r="U9" s="69"/>
      <c r="V9" s="70"/>
      <c r="W9" s="69"/>
    </row>
    <row r="10" spans="1:23" x14ac:dyDescent="0.3">
      <c r="S10" s="69"/>
      <c r="T10" s="69"/>
      <c r="U10" s="69"/>
      <c r="V10" s="70"/>
      <c r="W10" s="69"/>
    </row>
    <row r="11" spans="1:23" ht="19.5" customHeight="1" x14ac:dyDescent="0.3">
      <c r="A11" s="555" t="s">
        <v>263</v>
      </c>
      <c r="B11" s="555"/>
      <c r="C11" s="555"/>
      <c r="D11" s="555"/>
      <c r="E11" s="555"/>
      <c r="F11" s="555"/>
      <c r="G11" s="555"/>
      <c r="H11" s="555"/>
      <c r="I11" s="555"/>
      <c r="J11" s="555"/>
      <c r="K11" s="555"/>
      <c r="L11" s="555"/>
      <c r="M11" s="555"/>
      <c r="N11" s="555"/>
      <c r="O11" s="555"/>
      <c r="P11" s="40"/>
      <c r="S11" s="69"/>
      <c r="T11" s="69"/>
      <c r="U11" s="69"/>
      <c r="V11" s="70"/>
      <c r="W11" s="69"/>
    </row>
    <row r="12" spans="1:23" ht="1.5" customHeight="1" thickBot="1" x14ac:dyDescent="0.35">
      <c r="A12" s="11"/>
      <c r="B12" s="11"/>
      <c r="C12" s="11"/>
      <c r="D12" s="11"/>
      <c r="E12" s="11"/>
      <c r="F12" s="11"/>
      <c r="G12" s="11"/>
      <c r="H12" s="11"/>
      <c r="I12" s="11"/>
      <c r="J12" s="11"/>
      <c r="K12" s="11"/>
      <c r="L12" s="11"/>
      <c r="M12" s="11"/>
      <c r="N12" s="11"/>
      <c r="O12" s="11"/>
      <c r="S12" s="69"/>
      <c r="T12" s="69"/>
      <c r="U12" s="69"/>
      <c r="V12" s="70"/>
      <c r="W12" s="69"/>
    </row>
    <row r="13" spans="1:23" s="42" customFormat="1" ht="20.25" hidden="1" customHeight="1" thickBot="1" x14ac:dyDescent="0.35">
      <c r="A13" s="434" t="s">
        <v>5</v>
      </c>
      <c r="B13" s="556">
        <f>'Info District'!G11</f>
        <v>2025</v>
      </c>
      <c r="C13" s="557"/>
      <c r="E13" s="550"/>
      <c r="F13" s="550"/>
      <c r="G13" s="550"/>
      <c r="H13" s="550"/>
      <c r="I13" s="550"/>
      <c r="J13" s="554"/>
      <c r="Q13" s="63"/>
      <c r="R13" s="307"/>
      <c r="S13" s="71"/>
      <c r="T13" s="71"/>
      <c r="U13" s="71"/>
      <c r="V13" s="72"/>
      <c r="W13" s="71"/>
    </row>
    <row r="14" spans="1:23" s="42" customFormat="1" ht="7.5" hidden="1" customHeight="1" thickBot="1" x14ac:dyDescent="0.35">
      <c r="A14" s="434"/>
      <c r="B14" s="13"/>
      <c r="C14" s="13"/>
      <c r="D14" s="13"/>
      <c r="O14" s="15"/>
      <c r="Q14" s="63"/>
      <c r="R14" s="307"/>
      <c r="S14" s="71"/>
      <c r="T14" s="71"/>
      <c r="U14" s="71"/>
      <c r="V14" s="72"/>
      <c r="W14" s="71"/>
    </row>
    <row r="15" spans="1:23" s="42" customFormat="1" ht="16.5" hidden="1" customHeight="1" thickBot="1" x14ac:dyDescent="0.35">
      <c r="A15" s="434" t="s">
        <v>7</v>
      </c>
      <c r="B15" s="558" t="str">
        <f>'Info District'!G12</f>
        <v>PLATEAUX</v>
      </c>
      <c r="C15" s="559"/>
      <c r="D15" s="550" t="s">
        <v>8</v>
      </c>
      <c r="E15" s="550"/>
      <c r="F15" s="550"/>
      <c r="G15" s="551" t="str">
        <f>'Info District'!G13</f>
        <v>Agou</v>
      </c>
      <c r="H15" s="552"/>
      <c r="I15" s="553"/>
      <c r="L15" s="11"/>
      <c r="M15" s="11"/>
      <c r="N15" s="11"/>
      <c r="O15" s="11"/>
      <c r="P15" s="11"/>
      <c r="Q15" s="63"/>
      <c r="R15" s="307"/>
      <c r="S15" s="71"/>
      <c r="T15" s="71"/>
      <c r="U15" s="71"/>
      <c r="V15" s="73"/>
      <c r="W15" s="71"/>
    </row>
    <row r="16" spans="1:23" s="42" customFormat="1" ht="3.75" hidden="1" customHeight="1" thickBot="1" x14ac:dyDescent="0.35">
      <c r="A16" s="139"/>
      <c r="B16" s="15"/>
      <c r="C16" s="15"/>
      <c r="D16" s="15"/>
      <c r="E16" s="15"/>
      <c r="K16" s="15"/>
      <c r="L16" s="15"/>
      <c r="M16" s="15"/>
      <c r="O16" s="15"/>
      <c r="Q16" s="63"/>
      <c r="R16" s="307"/>
      <c r="S16" s="71"/>
      <c r="T16" s="71"/>
      <c r="U16" s="71"/>
      <c r="V16" s="72"/>
      <c r="W16" s="71"/>
    </row>
    <row r="17" spans="1:27" s="42" customFormat="1" ht="18" hidden="1" customHeight="1" thickBot="1" x14ac:dyDescent="0.35">
      <c r="A17" s="434" t="s">
        <v>9</v>
      </c>
      <c r="B17" s="556" t="str">
        <f>'Info District'!G17</f>
        <v>Avril à Juin 2025</v>
      </c>
      <c r="C17" s="560"/>
      <c r="D17" s="560"/>
      <c r="E17" s="557"/>
      <c r="G17" s="550" t="s">
        <v>11</v>
      </c>
      <c r="H17" s="550"/>
      <c r="I17" s="550"/>
      <c r="J17" s="550"/>
      <c r="K17" s="554"/>
      <c r="L17" s="551" t="str">
        <f>'Info District'!G18</f>
        <v>Juillet à Septembre 2025</v>
      </c>
      <c r="M17" s="552"/>
      <c r="N17" s="552"/>
      <c r="O17" s="552"/>
      <c r="P17" s="553"/>
      <c r="Q17" s="63"/>
      <c r="R17" s="307"/>
      <c r="S17" s="71"/>
      <c r="T17" s="71"/>
      <c r="U17" s="71"/>
      <c r="V17" s="72"/>
      <c r="W17" s="71"/>
    </row>
    <row r="18" spans="1:27" s="9" customFormat="1" ht="2.25" hidden="1" customHeight="1" thickBot="1" x14ac:dyDescent="0.3">
      <c r="B18" s="43"/>
      <c r="C18" s="43"/>
      <c r="D18" s="43"/>
      <c r="E18" s="44"/>
      <c r="F18" s="43"/>
      <c r="G18" s="45"/>
      <c r="H18" s="45"/>
      <c r="I18" s="45"/>
      <c r="J18" s="45"/>
      <c r="K18" s="45"/>
      <c r="L18" s="45"/>
      <c r="M18" s="45"/>
      <c r="O18" s="38"/>
      <c r="Q18" s="64"/>
      <c r="R18" s="308"/>
      <c r="S18" s="74"/>
      <c r="T18" s="74"/>
      <c r="U18" s="74"/>
      <c r="V18" s="75"/>
      <c r="W18" s="74"/>
    </row>
    <row r="19" spans="1:27" s="9" customFormat="1" ht="21" customHeight="1" thickBot="1" x14ac:dyDescent="0.35">
      <c r="A19" s="532" t="s">
        <v>12</v>
      </c>
      <c r="B19" s="532"/>
      <c r="C19" s="533"/>
      <c r="D19" s="538"/>
      <c r="E19" s="539"/>
      <c r="F19" s="539"/>
      <c r="G19" s="539"/>
      <c r="H19" s="539"/>
      <c r="I19" s="539"/>
      <c r="J19" s="539"/>
      <c r="K19" s="539"/>
      <c r="L19" s="539"/>
      <c r="M19" s="539"/>
      <c r="N19" s="540"/>
      <c r="O19" s="11"/>
      <c r="P19" s="241" t="str">
        <f>'Info District'!H17</f>
        <v>T2</v>
      </c>
      <c r="Q19" s="65"/>
      <c r="R19" s="309"/>
      <c r="S19" s="535" t="s">
        <v>96</v>
      </c>
      <c r="T19" s="536"/>
      <c r="U19" s="536"/>
      <c r="V19" s="536"/>
      <c r="W19" s="537"/>
    </row>
    <row r="20" spans="1:27" s="9" customFormat="1" ht="4.5" customHeight="1" thickBot="1" x14ac:dyDescent="0.35">
      <c r="A20" s="12"/>
      <c r="B20" s="12"/>
      <c r="C20" s="12"/>
      <c r="D20" s="12"/>
      <c r="E20" s="12"/>
      <c r="F20" s="12"/>
      <c r="G20" s="13"/>
      <c r="H20" s="13"/>
      <c r="I20" s="13"/>
      <c r="J20" s="13"/>
      <c r="K20" s="13"/>
      <c r="L20" s="14"/>
      <c r="M20" s="14"/>
      <c r="N20" s="14"/>
      <c r="O20" s="14"/>
      <c r="Q20" s="64"/>
      <c r="R20" s="308"/>
      <c r="S20" s="146"/>
      <c r="T20" s="74"/>
      <c r="U20" s="74"/>
      <c r="V20" s="76"/>
      <c r="W20" s="147"/>
    </row>
    <row r="21" spans="1:27" s="9" customFormat="1" ht="32.25" customHeight="1" thickBot="1" x14ac:dyDescent="0.35">
      <c r="A21" s="532" t="s">
        <v>240</v>
      </c>
      <c r="B21" s="532"/>
      <c r="C21" s="533"/>
      <c r="D21" s="543" t="s">
        <v>264</v>
      </c>
      <c r="E21" s="544"/>
      <c r="F21" s="545"/>
      <c r="G21" s="534" t="s">
        <v>6</v>
      </c>
      <c r="H21" s="534"/>
      <c r="I21" s="534"/>
      <c r="J21" s="534"/>
      <c r="K21" s="534"/>
      <c r="L21" s="546"/>
      <c r="M21" s="539"/>
      <c r="N21" s="539"/>
      <c r="O21" s="539"/>
      <c r="P21" s="540"/>
      <c r="Q21" s="64"/>
      <c r="R21" s="308"/>
      <c r="S21" s="146"/>
      <c r="T21" s="74"/>
      <c r="U21" s="74"/>
      <c r="V21" s="76"/>
      <c r="W21" s="147"/>
    </row>
    <row r="22" spans="1:27" s="9" customFormat="1" ht="6" customHeight="1" x14ac:dyDescent="0.3">
      <c r="A22" s="12"/>
      <c r="B22" s="12"/>
      <c r="C22" s="12"/>
      <c r="D22" s="12"/>
      <c r="E22" s="12"/>
      <c r="F22" s="12"/>
      <c r="G22" s="534"/>
      <c r="H22" s="534"/>
      <c r="I22" s="534"/>
      <c r="J22" s="534"/>
      <c r="K22" s="534"/>
      <c r="L22" s="14"/>
      <c r="M22" s="14"/>
      <c r="N22" s="14"/>
      <c r="O22" s="14"/>
      <c r="Q22" s="64"/>
      <c r="R22" s="308"/>
      <c r="S22" s="146"/>
      <c r="T22" s="74"/>
      <c r="U22" s="74"/>
      <c r="V22" s="76"/>
      <c r="W22" s="147"/>
    </row>
    <row r="23" spans="1:27" s="9" customFormat="1" ht="3.75" customHeight="1" thickBot="1" x14ac:dyDescent="0.35">
      <c r="A23" s="12"/>
      <c r="B23" s="12"/>
      <c r="C23" s="12"/>
      <c r="D23" s="12"/>
      <c r="E23" s="12"/>
      <c r="F23" s="12"/>
      <c r="G23" s="13"/>
      <c r="H23" s="13"/>
      <c r="I23" s="13"/>
      <c r="J23" s="13"/>
      <c r="K23" s="13"/>
      <c r="L23" s="14"/>
      <c r="M23" s="14"/>
      <c r="N23" s="14"/>
      <c r="O23" s="14"/>
      <c r="Q23" s="64"/>
      <c r="R23" s="308"/>
      <c r="S23" s="146"/>
      <c r="T23" s="74"/>
      <c r="U23" s="74"/>
      <c r="V23" s="76"/>
      <c r="W23" s="147"/>
    </row>
    <row r="24" spans="1:27" ht="76.5" customHeight="1" thickBot="1" x14ac:dyDescent="0.35">
      <c r="A24" s="541" t="s">
        <v>13</v>
      </c>
      <c r="B24" s="16" t="s">
        <v>14</v>
      </c>
      <c r="C24" s="108" t="s">
        <v>15</v>
      </c>
      <c r="D24" s="118" t="s">
        <v>16</v>
      </c>
      <c r="E24" s="117" t="s">
        <v>17</v>
      </c>
      <c r="F24" s="351" t="s">
        <v>18</v>
      </c>
      <c r="G24" s="16" t="s">
        <v>233</v>
      </c>
      <c r="H24" s="16" t="s">
        <v>234</v>
      </c>
      <c r="I24" s="16" t="s">
        <v>19</v>
      </c>
      <c r="J24" s="16" t="s">
        <v>20</v>
      </c>
      <c r="K24" s="108" t="s">
        <v>21</v>
      </c>
      <c r="L24" s="136" t="s">
        <v>22</v>
      </c>
      <c r="M24" s="137" t="s">
        <v>236</v>
      </c>
      <c r="N24" s="138" t="s">
        <v>23</v>
      </c>
      <c r="O24" s="109" t="s">
        <v>39</v>
      </c>
      <c r="P24" s="16" t="s">
        <v>40</v>
      </c>
      <c r="S24" s="148" t="s">
        <v>237</v>
      </c>
      <c r="T24" s="140" t="s">
        <v>93</v>
      </c>
      <c r="U24" s="140" t="s">
        <v>239</v>
      </c>
      <c r="V24" s="140" t="s">
        <v>238</v>
      </c>
      <c r="W24" s="149" t="s">
        <v>97</v>
      </c>
    </row>
    <row r="25" spans="1:27" s="47" customFormat="1" ht="31.2" customHeight="1" x14ac:dyDescent="0.3">
      <c r="A25" s="542"/>
      <c r="B25" s="46" t="s">
        <v>24</v>
      </c>
      <c r="C25" s="46" t="s">
        <v>25</v>
      </c>
      <c r="D25" s="112" t="s">
        <v>26</v>
      </c>
      <c r="E25" s="46" t="s">
        <v>27</v>
      </c>
      <c r="F25" s="46"/>
      <c r="G25" s="46" t="s">
        <v>28</v>
      </c>
      <c r="H25" s="46"/>
      <c r="I25" s="46" t="s">
        <v>29</v>
      </c>
      <c r="J25" s="46"/>
      <c r="K25" s="131" t="s">
        <v>235</v>
      </c>
      <c r="L25" s="133"/>
      <c r="M25" s="134"/>
      <c r="N25" s="135"/>
      <c r="O25" s="132" t="s">
        <v>30</v>
      </c>
      <c r="P25" s="46"/>
      <c r="Q25" s="66"/>
      <c r="R25" s="310"/>
      <c r="S25" s="150"/>
      <c r="T25" s="67" t="s">
        <v>94</v>
      </c>
      <c r="U25" s="67" t="s">
        <v>95</v>
      </c>
      <c r="V25" s="94"/>
      <c r="W25" s="151" t="str">
        <f>IF(J26&lt;=0,"",IF(J26=90,$X$26))</f>
        <v/>
      </c>
      <c r="X25" s="37" t="s">
        <v>98</v>
      </c>
    </row>
    <row r="26" spans="1:27" ht="31.2" customHeight="1" x14ac:dyDescent="0.3">
      <c r="A26" s="322" t="str">
        <f>CDT!B26</f>
        <v>Artéméther-Luméfantrine 6cp (AL)</v>
      </c>
      <c r="B26" s="247"/>
      <c r="C26" s="248"/>
      <c r="D26" s="302" t="str">
        <f>IF(B26&lt;&gt;"",B26+C26,"")</f>
        <v/>
      </c>
      <c r="E26" s="249"/>
      <c r="F26" s="247"/>
      <c r="G26" s="247"/>
      <c r="H26" s="247"/>
      <c r="I26" s="247"/>
      <c r="J26" s="247"/>
      <c r="K26" s="248"/>
      <c r="L26" s="431" t="str">
        <f>IF(B26&lt;&gt;"",IF(J26=0,E26,((E26*90)/(90-J26))),"0")</f>
        <v>0</v>
      </c>
      <c r="M26" s="428" t="str">
        <f>IF(B26&lt;&gt;"",((E26/S26)*30),"0")</f>
        <v>0</v>
      </c>
      <c r="N26" s="250" t="str">
        <f>IF(B26&lt;&gt;"",IF(J26=0,((E26+L26)-K26),((M26*6)-K26)),"0")</f>
        <v>0</v>
      </c>
      <c r="O26" s="251"/>
      <c r="P26" s="313"/>
      <c r="R26" s="312">
        <f>+L26+N26</f>
        <v>0</v>
      </c>
      <c r="S26" s="152">
        <f>(90-J26)</f>
        <v>90</v>
      </c>
      <c r="T26" s="68" t="e">
        <f t="shared" ref="T26:T47" si="0">D26-(E26+G26+I26+H26)</f>
        <v>#VALUE!</v>
      </c>
      <c r="U26" s="68" t="e">
        <f>K26-T26</f>
        <v>#VALUE!</v>
      </c>
      <c r="V26" s="95">
        <v>6</v>
      </c>
      <c r="W26" s="153" t="e">
        <f t="shared" ref="W26:W50" si="1">IF(U26=0,"",$X$25)</f>
        <v>#VALUE!</v>
      </c>
      <c r="X26" s="37" t="s">
        <v>203</v>
      </c>
      <c r="Y26" s="107">
        <f>+O26</f>
        <v>0</v>
      </c>
    </row>
    <row r="27" spans="1:27" ht="31.2" customHeight="1" x14ac:dyDescent="0.3">
      <c r="A27" s="322" t="str">
        <f>CDT!B27</f>
        <v>Artéméther-Luméfantrine 12cp (AL)</v>
      </c>
      <c r="B27" s="247"/>
      <c r="C27" s="248"/>
      <c r="D27" s="302" t="str">
        <f t="shared" ref="D27" si="2">IF(B27&lt;&gt;"",B27+C27,"")</f>
        <v/>
      </c>
      <c r="E27" s="249"/>
      <c r="F27" s="247"/>
      <c r="G27" s="247"/>
      <c r="H27" s="247"/>
      <c r="I27" s="247"/>
      <c r="J27" s="247"/>
      <c r="K27" s="248"/>
      <c r="L27" s="431" t="str">
        <f t="shared" ref="L27:L49" si="3">IF(B27&lt;&gt;"",IF(J27=0,E27,((E27*90)/(90-J27))),"0")</f>
        <v>0</v>
      </c>
      <c r="M27" s="428" t="str">
        <f t="shared" ref="M27:M49" si="4">IF(B27&lt;&gt;"",((E27/S27)*30),"0")</f>
        <v>0</v>
      </c>
      <c r="N27" s="250" t="str">
        <f t="shared" ref="N27:N49" si="5">IF(B27&lt;&gt;"",IF(J27=0,((E27+L27)-K27),((M27*6)-K27)),"0")</f>
        <v>0</v>
      </c>
      <c r="O27" s="251"/>
      <c r="P27" s="247"/>
      <c r="R27" s="312">
        <f t="shared" ref="R27:R49" si="6">+L27+N27</f>
        <v>0</v>
      </c>
      <c r="S27" s="152">
        <f t="shared" ref="S27:S49" si="7">(90-J27)</f>
        <v>90</v>
      </c>
      <c r="T27" s="68" t="e">
        <f t="shared" si="0"/>
        <v>#VALUE!</v>
      </c>
      <c r="U27" s="68" t="e">
        <f t="shared" ref="U27:U49" si="8">K27-T27</f>
        <v>#VALUE!</v>
      </c>
      <c r="V27" s="95">
        <v>12</v>
      </c>
      <c r="W27" s="153" t="e">
        <f t="shared" si="1"/>
        <v>#VALUE!</v>
      </c>
      <c r="Y27" s="107">
        <f t="shared" ref="Y27:Y48" si="9">+O27</f>
        <v>0</v>
      </c>
    </row>
    <row r="28" spans="1:27" ht="31.2" customHeight="1" x14ac:dyDescent="0.3">
      <c r="A28" s="322" t="str">
        <f>CDT!B28</f>
        <v>Artéméther-Luméfantrine 18cp (AL)</v>
      </c>
      <c r="B28" s="247"/>
      <c r="C28" s="248"/>
      <c r="D28" s="302" t="str">
        <f>IF(B28&lt;&gt;"",B28+C28,"")</f>
        <v/>
      </c>
      <c r="E28" s="249"/>
      <c r="F28" s="247"/>
      <c r="G28" s="247"/>
      <c r="H28" s="247"/>
      <c r="I28" s="247"/>
      <c r="J28" s="247"/>
      <c r="K28" s="248"/>
      <c r="L28" s="431" t="str">
        <f t="shared" si="3"/>
        <v>0</v>
      </c>
      <c r="M28" s="428" t="str">
        <f t="shared" si="4"/>
        <v>0</v>
      </c>
      <c r="N28" s="250" t="str">
        <f t="shared" si="5"/>
        <v>0</v>
      </c>
      <c r="O28" s="251"/>
      <c r="P28" s="247"/>
      <c r="R28" s="312">
        <f t="shared" si="6"/>
        <v>0</v>
      </c>
      <c r="S28" s="152">
        <f t="shared" si="7"/>
        <v>90</v>
      </c>
      <c r="T28" s="68" t="e">
        <f t="shared" si="0"/>
        <v>#VALUE!</v>
      </c>
      <c r="U28" s="68" t="e">
        <f t="shared" si="8"/>
        <v>#VALUE!</v>
      </c>
      <c r="V28" s="95">
        <v>18</v>
      </c>
      <c r="W28" s="153" t="e">
        <f t="shared" si="1"/>
        <v>#VALUE!</v>
      </c>
      <c r="Y28" s="107">
        <f t="shared" si="9"/>
        <v>0</v>
      </c>
    </row>
    <row r="29" spans="1:27" ht="31.2" customHeight="1" x14ac:dyDescent="0.3">
      <c r="A29" s="322" t="str">
        <f>CDT!B29</f>
        <v>Artéméther-Luméfantrine 24cp (AL)</v>
      </c>
      <c r="B29" s="247"/>
      <c r="C29" s="248"/>
      <c r="D29" s="302" t="str">
        <f>IF(B29&lt;&gt;"",B29+C29,"")</f>
        <v/>
      </c>
      <c r="E29" s="249"/>
      <c r="F29" s="247"/>
      <c r="G29" s="247"/>
      <c r="H29" s="247"/>
      <c r="I29" s="247"/>
      <c r="J29" s="247"/>
      <c r="K29" s="248"/>
      <c r="L29" s="431" t="str">
        <f t="shared" si="3"/>
        <v>0</v>
      </c>
      <c r="M29" s="428" t="str">
        <f t="shared" si="4"/>
        <v>0</v>
      </c>
      <c r="N29" s="250" t="str">
        <f t="shared" si="5"/>
        <v>0</v>
      </c>
      <c r="O29" s="251"/>
      <c r="P29" s="247"/>
      <c r="R29" s="312">
        <f t="shared" si="6"/>
        <v>0</v>
      </c>
      <c r="S29" s="152">
        <f t="shared" si="7"/>
        <v>90</v>
      </c>
      <c r="T29" s="68" t="e">
        <f t="shared" si="0"/>
        <v>#VALUE!</v>
      </c>
      <c r="U29" s="68" t="e">
        <f t="shared" si="8"/>
        <v>#VALUE!</v>
      </c>
      <c r="V29" s="95">
        <v>24</v>
      </c>
      <c r="W29" s="153" t="e">
        <f t="shared" si="1"/>
        <v>#VALUE!</v>
      </c>
      <c r="Y29" s="107">
        <f t="shared" si="9"/>
        <v>0</v>
      </c>
    </row>
    <row r="30" spans="1:27" ht="31.2" customHeight="1" x14ac:dyDescent="0.3">
      <c r="A30" s="322" t="str">
        <f>CDT!B30</f>
        <v>Artéméther injectable 40 mg</v>
      </c>
      <c r="B30" s="247"/>
      <c r="C30" s="248"/>
      <c r="D30" s="302" t="str">
        <f t="shared" ref="D30:D49" si="10">IF(B30&lt;&gt;"",B30+C30,"")</f>
        <v/>
      </c>
      <c r="E30" s="249"/>
      <c r="F30" s="247"/>
      <c r="G30" s="247"/>
      <c r="H30" s="247"/>
      <c r="I30" s="247"/>
      <c r="J30" s="247"/>
      <c r="K30" s="248"/>
      <c r="L30" s="431" t="str">
        <f t="shared" si="3"/>
        <v>0</v>
      </c>
      <c r="M30" s="428" t="str">
        <f t="shared" si="4"/>
        <v>0</v>
      </c>
      <c r="N30" s="250" t="str">
        <f t="shared" si="5"/>
        <v>0</v>
      </c>
      <c r="O30" s="251"/>
      <c r="P30" s="247"/>
      <c r="R30" s="312">
        <f t="shared" si="6"/>
        <v>0</v>
      </c>
      <c r="S30" s="152">
        <f t="shared" si="7"/>
        <v>90</v>
      </c>
      <c r="T30" s="68" t="e">
        <f t="shared" si="0"/>
        <v>#VALUE!</v>
      </c>
      <c r="U30" s="68" t="e">
        <f t="shared" si="8"/>
        <v>#VALUE!</v>
      </c>
      <c r="V30" s="95">
        <v>1</v>
      </c>
      <c r="W30" s="153" t="e">
        <f t="shared" si="1"/>
        <v>#VALUE!</v>
      </c>
      <c r="Y30" s="107">
        <f t="shared" si="9"/>
        <v>0</v>
      </c>
    </row>
    <row r="31" spans="1:27" ht="34.5" customHeight="1" x14ac:dyDescent="0.3">
      <c r="A31" s="322" t="str">
        <f>CDT!B31</f>
        <v>Artéméther injectable 80 mg</v>
      </c>
      <c r="B31" s="247"/>
      <c r="C31" s="248"/>
      <c r="D31" s="302" t="str">
        <f t="shared" si="10"/>
        <v/>
      </c>
      <c r="E31" s="249"/>
      <c r="F31" s="247"/>
      <c r="G31" s="247"/>
      <c r="H31" s="247"/>
      <c r="I31" s="247"/>
      <c r="J31" s="247"/>
      <c r="K31" s="248"/>
      <c r="L31" s="431" t="str">
        <f t="shared" si="3"/>
        <v>0</v>
      </c>
      <c r="M31" s="428" t="str">
        <f t="shared" si="4"/>
        <v>0</v>
      </c>
      <c r="N31" s="250" t="str">
        <f t="shared" si="5"/>
        <v>0</v>
      </c>
      <c r="O31" s="251"/>
      <c r="P31" s="247"/>
      <c r="R31" s="312">
        <f t="shared" si="6"/>
        <v>0</v>
      </c>
      <c r="S31" s="152">
        <f t="shared" si="7"/>
        <v>90</v>
      </c>
      <c r="T31" s="68" t="e">
        <f t="shared" si="0"/>
        <v>#VALUE!</v>
      </c>
      <c r="U31" s="68" t="e">
        <f t="shared" si="8"/>
        <v>#VALUE!</v>
      </c>
      <c r="V31" s="95">
        <v>1</v>
      </c>
      <c r="W31" s="153" t="e">
        <f t="shared" si="1"/>
        <v>#VALUE!</v>
      </c>
      <c r="Y31" s="107">
        <f t="shared" si="9"/>
        <v>0</v>
      </c>
    </row>
    <row r="32" spans="1:27" ht="34.5" customHeight="1" x14ac:dyDescent="0.3">
      <c r="A32" s="435" t="str">
        <f>CDT!B32</f>
        <v>Artésunate injectable 60 mg</v>
      </c>
      <c r="B32" s="247"/>
      <c r="C32" s="248"/>
      <c r="D32" s="302" t="str">
        <f t="shared" si="10"/>
        <v/>
      </c>
      <c r="E32" s="249"/>
      <c r="F32" s="247"/>
      <c r="G32" s="247"/>
      <c r="H32" s="247"/>
      <c r="I32" s="247"/>
      <c r="J32" s="247"/>
      <c r="K32" s="248"/>
      <c r="L32" s="438" t="str">
        <f t="shared" si="3"/>
        <v>0</v>
      </c>
      <c r="M32" s="314" t="str">
        <f>IF(B32&lt;&gt;"",((E32/S32:S32)*30),"0")</f>
        <v>0</v>
      </c>
      <c r="N32" s="432" t="str">
        <f>IF(B32&lt;&gt;"",IF(J32=0,AA32,IF(J32&gt;0,((M32/30)*J32)+AA32)),"0")</f>
        <v>0</v>
      </c>
      <c r="O32" s="433"/>
      <c r="P32" s="247"/>
      <c r="R32" s="312">
        <f t="shared" si="6"/>
        <v>0</v>
      </c>
      <c r="S32" s="429">
        <f t="shared" si="7"/>
        <v>90</v>
      </c>
      <c r="T32" s="436" t="e">
        <f>D32-(E32+G32+I32+H32)</f>
        <v>#VALUE!</v>
      </c>
      <c r="U32" s="436" t="e">
        <f t="shared" si="8"/>
        <v>#VALUE!</v>
      </c>
      <c r="V32" s="430">
        <v>1</v>
      </c>
      <c r="W32" s="437" t="e">
        <f t="shared" si="1"/>
        <v>#VALUE!</v>
      </c>
      <c r="Y32" s="107">
        <f t="shared" si="9"/>
        <v>0</v>
      </c>
      <c r="AA32" s="3">
        <f>((F32*10)+L32-K32)</f>
        <v>0</v>
      </c>
    </row>
    <row r="33" spans="1:25" ht="34.5" customHeight="1" x14ac:dyDescent="0.3">
      <c r="A33" s="322" t="str">
        <f>CDT!B33</f>
        <v xml:space="preserve"> Sulfadoxine Pyriméthamine:  (SP)</v>
      </c>
      <c r="B33" s="247"/>
      <c r="C33" s="248"/>
      <c r="D33" s="302" t="str">
        <f t="shared" si="10"/>
        <v/>
      </c>
      <c r="E33" s="249"/>
      <c r="F33" s="247"/>
      <c r="G33" s="247"/>
      <c r="H33" s="247"/>
      <c r="I33" s="247"/>
      <c r="J33" s="247"/>
      <c r="K33" s="248"/>
      <c r="L33" s="431" t="str">
        <f t="shared" si="3"/>
        <v>0</v>
      </c>
      <c r="M33" s="428" t="str">
        <f t="shared" si="4"/>
        <v>0</v>
      </c>
      <c r="N33" s="250" t="str">
        <f t="shared" si="5"/>
        <v>0</v>
      </c>
      <c r="O33" s="251"/>
      <c r="P33" s="247"/>
      <c r="R33" s="312">
        <f t="shared" si="6"/>
        <v>0</v>
      </c>
      <c r="S33" s="152">
        <f t="shared" si="7"/>
        <v>90</v>
      </c>
      <c r="T33" s="68" t="e">
        <f t="shared" si="0"/>
        <v>#VALUE!</v>
      </c>
      <c r="U33" s="68" t="e">
        <f t="shared" si="8"/>
        <v>#VALUE!</v>
      </c>
      <c r="V33" s="95">
        <v>3</v>
      </c>
      <c r="W33" s="153" t="e">
        <f t="shared" si="1"/>
        <v>#VALUE!</v>
      </c>
      <c r="Y33" s="107">
        <f t="shared" si="9"/>
        <v>0</v>
      </c>
    </row>
    <row r="34" spans="1:25" ht="34.5" customHeight="1" x14ac:dyDescent="0.3">
      <c r="A34" s="322" t="str">
        <f>CDT!B34</f>
        <v>Test de Diagnostic Rapide  : (TDR)</v>
      </c>
      <c r="B34" s="247"/>
      <c r="C34" s="248"/>
      <c r="D34" s="302" t="str">
        <f t="shared" si="10"/>
        <v/>
      </c>
      <c r="E34" s="247"/>
      <c r="F34" s="248"/>
      <c r="G34" s="247"/>
      <c r="H34" s="247"/>
      <c r="I34" s="247"/>
      <c r="J34" s="247"/>
      <c r="K34" s="248"/>
      <c r="L34" s="431" t="str">
        <f t="shared" si="3"/>
        <v>0</v>
      </c>
      <c r="M34" s="428" t="str">
        <f t="shared" si="4"/>
        <v>0</v>
      </c>
      <c r="N34" s="250" t="str">
        <f t="shared" si="5"/>
        <v>0</v>
      </c>
      <c r="O34" s="251"/>
      <c r="P34" s="247"/>
      <c r="R34" s="312">
        <f t="shared" si="6"/>
        <v>0</v>
      </c>
      <c r="S34" s="152">
        <f t="shared" si="7"/>
        <v>90</v>
      </c>
      <c r="T34" s="68" t="e">
        <f t="shared" si="0"/>
        <v>#VALUE!</v>
      </c>
      <c r="U34" s="68" t="e">
        <f t="shared" si="8"/>
        <v>#VALUE!</v>
      </c>
      <c r="V34" s="95">
        <v>1</v>
      </c>
      <c r="W34" s="153" t="e">
        <f>IF(U34=0,"",$X$25)</f>
        <v>#VALUE!</v>
      </c>
      <c r="Y34" s="107">
        <f t="shared" si="9"/>
        <v>0</v>
      </c>
    </row>
    <row r="35" spans="1:25" ht="34.5" customHeight="1" x14ac:dyDescent="0.3">
      <c r="A35" s="322" t="str">
        <f>CDT!B35</f>
        <v>Moustiquaire à Imprégnation Durable: (MID)</v>
      </c>
      <c r="B35" s="247"/>
      <c r="C35" s="248"/>
      <c r="D35" s="302" t="str">
        <f t="shared" si="10"/>
        <v/>
      </c>
      <c r="E35" s="247"/>
      <c r="F35" s="248"/>
      <c r="G35" s="247"/>
      <c r="H35" s="247"/>
      <c r="I35" s="247"/>
      <c r="J35" s="247"/>
      <c r="K35" s="248"/>
      <c r="L35" s="431" t="str">
        <f t="shared" si="3"/>
        <v>0</v>
      </c>
      <c r="M35" s="428" t="str">
        <f t="shared" si="4"/>
        <v>0</v>
      </c>
      <c r="N35" s="250" t="str">
        <f t="shared" si="5"/>
        <v>0</v>
      </c>
      <c r="O35" s="251"/>
      <c r="P35" s="247"/>
      <c r="R35" s="312">
        <f t="shared" si="6"/>
        <v>0</v>
      </c>
      <c r="S35" s="152">
        <f t="shared" si="7"/>
        <v>90</v>
      </c>
      <c r="T35" s="68" t="e">
        <f t="shared" si="0"/>
        <v>#VALUE!</v>
      </c>
      <c r="U35" s="68" t="e">
        <f t="shared" si="8"/>
        <v>#VALUE!</v>
      </c>
      <c r="V35" s="95">
        <v>1</v>
      </c>
      <c r="W35" s="153" t="e">
        <f t="shared" si="1"/>
        <v>#VALUE!</v>
      </c>
      <c r="Y35" s="107">
        <f t="shared" si="9"/>
        <v>0</v>
      </c>
    </row>
    <row r="36" spans="1:25" ht="34.5" customHeight="1" x14ac:dyDescent="0.3">
      <c r="A36" s="322" t="str">
        <f>CDT!B36</f>
        <v>Dihydroartéminisine Pipéraquine– Plaq / 3 comp 
( DHA-PPQ)  20/160 mg</v>
      </c>
      <c r="B36" s="247"/>
      <c r="C36" s="248"/>
      <c r="D36" s="302" t="str">
        <f t="shared" si="10"/>
        <v/>
      </c>
      <c r="E36" s="249"/>
      <c r="F36" s="247"/>
      <c r="G36" s="247"/>
      <c r="H36" s="247"/>
      <c r="I36" s="247"/>
      <c r="J36" s="247"/>
      <c r="K36" s="248"/>
      <c r="L36" s="431" t="str">
        <f t="shared" si="3"/>
        <v>0</v>
      </c>
      <c r="M36" s="428" t="str">
        <f t="shared" si="4"/>
        <v>0</v>
      </c>
      <c r="N36" s="250" t="str">
        <f t="shared" si="5"/>
        <v>0</v>
      </c>
      <c r="O36" s="251"/>
      <c r="P36" s="247"/>
      <c r="R36" s="312">
        <f t="shared" si="6"/>
        <v>0</v>
      </c>
      <c r="S36" s="152">
        <f t="shared" si="7"/>
        <v>90</v>
      </c>
      <c r="T36" s="68" t="e">
        <f t="shared" si="0"/>
        <v>#VALUE!</v>
      </c>
      <c r="U36" s="68" t="e">
        <f t="shared" si="8"/>
        <v>#VALUE!</v>
      </c>
      <c r="V36" s="95">
        <v>3</v>
      </c>
      <c r="W36" s="153" t="e">
        <f t="shared" si="1"/>
        <v>#VALUE!</v>
      </c>
      <c r="Y36" s="107">
        <f t="shared" si="9"/>
        <v>0</v>
      </c>
    </row>
    <row r="37" spans="1:25" ht="34.5" customHeight="1" x14ac:dyDescent="0.3">
      <c r="A37" s="322" t="str">
        <f>CDT!B37</f>
        <v>Dihydroartéminisine Pipéraquine– Plaq / 3 comp 
( DHA-PPQ)  40/320 mg</v>
      </c>
      <c r="B37" s="247"/>
      <c r="C37" s="248"/>
      <c r="D37" s="302" t="str">
        <f t="shared" si="10"/>
        <v/>
      </c>
      <c r="E37" s="249"/>
      <c r="F37" s="247"/>
      <c r="G37" s="247"/>
      <c r="H37" s="247"/>
      <c r="I37" s="247"/>
      <c r="J37" s="247"/>
      <c r="K37" s="248"/>
      <c r="L37" s="431" t="str">
        <f t="shared" si="3"/>
        <v>0</v>
      </c>
      <c r="M37" s="428" t="str">
        <f t="shared" si="4"/>
        <v>0</v>
      </c>
      <c r="N37" s="250" t="str">
        <f t="shared" si="5"/>
        <v>0</v>
      </c>
      <c r="O37" s="251"/>
      <c r="P37" s="247"/>
      <c r="R37" s="312">
        <f t="shared" si="6"/>
        <v>0</v>
      </c>
      <c r="S37" s="152">
        <f t="shared" si="7"/>
        <v>90</v>
      </c>
      <c r="T37" s="68" t="e">
        <f t="shared" si="0"/>
        <v>#VALUE!</v>
      </c>
      <c r="U37" s="68" t="e">
        <f t="shared" si="8"/>
        <v>#VALUE!</v>
      </c>
      <c r="V37" s="95">
        <v>3</v>
      </c>
      <c r="W37" s="153" t="e">
        <f t="shared" si="1"/>
        <v>#VALUE!</v>
      </c>
      <c r="Y37" s="107">
        <f t="shared" si="9"/>
        <v>0</v>
      </c>
    </row>
    <row r="38" spans="1:25" ht="34.5" customHeight="1" x14ac:dyDescent="0.3">
      <c r="A38" s="322" t="str">
        <f>CDT!B38</f>
        <v>Dihydroartéminisine Pipéraquine– Plaq / 6 comp 
( DHA-PPQ)  40/320 mg</v>
      </c>
      <c r="B38" s="247"/>
      <c r="C38" s="248"/>
      <c r="D38" s="302" t="str">
        <f t="shared" si="10"/>
        <v/>
      </c>
      <c r="E38" s="249"/>
      <c r="F38" s="247"/>
      <c r="G38" s="247"/>
      <c r="H38" s="247"/>
      <c r="I38" s="247"/>
      <c r="J38" s="247"/>
      <c r="K38" s="248"/>
      <c r="L38" s="431" t="str">
        <f t="shared" si="3"/>
        <v>0</v>
      </c>
      <c r="M38" s="428" t="str">
        <f t="shared" si="4"/>
        <v>0</v>
      </c>
      <c r="N38" s="250" t="str">
        <f t="shared" si="5"/>
        <v>0</v>
      </c>
      <c r="O38" s="251"/>
      <c r="P38" s="247"/>
      <c r="R38" s="312">
        <f t="shared" si="6"/>
        <v>0</v>
      </c>
      <c r="S38" s="152">
        <f t="shared" si="7"/>
        <v>90</v>
      </c>
      <c r="T38" s="68" t="e">
        <f t="shared" si="0"/>
        <v>#VALUE!</v>
      </c>
      <c r="U38" s="68" t="e">
        <f t="shared" si="8"/>
        <v>#VALUE!</v>
      </c>
      <c r="V38" s="95">
        <v>3</v>
      </c>
      <c r="W38" s="153" t="e">
        <f t="shared" si="1"/>
        <v>#VALUE!</v>
      </c>
      <c r="Y38" s="107">
        <f t="shared" si="9"/>
        <v>0</v>
      </c>
    </row>
    <row r="39" spans="1:25" ht="34.5" customHeight="1" x14ac:dyDescent="0.3">
      <c r="A39" s="322" t="str">
        <f>CDT!B39</f>
        <v>Dihydroartemisinine/pipéraquine – Plaq / 9 comp 
( DHA-PPQ) 40/320 mg</v>
      </c>
      <c r="B39" s="247"/>
      <c r="C39" s="248"/>
      <c r="D39" s="302" t="str">
        <f t="shared" si="10"/>
        <v/>
      </c>
      <c r="E39" s="249"/>
      <c r="F39" s="247"/>
      <c r="G39" s="247"/>
      <c r="H39" s="247"/>
      <c r="I39" s="247"/>
      <c r="J39" s="247"/>
      <c r="K39" s="248"/>
      <c r="L39" s="431" t="str">
        <f t="shared" si="3"/>
        <v>0</v>
      </c>
      <c r="M39" s="428" t="str">
        <f t="shared" si="4"/>
        <v>0</v>
      </c>
      <c r="N39" s="250" t="str">
        <f t="shared" si="5"/>
        <v>0</v>
      </c>
      <c r="O39" s="251"/>
      <c r="P39" s="247"/>
      <c r="R39" s="312">
        <f t="shared" si="6"/>
        <v>0</v>
      </c>
      <c r="S39" s="152">
        <f t="shared" si="7"/>
        <v>90</v>
      </c>
      <c r="T39" s="68" t="e">
        <f t="shared" si="0"/>
        <v>#VALUE!</v>
      </c>
      <c r="U39" s="68" t="e">
        <f t="shared" si="8"/>
        <v>#VALUE!</v>
      </c>
      <c r="V39" s="95">
        <v>3</v>
      </c>
      <c r="W39" s="153" t="e">
        <f t="shared" si="1"/>
        <v>#VALUE!</v>
      </c>
      <c r="Y39" s="107">
        <f t="shared" si="9"/>
        <v>0</v>
      </c>
    </row>
    <row r="40" spans="1:25" ht="34.5" customHeight="1" x14ac:dyDescent="0.3">
      <c r="A40" s="322" t="str">
        <f>CDT!B40</f>
        <v>Artésunate Amodiaquine: (ASAQ) : 3 cp (25/67,5 mg)</v>
      </c>
      <c r="B40" s="247"/>
      <c r="C40" s="248"/>
      <c r="D40" s="302" t="str">
        <f t="shared" si="10"/>
        <v/>
      </c>
      <c r="E40" s="249"/>
      <c r="F40" s="247"/>
      <c r="G40" s="247"/>
      <c r="H40" s="247"/>
      <c r="I40" s="247"/>
      <c r="J40" s="247"/>
      <c r="K40" s="248"/>
      <c r="L40" s="431" t="str">
        <f t="shared" si="3"/>
        <v>0</v>
      </c>
      <c r="M40" s="428" t="str">
        <f t="shared" si="4"/>
        <v>0</v>
      </c>
      <c r="N40" s="250" t="str">
        <f t="shared" si="5"/>
        <v>0</v>
      </c>
      <c r="O40" s="251"/>
      <c r="P40" s="247"/>
      <c r="R40" s="312">
        <f t="shared" si="6"/>
        <v>0</v>
      </c>
      <c r="S40" s="152">
        <f t="shared" si="7"/>
        <v>90</v>
      </c>
      <c r="T40" s="68" t="e">
        <f t="shared" si="0"/>
        <v>#VALUE!</v>
      </c>
      <c r="U40" s="68" t="e">
        <f t="shared" si="8"/>
        <v>#VALUE!</v>
      </c>
      <c r="V40" s="95">
        <v>1</v>
      </c>
      <c r="W40" s="153" t="e">
        <f t="shared" si="1"/>
        <v>#VALUE!</v>
      </c>
      <c r="Y40" s="107">
        <f t="shared" si="9"/>
        <v>0</v>
      </c>
    </row>
    <row r="41" spans="1:25" ht="34.5" customHeight="1" x14ac:dyDescent="0.3">
      <c r="A41" s="322" t="str">
        <f>CDT!B41</f>
        <v>Artésunate Amodiaquine: (ASAQ) 3 cp (50/135 mg)</v>
      </c>
      <c r="B41" s="247"/>
      <c r="C41" s="248"/>
      <c r="D41" s="302" t="str">
        <f t="shared" si="10"/>
        <v/>
      </c>
      <c r="E41" s="249"/>
      <c r="F41" s="247"/>
      <c r="G41" s="247"/>
      <c r="H41" s="247"/>
      <c r="I41" s="247"/>
      <c r="J41" s="247"/>
      <c r="K41" s="248"/>
      <c r="L41" s="431" t="str">
        <f t="shared" si="3"/>
        <v>0</v>
      </c>
      <c r="M41" s="428" t="str">
        <f t="shared" si="4"/>
        <v>0</v>
      </c>
      <c r="N41" s="250" t="str">
        <f t="shared" si="5"/>
        <v>0</v>
      </c>
      <c r="O41" s="251"/>
      <c r="P41" s="247"/>
      <c r="R41" s="312">
        <f t="shared" si="6"/>
        <v>0</v>
      </c>
      <c r="S41" s="152">
        <f t="shared" si="7"/>
        <v>90</v>
      </c>
      <c r="T41" s="68" t="e">
        <f t="shared" si="0"/>
        <v>#VALUE!</v>
      </c>
      <c r="U41" s="68" t="e">
        <f t="shared" si="8"/>
        <v>#VALUE!</v>
      </c>
      <c r="V41" s="95">
        <v>1</v>
      </c>
      <c r="W41" s="153" t="e">
        <f t="shared" si="1"/>
        <v>#VALUE!</v>
      </c>
      <c r="Y41" s="107">
        <f t="shared" si="9"/>
        <v>0</v>
      </c>
    </row>
    <row r="42" spans="1:25" ht="34.5" customHeight="1" x14ac:dyDescent="0.3">
      <c r="A42" s="322" t="str">
        <f>CDT!B42</f>
        <v>Artésunate Amodiaquine: (ASAQ) 3 cp (100/270 mg)</v>
      </c>
      <c r="B42" s="247"/>
      <c r="C42" s="248"/>
      <c r="D42" s="302" t="str">
        <f t="shared" si="10"/>
        <v/>
      </c>
      <c r="E42" s="249"/>
      <c r="F42" s="247"/>
      <c r="G42" s="247"/>
      <c r="H42" s="247"/>
      <c r="I42" s="247"/>
      <c r="J42" s="247"/>
      <c r="K42" s="248"/>
      <c r="L42" s="431" t="str">
        <f t="shared" si="3"/>
        <v>0</v>
      </c>
      <c r="M42" s="428" t="str">
        <f t="shared" si="4"/>
        <v>0</v>
      </c>
      <c r="N42" s="250" t="str">
        <f t="shared" si="5"/>
        <v>0</v>
      </c>
      <c r="O42" s="251"/>
      <c r="P42" s="247"/>
      <c r="R42" s="312">
        <f t="shared" si="6"/>
        <v>0</v>
      </c>
      <c r="S42" s="152">
        <f t="shared" si="7"/>
        <v>90</v>
      </c>
      <c r="T42" s="68" t="e">
        <f t="shared" si="0"/>
        <v>#VALUE!</v>
      </c>
      <c r="U42" s="68" t="e">
        <f t="shared" si="8"/>
        <v>#VALUE!</v>
      </c>
      <c r="V42" s="95">
        <v>1</v>
      </c>
      <c r="W42" s="153" t="e">
        <f t="shared" si="1"/>
        <v>#VALUE!</v>
      </c>
      <c r="Y42" s="107">
        <f t="shared" si="9"/>
        <v>0</v>
      </c>
    </row>
    <row r="43" spans="1:25" ht="34.5" customHeight="1" x14ac:dyDescent="0.3">
      <c r="A43" s="322" t="str">
        <f>CDT!B43</f>
        <v>Artésunate Amodiaquine: (ASAQ) 6 cp (100/270 mg)</v>
      </c>
      <c r="B43" s="247"/>
      <c r="C43" s="248"/>
      <c r="D43" s="302" t="str">
        <f t="shared" si="10"/>
        <v/>
      </c>
      <c r="E43" s="249"/>
      <c r="F43" s="247"/>
      <c r="G43" s="247"/>
      <c r="H43" s="247"/>
      <c r="I43" s="247"/>
      <c r="J43" s="247"/>
      <c r="K43" s="248"/>
      <c r="L43" s="431" t="str">
        <f t="shared" si="3"/>
        <v>0</v>
      </c>
      <c r="M43" s="428" t="str">
        <f t="shared" si="4"/>
        <v>0</v>
      </c>
      <c r="N43" s="250" t="str">
        <f t="shared" si="5"/>
        <v>0</v>
      </c>
      <c r="O43" s="251"/>
      <c r="P43" s="247"/>
      <c r="R43" s="312">
        <f t="shared" si="6"/>
        <v>0</v>
      </c>
      <c r="S43" s="152">
        <f t="shared" si="7"/>
        <v>90</v>
      </c>
      <c r="T43" s="68" t="e">
        <f t="shared" si="0"/>
        <v>#VALUE!</v>
      </c>
      <c r="U43" s="68" t="e">
        <f t="shared" si="8"/>
        <v>#VALUE!</v>
      </c>
      <c r="V43" s="95">
        <v>1</v>
      </c>
      <c r="W43" s="153" t="e">
        <f t="shared" si="1"/>
        <v>#VALUE!</v>
      </c>
      <c r="Y43" s="107">
        <f t="shared" si="9"/>
        <v>0</v>
      </c>
    </row>
    <row r="44" spans="1:25" ht="34.5" customHeight="1" x14ac:dyDescent="0.3">
      <c r="A44" s="322" t="str">
        <f>CDT!B44</f>
        <v>Artésunate - Méfloquine (AS-MF)</v>
      </c>
      <c r="B44" s="247"/>
      <c r="C44" s="248"/>
      <c r="D44" s="302" t="str">
        <f t="shared" si="10"/>
        <v/>
      </c>
      <c r="E44" s="249"/>
      <c r="F44" s="247"/>
      <c r="G44" s="247"/>
      <c r="H44" s="247"/>
      <c r="I44" s="247"/>
      <c r="J44" s="247"/>
      <c r="K44" s="248"/>
      <c r="L44" s="431" t="str">
        <f t="shared" si="3"/>
        <v>0</v>
      </c>
      <c r="M44" s="428" t="str">
        <f t="shared" si="4"/>
        <v>0</v>
      </c>
      <c r="N44" s="250" t="str">
        <f t="shared" si="5"/>
        <v>0</v>
      </c>
      <c r="O44" s="251"/>
      <c r="P44" s="247"/>
      <c r="R44" s="312">
        <f t="shared" si="6"/>
        <v>0</v>
      </c>
      <c r="S44" s="152">
        <f t="shared" si="7"/>
        <v>90</v>
      </c>
      <c r="T44" s="68" t="e">
        <f t="shared" si="0"/>
        <v>#VALUE!</v>
      </c>
      <c r="U44" s="68" t="e">
        <f t="shared" si="8"/>
        <v>#VALUE!</v>
      </c>
      <c r="V44" s="95">
        <v>1</v>
      </c>
      <c r="W44" s="153" t="e">
        <f t="shared" si="1"/>
        <v>#VALUE!</v>
      </c>
      <c r="Y44" s="107">
        <f t="shared" si="9"/>
        <v>0</v>
      </c>
    </row>
    <row r="45" spans="1:25" ht="34.5" customHeight="1" x14ac:dyDescent="0.3">
      <c r="A45" s="322" t="str">
        <f>CDT!B45</f>
        <v>Quinine comprimé 300mg</v>
      </c>
      <c r="B45" s="247"/>
      <c r="C45" s="248"/>
      <c r="D45" s="302" t="str">
        <f t="shared" si="10"/>
        <v/>
      </c>
      <c r="E45" s="249"/>
      <c r="F45" s="247"/>
      <c r="G45" s="247"/>
      <c r="H45" s="247"/>
      <c r="I45" s="247"/>
      <c r="J45" s="247"/>
      <c r="K45" s="248"/>
      <c r="L45" s="431" t="str">
        <f t="shared" si="3"/>
        <v>0</v>
      </c>
      <c r="M45" s="428" t="str">
        <f t="shared" si="4"/>
        <v>0</v>
      </c>
      <c r="N45" s="250" t="str">
        <f t="shared" si="5"/>
        <v>0</v>
      </c>
      <c r="O45" s="251"/>
      <c r="P45" s="247"/>
      <c r="R45" s="312">
        <f t="shared" si="6"/>
        <v>0</v>
      </c>
      <c r="S45" s="152">
        <f t="shared" si="7"/>
        <v>90</v>
      </c>
      <c r="T45" s="68" t="e">
        <f t="shared" si="0"/>
        <v>#VALUE!</v>
      </c>
      <c r="U45" s="68" t="e">
        <f t="shared" si="8"/>
        <v>#VALUE!</v>
      </c>
      <c r="V45" s="95">
        <v>1</v>
      </c>
      <c r="W45" s="153" t="e">
        <f t="shared" si="1"/>
        <v>#VALUE!</v>
      </c>
      <c r="Y45" s="107">
        <f t="shared" si="9"/>
        <v>0</v>
      </c>
    </row>
    <row r="46" spans="1:25" ht="34.5" customHeight="1" x14ac:dyDescent="0.3">
      <c r="A46" s="322" t="str">
        <f>CDT!B46</f>
        <v>Quinine injectable 300 mg</v>
      </c>
      <c r="B46" s="247"/>
      <c r="C46" s="248"/>
      <c r="D46" s="302" t="str">
        <f t="shared" si="10"/>
        <v/>
      </c>
      <c r="E46" s="249"/>
      <c r="F46" s="247"/>
      <c r="G46" s="247"/>
      <c r="H46" s="247"/>
      <c r="I46" s="247"/>
      <c r="J46" s="247"/>
      <c r="K46" s="248"/>
      <c r="L46" s="431" t="str">
        <f t="shared" si="3"/>
        <v>0</v>
      </c>
      <c r="M46" s="428" t="str">
        <f t="shared" si="4"/>
        <v>0</v>
      </c>
      <c r="N46" s="250" t="str">
        <f t="shared" si="5"/>
        <v>0</v>
      </c>
      <c r="O46" s="251"/>
      <c r="P46" s="247"/>
      <c r="R46" s="312">
        <f t="shared" si="6"/>
        <v>0</v>
      </c>
      <c r="S46" s="152">
        <f t="shared" si="7"/>
        <v>90</v>
      </c>
      <c r="T46" s="68" t="e">
        <f t="shared" si="0"/>
        <v>#VALUE!</v>
      </c>
      <c r="U46" s="68" t="e">
        <f t="shared" si="8"/>
        <v>#VALUE!</v>
      </c>
      <c r="V46" s="95">
        <v>1</v>
      </c>
      <c r="W46" s="153" t="e">
        <f t="shared" si="1"/>
        <v>#VALUE!</v>
      </c>
      <c r="Y46" s="107">
        <f t="shared" si="9"/>
        <v>0</v>
      </c>
    </row>
    <row r="47" spans="1:25" ht="34.5" customHeight="1" x14ac:dyDescent="0.3">
      <c r="A47" s="322" t="str">
        <f>CDT!B47</f>
        <v>Quinine injectable 600 mg</v>
      </c>
      <c r="B47" s="247"/>
      <c r="C47" s="248"/>
      <c r="D47" s="302" t="str">
        <f t="shared" si="10"/>
        <v/>
      </c>
      <c r="E47" s="249"/>
      <c r="F47" s="247"/>
      <c r="G47" s="247"/>
      <c r="H47" s="247"/>
      <c r="I47" s="247"/>
      <c r="J47" s="247"/>
      <c r="K47" s="248"/>
      <c r="L47" s="431" t="str">
        <f t="shared" si="3"/>
        <v>0</v>
      </c>
      <c r="M47" s="428" t="str">
        <f t="shared" si="4"/>
        <v>0</v>
      </c>
      <c r="N47" s="250" t="str">
        <f t="shared" si="5"/>
        <v>0</v>
      </c>
      <c r="O47" s="251"/>
      <c r="P47" s="247"/>
      <c r="R47" s="312">
        <f t="shared" si="6"/>
        <v>0</v>
      </c>
      <c r="S47" s="152">
        <f t="shared" si="7"/>
        <v>90</v>
      </c>
      <c r="T47" s="68" t="e">
        <f t="shared" si="0"/>
        <v>#VALUE!</v>
      </c>
      <c r="U47" s="68" t="e">
        <f t="shared" si="8"/>
        <v>#VALUE!</v>
      </c>
      <c r="V47" s="95">
        <v>1</v>
      </c>
      <c r="W47" s="153" t="e">
        <f t="shared" si="1"/>
        <v>#VALUE!</v>
      </c>
      <c r="Y47" s="107">
        <f t="shared" si="9"/>
        <v>0</v>
      </c>
    </row>
    <row r="48" spans="1:25" ht="34.5" customHeight="1" thickBot="1" x14ac:dyDescent="0.35">
      <c r="A48" s="322" t="str">
        <f>CDT!B48</f>
        <v>Quinine injectable 600 mg</v>
      </c>
      <c r="B48" s="247"/>
      <c r="C48" s="248"/>
      <c r="D48" s="303" t="str">
        <f t="shared" si="10"/>
        <v/>
      </c>
      <c r="E48" s="249"/>
      <c r="F48" s="247"/>
      <c r="G48" s="247"/>
      <c r="H48" s="247"/>
      <c r="I48" s="247"/>
      <c r="J48" s="247"/>
      <c r="K48" s="248"/>
      <c r="L48" s="431" t="str">
        <f t="shared" si="3"/>
        <v>0</v>
      </c>
      <c r="M48" s="428" t="str">
        <f t="shared" si="4"/>
        <v>0</v>
      </c>
      <c r="N48" s="250" t="str">
        <f t="shared" si="5"/>
        <v>0</v>
      </c>
      <c r="O48" s="251"/>
      <c r="P48" s="247"/>
      <c r="R48" s="312">
        <f t="shared" si="6"/>
        <v>0</v>
      </c>
      <c r="S48" s="152">
        <f t="shared" si="7"/>
        <v>90</v>
      </c>
      <c r="T48" s="68" t="e">
        <f>D48-(E48+G48+I48+H48)</f>
        <v>#VALUE!</v>
      </c>
      <c r="U48" s="68" t="e">
        <f t="shared" si="8"/>
        <v>#VALUE!</v>
      </c>
      <c r="V48" s="95">
        <v>1</v>
      </c>
      <c r="W48" s="153" t="e">
        <f t="shared" si="1"/>
        <v>#VALUE!</v>
      </c>
      <c r="Y48" s="107">
        <f t="shared" si="9"/>
        <v>0</v>
      </c>
    </row>
    <row r="49" spans="1:23" ht="34.5" customHeight="1" thickBot="1" x14ac:dyDescent="0.35">
      <c r="A49" s="322" t="str">
        <f>CDT!B49</f>
        <v>Artéméther injectable 100 mg</v>
      </c>
      <c r="B49" s="247"/>
      <c r="C49" s="248"/>
      <c r="D49" s="303" t="str">
        <f t="shared" si="10"/>
        <v/>
      </c>
      <c r="E49" s="249"/>
      <c r="F49" s="247"/>
      <c r="G49" s="247"/>
      <c r="H49" s="247"/>
      <c r="I49" s="247"/>
      <c r="J49" s="247"/>
      <c r="K49" s="248"/>
      <c r="L49" s="431" t="str">
        <f t="shared" si="3"/>
        <v>0</v>
      </c>
      <c r="M49" s="428" t="str">
        <f t="shared" si="4"/>
        <v>0</v>
      </c>
      <c r="N49" s="250" t="str">
        <f t="shared" si="5"/>
        <v>0</v>
      </c>
      <c r="O49" s="251"/>
      <c r="P49" s="247"/>
      <c r="R49" s="312">
        <f t="shared" si="6"/>
        <v>0</v>
      </c>
      <c r="S49" s="152">
        <f t="shared" si="7"/>
        <v>90</v>
      </c>
      <c r="T49" s="68" t="e">
        <f>D49-(E49+G49+I49+H49)</f>
        <v>#VALUE!</v>
      </c>
      <c r="U49" s="68" t="e">
        <f t="shared" si="8"/>
        <v>#VALUE!</v>
      </c>
      <c r="V49" s="95">
        <v>1</v>
      </c>
      <c r="W49" s="153" t="e">
        <f t="shared" si="1"/>
        <v>#VALUE!</v>
      </c>
    </row>
    <row r="50" spans="1:23" ht="34.5" hidden="1" customHeight="1" x14ac:dyDescent="0.3">
      <c r="A50" s="17"/>
      <c r="B50" s="79"/>
      <c r="C50" s="79"/>
      <c r="D50" s="53"/>
      <c r="E50" s="79"/>
      <c r="F50" s="79"/>
      <c r="G50" s="79"/>
      <c r="H50" s="79"/>
      <c r="I50" s="79"/>
      <c r="J50" s="79"/>
      <c r="K50" s="79"/>
      <c r="L50" s="54"/>
      <c r="M50" s="58" t="str">
        <f t="shared" ref="M50" si="11">IF(B50&lt;&gt;"",((E50/S50)*30),"")</f>
        <v/>
      </c>
      <c r="N50" s="55"/>
      <c r="O50" s="80"/>
      <c r="P50" s="79"/>
      <c r="S50" s="152"/>
      <c r="T50" s="68"/>
      <c r="U50" s="68"/>
      <c r="V50" s="95"/>
      <c r="W50" s="153" t="str">
        <f t="shared" si="1"/>
        <v/>
      </c>
    </row>
    <row r="51" spans="1:23" s="235" customFormat="1" ht="16.5" customHeight="1" x14ac:dyDescent="0.35">
      <c r="A51" s="531" t="s">
        <v>290</v>
      </c>
      <c r="B51" s="531"/>
      <c r="C51" s="531"/>
      <c r="D51" s="531"/>
      <c r="E51" s="531"/>
      <c r="F51" s="531"/>
      <c r="H51" s="233"/>
      <c r="I51" s="233" t="s">
        <v>300</v>
      </c>
      <c r="J51" s="234"/>
      <c r="K51" s="232"/>
      <c r="L51" s="232"/>
      <c r="M51" s="232"/>
      <c r="N51" s="232"/>
      <c r="O51" s="232"/>
      <c r="Q51" s="236"/>
      <c r="R51" s="311"/>
      <c r="S51" s="237"/>
      <c r="T51" s="238"/>
      <c r="U51" s="238"/>
      <c r="V51" s="239"/>
      <c r="W51" s="240"/>
    </row>
    <row r="52" spans="1:23" ht="29.25" customHeight="1" x14ac:dyDescent="0.3">
      <c r="A52" s="18"/>
      <c r="B52" s="18"/>
      <c r="C52" s="18"/>
      <c r="D52" s="18"/>
      <c r="E52" s="18"/>
      <c r="F52" s="18"/>
      <c r="G52" s="18"/>
      <c r="H52" s="18"/>
      <c r="I52" s="18"/>
      <c r="J52" s="18"/>
      <c r="K52" s="18"/>
      <c r="L52" s="18"/>
      <c r="M52" s="18"/>
      <c r="N52" s="18"/>
      <c r="O52" s="18"/>
      <c r="S52" s="154"/>
      <c r="T52" s="69"/>
      <c r="U52" s="69"/>
      <c r="V52" s="70"/>
      <c r="W52" s="155"/>
    </row>
    <row r="53" spans="1:23" ht="15.6" x14ac:dyDescent="0.3">
      <c r="B53" s="18"/>
      <c r="C53" s="18"/>
      <c r="D53" s="18"/>
      <c r="E53" s="18"/>
      <c r="F53" s="18"/>
      <c r="I53" s="18"/>
      <c r="J53" s="18"/>
      <c r="K53" s="18"/>
      <c r="L53" s="18"/>
      <c r="M53" s="18"/>
      <c r="N53" s="18"/>
      <c r="O53" s="18"/>
      <c r="S53" s="154"/>
      <c r="T53" s="69"/>
      <c r="U53" s="69"/>
      <c r="V53" s="70"/>
      <c r="W53" s="155"/>
    </row>
    <row r="54" spans="1:23" s="235" customFormat="1" ht="18.600000000000001" thickBot="1" x14ac:dyDescent="0.4">
      <c r="A54" s="233" t="s">
        <v>289</v>
      </c>
      <c r="H54" s="233"/>
      <c r="I54" s="233" t="s">
        <v>301</v>
      </c>
      <c r="O54" s="232"/>
      <c r="Q54" s="236"/>
      <c r="R54" s="311"/>
      <c r="S54" s="243"/>
      <c r="T54" s="244"/>
      <c r="U54" s="244"/>
      <c r="V54" s="245"/>
      <c r="W54" s="246"/>
    </row>
  </sheetData>
  <mergeCells count="21">
    <mergeCell ref="A24:A25"/>
    <mergeCell ref="A51:F51"/>
    <mergeCell ref="A19:C19"/>
    <mergeCell ref="D19:N19"/>
    <mergeCell ref="S19:W19"/>
    <mergeCell ref="A21:C21"/>
    <mergeCell ref="D21:F21"/>
    <mergeCell ref="G21:K22"/>
    <mergeCell ref="L21:P21"/>
    <mergeCell ref="L17:P17"/>
    <mergeCell ref="A1:B1"/>
    <mergeCell ref="A3:B3"/>
    <mergeCell ref="A4:B4"/>
    <mergeCell ref="A11:O11"/>
    <mergeCell ref="B13:C13"/>
    <mergeCell ref="E13:J13"/>
    <mergeCell ref="B15:C15"/>
    <mergeCell ref="D15:F15"/>
    <mergeCell ref="G15:I15"/>
    <mergeCell ref="B17:E17"/>
    <mergeCell ref="G17:K17"/>
  </mergeCells>
  <conditionalFormatting sqref="U26">
    <cfRule type="cellIs" dxfId="2107" priority="39" operator="greaterThan">
      <formula>0</formula>
    </cfRule>
    <cfRule type="cellIs" dxfId="2106" priority="40" operator="greaterThan">
      <formula>0</formula>
    </cfRule>
    <cfRule type="cellIs" dxfId="2105" priority="41" operator="lessThan">
      <formula>0</formula>
    </cfRule>
    <cfRule type="cellIs" dxfId="2104" priority="42" operator="notEqual">
      <formula>0</formula>
    </cfRule>
  </conditionalFormatting>
  <conditionalFormatting sqref="U27:U29">
    <cfRule type="cellIs" dxfId="2103" priority="35" operator="greaterThan">
      <formula>0</formula>
    </cfRule>
    <cfRule type="cellIs" dxfId="2102" priority="36" operator="greaterThan">
      <formula>0</formula>
    </cfRule>
    <cfRule type="cellIs" dxfId="2101" priority="37" operator="lessThan">
      <formula>0</formula>
    </cfRule>
    <cfRule type="cellIs" dxfId="2100" priority="38" operator="notEqual">
      <formula>0</formula>
    </cfRule>
  </conditionalFormatting>
  <conditionalFormatting sqref="U30:U31 U33:U47">
    <cfRule type="cellIs" dxfId="2099" priority="31" operator="greaterThan">
      <formula>0</formula>
    </cfRule>
    <cfRule type="cellIs" dxfId="2098" priority="32" operator="greaterThan">
      <formula>0</formula>
    </cfRule>
    <cfRule type="cellIs" dxfId="2097" priority="33" operator="lessThan">
      <formula>0</formula>
    </cfRule>
    <cfRule type="cellIs" dxfId="2096" priority="34" operator="notEqual">
      <formula>0</formula>
    </cfRule>
  </conditionalFormatting>
  <conditionalFormatting sqref="U48:U50">
    <cfRule type="cellIs" dxfId="2095" priority="27" operator="greaterThan">
      <formula>0</formula>
    </cfRule>
    <cfRule type="cellIs" dxfId="2094" priority="28" operator="greaterThan">
      <formula>0</formula>
    </cfRule>
    <cfRule type="cellIs" dxfId="2093" priority="29" operator="lessThan">
      <formula>0</formula>
    </cfRule>
    <cfRule type="cellIs" dxfId="2092" priority="30" operator="notEqual">
      <formula>0</formula>
    </cfRule>
  </conditionalFormatting>
  <conditionalFormatting sqref="K50">
    <cfRule type="expression" dxfId="2091" priority="25">
      <formula>K50&lt;T50</formula>
    </cfRule>
    <cfRule type="expression" dxfId="2090" priority="26">
      <formula>K50&gt;T50</formula>
    </cfRule>
  </conditionalFormatting>
  <conditionalFormatting sqref="J37:J47">
    <cfRule type="cellIs" dxfId="2089" priority="24" operator="greaterThan">
      <formula>90</formula>
    </cfRule>
  </conditionalFormatting>
  <conditionalFormatting sqref="J48:J50">
    <cfRule type="cellIs" dxfId="2088" priority="23" operator="greaterThan">
      <formula>90</formula>
    </cfRule>
  </conditionalFormatting>
  <conditionalFormatting sqref="K36:K47">
    <cfRule type="expression" dxfId="2087" priority="21">
      <formula>K36&lt;T36</formula>
    </cfRule>
    <cfRule type="expression" dxfId="2086" priority="22">
      <formula>K36&gt;T36</formula>
    </cfRule>
  </conditionalFormatting>
  <conditionalFormatting sqref="J27:J31 J33">
    <cfRule type="cellIs" dxfId="2085" priority="20" operator="greaterThan">
      <formula>90</formula>
    </cfRule>
  </conditionalFormatting>
  <conditionalFormatting sqref="J36">
    <cfRule type="cellIs" dxfId="2084" priority="19" operator="greaterThan">
      <formula>90</formula>
    </cfRule>
  </conditionalFormatting>
  <conditionalFormatting sqref="K48:K49">
    <cfRule type="expression" dxfId="2083" priority="17">
      <formula>K48&lt;T48</formula>
    </cfRule>
    <cfRule type="expression" dxfId="2082" priority="18">
      <formula>K48&gt;T48</formula>
    </cfRule>
  </conditionalFormatting>
  <conditionalFormatting sqref="K27:K31 K33">
    <cfRule type="expression" dxfId="2081" priority="15">
      <formula>K27&lt;T27</formula>
    </cfRule>
    <cfRule type="expression" dxfId="2080" priority="16">
      <formula>K27&gt;T27</formula>
    </cfRule>
  </conditionalFormatting>
  <conditionalFormatting sqref="J26">
    <cfRule type="cellIs" dxfId="2079" priority="14" operator="greaterThan">
      <formula>90</formula>
    </cfRule>
  </conditionalFormatting>
  <conditionalFormatting sqref="K26">
    <cfRule type="expression" dxfId="2078" priority="12">
      <formula>K26&lt;T26</formula>
    </cfRule>
    <cfRule type="expression" dxfId="2077" priority="13">
      <formula>K26&gt;T26</formula>
    </cfRule>
  </conditionalFormatting>
  <conditionalFormatting sqref="U32">
    <cfRule type="cellIs" dxfId="2076" priority="8" operator="greaterThan">
      <formula>0</formula>
    </cfRule>
    <cfRule type="cellIs" dxfId="2075" priority="9" operator="greaterThan">
      <formula>0</formula>
    </cfRule>
    <cfRule type="cellIs" dxfId="2074" priority="10" operator="lessThan">
      <formula>0</formula>
    </cfRule>
    <cfRule type="cellIs" dxfId="2073" priority="11" operator="notEqual">
      <formula>0</formula>
    </cfRule>
  </conditionalFormatting>
  <conditionalFormatting sqref="K34">
    <cfRule type="expression" dxfId="2072" priority="6">
      <formula>K34&lt;T34</formula>
    </cfRule>
    <cfRule type="expression" dxfId="2071" priority="7">
      <formula>K34&gt;T34</formula>
    </cfRule>
  </conditionalFormatting>
  <conditionalFormatting sqref="K35">
    <cfRule type="expression" dxfId="2070" priority="4">
      <formula>K35&lt;T35</formula>
    </cfRule>
    <cfRule type="expression" dxfId="2069" priority="5">
      <formula>K35&gt;T35</formula>
    </cfRule>
  </conditionalFormatting>
  <conditionalFormatting sqref="J32">
    <cfRule type="cellIs" dxfId="2068" priority="3" operator="greaterThan">
      <formula>90</formula>
    </cfRule>
  </conditionalFormatting>
  <conditionalFormatting sqref="K32">
    <cfRule type="expression" dxfId="2067" priority="1">
      <formula>K32&lt;T32</formula>
    </cfRule>
    <cfRule type="expression" dxfId="2066" priority="2">
      <formula>K32&gt;T32</formula>
    </cfRule>
  </conditionalFormatting>
  <dataValidations count="7">
    <dataValidation type="date" errorStyle="warning" allowBlank="1" showInputMessage="1" showErrorMessage="1" promptTitle="Instruction" prompt="SVP Saisissez la date sous le format:_x000a_00/00/0000. exemple 15/09/2016,_x000a_Merci_x000a_" sqref="L21:P21">
      <formula1>42370</formula1>
      <formula2>44926</formula2>
    </dataValidation>
    <dataValidation errorStyle="information" allowBlank="1" showInputMessage="1" showErrorMessage="1" errorTitle="Instruction" error="Saisissez le Texte en MAJUSCULE_x000a_Exemple: CMS AGOE_x000a_Merci" promptTitle="Instruction" prompt="Saisissez le Texte en MAJUSCULE_x000a_Exemple: CMS AGOE_x000a_Merci" sqref="D19:N19"/>
    <dataValidation type="whole" allowBlank="1" showInputMessage="1" showErrorMessage="1" prompt="La valeur ne peut pas être supérieure à 89_x000a_Si tel est le cas déteminer la quantité à commander directement à la colonne M._x000a_merci" sqref="J27:J50">
      <formula1>0</formula1>
      <formula2>89</formula2>
    </dataValidation>
    <dataValidation type="whole" operator="lessThanOrEqual" allowBlank="1" showInputMessage="1" showErrorMessage="1" promptTitle="instruction" prompt="La valeur de la cellule ne peut pas être supérieure à la quantité Totale inscrite dans la colonne D._x000a_Merci de vérifier." sqref="E26:E50">
      <formula1>D26</formula1>
    </dataValidation>
    <dataValidation type="list" allowBlank="1" showInputMessage="1" showErrorMessage="1" sqref="D21:F21">
      <formula1>typerapport2</formula1>
    </dataValidation>
    <dataValidation type="whole" allowBlank="1" showInputMessage="1" showErrorMessage="1" prompt="La valeur ne peut pas être supérieure à 89_x000a_Si tel est le cas déteminer la quantité à commander directement à la colonne O_x000a_merci" sqref="J26">
      <formula1>0</formula1>
      <formula2>89</formula2>
    </dataValidation>
    <dataValidation type="whole" allowBlank="1" showInputMessage="1" showErrorMessage="1" prompt="La quantité accordée par le point Focal ne peut être supérieure à la somme du CMMa et la quantité commandée pour le trimestre._x000a_Merci de revoir la quantité dans la colonne O." sqref="O26:O49">
      <formula1>0</formula1>
      <formula2>+M26+N26</formula2>
    </dataValidation>
  </dataValidations>
  <pageMargins left="0.21" right="0.23622047244094491" top="0.74803149606299213" bottom="0.74803149606299213" header="0.31496062992125984" footer="0.31496062992125984"/>
  <pageSetup paperSize="9" scale="40" orientation="portrait" r:id="rId1"/>
  <headerFooter alignWithMargins="0">
    <oddFooter>&amp;C&amp;"Arial,Gras"PNLS /IST, Avenue des Armées, -05 BP 424 Lomé –Togo ; Tel 22 20 94 39 Fax : 22 20 94 36    Site Web : www.pnls.tg</oddFooter>
  </headerFooter>
  <drawing r:id="rId2"/>
</worksheet>
</file>

<file path=xl/worksheets/sheet8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rgb="FFFF0000"/>
  </sheetPr>
  <dimension ref="A1:W56"/>
  <sheetViews>
    <sheetView showGridLines="0" view="pageBreakPreview" topLeftCell="A5" zoomScale="70" zoomScaleNormal="70" zoomScaleSheetLayoutView="70" zoomScalePageLayoutView="50" workbookViewId="0">
      <selection activeCell="D19" sqref="D19:N19"/>
    </sheetView>
  </sheetViews>
  <sheetFormatPr baseColWidth="10" defaultColWidth="7.33203125" defaultRowHeight="13.8" x14ac:dyDescent="0.3"/>
  <cols>
    <col min="1" max="1" width="51.5546875" style="3" customWidth="1"/>
    <col min="2" max="14" width="11.5546875" style="3" customWidth="1"/>
    <col min="15" max="15" width="11.6640625" style="39" customWidth="1"/>
    <col min="16" max="16" width="17.5546875" style="3" customWidth="1"/>
    <col min="17" max="17" width="2.109375" style="62" customWidth="1"/>
    <col min="18" max="18" width="4.88671875" style="77" customWidth="1"/>
    <col min="19" max="20" width="7.44140625" style="77" bestFit="1" customWidth="1"/>
    <col min="21" max="21" width="7.88671875" style="78" bestFit="1" customWidth="1"/>
    <col min="22" max="22" width="33.33203125" style="77" customWidth="1"/>
    <col min="23" max="16384" width="7.33203125" style="3"/>
  </cols>
  <sheetData>
    <row r="1" spans="1:23" ht="17.25" customHeight="1" x14ac:dyDescent="0.3">
      <c r="A1" s="549" t="s">
        <v>452</v>
      </c>
      <c r="B1" s="549"/>
      <c r="C1" s="2"/>
      <c r="D1" s="2"/>
      <c r="E1"/>
      <c r="F1"/>
      <c r="G1"/>
      <c r="H1"/>
      <c r="I1"/>
      <c r="J1"/>
      <c r="N1" s="4" t="s">
        <v>1</v>
      </c>
      <c r="O1" s="5"/>
      <c r="R1" s="306"/>
      <c r="S1" s="69"/>
      <c r="T1" s="69"/>
      <c r="U1" s="69"/>
      <c r="V1" s="70"/>
      <c r="W1" s="69"/>
    </row>
    <row r="2" spans="1:23" ht="13.5" customHeight="1" x14ac:dyDescent="0.3">
      <c r="A2" s="1" t="s">
        <v>453</v>
      </c>
      <c r="B2" s="1"/>
      <c r="C2" s="2"/>
      <c r="D2" s="2"/>
      <c r="E2"/>
      <c r="F2"/>
      <c r="G2"/>
      <c r="H2"/>
      <c r="I2"/>
      <c r="J2"/>
      <c r="M2" s="4"/>
      <c r="N2" s="4" t="s">
        <v>3</v>
      </c>
      <c r="O2" s="5"/>
      <c r="R2" s="306"/>
      <c r="S2" s="69"/>
      <c r="T2" s="69"/>
      <c r="U2" s="69"/>
      <c r="V2" s="70"/>
      <c r="W2" s="69"/>
    </row>
    <row r="3" spans="1:23" ht="15.6" x14ac:dyDescent="0.3">
      <c r="A3" s="549" t="s">
        <v>454</v>
      </c>
      <c r="B3" s="549"/>
      <c r="C3" s="2"/>
      <c r="D3" s="2"/>
      <c r="E3"/>
      <c r="F3"/>
      <c r="G3"/>
      <c r="H3"/>
      <c r="I3"/>
      <c r="J3"/>
      <c r="K3" s="5"/>
      <c r="L3" s="5"/>
      <c r="M3" s="5"/>
      <c r="N3" s="5"/>
      <c r="O3" s="5"/>
      <c r="R3" s="306"/>
      <c r="S3" s="69"/>
      <c r="T3" s="69"/>
      <c r="U3" s="69"/>
      <c r="V3" s="70"/>
      <c r="W3" s="69"/>
    </row>
    <row r="4" spans="1:23" ht="33.6" customHeight="1" x14ac:dyDescent="0.3">
      <c r="A4" s="547" t="s">
        <v>455</v>
      </c>
      <c r="B4" s="548"/>
      <c r="C4" s="7"/>
      <c r="D4" s="7"/>
      <c r="E4" s="8"/>
      <c r="F4" s="8"/>
      <c r="G4" s="8"/>
      <c r="H4" s="8"/>
      <c r="I4" s="8"/>
      <c r="J4" s="8"/>
      <c r="K4" s="9"/>
      <c r="L4" s="9"/>
      <c r="M4" s="9"/>
      <c r="N4" s="9"/>
      <c r="O4" s="38"/>
      <c r="R4" s="306"/>
      <c r="S4" s="69"/>
      <c r="T4" s="69"/>
      <c r="U4" s="69"/>
      <c r="V4" s="70"/>
      <c r="W4" s="69"/>
    </row>
    <row r="5" spans="1:23" x14ac:dyDescent="0.3">
      <c r="B5" s="9"/>
      <c r="C5" s="9"/>
      <c r="D5" s="9"/>
      <c r="E5" s="9"/>
      <c r="F5" s="9"/>
      <c r="G5" s="9"/>
      <c r="H5" s="9"/>
      <c r="I5" s="9"/>
      <c r="J5" s="9"/>
      <c r="K5" s="9"/>
      <c r="L5" s="9"/>
      <c r="M5" s="9"/>
      <c r="N5" s="9"/>
      <c r="O5" s="38"/>
      <c r="R5" s="306"/>
      <c r="S5" s="69"/>
      <c r="T5" s="69"/>
      <c r="U5" s="69"/>
      <c r="V5" s="70"/>
      <c r="W5" s="69"/>
    </row>
    <row r="6" spans="1:23" ht="15.6" x14ac:dyDescent="0.3">
      <c r="A6" s="6" t="s">
        <v>232</v>
      </c>
      <c r="B6" s="9"/>
      <c r="C6" s="9"/>
      <c r="D6" s="9"/>
      <c r="E6" s="9"/>
      <c r="F6" s="9"/>
      <c r="G6" s="9"/>
      <c r="H6" s="9"/>
      <c r="I6" s="9"/>
      <c r="J6" s="9"/>
      <c r="K6" s="9"/>
      <c r="L6" s="9"/>
      <c r="M6" s="9"/>
      <c r="N6" s="9"/>
      <c r="O6" s="38"/>
      <c r="R6" s="306"/>
      <c r="S6" s="69"/>
      <c r="T6" s="69"/>
      <c r="U6" s="69"/>
      <c r="V6" s="70"/>
      <c r="W6" s="69"/>
    </row>
    <row r="7" spans="1:23" x14ac:dyDescent="0.3">
      <c r="A7" s="10"/>
      <c r="B7" s="9"/>
      <c r="C7" s="9"/>
      <c r="D7" s="9"/>
      <c r="E7" s="9"/>
      <c r="F7" s="9"/>
      <c r="G7" s="9"/>
      <c r="H7" s="9"/>
      <c r="I7" s="9"/>
      <c r="J7" s="9"/>
      <c r="K7" s="9"/>
      <c r="L7" s="9"/>
      <c r="M7" s="9"/>
      <c r="N7" s="9"/>
      <c r="O7" s="38"/>
      <c r="R7" s="69"/>
      <c r="S7" s="69"/>
      <c r="T7" s="69"/>
      <c r="U7" s="70"/>
      <c r="V7" s="69"/>
    </row>
    <row r="8" spans="1:23" x14ac:dyDescent="0.3">
      <c r="A8" s="10"/>
      <c r="B8" s="9"/>
      <c r="C8" s="9"/>
      <c r="D8" s="9"/>
      <c r="E8" s="9"/>
      <c r="F8" s="9"/>
      <c r="G8" s="9"/>
      <c r="H8" s="9"/>
      <c r="I8" s="9"/>
      <c r="J8" s="9"/>
      <c r="K8" s="9"/>
      <c r="L8" s="9"/>
      <c r="M8" s="9"/>
      <c r="N8" s="9"/>
      <c r="O8" s="38"/>
      <c r="R8" s="69"/>
      <c r="S8" s="69"/>
      <c r="T8" s="69"/>
      <c r="U8" s="70"/>
      <c r="V8" s="69"/>
    </row>
    <row r="9" spans="1:23" ht="17.25" customHeight="1" x14ac:dyDescent="0.3">
      <c r="A9" s="10"/>
      <c r="B9" s="9"/>
      <c r="C9" s="9"/>
      <c r="D9" s="9"/>
      <c r="E9" s="9"/>
      <c r="F9" s="9"/>
      <c r="G9" s="9"/>
      <c r="H9" s="9"/>
      <c r="I9" s="9"/>
      <c r="J9" s="9"/>
      <c r="K9" s="9"/>
      <c r="L9" s="9"/>
      <c r="M9" s="9"/>
      <c r="N9" s="9"/>
      <c r="O9" s="38"/>
      <c r="R9" s="69"/>
      <c r="S9" s="69"/>
      <c r="T9" s="69"/>
      <c r="U9" s="70"/>
      <c r="V9" s="69"/>
    </row>
    <row r="10" spans="1:23" ht="0.75" customHeight="1" x14ac:dyDescent="0.3">
      <c r="R10" s="69"/>
      <c r="S10" s="69"/>
      <c r="T10" s="69"/>
      <c r="U10" s="70"/>
      <c r="V10" s="69"/>
    </row>
    <row r="11" spans="1:23" ht="21" customHeight="1" x14ac:dyDescent="0.3">
      <c r="A11" s="555" t="s">
        <v>263</v>
      </c>
      <c r="B11" s="555"/>
      <c r="C11" s="555"/>
      <c r="D11" s="555"/>
      <c r="E11" s="555"/>
      <c r="F11" s="555"/>
      <c r="G11" s="555"/>
      <c r="H11" s="555"/>
      <c r="I11" s="555"/>
      <c r="J11" s="555"/>
      <c r="K11" s="555"/>
      <c r="L11" s="555"/>
      <c r="M11" s="555"/>
      <c r="N11" s="555"/>
      <c r="O11" s="555"/>
      <c r="P11" s="40"/>
      <c r="R11" s="69"/>
      <c r="S11" s="69"/>
      <c r="T11" s="69"/>
      <c r="U11" s="70"/>
      <c r="V11" s="69"/>
    </row>
    <row r="12" spans="1:23" ht="3.75" customHeight="1" x14ac:dyDescent="0.3">
      <c r="A12" s="11"/>
      <c r="B12" s="11"/>
      <c r="C12" s="11"/>
      <c r="D12" s="11"/>
      <c r="E12" s="11"/>
      <c r="F12" s="11"/>
      <c r="G12" s="11"/>
      <c r="H12" s="11"/>
      <c r="I12" s="11"/>
      <c r="J12" s="11"/>
      <c r="K12" s="11"/>
      <c r="L12" s="11"/>
      <c r="M12" s="11"/>
      <c r="N12" s="11"/>
      <c r="O12" s="11"/>
      <c r="R12" s="69"/>
      <c r="S12" s="69"/>
      <c r="T12" s="69"/>
      <c r="U12" s="70"/>
      <c r="V12" s="69"/>
    </row>
    <row r="13" spans="1:23" s="42" customFormat="1" ht="20.25" hidden="1" customHeight="1" thickBot="1" x14ac:dyDescent="0.35">
      <c r="A13" s="434" t="s">
        <v>5</v>
      </c>
      <c r="B13" s="556">
        <f>'Info District'!G11</f>
        <v>2025</v>
      </c>
      <c r="C13" s="557"/>
      <c r="E13" s="550"/>
      <c r="F13" s="550"/>
      <c r="G13" s="550"/>
      <c r="H13" s="550"/>
      <c r="I13" s="550"/>
      <c r="J13" s="554"/>
      <c r="Q13" s="63"/>
      <c r="R13" s="71"/>
      <c r="S13" s="71"/>
      <c r="T13" s="71"/>
      <c r="U13" s="72"/>
      <c r="V13" s="71"/>
    </row>
    <row r="14" spans="1:23" s="42" customFormat="1" ht="7.5" hidden="1" customHeight="1" thickBot="1" x14ac:dyDescent="0.35">
      <c r="A14" s="434"/>
      <c r="B14" s="13"/>
      <c r="C14" s="13"/>
      <c r="D14" s="13"/>
      <c r="O14" s="15"/>
      <c r="Q14" s="63"/>
      <c r="R14" s="71"/>
      <c r="S14" s="71"/>
      <c r="T14" s="71"/>
      <c r="U14" s="72"/>
      <c r="V14" s="71"/>
    </row>
    <row r="15" spans="1:23" s="42" customFormat="1" ht="16.5" hidden="1" customHeight="1" thickBot="1" x14ac:dyDescent="0.35">
      <c r="A15" s="434" t="s">
        <v>7</v>
      </c>
      <c r="B15" s="558" t="str">
        <f>'Info District'!G12</f>
        <v>PLATEAUX</v>
      </c>
      <c r="C15" s="559"/>
      <c r="D15" s="550" t="s">
        <v>8</v>
      </c>
      <c r="E15" s="550"/>
      <c r="F15" s="550"/>
      <c r="G15" s="551" t="str">
        <f>'Info District'!G13</f>
        <v>Agou</v>
      </c>
      <c r="H15" s="552"/>
      <c r="I15" s="553"/>
      <c r="L15" s="11"/>
      <c r="M15" s="11"/>
      <c r="N15" s="11"/>
      <c r="O15" s="11"/>
      <c r="P15" s="11"/>
      <c r="Q15" s="63"/>
      <c r="R15" s="71"/>
      <c r="S15" s="71"/>
      <c r="T15" s="71"/>
      <c r="U15" s="73"/>
      <c r="V15" s="71"/>
    </row>
    <row r="16" spans="1:23" s="42" customFormat="1" ht="3.75" hidden="1" customHeight="1" thickBot="1" x14ac:dyDescent="0.35">
      <c r="A16" s="139"/>
      <c r="B16" s="15"/>
      <c r="C16" s="15"/>
      <c r="D16" s="15"/>
      <c r="E16" s="15"/>
      <c r="K16" s="15"/>
      <c r="L16" s="15"/>
      <c r="M16" s="15"/>
      <c r="O16" s="15"/>
      <c r="Q16" s="63"/>
      <c r="R16" s="71"/>
      <c r="S16" s="71"/>
      <c r="T16" s="71"/>
      <c r="U16" s="72"/>
      <c r="V16" s="71"/>
    </row>
    <row r="17" spans="1:23" s="42" customFormat="1" ht="18" hidden="1" customHeight="1" thickBot="1" x14ac:dyDescent="0.35">
      <c r="A17" s="434" t="s">
        <v>9</v>
      </c>
      <c r="B17" s="556" t="str">
        <f>'Info District'!G17</f>
        <v>Avril à Juin 2025</v>
      </c>
      <c r="C17" s="560"/>
      <c r="D17" s="560"/>
      <c r="E17" s="557"/>
      <c r="G17" s="550" t="s">
        <v>11</v>
      </c>
      <c r="H17" s="550"/>
      <c r="I17" s="550"/>
      <c r="J17" s="550"/>
      <c r="K17" s="554"/>
      <c r="L17" s="551" t="str">
        <f>'Info District'!G18</f>
        <v>Juillet à Septembre 2025</v>
      </c>
      <c r="M17" s="552"/>
      <c r="N17" s="552"/>
      <c r="O17" s="552"/>
      <c r="P17" s="553"/>
      <c r="Q17" s="63"/>
      <c r="R17" s="71"/>
      <c r="S17" s="71"/>
      <c r="T17" s="71"/>
      <c r="U17" s="72"/>
      <c r="V17" s="71"/>
    </row>
    <row r="18" spans="1:23" s="9" customFormat="1" ht="6" customHeight="1" thickBot="1" x14ac:dyDescent="0.3">
      <c r="B18" s="43"/>
      <c r="C18" s="43"/>
      <c r="D18" s="43"/>
      <c r="E18" s="44"/>
      <c r="F18" s="43"/>
      <c r="G18" s="45"/>
      <c r="H18" s="45"/>
      <c r="I18" s="45"/>
      <c r="J18" s="45"/>
      <c r="K18" s="45"/>
      <c r="L18" s="45"/>
      <c r="M18" s="45"/>
      <c r="O18" s="38"/>
      <c r="Q18" s="64"/>
      <c r="R18" s="74"/>
      <c r="S18" s="74"/>
      <c r="T18" s="74"/>
      <c r="U18" s="75"/>
      <c r="V18" s="74"/>
    </row>
    <row r="19" spans="1:23" s="9" customFormat="1" ht="31.5" customHeight="1" thickBot="1" x14ac:dyDescent="0.35">
      <c r="A19" s="532" t="s">
        <v>12</v>
      </c>
      <c r="B19" s="532"/>
      <c r="C19" s="533"/>
      <c r="D19" s="575"/>
      <c r="E19" s="576"/>
      <c r="F19" s="576"/>
      <c r="G19" s="576"/>
      <c r="H19" s="576"/>
      <c r="I19" s="576"/>
      <c r="J19" s="576"/>
      <c r="K19" s="576"/>
      <c r="L19" s="576"/>
      <c r="M19" s="576"/>
      <c r="N19" s="577"/>
      <c r="O19" s="11"/>
      <c r="P19" s="464" t="str">
        <f>'Info District'!H17</f>
        <v>T2</v>
      </c>
      <c r="Q19" s="65"/>
      <c r="R19" s="535" t="s">
        <v>96</v>
      </c>
      <c r="S19" s="536"/>
      <c r="T19" s="536"/>
      <c r="U19" s="536"/>
      <c r="V19" s="537"/>
    </row>
    <row r="20" spans="1:23" s="9" customFormat="1" ht="8.25" customHeight="1" thickBot="1" x14ac:dyDescent="0.35">
      <c r="A20" s="12"/>
      <c r="B20" s="12"/>
      <c r="C20" s="12"/>
      <c r="D20" s="12"/>
      <c r="E20" s="12"/>
      <c r="F20" s="12"/>
      <c r="G20" s="13"/>
      <c r="H20" s="13"/>
      <c r="I20" s="13"/>
      <c r="J20" s="13"/>
      <c r="K20" s="13"/>
      <c r="L20" s="14"/>
      <c r="M20" s="14"/>
      <c r="N20" s="14"/>
      <c r="O20" s="14"/>
      <c r="Q20" s="64"/>
      <c r="R20" s="146"/>
      <c r="S20" s="74"/>
      <c r="T20" s="74"/>
      <c r="U20" s="76"/>
      <c r="V20" s="147"/>
    </row>
    <row r="21" spans="1:23" s="9" customFormat="1" ht="30.75" customHeight="1" thickBot="1" x14ac:dyDescent="0.35">
      <c r="A21" s="564" t="s">
        <v>6</v>
      </c>
      <c r="B21" s="564"/>
      <c r="C21" s="564"/>
      <c r="D21" s="565"/>
      <c r="E21" s="566"/>
      <c r="F21" s="566"/>
      <c r="G21" s="566"/>
      <c r="H21" s="567"/>
      <c r="I21" s="12"/>
      <c r="K21" s="230" t="s">
        <v>338</v>
      </c>
      <c r="O21" s="571"/>
      <c r="P21" s="572"/>
      <c r="Q21" s="64"/>
      <c r="R21" s="146"/>
      <c r="S21" s="74"/>
      <c r="T21" s="74"/>
      <c r="U21" s="76"/>
      <c r="V21" s="147"/>
    </row>
    <row r="22" spans="1:23" s="9" customFormat="1" ht="9" customHeight="1" thickBot="1" x14ac:dyDescent="0.35">
      <c r="A22" s="12"/>
      <c r="B22" s="12"/>
      <c r="C22" s="12"/>
      <c r="D22" s="12"/>
      <c r="E22" s="12"/>
      <c r="F22" s="12"/>
      <c r="G22" s="13"/>
      <c r="H22" s="13"/>
      <c r="I22" s="13"/>
      <c r="J22" s="13"/>
      <c r="K22" s="13"/>
      <c r="L22" s="14"/>
      <c r="M22" s="14"/>
      <c r="N22" s="14"/>
      <c r="O22" s="14"/>
      <c r="Q22" s="64"/>
      <c r="R22" s="146"/>
      <c r="S22" s="74"/>
      <c r="T22" s="74"/>
      <c r="U22" s="76"/>
      <c r="V22" s="147"/>
    </row>
    <row r="23" spans="1:23" s="9" customFormat="1" ht="30" customHeight="1" thickBot="1" x14ac:dyDescent="0.35">
      <c r="A23" s="532" t="s">
        <v>240</v>
      </c>
      <c r="B23" s="532"/>
      <c r="C23" s="533"/>
      <c r="D23" s="568" t="s">
        <v>265</v>
      </c>
      <c r="E23" s="569"/>
      <c r="F23" s="570"/>
      <c r="H23" s="229"/>
      <c r="I23" s="573" t="s">
        <v>337</v>
      </c>
      <c r="J23" s="573"/>
      <c r="K23" s="573"/>
      <c r="L23" s="573"/>
      <c r="M23" s="573"/>
      <c r="N23" s="574"/>
      <c r="O23" s="562"/>
      <c r="P23" s="563"/>
      <c r="Q23" s="64"/>
      <c r="R23" s="146"/>
      <c r="S23" s="74"/>
      <c r="T23" s="74"/>
      <c r="U23" s="76"/>
      <c r="V23" s="147"/>
    </row>
    <row r="24" spans="1:23" s="9" customFormat="1" ht="6" customHeight="1" x14ac:dyDescent="0.3">
      <c r="A24" s="12"/>
      <c r="B24" s="12"/>
      <c r="C24" s="12"/>
      <c r="D24" s="12"/>
      <c r="E24" s="12"/>
      <c r="F24" s="12"/>
      <c r="G24" s="13"/>
      <c r="H24" s="15"/>
      <c r="I24" s="15"/>
      <c r="J24" s="15"/>
      <c r="K24" s="13"/>
      <c r="L24" s="14"/>
      <c r="M24" s="14"/>
      <c r="N24" s="14"/>
      <c r="O24" s="14"/>
      <c r="Q24" s="64"/>
      <c r="R24" s="146"/>
      <c r="S24" s="74"/>
      <c r="T24" s="74"/>
      <c r="U24" s="76"/>
      <c r="V24" s="147"/>
    </row>
    <row r="25" spans="1:23" s="9" customFormat="1" ht="4.5" customHeight="1" thickBot="1" x14ac:dyDescent="0.35">
      <c r="A25" s="12"/>
      <c r="B25" s="12"/>
      <c r="C25" s="12"/>
      <c r="D25" s="12"/>
      <c r="E25" s="12"/>
      <c r="F25" s="12"/>
      <c r="G25" s="13"/>
      <c r="H25" s="13"/>
      <c r="I25" s="13"/>
      <c r="J25" s="13"/>
      <c r="K25" s="13"/>
      <c r="L25" s="14"/>
      <c r="M25" s="14"/>
      <c r="N25" s="14"/>
      <c r="O25" s="14"/>
      <c r="Q25" s="64"/>
      <c r="R25" s="146"/>
      <c r="S25" s="74"/>
      <c r="T25" s="74"/>
      <c r="U25" s="76"/>
      <c r="V25" s="147"/>
    </row>
    <row r="26" spans="1:23" ht="76.5" customHeight="1" thickBot="1" x14ac:dyDescent="0.35">
      <c r="A26" s="541" t="s">
        <v>13</v>
      </c>
      <c r="B26" s="16" t="s">
        <v>14</v>
      </c>
      <c r="C26" s="108" t="s">
        <v>15</v>
      </c>
      <c r="D26" s="118" t="s">
        <v>16</v>
      </c>
      <c r="E26" s="117" t="s">
        <v>17</v>
      </c>
      <c r="F26" s="16" t="s">
        <v>18</v>
      </c>
      <c r="G26" s="16" t="s">
        <v>233</v>
      </c>
      <c r="H26" s="16" t="s">
        <v>234</v>
      </c>
      <c r="I26" s="16" t="s">
        <v>19</v>
      </c>
      <c r="J26" s="16" t="s">
        <v>20</v>
      </c>
      <c r="K26" s="108" t="s">
        <v>21</v>
      </c>
      <c r="L26" s="136" t="s">
        <v>22</v>
      </c>
      <c r="M26" s="137" t="s">
        <v>236</v>
      </c>
      <c r="N26" s="138" t="s">
        <v>23</v>
      </c>
      <c r="O26" s="109" t="s">
        <v>39</v>
      </c>
      <c r="P26" s="16" t="s">
        <v>40</v>
      </c>
      <c r="R26" s="148" t="s">
        <v>237</v>
      </c>
      <c r="S26" s="140" t="s">
        <v>93</v>
      </c>
      <c r="T26" s="140" t="s">
        <v>239</v>
      </c>
      <c r="U26" s="140" t="s">
        <v>238</v>
      </c>
      <c r="V26" s="149" t="s">
        <v>97</v>
      </c>
    </row>
    <row r="27" spans="1:23" s="47" customFormat="1" ht="21.75" customHeight="1" thickBot="1" x14ac:dyDescent="0.35">
      <c r="A27" s="542"/>
      <c r="B27" s="46" t="s">
        <v>24</v>
      </c>
      <c r="C27" s="46" t="s">
        <v>25</v>
      </c>
      <c r="D27" s="112" t="s">
        <v>26</v>
      </c>
      <c r="E27" s="46" t="s">
        <v>27</v>
      </c>
      <c r="F27" s="46"/>
      <c r="G27" s="46" t="s">
        <v>28</v>
      </c>
      <c r="H27" s="46"/>
      <c r="I27" s="46" t="s">
        <v>29</v>
      </c>
      <c r="J27" s="46"/>
      <c r="K27" s="131" t="s">
        <v>235</v>
      </c>
      <c r="L27" s="133"/>
      <c r="M27" s="134"/>
      <c r="N27" s="135"/>
      <c r="O27" s="132" t="s">
        <v>30</v>
      </c>
      <c r="P27" s="46"/>
      <c r="Q27" s="66"/>
      <c r="R27" s="150"/>
      <c r="S27" s="67" t="s">
        <v>94</v>
      </c>
      <c r="T27" s="67" t="s">
        <v>95</v>
      </c>
      <c r="U27" s="94"/>
      <c r="V27" s="151" t="str">
        <f>IF(J28&lt;=0,"",IF(J28=90,$W$28))</f>
        <v/>
      </c>
      <c r="W27" s="37" t="s">
        <v>98</v>
      </c>
    </row>
    <row r="28" spans="1:23" ht="49.5" customHeight="1" x14ac:dyDescent="0.3">
      <c r="A28" s="231" t="str">
        <f>CDT!B26</f>
        <v>Artéméther-Luméfantrine 6cp (AL)</v>
      </c>
      <c r="B28" s="79"/>
      <c r="C28" s="110"/>
      <c r="D28" s="120" t="str">
        <f>IF(B28&lt;&gt;"",B28+C28,"")</f>
        <v/>
      </c>
      <c r="E28" s="119"/>
      <c r="F28" s="79"/>
      <c r="G28" s="79"/>
      <c r="H28" s="79"/>
      <c r="I28" s="79"/>
      <c r="J28" s="79"/>
      <c r="K28" s="110"/>
      <c r="L28" s="431" t="str">
        <f>IF(B28&lt;&gt;"",IF(J28=0,E28,((E28*90)/(90-J28))),"0")</f>
        <v>0</v>
      </c>
      <c r="M28" s="428" t="str">
        <f>IF(B28&lt;&gt;"",((E28/R28)*30),"0")</f>
        <v>0</v>
      </c>
      <c r="N28" s="250" t="str">
        <f>IF(B28&lt;&gt;"",IF(J28=0,((E28+L28)-K28),((M28*6)-K28)),"0")</f>
        <v>0</v>
      </c>
      <c r="O28" s="251"/>
      <c r="P28" s="81"/>
      <c r="R28" s="152">
        <f>(90-J28)</f>
        <v>90</v>
      </c>
      <c r="S28" s="68" t="e">
        <f>D28-(E28+G28+I28+H28)</f>
        <v>#VALUE!</v>
      </c>
      <c r="T28" s="68" t="e">
        <f>K28-S28</f>
        <v>#VALUE!</v>
      </c>
      <c r="U28" s="95">
        <v>6</v>
      </c>
      <c r="V28" s="153" t="e">
        <f t="shared" ref="V28:V52" si="0">IF(T28=0,"",$W$27)</f>
        <v>#VALUE!</v>
      </c>
      <c r="W28" s="37" t="s">
        <v>203</v>
      </c>
    </row>
    <row r="29" spans="1:23" ht="45" customHeight="1" x14ac:dyDescent="0.3">
      <c r="A29" s="231" t="str">
        <f>CDT!B27</f>
        <v>Artéméther-Luméfantrine 12cp (AL)</v>
      </c>
      <c r="B29" s="79"/>
      <c r="C29" s="110"/>
      <c r="D29" s="121" t="str">
        <f t="shared" ref="D29:D36" si="1">IF(B29&lt;&gt;"",B29+C29,"")</f>
        <v/>
      </c>
      <c r="E29" s="119"/>
      <c r="F29" s="79"/>
      <c r="G29" s="79"/>
      <c r="H29" s="79"/>
      <c r="I29" s="79"/>
      <c r="J29" s="79"/>
      <c r="K29" s="110"/>
      <c r="L29" s="431" t="str">
        <f t="shared" ref="L29:L36" si="2">IF(B29&lt;&gt;"",IF(J29=0,E29,((E29*90)/(90-J29))),"0")</f>
        <v>0</v>
      </c>
      <c r="M29" s="428" t="str">
        <f t="shared" ref="M29:M36" si="3">IF(B29&lt;&gt;"",((E29/R29)*30),"0")</f>
        <v>0</v>
      </c>
      <c r="N29" s="250" t="str">
        <f t="shared" ref="N29:N36" si="4">IF(B29&lt;&gt;"",IF(J29=0,((E29+L29)-K29),((M29*6)-K29)),"0")</f>
        <v>0</v>
      </c>
      <c r="O29" s="251"/>
      <c r="P29" s="81"/>
      <c r="R29" s="152">
        <f t="shared" ref="R29:R50" si="5">(90-J29)</f>
        <v>90</v>
      </c>
      <c r="S29" s="68" t="e">
        <f t="shared" ref="S29:S49" si="6">D29-(E29+G29+I29+H29)</f>
        <v>#VALUE!</v>
      </c>
      <c r="T29" s="68" t="e">
        <f t="shared" ref="T29:T50" si="7">K29-S29</f>
        <v>#VALUE!</v>
      </c>
      <c r="U29" s="95">
        <v>12</v>
      </c>
      <c r="V29" s="153" t="e">
        <f t="shared" si="0"/>
        <v>#VALUE!</v>
      </c>
    </row>
    <row r="30" spans="1:23" ht="49.5" customHeight="1" x14ac:dyDescent="0.3">
      <c r="A30" s="231" t="str">
        <f>CDT!B28</f>
        <v>Artéméther-Luméfantrine 18cp (AL)</v>
      </c>
      <c r="B30" s="79"/>
      <c r="C30" s="110"/>
      <c r="D30" s="121" t="str">
        <f t="shared" si="1"/>
        <v/>
      </c>
      <c r="E30" s="119"/>
      <c r="F30" s="79"/>
      <c r="G30" s="79"/>
      <c r="H30" s="79"/>
      <c r="I30" s="79"/>
      <c r="J30" s="79"/>
      <c r="K30" s="110"/>
      <c r="L30" s="431" t="str">
        <f t="shared" si="2"/>
        <v>0</v>
      </c>
      <c r="M30" s="428" t="str">
        <f t="shared" si="3"/>
        <v>0</v>
      </c>
      <c r="N30" s="250" t="str">
        <f t="shared" si="4"/>
        <v>0</v>
      </c>
      <c r="O30" s="251"/>
      <c r="P30" s="81"/>
      <c r="R30" s="152">
        <f t="shared" si="5"/>
        <v>90</v>
      </c>
      <c r="S30" s="68" t="e">
        <f t="shared" si="6"/>
        <v>#VALUE!</v>
      </c>
      <c r="T30" s="68" t="e">
        <f t="shared" si="7"/>
        <v>#VALUE!</v>
      </c>
      <c r="U30" s="95">
        <v>18</v>
      </c>
      <c r="V30" s="153" t="e">
        <f t="shared" si="0"/>
        <v>#VALUE!</v>
      </c>
    </row>
    <row r="31" spans="1:23" ht="49.5" customHeight="1" x14ac:dyDescent="0.3">
      <c r="A31" s="231" t="str">
        <f>CDT!B29</f>
        <v>Artéméther-Luméfantrine 24cp (AL)</v>
      </c>
      <c r="B31" s="79"/>
      <c r="C31" s="110"/>
      <c r="D31" s="121" t="str">
        <f t="shared" si="1"/>
        <v/>
      </c>
      <c r="E31" s="119"/>
      <c r="F31" s="79"/>
      <c r="G31" s="79"/>
      <c r="H31" s="79"/>
      <c r="I31" s="79"/>
      <c r="J31" s="79"/>
      <c r="K31" s="110"/>
      <c r="L31" s="431" t="str">
        <f t="shared" si="2"/>
        <v>0</v>
      </c>
      <c r="M31" s="428" t="str">
        <f t="shared" si="3"/>
        <v>0</v>
      </c>
      <c r="N31" s="250" t="str">
        <f t="shared" si="4"/>
        <v>0</v>
      </c>
      <c r="O31" s="251"/>
      <c r="P31" s="81"/>
      <c r="R31" s="152">
        <f t="shared" si="5"/>
        <v>90</v>
      </c>
      <c r="S31" s="68" t="e">
        <f t="shared" si="6"/>
        <v>#VALUE!</v>
      </c>
      <c r="T31" s="68" t="e">
        <f t="shared" si="7"/>
        <v>#VALUE!</v>
      </c>
      <c r="U31" s="95">
        <v>24</v>
      </c>
      <c r="V31" s="153" t="e">
        <f t="shared" si="0"/>
        <v>#VALUE!</v>
      </c>
    </row>
    <row r="32" spans="1:23" ht="50.25" hidden="1" customHeight="1" x14ac:dyDescent="0.3">
      <c r="A32" s="17" t="str">
        <f>CDT!B30</f>
        <v>Artéméther injectable 40 mg</v>
      </c>
      <c r="B32" s="79"/>
      <c r="C32" s="110"/>
      <c r="D32" s="121" t="str">
        <f t="shared" si="1"/>
        <v/>
      </c>
      <c r="E32" s="119"/>
      <c r="F32" s="79"/>
      <c r="G32" s="79"/>
      <c r="H32" s="79"/>
      <c r="I32" s="79"/>
      <c r="J32" s="79"/>
      <c r="K32" s="110"/>
      <c r="L32" s="431" t="str">
        <f t="shared" si="2"/>
        <v>0</v>
      </c>
      <c r="M32" s="428" t="str">
        <f t="shared" si="3"/>
        <v>0</v>
      </c>
      <c r="N32" s="250" t="str">
        <f t="shared" si="4"/>
        <v>0</v>
      </c>
      <c r="O32" s="251"/>
      <c r="P32" s="79"/>
      <c r="R32" s="152">
        <f t="shared" si="5"/>
        <v>90</v>
      </c>
      <c r="S32" s="68" t="e">
        <f t="shared" si="6"/>
        <v>#VALUE!</v>
      </c>
      <c r="T32" s="68" t="e">
        <f t="shared" si="7"/>
        <v>#VALUE!</v>
      </c>
      <c r="U32" s="95">
        <v>1</v>
      </c>
      <c r="V32" s="153" t="e">
        <f t="shared" si="0"/>
        <v>#VALUE!</v>
      </c>
    </row>
    <row r="33" spans="1:22" ht="50.25" hidden="1" customHeight="1" x14ac:dyDescent="0.3">
      <c r="A33" s="17" t="str">
        <f>CDT!B31</f>
        <v>Artéméther injectable 80 mg</v>
      </c>
      <c r="B33" s="79"/>
      <c r="C33" s="110"/>
      <c r="D33" s="121" t="str">
        <f t="shared" si="1"/>
        <v/>
      </c>
      <c r="E33" s="119"/>
      <c r="F33" s="79"/>
      <c r="G33" s="79"/>
      <c r="H33" s="79"/>
      <c r="I33" s="79"/>
      <c r="J33" s="79"/>
      <c r="K33" s="110"/>
      <c r="L33" s="431" t="str">
        <f t="shared" si="2"/>
        <v>0</v>
      </c>
      <c r="M33" s="428" t="str">
        <f t="shared" si="3"/>
        <v>0</v>
      </c>
      <c r="N33" s="250" t="str">
        <f t="shared" si="4"/>
        <v>0</v>
      </c>
      <c r="O33" s="251"/>
      <c r="P33" s="79"/>
      <c r="R33" s="152">
        <f t="shared" si="5"/>
        <v>90</v>
      </c>
      <c r="S33" s="68" t="e">
        <f t="shared" si="6"/>
        <v>#VALUE!</v>
      </c>
      <c r="T33" s="68" t="e">
        <f t="shared" si="7"/>
        <v>#VALUE!</v>
      </c>
      <c r="U33" s="95">
        <v>1</v>
      </c>
      <c r="V33" s="153" t="e">
        <f t="shared" si="0"/>
        <v>#VALUE!</v>
      </c>
    </row>
    <row r="34" spans="1:22" ht="50.25" hidden="1" customHeight="1" x14ac:dyDescent="0.3">
      <c r="A34" s="17" t="str">
        <f>CDT!B32</f>
        <v>Artésunate injectable 60 mg</v>
      </c>
      <c r="B34" s="79"/>
      <c r="C34" s="110"/>
      <c r="D34" s="121" t="str">
        <f t="shared" si="1"/>
        <v/>
      </c>
      <c r="E34" s="119"/>
      <c r="F34" s="79"/>
      <c r="G34" s="79"/>
      <c r="H34" s="79"/>
      <c r="I34" s="79"/>
      <c r="J34" s="79"/>
      <c r="K34" s="110"/>
      <c r="L34" s="431" t="str">
        <f t="shared" si="2"/>
        <v>0</v>
      </c>
      <c r="M34" s="428" t="str">
        <f t="shared" si="3"/>
        <v>0</v>
      </c>
      <c r="N34" s="250" t="str">
        <f t="shared" si="4"/>
        <v>0</v>
      </c>
      <c r="O34" s="251"/>
      <c r="P34" s="79"/>
      <c r="R34" s="152">
        <f t="shared" si="5"/>
        <v>90</v>
      </c>
      <c r="S34" s="68" t="e">
        <f t="shared" si="6"/>
        <v>#VALUE!</v>
      </c>
      <c r="T34" s="68" t="e">
        <f t="shared" si="7"/>
        <v>#VALUE!</v>
      </c>
      <c r="U34" s="95">
        <v>1</v>
      </c>
      <c r="V34" s="153" t="e">
        <f t="shared" si="0"/>
        <v>#VALUE!</v>
      </c>
    </row>
    <row r="35" spans="1:22" ht="50.25" hidden="1" customHeight="1" x14ac:dyDescent="0.3">
      <c r="A35" s="17" t="str">
        <f>CDT!B33</f>
        <v xml:space="preserve"> Sulfadoxine Pyriméthamine:  (SP)</v>
      </c>
      <c r="B35" s="79"/>
      <c r="C35" s="110"/>
      <c r="D35" s="121" t="str">
        <f t="shared" si="1"/>
        <v/>
      </c>
      <c r="E35" s="119"/>
      <c r="F35" s="79"/>
      <c r="G35" s="79"/>
      <c r="H35" s="79"/>
      <c r="I35" s="79"/>
      <c r="J35" s="79"/>
      <c r="K35" s="110"/>
      <c r="L35" s="431" t="str">
        <f t="shared" si="2"/>
        <v>0</v>
      </c>
      <c r="M35" s="428" t="str">
        <f t="shared" si="3"/>
        <v>0</v>
      </c>
      <c r="N35" s="250" t="str">
        <f t="shared" si="4"/>
        <v>0</v>
      </c>
      <c r="O35" s="251"/>
      <c r="P35" s="79"/>
      <c r="R35" s="152">
        <f t="shared" si="5"/>
        <v>90</v>
      </c>
      <c r="S35" s="68" t="e">
        <f t="shared" si="6"/>
        <v>#VALUE!</v>
      </c>
      <c r="T35" s="68" t="e">
        <f t="shared" si="7"/>
        <v>#VALUE!</v>
      </c>
      <c r="U35" s="95">
        <v>3</v>
      </c>
      <c r="V35" s="153" t="e">
        <f t="shared" si="0"/>
        <v>#VALUE!</v>
      </c>
    </row>
    <row r="36" spans="1:22" ht="45.75" customHeight="1" thickBot="1" x14ac:dyDescent="0.35">
      <c r="A36" s="231" t="str">
        <f>CDT!B34</f>
        <v>Test de Diagnostic Rapide  : (TDR)</v>
      </c>
      <c r="B36" s="79"/>
      <c r="C36" s="110"/>
      <c r="D36" s="305" t="str">
        <f t="shared" si="1"/>
        <v/>
      </c>
      <c r="E36" s="119"/>
      <c r="F36" s="79"/>
      <c r="G36" s="79"/>
      <c r="H36" s="79"/>
      <c r="I36" s="79"/>
      <c r="J36" s="79"/>
      <c r="K36" s="110"/>
      <c r="L36" s="431" t="str">
        <f t="shared" si="2"/>
        <v>0</v>
      </c>
      <c r="M36" s="428" t="str">
        <f t="shared" si="3"/>
        <v>0</v>
      </c>
      <c r="N36" s="250" t="str">
        <f t="shared" si="4"/>
        <v>0</v>
      </c>
      <c r="O36" s="251"/>
      <c r="P36" s="79"/>
      <c r="R36" s="152">
        <f t="shared" si="5"/>
        <v>90</v>
      </c>
      <c r="S36" s="68" t="e">
        <f t="shared" si="6"/>
        <v>#VALUE!</v>
      </c>
      <c r="T36" s="68" t="e">
        <f t="shared" si="7"/>
        <v>#VALUE!</v>
      </c>
      <c r="U36" s="95">
        <v>1</v>
      </c>
      <c r="V36" s="153" t="e">
        <f t="shared" si="0"/>
        <v>#VALUE!</v>
      </c>
    </row>
    <row r="37" spans="1:22" ht="34.5" hidden="1" customHeight="1" x14ac:dyDescent="0.3">
      <c r="A37" s="17" t="str">
        <f>CDT!B35</f>
        <v>Moustiquaire à Imprégnation Durable: (MID)</v>
      </c>
      <c r="B37" s="79"/>
      <c r="C37" s="110"/>
      <c r="D37" s="304">
        <f t="shared" ref="D37:D50" si="8">B37+C37</f>
        <v>0</v>
      </c>
      <c r="E37" s="119"/>
      <c r="F37" s="79"/>
      <c r="G37" s="79"/>
      <c r="H37" s="79"/>
      <c r="I37" s="79"/>
      <c r="J37" s="79"/>
      <c r="K37" s="110"/>
      <c r="L37" s="113">
        <f t="shared" ref="L37:L50" si="9">IF(J37=0,E37,((D37*90)/(90-J37)))</f>
        <v>0</v>
      </c>
      <c r="M37" s="55">
        <f t="shared" ref="M37:M50" si="10">(E37/R37)*30</f>
        <v>0</v>
      </c>
      <c r="N37" s="114">
        <f t="shared" ref="N37:N49" si="11">IF(J37=0,((E37+L37)-K37),((L37*2)-K37))</f>
        <v>0</v>
      </c>
      <c r="O37" s="111" t="str">
        <f t="shared" ref="O37:O50" si="12">IF(N37=0,"0",N37)</f>
        <v>0</v>
      </c>
      <c r="P37" s="79"/>
      <c r="R37" s="152">
        <f t="shared" si="5"/>
        <v>90</v>
      </c>
      <c r="S37" s="68">
        <f t="shared" si="6"/>
        <v>0</v>
      </c>
      <c r="T37" s="68">
        <f t="shared" si="7"/>
        <v>0</v>
      </c>
      <c r="U37" s="95">
        <v>1</v>
      </c>
      <c r="V37" s="153" t="str">
        <f t="shared" si="0"/>
        <v/>
      </c>
    </row>
    <row r="38" spans="1:22" ht="34.5" hidden="1" customHeight="1" x14ac:dyDescent="0.3">
      <c r="A38" s="17" t="str">
        <f>CDT!B40</f>
        <v>Artésunate Amodiaquine: (ASAQ) : 3 cp (25/67,5 mg)</v>
      </c>
      <c r="B38" s="79"/>
      <c r="C38" s="110"/>
      <c r="D38" s="121">
        <f t="shared" si="8"/>
        <v>0</v>
      </c>
      <c r="E38" s="119"/>
      <c r="F38" s="79"/>
      <c r="G38" s="79"/>
      <c r="H38" s="79"/>
      <c r="I38" s="79"/>
      <c r="J38" s="79"/>
      <c r="K38" s="110"/>
      <c r="L38" s="113">
        <f t="shared" si="9"/>
        <v>0</v>
      </c>
      <c r="M38" s="55">
        <f t="shared" si="10"/>
        <v>0</v>
      </c>
      <c r="N38" s="114">
        <f t="shared" si="11"/>
        <v>0</v>
      </c>
      <c r="O38" s="111" t="str">
        <f t="shared" si="12"/>
        <v>0</v>
      </c>
      <c r="P38" s="79"/>
      <c r="R38" s="152">
        <f t="shared" si="5"/>
        <v>90</v>
      </c>
      <c r="S38" s="68">
        <f t="shared" si="6"/>
        <v>0</v>
      </c>
      <c r="T38" s="68">
        <f t="shared" si="7"/>
        <v>0</v>
      </c>
      <c r="U38" s="95">
        <v>3</v>
      </c>
      <c r="V38" s="153" t="str">
        <f t="shared" si="0"/>
        <v/>
      </c>
    </row>
    <row r="39" spans="1:22" ht="34.5" hidden="1" customHeight="1" x14ac:dyDescent="0.3">
      <c r="A39" s="17" t="str">
        <f>CDT!B41</f>
        <v>Artésunate Amodiaquine: (ASAQ) 3 cp (50/135 mg)</v>
      </c>
      <c r="B39" s="79"/>
      <c r="C39" s="110"/>
      <c r="D39" s="121">
        <f t="shared" si="8"/>
        <v>0</v>
      </c>
      <c r="E39" s="119"/>
      <c r="F39" s="79"/>
      <c r="G39" s="79"/>
      <c r="H39" s="79"/>
      <c r="I39" s="79"/>
      <c r="J39" s="79"/>
      <c r="K39" s="110"/>
      <c r="L39" s="113">
        <f t="shared" si="9"/>
        <v>0</v>
      </c>
      <c r="M39" s="55">
        <f t="shared" si="10"/>
        <v>0</v>
      </c>
      <c r="N39" s="114">
        <f t="shared" si="11"/>
        <v>0</v>
      </c>
      <c r="O39" s="111" t="str">
        <f t="shared" si="12"/>
        <v>0</v>
      </c>
      <c r="P39" s="79"/>
      <c r="R39" s="152">
        <f t="shared" si="5"/>
        <v>90</v>
      </c>
      <c r="S39" s="68">
        <f t="shared" si="6"/>
        <v>0</v>
      </c>
      <c r="T39" s="68">
        <f t="shared" si="7"/>
        <v>0</v>
      </c>
      <c r="U39" s="95">
        <v>3</v>
      </c>
      <c r="V39" s="153" t="str">
        <f t="shared" si="0"/>
        <v/>
      </c>
    </row>
    <row r="40" spans="1:22" ht="34.5" hidden="1" customHeight="1" x14ac:dyDescent="0.3">
      <c r="A40" s="17" t="str">
        <f>CDT!B42</f>
        <v>Artésunate Amodiaquine: (ASAQ) 3 cp (100/270 mg)</v>
      </c>
      <c r="B40" s="79"/>
      <c r="C40" s="110"/>
      <c r="D40" s="121">
        <f t="shared" si="8"/>
        <v>0</v>
      </c>
      <c r="E40" s="119"/>
      <c r="F40" s="79"/>
      <c r="G40" s="79"/>
      <c r="H40" s="79"/>
      <c r="I40" s="79"/>
      <c r="J40" s="79"/>
      <c r="K40" s="110"/>
      <c r="L40" s="113">
        <f t="shared" si="9"/>
        <v>0</v>
      </c>
      <c r="M40" s="55">
        <f t="shared" si="10"/>
        <v>0</v>
      </c>
      <c r="N40" s="114">
        <f t="shared" si="11"/>
        <v>0</v>
      </c>
      <c r="O40" s="111" t="str">
        <f t="shared" si="12"/>
        <v>0</v>
      </c>
      <c r="P40" s="79"/>
      <c r="R40" s="152">
        <f t="shared" si="5"/>
        <v>90</v>
      </c>
      <c r="S40" s="68">
        <f t="shared" si="6"/>
        <v>0</v>
      </c>
      <c r="T40" s="68">
        <f t="shared" si="7"/>
        <v>0</v>
      </c>
      <c r="U40" s="95">
        <v>3</v>
      </c>
      <c r="V40" s="153" t="str">
        <f t="shared" si="0"/>
        <v/>
      </c>
    </row>
    <row r="41" spans="1:22" ht="34.5" hidden="1" customHeight="1" x14ac:dyDescent="0.3">
      <c r="A41" s="17" t="str">
        <f>CDT!B43</f>
        <v>Artésunate Amodiaquine: (ASAQ) 6 cp (100/270 mg)</v>
      </c>
      <c r="B41" s="79"/>
      <c r="C41" s="110"/>
      <c r="D41" s="121">
        <f t="shared" si="8"/>
        <v>0</v>
      </c>
      <c r="E41" s="119"/>
      <c r="F41" s="79"/>
      <c r="G41" s="79"/>
      <c r="H41" s="79"/>
      <c r="I41" s="79"/>
      <c r="J41" s="79"/>
      <c r="K41" s="110"/>
      <c r="L41" s="113">
        <f t="shared" si="9"/>
        <v>0</v>
      </c>
      <c r="M41" s="55">
        <f t="shared" si="10"/>
        <v>0</v>
      </c>
      <c r="N41" s="114">
        <f t="shared" si="11"/>
        <v>0</v>
      </c>
      <c r="O41" s="111" t="str">
        <f t="shared" si="12"/>
        <v>0</v>
      </c>
      <c r="P41" s="79"/>
      <c r="R41" s="152">
        <f t="shared" si="5"/>
        <v>90</v>
      </c>
      <c r="S41" s="68">
        <f t="shared" si="6"/>
        <v>0</v>
      </c>
      <c r="T41" s="68">
        <f t="shared" si="7"/>
        <v>0</v>
      </c>
      <c r="U41" s="95">
        <v>3</v>
      </c>
      <c r="V41" s="153" t="str">
        <f t="shared" si="0"/>
        <v/>
      </c>
    </row>
    <row r="42" spans="1:22" ht="34.5" hidden="1" customHeight="1" x14ac:dyDescent="0.3">
      <c r="A42" s="17" t="str">
        <f>CDT!B36</f>
        <v>Dihydroartéminisine Pipéraquine– Plaq / 3 comp 
( DHA-PPQ)  20/160 mg</v>
      </c>
      <c r="B42" s="79"/>
      <c r="C42" s="110"/>
      <c r="D42" s="121">
        <f t="shared" si="8"/>
        <v>0</v>
      </c>
      <c r="E42" s="119"/>
      <c r="F42" s="79"/>
      <c r="G42" s="79"/>
      <c r="H42" s="79"/>
      <c r="I42" s="79"/>
      <c r="J42" s="79"/>
      <c r="K42" s="110"/>
      <c r="L42" s="113">
        <f t="shared" si="9"/>
        <v>0</v>
      </c>
      <c r="M42" s="55">
        <f t="shared" si="10"/>
        <v>0</v>
      </c>
      <c r="N42" s="114">
        <f t="shared" si="11"/>
        <v>0</v>
      </c>
      <c r="O42" s="111" t="str">
        <f t="shared" si="12"/>
        <v>0</v>
      </c>
      <c r="P42" s="79"/>
      <c r="R42" s="152">
        <f t="shared" si="5"/>
        <v>90</v>
      </c>
      <c r="S42" s="68">
        <f t="shared" si="6"/>
        <v>0</v>
      </c>
      <c r="T42" s="68">
        <f t="shared" si="7"/>
        <v>0</v>
      </c>
      <c r="U42" s="95">
        <v>1</v>
      </c>
      <c r="V42" s="153" t="str">
        <f t="shared" si="0"/>
        <v/>
      </c>
    </row>
    <row r="43" spans="1:22" ht="34.5" hidden="1" customHeight="1" x14ac:dyDescent="0.3">
      <c r="A43" s="17" t="str">
        <f>CDT!B37</f>
        <v>Dihydroartéminisine Pipéraquine– Plaq / 3 comp 
( DHA-PPQ)  40/320 mg</v>
      </c>
      <c r="B43" s="79"/>
      <c r="C43" s="110"/>
      <c r="D43" s="121">
        <f t="shared" si="8"/>
        <v>0</v>
      </c>
      <c r="E43" s="119"/>
      <c r="F43" s="79"/>
      <c r="G43" s="79"/>
      <c r="H43" s="79"/>
      <c r="I43" s="79"/>
      <c r="J43" s="79"/>
      <c r="K43" s="110"/>
      <c r="L43" s="113">
        <f t="shared" si="9"/>
        <v>0</v>
      </c>
      <c r="M43" s="55">
        <f t="shared" si="10"/>
        <v>0</v>
      </c>
      <c r="N43" s="114">
        <f t="shared" si="11"/>
        <v>0</v>
      </c>
      <c r="O43" s="111" t="str">
        <f t="shared" si="12"/>
        <v>0</v>
      </c>
      <c r="P43" s="79"/>
      <c r="R43" s="152">
        <f t="shared" si="5"/>
        <v>90</v>
      </c>
      <c r="S43" s="68">
        <f t="shared" si="6"/>
        <v>0</v>
      </c>
      <c r="T43" s="68">
        <f t="shared" si="7"/>
        <v>0</v>
      </c>
      <c r="U43" s="95">
        <v>1</v>
      </c>
      <c r="V43" s="153" t="str">
        <f t="shared" si="0"/>
        <v/>
      </c>
    </row>
    <row r="44" spans="1:22" ht="34.5" hidden="1" customHeight="1" x14ac:dyDescent="0.3">
      <c r="A44" s="17" t="str">
        <f>CDT!B38</f>
        <v>Dihydroartéminisine Pipéraquine– Plaq / 6 comp 
( DHA-PPQ)  40/320 mg</v>
      </c>
      <c r="B44" s="79"/>
      <c r="C44" s="110"/>
      <c r="D44" s="121">
        <f t="shared" si="8"/>
        <v>0</v>
      </c>
      <c r="E44" s="119"/>
      <c r="F44" s="79"/>
      <c r="G44" s="79"/>
      <c r="H44" s="79"/>
      <c r="I44" s="79"/>
      <c r="J44" s="79"/>
      <c r="K44" s="110"/>
      <c r="L44" s="113">
        <f t="shared" si="9"/>
        <v>0</v>
      </c>
      <c r="M44" s="55">
        <f t="shared" si="10"/>
        <v>0</v>
      </c>
      <c r="N44" s="114">
        <f t="shared" si="11"/>
        <v>0</v>
      </c>
      <c r="O44" s="111" t="str">
        <f t="shared" si="12"/>
        <v>0</v>
      </c>
      <c r="P44" s="79"/>
      <c r="R44" s="152">
        <f t="shared" si="5"/>
        <v>90</v>
      </c>
      <c r="S44" s="68">
        <f t="shared" si="6"/>
        <v>0</v>
      </c>
      <c r="T44" s="68">
        <f t="shared" si="7"/>
        <v>0</v>
      </c>
      <c r="U44" s="95">
        <v>1</v>
      </c>
      <c r="V44" s="153" t="str">
        <f t="shared" si="0"/>
        <v/>
      </c>
    </row>
    <row r="45" spans="1:22" ht="34.5" hidden="1" customHeight="1" x14ac:dyDescent="0.3">
      <c r="A45" s="17" t="str">
        <f>CDT!B44</f>
        <v>Artésunate - Méfloquine (AS-MF)</v>
      </c>
      <c r="B45" s="79"/>
      <c r="C45" s="110"/>
      <c r="D45" s="121">
        <f t="shared" si="8"/>
        <v>0</v>
      </c>
      <c r="E45" s="119"/>
      <c r="F45" s="79"/>
      <c r="G45" s="79"/>
      <c r="H45" s="79"/>
      <c r="I45" s="79"/>
      <c r="J45" s="79"/>
      <c r="K45" s="110"/>
      <c r="L45" s="113">
        <f t="shared" si="9"/>
        <v>0</v>
      </c>
      <c r="M45" s="55">
        <f t="shared" si="10"/>
        <v>0</v>
      </c>
      <c r="N45" s="114">
        <f t="shared" si="11"/>
        <v>0</v>
      </c>
      <c r="O45" s="111" t="str">
        <f t="shared" si="12"/>
        <v>0</v>
      </c>
      <c r="P45" s="79"/>
      <c r="R45" s="152">
        <f t="shared" si="5"/>
        <v>90</v>
      </c>
      <c r="S45" s="68">
        <f t="shared" si="6"/>
        <v>0</v>
      </c>
      <c r="T45" s="68">
        <f t="shared" si="7"/>
        <v>0</v>
      </c>
      <c r="U45" s="95">
        <v>1</v>
      </c>
      <c r="V45" s="153" t="str">
        <f t="shared" si="0"/>
        <v/>
      </c>
    </row>
    <row r="46" spans="1:22" ht="34.5" hidden="1" customHeight="1" x14ac:dyDescent="0.3">
      <c r="A46" s="17" t="str">
        <f>CDT!B45</f>
        <v>Quinine comprimé 300mg</v>
      </c>
      <c r="B46" s="79"/>
      <c r="C46" s="110"/>
      <c r="D46" s="121">
        <f t="shared" si="8"/>
        <v>0</v>
      </c>
      <c r="E46" s="119"/>
      <c r="F46" s="79"/>
      <c r="G46" s="79"/>
      <c r="H46" s="79"/>
      <c r="I46" s="79"/>
      <c r="J46" s="79"/>
      <c r="K46" s="110"/>
      <c r="L46" s="113">
        <f t="shared" si="9"/>
        <v>0</v>
      </c>
      <c r="M46" s="55">
        <f t="shared" si="10"/>
        <v>0</v>
      </c>
      <c r="N46" s="114">
        <f t="shared" si="11"/>
        <v>0</v>
      </c>
      <c r="O46" s="111" t="str">
        <f t="shared" si="12"/>
        <v>0</v>
      </c>
      <c r="P46" s="79"/>
      <c r="R46" s="152">
        <f t="shared" si="5"/>
        <v>90</v>
      </c>
      <c r="S46" s="68">
        <f t="shared" si="6"/>
        <v>0</v>
      </c>
      <c r="T46" s="68">
        <f t="shared" si="7"/>
        <v>0</v>
      </c>
      <c r="U46" s="95">
        <v>1</v>
      </c>
      <c r="V46" s="153" t="str">
        <f t="shared" si="0"/>
        <v/>
      </c>
    </row>
    <row r="47" spans="1:22" ht="34.5" hidden="1" customHeight="1" x14ac:dyDescent="0.3">
      <c r="A47" s="17" t="str">
        <f>CDT!B46</f>
        <v>Quinine injectable 300 mg</v>
      </c>
      <c r="B47" s="79"/>
      <c r="C47" s="110"/>
      <c r="D47" s="121">
        <f t="shared" si="8"/>
        <v>0</v>
      </c>
      <c r="E47" s="119"/>
      <c r="F47" s="79"/>
      <c r="G47" s="79"/>
      <c r="H47" s="79"/>
      <c r="I47" s="79"/>
      <c r="J47" s="79"/>
      <c r="K47" s="110"/>
      <c r="L47" s="113">
        <f t="shared" si="9"/>
        <v>0</v>
      </c>
      <c r="M47" s="55">
        <f t="shared" si="10"/>
        <v>0</v>
      </c>
      <c r="N47" s="114">
        <f t="shared" si="11"/>
        <v>0</v>
      </c>
      <c r="O47" s="111" t="str">
        <f t="shared" si="12"/>
        <v>0</v>
      </c>
      <c r="P47" s="79"/>
      <c r="R47" s="152">
        <f t="shared" si="5"/>
        <v>90</v>
      </c>
      <c r="S47" s="68">
        <f t="shared" si="6"/>
        <v>0</v>
      </c>
      <c r="T47" s="68">
        <f t="shared" si="7"/>
        <v>0</v>
      </c>
      <c r="U47" s="95">
        <v>1</v>
      </c>
      <c r="V47" s="153" t="str">
        <f t="shared" si="0"/>
        <v/>
      </c>
    </row>
    <row r="48" spans="1:22" ht="34.5" hidden="1" customHeight="1" x14ac:dyDescent="0.3">
      <c r="A48" s="17" t="str">
        <f>CDT!B47</f>
        <v>Quinine injectable 600 mg</v>
      </c>
      <c r="B48" s="79"/>
      <c r="C48" s="110"/>
      <c r="D48" s="121">
        <f t="shared" si="8"/>
        <v>0</v>
      </c>
      <c r="E48" s="119"/>
      <c r="F48" s="79"/>
      <c r="G48" s="79"/>
      <c r="H48" s="79"/>
      <c r="I48" s="79"/>
      <c r="J48" s="79"/>
      <c r="K48" s="110"/>
      <c r="L48" s="113">
        <f t="shared" si="9"/>
        <v>0</v>
      </c>
      <c r="M48" s="55">
        <f t="shared" si="10"/>
        <v>0</v>
      </c>
      <c r="N48" s="114">
        <f t="shared" si="11"/>
        <v>0</v>
      </c>
      <c r="O48" s="111" t="str">
        <f t="shared" si="12"/>
        <v>0</v>
      </c>
      <c r="P48" s="79"/>
      <c r="R48" s="152">
        <f t="shared" si="5"/>
        <v>90</v>
      </c>
      <c r="S48" s="68">
        <f t="shared" si="6"/>
        <v>0</v>
      </c>
      <c r="T48" s="68">
        <f t="shared" si="7"/>
        <v>0</v>
      </c>
      <c r="U48" s="95">
        <v>1</v>
      </c>
      <c r="V48" s="153" t="str">
        <f t="shared" si="0"/>
        <v/>
      </c>
    </row>
    <row r="49" spans="1:22" ht="34.5" hidden="1" customHeight="1" x14ac:dyDescent="0.3">
      <c r="A49" s="17" t="str">
        <f>CDT!B48</f>
        <v>Quinine injectable 600 mg</v>
      </c>
      <c r="B49" s="79"/>
      <c r="C49" s="110"/>
      <c r="D49" s="121">
        <f t="shared" si="8"/>
        <v>0</v>
      </c>
      <c r="E49" s="119"/>
      <c r="F49" s="79"/>
      <c r="G49" s="79"/>
      <c r="H49" s="79"/>
      <c r="I49" s="79"/>
      <c r="J49" s="79"/>
      <c r="K49" s="110"/>
      <c r="L49" s="113">
        <f t="shared" si="9"/>
        <v>0</v>
      </c>
      <c r="M49" s="55">
        <f t="shared" si="10"/>
        <v>0</v>
      </c>
      <c r="N49" s="114">
        <f t="shared" si="11"/>
        <v>0</v>
      </c>
      <c r="O49" s="111" t="str">
        <f t="shared" si="12"/>
        <v>0</v>
      </c>
      <c r="P49" s="79"/>
      <c r="R49" s="152">
        <f t="shared" si="5"/>
        <v>90</v>
      </c>
      <c r="S49" s="68">
        <f t="shared" si="6"/>
        <v>0</v>
      </c>
      <c r="T49" s="68">
        <f t="shared" si="7"/>
        <v>0</v>
      </c>
      <c r="U49" s="95">
        <v>1</v>
      </c>
      <c r="V49" s="153" t="str">
        <f t="shared" si="0"/>
        <v/>
      </c>
    </row>
    <row r="50" spans="1:22" ht="34.5" hidden="1" customHeight="1" thickBot="1" x14ac:dyDescent="0.35">
      <c r="A50" s="17" t="str">
        <f>CDT!B49</f>
        <v>Artéméther injectable 100 mg</v>
      </c>
      <c r="B50" s="79"/>
      <c r="C50" s="110"/>
      <c r="D50" s="122">
        <f t="shared" si="8"/>
        <v>0</v>
      </c>
      <c r="E50" s="119"/>
      <c r="F50" s="79"/>
      <c r="G50" s="79"/>
      <c r="H50" s="79"/>
      <c r="I50" s="79"/>
      <c r="J50" s="79"/>
      <c r="K50" s="110"/>
      <c r="L50" s="115">
        <f t="shared" si="9"/>
        <v>0</v>
      </c>
      <c r="M50" s="130">
        <f t="shared" si="10"/>
        <v>0</v>
      </c>
      <c r="N50" s="116">
        <f>IF(J50=0,((E50+L50)-K50),((L50*2)-K50))</f>
        <v>0</v>
      </c>
      <c r="O50" s="111" t="str">
        <f t="shared" si="12"/>
        <v>0</v>
      </c>
      <c r="P50" s="79"/>
      <c r="R50" s="152">
        <f t="shared" si="5"/>
        <v>90</v>
      </c>
      <c r="S50" s="68">
        <f>D50-(E50+G50+I50+H50)</f>
        <v>0</v>
      </c>
      <c r="T50" s="68">
        <f t="shared" si="7"/>
        <v>0</v>
      </c>
      <c r="U50" s="95">
        <v>1</v>
      </c>
      <c r="V50" s="153" t="str">
        <f t="shared" si="0"/>
        <v/>
      </c>
    </row>
    <row r="51" spans="1:22" ht="34.5" hidden="1" customHeight="1" x14ac:dyDescent="0.3">
      <c r="A51" s="17"/>
      <c r="B51" s="79"/>
      <c r="C51" s="79"/>
      <c r="D51" s="56"/>
      <c r="E51" s="79"/>
      <c r="F51" s="79"/>
      <c r="G51" s="79"/>
      <c r="H51" s="79"/>
      <c r="I51" s="79"/>
      <c r="J51" s="79"/>
      <c r="K51" s="79"/>
      <c r="L51" s="57"/>
      <c r="M51" s="57"/>
      <c r="N51" s="58"/>
      <c r="O51" s="80"/>
      <c r="P51" s="79"/>
      <c r="R51" s="152"/>
      <c r="S51" s="68"/>
      <c r="T51" s="68"/>
      <c r="U51" s="95"/>
      <c r="V51" s="153" t="str">
        <f t="shared" si="0"/>
        <v/>
      </c>
    </row>
    <row r="52" spans="1:22" ht="34.5" hidden="1" customHeight="1" x14ac:dyDescent="0.3">
      <c r="A52" s="17"/>
      <c r="B52" s="79"/>
      <c r="C52" s="79"/>
      <c r="D52" s="53"/>
      <c r="E52" s="79"/>
      <c r="F52" s="79"/>
      <c r="G52" s="79"/>
      <c r="H52" s="79"/>
      <c r="I52" s="79"/>
      <c r="J52" s="79"/>
      <c r="K52" s="79"/>
      <c r="L52" s="54"/>
      <c r="M52" s="54"/>
      <c r="N52" s="55"/>
      <c r="O52" s="80"/>
      <c r="P52" s="79"/>
      <c r="R52" s="152"/>
      <c r="S52" s="68"/>
      <c r="T52" s="68"/>
      <c r="U52" s="95"/>
      <c r="V52" s="153" t="str">
        <f t="shared" si="0"/>
        <v/>
      </c>
    </row>
    <row r="53" spans="1:22" s="235" customFormat="1" ht="16.5" customHeight="1" x14ac:dyDescent="0.35">
      <c r="A53" s="494" t="s">
        <v>290</v>
      </c>
      <c r="B53" s="494"/>
      <c r="C53" s="494"/>
      <c r="D53" s="494"/>
      <c r="E53" s="232"/>
      <c r="F53" s="232"/>
      <c r="G53" s="233" t="s">
        <v>298</v>
      </c>
      <c r="H53" s="233"/>
      <c r="I53" s="232"/>
      <c r="J53" s="234"/>
      <c r="K53" s="232"/>
      <c r="L53" s="232"/>
      <c r="M53" s="232"/>
      <c r="N53" s="232"/>
      <c r="O53" s="232"/>
      <c r="Q53" s="236"/>
      <c r="R53" s="237"/>
      <c r="S53" s="238"/>
      <c r="T53" s="238"/>
      <c r="U53" s="239"/>
      <c r="V53" s="240"/>
    </row>
    <row r="54" spans="1:22" ht="34.5" customHeight="1" x14ac:dyDescent="0.3">
      <c r="A54" s="18"/>
      <c r="B54" s="18"/>
      <c r="C54" s="18"/>
      <c r="D54" s="18"/>
      <c r="E54" s="18"/>
      <c r="F54" s="18"/>
      <c r="G54" s="18"/>
      <c r="H54" s="18"/>
      <c r="I54" s="18"/>
      <c r="J54" s="18"/>
      <c r="K54" s="18"/>
      <c r="L54" s="18"/>
      <c r="M54" s="18"/>
      <c r="N54" s="18"/>
      <c r="O54" s="18"/>
      <c r="R54" s="154"/>
      <c r="S54" s="69"/>
      <c r="T54" s="69"/>
      <c r="U54" s="70"/>
      <c r="V54" s="155"/>
    </row>
    <row r="55" spans="1:22" ht="35.25" customHeight="1" x14ac:dyDescent="0.3">
      <c r="B55" s="18"/>
      <c r="C55" s="18"/>
      <c r="D55" s="18"/>
      <c r="E55" s="18"/>
      <c r="F55" s="18"/>
      <c r="I55" s="18"/>
      <c r="J55" s="18"/>
      <c r="K55" s="18"/>
      <c r="L55" s="18"/>
      <c r="M55" s="18"/>
      <c r="N55" s="18"/>
      <c r="O55" s="18"/>
      <c r="R55" s="154"/>
      <c r="S55" s="69"/>
      <c r="T55" s="69"/>
      <c r="U55" s="70"/>
      <c r="V55" s="155"/>
    </row>
    <row r="56" spans="1:22" s="235" customFormat="1" ht="16.5" customHeight="1" x14ac:dyDescent="0.35">
      <c r="A56" s="494" t="s">
        <v>289</v>
      </c>
      <c r="B56" s="494"/>
      <c r="C56" s="494"/>
      <c r="D56" s="494"/>
      <c r="E56" s="232"/>
      <c r="F56" s="232"/>
      <c r="G56" s="561" t="s">
        <v>299</v>
      </c>
      <c r="H56" s="561"/>
      <c r="I56" s="561"/>
      <c r="J56" s="561"/>
      <c r="K56" s="561"/>
      <c r="L56" s="561"/>
      <c r="M56" s="561"/>
      <c r="N56" s="561"/>
      <c r="O56" s="561"/>
      <c r="Q56" s="236"/>
      <c r="R56" s="237"/>
      <c r="S56" s="238"/>
      <c r="T56" s="238"/>
      <c r="U56" s="239"/>
      <c r="V56" s="240"/>
    </row>
  </sheetData>
  <mergeCells count="26">
    <mergeCell ref="A56:D56"/>
    <mergeCell ref="G56:O56"/>
    <mergeCell ref="A23:C23"/>
    <mergeCell ref="D23:F23"/>
    <mergeCell ref="I23:N23"/>
    <mergeCell ref="O23:P23"/>
    <mergeCell ref="A26:A27"/>
    <mergeCell ref="A53:D53"/>
    <mergeCell ref="A19:C19"/>
    <mergeCell ref="D19:N19"/>
    <mergeCell ref="R19:V19"/>
    <mergeCell ref="A21:C21"/>
    <mergeCell ref="D21:H21"/>
    <mergeCell ref="O21:P21"/>
    <mergeCell ref="L17:P17"/>
    <mergeCell ref="A1:B1"/>
    <mergeCell ref="A3:B3"/>
    <mergeCell ref="A4:B4"/>
    <mergeCell ref="A11:O11"/>
    <mergeCell ref="B13:C13"/>
    <mergeCell ref="E13:J13"/>
    <mergeCell ref="B15:C15"/>
    <mergeCell ref="D15:F15"/>
    <mergeCell ref="G15:I15"/>
    <mergeCell ref="B17:E17"/>
    <mergeCell ref="G17:K17"/>
  </mergeCells>
  <conditionalFormatting sqref="T28">
    <cfRule type="cellIs" dxfId="2065" priority="23" operator="greaterThan">
      <formula>0</formula>
    </cfRule>
    <cfRule type="cellIs" dxfId="2064" priority="24" operator="greaterThan">
      <formula>0</formula>
    </cfRule>
    <cfRule type="cellIs" dxfId="2063" priority="25" operator="lessThan">
      <formula>0</formula>
    </cfRule>
    <cfRule type="cellIs" dxfId="2062" priority="26" operator="notEqual">
      <formula>0</formula>
    </cfRule>
  </conditionalFormatting>
  <conditionalFormatting sqref="T29:T31">
    <cfRule type="cellIs" dxfId="2061" priority="19" operator="greaterThan">
      <formula>0</formula>
    </cfRule>
    <cfRule type="cellIs" dxfId="2060" priority="20" operator="greaterThan">
      <formula>0</formula>
    </cfRule>
    <cfRule type="cellIs" dxfId="2059" priority="21" operator="lessThan">
      <formula>0</formula>
    </cfRule>
    <cfRule type="cellIs" dxfId="2058" priority="22" operator="notEqual">
      <formula>0</formula>
    </cfRule>
  </conditionalFormatting>
  <conditionalFormatting sqref="T32:T49">
    <cfRule type="cellIs" dxfId="2057" priority="15" operator="greaterThan">
      <formula>0</formula>
    </cfRule>
    <cfRule type="cellIs" dxfId="2056" priority="16" operator="greaterThan">
      <formula>0</formula>
    </cfRule>
    <cfRule type="cellIs" dxfId="2055" priority="17" operator="lessThan">
      <formula>0</formula>
    </cfRule>
    <cfRule type="cellIs" dxfId="2054" priority="18" operator="notEqual">
      <formula>0</formula>
    </cfRule>
  </conditionalFormatting>
  <conditionalFormatting sqref="T50:T52">
    <cfRule type="cellIs" dxfId="2053" priority="11" operator="greaterThan">
      <formula>0</formula>
    </cfRule>
    <cfRule type="cellIs" dxfId="2052" priority="12" operator="greaterThan">
      <formula>0</formula>
    </cfRule>
    <cfRule type="cellIs" dxfId="2051" priority="13" operator="lessThan">
      <formula>0</formula>
    </cfRule>
    <cfRule type="cellIs" dxfId="2050" priority="14" operator="notEqual">
      <formula>0</formula>
    </cfRule>
  </conditionalFormatting>
  <conditionalFormatting sqref="K28 K50:K52">
    <cfRule type="expression" dxfId="2049" priority="9">
      <formula>K28&lt;S28</formula>
    </cfRule>
    <cfRule type="expression" dxfId="2048" priority="10">
      <formula>K28&gt;S28</formula>
    </cfRule>
  </conditionalFormatting>
  <conditionalFormatting sqref="J28">
    <cfRule type="cellIs" dxfId="2047" priority="8" operator="greaterThan">
      <formula>90</formula>
    </cfRule>
  </conditionalFormatting>
  <conditionalFormatting sqref="J37:J49">
    <cfRule type="cellIs" dxfId="2046" priority="7" operator="greaterThan">
      <formula>90</formula>
    </cfRule>
  </conditionalFormatting>
  <conditionalFormatting sqref="J50:J52">
    <cfRule type="cellIs" dxfId="2045" priority="6" operator="greaterThan">
      <formula>90</formula>
    </cfRule>
  </conditionalFormatting>
  <conditionalFormatting sqref="K37:K49">
    <cfRule type="expression" dxfId="2044" priority="4">
      <formula>K37&lt;S37</formula>
    </cfRule>
    <cfRule type="expression" dxfId="2043" priority="5">
      <formula>K37&gt;S37</formula>
    </cfRule>
  </conditionalFormatting>
  <conditionalFormatting sqref="K29:K36">
    <cfRule type="expression" dxfId="2042" priority="2">
      <formula>K29&lt;S29</formula>
    </cfRule>
    <cfRule type="expression" dxfId="2041" priority="3">
      <formula>K29&gt;S29</formula>
    </cfRule>
  </conditionalFormatting>
  <conditionalFormatting sqref="J29:J36">
    <cfRule type="cellIs" dxfId="2040" priority="1" operator="greaterThan">
      <formula>90</formula>
    </cfRule>
  </conditionalFormatting>
  <dataValidations count="9">
    <dataValidation type="whole" operator="lessThanOrEqual" allowBlank="1" showInputMessage="1" showErrorMessage="1" promptTitle="instruction" prompt="La valeur de la cellule ne peut pas être supérieure à la quantité Totale inscrite dans la colonne D._x000a_Merci de vérifier." sqref="E28:E52">
      <formula1>D28</formula1>
    </dataValidation>
    <dataValidation type="whole" allowBlank="1" showInputMessage="1" showErrorMessage="1" prompt="La valeur ne peut pas être supérieure à 89_x000a_Si tel est le cas déteminer la quantité à commander directement à la colonne M._x000a_merci" sqref="J28:J52">
      <formula1>0</formula1>
      <formula2>89</formula2>
    </dataValidation>
    <dataValidation errorStyle="information" allowBlank="1" showInputMessage="1" showErrorMessage="1" errorTitle="Instruction" error="Saisissez le Texte en MAJUSCULE_x000a_Exemple: CMS AGOE_x000a_Merci" promptTitle="Instruction" prompt="Saisissez le Texte en MAJUSCULE_x000a_Exemple: CMS AGOE_x000a_Merci" sqref="D19:N19"/>
    <dataValidation type="date" errorStyle="warning" allowBlank="1" showInputMessage="1" showErrorMessage="1" promptTitle="Instruction" prompt="SVP Saisissez la date sous le format:_x000a_00/00/0000. exemple 15/09/2016,_x000a_Merci_x000a_" sqref="D21:H21">
      <formula1>42370</formula1>
      <formula2>44926</formula2>
    </dataValidation>
    <dataValidation allowBlank="1" showInputMessage="1" showErrorMessage="1" prompt="SVP Saisissez le Nom du site et la date de dépôt de la commande en premier. Merci" sqref="B28:B36"/>
    <dataValidation errorStyle="information" allowBlank="1" showInputMessage="1" showErrorMessage="1" error="Vérifiez SVP l'inventaire physique,_x000a__x000a_MERI" sqref="K28:K36"/>
    <dataValidation type="list" allowBlank="1" showInputMessage="1" showErrorMessage="1" sqref="D23:F23">
      <formula1>typerapport2</formula1>
    </dataValidation>
    <dataValidation type="whole" allowBlank="1" showInputMessage="1" showErrorMessage="1" prompt="SVP _x000a_Veuillez inscrire le nombre d'ACS dans l'air sanitaire._x000a_Merci" sqref="O23:P23">
      <formula1>0</formula1>
      <formula2>500</formula2>
    </dataValidation>
    <dataValidation type="whole" allowBlank="1" showInputMessage="1" showErrorMessage="1" prompt="La quantité accordée par le point Focal ne peut être supérieure à la somme du CMMa et la quantité commandée pour le trimestre._x000a_Merci de revoir la quantité dans la colonne O._x000a_" sqref="O28:O36">
      <formula1>0</formula1>
      <formula2>+M28+N28</formula2>
    </dataValidation>
  </dataValidations>
  <pageMargins left="0.21" right="0.23622047244094491" top="0.74803149606299213" bottom="0.74803149606299213" header="0.31496062992125984" footer="0.31496062992125984"/>
  <pageSetup paperSize="9" scale="40" orientation="landscape" r:id="rId1"/>
  <headerFooter alignWithMargins="0">
    <oddFooter>&amp;C&amp;"Arial,Gras"PNLS /IST, Avenue des Armées, -05 BP 424 Lomé –Togo ; Tel 22 20 94 39 Fax : 22 20 94 36    Site Web : www.pnls.tg</oddFooter>
  </headerFooter>
  <drawing r:id="rId2"/>
</worksheet>
</file>

<file path=xl/worksheets/sheet8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rgb="FF00B050"/>
  </sheetPr>
  <dimension ref="A1:AA54"/>
  <sheetViews>
    <sheetView showGridLines="0" view="pageBreakPreview" topLeftCell="A11" zoomScale="80" zoomScaleNormal="125" zoomScaleSheetLayoutView="80" workbookViewId="0">
      <pane xSplit="1" ySplit="15" topLeftCell="B26" activePane="bottomRight" state="frozen"/>
      <selection activeCell="A32" sqref="A32:XFD32"/>
      <selection pane="topRight" activeCell="A32" sqref="A32:XFD32"/>
      <selection pane="bottomLeft" activeCell="A32" sqref="A32:XFD32"/>
      <selection pane="bottomRight" activeCell="D19" sqref="D19:N19"/>
    </sheetView>
  </sheetViews>
  <sheetFormatPr baseColWidth="10" defaultColWidth="7.33203125" defaultRowHeight="13.8" x14ac:dyDescent="0.3"/>
  <cols>
    <col min="1" max="1" width="53.44140625" style="3" customWidth="1"/>
    <col min="2" max="10" width="8.109375" style="3" customWidth="1"/>
    <col min="11" max="11" width="9.88671875" style="3" customWidth="1"/>
    <col min="12" max="12" width="8.88671875" style="3" customWidth="1"/>
    <col min="13" max="13" width="8.44140625" style="3" customWidth="1"/>
    <col min="14" max="14" width="9.44140625" style="3" customWidth="1"/>
    <col min="15" max="15" width="9.5546875" style="39" customWidth="1"/>
    <col min="16" max="16" width="16.44140625" style="3" customWidth="1"/>
    <col min="17" max="17" width="2.109375" style="62" customWidth="1"/>
    <col min="18" max="18" width="7.33203125" style="306" hidden="1" customWidth="1"/>
    <col min="19" max="19" width="7.44140625" style="77" customWidth="1"/>
    <col min="20" max="20" width="10.5546875" style="77" customWidth="1"/>
    <col min="21" max="21" width="7.44140625" style="77" bestFit="1" customWidth="1"/>
    <col min="22" max="22" width="7.88671875" style="78" bestFit="1" customWidth="1"/>
    <col min="23" max="23" width="33.33203125" style="77" customWidth="1"/>
    <col min="24" max="16384" width="7.33203125" style="3"/>
  </cols>
  <sheetData>
    <row r="1" spans="1:23" ht="17.25" customHeight="1" x14ac:dyDescent="0.3">
      <c r="A1" s="549" t="s">
        <v>452</v>
      </c>
      <c r="B1" s="549"/>
      <c r="C1" s="2"/>
      <c r="D1" s="2"/>
      <c r="E1"/>
      <c r="F1"/>
      <c r="G1"/>
      <c r="H1"/>
      <c r="I1"/>
      <c r="J1"/>
      <c r="N1" s="4" t="s">
        <v>1</v>
      </c>
      <c r="O1" s="5"/>
      <c r="S1" s="69"/>
      <c r="T1" s="69"/>
      <c r="U1" s="69"/>
      <c r="V1" s="70"/>
      <c r="W1" s="69"/>
    </row>
    <row r="2" spans="1:23" ht="13.5" customHeight="1" x14ac:dyDescent="0.3">
      <c r="A2" s="1" t="s">
        <v>453</v>
      </c>
      <c r="B2" s="1"/>
      <c r="C2" s="2"/>
      <c r="D2" s="2"/>
      <c r="E2"/>
      <c r="F2"/>
      <c r="G2"/>
      <c r="H2"/>
      <c r="I2"/>
      <c r="J2"/>
      <c r="M2" s="4"/>
      <c r="N2" s="4" t="s">
        <v>3</v>
      </c>
      <c r="O2" s="5"/>
      <c r="S2" s="69"/>
      <c r="T2" s="69"/>
      <c r="U2" s="69"/>
      <c r="V2" s="70"/>
      <c r="W2" s="69"/>
    </row>
    <row r="3" spans="1:23" ht="15.6" x14ac:dyDescent="0.3">
      <c r="A3" s="549" t="s">
        <v>454</v>
      </c>
      <c r="B3" s="549"/>
      <c r="C3" s="2"/>
      <c r="D3" s="2"/>
      <c r="E3"/>
      <c r="F3"/>
      <c r="G3"/>
      <c r="H3"/>
      <c r="I3"/>
      <c r="J3"/>
      <c r="K3" s="5"/>
      <c r="L3" s="5"/>
      <c r="M3" s="5"/>
      <c r="N3" s="5"/>
      <c r="O3" s="5"/>
      <c r="S3" s="69"/>
      <c r="T3" s="69"/>
      <c r="U3" s="69"/>
      <c r="V3" s="70"/>
      <c r="W3" s="69"/>
    </row>
    <row r="4" spans="1:23" ht="33.6" customHeight="1" x14ac:dyDescent="0.3">
      <c r="A4" s="547" t="s">
        <v>455</v>
      </c>
      <c r="B4" s="548"/>
      <c r="C4" s="7"/>
      <c r="D4" s="7"/>
      <c r="E4" s="8"/>
      <c r="F4" s="8"/>
      <c r="G4" s="8"/>
      <c r="H4" s="8"/>
      <c r="I4" s="8"/>
      <c r="J4" s="8"/>
      <c r="K4" s="9"/>
      <c r="L4" s="9"/>
      <c r="M4" s="9"/>
      <c r="N4" s="9"/>
      <c r="O4" s="38"/>
      <c r="S4" s="69"/>
      <c r="T4" s="69"/>
      <c r="U4" s="69"/>
      <c r="V4" s="70"/>
      <c r="W4" s="69"/>
    </row>
    <row r="5" spans="1:23" x14ac:dyDescent="0.3">
      <c r="B5" s="9"/>
      <c r="C5" s="9"/>
      <c r="D5" s="9"/>
      <c r="E5" s="9"/>
      <c r="F5" s="9"/>
      <c r="G5" s="9"/>
      <c r="H5" s="9"/>
      <c r="I5" s="9"/>
      <c r="J5" s="9"/>
      <c r="K5" s="9"/>
      <c r="L5" s="9"/>
      <c r="M5" s="9"/>
      <c r="N5" s="9"/>
      <c r="O5" s="38"/>
      <c r="S5" s="69"/>
      <c r="T5" s="69"/>
      <c r="U5" s="69"/>
      <c r="V5" s="70"/>
      <c r="W5" s="69"/>
    </row>
    <row r="6" spans="1:23" ht="15.6" x14ac:dyDescent="0.3">
      <c r="A6" s="6" t="s">
        <v>232</v>
      </c>
      <c r="B6" s="9"/>
      <c r="C6" s="9"/>
      <c r="D6" s="9"/>
      <c r="E6" s="9"/>
      <c r="F6" s="9"/>
      <c r="G6" s="9"/>
      <c r="H6" s="9"/>
      <c r="I6" s="9"/>
      <c r="J6" s="9"/>
      <c r="K6" s="9"/>
      <c r="L6" s="9"/>
      <c r="M6" s="9"/>
      <c r="N6" s="9"/>
      <c r="O6" s="38"/>
      <c r="S6" s="69"/>
      <c r="T6" s="69"/>
      <c r="U6" s="69"/>
      <c r="V6" s="70"/>
      <c r="W6" s="69"/>
    </row>
    <row r="7" spans="1:23" x14ac:dyDescent="0.3">
      <c r="A7" s="10"/>
      <c r="B7" s="9"/>
      <c r="C7" s="9"/>
      <c r="D7" s="9"/>
      <c r="E7" s="9"/>
      <c r="F7" s="9"/>
      <c r="G7" s="9"/>
      <c r="H7" s="9"/>
      <c r="I7" s="9"/>
      <c r="J7" s="9"/>
      <c r="K7" s="9"/>
      <c r="L7" s="9"/>
      <c r="M7" s="9"/>
      <c r="N7" s="9"/>
      <c r="O7" s="38"/>
      <c r="S7" s="69"/>
      <c r="T7" s="69"/>
      <c r="U7" s="69"/>
      <c r="V7" s="70"/>
      <c r="W7" s="69"/>
    </row>
    <row r="8" spans="1:23" x14ac:dyDescent="0.3">
      <c r="A8" s="10"/>
      <c r="B8" s="9"/>
      <c r="C8" s="9"/>
      <c r="D8" s="9"/>
      <c r="E8" s="9"/>
      <c r="F8" s="9"/>
      <c r="G8" s="9"/>
      <c r="H8" s="9"/>
      <c r="I8" s="9"/>
      <c r="J8" s="9"/>
      <c r="K8" s="9"/>
      <c r="L8" s="9"/>
      <c r="M8" s="9"/>
      <c r="N8" s="9"/>
      <c r="O8" s="38"/>
      <c r="S8" s="69"/>
      <c r="T8" s="69"/>
      <c r="U8" s="69"/>
      <c r="V8" s="70"/>
      <c r="W8" s="69"/>
    </row>
    <row r="9" spans="1:23" x14ac:dyDescent="0.3">
      <c r="A9" s="10"/>
      <c r="B9" s="9"/>
      <c r="C9" s="9"/>
      <c r="D9" s="9"/>
      <c r="E9" s="9"/>
      <c r="F9" s="9"/>
      <c r="G9" s="9"/>
      <c r="H9" s="9"/>
      <c r="I9" s="9"/>
      <c r="J9" s="9"/>
      <c r="K9" s="9"/>
      <c r="L9" s="9"/>
      <c r="M9" s="9"/>
      <c r="N9" s="9"/>
      <c r="O9" s="38"/>
      <c r="S9" s="69"/>
      <c r="T9" s="69"/>
      <c r="U9" s="69"/>
      <c r="V9" s="70"/>
      <c r="W9" s="69"/>
    </row>
    <row r="10" spans="1:23" x14ac:dyDescent="0.3">
      <c r="S10" s="69"/>
      <c r="T10" s="69"/>
      <c r="U10" s="69"/>
      <c r="V10" s="70"/>
      <c r="W10" s="69"/>
    </row>
    <row r="11" spans="1:23" ht="19.5" customHeight="1" x14ac:dyDescent="0.3">
      <c r="A11" s="555" t="s">
        <v>263</v>
      </c>
      <c r="B11" s="555"/>
      <c r="C11" s="555"/>
      <c r="D11" s="555"/>
      <c r="E11" s="555"/>
      <c r="F11" s="555"/>
      <c r="G11" s="555"/>
      <c r="H11" s="555"/>
      <c r="I11" s="555"/>
      <c r="J11" s="555"/>
      <c r="K11" s="555"/>
      <c r="L11" s="555"/>
      <c r="M11" s="555"/>
      <c r="N11" s="555"/>
      <c r="O11" s="555"/>
      <c r="P11" s="40"/>
      <c r="S11" s="69"/>
      <c r="T11" s="69"/>
      <c r="U11" s="69"/>
      <c r="V11" s="70"/>
      <c r="W11" s="69"/>
    </row>
    <row r="12" spans="1:23" ht="1.5" customHeight="1" thickBot="1" x14ac:dyDescent="0.35">
      <c r="A12" s="11"/>
      <c r="B12" s="11"/>
      <c r="C12" s="11"/>
      <c r="D12" s="11"/>
      <c r="E12" s="11"/>
      <c r="F12" s="11"/>
      <c r="G12" s="11"/>
      <c r="H12" s="11"/>
      <c r="I12" s="11"/>
      <c r="J12" s="11"/>
      <c r="K12" s="11"/>
      <c r="L12" s="11"/>
      <c r="M12" s="11"/>
      <c r="N12" s="11"/>
      <c r="O12" s="11"/>
      <c r="S12" s="69"/>
      <c r="T12" s="69"/>
      <c r="U12" s="69"/>
      <c r="V12" s="70"/>
      <c r="W12" s="69"/>
    </row>
    <row r="13" spans="1:23" s="42" customFormat="1" ht="20.25" hidden="1" customHeight="1" thickBot="1" x14ac:dyDescent="0.35">
      <c r="A13" s="434" t="s">
        <v>5</v>
      </c>
      <c r="B13" s="556">
        <f>'Info District'!G11</f>
        <v>2025</v>
      </c>
      <c r="C13" s="557"/>
      <c r="E13" s="550"/>
      <c r="F13" s="550"/>
      <c r="G13" s="550"/>
      <c r="H13" s="550"/>
      <c r="I13" s="550"/>
      <c r="J13" s="554"/>
      <c r="Q13" s="63"/>
      <c r="R13" s="307"/>
      <c r="S13" s="71"/>
      <c r="T13" s="71"/>
      <c r="U13" s="71"/>
      <c r="V13" s="72"/>
      <c r="W13" s="71"/>
    </row>
    <row r="14" spans="1:23" s="42" customFormat="1" ht="7.5" hidden="1" customHeight="1" thickBot="1" x14ac:dyDescent="0.35">
      <c r="A14" s="434"/>
      <c r="B14" s="13"/>
      <c r="C14" s="13"/>
      <c r="D14" s="13"/>
      <c r="O14" s="15"/>
      <c r="Q14" s="63"/>
      <c r="R14" s="307"/>
      <c r="S14" s="71"/>
      <c r="T14" s="71"/>
      <c r="U14" s="71"/>
      <c r="V14" s="72"/>
      <c r="W14" s="71"/>
    </row>
    <row r="15" spans="1:23" s="42" customFormat="1" ht="16.5" hidden="1" customHeight="1" thickBot="1" x14ac:dyDescent="0.35">
      <c r="A15" s="434" t="s">
        <v>7</v>
      </c>
      <c r="B15" s="558" t="str">
        <f>'Info District'!G12</f>
        <v>PLATEAUX</v>
      </c>
      <c r="C15" s="559"/>
      <c r="D15" s="550" t="s">
        <v>8</v>
      </c>
      <c r="E15" s="550"/>
      <c r="F15" s="550"/>
      <c r="G15" s="551" t="str">
        <f>'Info District'!G13</f>
        <v>Agou</v>
      </c>
      <c r="H15" s="552"/>
      <c r="I15" s="553"/>
      <c r="L15" s="11"/>
      <c r="M15" s="11"/>
      <c r="N15" s="11"/>
      <c r="O15" s="11"/>
      <c r="P15" s="11"/>
      <c r="Q15" s="63"/>
      <c r="R15" s="307"/>
      <c r="S15" s="71"/>
      <c r="T15" s="71"/>
      <c r="U15" s="71"/>
      <c r="V15" s="73"/>
      <c r="W15" s="71"/>
    </row>
    <row r="16" spans="1:23" s="42" customFormat="1" ht="3.75" hidden="1" customHeight="1" thickBot="1" x14ac:dyDescent="0.35">
      <c r="A16" s="139"/>
      <c r="B16" s="15"/>
      <c r="C16" s="15"/>
      <c r="D16" s="15"/>
      <c r="E16" s="15"/>
      <c r="K16" s="15"/>
      <c r="L16" s="15"/>
      <c r="M16" s="15"/>
      <c r="O16" s="15"/>
      <c r="Q16" s="63"/>
      <c r="R16" s="307"/>
      <c r="S16" s="71"/>
      <c r="T16" s="71"/>
      <c r="U16" s="71"/>
      <c r="V16" s="72"/>
      <c r="W16" s="71"/>
    </row>
    <row r="17" spans="1:27" s="42" customFormat="1" ht="18" hidden="1" customHeight="1" thickBot="1" x14ac:dyDescent="0.35">
      <c r="A17" s="434" t="s">
        <v>9</v>
      </c>
      <c r="B17" s="556" t="str">
        <f>'Info District'!G17</f>
        <v>Avril à Juin 2025</v>
      </c>
      <c r="C17" s="560"/>
      <c r="D17" s="560"/>
      <c r="E17" s="557"/>
      <c r="G17" s="550" t="s">
        <v>11</v>
      </c>
      <c r="H17" s="550"/>
      <c r="I17" s="550"/>
      <c r="J17" s="550"/>
      <c r="K17" s="554"/>
      <c r="L17" s="551" t="str">
        <f>'Info District'!G18</f>
        <v>Juillet à Septembre 2025</v>
      </c>
      <c r="M17" s="552"/>
      <c r="N17" s="552"/>
      <c r="O17" s="552"/>
      <c r="P17" s="553"/>
      <c r="Q17" s="63"/>
      <c r="R17" s="307"/>
      <c r="S17" s="71"/>
      <c r="T17" s="71"/>
      <c r="U17" s="71"/>
      <c r="V17" s="72"/>
      <c r="W17" s="71"/>
    </row>
    <row r="18" spans="1:27" s="9" customFormat="1" ht="2.25" hidden="1" customHeight="1" thickBot="1" x14ac:dyDescent="0.3">
      <c r="B18" s="43"/>
      <c r="C18" s="43"/>
      <c r="D18" s="43"/>
      <c r="E18" s="44"/>
      <c r="F18" s="43"/>
      <c r="G18" s="45"/>
      <c r="H18" s="45"/>
      <c r="I18" s="45"/>
      <c r="J18" s="45"/>
      <c r="K18" s="45"/>
      <c r="L18" s="45"/>
      <c r="M18" s="45"/>
      <c r="O18" s="38"/>
      <c r="Q18" s="64"/>
      <c r="R18" s="308"/>
      <c r="S18" s="74"/>
      <c r="T18" s="74"/>
      <c r="U18" s="74"/>
      <c r="V18" s="75"/>
      <c r="W18" s="74"/>
    </row>
    <row r="19" spans="1:27" s="9" customFormat="1" ht="21" customHeight="1" thickBot="1" x14ac:dyDescent="0.35">
      <c r="A19" s="532" t="s">
        <v>12</v>
      </c>
      <c r="B19" s="532"/>
      <c r="C19" s="533"/>
      <c r="D19" s="538"/>
      <c r="E19" s="539"/>
      <c r="F19" s="539"/>
      <c r="G19" s="539"/>
      <c r="H19" s="539"/>
      <c r="I19" s="539"/>
      <c r="J19" s="539"/>
      <c r="K19" s="539"/>
      <c r="L19" s="539"/>
      <c r="M19" s="539"/>
      <c r="N19" s="540"/>
      <c r="O19" s="11"/>
      <c r="P19" s="241" t="str">
        <f>'Info District'!H17</f>
        <v>T2</v>
      </c>
      <c r="Q19" s="65"/>
      <c r="R19" s="309"/>
      <c r="S19" s="535" t="s">
        <v>96</v>
      </c>
      <c r="T19" s="536"/>
      <c r="U19" s="536"/>
      <c r="V19" s="536"/>
      <c r="W19" s="537"/>
    </row>
    <row r="20" spans="1:27" s="9" customFormat="1" ht="4.5" customHeight="1" thickBot="1" x14ac:dyDescent="0.35">
      <c r="A20" s="12"/>
      <c r="B20" s="12"/>
      <c r="C20" s="12"/>
      <c r="D20" s="12"/>
      <c r="E20" s="12"/>
      <c r="F20" s="12"/>
      <c r="G20" s="13"/>
      <c r="H20" s="13"/>
      <c r="I20" s="13"/>
      <c r="J20" s="13"/>
      <c r="K20" s="13"/>
      <c r="L20" s="14"/>
      <c r="M20" s="14"/>
      <c r="N20" s="14"/>
      <c r="O20" s="14"/>
      <c r="Q20" s="64"/>
      <c r="R20" s="308"/>
      <c r="S20" s="146"/>
      <c r="T20" s="74"/>
      <c r="U20" s="74"/>
      <c r="V20" s="76"/>
      <c r="W20" s="147"/>
    </row>
    <row r="21" spans="1:27" s="9" customFormat="1" ht="32.25" customHeight="1" thickBot="1" x14ac:dyDescent="0.35">
      <c r="A21" s="532" t="s">
        <v>240</v>
      </c>
      <c r="B21" s="532"/>
      <c r="C21" s="533"/>
      <c r="D21" s="543" t="s">
        <v>264</v>
      </c>
      <c r="E21" s="544"/>
      <c r="F21" s="545"/>
      <c r="G21" s="534" t="s">
        <v>6</v>
      </c>
      <c r="H21" s="534"/>
      <c r="I21" s="534"/>
      <c r="J21" s="534"/>
      <c r="K21" s="534"/>
      <c r="L21" s="546"/>
      <c r="M21" s="539"/>
      <c r="N21" s="539"/>
      <c r="O21" s="539"/>
      <c r="P21" s="540"/>
      <c r="Q21" s="64"/>
      <c r="R21" s="308"/>
      <c r="S21" s="146"/>
      <c r="T21" s="74"/>
      <c r="U21" s="74"/>
      <c r="V21" s="76"/>
      <c r="W21" s="147"/>
    </row>
    <row r="22" spans="1:27" s="9" customFormat="1" ht="6" customHeight="1" x14ac:dyDescent="0.3">
      <c r="A22" s="12"/>
      <c r="B22" s="12"/>
      <c r="C22" s="12"/>
      <c r="D22" s="12"/>
      <c r="E22" s="12"/>
      <c r="F22" s="12"/>
      <c r="G22" s="534"/>
      <c r="H22" s="534"/>
      <c r="I22" s="534"/>
      <c r="J22" s="534"/>
      <c r="K22" s="534"/>
      <c r="L22" s="14"/>
      <c r="M22" s="14"/>
      <c r="N22" s="14"/>
      <c r="O22" s="14"/>
      <c r="Q22" s="64"/>
      <c r="R22" s="308"/>
      <c r="S22" s="146"/>
      <c r="T22" s="74"/>
      <c r="U22" s="74"/>
      <c r="V22" s="76"/>
      <c r="W22" s="147"/>
    </row>
    <row r="23" spans="1:27" s="9" customFormat="1" ht="3.75" customHeight="1" thickBot="1" x14ac:dyDescent="0.35">
      <c r="A23" s="12"/>
      <c r="B23" s="12"/>
      <c r="C23" s="12"/>
      <c r="D23" s="12"/>
      <c r="E23" s="12"/>
      <c r="F23" s="12"/>
      <c r="G23" s="13"/>
      <c r="H23" s="13"/>
      <c r="I23" s="13"/>
      <c r="J23" s="13"/>
      <c r="K23" s="13"/>
      <c r="L23" s="14"/>
      <c r="M23" s="14"/>
      <c r="N23" s="14"/>
      <c r="O23" s="14"/>
      <c r="Q23" s="64"/>
      <c r="R23" s="308"/>
      <c r="S23" s="146"/>
      <c r="T23" s="74"/>
      <c r="U23" s="74"/>
      <c r="V23" s="76"/>
      <c r="W23" s="147"/>
    </row>
    <row r="24" spans="1:27" ht="76.5" customHeight="1" thickBot="1" x14ac:dyDescent="0.35">
      <c r="A24" s="541" t="s">
        <v>13</v>
      </c>
      <c r="B24" s="16" t="s">
        <v>14</v>
      </c>
      <c r="C24" s="108" t="s">
        <v>15</v>
      </c>
      <c r="D24" s="118" t="s">
        <v>16</v>
      </c>
      <c r="E24" s="117" t="s">
        <v>17</v>
      </c>
      <c r="F24" s="351" t="s">
        <v>18</v>
      </c>
      <c r="G24" s="16" t="s">
        <v>233</v>
      </c>
      <c r="H24" s="16" t="s">
        <v>234</v>
      </c>
      <c r="I24" s="16" t="s">
        <v>19</v>
      </c>
      <c r="J24" s="16" t="s">
        <v>20</v>
      </c>
      <c r="K24" s="108" t="s">
        <v>21</v>
      </c>
      <c r="L24" s="136" t="s">
        <v>22</v>
      </c>
      <c r="M24" s="137" t="s">
        <v>236</v>
      </c>
      <c r="N24" s="138" t="s">
        <v>23</v>
      </c>
      <c r="O24" s="109" t="s">
        <v>39</v>
      </c>
      <c r="P24" s="16" t="s">
        <v>40</v>
      </c>
      <c r="S24" s="148" t="s">
        <v>237</v>
      </c>
      <c r="T24" s="140" t="s">
        <v>93</v>
      </c>
      <c r="U24" s="140" t="s">
        <v>239</v>
      </c>
      <c r="V24" s="140" t="s">
        <v>238</v>
      </c>
      <c r="W24" s="149" t="s">
        <v>97</v>
      </c>
    </row>
    <row r="25" spans="1:27" s="47" customFormat="1" ht="31.2" customHeight="1" x14ac:dyDescent="0.3">
      <c r="A25" s="542"/>
      <c r="B25" s="46" t="s">
        <v>24</v>
      </c>
      <c r="C25" s="46" t="s">
        <v>25</v>
      </c>
      <c r="D25" s="112" t="s">
        <v>26</v>
      </c>
      <c r="E25" s="46" t="s">
        <v>27</v>
      </c>
      <c r="F25" s="46"/>
      <c r="G25" s="46" t="s">
        <v>28</v>
      </c>
      <c r="H25" s="46"/>
      <c r="I25" s="46" t="s">
        <v>29</v>
      </c>
      <c r="J25" s="46"/>
      <c r="K25" s="131" t="s">
        <v>235</v>
      </c>
      <c r="L25" s="133"/>
      <c r="M25" s="134"/>
      <c r="N25" s="135"/>
      <c r="O25" s="132" t="s">
        <v>30</v>
      </c>
      <c r="P25" s="46"/>
      <c r="Q25" s="66"/>
      <c r="R25" s="310"/>
      <c r="S25" s="150"/>
      <c r="T25" s="67" t="s">
        <v>94</v>
      </c>
      <c r="U25" s="67" t="s">
        <v>95</v>
      </c>
      <c r="V25" s="94"/>
      <c r="W25" s="151" t="str">
        <f>IF(J26&lt;=0,"",IF(J26=90,$X$26))</f>
        <v/>
      </c>
      <c r="X25" s="37" t="s">
        <v>98</v>
      </c>
    </row>
    <row r="26" spans="1:27" ht="31.2" customHeight="1" x14ac:dyDescent="0.3">
      <c r="A26" s="322" t="str">
        <f>CDT!B26</f>
        <v>Artéméther-Luméfantrine 6cp (AL)</v>
      </c>
      <c r="B26" s="247"/>
      <c r="C26" s="248"/>
      <c r="D26" s="302" t="str">
        <f>IF(B26&lt;&gt;"",B26+C26,"")</f>
        <v/>
      </c>
      <c r="E26" s="249"/>
      <c r="F26" s="247"/>
      <c r="G26" s="247"/>
      <c r="H26" s="247"/>
      <c r="I26" s="247"/>
      <c r="J26" s="247"/>
      <c r="K26" s="248"/>
      <c r="L26" s="431" t="str">
        <f>IF(B26&lt;&gt;"",IF(J26=0,E26,((E26*90)/(90-J26))),"0")</f>
        <v>0</v>
      </c>
      <c r="M26" s="428" t="str">
        <f>IF(B26&lt;&gt;"",((E26/S26)*30),"0")</f>
        <v>0</v>
      </c>
      <c r="N26" s="250" t="str">
        <f>IF(B26&lt;&gt;"",IF(J26=0,((E26+L26)-K26),((M26*6)-K26)),"0")</f>
        <v>0</v>
      </c>
      <c r="O26" s="251"/>
      <c r="P26" s="313"/>
      <c r="R26" s="312">
        <f>+L26+N26</f>
        <v>0</v>
      </c>
      <c r="S26" s="152">
        <f>(90-J26)</f>
        <v>90</v>
      </c>
      <c r="T26" s="68" t="e">
        <f t="shared" ref="T26:T47" si="0">D26-(E26+G26+I26+H26)</f>
        <v>#VALUE!</v>
      </c>
      <c r="U26" s="68" t="e">
        <f>K26-T26</f>
        <v>#VALUE!</v>
      </c>
      <c r="V26" s="95">
        <v>6</v>
      </c>
      <c r="W26" s="153" t="e">
        <f t="shared" ref="W26:W50" si="1">IF(U26=0,"",$X$25)</f>
        <v>#VALUE!</v>
      </c>
      <c r="X26" s="37" t="s">
        <v>203</v>
      </c>
      <c r="Y26" s="107">
        <f>+O26</f>
        <v>0</v>
      </c>
    </row>
    <row r="27" spans="1:27" ht="31.2" customHeight="1" x14ac:dyDescent="0.3">
      <c r="A27" s="322" t="str">
        <f>CDT!B27</f>
        <v>Artéméther-Luméfantrine 12cp (AL)</v>
      </c>
      <c r="B27" s="247"/>
      <c r="C27" s="248"/>
      <c r="D27" s="302" t="str">
        <f t="shared" ref="D27" si="2">IF(B27&lt;&gt;"",B27+C27,"")</f>
        <v/>
      </c>
      <c r="E27" s="249"/>
      <c r="F27" s="247"/>
      <c r="G27" s="247"/>
      <c r="H27" s="247"/>
      <c r="I27" s="247"/>
      <c r="J27" s="247"/>
      <c r="K27" s="248"/>
      <c r="L27" s="431" t="str">
        <f t="shared" ref="L27:L49" si="3">IF(B27&lt;&gt;"",IF(J27=0,E27,((E27*90)/(90-J27))),"0")</f>
        <v>0</v>
      </c>
      <c r="M27" s="428" t="str">
        <f t="shared" ref="M27:M49" si="4">IF(B27&lt;&gt;"",((E27/S27)*30),"0")</f>
        <v>0</v>
      </c>
      <c r="N27" s="250" t="str">
        <f t="shared" ref="N27:N49" si="5">IF(B27&lt;&gt;"",IF(J27=0,((E27+L27)-K27),((M27*6)-K27)),"0")</f>
        <v>0</v>
      </c>
      <c r="O27" s="251"/>
      <c r="P27" s="247"/>
      <c r="R27" s="312">
        <f t="shared" ref="R27:R49" si="6">+L27+N27</f>
        <v>0</v>
      </c>
      <c r="S27" s="152">
        <f t="shared" ref="S27:S49" si="7">(90-J27)</f>
        <v>90</v>
      </c>
      <c r="T27" s="68" t="e">
        <f t="shared" si="0"/>
        <v>#VALUE!</v>
      </c>
      <c r="U27" s="68" t="e">
        <f t="shared" ref="U27:U49" si="8">K27-T27</f>
        <v>#VALUE!</v>
      </c>
      <c r="V27" s="95">
        <v>12</v>
      </c>
      <c r="W27" s="153" t="e">
        <f t="shared" si="1"/>
        <v>#VALUE!</v>
      </c>
      <c r="Y27" s="107">
        <f t="shared" ref="Y27:Y48" si="9">+O27</f>
        <v>0</v>
      </c>
    </row>
    <row r="28" spans="1:27" ht="31.2" customHeight="1" x14ac:dyDescent="0.3">
      <c r="A28" s="322" t="str">
        <f>CDT!B28</f>
        <v>Artéméther-Luméfantrine 18cp (AL)</v>
      </c>
      <c r="B28" s="247"/>
      <c r="C28" s="248"/>
      <c r="D28" s="302" t="str">
        <f>IF(B28&lt;&gt;"",B28+C28,"")</f>
        <v/>
      </c>
      <c r="E28" s="249"/>
      <c r="F28" s="247"/>
      <c r="G28" s="247"/>
      <c r="H28" s="247"/>
      <c r="I28" s="247"/>
      <c r="J28" s="247"/>
      <c r="K28" s="248"/>
      <c r="L28" s="431" t="str">
        <f t="shared" si="3"/>
        <v>0</v>
      </c>
      <c r="M28" s="428" t="str">
        <f t="shared" si="4"/>
        <v>0</v>
      </c>
      <c r="N28" s="250" t="str">
        <f t="shared" si="5"/>
        <v>0</v>
      </c>
      <c r="O28" s="251"/>
      <c r="P28" s="247"/>
      <c r="R28" s="312">
        <f t="shared" si="6"/>
        <v>0</v>
      </c>
      <c r="S28" s="152">
        <f t="shared" si="7"/>
        <v>90</v>
      </c>
      <c r="T28" s="68" t="e">
        <f t="shared" si="0"/>
        <v>#VALUE!</v>
      </c>
      <c r="U28" s="68" t="e">
        <f t="shared" si="8"/>
        <v>#VALUE!</v>
      </c>
      <c r="V28" s="95">
        <v>18</v>
      </c>
      <c r="W28" s="153" t="e">
        <f t="shared" si="1"/>
        <v>#VALUE!</v>
      </c>
      <c r="Y28" s="107">
        <f t="shared" si="9"/>
        <v>0</v>
      </c>
    </row>
    <row r="29" spans="1:27" ht="31.2" customHeight="1" x14ac:dyDescent="0.3">
      <c r="A29" s="322" t="str">
        <f>CDT!B29</f>
        <v>Artéméther-Luméfantrine 24cp (AL)</v>
      </c>
      <c r="B29" s="247"/>
      <c r="C29" s="248"/>
      <c r="D29" s="302" t="str">
        <f>IF(B29&lt;&gt;"",B29+C29,"")</f>
        <v/>
      </c>
      <c r="E29" s="249"/>
      <c r="F29" s="247"/>
      <c r="G29" s="247"/>
      <c r="H29" s="247"/>
      <c r="I29" s="247"/>
      <c r="J29" s="247"/>
      <c r="K29" s="248"/>
      <c r="L29" s="431" t="str">
        <f t="shared" si="3"/>
        <v>0</v>
      </c>
      <c r="M29" s="428" t="str">
        <f t="shared" si="4"/>
        <v>0</v>
      </c>
      <c r="N29" s="250" t="str">
        <f t="shared" si="5"/>
        <v>0</v>
      </c>
      <c r="O29" s="251"/>
      <c r="P29" s="247"/>
      <c r="R29" s="312">
        <f t="shared" si="6"/>
        <v>0</v>
      </c>
      <c r="S29" s="152">
        <f t="shared" si="7"/>
        <v>90</v>
      </c>
      <c r="T29" s="68" t="e">
        <f t="shared" si="0"/>
        <v>#VALUE!</v>
      </c>
      <c r="U29" s="68" t="e">
        <f t="shared" si="8"/>
        <v>#VALUE!</v>
      </c>
      <c r="V29" s="95">
        <v>24</v>
      </c>
      <c r="W29" s="153" t="e">
        <f t="shared" si="1"/>
        <v>#VALUE!</v>
      </c>
      <c r="Y29" s="107">
        <f t="shared" si="9"/>
        <v>0</v>
      </c>
    </row>
    <row r="30" spans="1:27" ht="31.2" customHeight="1" x14ac:dyDescent="0.3">
      <c r="A30" s="322" t="str">
        <f>CDT!B30</f>
        <v>Artéméther injectable 40 mg</v>
      </c>
      <c r="B30" s="247"/>
      <c r="C30" s="248"/>
      <c r="D30" s="302" t="str">
        <f t="shared" ref="D30:D49" si="10">IF(B30&lt;&gt;"",B30+C30,"")</f>
        <v/>
      </c>
      <c r="E30" s="249"/>
      <c r="F30" s="247"/>
      <c r="G30" s="247"/>
      <c r="H30" s="247"/>
      <c r="I30" s="247"/>
      <c r="J30" s="247"/>
      <c r="K30" s="248"/>
      <c r="L30" s="431" t="str">
        <f t="shared" si="3"/>
        <v>0</v>
      </c>
      <c r="M30" s="428" t="str">
        <f t="shared" si="4"/>
        <v>0</v>
      </c>
      <c r="N30" s="250" t="str">
        <f t="shared" si="5"/>
        <v>0</v>
      </c>
      <c r="O30" s="251"/>
      <c r="P30" s="247"/>
      <c r="R30" s="312">
        <f t="shared" si="6"/>
        <v>0</v>
      </c>
      <c r="S30" s="152">
        <f t="shared" si="7"/>
        <v>90</v>
      </c>
      <c r="T30" s="68" t="e">
        <f t="shared" si="0"/>
        <v>#VALUE!</v>
      </c>
      <c r="U30" s="68" t="e">
        <f t="shared" si="8"/>
        <v>#VALUE!</v>
      </c>
      <c r="V30" s="95">
        <v>1</v>
      </c>
      <c r="W30" s="153" t="e">
        <f t="shared" si="1"/>
        <v>#VALUE!</v>
      </c>
      <c r="Y30" s="107">
        <f t="shared" si="9"/>
        <v>0</v>
      </c>
    </row>
    <row r="31" spans="1:27" ht="34.5" customHeight="1" x14ac:dyDescent="0.3">
      <c r="A31" s="322" t="str">
        <f>CDT!B31</f>
        <v>Artéméther injectable 80 mg</v>
      </c>
      <c r="B31" s="247"/>
      <c r="C31" s="248"/>
      <c r="D31" s="302" t="str">
        <f t="shared" si="10"/>
        <v/>
      </c>
      <c r="E31" s="249"/>
      <c r="F31" s="247"/>
      <c r="G31" s="247"/>
      <c r="H31" s="247"/>
      <c r="I31" s="247"/>
      <c r="J31" s="247"/>
      <c r="K31" s="248"/>
      <c r="L31" s="431" t="str">
        <f t="shared" si="3"/>
        <v>0</v>
      </c>
      <c r="M31" s="428" t="str">
        <f t="shared" si="4"/>
        <v>0</v>
      </c>
      <c r="N31" s="250" t="str">
        <f t="shared" si="5"/>
        <v>0</v>
      </c>
      <c r="O31" s="251"/>
      <c r="P31" s="247"/>
      <c r="R31" s="312">
        <f t="shared" si="6"/>
        <v>0</v>
      </c>
      <c r="S31" s="152">
        <f t="shared" si="7"/>
        <v>90</v>
      </c>
      <c r="T31" s="68" t="e">
        <f t="shared" si="0"/>
        <v>#VALUE!</v>
      </c>
      <c r="U31" s="68" t="e">
        <f t="shared" si="8"/>
        <v>#VALUE!</v>
      </c>
      <c r="V31" s="95">
        <v>1</v>
      </c>
      <c r="W31" s="153" t="e">
        <f t="shared" si="1"/>
        <v>#VALUE!</v>
      </c>
      <c r="Y31" s="107">
        <f t="shared" si="9"/>
        <v>0</v>
      </c>
    </row>
    <row r="32" spans="1:27" ht="34.5" customHeight="1" x14ac:dyDescent="0.3">
      <c r="A32" s="435" t="str">
        <f>CDT!B32</f>
        <v>Artésunate injectable 60 mg</v>
      </c>
      <c r="B32" s="247"/>
      <c r="C32" s="248"/>
      <c r="D32" s="302" t="str">
        <f t="shared" si="10"/>
        <v/>
      </c>
      <c r="E32" s="249"/>
      <c r="F32" s="247"/>
      <c r="G32" s="247"/>
      <c r="H32" s="247"/>
      <c r="I32" s="247"/>
      <c r="J32" s="247"/>
      <c r="K32" s="248"/>
      <c r="L32" s="438" t="str">
        <f t="shared" si="3"/>
        <v>0</v>
      </c>
      <c r="M32" s="314" t="str">
        <f>IF(B32&lt;&gt;"",((E32/S32:S32)*30),"0")</f>
        <v>0</v>
      </c>
      <c r="N32" s="432" t="str">
        <f>IF(B32&lt;&gt;"",IF(J32=0,AA32,IF(J32&gt;0,((M32/30)*J32)+AA32)),"0")</f>
        <v>0</v>
      </c>
      <c r="O32" s="433"/>
      <c r="P32" s="247"/>
      <c r="R32" s="312">
        <f t="shared" si="6"/>
        <v>0</v>
      </c>
      <c r="S32" s="429">
        <f t="shared" si="7"/>
        <v>90</v>
      </c>
      <c r="T32" s="436" t="e">
        <f>D32-(E32+G32+I32+H32)</f>
        <v>#VALUE!</v>
      </c>
      <c r="U32" s="436" t="e">
        <f t="shared" si="8"/>
        <v>#VALUE!</v>
      </c>
      <c r="V32" s="430">
        <v>1</v>
      </c>
      <c r="W32" s="437" t="e">
        <f t="shared" si="1"/>
        <v>#VALUE!</v>
      </c>
      <c r="Y32" s="107">
        <f t="shared" si="9"/>
        <v>0</v>
      </c>
      <c r="AA32" s="3">
        <f>((F32*10)+L32-K32)</f>
        <v>0</v>
      </c>
    </row>
    <row r="33" spans="1:25" ht="34.5" customHeight="1" x14ac:dyDescent="0.3">
      <c r="A33" s="322" t="str">
        <f>CDT!B33</f>
        <v xml:space="preserve"> Sulfadoxine Pyriméthamine:  (SP)</v>
      </c>
      <c r="B33" s="247"/>
      <c r="C33" s="248"/>
      <c r="D33" s="302" t="str">
        <f t="shared" si="10"/>
        <v/>
      </c>
      <c r="E33" s="249"/>
      <c r="F33" s="247"/>
      <c r="G33" s="247"/>
      <c r="H33" s="247"/>
      <c r="I33" s="247"/>
      <c r="J33" s="247"/>
      <c r="K33" s="248"/>
      <c r="L33" s="431" t="str">
        <f t="shared" si="3"/>
        <v>0</v>
      </c>
      <c r="M33" s="428" t="str">
        <f t="shared" si="4"/>
        <v>0</v>
      </c>
      <c r="N33" s="250" t="str">
        <f t="shared" si="5"/>
        <v>0</v>
      </c>
      <c r="O33" s="251"/>
      <c r="P33" s="247"/>
      <c r="R33" s="312">
        <f t="shared" si="6"/>
        <v>0</v>
      </c>
      <c r="S33" s="152">
        <f t="shared" si="7"/>
        <v>90</v>
      </c>
      <c r="T33" s="68" t="e">
        <f t="shared" si="0"/>
        <v>#VALUE!</v>
      </c>
      <c r="U33" s="68" t="e">
        <f t="shared" si="8"/>
        <v>#VALUE!</v>
      </c>
      <c r="V33" s="95">
        <v>3</v>
      </c>
      <c r="W33" s="153" t="e">
        <f t="shared" si="1"/>
        <v>#VALUE!</v>
      </c>
      <c r="Y33" s="107">
        <f t="shared" si="9"/>
        <v>0</v>
      </c>
    </row>
    <row r="34" spans="1:25" ht="34.5" customHeight="1" x14ac:dyDescent="0.3">
      <c r="A34" s="322" t="str">
        <f>CDT!B34</f>
        <v>Test de Diagnostic Rapide  : (TDR)</v>
      </c>
      <c r="B34" s="247"/>
      <c r="C34" s="248"/>
      <c r="D34" s="302" t="str">
        <f t="shared" si="10"/>
        <v/>
      </c>
      <c r="E34" s="247"/>
      <c r="F34" s="248"/>
      <c r="G34" s="247"/>
      <c r="H34" s="247"/>
      <c r="I34" s="247"/>
      <c r="J34" s="247"/>
      <c r="K34" s="248"/>
      <c r="L34" s="431" t="str">
        <f t="shared" si="3"/>
        <v>0</v>
      </c>
      <c r="M34" s="428" t="str">
        <f t="shared" si="4"/>
        <v>0</v>
      </c>
      <c r="N34" s="250" t="str">
        <f t="shared" si="5"/>
        <v>0</v>
      </c>
      <c r="O34" s="251"/>
      <c r="P34" s="247"/>
      <c r="R34" s="312">
        <f t="shared" si="6"/>
        <v>0</v>
      </c>
      <c r="S34" s="152">
        <f t="shared" si="7"/>
        <v>90</v>
      </c>
      <c r="T34" s="68" t="e">
        <f t="shared" si="0"/>
        <v>#VALUE!</v>
      </c>
      <c r="U34" s="68" t="e">
        <f t="shared" si="8"/>
        <v>#VALUE!</v>
      </c>
      <c r="V34" s="95">
        <v>1</v>
      </c>
      <c r="W34" s="153" t="e">
        <f>IF(U34=0,"",$X$25)</f>
        <v>#VALUE!</v>
      </c>
      <c r="Y34" s="107">
        <f t="shared" si="9"/>
        <v>0</v>
      </c>
    </row>
    <row r="35" spans="1:25" ht="34.5" customHeight="1" x14ac:dyDescent="0.3">
      <c r="A35" s="322" t="str">
        <f>CDT!B35</f>
        <v>Moustiquaire à Imprégnation Durable: (MID)</v>
      </c>
      <c r="B35" s="247"/>
      <c r="C35" s="248"/>
      <c r="D35" s="302" t="str">
        <f t="shared" si="10"/>
        <v/>
      </c>
      <c r="E35" s="247"/>
      <c r="F35" s="248"/>
      <c r="G35" s="247"/>
      <c r="H35" s="247"/>
      <c r="I35" s="247"/>
      <c r="J35" s="247"/>
      <c r="K35" s="248"/>
      <c r="L35" s="431" t="str">
        <f t="shared" si="3"/>
        <v>0</v>
      </c>
      <c r="M35" s="428" t="str">
        <f t="shared" si="4"/>
        <v>0</v>
      </c>
      <c r="N35" s="250" t="str">
        <f t="shared" si="5"/>
        <v>0</v>
      </c>
      <c r="O35" s="251"/>
      <c r="P35" s="247"/>
      <c r="R35" s="312">
        <f t="shared" si="6"/>
        <v>0</v>
      </c>
      <c r="S35" s="152">
        <f t="shared" si="7"/>
        <v>90</v>
      </c>
      <c r="T35" s="68" t="e">
        <f t="shared" si="0"/>
        <v>#VALUE!</v>
      </c>
      <c r="U35" s="68" t="e">
        <f t="shared" si="8"/>
        <v>#VALUE!</v>
      </c>
      <c r="V35" s="95">
        <v>1</v>
      </c>
      <c r="W35" s="153" t="e">
        <f t="shared" si="1"/>
        <v>#VALUE!</v>
      </c>
      <c r="Y35" s="107">
        <f t="shared" si="9"/>
        <v>0</v>
      </c>
    </row>
    <row r="36" spans="1:25" ht="34.5" customHeight="1" x14ac:dyDescent="0.3">
      <c r="A36" s="322" t="str">
        <f>CDT!B36</f>
        <v>Dihydroartéminisine Pipéraquine– Plaq / 3 comp 
( DHA-PPQ)  20/160 mg</v>
      </c>
      <c r="B36" s="247"/>
      <c r="C36" s="248"/>
      <c r="D36" s="302" t="str">
        <f t="shared" si="10"/>
        <v/>
      </c>
      <c r="E36" s="249"/>
      <c r="F36" s="247"/>
      <c r="G36" s="247"/>
      <c r="H36" s="247"/>
      <c r="I36" s="247"/>
      <c r="J36" s="247"/>
      <c r="K36" s="248"/>
      <c r="L36" s="431" t="str">
        <f t="shared" si="3"/>
        <v>0</v>
      </c>
      <c r="M36" s="428" t="str">
        <f t="shared" si="4"/>
        <v>0</v>
      </c>
      <c r="N36" s="250" t="str">
        <f t="shared" si="5"/>
        <v>0</v>
      </c>
      <c r="O36" s="251"/>
      <c r="P36" s="247"/>
      <c r="R36" s="312">
        <f t="shared" si="6"/>
        <v>0</v>
      </c>
      <c r="S36" s="152">
        <f t="shared" si="7"/>
        <v>90</v>
      </c>
      <c r="T36" s="68" t="e">
        <f t="shared" si="0"/>
        <v>#VALUE!</v>
      </c>
      <c r="U36" s="68" t="e">
        <f t="shared" si="8"/>
        <v>#VALUE!</v>
      </c>
      <c r="V36" s="95">
        <v>3</v>
      </c>
      <c r="W36" s="153" t="e">
        <f t="shared" si="1"/>
        <v>#VALUE!</v>
      </c>
      <c r="Y36" s="107">
        <f t="shared" si="9"/>
        <v>0</v>
      </c>
    </row>
    <row r="37" spans="1:25" ht="34.5" customHeight="1" x14ac:dyDescent="0.3">
      <c r="A37" s="322" t="str">
        <f>CDT!B37</f>
        <v>Dihydroartéminisine Pipéraquine– Plaq / 3 comp 
( DHA-PPQ)  40/320 mg</v>
      </c>
      <c r="B37" s="247"/>
      <c r="C37" s="248"/>
      <c r="D37" s="302" t="str">
        <f t="shared" si="10"/>
        <v/>
      </c>
      <c r="E37" s="249"/>
      <c r="F37" s="247"/>
      <c r="G37" s="247"/>
      <c r="H37" s="247"/>
      <c r="I37" s="247"/>
      <c r="J37" s="247"/>
      <c r="K37" s="248"/>
      <c r="L37" s="431" t="str">
        <f t="shared" si="3"/>
        <v>0</v>
      </c>
      <c r="M37" s="428" t="str">
        <f t="shared" si="4"/>
        <v>0</v>
      </c>
      <c r="N37" s="250" t="str">
        <f t="shared" si="5"/>
        <v>0</v>
      </c>
      <c r="O37" s="251"/>
      <c r="P37" s="247"/>
      <c r="R37" s="312">
        <f t="shared" si="6"/>
        <v>0</v>
      </c>
      <c r="S37" s="152">
        <f t="shared" si="7"/>
        <v>90</v>
      </c>
      <c r="T37" s="68" t="e">
        <f t="shared" si="0"/>
        <v>#VALUE!</v>
      </c>
      <c r="U37" s="68" t="e">
        <f t="shared" si="8"/>
        <v>#VALUE!</v>
      </c>
      <c r="V37" s="95">
        <v>3</v>
      </c>
      <c r="W37" s="153" t="e">
        <f t="shared" si="1"/>
        <v>#VALUE!</v>
      </c>
      <c r="Y37" s="107">
        <f t="shared" si="9"/>
        <v>0</v>
      </c>
    </row>
    <row r="38" spans="1:25" ht="34.5" customHeight="1" x14ac:dyDescent="0.3">
      <c r="A38" s="322" t="str">
        <f>CDT!B38</f>
        <v>Dihydroartéminisine Pipéraquine– Plaq / 6 comp 
( DHA-PPQ)  40/320 mg</v>
      </c>
      <c r="B38" s="247"/>
      <c r="C38" s="248"/>
      <c r="D38" s="302" t="str">
        <f t="shared" si="10"/>
        <v/>
      </c>
      <c r="E38" s="249"/>
      <c r="F38" s="247"/>
      <c r="G38" s="247"/>
      <c r="H38" s="247"/>
      <c r="I38" s="247"/>
      <c r="J38" s="247"/>
      <c r="K38" s="248"/>
      <c r="L38" s="431" t="str">
        <f t="shared" si="3"/>
        <v>0</v>
      </c>
      <c r="M38" s="428" t="str">
        <f t="shared" si="4"/>
        <v>0</v>
      </c>
      <c r="N38" s="250" t="str">
        <f t="shared" si="5"/>
        <v>0</v>
      </c>
      <c r="O38" s="251"/>
      <c r="P38" s="247"/>
      <c r="R38" s="312">
        <f t="shared" si="6"/>
        <v>0</v>
      </c>
      <c r="S38" s="152">
        <f t="shared" si="7"/>
        <v>90</v>
      </c>
      <c r="T38" s="68" t="e">
        <f t="shared" si="0"/>
        <v>#VALUE!</v>
      </c>
      <c r="U38" s="68" t="e">
        <f t="shared" si="8"/>
        <v>#VALUE!</v>
      </c>
      <c r="V38" s="95">
        <v>3</v>
      </c>
      <c r="W38" s="153" t="e">
        <f t="shared" si="1"/>
        <v>#VALUE!</v>
      </c>
      <c r="Y38" s="107">
        <f t="shared" si="9"/>
        <v>0</v>
      </c>
    </row>
    <row r="39" spans="1:25" ht="34.5" customHeight="1" x14ac:dyDescent="0.3">
      <c r="A39" s="322" t="str">
        <f>CDT!B39</f>
        <v>Dihydroartemisinine/pipéraquine – Plaq / 9 comp 
( DHA-PPQ) 40/320 mg</v>
      </c>
      <c r="B39" s="247"/>
      <c r="C39" s="248"/>
      <c r="D39" s="302" t="str">
        <f t="shared" si="10"/>
        <v/>
      </c>
      <c r="E39" s="249"/>
      <c r="F39" s="247"/>
      <c r="G39" s="247"/>
      <c r="H39" s="247"/>
      <c r="I39" s="247"/>
      <c r="J39" s="247"/>
      <c r="K39" s="248"/>
      <c r="L39" s="431" t="str">
        <f t="shared" si="3"/>
        <v>0</v>
      </c>
      <c r="M39" s="428" t="str">
        <f t="shared" si="4"/>
        <v>0</v>
      </c>
      <c r="N39" s="250" t="str">
        <f t="shared" si="5"/>
        <v>0</v>
      </c>
      <c r="O39" s="251"/>
      <c r="P39" s="247"/>
      <c r="R39" s="312">
        <f t="shared" si="6"/>
        <v>0</v>
      </c>
      <c r="S39" s="152">
        <f t="shared" si="7"/>
        <v>90</v>
      </c>
      <c r="T39" s="68" t="e">
        <f t="shared" si="0"/>
        <v>#VALUE!</v>
      </c>
      <c r="U39" s="68" t="e">
        <f t="shared" si="8"/>
        <v>#VALUE!</v>
      </c>
      <c r="V39" s="95">
        <v>3</v>
      </c>
      <c r="W39" s="153" t="e">
        <f t="shared" si="1"/>
        <v>#VALUE!</v>
      </c>
      <c r="Y39" s="107">
        <f t="shared" si="9"/>
        <v>0</v>
      </c>
    </row>
    <row r="40" spans="1:25" ht="34.5" customHeight="1" x14ac:dyDescent="0.3">
      <c r="A40" s="322" t="str">
        <f>CDT!B40</f>
        <v>Artésunate Amodiaquine: (ASAQ) : 3 cp (25/67,5 mg)</v>
      </c>
      <c r="B40" s="247"/>
      <c r="C40" s="248"/>
      <c r="D40" s="302" t="str">
        <f t="shared" si="10"/>
        <v/>
      </c>
      <c r="E40" s="249"/>
      <c r="F40" s="247"/>
      <c r="G40" s="247"/>
      <c r="H40" s="247"/>
      <c r="I40" s="247"/>
      <c r="J40" s="247"/>
      <c r="K40" s="248"/>
      <c r="L40" s="431" t="str">
        <f t="shared" si="3"/>
        <v>0</v>
      </c>
      <c r="M40" s="428" t="str">
        <f t="shared" si="4"/>
        <v>0</v>
      </c>
      <c r="N40" s="250" t="str">
        <f t="shared" si="5"/>
        <v>0</v>
      </c>
      <c r="O40" s="251"/>
      <c r="P40" s="247"/>
      <c r="R40" s="312">
        <f t="shared" si="6"/>
        <v>0</v>
      </c>
      <c r="S40" s="152">
        <f t="shared" si="7"/>
        <v>90</v>
      </c>
      <c r="T40" s="68" t="e">
        <f t="shared" si="0"/>
        <v>#VALUE!</v>
      </c>
      <c r="U40" s="68" t="e">
        <f t="shared" si="8"/>
        <v>#VALUE!</v>
      </c>
      <c r="V40" s="95">
        <v>1</v>
      </c>
      <c r="W40" s="153" t="e">
        <f t="shared" si="1"/>
        <v>#VALUE!</v>
      </c>
      <c r="Y40" s="107">
        <f t="shared" si="9"/>
        <v>0</v>
      </c>
    </row>
    <row r="41" spans="1:25" ht="34.5" customHeight="1" x14ac:dyDescent="0.3">
      <c r="A41" s="322" t="str">
        <f>CDT!B41</f>
        <v>Artésunate Amodiaquine: (ASAQ) 3 cp (50/135 mg)</v>
      </c>
      <c r="B41" s="247"/>
      <c r="C41" s="248"/>
      <c r="D41" s="302" t="str">
        <f t="shared" si="10"/>
        <v/>
      </c>
      <c r="E41" s="249"/>
      <c r="F41" s="247"/>
      <c r="G41" s="247"/>
      <c r="H41" s="247"/>
      <c r="I41" s="247"/>
      <c r="J41" s="247"/>
      <c r="K41" s="248"/>
      <c r="L41" s="431" t="str">
        <f t="shared" si="3"/>
        <v>0</v>
      </c>
      <c r="M41" s="428" t="str">
        <f t="shared" si="4"/>
        <v>0</v>
      </c>
      <c r="N41" s="250" t="str">
        <f t="shared" si="5"/>
        <v>0</v>
      </c>
      <c r="O41" s="251"/>
      <c r="P41" s="247"/>
      <c r="R41" s="312">
        <f t="shared" si="6"/>
        <v>0</v>
      </c>
      <c r="S41" s="152">
        <f t="shared" si="7"/>
        <v>90</v>
      </c>
      <c r="T41" s="68" t="e">
        <f t="shared" si="0"/>
        <v>#VALUE!</v>
      </c>
      <c r="U41" s="68" t="e">
        <f t="shared" si="8"/>
        <v>#VALUE!</v>
      </c>
      <c r="V41" s="95">
        <v>1</v>
      </c>
      <c r="W41" s="153" t="e">
        <f t="shared" si="1"/>
        <v>#VALUE!</v>
      </c>
      <c r="Y41" s="107">
        <f t="shared" si="9"/>
        <v>0</v>
      </c>
    </row>
    <row r="42" spans="1:25" ht="34.5" customHeight="1" x14ac:dyDescent="0.3">
      <c r="A42" s="322" t="str">
        <f>CDT!B42</f>
        <v>Artésunate Amodiaquine: (ASAQ) 3 cp (100/270 mg)</v>
      </c>
      <c r="B42" s="247"/>
      <c r="C42" s="248"/>
      <c r="D42" s="302" t="str">
        <f t="shared" si="10"/>
        <v/>
      </c>
      <c r="E42" s="249"/>
      <c r="F42" s="247"/>
      <c r="G42" s="247"/>
      <c r="H42" s="247"/>
      <c r="I42" s="247"/>
      <c r="J42" s="247"/>
      <c r="K42" s="248"/>
      <c r="L42" s="431" t="str">
        <f t="shared" si="3"/>
        <v>0</v>
      </c>
      <c r="M42" s="428" t="str">
        <f t="shared" si="4"/>
        <v>0</v>
      </c>
      <c r="N42" s="250" t="str">
        <f t="shared" si="5"/>
        <v>0</v>
      </c>
      <c r="O42" s="251"/>
      <c r="P42" s="247"/>
      <c r="R42" s="312">
        <f t="shared" si="6"/>
        <v>0</v>
      </c>
      <c r="S42" s="152">
        <f t="shared" si="7"/>
        <v>90</v>
      </c>
      <c r="T42" s="68" t="e">
        <f t="shared" si="0"/>
        <v>#VALUE!</v>
      </c>
      <c r="U42" s="68" t="e">
        <f t="shared" si="8"/>
        <v>#VALUE!</v>
      </c>
      <c r="V42" s="95">
        <v>1</v>
      </c>
      <c r="W42" s="153" t="e">
        <f t="shared" si="1"/>
        <v>#VALUE!</v>
      </c>
      <c r="Y42" s="107">
        <f t="shared" si="9"/>
        <v>0</v>
      </c>
    </row>
    <row r="43" spans="1:25" ht="34.5" customHeight="1" x14ac:dyDescent="0.3">
      <c r="A43" s="322" t="str">
        <f>CDT!B43</f>
        <v>Artésunate Amodiaquine: (ASAQ) 6 cp (100/270 mg)</v>
      </c>
      <c r="B43" s="247"/>
      <c r="C43" s="248"/>
      <c r="D43" s="302" t="str">
        <f t="shared" si="10"/>
        <v/>
      </c>
      <c r="E43" s="249"/>
      <c r="F43" s="247"/>
      <c r="G43" s="247"/>
      <c r="H43" s="247"/>
      <c r="I43" s="247"/>
      <c r="J43" s="247"/>
      <c r="K43" s="248"/>
      <c r="L43" s="431" t="str">
        <f t="shared" si="3"/>
        <v>0</v>
      </c>
      <c r="M43" s="428" t="str">
        <f t="shared" si="4"/>
        <v>0</v>
      </c>
      <c r="N43" s="250" t="str">
        <f t="shared" si="5"/>
        <v>0</v>
      </c>
      <c r="O43" s="251"/>
      <c r="P43" s="247"/>
      <c r="R43" s="312">
        <f t="shared" si="6"/>
        <v>0</v>
      </c>
      <c r="S43" s="152">
        <f t="shared" si="7"/>
        <v>90</v>
      </c>
      <c r="T43" s="68" t="e">
        <f t="shared" si="0"/>
        <v>#VALUE!</v>
      </c>
      <c r="U43" s="68" t="e">
        <f t="shared" si="8"/>
        <v>#VALUE!</v>
      </c>
      <c r="V43" s="95">
        <v>1</v>
      </c>
      <c r="W43" s="153" t="e">
        <f t="shared" si="1"/>
        <v>#VALUE!</v>
      </c>
      <c r="Y43" s="107">
        <f t="shared" si="9"/>
        <v>0</v>
      </c>
    </row>
    <row r="44" spans="1:25" ht="34.5" customHeight="1" x14ac:dyDescent="0.3">
      <c r="A44" s="322" t="str">
        <f>CDT!B44</f>
        <v>Artésunate - Méfloquine (AS-MF)</v>
      </c>
      <c r="B44" s="247"/>
      <c r="C44" s="248"/>
      <c r="D44" s="302" t="str">
        <f t="shared" si="10"/>
        <v/>
      </c>
      <c r="E44" s="249"/>
      <c r="F44" s="247"/>
      <c r="G44" s="247"/>
      <c r="H44" s="247"/>
      <c r="I44" s="247"/>
      <c r="J44" s="247"/>
      <c r="K44" s="248"/>
      <c r="L44" s="431" t="str">
        <f t="shared" si="3"/>
        <v>0</v>
      </c>
      <c r="M44" s="428" t="str">
        <f t="shared" si="4"/>
        <v>0</v>
      </c>
      <c r="N44" s="250" t="str">
        <f t="shared" si="5"/>
        <v>0</v>
      </c>
      <c r="O44" s="251"/>
      <c r="P44" s="247"/>
      <c r="R44" s="312">
        <f t="shared" si="6"/>
        <v>0</v>
      </c>
      <c r="S44" s="152">
        <f t="shared" si="7"/>
        <v>90</v>
      </c>
      <c r="T44" s="68" t="e">
        <f t="shared" si="0"/>
        <v>#VALUE!</v>
      </c>
      <c r="U44" s="68" t="e">
        <f t="shared" si="8"/>
        <v>#VALUE!</v>
      </c>
      <c r="V44" s="95">
        <v>1</v>
      </c>
      <c r="W44" s="153" t="e">
        <f t="shared" si="1"/>
        <v>#VALUE!</v>
      </c>
      <c r="Y44" s="107">
        <f t="shared" si="9"/>
        <v>0</v>
      </c>
    </row>
    <row r="45" spans="1:25" ht="34.5" customHeight="1" x14ac:dyDescent="0.3">
      <c r="A45" s="322" t="str">
        <f>CDT!B45</f>
        <v>Quinine comprimé 300mg</v>
      </c>
      <c r="B45" s="247"/>
      <c r="C45" s="248"/>
      <c r="D45" s="302" t="str">
        <f t="shared" si="10"/>
        <v/>
      </c>
      <c r="E45" s="249"/>
      <c r="F45" s="247"/>
      <c r="G45" s="247"/>
      <c r="H45" s="247"/>
      <c r="I45" s="247"/>
      <c r="J45" s="247"/>
      <c r="K45" s="248"/>
      <c r="L45" s="431" t="str">
        <f t="shared" si="3"/>
        <v>0</v>
      </c>
      <c r="M45" s="428" t="str">
        <f t="shared" si="4"/>
        <v>0</v>
      </c>
      <c r="N45" s="250" t="str">
        <f t="shared" si="5"/>
        <v>0</v>
      </c>
      <c r="O45" s="251"/>
      <c r="P45" s="247"/>
      <c r="R45" s="312">
        <f t="shared" si="6"/>
        <v>0</v>
      </c>
      <c r="S45" s="152">
        <f t="shared" si="7"/>
        <v>90</v>
      </c>
      <c r="T45" s="68" t="e">
        <f t="shared" si="0"/>
        <v>#VALUE!</v>
      </c>
      <c r="U45" s="68" t="e">
        <f t="shared" si="8"/>
        <v>#VALUE!</v>
      </c>
      <c r="V45" s="95">
        <v>1</v>
      </c>
      <c r="W45" s="153" t="e">
        <f t="shared" si="1"/>
        <v>#VALUE!</v>
      </c>
      <c r="Y45" s="107">
        <f t="shared" si="9"/>
        <v>0</v>
      </c>
    </row>
    <row r="46" spans="1:25" ht="34.5" customHeight="1" x14ac:dyDescent="0.3">
      <c r="A46" s="322" t="str">
        <f>CDT!B46</f>
        <v>Quinine injectable 300 mg</v>
      </c>
      <c r="B46" s="247"/>
      <c r="C46" s="248"/>
      <c r="D46" s="302" t="str">
        <f t="shared" si="10"/>
        <v/>
      </c>
      <c r="E46" s="249"/>
      <c r="F46" s="247"/>
      <c r="G46" s="247"/>
      <c r="H46" s="247"/>
      <c r="I46" s="247"/>
      <c r="J46" s="247"/>
      <c r="K46" s="248"/>
      <c r="L46" s="431" t="str">
        <f t="shared" si="3"/>
        <v>0</v>
      </c>
      <c r="M46" s="428" t="str">
        <f t="shared" si="4"/>
        <v>0</v>
      </c>
      <c r="N46" s="250" t="str">
        <f t="shared" si="5"/>
        <v>0</v>
      </c>
      <c r="O46" s="251"/>
      <c r="P46" s="247"/>
      <c r="R46" s="312">
        <f t="shared" si="6"/>
        <v>0</v>
      </c>
      <c r="S46" s="152">
        <f t="shared" si="7"/>
        <v>90</v>
      </c>
      <c r="T46" s="68" t="e">
        <f t="shared" si="0"/>
        <v>#VALUE!</v>
      </c>
      <c r="U46" s="68" t="e">
        <f t="shared" si="8"/>
        <v>#VALUE!</v>
      </c>
      <c r="V46" s="95">
        <v>1</v>
      </c>
      <c r="W46" s="153" t="e">
        <f t="shared" si="1"/>
        <v>#VALUE!</v>
      </c>
      <c r="Y46" s="107">
        <f t="shared" si="9"/>
        <v>0</v>
      </c>
    </row>
    <row r="47" spans="1:25" ht="34.5" customHeight="1" x14ac:dyDescent="0.3">
      <c r="A47" s="322" t="str">
        <f>CDT!B47</f>
        <v>Quinine injectable 600 mg</v>
      </c>
      <c r="B47" s="247"/>
      <c r="C47" s="248"/>
      <c r="D47" s="302" t="str">
        <f t="shared" si="10"/>
        <v/>
      </c>
      <c r="E47" s="249"/>
      <c r="F47" s="247"/>
      <c r="G47" s="247"/>
      <c r="H47" s="247"/>
      <c r="I47" s="247"/>
      <c r="J47" s="247"/>
      <c r="K47" s="248"/>
      <c r="L47" s="431" t="str">
        <f t="shared" si="3"/>
        <v>0</v>
      </c>
      <c r="M47" s="428" t="str">
        <f t="shared" si="4"/>
        <v>0</v>
      </c>
      <c r="N47" s="250" t="str">
        <f t="shared" si="5"/>
        <v>0</v>
      </c>
      <c r="O47" s="251"/>
      <c r="P47" s="247"/>
      <c r="R47" s="312">
        <f t="shared" si="6"/>
        <v>0</v>
      </c>
      <c r="S47" s="152">
        <f t="shared" si="7"/>
        <v>90</v>
      </c>
      <c r="T47" s="68" t="e">
        <f t="shared" si="0"/>
        <v>#VALUE!</v>
      </c>
      <c r="U47" s="68" t="e">
        <f t="shared" si="8"/>
        <v>#VALUE!</v>
      </c>
      <c r="V47" s="95">
        <v>1</v>
      </c>
      <c r="W47" s="153" t="e">
        <f t="shared" si="1"/>
        <v>#VALUE!</v>
      </c>
      <c r="Y47" s="107">
        <f t="shared" si="9"/>
        <v>0</v>
      </c>
    </row>
    <row r="48" spans="1:25" ht="34.5" customHeight="1" thickBot="1" x14ac:dyDescent="0.35">
      <c r="A48" s="322" t="str">
        <f>CDT!B48</f>
        <v>Quinine injectable 600 mg</v>
      </c>
      <c r="B48" s="247"/>
      <c r="C48" s="248"/>
      <c r="D48" s="303" t="str">
        <f t="shared" si="10"/>
        <v/>
      </c>
      <c r="E48" s="249"/>
      <c r="F48" s="247"/>
      <c r="G48" s="247"/>
      <c r="H48" s="247"/>
      <c r="I48" s="247"/>
      <c r="J48" s="247"/>
      <c r="K48" s="248"/>
      <c r="L48" s="431" t="str">
        <f t="shared" si="3"/>
        <v>0</v>
      </c>
      <c r="M48" s="428" t="str">
        <f t="shared" si="4"/>
        <v>0</v>
      </c>
      <c r="N48" s="250" t="str">
        <f t="shared" si="5"/>
        <v>0</v>
      </c>
      <c r="O48" s="251"/>
      <c r="P48" s="247"/>
      <c r="R48" s="312">
        <f t="shared" si="6"/>
        <v>0</v>
      </c>
      <c r="S48" s="152">
        <f t="shared" si="7"/>
        <v>90</v>
      </c>
      <c r="T48" s="68" t="e">
        <f>D48-(E48+G48+I48+H48)</f>
        <v>#VALUE!</v>
      </c>
      <c r="U48" s="68" t="e">
        <f t="shared" si="8"/>
        <v>#VALUE!</v>
      </c>
      <c r="V48" s="95">
        <v>1</v>
      </c>
      <c r="W48" s="153" t="e">
        <f t="shared" si="1"/>
        <v>#VALUE!</v>
      </c>
      <c r="Y48" s="107">
        <f t="shared" si="9"/>
        <v>0</v>
      </c>
    </row>
    <row r="49" spans="1:23" ht="34.5" customHeight="1" thickBot="1" x14ac:dyDescent="0.35">
      <c r="A49" s="322" t="str">
        <f>CDT!B49</f>
        <v>Artéméther injectable 100 mg</v>
      </c>
      <c r="B49" s="247"/>
      <c r="C49" s="248"/>
      <c r="D49" s="303" t="str">
        <f t="shared" si="10"/>
        <v/>
      </c>
      <c r="E49" s="249"/>
      <c r="F49" s="247"/>
      <c r="G49" s="247"/>
      <c r="H49" s="247"/>
      <c r="I49" s="247"/>
      <c r="J49" s="247"/>
      <c r="K49" s="248"/>
      <c r="L49" s="431" t="str">
        <f t="shared" si="3"/>
        <v>0</v>
      </c>
      <c r="M49" s="428" t="str">
        <f t="shared" si="4"/>
        <v>0</v>
      </c>
      <c r="N49" s="250" t="str">
        <f t="shared" si="5"/>
        <v>0</v>
      </c>
      <c r="O49" s="251"/>
      <c r="P49" s="247"/>
      <c r="R49" s="312">
        <f t="shared" si="6"/>
        <v>0</v>
      </c>
      <c r="S49" s="152">
        <f t="shared" si="7"/>
        <v>90</v>
      </c>
      <c r="T49" s="68" t="e">
        <f>D49-(E49+G49+I49+H49)</f>
        <v>#VALUE!</v>
      </c>
      <c r="U49" s="68" t="e">
        <f t="shared" si="8"/>
        <v>#VALUE!</v>
      </c>
      <c r="V49" s="95">
        <v>1</v>
      </c>
      <c r="W49" s="153" t="e">
        <f t="shared" si="1"/>
        <v>#VALUE!</v>
      </c>
    </row>
    <row r="50" spans="1:23" ht="34.5" hidden="1" customHeight="1" x14ac:dyDescent="0.3">
      <c r="A50" s="17"/>
      <c r="B50" s="79"/>
      <c r="C50" s="79"/>
      <c r="D50" s="53"/>
      <c r="E50" s="79"/>
      <c r="F50" s="79"/>
      <c r="G50" s="79"/>
      <c r="H50" s="79"/>
      <c r="I50" s="79"/>
      <c r="J50" s="79"/>
      <c r="K50" s="79"/>
      <c r="L50" s="54"/>
      <c r="M50" s="58" t="str">
        <f t="shared" ref="M50" si="11">IF(B50&lt;&gt;"",((E50/S50)*30),"")</f>
        <v/>
      </c>
      <c r="N50" s="55"/>
      <c r="O50" s="80"/>
      <c r="P50" s="79"/>
      <c r="S50" s="152"/>
      <c r="T50" s="68"/>
      <c r="U50" s="68"/>
      <c r="V50" s="95"/>
      <c r="W50" s="153" t="str">
        <f t="shared" si="1"/>
        <v/>
      </c>
    </row>
    <row r="51" spans="1:23" s="235" customFormat="1" ht="16.5" customHeight="1" x14ac:dyDescent="0.35">
      <c r="A51" s="531" t="s">
        <v>290</v>
      </c>
      <c r="B51" s="531"/>
      <c r="C51" s="531"/>
      <c r="D51" s="531"/>
      <c r="E51" s="531"/>
      <c r="F51" s="531"/>
      <c r="H51" s="233"/>
      <c r="I51" s="233" t="s">
        <v>300</v>
      </c>
      <c r="J51" s="234"/>
      <c r="K51" s="232"/>
      <c r="L51" s="232"/>
      <c r="M51" s="232"/>
      <c r="N51" s="232"/>
      <c r="O51" s="232"/>
      <c r="Q51" s="236"/>
      <c r="R51" s="311"/>
      <c r="S51" s="237"/>
      <c r="T51" s="238"/>
      <c r="U51" s="238"/>
      <c r="V51" s="239"/>
      <c r="W51" s="240"/>
    </row>
    <row r="52" spans="1:23" ht="29.25" customHeight="1" x14ac:dyDescent="0.3">
      <c r="A52" s="18"/>
      <c r="B52" s="18"/>
      <c r="C52" s="18"/>
      <c r="D52" s="18"/>
      <c r="E52" s="18"/>
      <c r="F52" s="18"/>
      <c r="G52" s="18"/>
      <c r="H52" s="18"/>
      <c r="I52" s="18"/>
      <c r="J52" s="18"/>
      <c r="K52" s="18"/>
      <c r="L52" s="18"/>
      <c r="M52" s="18"/>
      <c r="N52" s="18"/>
      <c r="O52" s="18"/>
      <c r="S52" s="154"/>
      <c r="T52" s="69"/>
      <c r="U52" s="69"/>
      <c r="V52" s="70"/>
      <c r="W52" s="155"/>
    </row>
    <row r="53" spans="1:23" ht="15.6" x14ac:dyDescent="0.3">
      <c r="B53" s="18"/>
      <c r="C53" s="18"/>
      <c r="D53" s="18"/>
      <c r="E53" s="18"/>
      <c r="F53" s="18"/>
      <c r="I53" s="18"/>
      <c r="J53" s="18"/>
      <c r="K53" s="18"/>
      <c r="L53" s="18"/>
      <c r="M53" s="18"/>
      <c r="N53" s="18"/>
      <c r="O53" s="18"/>
      <c r="S53" s="154"/>
      <c r="T53" s="69"/>
      <c r="U53" s="69"/>
      <c r="V53" s="70"/>
      <c r="W53" s="155"/>
    </row>
    <row r="54" spans="1:23" s="235" customFormat="1" ht="18.600000000000001" thickBot="1" x14ac:dyDescent="0.4">
      <c r="A54" s="233" t="s">
        <v>289</v>
      </c>
      <c r="H54" s="233"/>
      <c r="I54" s="233" t="s">
        <v>301</v>
      </c>
      <c r="O54" s="232"/>
      <c r="Q54" s="236"/>
      <c r="R54" s="311"/>
      <c r="S54" s="243"/>
      <c r="T54" s="244"/>
      <c r="U54" s="244"/>
      <c r="V54" s="245"/>
      <c r="W54" s="246"/>
    </row>
  </sheetData>
  <mergeCells count="21">
    <mergeCell ref="A24:A25"/>
    <mergeCell ref="A51:F51"/>
    <mergeCell ref="A19:C19"/>
    <mergeCell ref="D19:N19"/>
    <mergeCell ref="S19:W19"/>
    <mergeCell ref="A21:C21"/>
    <mergeCell ref="D21:F21"/>
    <mergeCell ref="G21:K22"/>
    <mergeCell ref="L21:P21"/>
    <mergeCell ref="L17:P17"/>
    <mergeCell ref="A1:B1"/>
    <mergeCell ref="A3:B3"/>
    <mergeCell ref="A4:B4"/>
    <mergeCell ref="A11:O11"/>
    <mergeCell ref="B13:C13"/>
    <mergeCell ref="E13:J13"/>
    <mergeCell ref="B15:C15"/>
    <mergeCell ref="D15:F15"/>
    <mergeCell ref="G15:I15"/>
    <mergeCell ref="B17:E17"/>
    <mergeCell ref="G17:K17"/>
  </mergeCells>
  <conditionalFormatting sqref="U26">
    <cfRule type="cellIs" dxfId="2039" priority="39" operator="greaterThan">
      <formula>0</formula>
    </cfRule>
    <cfRule type="cellIs" dxfId="2038" priority="40" operator="greaterThan">
      <formula>0</formula>
    </cfRule>
    <cfRule type="cellIs" dxfId="2037" priority="41" operator="lessThan">
      <formula>0</formula>
    </cfRule>
    <cfRule type="cellIs" dxfId="2036" priority="42" operator="notEqual">
      <formula>0</formula>
    </cfRule>
  </conditionalFormatting>
  <conditionalFormatting sqref="U27:U29">
    <cfRule type="cellIs" dxfId="2035" priority="35" operator="greaterThan">
      <formula>0</formula>
    </cfRule>
    <cfRule type="cellIs" dxfId="2034" priority="36" operator="greaterThan">
      <formula>0</formula>
    </cfRule>
    <cfRule type="cellIs" dxfId="2033" priority="37" operator="lessThan">
      <formula>0</formula>
    </cfRule>
    <cfRule type="cellIs" dxfId="2032" priority="38" operator="notEqual">
      <formula>0</formula>
    </cfRule>
  </conditionalFormatting>
  <conditionalFormatting sqref="U30:U31 U33:U47">
    <cfRule type="cellIs" dxfId="2031" priority="31" operator="greaterThan">
      <formula>0</formula>
    </cfRule>
    <cfRule type="cellIs" dxfId="2030" priority="32" operator="greaterThan">
      <formula>0</formula>
    </cfRule>
    <cfRule type="cellIs" dxfId="2029" priority="33" operator="lessThan">
      <formula>0</formula>
    </cfRule>
    <cfRule type="cellIs" dxfId="2028" priority="34" operator="notEqual">
      <formula>0</formula>
    </cfRule>
  </conditionalFormatting>
  <conditionalFormatting sqref="U48:U50">
    <cfRule type="cellIs" dxfId="2027" priority="27" operator="greaterThan">
      <formula>0</formula>
    </cfRule>
    <cfRule type="cellIs" dxfId="2026" priority="28" operator="greaterThan">
      <formula>0</formula>
    </cfRule>
    <cfRule type="cellIs" dxfId="2025" priority="29" operator="lessThan">
      <formula>0</formula>
    </cfRule>
    <cfRule type="cellIs" dxfId="2024" priority="30" operator="notEqual">
      <formula>0</formula>
    </cfRule>
  </conditionalFormatting>
  <conditionalFormatting sqref="K50">
    <cfRule type="expression" dxfId="2023" priority="25">
      <formula>K50&lt;T50</formula>
    </cfRule>
    <cfRule type="expression" dxfId="2022" priority="26">
      <formula>K50&gt;T50</formula>
    </cfRule>
  </conditionalFormatting>
  <conditionalFormatting sqref="J37:J47">
    <cfRule type="cellIs" dxfId="2021" priority="24" operator="greaterThan">
      <formula>90</formula>
    </cfRule>
  </conditionalFormatting>
  <conditionalFormatting sqref="J48:J50">
    <cfRule type="cellIs" dxfId="2020" priority="23" operator="greaterThan">
      <formula>90</formula>
    </cfRule>
  </conditionalFormatting>
  <conditionalFormatting sqref="K36:K47">
    <cfRule type="expression" dxfId="2019" priority="21">
      <formula>K36&lt;T36</formula>
    </cfRule>
    <cfRule type="expression" dxfId="2018" priority="22">
      <formula>K36&gt;T36</formula>
    </cfRule>
  </conditionalFormatting>
  <conditionalFormatting sqref="J27:J31 J33">
    <cfRule type="cellIs" dxfId="2017" priority="20" operator="greaterThan">
      <formula>90</formula>
    </cfRule>
  </conditionalFormatting>
  <conditionalFormatting sqref="J36">
    <cfRule type="cellIs" dxfId="2016" priority="19" operator="greaterThan">
      <formula>90</formula>
    </cfRule>
  </conditionalFormatting>
  <conditionalFormatting sqref="K48:K49">
    <cfRule type="expression" dxfId="2015" priority="17">
      <formula>K48&lt;T48</formula>
    </cfRule>
    <cfRule type="expression" dxfId="2014" priority="18">
      <formula>K48&gt;T48</formula>
    </cfRule>
  </conditionalFormatting>
  <conditionalFormatting sqref="K27:K31 K33">
    <cfRule type="expression" dxfId="2013" priority="15">
      <formula>K27&lt;T27</formula>
    </cfRule>
    <cfRule type="expression" dxfId="2012" priority="16">
      <formula>K27&gt;T27</formula>
    </cfRule>
  </conditionalFormatting>
  <conditionalFormatting sqref="J26">
    <cfRule type="cellIs" dxfId="2011" priority="14" operator="greaterThan">
      <formula>90</formula>
    </cfRule>
  </conditionalFormatting>
  <conditionalFormatting sqref="K26">
    <cfRule type="expression" dxfId="2010" priority="12">
      <formula>K26&lt;T26</formula>
    </cfRule>
    <cfRule type="expression" dxfId="2009" priority="13">
      <formula>K26&gt;T26</formula>
    </cfRule>
  </conditionalFormatting>
  <conditionalFormatting sqref="U32">
    <cfRule type="cellIs" dxfId="2008" priority="8" operator="greaterThan">
      <formula>0</formula>
    </cfRule>
    <cfRule type="cellIs" dxfId="2007" priority="9" operator="greaterThan">
      <formula>0</formula>
    </cfRule>
    <cfRule type="cellIs" dxfId="2006" priority="10" operator="lessThan">
      <formula>0</formula>
    </cfRule>
    <cfRule type="cellIs" dxfId="2005" priority="11" operator="notEqual">
      <formula>0</formula>
    </cfRule>
  </conditionalFormatting>
  <conditionalFormatting sqref="K34">
    <cfRule type="expression" dxfId="2004" priority="6">
      <formula>K34&lt;T34</formula>
    </cfRule>
    <cfRule type="expression" dxfId="2003" priority="7">
      <formula>K34&gt;T34</formula>
    </cfRule>
  </conditionalFormatting>
  <conditionalFormatting sqref="K35">
    <cfRule type="expression" dxfId="2002" priority="4">
      <formula>K35&lt;T35</formula>
    </cfRule>
    <cfRule type="expression" dxfId="2001" priority="5">
      <formula>K35&gt;T35</formula>
    </cfRule>
  </conditionalFormatting>
  <conditionalFormatting sqref="J32">
    <cfRule type="cellIs" dxfId="2000" priority="3" operator="greaterThan">
      <formula>90</formula>
    </cfRule>
  </conditionalFormatting>
  <conditionalFormatting sqref="K32">
    <cfRule type="expression" dxfId="1999" priority="1">
      <formula>K32&lt;T32</formula>
    </cfRule>
    <cfRule type="expression" dxfId="1998" priority="2">
      <formula>K32&gt;T32</formula>
    </cfRule>
  </conditionalFormatting>
  <dataValidations count="7">
    <dataValidation type="date" errorStyle="warning" allowBlank="1" showInputMessage="1" showErrorMessage="1" promptTitle="Instruction" prompt="SVP Saisissez la date sous le format:_x000a_00/00/0000. exemple 15/09/2016,_x000a_Merci_x000a_" sqref="L21:P21">
      <formula1>42370</formula1>
      <formula2>44926</formula2>
    </dataValidation>
    <dataValidation errorStyle="information" allowBlank="1" showInputMessage="1" showErrorMessage="1" errorTitle="Instruction" error="Saisissez le Texte en MAJUSCULE_x000a_Exemple: CMS AGOE_x000a_Merci" promptTitle="Instruction" prompt="Saisissez le Texte en MAJUSCULE_x000a_Exemple: CMS AGOE_x000a_Merci" sqref="D19:N19"/>
    <dataValidation type="whole" allowBlank="1" showInputMessage="1" showErrorMessage="1" prompt="La valeur ne peut pas être supérieure à 89_x000a_Si tel est le cas déteminer la quantité à commander directement à la colonne M._x000a_merci" sqref="J27:J50">
      <formula1>0</formula1>
      <formula2>89</formula2>
    </dataValidation>
    <dataValidation type="whole" operator="lessThanOrEqual" allowBlank="1" showInputMessage="1" showErrorMessage="1" promptTitle="instruction" prompt="La valeur de la cellule ne peut pas être supérieure à la quantité Totale inscrite dans la colonne D._x000a_Merci de vérifier." sqref="E26:E50">
      <formula1>D26</formula1>
    </dataValidation>
    <dataValidation type="list" allowBlank="1" showInputMessage="1" showErrorMessage="1" sqref="D21:F21">
      <formula1>typerapport2</formula1>
    </dataValidation>
    <dataValidation type="whole" allowBlank="1" showInputMessage="1" showErrorMessage="1" prompt="La valeur ne peut pas être supérieure à 89_x000a_Si tel est le cas déteminer la quantité à commander directement à la colonne O_x000a_merci" sqref="J26">
      <formula1>0</formula1>
      <formula2>89</formula2>
    </dataValidation>
    <dataValidation type="whole" allowBlank="1" showInputMessage="1" showErrorMessage="1" prompt="La quantité accordée par le point Focal ne peut être supérieure à la somme du CMMa et la quantité commandée pour le trimestre._x000a_Merci de revoir la quantité dans la colonne O." sqref="O26:O49">
      <formula1>0</formula1>
      <formula2>+M26+N26</formula2>
    </dataValidation>
  </dataValidations>
  <pageMargins left="0.21" right="0.23622047244094491" top="0.74803149606299213" bottom="0.74803149606299213" header="0.31496062992125984" footer="0.31496062992125984"/>
  <pageSetup paperSize="9" scale="40" orientation="portrait" r:id="rId1"/>
  <headerFooter alignWithMargins="0">
    <oddFooter>&amp;C&amp;"Arial,Gras"PNLS /IST, Avenue des Armées, -05 BP 424 Lomé –Togo ; Tel 22 20 94 39 Fax : 22 20 94 36    Site Web : www.pnls.tg</oddFooter>
  </headerFooter>
  <drawing r:id="rId2"/>
</worksheet>
</file>

<file path=xl/worksheets/sheet8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rgb="FFFF0000"/>
  </sheetPr>
  <dimension ref="A1:W56"/>
  <sheetViews>
    <sheetView showGridLines="0" view="pageBreakPreview" topLeftCell="A5" zoomScale="70" zoomScaleNormal="70" zoomScaleSheetLayoutView="70" zoomScalePageLayoutView="50" workbookViewId="0">
      <selection activeCell="D19" sqref="D19:N19"/>
    </sheetView>
  </sheetViews>
  <sheetFormatPr baseColWidth="10" defaultColWidth="7.33203125" defaultRowHeight="13.8" x14ac:dyDescent="0.3"/>
  <cols>
    <col min="1" max="1" width="51.5546875" style="3" customWidth="1"/>
    <col min="2" max="14" width="11.5546875" style="3" customWidth="1"/>
    <col min="15" max="15" width="11.6640625" style="39" customWidth="1"/>
    <col min="16" max="16" width="17.5546875" style="3" customWidth="1"/>
    <col min="17" max="17" width="2.109375" style="62" customWidth="1"/>
    <col min="18" max="18" width="4.88671875" style="77" customWidth="1"/>
    <col min="19" max="20" width="7.44140625" style="77" bestFit="1" customWidth="1"/>
    <col min="21" max="21" width="7.88671875" style="78" bestFit="1" customWidth="1"/>
    <col min="22" max="22" width="33.33203125" style="77" customWidth="1"/>
    <col min="23" max="16384" width="7.33203125" style="3"/>
  </cols>
  <sheetData>
    <row r="1" spans="1:23" ht="17.25" customHeight="1" x14ac:dyDescent="0.3">
      <c r="A1" s="549" t="s">
        <v>452</v>
      </c>
      <c r="B1" s="549"/>
      <c r="C1" s="2"/>
      <c r="D1" s="2"/>
      <c r="E1"/>
      <c r="F1"/>
      <c r="G1"/>
      <c r="H1"/>
      <c r="I1"/>
      <c r="J1"/>
      <c r="N1" s="4" t="s">
        <v>1</v>
      </c>
      <c r="O1" s="5"/>
      <c r="R1" s="306"/>
      <c r="S1" s="69"/>
      <c r="T1" s="69"/>
      <c r="U1" s="69"/>
      <c r="V1" s="70"/>
      <c r="W1" s="69"/>
    </row>
    <row r="2" spans="1:23" ht="13.5" customHeight="1" x14ac:dyDescent="0.3">
      <c r="A2" s="1" t="s">
        <v>453</v>
      </c>
      <c r="B2" s="1"/>
      <c r="C2" s="2"/>
      <c r="D2" s="2"/>
      <c r="E2"/>
      <c r="F2"/>
      <c r="G2"/>
      <c r="H2"/>
      <c r="I2"/>
      <c r="J2"/>
      <c r="M2" s="4"/>
      <c r="N2" s="4" t="s">
        <v>3</v>
      </c>
      <c r="O2" s="5"/>
      <c r="R2" s="306"/>
      <c r="S2" s="69"/>
      <c r="T2" s="69"/>
      <c r="U2" s="69"/>
      <c r="V2" s="70"/>
      <c r="W2" s="69"/>
    </row>
    <row r="3" spans="1:23" ht="15.6" x14ac:dyDescent="0.3">
      <c r="A3" s="549" t="s">
        <v>454</v>
      </c>
      <c r="B3" s="549"/>
      <c r="C3" s="2"/>
      <c r="D3" s="2"/>
      <c r="E3"/>
      <c r="F3"/>
      <c r="G3"/>
      <c r="H3"/>
      <c r="I3"/>
      <c r="J3"/>
      <c r="K3" s="5"/>
      <c r="L3" s="5"/>
      <c r="M3" s="5"/>
      <c r="N3" s="5"/>
      <c r="O3" s="5"/>
      <c r="R3" s="306"/>
      <c r="S3" s="69"/>
      <c r="T3" s="69"/>
      <c r="U3" s="69"/>
      <c r="V3" s="70"/>
      <c r="W3" s="69"/>
    </row>
    <row r="4" spans="1:23" ht="33.6" customHeight="1" x14ac:dyDescent="0.3">
      <c r="A4" s="547" t="s">
        <v>455</v>
      </c>
      <c r="B4" s="548"/>
      <c r="C4" s="7"/>
      <c r="D4" s="7"/>
      <c r="E4" s="8"/>
      <c r="F4" s="8"/>
      <c r="G4" s="8"/>
      <c r="H4" s="8"/>
      <c r="I4" s="8"/>
      <c r="J4" s="8"/>
      <c r="K4" s="9"/>
      <c r="L4" s="9"/>
      <c r="M4" s="9"/>
      <c r="N4" s="9"/>
      <c r="O4" s="38"/>
      <c r="R4" s="306"/>
      <c r="S4" s="69"/>
      <c r="T4" s="69"/>
      <c r="U4" s="69"/>
      <c r="V4" s="70"/>
      <c r="W4" s="69"/>
    </row>
    <row r="5" spans="1:23" x14ac:dyDescent="0.3">
      <c r="B5" s="9"/>
      <c r="C5" s="9"/>
      <c r="D5" s="9"/>
      <c r="E5" s="9"/>
      <c r="F5" s="9"/>
      <c r="G5" s="9"/>
      <c r="H5" s="9"/>
      <c r="I5" s="9"/>
      <c r="J5" s="9"/>
      <c r="K5" s="9"/>
      <c r="L5" s="9"/>
      <c r="M5" s="9"/>
      <c r="N5" s="9"/>
      <c r="O5" s="38"/>
      <c r="R5" s="306"/>
      <c r="S5" s="69"/>
      <c r="T5" s="69"/>
      <c r="U5" s="69"/>
      <c r="V5" s="70"/>
      <c r="W5" s="69"/>
    </row>
    <row r="6" spans="1:23" ht="15.6" x14ac:dyDescent="0.3">
      <c r="A6" s="6" t="s">
        <v>232</v>
      </c>
      <c r="B6" s="9"/>
      <c r="C6" s="9"/>
      <c r="D6" s="9"/>
      <c r="E6" s="9"/>
      <c r="F6" s="9"/>
      <c r="G6" s="9"/>
      <c r="H6" s="9"/>
      <c r="I6" s="9"/>
      <c r="J6" s="9"/>
      <c r="K6" s="9"/>
      <c r="L6" s="9"/>
      <c r="M6" s="9"/>
      <c r="N6" s="9"/>
      <c r="O6" s="38"/>
      <c r="R6" s="306"/>
      <c r="S6" s="69"/>
      <c r="T6" s="69"/>
      <c r="U6" s="69"/>
      <c r="V6" s="70"/>
      <c r="W6" s="69"/>
    </row>
    <row r="7" spans="1:23" x14ac:dyDescent="0.3">
      <c r="A7" s="10"/>
      <c r="B7" s="9"/>
      <c r="C7" s="9"/>
      <c r="D7" s="9"/>
      <c r="E7" s="9"/>
      <c r="F7" s="9"/>
      <c r="G7" s="9"/>
      <c r="H7" s="9"/>
      <c r="I7" s="9"/>
      <c r="J7" s="9"/>
      <c r="K7" s="9"/>
      <c r="L7" s="9"/>
      <c r="M7" s="9"/>
      <c r="N7" s="9"/>
      <c r="O7" s="38"/>
      <c r="R7" s="69"/>
      <c r="S7" s="69"/>
      <c r="T7" s="69"/>
      <c r="U7" s="70"/>
      <c r="V7" s="69"/>
    </row>
    <row r="8" spans="1:23" x14ac:dyDescent="0.3">
      <c r="A8" s="10"/>
      <c r="B8" s="9"/>
      <c r="C8" s="9"/>
      <c r="D8" s="9"/>
      <c r="E8" s="9"/>
      <c r="F8" s="9"/>
      <c r="G8" s="9"/>
      <c r="H8" s="9"/>
      <c r="I8" s="9"/>
      <c r="J8" s="9"/>
      <c r="K8" s="9"/>
      <c r="L8" s="9"/>
      <c r="M8" s="9"/>
      <c r="N8" s="9"/>
      <c r="O8" s="38"/>
      <c r="R8" s="69"/>
      <c r="S8" s="69"/>
      <c r="T8" s="69"/>
      <c r="U8" s="70"/>
      <c r="V8" s="69"/>
    </row>
    <row r="9" spans="1:23" ht="17.25" customHeight="1" x14ac:dyDescent="0.3">
      <c r="A9" s="10"/>
      <c r="B9" s="9"/>
      <c r="C9" s="9"/>
      <c r="D9" s="9"/>
      <c r="E9" s="9"/>
      <c r="F9" s="9"/>
      <c r="G9" s="9"/>
      <c r="H9" s="9"/>
      <c r="I9" s="9"/>
      <c r="J9" s="9"/>
      <c r="K9" s="9"/>
      <c r="L9" s="9"/>
      <c r="M9" s="9"/>
      <c r="N9" s="9"/>
      <c r="O9" s="38"/>
      <c r="R9" s="69"/>
      <c r="S9" s="69"/>
      <c r="T9" s="69"/>
      <c r="U9" s="70"/>
      <c r="V9" s="69"/>
    </row>
    <row r="10" spans="1:23" ht="0.75" customHeight="1" x14ac:dyDescent="0.3">
      <c r="R10" s="69"/>
      <c r="S10" s="69"/>
      <c r="T10" s="69"/>
      <c r="U10" s="70"/>
      <c r="V10" s="69"/>
    </row>
    <row r="11" spans="1:23" ht="21" customHeight="1" x14ac:dyDescent="0.3">
      <c r="A11" s="555" t="s">
        <v>263</v>
      </c>
      <c r="B11" s="555"/>
      <c r="C11" s="555"/>
      <c r="D11" s="555"/>
      <c r="E11" s="555"/>
      <c r="F11" s="555"/>
      <c r="G11" s="555"/>
      <c r="H11" s="555"/>
      <c r="I11" s="555"/>
      <c r="J11" s="555"/>
      <c r="K11" s="555"/>
      <c r="L11" s="555"/>
      <c r="M11" s="555"/>
      <c r="N11" s="555"/>
      <c r="O11" s="555"/>
      <c r="P11" s="40"/>
      <c r="R11" s="69"/>
      <c r="S11" s="69"/>
      <c r="T11" s="69"/>
      <c r="U11" s="70"/>
      <c r="V11" s="69"/>
    </row>
    <row r="12" spans="1:23" ht="3.75" customHeight="1" x14ac:dyDescent="0.3">
      <c r="A12" s="11"/>
      <c r="B12" s="11"/>
      <c r="C12" s="11"/>
      <c r="D12" s="11"/>
      <c r="E12" s="11"/>
      <c r="F12" s="11"/>
      <c r="G12" s="11"/>
      <c r="H12" s="11"/>
      <c r="I12" s="11"/>
      <c r="J12" s="11"/>
      <c r="K12" s="11"/>
      <c r="L12" s="11"/>
      <c r="M12" s="11"/>
      <c r="N12" s="11"/>
      <c r="O12" s="11"/>
      <c r="R12" s="69"/>
      <c r="S12" s="69"/>
      <c r="T12" s="69"/>
      <c r="U12" s="70"/>
      <c r="V12" s="69"/>
    </row>
    <row r="13" spans="1:23" s="42" customFormat="1" ht="20.25" hidden="1" customHeight="1" thickBot="1" x14ac:dyDescent="0.35">
      <c r="A13" s="434" t="s">
        <v>5</v>
      </c>
      <c r="B13" s="556">
        <f>'Info District'!G11</f>
        <v>2025</v>
      </c>
      <c r="C13" s="557"/>
      <c r="E13" s="550"/>
      <c r="F13" s="550"/>
      <c r="G13" s="550"/>
      <c r="H13" s="550"/>
      <c r="I13" s="550"/>
      <c r="J13" s="554"/>
      <c r="Q13" s="63"/>
      <c r="R13" s="71"/>
      <c r="S13" s="71"/>
      <c r="T13" s="71"/>
      <c r="U13" s="72"/>
      <c r="V13" s="71"/>
    </row>
    <row r="14" spans="1:23" s="42" customFormat="1" ht="7.5" hidden="1" customHeight="1" thickBot="1" x14ac:dyDescent="0.35">
      <c r="A14" s="434"/>
      <c r="B14" s="13"/>
      <c r="C14" s="13"/>
      <c r="D14" s="13"/>
      <c r="O14" s="15"/>
      <c r="Q14" s="63"/>
      <c r="R14" s="71"/>
      <c r="S14" s="71"/>
      <c r="T14" s="71"/>
      <c r="U14" s="72"/>
      <c r="V14" s="71"/>
    </row>
    <row r="15" spans="1:23" s="42" customFormat="1" ht="16.5" hidden="1" customHeight="1" thickBot="1" x14ac:dyDescent="0.35">
      <c r="A15" s="434" t="s">
        <v>7</v>
      </c>
      <c r="B15" s="558" t="str">
        <f>'Info District'!G12</f>
        <v>PLATEAUX</v>
      </c>
      <c r="C15" s="559"/>
      <c r="D15" s="550" t="s">
        <v>8</v>
      </c>
      <c r="E15" s="550"/>
      <c r="F15" s="550"/>
      <c r="G15" s="551" t="str">
        <f>'Info District'!G13</f>
        <v>Agou</v>
      </c>
      <c r="H15" s="552"/>
      <c r="I15" s="553"/>
      <c r="L15" s="11"/>
      <c r="M15" s="11"/>
      <c r="N15" s="11"/>
      <c r="O15" s="11"/>
      <c r="P15" s="11"/>
      <c r="Q15" s="63"/>
      <c r="R15" s="71"/>
      <c r="S15" s="71"/>
      <c r="T15" s="71"/>
      <c r="U15" s="73"/>
      <c r="V15" s="71"/>
    </row>
    <row r="16" spans="1:23" s="42" customFormat="1" ht="3.75" hidden="1" customHeight="1" thickBot="1" x14ac:dyDescent="0.35">
      <c r="A16" s="139"/>
      <c r="B16" s="15"/>
      <c r="C16" s="15"/>
      <c r="D16" s="15"/>
      <c r="E16" s="15"/>
      <c r="K16" s="15"/>
      <c r="L16" s="15"/>
      <c r="M16" s="15"/>
      <c r="O16" s="15"/>
      <c r="Q16" s="63"/>
      <c r="R16" s="71"/>
      <c r="S16" s="71"/>
      <c r="T16" s="71"/>
      <c r="U16" s="72"/>
      <c r="V16" s="71"/>
    </row>
    <row r="17" spans="1:23" s="42" customFormat="1" ht="18" hidden="1" customHeight="1" thickBot="1" x14ac:dyDescent="0.35">
      <c r="A17" s="434" t="s">
        <v>9</v>
      </c>
      <c r="B17" s="556" t="str">
        <f>'Info District'!G17</f>
        <v>Avril à Juin 2025</v>
      </c>
      <c r="C17" s="560"/>
      <c r="D17" s="560"/>
      <c r="E17" s="557"/>
      <c r="G17" s="550" t="s">
        <v>11</v>
      </c>
      <c r="H17" s="550"/>
      <c r="I17" s="550"/>
      <c r="J17" s="550"/>
      <c r="K17" s="554"/>
      <c r="L17" s="551" t="str">
        <f>'Info District'!G18</f>
        <v>Juillet à Septembre 2025</v>
      </c>
      <c r="M17" s="552"/>
      <c r="N17" s="552"/>
      <c r="O17" s="552"/>
      <c r="P17" s="553"/>
      <c r="Q17" s="63"/>
      <c r="R17" s="71"/>
      <c r="S17" s="71"/>
      <c r="T17" s="71"/>
      <c r="U17" s="72"/>
      <c r="V17" s="71"/>
    </row>
    <row r="18" spans="1:23" s="9" customFormat="1" ht="6" customHeight="1" thickBot="1" x14ac:dyDescent="0.3">
      <c r="B18" s="43"/>
      <c r="C18" s="43"/>
      <c r="D18" s="43"/>
      <c r="E18" s="44"/>
      <c r="F18" s="43"/>
      <c r="G18" s="45"/>
      <c r="H18" s="45"/>
      <c r="I18" s="45"/>
      <c r="J18" s="45"/>
      <c r="K18" s="45"/>
      <c r="L18" s="45"/>
      <c r="M18" s="45"/>
      <c r="O18" s="38"/>
      <c r="Q18" s="64"/>
      <c r="R18" s="74"/>
      <c r="S18" s="74"/>
      <c r="T18" s="74"/>
      <c r="U18" s="75"/>
      <c r="V18" s="74"/>
    </row>
    <row r="19" spans="1:23" s="9" customFormat="1" ht="31.5" customHeight="1" thickBot="1" x14ac:dyDescent="0.35">
      <c r="A19" s="532" t="s">
        <v>12</v>
      </c>
      <c r="B19" s="532"/>
      <c r="C19" s="533"/>
      <c r="D19" s="575"/>
      <c r="E19" s="576"/>
      <c r="F19" s="576"/>
      <c r="G19" s="576"/>
      <c r="H19" s="576"/>
      <c r="I19" s="576"/>
      <c r="J19" s="576"/>
      <c r="K19" s="576"/>
      <c r="L19" s="576"/>
      <c r="M19" s="576"/>
      <c r="N19" s="577"/>
      <c r="O19" s="11"/>
      <c r="P19" s="464" t="str">
        <f>'Info District'!H17</f>
        <v>T2</v>
      </c>
      <c r="Q19" s="65"/>
      <c r="R19" s="535" t="s">
        <v>96</v>
      </c>
      <c r="S19" s="536"/>
      <c r="T19" s="536"/>
      <c r="U19" s="536"/>
      <c r="V19" s="537"/>
    </row>
    <row r="20" spans="1:23" s="9" customFormat="1" ht="8.25" customHeight="1" thickBot="1" x14ac:dyDescent="0.35">
      <c r="A20" s="12"/>
      <c r="B20" s="12"/>
      <c r="C20" s="12"/>
      <c r="D20" s="12"/>
      <c r="E20" s="12"/>
      <c r="F20" s="12"/>
      <c r="G20" s="13"/>
      <c r="H20" s="13"/>
      <c r="I20" s="13"/>
      <c r="J20" s="13"/>
      <c r="K20" s="13"/>
      <c r="L20" s="14"/>
      <c r="M20" s="14"/>
      <c r="N20" s="14"/>
      <c r="O20" s="14"/>
      <c r="Q20" s="64"/>
      <c r="R20" s="146"/>
      <c r="S20" s="74"/>
      <c r="T20" s="74"/>
      <c r="U20" s="76"/>
      <c r="V20" s="147"/>
    </row>
    <row r="21" spans="1:23" s="9" customFormat="1" ht="30.75" customHeight="1" thickBot="1" x14ac:dyDescent="0.35">
      <c r="A21" s="564" t="s">
        <v>6</v>
      </c>
      <c r="B21" s="564"/>
      <c r="C21" s="564"/>
      <c r="D21" s="565"/>
      <c r="E21" s="566"/>
      <c r="F21" s="566"/>
      <c r="G21" s="566"/>
      <c r="H21" s="567"/>
      <c r="I21" s="12"/>
      <c r="K21" s="230" t="s">
        <v>338</v>
      </c>
      <c r="O21" s="571"/>
      <c r="P21" s="572"/>
      <c r="Q21" s="64"/>
      <c r="R21" s="146"/>
      <c r="S21" s="74"/>
      <c r="T21" s="74"/>
      <c r="U21" s="76"/>
      <c r="V21" s="147"/>
    </row>
    <row r="22" spans="1:23" s="9" customFormat="1" ht="9" customHeight="1" thickBot="1" x14ac:dyDescent="0.35">
      <c r="A22" s="12"/>
      <c r="B22" s="12"/>
      <c r="C22" s="12"/>
      <c r="D22" s="12"/>
      <c r="E22" s="12"/>
      <c r="F22" s="12"/>
      <c r="G22" s="13"/>
      <c r="H22" s="13"/>
      <c r="I22" s="13"/>
      <c r="J22" s="13"/>
      <c r="K22" s="13"/>
      <c r="L22" s="14"/>
      <c r="M22" s="14"/>
      <c r="N22" s="14"/>
      <c r="O22" s="14"/>
      <c r="Q22" s="64"/>
      <c r="R22" s="146"/>
      <c r="S22" s="74"/>
      <c r="T22" s="74"/>
      <c r="U22" s="76"/>
      <c r="V22" s="147"/>
    </row>
    <row r="23" spans="1:23" s="9" customFormat="1" ht="30" customHeight="1" thickBot="1" x14ac:dyDescent="0.35">
      <c r="A23" s="532" t="s">
        <v>240</v>
      </c>
      <c r="B23" s="532"/>
      <c r="C23" s="533"/>
      <c r="D23" s="568" t="s">
        <v>265</v>
      </c>
      <c r="E23" s="569"/>
      <c r="F23" s="570"/>
      <c r="H23" s="229"/>
      <c r="I23" s="573" t="s">
        <v>337</v>
      </c>
      <c r="J23" s="573"/>
      <c r="K23" s="573"/>
      <c r="L23" s="573"/>
      <c r="M23" s="573"/>
      <c r="N23" s="574"/>
      <c r="O23" s="562"/>
      <c r="P23" s="563"/>
      <c r="Q23" s="64"/>
      <c r="R23" s="146"/>
      <c r="S23" s="74"/>
      <c r="T23" s="74"/>
      <c r="U23" s="76"/>
      <c r="V23" s="147"/>
    </row>
    <row r="24" spans="1:23" s="9" customFormat="1" ht="6" customHeight="1" x14ac:dyDescent="0.3">
      <c r="A24" s="12"/>
      <c r="B24" s="12"/>
      <c r="C24" s="12"/>
      <c r="D24" s="12"/>
      <c r="E24" s="12"/>
      <c r="F24" s="12"/>
      <c r="G24" s="13"/>
      <c r="H24" s="15"/>
      <c r="I24" s="15"/>
      <c r="J24" s="15"/>
      <c r="K24" s="13"/>
      <c r="L24" s="14"/>
      <c r="M24" s="14"/>
      <c r="N24" s="14"/>
      <c r="O24" s="14"/>
      <c r="Q24" s="64"/>
      <c r="R24" s="146"/>
      <c r="S24" s="74"/>
      <c r="T24" s="74"/>
      <c r="U24" s="76"/>
      <c r="V24" s="147"/>
    </row>
    <row r="25" spans="1:23" s="9" customFormat="1" ht="4.5" customHeight="1" thickBot="1" x14ac:dyDescent="0.35">
      <c r="A25" s="12"/>
      <c r="B25" s="12"/>
      <c r="C25" s="12"/>
      <c r="D25" s="12"/>
      <c r="E25" s="12"/>
      <c r="F25" s="12"/>
      <c r="G25" s="13"/>
      <c r="H25" s="13"/>
      <c r="I25" s="13"/>
      <c r="J25" s="13"/>
      <c r="K25" s="13"/>
      <c r="L25" s="14"/>
      <c r="M25" s="14"/>
      <c r="N25" s="14"/>
      <c r="O25" s="14"/>
      <c r="Q25" s="64"/>
      <c r="R25" s="146"/>
      <c r="S25" s="74"/>
      <c r="T25" s="74"/>
      <c r="U25" s="76"/>
      <c r="V25" s="147"/>
    </row>
    <row r="26" spans="1:23" ht="76.5" customHeight="1" thickBot="1" x14ac:dyDescent="0.35">
      <c r="A26" s="541" t="s">
        <v>13</v>
      </c>
      <c r="B26" s="16" t="s">
        <v>14</v>
      </c>
      <c r="C26" s="108" t="s">
        <v>15</v>
      </c>
      <c r="D26" s="118" t="s">
        <v>16</v>
      </c>
      <c r="E26" s="117" t="s">
        <v>17</v>
      </c>
      <c r="F26" s="16" t="s">
        <v>18</v>
      </c>
      <c r="G26" s="16" t="s">
        <v>233</v>
      </c>
      <c r="H26" s="16" t="s">
        <v>234</v>
      </c>
      <c r="I26" s="16" t="s">
        <v>19</v>
      </c>
      <c r="J26" s="16" t="s">
        <v>20</v>
      </c>
      <c r="K26" s="108" t="s">
        <v>21</v>
      </c>
      <c r="L26" s="136" t="s">
        <v>22</v>
      </c>
      <c r="M26" s="137" t="s">
        <v>236</v>
      </c>
      <c r="N26" s="138" t="s">
        <v>23</v>
      </c>
      <c r="O26" s="109" t="s">
        <v>39</v>
      </c>
      <c r="P26" s="16" t="s">
        <v>40</v>
      </c>
      <c r="R26" s="148" t="s">
        <v>237</v>
      </c>
      <c r="S26" s="140" t="s">
        <v>93</v>
      </c>
      <c r="T26" s="140" t="s">
        <v>239</v>
      </c>
      <c r="U26" s="140" t="s">
        <v>238</v>
      </c>
      <c r="V26" s="149" t="s">
        <v>97</v>
      </c>
    </row>
    <row r="27" spans="1:23" s="47" customFormat="1" ht="21.75" customHeight="1" thickBot="1" x14ac:dyDescent="0.35">
      <c r="A27" s="542"/>
      <c r="B27" s="46" t="s">
        <v>24</v>
      </c>
      <c r="C27" s="46" t="s">
        <v>25</v>
      </c>
      <c r="D27" s="112" t="s">
        <v>26</v>
      </c>
      <c r="E27" s="46" t="s">
        <v>27</v>
      </c>
      <c r="F27" s="46"/>
      <c r="G27" s="46" t="s">
        <v>28</v>
      </c>
      <c r="H27" s="46"/>
      <c r="I27" s="46" t="s">
        <v>29</v>
      </c>
      <c r="J27" s="46"/>
      <c r="K27" s="131" t="s">
        <v>235</v>
      </c>
      <c r="L27" s="133"/>
      <c r="M27" s="134"/>
      <c r="N27" s="135"/>
      <c r="O27" s="132" t="s">
        <v>30</v>
      </c>
      <c r="P27" s="46"/>
      <c r="Q27" s="66"/>
      <c r="R27" s="150"/>
      <c r="S27" s="67" t="s">
        <v>94</v>
      </c>
      <c r="T27" s="67" t="s">
        <v>95</v>
      </c>
      <c r="U27" s="94"/>
      <c r="V27" s="151" t="str">
        <f>IF(J28&lt;=0,"",IF(J28=90,$W$28))</f>
        <v/>
      </c>
      <c r="W27" s="37" t="s">
        <v>98</v>
      </c>
    </row>
    <row r="28" spans="1:23" ht="49.5" customHeight="1" x14ac:dyDescent="0.3">
      <c r="A28" s="231" t="str">
        <f>CDT!B26</f>
        <v>Artéméther-Luméfantrine 6cp (AL)</v>
      </c>
      <c r="B28" s="79"/>
      <c r="C28" s="110"/>
      <c r="D28" s="120" t="str">
        <f>IF(B28&lt;&gt;"",B28+C28,"")</f>
        <v/>
      </c>
      <c r="E28" s="119"/>
      <c r="F28" s="79"/>
      <c r="G28" s="79"/>
      <c r="H28" s="79"/>
      <c r="I28" s="79"/>
      <c r="J28" s="79"/>
      <c r="K28" s="110"/>
      <c r="L28" s="431" t="str">
        <f>IF(B28&lt;&gt;"",IF(J28=0,E28,((E28*90)/(90-J28))),"0")</f>
        <v>0</v>
      </c>
      <c r="M28" s="428" t="str">
        <f>IF(B28&lt;&gt;"",((E28/R28)*30),"0")</f>
        <v>0</v>
      </c>
      <c r="N28" s="250" t="str">
        <f>IF(B28&lt;&gt;"",IF(J28=0,((E28+L28)-K28),((M28*6)-K28)),"0")</f>
        <v>0</v>
      </c>
      <c r="O28" s="251"/>
      <c r="P28" s="81"/>
      <c r="R28" s="152">
        <f>(90-J28)</f>
        <v>90</v>
      </c>
      <c r="S28" s="68" t="e">
        <f>D28-(E28+G28+I28+H28)</f>
        <v>#VALUE!</v>
      </c>
      <c r="T28" s="68" t="e">
        <f>K28-S28</f>
        <v>#VALUE!</v>
      </c>
      <c r="U28" s="95">
        <v>6</v>
      </c>
      <c r="V28" s="153" t="e">
        <f t="shared" ref="V28:V52" si="0">IF(T28=0,"",$W$27)</f>
        <v>#VALUE!</v>
      </c>
      <c r="W28" s="37" t="s">
        <v>203</v>
      </c>
    </row>
    <row r="29" spans="1:23" ht="45" customHeight="1" x14ac:dyDescent="0.3">
      <c r="A29" s="231" t="str">
        <f>CDT!B27</f>
        <v>Artéméther-Luméfantrine 12cp (AL)</v>
      </c>
      <c r="B29" s="79"/>
      <c r="C29" s="110"/>
      <c r="D29" s="121" t="str">
        <f t="shared" ref="D29:D36" si="1">IF(B29&lt;&gt;"",B29+C29,"")</f>
        <v/>
      </c>
      <c r="E29" s="119"/>
      <c r="F29" s="79"/>
      <c r="G29" s="79"/>
      <c r="H29" s="79"/>
      <c r="I29" s="79"/>
      <c r="J29" s="79"/>
      <c r="K29" s="110"/>
      <c r="L29" s="431" t="str">
        <f t="shared" ref="L29:L36" si="2">IF(B29&lt;&gt;"",IF(J29=0,E29,((E29*90)/(90-J29))),"0")</f>
        <v>0</v>
      </c>
      <c r="M29" s="428" t="str">
        <f t="shared" ref="M29:M36" si="3">IF(B29&lt;&gt;"",((E29/R29)*30),"0")</f>
        <v>0</v>
      </c>
      <c r="N29" s="250" t="str">
        <f t="shared" ref="N29:N36" si="4">IF(B29&lt;&gt;"",IF(J29=0,((E29+L29)-K29),((M29*6)-K29)),"0")</f>
        <v>0</v>
      </c>
      <c r="O29" s="251"/>
      <c r="P29" s="81"/>
      <c r="R29" s="152">
        <f t="shared" ref="R29:R50" si="5">(90-J29)</f>
        <v>90</v>
      </c>
      <c r="S29" s="68" t="e">
        <f t="shared" ref="S29:S49" si="6">D29-(E29+G29+I29+H29)</f>
        <v>#VALUE!</v>
      </c>
      <c r="T29" s="68" t="e">
        <f t="shared" ref="T29:T50" si="7">K29-S29</f>
        <v>#VALUE!</v>
      </c>
      <c r="U29" s="95">
        <v>12</v>
      </c>
      <c r="V29" s="153" t="e">
        <f t="shared" si="0"/>
        <v>#VALUE!</v>
      </c>
    </row>
    <row r="30" spans="1:23" ht="49.5" customHeight="1" x14ac:dyDescent="0.3">
      <c r="A30" s="231" t="str">
        <f>CDT!B28</f>
        <v>Artéméther-Luméfantrine 18cp (AL)</v>
      </c>
      <c r="B30" s="79"/>
      <c r="C30" s="110"/>
      <c r="D30" s="121" t="str">
        <f t="shared" si="1"/>
        <v/>
      </c>
      <c r="E30" s="119"/>
      <c r="F30" s="79"/>
      <c r="G30" s="79"/>
      <c r="H30" s="79"/>
      <c r="I30" s="79"/>
      <c r="J30" s="79"/>
      <c r="K30" s="110"/>
      <c r="L30" s="431" t="str">
        <f t="shared" si="2"/>
        <v>0</v>
      </c>
      <c r="M30" s="428" t="str">
        <f t="shared" si="3"/>
        <v>0</v>
      </c>
      <c r="N30" s="250" t="str">
        <f t="shared" si="4"/>
        <v>0</v>
      </c>
      <c r="O30" s="251"/>
      <c r="P30" s="81"/>
      <c r="R30" s="152">
        <f t="shared" si="5"/>
        <v>90</v>
      </c>
      <c r="S30" s="68" t="e">
        <f t="shared" si="6"/>
        <v>#VALUE!</v>
      </c>
      <c r="T30" s="68" t="e">
        <f t="shared" si="7"/>
        <v>#VALUE!</v>
      </c>
      <c r="U30" s="95">
        <v>18</v>
      </c>
      <c r="V30" s="153" t="e">
        <f t="shared" si="0"/>
        <v>#VALUE!</v>
      </c>
    </row>
    <row r="31" spans="1:23" ht="49.5" customHeight="1" x14ac:dyDescent="0.3">
      <c r="A31" s="231" t="str">
        <f>CDT!B29</f>
        <v>Artéméther-Luméfantrine 24cp (AL)</v>
      </c>
      <c r="B31" s="79"/>
      <c r="C31" s="110"/>
      <c r="D31" s="121" t="str">
        <f t="shared" si="1"/>
        <v/>
      </c>
      <c r="E31" s="119"/>
      <c r="F31" s="79"/>
      <c r="G31" s="79"/>
      <c r="H31" s="79"/>
      <c r="I31" s="79"/>
      <c r="J31" s="79"/>
      <c r="K31" s="110"/>
      <c r="L31" s="431" t="str">
        <f t="shared" si="2"/>
        <v>0</v>
      </c>
      <c r="M31" s="428" t="str">
        <f t="shared" si="3"/>
        <v>0</v>
      </c>
      <c r="N31" s="250" t="str">
        <f t="shared" si="4"/>
        <v>0</v>
      </c>
      <c r="O31" s="251"/>
      <c r="P31" s="81"/>
      <c r="R31" s="152">
        <f t="shared" si="5"/>
        <v>90</v>
      </c>
      <c r="S31" s="68" t="e">
        <f t="shared" si="6"/>
        <v>#VALUE!</v>
      </c>
      <c r="T31" s="68" t="e">
        <f t="shared" si="7"/>
        <v>#VALUE!</v>
      </c>
      <c r="U31" s="95">
        <v>24</v>
      </c>
      <c r="V31" s="153" t="e">
        <f t="shared" si="0"/>
        <v>#VALUE!</v>
      </c>
    </row>
    <row r="32" spans="1:23" ht="50.25" hidden="1" customHeight="1" x14ac:dyDescent="0.3">
      <c r="A32" s="17" t="str">
        <f>CDT!B30</f>
        <v>Artéméther injectable 40 mg</v>
      </c>
      <c r="B32" s="79"/>
      <c r="C32" s="110"/>
      <c r="D32" s="121" t="str">
        <f t="shared" si="1"/>
        <v/>
      </c>
      <c r="E32" s="119"/>
      <c r="F32" s="79"/>
      <c r="G32" s="79"/>
      <c r="H32" s="79"/>
      <c r="I32" s="79"/>
      <c r="J32" s="79"/>
      <c r="K32" s="110"/>
      <c r="L32" s="431" t="str">
        <f t="shared" si="2"/>
        <v>0</v>
      </c>
      <c r="M32" s="428" t="str">
        <f t="shared" si="3"/>
        <v>0</v>
      </c>
      <c r="N32" s="250" t="str">
        <f t="shared" si="4"/>
        <v>0</v>
      </c>
      <c r="O32" s="251"/>
      <c r="P32" s="79"/>
      <c r="R32" s="152">
        <f t="shared" si="5"/>
        <v>90</v>
      </c>
      <c r="S32" s="68" t="e">
        <f t="shared" si="6"/>
        <v>#VALUE!</v>
      </c>
      <c r="T32" s="68" t="e">
        <f t="shared" si="7"/>
        <v>#VALUE!</v>
      </c>
      <c r="U32" s="95">
        <v>1</v>
      </c>
      <c r="V32" s="153" t="e">
        <f t="shared" si="0"/>
        <v>#VALUE!</v>
      </c>
    </row>
    <row r="33" spans="1:22" ht="50.25" hidden="1" customHeight="1" x14ac:dyDescent="0.3">
      <c r="A33" s="17" t="str">
        <f>CDT!B31</f>
        <v>Artéméther injectable 80 mg</v>
      </c>
      <c r="B33" s="79"/>
      <c r="C33" s="110"/>
      <c r="D33" s="121" t="str">
        <f t="shared" si="1"/>
        <v/>
      </c>
      <c r="E33" s="119"/>
      <c r="F33" s="79"/>
      <c r="G33" s="79"/>
      <c r="H33" s="79"/>
      <c r="I33" s="79"/>
      <c r="J33" s="79"/>
      <c r="K33" s="110"/>
      <c r="L33" s="431" t="str">
        <f t="shared" si="2"/>
        <v>0</v>
      </c>
      <c r="M33" s="428" t="str">
        <f t="shared" si="3"/>
        <v>0</v>
      </c>
      <c r="N33" s="250" t="str">
        <f t="shared" si="4"/>
        <v>0</v>
      </c>
      <c r="O33" s="251"/>
      <c r="P33" s="79"/>
      <c r="R33" s="152">
        <f t="shared" si="5"/>
        <v>90</v>
      </c>
      <c r="S33" s="68" t="e">
        <f t="shared" si="6"/>
        <v>#VALUE!</v>
      </c>
      <c r="T33" s="68" t="e">
        <f t="shared" si="7"/>
        <v>#VALUE!</v>
      </c>
      <c r="U33" s="95">
        <v>1</v>
      </c>
      <c r="V33" s="153" t="e">
        <f t="shared" si="0"/>
        <v>#VALUE!</v>
      </c>
    </row>
    <row r="34" spans="1:22" ht="50.25" hidden="1" customHeight="1" x14ac:dyDescent="0.3">
      <c r="A34" s="17" t="str">
        <f>CDT!B32</f>
        <v>Artésunate injectable 60 mg</v>
      </c>
      <c r="B34" s="79"/>
      <c r="C34" s="110"/>
      <c r="D34" s="121" t="str">
        <f t="shared" si="1"/>
        <v/>
      </c>
      <c r="E34" s="119"/>
      <c r="F34" s="79"/>
      <c r="G34" s="79"/>
      <c r="H34" s="79"/>
      <c r="I34" s="79"/>
      <c r="J34" s="79"/>
      <c r="K34" s="110"/>
      <c r="L34" s="431" t="str">
        <f t="shared" si="2"/>
        <v>0</v>
      </c>
      <c r="M34" s="428" t="str">
        <f t="shared" si="3"/>
        <v>0</v>
      </c>
      <c r="N34" s="250" t="str">
        <f t="shared" si="4"/>
        <v>0</v>
      </c>
      <c r="O34" s="251"/>
      <c r="P34" s="79"/>
      <c r="R34" s="152">
        <f t="shared" si="5"/>
        <v>90</v>
      </c>
      <c r="S34" s="68" t="e">
        <f t="shared" si="6"/>
        <v>#VALUE!</v>
      </c>
      <c r="T34" s="68" t="e">
        <f t="shared" si="7"/>
        <v>#VALUE!</v>
      </c>
      <c r="U34" s="95">
        <v>1</v>
      </c>
      <c r="V34" s="153" t="e">
        <f t="shared" si="0"/>
        <v>#VALUE!</v>
      </c>
    </row>
    <row r="35" spans="1:22" ht="50.25" hidden="1" customHeight="1" x14ac:dyDescent="0.3">
      <c r="A35" s="17" t="str">
        <f>CDT!B33</f>
        <v xml:space="preserve"> Sulfadoxine Pyriméthamine:  (SP)</v>
      </c>
      <c r="B35" s="79"/>
      <c r="C35" s="110"/>
      <c r="D35" s="121" t="str">
        <f t="shared" si="1"/>
        <v/>
      </c>
      <c r="E35" s="119"/>
      <c r="F35" s="79"/>
      <c r="G35" s="79"/>
      <c r="H35" s="79"/>
      <c r="I35" s="79"/>
      <c r="J35" s="79"/>
      <c r="K35" s="110"/>
      <c r="L35" s="431" t="str">
        <f t="shared" si="2"/>
        <v>0</v>
      </c>
      <c r="M35" s="428" t="str">
        <f t="shared" si="3"/>
        <v>0</v>
      </c>
      <c r="N35" s="250" t="str">
        <f t="shared" si="4"/>
        <v>0</v>
      </c>
      <c r="O35" s="251"/>
      <c r="P35" s="79"/>
      <c r="R35" s="152">
        <f t="shared" si="5"/>
        <v>90</v>
      </c>
      <c r="S35" s="68" t="e">
        <f t="shared" si="6"/>
        <v>#VALUE!</v>
      </c>
      <c r="T35" s="68" t="e">
        <f t="shared" si="7"/>
        <v>#VALUE!</v>
      </c>
      <c r="U35" s="95">
        <v>3</v>
      </c>
      <c r="V35" s="153" t="e">
        <f t="shared" si="0"/>
        <v>#VALUE!</v>
      </c>
    </row>
    <row r="36" spans="1:22" ht="45.75" customHeight="1" thickBot="1" x14ac:dyDescent="0.35">
      <c r="A36" s="231" t="str">
        <f>CDT!B34</f>
        <v>Test de Diagnostic Rapide  : (TDR)</v>
      </c>
      <c r="B36" s="79"/>
      <c r="C36" s="110"/>
      <c r="D36" s="305" t="str">
        <f t="shared" si="1"/>
        <v/>
      </c>
      <c r="E36" s="119"/>
      <c r="F36" s="79"/>
      <c r="G36" s="79"/>
      <c r="H36" s="79"/>
      <c r="I36" s="79"/>
      <c r="J36" s="79"/>
      <c r="K36" s="110"/>
      <c r="L36" s="431" t="str">
        <f t="shared" si="2"/>
        <v>0</v>
      </c>
      <c r="M36" s="428" t="str">
        <f t="shared" si="3"/>
        <v>0</v>
      </c>
      <c r="N36" s="250" t="str">
        <f t="shared" si="4"/>
        <v>0</v>
      </c>
      <c r="O36" s="251"/>
      <c r="P36" s="79"/>
      <c r="R36" s="152">
        <f t="shared" si="5"/>
        <v>90</v>
      </c>
      <c r="S36" s="68" t="e">
        <f t="shared" si="6"/>
        <v>#VALUE!</v>
      </c>
      <c r="T36" s="68" t="e">
        <f t="shared" si="7"/>
        <v>#VALUE!</v>
      </c>
      <c r="U36" s="95">
        <v>1</v>
      </c>
      <c r="V36" s="153" t="e">
        <f t="shared" si="0"/>
        <v>#VALUE!</v>
      </c>
    </row>
    <row r="37" spans="1:22" ht="34.5" hidden="1" customHeight="1" x14ac:dyDescent="0.3">
      <c r="A37" s="17" t="str">
        <f>CDT!B35</f>
        <v>Moustiquaire à Imprégnation Durable: (MID)</v>
      </c>
      <c r="B37" s="79"/>
      <c r="C37" s="110"/>
      <c r="D37" s="304">
        <f t="shared" ref="D37:D50" si="8">B37+C37</f>
        <v>0</v>
      </c>
      <c r="E37" s="119"/>
      <c r="F37" s="79"/>
      <c r="G37" s="79"/>
      <c r="H37" s="79"/>
      <c r="I37" s="79"/>
      <c r="J37" s="79"/>
      <c r="K37" s="110"/>
      <c r="L37" s="113">
        <f t="shared" ref="L37:L50" si="9">IF(J37=0,E37,((D37*90)/(90-J37)))</f>
        <v>0</v>
      </c>
      <c r="M37" s="55">
        <f t="shared" ref="M37:M50" si="10">(E37/R37)*30</f>
        <v>0</v>
      </c>
      <c r="N37" s="114">
        <f t="shared" ref="N37:N49" si="11">IF(J37=0,((E37+L37)-K37),((L37*2)-K37))</f>
        <v>0</v>
      </c>
      <c r="O37" s="111" t="str">
        <f t="shared" ref="O37:O50" si="12">IF(N37=0,"0",N37)</f>
        <v>0</v>
      </c>
      <c r="P37" s="79"/>
      <c r="R37" s="152">
        <f t="shared" si="5"/>
        <v>90</v>
      </c>
      <c r="S37" s="68">
        <f t="shared" si="6"/>
        <v>0</v>
      </c>
      <c r="T37" s="68">
        <f t="shared" si="7"/>
        <v>0</v>
      </c>
      <c r="U37" s="95">
        <v>1</v>
      </c>
      <c r="V37" s="153" t="str">
        <f t="shared" si="0"/>
        <v/>
      </c>
    </row>
    <row r="38" spans="1:22" ht="34.5" hidden="1" customHeight="1" x14ac:dyDescent="0.3">
      <c r="A38" s="17" t="str">
        <f>CDT!B40</f>
        <v>Artésunate Amodiaquine: (ASAQ) : 3 cp (25/67,5 mg)</v>
      </c>
      <c r="B38" s="79"/>
      <c r="C38" s="110"/>
      <c r="D38" s="121">
        <f t="shared" si="8"/>
        <v>0</v>
      </c>
      <c r="E38" s="119"/>
      <c r="F38" s="79"/>
      <c r="G38" s="79"/>
      <c r="H38" s="79"/>
      <c r="I38" s="79"/>
      <c r="J38" s="79"/>
      <c r="K38" s="110"/>
      <c r="L38" s="113">
        <f t="shared" si="9"/>
        <v>0</v>
      </c>
      <c r="M38" s="55">
        <f t="shared" si="10"/>
        <v>0</v>
      </c>
      <c r="N38" s="114">
        <f t="shared" si="11"/>
        <v>0</v>
      </c>
      <c r="O38" s="111" t="str">
        <f t="shared" si="12"/>
        <v>0</v>
      </c>
      <c r="P38" s="79"/>
      <c r="R38" s="152">
        <f t="shared" si="5"/>
        <v>90</v>
      </c>
      <c r="S38" s="68">
        <f t="shared" si="6"/>
        <v>0</v>
      </c>
      <c r="T38" s="68">
        <f t="shared" si="7"/>
        <v>0</v>
      </c>
      <c r="U38" s="95">
        <v>3</v>
      </c>
      <c r="V38" s="153" t="str">
        <f t="shared" si="0"/>
        <v/>
      </c>
    </row>
    <row r="39" spans="1:22" ht="34.5" hidden="1" customHeight="1" x14ac:dyDescent="0.3">
      <c r="A39" s="17" t="str">
        <f>CDT!B41</f>
        <v>Artésunate Amodiaquine: (ASAQ) 3 cp (50/135 mg)</v>
      </c>
      <c r="B39" s="79"/>
      <c r="C39" s="110"/>
      <c r="D39" s="121">
        <f t="shared" si="8"/>
        <v>0</v>
      </c>
      <c r="E39" s="119"/>
      <c r="F39" s="79"/>
      <c r="G39" s="79"/>
      <c r="H39" s="79"/>
      <c r="I39" s="79"/>
      <c r="J39" s="79"/>
      <c r="K39" s="110"/>
      <c r="L39" s="113">
        <f t="shared" si="9"/>
        <v>0</v>
      </c>
      <c r="M39" s="55">
        <f t="shared" si="10"/>
        <v>0</v>
      </c>
      <c r="N39" s="114">
        <f t="shared" si="11"/>
        <v>0</v>
      </c>
      <c r="O39" s="111" t="str">
        <f t="shared" si="12"/>
        <v>0</v>
      </c>
      <c r="P39" s="79"/>
      <c r="R39" s="152">
        <f t="shared" si="5"/>
        <v>90</v>
      </c>
      <c r="S39" s="68">
        <f t="shared" si="6"/>
        <v>0</v>
      </c>
      <c r="T39" s="68">
        <f t="shared" si="7"/>
        <v>0</v>
      </c>
      <c r="U39" s="95">
        <v>3</v>
      </c>
      <c r="V39" s="153" t="str">
        <f t="shared" si="0"/>
        <v/>
      </c>
    </row>
    <row r="40" spans="1:22" ht="34.5" hidden="1" customHeight="1" x14ac:dyDescent="0.3">
      <c r="A40" s="17" t="str">
        <f>CDT!B42</f>
        <v>Artésunate Amodiaquine: (ASAQ) 3 cp (100/270 mg)</v>
      </c>
      <c r="B40" s="79"/>
      <c r="C40" s="110"/>
      <c r="D40" s="121">
        <f t="shared" si="8"/>
        <v>0</v>
      </c>
      <c r="E40" s="119"/>
      <c r="F40" s="79"/>
      <c r="G40" s="79"/>
      <c r="H40" s="79"/>
      <c r="I40" s="79"/>
      <c r="J40" s="79"/>
      <c r="K40" s="110"/>
      <c r="L40" s="113">
        <f t="shared" si="9"/>
        <v>0</v>
      </c>
      <c r="M40" s="55">
        <f t="shared" si="10"/>
        <v>0</v>
      </c>
      <c r="N40" s="114">
        <f t="shared" si="11"/>
        <v>0</v>
      </c>
      <c r="O40" s="111" t="str">
        <f t="shared" si="12"/>
        <v>0</v>
      </c>
      <c r="P40" s="79"/>
      <c r="R40" s="152">
        <f t="shared" si="5"/>
        <v>90</v>
      </c>
      <c r="S40" s="68">
        <f t="shared" si="6"/>
        <v>0</v>
      </c>
      <c r="T40" s="68">
        <f t="shared" si="7"/>
        <v>0</v>
      </c>
      <c r="U40" s="95">
        <v>3</v>
      </c>
      <c r="V40" s="153" t="str">
        <f t="shared" si="0"/>
        <v/>
      </c>
    </row>
    <row r="41" spans="1:22" ht="34.5" hidden="1" customHeight="1" x14ac:dyDescent="0.3">
      <c r="A41" s="17" t="str">
        <f>CDT!B43</f>
        <v>Artésunate Amodiaquine: (ASAQ) 6 cp (100/270 mg)</v>
      </c>
      <c r="B41" s="79"/>
      <c r="C41" s="110"/>
      <c r="D41" s="121">
        <f t="shared" si="8"/>
        <v>0</v>
      </c>
      <c r="E41" s="119"/>
      <c r="F41" s="79"/>
      <c r="G41" s="79"/>
      <c r="H41" s="79"/>
      <c r="I41" s="79"/>
      <c r="J41" s="79"/>
      <c r="K41" s="110"/>
      <c r="L41" s="113">
        <f t="shared" si="9"/>
        <v>0</v>
      </c>
      <c r="M41" s="55">
        <f t="shared" si="10"/>
        <v>0</v>
      </c>
      <c r="N41" s="114">
        <f t="shared" si="11"/>
        <v>0</v>
      </c>
      <c r="O41" s="111" t="str">
        <f t="shared" si="12"/>
        <v>0</v>
      </c>
      <c r="P41" s="79"/>
      <c r="R41" s="152">
        <f t="shared" si="5"/>
        <v>90</v>
      </c>
      <c r="S41" s="68">
        <f t="shared" si="6"/>
        <v>0</v>
      </c>
      <c r="T41" s="68">
        <f t="shared" si="7"/>
        <v>0</v>
      </c>
      <c r="U41" s="95">
        <v>3</v>
      </c>
      <c r="V41" s="153" t="str">
        <f t="shared" si="0"/>
        <v/>
      </c>
    </row>
    <row r="42" spans="1:22" ht="34.5" hidden="1" customHeight="1" x14ac:dyDescent="0.3">
      <c r="A42" s="17" t="str">
        <f>CDT!B36</f>
        <v>Dihydroartéminisine Pipéraquine– Plaq / 3 comp 
( DHA-PPQ)  20/160 mg</v>
      </c>
      <c r="B42" s="79"/>
      <c r="C42" s="110"/>
      <c r="D42" s="121">
        <f t="shared" si="8"/>
        <v>0</v>
      </c>
      <c r="E42" s="119"/>
      <c r="F42" s="79"/>
      <c r="G42" s="79"/>
      <c r="H42" s="79"/>
      <c r="I42" s="79"/>
      <c r="J42" s="79"/>
      <c r="K42" s="110"/>
      <c r="L42" s="113">
        <f t="shared" si="9"/>
        <v>0</v>
      </c>
      <c r="M42" s="55">
        <f t="shared" si="10"/>
        <v>0</v>
      </c>
      <c r="N42" s="114">
        <f t="shared" si="11"/>
        <v>0</v>
      </c>
      <c r="O42" s="111" t="str">
        <f t="shared" si="12"/>
        <v>0</v>
      </c>
      <c r="P42" s="79"/>
      <c r="R42" s="152">
        <f t="shared" si="5"/>
        <v>90</v>
      </c>
      <c r="S42" s="68">
        <f t="shared" si="6"/>
        <v>0</v>
      </c>
      <c r="T42" s="68">
        <f t="shared" si="7"/>
        <v>0</v>
      </c>
      <c r="U42" s="95">
        <v>1</v>
      </c>
      <c r="V42" s="153" t="str">
        <f t="shared" si="0"/>
        <v/>
      </c>
    </row>
    <row r="43" spans="1:22" ht="34.5" hidden="1" customHeight="1" x14ac:dyDescent="0.3">
      <c r="A43" s="17" t="str">
        <f>CDT!B37</f>
        <v>Dihydroartéminisine Pipéraquine– Plaq / 3 comp 
( DHA-PPQ)  40/320 mg</v>
      </c>
      <c r="B43" s="79"/>
      <c r="C43" s="110"/>
      <c r="D43" s="121">
        <f t="shared" si="8"/>
        <v>0</v>
      </c>
      <c r="E43" s="119"/>
      <c r="F43" s="79"/>
      <c r="G43" s="79"/>
      <c r="H43" s="79"/>
      <c r="I43" s="79"/>
      <c r="J43" s="79"/>
      <c r="K43" s="110"/>
      <c r="L43" s="113">
        <f t="shared" si="9"/>
        <v>0</v>
      </c>
      <c r="M43" s="55">
        <f t="shared" si="10"/>
        <v>0</v>
      </c>
      <c r="N43" s="114">
        <f t="shared" si="11"/>
        <v>0</v>
      </c>
      <c r="O43" s="111" t="str">
        <f t="shared" si="12"/>
        <v>0</v>
      </c>
      <c r="P43" s="79"/>
      <c r="R43" s="152">
        <f t="shared" si="5"/>
        <v>90</v>
      </c>
      <c r="S43" s="68">
        <f t="shared" si="6"/>
        <v>0</v>
      </c>
      <c r="T43" s="68">
        <f t="shared" si="7"/>
        <v>0</v>
      </c>
      <c r="U43" s="95">
        <v>1</v>
      </c>
      <c r="V43" s="153" t="str">
        <f t="shared" si="0"/>
        <v/>
      </c>
    </row>
    <row r="44" spans="1:22" ht="34.5" hidden="1" customHeight="1" x14ac:dyDescent="0.3">
      <c r="A44" s="17" t="str">
        <f>CDT!B38</f>
        <v>Dihydroartéminisine Pipéraquine– Plaq / 6 comp 
( DHA-PPQ)  40/320 mg</v>
      </c>
      <c r="B44" s="79"/>
      <c r="C44" s="110"/>
      <c r="D44" s="121">
        <f t="shared" si="8"/>
        <v>0</v>
      </c>
      <c r="E44" s="119"/>
      <c r="F44" s="79"/>
      <c r="G44" s="79"/>
      <c r="H44" s="79"/>
      <c r="I44" s="79"/>
      <c r="J44" s="79"/>
      <c r="K44" s="110"/>
      <c r="L44" s="113">
        <f t="shared" si="9"/>
        <v>0</v>
      </c>
      <c r="M44" s="55">
        <f t="shared" si="10"/>
        <v>0</v>
      </c>
      <c r="N44" s="114">
        <f t="shared" si="11"/>
        <v>0</v>
      </c>
      <c r="O44" s="111" t="str">
        <f t="shared" si="12"/>
        <v>0</v>
      </c>
      <c r="P44" s="79"/>
      <c r="R44" s="152">
        <f t="shared" si="5"/>
        <v>90</v>
      </c>
      <c r="S44" s="68">
        <f t="shared" si="6"/>
        <v>0</v>
      </c>
      <c r="T44" s="68">
        <f t="shared" si="7"/>
        <v>0</v>
      </c>
      <c r="U44" s="95">
        <v>1</v>
      </c>
      <c r="V44" s="153" t="str">
        <f t="shared" si="0"/>
        <v/>
      </c>
    </row>
    <row r="45" spans="1:22" ht="34.5" hidden="1" customHeight="1" x14ac:dyDescent="0.3">
      <c r="A45" s="17" t="str">
        <f>CDT!B44</f>
        <v>Artésunate - Méfloquine (AS-MF)</v>
      </c>
      <c r="B45" s="79"/>
      <c r="C45" s="110"/>
      <c r="D45" s="121">
        <f t="shared" si="8"/>
        <v>0</v>
      </c>
      <c r="E45" s="119"/>
      <c r="F45" s="79"/>
      <c r="G45" s="79"/>
      <c r="H45" s="79"/>
      <c r="I45" s="79"/>
      <c r="J45" s="79"/>
      <c r="K45" s="110"/>
      <c r="L45" s="113">
        <f t="shared" si="9"/>
        <v>0</v>
      </c>
      <c r="M45" s="55">
        <f t="shared" si="10"/>
        <v>0</v>
      </c>
      <c r="N45" s="114">
        <f t="shared" si="11"/>
        <v>0</v>
      </c>
      <c r="O45" s="111" t="str">
        <f t="shared" si="12"/>
        <v>0</v>
      </c>
      <c r="P45" s="79"/>
      <c r="R45" s="152">
        <f t="shared" si="5"/>
        <v>90</v>
      </c>
      <c r="S45" s="68">
        <f t="shared" si="6"/>
        <v>0</v>
      </c>
      <c r="T45" s="68">
        <f t="shared" si="7"/>
        <v>0</v>
      </c>
      <c r="U45" s="95">
        <v>1</v>
      </c>
      <c r="V45" s="153" t="str">
        <f t="shared" si="0"/>
        <v/>
      </c>
    </row>
    <row r="46" spans="1:22" ht="34.5" hidden="1" customHeight="1" x14ac:dyDescent="0.3">
      <c r="A46" s="17" t="str">
        <f>CDT!B45</f>
        <v>Quinine comprimé 300mg</v>
      </c>
      <c r="B46" s="79"/>
      <c r="C46" s="110"/>
      <c r="D46" s="121">
        <f t="shared" si="8"/>
        <v>0</v>
      </c>
      <c r="E46" s="119"/>
      <c r="F46" s="79"/>
      <c r="G46" s="79"/>
      <c r="H46" s="79"/>
      <c r="I46" s="79"/>
      <c r="J46" s="79"/>
      <c r="K46" s="110"/>
      <c r="L46" s="113">
        <f t="shared" si="9"/>
        <v>0</v>
      </c>
      <c r="M46" s="55">
        <f t="shared" si="10"/>
        <v>0</v>
      </c>
      <c r="N46" s="114">
        <f t="shared" si="11"/>
        <v>0</v>
      </c>
      <c r="O46" s="111" t="str">
        <f t="shared" si="12"/>
        <v>0</v>
      </c>
      <c r="P46" s="79"/>
      <c r="R46" s="152">
        <f t="shared" si="5"/>
        <v>90</v>
      </c>
      <c r="S46" s="68">
        <f t="shared" si="6"/>
        <v>0</v>
      </c>
      <c r="T46" s="68">
        <f t="shared" si="7"/>
        <v>0</v>
      </c>
      <c r="U46" s="95">
        <v>1</v>
      </c>
      <c r="V46" s="153" t="str">
        <f t="shared" si="0"/>
        <v/>
      </c>
    </row>
    <row r="47" spans="1:22" ht="34.5" hidden="1" customHeight="1" x14ac:dyDescent="0.3">
      <c r="A47" s="17" t="str">
        <f>CDT!B46</f>
        <v>Quinine injectable 300 mg</v>
      </c>
      <c r="B47" s="79"/>
      <c r="C47" s="110"/>
      <c r="D47" s="121">
        <f t="shared" si="8"/>
        <v>0</v>
      </c>
      <c r="E47" s="119"/>
      <c r="F47" s="79"/>
      <c r="G47" s="79"/>
      <c r="H47" s="79"/>
      <c r="I47" s="79"/>
      <c r="J47" s="79"/>
      <c r="K47" s="110"/>
      <c r="L47" s="113">
        <f t="shared" si="9"/>
        <v>0</v>
      </c>
      <c r="M47" s="55">
        <f t="shared" si="10"/>
        <v>0</v>
      </c>
      <c r="N47" s="114">
        <f t="shared" si="11"/>
        <v>0</v>
      </c>
      <c r="O47" s="111" t="str">
        <f t="shared" si="12"/>
        <v>0</v>
      </c>
      <c r="P47" s="79"/>
      <c r="R47" s="152">
        <f t="shared" si="5"/>
        <v>90</v>
      </c>
      <c r="S47" s="68">
        <f t="shared" si="6"/>
        <v>0</v>
      </c>
      <c r="T47" s="68">
        <f t="shared" si="7"/>
        <v>0</v>
      </c>
      <c r="U47" s="95">
        <v>1</v>
      </c>
      <c r="V47" s="153" t="str">
        <f t="shared" si="0"/>
        <v/>
      </c>
    </row>
    <row r="48" spans="1:22" ht="34.5" hidden="1" customHeight="1" x14ac:dyDescent="0.3">
      <c r="A48" s="17" t="str">
        <f>CDT!B47</f>
        <v>Quinine injectable 600 mg</v>
      </c>
      <c r="B48" s="79"/>
      <c r="C48" s="110"/>
      <c r="D48" s="121">
        <f t="shared" si="8"/>
        <v>0</v>
      </c>
      <c r="E48" s="119"/>
      <c r="F48" s="79"/>
      <c r="G48" s="79"/>
      <c r="H48" s="79"/>
      <c r="I48" s="79"/>
      <c r="J48" s="79"/>
      <c r="K48" s="110"/>
      <c r="L48" s="113">
        <f t="shared" si="9"/>
        <v>0</v>
      </c>
      <c r="M48" s="55">
        <f t="shared" si="10"/>
        <v>0</v>
      </c>
      <c r="N48" s="114">
        <f t="shared" si="11"/>
        <v>0</v>
      </c>
      <c r="O48" s="111" t="str">
        <f t="shared" si="12"/>
        <v>0</v>
      </c>
      <c r="P48" s="79"/>
      <c r="R48" s="152">
        <f t="shared" si="5"/>
        <v>90</v>
      </c>
      <c r="S48" s="68">
        <f t="shared" si="6"/>
        <v>0</v>
      </c>
      <c r="T48" s="68">
        <f t="shared" si="7"/>
        <v>0</v>
      </c>
      <c r="U48" s="95">
        <v>1</v>
      </c>
      <c r="V48" s="153" t="str">
        <f t="shared" si="0"/>
        <v/>
      </c>
    </row>
    <row r="49" spans="1:22" ht="34.5" hidden="1" customHeight="1" x14ac:dyDescent="0.3">
      <c r="A49" s="17" t="str">
        <f>CDT!B48</f>
        <v>Quinine injectable 600 mg</v>
      </c>
      <c r="B49" s="79"/>
      <c r="C49" s="110"/>
      <c r="D49" s="121">
        <f t="shared" si="8"/>
        <v>0</v>
      </c>
      <c r="E49" s="119"/>
      <c r="F49" s="79"/>
      <c r="G49" s="79"/>
      <c r="H49" s="79"/>
      <c r="I49" s="79"/>
      <c r="J49" s="79"/>
      <c r="K49" s="110"/>
      <c r="L49" s="113">
        <f t="shared" si="9"/>
        <v>0</v>
      </c>
      <c r="M49" s="55">
        <f t="shared" si="10"/>
        <v>0</v>
      </c>
      <c r="N49" s="114">
        <f t="shared" si="11"/>
        <v>0</v>
      </c>
      <c r="O49" s="111" t="str">
        <f t="shared" si="12"/>
        <v>0</v>
      </c>
      <c r="P49" s="79"/>
      <c r="R49" s="152">
        <f t="shared" si="5"/>
        <v>90</v>
      </c>
      <c r="S49" s="68">
        <f t="shared" si="6"/>
        <v>0</v>
      </c>
      <c r="T49" s="68">
        <f t="shared" si="7"/>
        <v>0</v>
      </c>
      <c r="U49" s="95">
        <v>1</v>
      </c>
      <c r="V49" s="153" t="str">
        <f t="shared" si="0"/>
        <v/>
      </c>
    </row>
    <row r="50" spans="1:22" ht="34.5" hidden="1" customHeight="1" thickBot="1" x14ac:dyDescent="0.35">
      <c r="A50" s="17" t="str">
        <f>CDT!B49</f>
        <v>Artéméther injectable 100 mg</v>
      </c>
      <c r="B50" s="79"/>
      <c r="C50" s="110"/>
      <c r="D50" s="122">
        <f t="shared" si="8"/>
        <v>0</v>
      </c>
      <c r="E50" s="119"/>
      <c r="F50" s="79"/>
      <c r="G50" s="79"/>
      <c r="H50" s="79"/>
      <c r="I50" s="79"/>
      <c r="J50" s="79"/>
      <c r="K50" s="110"/>
      <c r="L50" s="115">
        <f t="shared" si="9"/>
        <v>0</v>
      </c>
      <c r="M50" s="130">
        <f t="shared" si="10"/>
        <v>0</v>
      </c>
      <c r="N50" s="116">
        <f>IF(J50=0,((E50+L50)-K50),((L50*2)-K50))</f>
        <v>0</v>
      </c>
      <c r="O50" s="111" t="str">
        <f t="shared" si="12"/>
        <v>0</v>
      </c>
      <c r="P50" s="79"/>
      <c r="R50" s="152">
        <f t="shared" si="5"/>
        <v>90</v>
      </c>
      <c r="S50" s="68">
        <f>D50-(E50+G50+I50+H50)</f>
        <v>0</v>
      </c>
      <c r="T50" s="68">
        <f t="shared" si="7"/>
        <v>0</v>
      </c>
      <c r="U50" s="95">
        <v>1</v>
      </c>
      <c r="V50" s="153" t="str">
        <f t="shared" si="0"/>
        <v/>
      </c>
    </row>
    <row r="51" spans="1:22" ht="34.5" hidden="1" customHeight="1" x14ac:dyDescent="0.3">
      <c r="A51" s="17"/>
      <c r="B51" s="79"/>
      <c r="C51" s="79"/>
      <c r="D51" s="56"/>
      <c r="E51" s="79"/>
      <c r="F51" s="79"/>
      <c r="G51" s="79"/>
      <c r="H51" s="79"/>
      <c r="I51" s="79"/>
      <c r="J51" s="79"/>
      <c r="K51" s="79"/>
      <c r="L51" s="57"/>
      <c r="M51" s="57"/>
      <c r="N51" s="58"/>
      <c r="O51" s="80"/>
      <c r="P51" s="79"/>
      <c r="R51" s="152"/>
      <c r="S51" s="68"/>
      <c r="T51" s="68"/>
      <c r="U51" s="95"/>
      <c r="V51" s="153" t="str">
        <f t="shared" si="0"/>
        <v/>
      </c>
    </row>
    <row r="52" spans="1:22" ht="34.5" hidden="1" customHeight="1" x14ac:dyDescent="0.3">
      <c r="A52" s="17"/>
      <c r="B52" s="79"/>
      <c r="C52" s="79"/>
      <c r="D52" s="53"/>
      <c r="E52" s="79"/>
      <c r="F52" s="79"/>
      <c r="G52" s="79"/>
      <c r="H52" s="79"/>
      <c r="I52" s="79"/>
      <c r="J52" s="79"/>
      <c r="K52" s="79"/>
      <c r="L52" s="54"/>
      <c r="M52" s="54"/>
      <c r="N52" s="55"/>
      <c r="O52" s="80"/>
      <c r="P52" s="79"/>
      <c r="R52" s="152"/>
      <c r="S52" s="68"/>
      <c r="T52" s="68"/>
      <c r="U52" s="95"/>
      <c r="V52" s="153" t="str">
        <f t="shared" si="0"/>
        <v/>
      </c>
    </row>
    <row r="53" spans="1:22" s="235" customFormat="1" ht="16.5" customHeight="1" x14ac:dyDescent="0.35">
      <c r="A53" s="494" t="s">
        <v>290</v>
      </c>
      <c r="B53" s="494"/>
      <c r="C53" s="494"/>
      <c r="D53" s="494"/>
      <c r="E53" s="232"/>
      <c r="F53" s="232"/>
      <c r="G53" s="233" t="s">
        <v>298</v>
      </c>
      <c r="H53" s="233"/>
      <c r="I53" s="232"/>
      <c r="J53" s="234"/>
      <c r="K53" s="232"/>
      <c r="L53" s="232"/>
      <c r="M53" s="232"/>
      <c r="N53" s="232"/>
      <c r="O53" s="232"/>
      <c r="Q53" s="236"/>
      <c r="R53" s="237"/>
      <c r="S53" s="238"/>
      <c r="T53" s="238"/>
      <c r="U53" s="239"/>
      <c r="V53" s="240"/>
    </row>
    <row r="54" spans="1:22" ht="34.5" customHeight="1" x14ac:dyDescent="0.3">
      <c r="A54" s="18"/>
      <c r="B54" s="18"/>
      <c r="C54" s="18"/>
      <c r="D54" s="18"/>
      <c r="E54" s="18"/>
      <c r="F54" s="18"/>
      <c r="G54" s="18"/>
      <c r="H54" s="18"/>
      <c r="I54" s="18"/>
      <c r="J54" s="18"/>
      <c r="K54" s="18"/>
      <c r="L54" s="18"/>
      <c r="M54" s="18"/>
      <c r="N54" s="18"/>
      <c r="O54" s="18"/>
      <c r="R54" s="154"/>
      <c r="S54" s="69"/>
      <c r="T54" s="69"/>
      <c r="U54" s="70"/>
      <c r="V54" s="155"/>
    </row>
    <row r="55" spans="1:22" ht="35.25" customHeight="1" x14ac:dyDescent="0.3">
      <c r="B55" s="18"/>
      <c r="C55" s="18"/>
      <c r="D55" s="18"/>
      <c r="E55" s="18"/>
      <c r="F55" s="18"/>
      <c r="I55" s="18"/>
      <c r="J55" s="18"/>
      <c r="K55" s="18"/>
      <c r="L55" s="18"/>
      <c r="M55" s="18"/>
      <c r="N55" s="18"/>
      <c r="O55" s="18"/>
      <c r="R55" s="154"/>
      <c r="S55" s="69"/>
      <c r="T55" s="69"/>
      <c r="U55" s="70"/>
      <c r="V55" s="155"/>
    </row>
    <row r="56" spans="1:22" s="235" customFormat="1" ht="16.5" customHeight="1" x14ac:dyDescent="0.35">
      <c r="A56" s="494" t="s">
        <v>289</v>
      </c>
      <c r="B56" s="494"/>
      <c r="C56" s="494"/>
      <c r="D56" s="494"/>
      <c r="E56" s="232"/>
      <c r="F56" s="232"/>
      <c r="G56" s="561" t="s">
        <v>299</v>
      </c>
      <c r="H56" s="561"/>
      <c r="I56" s="561"/>
      <c r="J56" s="561"/>
      <c r="K56" s="561"/>
      <c r="L56" s="561"/>
      <c r="M56" s="561"/>
      <c r="N56" s="561"/>
      <c r="O56" s="561"/>
      <c r="Q56" s="236"/>
      <c r="R56" s="237"/>
      <c r="S56" s="238"/>
      <c r="T56" s="238"/>
      <c r="U56" s="239"/>
      <c r="V56" s="240"/>
    </row>
  </sheetData>
  <mergeCells count="26">
    <mergeCell ref="A56:D56"/>
    <mergeCell ref="G56:O56"/>
    <mergeCell ref="A23:C23"/>
    <mergeCell ref="D23:F23"/>
    <mergeCell ref="I23:N23"/>
    <mergeCell ref="O23:P23"/>
    <mergeCell ref="A26:A27"/>
    <mergeCell ref="A53:D53"/>
    <mergeCell ref="A19:C19"/>
    <mergeCell ref="D19:N19"/>
    <mergeCell ref="R19:V19"/>
    <mergeCell ref="A21:C21"/>
    <mergeCell ref="D21:H21"/>
    <mergeCell ref="O21:P21"/>
    <mergeCell ref="L17:P17"/>
    <mergeCell ref="A1:B1"/>
    <mergeCell ref="A3:B3"/>
    <mergeCell ref="A4:B4"/>
    <mergeCell ref="A11:O11"/>
    <mergeCell ref="B13:C13"/>
    <mergeCell ref="E13:J13"/>
    <mergeCell ref="B15:C15"/>
    <mergeCell ref="D15:F15"/>
    <mergeCell ref="G15:I15"/>
    <mergeCell ref="B17:E17"/>
    <mergeCell ref="G17:K17"/>
  </mergeCells>
  <conditionalFormatting sqref="T28">
    <cfRule type="cellIs" dxfId="1997" priority="23" operator="greaterThan">
      <formula>0</formula>
    </cfRule>
    <cfRule type="cellIs" dxfId="1996" priority="24" operator="greaterThan">
      <formula>0</formula>
    </cfRule>
    <cfRule type="cellIs" dxfId="1995" priority="25" operator="lessThan">
      <formula>0</formula>
    </cfRule>
    <cfRule type="cellIs" dxfId="1994" priority="26" operator="notEqual">
      <formula>0</formula>
    </cfRule>
  </conditionalFormatting>
  <conditionalFormatting sqref="T29:T31">
    <cfRule type="cellIs" dxfId="1993" priority="19" operator="greaterThan">
      <formula>0</formula>
    </cfRule>
    <cfRule type="cellIs" dxfId="1992" priority="20" operator="greaterThan">
      <formula>0</formula>
    </cfRule>
    <cfRule type="cellIs" dxfId="1991" priority="21" operator="lessThan">
      <formula>0</formula>
    </cfRule>
    <cfRule type="cellIs" dxfId="1990" priority="22" operator="notEqual">
      <formula>0</formula>
    </cfRule>
  </conditionalFormatting>
  <conditionalFormatting sqref="T32:T49">
    <cfRule type="cellIs" dxfId="1989" priority="15" operator="greaterThan">
      <formula>0</formula>
    </cfRule>
    <cfRule type="cellIs" dxfId="1988" priority="16" operator="greaterThan">
      <formula>0</formula>
    </cfRule>
    <cfRule type="cellIs" dxfId="1987" priority="17" operator="lessThan">
      <formula>0</formula>
    </cfRule>
    <cfRule type="cellIs" dxfId="1986" priority="18" operator="notEqual">
      <formula>0</formula>
    </cfRule>
  </conditionalFormatting>
  <conditionalFormatting sqref="T50:T52">
    <cfRule type="cellIs" dxfId="1985" priority="11" operator="greaterThan">
      <formula>0</formula>
    </cfRule>
    <cfRule type="cellIs" dxfId="1984" priority="12" operator="greaterThan">
      <formula>0</formula>
    </cfRule>
    <cfRule type="cellIs" dxfId="1983" priority="13" operator="lessThan">
      <formula>0</formula>
    </cfRule>
    <cfRule type="cellIs" dxfId="1982" priority="14" operator="notEqual">
      <formula>0</formula>
    </cfRule>
  </conditionalFormatting>
  <conditionalFormatting sqref="K28 K50:K52">
    <cfRule type="expression" dxfId="1981" priority="9">
      <formula>K28&lt;S28</formula>
    </cfRule>
    <cfRule type="expression" dxfId="1980" priority="10">
      <formula>K28&gt;S28</formula>
    </cfRule>
  </conditionalFormatting>
  <conditionalFormatting sqref="J28">
    <cfRule type="cellIs" dxfId="1979" priority="8" operator="greaterThan">
      <formula>90</formula>
    </cfRule>
  </conditionalFormatting>
  <conditionalFormatting sqref="J37:J49">
    <cfRule type="cellIs" dxfId="1978" priority="7" operator="greaterThan">
      <formula>90</formula>
    </cfRule>
  </conditionalFormatting>
  <conditionalFormatting sqref="J50:J52">
    <cfRule type="cellIs" dxfId="1977" priority="6" operator="greaterThan">
      <formula>90</formula>
    </cfRule>
  </conditionalFormatting>
  <conditionalFormatting sqref="K37:K49">
    <cfRule type="expression" dxfId="1976" priority="4">
      <formula>K37&lt;S37</formula>
    </cfRule>
    <cfRule type="expression" dxfId="1975" priority="5">
      <formula>K37&gt;S37</formula>
    </cfRule>
  </conditionalFormatting>
  <conditionalFormatting sqref="K29:K36">
    <cfRule type="expression" dxfId="1974" priority="2">
      <formula>K29&lt;S29</formula>
    </cfRule>
    <cfRule type="expression" dxfId="1973" priority="3">
      <formula>K29&gt;S29</formula>
    </cfRule>
  </conditionalFormatting>
  <conditionalFormatting sqref="J29:J36">
    <cfRule type="cellIs" dxfId="1972" priority="1" operator="greaterThan">
      <formula>90</formula>
    </cfRule>
  </conditionalFormatting>
  <dataValidations count="9">
    <dataValidation type="whole" operator="lessThanOrEqual" allowBlank="1" showInputMessage="1" showErrorMessage="1" promptTitle="instruction" prompt="La valeur de la cellule ne peut pas être supérieure à la quantité Totale inscrite dans la colonne D._x000a_Merci de vérifier." sqref="E28:E52">
      <formula1>D28</formula1>
    </dataValidation>
    <dataValidation type="whole" allowBlank="1" showInputMessage="1" showErrorMessage="1" prompt="La valeur ne peut pas être supérieure à 89_x000a_Si tel est le cas déteminer la quantité à commander directement à la colonne M._x000a_merci" sqref="J28:J52">
      <formula1>0</formula1>
      <formula2>89</formula2>
    </dataValidation>
    <dataValidation errorStyle="information" allowBlank="1" showInputMessage="1" showErrorMessage="1" errorTitle="Instruction" error="Saisissez le Texte en MAJUSCULE_x000a_Exemple: CMS AGOE_x000a_Merci" promptTitle="Instruction" prompt="Saisissez le Texte en MAJUSCULE_x000a_Exemple: CMS AGOE_x000a_Merci" sqref="D19:N19"/>
    <dataValidation type="date" errorStyle="warning" allowBlank="1" showInputMessage="1" showErrorMessage="1" promptTitle="Instruction" prompt="SVP Saisissez la date sous le format:_x000a_00/00/0000. exemple 15/09/2016,_x000a_Merci_x000a_" sqref="D21:H21">
      <formula1>42370</formula1>
      <formula2>44926</formula2>
    </dataValidation>
    <dataValidation allowBlank="1" showInputMessage="1" showErrorMessage="1" prompt="SVP Saisissez le Nom du site et la date de dépôt de la commande en premier. Merci" sqref="B28:B36"/>
    <dataValidation errorStyle="information" allowBlank="1" showInputMessage="1" showErrorMessage="1" error="Vérifiez SVP l'inventaire physique,_x000a__x000a_MERI" sqref="K28:K36"/>
    <dataValidation type="list" allowBlank="1" showInputMessage="1" showErrorMessage="1" sqref="D23:F23">
      <formula1>typerapport2</formula1>
    </dataValidation>
    <dataValidation type="whole" allowBlank="1" showInputMessage="1" showErrorMessage="1" prompt="SVP _x000a_Veuillez inscrire le nombre d'ACS dans l'air sanitaire._x000a_Merci" sqref="O23:P23">
      <formula1>0</formula1>
      <formula2>500</formula2>
    </dataValidation>
    <dataValidation type="whole" allowBlank="1" showInputMessage="1" showErrorMessage="1" prompt="La quantité accordée par le point Focal ne peut être supérieure à la somme du CMMa et la quantité commandée pour le trimestre._x000a_Merci de revoir la quantité dans la colonne O._x000a_" sqref="O28:O36">
      <formula1>0</formula1>
      <formula2>+M28+N28</formula2>
    </dataValidation>
  </dataValidations>
  <pageMargins left="0.21" right="0.23622047244094491" top="0.74803149606299213" bottom="0.74803149606299213" header="0.31496062992125984" footer="0.31496062992125984"/>
  <pageSetup paperSize="9" scale="40" orientation="landscape" r:id="rId1"/>
  <headerFooter alignWithMargins="0">
    <oddFooter>&amp;C&amp;"Arial,Gras"PNLS /IST, Avenue des Armées, -05 BP 424 Lomé –Togo ; Tel 22 20 94 39 Fax : 22 20 94 36    Site Web : www.pnls.tg</oddFooter>
  </headerFooter>
  <drawing r:id="rId2"/>
</worksheet>
</file>

<file path=xl/worksheets/sheet9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rgb="FF00B050"/>
  </sheetPr>
  <dimension ref="A1:AA54"/>
  <sheetViews>
    <sheetView showGridLines="0" view="pageBreakPreview" topLeftCell="A11" zoomScale="80" zoomScaleNormal="125" zoomScaleSheetLayoutView="80" workbookViewId="0">
      <pane xSplit="1" ySplit="15" topLeftCell="B26" activePane="bottomRight" state="frozen"/>
      <selection activeCell="A32" sqref="A32:XFD32"/>
      <selection pane="topRight" activeCell="A32" sqref="A32:XFD32"/>
      <selection pane="bottomLeft" activeCell="A32" sqref="A32:XFD32"/>
      <selection pane="bottomRight" activeCell="D19" sqref="D19:N19"/>
    </sheetView>
  </sheetViews>
  <sheetFormatPr baseColWidth="10" defaultColWidth="7.33203125" defaultRowHeight="13.8" x14ac:dyDescent="0.3"/>
  <cols>
    <col min="1" max="1" width="53.44140625" style="3" customWidth="1"/>
    <col min="2" max="10" width="8.109375" style="3" customWidth="1"/>
    <col min="11" max="11" width="9.88671875" style="3" customWidth="1"/>
    <col min="12" max="12" width="8.88671875" style="3" customWidth="1"/>
    <col min="13" max="13" width="8.44140625" style="3" customWidth="1"/>
    <col min="14" max="14" width="9.44140625" style="3" customWidth="1"/>
    <col min="15" max="15" width="9.5546875" style="39" customWidth="1"/>
    <col min="16" max="16" width="16.44140625" style="3" customWidth="1"/>
    <col min="17" max="17" width="2.109375" style="62" customWidth="1"/>
    <col min="18" max="18" width="7.33203125" style="306" hidden="1" customWidth="1"/>
    <col min="19" max="19" width="7.44140625" style="77" customWidth="1"/>
    <col min="20" max="20" width="10.5546875" style="77" customWidth="1"/>
    <col min="21" max="21" width="7.44140625" style="77" bestFit="1" customWidth="1"/>
    <col min="22" max="22" width="7.88671875" style="78" bestFit="1" customWidth="1"/>
    <col min="23" max="23" width="33.33203125" style="77" customWidth="1"/>
    <col min="24" max="16384" width="7.33203125" style="3"/>
  </cols>
  <sheetData>
    <row r="1" spans="1:23" ht="17.25" customHeight="1" x14ac:dyDescent="0.3">
      <c r="A1" s="549" t="s">
        <v>452</v>
      </c>
      <c r="B1" s="549"/>
      <c r="C1" s="2"/>
      <c r="D1" s="2"/>
      <c r="E1"/>
      <c r="F1"/>
      <c r="G1"/>
      <c r="H1"/>
      <c r="I1"/>
      <c r="J1"/>
      <c r="N1" s="4" t="s">
        <v>1</v>
      </c>
      <c r="O1" s="5"/>
      <c r="S1" s="69"/>
      <c r="T1" s="69"/>
      <c r="U1" s="69"/>
      <c r="V1" s="70"/>
      <c r="W1" s="69"/>
    </row>
    <row r="2" spans="1:23" ht="13.5" customHeight="1" x14ac:dyDescent="0.3">
      <c r="A2" s="1" t="s">
        <v>453</v>
      </c>
      <c r="B2" s="1"/>
      <c r="C2" s="2"/>
      <c r="D2" s="2"/>
      <c r="E2"/>
      <c r="F2"/>
      <c r="G2"/>
      <c r="H2"/>
      <c r="I2"/>
      <c r="J2"/>
      <c r="M2" s="4"/>
      <c r="N2" s="4" t="s">
        <v>3</v>
      </c>
      <c r="O2" s="5"/>
      <c r="S2" s="69"/>
      <c r="T2" s="69"/>
      <c r="U2" s="69"/>
      <c r="V2" s="70"/>
      <c r="W2" s="69"/>
    </row>
    <row r="3" spans="1:23" ht="15.6" x14ac:dyDescent="0.3">
      <c r="A3" s="549" t="s">
        <v>454</v>
      </c>
      <c r="B3" s="549"/>
      <c r="C3" s="2"/>
      <c r="D3" s="2"/>
      <c r="E3"/>
      <c r="F3"/>
      <c r="G3"/>
      <c r="H3"/>
      <c r="I3"/>
      <c r="J3"/>
      <c r="K3" s="5"/>
      <c r="L3" s="5"/>
      <c r="M3" s="5"/>
      <c r="N3" s="5"/>
      <c r="O3" s="5"/>
      <c r="S3" s="69"/>
      <c r="T3" s="69"/>
      <c r="U3" s="69"/>
      <c r="V3" s="70"/>
      <c r="W3" s="69"/>
    </row>
    <row r="4" spans="1:23" ht="33.6" customHeight="1" x14ac:dyDescent="0.3">
      <c r="A4" s="547" t="s">
        <v>455</v>
      </c>
      <c r="B4" s="548"/>
      <c r="C4" s="7"/>
      <c r="D4" s="7"/>
      <c r="E4" s="8"/>
      <c r="F4" s="8"/>
      <c r="G4" s="8"/>
      <c r="H4" s="8"/>
      <c r="I4" s="8"/>
      <c r="J4" s="8"/>
      <c r="K4" s="9"/>
      <c r="L4" s="9"/>
      <c r="M4" s="9"/>
      <c r="N4" s="9"/>
      <c r="O4" s="38"/>
      <c r="S4" s="69"/>
      <c r="T4" s="69"/>
      <c r="U4" s="69"/>
      <c r="V4" s="70"/>
      <c r="W4" s="69"/>
    </row>
    <row r="5" spans="1:23" x14ac:dyDescent="0.3">
      <c r="B5" s="9"/>
      <c r="C5" s="9"/>
      <c r="D5" s="9"/>
      <c r="E5" s="9"/>
      <c r="F5" s="9"/>
      <c r="G5" s="9"/>
      <c r="H5" s="9"/>
      <c r="I5" s="9"/>
      <c r="J5" s="9"/>
      <c r="K5" s="9"/>
      <c r="L5" s="9"/>
      <c r="M5" s="9"/>
      <c r="N5" s="9"/>
      <c r="O5" s="38"/>
      <c r="S5" s="69"/>
      <c r="T5" s="69"/>
      <c r="U5" s="69"/>
      <c r="V5" s="70"/>
      <c r="W5" s="69"/>
    </row>
    <row r="6" spans="1:23" ht="15.6" x14ac:dyDescent="0.3">
      <c r="A6" s="6" t="s">
        <v>232</v>
      </c>
      <c r="B6" s="9"/>
      <c r="C6" s="9"/>
      <c r="D6" s="9"/>
      <c r="E6" s="9"/>
      <c r="F6" s="9"/>
      <c r="G6" s="9"/>
      <c r="H6" s="9"/>
      <c r="I6" s="9"/>
      <c r="J6" s="9"/>
      <c r="K6" s="9"/>
      <c r="L6" s="9"/>
      <c r="M6" s="9"/>
      <c r="N6" s="9"/>
      <c r="O6" s="38"/>
      <c r="S6" s="69"/>
      <c r="T6" s="69"/>
      <c r="U6" s="69"/>
      <c r="V6" s="70"/>
      <c r="W6" s="69"/>
    </row>
    <row r="7" spans="1:23" x14ac:dyDescent="0.3">
      <c r="A7" s="10"/>
      <c r="B7" s="9"/>
      <c r="C7" s="9"/>
      <c r="D7" s="9"/>
      <c r="E7" s="9"/>
      <c r="F7" s="9"/>
      <c r="G7" s="9"/>
      <c r="H7" s="9"/>
      <c r="I7" s="9"/>
      <c r="J7" s="9"/>
      <c r="K7" s="9"/>
      <c r="L7" s="9"/>
      <c r="M7" s="9"/>
      <c r="N7" s="9"/>
      <c r="O7" s="38"/>
      <c r="S7" s="69"/>
      <c r="T7" s="69"/>
      <c r="U7" s="69"/>
      <c r="V7" s="70"/>
      <c r="W7" s="69"/>
    </row>
    <row r="8" spans="1:23" x14ac:dyDescent="0.3">
      <c r="A8" s="10"/>
      <c r="B8" s="9"/>
      <c r="C8" s="9"/>
      <c r="D8" s="9"/>
      <c r="E8" s="9"/>
      <c r="F8" s="9"/>
      <c r="G8" s="9"/>
      <c r="H8" s="9"/>
      <c r="I8" s="9"/>
      <c r="J8" s="9"/>
      <c r="K8" s="9"/>
      <c r="L8" s="9"/>
      <c r="M8" s="9"/>
      <c r="N8" s="9"/>
      <c r="O8" s="38"/>
      <c r="S8" s="69"/>
      <c r="T8" s="69"/>
      <c r="U8" s="69"/>
      <c r="V8" s="70"/>
      <c r="W8" s="69"/>
    </row>
    <row r="9" spans="1:23" x14ac:dyDescent="0.3">
      <c r="A9" s="10"/>
      <c r="B9" s="9"/>
      <c r="C9" s="9"/>
      <c r="D9" s="9"/>
      <c r="E9" s="9"/>
      <c r="F9" s="9"/>
      <c r="G9" s="9"/>
      <c r="H9" s="9"/>
      <c r="I9" s="9"/>
      <c r="J9" s="9"/>
      <c r="K9" s="9"/>
      <c r="L9" s="9"/>
      <c r="M9" s="9"/>
      <c r="N9" s="9"/>
      <c r="O9" s="38"/>
      <c r="S9" s="69"/>
      <c r="T9" s="69"/>
      <c r="U9" s="69"/>
      <c r="V9" s="70"/>
      <c r="W9" s="69"/>
    </row>
    <row r="10" spans="1:23" x14ac:dyDescent="0.3">
      <c r="S10" s="69"/>
      <c r="T10" s="69"/>
      <c r="U10" s="69"/>
      <c r="V10" s="70"/>
      <c r="W10" s="69"/>
    </row>
    <row r="11" spans="1:23" ht="19.5" customHeight="1" x14ac:dyDescent="0.3">
      <c r="A11" s="555" t="s">
        <v>263</v>
      </c>
      <c r="B11" s="555"/>
      <c r="C11" s="555"/>
      <c r="D11" s="555"/>
      <c r="E11" s="555"/>
      <c r="F11" s="555"/>
      <c r="G11" s="555"/>
      <c r="H11" s="555"/>
      <c r="I11" s="555"/>
      <c r="J11" s="555"/>
      <c r="K11" s="555"/>
      <c r="L11" s="555"/>
      <c r="M11" s="555"/>
      <c r="N11" s="555"/>
      <c r="O11" s="555"/>
      <c r="P11" s="40"/>
      <c r="S11" s="69"/>
      <c r="T11" s="69"/>
      <c r="U11" s="69"/>
      <c r="V11" s="70"/>
      <c r="W11" s="69"/>
    </row>
    <row r="12" spans="1:23" ht="1.5" customHeight="1" thickBot="1" x14ac:dyDescent="0.35">
      <c r="A12" s="11"/>
      <c r="B12" s="11"/>
      <c r="C12" s="11"/>
      <c r="D12" s="11"/>
      <c r="E12" s="11"/>
      <c r="F12" s="11"/>
      <c r="G12" s="11"/>
      <c r="H12" s="11"/>
      <c r="I12" s="11"/>
      <c r="J12" s="11"/>
      <c r="K12" s="11"/>
      <c r="L12" s="11"/>
      <c r="M12" s="11"/>
      <c r="N12" s="11"/>
      <c r="O12" s="11"/>
      <c r="S12" s="69"/>
      <c r="T12" s="69"/>
      <c r="U12" s="69"/>
      <c r="V12" s="70"/>
      <c r="W12" s="69"/>
    </row>
    <row r="13" spans="1:23" s="42" customFormat="1" ht="20.25" hidden="1" customHeight="1" thickBot="1" x14ac:dyDescent="0.35">
      <c r="A13" s="434" t="s">
        <v>5</v>
      </c>
      <c r="B13" s="556">
        <f>'Info District'!G11</f>
        <v>2025</v>
      </c>
      <c r="C13" s="557"/>
      <c r="E13" s="550"/>
      <c r="F13" s="550"/>
      <c r="G13" s="550"/>
      <c r="H13" s="550"/>
      <c r="I13" s="550"/>
      <c r="J13" s="554"/>
      <c r="Q13" s="63"/>
      <c r="R13" s="307"/>
      <c r="S13" s="71"/>
      <c r="T13" s="71"/>
      <c r="U13" s="71"/>
      <c r="V13" s="72"/>
      <c r="W13" s="71"/>
    </row>
    <row r="14" spans="1:23" s="42" customFormat="1" ht="7.5" hidden="1" customHeight="1" thickBot="1" x14ac:dyDescent="0.35">
      <c r="A14" s="434"/>
      <c r="B14" s="13"/>
      <c r="C14" s="13"/>
      <c r="D14" s="13"/>
      <c r="O14" s="15"/>
      <c r="Q14" s="63"/>
      <c r="R14" s="307"/>
      <c r="S14" s="71"/>
      <c r="T14" s="71"/>
      <c r="U14" s="71"/>
      <c r="V14" s="72"/>
      <c r="W14" s="71"/>
    </row>
    <row r="15" spans="1:23" s="42" customFormat="1" ht="16.5" hidden="1" customHeight="1" thickBot="1" x14ac:dyDescent="0.35">
      <c r="A15" s="434" t="s">
        <v>7</v>
      </c>
      <c r="B15" s="558" t="str">
        <f>'Info District'!G12</f>
        <v>PLATEAUX</v>
      </c>
      <c r="C15" s="559"/>
      <c r="D15" s="550" t="s">
        <v>8</v>
      </c>
      <c r="E15" s="550"/>
      <c r="F15" s="550"/>
      <c r="G15" s="551" t="str">
        <f>'Info District'!G13</f>
        <v>Agou</v>
      </c>
      <c r="H15" s="552"/>
      <c r="I15" s="553"/>
      <c r="L15" s="11"/>
      <c r="M15" s="11"/>
      <c r="N15" s="11"/>
      <c r="O15" s="11"/>
      <c r="P15" s="11"/>
      <c r="Q15" s="63"/>
      <c r="R15" s="307"/>
      <c r="S15" s="71"/>
      <c r="T15" s="71"/>
      <c r="U15" s="71"/>
      <c r="V15" s="73"/>
      <c r="W15" s="71"/>
    </row>
    <row r="16" spans="1:23" s="42" customFormat="1" ht="3.75" hidden="1" customHeight="1" thickBot="1" x14ac:dyDescent="0.35">
      <c r="A16" s="139"/>
      <c r="B16" s="15"/>
      <c r="C16" s="15"/>
      <c r="D16" s="15"/>
      <c r="E16" s="15"/>
      <c r="K16" s="15"/>
      <c r="L16" s="15"/>
      <c r="M16" s="15"/>
      <c r="O16" s="15"/>
      <c r="Q16" s="63"/>
      <c r="R16" s="307"/>
      <c r="S16" s="71"/>
      <c r="T16" s="71"/>
      <c r="U16" s="71"/>
      <c r="V16" s="72"/>
      <c r="W16" s="71"/>
    </row>
    <row r="17" spans="1:27" s="42" customFormat="1" ht="18" hidden="1" customHeight="1" thickBot="1" x14ac:dyDescent="0.35">
      <c r="A17" s="434" t="s">
        <v>9</v>
      </c>
      <c r="B17" s="556" t="str">
        <f>'Info District'!G17</f>
        <v>Avril à Juin 2025</v>
      </c>
      <c r="C17" s="560"/>
      <c r="D17" s="560"/>
      <c r="E17" s="557"/>
      <c r="G17" s="550" t="s">
        <v>11</v>
      </c>
      <c r="H17" s="550"/>
      <c r="I17" s="550"/>
      <c r="J17" s="550"/>
      <c r="K17" s="554"/>
      <c r="L17" s="551" t="str">
        <f>'Info District'!G18</f>
        <v>Juillet à Septembre 2025</v>
      </c>
      <c r="M17" s="552"/>
      <c r="N17" s="552"/>
      <c r="O17" s="552"/>
      <c r="P17" s="553"/>
      <c r="Q17" s="63"/>
      <c r="R17" s="307"/>
      <c r="S17" s="71"/>
      <c r="T17" s="71"/>
      <c r="U17" s="71"/>
      <c r="V17" s="72"/>
      <c r="W17" s="71"/>
    </row>
    <row r="18" spans="1:27" s="9" customFormat="1" ht="2.25" hidden="1" customHeight="1" thickBot="1" x14ac:dyDescent="0.3">
      <c r="B18" s="43"/>
      <c r="C18" s="43"/>
      <c r="D18" s="43"/>
      <c r="E18" s="44"/>
      <c r="F18" s="43"/>
      <c r="G18" s="45"/>
      <c r="H18" s="45"/>
      <c r="I18" s="45"/>
      <c r="J18" s="45"/>
      <c r="K18" s="45"/>
      <c r="L18" s="45"/>
      <c r="M18" s="45"/>
      <c r="O18" s="38"/>
      <c r="Q18" s="64"/>
      <c r="R18" s="308"/>
      <c r="S18" s="74"/>
      <c r="T18" s="74"/>
      <c r="U18" s="74"/>
      <c r="V18" s="75"/>
      <c r="W18" s="74"/>
    </row>
    <row r="19" spans="1:27" s="9" customFormat="1" ht="21" customHeight="1" thickBot="1" x14ac:dyDescent="0.35">
      <c r="A19" s="532" t="s">
        <v>12</v>
      </c>
      <c r="B19" s="532"/>
      <c r="C19" s="533"/>
      <c r="D19" s="538"/>
      <c r="E19" s="539"/>
      <c r="F19" s="539"/>
      <c r="G19" s="539"/>
      <c r="H19" s="539"/>
      <c r="I19" s="539"/>
      <c r="J19" s="539"/>
      <c r="K19" s="539"/>
      <c r="L19" s="539"/>
      <c r="M19" s="539"/>
      <c r="N19" s="540"/>
      <c r="O19" s="11"/>
      <c r="P19" s="241" t="str">
        <f>'Info District'!H17</f>
        <v>T2</v>
      </c>
      <c r="Q19" s="65"/>
      <c r="R19" s="309"/>
      <c r="S19" s="535" t="s">
        <v>96</v>
      </c>
      <c r="T19" s="536"/>
      <c r="U19" s="536"/>
      <c r="V19" s="536"/>
      <c r="W19" s="537"/>
    </row>
    <row r="20" spans="1:27" s="9" customFormat="1" ht="4.5" customHeight="1" thickBot="1" x14ac:dyDescent="0.35">
      <c r="A20" s="12"/>
      <c r="B20" s="12"/>
      <c r="C20" s="12"/>
      <c r="D20" s="12"/>
      <c r="E20" s="12"/>
      <c r="F20" s="12"/>
      <c r="G20" s="13"/>
      <c r="H20" s="13"/>
      <c r="I20" s="13"/>
      <c r="J20" s="13"/>
      <c r="K20" s="13"/>
      <c r="L20" s="14"/>
      <c r="M20" s="14"/>
      <c r="N20" s="14"/>
      <c r="O20" s="14"/>
      <c r="Q20" s="64"/>
      <c r="R20" s="308"/>
      <c r="S20" s="146"/>
      <c r="T20" s="74"/>
      <c r="U20" s="74"/>
      <c r="V20" s="76"/>
      <c r="W20" s="147"/>
    </row>
    <row r="21" spans="1:27" s="9" customFormat="1" ht="32.25" customHeight="1" thickBot="1" x14ac:dyDescent="0.35">
      <c r="A21" s="532" t="s">
        <v>240</v>
      </c>
      <c r="B21" s="532"/>
      <c r="C21" s="533"/>
      <c r="D21" s="543" t="s">
        <v>264</v>
      </c>
      <c r="E21" s="544"/>
      <c r="F21" s="545"/>
      <c r="G21" s="534" t="s">
        <v>6</v>
      </c>
      <c r="H21" s="534"/>
      <c r="I21" s="534"/>
      <c r="J21" s="534"/>
      <c r="K21" s="534"/>
      <c r="L21" s="546"/>
      <c r="M21" s="539"/>
      <c r="N21" s="539"/>
      <c r="O21" s="539"/>
      <c r="P21" s="540"/>
      <c r="Q21" s="64"/>
      <c r="R21" s="308"/>
      <c r="S21" s="146"/>
      <c r="T21" s="74"/>
      <c r="U21" s="74"/>
      <c r="V21" s="76"/>
      <c r="W21" s="147"/>
    </row>
    <row r="22" spans="1:27" s="9" customFormat="1" ht="6" customHeight="1" x14ac:dyDescent="0.3">
      <c r="A22" s="12"/>
      <c r="B22" s="12"/>
      <c r="C22" s="12"/>
      <c r="D22" s="12"/>
      <c r="E22" s="12"/>
      <c r="F22" s="12"/>
      <c r="G22" s="534"/>
      <c r="H22" s="534"/>
      <c r="I22" s="534"/>
      <c r="J22" s="534"/>
      <c r="K22" s="534"/>
      <c r="L22" s="14"/>
      <c r="M22" s="14"/>
      <c r="N22" s="14"/>
      <c r="O22" s="14"/>
      <c r="Q22" s="64"/>
      <c r="R22" s="308"/>
      <c r="S22" s="146"/>
      <c r="T22" s="74"/>
      <c r="U22" s="74"/>
      <c r="V22" s="76"/>
      <c r="W22" s="147"/>
    </row>
    <row r="23" spans="1:27" s="9" customFormat="1" ht="3.75" customHeight="1" thickBot="1" x14ac:dyDescent="0.35">
      <c r="A23" s="12"/>
      <c r="B23" s="12"/>
      <c r="C23" s="12"/>
      <c r="D23" s="12"/>
      <c r="E23" s="12"/>
      <c r="F23" s="12"/>
      <c r="G23" s="13"/>
      <c r="H23" s="13"/>
      <c r="I23" s="13"/>
      <c r="J23" s="13"/>
      <c r="K23" s="13"/>
      <c r="L23" s="14"/>
      <c r="M23" s="14"/>
      <c r="N23" s="14"/>
      <c r="O23" s="14"/>
      <c r="Q23" s="64"/>
      <c r="R23" s="308"/>
      <c r="S23" s="146"/>
      <c r="T23" s="74"/>
      <c r="U23" s="74"/>
      <c r="V23" s="76"/>
      <c r="W23" s="147"/>
    </row>
    <row r="24" spans="1:27" ht="76.5" customHeight="1" thickBot="1" x14ac:dyDescent="0.35">
      <c r="A24" s="541" t="s">
        <v>13</v>
      </c>
      <c r="B24" s="16" t="s">
        <v>14</v>
      </c>
      <c r="C24" s="108" t="s">
        <v>15</v>
      </c>
      <c r="D24" s="118" t="s">
        <v>16</v>
      </c>
      <c r="E24" s="117" t="s">
        <v>17</v>
      </c>
      <c r="F24" s="351" t="s">
        <v>18</v>
      </c>
      <c r="G24" s="16" t="s">
        <v>233</v>
      </c>
      <c r="H24" s="16" t="s">
        <v>234</v>
      </c>
      <c r="I24" s="16" t="s">
        <v>19</v>
      </c>
      <c r="J24" s="16" t="s">
        <v>20</v>
      </c>
      <c r="K24" s="108" t="s">
        <v>21</v>
      </c>
      <c r="L24" s="136" t="s">
        <v>22</v>
      </c>
      <c r="M24" s="137" t="s">
        <v>236</v>
      </c>
      <c r="N24" s="138" t="s">
        <v>23</v>
      </c>
      <c r="O24" s="109" t="s">
        <v>39</v>
      </c>
      <c r="P24" s="16" t="s">
        <v>40</v>
      </c>
      <c r="S24" s="148" t="s">
        <v>237</v>
      </c>
      <c r="T24" s="140" t="s">
        <v>93</v>
      </c>
      <c r="U24" s="140" t="s">
        <v>239</v>
      </c>
      <c r="V24" s="140" t="s">
        <v>238</v>
      </c>
      <c r="W24" s="149" t="s">
        <v>97</v>
      </c>
    </row>
    <row r="25" spans="1:27" s="47" customFormat="1" ht="31.2" customHeight="1" x14ac:dyDescent="0.3">
      <c r="A25" s="542"/>
      <c r="B25" s="46" t="s">
        <v>24</v>
      </c>
      <c r="C25" s="46" t="s">
        <v>25</v>
      </c>
      <c r="D25" s="112" t="s">
        <v>26</v>
      </c>
      <c r="E25" s="46" t="s">
        <v>27</v>
      </c>
      <c r="F25" s="46"/>
      <c r="G25" s="46" t="s">
        <v>28</v>
      </c>
      <c r="H25" s="46"/>
      <c r="I25" s="46" t="s">
        <v>29</v>
      </c>
      <c r="J25" s="46"/>
      <c r="K25" s="131" t="s">
        <v>235</v>
      </c>
      <c r="L25" s="133"/>
      <c r="M25" s="134"/>
      <c r="N25" s="135"/>
      <c r="O25" s="132" t="s">
        <v>30</v>
      </c>
      <c r="P25" s="46"/>
      <c r="Q25" s="66"/>
      <c r="R25" s="310"/>
      <c r="S25" s="150"/>
      <c r="T25" s="67" t="s">
        <v>94</v>
      </c>
      <c r="U25" s="67" t="s">
        <v>95</v>
      </c>
      <c r="V25" s="94"/>
      <c r="W25" s="151" t="str">
        <f>IF(J26&lt;=0,"",IF(J26=90,$X$26))</f>
        <v/>
      </c>
      <c r="X25" s="37" t="s">
        <v>98</v>
      </c>
    </row>
    <row r="26" spans="1:27" ht="31.2" customHeight="1" x14ac:dyDescent="0.3">
      <c r="A26" s="322" t="str">
        <f>CDT!B26</f>
        <v>Artéméther-Luméfantrine 6cp (AL)</v>
      </c>
      <c r="B26" s="247"/>
      <c r="C26" s="248"/>
      <c r="D26" s="302" t="str">
        <f>IF(B26&lt;&gt;"",B26+C26,"")</f>
        <v/>
      </c>
      <c r="E26" s="249"/>
      <c r="F26" s="247"/>
      <c r="G26" s="247"/>
      <c r="H26" s="247"/>
      <c r="I26" s="247"/>
      <c r="J26" s="247"/>
      <c r="K26" s="248"/>
      <c r="L26" s="431" t="str">
        <f>IF(B26&lt;&gt;"",IF(J26=0,E26,((E26*90)/(90-J26))),"0")</f>
        <v>0</v>
      </c>
      <c r="M26" s="428" t="str">
        <f>IF(B26&lt;&gt;"",((E26/S26)*30),"0")</f>
        <v>0</v>
      </c>
      <c r="N26" s="250" t="str">
        <f>IF(B26&lt;&gt;"",IF(J26=0,((E26+L26)-K26),((M26*6)-K26)),"0")</f>
        <v>0</v>
      </c>
      <c r="O26" s="251"/>
      <c r="P26" s="313"/>
      <c r="R26" s="312">
        <f>+L26+N26</f>
        <v>0</v>
      </c>
      <c r="S26" s="152">
        <f>(90-J26)</f>
        <v>90</v>
      </c>
      <c r="T26" s="68" t="e">
        <f t="shared" ref="T26:T47" si="0">D26-(E26+G26+I26+H26)</f>
        <v>#VALUE!</v>
      </c>
      <c r="U26" s="68" t="e">
        <f>K26-T26</f>
        <v>#VALUE!</v>
      </c>
      <c r="V26" s="95">
        <v>6</v>
      </c>
      <c r="W26" s="153" t="e">
        <f t="shared" ref="W26:W50" si="1">IF(U26=0,"",$X$25)</f>
        <v>#VALUE!</v>
      </c>
      <c r="X26" s="37" t="s">
        <v>203</v>
      </c>
      <c r="Y26" s="107">
        <f>+O26</f>
        <v>0</v>
      </c>
    </row>
    <row r="27" spans="1:27" ht="31.2" customHeight="1" x14ac:dyDescent="0.3">
      <c r="A27" s="322" t="str">
        <f>CDT!B27</f>
        <v>Artéméther-Luméfantrine 12cp (AL)</v>
      </c>
      <c r="B27" s="247"/>
      <c r="C27" s="248"/>
      <c r="D27" s="302" t="str">
        <f t="shared" ref="D27" si="2">IF(B27&lt;&gt;"",B27+C27,"")</f>
        <v/>
      </c>
      <c r="E27" s="249"/>
      <c r="F27" s="247"/>
      <c r="G27" s="247"/>
      <c r="H27" s="247"/>
      <c r="I27" s="247"/>
      <c r="J27" s="247"/>
      <c r="K27" s="248"/>
      <c r="L27" s="431" t="str">
        <f t="shared" ref="L27:L49" si="3">IF(B27&lt;&gt;"",IF(J27=0,E27,((E27*90)/(90-J27))),"0")</f>
        <v>0</v>
      </c>
      <c r="M27" s="428" t="str">
        <f t="shared" ref="M27:M49" si="4">IF(B27&lt;&gt;"",((E27/S27)*30),"0")</f>
        <v>0</v>
      </c>
      <c r="N27" s="250" t="str">
        <f t="shared" ref="N27:N49" si="5">IF(B27&lt;&gt;"",IF(J27=0,((E27+L27)-K27),((M27*6)-K27)),"0")</f>
        <v>0</v>
      </c>
      <c r="O27" s="251"/>
      <c r="P27" s="247"/>
      <c r="R27" s="312">
        <f t="shared" ref="R27:R49" si="6">+L27+N27</f>
        <v>0</v>
      </c>
      <c r="S27" s="152">
        <f t="shared" ref="S27:S49" si="7">(90-J27)</f>
        <v>90</v>
      </c>
      <c r="T27" s="68" t="e">
        <f t="shared" si="0"/>
        <v>#VALUE!</v>
      </c>
      <c r="U27" s="68" t="e">
        <f t="shared" ref="U27:U49" si="8">K27-T27</f>
        <v>#VALUE!</v>
      </c>
      <c r="V27" s="95">
        <v>12</v>
      </c>
      <c r="W27" s="153" t="e">
        <f t="shared" si="1"/>
        <v>#VALUE!</v>
      </c>
      <c r="Y27" s="107">
        <f t="shared" ref="Y27:Y48" si="9">+O27</f>
        <v>0</v>
      </c>
    </row>
    <row r="28" spans="1:27" ht="31.2" customHeight="1" x14ac:dyDescent="0.3">
      <c r="A28" s="322" t="str">
        <f>CDT!B28</f>
        <v>Artéméther-Luméfantrine 18cp (AL)</v>
      </c>
      <c r="B28" s="247"/>
      <c r="C28" s="248"/>
      <c r="D28" s="302" t="str">
        <f>IF(B28&lt;&gt;"",B28+C28,"")</f>
        <v/>
      </c>
      <c r="E28" s="249"/>
      <c r="F28" s="247"/>
      <c r="G28" s="247"/>
      <c r="H28" s="247"/>
      <c r="I28" s="247"/>
      <c r="J28" s="247"/>
      <c r="K28" s="248"/>
      <c r="L28" s="431" t="str">
        <f t="shared" si="3"/>
        <v>0</v>
      </c>
      <c r="M28" s="428" t="str">
        <f t="shared" si="4"/>
        <v>0</v>
      </c>
      <c r="N28" s="250" t="str">
        <f t="shared" si="5"/>
        <v>0</v>
      </c>
      <c r="O28" s="251"/>
      <c r="P28" s="247"/>
      <c r="R28" s="312">
        <f t="shared" si="6"/>
        <v>0</v>
      </c>
      <c r="S28" s="152">
        <f t="shared" si="7"/>
        <v>90</v>
      </c>
      <c r="T28" s="68" t="e">
        <f t="shared" si="0"/>
        <v>#VALUE!</v>
      </c>
      <c r="U28" s="68" t="e">
        <f t="shared" si="8"/>
        <v>#VALUE!</v>
      </c>
      <c r="V28" s="95">
        <v>18</v>
      </c>
      <c r="W28" s="153" t="e">
        <f t="shared" si="1"/>
        <v>#VALUE!</v>
      </c>
      <c r="Y28" s="107">
        <f t="shared" si="9"/>
        <v>0</v>
      </c>
    </row>
    <row r="29" spans="1:27" ht="31.2" customHeight="1" x14ac:dyDescent="0.3">
      <c r="A29" s="322" t="str">
        <f>CDT!B29</f>
        <v>Artéméther-Luméfantrine 24cp (AL)</v>
      </c>
      <c r="B29" s="247"/>
      <c r="C29" s="248"/>
      <c r="D29" s="302" t="str">
        <f>IF(B29&lt;&gt;"",B29+C29,"")</f>
        <v/>
      </c>
      <c r="E29" s="249"/>
      <c r="F29" s="247"/>
      <c r="G29" s="247"/>
      <c r="H29" s="247"/>
      <c r="I29" s="247"/>
      <c r="J29" s="247"/>
      <c r="K29" s="248"/>
      <c r="L29" s="431" t="str">
        <f t="shared" si="3"/>
        <v>0</v>
      </c>
      <c r="M29" s="428" t="str">
        <f t="shared" si="4"/>
        <v>0</v>
      </c>
      <c r="N29" s="250" t="str">
        <f t="shared" si="5"/>
        <v>0</v>
      </c>
      <c r="O29" s="251"/>
      <c r="P29" s="247"/>
      <c r="R29" s="312">
        <f t="shared" si="6"/>
        <v>0</v>
      </c>
      <c r="S29" s="152">
        <f t="shared" si="7"/>
        <v>90</v>
      </c>
      <c r="T29" s="68" t="e">
        <f t="shared" si="0"/>
        <v>#VALUE!</v>
      </c>
      <c r="U29" s="68" t="e">
        <f t="shared" si="8"/>
        <v>#VALUE!</v>
      </c>
      <c r="V29" s="95">
        <v>24</v>
      </c>
      <c r="W29" s="153" t="e">
        <f t="shared" si="1"/>
        <v>#VALUE!</v>
      </c>
      <c r="Y29" s="107">
        <f t="shared" si="9"/>
        <v>0</v>
      </c>
    </row>
    <row r="30" spans="1:27" ht="31.2" customHeight="1" x14ac:dyDescent="0.3">
      <c r="A30" s="322" t="str">
        <f>CDT!B30</f>
        <v>Artéméther injectable 40 mg</v>
      </c>
      <c r="B30" s="247"/>
      <c r="C30" s="248"/>
      <c r="D30" s="302" t="str">
        <f t="shared" ref="D30:D49" si="10">IF(B30&lt;&gt;"",B30+C30,"")</f>
        <v/>
      </c>
      <c r="E30" s="249"/>
      <c r="F30" s="247"/>
      <c r="G30" s="247"/>
      <c r="H30" s="247"/>
      <c r="I30" s="247"/>
      <c r="J30" s="247"/>
      <c r="K30" s="248"/>
      <c r="L30" s="431" t="str">
        <f t="shared" si="3"/>
        <v>0</v>
      </c>
      <c r="M30" s="428" t="str">
        <f t="shared" si="4"/>
        <v>0</v>
      </c>
      <c r="N30" s="250" t="str">
        <f t="shared" si="5"/>
        <v>0</v>
      </c>
      <c r="O30" s="251"/>
      <c r="P30" s="247"/>
      <c r="R30" s="312">
        <f t="shared" si="6"/>
        <v>0</v>
      </c>
      <c r="S30" s="152">
        <f t="shared" si="7"/>
        <v>90</v>
      </c>
      <c r="T30" s="68" t="e">
        <f t="shared" si="0"/>
        <v>#VALUE!</v>
      </c>
      <c r="U30" s="68" t="e">
        <f t="shared" si="8"/>
        <v>#VALUE!</v>
      </c>
      <c r="V30" s="95">
        <v>1</v>
      </c>
      <c r="W30" s="153" t="e">
        <f t="shared" si="1"/>
        <v>#VALUE!</v>
      </c>
      <c r="Y30" s="107">
        <f t="shared" si="9"/>
        <v>0</v>
      </c>
    </row>
    <row r="31" spans="1:27" ht="34.5" customHeight="1" x14ac:dyDescent="0.3">
      <c r="A31" s="322" t="str">
        <f>CDT!B31</f>
        <v>Artéméther injectable 80 mg</v>
      </c>
      <c r="B31" s="247"/>
      <c r="C31" s="248"/>
      <c r="D31" s="302" t="str">
        <f t="shared" si="10"/>
        <v/>
      </c>
      <c r="E31" s="249"/>
      <c r="F31" s="247"/>
      <c r="G31" s="247"/>
      <c r="H31" s="247"/>
      <c r="I31" s="247"/>
      <c r="J31" s="247"/>
      <c r="K31" s="248"/>
      <c r="L31" s="431" t="str">
        <f t="shared" si="3"/>
        <v>0</v>
      </c>
      <c r="M31" s="428" t="str">
        <f t="shared" si="4"/>
        <v>0</v>
      </c>
      <c r="N31" s="250" t="str">
        <f t="shared" si="5"/>
        <v>0</v>
      </c>
      <c r="O31" s="251"/>
      <c r="P31" s="247"/>
      <c r="R31" s="312">
        <f t="shared" si="6"/>
        <v>0</v>
      </c>
      <c r="S31" s="152">
        <f t="shared" si="7"/>
        <v>90</v>
      </c>
      <c r="T31" s="68" t="e">
        <f t="shared" si="0"/>
        <v>#VALUE!</v>
      </c>
      <c r="U31" s="68" t="e">
        <f t="shared" si="8"/>
        <v>#VALUE!</v>
      </c>
      <c r="V31" s="95">
        <v>1</v>
      </c>
      <c r="W31" s="153" t="e">
        <f t="shared" si="1"/>
        <v>#VALUE!</v>
      </c>
      <c r="Y31" s="107">
        <f t="shared" si="9"/>
        <v>0</v>
      </c>
    </row>
    <row r="32" spans="1:27" ht="34.5" customHeight="1" x14ac:dyDescent="0.3">
      <c r="A32" s="435" t="str">
        <f>CDT!B32</f>
        <v>Artésunate injectable 60 mg</v>
      </c>
      <c r="B32" s="247"/>
      <c r="C32" s="248"/>
      <c r="D32" s="302" t="str">
        <f t="shared" si="10"/>
        <v/>
      </c>
      <c r="E32" s="249"/>
      <c r="F32" s="247"/>
      <c r="G32" s="247"/>
      <c r="H32" s="247"/>
      <c r="I32" s="247"/>
      <c r="J32" s="247"/>
      <c r="K32" s="248"/>
      <c r="L32" s="438" t="str">
        <f t="shared" si="3"/>
        <v>0</v>
      </c>
      <c r="M32" s="314" t="str">
        <f>IF(B32&lt;&gt;"",((E32/S32:S32)*30),"0")</f>
        <v>0</v>
      </c>
      <c r="N32" s="432" t="str">
        <f>IF(B32&lt;&gt;"",IF(J32=0,AA32,IF(J32&gt;0,((M32/30)*J32)+AA32)),"0")</f>
        <v>0</v>
      </c>
      <c r="O32" s="433"/>
      <c r="P32" s="247"/>
      <c r="R32" s="312">
        <f t="shared" si="6"/>
        <v>0</v>
      </c>
      <c r="S32" s="429">
        <f t="shared" si="7"/>
        <v>90</v>
      </c>
      <c r="T32" s="436" t="e">
        <f>D32-(E32+G32+I32+H32)</f>
        <v>#VALUE!</v>
      </c>
      <c r="U32" s="436" t="e">
        <f t="shared" si="8"/>
        <v>#VALUE!</v>
      </c>
      <c r="V32" s="430">
        <v>1</v>
      </c>
      <c r="W32" s="437" t="e">
        <f t="shared" si="1"/>
        <v>#VALUE!</v>
      </c>
      <c r="Y32" s="107">
        <f t="shared" si="9"/>
        <v>0</v>
      </c>
      <c r="AA32" s="3">
        <f>((F32*10)+L32-K32)</f>
        <v>0</v>
      </c>
    </row>
    <row r="33" spans="1:25" ht="34.5" customHeight="1" x14ac:dyDescent="0.3">
      <c r="A33" s="322" t="str">
        <f>CDT!B33</f>
        <v xml:space="preserve"> Sulfadoxine Pyriméthamine:  (SP)</v>
      </c>
      <c r="B33" s="247"/>
      <c r="C33" s="248"/>
      <c r="D33" s="302" t="str">
        <f t="shared" si="10"/>
        <v/>
      </c>
      <c r="E33" s="249"/>
      <c r="F33" s="247"/>
      <c r="G33" s="247"/>
      <c r="H33" s="247"/>
      <c r="I33" s="247"/>
      <c r="J33" s="247"/>
      <c r="K33" s="248"/>
      <c r="L33" s="431" t="str">
        <f t="shared" si="3"/>
        <v>0</v>
      </c>
      <c r="M33" s="428" t="str">
        <f t="shared" si="4"/>
        <v>0</v>
      </c>
      <c r="N33" s="250" t="str">
        <f t="shared" si="5"/>
        <v>0</v>
      </c>
      <c r="O33" s="251"/>
      <c r="P33" s="247"/>
      <c r="R33" s="312">
        <f t="shared" si="6"/>
        <v>0</v>
      </c>
      <c r="S33" s="152">
        <f t="shared" si="7"/>
        <v>90</v>
      </c>
      <c r="T33" s="68" t="e">
        <f t="shared" si="0"/>
        <v>#VALUE!</v>
      </c>
      <c r="U33" s="68" t="e">
        <f t="shared" si="8"/>
        <v>#VALUE!</v>
      </c>
      <c r="V33" s="95">
        <v>3</v>
      </c>
      <c r="W33" s="153" t="e">
        <f t="shared" si="1"/>
        <v>#VALUE!</v>
      </c>
      <c r="Y33" s="107">
        <f t="shared" si="9"/>
        <v>0</v>
      </c>
    </row>
    <row r="34" spans="1:25" ht="34.5" customHeight="1" x14ac:dyDescent="0.3">
      <c r="A34" s="322" t="str">
        <f>CDT!B34</f>
        <v>Test de Diagnostic Rapide  : (TDR)</v>
      </c>
      <c r="B34" s="247"/>
      <c r="C34" s="248"/>
      <c r="D34" s="302" t="str">
        <f t="shared" si="10"/>
        <v/>
      </c>
      <c r="E34" s="247"/>
      <c r="F34" s="248"/>
      <c r="G34" s="247"/>
      <c r="H34" s="247"/>
      <c r="I34" s="247"/>
      <c r="J34" s="247"/>
      <c r="K34" s="248"/>
      <c r="L34" s="431" t="str">
        <f t="shared" si="3"/>
        <v>0</v>
      </c>
      <c r="M34" s="428" t="str">
        <f t="shared" si="4"/>
        <v>0</v>
      </c>
      <c r="N34" s="250" t="str">
        <f t="shared" si="5"/>
        <v>0</v>
      </c>
      <c r="O34" s="251"/>
      <c r="P34" s="247"/>
      <c r="R34" s="312">
        <f t="shared" si="6"/>
        <v>0</v>
      </c>
      <c r="S34" s="152">
        <f t="shared" si="7"/>
        <v>90</v>
      </c>
      <c r="T34" s="68" t="e">
        <f t="shared" si="0"/>
        <v>#VALUE!</v>
      </c>
      <c r="U34" s="68" t="e">
        <f t="shared" si="8"/>
        <v>#VALUE!</v>
      </c>
      <c r="V34" s="95">
        <v>1</v>
      </c>
      <c r="W34" s="153" t="e">
        <f>IF(U34=0,"",$X$25)</f>
        <v>#VALUE!</v>
      </c>
      <c r="Y34" s="107">
        <f t="shared" si="9"/>
        <v>0</v>
      </c>
    </row>
    <row r="35" spans="1:25" ht="34.5" customHeight="1" x14ac:dyDescent="0.3">
      <c r="A35" s="322" t="str">
        <f>CDT!B35</f>
        <v>Moustiquaire à Imprégnation Durable: (MID)</v>
      </c>
      <c r="B35" s="247"/>
      <c r="C35" s="248"/>
      <c r="D35" s="302" t="str">
        <f t="shared" si="10"/>
        <v/>
      </c>
      <c r="E35" s="247"/>
      <c r="F35" s="248"/>
      <c r="G35" s="247"/>
      <c r="H35" s="247"/>
      <c r="I35" s="247"/>
      <c r="J35" s="247"/>
      <c r="K35" s="248"/>
      <c r="L35" s="431" t="str">
        <f t="shared" si="3"/>
        <v>0</v>
      </c>
      <c r="M35" s="428" t="str">
        <f t="shared" si="4"/>
        <v>0</v>
      </c>
      <c r="N35" s="250" t="str">
        <f t="shared" si="5"/>
        <v>0</v>
      </c>
      <c r="O35" s="251"/>
      <c r="P35" s="247"/>
      <c r="R35" s="312">
        <f t="shared" si="6"/>
        <v>0</v>
      </c>
      <c r="S35" s="152">
        <f t="shared" si="7"/>
        <v>90</v>
      </c>
      <c r="T35" s="68" t="e">
        <f t="shared" si="0"/>
        <v>#VALUE!</v>
      </c>
      <c r="U35" s="68" t="e">
        <f t="shared" si="8"/>
        <v>#VALUE!</v>
      </c>
      <c r="V35" s="95">
        <v>1</v>
      </c>
      <c r="W35" s="153" t="e">
        <f t="shared" si="1"/>
        <v>#VALUE!</v>
      </c>
      <c r="Y35" s="107">
        <f t="shared" si="9"/>
        <v>0</v>
      </c>
    </row>
    <row r="36" spans="1:25" ht="34.5" customHeight="1" x14ac:dyDescent="0.3">
      <c r="A36" s="322" t="str">
        <f>CDT!B36</f>
        <v>Dihydroartéminisine Pipéraquine– Plaq / 3 comp 
( DHA-PPQ)  20/160 mg</v>
      </c>
      <c r="B36" s="247"/>
      <c r="C36" s="248"/>
      <c r="D36" s="302" t="str">
        <f t="shared" si="10"/>
        <v/>
      </c>
      <c r="E36" s="249"/>
      <c r="F36" s="247"/>
      <c r="G36" s="247"/>
      <c r="H36" s="247"/>
      <c r="I36" s="247"/>
      <c r="J36" s="247"/>
      <c r="K36" s="248"/>
      <c r="L36" s="431" t="str">
        <f t="shared" si="3"/>
        <v>0</v>
      </c>
      <c r="M36" s="428" t="str">
        <f t="shared" si="4"/>
        <v>0</v>
      </c>
      <c r="N36" s="250" t="str">
        <f t="shared" si="5"/>
        <v>0</v>
      </c>
      <c r="O36" s="251"/>
      <c r="P36" s="247"/>
      <c r="R36" s="312">
        <f t="shared" si="6"/>
        <v>0</v>
      </c>
      <c r="S36" s="152">
        <f t="shared" si="7"/>
        <v>90</v>
      </c>
      <c r="T36" s="68" t="e">
        <f t="shared" si="0"/>
        <v>#VALUE!</v>
      </c>
      <c r="U36" s="68" t="e">
        <f t="shared" si="8"/>
        <v>#VALUE!</v>
      </c>
      <c r="V36" s="95">
        <v>3</v>
      </c>
      <c r="W36" s="153" t="e">
        <f t="shared" si="1"/>
        <v>#VALUE!</v>
      </c>
      <c r="Y36" s="107">
        <f t="shared" si="9"/>
        <v>0</v>
      </c>
    </row>
    <row r="37" spans="1:25" ht="34.5" customHeight="1" x14ac:dyDescent="0.3">
      <c r="A37" s="322" t="str">
        <f>CDT!B37</f>
        <v>Dihydroartéminisine Pipéraquine– Plaq / 3 comp 
( DHA-PPQ)  40/320 mg</v>
      </c>
      <c r="B37" s="247"/>
      <c r="C37" s="248"/>
      <c r="D37" s="302" t="str">
        <f t="shared" si="10"/>
        <v/>
      </c>
      <c r="E37" s="249"/>
      <c r="F37" s="247"/>
      <c r="G37" s="247"/>
      <c r="H37" s="247"/>
      <c r="I37" s="247"/>
      <c r="J37" s="247"/>
      <c r="K37" s="248"/>
      <c r="L37" s="431" t="str">
        <f t="shared" si="3"/>
        <v>0</v>
      </c>
      <c r="M37" s="428" t="str">
        <f t="shared" si="4"/>
        <v>0</v>
      </c>
      <c r="N37" s="250" t="str">
        <f t="shared" si="5"/>
        <v>0</v>
      </c>
      <c r="O37" s="251"/>
      <c r="P37" s="247"/>
      <c r="R37" s="312">
        <f t="shared" si="6"/>
        <v>0</v>
      </c>
      <c r="S37" s="152">
        <f t="shared" si="7"/>
        <v>90</v>
      </c>
      <c r="T37" s="68" t="e">
        <f t="shared" si="0"/>
        <v>#VALUE!</v>
      </c>
      <c r="U37" s="68" t="e">
        <f t="shared" si="8"/>
        <v>#VALUE!</v>
      </c>
      <c r="V37" s="95">
        <v>3</v>
      </c>
      <c r="W37" s="153" t="e">
        <f t="shared" si="1"/>
        <v>#VALUE!</v>
      </c>
      <c r="Y37" s="107">
        <f t="shared" si="9"/>
        <v>0</v>
      </c>
    </row>
    <row r="38" spans="1:25" ht="34.5" customHeight="1" x14ac:dyDescent="0.3">
      <c r="A38" s="322" t="str">
        <f>CDT!B38</f>
        <v>Dihydroartéminisine Pipéraquine– Plaq / 6 comp 
( DHA-PPQ)  40/320 mg</v>
      </c>
      <c r="B38" s="247"/>
      <c r="C38" s="248"/>
      <c r="D38" s="302" t="str">
        <f t="shared" si="10"/>
        <v/>
      </c>
      <c r="E38" s="249"/>
      <c r="F38" s="247"/>
      <c r="G38" s="247"/>
      <c r="H38" s="247"/>
      <c r="I38" s="247"/>
      <c r="J38" s="247"/>
      <c r="K38" s="248"/>
      <c r="L38" s="431" t="str">
        <f t="shared" si="3"/>
        <v>0</v>
      </c>
      <c r="M38" s="428" t="str">
        <f t="shared" si="4"/>
        <v>0</v>
      </c>
      <c r="N38" s="250" t="str">
        <f t="shared" si="5"/>
        <v>0</v>
      </c>
      <c r="O38" s="251"/>
      <c r="P38" s="247"/>
      <c r="R38" s="312">
        <f t="shared" si="6"/>
        <v>0</v>
      </c>
      <c r="S38" s="152">
        <f t="shared" si="7"/>
        <v>90</v>
      </c>
      <c r="T38" s="68" t="e">
        <f t="shared" si="0"/>
        <v>#VALUE!</v>
      </c>
      <c r="U38" s="68" t="e">
        <f t="shared" si="8"/>
        <v>#VALUE!</v>
      </c>
      <c r="V38" s="95">
        <v>3</v>
      </c>
      <c r="W38" s="153" t="e">
        <f t="shared" si="1"/>
        <v>#VALUE!</v>
      </c>
      <c r="Y38" s="107">
        <f t="shared" si="9"/>
        <v>0</v>
      </c>
    </row>
    <row r="39" spans="1:25" ht="34.5" customHeight="1" x14ac:dyDescent="0.3">
      <c r="A39" s="322" t="str">
        <f>CDT!B39</f>
        <v>Dihydroartemisinine/pipéraquine – Plaq / 9 comp 
( DHA-PPQ) 40/320 mg</v>
      </c>
      <c r="B39" s="247"/>
      <c r="C39" s="248"/>
      <c r="D39" s="302" t="str">
        <f t="shared" si="10"/>
        <v/>
      </c>
      <c r="E39" s="249"/>
      <c r="F39" s="247"/>
      <c r="G39" s="247"/>
      <c r="H39" s="247"/>
      <c r="I39" s="247"/>
      <c r="J39" s="247"/>
      <c r="K39" s="248"/>
      <c r="L39" s="431" t="str">
        <f t="shared" si="3"/>
        <v>0</v>
      </c>
      <c r="M39" s="428" t="str">
        <f t="shared" si="4"/>
        <v>0</v>
      </c>
      <c r="N39" s="250" t="str">
        <f t="shared" si="5"/>
        <v>0</v>
      </c>
      <c r="O39" s="251"/>
      <c r="P39" s="247"/>
      <c r="R39" s="312">
        <f t="shared" si="6"/>
        <v>0</v>
      </c>
      <c r="S39" s="152">
        <f t="shared" si="7"/>
        <v>90</v>
      </c>
      <c r="T39" s="68" t="e">
        <f t="shared" si="0"/>
        <v>#VALUE!</v>
      </c>
      <c r="U39" s="68" t="e">
        <f t="shared" si="8"/>
        <v>#VALUE!</v>
      </c>
      <c r="V39" s="95">
        <v>3</v>
      </c>
      <c r="W39" s="153" t="e">
        <f t="shared" si="1"/>
        <v>#VALUE!</v>
      </c>
      <c r="Y39" s="107">
        <f t="shared" si="9"/>
        <v>0</v>
      </c>
    </row>
    <row r="40" spans="1:25" ht="34.5" customHeight="1" x14ac:dyDescent="0.3">
      <c r="A40" s="322" t="str">
        <f>CDT!B40</f>
        <v>Artésunate Amodiaquine: (ASAQ) : 3 cp (25/67,5 mg)</v>
      </c>
      <c r="B40" s="247"/>
      <c r="C40" s="248"/>
      <c r="D40" s="302" t="str">
        <f t="shared" si="10"/>
        <v/>
      </c>
      <c r="E40" s="249"/>
      <c r="F40" s="247"/>
      <c r="G40" s="247"/>
      <c r="H40" s="247"/>
      <c r="I40" s="247"/>
      <c r="J40" s="247"/>
      <c r="K40" s="248"/>
      <c r="L40" s="431" t="str">
        <f t="shared" si="3"/>
        <v>0</v>
      </c>
      <c r="M40" s="428" t="str">
        <f t="shared" si="4"/>
        <v>0</v>
      </c>
      <c r="N40" s="250" t="str">
        <f t="shared" si="5"/>
        <v>0</v>
      </c>
      <c r="O40" s="251"/>
      <c r="P40" s="247"/>
      <c r="R40" s="312">
        <f t="shared" si="6"/>
        <v>0</v>
      </c>
      <c r="S40" s="152">
        <f t="shared" si="7"/>
        <v>90</v>
      </c>
      <c r="T40" s="68" t="e">
        <f t="shared" si="0"/>
        <v>#VALUE!</v>
      </c>
      <c r="U40" s="68" t="e">
        <f t="shared" si="8"/>
        <v>#VALUE!</v>
      </c>
      <c r="V40" s="95">
        <v>1</v>
      </c>
      <c r="W40" s="153" t="e">
        <f t="shared" si="1"/>
        <v>#VALUE!</v>
      </c>
      <c r="Y40" s="107">
        <f t="shared" si="9"/>
        <v>0</v>
      </c>
    </row>
    <row r="41" spans="1:25" ht="34.5" customHeight="1" x14ac:dyDescent="0.3">
      <c r="A41" s="322" t="str">
        <f>CDT!B41</f>
        <v>Artésunate Amodiaquine: (ASAQ) 3 cp (50/135 mg)</v>
      </c>
      <c r="B41" s="247"/>
      <c r="C41" s="248"/>
      <c r="D41" s="302" t="str">
        <f t="shared" si="10"/>
        <v/>
      </c>
      <c r="E41" s="249"/>
      <c r="F41" s="247"/>
      <c r="G41" s="247"/>
      <c r="H41" s="247"/>
      <c r="I41" s="247"/>
      <c r="J41" s="247"/>
      <c r="K41" s="248"/>
      <c r="L41" s="431" t="str">
        <f t="shared" si="3"/>
        <v>0</v>
      </c>
      <c r="M41" s="428" t="str">
        <f t="shared" si="4"/>
        <v>0</v>
      </c>
      <c r="N41" s="250" t="str">
        <f t="shared" si="5"/>
        <v>0</v>
      </c>
      <c r="O41" s="251"/>
      <c r="P41" s="247"/>
      <c r="R41" s="312">
        <f t="shared" si="6"/>
        <v>0</v>
      </c>
      <c r="S41" s="152">
        <f t="shared" si="7"/>
        <v>90</v>
      </c>
      <c r="T41" s="68" t="e">
        <f t="shared" si="0"/>
        <v>#VALUE!</v>
      </c>
      <c r="U41" s="68" t="e">
        <f t="shared" si="8"/>
        <v>#VALUE!</v>
      </c>
      <c r="V41" s="95">
        <v>1</v>
      </c>
      <c r="W41" s="153" t="e">
        <f t="shared" si="1"/>
        <v>#VALUE!</v>
      </c>
      <c r="Y41" s="107">
        <f t="shared" si="9"/>
        <v>0</v>
      </c>
    </row>
    <row r="42" spans="1:25" ht="34.5" customHeight="1" x14ac:dyDescent="0.3">
      <c r="A42" s="322" t="str">
        <f>CDT!B42</f>
        <v>Artésunate Amodiaquine: (ASAQ) 3 cp (100/270 mg)</v>
      </c>
      <c r="B42" s="247"/>
      <c r="C42" s="248"/>
      <c r="D42" s="302" t="str">
        <f t="shared" si="10"/>
        <v/>
      </c>
      <c r="E42" s="249"/>
      <c r="F42" s="247"/>
      <c r="G42" s="247"/>
      <c r="H42" s="247"/>
      <c r="I42" s="247"/>
      <c r="J42" s="247"/>
      <c r="K42" s="248"/>
      <c r="L42" s="431" t="str">
        <f t="shared" si="3"/>
        <v>0</v>
      </c>
      <c r="M42" s="428" t="str">
        <f t="shared" si="4"/>
        <v>0</v>
      </c>
      <c r="N42" s="250" t="str">
        <f t="shared" si="5"/>
        <v>0</v>
      </c>
      <c r="O42" s="251"/>
      <c r="P42" s="247"/>
      <c r="R42" s="312">
        <f t="shared" si="6"/>
        <v>0</v>
      </c>
      <c r="S42" s="152">
        <f t="shared" si="7"/>
        <v>90</v>
      </c>
      <c r="T42" s="68" t="e">
        <f t="shared" si="0"/>
        <v>#VALUE!</v>
      </c>
      <c r="U42" s="68" t="e">
        <f t="shared" si="8"/>
        <v>#VALUE!</v>
      </c>
      <c r="V42" s="95">
        <v>1</v>
      </c>
      <c r="W42" s="153" t="e">
        <f t="shared" si="1"/>
        <v>#VALUE!</v>
      </c>
      <c r="Y42" s="107">
        <f t="shared" si="9"/>
        <v>0</v>
      </c>
    </row>
    <row r="43" spans="1:25" ht="34.5" customHeight="1" x14ac:dyDescent="0.3">
      <c r="A43" s="322" t="str">
        <f>CDT!B43</f>
        <v>Artésunate Amodiaquine: (ASAQ) 6 cp (100/270 mg)</v>
      </c>
      <c r="B43" s="247"/>
      <c r="C43" s="248"/>
      <c r="D43" s="302" t="str">
        <f t="shared" si="10"/>
        <v/>
      </c>
      <c r="E43" s="249"/>
      <c r="F43" s="247"/>
      <c r="G43" s="247"/>
      <c r="H43" s="247"/>
      <c r="I43" s="247"/>
      <c r="J43" s="247"/>
      <c r="K43" s="248"/>
      <c r="L43" s="431" t="str">
        <f t="shared" si="3"/>
        <v>0</v>
      </c>
      <c r="M43" s="428" t="str">
        <f t="shared" si="4"/>
        <v>0</v>
      </c>
      <c r="N43" s="250" t="str">
        <f t="shared" si="5"/>
        <v>0</v>
      </c>
      <c r="O43" s="251"/>
      <c r="P43" s="247"/>
      <c r="R43" s="312">
        <f t="shared" si="6"/>
        <v>0</v>
      </c>
      <c r="S43" s="152">
        <f t="shared" si="7"/>
        <v>90</v>
      </c>
      <c r="T43" s="68" t="e">
        <f t="shared" si="0"/>
        <v>#VALUE!</v>
      </c>
      <c r="U43" s="68" t="e">
        <f t="shared" si="8"/>
        <v>#VALUE!</v>
      </c>
      <c r="V43" s="95">
        <v>1</v>
      </c>
      <c r="W43" s="153" t="e">
        <f t="shared" si="1"/>
        <v>#VALUE!</v>
      </c>
      <c r="Y43" s="107">
        <f t="shared" si="9"/>
        <v>0</v>
      </c>
    </row>
    <row r="44" spans="1:25" ht="34.5" customHeight="1" x14ac:dyDescent="0.3">
      <c r="A44" s="322" t="str">
        <f>CDT!B44</f>
        <v>Artésunate - Méfloquine (AS-MF)</v>
      </c>
      <c r="B44" s="247"/>
      <c r="C44" s="248"/>
      <c r="D44" s="302" t="str">
        <f t="shared" si="10"/>
        <v/>
      </c>
      <c r="E44" s="249"/>
      <c r="F44" s="247"/>
      <c r="G44" s="247"/>
      <c r="H44" s="247"/>
      <c r="I44" s="247"/>
      <c r="J44" s="247"/>
      <c r="K44" s="248"/>
      <c r="L44" s="431" t="str">
        <f t="shared" si="3"/>
        <v>0</v>
      </c>
      <c r="M44" s="428" t="str">
        <f t="shared" si="4"/>
        <v>0</v>
      </c>
      <c r="N44" s="250" t="str">
        <f t="shared" si="5"/>
        <v>0</v>
      </c>
      <c r="O44" s="251"/>
      <c r="P44" s="247"/>
      <c r="R44" s="312">
        <f t="shared" si="6"/>
        <v>0</v>
      </c>
      <c r="S44" s="152">
        <f t="shared" si="7"/>
        <v>90</v>
      </c>
      <c r="T44" s="68" t="e">
        <f t="shared" si="0"/>
        <v>#VALUE!</v>
      </c>
      <c r="U44" s="68" t="e">
        <f t="shared" si="8"/>
        <v>#VALUE!</v>
      </c>
      <c r="V44" s="95">
        <v>1</v>
      </c>
      <c r="W44" s="153" t="e">
        <f t="shared" si="1"/>
        <v>#VALUE!</v>
      </c>
      <c r="Y44" s="107">
        <f t="shared" si="9"/>
        <v>0</v>
      </c>
    </row>
    <row r="45" spans="1:25" ht="34.5" customHeight="1" x14ac:dyDescent="0.3">
      <c r="A45" s="322" t="str">
        <f>CDT!B45</f>
        <v>Quinine comprimé 300mg</v>
      </c>
      <c r="B45" s="247"/>
      <c r="C45" s="248"/>
      <c r="D45" s="302" t="str">
        <f t="shared" si="10"/>
        <v/>
      </c>
      <c r="E45" s="249"/>
      <c r="F45" s="247"/>
      <c r="G45" s="247"/>
      <c r="H45" s="247"/>
      <c r="I45" s="247"/>
      <c r="J45" s="247"/>
      <c r="K45" s="248"/>
      <c r="L45" s="431" t="str">
        <f t="shared" si="3"/>
        <v>0</v>
      </c>
      <c r="M45" s="428" t="str">
        <f t="shared" si="4"/>
        <v>0</v>
      </c>
      <c r="N45" s="250" t="str">
        <f t="shared" si="5"/>
        <v>0</v>
      </c>
      <c r="O45" s="251"/>
      <c r="P45" s="247"/>
      <c r="R45" s="312">
        <f t="shared" si="6"/>
        <v>0</v>
      </c>
      <c r="S45" s="152">
        <f t="shared" si="7"/>
        <v>90</v>
      </c>
      <c r="T45" s="68" t="e">
        <f t="shared" si="0"/>
        <v>#VALUE!</v>
      </c>
      <c r="U45" s="68" t="e">
        <f t="shared" si="8"/>
        <v>#VALUE!</v>
      </c>
      <c r="V45" s="95">
        <v>1</v>
      </c>
      <c r="W45" s="153" t="e">
        <f t="shared" si="1"/>
        <v>#VALUE!</v>
      </c>
      <c r="Y45" s="107">
        <f t="shared" si="9"/>
        <v>0</v>
      </c>
    </row>
    <row r="46" spans="1:25" ht="34.5" customHeight="1" x14ac:dyDescent="0.3">
      <c r="A46" s="322" t="str">
        <f>CDT!B46</f>
        <v>Quinine injectable 300 mg</v>
      </c>
      <c r="B46" s="247"/>
      <c r="C46" s="248"/>
      <c r="D46" s="302" t="str">
        <f t="shared" si="10"/>
        <v/>
      </c>
      <c r="E46" s="249"/>
      <c r="F46" s="247"/>
      <c r="G46" s="247"/>
      <c r="H46" s="247"/>
      <c r="I46" s="247"/>
      <c r="J46" s="247"/>
      <c r="K46" s="248"/>
      <c r="L46" s="431" t="str">
        <f t="shared" si="3"/>
        <v>0</v>
      </c>
      <c r="M46" s="428" t="str">
        <f t="shared" si="4"/>
        <v>0</v>
      </c>
      <c r="N46" s="250" t="str">
        <f t="shared" si="5"/>
        <v>0</v>
      </c>
      <c r="O46" s="251"/>
      <c r="P46" s="247"/>
      <c r="R46" s="312">
        <f t="shared" si="6"/>
        <v>0</v>
      </c>
      <c r="S46" s="152">
        <f t="shared" si="7"/>
        <v>90</v>
      </c>
      <c r="T46" s="68" t="e">
        <f t="shared" si="0"/>
        <v>#VALUE!</v>
      </c>
      <c r="U46" s="68" t="e">
        <f t="shared" si="8"/>
        <v>#VALUE!</v>
      </c>
      <c r="V46" s="95">
        <v>1</v>
      </c>
      <c r="W46" s="153" t="e">
        <f t="shared" si="1"/>
        <v>#VALUE!</v>
      </c>
      <c r="Y46" s="107">
        <f t="shared" si="9"/>
        <v>0</v>
      </c>
    </row>
    <row r="47" spans="1:25" ht="34.5" customHeight="1" x14ac:dyDescent="0.3">
      <c r="A47" s="322" t="str">
        <f>CDT!B47</f>
        <v>Quinine injectable 600 mg</v>
      </c>
      <c r="B47" s="247"/>
      <c r="C47" s="248"/>
      <c r="D47" s="302" t="str">
        <f t="shared" si="10"/>
        <v/>
      </c>
      <c r="E47" s="249"/>
      <c r="F47" s="247"/>
      <c r="G47" s="247"/>
      <c r="H47" s="247"/>
      <c r="I47" s="247"/>
      <c r="J47" s="247"/>
      <c r="K47" s="248"/>
      <c r="L47" s="431" t="str">
        <f t="shared" si="3"/>
        <v>0</v>
      </c>
      <c r="M47" s="428" t="str">
        <f t="shared" si="4"/>
        <v>0</v>
      </c>
      <c r="N47" s="250" t="str">
        <f t="shared" si="5"/>
        <v>0</v>
      </c>
      <c r="O47" s="251"/>
      <c r="P47" s="247"/>
      <c r="R47" s="312">
        <f t="shared" si="6"/>
        <v>0</v>
      </c>
      <c r="S47" s="152">
        <f t="shared" si="7"/>
        <v>90</v>
      </c>
      <c r="T47" s="68" t="e">
        <f t="shared" si="0"/>
        <v>#VALUE!</v>
      </c>
      <c r="U47" s="68" t="e">
        <f t="shared" si="8"/>
        <v>#VALUE!</v>
      </c>
      <c r="V47" s="95">
        <v>1</v>
      </c>
      <c r="W47" s="153" t="e">
        <f t="shared" si="1"/>
        <v>#VALUE!</v>
      </c>
      <c r="Y47" s="107">
        <f t="shared" si="9"/>
        <v>0</v>
      </c>
    </row>
    <row r="48" spans="1:25" ht="34.5" customHeight="1" thickBot="1" x14ac:dyDescent="0.35">
      <c r="A48" s="322" t="str">
        <f>CDT!B48</f>
        <v>Quinine injectable 600 mg</v>
      </c>
      <c r="B48" s="247"/>
      <c r="C48" s="248"/>
      <c r="D48" s="303" t="str">
        <f t="shared" si="10"/>
        <v/>
      </c>
      <c r="E48" s="249"/>
      <c r="F48" s="247"/>
      <c r="G48" s="247"/>
      <c r="H48" s="247"/>
      <c r="I48" s="247"/>
      <c r="J48" s="247"/>
      <c r="K48" s="248"/>
      <c r="L48" s="431" t="str">
        <f t="shared" si="3"/>
        <v>0</v>
      </c>
      <c r="M48" s="428" t="str">
        <f t="shared" si="4"/>
        <v>0</v>
      </c>
      <c r="N48" s="250" t="str">
        <f t="shared" si="5"/>
        <v>0</v>
      </c>
      <c r="O48" s="251"/>
      <c r="P48" s="247"/>
      <c r="R48" s="312">
        <f t="shared" si="6"/>
        <v>0</v>
      </c>
      <c r="S48" s="152">
        <f t="shared" si="7"/>
        <v>90</v>
      </c>
      <c r="T48" s="68" t="e">
        <f>D48-(E48+G48+I48+H48)</f>
        <v>#VALUE!</v>
      </c>
      <c r="U48" s="68" t="e">
        <f t="shared" si="8"/>
        <v>#VALUE!</v>
      </c>
      <c r="V48" s="95">
        <v>1</v>
      </c>
      <c r="W48" s="153" t="e">
        <f t="shared" si="1"/>
        <v>#VALUE!</v>
      </c>
      <c r="Y48" s="107">
        <f t="shared" si="9"/>
        <v>0</v>
      </c>
    </row>
    <row r="49" spans="1:23" ht="34.5" customHeight="1" thickBot="1" x14ac:dyDescent="0.35">
      <c r="A49" s="322" t="str">
        <f>CDT!B49</f>
        <v>Artéméther injectable 100 mg</v>
      </c>
      <c r="B49" s="247"/>
      <c r="C49" s="248"/>
      <c r="D49" s="303" t="str">
        <f t="shared" si="10"/>
        <v/>
      </c>
      <c r="E49" s="249"/>
      <c r="F49" s="247"/>
      <c r="G49" s="247"/>
      <c r="H49" s="247"/>
      <c r="I49" s="247"/>
      <c r="J49" s="247"/>
      <c r="K49" s="248"/>
      <c r="L49" s="431" t="str">
        <f t="shared" si="3"/>
        <v>0</v>
      </c>
      <c r="M49" s="428" t="str">
        <f t="shared" si="4"/>
        <v>0</v>
      </c>
      <c r="N49" s="250" t="str">
        <f t="shared" si="5"/>
        <v>0</v>
      </c>
      <c r="O49" s="251"/>
      <c r="P49" s="247"/>
      <c r="R49" s="312">
        <f t="shared" si="6"/>
        <v>0</v>
      </c>
      <c r="S49" s="152">
        <f t="shared" si="7"/>
        <v>90</v>
      </c>
      <c r="T49" s="68" t="e">
        <f>D49-(E49+G49+I49+H49)</f>
        <v>#VALUE!</v>
      </c>
      <c r="U49" s="68" t="e">
        <f t="shared" si="8"/>
        <v>#VALUE!</v>
      </c>
      <c r="V49" s="95">
        <v>1</v>
      </c>
      <c r="W49" s="153" t="e">
        <f t="shared" si="1"/>
        <v>#VALUE!</v>
      </c>
    </row>
    <row r="50" spans="1:23" ht="34.5" hidden="1" customHeight="1" x14ac:dyDescent="0.3">
      <c r="A50" s="17"/>
      <c r="B50" s="79"/>
      <c r="C50" s="79"/>
      <c r="D50" s="53"/>
      <c r="E50" s="79"/>
      <c r="F50" s="79"/>
      <c r="G50" s="79"/>
      <c r="H50" s="79"/>
      <c r="I50" s="79"/>
      <c r="J50" s="79"/>
      <c r="K50" s="79"/>
      <c r="L50" s="54"/>
      <c r="M50" s="58" t="str">
        <f t="shared" ref="M50" si="11">IF(B50&lt;&gt;"",((E50/S50)*30),"")</f>
        <v/>
      </c>
      <c r="N50" s="55"/>
      <c r="O50" s="80"/>
      <c r="P50" s="79"/>
      <c r="S50" s="152"/>
      <c r="T50" s="68"/>
      <c r="U50" s="68"/>
      <c r="V50" s="95"/>
      <c r="W50" s="153" t="str">
        <f t="shared" si="1"/>
        <v/>
      </c>
    </row>
    <row r="51" spans="1:23" s="235" customFormat="1" ht="16.5" customHeight="1" x14ac:dyDescent="0.35">
      <c r="A51" s="531" t="s">
        <v>290</v>
      </c>
      <c r="B51" s="531"/>
      <c r="C51" s="531"/>
      <c r="D51" s="531"/>
      <c r="E51" s="531"/>
      <c r="F51" s="531"/>
      <c r="H51" s="233"/>
      <c r="I51" s="233" t="s">
        <v>300</v>
      </c>
      <c r="J51" s="234"/>
      <c r="K51" s="232"/>
      <c r="L51" s="232"/>
      <c r="M51" s="232"/>
      <c r="N51" s="232"/>
      <c r="O51" s="232"/>
      <c r="Q51" s="236"/>
      <c r="R51" s="311"/>
      <c r="S51" s="237"/>
      <c r="T51" s="238"/>
      <c r="U51" s="238"/>
      <c r="V51" s="239"/>
      <c r="W51" s="240"/>
    </row>
    <row r="52" spans="1:23" ht="29.25" customHeight="1" x14ac:dyDescent="0.3">
      <c r="A52" s="18"/>
      <c r="B52" s="18"/>
      <c r="C52" s="18"/>
      <c r="D52" s="18"/>
      <c r="E52" s="18"/>
      <c r="F52" s="18"/>
      <c r="G52" s="18"/>
      <c r="H52" s="18"/>
      <c r="I52" s="18"/>
      <c r="J52" s="18"/>
      <c r="K52" s="18"/>
      <c r="L52" s="18"/>
      <c r="M52" s="18"/>
      <c r="N52" s="18"/>
      <c r="O52" s="18"/>
      <c r="S52" s="154"/>
      <c r="T52" s="69"/>
      <c r="U52" s="69"/>
      <c r="V52" s="70"/>
      <c r="W52" s="155"/>
    </row>
    <row r="53" spans="1:23" ht="15.6" x14ac:dyDescent="0.3">
      <c r="B53" s="18"/>
      <c r="C53" s="18"/>
      <c r="D53" s="18"/>
      <c r="E53" s="18"/>
      <c r="F53" s="18"/>
      <c r="I53" s="18"/>
      <c r="J53" s="18"/>
      <c r="K53" s="18"/>
      <c r="L53" s="18"/>
      <c r="M53" s="18"/>
      <c r="N53" s="18"/>
      <c r="O53" s="18"/>
      <c r="S53" s="154"/>
      <c r="T53" s="69"/>
      <c r="U53" s="69"/>
      <c r="V53" s="70"/>
      <c r="W53" s="155"/>
    </row>
    <row r="54" spans="1:23" s="235" customFormat="1" ht="18.600000000000001" thickBot="1" x14ac:dyDescent="0.4">
      <c r="A54" s="233" t="s">
        <v>289</v>
      </c>
      <c r="H54" s="233"/>
      <c r="I54" s="233" t="s">
        <v>301</v>
      </c>
      <c r="O54" s="232"/>
      <c r="Q54" s="236"/>
      <c r="R54" s="311"/>
      <c r="S54" s="243"/>
      <c r="T54" s="244"/>
      <c r="U54" s="244"/>
      <c r="V54" s="245"/>
      <c r="W54" s="246"/>
    </row>
  </sheetData>
  <mergeCells count="21">
    <mergeCell ref="A24:A25"/>
    <mergeCell ref="A51:F51"/>
    <mergeCell ref="A19:C19"/>
    <mergeCell ref="D19:N19"/>
    <mergeCell ref="S19:W19"/>
    <mergeCell ref="A21:C21"/>
    <mergeCell ref="D21:F21"/>
    <mergeCell ref="G21:K22"/>
    <mergeCell ref="L21:P21"/>
    <mergeCell ref="L17:P17"/>
    <mergeCell ref="A1:B1"/>
    <mergeCell ref="A3:B3"/>
    <mergeCell ref="A4:B4"/>
    <mergeCell ref="A11:O11"/>
    <mergeCell ref="B13:C13"/>
    <mergeCell ref="E13:J13"/>
    <mergeCell ref="B15:C15"/>
    <mergeCell ref="D15:F15"/>
    <mergeCell ref="G15:I15"/>
    <mergeCell ref="B17:E17"/>
    <mergeCell ref="G17:K17"/>
  </mergeCells>
  <conditionalFormatting sqref="U26">
    <cfRule type="cellIs" dxfId="1971" priority="39" operator="greaterThan">
      <formula>0</formula>
    </cfRule>
    <cfRule type="cellIs" dxfId="1970" priority="40" operator="greaterThan">
      <formula>0</formula>
    </cfRule>
    <cfRule type="cellIs" dxfId="1969" priority="41" operator="lessThan">
      <formula>0</formula>
    </cfRule>
    <cfRule type="cellIs" dxfId="1968" priority="42" operator="notEqual">
      <formula>0</formula>
    </cfRule>
  </conditionalFormatting>
  <conditionalFormatting sqref="U27:U29">
    <cfRule type="cellIs" dxfId="1967" priority="35" operator="greaterThan">
      <formula>0</formula>
    </cfRule>
    <cfRule type="cellIs" dxfId="1966" priority="36" operator="greaterThan">
      <formula>0</formula>
    </cfRule>
    <cfRule type="cellIs" dxfId="1965" priority="37" operator="lessThan">
      <formula>0</formula>
    </cfRule>
    <cfRule type="cellIs" dxfId="1964" priority="38" operator="notEqual">
      <formula>0</formula>
    </cfRule>
  </conditionalFormatting>
  <conditionalFormatting sqref="U30:U31 U33:U47">
    <cfRule type="cellIs" dxfId="1963" priority="31" operator="greaterThan">
      <formula>0</formula>
    </cfRule>
    <cfRule type="cellIs" dxfId="1962" priority="32" operator="greaterThan">
      <formula>0</formula>
    </cfRule>
    <cfRule type="cellIs" dxfId="1961" priority="33" operator="lessThan">
      <formula>0</formula>
    </cfRule>
    <cfRule type="cellIs" dxfId="1960" priority="34" operator="notEqual">
      <formula>0</formula>
    </cfRule>
  </conditionalFormatting>
  <conditionalFormatting sqref="U48:U50">
    <cfRule type="cellIs" dxfId="1959" priority="27" operator="greaterThan">
      <formula>0</formula>
    </cfRule>
    <cfRule type="cellIs" dxfId="1958" priority="28" operator="greaterThan">
      <formula>0</formula>
    </cfRule>
    <cfRule type="cellIs" dxfId="1957" priority="29" operator="lessThan">
      <formula>0</formula>
    </cfRule>
    <cfRule type="cellIs" dxfId="1956" priority="30" operator="notEqual">
      <formula>0</formula>
    </cfRule>
  </conditionalFormatting>
  <conditionalFormatting sqref="K50">
    <cfRule type="expression" dxfId="1955" priority="25">
      <formula>K50&lt;T50</formula>
    </cfRule>
    <cfRule type="expression" dxfId="1954" priority="26">
      <formula>K50&gt;T50</formula>
    </cfRule>
  </conditionalFormatting>
  <conditionalFormatting sqref="J37:J47">
    <cfRule type="cellIs" dxfId="1953" priority="24" operator="greaterThan">
      <formula>90</formula>
    </cfRule>
  </conditionalFormatting>
  <conditionalFormatting sqref="J48:J50">
    <cfRule type="cellIs" dxfId="1952" priority="23" operator="greaterThan">
      <formula>90</formula>
    </cfRule>
  </conditionalFormatting>
  <conditionalFormatting sqref="K36:K47">
    <cfRule type="expression" dxfId="1951" priority="21">
      <formula>K36&lt;T36</formula>
    </cfRule>
    <cfRule type="expression" dxfId="1950" priority="22">
      <formula>K36&gt;T36</formula>
    </cfRule>
  </conditionalFormatting>
  <conditionalFormatting sqref="J27:J31 J33">
    <cfRule type="cellIs" dxfId="1949" priority="20" operator="greaterThan">
      <formula>90</formula>
    </cfRule>
  </conditionalFormatting>
  <conditionalFormatting sqref="J36">
    <cfRule type="cellIs" dxfId="1948" priority="19" operator="greaterThan">
      <formula>90</formula>
    </cfRule>
  </conditionalFormatting>
  <conditionalFormatting sqref="K48:K49">
    <cfRule type="expression" dxfId="1947" priority="17">
      <formula>K48&lt;T48</formula>
    </cfRule>
    <cfRule type="expression" dxfId="1946" priority="18">
      <formula>K48&gt;T48</formula>
    </cfRule>
  </conditionalFormatting>
  <conditionalFormatting sqref="K27:K31 K33">
    <cfRule type="expression" dxfId="1945" priority="15">
      <formula>K27&lt;T27</formula>
    </cfRule>
    <cfRule type="expression" dxfId="1944" priority="16">
      <formula>K27&gt;T27</formula>
    </cfRule>
  </conditionalFormatting>
  <conditionalFormatting sqref="J26">
    <cfRule type="cellIs" dxfId="1943" priority="14" operator="greaterThan">
      <formula>90</formula>
    </cfRule>
  </conditionalFormatting>
  <conditionalFormatting sqref="K26">
    <cfRule type="expression" dxfId="1942" priority="12">
      <formula>K26&lt;T26</formula>
    </cfRule>
    <cfRule type="expression" dxfId="1941" priority="13">
      <formula>K26&gt;T26</formula>
    </cfRule>
  </conditionalFormatting>
  <conditionalFormatting sqref="U32">
    <cfRule type="cellIs" dxfId="1940" priority="8" operator="greaterThan">
      <formula>0</formula>
    </cfRule>
    <cfRule type="cellIs" dxfId="1939" priority="9" operator="greaterThan">
      <formula>0</formula>
    </cfRule>
    <cfRule type="cellIs" dxfId="1938" priority="10" operator="lessThan">
      <formula>0</formula>
    </cfRule>
    <cfRule type="cellIs" dxfId="1937" priority="11" operator="notEqual">
      <formula>0</formula>
    </cfRule>
  </conditionalFormatting>
  <conditionalFormatting sqref="K34">
    <cfRule type="expression" dxfId="1936" priority="6">
      <formula>K34&lt;T34</formula>
    </cfRule>
    <cfRule type="expression" dxfId="1935" priority="7">
      <formula>K34&gt;T34</formula>
    </cfRule>
  </conditionalFormatting>
  <conditionalFormatting sqref="K35">
    <cfRule type="expression" dxfId="1934" priority="4">
      <formula>K35&lt;T35</formula>
    </cfRule>
    <cfRule type="expression" dxfId="1933" priority="5">
      <formula>K35&gt;T35</formula>
    </cfRule>
  </conditionalFormatting>
  <conditionalFormatting sqref="J32">
    <cfRule type="cellIs" dxfId="1932" priority="3" operator="greaterThan">
      <formula>90</formula>
    </cfRule>
  </conditionalFormatting>
  <conditionalFormatting sqref="K32">
    <cfRule type="expression" dxfId="1931" priority="1">
      <formula>K32&lt;T32</formula>
    </cfRule>
    <cfRule type="expression" dxfId="1930" priority="2">
      <formula>K32&gt;T32</formula>
    </cfRule>
  </conditionalFormatting>
  <dataValidations count="7">
    <dataValidation type="whole" allowBlank="1" showInputMessage="1" showErrorMessage="1" prompt="La quantité accordée par le point Focal ne peut être supérieure à la somme du CMMa et la quantité commandée pour le trimestre._x000a_Merci de revoir la quantité dans la colonne O." sqref="O26:O49">
      <formula1>0</formula1>
      <formula2>+M26+N26</formula2>
    </dataValidation>
    <dataValidation type="whole" allowBlank="1" showInputMessage="1" showErrorMessage="1" prompt="La valeur ne peut pas être supérieure à 89_x000a_Si tel est le cas déteminer la quantité à commander directement à la colonne O_x000a_merci" sqref="J26">
      <formula1>0</formula1>
      <formula2>89</formula2>
    </dataValidation>
    <dataValidation type="list" allowBlank="1" showInputMessage="1" showErrorMessage="1" sqref="D21:F21">
      <formula1>typerapport2</formula1>
    </dataValidation>
    <dataValidation type="whole" operator="lessThanOrEqual" allowBlank="1" showInputMessage="1" showErrorMessage="1" promptTitle="instruction" prompt="La valeur de la cellule ne peut pas être supérieure à la quantité Totale inscrite dans la colonne D._x000a_Merci de vérifier." sqref="E26:E50">
      <formula1>D26</formula1>
    </dataValidation>
    <dataValidation type="whole" allowBlank="1" showInputMessage="1" showErrorMessage="1" prompt="La valeur ne peut pas être supérieure à 89_x000a_Si tel est le cas déteminer la quantité à commander directement à la colonne M._x000a_merci" sqref="J27:J50">
      <formula1>0</formula1>
      <formula2>89</formula2>
    </dataValidation>
    <dataValidation errorStyle="information" allowBlank="1" showInputMessage="1" showErrorMessage="1" errorTitle="Instruction" error="Saisissez le Texte en MAJUSCULE_x000a_Exemple: CMS AGOE_x000a_Merci" promptTitle="Instruction" prompt="Saisissez le Texte en MAJUSCULE_x000a_Exemple: CMS AGOE_x000a_Merci" sqref="D19:N19"/>
    <dataValidation type="date" errorStyle="warning" allowBlank="1" showInputMessage="1" showErrorMessage="1" promptTitle="Instruction" prompt="SVP Saisissez la date sous le format:_x000a_00/00/0000. exemple 15/09/2016,_x000a_Merci_x000a_" sqref="L21:P21">
      <formula1>42370</formula1>
      <formula2>44926</formula2>
    </dataValidation>
  </dataValidations>
  <pageMargins left="0.21" right="0.23622047244094491" top="0.74803149606299213" bottom="0.74803149606299213" header="0.31496062992125984" footer="0.31496062992125984"/>
  <pageSetup paperSize="9" scale="40" orientation="portrait" r:id="rId1"/>
  <headerFooter alignWithMargins="0">
    <oddFooter>&amp;C&amp;"Arial,Gras"PNLS /IST, Avenue des Armées, -05 BP 424 Lomé –Togo ; Tel 22 20 94 39 Fax : 22 20 94 36    Site Web : www.pnls.tg</oddFooter>
  </headerFooter>
  <drawing r:id="rId2"/>
</worksheet>
</file>

<file path=xl/worksheets/sheet9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rgb="FFFF0000"/>
  </sheetPr>
  <dimension ref="A1:W56"/>
  <sheetViews>
    <sheetView showGridLines="0" view="pageBreakPreview" topLeftCell="A5" zoomScale="70" zoomScaleNormal="70" zoomScaleSheetLayoutView="70" zoomScalePageLayoutView="50" workbookViewId="0">
      <selection activeCell="D19" sqref="D19:N19"/>
    </sheetView>
  </sheetViews>
  <sheetFormatPr baseColWidth="10" defaultColWidth="7.33203125" defaultRowHeight="13.8" x14ac:dyDescent="0.3"/>
  <cols>
    <col min="1" max="1" width="51.5546875" style="3" customWidth="1"/>
    <col min="2" max="14" width="11.5546875" style="3" customWidth="1"/>
    <col min="15" max="15" width="11.6640625" style="39" customWidth="1"/>
    <col min="16" max="16" width="17.5546875" style="3" customWidth="1"/>
    <col min="17" max="17" width="2.109375" style="62" customWidth="1"/>
    <col min="18" max="18" width="4.88671875" style="77" customWidth="1"/>
    <col min="19" max="20" width="7.44140625" style="77" bestFit="1" customWidth="1"/>
    <col min="21" max="21" width="7.88671875" style="78" bestFit="1" customWidth="1"/>
    <col min="22" max="22" width="33.33203125" style="77" customWidth="1"/>
    <col min="23" max="16384" width="7.33203125" style="3"/>
  </cols>
  <sheetData>
    <row r="1" spans="1:23" ht="17.25" customHeight="1" x14ac:dyDescent="0.3">
      <c r="A1" s="549" t="s">
        <v>452</v>
      </c>
      <c r="B1" s="549"/>
      <c r="C1" s="2"/>
      <c r="D1" s="2"/>
      <c r="E1"/>
      <c r="F1"/>
      <c r="G1"/>
      <c r="H1"/>
      <c r="I1"/>
      <c r="J1"/>
      <c r="N1" s="4" t="s">
        <v>1</v>
      </c>
      <c r="O1" s="5"/>
      <c r="R1" s="306"/>
      <c r="S1" s="69"/>
      <c r="T1" s="69"/>
      <c r="U1" s="69"/>
      <c r="V1" s="70"/>
      <c r="W1" s="69"/>
    </row>
    <row r="2" spans="1:23" ht="13.5" customHeight="1" x14ac:dyDescent="0.3">
      <c r="A2" s="1" t="s">
        <v>453</v>
      </c>
      <c r="B2" s="1"/>
      <c r="C2" s="2"/>
      <c r="D2" s="2"/>
      <c r="E2"/>
      <c r="F2"/>
      <c r="G2"/>
      <c r="H2"/>
      <c r="I2"/>
      <c r="J2"/>
      <c r="M2" s="4"/>
      <c r="N2" s="4" t="s">
        <v>3</v>
      </c>
      <c r="O2" s="5"/>
      <c r="R2" s="306"/>
      <c r="S2" s="69"/>
      <c r="T2" s="69"/>
      <c r="U2" s="69"/>
      <c r="V2" s="70"/>
      <c r="W2" s="69"/>
    </row>
    <row r="3" spans="1:23" ht="15.6" x14ac:dyDescent="0.3">
      <c r="A3" s="549" t="s">
        <v>454</v>
      </c>
      <c r="B3" s="549"/>
      <c r="C3" s="2"/>
      <c r="D3" s="2"/>
      <c r="E3"/>
      <c r="F3"/>
      <c r="G3"/>
      <c r="H3"/>
      <c r="I3"/>
      <c r="J3"/>
      <c r="K3" s="5"/>
      <c r="L3" s="5"/>
      <c r="M3" s="5"/>
      <c r="N3" s="5"/>
      <c r="O3" s="5"/>
      <c r="R3" s="306"/>
      <c r="S3" s="69"/>
      <c r="T3" s="69"/>
      <c r="U3" s="69"/>
      <c r="V3" s="70"/>
      <c r="W3" s="69"/>
    </row>
    <row r="4" spans="1:23" ht="33.6" customHeight="1" x14ac:dyDescent="0.3">
      <c r="A4" s="547" t="s">
        <v>455</v>
      </c>
      <c r="B4" s="548"/>
      <c r="C4" s="7"/>
      <c r="D4" s="7"/>
      <c r="E4" s="8"/>
      <c r="F4" s="8"/>
      <c r="G4" s="8"/>
      <c r="H4" s="8"/>
      <c r="I4" s="8"/>
      <c r="J4" s="8"/>
      <c r="K4" s="9"/>
      <c r="L4" s="9"/>
      <c r="M4" s="9"/>
      <c r="N4" s="9"/>
      <c r="O4" s="38"/>
      <c r="R4" s="306"/>
      <c r="S4" s="69"/>
      <c r="T4" s="69"/>
      <c r="U4" s="69"/>
      <c r="V4" s="70"/>
      <c r="W4" s="69"/>
    </row>
    <row r="5" spans="1:23" x14ac:dyDescent="0.3">
      <c r="B5" s="9"/>
      <c r="C5" s="9"/>
      <c r="D5" s="9"/>
      <c r="E5" s="9"/>
      <c r="F5" s="9"/>
      <c r="G5" s="9"/>
      <c r="H5" s="9"/>
      <c r="I5" s="9"/>
      <c r="J5" s="9"/>
      <c r="K5" s="9"/>
      <c r="L5" s="9"/>
      <c r="M5" s="9"/>
      <c r="N5" s="9"/>
      <c r="O5" s="38"/>
      <c r="R5" s="306"/>
      <c r="S5" s="69"/>
      <c r="T5" s="69"/>
      <c r="U5" s="69"/>
      <c r="V5" s="70"/>
      <c r="W5" s="69"/>
    </row>
    <row r="6" spans="1:23" ht="15.6" x14ac:dyDescent="0.3">
      <c r="A6" s="6" t="s">
        <v>232</v>
      </c>
      <c r="B6" s="9"/>
      <c r="C6" s="9"/>
      <c r="D6" s="9"/>
      <c r="E6" s="9"/>
      <c r="F6" s="9"/>
      <c r="G6" s="9"/>
      <c r="H6" s="9"/>
      <c r="I6" s="9"/>
      <c r="J6" s="9"/>
      <c r="K6" s="9"/>
      <c r="L6" s="9"/>
      <c r="M6" s="9"/>
      <c r="N6" s="9"/>
      <c r="O6" s="38"/>
      <c r="R6" s="306"/>
      <c r="S6" s="69"/>
      <c r="T6" s="69"/>
      <c r="U6" s="69"/>
      <c r="V6" s="70"/>
      <c r="W6" s="69"/>
    </row>
    <row r="7" spans="1:23" x14ac:dyDescent="0.3">
      <c r="A7" s="10"/>
      <c r="B7" s="9"/>
      <c r="C7" s="9"/>
      <c r="D7" s="9"/>
      <c r="E7" s="9"/>
      <c r="F7" s="9"/>
      <c r="G7" s="9"/>
      <c r="H7" s="9"/>
      <c r="I7" s="9"/>
      <c r="J7" s="9"/>
      <c r="K7" s="9"/>
      <c r="L7" s="9"/>
      <c r="M7" s="9"/>
      <c r="N7" s="9"/>
      <c r="O7" s="38"/>
      <c r="R7" s="69"/>
      <c r="S7" s="69"/>
      <c r="T7" s="69"/>
      <c r="U7" s="70"/>
      <c r="V7" s="69"/>
    </row>
    <row r="8" spans="1:23" x14ac:dyDescent="0.3">
      <c r="A8" s="10"/>
      <c r="B8" s="9"/>
      <c r="C8" s="9"/>
      <c r="D8" s="9"/>
      <c r="E8" s="9"/>
      <c r="F8" s="9"/>
      <c r="G8" s="9"/>
      <c r="H8" s="9"/>
      <c r="I8" s="9"/>
      <c r="J8" s="9"/>
      <c r="K8" s="9"/>
      <c r="L8" s="9"/>
      <c r="M8" s="9"/>
      <c r="N8" s="9"/>
      <c r="O8" s="38"/>
      <c r="R8" s="69"/>
      <c r="S8" s="69"/>
      <c r="T8" s="69"/>
      <c r="U8" s="70"/>
      <c r="V8" s="69"/>
    </row>
    <row r="9" spans="1:23" ht="17.25" customHeight="1" x14ac:dyDescent="0.3">
      <c r="A9" s="10"/>
      <c r="B9" s="9"/>
      <c r="C9" s="9"/>
      <c r="D9" s="9"/>
      <c r="E9" s="9"/>
      <c r="F9" s="9"/>
      <c r="G9" s="9"/>
      <c r="H9" s="9"/>
      <c r="I9" s="9"/>
      <c r="J9" s="9"/>
      <c r="K9" s="9"/>
      <c r="L9" s="9"/>
      <c r="M9" s="9"/>
      <c r="N9" s="9"/>
      <c r="O9" s="38"/>
      <c r="R9" s="69"/>
      <c r="S9" s="69"/>
      <c r="T9" s="69"/>
      <c r="U9" s="70"/>
      <c r="V9" s="69"/>
    </row>
    <row r="10" spans="1:23" ht="0.75" customHeight="1" x14ac:dyDescent="0.3">
      <c r="R10" s="69"/>
      <c r="S10" s="69"/>
      <c r="T10" s="69"/>
      <c r="U10" s="70"/>
      <c r="V10" s="69"/>
    </row>
    <row r="11" spans="1:23" ht="21" customHeight="1" x14ac:dyDescent="0.3">
      <c r="A11" s="555" t="s">
        <v>263</v>
      </c>
      <c r="B11" s="555"/>
      <c r="C11" s="555"/>
      <c r="D11" s="555"/>
      <c r="E11" s="555"/>
      <c r="F11" s="555"/>
      <c r="G11" s="555"/>
      <c r="H11" s="555"/>
      <c r="I11" s="555"/>
      <c r="J11" s="555"/>
      <c r="K11" s="555"/>
      <c r="L11" s="555"/>
      <c r="M11" s="555"/>
      <c r="N11" s="555"/>
      <c r="O11" s="555"/>
      <c r="P11" s="40"/>
      <c r="R11" s="69"/>
      <c r="S11" s="69"/>
      <c r="T11" s="69"/>
      <c r="U11" s="70"/>
      <c r="V11" s="69"/>
    </row>
    <row r="12" spans="1:23" ht="3.75" customHeight="1" x14ac:dyDescent="0.3">
      <c r="A12" s="11"/>
      <c r="B12" s="11"/>
      <c r="C12" s="11"/>
      <c r="D12" s="11"/>
      <c r="E12" s="11"/>
      <c r="F12" s="11"/>
      <c r="G12" s="11"/>
      <c r="H12" s="11"/>
      <c r="I12" s="11"/>
      <c r="J12" s="11"/>
      <c r="K12" s="11"/>
      <c r="L12" s="11"/>
      <c r="M12" s="11"/>
      <c r="N12" s="11"/>
      <c r="O12" s="11"/>
      <c r="R12" s="69"/>
      <c r="S12" s="69"/>
      <c r="T12" s="69"/>
      <c r="U12" s="70"/>
      <c r="V12" s="69"/>
    </row>
    <row r="13" spans="1:23" s="42" customFormat="1" ht="20.25" hidden="1" customHeight="1" thickBot="1" x14ac:dyDescent="0.35">
      <c r="A13" s="434" t="s">
        <v>5</v>
      </c>
      <c r="B13" s="556">
        <f>'Info District'!G11</f>
        <v>2025</v>
      </c>
      <c r="C13" s="557"/>
      <c r="E13" s="550"/>
      <c r="F13" s="550"/>
      <c r="G13" s="550"/>
      <c r="H13" s="550"/>
      <c r="I13" s="550"/>
      <c r="J13" s="554"/>
      <c r="Q13" s="63"/>
      <c r="R13" s="71"/>
      <c r="S13" s="71"/>
      <c r="T13" s="71"/>
      <c r="U13" s="72"/>
      <c r="V13" s="71"/>
    </row>
    <row r="14" spans="1:23" s="42" customFormat="1" ht="7.5" hidden="1" customHeight="1" thickBot="1" x14ac:dyDescent="0.35">
      <c r="A14" s="434"/>
      <c r="B14" s="13"/>
      <c r="C14" s="13"/>
      <c r="D14" s="13"/>
      <c r="O14" s="15"/>
      <c r="Q14" s="63"/>
      <c r="R14" s="71"/>
      <c r="S14" s="71"/>
      <c r="T14" s="71"/>
      <c r="U14" s="72"/>
      <c r="V14" s="71"/>
    </row>
    <row r="15" spans="1:23" s="42" customFormat="1" ht="16.5" hidden="1" customHeight="1" thickBot="1" x14ac:dyDescent="0.35">
      <c r="A15" s="434" t="s">
        <v>7</v>
      </c>
      <c r="B15" s="558" t="str">
        <f>'Info District'!G12</f>
        <v>PLATEAUX</v>
      </c>
      <c r="C15" s="559"/>
      <c r="D15" s="550" t="s">
        <v>8</v>
      </c>
      <c r="E15" s="550"/>
      <c r="F15" s="550"/>
      <c r="G15" s="551" t="str">
        <f>'Info District'!G13</f>
        <v>Agou</v>
      </c>
      <c r="H15" s="552"/>
      <c r="I15" s="553"/>
      <c r="L15" s="11"/>
      <c r="M15" s="11"/>
      <c r="N15" s="11"/>
      <c r="O15" s="11"/>
      <c r="P15" s="11"/>
      <c r="Q15" s="63"/>
      <c r="R15" s="71"/>
      <c r="S15" s="71"/>
      <c r="T15" s="71"/>
      <c r="U15" s="73"/>
      <c r="V15" s="71"/>
    </row>
    <row r="16" spans="1:23" s="42" customFormat="1" ht="3.75" hidden="1" customHeight="1" thickBot="1" x14ac:dyDescent="0.35">
      <c r="A16" s="139"/>
      <c r="B16" s="15"/>
      <c r="C16" s="15"/>
      <c r="D16" s="15"/>
      <c r="E16" s="15"/>
      <c r="K16" s="15"/>
      <c r="L16" s="15"/>
      <c r="M16" s="15"/>
      <c r="O16" s="15"/>
      <c r="Q16" s="63"/>
      <c r="R16" s="71"/>
      <c r="S16" s="71"/>
      <c r="T16" s="71"/>
      <c r="U16" s="72"/>
      <c r="V16" s="71"/>
    </row>
    <row r="17" spans="1:23" s="42" customFormat="1" ht="18" hidden="1" customHeight="1" thickBot="1" x14ac:dyDescent="0.35">
      <c r="A17" s="434" t="s">
        <v>9</v>
      </c>
      <c r="B17" s="556" t="str">
        <f>'Info District'!G17</f>
        <v>Avril à Juin 2025</v>
      </c>
      <c r="C17" s="560"/>
      <c r="D17" s="560"/>
      <c r="E17" s="557"/>
      <c r="G17" s="550" t="s">
        <v>11</v>
      </c>
      <c r="H17" s="550"/>
      <c r="I17" s="550"/>
      <c r="J17" s="550"/>
      <c r="K17" s="554"/>
      <c r="L17" s="551" t="str">
        <f>'Info District'!G18</f>
        <v>Juillet à Septembre 2025</v>
      </c>
      <c r="M17" s="552"/>
      <c r="N17" s="552"/>
      <c r="O17" s="552"/>
      <c r="P17" s="553"/>
      <c r="Q17" s="63"/>
      <c r="R17" s="71"/>
      <c r="S17" s="71"/>
      <c r="T17" s="71"/>
      <c r="U17" s="72"/>
      <c r="V17" s="71"/>
    </row>
    <row r="18" spans="1:23" s="9" customFormat="1" ht="6" customHeight="1" thickBot="1" x14ac:dyDescent="0.3">
      <c r="B18" s="43"/>
      <c r="C18" s="43"/>
      <c r="D18" s="43"/>
      <c r="E18" s="44"/>
      <c r="F18" s="43"/>
      <c r="G18" s="45"/>
      <c r="H18" s="45"/>
      <c r="I18" s="45"/>
      <c r="J18" s="45"/>
      <c r="K18" s="45"/>
      <c r="L18" s="45"/>
      <c r="M18" s="45"/>
      <c r="O18" s="38"/>
      <c r="Q18" s="64"/>
      <c r="R18" s="74"/>
      <c r="S18" s="74"/>
      <c r="T18" s="74"/>
      <c r="U18" s="75"/>
      <c r="V18" s="74"/>
    </row>
    <row r="19" spans="1:23" s="9" customFormat="1" ht="31.5" customHeight="1" thickBot="1" x14ac:dyDescent="0.35">
      <c r="A19" s="532" t="s">
        <v>12</v>
      </c>
      <c r="B19" s="532"/>
      <c r="C19" s="533"/>
      <c r="D19" s="575"/>
      <c r="E19" s="576"/>
      <c r="F19" s="576"/>
      <c r="G19" s="576"/>
      <c r="H19" s="576"/>
      <c r="I19" s="576"/>
      <c r="J19" s="576"/>
      <c r="K19" s="576"/>
      <c r="L19" s="576"/>
      <c r="M19" s="576"/>
      <c r="N19" s="577"/>
      <c r="O19" s="11"/>
      <c r="P19" s="464" t="str">
        <f>'Info District'!H17</f>
        <v>T2</v>
      </c>
      <c r="Q19" s="65"/>
      <c r="R19" s="535" t="s">
        <v>96</v>
      </c>
      <c r="S19" s="536"/>
      <c r="T19" s="536"/>
      <c r="U19" s="536"/>
      <c r="V19" s="537"/>
    </row>
    <row r="20" spans="1:23" s="9" customFormat="1" ht="8.25" customHeight="1" thickBot="1" x14ac:dyDescent="0.35">
      <c r="A20" s="12"/>
      <c r="B20" s="12"/>
      <c r="C20" s="12"/>
      <c r="D20" s="12"/>
      <c r="E20" s="12"/>
      <c r="F20" s="12"/>
      <c r="G20" s="13"/>
      <c r="H20" s="13"/>
      <c r="I20" s="13"/>
      <c r="J20" s="13"/>
      <c r="K20" s="13"/>
      <c r="L20" s="14"/>
      <c r="M20" s="14"/>
      <c r="N20" s="14"/>
      <c r="O20" s="14"/>
      <c r="Q20" s="64"/>
      <c r="R20" s="146"/>
      <c r="S20" s="74"/>
      <c r="T20" s="74"/>
      <c r="U20" s="76"/>
      <c r="V20" s="147"/>
    </row>
    <row r="21" spans="1:23" s="9" customFormat="1" ht="30.75" customHeight="1" thickBot="1" x14ac:dyDescent="0.35">
      <c r="A21" s="564" t="s">
        <v>6</v>
      </c>
      <c r="B21" s="564"/>
      <c r="C21" s="564"/>
      <c r="D21" s="565"/>
      <c r="E21" s="566"/>
      <c r="F21" s="566"/>
      <c r="G21" s="566"/>
      <c r="H21" s="567"/>
      <c r="I21" s="12"/>
      <c r="K21" s="230" t="s">
        <v>338</v>
      </c>
      <c r="O21" s="571"/>
      <c r="P21" s="572"/>
      <c r="Q21" s="64"/>
      <c r="R21" s="146"/>
      <c r="S21" s="74"/>
      <c r="T21" s="74"/>
      <c r="U21" s="76"/>
      <c r="V21" s="147"/>
    </row>
    <row r="22" spans="1:23" s="9" customFormat="1" ht="9" customHeight="1" thickBot="1" x14ac:dyDescent="0.35">
      <c r="A22" s="12"/>
      <c r="B22" s="12"/>
      <c r="C22" s="12"/>
      <c r="D22" s="12"/>
      <c r="E22" s="12"/>
      <c r="F22" s="12"/>
      <c r="G22" s="13"/>
      <c r="H22" s="13"/>
      <c r="I22" s="13"/>
      <c r="J22" s="13"/>
      <c r="K22" s="13"/>
      <c r="L22" s="14"/>
      <c r="M22" s="14"/>
      <c r="N22" s="14"/>
      <c r="O22" s="14"/>
      <c r="Q22" s="64"/>
      <c r="R22" s="146"/>
      <c r="S22" s="74"/>
      <c r="T22" s="74"/>
      <c r="U22" s="76"/>
      <c r="V22" s="147"/>
    </row>
    <row r="23" spans="1:23" s="9" customFormat="1" ht="30" customHeight="1" thickBot="1" x14ac:dyDescent="0.35">
      <c r="A23" s="532" t="s">
        <v>240</v>
      </c>
      <c r="B23" s="532"/>
      <c r="C23" s="533"/>
      <c r="D23" s="568" t="s">
        <v>265</v>
      </c>
      <c r="E23" s="569"/>
      <c r="F23" s="570"/>
      <c r="H23" s="229"/>
      <c r="I23" s="573" t="s">
        <v>337</v>
      </c>
      <c r="J23" s="573"/>
      <c r="K23" s="573"/>
      <c r="L23" s="573"/>
      <c r="M23" s="573"/>
      <c r="N23" s="574"/>
      <c r="O23" s="562"/>
      <c r="P23" s="563"/>
      <c r="Q23" s="64"/>
      <c r="R23" s="146"/>
      <c r="S23" s="74"/>
      <c r="T23" s="74"/>
      <c r="U23" s="76"/>
      <c r="V23" s="147"/>
    </row>
    <row r="24" spans="1:23" s="9" customFormat="1" ht="6" customHeight="1" x14ac:dyDescent="0.3">
      <c r="A24" s="12"/>
      <c r="B24" s="12"/>
      <c r="C24" s="12"/>
      <c r="D24" s="12"/>
      <c r="E24" s="12"/>
      <c r="F24" s="12"/>
      <c r="G24" s="13"/>
      <c r="H24" s="15"/>
      <c r="I24" s="15"/>
      <c r="J24" s="15"/>
      <c r="K24" s="13"/>
      <c r="L24" s="14"/>
      <c r="M24" s="14"/>
      <c r="N24" s="14"/>
      <c r="O24" s="14"/>
      <c r="Q24" s="64"/>
      <c r="R24" s="146"/>
      <c r="S24" s="74"/>
      <c r="T24" s="74"/>
      <c r="U24" s="76"/>
      <c r="V24" s="147"/>
    </row>
    <row r="25" spans="1:23" s="9" customFormat="1" ht="4.5" customHeight="1" thickBot="1" x14ac:dyDescent="0.35">
      <c r="A25" s="12"/>
      <c r="B25" s="12"/>
      <c r="C25" s="12"/>
      <c r="D25" s="12"/>
      <c r="E25" s="12"/>
      <c r="F25" s="12"/>
      <c r="G25" s="13"/>
      <c r="H25" s="13"/>
      <c r="I25" s="13"/>
      <c r="J25" s="13"/>
      <c r="K25" s="13"/>
      <c r="L25" s="14"/>
      <c r="M25" s="14"/>
      <c r="N25" s="14"/>
      <c r="O25" s="14"/>
      <c r="Q25" s="64"/>
      <c r="R25" s="146"/>
      <c r="S25" s="74"/>
      <c r="T25" s="74"/>
      <c r="U25" s="76"/>
      <c r="V25" s="147"/>
    </row>
    <row r="26" spans="1:23" ht="76.5" customHeight="1" thickBot="1" x14ac:dyDescent="0.35">
      <c r="A26" s="541" t="s">
        <v>13</v>
      </c>
      <c r="B26" s="16" t="s">
        <v>14</v>
      </c>
      <c r="C26" s="108" t="s">
        <v>15</v>
      </c>
      <c r="D26" s="118" t="s">
        <v>16</v>
      </c>
      <c r="E26" s="117" t="s">
        <v>17</v>
      </c>
      <c r="F26" s="16" t="s">
        <v>18</v>
      </c>
      <c r="G26" s="16" t="s">
        <v>233</v>
      </c>
      <c r="H26" s="16" t="s">
        <v>234</v>
      </c>
      <c r="I26" s="16" t="s">
        <v>19</v>
      </c>
      <c r="J26" s="16" t="s">
        <v>20</v>
      </c>
      <c r="K26" s="108" t="s">
        <v>21</v>
      </c>
      <c r="L26" s="136" t="s">
        <v>22</v>
      </c>
      <c r="M26" s="137" t="s">
        <v>236</v>
      </c>
      <c r="N26" s="138" t="s">
        <v>23</v>
      </c>
      <c r="O26" s="109" t="s">
        <v>39</v>
      </c>
      <c r="P26" s="16" t="s">
        <v>40</v>
      </c>
      <c r="R26" s="148" t="s">
        <v>237</v>
      </c>
      <c r="S26" s="140" t="s">
        <v>93</v>
      </c>
      <c r="T26" s="140" t="s">
        <v>239</v>
      </c>
      <c r="U26" s="140" t="s">
        <v>238</v>
      </c>
      <c r="V26" s="149" t="s">
        <v>97</v>
      </c>
    </row>
    <row r="27" spans="1:23" s="47" customFormat="1" ht="21.75" customHeight="1" thickBot="1" x14ac:dyDescent="0.35">
      <c r="A27" s="542"/>
      <c r="B27" s="46" t="s">
        <v>24</v>
      </c>
      <c r="C27" s="46" t="s">
        <v>25</v>
      </c>
      <c r="D27" s="112" t="s">
        <v>26</v>
      </c>
      <c r="E27" s="46" t="s">
        <v>27</v>
      </c>
      <c r="F27" s="46"/>
      <c r="G27" s="46" t="s">
        <v>28</v>
      </c>
      <c r="H27" s="46"/>
      <c r="I27" s="46" t="s">
        <v>29</v>
      </c>
      <c r="J27" s="46"/>
      <c r="K27" s="131" t="s">
        <v>235</v>
      </c>
      <c r="L27" s="133"/>
      <c r="M27" s="134"/>
      <c r="N27" s="135"/>
      <c r="O27" s="132" t="s">
        <v>30</v>
      </c>
      <c r="P27" s="46"/>
      <c r="Q27" s="66"/>
      <c r="R27" s="150"/>
      <c r="S27" s="67" t="s">
        <v>94</v>
      </c>
      <c r="T27" s="67" t="s">
        <v>95</v>
      </c>
      <c r="U27" s="94"/>
      <c r="V27" s="151" t="str">
        <f>IF(J28&lt;=0,"",IF(J28=90,$W$28))</f>
        <v/>
      </c>
      <c r="W27" s="37" t="s">
        <v>98</v>
      </c>
    </row>
    <row r="28" spans="1:23" ht="49.5" customHeight="1" x14ac:dyDescent="0.3">
      <c r="A28" s="231" t="str">
        <f>CDT!B26</f>
        <v>Artéméther-Luméfantrine 6cp (AL)</v>
      </c>
      <c r="B28" s="79"/>
      <c r="C28" s="110"/>
      <c r="D28" s="120" t="str">
        <f>IF(B28&lt;&gt;"",B28+C28,"")</f>
        <v/>
      </c>
      <c r="E28" s="119"/>
      <c r="F28" s="79"/>
      <c r="G28" s="79"/>
      <c r="H28" s="79"/>
      <c r="I28" s="79"/>
      <c r="J28" s="79"/>
      <c r="K28" s="110"/>
      <c r="L28" s="431" t="str">
        <f>IF(B28&lt;&gt;"",IF(J28=0,E28,((E28*90)/(90-J28))),"0")</f>
        <v>0</v>
      </c>
      <c r="M28" s="428" t="str">
        <f>IF(B28&lt;&gt;"",((E28/R28)*30),"0")</f>
        <v>0</v>
      </c>
      <c r="N28" s="250" t="str">
        <f>IF(B28&lt;&gt;"",IF(J28=0,((E28+L28)-K28),((M28*6)-K28)),"0")</f>
        <v>0</v>
      </c>
      <c r="O28" s="251"/>
      <c r="P28" s="81"/>
      <c r="R28" s="152">
        <f>(90-J28)</f>
        <v>90</v>
      </c>
      <c r="S28" s="68" t="e">
        <f>D28-(E28+G28+I28+H28)</f>
        <v>#VALUE!</v>
      </c>
      <c r="T28" s="68" t="e">
        <f>K28-S28</f>
        <v>#VALUE!</v>
      </c>
      <c r="U28" s="95">
        <v>6</v>
      </c>
      <c r="V28" s="153" t="e">
        <f t="shared" ref="V28:V52" si="0">IF(T28=0,"",$W$27)</f>
        <v>#VALUE!</v>
      </c>
      <c r="W28" s="37" t="s">
        <v>203</v>
      </c>
    </row>
    <row r="29" spans="1:23" ht="45" customHeight="1" x14ac:dyDescent="0.3">
      <c r="A29" s="231" t="str">
        <f>CDT!B27</f>
        <v>Artéméther-Luméfantrine 12cp (AL)</v>
      </c>
      <c r="B29" s="79"/>
      <c r="C29" s="110"/>
      <c r="D29" s="121" t="str">
        <f t="shared" ref="D29:D36" si="1">IF(B29&lt;&gt;"",B29+C29,"")</f>
        <v/>
      </c>
      <c r="E29" s="119"/>
      <c r="F29" s="79"/>
      <c r="G29" s="79"/>
      <c r="H29" s="79"/>
      <c r="I29" s="79"/>
      <c r="J29" s="79"/>
      <c r="K29" s="110"/>
      <c r="L29" s="431" t="str">
        <f t="shared" ref="L29:L36" si="2">IF(B29&lt;&gt;"",IF(J29=0,E29,((E29*90)/(90-J29))),"0")</f>
        <v>0</v>
      </c>
      <c r="M29" s="428" t="str">
        <f t="shared" ref="M29:M36" si="3">IF(B29&lt;&gt;"",((E29/R29)*30),"0")</f>
        <v>0</v>
      </c>
      <c r="N29" s="250" t="str">
        <f t="shared" ref="N29:N36" si="4">IF(B29&lt;&gt;"",IF(J29=0,((E29+L29)-K29),((M29*6)-K29)),"0")</f>
        <v>0</v>
      </c>
      <c r="O29" s="251"/>
      <c r="P29" s="81"/>
      <c r="R29" s="152">
        <f t="shared" ref="R29:R50" si="5">(90-J29)</f>
        <v>90</v>
      </c>
      <c r="S29" s="68" t="e">
        <f t="shared" ref="S29:S49" si="6">D29-(E29+G29+I29+H29)</f>
        <v>#VALUE!</v>
      </c>
      <c r="T29" s="68" t="e">
        <f t="shared" ref="T29:T50" si="7">K29-S29</f>
        <v>#VALUE!</v>
      </c>
      <c r="U29" s="95">
        <v>12</v>
      </c>
      <c r="V29" s="153" t="e">
        <f t="shared" si="0"/>
        <v>#VALUE!</v>
      </c>
    </row>
    <row r="30" spans="1:23" ht="49.5" customHeight="1" x14ac:dyDescent="0.3">
      <c r="A30" s="231" t="str">
        <f>CDT!B28</f>
        <v>Artéméther-Luméfantrine 18cp (AL)</v>
      </c>
      <c r="B30" s="79"/>
      <c r="C30" s="110"/>
      <c r="D30" s="121" t="str">
        <f t="shared" si="1"/>
        <v/>
      </c>
      <c r="E30" s="119"/>
      <c r="F30" s="79"/>
      <c r="G30" s="79"/>
      <c r="H30" s="79"/>
      <c r="I30" s="79"/>
      <c r="J30" s="79"/>
      <c r="K30" s="110"/>
      <c r="L30" s="431" t="str">
        <f t="shared" si="2"/>
        <v>0</v>
      </c>
      <c r="M30" s="428" t="str">
        <f t="shared" si="3"/>
        <v>0</v>
      </c>
      <c r="N30" s="250" t="str">
        <f t="shared" si="4"/>
        <v>0</v>
      </c>
      <c r="O30" s="251"/>
      <c r="P30" s="81"/>
      <c r="R30" s="152">
        <f t="shared" si="5"/>
        <v>90</v>
      </c>
      <c r="S30" s="68" t="e">
        <f t="shared" si="6"/>
        <v>#VALUE!</v>
      </c>
      <c r="T30" s="68" t="e">
        <f t="shared" si="7"/>
        <v>#VALUE!</v>
      </c>
      <c r="U30" s="95">
        <v>18</v>
      </c>
      <c r="V30" s="153" t="e">
        <f t="shared" si="0"/>
        <v>#VALUE!</v>
      </c>
    </row>
    <row r="31" spans="1:23" ht="49.5" customHeight="1" x14ac:dyDescent="0.3">
      <c r="A31" s="231" t="str">
        <f>CDT!B29</f>
        <v>Artéméther-Luméfantrine 24cp (AL)</v>
      </c>
      <c r="B31" s="79"/>
      <c r="C31" s="110"/>
      <c r="D31" s="121" t="str">
        <f t="shared" si="1"/>
        <v/>
      </c>
      <c r="E31" s="119"/>
      <c r="F31" s="79"/>
      <c r="G31" s="79"/>
      <c r="H31" s="79"/>
      <c r="I31" s="79"/>
      <c r="J31" s="79"/>
      <c r="K31" s="110"/>
      <c r="L31" s="431" t="str">
        <f t="shared" si="2"/>
        <v>0</v>
      </c>
      <c r="M31" s="428" t="str">
        <f t="shared" si="3"/>
        <v>0</v>
      </c>
      <c r="N31" s="250" t="str">
        <f t="shared" si="4"/>
        <v>0</v>
      </c>
      <c r="O31" s="251"/>
      <c r="P31" s="81"/>
      <c r="R31" s="152">
        <f t="shared" si="5"/>
        <v>90</v>
      </c>
      <c r="S31" s="68" t="e">
        <f t="shared" si="6"/>
        <v>#VALUE!</v>
      </c>
      <c r="T31" s="68" t="e">
        <f t="shared" si="7"/>
        <v>#VALUE!</v>
      </c>
      <c r="U31" s="95">
        <v>24</v>
      </c>
      <c r="V31" s="153" t="e">
        <f t="shared" si="0"/>
        <v>#VALUE!</v>
      </c>
    </row>
    <row r="32" spans="1:23" ht="50.25" hidden="1" customHeight="1" x14ac:dyDescent="0.3">
      <c r="A32" s="17" t="str">
        <f>CDT!B30</f>
        <v>Artéméther injectable 40 mg</v>
      </c>
      <c r="B32" s="79"/>
      <c r="C32" s="110"/>
      <c r="D32" s="121" t="str">
        <f t="shared" si="1"/>
        <v/>
      </c>
      <c r="E32" s="119"/>
      <c r="F32" s="79"/>
      <c r="G32" s="79"/>
      <c r="H32" s="79"/>
      <c r="I32" s="79"/>
      <c r="J32" s="79"/>
      <c r="K32" s="110"/>
      <c r="L32" s="431" t="str">
        <f t="shared" si="2"/>
        <v>0</v>
      </c>
      <c r="M32" s="428" t="str">
        <f t="shared" si="3"/>
        <v>0</v>
      </c>
      <c r="N32" s="250" t="str">
        <f t="shared" si="4"/>
        <v>0</v>
      </c>
      <c r="O32" s="251"/>
      <c r="P32" s="79"/>
      <c r="R32" s="152">
        <f t="shared" si="5"/>
        <v>90</v>
      </c>
      <c r="S32" s="68" t="e">
        <f t="shared" si="6"/>
        <v>#VALUE!</v>
      </c>
      <c r="T32" s="68" t="e">
        <f t="shared" si="7"/>
        <v>#VALUE!</v>
      </c>
      <c r="U32" s="95">
        <v>1</v>
      </c>
      <c r="V32" s="153" t="e">
        <f t="shared" si="0"/>
        <v>#VALUE!</v>
      </c>
    </row>
    <row r="33" spans="1:22" ht="50.25" hidden="1" customHeight="1" x14ac:dyDescent="0.3">
      <c r="A33" s="17" t="str">
        <f>CDT!B31</f>
        <v>Artéméther injectable 80 mg</v>
      </c>
      <c r="B33" s="79"/>
      <c r="C33" s="110"/>
      <c r="D33" s="121" t="str">
        <f t="shared" si="1"/>
        <v/>
      </c>
      <c r="E33" s="119"/>
      <c r="F33" s="79"/>
      <c r="G33" s="79"/>
      <c r="H33" s="79"/>
      <c r="I33" s="79"/>
      <c r="J33" s="79"/>
      <c r="K33" s="110"/>
      <c r="L33" s="431" t="str">
        <f t="shared" si="2"/>
        <v>0</v>
      </c>
      <c r="M33" s="428" t="str">
        <f t="shared" si="3"/>
        <v>0</v>
      </c>
      <c r="N33" s="250" t="str">
        <f t="shared" si="4"/>
        <v>0</v>
      </c>
      <c r="O33" s="251"/>
      <c r="P33" s="79"/>
      <c r="R33" s="152">
        <f t="shared" si="5"/>
        <v>90</v>
      </c>
      <c r="S33" s="68" t="e">
        <f t="shared" si="6"/>
        <v>#VALUE!</v>
      </c>
      <c r="T33" s="68" t="e">
        <f t="shared" si="7"/>
        <v>#VALUE!</v>
      </c>
      <c r="U33" s="95">
        <v>1</v>
      </c>
      <c r="V33" s="153" t="e">
        <f t="shared" si="0"/>
        <v>#VALUE!</v>
      </c>
    </row>
    <row r="34" spans="1:22" ht="50.25" hidden="1" customHeight="1" x14ac:dyDescent="0.3">
      <c r="A34" s="17" t="str">
        <f>CDT!B32</f>
        <v>Artésunate injectable 60 mg</v>
      </c>
      <c r="B34" s="79"/>
      <c r="C34" s="110"/>
      <c r="D34" s="121" t="str">
        <f t="shared" si="1"/>
        <v/>
      </c>
      <c r="E34" s="119"/>
      <c r="F34" s="79"/>
      <c r="G34" s="79"/>
      <c r="H34" s="79"/>
      <c r="I34" s="79"/>
      <c r="J34" s="79"/>
      <c r="K34" s="110"/>
      <c r="L34" s="431" t="str">
        <f t="shared" si="2"/>
        <v>0</v>
      </c>
      <c r="M34" s="428" t="str">
        <f t="shared" si="3"/>
        <v>0</v>
      </c>
      <c r="N34" s="250" t="str">
        <f t="shared" si="4"/>
        <v>0</v>
      </c>
      <c r="O34" s="251"/>
      <c r="P34" s="79"/>
      <c r="R34" s="152">
        <f t="shared" si="5"/>
        <v>90</v>
      </c>
      <c r="S34" s="68" t="e">
        <f t="shared" si="6"/>
        <v>#VALUE!</v>
      </c>
      <c r="T34" s="68" t="e">
        <f t="shared" si="7"/>
        <v>#VALUE!</v>
      </c>
      <c r="U34" s="95">
        <v>1</v>
      </c>
      <c r="V34" s="153" t="e">
        <f t="shared" si="0"/>
        <v>#VALUE!</v>
      </c>
    </row>
    <row r="35" spans="1:22" ht="50.25" hidden="1" customHeight="1" x14ac:dyDescent="0.3">
      <c r="A35" s="17" t="str">
        <f>CDT!B33</f>
        <v xml:space="preserve"> Sulfadoxine Pyriméthamine:  (SP)</v>
      </c>
      <c r="B35" s="79"/>
      <c r="C35" s="110"/>
      <c r="D35" s="121" t="str">
        <f t="shared" si="1"/>
        <v/>
      </c>
      <c r="E35" s="119"/>
      <c r="F35" s="79"/>
      <c r="G35" s="79"/>
      <c r="H35" s="79"/>
      <c r="I35" s="79"/>
      <c r="J35" s="79"/>
      <c r="K35" s="110"/>
      <c r="L35" s="431" t="str">
        <f t="shared" si="2"/>
        <v>0</v>
      </c>
      <c r="M35" s="428" t="str">
        <f t="shared" si="3"/>
        <v>0</v>
      </c>
      <c r="N35" s="250" t="str">
        <f t="shared" si="4"/>
        <v>0</v>
      </c>
      <c r="O35" s="251"/>
      <c r="P35" s="79"/>
      <c r="R35" s="152">
        <f t="shared" si="5"/>
        <v>90</v>
      </c>
      <c r="S35" s="68" t="e">
        <f t="shared" si="6"/>
        <v>#VALUE!</v>
      </c>
      <c r="T35" s="68" t="e">
        <f t="shared" si="7"/>
        <v>#VALUE!</v>
      </c>
      <c r="U35" s="95">
        <v>3</v>
      </c>
      <c r="V35" s="153" t="e">
        <f t="shared" si="0"/>
        <v>#VALUE!</v>
      </c>
    </row>
    <row r="36" spans="1:22" ht="45.75" customHeight="1" thickBot="1" x14ac:dyDescent="0.35">
      <c r="A36" s="231" t="str">
        <f>CDT!B34</f>
        <v>Test de Diagnostic Rapide  : (TDR)</v>
      </c>
      <c r="B36" s="79"/>
      <c r="C36" s="110"/>
      <c r="D36" s="305" t="str">
        <f t="shared" si="1"/>
        <v/>
      </c>
      <c r="E36" s="119"/>
      <c r="F36" s="79"/>
      <c r="G36" s="79"/>
      <c r="H36" s="79"/>
      <c r="I36" s="79"/>
      <c r="J36" s="79"/>
      <c r="K36" s="110"/>
      <c r="L36" s="431" t="str">
        <f t="shared" si="2"/>
        <v>0</v>
      </c>
      <c r="M36" s="428" t="str">
        <f t="shared" si="3"/>
        <v>0</v>
      </c>
      <c r="N36" s="250" t="str">
        <f t="shared" si="4"/>
        <v>0</v>
      </c>
      <c r="O36" s="251"/>
      <c r="P36" s="79"/>
      <c r="R36" s="152">
        <f t="shared" si="5"/>
        <v>90</v>
      </c>
      <c r="S36" s="68" t="e">
        <f t="shared" si="6"/>
        <v>#VALUE!</v>
      </c>
      <c r="T36" s="68" t="e">
        <f t="shared" si="7"/>
        <v>#VALUE!</v>
      </c>
      <c r="U36" s="95">
        <v>1</v>
      </c>
      <c r="V36" s="153" t="e">
        <f t="shared" si="0"/>
        <v>#VALUE!</v>
      </c>
    </row>
    <row r="37" spans="1:22" ht="34.5" hidden="1" customHeight="1" x14ac:dyDescent="0.3">
      <c r="A37" s="17" t="str">
        <f>CDT!B35</f>
        <v>Moustiquaire à Imprégnation Durable: (MID)</v>
      </c>
      <c r="B37" s="79"/>
      <c r="C37" s="110"/>
      <c r="D37" s="304">
        <f t="shared" ref="D37:D50" si="8">B37+C37</f>
        <v>0</v>
      </c>
      <c r="E37" s="119"/>
      <c r="F37" s="79"/>
      <c r="G37" s="79"/>
      <c r="H37" s="79"/>
      <c r="I37" s="79"/>
      <c r="J37" s="79"/>
      <c r="K37" s="110"/>
      <c r="L37" s="113">
        <f t="shared" ref="L37:L50" si="9">IF(J37=0,E37,((D37*90)/(90-J37)))</f>
        <v>0</v>
      </c>
      <c r="M37" s="55">
        <f t="shared" ref="M37:M50" si="10">(E37/R37)*30</f>
        <v>0</v>
      </c>
      <c r="N37" s="114">
        <f t="shared" ref="N37:N49" si="11">IF(J37=0,((E37+L37)-K37),((L37*2)-K37))</f>
        <v>0</v>
      </c>
      <c r="O37" s="111" t="str">
        <f t="shared" ref="O37:O50" si="12">IF(N37=0,"0",N37)</f>
        <v>0</v>
      </c>
      <c r="P37" s="79"/>
      <c r="R37" s="152">
        <f t="shared" si="5"/>
        <v>90</v>
      </c>
      <c r="S37" s="68">
        <f t="shared" si="6"/>
        <v>0</v>
      </c>
      <c r="T37" s="68">
        <f t="shared" si="7"/>
        <v>0</v>
      </c>
      <c r="U37" s="95">
        <v>1</v>
      </c>
      <c r="V37" s="153" t="str">
        <f t="shared" si="0"/>
        <v/>
      </c>
    </row>
    <row r="38" spans="1:22" ht="34.5" hidden="1" customHeight="1" x14ac:dyDescent="0.3">
      <c r="A38" s="17" t="str">
        <f>CDT!B40</f>
        <v>Artésunate Amodiaquine: (ASAQ) : 3 cp (25/67,5 mg)</v>
      </c>
      <c r="B38" s="79"/>
      <c r="C38" s="110"/>
      <c r="D38" s="121">
        <f t="shared" si="8"/>
        <v>0</v>
      </c>
      <c r="E38" s="119"/>
      <c r="F38" s="79"/>
      <c r="G38" s="79"/>
      <c r="H38" s="79"/>
      <c r="I38" s="79"/>
      <c r="J38" s="79"/>
      <c r="K38" s="110"/>
      <c r="L38" s="113">
        <f t="shared" si="9"/>
        <v>0</v>
      </c>
      <c r="M38" s="55">
        <f t="shared" si="10"/>
        <v>0</v>
      </c>
      <c r="N38" s="114">
        <f t="shared" si="11"/>
        <v>0</v>
      </c>
      <c r="O38" s="111" t="str">
        <f t="shared" si="12"/>
        <v>0</v>
      </c>
      <c r="P38" s="79"/>
      <c r="R38" s="152">
        <f t="shared" si="5"/>
        <v>90</v>
      </c>
      <c r="S38" s="68">
        <f t="shared" si="6"/>
        <v>0</v>
      </c>
      <c r="T38" s="68">
        <f t="shared" si="7"/>
        <v>0</v>
      </c>
      <c r="U38" s="95">
        <v>3</v>
      </c>
      <c r="V38" s="153" t="str">
        <f t="shared" si="0"/>
        <v/>
      </c>
    </row>
    <row r="39" spans="1:22" ht="34.5" hidden="1" customHeight="1" x14ac:dyDescent="0.3">
      <c r="A39" s="17" t="str">
        <f>CDT!B41</f>
        <v>Artésunate Amodiaquine: (ASAQ) 3 cp (50/135 mg)</v>
      </c>
      <c r="B39" s="79"/>
      <c r="C39" s="110"/>
      <c r="D39" s="121">
        <f t="shared" si="8"/>
        <v>0</v>
      </c>
      <c r="E39" s="119"/>
      <c r="F39" s="79"/>
      <c r="G39" s="79"/>
      <c r="H39" s="79"/>
      <c r="I39" s="79"/>
      <c r="J39" s="79"/>
      <c r="K39" s="110"/>
      <c r="L39" s="113">
        <f t="shared" si="9"/>
        <v>0</v>
      </c>
      <c r="M39" s="55">
        <f t="shared" si="10"/>
        <v>0</v>
      </c>
      <c r="N39" s="114">
        <f t="shared" si="11"/>
        <v>0</v>
      </c>
      <c r="O39" s="111" t="str">
        <f t="shared" si="12"/>
        <v>0</v>
      </c>
      <c r="P39" s="79"/>
      <c r="R39" s="152">
        <f t="shared" si="5"/>
        <v>90</v>
      </c>
      <c r="S39" s="68">
        <f t="shared" si="6"/>
        <v>0</v>
      </c>
      <c r="T39" s="68">
        <f t="shared" si="7"/>
        <v>0</v>
      </c>
      <c r="U39" s="95">
        <v>3</v>
      </c>
      <c r="V39" s="153" t="str">
        <f t="shared" si="0"/>
        <v/>
      </c>
    </row>
    <row r="40" spans="1:22" ht="34.5" hidden="1" customHeight="1" x14ac:dyDescent="0.3">
      <c r="A40" s="17" t="str">
        <f>CDT!B42</f>
        <v>Artésunate Amodiaquine: (ASAQ) 3 cp (100/270 mg)</v>
      </c>
      <c r="B40" s="79"/>
      <c r="C40" s="110"/>
      <c r="D40" s="121">
        <f t="shared" si="8"/>
        <v>0</v>
      </c>
      <c r="E40" s="119"/>
      <c r="F40" s="79"/>
      <c r="G40" s="79"/>
      <c r="H40" s="79"/>
      <c r="I40" s="79"/>
      <c r="J40" s="79"/>
      <c r="K40" s="110"/>
      <c r="L40" s="113">
        <f t="shared" si="9"/>
        <v>0</v>
      </c>
      <c r="M40" s="55">
        <f t="shared" si="10"/>
        <v>0</v>
      </c>
      <c r="N40" s="114">
        <f t="shared" si="11"/>
        <v>0</v>
      </c>
      <c r="O40" s="111" t="str">
        <f t="shared" si="12"/>
        <v>0</v>
      </c>
      <c r="P40" s="79"/>
      <c r="R40" s="152">
        <f t="shared" si="5"/>
        <v>90</v>
      </c>
      <c r="S40" s="68">
        <f t="shared" si="6"/>
        <v>0</v>
      </c>
      <c r="T40" s="68">
        <f t="shared" si="7"/>
        <v>0</v>
      </c>
      <c r="U40" s="95">
        <v>3</v>
      </c>
      <c r="V40" s="153" t="str">
        <f t="shared" si="0"/>
        <v/>
      </c>
    </row>
    <row r="41" spans="1:22" ht="34.5" hidden="1" customHeight="1" x14ac:dyDescent="0.3">
      <c r="A41" s="17" t="str">
        <f>CDT!B43</f>
        <v>Artésunate Amodiaquine: (ASAQ) 6 cp (100/270 mg)</v>
      </c>
      <c r="B41" s="79"/>
      <c r="C41" s="110"/>
      <c r="D41" s="121">
        <f t="shared" si="8"/>
        <v>0</v>
      </c>
      <c r="E41" s="119"/>
      <c r="F41" s="79"/>
      <c r="G41" s="79"/>
      <c r="H41" s="79"/>
      <c r="I41" s="79"/>
      <c r="J41" s="79"/>
      <c r="K41" s="110"/>
      <c r="L41" s="113">
        <f t="shared" si="9"/>
        <v>0</v>
      </c>
      <c r="M41" s="55">
        <f t="shared" si="10"/>
        <v>0</v>
      </c>
      <c r="N41" s="114">
        <f t="shared" si="11"/>
        <v>0</v>
      </c>
      <c r="O41" s="111" t="str">
        <f t="shared" si="12"/>
        <v>0</v>
      </c>
      <c r="P41" s="79"/>
      <c r="R41" s="152">
        <f t="shared" si="5"/>
        <v>90</v>
      </c>
      <c r="S41" s="68">
        <f t="shared" si="6"/>
        <v>0</v>
      </c>
      <c r="T41" s="68">
        <f t="shared" si="7"/>
        <v>0</v>
      </c>
      <c r="U41" s="95">
        <v>3</v>
      </c>
      <c r="V41" s="153" t="str">
        <f t="shared" si="0"/>
        <v/>
      </c>
    </row>
    <row r="42" spans="1:22" ht="34.5" hidden="1" customHeight="1" x14ac:dyDescent="0.3">
      <c r="A42" s="17" t="str">
        <f>CDT!B36</f>
        <v>Dihydroartéminisine Pipéraquine– Plaq / 3 comp 
( DHA-PPQ)  20/160 mg</v>
      </c>
      <c r="B42" s="79"/>
      <c r="C42" s="110"/>
      <c r="D42" s="121">
        <f t="shared" si="8"/>
        <v>0</v>
      </c>
      <c r="E42" s="119"/>
      <c r="F42" s="79"/>
      <c r="G42" s="79"/>
      <c r="H42" s="79"/>
      <c r="I42" s="79"/>
      <c r="J42" s="79"/>
      <c r="K42" s="110"/>
      <c r="L42" s="113">
        <f t="shared" si="9"/>
        <v>0</v>
      </c>
      <c r="M42" s="55">
        <f t="shared" si="10"/>
        <v>0</v>
      </c>
      <c r="N42" s="114">
        <f t="shared" si="11"/>
        <v>0</v>
      </c>
      <c r="O42" s="111" t="str">
        <f t="shared" si="12"/>
        <v>0</v>
      </c>
      <c r="P42" s="79"/>
      <c r="R42" s="152">
        <f t="shared" si="5"/>
        <v>90</v>
      </c>
      <c r="S42" s="68">
        <f t="shared" si="6"/>
        <v>0</v>
      </c>
      <c r="T42" s="68">
        <f t="shared" si="7"/>
        <v>0</v>
      </c>
      <c r="U42" s="95">
        <v>1</v>
      </c>
      <c r="V42" s="153" t="str">
        <f t="shared" si="0"/>
        <v/>
      </c>
    </row>
    <row r="43" spans="1:22" ht="34.5" hidden="1" customHeight="1" x14ac:dyDescent="0.3">
      <c r="A43" s="17" t="str">
        <f>CDT!B37</f>
        <v>Dihydroartéminisine Pipéraquine– Plaq / 3 comp 
( DHA-PPQ)  40/320 mg</v>
      </c>
      <c r="B43" s="79"/>
      <c r="C43" s="110"/>
      <c r="D43" s="121">
        <f t="shared" si="8"/>
        <v>0</v>
      </c>
      <c r="E43" s="119"/>
      <c r="F43" s="79"/>
      <c r="G43" s="79"/>
      <c r="H43" s="79"/>
      <c r="I43" s="79"/>
      <c r="J43" s="79"/>
      <c r="K43" s="110"/>
      <c r="L43" s="113">
        <f t="shared" si="9"/>
        <v>0</v>
      </c>
      <c r="M43" s="55">
        <f t="shared" si="10"/>
        <v>0</v>
      </c>
      <c r="N43" s="114">
        <f t="shared" si="11"/>
        <v>0</v>
      </c>
      <c r="O43" s="111" t="str">
        <f t="shared" si="12"/>
        <v>0</v>
      </c>
      <c r="P43" s="79"/>
      <c r="R43" s="152">
        <f t="shared" si="5"/>
        <v>90</v>
      </c>
      <c r="S43" s="68">
        <f t="shared" si="6"/>
        <v>0</v>
      </c>
      <c r="T43" s="68">
        <f t="shared" si="7"/>
        <v>0</v>
      </c>
      <c r="U43" s="95">
        <v>1</v>
      </c>
      <c r="V43" s="153" t="str">
        <f t="shared" si="0"/>
        <v/>
      </c>
    </row>
    <row r="44" spans="1:22" ht="34.5" hidden="1" customHeight="1" x14ac:dyDescent="0.3">
      <c r="A44" s="17" t="str">
        <f>CDT!B38</f>
        <v>Dihydroartéminisine Pipéraquine– Plaq / 6 comp 
( DHA-PPQ)  40/320 mg</v>
      </c>
      <c r="B44" s="79"/>
      <c r="C44" s="110"/>
      <c r="D44" s="121">
        <f t="shared" si="8"/>
        <v>0</v>
      </c>
      <c r="E44" s="119"/>
      <c r="F44" s="79"/>
      <c r="G44" s="79"/>
      <c r="H44" s="79"/>
      <c r="I44" s="79"/>
      <c r="J44" s="79"/>
      <c r="K44" s="110"/>
      <c r="L44" s="113">
        <f t="shared" si="9"/>
        <v>0</v>
      </c>
      <c r="M44" s="55">
        <f t="shared" si="10"/>
        <v>0</v>
      </c>
      <c r="N44" s="114">
        <f t="shared" si="11"/>
        <v>0</v>
      </c>
      <c r="O44" s="111" t="str">
        <f t="shared" si="12"/>
        <v>0</v>
      </c>
      <c r="P44" s="79"/>
      <c r="R44" s="152">
        <f t="shared" si="5"/>
        <v>90</v>
      </c>
      <c r="S44" s="68">
        <f t="shared" si="6"/>
        <v>0</v>
      </c>
      <c r="T44" s="68">
        <f t="shared" si="7"/>
        <v>0</v>
      </c>
      <c r="U44" s="95">
        <v>1</v>
      </c>
      <c r="V44" s="153" t="str">
        <f t="shared" si="0"/>
        <v/>
      </c>
    </row>
    <row r="45" spans="1:22" ht="34.5" hidden="1" customHeight="1" x14ac:dyDescent="0.3">
      <c r="A45" s="17" t="str">
        <f>CDT!B44</f>
        <v>Artésunate - Méfloquine (AS-MF)</v>
      </c>
      <c r="B45" s="79"/>
      <c r="C45" s="110"/>
      <c r="D45" s="121">
        <f t="shared" si="8"/>
        <v>0</v>
      </c>
      <c r="E45" s="119"/>
      <c r="F45" s="79"/>
      <c r="G45" s="79"/>
      <c r="H45" s="79"/>
      <c r="I45" s="79"/>
      <c r="J45" s="79"/>
      <c r="K45" s="110"/>
      <c r="L45" s="113">
        <f t="shared" si="9"/>
        <v>0</v>
      </c>
      <c r="M45" s="55">
        <f t="shared" si="10"/>
        <v>0</v>
      </c>
      <c r="N45" s="114">
        <f t="shared" si="11"/>
        <v>0</v>
      </c>
      <c r="O45" s="111" t="str">
        <f t="shared" si="12"/>
        <v>0</v>
      </c>
      <c r="P45" s="79"/>
      <c r="R45" s="152">
        <f t="shared" si="5"/>
        <v>90</v>
      </c>
      <c r="S45" s="68">
        <f t="shared" si="6"/>
        <v>0</v>
      </c>
      <c r="T45" s="68">
        <f t="shared" si="7"/>
        <v>0</v>
      </c>
      <c r="U45" s="95">
        <v>1</v>
      </c>
      <c r="V45" s="153" t="str">
        <f t="shared" si="0"/>
        <v/>
      </c>
    </row>
    <row r="46" spans="1:22" ht="34.5" hidden="1" customHeight="1" x14ac:dyDescent="0.3">
      <c r="A46" s="17" t="str">
        <f>CDT!B45</f>
        <v>Quinine comprimé 300mg</v>
      </c>
      <c r="B46" s="79"/>
      <c r="C46" s="110"/>
      <c r="D46" s="121">
        <f t="shared" si="8"/>
        <v>0</v>
      </c>
      <c r="E46" s="119"/>
      <c r="F46" s="79"/>
      <c r="G46" s="79"/>
      <c r="H46" s="79"/>
      <c r="I46" s="79"/>
      <c r="J46" s="79"/>
      <c r="K46" s="110"/>
      <c r="L46" s="113">
        <f t="shared" si="9"/>
        <v>0</v>
      </c>
      <c r="M46" s="55">
        <f t="shared" si="10"/>
        <v>0</v>
      </c>
      <c r="N46" s="114">
        <f t="shared" si="11"/>
        <v>0</v>
      </c>
      <c r="O46" s="111" t="str">
        <f t="shared" si="12"/>
        <v>0</v>
      </c>
      <c r="P46" s="79"/>
      <c r="R46" s="152">
        <f t="shared" si="5"/>
        <v>90</v>
      </c>
      <c r="S46" s="68">
        <f t="shared" si="6"/>
        <v>0</v>
      </c>
      <c r="T46" s="68">
        <f t="shared" si="7"/>
        <v>0</v>
      </c>
      <c r="U46" s="95">
        <v>1</v>
      </c>
      <c r="V46" s="153" t="str">
        <f t="shared" si="0"/>
        <v/>
      </c>
    </row>
    <row r="47" spans="1:22" ht="34.5" hidden="1" customHeight="1" x14ac:dyDescent="0.3">
      <c r="A47" s="17" t="str">
        <f>CDT!B46</f>
        <v>Quinine injectable 300 mg</v>
      </c>
      <c r="B47" s="79"/>
      <c r="C47" s="110"/>
      <c r="D47" s="121">
        <f t="shared" si="8"/>
        <v>0</v>
      </c>
      <c r="E47" s="119"/>
      <c r="F47" s="79"/>
      <c r="G47" s="79"/>
      <c r="H47" s="79"/>
      <c r="I47" s="79"/>
      <c r="J47" s="79"/>
      <c r="K47" s="110"/>
      <c r="L47" s="113">
        <f t="shared" si="9"/>
        <v>0</v>
      </c>
      <c r="M47" s="55">
        <f t="shared" si="10"/>
        <v>0</v>
      </c>
      <c r="N47" s="114">
        <f t="shared" si="11"/>
        <v>0</v>
      </c>
      <c r="O47" s="111" t="str">
        <f t="shared" si="12"/>
        <v>0</v>
      </c>
      <c r="P47" s="79"/>
      <c r="R47" s="152">
        <f t="shared" si="5"/>
        <v>90</v>
      </c>
      <c r="S47" s="68">
        <f t="shared" si="6"/>
        <v>0</v>
      </c>
      <c r="T47" s="68">
        <f t="shared" si="7"/>
        <v>0</v>
      </c>
      <c r="U47" s="95">
        <v>1</v>
      </c>
      <c r="V47" s="153" t="str">
        <f t="shared" si="0"/>
        <v/>
      </c>
    </row>
    <row r="48" spans="1:22" ht="34.5" hidden="1" customHeight="1" x14ac:dyDescent="0.3">
      <c r="A48" s="17" t="str">
        <f>CDT!B47</f>
        <v>Quinine injectable 600 mg</v>
      </c>
      <c r="B48" s="79"/>
      <c r="C48" s="110"/>
      <c r="D48" s="121">
        <f t="shared" si="8"/>
        <v>0</v>
      </c>
      <c r="E48" s="119"/>
      <c r="F48" s="79"/>
      <c r="G48" s="79"/>
      <c r="H48" s="79"/>
      <c r="I48" s="79"/>
      <c r="J48" s="79"/>
      <c r="K48" s="110"/>
      <c r="L48" s="113">
        <f t="shared" si="9"/>
        <v>0</v>
      </c>
      <c r="M48" s="55">
        <f t="shared" si="10"/>
        <v>0</v>
      </c>
      <c r="N48" s="114">
        <f t="shared" si="11"/>
        <v>0</v>
      </c>
      <c r="O48" s="111" t="str">
        <f t="shared" si="12"/>
        <v>0</v>
      </c>
      <c r="P48" s="79"/>
      <c r="R48" s="152">
        <f t="shared" si="5"/>
        <v>90</v>
      </c>
      <c r="S48" s="68">
        <f t="shared" si="6"/>
        <v>0</v>
      </c>
      <c r="T48" s="68">
        <f t="shared" si="7"/>
        <v>0</v>
      </c>
      <c r="U48" s="95">
        <v>1</v>
      </c>
      <c r="V48" s="153" t="str">
        <f t="shared" si="0"/>
        <v/>
      </c>
    </row>
    <row r="49" spans="1:22" ht="34.5" hidden="1" customHeight="1" x14ac:dyDescent="0.3">
      <c r="A49" s="17" t="str">
        <f>CDT!B48</f>
        <v>Quinine injectable 600 mg</v>
      </c>
      <c r="B49" s="79"/>
      <c r="C49" s="110"/>
      <c r="D49" s="121">
        <f t="shared" si="8"/>
        <v>0</v>
      </c>
      <c r="E49" s="119"/>
      <c r="F49" s="79"/>
      <c r="G49" s="79"/>
      <c r="H49" s="79"/>
      <c r="I49" s="79"/>
      <c r="J49" s="79"/>
      <c r="K49" s="110"/>
      <c r="L49" s="113">
        <f t="shared" si="9"/>
        <v>0</v>
      </c>
      <c r="M49" s="55">
        <f t="shared" si="10"/>
        <v>0</v>
      </c>
      <c r="N49" s="114">
        <f t="shared" si="11"/>
        <v>0</v>
      </c>
      <c r="O49" s="111" t="str">
        <f t="shared" si="12"/>
        <v>0</v>
      </c>
      <c r="P49" s="79"/>
      <c r="R49" s="152">
        <f t="shared" si="5"/>
        <v>90</v>
      </c>
      <c r="S49" s="68">
        <f t="shared" si="6"/>
        <v>0</v>
      </c>
      <c r="T49" s="68">
        <f t="shared" si="7"/>
        <v>0</v>
      </c>
      <c r="U49" s="95">
        <v>1</v>
      </c>
      <c r="V49" s="153" t="str">
        <f t="shared" si="0"/>
        <v/>
      </c>
    </row>
    <row r="50" spans="1:22" ht="34.5" hidden="1" customHeight="1" thickBot="1" x14ac:dyDescent="0.35">
      <c r="A50" s="17" t="str">
        <f>CDT!B49</f>
        <v>Artéméther injectable 100 mg</v>
      </c>
      <c r="B50" s="79"/>
      <c r="C50" s="110"/>
      <c r="D50" s="122">
        <f t="shared" si="8"/>
        <v>0</v>
      </c>
      <c r="E50" s="119"/>
      <c r="F50" s="79"/>
      <c r="G50" s="79"/>
      <c r="H50" s="79"/>
      <c r="I50" s="79"/>
      <c r="J50" s="79"/>
      <c r="K50" s="110"/>
      <c r="L50" s="115">
        <f t="shared" si="9"/>
        <v>0</v>
      </c>
      <c r="M50" s="130">
        <f t="shared" si="10"/>
        <v>0</v>
      </c>
      <c r="N50" s="116">
        <f>IF(J50=0,((E50+L50)-K50),((L50*2)-K50))</f>
        <v>0</v>
      </c>
      <c r="O50" s="111" t="str">
        <f t="shared" si="12"/>
        <v>0</v>
      </c>
      <c r="P50" s="79"/>
      <c r="R50" s="152">
        <f t="shared" si="5"/>
        <v>90</v>
      </c>
      <c r="S50" s="68">
        <f>D50-(E50+G50+I50+H50)</f>
        <v>0</v>
      </c>
      <c r="T50" s="68">
        <f t="shared" si="7"/>
        <v>0</v>
      </c>
      <c r="U50" s="95">
        <v>1</v>
      </c>
      <c r="V50" s="153" t="str">
        <f t="shared" si="0"/>
        <v/>
      </c>
    </row>
    <row r="51" spans="1:22" ht="34.5" hidden="1" customHeight="1" x14ac:dyDescent="0.3">
      <c r="A51" s="17"/>
      <c r="B51" s="79"/>
      <c r="C51" s="79"/>
      <c r="D51" s="56"/>
      <c r="E51" s="79"/>
      <c r="F51" s="79"/>
      <c r="G51" s="79"/>
      <c r="H51" s="79"/>
      <c r="I51" s="79"/>
      <c r="J51" s="79"/>
      <c r="K51" s="79"/>
      <c r="L51" s="57"/>
      <c r="M51" s="57"/>
      <c r="N51" s="58"/>
      <c r="O51" s="80"/>
      <c r="P51" s="79"/>
      <c r="R51" s="152"/>
      <c r="S51" s="68"/>
      <c r="T51" s="68"/>
      <c r="U51" s="95"/>
      <c r="V51" s="153" t="str">
        <f t="shared" si="0"/>
        <v/>
      </c>
    </row>
    <row r="52" spans="1:22" ht="34.5" hidden="1" customHeight="1" x14ac:dyDescent="0.3">
      <c r="A52" s="17"/>
      <c r="B52" s="79"/>
      <c r="C52" s="79"/>
      <c r="D52" s="53"/>
      <c r="E52" s="79"/>
      <c r="F52" s="79"/>
      <c r="G52" s="79"/>
      <c r="H52" s="79"/>
      <c r="I52" s="79"/>
      <c r="J52" s="79"/>
      <c r="K52" s="79"/>
      <c r="L52" s="54"/>
      <c r="M52" s="54"/>
      <c r="N52" s="55"/>
      <c r="O52" s="80"/>
      <c r="P52" s="79"/>
      <c r="R52" s="152"/>
      <c r="S52" s="68"/>
      <c r="T52" s="68"/>
      <c r="U52" s="95"/>
      <c r="V52" s="153" t="str">
        <f t="shared" si="0"/>
        <v/>
      </c>
    </row>
    <row r="53" spans="1:22" s="235" customFormat="1" ht="16.5" customHeight="1" x14ac:dyDescent="0.35">
      <c r="A53" s="494" t="s">
        <v>290</v>
      </c>
      <c r="B53" s="494"/>
      <c r="C53" s="494"/>
      <c r="D53" s="494"/>
      <c r="E53" s="232"/>
      <c r="F53" s="232"/>
      <c r="G53" s="233" t="s">
        <v>298</v>
      </c>
      <c r="H53" s="233"/>
      <c r="I53" s="232"/>
      <c r="J53" s="234"/>
      <c r="K53" s="232"/>
      <c r="L53" s="232"/>
      <c r="M53" s="232"/>
      <c r="N53" s="232"/>
      <c r="O53" s="232"/>
      <c r="Q53" s="236"/>
      <c r="R53" s="237"/>
      <c r="S53" s="238"/>
      <c r="T53" s="238"/>
      <c r="U53" s="239"/>
      <c r="V53" s="240"/>
    </row>
    <row r="54" spans="1:22" ht="34.5" customHeight="1" x14ac:dyDescent="0.3">
      <c r="A54" s="18"/>
      <c r="B54" s="18"/>
      <c r="C54" s="18"/>
      <c r="D54" s="18"/>
      <c r="E54" s="18"/>
      <c r="F54" s="18"/>
      <c r="G54" s="18"/>
      <c r="H54" s="18"/>
      <c r="I54" s="18"/>
      <c r="J54" s="18"/>
      <c r="K54" s="18"/>
      <c r="L54" s="18"/>
      <c r="M54" s="18"/>
      <c r="N54" s="18"/>
      <c r="O54" s="18"/>
      <c r="R54" s="154"/>
      <c r="S54" s="69"/>
      <c r="T54" s="69"/>
      <c r="U54" s="70"/>
      <c r="V54" s="155"/>
    </row>
    <row r="55" spans="1:22" ht="35.25" customHeight="1" x14ac:dyDescent="0.3">
      <c r="B55" s="18"/>
      <c r="C55" s="18"/>
      <c r="D55" s="18"/>
      <c r="E55" s="18"/>
      <c r="F55" s="18"/>
      <c r="I55" s="18"/>
      <c r="J55" s="18"/>
      <c r="K55" s="18"/>
      <c r="L55" s="18"/>
      <c r="M55" s="18"/>
      <c r="N55" s="18"/>
      <c r="O55" s="18"/>
      <c r="R55" s="154"/>
      <c r="S55" s="69"/>
      <c r="T55" s="69"/>
      <c r="U55" s="70"/>
      <c r="V55" s="155"/>
    </row>
    <row r="56" spans="1:22" s="235" customFormat="1" ht="16.5" customHeight="1" x14ac:dyDescent="0.35">
      <c r="A56" s="494" t="s">
        <v>289</v>
      </c>
      <c r="B56" s="494"/>
      <c r="C56" s="494"/>
      <c r="D56" s="494"/>
      <c r="E56" s="232"/>
      <c r="F56" s="232"/>
      <c r="G56" s="561" t="s">
        <v>299</v>
      </c>
      <c r="H56" s="561"/>
      <c r="I56" s="561"/>
      <c r="J56" s="561"/>
      <c r="K56" s="561"/>
      <c r="L56" s="561"/>
      <c r="M56" s="561"/>
      <c r="N56" s="561"/>
      <c r="O56" s="561"/>
      <c r="Q56" s="236"/>
      <c r="R56" s="237"/>
      <c r="S56" s="238"/>
      <c r="T56" s="238"/>
      <c r="U56" s="239"/>
      <c r="V56" s="240"/>
    </row>
  </sheetData>
  <mergeCells count="26">
    <mergeCell ref="A56:D56"/>
    <mergeCell ref="G56:O56"/>
    <mergeCell ref="A23:C23"/>
    <mergeCell ref="D23:F23"/>
    <mergeCell ref="I23:N23"/>
    <mergeCell ref="O23:P23"/>
    <mergeCell ref="A26:A27"/>
    <mergeCell ref="A53:D53"/>
    <mergeCell ref="A19:C19"/>
    <mergeCell ref="D19:N19"/>
    <mergeCell ref="R19:V19"/>
    <mergeCell ref="A21:C21"/>
    <mergeCell ref="D21:H21"/>
    <mergeCell ref="O21:P21"/>
    <mergeCell ref="L17:P17"/>
    <mergeCell ref="A1:B1"/>
    <mergeCell ref="A3:B3"/>
    <mergeCell ref="A4:B4"/>
    <mergeCell ref="A11:O11"/>
    <mergeCell ref="B13:C13"/>
    <mergeCell ref="E13:J13"/>
    <mergeCell ref="B15:C15"/>
    <mergeCell ref="D15:F15"/>
    <mergeCell ref="G15:I15"/>
    <mergeCell ref="B17:E17"/>
    <mergeCell ref="G17:K17"/>
  </mergeCells>
  <conditionalFormatting sqref="T28">
    <cfRule type="cellIs" dxfId="1929" priority="23" operator="greaterThan">
      <formula>0</formula>
    </cfRule>
    <cfRule type="cellIs" dxfId="1928" priority="24" operator="greaterThan">
      <formula>0</formula>
    </cfRule>
    <cfRule type="cellIs" dxfId="1927" priority="25" operator="lessThan">
      <formula>0</formula>
    </cfRule>
    <cfRule type="cellIs" dxfId="1926" priority="26" operator="notEqual">
      <formula>0</formula>
    </cfRule>
  </conditionalFormatting>
  <conditionalFormatting sqref="T29:T31">
    <cfRule type="cellIs" dxfId="1925" priority="19" operator="greaterThan">
      <formula>0</formula>
    </cfRule>
    <cfRule type="cellIs" dxfId="1924" priority="20" operator="greaterThan">
      <formula>0</formula>
    </cfRule>
    <cfRule type="cellIs" dxfId="1923" priority="21" operator="lessThan">
      <formula>0</formula>
    </cfRule>
    <cfRule type="cellIs" dxfId="1922" priority="22" operator="notEqual">
      <formula>0</formula>
    </cfRule>
  </conditionalFormatting>
  <conditionalFormatting sqref="T32:T49">
    <cfRule type="cellIs" dxfId="1921" priority="15" operator="greaterThan">
      <formula>0</formula>
    </cfRule>
    <cfRule type="cellIs" dxfId="1920" priority="16" operator="greaterThan">
      <formula>0</formula>
    </cfRule>
    <cfRule type="cellIs" dxfId="1919" priority="17" operator="lessThan">
      <formula>0</formula>
    </cfRule>
    <cfRule type="cellIs" dxfId="1918" priority="18" operator="notEqual">
      <formula>0</formula>
    </cfRule>
  </conditionalFormatting>
  <conditionalFormatting sqref="T50:T52">
    <cfRule type="cellIs" dxfId="1917" priority="11" operator="greaterThan">
      <formula>0</formula>
    </cfRule>
    <cfRule type="cellIs" dxfId="1916" priority="12" operator="greaterThan">
      <formula>0</formula>
    </cfRule>
    <cfRule type="cellIs" dxfId="1915" priority="13" operator="lessThan">
      <formula>0</formula>
    </cfRule>
    <cfRule type="cellIs" dxfId="1914" priority="14" operator="notEqual">
      <formula>0</formula>
    </cfRule>
  </conditionalFormatting>
  <conditionalFormatting sqref="K28 K50:K52">
    <cfRule type="expression" dxfId="1913" priority="9">
      <formula>K28&lt;S28</formula>
    </cfRule>
    <cfRule type="expression" dxfId="1912" priority="10">
      <formula>K28&gt;S28</formula>
    </cfRule>
  </conditionalFormatting>
  <conditionalFormatting sqref="J28">
    <cfRule type="cellIs" dxfId="1911" priority="8" operator="greaterThan">
      <formula>90</formula>
    </cfRule>
  </conditionalFormatting>
  <conditionalFormatting sqref="J37:J49">
    <cfRule type="cellIs" dxfId="1910" priority="7" operator="greaterThan">
      <formula>90</formula>
    </cfRule>
  </conditionalFormatting>
  <conditionalFormatting sqref="J50:J52">
    <cfRule type="cellIs" dxfId="1909" priority="6" operator="greaterThan">
      <formula>90</formula>
    </cfRule>
  </conditionalFormatting>
  <conditionalFormatting sqref="K37:K49">
    <cfRule type="expression" dxfId="1908" priority="4">
      <formula>K37&lt;S37</formula>
    </cfRule>
    <cfRule type="expression" dxfId="1907" priority="5">
      <formula>K37&gt;S37</formula>
    </cfRule>
  </conditionalFormatting>
  <conditionalFormatting sqref="K29:K36">
    <cfRule type="expression" dxfId="1906" priority="2">
      <formula>K29&lt;S29</formula>
    </cfRule>
    <cfRule type="expression" dxfId="1905" priority="3">
      <formula>K29&gt;S29</formula>
    </cfRule>
  </conditionalFormatting>
  <conditionalFormatting sqref="J29:J36">
    <cfRule type="cellIs" dxfId="1904" priority="1" operator="greaterThan">
      <formula>90</formula>
    </cfRule>
  </conditionalFormatting>
  <dataValidations count="9">
    <dataValidation type="whole" allowBlank="1" showInputMessage="1" showErrorMessage="1" prompt="La quantité accordée par le point Focal ne peut être supérieure à la somme du CMMa et la quantité commandée pour le trimestre._x000a_Merci de revoir la quantité dans la colonne O._x000a_" sqref="O28:O36">
      <formula1>0</formula1>
      <formula2>+M28+N28</formula2>
    </dataValidation>
    <dataValidation type="whole" allowBlank="1" showInputMessage="1" showErrorMessage="1" prompt="SVP _x000a_Veuillez inscrire le nombre d'ACS dans l'air sanitaire._x000a_Merci" sqref="O23:P23">
      <formula1>0</formula1>
      <formula2>500</formula2>
    </dataValidation>
    <dataValidation type="list" allowBlank="1" showInputMessage="1" showErrorMessage="1" sqref="D23:F23">
      <formula1>typerapport2</formula1>
    </dataValidation>
    <dataValidation errorStyle="information" allowBlank="1" showInputMessage="1" showErrorMessage="1" error="Vérifiez SVP l'inventaire physique,_x000a__x000a_MERI" sqref="K28:K36"/>
    <dataValidation allowBlank="1" showInputMessage="1" showErrorMessage="1" prompt="SVP Saisissez le Nom du site et la date de dépôt de la commande en premier. Merci" sqref="B28:B36"/>
    <dataValidation type="date" errorStyle="warning" allowBlank="1" showInputMessage="1" showErrorMessage="1" promptTitle="Instruction" prompt="SVP Saisissez la date sous le format:_x000a_00/00/0000. exemple 15/09/2016,_x000a_Merci_x000a_" sqref="D21:H21">
      <formula1>42370</formula1>
      <formula2>44926</formula2>
    </dataValidation>
    <dataValidation errorStyle="information" allowBlank="1" showInputMessage="1" showErrorMessage="1" errorTitle="Instruction" error="Saisissez le Texte en MAJUSCULE_x000a_Exemple: CMS AGOE_x000a_Merci" promptTitle="Instruction" prompt="Saisissez le Texte en MAJUSCULE_x000a_Exemple: CMS AGOE_x000a_Merci" sqref="D19:N19"/>
    <dataValidation type="whole" allowBlank="1" showInputMessage="1" showErrorMessage="1" prompt="La valeur ne peut pas être supérieure à 89_x000a_Si tel est le cas déteminer la quantité à commander directement à la colonne M._x000a_merci" sqref="J28:J52">
      <formula1>0</formula1>
      <formula2>89</formula2>
    </dataValidation>
    <dataValidation type="whole" operator="lessThanOrEqual" allowBlank="1" showInputMessage="1" showErrorMessage="1" promptTitle="instruction" prompt="La valeur de la cellule ne peut pas être supérieure à la quantité Totale inscrite dans la colonne D._x000a_Merci de vérifier." sqref="E28:E52">
      <formula1>D28</formula1>
    </dataValidation>
  </dataValidations>
  <pageMargins left="0.21" right="0.23622047244094491" top="0.74803149606299213" bottom="0.74803149606299213" header="0.31496062992125984" footer="0.31496062992125984"/>
  <pageSetup paperSize="9" scale="40" orientation="landscape" r:id="rId1"/>
  <headerFooter alignWithMargins="0">
    <oddFooter>&amp;C&amp;"Arial,Gras"PNLS /IST, Avenue des Armées, -05 BP 424 Lomé –Togo ; Tel 22 20 94 39 Fax : 22 20 94 36    Site Web : www.pnls.tg</oddFooter>
  </headerFooter>
  <drawing r:id="rId2"/>
</worksheet>
</file>

<file path=xl/worksheets/sheet9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rgb="FF00B050"/>
  </sheetPr>
  <dimension ref="A1:AA54"/>
  <sheetViews>
    <sheetView showGridLines="0" view="pageBreakPreview" topLeftCell="A11" zoomScale="80" zoomScaleNormal="125" zoomScaleSheetLayoutView="80" workbookViewId="0">
      <pane xSplit="1" ySplit="15" topLeftCell="B26" activePane="bottomRight" state="frozen"/>
      <selection activeCell="A32" sqref="A32:XFD32"/>
      <selection pane="topRight" activeCell="A32" sqref="A32:XFD32"/>
      <selection pane="bottomLeft" activeCell="A32" sqref="A32:XFD32"/>
      <selection pane="bottomRight" activeCell="D19" sqref="D19:N19"/>
    </sheetView>
  </sheetViews>
  <sheetFormatPr baseColWidth="10" defaultColWidth="7.33203125" defaultRowHeight="13.8" x14ac:dyDescent="0.3"/>
  <cols>
    <col min="1" max="1" width="53.44140625" style="3" customWidth="1"/>
    <col min="2" max="10" width="8.109375" style="3" customWidth="1"/>
    <col min="11" max="11" width="9.88671875" style="3" customWidth="1"/>
    <col min="12" max="12" width="8.88671875" style="3" customWidth="1"/>
    <col min="13" max="13" width="8.44140625" style="3" customWidth="1"/>
    <col min="14" max="14" width="9.44140625" style="3" customWidth="1"/>
    <col min="15" max="15" width="9.5546875" style="39" customWidth="1"/>
    <col min="16" max="16" width="16.44140625" style="3" customWidth="1"/>
    <col min="17" max="17" width="2.109375" style="62" customWidth="1"/>
    <col min="18" max="18" width="7.33203125" style="306" hidden="1" customWidth="1"/>
    <col min="19" max="19" width="7.44140625" style="77" customWidth="1"/>
    <col min="20" max="20" width="10.5546875" style="77" customWidth="1"/>
    <col min="21" max="21" width="7.44140625" style="77" bestFit="1" customWidth="1"/>
    <col min="22" max="22" width="7.88671875" style="78" bestFit="1" customWidth="1"/>
    <col min="23" max="23" width="33.33203125" style="77" customWidth="1"/>
    <col min="24" max="16384" width="7.33203125" style="3"/>
  </cols>
  <sheetData>
    <row r="1" spans="1:23" ht="17.25" customHeight="1" x14ac:dyDescent="0.3">
      <c r="A1" s="549" t="s">
        <v>452</v>
      </c>
      <c r="B1" s="549"/>
      <c r="C1" s="2"/>
      <c r="D1" s="2"/>
      <c r="E1"/>
      <c r="F1"/>
      <c r="G1"/>
      <c r="H1"/>
      <c r="I1"/>
      <c r="J1"/>
      <c r="N1" s="4" t="s">
        <v>1</v>
      </c>
      <c r="O1" s="5"/>
      <c r="S1" s="69"/>
      <c r="T1" s="69"/>
      <c r="U1" s="69"/>
      <c r="V1" s="70"/>
      <c r="W1" s="69"/>
    </row>
    <row r="2" spans="1:23" ht="13.5" customHeight="1" x14ac:dyDescent="0.3">
      <c r="A2" s="1" t="s">
        <v>453</v>
      </c>
      <c r="B2" s="1"/>
      <c r="C2" s="2"/>
      <c r="D2" s="2"/>
      <c r="E2"/>
      <c r="F2"/>
      <c r="G2"/>
      <c r="H2"/>
      <c r="I2"/>
      <c r="J2"/>
      <c r="M2" s="4"/>
      <c r="N2" s="4" t="s">
        <v>3</v>
      </c>
      <c r="O2" s="5"/>
      <c r="S2" s="69"/>
      <c r="T2" s="69"/>
      <c r="U2" s="69"/>
      <c r="V2" s="70"/>
      <c r="W2" s="69"/>
    </row>
    <row r="3" spans="1:23" ht="15.6" x14ac:dyDescent="0.3">
      <c r="A3" s="549" t="s">
        <v>454</v>
      </c>
      <c r="B3" s="549"/>
      <c r="C3" s="2"/>
      <c r="D3" s="2"/>
      <c r="E3"/>
      <c r="F3"/>
      <c r="G3"/>
      <c r="H3"/>
      <c r="I3"/>
      <c r="J3"/>
      <c r="K3" s="5"/>
      <c r="L3" s="5"/>
      <c r="M3" s="5"/>
      <c r="N3" s="5"/>
      <c r="O3" s="5"/>
      <c r="S3" s="69"/>
      <c r="T3" s="69"/>
      <c r="U3" s="69"/>
      <c r="V3" s="70"/>
      <c r="W3" s="69"/>
    </row>
    <row r="4" spans="1:23" ht="33.6" customHeight="1" x14ac:dyDescent="0.3">
      <c r="A4" s="547" t="s">
        <v>455</v>
      </c>
      <c r="B4" s="548"/>
      <c r="C4" s="7"/>
      <c r="D4" s="7"/>
      <c r="E4" s="8"/>
      <c r="F4" s="8"/>
      <c r="G4" s="8"/>
      <c r="H4" s="8"/>
      <c r="I4" s="8"/>
      <c r="J4" s="8"/>
      <c r="K4" s="9"/>
      <c r="L4" s="9"/>
      <c r="M4" s="9"/>
      <c r="N4" s="9"/>
      <c r="O4" s="38"/>
      <c r="S4" s="69"/>
      <c r="T4" s="69"/>
      <c r="U4" s="69"/>
      <c r="V4" s="70"/>
      <c r="W4" s="69"/>
    </row>
    <row r="5" spans="1:23" x14ac:dyDescent="0.3">
      <c r="B5" s="9"/>
      <c r="C5" s="9"/>
      <c r="D5" s="9"/>
      <c r="E5" s="9"/>
      <c r="F5" s="9"/>
      <c r="G5" s="9"/>
      <c r="H5" s="9"/>
      <c r="I5" s="9"/>
      <c r="J5" s="9"/>
      <c r="K5" s="9"/>
      <c r="L5" s="9"/>
      <c r="M5" s="9"/>
      <c r="N5" s="9"/>
      <c r="O5" s="38"/>
      <c r="S5" s="69"/>
      <c r="T5" s="69"/>
      <c r="U5" s="69"/>
      <c r="V5" s="70"/>
      <c r="W5" s="69"/>
    </row>
    <row r="6" spans="1:23" ht="15.6" x14ac:dyDescent="0.3">
      <c r="A6" s="6" t="s">
        <v>232</v>
      </c>
      <c r="B6" s="9"/>
      <c r="C6" s="9"/>
      <c r="D6" s="9"/>
      <c r="E6" s="9"/>
      <c r="F6" s="9"/>
      <c r="G6" s="9"/>
      <c r="H6" s="9"/>
      <c r="I6" s="9"/>
      <c r="J6" s="9"/>
      <c r="K6" s="9"/>
      <c r="L6" s="9"/>
      <c r="M6" s="9"/>
      <c r="N6" s="9"/>
      <c r="O6" s="38"/>
      <c r="S6" s="69"/>
      <c r="T6" s="69"/>
      <c r="U6" s="69"/>
      <c r="V6" s="70"/>
      <c r="W6" s="69"/>
    </row>
    <row r="7" spans="1:23" x14ac:dyDescent="0.3">
      <c r="A7" s="10"/>
      <c r="B7" s="9"/>
      <c r="C7" s="9"/>
      <c r="D7" s="9"/>
      <c r="E7" s="9"/>
      <c r="F7" s="9"/>
      <c r="G7" s="9"/>
      <c r="H7" s="9"/>
      <c r="I7" s="9"/>
      <c r="J7" s="9"/>
      <c r="K7" s="9"/>
      <c r="L7" s="9"/>
      <c r="M7" s="9"/>
      <c r="N7" s="9"/>
      <c r="O7" s="38"/>
      <c r="S7" s="69"/>
      <c r="T7" s="69"/>
      <c r="U7" s="69"/>
      <c r="V7" s="70"/>
      <c r="W7" s="69"/>
    </row>
    <row r="8" spans="1:23" x14ac:dyDescent="0.3">
      <c r="A8" s="10"/>
      <c r="B8" s="9"/>
      <c r="C8" s="9"/>
      <c r="D8" s="9"/>
      <c r="E8" s="9"/>
      <c r="F8" s="9"/>
      <c r="G8" s="9"/>
      <c r="H8" s="9"/>
      <c r="I8" s="9"/>
      <c r="J8" s="9"/>
      <c r="K8" s="9"/>
      <c r="L8" s="9"/>
      <c r="M8" s="9"/>
      <c r="N8" s="9"/>
      <c r="O8" s="38"/>
      <c r="S8" s="69"/>
      <c r="T8" s="69"/>
      <c r="U8" s="69"/>
      <c r="V8" s="70"/>
      <c r="W8" s="69"/>
    </row>
    <row r="9" spans="1:23" x14ac:dyDescent="0.3">
      <c r="A9" s="10"/>
      <c r="B9" s="9"/>
      <c r="C9" s="9"/>
      <c r="D9" s="9"/>
      <c r="E9" s="9"/>
      <c r="F9" s="9"/>
      <c r="G9" s="9"/>
      <c r="H9" s="9"/>
      <c r="I9" s="9"/>
      <c r="J9" s="9"/>
      <c r="K9" s="9"/>
      <c r="L9" s="9"/>
      <c r="M9" s="9"/>
      <c r="N9" s="9"/>
      <c r="O9" s="38"/>
      <c r="S9" s="69"/>
      <c r="T9" s="69"/>
      <c r="U9" s="69"/>
      <c r="V9" s="70"/>
      <c r="W9" s="69"/>
    </row>
    <row r="10" spans="1:23" x14ac:dyDescent="0.3">
      <c r="S10" s="69"/>
      <c r="T10" s="69"/>
      <c r="U10" s="69"/>
      <c r="V10" s="70"/>
      <c r="W10" s="69"/>
    </row>
    <row r="11" spans="1:23" ht="19.5" customHeight="1" x14ac:dyDescent="0.3">
      <c r="A11" s="555" t="s">
        <v>263</v>
      </c>
      <c r="B11" s="555"/>
      <c r="C11" s="555"/>
      <c r="D11" s="555"/>
      <c r="E11" s="555"/>
      <c r="F11" s="555"/>
      <c r="G11" s="555"/>
      <c r="H11" s="555"/>
      <c r="I11" s="555"/>
      <c r="J11" s="555"/>
      <c r="K11" s="555"/>
      <c r="L11" s="555"/>
      <c r="M11" s="555"/>
      <c r="N11" s="555"/>
      <c r="O11" s="555"/>
      <c r="P11" s="40"/>
      <c r="S11" s="69"/>
      <c r="T11" s="69"/>
      <c r="U11" s="69"/>
      <c r="V11" s="70"/>
      <c r="W11" s="69"/>
    </row>
    <row r="12" spans="1:23" ht="1.5" customHeight="1" thickBot="1" x14ac:dyDescent="0.35">
      <c r="A12" s="11"/>
      <c r="B12" s="11"/>
      <c r="C12" s="11"/>
      <c r="D12" s="11"/>
      <c r="E12" s="11"/>
      <c r="F12" s="11"/>
      <c r="G12" s="11"/>
      <c r="H12" s="11"/>
      <c r="I12" s="11"/>
      <c r="J12" s="11"/>
      <c r="K12" s="11"/>
      <c r="L12" s="11"/>
      <c r="M12" s="11"/>
      <c r="N12" s="11"/>
      <c r="O12" s="11"/>
      <c r="S12" s="69"/>
      <c r="T12" s="69"/>
      <c r="U12" s="69"/>
      <c r="V12" s="70"/>
      <c r="W12" s="69"/>
    </row>
    <row r="13" spans="1:23" s="42" customFormat="1" ht="20.25" hidden="1" customHeight="1" thickBot="1" x14ac:dyDescent="0.35">
      <c r="A13" s="434" t="s">
        <v>5</v>
      </c>
      <c r="B13" s="556">
        <f>'Info District'!G11</f>
        <v>2025</v>
      </c>
      <c r="C13" s="557"/>
      <c r="E13" s="550"/>
      <c r="F13" s="550"/>
      <c r="G13" s="550"/>
      <c r="H13" s="550"/>
      <c r="I13" s="550"/>
      <c r="J13" s="554"/>
      <c r="Q13" s="63"/>
      <c r="R13" s="307"/>
      <c r="S13" s="71"/>
      <c r="T13" s="71"/>
      <c r="U13" s="71"/>
      <c r="V13" s="72"/>
      <c r="W13" s="71"/>
    </row>
    <row r="14" spans="1:23" s="42" customFormat="1" ht="7.5" hidden="1" customHeight="1" thickBot="1" x14ac:dyDescent="0.35">
      <c r="A14" s="434"/>
      <c r="B14" s="13"/>
      <c r="C14" s="13"/>
      <c r="D14" s="13"/>
      <c r="O14" s="15"/>
      <c r="Q14" s="63"/>
      <c r="R14" s="307"/>
      <c r="S14" s="71"/>
      <c r="T14" s="71"/>
      <c r="U14" s="71"/>
      <c r="V14" s="72"/>
      <c r="W14" s="71"/>
    </row>
    <row r="15" spans="1:23" s="42" customFormat="1" ht="16.5" hidden="1" customHeight="1" thickBot="1" x14ac:dyDescent="0.35">
      <c r="A15" s="434" t="s">
        <v>7</v>
      </c>
      <c r="B15" s="558" t="str">
        <f>'Info District'!G12</f>
        <v>PLATEAUX</v>
      </c>
      <c r="C15" s="559"/>
      <c r="D15" s="550" t="s">
        <v>8</v>
      </c>
      <c r="E15" s="550"/>
      <c r="F15" s="550"/>
      <c r="G15" s="551" t="str">
        <f>'Info District'!G13</f>
        <v>Agou</v>
      </c>
      <c r="H15" s="552"/>
      <c r="I15" s="553"/>
      <c r="L15" s="11"/>
      <c r="M15" s="11"/>
      <c r="N15" s="11"/>
      <c r="O15" s="11"/>
      <c r="P15" s="11"/>
      <c r="Q15" s="63"/>
      <c r="R15" s="307"/>
      <c r="S15" s="71"/>
      <c r="T15" s="71"/>
      <c r="U15" s="71"/>
      <c r="V15" s="73"/>
      <c r="W15" s="71"/>
    </row>
    <row r="16" spans="1:23" s="42" customFormat="1" ht="3.75" hidden="1" customHeight="1" thickBot="1" x14ac:dyDescent="0.35">
      <c r="A16" s="139"/>
      <c r="B16" s="15"/>
      <c r="C16" s="15"/>
      <c r="D16" s="15"/>
      <c r="E16" s="15"/>
      <c r="K16" s="15"/>
      <c r="L16" s="15"/>
      <c r="M16" s="15"/>
      <c r="O16" s="15"/>
      <c r="Q16" s="63"/>
      <c r="R16" s="307"/>
      <c r="S16" s="71"/>
      <c r="T16" s="71"/>
      <c r="U16" s="71"/>
      <c r="V16" s="72"/>
      <c r="W16" s="71"/>
    </row>
    <row r="17" spans="1:27" s="42" customFormat="1" ht="18" hidden="1" customHeight="1" thickBot="1" x14ac:dyDescent="0.35">
      <c r="A17" s="434" t="s">
        <v>9</v>
      </c>
      <c r="B17" s="556" t="str">
        <f>'Info District'!G17</f>
        <v>Avril à Juin 2025</v>
      </c>
      <c r="C17" s="560"/>
      <c r="D17" s="560"/>
      <c r="E17" s="557"/>
      <c r="G17" s="550" t="s">
        <v>11</v>
      </c>
      <c r="H17" s="550"/>
      <c r="I17" s="550"/>
      <c r="J17" s="550"/>
      <c r="K17" s="554"/>
      <c r="L17" s="551" t="str">
        <f>'Info District'!G18</f>
        <v>Juillet à Septembre 2025</v>
      </c>
      <c r="M17" s="552"/>
      <c r="N17" s="552"/>
      <c r="O17" s="552"/>
      <c r="P17" s="553"/>
      <c r="Q17" s="63"/>
      <c r="R17" s="307"/>
      <c r="S17" s="71"/>
      <c r="T17" s="71"/>
      <c r="U17" s="71"/>
      <c r="V17" s="72"/>
      <c r="W17" s="71"/>
    </row>
    <row r="18" spans="1:27" s="9" customFormat="1" ht="2.25" hidden="1" customHeight="1" thickBot="1" x14ac:dyDescent="0.3">
      <c r="B18" s="43"/>
      <c r="C18" s="43"/>
      <c r="D18" s="43"/>
      <c r="E18" s="44"/>
      <c r="F18" s="43"/>
      <c r="G18" s="45"/>
      <c r="H18" s="45"/>
      <c r="I18" s="45"/>
      <c r="J18" s="45"/>
      <c r="K18" s="45"/>
      <c r="L18" s="45"/>
      <c r="M18" s="45"/>
      <c r="O18" s="38"/>
      <c r="Q18" s="64"/>
      <c r="R18" s="308"/>
      <c r="S18" s="74"/>
      <c r="T18" s="74"/>
      <c r="U18" s="74"/>
      <c r="V18" s="75"/>
      <c r="W18" s="74"/>
    </row>
    <row r="19" spans="1:27" s="9" customFormat="1" ht="21" customHeight="1" thickBot="1" x14ac:dyDescent="0.35">
      <c r="A19" s="532" t="s">
        <v>12</v>
      </c>
      <c r="B19" s="532"/>
      <c r="C19" s="533"/>
      <c r="D19" s="538"/>
      <c r="E19" s="539"/>
      <c r="F19" s="539"/>
      <c r="G19" s="539"/>
      <c r="H19" s="539"/>
      <c r="I19" s="539"/>
      <c r="J19" s="539"/>
      <c r="K19" s="539"/>
      <c r="L19" s="539"/>
      <c r="M19" s="539"/>
      <c r="N19" s="540"/>
      <c r="O19" s="11"/>
      <c r="P19" s="241" t="str">
        <f>'Info District'!H17</f>
        <v>T2</v>
      </c>
      <c r="Q19" s="65"/>
      <c r="R19" s="309"/>
      <c r="S19" s="535" t="s">
        <v>96</v>
      </c>
      <c r="T19" s="536"/>
      <c r="U19" s="536"/>
      <c r="V19" s="536"/>
      <c r="W19" s="537"/>
    </row>
    <row r="20" spans="1:27" s="9" customFormat="1" ht="4.5" customHeight="1" thickBot="1" x14ac:dyDescent="0.35">
      <c r="A20" s="12"/>
      <c r="B20" s="12"/>
      <c r="C20" s="12"/>
      <c r="D20" s="12"/>
      <c r="E20" s="12"/>
      <c r="F20" s="12"/>
      <c r="G20" s="13"/>
      <c r="H20" s="13"/>
      <c r="I20" s="13"/>
      <c r="J20" s="13"/>
      <c r="K20" s="13"/>
      <c r="L20" s="14"/>
      <c r="M20" s="14"/>
      <c r="N20" s="14"/>
      <c r="O20" s="14"/>
      <c r="Q20" s="64"/>
      <c r="R20" s="308"/>
      <c r="S20" s="146"/>
      <c r="T20" s="74"/>
      <c r="U20" s="74"/>
      <c r="V20" s="76"/>
      <c r="W20" s="147"/>
    </row>
    <row r="21" spans="1:27" s="9" customFormat="1" ht="32.25" customHeight="1" thickBot="1" x14ac:dyDescent="0.35">
      <c r="A21" s="532" t="s">
        <v>240</v>
      </c>
      <c r="B21" s="532"/>
      <c r="C21" s="533"/>
      <c r="D21" s="543" t="s">
        <v>264</v>
      </c>
      <c r="E21" s="544"/>
      <c r="F21" s="545"/>
      <c r="G21" s="534" t="s">
        <v>6</v>
      </c>
      <c r="H21" s="534"/>
      <c r="I21" s="534"/>
      <c r="J21" s="534"/>
      <c r="K21" s="534"/>
      <c r="L21" s="546"/>
      <c r="M21" s="539"/>
      <c r="N21" s="539"/>
      <c r="O21" s="539"/>
      <c r="P21" s="540"/>
      <c r="Q21" s="64"/>
      <c r="R21" s="308"/>
      <c r="S21" s="146"/>
      <c r="T21" s="74"/>
      <c r="U21" s="74"/>
      <c r="V21" s="76"/>
      <c r="W21" s="147"/>
    </row>
    <row r="22" spans="1:27" s="9" customFormat="1" ht="6" customHeight="1" x14ac:dyDescent="0.3">
      <c r="A22" s="12"/>
      <c r="B22" s="12"/>
      <c r="C22" s="12"/>
      <c r="D22" s="12"/>
      <c r="E22" s="12"/>
      <c r="F22" s="12"/>
      <c r="G22" s="534"/>
      <c r="H22" s="534"/>
      <c r="I22" s="534"/>
      <c r="J22" s="534"/>
      <c r="K22" s="534"/>
      <c r="L22" s="14"/>
      <c r="M22" s="14"/>
      <c r="N22" s="14"/>
      <c r="O22" s="14"/>
      <c r="Q22" s="64"/>
      <c r="R22" s="308"/>
      <c r="S22" s="146"/>
      <c r="T22" s="74"/>
      <c r="U22" s="74"/>
      <c r="V22" s="76"/>
      <c r="W22" s="147"/>
    </row>
    <row r="23" spans="1:27" s="9" customFormat="1" ht="3.75" customHeight="1" thickBot="1" x14ac:dyDescent="0.35">
      <c r="A23" s="12"/>
      <c r="B23" s="12"/>
      <c r="C23" s="12"/>
      <c r="D23" s="12"/>
      <c r="E23" s="12"/>
      <c r="F23" s="12"/>
      <c r="G23" s="13"/>
      <c r="H23" s="13"/>
      <c r="I23" s="13"/>
      <c r="J23" s="13"/>
      <c r="K23" s="13"/>
      <c r="L23" s="14"/>
      <c r="M23" s="14"/>
      <c r="N23" s="14"/>
      <c r="O23" s="14"/>
      <c r="Q23" s="64"/>
      <c r="R23" s="308"/>
      <c r="S23" s="146"/>
      <c r="T23" s="74"/>
      <c r="U23" s="74"/>
      <c r="V23" s="76"/>
      <c r="W23" s="147"/>
    </row>
    <row r="24" spans="1:27" ht="76.5" customHeight="1" thickBot="1" x14ac:dyDescent="0.35">
      <c r="A24" s="541" t="s">
        <v>13</v>
      </c>
      <c r="B24" s="16" t="s">
        <v>14</v>
      </c>
      <c r="C24" s="108" t="s">
        <v>15</v>
      </c>
      <c r="D24" s="118" t="s">
        <v>16</v>
      </c>
      <c r="E24" s="117" t="s">
        <v>17</v>
      </c>
      <c r="F24" s="351" t="s">
        <v>18</v>
      </c>
      <c r="G24" s="16" t="s">
        <v>233</v>
      </c>
      <c r="H24" s="16" t="s">
        <v>234</v>
      </c>
      <c r="I24" s="16" t="s">
        <v>19</v>
      </c>
      <c r="J24" s="16" t="s">
        <v>20</v>
      </c>
      <c r="K24" s="108" t="s">
        <v>21</v>
      </c>
      <c r="L24" s="136" t="s">
        <v>22</v>
      </c>
      <c r="M24" s="137" t="s">
        <v>236</v>
      </c>
      <c r="N24" s="138" t="s">
        <v>23</v>
      </c>
      <c r="O24" s="109" t="s">
        <v>39</v>
      </c>
      <c r="P24" s="16" t="s">
        <v>40</v>
      </c>
      <c r="S24" s="148" t="s">
        <v>237</v>
      </c>
      <c r="T24" s="140" t="s">
        <v>93</v>
      </c>
      <c r="U24" s="140" t="s">
        <v>239</v>
      </c>
      <c r="V24" s="140" t="s">
        <v>238</v>
      </c>
      <c r="W24" s="149" t="s">
        <v>97</v>
      </c>
    </row>
    <row r="25" spans="1:27" s="47" customFormat="1" ht="31.2" customHeight="1" x14ac:dyDescent="0.3">
      <c r="A25" s="542"/>
      <c r="B25" s="46" t="s">
        <v>24</v>
      </c>
      <c r="C25" s="46" t="s">
        <v>25</v>
      </c>
      <c r="D25" s="112" t="s">
        <v>26</v>
      </c>
      <c r="E25" s="46" t="s">
        <v>27</v>
      </c>
      <c r="F25" s="46"/>
      <c r="G25" s="46" t="s">
        <v>28</v>
      </c>
      <c r="H25" s="46"/>
      <c r="I25" s="46" t="s">
        <v>29</v>
      </c>
      <c r="J25" s="46"/>
      <c r="K25" s="131" t="s">
        <v>235</v>
      </c>
      <c r="L25" s="133"/>
      <c r="M25" s="134"/>
      <c r="N25" s="135"/>
      <c r="O25" s="132" t="s">
        <v>30</v>
      </c>
      <c r="P25" s="46"/>
      <c r="Q25" s="66"/>
      <c r="R25" s="310"/>
      <c r="S25" s="150"/>
      <c r="T25" s="67" t="s">
        <v>94</v>
      </c>
      <c r="U25" s="67" t="s">
        <v>95</v>
      </c>
      <c r="V25" s="94"/>
      <c r="W25" s="151" t="str">
        <f>IF(J26&lt;=0,"",IF(J26=90,$X$26))</f>
        <v/>
      </c>
      <c r="X25" s="37" t="s">
        <v>98</v>
      </c>
    </row>
    <row r="26" spans="1:27" ht="31.2" customHeight="1" x14ac:dyDescent="0.3">
      <c r="A26" s="322" t="str">
        <f>CDT!B26</f>
        <v>Artéméther-Luméfantrine 6cp (AL)</v>
      </c>
      <c r="B26" s="247"/>
      <c r="C26" s="248"/>
      <c r="D26" s="302" t="str">
        <f>IF(B26&lt;&gt;"",B26+C26,"")</f>
        <v/>
      </c>
      <c r="E26" s="249"/>
      <c r="F26" s="247"/>
      <c r="G26" s="247"/>
      <c r="H26" s="247"/>
      <c r="I26" s="247"/>
      <c r="J26" s="247"/>
      <c r="K26" s="248"/>
      <c r="L26" s="431" t="str">
        <f>IF(B26&lt;&gt;"",IF(J26=0,E26,((E26*90)/(90-J26))),"0")</f>
        <v>0</v>
      </c>
      <c r="M26" s="428" t="str">
        <f>IF(B26&lt;&gt;"",((E26/S26)*30),"0")</f>
        <v>0</v>
      </c>
      <c r="N26" s="250" t="str">
        <f>IF(B26&lt;&gt;"",IF(J26=0,((E26+L26)-K26),((M26*6)-K26)),"0")</f>
        <v>0</v>
      </c>
      <c r="O26" s="251"/>
      <c r="P26" s="313"/>
      <c r="R26" s="312">
        <f>+L26+N26</f>
        <v>0</v>
      </c>
      <c r="S26" s="152">
        <f>(90-J26)</f>
        <v>90</v>
      </c>
      <c r="T26" s="68" t="e">
        <f t="shared" ref="T26:T47" si="0">D26-(E26+G26+I26+H26)</f>
        <v>#VALUE!</v>
      </c>
      <c r="U26" s="68" t="e">
        <f>K26-T26</f>
        <v>#VALUE!</v>
      </c>
      <c r="V26" s="95">
        <v>6</v>
      </c>
      <c r="W26" s="153" t="e">
        <f t="shared" ref="W26:W50" si="1">IF(U26=0,"",$X$25)</f>
        <v>#VALUE!</v>
      </c>
      <c r="X26" s="37" t="s">
        <v>203</v>
      </c>
      <c r="Y26" s="107">
        <f>+O26</f>
        <v>0</v>
      </c>
    </row>
    <row r="27" spans="1:27" ht="31.2" customHeight="1" x14ac:dyDescent="0.3">
      <c r="A27" s="322" t="str">
        <f>CDT!B27</f>
        <v>Artéméther-Luméfantrine 12cp (AL)</v>
      </c>
      <c r="B27" s="247"/>
      <c r="C27" s="248"/>
      <c r="D27" s="302" t="str">
        <f t="shared" ref="D27" si="2">IF(B27&lt;&gt;"",B27+C27,"")</f>
        <v/>
      </c>
      <c r="E27" s="249"/>
      <c r="F27" s="247"/>
      <c r="G27" s="247"/>
      <c r="H27" s="247"/>
      <c r="I27" s="247"/>
      <c r="J27" s="247"/>
      <c r="K27" s="248"/>
      <c r="L27" s="431" t="str">
        <f t="shared" ref="L27:L49" si="3">IF(B27&lt;&gt;"",IF(J27=0,E27,((E27*90)/(90-J27))),"0")</f>
        <v>0</v>
      </c>
      <c r="M27" s="428" t="str">
        <f t="shared" ref="M27:M49" si="4">IF(B27&lt;&gt;"",((E27/S27)*30),"0")</f>
        <v>0</v>
      </c>
      <c r="N27" s="250" t="str">
        <f t="shared" ref="N27:N49" si="5">IF(B27&lt;&gt;"",IF(J27=0,((E27+L27)-K27),((M27*6)-K27)),"0")</f>
        <v>0</v>
      </c>
      <c r="O27" s="251"/>
      <c r="P27" s="247"/>
      <c r="R27" s="312">
        <f t="shared" ref="R27:R49" si="6">+L27+N27</f>
        <v>0</v>
      </c>
      <c r="S27" s="152">
        <f t="shared" ref="S27:S49" si="7">(90-J27)</f>
        <v>90</v>
      </c>
      <c r="T27" s="68" t="e">
        <f t="shared" si="0"/>
        <v>#VALUE!</v>
      </c>
      <c r="U27" s="68" t="e">
        <f t="shared" ref="U27:U49" si="8">K27-T27</f>
        <v>#VALUE!</v>
      </c>
      <c r="V27" s="95">
        <v>12</v>
      </c>
      <c r="W27" s="153" t="e">
        <f t="shared" si="1"/>
        <v>#VALUE!</v>
      </c>
      <c r="Y27" s="107">
        <f t="shared" ref="Y27:Y48" si="9">+O27</f>
        <v>0</v>
      </c>
    </row>
    <row r="28" spans="1:27" ht="31.2" customHeight="1" x14ac:dyDescent="0.3">
      <c r="A28" s="322" t="str">
        <f>CDT!B28</f>
        <v>Artéméther-Luméfantrine 18cp (AL)</v>
      </c>
      <c r="B28" s="247"/>
      <c r="C28" s="248"/>
      <c r="D28" s="302" t="str">
        <f>IF(B28&lt;&gt;"",B28+C28,"")</f>
        <v/>
      </c>
      <c r="E28" s="249"/>
      <c r="F28" s="247"/>
      <c r="G28" s="247"/>
      <c r="H28" s="247"/>
      <c r="I28" s="247"/>
      <c r="J28" s="247"/>
      <c r="K28" s="248"/>
      <c r="L28" s="431" t="str">
        <f t="shared" si="3"/>
        <v>0</v>
      </c>
      <c r="M28" s="428" t="str">
        <f t="shared" si="4"/>
        <v>0</v>
      </c>
      <c r="N28" s="250" t="str">
        <f t="shared" si="5"/>
        <v>0</v>
      </c>
      <c r="O28" s="251"/>
      <c r="P28" s="247"/>
      <c r="R28" s="312">
        <f t="shared" si="6"/>
        <v>0</v>
      </c>
      <c r="S28" s="152">
        <f t="shared" si="7"/>
        <v>90</v>
      </c>
      <c r="T28" s="68" t="e">
        <f t="shared" si="0"/>
        <v>#VALUE!</v>
      </c>
      <c r="U28" s="68" t="e">
        <f t="shared" si="8"/>
        <v>#VALUE!</v>
      </c>
      <c r="V28" s="95">
        <v>18</v>
      </c>
      <c r="W28" s="153" t="e">
        <f t="shared" si="1"/>
        <v>#VALUE!</v>
      </c>
      <c r="Y28" s="107">
        <f t="shared" si="9"/>
        <v>0</v>
      </c>
    </row>
    <row r="29" spans="1:27" ht="31.2" customHeight="1" x14ac:dyDescent="0.3">
      <c r="A29" s="322" t="str">
        <f>CDT!B29</f>
        <v>Artéméther-Luméfantrine 24cp (AL)</v>
      </c>
      <c r="B29" s="247"/>
      <c r="C29" s="248"/>
      <c r="D29" s="302" t="str">
        <f>IF(B29&lt;&gt;"",B29+C29,"")</f>
        <v/>
      </c>
      <c r="E29" s="249"/>
      <c r="F29" s="247"/>
      <c r="G29" s="247"/>
      <c r="H29" s="247"/>
      <c r="I29" s="247"/>
      <c r="J29" s="247"/>
      <c r="K29" s="248"/>
      <c r="L29" s="431" t="str">
        <f t="shared" si="3"/>
        <v>0</v>
      </c>
      <c r="M29" s="428" t="str">
        <f t="shared" si="4"/>
        <v>0</v>
      </c>
      <c r="N29" s="250" t="str">
        <f t="shared" si="5"/>
        <v>0</v>
      </c>
      <c r="O29" s="251"/>
      <c r="P29" s="247"/>
      <c r="R29" s="312">
        <f t="shared" si="6"/>
        <v>0</v>
      </c>
      <c r="S29" s="152">
        <f t="shared" si="7"/>
        <v>90</v>
      </c>
      <c r="T29" s="68" t="e">
        <f t="shared" si="0"/>
        <v>#VALUE!</v>
      </c>
      <c r="U29" s="68" t="e">
        <f t="shared" si="8"/>
        <v>#VALUE!</v>
      </c>
      <c r="V29" s="95">
        <v>24</v>
      </c>
      <c r="W29" s="153" t="e">
        <f t="shared" si="1"/>
        <v>#VALUE!</v>
      </c>
      <c r="Y29" s="107">
        <f t="shared" si="9"/>
        <v>0</v>
      </c>
    </row>
    <row r="30" spans="1:27" ht="31.2" customHeight="1" x14ac:dyDescent="0.3">
      <c r="A30" s="322" t="str">
        <f>CDT!B30</f>
        <v>Artéméther injectable 40 mg</v>
      </c>
      <c r="B30" s="247"/>
      <c r="C30" s="248"/>
      <c r="D30" s="302" t="str">
        <f t="shared" ref="D30:D49" si="10">IF(B30&lt;&gt;"",B30+C30,"")</f>
        <v/>
      </c>
      <c r="E30" s="249"/>
      <c r="F30" s="247"/>
      <c r="G30" s="247"/>
      <c r="H30" s="247"/>
      <c r="I30" s="247"/>
      <c r="J30" s="247"/>
      <c r="K30" s="248"/>
      <c r="L30" s="431" t="str">
        <f t="shared" si="3"/>
        <v>0</v>
      </c>
      <c r="M30" s="428" t="str">
        <f t="shared" si="4"/>
        <v>0</v>
      </c>
      <c r="N30" s="250" t="str">
        <f t="shared" si="5"/>
        <v>0</v>
      </c>
      <c r="O30" s="251"/>
      <c r="P30" s="247"/>
      <c r="R30" s="312">
        <f t="shared" si="6"/>
        <v>0</v>
      </c>
      <c r="S30" s="152">
        <f t="shared" si="7"/>
        <v>90</v>
      </c>
      <c r="T30" s="68" t="e">
        <f t="shared" si="0"/>
        <v>#VALUE!</v>
      </c>
      <c r="U30" s="68" t="e">
        <f t="shared" si="8"/>
        <v>#VALUE!</v>
      </c>
      <c r="V30" s="95">
        <v>1</v>
      </c>
      <c r="W30" s="153" t="e">
        <f t="shared" si="1"/>
        <v>#VALUE!</v>
      </c>
      <c r="Y30" s="107">
        <f t="shared" si="9"/>
        <v>0</v>
      </c>
    </row>
    <row r="31" spans="1:27" ht="34.5" customHeight="1" x14ac:dyDescent="0.3">
      <c r="A31" s="322" t="str">
        <f>CDT!B31</f>
        <v>Artéméther injectable 80 mg</v>
      </c>
      <c r="B31" s="247"/>
      <c r="C31" s="248"/>
      <c r="D31" s="302" t="str">
        <f t="shared" si="10"/>
        <v/>
      </c>
      <c r="E31" s="249"/>
      <c r="F31" s="247"/>
      <c r="G31" s="247"/>
      <c r="H31" s="247"/>
      <c r="I31" s="247"/>
      <c r="J31" s="247"/>
      <c r="K31" s="248"/>
      <c r="L31" s="431" t="str">
        <f t="shared" si="3"/>
        <v>0</v>
      </c>
      <c r="M31" s="428" t="str">
        <f t="shared" si="4"/>
        <v>0</v>
      </c>
      <c r="N31" s="250" t="str">
        <f t="shared" si="5"/>
        <v>0</v>
      </c>
      <c r="O31" s="251"/>
      <c r="P31" s="247"/>
      <c r="R31" s="312">
        <f t="shared" si="6"/>
        <v>0</v>
      </c>
      <c r="S31" s="152">
        <f t="shared" si="7"/>
        <v>90</v>
      </c>
      <c r="T31" s="68" t="e">
        <f t="shared" si="0"/>
        <v>#VALUE!</v>
      </c>
      <c r="U31" s="68" t="e">
        <f t="shared" si="8"/>
        <v>#VALUE!</v>
      </c>
      <c r="V31" s="95">
        <v>1</v>
      </c>
      <c r="W31" s="153" t="e">
        <f t="shared" si="1"/>
        <v>#VALUE!</v>
      </c>
      <c r="Y31" s="107">
        <f t="shared" si="9"/>
        <v>0</v>
      </c>
    </row>
    <row r="32" spans="1:27" ht="34.5" customHeight="1" x14ac:dyDescent="0.3">
      <c r="A32" s="435" t="str">
        <f>CDT!B32</f>
        <v>Artésunate injectable 60 mg</v>
      </c>
      <c r="B32" s="247"/>
      <c r="C32" s="248"/>
      <c r="D32" s="302" t="str">
        <f t="shared" si="10"/>
        <v/>
      </c>
      <c r="E32" s="249"/>
      <c r="F32" s="247"/>
      <c r="G32" s="247"/>
      <c r="H32" s="247"/>
      <c r="I32" s="247"/>
      <c r="J32" s="247"/>
      <c r="K32" s="248"/>
      <c r="L32" s="438" t="str">
        <f t="shared" si="3"/>
        <v>0</v>
      </c>
      <c r="M32" s="314" t="str">
        <f>IF(B32&lt;&gt;"",((E32/S32:S32)*30),"0")</f>
        <v>0</v>
      </c>
      <c r="N32" s="432" t="str">
        <f>IF(B32&lt;&gt;"",IF(J32=0,AA32,IF(J32&gt;0,((M32/30)*J32)+AA32)),"0")</f>
        <v>0</v>
      </c>
      <c r="O32" s="433"/>
      <c r="P32" s="247"/>
      <c r="R32" s="312">
        <f t="shared" si="6"/>
        <v>0</v>
      </c>
      <c r="S32" s="429">
        <f t="shared" si="7"/>
        <v>90</v>
      </c>
      <c r="T32" s="436" t="e">
        <f>D32-(E32+G32+I32+H32)</f>
        <v>#VALUE!</v>
      </c>
      <c r="U32" s="436" t="e">
        <f t="shared" si="8"/>
        <v>#VALUE!</v>
      </c>
      <c r="V32" s="430">
        <v>1</v>
      </c>
      <c r="W32" s="437" t="e">
        <f t="shared" si="1"/>
        <v>#VALUE!</v>
      </c>
      <c r="Y32" s="107">
        <f t="shared" si="9"/>
        <v>0</v>
      </c>
      <c r="AA32" s="3">
        <f>((F32*10)+L32-K32)</f>
        <v>0</v>
      </c>
    </row>
    <row r="33" spans="1:25" ht="34.5" customHeight="1" x14ac:dyDescent="0.3">
      <c r="A33" s="322" t="str">
        <f>CDT!B33</f>
        <v xml:space="preserve"> Sulfadoxine Pyriméthamine:  (SP)</v>
      </c>
      <c r="B33" s="247"/>
      <c r="C33" s="248"/>
      <c r="D33" s="302" t="str">
        <f t="shared" si="10"/>
        <v/>
      </c>
      <c r="E33" s="249"/>
      <c r="F33" s="247"/>
      <c r="G33" s="247"/>
      <c r="H33" s="247"/>
      <c r="I33" s="247"/>
      <c r="J33" s="247"/>
      <c r="K33" s="248"/>
      <c r="L33" s="431" t="str">
        <f t="shared" si="3"/>
        <v>0</v>
      </c>
      <c r="M33" s="428" t="str">
        <f t="shared" si="4"/>
        <v>0</v>
      </c>
      <c r="N33" s="250" t="str">
        <f t="shared" si="5"/>
        <v>0</v>
      </c>
      <c r="O33" s="251"/>
      <c r="P33" s="247"/>
      <c r="R33" s="312">
        <f t="shared" si="6"/>
        <v>0</v>
      </c>
      <c r="S33" s="152">
        <f t="shared" si="7"/>
        <v>90</v>
      </c>
      <c r="T33" s="68" t="e">
        <f t="shared" si="0"/>
        <v>#VALUE!</v>
      </c>
      <c r="U33" s="68" t="e">
        <f t="shared" si="8"/>
        <v>#VALUE!</v>
      </c>
      <c r="V33" s="95">
        <v>3</v>
      </c>
      <c r="W33" s="153" t="e">
        <f t="shared" si="1"/>
        <v>#VALUE!</v>
      </c>
      <c r="Y33" s="107">
        <f t="shared" si="9"/>
        <v>0</v>
      </c>
    </row>
    <row r="34" spans="1:25" ht="34.5" customHeight="1" x14ac:dyDescent="0.3">
      <c r="A34" s="322" t="str">
        <f>CDT!B34</f>
        <v>Test de Diagnostic Rapide  : (TDR)</v>
      </c>
      <c r="B34" s="247"/>
      <c r="C34" s="248"/>
      <c r="D34" s="302" t="str">
        <f t="shared" si="10"/>
        <v/>
      </c>
      <c r="E34" s="247"/>
      <c r="F34" s="248"/>
      <c r="G34" s="247"/>
      <c r="H34" s="247"/>
      <c r="I34" s="247"/>
      <c r="J34" s="247"/>
      <c r="K34" s="248"/>
      <c r="L34" s="431" t="str">
        <f t="shared" si="3"/>
        <v>0</v>
      </c>
      <c r="M34" s="428" t="str">
        <f t="shared" si="4"/>
        <v>0</v>
      </c>
      <c r="N34" s="250" t="str">
        <f t="shared" si="5"/>
        <v>0</v>
      </c>
      <c r="O34" s="251"/>
      <c r="P34" s="247"/>
      <c r="R34" s="312">
        <f t="shared" si="6"/>
        <v>0</v>
      </c>
      <c r="S34" s="152">
        <f t="shared" si="7"/>
        <v>90</v>
      </c>
      <c r="T34" s="68" t="e">
        <f t="shared" si="0"/>
        <v>#VALUE!</v>
      </c>
      <c r="U34" s="68" t="e">
        <f t="shared" si="8"/>
        <v>#VALUE!</v>
      </c>
      <c r="V34" s="95">
        <v>1</v>
      </c>
      <c r="W34" s="153" t="e">
        <f>IF(U34=0,"",$X$25)</f>
        <v>#VALUE!</v>
      </c>
      <c r="Y34" s="107">
        <f t="shared" si="9"/>
        <v>0</v>
      </c>
    </row>
    <row r="35" spans="1:25" ht="34.5" customHeight="1" x14ac:dyDescent="0.3">
      <c r="A35" s="322" t="str">
        <f>CDT!B35</f>
        <v>Moustiquaire à Imprégnation Durable: (MID)</v>
      </c>
      <c r="B35" s="247"/>
      <c r="C35" s="248"/>
      <c r="D35" s="302" t="str">
        <f t="shared" si="10"/>
        <v/>
      </c>
      <c r="E35" s="247"/>
      <c r="F35" s="248"/>
      <c r="G35" s="247"/>
      <c r="H35" s="247"/>
      <c r="I35" s="247"/>
      <c r="J35" s="247"/>
      <c r="K35" s="248"/>
      <c r="L35" s="431" t="str">
        <f t="shared" si="3"/>
        <v>0</v>
      </c>
      <c r="M35" s="428" t="str">
        <f t="shared" si="4"/>
        <v>0</v>
      </c>
      <c r="N35" s="250" t="str">
        <f t="shared" si="5"/>
        <v>0</v>
      </c>
      <c r="O35" s="251"/>
      <c r="P35" s="247"/>
      <c r="R35" s="312">
        <f t="shared" si="6"/>
        <v>0</v>
      </c>
      <c r="S35" s="152">
        <f t="shared" si="7"/>
        <v>90</v>
      </c>
      <c r="T35" s="68" t="e">
        <f t="shared" si="0"/>
        <v>#VALUE!</v>
      </c>
      <c r="U35" s="68" t="e">
        <f t="shared" si="8"/>
        <v>#VALUE!</v>
      </c>
      <c r="V35" s="95">
        <v>1</v>
      </c>
      <c r="W35" s="153" t="e">
        <f t="shared" si="1"/>
        <v>#VALUE!</v>
      </c>
      <c r="Y35" s="107">
        <f t="shared" si="9"/>
        <v>0</v>
      </c>
    </row>
    <row r="36" spans="1:25" ht="34.5" customHeight="1" x14ac:dyDescent="0.3">
      <c r="A36" s="322" t="str">
        <f>CDT!B36</f>
        <v>Dihydroartéminisine Pipéraquine– Plaq / 3 comp 
( DHA-PPQ)  20/160 mg</v>
      </c>
      <c r="B36" s="247"/>
      <c r="C36" s="248"/>
      <c r="D36" s="302" t="str">
        <f t="shared" si="10"/>
        <v/>
      </c>
      <c r="E36" s="249"/>
      <c r="F36" s="247"/>
      <c r="G36" s="247"/>
      <c r="H36" s="247"/>
      <c r="I36" s="247"/>
      <c r="J36" s="247"/>
      <c r="K36" s="248"/>
      <c r="L36" s="431" t="str">
        <f t="shared" si="3"/>
        <v>0</v>
      </c>
      <c r="M36" s="428" t="str">
        <f t="shared" si="4"/>
        <v>0</v>
      </c>
      <c r="N36" s="250" t="str">
        <f t="shared" si="5"/>
        <v>0</v>
      </c>
      <c r="O36" s="251"/>
      <c r="P36" s="247"/>
      <c r="R36" s="312">
        <f t="shared" si="6"/>
        <v>0</v>
      </c>
      <c r="S36" s="152">
        <f t="shared" si="7"/>
        <v>90</v>
      </c>
      <c r="T36" s="68" t="e">
        <f t="shared" si="0"/>
        <v>#VALUE!</v>
      </c>
      <c r="U36" s="68" t="e">
        <f t="shared" si="8"/>
        <v>#VALUE!</v>
      </c>
      <c r="V36" s="95">
        <v>3</v>
      </c>
      <c r="W36" s="153" t="e">
        <f t="shared" si="1"/>
        <v>#VALUE!</v>
      </c>
      <c r="Y36" s="107">
        <f t="shared" si="9"/>
        <v>0</v>
      </c>
    </row>
    <row r="37" spans="1:25" ht="34.5" customHeight="1" x14ac:dyDescent="0.3">
      <c r="A37" s="322" t="str">
        <f>CDT!B37</f>
        <v>Dihydroartéminisine Pipéraquine– Plaq / 3 comp 
( DHA-PPQ)  40/320 mg</v>
      </c>
      <c r="B37" s="247"/>
      <c r="C37" s="248"/>
      <c r="D37" s="302" t="str">
        <f t="shared" si="10"/>
        <v/>
      </c>
      <c r="E37" s="249"/>
      <c r="F37" s="247"/>
      <c r="G37" s="247"/>
      <c r="H37" s="247"/>
      <c r="I37" s="247"/>
      <c r="J37" s="247"/>
      <c r="K37" s="248"/>
      <c r="L37" s="431" t="str">
        <f t="shared" si="3"/>
        <v>0</v>
      </c>
      <c r="M37" s="428" t="str">
        <f t="shared" si="4"/>
        <v>0</v>
      </c>
      <c r="N37" s="250" t="str">
        <f t="shared" si="5"/>
        <v>0</v>
      </c>
      <c r="O37" s="251"/>
      <c r="P37" s="247"/>
      <c r="R37" s="312">
        <f t="shared" si="6"/>
        <v>0</v>
      </c>
      <c r="S37" s="152">
        <f t="shared" si="7"/>
        <v>90</v>
      </c>
      <c r="T37" s="68" t="e">
        <f t="shared" si="0"/>
        <v>#VALUE!</v>
      </c>
      <c r="U37" s="68" t="e">
        <f t="shared" si="8"/>
        <v>#VALUE!</v>
      </c>
      <c r="V37" s="95">
        <v>3</v>
      </c>
      <c r="W37" s="153" t="e">
        <f t="shared" si="1"/>
        <v>#VALUE!</v>
      </c>
      <c r="Y37" s="107">
        <f t="shared" si="9"/>
        <v>0</v>
      </c>
    </row>
    <row r="38" spans="1:25" ht="34.5" customHeight="1" x14ac:dyDescent="0.3">
      <c r="A38" s="322" t="str">
        <f>CDT!B38</f>
        <v>Dihydroartéminisine Pipéraquine– Plaq / 6 comp 
( DHA-PPQ)  40/320 mg</v>
      </c>
      <c r="B38" s="247"/>
      <c r="C38" s="248"/>
      <c r="D38" s="302" t="str">
        <f t="shared" si="10"/>
        <v/>
      </c>
      <c r="E38" s="249"/>
      <c r="F38" s="247"/>
      <c r="G38" s="247"/>
      <c r="H38" s="247"/>
      <c r="I38" s="247"/>
      <c r="J38" s="247"/>
      <c r="K38" s="248"/>
      <c r="L38" s="431" t="str">
        <f t="shared" si="3"/>
        <v>0</v>
      </c>
      <c r="M38" s="428" t="str">
        <f t="shared" si="4"/>
        <v>0</v>
      </c>
      <c r="N38" s="250" t="str">
        <f t="shared" si="5"/>
        <v>0</v>
      </c>
      <c r="O38" s="251"/>
      <c r="P38" s="247"/>
      <c r="R38" s="312">
        <f t="shared" si="6"/>
        <v>0</v>
      </c>
      <c r="S38" s="152">
        <f t="shared" si="7"/>
        <v>90</v>
      </c>
      <c r="T38" s="68" t="e">
        <f t="shared" si="0"/>
        <v>#VALUE!</v>
      </c>
      <c r="U38" s="68" t="e">
        <f t="shared" si="8"/>
        <v>#VALUE!</v>
      </c>
      <c r="V38" s="95">
        <v>3</v>
      </c>
      <c r="W38" s="153" t="e">
        <f t="shared" si="1"/>
        <v>#VALUE!</v>
      </c>
      <c r="Y38" s="107">
        <f t="shared" si="9"/>
        <v>0</v>
      </c>
    </row>
    <row r="39" spans="1:25" ht="34.5" customHeight="1" x14ac:dyDescent="0.3">
      <c r="A39" s="322" t="str">
        <f>CDT!B39</f>
        <v>Dihydroartemisinine/pipéraquine – Plaq / 9 comp 
( DHA-PPQ) 40/320 mg</v>
      </c>
      <c r="B39" s="247"/>
      <c r="C39" s="248"/>
      <c r="D39" s="302" t="str">
        <f t="shared" si="10"/>
        <v/>
      </c>
      <c r="E39" s="249"/>
      <c r="F39" s="247"/>
      <c r="G39" s="247"/>
      <c r="H39" s="247"/>
      <c r="I39" s="247"/>
      <c r="J39" s="247"/>
      <c r="K39" s="248"/>
      <c r="L39" s="431" t="str">
        <f t="shared" si="3"/>
        <v>0</v>
      </c>
      <c r="M39" s="428" t="str">
        <f t="shared" si="4"/>
        <v>0</v>
      </c>
      <c r="N39" s="250" t="str">
        <f t="shared" si="5"/>
        <v>0</v>
      </c>
      <c r="O39" s="251"/>
      <c r="P39" s="247"/>
      <c r="R39" s="312">
        <f t="shared" si="6"/>
        <v>0</v>
      </c>
      <c r="S39" s="152">
        <f t="shared" si="7"/>
        <v>90</v>
      </c>
      <c r="T39" s="68" t="e">
        <f t="shared" si="0"/>
        <v>#VALUE!</v>
      </c>
      <c r="U39" s="68" t="e">
        <f t="shared" si="8"/>
        <v>#VALUE!</v>
      </c>
      <c r="V39" s="95">
        <v>3</v>
      </c>
      <c r="W39" s="153" t="e">
        <f t="shared" si="1"/>
        <v>#VALUE!</v>
      </c>
      <c r="Y39" s="107">
        <f t="shared" si="9"/>
        <v>0</v>
      </c>
    </row>
    <row r="40" spans="1:25" ht="34.5" customHeight="1" x14ac:dyDescent="0.3">
      <c r="A40" s="322" t="str">
        <f>CDT!B40</f>
        <v>Artésunate Amodiaquine: (ASAQ) : 3 cp (25/67,5 mg)</v>
      </c>
      <c r="B40" s="247"/>
      <c r="C40" s="248"/>
      <c r="D40" s="302" t="str">
        <f t="shared" si="10"/>
        <v/>
      </c>
      <c r="E40" s="249"/>
      <c r="F40" s="247"/>
      <c r="G40" s="247"/>
      <c r="H40" s="247"/>
      <c r="I40" s="247"/>
      <c r="J40" s="247"/>
      <c r="K40" s="248"/>
      <c r="L40" s="431" t="str">
        <f t="shared" si="3"/>
        <v>0</v>
      </c>
      <c r="M40" s="428" t="str">
        <f t="shared" si="4"/>
        <v>0</v>
      </c>
      <c r="N40" s="250" t="str">
        <f t="shared" si="5"/>
        <v>0</v>
      </c>
      <c r="O40" s="251"/>
      <c r="P40" s="247"/>
      <c r="R40" s="312">
        <f t="shared" si="6"/>
        <v>0</v>
      </c>
      <c r="S40" s="152">
        <f t="shared" si="7"/>
        <v>90</v>
      </c>
      <c r="T40" s="68" t="e">
        <f t="shared" si="0"/>
        <v>#VALUE!</v>
      </c>
      <c r="U40" s="68" t="e">
        <f t="shared" si="8"/>
        <v>#VALUE!</v>
      </c>
      <c r="V40" s="95">
        <v>1</v>
      </c>
      <c r="W40" s="153" t="e">
        <f t="shared" si="1"/>
        <v>#VALUE!</v>
      </c>
      <c r="Y40" s="107">
        <f t="shared" si="9"/>
        <v>0</v>
      </c>
    </row>
    <row r="41" spans="1:25" ht="34.5" customHeight="1" x14ac:dyDescent="0.3">
      <c r="A41" s="322" t="str">
        <f>CDT!B41</f>
        <v>Artésunate Amodiaquine: (ASAQ) 3 cp (50/135 mg)</v>
      </c>
      <c r="B41" s="247"/>
      <c r="C41" s="248"/>
      <c r="D41" s="302" t="str">
        <f t="shared" si="10"/>
        <v/>
      </c>
      <c r="E41" s="249"/>
      <c r="F41" s="247"/>
      <c r="G41" s="247"/>
      <c r="H41" s="247"/>
      <c r="I41" s="247"/>
      <c r="J41" s="247"/>
      <c r="K41" s="248"/>
      <c r="L41" s="431" t="str">
        <f t="shared" si="3"/>
        <v>0</v>
      </c>
      <c r="M41" s="428" t="str">
        <f t="shared" si="4"/>
        <v>0</v>
      </c>
      <c r="N41" s="250" t="str">
        <f t="shared" si="5"/>
        <v>0</v>
      </c>
      <c r="O41" s="251"/>
      <c r="P41" s="247"/>
      <c r="R41" s="312">
        <f t="shared" si="6"/>
        <v>0</v>
      </c>
      <c r="S41" s="152">
        <f t="shared" si="7"/>
        <v>90</v>
      </c>
      <c r="T41" s="68" t="e">
        <f t="shared" si="0"/>
        <v>#VALUE!</v>
      </c>
      <c r="U41" s="68" t="e">
        <f t="shared" si="8"/>
        <v>#VALUE!</v>
      </c>
      <c r="V41" s="95">
        <v>1</v>
      </c>
      <c r="W41" s="153" t="e">
        <f t="shared" si="1"/>
        <v>#VALUE!</v>
      </c>
      <c r="Y41" s="107">
        <f t="shared" si="9"/>
        <v>0</v>
      </c>
    </row>
    <row r="42" spans="1:25" ht="34.5" customHeight="1" x14ac:dyDescent="0.3">
      <c r="A42" s="322" t="str">
        <f>CDT!B42</f>
        <v>Artésunate Amodiaquine: (ASAQ) 3 cp (100/270 mg)</v>
      </c>
      <c r="B42" s="247"/>
      <c r="C42" s="248"/>
      <c r="D42" s="302" t="str">
        <f t="shared" si="10"/>
        <v/>
      </c>
      <c r="E42" s="249"/>
      <c r="F42" s="247"/>
      <c r="G42" s="247"/>
      <c r="H42" s="247"/>
      <c r="I42" s="247"/>
      <c r="J42" s="247"/>
      <c r="K42" s="248"/>
      <c r="L42" s="431" t="str">
        <f t="shared" si="3"/>
        <v>0</v>
      </c>
      <c r="M42" s="428" t="str">
        <f t="shared" si="4"/>
        <v>0</v>
      </c>
      <c r="N42" s="250" t="str">
        <f t="shared" si="5"/>
        <v>0</v>
      </c>
      <c r="O42" s="251"/>
      <c r="P42" s="247"/>
      <c r="R42" s="312">
        <f t="shared" si="6"/>
        <v>0</v>
      </c>
      <c r="S42" s="152">
        <f t="shared" si="7"/>
        <v>90</v>
      </c>
      <c r="T42" s="68" t="e">
        <f t="shared" si="0"/>
        <v>#VALUE!</v>
      </c>
      <c r="U42" s="68" t="e">
        <f t="shared" si="8"/>
        <v>#VALUE!</v>
      </c>
      <c r="V42" s="95">
        <v>1</v>
      </c>
      <c r="W42" s="153" t="e">
        <f t="shared" si="1"/>
        <v>#VALUE!</v>
      </c>
      <c r="Y42" s="107">
        <f t="shared" si="9"/>
        <v>0</v>
      </c>
    </row>
    <row r="43" spans="1:25" ht="34.5" customHeight="1" x14ac:dyDescent="0.3">
      <c r="A43" s="322" t="str">
        <f>CDT!B43</f>
        <v>Artésunate Amodiaquine: (ASAQ) 6 cp (100/270 mg)</v>
      </c>
      <c r="B43" s="247"/>
      <c r="C43" s="248"/>
      <c r="D43" s="302" t="str">
        <f t="shared" si="10"/>
        <v/>
      </c>
      <c r="E43" s="249"/>
      <c r="F43" s="247"/>
      <c r="G43" s="247"/>
      <c r="H43" s="247"/>
      <c r="I43" s="247"/>
      <c r="J43" s="247"/>
      <c r="K43" s="248"/>
      <c r="L43" s="431" t="str">
        <f t="shared" si="3"/>
        <v>0</v>
      </c>
      <c r="M43" s="428" t="str">
        <f t="shared" si="4"/>
        <v>0</v>
      </c>
      <c r="N43" s="250" t="str">
        <f t="shared" si="5"/>
        <v>0</v>
      </c>
      <c r="O43" s="251"/>
      <c r="P43" s="247"/>
      <c r="R43" s="312">
        <f t="shared" si="6"/>
        <v>0</v>
      </c>
      <c r="S43" s="152">
        <f t="shared" si="7"/>
        <v>90</v>
      </c>
      <c r="T43" s="68" t="e">
        <f t="shared" si="0"/>
        <v>#VALUE!</v>
      </c>
      <c r="U43" s="68" t="e">
        <f t="shared" si="8"/>
        <v>#VALUE!</v>
      </c>
      <c r="V43" s="95">
        <v>1</v>
      </c>
      <c r="W43" s="153" t="e">
        <f t="shared" si="1"/>
        <v>#VALUE!</v>
      </c>
      <c r="Y43" s="107">
        <f t="shared" si="9"/>
        <v>0</v>
      </c>
    </row>
    <row r="44" spans="1:25" ht="34.5" customHeight="1" x14ac:dyDescent="0.3">
      <c r="A44" s="322" t="str">
        <f>CDT!B44</f>
        <v>Artésunate - Méfloquine (AS-MF)</v>
      </c>
      <c r="B44" s="247"/>
      <c r="C44" s="248"/>
      <c r="D44" s="302" t="str">
        <f t="shared" si="10"/>
        <v/>
      </c>
      <c r="E44" s="249"/>
      <c r="F44" s="247"/>
      <c r="G44" s="247"/>
      <c r="H44" s="247"/>
      <c r="I44" s="247"/>
      <c r="J44" s="247"/>
      <c r="K44" s="248"/>
      <c r="L44" s="431" t="str">
        <f t="shared" si="3"/>
        <v>0</v>
      </c>
      <c r="M44" s="428" t="str">
        <f t="shared" si="4"/>
        <v>0</v>
      </c>
      <c r="N44" s="250" t="str">
        <f t="shared" si="5"/>
        <v>0</v>
      </c>
      <c r="O44" s="251"/>
      <c r="P44" s="247"/>
      <c r="R44" s="312">
        <f t="shared" si="6"/>
        <v>0</v>
      </c>
      <c r="S44" s="152">
        <f t="shared" si="7"/>
        <v>90</v>
      </c>
      <c r="T44" s="68" t="e">
        <f t="shared" si="0"/>
        <v>#VALUE!</v>
      </c>
      <c r="U44" s="68" t="e">
        <f t="shared" si="8"/>
        <v>#VALUE!</v>
      </c>
      <c r="V44" s="95">
        <v>1</v>
      </c>
      <c r="W44" s="153" t="e">
        <f t="shared" si="1"/>
        <v>#VALUE!</v>
      </c>
      <c r="Y44" s="107">
        <f t="shared" si="9"/>
        <v>0</v>
      </c>
    </row>
    <row r="45" spans="1:25" ht="34.5" customHeight="1" x14ac:dyDescent="0.3">
      <c r="A45" s="322" t="str">
        <f>CDT!B45</f>
        <v>Quinine comprimé 300mg</v>
      </c>
      <c r="B45" s="247"/>
      <c r="C45" s="248"/>
      <c r="D45" s="302" t="str">
        <f t="shared" si="10"/>
        <v/>
      </c>
      <c r="E45" s="249"/>
      <c r="F45" s="247"/>
      <c r="G45" s="247"/>
      <c r="H45" s="247"/>
      <c r="I45" s="247"/>
      <c r="J45" s="247"/>
      <c r="K45" s="248"/>
      <c r="L45" s="431" t="str">
        <f t="shared" si="3"/>
        <v>0</v>
      </c>
      <c r="M45" s="428" t="str">
        <f t="shared" si="4"/>
        <v>0</v>
      </c>
      <c r="N45" s="250" t="str">
        <f t="shared" si="5"/>
        <v>0</v>
      </c>
      <c r="O45" s="251"/>
      <c r="P45" s="247"/>
      <c r="R45" s="312">
        <f t="shared" si="6"/>
        <v>0</v>
      </c>
      <c r="S45" s="152">
        <f t="shared" si="7"/>
        <v>90</v>
      </c>
      <c r="T45" s="68" t="e">
        <f t="shared" si="0"/>
        <v>#VALUE!</v>
      </c>
      <c r="U45" s="68" t="e">
        <f t="shared" si="8"/>
        <v>#VALUE!</v>
      </c>
      <c r="V45" s="95">
        <v>1</v>
      </c>
      <c r="W45" s="153" t="e">
        <f t="shared" si="1"/>
        <v>#VALUE!</v>
      </c>
      <c r="Y45" s="107">
        <f t="shared" si="9"/>
        <v>0</v>
      </c>
    </row>
    <row r="46" spans="1:25" ht="34.5" customHeight="1" x14ac:dyDescent="0.3">
      <c r="A46" s="322" t="str">
        <f>CDT!B46</f>
        <v>Quinine injectable 300 mg</v>
      </c>
      <c r="B46" s="247"/>
      <c r="C46" s="248"/>
      <c r="D46" s="302" t="str">
        <f t="shared" si="10"/>
        <v/>
      </c>
      <c r="E46" s="249"/>
      <c r="F46" s="247"/>
      <c r="G46" s="247"/>
      <c r="H46" s="247"/>
      <c r="I46" s="247"/>
      <c r="J46" s="247"/>
      <c r="K46" s="248"/>
      <c r="L46" s="431" t="str">
        <f t="shared" si="3"/>
        <v>0</v>
      </c>
      <c r="M46" s="428" t="str">
        <f t="shared" si="4"/>
        <v>0</v>
      </c>
      <c r="N46" s="250" t="str">
        <f t="shared" si="5"/>
        <v>0</v>
      </c>
      <c r="O46" s="251"/>
      <c r="P46" s="247"/>
      <c r="R46" s="312">
        <f t="shared" si="6"/>
        <v>0</v>
      </c>
      <c r="S46" s="152">
        <f t="shared" si="7"/>
        <v>90</v>
      </c>
      <c r="T46" s="68" t="e">
        <f t="shared" si="0"/>
        <v>#VALUE!</v>
      </c>
      <c r="U46" s="68" t="e">
        <f t="shared" si="8"/>
        <v>#VALUE!</v>
      </c>
      <c r="V46" s="95">
        <v>1</v>
      </c>
      <c r="W46" s="153" t="e">
        <f t="shared" si="1"/>
        <v>#VALUE!</v>
      </c>
      <c r="Y46" s="107">
        <f t="shared" si="9"/>
        <v>0</v>
      </c>
    </row>
    <row r="47" spans="1:25" ht="34.5" customHeight="1" x14ac:dyDescent="0.3">
      <c r="A47" s="322" t="str">
        <f>CDT!B47</f>
        <v>Quinine injectable 600 mg</v>
      </c>
      <c r="B47" s="247"/>
      <c r="C47" s="248"/>
      <c r="D47" s="302" t="str">
        <f t="shared" si="10"/>
        <v/>
      </c>
      <c r="E47" s="249"/>
      <c r="F47" s="247"/>
      <c r="G47" s="247"/>
      <c r="H47" s="247"/>
      <c r="I47" s="247"/>
      <c r="J47" s="247"/>
      <c r="K47" s="248"/>
      <c r="L47" s="431" t="str">
        <f t="shared" si="3"/>
        <v>0</v>
      </c>
      <c r="M47" s="428" t="str">
        <f t="shared" si="4"/>
        <v>0</v>
      </c>
      <c r="N47" s="250" t="str">
        <f t="shared" si="5"/>
        <v>0</v>
      </c>
      <c r="O47" s="251"/>
      <c r="P47" s="247"/>
      <c r="R47" s="312">
        <f t="shared" si="6"/>
        <v>0</v>
      </c>
      <c r="S47" s="152">
        <f t="shared" si="7"/>
        <v>90</v>
      </c>
      <c r="T47" s="68" t="e">
        <f t="shared" si="0"/>
        <v>#VALUE!</v>
      </c>
      <c r="U47" s="68" t="e">
        <f t="shared" si="8"/>
        <v>#VALUE!</v>
      </c>
      <c r="V47" s="95">
        <v>1</v>
      </c>
      <c r="W47" s="153" t="e">
        <f t="shared" si="1"/>
        <v>#VALUE!</v>
      </c>
      <c r="Y47" s="107">
        <f t="shared" si="9"/>
        <v>0</v>
      </c>
    </row>
    <row r="48" spans="1:25" ht="34.5" customHeight="1" thickBot="1" x14ac:dyDescent="0.35">
      <c r="A48" s="322" t="str">
        <f>CDT!B48</f>
        <v>Quinine injectable 600 mg</v>
      </c>
      <c r="B48" s="247"/>
      <c r="C48" s="248"/>
      <c r="D48" s="303" t="str">
        <f t="shared" si="10"/>
        <v/>
      </c>
      <c r="E48" s="249"/>
      <c r="F48" s="247"/>
      <c r="G48" s="247"/>
      <c r="H48" s="247"/>
      <c r="I48" s="247"/>
      <c r="J48" s="247"/>
      <c r="K48" s="248"/>
      <c r="L48" s="431" t="str">
        <f t="shared" si="3"/>
        <v>0</v>
      </c>
      <c r="M48" s="428" t="str">
        <f t="shared" si="4"/>
        <v>0</v>
      </c>
      <c r="N48" s="250" t="str">
        <f t="shared" si="5"/>
        <v>0</v>
      </c>
      <c r="O48" s="251"/>
      <c r="P48" s="247"/>
      <c r="R48" s="312">
        <f t="shared" si="6"/>
        <v>0</v>
      </c>
      <c r="S48" s="152">
        <f t="shared" si="7"/>
        <v>90</v>
      </c>
      <c r="T48" s="68" t="e">
        <f>D48-(E48+G48+I48+H48)</f>
        <v>#VALUE!</v>
      </c>
      <c r="U48" s="68" t="e">
        <f t="shared" si="8"/>
        <v>#VALUE!</v>
      </c>
      <c r="V48" s="95">
        <v>1</v>
      </c>
      <c r="W48" s="153" t="e">
        <f t="shared" si="1"/>
        <v>#VALUE!</v>
      </c>
      <c r="Y48" s="107">
        <f t="shared" si="9"/>
        <v>0</v>
      </c>
    </row>
    <row r="49" spans="1:23" ht="34.5" customHeight="1" thickBot="1" x14ac:dyDescent="0.35">
      <c r="A49" s="322" t="str">
        <f>CDT!B49</f>
        <v>Artéméther injectable 100 mg</v>
      </c>
      <c r="B49" s="247"/>
      <c r="C49" s="248"/>
      <c r="D49" s="303" t="str">
        <f t="shared" si="10"/>
        <v/>
      </c>
      <c r="E49" s="249"/>
      <c r="F49" s="247"/>
      <c r="G49" s="247"/>
      <c r="H49" s="247"/>
      <c r="I49" s="247"/>
      <c r="J49" s="247"/>
      <c r="K49" s="248"/>
      <c r="L49" s="431" t="str">
        <f t="shared" si="3"/>
        <v>0</v>
      </c>
      <c r="M49" s="428" t="str">
        <f t="shared" si="4"/>
        <v>0</v>
      </c>
      <c r="N49" s="250" t="str">
        <f t="shared" si="5"/>
        <v>0</v>
      </c>
      <c r="O49" s="251"/>
      <c r="P49" s="247"/>
      <c r="R49" s="312">
        <f t="shared" si="6"/>
        <v>0</v>
      </c>
      <c r="S49" s="152">
        <f t="shared" si="7"/>
        <v>90</v>
      </c>
      <c r="T49" s="68" t="e">
        <f>D49-(E49+G49+I49+H49)</f>
        <v>#VALUE!</v>
      </c>
      <c r="U49" s="68" t="e">
        <f t="shared" si="8"/>
        <v>#VALUE!</v>
      </c>
      <c r="V49" s="95">
        <v>1</v>
      </c>
      <c r="W49" s="153" t="e">
        <f t="shared" si="1"/>
        <v>#VALUE!</v>
      </c>
    </row>
    <row r="50" spans="1:23" ht="34.5" hidden="1" customHeight="1" x14ac:dyDescent="0.3">
      <c r="A50" s="17"/>
      <c r="B50" s="79"/>
      <c r="C50" s="79"/>
      <c r="D50" s="53"/>
      <c r="E50" s="79"/>
      <c r="F50" s="79"/>
      <c r="G50" s="79"/>
      <c r="H50" s="79"/>
      <c r="I50" s="79"/>
      <c r="J50" s="79"/>
      <c r="K50" s="79"/>
      <c r="L50" s="54"/>
      <c r="M50" s="58" t="str">
        <f t="shared" ref="M50" si="11">IF(B50&lt;&gt;"",((E50/S50)*30),"")</f>
        <v/>
      </c>
      <c r="N50" s="55"/>
      <c r="O50" s="80"/>
      <c r="P50" s="79"/>
      <c r="S50" s="152"/>
      <c r="T50" s="68"/>
      <c r="U50" s="68"/>
      <c r="V50" s="95"/>
      <c r="W50" s="153" t="str">
        <f t="shared" si="1"/>
        <v/>
      </c>
    </row>
    <row r="51" spans="1:23" s="235" customFormat="1" ht="16.5" customHeight="1" x14ac:dyDescent="0.35">
      <c r="A51" s="531" t="s">
        <v>290</v>
      </c>
      <c r="B51" s="531"/>
      <c r="C51" s="531"/>
      <c r="D51" s="531"/>
      <c r="E51" s="531"/>
      <c r="F51" s="531"/>
      <c r="H51" s="233"/>
      <c r="I51" s="233" t="s">
        <v>300</v>
      </c>
      <c r="J51" s="234"/>
      <c r="K51" s="232"/>
      <c r="L51" s="232"/>
      <c r="M51" s="232"/>
      <c r="N51" s="232"/>
      <c r="O51" s="232"/>
      <c r="Q51" s="236"/>
      <c r="R51" s="311"/>
      <c r="S51" s="237"/>
      <c r="T51" s="238"/>
      <c r="U51" s="238"/>
      <c r="V51" s="239"/>
      <c r="W51" s="240"/>
    </row>
    <row r="52" spans="1:23" ht="29.25" customHeight="1" x14ac:dyDescent="0.3">
      <c r="A52" s="18"/>
      <c r="B52" s="18"/>
      <c r="C52" s="18"/>
      <c r="D52" s="18"/>
      <c r="E52" s="18"/>
      <c r="F52" s="18"/>
      <c r="G52" s="18"/>
      <c r="H52" s="18"/>
      <c r="I52" s="18"/>
      <c r="J52" s="18"/>
      <c r="K52" s="18"/>
      <c r="L52" s="18"/>
      <c r="M52" s="18"/>
      <c r="N52" s="18"/>
      <c r="O52" s="18"/>
      <c r="S52" s="154"/>
      <c r="T52" s="69"/>
      <c r="U52" s="69"/>
      <c r="V52" s="70"/>
      <c r="W52" s="155"/>
    </row>
    <row r="53" spans="1:23" ht="15.6" x14ac:dyDescent="0.3">
      <c r="B53" s="18"/>
      <c r="C53" s="18"/>
      <c r="D53" s="18"/>
      <c r="E53" s="18"/>
      <c r="F53" s="18"/>
      <c r="I53" s="18"/>
      <c r="J53" s="18"/>
      <c r="K53" s="18"/>
      <c r="L53" s="18"/>
      <c r="M53" s="18"/>
      <c r="N53" s="18"/>
      <c r="O53" s="18"/>
      <c r="S53" s="154"/>
      <c r="T53" s="69"/>
      <c r="U53" s="69"/>
      <c r="V53" s="70"/>
      <c r="W53" s="155"/>
    </row>
    <row r="54" spans="1:23" s="235" customFormat="1" ht="18.600000000000001" thickBot="1" x14ac:dyDescent="0.4">
      <c r="A54" s="233" t="s">
        <v>289</v>
      </c>
      <c r="H54" s="233"/>
      <c r="I54" s="233" t="s">
        <v>301</v>
      </c>
      <c r="O54" s="232"/>
      <c r="Q54" s="236"/>
      <c r="R54" s="311"/>
      <c r="S54" s="243"/>
      <c r="T54" s="244"/>
      <c r="U54" s="244"/>
      <c r="V54" s="245"/>
      <c r="W54" s="246"/>
    </row>
  </sheetData>
  <mergeCells count="21">
    <mergeCell ref="A24:A25"/>
    <mergeCell ref="A51:F51"/>
    <mergeCell ref="A19:C19"/>
    <mergeCell ref="D19:N19"/>
    <mergeCell ref="S19:W19"/>
    <mergeCell ref="A21:C21"/>
    <mergeCell ref="D21:F21"/>
    <mergeCell ref="G21:K22"/>
    <mergeCell ref="L21:P21"/>
    <mergeCell ref="L17:P17"/>
    <mergeCell ref="A1:B1"/>
    <mergeCell ref="A3:B3"/>
    <mergeCell ref="A4:B4"/>
    <mergeCell ref="A11:O11"/>
    <mergeCell ref="B13:C13"/>
    <mergeCell ref="E13:J13"/>
    <mergeCell ref="B15:C15"/>
    <mergeCell ref="D15:F15"/>
    <mergeCell ref="G15:I15"/>
    <mergeCell ref="B17:E17"/>
    <mergeCell ref="G17:K17"/>
  </mergeCells>
  <conditionalFormatting sqref="U26">
    <cfRule type="cellIs" dxfId="1903" priority="39" operator="greaterThan">
      <formula>0</formula>
    </cfRule>
    <cfRule type="cellIs" dxfId="1902" priority="40" operator="greaterThan">
      <formula>0</formula>
    </cfRule>
    <cfRule type="cellIs" dxfId="1901" priority="41" operator="lessThan">
      <formula>0</formula>
    </cfRule>
    <cfRule type="cellIs" dxfId="1900" priority="42" operator="notEqual">
      <formula>0</formula>
    </cfRule>
  </conditionalFormatting>
  <conditionalFormatting sqref="U27:U29">
    <cfRule type="cellIs" dxfId="1899" priority="35" operator="greaterThan">
      <formula>0</formula>
    </cfRule>
    <cfRule type="cellIs" dxfId="1898" priority="36" operator="greaterThan">
      <formula>0</formula>
    </cfRule>
    <cfRule type="cellIs" dxfId="1897" priority="37" operator="lessThan">
      <formula>0</formula>
    </cfRule>
    <cfRule type="cellIs" dxfId="1896" priority="38" operator="notEqual">
      <formula>0</formula>
    </cfRule>
  </conditionalFormatting>
  <conditionalFormatting sqref="U30:U31 U33:U47">
    <cfRule type="cellIs" dxfId="1895" priority="31" operator="greaterThan">
      <formula>0</formula>
    </cfRule>
    <cfRule type="cellIs" dxfId="1894" priority="32" operator="greaterThan">
      <formula>0</formula>
    </cfRule>
    <cfRule type="cellIs" dxfId="1893" priority="33" operator="lessThan">
      <formula>0</formula>
    </cfRule>
    <cfRule type="cellIs" dxfId="1892" priority="34" operator="notEqual">
      <formula>0</formula>
    </cfRule>
  </conditionalFormatting>
  <conditionalFormatting sqref="U48:U50">
    <cfRule type="cellIs" dxfId="1891" priority="27" operator="greaterThan">
      <formula>0</formula>
    </cfRule>
    <cfRule type="cellIs" dxfId="1890" priority="28" operator="greaterThan">
      <formula>0</formula>
    </cfRule>
    <cfRule type="cellIs" dxfId="1889" priority="29" operator="lessThan">
      <formula>0</formula>
    </cfRule>
    <cfRule type="cellIs" dxfId="1888" priority="30" operator="notEqual">
      <formula>0</formula>
    </cfRule>
  </conditionalFormatting>
  <conditionalFormatting sqref="K50">
    <cfRule type="expression" dxfId="1887" priority="25">
      <formula>K50&lt;T50</formula>
    </cfRule>
    <cfRule type="expression" dxfId="1886" priority="26">
      <formula>K50&gt;T50</formula>
    </cfRule>
  </conditionalFormatting>
  <conditionalFormatting sqref="J37:J47">
    <cfRule type="cellIs" dxfId="1885" priority="24" operator="greaterThan">
      <formula>90</formula>
    </cfRule>
  </conditionalFormatting>
  <conditionalFormatting sqref="J48:J50">
    <cfRule type="cellIs" dxfId="1884" priority="23" operator="greaterThan">
      <formula>90</formula>
    </cfRule>
  </conditionalFormatting>
  <conditionalFormatting sqref="K36:K47">
    <cfRule type="expression" dxfId="1883" priority="21">
      <formula>K36&lt;T36</formula>
    </cfRule>
    <cfRule type="expression" dxfId="1882" priority="22">
      <formula>K36&gt;T36</formula>
    </cfRule>
  </conditionalFormatting>
  <conditionalFormatting sqref="J27:J31 J33">
    <cfRule type="cellIs" dxfId="1881" priority="20" operator="greaterThan">
      <formula>90</formula>
    </cfRule>
  </conditionalFormatting>
  <conditionalFormatting sqref="J36">
    <cfRule type="cellIs" dxfId="1880" priority="19" operator="greaterThan">
      <formula>90</formula>
    </cfRule>
  </conditionalFormatting>
  <conditionalFormatting sqref="K48:K49">
    <cfRule type="expression" dxfId="1879" priority="17">
      <formula>K48&lt;T48</formula>
    </cfRule>
    <cfRule type="expression" dxfId="1878" priority="18">
      <formula>K48&gt;T48</formula>
    </cfRule>
  </conditionalFormatting>
  <conditionalFormatting sqref="K27:K31 K33">
    <cfRule type="expression" dxfId="1877" priority="15">
      <formula>K27&lt;T27</formula>
    </cfRule>
    <cfRule type="expression" dxfId="1876" priority="16">
      <formula>K27&gt;T27</formula>
    </cfRule>
  </conditionalFormatting>
  <conditionalFormatting sqref="J26">
    <cfRule type="cellIs" dxfId="1875" priority="14" operator="greaterThan">
      <formula>90</formula>
    </cfRule>
  </conditionalFormatting>
  <conditionalFormatting sqref="K26">
    <cfRule type="expression" dxfId="1874" priority="12">
      <formula>K26&lt;T26</formula>
    </cfRule>
    <cfRule type="expression" dxfId="1873" priority="13">
      <formula>K26&gt;T26</formula>
    </cfRule>
  </conditionalFormatting>
  <conditionalFormatting sqref="U32">
    <cfRule type="cellIs" dxfId="1872" priority="8" operator="greaterThan">
      <formula>0</formula>
    </cfRule>
    <cfRule type="cellIs" dxfId="1871" priority="9" operator="greaterThan">
      <formula>0</formula>
    </cfRule>
    <cfRule type="cellIs" dxfId="1870" priority="10" operator="lessThan">
      <formula>0</formula>
    </cfRule>
    <cfRule type="cellIs" dxfId="1869" priority="11" operator="notEqual">
      <formula>0</formula>
    </cfRule>
  </conditionalFormatting>
  <conditionalFormatting sqref="K34">
    <cfRule type="expression" dxfId="1868" priority="6">
      <formula>K34&lt;T34</formula>
    </cfRule>
    <cfRule type="expression" dxfId="1867" priority="7">
      <formula>K34&gt;T34</formula>
    </cfRule>
  </conditionalFormatting>
  <conditionalFormatting sqref="K35">
    <cfRule type="expression" dxfId="1866" priority="4">
      <formula>K35&lt;T35</formula>
    </cfRule>
    <cfRule type="expression" dxfId="1865" priority="5">
      <formula>K35&gt;T35</formula>
    </cfRule>
  </conditionalFormatting>
  <conditionalFormatting sqref="J32">
    <cfRule type="cellIs" dxfId="1864" priority="3" operator="greaterThan">
      <formula>90</formula>
    </cfRule>
  </conditionalFormatting>
  <conditionalFormatting sqref="K32">
    <cfRule type="expression" dxfId="1863" priority="1">
      <formula>K32&lt;T32</formula>
    </cfRule>
    <cfRule type="expression" dxfId="1862" priority="2">
      <formula>K32&gt;T32</formula>
    </cfRule>
  </conditionalFormatting>
  <dataValidations count="7">
    <dataValidation type="whole" allowBlank="1" showInputMessage="1" showErrorMessage="1" prompt="La quantité accordée par le point Focal ne peut être supérieure à la somme du CMMa et la quantité commandée pour le trimestre._x000a_Merci de revoir la quantité dans la colonne O." sqref="O26:O49">
      <formula1>0</formula1>
      <formula2>+M26+N26</formula2>
    </dataValidation>
    <dataValidation type="whole" allowBlank="1" showInputMessage="1" showErrorMessage="1" prompt="La valeur ne peut pas être supérieure à 89_x000a_Si tel est le cas déteminer la quantité à commander directement à la colonne O_x000a_merci" sqref="J26">
      <formula1>0</formula1>
      <formula2>89</formula2>
    </dataValidation>
    <dataValidation type="list" allowBlank="1" showInputMessage="1" showErrorMessage="1" sqref="D21:F21">
      <formula1>typerapport2</formula1>
    </dataValidation>
    <dataValidation type="whole" operator="lessThanOrEqual" allowBlank="1" showInputMessage="1" showErrorMessage="1" promptTitle="instruction" prompt="La valeur de la cellule ne peut pas être supérieure à la quantité Totale inscrite dans la colonne D._x000a_Merci de vérifier." sqref="E26:E50">
      <formula1>D26</formula1>
    </dataValidation>
    <dataValidation type="whole" allowBlank="1" showInputMessage="1" showErrorMessage="1" prompt="La valeur ne peut pas être supérieure à 89_x000a_Si tel est le cas déteminer la quantité à commander directement à la colonne M._x000a_merci" sqref="J27:J50">
      <formula1>0</formula1>
      <formula2>89</formula2>
    </dataValidation>
    <dataValidation errorStyle="information" allowBlank="1" showInputMessage="1" showErrorMessage="1" errorTitle="Instruction" error="Saisissez le Texte en MAJUSCULE_x000a_Exemple: CMS AGOE_x000a_Merci" promptTitle="Instruction" prompt="Saisissez le Texte en MAJUSCULE_x000a_Exemple: CMS AGOE_x000a_Merci" sqref="D19:N19"/>
    <dataValidation type="date" errorStyle="warning" allowBlank="1" showInputMessage="1" showErrorMessage="1" promptTitle="Instruction" prompt="SVP Saisissez la date sous le format:_x000a_00/00/0000. exemple 15/09/2016,_x000a_Merci_x000a_" sqref="L21:P21">
      <formula1>42370</formula1>
      <formula2>44926</formula2>
    </dataValidation>
  </dataValidations>
  <pageMargins left="0.21" right="0.23622047244094491" top="0.74803149606299213" bottom="0.74803149606299213" header="0.31496062992125984" footer="0.31496062992125984"/>
  <pageSetup paperSize="9" scale="40" orientation="portrait" r:id="rId1"/>
  <headerFooter alignWithMargins="0">
    <oddFooter>&amp;C&amp;"Arial,Gras"PNLS /IST, Avenue des Armées, -05 BP 424 Lomé –Togo ; Tel 22 20 94 39 Fax : 22 20 94 36    Site Web : www.pnls.tg</oddFooter>
  </headerFooter>
  <drawing r:id="rId2"/>
</worksheet>
</file>

<file path=xl/worksheets/sheet9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rgb="FFFF0000"/>
  </sheetPr>
  <dimension ref="A1:W56"/>
  <sheetViews>
    <sheetView showGridLines="0" view="pageBreakPreview" topLeftCell="A5" zoomScale="70" zoomScaleNormal="70" zoomScaleSheetLayoutView="70" zoomScalePageLayoutView="50" workbookViewId="0">
      <selection activeCell="D19" sqref="D19:N19"/>
    </sheetView>
  </sheetViews>
  <sheetFormatPr baseColWidth="10" defaultColWidth="7.33203125" defaultRowHeight="13.8" x14ac:dyDescent="0.3"/>
  <cols>
    <col min="1" max="1" width="51.5546875" style="3" customWidth="1"/>
    <col min="2" max="14" width="11.5546875" style="3" customWidth="1"/>
    <col min="15" max="15" width="11.6640625" style="39" customWidth="1"/>
    <col min="16" max="16" width="17.5546875" style="3" customWidth="1"/>
    <col min="17" max="17" width="2.109375" style="62" customWidth="1"/>
    <col min="18" max="18" width="4.88671875" style="77" customWidth="1"/>
    <col min="19" max="20" width="7.44140625" style="77" bestFit="1" customWidth="1"/>
    <col min="21" max="21" width="7.88671875" style="78" bestFit="1" customWidth="1"/>
    <col min="22" max="22" width="33.33203125" style="77" customWidth="1"/>
    <col min="23" max="16384" width="7.33203125" style="3"/>
  </cols>
  <sheetData>
    <row r="1" spans="1:23" ht="17.25" customHeight="1" x14ac:dyDescent="0.3">
      <c r="A1" s="549" t="s">
        <v>452</v>
      </c>
      <c r="B1" s="549"/>
      <c r="C1" s="2"/>
      <c r="D1" s="2"/>
      <c r="E1"/>
      <c r="F1"/>
      <c r="G1"/>
      <c r="H1"/>
      <c r="I1"/>
      <c r="J1"/>
      <c r="N1" s="4" t="s">
        <v>1</v>
      </c>
      <c r="O1" s="5"/>
      <c r="R1" s="306"/>
      <c r="S1" s="69"/>
      <c r="T1" s="69"/>
      <c r="U1" s="69"/>
      <c r="V1" s="70"/>
      <c r="W1" s="69"/>
    </row>
    <row r="2" spans="1:23" ht="13.5" customHeight="1" x14ac:dyDescent="0.3">
      <c r="A2" s="1" t="s">
        <v>453</v>
      </c>
      <c r="B2" s="1"/>
      <c r="C2" s="2"/>
      <c r="D2" s="2"/>
      <c r="E2"/>
      <c r="F2"/>
      <c r="G2"/>
      <c r="H2"/>
      <c r="I2"/>
      <c r="J2"/>
      <c r="M2" s="4"/>
      <c r="N2" s="4" t="s">
        <v>3</v>
      </c>
      <c r="O2" s="5"/>
      <c r="R2" s="306"/>
      <c r="S2" s="69"/>
      <c r="T2" s="69"/>
      <c r="U2" s="69"/>
      <c r="V2" s="70"/>
      <c r="W2" s="69"/>
    </row>
    <row r="3" spans="1:23" ht="15.6" x14ac:dyDescent="0.3">
      <c r="A3" s="549" t="s">
        <v>454</v>
      </c>
      <c r="B3" s="549"/>
      <c r="C3" s="2"/>
      <c r="D3" s="2"/>
      <c r="E3"/>
      <c r="F3"/>
      <c r="G3"/>
      <c r="H3"/>
      <c r="I3"/>
      <c r="J3"/>
      <c r="K3" s="5"/>
      <c r="L3" s="5"/>
      <c r="M3" s="5"/>
      <c r="N3" s="5"/>
      <c r="O3" s="5"/>
      <c r="R3" s="306"/>
      <c r="S3" s="69"/>
      <c r="T3" s="69"/>
      <c r="U3" s="69"/>
      <c r="V3" s="70"/>
      <c r="W3" s="69"/>
    </row>
    <row r="4" spans="1:23" ht="33.6" customHeight="1" x14ac:dyDescent="0.3">
      <c r="A4" s="547" t="s">
        <v>455</v>
      </c>
      <c r="B4" s="548"/>
      <c r="C4" s="7"/>
      <c r="D4" s="7"/>
      <c r="E4" s="8"/>
      <c r="F4" s="8"/>
      <c r="G4" s="8"/>
      <c r="H4" s="8"/>
      <c r="I4" s="8"/>
      <c r="J4" s="8"/>
      <c r="K4" s="9"/>
      <c r="L4" s="9"/>
      <c r="M4" s="9"/>
      <c r="N4" s="9"/>
      <c r="O4" s="38"/>
      <c r="R4" s="306"/>
      <c r="S4" s="69"/>
      <c r="T4" s="69"/>
      <c r="U4" s="69"/>
      <c r="V4" s="70"/>
      <c r="W4" s="69"/>
    </row>
    <row r="5" spans="1:23" x14ac:dyDescent="0.3">
      <c r="B5" s="9"/>
      <c r="C5" s="9"/>
      <c r="D5" s="9"/>
      <c r="E5" s="9"/>
      <c r="F5" s="9"/>
      <c r="G5" s="9"/>
      <c r="H5" s="9"/>
      <c r="I5" s="9"/>
      <c r="J5" s="9"/>
      <c r="K5" s="9"/>
      <c r="L5" s="9"/>
      <c r="M5" s="9"/>
      <c r="N5" s="9"/>
      <c r="O5" s="38"/>
      <c r="R5" s="306"/>
      <c r="S5" s="69"/>
      <c r="T5" s="69"/>
      <c r="U5" s="69"/>
      <c r="V5" s="70"/>
      <c r="W5" s="69"/>
    </row>
    <row r="6" spans="1:23" ht="15.6" x14ac:dyDescent="0.3">
      <c r="A6" s="6" t="s">
        <v>232</v>
      </c>
      <c r="B6" s="9"/>
      <c r="C6" s="9"/>
      <c r="D6" s="9"/>
      <c r="E6" s="9"/>
      <c r="F6" s="9"/>
      <c r="G6" s="9"/>
      <c r="H6" s="9"/>
      <c r="I6" s="9"/>
      <c r="J6" s="9"/>
      <c r="K6" s="9"/>
      <c r="L6" s="9"/>
      <c r="M6" s="9"/>
      <c r="N6" s="9"/>
      <c r="O6" s="38"/>
      <c r="R6" s="306"/>
      <c r="S6" s="69"/>
      <c r="T6" s="69"/>
      <c r="U6" s="69"/>
      <c r="V6" s="70"/>
      <c r="W6" s="69"/>
    </row>
    <row r="7" spans="1:23" x14ac:dyDescent="0.3">
      <c r="A7" s="10"/>
      <c r="B7" s="9"/>
      <c r="C7" s="9"/>
      <c r="D7" s="9"/>
      <c r="E7" s="9"/>
      <c r="F7" s="9"/>
      <c r="G7" s="9"/>
      <c r="H7" s="9"/>
      <c r="I7" s="9"/>
      <c r="J7" s="9"/>
      <c r="K7" s="9"/>
      <c r="L7" s="9"/>
      <c r="M7" s="9"/>
      <c r="N7" s="9"/>
      <c r="O7" s="38"/>
      <c r="R7" s="69"/>
      <c r="S7" s="69"/>
      <c r="T7" s="69"/>
      <c r="U7" s="70"/>
      <c r="V7" s="69"/>
    </row>
    <row r="8" spans="1:23" x14ac:dyDescent="0.3">
      <c r="A8" s="10"/>
      <c r="B8" s="9"/>
      <c r="C8" s="9"/>
      <c r="D8" s="9"/>
      <c r="E8" s="9"/>
      <c r="F8" s="9"/>
      <c r="G8" s="9"/>
      <c r="H8" s="9"/>
      <c r="I8" s="9"/>
      <c r="J8" s="9"/>
      <c r="K8" s="9"/>
      <c r="L8" s="9"/>
      <c r="M8" s="9"/>
      <c r="N8" s="9"/>
      <c r="O8" s="38"/>
      <c r="R8" s="69"/>
      <c r="S8" s="69"/>
      <c r="T8" s="69"/>
      <c r="U8" s="70"/>
      <c r="V8" s="69"/>
    </row>
    <row r="9" spans="1:23" ht="17.25" customHeight="1" x14ac:dyDescent="0.3">
      <c r="A9" s="10"/>
      <c r="B9" s="9"/>
      <c r="C9" s="9"/>
      <c r="D9" s="9"/>
      <c r="E9" s="9"/>
      <c r="F9" s="9"/>
      <c r="G9" s="9"/>
      <c r="H9" s="9"/>
      <c r="I9" s="9"/>
      <c r="J9" s="9"/>
      <c r="K9" s="9"/>
      <c r="L9" s="9"/>
      <c r="M9" s="9"/>
      <c r="N9" s="9"/>
      <c r="O9" s="38"/>
      <c r="R9" s="69"/>
      <c r="S9" s="69"/>
      <c r="T9" s="69"/>
      <c r="U9" s="70"/>
      <c r="V9" s="69"/>
    </row>
    <row r="10" spans="1:23" ht="0.75" customHeight="1" x14ac:dyDescent="0.3">
      <c r="R10" s="69"/>
      <c r="S10" s="69"/>
      <c r="T10" s="69"/>
      <c r="U10" s="70"/>
      <c r="V10" s="69"/>
    </row>
    <row r="11" spans="1:23" ht="21" customHeight="1" x14ac:dyDescent="0.3">
      <c r="A11" s="555" t="s">
        <v>263</v>
      </c>
      <c r="B11" s="555"/>
      <c r="C11" s="555"/>
      <c r="D11" s="555"/>
      <c r="E11" s="555"/>
      <c r="F11" s="555"/>
      <c r="G11" s="555"/>
      <c r="H11" s="555"/>
      <c r="I11" s="555"/>
      <c r="J11" s="555"/>
      <c r="K11" s="555"/>
      <c r="L11" s="555"/>
      <c r="M11" s="555"/>
      <c r="N11" s="555"/>
      <c r="O11" s="555"/>
      <c r="P11" s="40"/>
      <c r="R11" s="69"/>
      <c r="S11" s="69"/>
      <c r="T11" s="69"/>
      <c r="U11" s="70"/>
      <c r="V11" s="69"/>
    </row>
    <row r="12" spans="1:23" ht="3.75" customHeight="1" x14ac:dyDescent="0.3">
      <c r="A12" s="11"/>
      <c r="B12" s="11"/>
      <c r="C12" s="11"/>
      <c r="D12" s="11"/>
      <c r="E12" s="11"/>
      <c r="F12" s="11"/>
      <c r="G12" s="11"/>
      <c r="H12" s="11"/>
      <c r="I12" s="11"/>
      <c r="J12" s="11"/>
      <c r="K12" s="11"/>
      <c r="L12" s="11"/>
      <c r="M12" s="11"/>
      <c r="N12" s="11"/>
      <c r="O12" s="11"/>
      <c r="R12" s="69"/>
      <c r="S12" s="69"/>
      <c r="T12" s="69"/>
      <c r="U12" s="70"/>
      <c r="V12" s="69"/>
    </row>
    <row r="13" spans="1:23" s="42" customFormat="1" ht="20.25" hidden="1" customHeight="1" thickBot="1" x14ac:dyDescent="0.35">
      <c r="A13" s="434" t="s">
        <v>5</v>
      </c>
      <c r="B13" s="556">
        <f>'Info District'!G11</f>
        <v>2025</v>
      </c>
      <c r="C13" s="557"/>
      <c r="E13" s="550"/>
      <c r="F13" s="550"/>
      <c r="G13" s="550"/>
      <c r="H13" s="550"/>
      <c r="I13" s="550"/>
      <c r="J13" s="554"/>
      <c r="Q13" s="63"/>
      <c r="R13" s="71"/>
      <c r="S13" s="71"/>
      <c r="T13" s="71"/>
      <c r="U13" s="72"/>
      <c r="V13" s="71"/>
    </row>
    <row r="14" spans="1:23" s="42" customFormat="1" ht="7.5" hidden="1" customHeight="1" thickBot="1" x14ac:dyDescent="0.35">
      <c r="A14" s="434"/>
      <c r="B14" s="13"/>
      <c r="C14" s="13"/>
      <c r="D14" s="13"/>
      <c r="O14" s="15"/>
      <c r="Q14" s="63"/>
      <c r="R14" s="71"/>
      <c r="S14" s="71"/>
      <c r="T14" s="71"/>
      <c r="U14" s="72"/>
      <c r="V14" s="71"/>
    </row>
    <row r="15" spans="1:23" s="42" customFormat="1" ht="16.5" hidden="1" customHeight="1" thickBot="1" x14ac:dyDescent="0.35">
      <c r="A15" s="434" t="s">
        <v>7</v>
      </c>
      <c r="B15" s="558" t="str">
        <f>'Info District'!G12</f>
        <v>PLATEAUX</v>
      </c>
      <c r="C15" s="559"/>
      <c r="D15" s="550" t="s">
        <v>8</v>
      </c>
      <c r="E15" s="550"/>
      <c r="F15" s="550"/>
      <c r="G15" s="551" t="str">
        <f>'Info District'!G13</f>
        <v>Agou</v>
      </c>
      <c r="H15" s="552"/>
      <c r="I15" s="553"/>
      <c r="L15" s="11"/>
      <c r="M15" s="11"/>
      <c r="N15" s="11"/>
      <c r="O15" s="11"/>
      <c r="P15" s="11"/>
      <c r="Q15" s="63"/>
      <c r="R15" s="71"/>
      <c r="S15" s="71"/>
      <c r="T15" s="71"/>
      <c r="U15" s="73"/>
      <c r="V15" s="71"/>
    </row>
    <row r="16" spans="1:23" s="42" customFormat="1" ht="3.75" hidden="1" customHeight="1" thickBot="1" x14ac:dyDescent="0.35">
      <c r="A16" s="139"/>
      <c r="B16" s="15"/>
      <c r="C16" s="15"/>
      <c r="D16" s="15"/>
      <c r="E16" s="15"/>
      <c r="K16" s="15"/>
      <c r="L16" s="15"/>
      <c r="M16" s="15"/>
      <c r="O16" s="15"/>
      <c r="Q16" s="63"/>
      <c r="R16" s="71"/>
      <c r="S16" s="71"/>
      <c r="T16" s="71"/>
      <c r="U16" s="72"/>
      <c r="V16" s="71"/>
    </row>
    <row r="17" spans="1:23" s="42" customFormat="1" ht="18" hidden="1" customHeight="1" thickBot="1" x14ac:dyDescent="0.35">
      <c r="A17" s="434" t="s">
        <v>9</v>
      </c>
      <c r="B17" s="556" t="str">
        <f>'Info District'!G17</f>
        <v>Avril à Juin 2025</v>
      </c>
      <c r="C17" s="560"/>
      <c r="D17" s="560"/>
      <c r="E17" s="557"/>
      <c r="G17" s="550" t="s">
        <v>11</v>
      </c>
      <c r="H17" s="550"/>
      <c r="I17" s="550"/>
      <c r="J17" s="550"/>
      <c r="K17" s="554"/>
      <c r="L17" s="551" t="str">
        <f>'Info District'!G18</f>
        <v>Juillet à Septembre 2025</v>
      </c>
      <c r="M17" s="552"/>
      <c r="N17" s="552"/>
      <c r="O17" s="552"/>
      <c r="P17" s="553"/>
      <c r="Q17" s="63"/>
      <c r="R17" s="71"/>
      <c r="S17" s="71"/>
      <c r="T17" s="71"/>
      <c r="U17" s="72"/>
      <c r="V17" s="71"/>
    </row>
    <row r="18" spans="1:23" s="9" customFormat="1" ht="6" customHeight="1" thickBot="1" x14ac:dyDescent="0.3">
      <c r="B18" s="43"/>
      <c r="C18" s="43"/>
      <c r="D18" s="43"/>
      <c r="E18" s="44"/>
      <c r="F18" s="43"/>
      <c r="G18" s="45"/>
      <c r="H18" s="45"/>
      <c r="I18" s="45"/>
      <c r="J18" s="45"/>
      <c r="K18" s="45"/>
      <c r="L18" s="45"/>
      <c r="M18" s="45"/>
      <c r="O18" s="38"/>
      <c r="Q18" s="64"/>
      <c r="R18" s="74"/>
      <c r="S18" s="74"/>
      <c r="T18" s="74"/>
      <c r="U18" s="75"/>
      <c r="V18" s="74"/>
    </row>
    <row r="19" spans="1:23" s="9" customFormat="1" ht="31.5" customHeight="1" thickBot="1" x14ac:dyDescent="0.35">
      <c r="A19" s="532" t="s">
        <v>12</v>
      </c>
      <c r="B19" s="532"/>
      <c r="C19" s="533"/>
      <c r="D19" s="575"/>
      <c r="E19" s="576"/>
      <c r="F19" s="576"/>
      <c r="G19" s="576"/>
      <c r="H19" s="576"/>
      <c r="I19" s="576"/>
      <c r="J19" s="576"/>
      <c r="K19" s="576"/>
      <c r="L19" s="576"/>
      <c r="M19" s="576"/>
      <c r="N19" s="577"/>
      <c r="O19" s="11"/>
      <c r="P19" s="464" t="str">
        <f>'Info District'!H17</f>
        <v>T2</v>
      </c>
      <c r="Q19" s="65"/>
      <c r="R19" s="535" t="s">
        <v>96</v>
      </c>
      <c r="S19" s="536"/>
      <c r="T19" s="536"/>
      <c r="U19" s="536"/>
      <c r="V19" s="537"/>
    </row>
    <row r="20" spans="1:23" s="9" customFormat="1" ht="8.25" customHeight="1" thickBot="1" x14ac:dyDescent="0.35">
      <c r="A20" s="12"/>
      <c r="B20" s="12"/>
      <c r="C20" s="12"/>
      <c r="D20" s="12"/>
      <c r="E20" s="12"/>
      <c r="F20" s="12"/>
      <c r="G20" s="13"/>
      <c r="H20" s="13"/>
      <c r="I20" s="13"/>
      <c r="J20" s="13"/>
      <c r="K20" s="13"/>
      <c r="L20" s="14"/>
      <c r="M20" s="14"/>
      <c r="N20" s="14"/>
      <c r="O20" s="14"/>
      <c r="Q20" s="64"/>
      <c r="R20" s="146"/>
      <c r="S20" s="74"/>
      <c r="T20" s="74"/>
      <c r="U20" s="76"/>
      <c r="V20" s="147"/>
    </row>
    <row r="21" spans="1:23" s="9" customFormat="1" ht="30.75" customHeight="1" thickBot="1" x14ac:dyDescent="0.35">
      <c r="A21" s="564" t="s">
        <v>6</v>
      </c>
      <c r="B21" s="564"/>
      <c r="C21" s="564"/>
      <c r="D21" s="565"/>
      <c r="E21" s="566"/>
      <c r="F21" s="566"/>
      <c r="G21" s="566"/>
      <c r="H21" s="567"/>
      <c r="I21" s="12"/>
      <c r="K21" s="230" t="s">
        <v>338</v>
      </c>
      <c r="O21" s="571"/>
      <c r="P21" s="572"/>
      <c r="Q21" s="64"/>
      <c r="R21" s="146"/>
      <c r="S21" s="74"/>
      <c r="T21" s="74"/>
      <c r="U21" s="76"/>
      <c r="V21" s="147"/>
    </row>
    <row r="22" spans="1:23" s="9" customFormat="1" ht="9" customHeight="1" thickBot="1" x14ac:dyDescent="0.35">
      <c r="A22" s="12"/>
      <c r="B22" s="12"/>
      <c r="C22" s="12"/>
      <c r="D22" s="12"/>
      <c r="E22" s="12"/>
      <c r="F22" s="12"/>
      <c r="G22" s="13"/>
      <c r="H22" s="13"/>
      <c r="I22" s="13"/>
      <c r="J22" s="13"/>
      <c r="K22" s="13"/>
      <c r="L22" s="14"/>
      <c r="M22" s="14"/>
      <c r="N22" s="14"/>
      <c r="O22" s="14"/>
      <c r="Q22" s="64"/>
      <c r="R22" s="146"/>
      <c r="S22" s="74"/>
      <c r="T22" s="74"/>
      <c r="U22" s="76"/>
      <c r="V22" s="147"/>
    </row>
    <row r="23" spans="1:23" s="9" customFormat="1" ht="30" customHeight="1" thickBot="1" x14ac:dyDescent="0.35">
      <c r="A23" s="532" t="s">
        <v>240</v>
      </c>
      <c r="B23" s="532"/>
      <c r="C23" s="533"/>
      <c r="D23" s="568" t="s">
        <v>265</v>
      </c>
      <c r="E23" s="569"/>
      <c r="F23" s="570"/>
      <c r="H23" s="229"/>
      <c r="I23" s="573" t="s">
        <v>337</v>
      </c>
      <c r="J23" s="573"/>
      <c r="K23" s="573"/>
      <c r="L23" s="573"/>
      <c r="M23" s="573"/>
      <c r="N23" s="574"/>
      <c r="O23" s="562"/>
      <c r="P23" s="563"/>
      <c r="Q23" s="64"/>
      <c r="R23" s="146"/>
      <c r="S23" s="74"/>
      <c r="T23" s="74"/>
      <c r="U23" s="76"/>
      <c r="V23" s="147"/>
    </row>
    <row r="24" spans="1:23" s="9" customFormat="1" ht="6" customHeight="1" x14ac:dyDescent="0.3">
      <c r="A24" s="12"/>
      <c r="B24" s="12"/>
      <c r="C24" s="12"/>
      <c r="D24" s="12"/>
      <c r="E24" s="12"/>
      <c r="F24" s="12"/>
      <c r="G24" s="13"/>
      <c r="H24" s="15"/>
      <c r="I24" s="15"/>
      <c r="J24" s="15"/>
      <c r="K24" s="13"/>
      <c r="L24" s="14"/>
      <c r="M24" s="14"/>
      <c r="N24" s="14"/>
      <c r="O24" s="14"/>
      <c r="Q24" s="64"/>
      <c r="R24" s="146"/>
      <c r="S24" s="74"/>
      <c r="T24" s="74"/>
      <c r="U24" s="76"/>
      <c r="V24" s="147"/>
    </row>
    <row r="25" spans="1:23" s="9" customFormat="1" ht="4.5" customHeight="1" thickBot="1" x14ac:dyDescent="0.35">
      <c r="A25" s="12"/>
      <c r="B25" s="12"/>
      <c r="C25" s="12"/>
      <c r="D25" s="12"/>
      <c r="E25" s="12"/>
      <c r="F25" s="12"/>
      <c r="G25" s="13"/>
      <c r="H25" s="13"/>
      <c r="I25" s="13"/>
      <c r="J25" s="13"/>
      <c r="K25" s="13"/>
      <c r="L25" s="14"/>
      <c r="M25" s="14"/>
      <c r="N25" s="14"/>
      <c r="O25" s="14"/>
      <c r="Q25" s="64"/>
      <c r="R25" s="146"/>
      <c r="S25" s="74"/>
      <c r="T25" s="74"/>
      <c r="U25" s="76"/>
      <c r="V25" s="147"/>
    </row>
    <row r="26" spans="1:23" ht="76.5" customHeight="1" thickBot="1" x14ac:dyDescent="0.35">
      <c r="A26" s="541" t="s">
        <v>13</v>
      </c>
      <c r="B26" s="16" t="s">
        <v>14</v>
      </c>
      <c r="C26" s="108" t="s">
        <v>15</v>
      </c>
      <c r="D26" s="118" t="s">
        <v>16</v>
      </c>
      <c r="E26" s="117" t="s">
        <v>17</v>
      </c>
      <c r="F26" s="16" t="s">
        <v>18</v>
      </c>
      <c r="G26" s="16" t="s">
        <v>233</v>
      </c>
      <c r="H26" s="16" t="s">
        <v>234</v>
      </c>
      <c r="I26" s="16" t="s">
        <v>19</v>
      </c>
      <c r="J26" s="16" t="s">
        <v>20</v>
      </c>
      <c r="K26" s="108" t="s">
        <v>21</v>
      </c>
      <c r="L26" s="136" t="s">
        <v>22</v>
      </c>
      <c r="M26" s="137" t="s">
        <v>236</v>
      </c>
      <c r="N26" s="138" t="s">
        <v>23</v>
      </c>
      <c r="O26" s="109" t="s">
        <v>39</v>
      </c>
      <c r="P26" s="16" t="s">
        <v>40</v>
      </c>
      <c r="R26" s="148" t="s">
        <v>237</v>
      </c>
      <c r="S26" s="140" t="s">
        <v>93</v>
      </c>
      <c r="T26" s="140" t="s">
        <v>239</v>
      </c>
      <c r="U26" s="140" t="s">
        <v>238</v>
      </c>
      <c r="V26" s="149" t="s">
        <v>97</v>
      </c>
    </row>
    <row r="27" spans="1:23" s="47" customFormat="1" ht="21.75" customHeight="1" thickBot="1" x14ac:dyDescent="0.35">
      <c r="A27" s="542"/>
      <c r="B27" s="46" t="s">
        <v>24</v>
      </c>
      <c r="C27" s="46" t="s">
        <v>25</v>
      </c>
      <c r="D27" s="112" t="s">
        <v>26</v>
      </c>
      <c r="E27" s="46" t="s">
        <v>27</v>
      </c>
      <c r="F27" s="46"/>
      <c r="G27" s="46" t="s">
        <v>28</v>
      </c>
      <c r="H27" s="46"/>
      <c r="I27" s="46" t="s">
        <v>29</v>
      </c>
      <c r="J27" s="46"/>
      <c r="K27" s="131" t="s">
        <v>235</v>
      </c>
      <c r="L27" s="133"/>
      <c r="M27" s="134"/>
      <c r="N27" s="135"/>
      <c r="O27" s="132" t="s">
        <v>30</v>
      </c>
      <c r="P27" s="46"/>
      <c r="Q27" s="66"/>
      <c r="R27" s="150"/>
      <c r="S27" s="67" t="s">
        <v>94</v>
      </c>
      <c r="T27" s="67" t="s">
        <v>95</v>
      </c>
      <c r="U27" s="94"/>
      <c r="V27" s="151" t="str">
        <f>IF(J28&lt;=0,"",IF(J28=90,$W$28))</f>
        <v/>
      </c>
      <c r="W27" s="37" t="s">
        <v>98</v>
      </c>
    </row>
    <row r="28" spans="1:23" ht="49.5" customHeight="1" x14ac:dyDescent="0.3">
      <c r="A28" s="231" t="str">
        <f>CDT!B26</f>
        <v>Artéméther-Luméfantrine 6cp (AL)</v>
      </c>
      <c r="B28" s="79"/>
      <c r="C28" s="110"/>
      <c r="D28" s="120" t="str">
        <f>IF(B28&lt;&gt;"",B28+C28,"")</f>
        <v/>
      </c>
      <c r="E28" s="119"/>
      <c r="F28" s="79"/>
      <c r="G28" s="79"/>
      <c r="H28" s="79"/>
      <c r="I28" s="79"/>
      <c r="J28" s="79"/>
      <c r="K28" s="110"/>
      <c r="L28" s="431" t="str">
        <f>IF(B28&lt;&gt;"",IF(J28=0,E28,((E28*90)/(90-J28))),"0")</f>
        <v>0</v>
      </c>
      <c r="M28" s="428" t="str">
        <f>IF(B28&lt;&gt;"",((E28/R28)*30),"0")</f>
        <v>0</v>
      </c>
      <c r="N28" s="250" t="str">
        <f>IF(B28&lt;&gt;"",IF(J28=0,((E28+L28)-K28),((M28*6)-K28)),"0")</f>
        <v>0</v>
      </c>
      <c r="O28" s="251"/>
      <c r="P28" s="81"/>
      <c r="R28" s="152">
        <f>(90-J28)</f>
        <v>90</v>
      </c>
      <c r="S28" s="68" t="e">
        <f>D28-(E28+G28+I28+H28)</f>
        <v>#VALUE!</v>
      </c>
      <c r="T28" s="68" t="e">
        <f>K28-S28</f>
        <v>#VALUE!</v>
      </c>
      <c r="U28" s="95">
        <v>6</v>
      </c>
      <c r="V28" s="153" t="e">
        <f t="shared" ref="V28:V52" si="0">IF(T28=0,"",$W$27)</f>
        <v>#VALUE!</v>
      </c>
      <c r="W28" s="37" t="s">
        <v>203</v>
      </c>
    </row>
    <row r="29" spans="1:23" ht="45" customHeight="1" x14ac:dyDescent="0.3">
      <c r="A29" s="231" t="str">
        <f>CDT!B27</f>
        <v>Artéméther-Luméfantrine 12cp (AL)</v>
      </c>
      <c r="B29" s="79"/>
      <c r="C29" s="110"/>
      <c r="D29" s="121" t="str">
        <f t="shared" ref="D29:D36" si="1">IF(B29&lt;&gt;"",B29+C29,"")</f>
        <v/>
      </c>
      <c r="E29" s="119"/>
      <c r="F29" s="79"/>
      <c r="G29" s="79"/>
      <c r="H29" s="79"/>
      <c r="I29" s="79"/>
      <c r="J29" s="79"/>
      <c r="K29" s="110"/>
      <c r="L29" s="431" t="str">
        <f t="shared" ref="L29:L36" si="2">IF(B29&lt;&gt;"",IF(J29=0,E29,((E29*90)/(90-J29))),"0")</f>
        <v>0</v>
      </c>
      <c r="M29" s="428" t="str">
        <f t="shared" ref="M29:M36" si="3">IF(B29&lt;&gt;"",((E29/R29)*30),"0")</f>
        <v>0</v>
      </c>
      <c r="N29" s="250" t="str">
        <f t="shared" ref="N29:N36" si="4">IF(B29&lt;&gt;"",IF(J29=0,((E29+L29)-K29),((M29*6)-K29)),"0")</f>
        <v>0</v>
      </c>
      <c r="O29" s="251"/>
      <c r="P29" s="81"/>
      <c r="R29" s="152">
        <f t="shared" ref="R29:R50" si="5">(90-J29)</f>
        <v>90</v>
      </c>
      <c r="S29" s="68" t="e">
        <f t="shared" ref="S29:S49" si="6">D29-(E29+G29+I29+H29)</f>
        <v>#VALUE!</v>
      </c>
      <c r="T29" s="68" t="e">
        <f t="shared" ref="T29:T50" si="7">K29-S29</f>
        <v>#VALUE!</v>
      </c>
      <c r="U29" s="95">
        <v>12</v>
      </c>
      <c r="V29" s="153" t="e">
        <f t="shared" si="0"/>
        <v>#VALUE!</v>
      </c>
    </row>
    <row r="30" spans="1:23" ht="49.5" customHeight="1" x14ac:dyDescent="0.3">
      <c r="A30" s="231" t="str">
        <f>CDT!B28</f>
        <v>Artéméther-Luméfantrine 18cp (AL)</v>
      </c>
      <c r="B30" s="79"/>
      <c r="C30" s="110"/>
      <c r="D30" s="121" t="str">
        <f t="shared" si="1"/>
        <v/>
      </c>
      <c r="E30" s="119"/>
      <c r="F30" s="79"/>
      <c r="G30" s="79"/>
      <c r="H30" s="79"/>
      <c r="I30" s="79"/>
      <c r="J30" s="79"/>
      <c r="K30" s="110"/>
      <c r="L30" s="431" t="str">
        <f t="shared" si="2"/>
        <v>0</v>
      </c>
      <c r="M30" s="428" t="str">
        <f t="shared" si="3"/>
        <v>0</v>
      </c>
      <c r="N30" s="250" t="str">
        <f t="shared" si="4"/>
        <v>0</v>
      </c>
      <c r="O30" s="251"/>
      <c r="P30" s="81"/>
      <c r="R30" s="152">
        <f t="shared" si="5"/>
        <v>90</v>
      </c>
      <c r="S30" s="68" t="e">
        <f t="shared" si="6"/>
        <v>#VALUE!</v>
      </c>
      <c r="T30" s="68" t="e">
        <f t="shared" si="7"/>
        <v>#VALUE!</v>
      </c>
      <c r="U30" s="95">
        <v>18</v>
      </c>
      <c r="V30" s="153" t="e">
        <f t="shared" si="0"/>
        <v>#VALUE!</v>
      </c>
    </row>
    <row r="31" spans="1:23" ht="49.5" customHeight="1" x14ac:dyDescent="0.3">
      <c r="A31" s="231" t="str">
        <f>CDT!B29</f>
        <v>Artéméther-Luméfantrine 24cp (AL)</v>
      </c>
      <c r="B31" s="79"/>
      <c r="C31" s="110"/>
      <c r="D31" s="121" t="str">
        <f t="shared" si="1"/>
        <v/>
      </c>
      <c r="E31" s="119"/>
      <c r="F31" s="79"/>
      <c r="G31" s="79"/>
      <c r="H31" s="79"/>
      <c r="I31" s="79"/>
      <c r="J31" s="79"/>
      <c r="K31" s="110"/>
      <c r="L31" s="431" t="str">
        <f t="shared" si="2"/>
        <v>0</v>
      </c>
      <c r="M31" s="428" t="str">
        <f t="shared" si="3"/>
        <v>0</v>
      </c>
      <c r="N31" s="250" t="str">
        <f t="shared" si="4"/>
        <v>0</v>
      </c>
      <c r="O31" s="251"/>
      <c r="P31" s="81"/>
      <c r="R31" s="152">
        <f t="shared" si="5"/>
        <v>90</v>
      </c>
      <c r="S31" s="68" t="e">
        <f t="shared" si="6"/>
        <v>#VALUE!</v>
      </c>
      <c r="T31" s="68" t="e">
        <f t="shared" si="7"/>
        <v>#VALUE!</v>
      </c>
      <c r="U31" s="95">
        <v>24</v>
      </c>
      <c r="V31" s="153" t="e">
        <f t="shared" si="0"/>
        <v>#VALUE!</v>
      </c>
    </row>
    <row r="32" spans="1:23" ht="50.25" hidden="1" customHeight="1" x14ac:dyDescent="0.3">
      <c r="A32" s="17" t="str">
        <f>CDT!B30</f>
        <v>Artéméther injectable 40 mg</v>
      </c>
      <c r="B32" s="79"/>
      <c r="C32" s="110"/>
      <c r="D32" s="121" t="str">
        <f t="shared" si="1"/>
        <v/>
      </c>
      <c r="E32" s="119"/>
      <c r="F32" s="79"/>
      <c r="G32" s="79"/>
      <c r="H32" s="79"/>
      <c r="I32" s="79"/>
      <c r="J32" s="79"/>
      <c r="K32" s="110"/>
      <c r="L32" s="431" t="str">
        <f t="shared" si="2"/>
        <v>0</v>
      </c>
      <c r="M32" s="428" t="str">
        <f t="shared" si="3"/>
        <v>0</v>
      </c>
      <c r="N32" s="250" t="str">
        <f t="shared" si="4"/>
        <v>0</v>
      </c>
      <c r="O32" s="251"/>
      <c r="P32" s="79"/>
      <c r="R32" s="152">
        <f t="shared" si="5"/>
        <v>90</v>
      </c>
      <c r="S32" s="68" t="e">
        <f t="shared" si="6"/>
        <v>#VALUE!</v>
      </c>
      <c r="T32" s="68" t="e">
        <f t="shared" si="7"/>
        <v>#VALUE!</v>
      </c>
      <c r="U32" s="95">
        <v>1</v>
      </c>
      <c r="V32" s="153" t="e">
        <f t="shared" si="0"/>
        <v>#VALUE!</v>
      </c>
    </row>
    <row r="33" spans="1:22" ht="50.25" hidden="1" customHeight="1" x14ac:dyDescent="0.3">
      <c r="A33" s="17" t="str">
        <f>CDT!B31</f>
        <v>Artéméther injectable 80 mg</v>
      </c>
      <c r="B33" s="79"/>
      <c r="C33" s="110"/>
      <c r="D33" s="121" t="str">
        <f t="shared" si="1"/>
        <v/>
      </c>
      <c r="E33" s="119"/>
      <c r="F33" s="79"/>
      <c r="G33" s="79"/>
      <c r="H33" s="79"/>
      <c r="I33" s="79"/>
      <c r="J33" s="79"/>
      <c r="K33" s="110"/>
      <c r="L33" s="431" t="str">
        <f t="shared" si="2"/>
        <v>0</v>
      </c>
      <c r="M33" s="428" t="str">
        <f t="shared" si="3"/>
        <v>0</v>
      </c>
      <c r="N33" s="250" t="str">
        <f t="shared" si="4"/>
        <v>0</v>
      </c>
      <c r="O33" s="251"/>
      <c r="P33" s="79"/>
      <c r="R33" s="152">
        <f t="shared" si="5"/>
        <v>90</v>
      </c>
      <c r="S33" s="68" t="e">
        <f t="shared" si="6"/>
        <v>#VALUE!</v>
      </c>
      <c r="T33" s="68" t="e">
        <f t="shared" si="7"/>
        <v>#VALUE!</v>
      </c>
      <c r="U33" s="95">
        <v>1</v>
      </c>
      <c r="V33" s="153" t="e">
        <f t="shared" si="0"/>
        <v>#VALUE!</v>
      </c>
    </row>
    <row r="34" spans="1:22" ht="50.25" hidden="1" customHeight="1" x14ac:dyDescent="0.3">
      <c r="A34" s="17" t="str">
        <f>CDT!B32</f>
        <v>Artésunate injectable 60 mg</v>
      </c>
      <c r="B34" s="79"/>
      <c r="C34" s="110"/>
      <c r="D34" s="121" t="str">
        <f t="shared" si="1"/>
        <v/>
      </c>
      <c r="E34" s="119"/>
      <c r="F34" s="79"/>
      <c r="G34" s="79"/>
      <c r="H34" s="79"/>
      <c r="I34" s="79"/>
      <c r="J34" s="79"/>
      <c r="K34" s="110"/>
      <c r="L34" s="431" t="str">
        <f t="shared" si="2"/>
        <v>0</v>
      </c>
      <c r="M34" s="428" t="str">
        <f t="shared" si="3"/>
        <v>0</v>
      </c>
      <c r="N34" s="250" t="str">
        <f t="shared" si="4"/>
        <v>0</v>
      </c>
      <c r="O34" s="251"/>
      <c r="P34" s="79"/>
      <c r="R34" s="152">
        <f t="shared" si="5"/>
        <v>90</v>
      </c>
      <c r="S34" s="68" t="e">
        <f t="shared" si="6"/>
        <v>#VALUE!</v>
      </c>
      <c r="T34" s="68" t="e">
        <f t="shared" si="7"/>
        <v>#VALUE!</v>
      </c>
      <c r="U34" s="95">
        <v>1</v>
      </c>
      <c r="V34" s="153" t="e">
        <f t="shared" si="0"/>
        <v>#VALUE!</v>
      </c>
    </row>
    <row r="35" spans="1:22" ht="50.25" hidden="1" customHeight="1" x14ac:dyDescent="0.3">
      <c r="A35" s="17" t="str">
        <f>CDT!B33</f>
        <v xml:space="preserve"> Sulfadoxine Pyriméthamine:  (SP)</v>
      </c>
      <c r="B35" s="79"/>
      <c r="C35" s="110"/>
      <c r="D35" s="121" t="str">
        <f t="shared" si="1"/>
        <v/>
      </c>
      <c r="E35" s="119"/>
      <c r="F35" s="79"/>
      <c r="G35" s="79"/>
      <c r="H35" s="79"/>
      <c r="I35" s="79"/>
      <c r="J35" s="79"/>
      <c r="K35" s="110"/>
      <c r="L35" s="431" t="str">
        <f t="shared" si="2"/>
        <v>0</v>
      </c>
      <c r="M35" s="428" t="str">
        <f t="shared" si="3"/>
        <v>0</v>
      </c>
      <c r="N35" s="250" t="str">
        <f t="shared" si="4"/>
        <v>0</v>
      </c>
      <c r="O35" s="251"/>
      <c r="P35" s="79"/>
      <c r="R35" s="152">
        <f t="shared" si="5"/>
        <v>90</v>
      </c>
      <c r="S35" s="68" t="e">
        <f t="shared" si="6"/>
        <v>#VALUE!</v>
      </c>
      <c r="T35" s="68" t="e">
        <f t="shared" si="7"/>
        <v>#VALUE!</v>
      </c>
      <c r="U35" s="95">
        <v>3</v>
      </c>
      <c r="V35" s="153" t="e">
        <f t="shared" si="0"/>
        <v>#VALUE!</v>
      </c>
    </row>
    <row r="36" spans="1:22" ht="45.75" customHeight="1" thickBot="1" x14ac:dyDescent="0.35">
      <c r="A36" s="231" t="str">
        <f>CDT!B34</f>
        <v>Test de Diagnostic Rapide  : (TDR)</v>
      </c>
      <c r="B36" s="79"/>
      <c r="C36" s="110"/>
      <c r="D36" s="305" t="str">
        <f t="shared" si="1"/>
        <v/>
      </c>
      <c r="E36" s="119"/>
      <c r="F36" s="79"/>
      <c r="G36" s="79"/>
      <c r="H36" s="79"/>
      <c r="I36" s="79"/>
      <c r="J36" s="79"/>
      <c r="K36" s="110"/>
      <c r="L36" s="431" t="str">
        <f t="shared" si="2"/>
        <v>0</v>
      </c>
      <c r="M36" s="428" t="str">
        <f t="shared" si="3"/>
        <v>0</v>
      </c>
      <c r="N36" s="250" t="str">
        <f t="shared" si="4"/>
        <v>0</v>
      </c>
      <c r="O36" s="251"/>
      <c r="P36" s="79"/>
      <c r="R36" s="152">
        <f t="shared" si="5"/>
        <v>90</v>
      </c>
      <c r="S36" s="68" t="e">
        <f t="shared" si="6"/>
        <v>#VALUE!</v>
      </c>
      <c r="T36" s="68" t="e">
        <f t="shared" si="7"/>
        <v>#VALUE!</v>
      </c>
      <c r="U36" s="95">
        <v>1</v>
      </c>
      <c r="V36" s="153" t="e">
        <f t="shared" si="0"/>
        <v>#VALUE!</v>
      </c>
    </row>
    <row r="37" spans="1:22" ht="34.5" hidden="1" customHeight="1" x14ac:dyDescent="0.3">
      <c r="A37" s="17" t="str">
        <f>CDT!B35</f>
        <v>Moustiquaire à Imprégnation Durable: (MID)</v>
      </c>
      <c r="B37" s="79"/>
      <c r="C37" s="110"/>
      <c r="D37" s="304">
        <f t="shared" ref="D37:D50" si="8">B37+C37</f>
        <v>0</v>
      </c>
      <c r="E37" s="119"/>
      <c r="F37" s="79"/>
      <c r="G37" s="79"/>
      <c r="H37" s="79"/>
      <c r="I37" s="79"/>
      <c r="J37" s="79"/>
      <c r="K37" s="110"/>
      <c r="L37" s="113">
        <f t="shared" ref="L37:L50" si="9">IF(J37=0,E37,((D37*90)/(90-J37)))</f>
        <v>0</v>
      </c>
      <c r="M37" s="55">
        <f t="shared" ref="M37:M50" si="10">(E37/R37)*30</f>
        <v>0</v>
      </c>
      <c r="N37" s="114">
        <f t="shared" ref="N37:N49" si="11">IF(J37=0,((E37+L37)-K37),((L37*2)-K37))</f>
        <v>0</v>
      </c>
      <c r="O37" s="111" t="str">
        <f t="shared" ref="O37:O50" si="12">IF(N37=0,"0",N37)</f>
        <v>0</v>
      </c>
      <c r="P37" s="79"/>
      <c r="R37" s="152">
        <f t="shared" si="5"/>
        <v>90</v>
      </c>
      <c r="S37" s="68">
        <f t="shared" si="6"/>
        <v>0</v>
      </c>
      <c r="T37" s="68">
        <f t="shared" si="7"/>
        <v>0</v>
      </c>
      <c r="U37" s="95">
        <v>1</v>
      </c>
      <c r="V37" s="153" t="str">
        <f t="shared" si="0"/>
        <v/>
      </c>
    </row>
    <row r="38" spans="1:22" ht="34.5" hidden="1" customHeight="1" x14ac:dyDescent="0.3">
      <c r="A38" s="17" t="str">
        <f>CDT!B40</f>
        <v>Artésunate Amodiaquine: (ASAQ) : 3 cp (25/67,5 mg)</v>
      </c>
      <c r="B38" s="79"/>
      <c r="C38" s="110"/>
      <c r="D38" s="121">
        <f t="shared" si="8"/>
        <v>0</v>
      </c>
      <c r="E38" s="119"/>
      <c r="F38" s="79"/>
      <c r="G38" s="79"/>
      <c r="H38" s="79"/>
      <c r="I38" s="79"/>
      <c r="J38" s="79"/>
      <c r="K38" s="110"/>
      <c r="L38" s="113">
        <f t="shared" si="9"/>
        <v>0</v>
      </c>
      <c r="M38" s="55">
        <f t="shared" si="10"/>
        <v>0</v>
      </c>
      <c r="N38" s="114">
        <f t="shared" si="11"/>
        <v>0</v>
      </c>
      <c r="O38" s="111" t="str">
        <f t="shared" si="12"/>
        <v>0</v>
      </c>
      <c r="P38" s="79"/>
      <c r="R38" s="152">
        <f t="shared" si="5"/>
        <v>90</v>
      </c>
      <c r="S38" s="68">
        <f t="shared" si="6"/>
        <v>0</v>
      </c>
      <c r="T38" s="68">
        <f t="shared" si="7"/>
        <v>0</v>
      </c>
      <c r="U38" s="95">
        <v>3</v>
      </c>
      <c r="V38" s="153" t="str">
        <f t="shared" si="0"/>
        <v/>
      </c>
    </row>
    <row r="39" spans="1:22" ht="34.5" hidden="1" customHeight="1" x14ac:dyDescent="0.3">
      <c r="A39" s="17" t="str">
        <f>CDT!B41</f>
        <v>Artésunate Amodiaquine: (ASAQ) 3 cp (50/135 mg)</v>
      </c>
      <c r="B39" s="79"/>
      <c r="C39" s="110"/>
      <c r="D39" s="121">
        <f t="shared" si="8"/>
        <v>0</v>
      </c>
      <c r="E39" s="119"/>
      <c r="F39" s="79"/>
      <c r="G39" s="79"/>
      <c r="H39" s="79"/>
      <c r="I39" s="79"/>
      <c r="J39" s="79"/>
      <c r="K39" s="110"/>
      <c r="L39" s="113">
        <f t="shared" si="9"/>
        <v>0</v>
      </c>
      <c r="M39" s="55">
        <f t="shared" si="10"/>
        <v>0</v>
      </c>
      <c r="N39" s="114">
        <f t="shared" si="11"/>
        <v>0</v>
      </c>
      <c r="O39" s="111" t="str">
        <f t="shared" si="12"/>
        <v>0</v>
      </c>
      <c r="P39" s="79"/>
      <c r="R39" s="152">
        <f t="shared" si="5"/>
        <v>90</v>
      </c>
      <c r="S39" s="68">
        <f t="shared" si="6"/>
        <v>0</v>
      </c>
      <c r="T39" s="68">
        <f t="shared" si="7"/>
        <v>0</v>
      </c>
      <c r="U39" s="95">
        <v>3</v>
      </c>
      <c r="V39" s="153" t="str">
        <f t="shared" si="0"/>
        <v/>
      </c>
    </row>
    <row r="40" spans="1:22" ht="34.5" hidden="1" customHeight="1" x14ac:dyDescent="0.3">
      <c r="A40" s="17" t="str">
        <f>CDT!B42</f>
        <v>Artésunate Amodiaquine: (ASAQ) 3 cp (100/270 mg)</v>
      </c>
      <c r="B40" s="79"/>
      <c r="C40" s="110"/>
      <c r="D40" s="121">
        <f t="shared" si="8"/>
        <v>0</v>
      </c>
      <c r="E40" s="119"/>
      <c r="F40" s="79"/>
      <c r="G40" s="79"/>
      <c r="H40" s="79"/>
      <c r="I40" s="79"/>
      <c r="J40" s="79"/>
      <c r="K40" s="110"/>
      <c r="L40" s="113">
        <f t="shared" si="9"/>
        <v>0</v>
      </c>
      <c r="M40" s="55">
        <f t="shared" si="10"/>
        <v>0</v>
      </c>
      <c r="N40" s="114">
        <f t="shared" si="11"/>
        <v>0</v>
      </c>
      <c r="O40" s="111" t="str">
        <f t="shared" si="12"/>
        <v>0</v>
      </c>
      <c r="P40" s="79"/>
      <c r="R40" s="152">
        <f t="shared" si="5"/>
        <v>90</v>
      </c>
      <c r="S40" s="68">
        <f t="shared" si="6"/>
        <v>0</v>
      </c>
      <c r="T40" s="68">
        <f t="shared" si="7"/>
        <v>0</v>
      </c>
      <c r="U40" s="95">
        <v>3</v>
      </c>
      <c r="V40" s="153" t="str">
        <f t="shared" si="0"/>
        <v/>
      </c>
    </row>
    <row r="41" spans="1:22" ht="34.5" hidden="1" customHeight="1" x14ac:dyDescent="0.3">
      <c r="A41" s="17" t="str">
        <f>CDT!B43</f>
        <v>Artésunate Amodiaquine: (ASAQ) 6 cp (100/270 mg)</v>
      </c>
      <c r="B41" s="79"/>
      <c r="C41" s="110"/>
      <c r="D41" s="121">
        <f t="shared" si="8"/>
        <v>0</v>
      </c>
      <c r="E41" s="119"/>
      <c r="F41" s="79"/>
      <c r="G41" s="79"/>
      <c r="H41" s="79"/>
      <c r="I41" s="79"/>
      <c r="J41" s="79"/>
      <c r="K41" s="110"/>
      <c r="L41" s="113">
        <f t="shared" si="9"/>
        <v>0</v>
      </c>
      <c r="M41" s="55">
        <f t="shared" si="10"/>
        <v>0</v>
      </c>
      <c r="N41" s="114">
        <f t="shared" si="11"/>
        <v>0</v>
      </c>
      <c r="O41" s="111" t="str">
        <f t="shared" si="12"/>
        <v>0</v>
      </c>
      <c r="P41" s="79"/>
      <c r="R41" s="152">
        <f t="shared" si="5"/>
        <v>90</v>
      </c>
      <c r="S41" s="68">
        <f t="shared" si="6"/>
        <v>0</v>
      </c>
      <c r="T41" s="68">
        <f t="shared" si="7"/>
        <v>0</v>
      </c>
      <c r="U41" s="95">
        <v>3</v>
      </c>
      <c r="V41" s="153" t="str">
        <f t="shared" si="0"/>
        <v/>
      </c>
    </row>
    <row r="42" spans="1:22" ht="34.5" hidden="1" customHeight="1" x14ac:dyDescent="0.3">
      <c r="A42" s="17" t="str">
        <f>CDT!B36</f>
        <v>Dihydroartéminisine Pipéraquine– Plaq / 3 comp 
( DHA-PPQ)  20/160 mg</v>
      </c>
      <c r="B42" s="79"/>
      <c r="C42" s="110"/>
      <c r="D42" s="121">
        <f t="shared" si="8"/>
        <v>0</v>
      </c>
      <c r="E42" s="119"/>
      <c r="F42" s="79"/>
      <c r="G42" s="79"/>
      <c r="H42" s="79"/>
      <c r="I42" s="79"/>
      <c r="J42" s="79"/>
      <c r="K42" s="110"/>
      <c r="L42" s="113">
        <f t="shared" si="9"/>
        <v>0</v>
      </c>
      <c r="M42" s="55">
        <f t="shared" si="10"/>
        <v>0</v>
      </c>
      <c r="N42" s="114">
        <f t="shared" si="11"/>
        <v>0</v>
      </c>
      <c r="O42" s="111" t="str">
        <f t="shared" si="12"/>
        <v>0</v>
      </c>
      <c r="P42" s="79"/>
      <c r="R42" s="152">
        <f t="shared" si="5"/>
        <v>90</v>
      </c>
      <c r="S42" s="68">
        <f t="shared" si="6"/>
        <v>0</v>
      </c>
      <c r="T42" s="68">
        <f t="shared" si="7"/>
        <v>0</v>
      </c>
      <c r="U42" s="95">
        <v>1</v>
      </c>
      <c r="V42" s="153" t="str">
        <f t="shared" si="0"/>
        <v/>
      </c>
    </row>
    <row r="43" spans="1:22" ht="34.5" hidden="1" customHeight="1" x14ac:dyDescent="0.3">
      <c r="A43" s="17" t="str">
        <f>CDT!B37</f>
        <v>Dihydroartéminisine Pipéraquine– Plaq / 3 comp 
( DHA-PPQ)  40/320 mg</v>
      </c>
      <c r="B43" s="79"/>
      <c r="C43" s="110"/>
      <c r="D43" s="121">
        <f t="shared" si="8"/>
        <v>0</v>
      </c>
      <c r="E43" s="119"/>
      <c r="F43" s="79"/>
      <c r="G43" s="79"/>
      <c r="H43" s="79"/>
      <c r="I43" s="79"/>
      <c r="J43" s="79"/>
      <c r="K43" s="110"/>
      <c r="L43" s="113">
        <f t="shared" si="9"/>
        <v>0</v>
      </c>
      <c r="M43" s="55">
        <f t="shared" si="10"/>
        <v>0</v>
      </c>
      <c r="N43" s="114">
        <f t="shared" si="11"/>
        <v>0</v>
      </c>
      <c r="O43" s="111" t="str">
        <f t="shared" si="12"/>
        <v>0</v>
      </c>
      <c r="P43" s="79"/>
      <c r="R43" s="152">
        <f t="shared" si="5"/>
        <v>90</v>
      </c>
      <c r="S43" s="68">
        <f t="shared" si="6"/>
        <v>0</v>
      </c>
      <c r="T43" s="68">
        <f t="shared" si="7"/>
        <v>0</v>
      </c>
      <c r="U43" s="95">
        <v>1</v>
      </c>
      <c r="V43" s="153" t="str">
        <f t="shared" si="0"/>
        <v/>
      </c>
    </row>
    <row r="44" spans="1:22" ht="34.5" hidden="1" customHeight="1" x14ac:dyDescent="0.3">
      <c r="A44" s="17" t="str">
        <f>CDT!B38</f>
        <v>Dihydroartéminisine Pipéraquine– Plaq / 6 comp 
( DHA-PPQ)  40/320 mg</v>
      </c>
      <c r="B44" s="79"/>
      <c r="C44" s="110"/>
      <c r="D44" s="121">
        <f t="shared" si="8"/>
        <v>0</v>
      </c>
      <c r="E44" s="119"/>
      <c r="F44" s="79"/>
      <c r="G44" s="79"/>
      <c r="H44" s="79"/>
      <c r="I44" s="79"/>
      <c r="J44" s="79"/>
      <c r="K44" s="110"/>
      <c r="L44" s="113">
        <f t="shared" si="9"/>
        <v>0</v>
      </c>
      <c r="M44" s="55">
        <f t="shared" si="10"/>
        <v>0</v>
      </c>
      <c r="N44" s="114">
        <f t="shared" si="11"/>
        <v>0</v>
      </c>
      <c r="O44" s="111" t="str">
        <f t="shared" si="12"/>
        <v>0</v>
      </c>
      <c r="P44" s="79"/>
      <c r="R44" s="152">
        <f t="shared" si="5"/>
        <v>90</v>
      </c>
      <c r="S44" s="68">
        <f t="shared" si="6"/>
        <v>0</v>
      </c>
      <c r="T44" s="68">
        <f t="shared" si="7"/>
        <v>0</v>
      </c>
      <c r="U44" s="95">
        <v>1</v>
      </c>
      <c r="V44" s="153" t="str">
        <f t="shared" si="0"/>
        <v/>
      </c>
    </row>
    <row r="45" spans="1:22" ht="34.5" hidden="1" customHeight="1" x14ac:dyDescent="0.3">
      <c r="A45" s="17" t="str">
        <f>CDT!B44</f>
        <v>Artésunate - Méfloquine (AS-MF)</v>
      </c>
      <c r="B45" s="79"/>
      <c r="C45" s="110"/>
      <c r="D45" s="121">
        <f t="shared" si="8"/>
        <v>0</v>
      </c>
      <c r="E45" s="119"/>
      <c r="F45" s="79"/>
      <c r="G45" s="79"/>
      <c r="H45" s="79"/>
      <c r="I45" s="79"/>
      <c r="J45" s="79"/>
      <c r="K45" s="110"/>
      <c r="L45" s="113">
        <f t="shared" si="9"/>
        <v>0</v>
      </c>
      <c r="M45" s="55">
        <f t="shared" si="10"/>
        <v>0</v>
      </c>
      <c r="N45" s="114">
        <f t="shared" si="11"/>
        <v>0</v>
      </c>
      <c r="O45" s="111" t="str">
        <f t="shared" si="12"/>
        <v>0</v>
      </c>
      <c r="P45" s="79"/>
      <c r="R45" s="152">
        <f t="shared" si="5"/>
        <v>90</v>
      </c>
      <c r="S45" s="68">
        <f t="shared" si="6"/>
        <v>0</v>
      </c>
      <c r="T45" s="68">
        <f t="shared" si="7"/>
        <v>0</v>
      </c>
      <c r="U45" s="95">
        <v>1</v>
      </c>
      <c r="V45" s="153" t="str">
        <f t="shared" si="0"/>
        <v/>
      </c>
    </row>
    <row r="46" spans="1:22" ht="34.5" hidden="1" customHeight="1" x14ac:dyDescent="0.3">
      <c r="A46" s="17" t="str">
        <f>CDT!B45</f>
        <v>Quinine comprimé 300mg</v>
      </c>
      <c r="B46" s="79"/>
      <c r="C46" s="110"/>
      <c r="D46" s="121">
        <f t="shared" si="8"/>
        <v>0</v>
      </c>
      <c r="E46" s="119"/>
      <c r="F46" s="79"/>
      <c r="G46" s="79"/>
      <c r="H46" s="79"/>
      <c r="I46" s="79"/>
      <c r="J46" s="79"/>
      <c r="K46" s="110"/>
      <c r="L46" s="113">
        <f t="shared" si="9"/>
        <v>0</v>
      </c>
      <c r="M46" s="55">
        <f t="shared" si="10"/>
        <v>0</v>
      </c>
      <c r="N46" s="114">
        <f t="shared" si="11"/>
        <v>0</v>
      </c>
      <c r="O46" s="111" t="str">
        <f t="shared" si="12"/>
        <v>0</v>
      </c>
      <c r="P46" s="79"/>
      <c r="R46" s="152">
        <f t="shared" si="5"/>
        <v>90</v>
      </c>
      <c r="S46" s="68">
        <f t="shared" si="6"/>
        <v>0</v>
      </c>
      <c r="T46" s="68">
        <f t="shared" si="7"/>
        <v>0</v>
      </c>
      <c r="U46" s="95">
        <v>1</v>
      </c>
      <c r="V46" s="153" t="str">
        <f t="shared" si="0"/>
        <v/>
      </c>
    </row>
    <row r="47" spans="1:22" ht="34.5" hidden="1" customHeight="1" x14ac:dyDescent="0.3">
      <c r="A47" s="17" t="str">
        <f>CDT!B46</f>
        <v>Quinine injectable 300 mg</v>
      </c>
      <c r="B47" s="79"/>
      <c r="C47" s="110"/>
      <c r="D47" s="121">
        <f t="shared" si="8"/>
        <v>0</v>
      </c>
      <c r="E47" s="119"/>
      <c r="F47" s="79"/>
      <c r="G47" s="79"/>
      <c r="H47" s="79"/>
      <c r="I47" s="79"/>
      <c r="J47" s="79"/>
      <c r="K47" s="110"/>
      <c r="L47" s="113">
        <f t="shared" si="9"/>
        <v>0</v>
      </c>
      <c r="M47" s="55">
        <f t="shared" si="10"/>
        <v>0</v>
      </c>
      <c r="N47" s="114">
        <f t="shared" si="11"/>
        <v>0</v>
      </c>
      <c r="O47" s="111" t="str">
        <f t="shared" si="12"/>
        <v>0</v>
      </c>
      <c r="P47" s="79"/>
      <c r="R47" s="152">
        <f t="shared" si="5"/>
        <v>90</v>
      </c>
      <c r="S47" s="68">
        <f t="shared" si="6"/>
        <v>0</v>
      </c>
      <c r="T47" s="68">
        <f t="shared" si="7"/>
        <v>0</v>
      </c>
      <c r="U47" s="95">
        <v>1</v>
      </c>
      <c r="V47" s="153" t="str">
        <f t="shared" si="0"/>
        <v/>
      </c>
    </row>
    <row r="48" spans="1:22" ht="34.5" hidden="1" customHeight="1" x14ac:dyDescent="0.3">
      <c r="A48" s="17" t="str">
        <f>CDT!B47</f>
        <v>Quinine injectable 600 mg</v>
      </c>
      <c r="B48" s="79"/>
      <c r="C48" s="110"/>
      <c r="D48" s="121">
        <f t="shared" si="8"/>
        <v>0</v>
      </c>
      <c r="E48" s="119"/>
      <c r="F48" s="79"/>
      <c r="G48" s="79"/>
      <c r="H48" s="79"/>
      <c r="I48" s="79"/>
      <c r="J48" s="79"/>
      <c r="K48" s="110"/>
      <c r="L48" s="113">
        <f t="shared" si="9"/>
        <v>0</v>
      </c>
      <c r="M48" s="55">
        <f t="shared" si="10"/>
        <v>0</v>
      </c>
      <c r="N48" s="114">
        <f t="shared" si="11"/>
        <v>0</v>
      </c>
      <c r="O48" s="111" t="str">
        <f t="shared" si="12"/>
        <v>0</v>
      </c>
      <c r="P48" s="79"/>
      <c r="R48" s="152">
        <f t="shared" si="5"/>
        <v>90</v>
      </c>
      <c r="S48" s="68">
        <f t="shared" si="6"/>
        <v>0</v>
      </c>
      <c r="T48" s="68">
        <f t="shared" si="7"/>
        <v>0</v>
      </c>
      <c r="U48" s="95">
        <v>1</v>
      </c>
      <c r="V48" s="153" t="str">
        <f t="shared" si="0"/>
        <v/>
      </c>
    </row>
    <row r="49" spans="1:22" ht="34.5" hidden="1" customHeight="1" x14ac:dyDescent="0.3">
      <c r="A49" s="17" t="str">
        <f>CDT!B48</f>
        <v>Quinine injectable 600 mg</v>
      </c>
      <c r="B49" s="79"/>
      <c r="C49" s="110"/>
      <c r="D49" s="121">
        <f t="shared" si="8"/>
        <v>0</v>
      </c>
      <c r="E49" s="119"/>
      <c r="F49" s="79"/>
      <c r="G49" s="79"/>
      <c r="H49" s="79"/>
      <c r="I49" s="79"/>
      <c r="J49" s="79"/>
      <c r="K49" s="110"/>
      <c r="L49" s="113">
        <f t="shared" si="9"/>
        <v>0</v>
      </c>
      <c r="M49" s="55">
        <f t="shared" si="10"/>
        <v>0</v>
      </c>
      <c r="N49" s="114">
        <f t="shared" si="11"/>
        <v>0</v>
      </c>
      <c r="O49" s="111" t="str">
        <f t="shared" si="12"/>
        <v>0</v>
      </c>
      <c r="P49" s="79"/>
      <c r="R49" s="152">
        <f t="shared" si="5"/>
        <v>90</v>
      </c>
      <c r="S49" s="68">
        <f t="shared" si="6"/>
        <v>0</v>
      </c>
      <c r="T49" s="68">
        <f t="shared" si="7"/>
        <v>0</v>
      </c>
      <c r="U49" s="95">
        <v>1</v>
      </c>
      <c r="V49" s="153" t="str">
        <f t="shared" si="0"/>
        <v/>
      </c>
    </row>
    <row r="50" spans="1:22" ht="34.5" hidden="1" customHeight="1" thickBot="1" x14ac:dyDescent="0.35">
      <c r="A50" s="17" t="str">
        <f>CDT!B49</f>
        <v>Artéméther injectable 100 mg</v>
      </c>
      <c r="B50" s="79"/>
      <c r="C50" s="110"/>
      <c r="D50" s="122">
        <f t="shared" si="8"/>
        <v>0</v>
      </c>
      <c r="E50" s="119"/>
      <c r="F50" s="79"/>
      <c r="G50" s="79"/>
      <c r="H50" s="79"/>
      <c r="I50" s="79"/>
      <c r="J50" s="79"/>
      <c r="K50" s="110"/>
      <c r="L50" s="115">
        <f t="shared" si="9"/>
        <v>0</v>
      </c>
      <c r="M50" s="130">
        <f t="shared" si="10"/>
        <v>0</v>
      </c>
      <c r="N50" s="116">
        <f>IF(J50=0,((E50+L50)-K50),((L50*2)-K50))</f>
        <v>0</v>
      </c>
      <c r="O50" s="111" t="str">
        <f t="shared" si="12"/>
        <v>0</v>
      </c>
      <c r="P50" s="79"/>
      <c r="R50" s="152">
        <f t="shared" si="5"/>
        <v>90</v>
      </c>
      <c r="S50" s="68">
        <f>D50-(E50+G50+I50+H50)</f>
        <v>0</v>
      </c>
      <c r="T50" s="68">
        <f t="shared" si="7"/>
        <v>0</v>
      </c>
      <c r="U50" s="95">
        <v>1</v>
      </c>
      <c r="V50" s="153" t="str">
        <f t="shared" si="0"/>
        <v/>
      </c>
    </row>
    <row r="51" spans="1:22" ht="34.5" hidden="1" customHeight="1" x14ac:dyDescent="0.3">
      <c r="A51" s="17"/>
      <c r="B51" s="79"/>
      <c r="C51" s="79"/>
      <c r="D51" s="56"/>
      <c r="E51" s="79"/>
      <c r="F51" s="79"/>
      <c r="G51" s="79"/>
      <c r="H51" s="79"/>
      <c r="I51" s="79"/>
      <c r="J51" s="79"/>
      <c r="K51" s="79"/>
      <c r="L51" s="57"/>
      <c r="M51" s="57"/>
      <c r="N51" s="58"/>
      <c r="O51" s="80"/>
      <c r="P51" s="79"/>
      <c r="R51" s="152"/>
      <c r="S51" s="68"/>
      <c r="T51" s="68"/>
      <c r="U51" s="95"/>
      <c r="V51" s="153" t="str">
        <f t="shared" si="0"/>
        <v/>
      </c>
    </row>
    <row r="52" spans="1:22" ht="34.5" hidden="1" customHeight="1" x14ac:dyDescent="0.3">
      <c r="A52" s="17"/>
      <c r="B52" s="79"/>
      <c r="C52" s="79"/>
      <c r="D52" s="53"/>
      <c r="E52" s="79"/>
      <c r="F52" s="79"/>
      <c r="G52" s="79"/>
      <c r="H52" s="79"/>
      <c r="I52" s="79"/>
      <c r="J52" s="79"/>
      <c r="K52" s="79"/>
      <c r="L52" s="54"/>
      <c r="M52" s="54"/>
      <c r="N52" s="55"/>
      <c r="O52" s="80"/>
      <c r="P52" s="79"/>
      <c r="R52" s="152"/>
      <c r="S52" s="68"/>
      <c r="T52" s="68"/>
      <c r="U52" s="95"/>
      <c r="V52" s="153" t="str">
        <f t="shared" si="0"/>
        <v/>
      </c>
    </row>
    <row r="53" spans="1:22" s="235" customFormat="1" ht="16.5" customHeight="1" x14ac:dyDescent="0.35">
      <c r="A53" s="494" t="s">
        <v>290</v>
      </c>
      <c r="B53" s="494"/>
      <c r="C53" s="494"/>
      <c r="D53" s="494"/>
      <c r="E53" s="232"/>
      <c r="F53" s="232"/>
      <c r="G53" s="233" t="s">
        <v>298</v>
      </c>
      <c r="H53" s="233"/>
      <c r="I53" s="232"/>
      <c r="J53" s="234"/>
      <c r="K53" s="232"/>
      <c r="L53" s="232"/>
      <c r="M53" s="232"/>
      <c r="N53" s="232"/>
      <c r="O53" s="232"/>
      <c r="Q53" s="236"/>
      <c r="R53" s="237"/>
      <c r="S53" s="238"/>
      <c r="T53" s="238"/>
      <c r="U53" s="239"/>
      <c r="V53" s="240"/>
    </row>
    <row r="54" spans="1:22" ht="34.5" customHeight="1" x14ac:dyDescent="0.3">
      <c r="A54" s="18"/>
      <c r="B54" s="18"/>
      <c r="C54" s="18"/>
      <c r="D54" s="18"/>
      <c r="E54" s="18"/>
      <c r="F54" s="18"/>
      <c r="G54" s="18"/>
      <c r="H54" s="18"/>
      <c r="I54" s="18"/>
      <c r="J54" s="18"/>
      <c r="K54" s="18"/>
      <c r="L54" s="18"/>
      <c r="M54" s="18"/>
      <c r="N54" s="18"/>
      <c r="O54" s="18"/>
      <c r="R54" s="154"/>
      <c r="S54" s="69"/>
      <c r="T54" s="69"/>
      <c r="U54" s="70"/>
      <c r="V54" s="155"/>
    </row>
    <row r="55" spans="1:22" ht="35.25" customHeight="1" x14ac:dyDescent="0.3">
      <c r="B55" s="18"/>
      <c r="C55" s="18"/>
      <c r="D55" s="18"/>
      <c r="E55" s="18"/>
      <c r="F55" s="18"/>
      <c r="I55" s="18"/>
      <c r="J55" s="18"/>
      <c r="K55" s="18"/>
      <c r="L55" s="18"/>
      <c r="M55" s="18"/>
      <c r="N55" s="18"/>
      <c r="O55" s="18"/>
      <c r="R55" s="154"/>
      <c r="S55" s="69"/>
      <c r="T55" s="69"/>
      <c r="U55" s="70"/>
      <c r="V55" s="155"/>
    </row>
    <row r="56" spans="1:22" s="235" customFormat="1" ht="16.5" customHeight="1" x14ac:dyDescent="0.35">
      <c r="A56" s="494" t="s">
        <v>289</v>
      </c>
      <c r="B56" s="494"/>
      <c r="C56" s="494"/>
      <c r="D56" s="494"/>
      <c r="E56" s="232"/>
      <c r="F56" s="232"/>
      <c r="G56" s="561" t="s">
        <v>299</v>
      </c>
      <c r="H56" s="561"/>
      <c r="I56" s="561"/>
      <c r="J56" s="561"/>
      <c r="K56" s="561"/>
      <c r="L56" s="561"/>
      <c r="M56" s="561"/>
      <c r="N56" s="561"/>
      <c r="O56" s="561"/>
      <c r="Q56" s="236"/>
      <c r="R56" s="237"/>
      <c r="S56" s="238"/>
      <c r="T56" s="238"/>
      <c r="U56" s="239"/>
      <c r="V56" s="240"/>
    </row>
  </sheetData>
  <mergeCells count="26">
    <mergeCell ref="A56:D56"/>
    <mergeCell ref="G56:O56"/>
    <mergeCell ref="A23:C23"/>
    <mergeCell ref="D23:F23"/>
    <mergeCell ref="I23:N23"/>
    <mergeCell ref="O23:P23"/>
    <mergeCell ref="A26:A27"/>
    <mergeCell ref="A53:D53"/>
    <mergeCell ref="A19:C19"/>
    <mergeCell ref="D19:N19"/>
    <mergeCell ref="R19:V19"/>
    <mergeCell ref="A21:C21"/>
    <mergeCell ref="D21:H21"/>
    <mergeCell ref="O21:P21"/>
    <mergeCell ref="L17:P17"/>
    <mergeCell ref="A1:B1"/>
    <mergeCell ref="A3:B3"/>
    <mergeCell ref="A4:B4"/>
    <mergeCell ref="A11:O11"/>
    <mergeCell ref="B13:C13"/>
    <mergeCell ref="E13:J13"/>
    <mergeCell ref="B15:C15"/>
    <mergeCell ref="D15:F15"/>
    <mergeCell ref="G15:I15"/>
    <mergeCell ref="B17:E17"/>
    <mergeCell ref="G17:K17"/>
  </mergeCells>
  <conditionalFormatting sqref="T28">
    <cfRule type="cellIs" dxfId="1861" priority="23" operator="greaterThan">
      <formula>0</formula>
    </cfRule>
    <cfRule type="cellIs" dxfId="1860" priority="24" operator="greaterThan">
      <formula>0</formula>
    </cfRule>
    <cfRule type="cellIs" dxfId="1859" priority="25" operator="lessThan">
      <formula>0</formula>
    </cfRule>
    <cfRule type="cellIs" dxfId="1858" priority="26" operator="notEqual">
      <formula>0</formula>
    </cfRule>
  </conditionalFormatting>
  <conditionalFormatting sqref="T29:T31">
    <cfRule type="cellIs" dxfId="1857" priority="19" operator="greaterThan">
      <formula>0</formula>
    </cfRule>
    <cfRule type="cellIs" dxfId="1856" priority="20" operator="greaterThan">
      <formula>0</formula>
    </cfRule>
    <cfRule type="cellIs" dxfId="1855" priority="21" operator="lessThan">
      <formula>0</formula>
    </cfRule>
    <cfRule type="cellIs" dxfId="1854" priority="22" operator="notEqual">
      <formula>0</formula>
    </cfRule>
  </conditionalFormatting>
  <conditionalFormatting sqref="T32:T49">
    <cfRule type="cellIs" dxfId="1853" priority="15" operator="greaterThan">
      <formula>0</formula>
    </cfRule>
    <cfRule type="cellIs" dxfId="1852" priority="16" operator="greaterThan">
      <formula>0</formula>
    </cfRule>
    <cfRule type="cellIs" dxfId="1851" priority="17" operator="lessThan">
      <formula>0</formula>
    </cfRule>
    <cfRule type="cellIs" dxfId="1850" priority="18" operator="notEqual">
      <formula>0</formula>
    </cfRule>
  </conditionalFormatting>
  <conditionalFormatting sqref="T50:T52">
    <cfRule type="cellIs" dxfId="1849" priority="11" operator="greaterThan">
      <formula>0</formula>
    </cfRule>
    <cfRule type="cellIs" dxfId="1848" priority="12" operator="greaterThan">
      <formula>0</formula>
    </cfRule>
    <cfRule type="cellIs" dxfId="1847" priority="13" operator="lessThan">
      <formula>0</formula>
    </cfRule>
    <cfRule type="cellIs" dxfId="1846" priority="14" operator="notEqual">
      <formula>0</formula>
    </cfRule>
  </conditionalFormatting>
  <conditionalFormatting sqref="K28 K50:K52">
    <cfRule type="expression" dxfId="1845" priority="9">
      <formula>K28&lt;S28</formula>
    </cfRule>
    <cfRule type="expression" dxfId="1844" priority="10">
      <formula>K28&gt;S28</formula>
    </cfRule>
  </conditionalFormatting>
  <conditionalFormatting sqref="J28">
    <cfRule type="cellIs" dxfId="1843" priority="8" operator="greaterThan">
      <formula>90</formula>
    </cfRule>
  </conditionalFormatting>
  <conditionalFormatting sqref="J37:J49">
    <cfRule type="cellIs" dxfId="1842" priority="7" operator="greaterThan">
      <formula>90</formula>
    </cfRule>
  </conditionalFormatting>
  <conditionalFormatting sqref="J50:J52">
    <cfRule type="cellIs" dxfId="1841" priority="6" operator="greaterThan">
      <formula>90</formula>
    </cfRule>
  </conditionalFormatting>
  <conditionalFormatting sqref="K37:K49">
    <cfRule type="expression" dxfId="1840" priority="4">
      <formula>K37&lt;S37</formula>
    </cfRule>
    <cfRule type="expression" dxfId="1839" priority="5">
      <formula>K37&gt;S37</formula>
    </cfRule>
  </conditionalFormatting>
  <conditionalFormatting sqref="K29:K36">
    <cfRule type="expression" dxfId="1838" priority="2">
      <formula>K29&lt;S29</formula>
    </cfRule>
    <cfRule type="expression" dxfId="1837" priority="3">
      <formula>K29&gt;S29</formula>
    </cfRule>
  </conditionalFormatting>
  <conditionalFormatting sqref="J29:J36">
    <cfRule type="cellIs" dxfId="1836" priority="1" operator="greaterThan">
      <formula>90</formula>
    </cfRule>
  </conditionalFormatting>
  <dataValidations count="9">
    <dataValidation type="whole" allowBlank="1" showInputMessage="1" showErrorMessage="1" prompt="La quantité accordée par le point Focal ne peut être supérieure à la somme du CMMa et la quantité commandée pour le trimestre._x000a_Merci de revoir la quantité dans la colonne O._x000a_" sqref="O28:O36">
      <formula1>0</formula1>
      <formula2>+M28+N28</formula2>
    </dataValidation>
    <dataValidation type="whole" allowBlank="1" showInputMessage="1" showErrorMessage="1" prompt="SVP _x000a_Veuillez inscrire le nombre d'ACS dans l'air sanitaire._x000a_Merci" sqref="O23:P23">
      <formula1>0</formula1>
      <formula2>500</formula2>
    </dataValidation>
    <dataValidation type="list" allowBlank="1" showInputMessage="1" showErrorMessage="1" sqref="D23:F23">
      <formula1>typerapport2</formula1>
    </dataValidation>
    <dataValidation errorStyle="information" allowBlank="1" showInputMessage="1" showErrorMessage="1" error="Vérifiez SVP l'inventaire physique,_x000a__x000a_MERI" sqref="K28:K36"/>
    <dataValidation allowBlank="1" showInputMessage="1" showErrorMessage="1" prompt="SVP Saisissez le Nom du site et la date de dépôt de la commande en premier. Merci" sqref="B28:B36"/>
    <dataValidation type="date" errorStyle="warning" allowBlank="1" showInputMessage="1" showErrorMessage="1" promptTitle="Instruction" prompt="SVP Saisissez la date sous le format:_x000a_00/00/0000. exemple 15/09/2016,_x000a_Merci_x000a_" sqref="D21:H21">
      <formula1>42370</formula1>
      <formula2>44926</formula2>
    </dataValidation>
    <dataValidation errorStyle="information" allowBlank="1" showInputMessage="1" showErrorMessage="1" errorTitle="Instruction" error="Saisissez le Texte en MAJUSCULE_x000a_Exemple: CMS AGOE_x000a_Merci" promptTitle="Instruction" prompt="Saisissez le Texte en MAJUSCULE_x000a_Exemple: CMS AGOE_x000a_Merci" sqref="D19:N19"/>
    <dataValidation type="whole" allowBlank="1" showInputMessage="1" showErrorMessage="1" prompt="La valeur ne peut pas être supérieure à 89_x000a_Si tel est le cas déteminer la quantité à commander directement à la colonne M._x000a_merci" sqref="J28:J52">
      <formula1>0</formula1>
      <formula2>89</formula2>
    </dataValidation>
    <dataValidation type="whole" operator="lessThanOrEqual" allowBlank="1" showInputMessage="1" showErrorMessage="1" promptTitle="instruction" prompt="La valeur de la cellule ne peut pas être supérieure à la quantité Totale inscrite dans la colonne D._x000a_Merci de vérifier." sqref="E28:E52">
      <formula1>D28</formula1>
    </dataValidation>
  </dataValidations>
  <pageMargins left="0.21" right="0.23622047244094491" top="0.74803149606299213" bottom="0.74803149606299213" header="0.31496062992125984" footer="0.31496062992125984"/>
  <pageSetup paperSize="9" scale="40" orientation="landscape" r:id="rId1"/>
  <headerFooter alignWithMargins="0">
    <oddFooter>&amp;C&amp;"Arial,Gras"PNLS /IST, Avenue des Armées, -05 BP 424 Lomé –Togo ; Tel 22 20 94 39 Fax : 22 20 94 36    Site Web : www.pnls.tg</oddFooter>
  </headerFooter>
  <drawing r:id="rId2"/>
</worksheet>
</file>

<file path=xl/worksheets/sheet9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rgb="FF00B050"/>
  </sheetPr>
  <dimension ref="A1:AA54"/>
  <sheetViews>
    <sheetView showGridLines="0" view="pageBreakPreview" topLeftCell="A11" zoomScale="80" zoomScaleNormal="125" zoomScaleSheetLayoutView="80" workbookViewId="0">
      <pane xSplit="1" ySplit="15" topLeftCell="B26" activePane="bottomRight" state="frozen"/>
      <selection activeCell="A32" sqref="A32:XFD32"/>
      <selection pane="topRight" activeCell="A32" sqref="A32:XFD32"/>
      <selection pane="bottomLeft" activeCell="A32" sqref="A32:XFD32"/>
      <selection pane="bottomRight" activeCell="D19" sqref="D19:N19"/>
    </sheetView>
  </sheetViews>
  <sheetFormatPr baseColWidth="10" defaultColWidth="7.33203125" defaultRowHeight="13.8" x14ac:dyDescent="0.3"/>
  <cols>
    <col min="1" max="1" width="53.44140625" style="3" customWidth="1"/>
    <col min="2" max="10" width="8.109375" style="3" customWidth="1"/>
    <col min="11" max="11" width="9.88671875" style="3" customWidth="1"/>
    <col min="12" max="12" width="8.88671875" style="3" customWidth="1"/>
    <col min="13" max="13" width="8.44140625" style="3" customWidth="1"/>
    <col min="14" max="14" width="9.44140625" style="3" customWidth="1"/>
    <col min="15" max="15" width="9.5546875" style="39" customWidth="1"/>
    <col min="16" max="16" width="16.44140625" style="3" customWidth="1"/>
    <col min="17" max="17" width="2.109375" style="62" customWidth="1"/>
    <col min="18" max="18" width="7.33203125" style="306" hidden="1" customWidth="1"/>
    <col min="19" max="19" width="7.44140625" style="77" customWidth="1"/>
    <col min="20" max="20" width="10.5546875" style="77" customWidth="1"/>
    <col min="21" max="21" width="7.44140625" style="77" bestFit="1" customWidth="1"/>
    <col min="22" max="22" width="7.88671875" style="78" bestFit="1" customWidth="1"/>
    <col min="23" max="23" width="33.33203125" style="77" customWidth="1"/>
    <col min="24" max="16384" width="7.33203125" style="3"/>
  </cols>
  <sheetData>
    <row r="1" spans="1:23" ht="17.25" customHeight="1" x14ac:dyDescent="0.3">
      <c r="A1" s="549" t="s">
        <v>452</v>
      </c>
      <c r="B1" s="549"/>
      <c r="C1" s="2"/>
      <c r="D1" s="2"/>
      <c r="E1"/>
      <c r="F1"/>
      <c r="G1"/>
      <c r="H1"/>
      <c r="I1"/>
      <c r="J1"/>
      <c r="N1" s="4" t="s">
        <v>1</v>
      </c>
      <c r="O1" s="5"/>
      <c r="S1" s="69"/>
      <c r="T1" s="69"/>
      <c r="U1" s="69"/>
      <c r="V1" s="70"/>
      <c r="W1" s="69"/>
    </row>
    <row r="2" spans="1:23" ht="13.5" customHeight="1" x14ac:dyDescent="0.3">
      <c r="A2" s="1" t="s">
        <v>453</v>
      </c>
      <c r="B2" s="1"/>
      <c r="C2" s="2"/>
      <c r="D2" s="2"/>
      <c r="E2"/>
      <c r="F2"/>
      <c r="G2"/>
      <c r="H2"/>
      <c r="I2"/>
      <c r="J2"/>
      <c r="M2" s="4"/>
      <c r="N2" s="4" t="s">
        <v>3</v>
      </c>
      <c r="O2" s="5"/>
      <c r="S2" s="69"/>
      <c r="T2" s="69"/>
      <c r="U2" s="69"/>
      <c r="V2" s="70"/>
      <c r="W2" s="69"/>
    </row>
    <row r="3" spans="1:23" ht="15.6" x14ac:dyDescent="0.3">
      <c r="A3" s="549" t="s">
        <v>454</v>
      </c>
      <c r="B3" s="549"/>
      <c r="C3" s="2"/>
      <c r="D3" s="2"/>
      <c r="E3"/>
      <c r="F3"/>
      <c r="G3"/>
      <c r="H3"/>
      <c r="I3"/>
      <c r="J3"/>
      <c r="K3" s="5"/>
      <c r="L3" s="5"/>
      <c r="M3" s="5"/>
      <c r="N3" s="5"/>
      <c r="O3" s="5"/>
      <c r="S3" s="69"/>
      <c r="T3" s="69"/>
      <c r="U3" s="69"/>
      <c r="V3" s="70"/>
      <c r="W3" s="69"/>
    </row>
    <row r="4" spans="1:23" ht="33.6" customHeight="1" x14ac:dyDescent="0.3">
      <c r="A4" s="547" t="s">
        <v>455</v>
      </c>
      <c r="B4" s="548"/>
      <c r="C4" s="7"/>
      <c r="D4" s="7"/>
      <c r="E4" s="8"/>
      <c r="F4" s="8"/>
      <c r="G4" s="8"/>
      <c r="H4" s="8"/>
      <c r="I4" s="8"/>
      <c r="J4" s="8"/>
      <c r="K4" s="9"/>
      <c r="L4" s="9"/>
      <c r="M4" s="9"/>
      <c r="N4" s="9"/>
      <c r="O4" s="38"/>
      <c r="S4" s="69"/>
      <c r="T4" s="69"/>
      <c r="U4" s="69"/>
      <c r="V4" s="70"/>
      <c r="W4" s="69"/>
    </row>
    <row r="5" spans="1:23" x14ac:dyDescent="0.3">
      <c r="B5" s="9"/>
      <c r="C5" s="9"/>
      <c r="D5" s="9"/>
      <c r="E5" s="9"/>
      <c r="F5" s="9"/>
      <c r="G5" s="9"/>
      <c r="H5" s="9"/>
      <c r="I5" s="9"/>
      <c r="J5" s="9"/>
      <c r="K5" s="9"/>
      <c r="L5" s="9"/>
      <c r="M5" s="9"/>
      <c r="N5" s="9"/>
      <c r="O5" s="38"/>
      <c r="S5" s="69"/>
      <c r="T5" s="69"/>
      <c r="U5" s="69"/>
      <c r="V5" s="70"/>
      <c r="W5" s="69"/>
    </row>
    <row r="6" spans="1:23" ht="15.6" x14ac:dyDescent="0.3">
      <c r="A6" s="6" t="s">
        <v>232</v>
      </c>
      <c r="B6" s="9"/>
      <c r="C6" s="9"/>
      <c r="D6" s="9"/>
      <c r="E6" s="9"/>
      <c r="F6" s="9"/>
      <c r="G6" s="9"/>
      <c r="H6" s="9"/>
      <c r="I6" s="9"/>
      <c r="J6" s="9"/>
      <c r="K6" s="9"/>
      <c r="L6" s="9"/>
      <c r="M6" s="9"/>
      <c r="N6" s="9"/>
      <c r="O6" s="38"/>
      <c r="S6" s="69"/>
      <c r="T6" s="69"/>
      <c r="U6" s="69"/>
      <c r="V6" s="70"/>
      <c r="W6" s="69"/>
    </row>
    <row r="7" spans="1:23" x14ac:dyDescent="0.3">
      <c r="A7" s="10"/>
      <c r="B7" s="9"/>
      <c r="C7" s="9"/>
      <c r="D7" s="9"/>
      <c r="E7" s="9"/>
      <c r="F7" s="9"/>
      <c r="G7" s="9"/>
      <c r="H7" s="9"/>
      <c r="I7" s="9"/>
      <c r="J7" s="9"/>
      <c r="K7" s="9"/>
      <c r="L7" s="9"/>
      <c r="M7" s="9"/>
      <c r="N7" s="9"/>
      <c r="O7" s="38"/>
      <c r="S7" s="69"/>
      <c r="T7" s="69"/>
      <c r="U7" s="69"/>
      <c r="V7" s="70"/>
      <c r="W7" s="69"/>
    </row>
    <row r="8" spans="1:23" x14ac:dyDescent="0.3">
      <c r="A8" s="10"/>
      <c r="B8" s="9"/>
      <c r="C8" s="9"/>
      <c r="D8" s="9"/>
      <c r="E8" s="9"/>
      <c r="F8" s="9"/>
      <c r="G8" s="9"/>
      <c r="H8" s="9"/>
      <c r="I8" s="9"/>
      <c r="J8" s="9"/>
      <c r="K8" s="9"/>
      <c r="L8" s="9"/>
      <c r="M8" s="9"/>
      <c r="N8" s="9"/>
      <c r="O8" s="38"/>
      <c r="S8" s="69"/>
      <c r="T8" s="69"/>
      <c r="U8" s="69"/>
      <c r="V8" s="70"/>
      <c r="W8" s="69"/>
    </row>
    <row r="9" spans="1:23" x14ac:dyDescent="0.3">
      <c r="A9" s="10"/>
      <c r="B9" s="9"/>
      <c r="C9" s="9"/>
      <c r="D9" s="9"/>
      <c r="E9" s="9"/>
      <c r="F9" s="9"/>
      <c r="G9" s="9"/>
      <c r="H9" s="9"/>
      <c r="I9" s="9"/>
      <c r="J9" s="9"/>
      <c r="K9" s="9"/>
      <c r="L9" s="9"/>
      <c r="M9" s="9"/>
      <c r="N9" s="9"/>
      <c r="O9" s="38"/>
      <c r="S9" s="69"/>
      <c r="T9" s="69"/>
      <c r="U9" s="69"/>
      <c r="V9" s="70"/>
      <c r="W9" s="69"/>
    </row>
    <row r="10" spans="1:23" x14ac:dyDescent="0.3">
      <c r="S10" s="69"/>
      <c r="T10" s="69"/>
      <c r="U10" s="69"/>
      <c r="V10" s="70"/>
      <c r="W10" s="69"/>
    </row>
    <row r="11" spans="1:23" ht="19.5" customHeight="1" x14ac:dyDescent="0.3">
      <c r="A11" s="555" t="s">
        <v>263</v>
      </c>
      <c r="B11" s="555"/>
      <c r="C11" s="555"/>
      <c r="D11" s="555"/>
      <c r="E11" s="555"/>
      <c r="F11" s="555"/>
      <c r="G11" s="555"/>
      <c r="H11" s="555"/>
      <c r="I11" s="555"/>
      <c r="J11" s="555"/>
      <c r="K11" s="555"/>
      <c r="L11" s="555"/>
      <c r="M11" s="555"/>
      <c r="N11" s="555"/>
      <c r="O11" s="555"/>
      <c r="P11" s="40"/>
      <c r="S11" s="69"/>
      <c r="T11" s="69"/>
      <c r="U11" s="69"/>
      <c r="V11" s="70"/>
      <c r="W11" s="69"/>
    </row>
    <row r="12" spans="1:23" ht="1.5" customHeight="1" thickBot="1" x14ac:dyDescent="0.35">
      <c r="A12" s="11"/>
      <c r="B12" s="11"/>
      <c r="C12" s="11"/>
      <c r="D12" s="11"/>
      <c r="E12" s="11"/>
      <c r="F12" s="11"/>
      <c r="G12" s="11"/>
      <c r="H12" s="11"/>
      <c r="I12" s="11"/>
      <c r="J12" s="11"/>
      <c r="K12" s="11"/>
      <c r="L12" s="11"/>
      <c r="M12" s="11"/>
      <c r="N12" s="11"/>
      <c r="O12" s="11"/>
      <c r="S12" s="69"/>
      <c r="T12" s="69"/>
      <c r="U12" s="69"/>
      <c r="V12" s="70"/>
      <c r="W12" s="69"/>
    </row>
    <row r="13" spans="1:23" s="42" customFormat="1" ht="20.25" hidden="1" customHeight="1" thickBot="1" x14ac:dyDescent="0.35">
      <c r="A13" s="434" t="s">
        <v>5</v>
      </c>
      <c r="B13" s="556">
        <f>'Info District'!G11</f>
        <v>2025</v>
      </c>
      <c r="C13" s="557"/>
      <c r="E13" s="550"/>
      <c r="F13" s="550"/>
      <c r="G13" s="550"/>
      <c r="H13" s="550"/>
      <c r="I13" s="550"/>
      <c r="J13" s="554"/>
      <c r="Q13" s="63"/>
      <c r="R13" s="307"/>
      <c r="S13" s="71"/>
      <c r="T13" s="71"/>
      <c r="U13" s="71"/>
      <c r="V13" s="72"/>
      <c r="W13" s="71"/>
    </row>
    <row r="14" spans="1:23" s="42" customFormat="1" ht="7.5" hidden="1" customHeight="1" thickBot="1" x14ac:dyDescent="0.35">
      <c r="A14" s="434"/>
      <c r="B14" s="13"/>
      <c r="C14" s="13"/>
      <c r="D14" s="13"/>
      <c r="O14" s="15"/>
      <c r="Q14" s="63"/>
      <c r="R14" s="307"/>
      <c r="S14" s="71"/>
      <c r="T14" s="71"/>
      <c r="U14" s="71"/>
      <c r="V14" s="72"/>
      <c r="W14" s="71"/>
    </row>
    <row r="15" spans="1:23" s="42" customFormat="1" ht="16.5" hidden="1" customHeight="1" thickBot="1" x14ac:dyDescent="0.35">
      <c r="A15" s="434" t="s">
        <v>7</v>
      </c>
      <c r="B15" s="558" t="str">
        <f>'Info District'!G12</f>
        <v>PLATEAUX</v>
      </c>
      <c r="C15" s="559"/>
      <c r="D15" s="550" t="s">
        <v>8</v>
      </c>
      <c r="E15" s="550"/>
      <c r="F15" s="550"/>
      <c r="G15" s="551" t="str">
        <f>'Info District'!G13</f>
        <v>Agou</v>
      </c>
      <c r="H15" s="552"/>
      <c r="I15" s="553"/>
      <c r="L15" s="11"/>
      <c r="M15" s="11"/>
      <c r="N15" s="11"/>
      <c r="O15" s="11"/>
      <c r="P15" s="11"/>
      <c r="Q15" s="63"/>
      <c r="R15" s="307"/>
      <c r="S15" s="71"/>
      <c r="T15" s="71"/>
      <c r="U15" s="71"/>
      <c r="V15" s="73"/>
      <c r="W15" s="71"/>
    </row>
    <row r="16" spans="1:23" s="42" customFormat="1" ht="3.75" hidden="1" customHeight="1" thickBot="1" x14ac:dyDescent="0.35">
      <c r="A16" s="139"/>
      <c r="B16" s="15"/>
      <c r="C16" s="15"/>
      <c r="D16" s="15"/>
      <c r="E16" s="15"/>
      <c r="K16" s="15"/>
      <c r="L16" s="15"/>
      <c r="M16" s="15"/>
      <c r="O16" s="15"/>
      <c r="Q16" s="63"/>
      <c r="R16" s="307"/>
      <c r="S16" s="71"/>
      <c r="T16" s="71"/>
      <c r="U16" s="71"/>
      <c r="V16" s="72"/>
      <c r="W16" s="71"/>
    </row>
    <row r="17" spans="1:27" s="42" customFormat="1" ht="18" hidden="1" customHeight="1" thickBot="1" x14ac:dyDescent="0.35">
      <c r="A17" s="434" t="s">
        <v>9</v>
      </c>
      <c r="B17" s="556" t="str">
        <f>'Info District'!G17</f>
        <v>Avril à Juin 2025</v>
      </c>
      <c r="C17" s="560"/>
      <c r="D17" s="560"/>
      <c r="E17" s="557"/>
      <c r="G17" s="550" t="s">
        <v>11</v>
      </c>
      <c r="H17" s="550"/>
      <c r="I17" s="550"/>
      <c r="J17" s="550"/>
      <c r="K17" s="554"/>
      <c r="L17" s="551" t="str">
        <f>'Info District'!G18</f>
        <v>Juillet à Septembre 2025</v>
      </c>
      <c r="M17" s="552"/>
      <c r="N17" s="552"/>
      <c r="O17" s="552"/>
      <c r="P17" s="553"/>
      <c r="Q17" s="63"/>
      <c r="R17" s="307"/>
      <c r="S17" s="71"/>
      <c r="T17" s="71"/>
      <c r="U17" s="71"/>
      <c r="V17" s="72"/>
      <c r="W17" s="71"/>
    </row>
    <row r="18" spans="1:27" s="9" customFormat="1" ht="2.25" hidden="1" customHeight="1" thickBot="1" x14ac:dyDescent="0.3">
      <c r="B18" s="43"/>
      <c r="C18" s="43"/>
      <c r="D18" s="43"/>
      <c r="E18" s="44"/>
      <c r="F18" s="43"/>
      <c r="G18" s="45"/>
      <c r="H18" s="45"/>
      <c r="I18" s="45"/>
      <c r="J18" s="45"/>
      <c r="K18" s="45"/>
      <c r="L18" s="45"/>
      <c r="M18" s="45"/>
      <c r="O18" s="38"/>
      <c r="Q18" s="64"/>
      <c r="R18" s="308"/>
      <c r="S18" s="74"/>
      <c r="T18" s="74"/>
      <c r="U18" s="74"/>
      <c r="V18" s="75"/>
      <c r="W18" s="74"/>
    </row>
    <row r="19" spans="1:27" s="9" customFormat="1" ht="21" customHeight="1" thickBot="1" x14ac:dyDescent="0.35">
      <c r="A19" s="532" t="s">
        <v>12</v>
      </c>
      <c r="B19" s="532"/>
      <c r="C19" s="533"/>
      <c r="D19" s="538"/>
      <c r="E19" s="539"/>
      <c r="F19" s="539"/>
      <c r="G19" s="539"/>
      <c r="H19" s="539"/>
      <c r="I19" s="539"/>
      <c r="J19" s="539"/>
      <c r="K19" s="539"/>
      <c r="L19" s="539"/>
      <c r="M19" s="539"/>
      <c r="N19" s="540"/>
      <c r="O19" s="11"/>
      <c r="P19" s="241" t="str">
        <f>'Info District'!H17</f>
        <v>T2</v>
      </c>
      <c r="Q19" s="65"/>
      <c r="R19" s="309"/>
      <c r="S19" s="535" t="s">
        <v>96</v>
      </c>
      <c r="T19" s="536"/>
      <c r="U19" s="536"/>
      <c r="V19" s="536"/>
      <c r="W19" s="537"/>
    </row>
    <row r="20" spans="1:27" s="9" customFormat="1" ht="4.5" customHeight="1" thickBot="1" x14ac:dyDescent="0.35">
      <c r="A20" s="12"/>
      <c r="B20" s="12"/>
      <c r="C20" s="12"/>
      <c r="D20" s="12"/>
      <c r="E20" s="12"/>
      <c r="F20" s="12"/>
      <c r="G20" s="13"/>
      <c r="H20" s="13"/>
      <c r="I20" s="13"/>
      <c r="J20" s="13"/>
      <c r="K20" s="13"/>
      <c r="L20" s="14"/>
      <c r="M20" s="14"/>
      <c r="N20" s="14"/>
      <c r="O20" s="14"/>
      <c r="Q20" s="64"/>
      <c r="R20" s="308"/>
      <c r="S20" s="146"/>
      <c r="T20" s="74"/>
      <c r="U20" s="74"/>
      <c r="V20" s="76"/>
      <c r="W20" s="147"/>
    </row>
    <row r="21" spans="1:27" s="9" customFormat="1" ht="32.25" customHeight="1" thickBot="1" x14ac:dyDescent="0.35">
      <c r="A21" s="532" t="s">
        <v>240</v>
      </c>
      <c r="B21" s="532"/>
      <c r="C21" s="533"/>
      <c r="D21" s="543" t="s">
        <v>264</v>
      </c>
      <c r="E21" s="544"/>
      <c r="F21" s="545"/>
      <c r="G21" s="534" t="s">
        <v>6</v>
      </c>
      <c r="H21" s="534"/>
      <c r="I21" s="534"/>
      <c r="J21" s="534"/>
      <c r="K21" s="534"/>
      <c r="L21" s="546"/>
      <c r="M21" s="539"/>
      <c r="N21" s="539"/>
      <c r="O21" s="539"/>
      <c r="P21" s="540"/>
      <c r="Q21" s="64"/>
      <c r="R21" s="308"/>
      <c r="S21" s="146"/>
      <c r="T21" s="74"/>
      <c r="U21" s="74"/>
      <c r="V21" s="76"/>
      <c r="W21" s="147"/>
    </row>
    <row r="22" spans="1:27" s="9" customFormat="1" ht="6" customHeight="1" x14ac:dyDescent="0.3">
      <c r="A22" s="12"/>
      <c r="B22" s="12"/>
      <c r="C22" s="12"/>
      <c r="D22" s="12"/>
      <c r="E22" s="12"/>
      <c r="F22" s="12"/>
      <c r="G22" s="534"/>
      <c r="H22" s="534"/>
      <c r="I22" s="534"/>
      <c r="J22" s="534"/>
      <c r="K22" s="534"/>
      <c r="L22" s="14"/>
      <c r="M22" s="14"/>
      <c r="N22" s="14"/>
      <c r="O22" s="14"/>
      <c r="Q22" s="64"/>
      <c r="R22" s="308"/>
      <c r="S22" s="146"/>
      <c r="T22" s="74"/>
      <c r="U22" s="74"/>
      <c r="V22" s="76"/>
      <c r="W22" s="147"/>
    </row>
    <row r="23" spans="1:27" s="9" customFormat="1" ht="3.75" customHeight="1" thickBot="1" x14ac:dyDescent="0.35">
      <c r="A23" s="12"/>
      <c r="B23" s="12"/>
      <c r="C23" s="12"/>
      <c r="D23" s="12"/>
      <c r="E23" s="12"/>
      <c r="F23" s="12"/>
      <c r="G23" s="13"/>
      <c r="H23" s="13"/>
      <c r="I23" s="13"/>
      <c r="J23" s="13"/>
      <c r="K23" s="13"/>
      <c r="L23" s="14"/>
      <c r="M23" s="14"/>
      <c r="N23" s="14"/>
      <c r="O23" s="14"/>
      <c r="Q23" s="64"/>
      <c r="R23" s="308"/>
      <c r="S23" s="146"/>
      <c r="T23" s="74"/>
      <c r="U23" s="74"/>
      <c r="V23" s="76"/>
      <c r="W23" s="147"/>
    </row>
    <row r="24" spans="1:27" ht="76.5" customHeight="1" thickBot="1" x14ac:dyDescent="0.35">
      <c r="A24" s="541" t="s">
        <v>13</v>
      </c>
      <c r="B24" s="16" t="s">
        <v>14</v>
      </c>
      <c r="C24" s="108" t="s">
        <v>15</v>
      </c>
      <c r="D24" s="118" t="s">
        <v>16</v>
      </c>
      <c r="E24" s="117" t="s">
        <v>17</v>
      </c>
      <c r="F24" s="351" t="s">
        <v>18</v>
      </c>
      <c r="G24" s="16" t="s">
        <v>233</v>
      </c>
      <c r="H24" s="16" t="s">
        <v>234</v>
      </c>
      <c r="I24" s="16" t="s">
        <v>19</v>
      </c>
      <c r="J24" s="16" t="s">
        <v>20</v>
      </c>
      <c r="K24" s="108" t="s">
        <v>21</v>
      </c>
      <c r="L24" s="136" t="s">
        <v>22</v>
      </c>
      <c r="M24" s="137" t="s">
        <v>236</v>
      </c>
      <c r="N24" s="138" t="s">
        <v>23</v>
      </c>
      <c r="O24" s="109" t="s">
        <v>39</v>
      </c>
      <c r="P24" s="16" t="s">
        <v>40</v>
      </c>
      <c r="S24" s="148" t="s">
        <v>237</v>
      </c>
      <c r="T24" s="140" t="s">
        <v>93</v>
      </c>
      <c r="U24" s="140" t="s">
        <v>239</v>
      </c>
      <c r="V24" s="140" t="s">
        <v>238</v>
      </c>
      <c r="W24" s="149" t="s">
        <v>97</v>
      </c>
    </row>
    <row r="25" spans="1:27" s="47" customFormat="1" ht="31.2" customHeight="1" x14ac:dyDescent="0.3">
      <c r="A25" s="542"/>
      <c r="B25" s="46" t="s">
        <v>24</v>
      </c>
      <c r="C25" s="46" t="s">
        <v>25</v>
      </c>
      <c r="D25" s="112" t="s">
        <v>26</v>
      </c>
      <c r="E25" s="46" t="s">
        <v>27</v>
      </c>
      <c r="F25" s="46"/>
      <c r="G25" s="46" t="s">
        <v>28</v>
      </c>
      <c r="H25" s="46"/>
      <c r="I25" s="46" t="s">
        <v>29</v>
      </c>
      <c r="J25" s="46"/>
      <c r="K25" s="131" t="s">
        <v>235</v>
      </c>
      <c r="L25" s="133"/>
      <c r="M25" s="134"/>
      <c r="N25" s="135"/>
      <c r="O25" s="132" t="s">
        <v>30</v>
      </c>
      <c r="P25" s="46"/>
      <c r="Q25" s="66"/>
      <c r="R25" s="310"/>
      <c r="S25" s="150"/>
      <c r="T25" s="67" t="s">
        <v>94</v>
      </c>
      <c r="U25" s="67" t="s">
        <v>95</v>
      </c>
      <c r="V25" s="94"/>
      <c r="W25" s="151" t="str">
        <f>IF(J26&lt;=0,"",IF(J26=90,$X$26))</f>
        <v/>
      </c>
      <c r="X25" s="37" t="s">
        <v>98</v>
      </c>
    </row>
    <row r="26" spans="1:27" ht="31.2" customHeight="1" x14ac:dyDescent="0.3">
      <c r="A26" s="322" t="str">
        <f>CDT!B26</f>
        <v>Artéméther-Luméfantrine 6cp (AL)</v>
      </c>
      <c r="B26" s="247"/>
      <c r="C26" s="248"/>
      <c r="D26" s="302" t="str">
        <f>IF(B26&lt;&gt;"",B26+C26,"")</f>
        <v/>
      </c>
      <c r="E26" s="249"/>
      <c r="F26" s="247"/>
      <c r="G26" s="247"/>
      <c r="H26" s="247"/>
      <c r="I26" s="247"/>
      <c r="J26" s="247"/>
      <c r="K26" s="248"/>
      <c r="L26" s="431" t="str">
        <f>IF(B26&lt;&gt;"",IF(J26=0,E26,((E26*90)/(90-J26))),"0")</f>
        <v>0</v>
      </c>
      <c r="M26" s="428" t="str">
        <f>IF(B26&lt;&gt;"",((E26/S26)*30),"0")</f>
        <v>0</v>
      </c>
      <c r="N26" s="250" t="str">
        <f>IF(B26&lt;&gt;"",IF(J26=0,((E26+L26)-K26),((M26*6)-K26)),"0")</f>
        <v>0</v>
      </c>
      <c r="O26" s="251"/>
      <c r="P26" s="313"/>
      <c r="R26" s="312">
        <f>+L26+N26</f>
        <v>0</v>
      </c>
      <c r="S26" s="152">
        <f>(90-J26)</f>
        <v>90</v>
      </c>
      <c r="T26" s="68" t="e">
        <f t="shared" ref="T26:T47" si="0">D26-(E26+G26+I26+H26)</f>
        <v>#VALUE!</v>
      </c>
      <c r="U26" s="68" t="e">
        <f>K26-T26</f>
        <v>#VALUE!</v>
      </c>
      <c r="V26" s="95">
        <v>6</v>
      </c>
      <c r="W26" s="153" t="e">
        <f t="shared" ref="W26:W50" si="1">IF(U26=0,"",$X$25)</f>
        <v>#VALUE!</v>
      </c>
      <c r="X26" s="37" t="s">
        <v>203</v>
      </c>
      <c r="Y26" s="107">
        <f>+O26</f>
        <v>0</v>
      </c>
    </row>
    <row r="27" spans="1:27" ht="31.2" customHeight="1" x14ac:dyDescent="0.3">
      <c r="A27" s="322" t="str">
        <f>CDT!B27</f>
        <v>Artéméther-Luméfantrine 12cp (AL)</v>
      </c>
      <c r="B27" s="247"/>
      <c r="C27" s="248"/>
      <c r="D27" s="302" t="str">
        <f t="shared" ref="D27" si="2">IF(B27&lt;&gt;"",B27+C27,"")</f>
        <v/>
      </c>
      <c r="E27" s="249"/>
      <c r="F27" s="247"/>
      <c r="G27" s="247"/>
      <c r="H27" s="247"/>
      <c r="I27" s="247"/>
      <c r="J27" s="247"/>
      <c r="K27" s="248"/>
      <c r="L27" s="431" t="str">
        <f t="shared" ref="L27:L49" si="3">IF(B27&lt;&gt;"",IF(J27=0,E27,((E27*90)/(90-J27))),"0")</f>
        <v>0</v>
      </c>
      <c r="M27" s="428" t="str">
        <f t="shared" ref="M27:M49" si="4">IF(B27&lt;&gt;"",((E27/S27)*30),"0")</f>
        <v>0</v>
      </c>
      <c r="N27" s="250" t="str">
        <f t="shared" ref="N27:N49" si="5">IF(B27&lt;&gt;"",IF(J27=0,((E27+L27)-K27),((M27*6)-K27)),"0")</f>
        <v>0</v>
      </c>
      <c r="O27" s="251"/>
      <c r="P27" s="247"/>
      <c r="R27" s="312">
        <f t="shared" ref="R27:R49" si="6">+L27+N27</f>
        <v>0</v>
      </c>
      <c r="S27" s="152">
        <f t="shared" ref="S27:S49" si="7">(90-J27)</f>
        <v>90</v>
      </c>
      <c r="T27" s="68" t="e">
        <f t="shared" si="0"/>
        <v>#VALUE!</v>
      </c>
      <c r="U27" s="68" t="e">
        <f t="shared" ref="U27:U49" si="8">K27-T27</f>
        <v>#VALUE!</v>
      </c>
      <c r="V27" s="95">
        <v>12</v>
      </c>
      <c r="W27" s="153" t="e">
        <f t="shared" si="1"/>
        <v>#VALUE!</v>
      </c>
      <c r="Y27" s="107">
        <f t="shared" ref="Y27:Y48" si="9">+O27</f>
        <v>0</v>
      </c>
    </row>
    <row r="28" spans="1:27" ht="31.2" customHeight="1" x14ac:dyDescent="0.3">
      <c r="A28" s="322" t="str">
        <f>CDT!B28</f>
        <v>Artéméther-Luméfantrine 18cp (AL)</v>
      </c>
      <c r="B28" s="247"/>
      <c r="C28" s="248"/>
      <c r="D28" s="302" t="str">
        <f>IF(B28&lt;&gt;"",B28+C28,"")</f>
        <v/>
      </c>
      <c r="E28" s="249"/>
      <c r="F28" s="247"/>
      <c r="G28" s="247"/>
      <c r="H28" s="247"/>
      <c r="I28" s="247"/>
      <c r="J28" s="247"/>
      <c r="K28" s="248"/>
      <c r="L28" s="431" t="str">
        <f t="shared" si="3"/>
        <v>0</v>
      </c>
      <c r="M28" s="428" t="str">
        <f t="shared" si="4"/>
        <v>0</v>
      </c>
      <c r="N28" s="250" t="str">
        <f t="shared" si="5"/>
        <v>0</v>
      </c>
      <c r="O28" s="251"/>
      <c r="P28" s="247"/>
      <c r="R28" s="312">
        <f t="shared" si="6"/>
        <v>0</v>
      </c>
      <c r="S28" s="152">
        <f t="shared" si="7"/>
        <v>90</v>
      </c>
      <c r="T28" s="68" t="e">
        <f t="shared" si="0"/>
        <v>#VALUE!</v>
      </c>
      <c r="U28" s="68" t="e">
        <f t="shared" si="8"/>
        <v>#VALUE!</v>
      </c>
      <c r="V28" s="95">
        <v>18</v>
      </c>
      <c r="W28" s="153" t="e">
        <f t="shared" si="1"/>
        <v>#VALUE!</v>
      </c>
      <c r="Y28" s="107">
        <f t="shared" si="9"/>
        <v>0</v>
      </c>
    </row>
    <row r="29" spans="1:27" ht="31.2" customHeight="1" x14ac:dyDescent="0.3">
      <c r="A29" s="322" t="str">
        <f>CDT!B29</f>
        <v>Artéméther-Luméfantrine 24cp (AL)</v>
      </c>
      <c r="B29" s="247"/>
      <c r="C29" s="248"/>
      <c r="D29" s="302" t="str">
        <f>IF(B29&lt;&gt;"",B29+C29,"")</f>
        <v/>
      </c>
      <c r="E29" s="249"/>
      <c r="F29" s="247"/>
      <c r="G29" s="247"/>
      <c r="H29" s="247"/>
      <c r="I29" s="247"/>
      <c r="J29" s="247"/>
      <c r="K29" s="248"/>
      <c r="L29" s="431" t="str">
        <f t="shared" si="3"/>
        <v>0</v>
      </c>
      <c r="M29" s="428" t="str">
        <f t="shared" si="4"/>
        <v>0</v>
      </c>
      <c r="N29" s="250" t="str">
        <f t="shared" si="5"/>
        <v>0</v>
      </c>
      <c r="O29" s="251"/>
      <c r="P29" s="247"/>
      <c r="R29" s="312">
        <f t="shared" si="6"/>
        <v>0</v>
      </c>
      <c r="S29" s="152">
        <f t="shared" si="7"/>
        <v>90</v>
      </c>
      <c r="T29" s="68" t="e">
        <f t="shared" si="0"/>
        <v>#VALUE!</v>
      </c>
      <c r="U29" s="68" t="e">
        <f t="shared" si="8"/>
        <v>#VALUE!</v>
      </c>
      <c r="V29" s="95">
        <v>24</v>
      </c>
      <c r="W29" s="153" t="e">
        <f t="shared" si="1"/>
        <v>#VALUE!</v>
      </c>
      <c r="Y29" s="107">
        <f t="shared" si="9"/>
        <v>0</v>
      </c>
    </row>
    <row r="30" spans="1:27" ht="31.2" customHeight="1" x14ac:dyDescent="0.3">
      <c r="A30" s="322" t="str">
        <f>CDT!B30</f>
        <v>Artéméther injectable 40 mg</v>
      </c>
      <c r="B30" s="247"/>
      <c r="C30" s="248"/>
      <c r="D30" s="302" t="str">
        <f t="shared" ref="D30:D49" si="10">IF(B30&lt;&gt;"",B30+C30,"")</f>
        <v/>
      </c>
      <c r="E30" s="249"/>
      <c r="F30" s="247"/>
      <c r="G30" s="247"/>
      <c r="H30" s="247"/>
      <c r="I30" s="247"/>
      <c r="J30" s="247"/>
      <c r="K30" s="248"/>
      <c r="L30" s="431" t="str">
        <f t="shared" si="3"/>
        <v>0</v>
      </c>
      <c r="M30" s="428" t="str">
        <f t="shared" si="4"/>
        <v>0</v>
      </c>
      <c r="N30" s="250" t="str">
        <f t="shared" si="5"/>
        <v>0</v>
      </c>
      <c r="O30" s="251"/>
      <c r="P30" s="247"/>
      <c r="R30" s="312">
        <f t="shared" si="6"/>
        <v>0</v>
      </c>
      <c r="S30" s="152">
        <f t="shared" si="7"/>
        <v>90</v>
      </c>
      <c r="T30" s="68" t="e">
        <f t="shared" si="0"/>
        <v>#VALUE!</v>
      </c>
      <c r="U30" s="68" t="e">
        <f t="shared" si="8"/>
        <v>#VALUE!</v>
      </c>
      <c r="V30" s="95">
        <v>1</v>
      </c>
      <c r="W30" s="153" t="e">
        <f t="shared" si="1"/>
        <v>#VALUE!</v>
      </c>
      <c r="Y30" s="107">
        <f t="shared" si="9"/>
        <v>0</v>
      </c>
    </row>
    <row r="31" spans="1:27" ht="34.5" customHeight="1" x14ac:dyDescent="0.3">
      <c r="A31" s="322" t="str">
        <f>CDT!B31</f>
        <v>Artéméther injectable 80 mg</v>
      </c>
      <c r="B31" s="247"/>
      <c r="C31" s="248"/>
      <c r="D31" s="302" t="str">
        <f t="shared" si="10"/>
        <v/>
      </c>
      <c r="E31" s="249"/>
      <c r="F31" s="247"/>
      <c r="G31" s="247"/>
      <c r="H31" s="247"/>
      <c r="I31" s="247"/>
      <c r="J31" s="247"/>
      <c r="K31" s="248"/>
      <c r="L31" s="431" t="str">
        <f t="shared" si="3"/>
        <v>0</v>
      </c>
      <c r="M31" s="428" t="str">
        <f t="shared" si="4"/>
        <v>0</v>
      </c>
      <c r="N31" s="250" t="str">
        <f t="shared" si="5"/>
        <v>0</v>
      </c>
      <c r="O31" s="251"/>
      <c r="P31" s="247"/>
      <c r="R31" s="312">
        <f t="shared" si="6"/>
        <v>0</v>
      </c>
      <c r="S31" s="152">
        <f t="shared" si="7"/>
        <v>90</v>
      </c>
      <c r="T31" s="68" t="e">
        <f t="shared" si="0"/>
        <v>#VALUE!</v>
      </c>
      <c r="U31" s="68" t="e">
        <f t="shared" si="8"/>
        <v>#VALUE!</v>
      </c>
      <c r="V31" s="95">
        <v>1</v>
      </c>
      <c r="W31" s="153" t="e">
        <f t="shared" si="1"/>
        <v>#VALUE!</v>
      </c>
      <c r="Y31" s="107">
        <f t="shared" si="9"/>
        <v>0</v>
      </c>
    </row>
    <row r="32" spans="1:27" ht="34.5" customHeight="1" x14ac:dyDescent="0.3">
      <c r="A32" s="435" t="str">
        <f>CDT!B32</f>
        <v>Artésunate injectable 60 mg</v>
      </c>
      <c r="B32" s="247"/>
      <c r="C32" s="248"/>
      <c r="D32" s="302" t="str">
        <f t="shared" si="10"/>
        <v/>
      </c>
      <c r="E32" s="249"/>
      <c r="F32" s="247"/>
      <c r="G32" s="247"/>
      <c r="H32" s="247"/>
      <c r="I32" s="247"/>
      <c r="J32" s="247"/>
      <c r="K32" s="248"/>
      <c r="L32" s="438" t="str">
        <f t="shared" si="3"/>
        <v>0</v>
      </c>
      <c r="M32" s="314" t="str">
        <f>IF(B32&lt;&gt;"",((E32/S32:S32)*30),"0")</f>
        <v>0</v>
      </c>
      <c r="N32" s="432" t="str">
        <f>IF(B32&lt;&gt;"",IF(J32=0,AA32,IF(J32&gt;0,((M32/30)*J32)+AA32)),"0")</f>
        <v>0</v>
      </c>
      <c r="O32" s="433"/>
      <c r="P32" s="247"/>
      <c r="R32" s="312">
        <f t="shared" si="6"/>
        <v>0</v>
      </c>
      <c r="S32" s="429">
        <f t="shared" si="7"/>
        <v>90</v>
      </c>
      <c r="T32" s="436" t="e">
        <f>D32-(E32+G32+I32+H32)</f>
        <v>#VALUE!</v>
      </c>
      <c r="U32" s="436" t="e">
        <f t="shared" si="8"/>
        <v>#VALUE!</v>
      </c>
      <c r="V32" s="430">
        <v>1</v>
      </c>
      <c r="W32" s="437" t="e">
        <f t="shared" si="1"/>
        <v>#VALUE!</v>
      </c>
      <c r="Y32" s="107">
        <f t="shared" si="9"/>
        <v>0</v>
      </c>
      <c r="AA32" s="3">
        <f>((F32*10)+L32-K32)</f>
        <v>0</v>
      </c>
    </row>
    <row r="33" spans="1:25" ht="34.5" customHeight="1" x14ac:dyDescent="0.3">
      <c r="A33" s="322" t="str">
        <f>CDT!B33</f>
        <v xml:space="preserve"> Sulfadoxine Pyriméthamine:  (SP)</v>
      </c>
      <c r="B33" s="247"/>
      <c r="C33" s="248"/>
      <c r="D33" s="302" t="str">
        <f t="shared" si="10"/>
        <v/>
      </c>
      <c r="E33" s="249"/>
      <c r="F33" s="247"/>
      <c r="G33" s="247"/>
      <c r="H33" s="247"/>
      <c r="I33" s="247"/>
      <c r="J33" s="247"/>
      <c r="K33" s="248"/>
      <c r="L33" s="431" t="str">
        <f t="shared" si="3"/>
        <v>0</v>
      </c>
      <c r="M33" s="428" t="str">
        <f t="shared" si="4"/>
        <v>0</v>
      </c>
      <c r="N33" s="250" t="str">
        <f t="shared" si="5"/>
        <v>0</v>
      </c>
      <c r="O33" s="251"/>
      <c r="P33" s="247"/>
      <c r="R33" s="312">
        <f t="shared" si="6"/>
        <v>0</v>
      </c>
      <c r="S33" s="152">
        <f t="shared" si="7"/>
        <v>90</v>
      </c>
      <c r="T33" s="68" t="e">
        <f t="shared" si="0"/>
        <v>#VALUE!</v>
      </c>
      <c r="U33" s="68" t="e">
        <f t="shared" si="8"/>
        <v>#VALUE!</v>
      </c>
      <c r="V33" s="95">
        <v>3</v>
      </c>
      <c r="W33" s="153" t="e">
        <f t="shared" si="1"/>
        <v>#VALUE!</v>
      </c>
      <c r="Y33" s="107">
        <f t="shared" si="9"/>
        <v>0</v>
      </c>
    </row>
    <row r="34" spans="1:25" ht="34.5" customHeight="1" x14ac:dyDescent="0.3">
      <c r="A34" s="322" t="str">
        <f>CDT!B34</f>
        <v>Test de Diagnostic Rapide  : (TDR)</v>
      </c>
      <c r="B34" s="247"/>
      <c r="C34" s="248"/>
      <c r="D34" s="302" t="str">
        <f t="shared" si="10"/>
        <v/>
      </c>
      <c r="E34" s="247"/>
      <c r="F34" s="248"/>
      <c r="G34" s="247"/>
      <c r="H34" s="247"/>
      <c r="I34" s="247"/>
      <c r="J34" s="247"/>
      <c r="K34" s="248"/>
      <c r="L34" s="431" t="str">
        <f t="shared" si="3"/>
        <v>0</v>
      </c>
      <c r="M34" s="428" t="str">
        <f t="shared" si="4"/>
        <v>0</v>
      </c>
      <c r="N34" s="250" t="str">
        <f t="shared" si="5"/>
        <v>0</v>
      </c>
      <c r="O34" s="251"/>
      <c r="P34" s="247"/>
      <c r="R34" s="312">
        <f t="shared" si="6"/>
        <v>0</v>
      </c>
      <c r="S34" s="152">
        <f t="shared" si="7"/>
        <v>90</v>
      </c>
      <c r="T34" s="68" t="e">
        <f t="shared" si="0"/>
        <v>#VALUE!</v>
      </c>
      <c r="U34" s="68" t="e">
        <f t="shared" si="8"/>
        <v>#VALUE!</v>
      </c>
      <c r="V34" s="95">
        <v>1</v>
      </c>
      <c r="W34" s="153" t="e">
        <f>IF(U34=0,"",$X$25)</f>
        <v>#VALUE!</v>
      </c>
      <c r="Y34" s="107">
        <f t="shared" si="9"/>
        <v>0</v>
      </c>
    </row>
    <row r="35" spans="1:25" ht="34.5" customHeight="1" x14ac:dyDescent="0.3">
      <c r="A35" s="322" t="str">
        <f>CDT!B35</f>
        <v>Moustiquaire à Imprégnation Durable: (MID)</v>
      </c>
      <c r="B35" s="247"/>
      <c r="C35" s="248"/>
      <c r="D35" s="302" t="str">
        <f t="shared" si="10"/>
        <v/>
      </c>
      <c r="E35" s="247"/>
      <c r="F35" s="248"/>
      <c r="G35" s="247"/>
      <c r="H35" s="247"/>
      <c r="I35" s="247"/>
      <c r="J35" s="247"/>
      <c r="K35" s="248"/>
      <c r="L35" s="431" t="str">
        <f t="shared" si="3"/>
        <v>0</v>
      </c>
      <c r="M35" s="428" t="str">
        <f t="shared" si="4"/>
        <v>0</v>
      </c>
      <c r="N35" s="250" t="str">
        <f t="shared" si="5"/>
        <v>0</v>
      </c>
      <c r="O35" s="251"/>
      <c r="P35" s="247"/>
      <c r="R35" s="312">
        <f t="shared" si="6"/>
        <v>0</v>
      </c>
      <c r="S35" s="152">
        <f t="shared" si="7"/>
        <v>90</v>
      </c>
      <c r="T35" s="68" t="e">
        <f t="shared" si="0"/>
        <v>#VALUE!</v>
      </c>
      <c r="U35" s="68" t="e">
        <f t="shared" si="8"/>
        <v>#VALUE!</v>
      </c>
      <c r="V35" s="95">
        <v>1</v>
      </c>
      <c r="W35" s="153" t="e">
        <f t="shared" si="1"/>
        <v>#VALUE!</v>
      </c>
      <c r="Y35" s="107">
        <f t="shared" si="9"/>
        <v>0</v>
      </c>
    </row>
    <row r="36" spans="1:25" ht="34.5" customHeight="1" x14ac:dyDescent="0.3">
      <c r="A36" s="322" t="str">
        <f>CDT!B36</f>
        <v>Dihydroartéminisine Pipéraquine– Plaq / 3 comp 
( DHA-PPQ)  20/160 mg</v>
      </c>
      <c r="B36" s="247"/>
      <c r="C36" s="248"/>
      <c r="D36" s="302" t="str">
        <f t="shared" si="10"/>
        <v/>
      </c>
      <c r="E36" s="249"/>
      <c r="F36" s="247"/>
      <c r="G36" s="247"/>
      <c r="H36" s="247"/>
      <c r="I36" s="247"/>
      <c r="J36" s="247"/>
      <c r="K36" s="248"/>
      <c r="L36" s="431" t="str">
        <f t="shared" si="3"/>
        <v>0</v>
      </c>
      <c r="M36" s="428" t="str">
        <f t="shared" si="4"/>
        <v>0</v>
      </c>
      <c r="N36" s="250" t="str">
        <f t="shared" si="5"/>
        <v>0</v>
      </c>
      <c r="O36" s="251"/>
      <c r="P36" s="247"/>
      <c r="R36" s="312">
        <f t="shared" si="6"/>
        <v>0</v>
      </c>
      <c r="S36" s="152">
        <f t="shared" si="7"/>
        <v>90</v>
      </c>
      <c r="T36" s="68" t="e">
        <f t="shared" si="0"/>
        <v>#VALUE!</v>
      </c>
      <c r="U36" s="68" t="e">
        <f t="shared" si="8"/>
        <v>#VALUE!</v>
      </c>
      <c r="V36" s="95">
        <v>3</v>
      </c>
      <c r="W36" s="153" t="e">
        <f t="shared" si="1"/>
        <v>#VALUE!</v>
      </c>
      <c r="Y36" s="107">
        <f t="shared" si="9"/>
        <v>0</v>
      </c>
    </row>
    <row r="37" spans="1:25" ht="34.5" customHeight="1" x14ac:dyDescent="0.3">
      <c r="A37" s="322" t="str">
        <f>CDT!B37</f>
        <v>Dihydroartéminisine Pipéraquine– Plaq / 3 comp 
( DHA-PPQ)  40/320 mg</v>
      </c>
      <c r="B37" s="247"/>
      <c r="C37" s="248"/>
      <c r="D37" s="302" t="str">
        <f t="shared" si="10"/>
        <v/>
      </c>
      <c r="E37" s="249"/>
      <c r="F37" s="247"/>
      <c r="G37" s="247"/>
      <c r="H37" s="247"/>
      <c r="I37" s="247"/>
      <c r="J37" s="247"/>
      <c r="K37" s="248"/>
      <c r="L37" s="431" t="str">
        <f t="shared" si="3"/>
        <v>0</v>
      </c>
      <c r="M37" s="428" t="str">
        <f t="shared" si="4"/>
        <v>0</v>
      </c>
      <c r="N37" s="250" t="str">
        <f t="shared" si="5"/>
        <v>0</v>
      </c>
      <c r="O37" s="251"/>
      <c r="P37" s="247"/>
      <c r="R37" s="312">
        <f t="shared" si="6"/>
        <v>0</v>
      </c>
      <c r="S37" s="152">
        <f t="shared" si="7"/>
        <v>90</v>
      </c>
      <c r="T37" s="68" t="e">
        <f t="shared" si="0"/>
        <v>#VALUE!</v>
      </c>
      <c r="U37" s="68" t="e">
        <f t="shared" si="8"/>
        <v>#VALUE!</v>
      </c>
      <c r="V37" s="95">
        <v>3</v>
      </c>
      <c r="W37" s="153" t="e">
        <f t="shared" si="1"/>
        <v>#VALUE!</v>
      </c>
      <c r="Y37" s="107">
        <f t="shared" si="9"/>
        <v>0</v>
      </c>
    </row>
    <row r="38" spans="1:25" ht="34.5" customHeight="1" x14ac:dyDescent="0.3">
      <c r="A38" s="322" t="str">
        <f>CDT!B38</f>
        <v>Dihydroartéminisine Pipéraquine– Plaq / 6 comp 
( DHA-PPQ)  40/320 mg</v>
      </c>
      <c r="B38" s="247"/>
      <c r="C38" s="248"/>
      <c r="D38" s="302" t="str">
        <f t="shared" si="10"/>
        <v/>
      </c>
      <c r="E38" s="249"/>
      <c r="F38" s="247"/>
      <c r="G38" s="247"/>
      <c r="H38" s="247"/>
      <c r="I38" s="247"/>
      <c r="J38" s="247"/>
      <c r="K38" s="248"/>
      <c r="L38" s="431" t="str">
        <f t="shared" si="3"/>
        <v>0</v>
      </c>
      <c r="M38" s="428" t="str">
        <f t="shared" si="4"/>
        <v>0</v>
      </c>
      <c r="N38" s="250" t="str">
        <f t="shared" si="5"/>
        <v>0</v>
      </c>
      <c r="O38" s="251"/>
      <c r="P38" s="247"/>
      <c r="R38" s="312">
        <f t="shared" si="6"/>
        <v>0</v>
      </c>
      <c r="S38" s="152">
        <f t="shared" si="7"/>
        <v>90</v>
      </c>
      <c r="T38" s="68" t="e">
        <f t="shared" si="0"/>
        <v>#VALUE!</v>
      </c>
      <c r="U38" s="68" t="e">
        <f t="shared" si="8"/>
        <v>#VALUE!</v>
      </c>
      <c r="V38" s="95">
        <v>3</v>
      </c>
      <c r="W38" s="153" t="e">
        <f t="shared" si="1"/>
        <v>#VALUE!</v>
      </c>
      <c r="Y38" s="107">
        <f t="shared" si="9"/>
        <v>0</v>
      </c>
    </row>
    <row r="39" spans="1:25" ht="34.5" customHeight="1" x14ac:dyDescent="0.3">
      <c r="A39" s="322" t="str">
        <f>CDT!B39</f>
        <v>Dihydroartemisinine/pipéraquine – Plaq / 9 comp 
( DHA-PPQ) 40/320 mg</v>
      </c>
      <c r="B39" s="247"/>
      <c r="C39" s="248"/>
      <c r="D39" s="302" t="str">
        <f t="shared" si="10"/>
        <v/>
      </c>
      <c r="E39" s="249"/>
      <c r="F39" s="247"/>
      <c r="G39" s="247"/>
      <c r="H39" s="247"/>
      <c r="I39" s="247"/>
      <c r="J39" s="247"/>
      <c r="K39" s="248"/>
      <c r="L39" s="431" t="str">
        <f t="shared" si="3"/>
        <v>0</v>
      </c>
      <c r="M39" s="428" t="str">
        <f t="shared" si="4"/>
        <v>0</v>
      </c>
      <c r="N39" s="250" t="str">
        <f t="shared" si="5"/>
        <v>0</v>
      </c>
      <c r="O39" s="251"/>
      <c r="P39" s="247"/>
      <c r="R39" s="312">
        <f t="shared" si="6"/>
        <v>0</v>
      </c>
      <c r="S39" s="152">
        <f t="shared" si="7"/>
        <v>90</v>
      </c>
      <c r="T39" s="68" t="e">
        <f t="shared" si="0"/>
        <v>#VALUE!</v>
      </c>
      <c r="U39" s="68" t="e">
        <f t="shared" si="8"/>
        <v>#VALUE!</v>
      </c>
      <c r="V39" s="95">
        <v>3</v>
      </c>
      <c r="W39" s="153" t="e">
        <f t="shared" si="1"/>
        <v>#VALUE!</v>
      </c>
      <c r="Y39" s="107">
        <f t="shared" si="9"/>
        <v>0</v>
      </c>
    </row>
    <row r="40" spans="1:25" ht="34.5" customHeight="1" x14ac:dyDescent="0.3">
      <c r="A40" s="322" t="str">
        <f>CDT!B40</f>
        <v>Artésunate Amodiaquine: (ASAQ) : 3 cp (25/67,5 mg)</v>
      </c>
      <c r="B40" s="247"/>
      <c r="C40" s="248"/>
      <c r="D40" s="302" t="str">
        <f t="shared" si="10"/>
        <v/>
      </c>
      <c r="E40" s="249"/>
      <c r="F40" s="247"/>
      <c r="G40" s="247"/>
      <c r="H40" s="247"/>
      <c r="I40" s="247"/>
      <c r="J40" s="247"/>
      <c r="K40" s="248"/>
      <c r="L40" s="431" t="str">
        <f t="shared" si="3"/>
        <v>0</v>
      </c>
      <c r="M40" s="428" t="str">
        <f t="shared" si="4"/>
        <v>0</v>
      </c>
      <c r="N40" s="250" t="str">
        <f t="shared" si="5"/>
        <v>0</v>
      </c>
      <c r="O40" s="251"/>
      <c r="P40" s="247"/>
      <c r="R40" s="312">
        <f t="shared" si="6"/>
        <v>0</v>
      </c>
      <c r="S40" s="152">
        <f t="shared" si="7"/>
        <v>90</v>
      </c>
      <c r="T40" s="68" t="e">
        <f t="shared" si="0"/>
        <v>#VALUE!</v>
      </c>
      <c r="U40" s="68" t="e">
        <f t="shared" si="8"/>
        <v>#VALUE!</v>
      </c>
      <c r="V40" s="95">
        <v>1</v>
      </c>
      <c r="W40" s="153" t="e">
        <f t="shared" si="1"/>
        <v>#VALUE!</v>
      </c>
      <c r="Y40" s="107">
        <f t="shared" si="9"/>
        <v>0</v>
      </c>
    </row>
    <row r="41" spans="1:25" ht="34.5" customHeight="1" x14ac:dyDescent="0.3">
      <c r="A41" s="322" t="str">
        <f>CDT!B41</f>
        <v>Artésunate Amodiaquine: (ASAQ) 3 cp (50/135 mg)</v>
      </c>
      <c r="B41" s="247"/>
      <c r="C41" s="248"/>
      <c r="D41" s="302" t="str">
        <f t="shared" si="10"/>
        <v/>
      </c>
      <c r="E41" s="249"/>
      <c r="F41" s="247"/>
      <c r="G41" s="247"/>
      <c r="H41" s="247"/>
      <c r="I41" s="247"/>
      <c r="J41" s="247"/>
      <c r="K41" s="248"/>
      <c r="L41" s="431" t="str">
        <f t="shared" si="3"/>
        <v>0</v>
      </c>
      <c r="M41" s="428" t="str">
        <f t="shared" si="4"/>
        <v>0</v>
      </c>
      <c r="N41" s="250" t="str">
        <f t="shared" si="5"/>
        <v>0</v>
      </c>
      <c r="O41" s="251"/>
      <c r="P41" s="247"/>
      <c r="R41" s="312">
        <f t="shared" si="6"/>
        <v>0</v>
      </c>
      <c r="S41" s="152">
        <f t="shared" si="7"/>
        <v>90</v>
      </c>
      <c r="T41" s="68" t="e">
        <f t="shared" si="0"/>
        <v>#VALUE!</v>
      </c>
      <c r="U41" s="68" t="e">
        <f t="shared" si="8"/>
        <v>#VALUE!</v>
      </c>
      <c r="V41" s="95">
        <v>1</v>
      </c>
      <c r="W41" s="153" t="e">
        <f t="shared" si="1"/>
        <v>#VALUE!</v>
      </c>
      <c r="Y41" s="107">
        <f t="shared" si="9"/>
        <v>0</v>
      </c>
    </row>
    <row r="42" spans="1:25" ht="34.5" customHeight="1" x14ac:dyDescent="0.3">
      <c r="A42" s="322" t="str">
        <f>CDT!B42</f>
        <v>Artésunate Amodiaquine: (ASAQ) 3 cp (100/270 mg)</v>
      </c>
      <c r="B42" s="247"/>
      <c r="C42" s="248"/>
      <c r="D42" s="302" t="str">
        <f t="shared" si="10"/>
        <v/>
      </c>
      <c r="E42" s="249"/>
      <c r="F42" s="247"/>
      <c r="G42" s="247"/>
      <c r="H42" s="247"/>
      <c r="I42" s="247"/>
      <c r="J42" s="247"/>
      <c r="K42" s="248"/>
      <c r="L42" s="431" t="str">
        <f t="shared" si="3"/>
        <v>0</v>
      </c>
      <c r="M42" s="428" t="str">
        <f t="shared" si="4"/>
        <v>0</v>
      </c>
      <c r="N42" s="250" t="str">
        <f t="shared" si="5"/>
        <v>0</v>
      </c>
      <c r="O42" s="251"/>
      <c r="P42" s="247"/>
      <c r="R42" s="312">
        <f t="shared" si="6"/>
        <v>0</v>
      </c>
      <c r="S42" s="152">
        <f t="shared" si="7"/>
        <v>90</v>
      </c>
      <c r="T42" s="68" t="e">
        <f t="shared" si="0"/>
        <v>#VALUE!</v>
      </c>
      <c r="U42" s="68" t="e">
        <f t="shared" si="8"/>
        <v>#VALUE!</v>
      </c>
      <c r="V42" s="95">
        <v>1</v>
      </c>
      <c r="W42" s="153" t="e">
        <f t="shared" si="1"/>
        <v>#VALUE!</v>
      </c>
      <c r="Y42" s="107">
        <f t="shared" si="9"/>
        <v>0</v>
      </c>
    </row>
    <row r="43" spans="1:25" ht="34.5" customHeight="1" x14ac:dyDescent="0.3">
      <c r="A43" s="322" t="str">
        <f>CDT!B43</f>
        <v>Artésunate Amodiaquine: (ASAQ) 6 cp (100/270 mg)</v>
      </c>
      <c r="B43" s="247"/>
      <c r="C43" s="248"/>
      <c r="D43" s="302" t="str">
        <f t="shared" si="10"/>
        <v/>
      </c>
      <c r="E43" s="249"/>
      <c r="F43" s="247"/>
      <c r="G43" s="247"/>
      <c r="H43" s="247"/>
      <c r="I43" s="247"/>
      <c r="J43" s="247"/>
      <c r="K43" s="248"/>
      <c r="L43" s="431" t="str">
        <f t="shared" si="3"/>
        <v>0</v>
      </c>
      <c r="M43" s="428" t="str">
        <f t="shared" si="4"/>
        <v>0</v>
      </c>
      <c r="N43" s="250" t="str">
        <f t="shared" si="5"/>
        <v>0</v>
      </c>
      <c r="O43" s="251"/>
      <c r="P43" s="247"/>
      <c r="R43" s="312">
        <f t="shared" si="6"/>
        <v>0</v>
      </c>
      <c r="S43" s="152">
        <f t="shared" si="7"/>
        <v>90</v>
      </c>
      <c r="T43" s="68" t="e">
        <f t="shared" si="0"/>
        <v>#VALUE!</v>
      </c>
      <c r="U43" s="68" t="e">
        <f t="shared" si="8"/>
        <v>#VALUE!</v>
      </c>
      <c r="V43" s="95">
        <v>1</v>
      </c>
      <c r="W43" s="153" t="e">
        <f t="shared" si="1"/>
        <v>#VALUE!</v>
      </c>
      <c r="Y43" s="107">
        <f t="shared" si="9"/>
        <v>0</v>
      </c>
    </row>
    <row r="44" spans="1:25" ht="34.5" customHeight="1" x14ac:dyDescent="0.3">
      <c r="A44" s="322" t="str">
        <f>CDT!B44</f>
        <v>Artésunate - Méfloquine (AS-MF)</v>
      </c>
      <c r="B44" s="247"/>
      <c r="C44" s="248"/>
      <c r="D44" s="302" t="str">
        <f t="shared" si="10"/>
        <v/>
      </c>
      <c r="E44" s="249"/>
      <c r="F44" s="247"/>
      <c r="G44" s="247"/>
      <c r="H44" s="247"/>
      <c r="I44" s="247"/>
      <c r="J44" s="247"/>
      <c r="K44" s="248"/>
      <c r="L44" s="431" t="str">
        <f t="shared" si="3"/>
        <v>0</v>
      </c>
      <c r="M44" s="428" t="str">
        <f t="shared" si="4"/>
        <v>0</v>
      </c>
      <c r="N44" s="250" t="str">
        <f t="shared" si="5"/>
        <v>0</v>
      </c>
      <c r="O44" s="251"/>
      <c r="P44" s="247"/>
      <c r="R44" s="312">
        <f t="shared" si="6"/>
        <v>0</v>
      </c>
      <c r="S44" s="152">
        <f t="shared" si="7"/>
        <v>90</v>
      </c>
      <c r="T44" s="68" t="e">
        <f t="shared" si="0"/>
        <v>#VALUE!</v>
      </c>
      <c r="U44" s="68" t="e">
        <f t="shared" si="8"/>
        <v>#VALUE!</v>
      </c>
      <c r="V44" s="95">
        <v>1</v>
      </c>
      <c r="W44" s="153" t="e">
        <f t="shared" si="1"/>
        <v>#VALUE!</v>
      </c>
      <c r="Y44" s="107">
        <f t="shared" si="9"/>
        <v>0</v>
      </c>
    </row>
    <row r="45" spans="1:25" ht="34.5" customHeight="1" x14ac:dyDescent="0.3">
      <c r="A45" s="322" t="str">
        <f>CDT!B45</f>
        <v>Quinine comprimé 300mg</v>
      </c>
      <c r="B45" s="247"/>
      <c r="C45" s="248"/>
      <c r="D45" s="302" t="str">
        <f t="shared" si="10"/>
        <v/>
      </c>
      <c r="E45" s="249"/>
      <c r="F45" s="247"/>
      <c r="G45" s="247"/>
      <c r="H45" s="247"/>
      <c r="I45" s="247"/>
      <c r="J45" s="247"/>
      <c r="K45" s="248"/>
      <c r="L45" s="431" t="str">
        <f t="shared" si="3"/>
        <v>0</v>
      </c>
      <c r="M45" s="428" t="str">
        <f t="shared" si="4"/>
        <v>0</v>
      </c>
      <c r="N45" s="250" t="str">
        <f t="shared" si="5"/>
        <v>0</v>
      </c>
      <c r="O45" s="251"/>
      <c r="P45" s="247"/>
      <c r="R45" s="312">
        <f t="shared" si="6"/>
        <v>0</v>
      </c>
      <c r="S45" s="152">
        <f t="shared" si="7"/>
        <v>90</v>
      </c>
      <c r="T45" s="68" t="e">
        <f t="shared" si="0"/>
        <v>#VALUE!</v>
      </c>
      <c r="U45" s="68" t="e">
        <f t="shared" si="8"/>
        <v>#VALUE!</v>
      </c>
      <c r="V45" s="95">
        <v>1</v>
      </c>
      <c r="W45" s="153" t="e">
        <f t="shared" si="1"/>
        <v>#VALUE!</v>
      </c>
      <c r="Y45" s="107">
        <f t="shared" si="9"/>
        <v>0</v>
      </c>
    </row>
    <row r="46" spans="1:25" ht="34.5" customHeight="1" x14ac:dyDescent="0.3">
      <c r="A46" s="322" t="str">
        <f>CDT!B46</f>
        <v>Quinine injectable 300 mg</v>
      </c>
      <c r="B46" s="247"/>
      <c r="C46" s="248"/>
      <c r="D46" s="302" t="str">
        <f t="shared" si="10"/>
        <v/>
      </c>
      <c r="E46" s="249"/>
      <c r="F46" s="247"/>
      <c r="G46" s="247"/>
      <c r="H46" s="247"/>
      <c r="I46" s="247"/>
      <c r="J46" s="247"/>
      <c r="K46" s="248"/>
      <c r="L46" s="431" t="str">
        <f t="shared" si="3"/>
        <v>0</v>
      </c>
      <c r="M46" s="428" t="str">
        <f t="shared" si="4"/>
        <v>0</v>
      </c>
      <c r="N46" s="250" t="str">
        <f t="shared" si="5"/>
        <v>0</v>
      </c>
      <c r="O46" s="251"/>
      <c r="P46" s="247"/>
      <c r="R46" s="312">
        <f t="shared" si="6"/>
        <v>0</v>
      </c>
      <c r="S46" s="152">
        <f t="shared" si="7"/>
        <v>90</v>
      </c>
      <c r="T46" s="68" t="e">
        <f t="shared" si="0"/>
        <v>#VALUE!</v>
      </c>
      <c r="U46" s="68" t="e">
        <f t="shared" si="8"/>
        <v>#VALUE!</v>
      </c>
      <c r="V46" s="95">
        <v>1</v>
      </c>
      <c r="W46" s="153" t="e">
        <f t="shared" si="1"/>
        <v>#VALUE!</v>
      </c>
      <c r="Y46" s="107">
        <f t="shared" si="9"/>
        <v>0</v>
      </c>
    </row>
    <row r="47" spans="1:25" ht="34.5" customHeight="1" x14ac:dyDescent="0.3">
      <c r="A47" s="322" t="str">
        <f>CDT!B47</f>
        <v>Quinine injectable 600 mg</v>
      </c>
      <c r="B47" s="247"/>
      <c r="C47" s="248"/>
      <c r="D47" s="302" t="str">
        <f t="shared" si="10"/>
        <v/>
      </c>
      <c r="E47" s="249"/>
      <c r="F47" s="247"/>
      <c r="G47" s="247"/>
      <c r="H47" s="247"/>
      <c r="I47" s="247"/>
      <c r="J47" s="247"/>
      <c r="K47" s="248"/>
      <c r="L47" s="431" t="str">
        <f t="shared" si="3"/>
        <v>0</v>
      </c>
      <c r="M47" s="428" t="str">
        <f t="shared" si="4"/>
        <v>0</v>
      </c>
      <c r="N47" s="250" t="str">
        <f t="shared" si="5"/>
        <v>0</v>
      </c>
      <c r="O47" s="251"/>
      <c r="P47" s="247"/>
      <c r="R47" s="312">
        <f t="shared" si="6"/>
        <v>0</v>
      </c>
      <c r="S47" s="152">
        <f t="shared" si="7"/>
        <v>90</v>
      </c>
      <c r="T47" s="68" t="e">
        <f t="shared" si="0"/>
        <v>#VALUE!</v>
      </c>
      <c r="U47" s="68" t="e">
        <f t="shared" si="8"/>
        <v>#VALUE!</v>
      </c>
      <c r="V47" s="95">
        <v>1</v>
      </c>
      <c r="W47" s="153" t="e">
        <f t="shared" si="1"/>
        <v>#VALUE!</v>
      </c>
      <c r="Y47" s="107">
        <f t="shared" si="9"/>
        <v>0</v>
      </c>
    </row>
    <row r="48" spans="1:25" ht="34.5" customHeight="1" thickBot="1" x14ac:dyDescent="0.35">
      <c r="A48" s="322" t="str">
        <f>CDT!B48</f>
        <v>Quinine injectable 600 mg</v>
      </c>
      <c r="B48" s="247"/>
      <c r="C48" s="248"/>
      <c r="D48" s="303" t="str">
        <f t="shared" si="10"/>
        <v/>
      </c>
      <c r="E48" s="249"/>
      <c r="F48" s="247"/>
      <c r="G48" s="247"/>
      <c r="H48" s="247"/>
      <c r="I48" s="247"/>
      <c r="J48" s="247"/>
      <c r="K48" s="248"/>
      <c r="L48" s="431" t="str">
        <f t="shared" si="3"/>
        <v>0</v>
      </c>
      <c r="M48" s="428" t="str">
        <f t="shared" si="4"/>
        <v>0</v>
      </c>
      <c r="N48" s="250" t="str">
        <f t="shared" si="5"/>
        <v>0</v>
      </c>
      <c r="O48" s="251"/>
      <c r="P48" s="247"/>
      <c r="R48" s="312">
        <f t="shared" si="6"/>
        <v>0</v>
      </c>
      <c r="S48" s="152">
        <f t="shared" si="7"/>
        <v>90</v>
      </c>
      <c r="T48" s="68" t="e">
        <f>D48-(E48+G48+I48+H48)</f>
        <v>#VALUE!</v>
      </c>
      <c r="U48" s="68" t="e">
        <f t="shared" si="8"/>
        <v>#VALUE!</v>
      </c>
      <c r="V48" s="95">
        <v>1</v>
      </c>
      <c r="W48" s="153" t="e">
        <f t="shared" si="1"/>
        <v>#VALUE!</v>
      </c>
      <c r="Y48" s="107">
        <f t="shared" si="9"/>
        <v>0</v>
      </c>
    </row>
    <row r="49" spans="1:23" ht="34.5" customHeight="1" thickBot="1" x14ac:dyDescent="0.35">
      <c r="A49" s="322" t="str">
        <f>CDT!B49</f>
        <v>Artéméther injectable 100 mg</v>
      </c>
      <c r="B49" s="247"/>
      <c r="C49" s="248"/>
      <c r="D49" s="303" t="str">
        <f t="shared" si="10"/>
        <v/>
      </c>
      <c r="E49" s="249"/>
      <c r="F49" s="247"/>
      <c r="G49" s="247"/>
      <c r="H49" s="247"/>
      <c r="I49" s="247"/>
      <c r="J49" s="247"/>
      <c r="K49" s="248"/>
      <c r="L49" s="431" t="str">
        <f t="shared" si="3"/>
        <v>0</v>
      </c>
      <c r="M49" s="428" t="str">
        <f t="shared" si="4"/>
        <v>0</v>
      </c>
      <c r="N49" s="250" t="str">
        <f t="shared" si="5"/>
        <v>0</v>
      </c>
      <c r="O49" s="251"/>
      <c r="P49" s="247"/>
      <c r="R49" s="312">
        <f t="shared" si="6"/>
        <v>0</v>
      </c>
      <c r="S49" s="152">
        <f t="shared" si="7"/>
        <v>90</v>
      </c>
      <c r="T49" s="68" t="e">
        <f>D49-(E49+G49+I49+H49)</f>
        <v>#VALUE!</v>
      </c>
      <c r="U49" s="68" t="e">
        <f t="shared" si="8"/>
        <v>#VALUE!</v>
      </c>
      <c r="V49" s="95">
        <v>1</v>
      </c>
      <c r="W49" s="153" t="e">
        <f t="shared" si="1"/>
        <v>#VALUE!</v>
      </c>
    </row>
    <row r="50" spans="1:23" ht="34.5" hidden="1" customHeight="1" x14ac:dyDescent="0.3">
      <c r="A50" s="17"/>
      <c r="B50" s="79"/>
      <c r="C50" s="79"/>
      <c r="D50" s="53"/>
      <c r="E50" s="79"/>
      <c r="F50" s="79"/>
      <c r="G50" s="79"/>
      <c r="H50" s="79"/>
      <c r="I50" s="79"/>
      <c r="J50" s="79"/>
      <c r="K50" s="79"/>
      <c r="L50" s="54"/>
      <c r="M50" s="58" t="str">
        <f t="shared" ref="M50" si="11">IF(B50&lt;&gt;"",((E50/S50)*30),"")</f>
        <v/>
      </c>
      <c r="N50" s="55"/>
      <c r="O50" s="80"/>
      <c r="P50" s="79"/>
      <c r="S50" s="152"/>
      <c r="T50" s="68"/>
      <c r="U50" s="68"/>
      <c r="V50" s="95"/>
      <c r="W50" s="153" t="str">
        <f t="shared" si="1"/>
        <v/>
      </c>
    </row>
    <row r="51" spans="1:23" s="235" customFormat="1" ht="16.5" customHeight="1" x14ac:dyDescent="0.35">
      <c r="A51" s="531" t="s">
        <v>290</v>
      </c>
      <c r="B51" s="531"/>
      <c r="C51" s="531"/>
      <c r="D51" s="531"/>
      <c r="E51" s="531"/>
      <c r="F51" s="531"/>
      <c r="H51" s="233"/>
      <c r="I51" s="233" t="s">
        <v>300</v>
      </c>
      <c r="J51" s="234"/>
      <c r="K51" s="232"/>
      <c r="L51" s="232"/>
      <c r="M51" s="232"/>
      <c r="N51" s="232"/>
      <c r="O51" s="232"/>
      <c r="Q51" s="236"/>
      <c r="R51" s="311"/>
      <c r="S51" s="237"/>
      <c r="T51" s="238"/>
      <c r="U51" s="238"/>
      <c r="V51" s="239"/>
      <c r="W51" s="240"/>
    </row>
    <row r="52" spans="1:23" ht="29.25" customHeight="1" x14ac:dyDescent="0.3">
      <c r="A52" s="18"/>
      <c r="B52" s="18"/>
      <c r="C52" s="18"/>
      <c r="D52" s="18"/>
      <c r="E52" s="18"/>
      <c r="F52" s="18"/>
      <c r="G52" s="18"/>
      <c r="H52" s="18"/>
      <c r="I52" s="18"/>
      <c r="J52" s="18"/>
      <c r="K52" s="18"/>
      <c r="L52" s="18"/>
      <c r="M52" s="18"/>
      <c r="N52" s="18"/>
      <c r="O52" s="18"/>
      <c r="S52" s="154"/>
      <c r="T52" s="69"/>
      <c r="U52" s="69"/>
      <c r="V52" s="70"/>
      <c r="W52" s="155"/>
    </row>
    <row r="53" spans="1:23" ht="15.6" x14ac:dyDescent="0.3">
      <c r="B53" s="18"/>
      <c r="C53" s="18"/>
      <c r="D53" s="18"/>
      <c r="E53" s="18"/>
      <c r="F53" s="18"/>
      <c r="I53" s="18"/>
      <c r="J53" s="18"/>
      <c r="K53" s="18"/>
      <c r="L53" s="18"/>
      <c r="M53" s="18"/>
      <c r="N53" s="18"/>
      <c r="O53" s="18"/>
      <c r="S53" s="154"/>
      <c r="T53" s="69"/>
      <c r="U53" s="69"/>
      <c r="V53" s="70"/>
      <c r="W53" s="155"/>
    </row>
    <row r="54" spans="1:23" s="235" customFormat="1" ht="18.600000000000001" thickBot="1" x14ac:dyDescent="0.4">
      <c r="A54" s="233" t="s">
        <v>289</v>
      </c>
      <c r="H54" s="233"/>
      <c r="I54" s="233" t="s">
        <v>301</v>
      </c>
      <c r="O54" s="232"/>
      <c r="Q54" s="236"/>
      <c r="R54" s="311"/>
      <c r="S54" s="243"/>
      <c r="T54" s="244"/>
      <c r="U54" s="244"/>
      <c r="V54" s="245"/>
      <c r="W54" s="246"/>
    </row>
  </sheetData>
  <mergeCells count="21">
    <mergeCell ref="A24:A25"/>
    <mergeCell ref="A51:F51"/>
    <mergeCell ref="A19:C19"/>
    <mergeCell ref="D19:N19"/>
    <mergeCell ref="S19:W19"/>
    <mergeCell ref="A21:C21"/>
    <mergeCell ref="D21:F21"/>
    <mergeCell ref="G21:K22"/>
    <mergeCell ref="L21:P21"/>
    <mergeCell ref="L17:P17"/>
    <mergeCell ref="A1:B1"/>
    <mergeCell ref="A3:B3"/>
    <mergeCell ref="A4:B4"/>
    <mergeCell ref="A11:O11"/>
    <mergeCell ref="B13:C13"/>
    <mergeCell ref="E13:J13"/>
    <mergeCell ref="B15:C15"/>
    <mergeCell ref="D15:F15"/>
    <mergeCell ref="G15:I15"/>
    <mergeCell ref="B17:E17"/>
    <mergeCell ref="G17:K17"/>
  </mergeCells>
  <conditionalFormatting sqref="U26">
    <cfRule type="cellIs" dxfId="1835" priority="39" operator="greaterThan">
      <formula>0</formula>
    </cfRule>
    <cfRule type="cellIs" dxfId="1834" priority="40" operator="greaterThan">
      <formula>0</formula>
    </cfRule>
    <cfRule type="cellIs" dxfId="1833" priority="41" operator="lessThan">
      <formula>0</formula>
    </cfRule>
    <cfRule type="cellIs" dxfId="1832" priority="42" operator="notEqual">
      <formula>0</formula>
    </cfRule>
  </conditionalFormatting>
  <conditionalFormatting sqref="U27:U29">
    <cfRule type="cellIs" dxfId="1831" priority="35" operator="greaterThan">
      <formula>0</formula>
    </cfRule>
    <cfRule type="cellIs" dxfId="1830" priority="36" operator="greaterThan">
      <formula>0</formula>
    </cfRule>
    <cfRule type="cellIs" dxfId="1829" priority="37" operator="lessThan">
      <formula>0</formula>
    </cfRule>
    <cfRule type="cellIs" dxfId="1828" priority="38" operator="notEqual">
      <formula>0</formula>
    </cfRule>
  </conditionalFormatting>
  <conditionalFormatting sqref="U30:U31 U33:U47">
    <cfRule type="cellIs" dxfId="1827" priority="31" operator="greaterThan">
      <formula>0</formula>
    </cfRule>
    <cfRule type="cellIs" dxfId="1826" priority="32" operator="greaterThan">
      <formula>0</formula>
    </cfRule>
    <cfRule type="cellIs" dxfId="1825" priority="33" operator="lessThan">
      <formula>0</formula>
    </cfRule>
    <cfRule type="cellIs" dxfId="1824" priority="34" operator="notEqual">
      <formula>0</formula>
    </cfRule>
  </conditionalFormatting>
  <conditionalFormatting sqref="U48:U50">
    <cfRule type="cellIs" dxfId="1823" priority="27" operator="greaterThan">
      <formula>0</formula>
    </cfRule>
    <cfRule type="cellIs" dxfId="1822" priority="28" operator="greaterThan">
      <formula>0</formula>
    </cfRule>
    <cfRule type="cellIs" dxfId="1821" priority="29" operator="lessThan">
      <formula>0</formula>
    </cfRule>
    <cfRule type="cellIs" dxfId="1820" priority="30" operator="notEqual">
      <formula>0</formula>
    </cfRule>
  </conditionalFormatting>
  <conditionalFormatting sqref="K50">
    <cfRule type="expression" dxfId="1819" priority="25">
      <formula>K50&lt;T50</formula>
    </cfRule>
    <cfRule type="expression" dxfId="1818" priority="26">
      <formula>K50&gt;T50</formula>
    </cfRule>
  </conditionalFormatting>
  <conditionalFormatting sqref="J37:J47">
    <cfRule type="cellIs" dxfId="1817" priority="24" operator="greaterThan">
      <formula>90</formula>
    </cfRule>
  </conditionalFormatting>
  <conditionalFormatting sqref="J48:J50">
    <cfRule type="cellIs" dxfId="1816" priority="23" operator="greaterThan">
      <formula>90</formula>
    </cfRule>
  </conditionalFormatting>
  <conditionalFormatting sqref="K36:K47">
    <cfRule type="expression" dxfId="1815" priority="21">
      <formula>K36&lt;T36</formula>
    </cfRule>
    <cfRule type="expression" dxfId="1814" priority="22">
      <formula>K36&gt;T36</formula>
    </cfRule>
  </conditionalFormatting>
  <conditionalFormatting sqref="J27:J31 J33">
    <cfRule type="cellIs" dxfId="1813" priority="20" operator="greaterThan">
      <formula>90</formula>
    </cfRule>
  </conditionalFormatting>
  <conditionalFormatting sqref="J36">
    <cfRule type="cellIs" dxfId="1812" priority="19" operator="greaterThan">
      <formula>90</formula>
    </cfRule>
  </conditionalFormatting>
  <conditionalFormatting sqref="K48:K49">
    <cfRule type="expression" dxfId="1811" priority="17">
      <formula>K48&lt;T48</formula>
    </cfRule>
    <cfRule type="expression" dxfId="1810" priority="18">
      <formula>K48&gt;T48</formula>
    </cfRule>
  </conditionalFormatting>
  <conditionalFormatting sqref="K27:K31 K33">
    <cfRule type="expression" dxfId="1809" priority="15">
      <formula>K27&lt;T27</formula>
    </cfRule>
    <cfRule type="expression" dxfId="1808" priority="16">
      <formula>K27&gt;T27</formula>
    </cfRule>
  </conditionalFormatting>
  <conditionalFormatting sqref="J26">
    <cfRule type="cellIs" dxfId="1807" priority="14" operator="greaterThan">
      <formula>90</formula>
    </cfRule>
  </conditionalFormatting>
  <conditionalFormatting sqref="K26">
    <cfRule type="expression" dxfId="1806" priority="12">
      <formula>K26&lt;T26</formula>
    </cfRule>
    <cfRule type="expression" dxfId="1805" priority="13">
      <formula>K26&gt;T26</formula>
    </cfRule>
  </conditionalFormatting>
  <conditionalFormatting sqref="U32">
    <cfRule type="cellIs" dxfId="1804" priority="8" operator="greaterThan">
      <formula>0</formula>
    </cfRule>
    <cfRule type="cellIs" dxfId="1803" priority="9" operator="greaterThan">
      <formula>0</formula>
    </cfRule>
    <cfRule type="cellIs" dxfId="1802" priority="10" operator="lessThan">
      <formula>0</formula>
    </cfRule>
    <cfRule type="cellIs" dxfId="1801" priority="11" operator="notEqual">
      <formula>0</formula>
    </cfRule>
  </conditionalFormatting>
  <conditionalFormatting sqref="K34">
    <cfRule type="expression" dxfId="1800" priority="6">
      <formula>K34&lt;T34</formula>
    </cfRule>
    <cfRule type="expression" dxfId="1799" priority="7">
      <formula>K34&gt;T34</formula>
    </cfRule>
  </conditionalFormatting>
  <conditionalFormatting sqref="K35">
    <cfRule type="expression" dxfId="1798" priority="4">
      <formula>K35&lt;T35</formula>
    </cfRule>
    <cfRule type="expression" dxfId="1797" priority="5">
      <formula>K35&gt;T35</formula>
    </cfRule>
  </conditionalFormatting>
  <conditionalFormatting sqref="J32">
    <cfRule type="cellIs" dxfId="1796" priority="3" operator="greaterThan">
      <formula>90</formula>
    </cfRule>
  </conditionalFormatting>
  <conditionalFormatting sqref="K32">
    <cfRule type="expression" dxfId="1795" priority="1">
      <formula>K32&lt;T32</formula>
    </cfRule>
    <cfRule type="expression" dxfId="1794" priority="2">
      <formula>K32&gt;T32</formula>
    </cfRule>
  </conditionalFormatting>
  <dataValidations count="7">
    <dataValidation type="date" errorStyle="warning" allowBlank="1" showInputMessage="1" showErrorMessage="1" promptTitle="Instruction" prompt="SVP Saisissez la date sous le format:_x000a_00/00/0000. exemple 15/09/2016,_x000a_Merci_x000a_" sqref="L21:P21">
      <formula1>42370</formula1>
      <formula2>44926</formula2>
    </dataValidation>
    <dataValidation errorStyle="information" allowBlank="1" showInputMessage="1" showErrorMessage="1" errorTitle="Instruction" error="Saisissez le Texte en MAJUSCULE_x000a_Exemple: CMS AGOE_x000a_Merci" promptTitle="Instruction" prompt="Saisissez le Texte en MAJUSCULE_x000a_Exemple: CMS AGOE_x000a_Merci" sqref="D19:N19"/>
    <dataValidation type="whole" allowBlank="1" showInputMessage="1" showErrorMessage="1" prompt="La valeur ne peut pas être supérieure à 89_x000a_Si tel est le cas déteminer la quantité à commander directement à la colonne M._x000a_merci" sqref="J27:J50">
      <formula1>0</formula1>
      <formula2>89</formula2>
    </dataValidation>
    <dataValidation type="whole" operator="lessThanOrEqual" allowBlank="1" showInputMessage="1" showErrorMessage="1" promptTitle="instruction" prompt="La valeur de la cellule ne peut pas être supérieure à la quantité Totale inscrite dans la colonne D._x000a_Merci de vérifier." sqref="E26:E50">
      <formula1>D26</formula1>
    </dataValidation>
    <dataValidation type="list" allowBlank="1" showInputMessage="1" showErrorMessage="1" sqref="D21:F21">
      <formula1>typerapport2</formula1>
    </dataValidation>
    <dataValidation type="whole" allowBlank="1" showInputMessage="1" showErrorMessage="1" prompt="La valeur ne peut pas être supérieure à 89_x000a_Si tel est le cas déteminer la quantité à commander directement à la colonne O_x000a_merci" sqref="J26">
      <formula1>0</formula1>
      <formula2>89</formula2>
    </dataValidation>
    <dataValidation type="whole" allowBlank="1" showInputMessage="1" showErrorMessage="1" prompt="La quantité accordée par le point Focal ne peut être supérieure à la somme du CMMa et la quantité commandée pour le trimestre._x000a_Merci de revoir la quantité dans la colonne O." sqref="O26:O49">
      <formula1>0</formula1>
      <formula2>+M26+N26</formula2>
    </dataValidation>
  </dataValidations>
  <pageMargins left="0.21" right="0.23622047244094491" top="0.74803149606299213" bottom="0.74803149606299213" header="0.31496062992125984" footer="0.31496062992125984"/>
  <pageSetup paperSize="9" scale="40" orientation="portrait" r:id="rId1"/>
  <headerFooter alignWithMargins="0">
    <oddFooter>&amp;C&amp;"Arial,Gras"PNLS /IST, Avenue des Armées, -05 BP 424 Lomé –Togo ; Tel 22 20 94 39 Fax : 22 20 94 36    Site Web : www.pnls.tg</oddFooter>
  </headerFooter>
  <drawing r:id="rId2"/>
</worksheet>
</file>

<file path=xl/worksheets/sheet9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rgb="FFFF0000"/>
  </sheetPr>
  <dimension ref="A1:W56"/>
  <sheetViews>
    <sheetView showGridLines="0" view="pageBreakPreview" topLeftCell="A5" zoomScale="70" zoomScaleNormal="70" zoomScaleSheetLayoutView="70" zoomScalePageLayoutView="50" workbookViewId="0">
      <selection activeCell="D19" sqref="D19:N19"/>
    </sheetView>
  </sheetViews>
  <sheetFormatPr baseColWidth="10" defaultColWidth="7.33203125" defaultRowHeight="13.8" x14ac:dyDescent="0.3"/>
  <cols>
    <col min="1" max="1" width="51.5546875" style="3" customWidth="1"/>
    <col min="2" max="14" width="11.5546875" style="3" customWidth="1"/>
    <col min="15" max="15" width="11.6640625" style="39" customWidth="1"/>
    <col min="16" max="16" width="17.5546875" style="3" customWidth="1"/>
    <col min="17" max="17" width="2.109375" style="62" customWidth="1"/>
    <col min="18" max="18" width="4.88671875" style="77" customWidth="1"/>
    <col min="19" max="20" width="7.44140625" style="77" bestFit="1" customWidth="1"/>
    <col min="21" max="21" width="7.88671875" style="78" bestFit="1" customWidth="1"/>
    <col min="22" max="22" width="33.33203125" style="77" customWidth="1"/>
    <col min="23" max="16384" width="7.33203125" style="3"/>
  </cols>
  <sheetData>
    <row r="1" spans="1:23" ht="17.25" customHeight="1" x14ac:dyDescent="0.3">
      <c r="A1" s="549" t="s">
        <v>452</v>
      </c>
      <c r="B1" s="549"/>
      <c r="C1" s="2"/>
      <c r="D1" s="2"/>
      <c r="E1"/>
      <c r="F1"/>
      <c r="G1"/>
      <c r="H1"/>
      <c r="I1"/>
      <c r="J1"/>
      <c r="N1" s="4" t="s">
        <v>1</v>
      </c>
      <c r="O1" s="5"/>
      <c r="R1" s="306"/>
      <c r="S1" s="69"/>
      <c r="T1" s="69"/>
      <c r="U1" s="69"/>
      <c r="V1" s="70"/>
      <c r="W1" s="69"/>
    </row>
    <row r="2" spans="1:23" ht="13.5" customHeight="1" x14ac:dyDescent="0.3">
      <c r="A2" s="1" t="s">
        <v>453</v>
      </c>
      <c r="B2" s="1"/>
      <c r="C2" s="2"/>
      <c r="D2" s="2"/>
      <c r="E2"/>
      <c r="F2"/>
      <c r="G2"/>
      <c r="H2"/>
      <c r="I2"/>
      <c r="J2"/>
      <c r="M2" s="4"/>
      <c r="N2" s="4" t="s">
        <v>3</v>
      </c>
      <c r="O2" s="5"/>
      <c r="R2" s="306"/>
      <c r="S2" s="69"/>
      <c r="T2" s="69"/>
      <c r="U2" s="69"/>
      <c r="V2" s="70"/>
      <c r="W2" s="69"/>
    </row>
    <row r="3" spans="1:23" ht="15.6" x14ac:dyDescent="0.3">
      <c r="A3" s="549" t="s">
        <v>454</v>
      </c>
      <c r="B3" s="549"/>
      <c r="C3" s="2"/>
      <c r="D3" s="2"/>
      <c r="E3"/>
      <c r="F3"/>
      <c r="G3"/>
      <c r="H3"/>
      <c r="I3"/>
      <c r="J3"/>
      <c r="K3" s="5"/>
      <c r="L3" s="5"/>
      <c r="M3" s="5"/>
      <c r="N3" s="5"/>
      <c r="O3" s="5"/>
      <c r="R3" s="306"/>
      <c r="S3" s="69"/>
      <c r="T3" s="69"/>
      <c r="U3" s="69"/>
      <c r="V3" s="70"/>
      <c r="W3" s="69"/>
    </row>
    <row r="4" spans="1:23" ht="33.6" customHeight="1" x14ac:dyDescent="0.3">
      <c r="A4" s="547" t="s">
        <v>455</v>
      </c>
      <c r="B4" s="548"/>
      <c r="C4" s="7"/>
      <c r="D4" s="7"/>
      <c r="E4" s="8"/>
      <c r="F4" s="8"/>
      <c r="G4" s="8"/>
      <c r="H4" s="8"/>
      <c r="I4" s="8"/>
      <c r="J4" s="8"/>
      <c r="K4" s="9"/>
      <c r="L4" s="9"/>
      <c r="M4" s="9"/>
      <c r="N4" s="9"/>
      <c r="O4" s="38"/>
      <c r="R4" s="306"/>
      <c r="S4" s="69"/>
      <c r="T4" s="69"/>
      <c r="U4" s="69"/>
      <c r="V4" s="70"/>
      <c r="W4" s="69"/>
    </row>
    <row r="5" spans="1:23" x14ac:dyDescent="0.3">
      <c r="B5" s="9"/>
      <c r="C5" s="9"/>
      <c r="D5" s="9"/>
      <c r="E5" s="9"/>
      <c r="F5" s="9"/>
      <c r="G5" s="9"/>
      <c r="H5" s="9"/>
      <c r="I5" s="9"/>
      <c r="J5" s="9"/>
      <c r="K5" s="9"/>
      <c r="L5" s="9"/>
      <c r="M5" s="9"/>
      <c r="N5" s="9"/>
      <c r="O5" s="38"/>
      <c r="R5" s="306"/>
      <c r="S5" s="69"/>
      <c r="T5" s="69"/>
      <c r="U5" s="69"/>
      <c r="V5" s="70"/>
      <c r="W5" s="69"/>
    </row>
    <row r="6" spans="1:23" ht="15.6" x14ac:dyDescent="0.3">
      <c r="A6" s="6" t="s">
        <v>232</v>
      </c>
      <c r="B6" s="9"/>
      <c r="C6" s="9"/>
      <c r="D6" s="9"/>
      <c r="E6" s="9"/>
      <c r="F6" s="9"/>
      <c r="G6" s="9"/>
      <c r="H6" s="9"/>
      <c r="I6" s="9"/>
      <c r="J6" s="9"/>
      <c r="K6" s="9"/>
      <c r="L6" s="9"/>
      <c r="M6" s="9"/>
      <c r="N6" s="9"/>
      <c r="O6" s="38"/>
      <c r="R6" s="306"/>
      <c r="S6" s="69"/>
      <c r="T6" s="69"/>
      <c r="U6" s="69"/>
      <c r="V6" s="70"/>
      <c r="W6" s="69"/>
    </row>
    <row r="7" spans="1:23" x14ac:dyDescent="0.3">
      <c r="A7" s="10"/>
      <c r="B7" s="9"/>
      <c r="C7" s="9"/>
      <c r="D7" s="9"/>
      <c r="E7" s="9"/>
      <c r="F7" s="9"/>
      <c r="G7" s="9"/>
      <c r="H7" s="9"/>
      <c r="I7" s="9"/>
      <c r="J7" s="9"/>
      <c r="K7" s="9"/>
      <c r="L7" s="9"/>
      <c r="M7" s="9"/>
      <c r="N7" s="9"/>
      <c r="O7" s="38"/>
      <c r="R7" s="69"/>
      <c r="S7" s="69"/>
      <c r="T7" s="69"/>
      <c r="U7" s="70"/>
      <c r="V7" s="69"/>
    </row>
    <row r="8" spans="1:23" x14ac:dyDescent="0.3">
      <c r="A8" s="10"/>
      <c r="B8" s="9"/>
      <c r="C8" s="9"/>
      <c r="D8" s="9"/>
      <c r="E8" s="9"/>
      <c r="F8" s="9"/>
      <c r="G8" s="9"/>
      <c r="H8" s="9"/>
      <c r="I8" s="9"/>
      <c r="J8" s="9"/>
      <c r="K8" s="9"/>
      <c r="L8" s="9"/>
      <c r="M8" s="9"/>
      <c r="N8" s="9"/>
      <c r="O8" s="38"/>
      <c r="R8" s="69"/>
      <c r="S8" s="69"/>
      <c r="T8" s="69"/>
      <c r="U8" s="70"/>
      <c r="V8" s="69"/>
    </row>
    <row r="9" spans="1:23" ht="17.25" customHeight="1" x14ac:dyDescent="0.3">
      <c r="A9" s="10"/>
      <c r="B9" s="9"/>
      <c r="C9" s="9"/>
      <c r="D9" s="9"/>
      <c r="E9" s="9"/>
      <c r="F9" s="9"/>
      <c r="G9" s="9"/>
      <c r="H9" s="9"/>
      <c r="I9" s="9"/>
      <c r="J9" s="9"/>
      <c r="K9" s="9"/>
      <c r="L9" s="9"/>
      <c r="M9" s="9"/>
      <c r="N9" s="9"/>
      <c r="O9" s="38"/>
      <c r="R9" s="69"/>
      <c r="S9" s="69"/>
      <c r="T9" s="69"/>
      <c r="U9" s="70"/>
      <c r="V9" s="69"/>
    </row>
    <row r="10" spans="1:23" ht="0.75" customHeight="1" x14ac:dyDescent="0.3">
      <c r="R10" s="69"/>
      <c r="S10" s="69"/>
      <c r="T10" s="69"/>
      <c r="U10" s="70"/>
      <c r="V10" s="69"/>
    </row>
    <row r="11" spans="1:23" ht="21" customHeight="1" x14ac:dyDescent="0.3">
      <c r="A11" s="555" t="s">
        <v>263</v>
      </c>
      <c r="B11" s="555"/>
      <c r="C11" s="555"/>
      <c r="D11" s="555"/>
      <c r="E11" s="555"/>
      <c r="F11" s="555"/>
      <c r="G11" s="555"/>
      <c r="H11" s="555"/>
      <c r="I11" s="555"/>
      <c r="J11" s="555"/>
      <c r="K11" s="555"/>
      <c r="L11" s="555"/>
      <c r="M11" s="555"/>
      <c r="N11" s="555"/>
      <c r="O11" s="555"/>
      <c r="P11" s="40"/>
      <c r="R11" s="69"/>
      <c r="S11" s="69"/>
      <c r="T11" s="69"/>
      <c r="U11" s="70"/>
      <c r="V11" s="69"/>
    </row>
    <row r="12" spans="1:23" ht="3.75" customHeight="1" x14ac:dyDescent="0.3">
      <c r="A12" s="11"/>
      <c r="B12" s="11"/>
      <c r="C12" s="11"/>
      <c r="D12" s="11"/>
      <c r="E12" s="11"/>
      <c r="F12" s="11"/>
      <c r="G12" s="11"/>
      <c r="H12" s="11"/>
      <c r="I12" s="11"/>
      <c r="J12" s="11"/>
      <c r="K12" s="11"/>
      <c r="L12" s="11"/>
      <c r="M12" s="11"/>
      <c r="N12" s="11"/>
      <c r="O12" s="11"/>
      <c r="R12" s="69"/>
      <c r="S12" s="69"/>
      <c r="T12" s="69"/>
      <c r="U12" s="70"/>
      <c r="V12" s="69"/>
    </row>
    <row r="13" spans="1:23" s="42" customFormat="1" ht="20.25" hidden="1" customHeight="1" thickBot="1" x14ac:dyDescent="0.35">
      <c r="A13" s="434" t="s">
        <v>5</v>
      </c>
      <c r="B13" s="556">
        <f>'Info District'!G11</f>
        <v>2025</v>
      </c>
      <c r="C13" s="557"/>
      <c r="E13" s="550"/>
      <c r="F13" s="550"/>
      <c r="G13" s="550"/>
      <c r="H13" s="550"/>
      <c r="I13" s="550"/>
      <c r="J13" s="554"/>
      <c r="Q13" s="63"/>
      <c r="R13" s="71"/>
      <c r="S13" s="71"/>
      <c r="T13" s="71"/>
      <c r="U13" s="72"/>
      <c r="V13" s="71"/>
    </row>
    <row r="14" spans="1:23" s="42" customFormat="1" ht="7.5" hidden="1" customHeight="1" thickBot="1" x14ac:dyDescent="0.35">
      <c r="A14" s="434"/>
      <c r="B14" s="13"/>
      <c r="C14" s="13"/>
      <c r="D14" s="13"/>
      <c r="O14" s="15"/>
      <c r="Q14" s="63"/>
      <c r="R14" s="71"/>
      <c r="S14" s="71"/>
      <c r="T14" s="71"/>
      <c r="U14" s="72"/>
      <c r="V14" s="71"/>
    </row>
    <row r="15" spans="1:23" s="42" customFormat="1" ht="16.5" hidden="1" customHeight="1" thickBot="1" x14ac:dyDescent="0.35">
      <c r="A15" s="434" t="s">
        <v>7</v>
      </c>
      <c r="B15" s="558" t="str">
        <f>'Info District'!G12</f>
        <v>PLATEAUX</v>
      </c>
      <c r="C15" s="559"/>
      <c r="D15" s="550" t="s">
        <v>8</v>
      </c>
      <c r="E15" s="550"/>
      <c r="F15" s="550"/>
      <c r="G15" s="551" t="str">
        <f>'Info District'!G13</f>
        <v>Agou</v>
      </c>
      <c r="H15" s="552"/>
      <c r="I15" s="553"/>
      <c r="L15" s="11"/>
      <c r="M15" s="11"/>
      <c r="N15" s="11"/>
      <c r="O15" s="11"/>
      <c r="P15" s="11"/>
      <c r="Q15" s="63"/>
      <c r="R15" s="71"/>
      <c r="S15" s="71"/>
      <c r="T15" s="71"/>
      <c r="U15" s="73"/>
      <c r="V15" s="71"/>
    </row>
    <row r="16" spans="1:23" s="42" customFormat="1" ht="3.75" hidden="1" customHeight="1" thickBot="1" x14ac:dyDescent="0.35">
      <c r="A16" s="139"/>
      <c r="B16" s="15"/>
      <c r="C16" s="15"/>
      <c r="D16" s="15"/>
      <c r="E16" s="15"/>
      <c r="K16" s="15"/>
      <c r="L16" s="15"/>
      <c r="M16" s="15"/>
      <c r="O16" s="15"/>
      <c r="Q16" s="63"/>
      <c r="R16" s="71"/>
      <c r="S16" s="71"/>
      <c r="T16" s="71"/>
      <c r="U16" s="72"/>
      <c r="V16" s="71"/>
    </row>
    <row r="17" spans="1:23" s="42" customFormat="1" ht="18" hidden="1" customHeight="1" thickBot="1" x14ac:dyDescent="0.35">
      <c r="A17" s="434" t="s">
        <v>9</v>
      </c>
      <c r="B17" s="556" t="str">
        <f>'Info District'!G17</f>
        <v>Avril à Juin 2025</v>
      </c>
      <c r="C17" s="560"/>
      <c r="D17" s="560"/>
      <c r="E17" s="557"/>
      <c r="G17" s="550" t="s">
        <v>11</v>
      </c>
      <c r="H17" s="550"/>
      <c r="I17" s="550"/>
      <c r="J17" s="550"/>
      <c r="K17" s="554"/>
      <c r="L17" s="551" t="str">
        <f>'Info District'!G18</f>
        <v>Juillet à Septembre 2025</v>
      </c>
      <c r="M17" s="552"/>
      <c r="N17" s="552"/>
      <c r="O17" s="552"/>
      <c r="P17" s="553"/>
      <c r="Q17" s="63"/>
      <c r="R17" s="71"/>
      <c r="S17" s="71"/>
      <c r="T17" s="71"/>
      <c r="U17" s="72"/>
      <c r="V17" s="71"/>
    </row>
    <row r="18" spans="1:23" s="9" customFormat="1" ht="6" customHeight="1" thickBot="1" x14ac:dyDescent="0.3">
      <c r="B18" s="43"/>
      <c r="C18" s="43"/>
      <c r="D18" s="43"/>
      <c r="E18" s="44"/>
      <c r="F18" s="43"/>
      <c r="G18" s="45"/>
      <c r="H18" s="45"/>
      <c r="I18" s="45"/>
      <c r="J18" s="45"/>
      <c r="K18" s="45"/>
      <c r="L18" s="45"/>
      <c r="M18" s="45"/>
      <c r="O18" s="38"/>
      <c r="Q18" s="64"/>
      <c r="R18" s="74"/>
      <c r="S18" s="74"/>
      <c r="T18" s="74"/>
      <c r="U18" s="75"/>
      <c r="V18" s="74"/>
    </row>
    <row r="19" spans="1:23" s="9" customFormat="1" ht="31.5" customHeight="1" thickBot="1" x14ac:dyDescent="0.35">
      <c r="A19" s="532" t="s">
        <v>12</v>
      </c>
      <c r="B19" s="532"/>
      <c r="C19" s="533"/>
      <c r="D19" s="575"/>
      <c r="E19" s="576"/>
      <c r="F19" s="576"/>
      <c r="G19" s="576"/>
      <c r="H19" s="576"/>
      <c r="I19" s="576"/>
      <c r="J19" s="576"/>
      <c r="K19" s="576"/>
      <c r="L19" s="576"/>
      <c r="M19" s="576"/>
      <c r="N19" s="577"/>
      <c r="O19" s="11"/>
      <c r="P19" s="464" t="str">
        <f>'Info District'!H17</f>
        <v>T2</v>
      </c>
      <c r="Q19" s="65"/>
      <c r="R19" s="535" t="s">
        <v>96</v>
      </c>
      <c r="S19" s="536"/>
      <c r="T19" s="536"/>
      <c r="U19" s="536"/>
      <c r="V19" s="537"/>
    </row>
    <row r="20" spans="1:23" s="9" customFormat="1" ht="8.25" customHeight="1" thickBot="1" x14ac:dyDescent="0.35">
      <c r="A20" s="12"/>
      <c r="B20" s="12"/>
      <c r="C20" s="12"/>
      <c r="D20" s="12"/>
      <c r="E20" s="12"/>
      <c r="F20" s="12"/>
      <c r="G20" s="13"/>
      <c r="H20" s="13"/>
      <c r="I20" s="13"/>
      <c r="J20" s="13"/>
      <c r="K20" s="13"/>
      <c r="L20" s="14"/>
      <c r="M20" s="14"/>
      <c r="N20" s="14"/>
      <c r="O20" s="14"/>
      <c r="Q20" s="64"/>
      <c r="R20" s="146"/>
      <c r="S20" s="74"/>
      <c r="T20" s="74"/>
      <c r="U20" s="76"/>
      <c r="V20" s="147"/>
    </row>
    <row r="21" spans="1:23" s="9" customFormat="1" ht="30.75" customHeight="1" thickBot="1" x14ac:dyDescent="0.35">
      <c r="A21" s="564" t="s">
        <v>6</v>
      </c>
      <c r="B21" s="564"/>
      <c r="C21" s="564"/>
      <c r="D21" s="565"/>
      <c r="E21" s="566"/>
      <c r="F21" s="566"/>
      <c r="G21" s="566"/>
      <c r="H21" s="567"/>
      <c r="I21" s="12"/>
      <c r="K21" s="230" t="s">
        <v>338</v>
      </c>
      <c r="O21" s="571"/>
      <c r="P21" s="572"/>
      <c r="Q21" s="64"/>
      <c r="R21" s="146"/>
      <c r="S21" s="74"/>
      <c r="T21" s="74"/>
      <c r="U21" s="76"/>
      <c r="V21" s="147"/>
    </row>
    <row r="22" spans="1:23" s="9" customFormat="1" ht="9" customHeight="1" thickBot="1" x14ac:dyDescent="0.35">
      <c r="A22" s="12"/>
      <c r="B22" s="12"/>
      <c r="C22" s="12"/>
      <c r="D22" s="12"/>
      <c r="E22" s="12"/>
      <c r="F22" s="12"/>
      <c r="G22" s="13"/>
      <c r="H22" s="13"/>
      <c r="I22" s="13"/>
      <c r="J22" s="13"/>
      <c r="K22" s="13"/>
      <c r="L22" s="14"/>
      <c r="M22" s="14"/>
      <c r="N22" s="14"/>
      <c r="O22" s="14"/>
      <c r="Q22" s="64"/>
      <c r="R22" s="146"/>
      <c r="S22" s="74"/>
      <c r="T22" s="74"/>
      <c r="U22" s="76"/>
      <c r="V22" s="147"/>
    </row>
    <row r="23" spans="1:23" s="9" customFormat="1" ht="30" customHeight="1" thickBot="1" x14ac:dyDescent="0.35">
      <c r="A23" s="532" t="s">
        <v>240</v>
      </c>
      <c r="B23" s="532"/>
      <c r="C23" s="533"/>
      <c r="D23" s="568" t="s">
        <v>265</v>
      </c>
      <c r="E23" s="569"/>
      <c r="F23" s="570"/>
      <c r="H23" s="229"/>
      <c r="I23" s="573" t="s">
        <v>337</v>
      </c>
      <c r="J23" s="573"/>
      <c r="K23" s="573"/>
      <c r="L23" s="573"/>
      <c r="M23" s="573"/>
      <c r="N23" s="574"/>
      <c r="O23" s="562"/>
      <c r="P23" s="563"/>
      <c r="Q23" s="64"/>
      <c r="R23" s="146"/>
      <c r="S23" s="74"/>
      <c r="T23" s="74"/>
      <c r="U23" s="76"/>
      <c r="V23" s="147"/>
    </row>
    <row r="24" spans="1:23" s="9" customFormat="1" ht="6" customHeight="1" x14ac:dyDescent="0.3">
      <c r="A24" s="12"/>
      <c r="B24" s="12"/>
      <c r="C24" s="12"/>
      <c r="D24" s="12"/>
      <c r="E24" s="12"/>
      <c r="F24" s="12"/>
      <c r="G24" s="13"/>
      <c r="H24" s="15"/>
      <c r="I24" s="15"/>
      <c r="J24" s="15"/>
      <c r="K24" s="13"/>
      <c r="L24" s="14"/>
      <c r="M24" s="14"/>
      <c r="N24" s="14"/>
      <c r="O24" s="14"/>
      <c r="Q24" s="64"/>
      <c r="R24" s="146"/>
      <c r="S24" s="74"/>
      <c r="T24" s="74"/>
      <c r="U24" s="76"/>
      <c r="V24" s="147"/>
    </row>
    <row r="25" spans="1:23" s="9" customFormat="1" ht="4.5" customHeight="1" thickBot="1" x14ac:dyDescent="0.35">
      <c r="A25" s="12"/>
      <c r="B25" s="12"/>
      <c r="C25" s="12"/>
      <c r="D25" s="12"/>
      <c r="E25" s="12"/>
      <c r="F25" s="12"/>
      <c r="G25" s="13"/>
      <c r="H25" s="13"/>
      <c r="I25" s="13"/>
      <c r="J25" s="13"/>
      <c r="K25" s="13"/>
      <c r="L25" s="14"/>
      <c r="M25" s="14"/>
      <c r="N25" s="14"/>
      <c r="O25" s="14"/>
      <c r="Q25" s="64"/>
      <c r="R25" s="146"/>
      <c r="S25" s="74"/>
      <c r="T25" s="74"/>
      <c r="U25" s="76"/>
      <c r="V25" s="147"/>
    </row>
    <row r="26" spans="1:23" ht="76.5" customHeight="1" thickBot="1" x14ac:dyDescent="0.35">
      <c r="A26" s="541" t="s">
        <v>13</v>
      </c>
      <c r="B26" s="16" t="s">
        <v>14</v>
      </c>
      <c r="C26" s="108" t="s">
        <v>15</v>
      </c>
      <c r="D26" s="118" t="s">
        <v>16</v>
      </c>
      <c r="E26" s="117" t="s">
        <v>17</v>
      </c>
      <c r="F26" s="16" t="s">
        <v>18</v>
      </c>
      <c r="G26" s="16" t="s">
        <v>233</v>
      </c>
      <c r="H26" s="16" t="s">
        <v>234</v>
      </c>
      <c r="I26" s="16" t="s">
        <v>19</v>
      </c>
      <c r="J26" s="16" t="s">
        <v>20</v>
      </c>
      <c r="K26" s="108" t="s">
        <v>21</v>
      </c>
      <c r="L26" s="136" t="s">
        <v>22</v>
      </c>
      <c r="M26" s="137" t="s">
        <v>236</v>
      </c>
      <c r="N26" s="138" t="s">
        <v>23</v>
      </c>
      <c r="O26" s="109" t="s">
        <v>39</v>
      </c>
      <c r="P26" s="16" t="s">
        <v>40</v>
      </c>
      <c r="R26" s="148" t="s">
        <v>237</v>
      </c>
      <c r="S26" s="140" t="s">
        <v>93</v>
      </c>
      <c r="T26" s="140" t="s">
        <v>239</v>
      </c>
      <c r="U26" s="140" t="s">
        <v>238</v>
      </c>
      <c r="V26" s="149" t="s">
        <v>97</v>
      </c>
    </row>
    <row r="27" spans="1:23" s="47" customFormat="1" ht="21.75" customHeight="1" thickBot="1" x14ac:dyDescent="0.35">
      <c r="A27" s="542"/>
      <c r="B27" s="46" t="s">
        <v>24</v>
      </c>
      <c r="C27" s="46" t="s">
        <v>25</v>
      </c>
      <c r="D27" s="112" t="s">
        <v>26</v>
      </c>
      <c r="E27" s="46" t="s">
        <v>27</v>
      </c>
      <c r="F27" s="46"/>
      <c r="G27" s="46" t="s">
        <v>28</v>
      </c>
      <c r="H27" s="46"/>
      <c r="I27" s="46" t="s">
        <v>29</v>
      </c>
      <c r="J27" s="46"/>
      <c r="K27" s="131" t="s">
        <v>235</v>
      </c>
      <c r="L27" s="133"/>
      <c r="M27" s="134"/>
      <c r="N27" s="135"/>
      <c r="O27" s="132" t="s">
        <v>30</v>
      </c>
      <c r="P27" s="46"/>
      <c r="Q27" s="66"/>
      <c r="R27" s="150"/>
      <c r="S27" s="67" t="s">
        <v>94</v>
      </c>
      <c r="T27" s="67" t="s">
        <v>95</v>
      </c>
      <c r="U27" s="94"/>
      <c r="V27" s="151" t="str">
        <f>IF(J28&lt;=0,"",IF(J28=90,$W$28))</f>
        <v/>
      </c>
      <c r="W27" s="37" t="s">
        <v>98</v>
      </c>
    </row>
    <row r="28" spans="1:23" ht="49.5" customHeight="1" x14ac:dyDescent="0.3">
      <c r="A28" s="231" t="str">
        <f>CDT!B26</f>
        <v>Artéméther-Luméfantrine 6cp (AL)</v>
      </c>
      <c r="B28" s="79"/>
      <c r="C28" s="110"/>
      <c r="D28" s="120" t="str">
        <f>IF(B28&lt;&gt;"",B28+C28,"")</f>
        <v/>
      </c>
      <c r="E28" s="119"/>
      <c r="F28" s="79"/>
      <c r="G28" s="79"/>
      <c r="H28" s="79"/>
      <c r="I28" s="79"/>
      <c r="J28" s="79"/>
      <c r="K28" s="110"/>
      <c r="L28" s="431" t="str">
        <f>IF(B28&lt;&gt;"",IF(J28=0,E28,((E28*90)/(90-J28))),"0")</f>
        <v>0</v>
      </c>
      <c r="M28" s="428" t="str">
        <f>IF(B28&lt;&gt;"",((E28/R28)*30),"0")</f>
        <v>0</v>
      </c>
      <c r="N28" s="250" t="str">
        <f>IF(B28&lt;&gt;"",IF(J28=0,((E28+L28)-K28),((M28*6)-K28)),"0")</f>
        <v>0</v>
      </c>
      <c r="O28" s="251"/>
      <c r="P28" s="81"/>
      <c r="R28" s="152">
        <f>(90-J28)</f>
        <v>90</v>
      </c>
      <c r="S28" s="68" t="e">
        <f>D28-(E28+G28+I28+H28)</f>
        <v>#VALUE!</v>
      </c>
      <c r="T28" s="68" t="e">
        <f>K28-S28</f>
        <v>#VALUE!</v>
      </c>
      <c r="U28" s="95">
        <v>6</v>
      </c>
      <c r="V28" s="153" t="e">
        <f t="shared" ref="V28:V52" si="0">IF(T28=0,"",$W$27)</f>
        <v>#VALUE!</v>
      </c>
      <c r="W28" s="37" t="s">
        <v>203</v>
      </c>
    </row>
    <row r="29" spans="1:23" ht="45" customHeight="1" x14ac:dyDescent="0.3">
      <c r="A29" s="231" t="str">
        <f>CDT!B27</f>
        <v>Artéméther-Luméfantrine 12cp (AL)</v>
      </c>
      <c r="B29" s="79"/>
      <c r="C29" s="110"/>
      <c r="D29" s="121" t="str">
        <f t="shared" ref="D29:D36" si="1">IF(B29&lt;&gt;"",B29+C29,"")</f>
        <v/>
      </c>
      <c r="E29" s="119"/>
      <c r="F29" s="79"/>
      <c r="G29" s="79"/>
      <c r="H29" s="79"/>
      <c r="I29" s="79"/>
      <c r="J29" s="79"/>
      <c r="K29" s="110"/>
      <c r="L29" s="431" t="str">
        <f t="shared" ref="L29:L36" si="2">IF(B29&lt;&gt;"",IF(J29=0,E29,((E29*90)/(90-J29))),"0")</f>
        <v>0</v>
      </c>
      <c r="M29" s="428" t="str">
        <f t="shared" ref="M29:M36" si="3">IF(B29&lt;&gt;"",((E29/R29)*30),"0")</f>
        <v>0</v>
      </c>
      <c r="N29" s="250" t="str">
        <f t="shared" ref="N29:N36" si="4">IF(B29&lt;&gt;"",IF(J29=0,((E29+L29)-K29),((M29*6)-K29)),"0")</f>
        <v>0</v>
      </c>
      <c r="O29" s="251"/>
      <c r="P29" s="81"/>
      <c r="R29" s="152">
        <f t="shared" ref="R29:R50" si="5">(90-J29)</f>
        <v>90</v>
      </c>
      <c r="S29" s="68" t="e">
        <f t="shared" ref="S29:S49" si="6">D29-(E29+G29+I29+H29)</f>
        <v>#VALUE!</v>
      </c>
      <c r="T29" s="68" t="e">
        <f t="shared" ref="T29:T50" si="7">K29-S29</f>
        <v>#VALUE!</v>
      </c>
      <c r="U29" s="95">
        <v>12</v>
      </c>
      <c r="V29" s="153" t="e">
        <f t="shared" si="0"/>
        <v>#VALUE!</v>
      </c>
    </row>
    <row r="30" spans="1:23" ht="49.5" customHeight="1" x14ac:dyDescent="0.3">
      <c r="A30" s="231" t="str">
        <f>CDT!B28</f>
        <v>Artéméther-Luméfantrine 18cp (AL)</v>
      </c>
      <c r="B30" s="79"/>
      <c r="C30" s="110"/>
      <c r="D30" s="121" t="str">
        <f t="shared" si="1"/>
        <v/>
      </c>
      <c r="E30" s="119"/>
      <c r="F30" s="79"/>
      <c r="G30" s="79"/>
      <c r="H30" s="79"/>
      <c r="I30" s="79"/>
      <c r="J30" s="79"/>
      <c r="K30" s="110"/>
      <c r="L30" s="431" t="str">
        <f t="shared" si="2"/>
        <v>0</v>
      </c>
      <c r="M30" s="428" t="str">
        <f t="shared" si="3"/>
        <v>0</v>
      </c>
      <c r="N30" s="250" t="str">
        <f t="shared" si="4"/>
        <v>0</v>
      </c>
      <c r="O30" s="251"/>
      <c r="P30" s="81"/>
      <c r="R30" s="152">
        <f t="shared" si="5"/>
        <v>90</v>
      </c>
      <c r="S30" s="68" t="e">
        <f t="shared" si="6"/>
        <v>#VALUE!</v>
      </c>
      <c r="T30" s="68" t="e">
        <f t="shared" si="7"/>
        <v>#VALUE!</v>
      </c>
      <c r="U30" s="95">
        <v>18</v>
      </c>
      <c r="V30" s="153" t="e">
        <f t="shared" si="0"/>
        <v>#VALUE!</v>
      </c>
    </row>
    <row r="31" spans="1:23" ht="49.5" customHeight="1" x14ac:dyDescent="0.3">
      <c r="A31" s="231" t="str">
        <f>CDT!B29</f>
        <v>Artéméther-Luméfantrine 24cp (AL)</v>
      </c>
      <c r="B31" s="79"/>
      <c r="C31" s="110"/>
      <c r="D31" s="121" t="str">
        <f t="shared" si="1"/>
        <v/>
      </c>
      <c r="E31" s="119"/>
      <c r="F31" s="79"/>
      <c r="G31" s="79"/>
      <c r="H31" s="79"/>
      <c r="I31" s="79"/>
      <c r="J31" s="79"/>
      <c r="K31" s="110"/>
      <c r="L31" s="431" t="str">
        <f t="shared" si="2"/>
        <v>0</v>
      </c>
      <c r="M31" s="428" t="str">
        <f t="shared" si="3"/>
        <v>0</v>
      </c>
      <c r="N31" s="250" t="str">
        <f t="shared" si="4"/>
        <v>0</v>
      </c>
      <c r="O31" s="251"/>
      <c r="P31" s="81"/>
      <c r="R31" s="152">
        <f t="shared" si="5"/>
        <v>90</v>
      </c>
      <c r="S31" s="68" t="e">
        <f t="shared" si="6"/>
        <v>#VALUE!</v>
      </c>
      <c r="T31" s="68" t="e">
        <f t="shared" si="7"/>
        <v>#VALUE!</v>
      </c>
      <c r="U31" s="95">
        <v>24</v>
      </c>
      <c r="V31" s="153" t="e">
        <f t="shared" si="0"/>
        <v>#VALUE!</v>
      </c>
    </row>
    <row r="32" spans="1:23" ht="50.25" hidden="1" customHeight="1" x14ac:dyDescent="0.3">
      <c r="A32" s="17" t="str">
        <f>CDT!B30</f>
        <v>Artéméther injectable 40 mg</v>
      </c>
      <c r="B32" s="79"/>
      <c r="C32" s="110"/>
      <c r="D32" s="121" t="str">
        <f t="shared" si="1"/>
        <v/>
      </c>
      <c r="E32" s="119"/>
      <c r="F32" s="79"/>
      <c r="G32" s="79"/>
      <c r="H32" s="79"/>
      <c r="I32" s="79"/>
      <c r="J32" s="79"/>
      <c r="K32" s="110"/>
      <c r="L32" s="431" t="str">
        <f t="shared" si="2"/>
        <v>0</v>
      </c>
      <c r="M32" s="428" t="str">
        <f t="shared" si="3"/>
        <v>0</v>
      </c>
      <c r="N32" s="250" t="str">
        <f t="shared" si="4"/>
        <v>0</v>
      </c>
      <c r="O32" s="251"/>
      <c r="P32" s="79"/>
      <c r="R32" s="152">
        <f t="shared" si="5"/>
        <v>90</v>
      </c>
      <c r="S32" s="68" t="e">
        <f t="shared" si="6"/>
        <v>#VALUE!</v>
      </c>
      <c r="T32" s="68" t="e">
        <f t="shared" si="7"/>
        <v>#VALUE!</v>
      </c>
      <c r="U32" s="95">
        <v>1</v>
      </c>
      <c r="V32" s="153" t="e">
        <f t="shared" si="0"/>
        <v>#VALUE!</v>
      </c>
    </row>
    <row r="33" spans="1:22" ht="50.25" hidden="1" customHeight="1" x14ac:dyDescent="0.3">
      <c r="A33" s="17" t="str">
        <f>CDT!B31</f>
        <v>Artéméther injectable 80 mg</v>
      </c>
      <c r="B33" s="79"/>
      <c r="C33" s="110"/>
      <c r="D33" s="121" t="str">
        <f t="shared" si="1"/>
        <v/>
      </c>
      <c r="E33" s="119"/>
      <c r="F33" s="79"/>
      <c r="G33" s="79"/>
      <c r="H33" s="79"/>
      <c r="I33" s="79"/>
      <c r="J33" s="79"/>
      <c r="K33" s="110"/>
      <c r="L33" s="431" t="str">
        <f t="shared" si="2"/>
        <v>0</v>
      </c>
      <c r="M33" s="428" t="str">
        <f t="shared" si="3"/>
        <v>0</v>
      </c>
      <c r="N33" s="250" t="str">
        <f t="shared" si="4"/>
        <v>0</v>
      </c>
      <c r="O33" s="251"/>
      <c r="P33" s="79"/>
      <c r="R33" s="152">
        <f t="shared" si="5"/>
        <v>90</v>
      </c>
      <c r="S33" s="68" t="e">
        <f t="shared" si="6"/>
        <v>#VALUE!</v>
      </c>
      <c r="T33" s="68" t="e">
        <f t="shared" si="7"/>
        <v>#VALUE!</v>
      </c>
      <c r="U33" s="95">
        <v>1</v>
      </c>
      <c r="V33" s="153" t="e">
        <f t="shared" si="0"/>
        <v>#VALUE!</v>
      </c>
    </row>
    <row r="34" spans="1:22" ht="50.25" hidden="1" customHeight="1" x14ac:dyDescent="0.3">
      <c r="A34" s="17" t="str">
        <f>CDT!B32</f>
        <v>Artésunate injectable 60 mg</v>
      </c>
      <c r="B34" s="79"/>
      <c r="C34" s="110"/>
      <c r="D34" s="121" t="str">
        <f t="shared" si="1"/>
        <v/>
      </c>
      <c r="E34" s="119"/>
      <c r="F34" s="79"/>
      <c r="G34" s="79"/>
      <c r="H34" s="79"/>
      <c r="I34" s="79"/>
      <c r="J34" s="79"/>
      <c r="K34" s="110"/>
      <c r="L34" s="431" t="str">
        <f t="shared" si="2"/>
        <v>0</v>
      </c>
      <c r="M34" s="428" t="str">
        <f t="shared" si="3"/>
        <v>0</v>
      </c>
      <c r="N34" s="250" t="str">
        <f t="shared" si="4"/>
        <v>0</v>
      </c>
      <c r="O34" s="251"/>
      <c r="P34" s="79"/>
      <c r="R34" s="152">
        <f t="shared" si="5"/>
        <v>90</v>
      </c>
      <c r="S34" s="68" t="e">
        <f t="shared" si="6"/>
        <v>#VALUE!</v>
      </c>
      <c r="T34" s="68" t="e">
        <f t="shared" si="7"/>
        <v>#VALUE!</v>
      </c>
      <c r="U34" s="95">
        <v>1</v>
      </c>
      <c r="V34" s="153" t="e">
        <f t="shared" si="0"/>
        <v>#VALUE!</v>
      </c>
    </row>
    <row r="35" spans="1:22" ht="50.25" hidden="1" customHeight="1" x14ac:dyDescent="0.3">
      <c r="A35" s="17" t="str">
        <f>CDT!B33</f>
        <v xml:space="preserve"> Sulfadoxine Pyriméthamine:  (SP)</v>
      </c>
      <c r="B35" s="79"/>
      <c r="C35" s="110"/>
      <c r="D35" s="121" t="str">
        <f t="shared" si="1"/>
        <v/>
      </c>
      <c r="E35" s="119"/>
      <c r="F35" s="79"/>
      <c r="G35" s="79"/>
      <c r="H35" s="79"/>
      <c r="I35" s="79"/>
      <c r="J35" s="79"/>
      <c r="K35" s="110"/>
      <c r="L35" s="431" t="str">
        <f t="shared" si="2"/>
        <v>0</v>
      </c>
      <c r="M35" s="428" t="str">
        <f t="shared" si="3"/>
        <v>0</v>
      </c>
      <c r="N35" s="250" t="str">
        <f t="shared" si="4"/>
        <v>0</v>
      </c>
      <c r="O35" s="251"/>
      <c r="P35" s="79"/>
      <c r="R35" s="152">
        <f t="shared" si="5"/>
        <v>90</v>
      </c>
      <c r="S35" s="68" t="e">
        <f t="shared" si="6"/>
        <v>#VALUE!</v>
      </c>
      <c r="T35" s="68" t="e">
        <f t="shared" si="7"/>
        <v>#VALUE!</v>
      </c>
      <c r="U35" s="95">
        <v>3</v>
      </c>
      <c r="V35" s="153" t="e">
        <f t="shared" si="0"/>
        <v>#VALUE!</v>
      </c>
    </row>
    <row r="36" spans="1:22" ht="45.75" customHeight="1" thickBot="1" x14ac:dyDescent="0.35">
      <c r="A36" s="231" t="str">
        <f>CDT!B34</f>
        <v>Test de Diagnostic Rapide  : (TDR)</v>
      </c>
      <c r="B36" s="79"/>
      <c r="C36" s="110"/>
      <c r="D36" s="305" t="str">
        <f t="shared" si="1"/>
        <v/>
      </c>
      <c r="E36" s="119"/>
      <c r="F36" s="79"/>
      <c r="G36" s="79"/>
      <c r="H36" s="79"/>
      <c r="I36" s="79"/>
      <c r="J36" s="79"/>
      <c r="K36" s="110"/>
      <c r="L36" s="431" t="str">
        <f t="shared" si="2"/>
        <v>0</v>
      </c>
      <c r="M36" s="428" t="str">
        <f t="shared" si="3"/>
        <v>0</v>
      </c>
      <c r="N36" s="250" t="str">
        <f t="shared" si="4"/>
        <v>0</v>
      </c>
      <c r="O36" s="251"/>
      <c r="P36" s="79"/>
      <c r="R36" s="152">
        <f t="shared" si="5"/>
        <v>90</v>
      </c>
      <c r="S36" s="68" t="e">
        <f t="shared" si="6"/>
        <v>#VALUE!</v>
      </c>
      <c r="T36" s="68" t="e">
        <f t="shared" si="7"/>
        <v>#VALUE!</v>
      </c>
      <c r="U36" s="95">
        <v>1</v>
      </c>
      <c r="V36" s="153" t="e">
        <f t="shared" si="0"/>
        <v>#VALUE!</v>
      </c>
    </row>
    <row r="37" spans="1:22" ht="34.5" hidden="1" customHeight="1" x14ac:dyDescent="0.3">
      <c r="A37" s="17" t="str">
        <f>CDT!B35</f>
        <v>Moustiquaire à Imprégnation Durable: (MID)</v>
      </c>
      <c r="B37" s="79"/>
      <c r="C37" s="110"/>
      <c r="D37" s="304">
        <f t="shared" ref="D37:D50" si="8">B37+C37</f>
        <v>0</v>
      </c>
      <c r="E37" s="119"/>
      <c r="F37" s="79"/>
      <c r="G37" s="79"/>
      <c r="H37" s="79"/>
      <c r="I37" s="79"/>
      <c r="J37" s="79"/>
      <c r="K37" s="110"/>
      <c r="L37" s="113">
        <f t="shared" ref="L37:L50" si="9">IF(J37=0,E37,((D37*90)/(90-J37)))</f>
        <v>0</v>
      </c>
      <c r="M37" s="55">
        <f t="shared" ref="M37:M50" si="10">(E37/R37)*30</f>
        <v>0</v>
      </c>
      <c r="N37" s="114">
        <f t="shared" ref="N37:N49" si="11">IF(J37=0,((E37+L37)-K37),((L37*2)-K37))</f>
        <v>0</v>
      </c>
      <c r="O37" s="111" t="str">
        <f t="shared" ref="O37:O50" si="12">IF(N37=0,"0",N37)</f>
        <v>0</v>
      </c>
      <c r="P37" s="79"/>
      <c r="R37" s="152">
        <f t="shared" si="5"/>
        <v>90</v>
      </c>
      <c r="S37" s="68">
        <f t="shared" si="6"/>
        <v>0</v>
      </c>
      <c r="T37" s="68">
        <f t="shared" si="7"/>
        <v>0</v>
      </c>
      <c r="U37" s="95">
        <v>1</v>
      </c>
      <c r="V37" s="153" t="str">
        <f t="shared" si="0"/>
        <v/>
      </c>
    </row>
    <row r="38" spans="1:22" ht="34.5" hidden="1" customHeight="1" x14ac:dyDescent="0.3">
      <c r="A38" s="17" t="str">
        <f>CDT!B40</f>
        <v>Artésunate Amodiaquine: (ASAQ) : 3 cp (25/67,5 mg)</v>
      </c>
      <c r="B38" s="79"/>
      <c r="C38" s="110"/>
      <c r="D38" s="121">
        <f t="shared" si="8"/>
        <v>0</v>
      </c>
      <c r="E38" s="119"/>
      <c r="F38" s="79"/>
      <c r="G38" s="79"/>
      <c r="H38" s="79"/>
      <c r="I38" s="79"/>
      <c r="J38" s="79"/>
      <c r="K38" s="110"/>
      <c r="L38" s="113">
        <f t="shared" si="9"/>
        <v>0</v>
      </c>
      <c r="M38" s="55">
        <f t="shared" si="10"/>
        <v>0</v>
      </c>
      <c r="N38" s="114">
        <f t="shared" si="11"/>
        <v>0</v>
      </c>
      <c r="O38" s="111" t="str">
        <f t="shared" si="12"/>
        <v>0</v>
      </c>
      <c r="P38" s="79"/>
      <c r="R38" s="152">
        <f t="shared" si="5"/>
        <v>90</v>
      </c>
      <c r="S38" s="68">
        <f t="shared" si="6"/>
        <v>0</v>
      </c>
      <c r="T38" s="68">
        <f t="shared" si="7"/>
        <v>0</v>
      </c>
      <c r="U38" s="95">
        <v>3</v>
      </c>
      <c r="V38" s="153" t="str">
        <f t="shared" si="0"/>
        <v/>
      </c>
    </row>
    <row r="39" spans="1:22" ht="34.5" hidden="1" customHeight="1" x14ac:dyDescent="0.3">
      <c r="A39" s="17" t="str">
        <f>CDT!B41</f>
        <v>Artésunate Amodiaquine: (ASAQ) 3 cp (50/135 mg)</v>
      </c>
      <c r="B39" s="79"/>
      <c r="C39" s="110"/>
      <c r="D39" s="121">
        <f t="shared" si="8"/>
        <v>0</v>
      </c>
      <c r="E39" s="119"/>
      <c r="F39" s="79"/>
      <c r="G39" s="79"/>
      <c r="H39" s="79"/>
      <c r="I39" s="79"/>
      <c r="J39" s="79"/>
      <c r="K39" s="110"/>
      <c r="L39" s="113">
        <f t="shared" si="9"/>
        <v>0</v>
      </c>
      <c r="M39" s="55">
        <f t="shared" si="10"/>
        <v>0</v>
      </c>
      <c r="N39" s="114">
        <f t="shared" si="11"/>
        <v>0</v>
      </c>
      <c r="O39" s="111" t="str">
        <f t="shared" si="12"/>
        <v>0</v>
      </c>
      <c r="P39" s="79"/>
      <c r="R39" s="152">
        <f t="shared" si="5"/>
        <v>90</v>
      </c>
      <c r="S39" s="68">
        <f t="shared" si="6"/>
        <v>0</v>
      </c>
      <c r="T39" s="68">
        <f t="shared" si="7"/>
        <v>0</v>
      </c>
      <c r="U39" s="95">
        <v>3</v>
      </c>
      <c r="V39" s="153" t="str">
        <f t="shared" si="0"/>
        <v/>
      </c>
    </row>
    <row r="40" spans="1:22" ht="34.5" hidden="1" customHeight="1" x14ac:dyDescent="0.3">
      <c r="A40" s="17" t="str">
        <f>CDT!B42</f>
        <v>Artésunate Amodiaquine: (ASAQ) 3 cp (100/270 mg)</v>
      </c>
      <c r="B40" s="79"/>
      <c r="C40" s="110"/>
      <c r="D40" s="121">
        <f t="shared" si="8"/>
        <v>0</v>
      </c>
      <c r="E40" s="119"/>
      <c r="F40" s="79"/>
      <c r="G40" s="79"/>
      <c r="H40" s="79"/>
      <c r="I40" s="79"/>
      <c r="J40" s="79"/>
      <c r="K40" s="110"/>
      <c r="L40" s="113">
        <f t="shared" si="9"/>
        <v>0</v>
      </c>
      <c r="M40" s="55">
        <f t="shared" si="10"/>
        <v>0</v>
      </c>
      <c r="N40" s="114">
        <f t="shared" si="11"/>
        <v>0</v>
      </c>
      <c r="O40" s="111" t="str">
        <f t="shared" si="12"/>
        <v>0</v>
      </c>
      <c r="P40" s="79"/>
      <c r="R40" s="152">
        <f t="shared" si="5"/>
        <v>90</v>
      </c>
      <c r="S40" s="68">
        <f t="shared" si="6"/>
        <v>0</v>
      </c>
      <c r="T40" s="68">
        <f t="shared" si="7"/>
        <v>0</v>
      </c>
      <c r="U40" s="95">
        <v>3</v>
      </c>
      <c r="V40" s="153" t="str">
        <f t="shared" si="0"/>
        <v/>
      </c>
    </row>
    <row r="41" spans="1:22" ht="34.5" hidden="1" customHeight="1" x14ac:dyDescent="0.3">
      <c r="A41" s="17" t="str">
        <f>CDT!B43</f>
        <v>Artésunate Amodiaquine: (ASAQ) 6 cp (100/270 mg)</v>
      </c>
      <c r="B41" s="79"/>
      <c r="C41" s="110"/>
      <c r="D41" s="121">
        <f t="shared" si="8"/>
        <v>0</v>
      </c>
      <c r="E41" s="119"/>
      <c r="F41" s="79"/>
      <c r="G41" s="79"/>
      <c r="H41" s="79"/>
      <c r="I41" s="79"/>
      <c r="J41" s="79"/>
      <c r="K41" s="110"/>
      <c r="L41" s="113">
        <f t="shared" si="9"/>
        <v>0</v>
      </c>
      <c r="M41" s="55">
        <f t="shared" si="10"/>
        <v>0</v>
      </c>
      <c r="N41" s="114">
        <f t="shared" si="11"/>
        <v>0</v>
      </c>
      <c r="O41" s="111" t="str">
        <f t="shared" si="12"/>
        <v>0</v>
      </c>
      <c r="P41" s="79"/>
      <c r="R41" s="152">
        <f t="shared" si="5"/>
        <v>90</v>
      </c>
      <c r="S41" s="68">
        <f t="shared" si="6"/>
        <v>0</v>
      </c>
      <c r="T41" s="68">
        <f t="shared" si="7"/>
        <v>0</v>
      </c>
      <c r="U41" s="95">
        <v>3</v>
      </c>
      <c r="V41" s="153" t="str">
        <f t="shared" si="0"/>
        <v/>
      </c>
    </row>
    <row r="42" spans="1:22" ht="34.5" hidden="1" customHeight="1" x14ac:dyDescent="0.3">
      <c r="A42" s="17" t="str">
        <f>CDT!B36</f>
        <v>Dihydroartéminisine Pipéraquine– Plaq / 3 comp 
( DHA-PPQ)  20/160 mg</v>
      </c>
      <c r="B42" s="79"/>
      <c r="C42" s="110"/>
      <c r="D42" s="121">
        <f t="shared" si="8"/>
        <v>0</v>
      </c>
      <c r="E42" s="119"/>
      <c r="F42" s="79"/>
      <c r="G42" s="79"/>
      <c r="H42" s="79"/>
      <c r="I42" s="79"/>
      <c r="J42" s="79"/>
      <c r="K42" s="110"/>
      <c r="L42" s="113">
        <f t="shared" si="9"/>
        <v>0</v>
      </c>
      <c r="M42" s="55">
        <f t="shared" si="10"/>
        <v>0</v>
      </c>
      <c r="N42" s="114">
        <f t="shared" si="11"/>
        <v>0</v>
      </c>
      <c r="O42" s="111" t="str">
        <f t="shared" si="12"/>
        <v>0</v>
      </c>
      <c r="P42" s="79"/>
      <c r="R42" s="152">
        <f t="shared" si="5"/>
        <v>90</v>
      </c>
      <c r="S42" s="68">
        <f t="shared" si="6"/>
        <v>0</v>
      </c>
      <c r="T42" s="68">
        <f t="shared" si="7"/>
        <v>0</v>
      </c>
      <c r="U42" s="95">
        <v>1</v>
      </c>
      <c r="V42" s="153" t="str">
        <f t="shared" si="0"/>
        <v/>
      </c>
    </row>
    <row r="43" spans="1:22" ht="34.5" hidden="1" customHeight="1" x14ac:dyDescent="0.3">
      <c r="A43" s="17" t="str">
        <f>CDT!B37</f>
        <v>Dihydroartéminisine Pipéraquine– Plaq / 3 comp 
( DHA-PPQ)  40/320 mg</v>
      </c>
      <c r="B43" s="79"/>
      <c r="C43" s="110"/>
      <c r="D43" s="121">
        <f t="shared" si="8"/>
        <v>0</v>
      </c>
      <c r="E43" s="119"/>
      <c r="F43" s="79"/>
      <c r="G43" s="79"/>
      <c r="H43" s="79"/>
      <c r="I43" s="79"/>
      <c r="J43" s="79"/>
      <c r="K43" s="110"/>
      <c r="L43" s="113">
        <f t="shared" si="9"/>
        <v>0</v>
      </c>
      <c r="M43" s="55">
        <f t="shared" si="10"/>
        <v>0</v>
      </c>
      <c r="N43" s="114">
        <f t="shared" si="11"/>
        <v>0</v>
      </c>
      <c r="O43" s="111" t="str">
        <f t="shared" si="12"/>
        <v>0</v>
      </c>
      <c r="P43" s="79"/>
      <c r="R43" s="152">
        <f t="shared" si="5"/>
        <v>90</v>
      </c>
      <c r="S43" s="68">
        <f t="shared" si="6"/>
        <v>0</v>
      </c>
      <c r="T43" s="68">
        <f t="shared" si="7"/>
        <v>0</v>
      </c>
      <c r="U43" s="95">
        <v>1</v>
      </c>
      <c r="V43" s="153" t="str">
        <f t="shared" si="0"/>
        <v/>
      </c>
    </row>
    <row r="44" spans="1:22" ht="34.5" hidden="1" customHeight="1" x14ac:dyDescent="0.3">
      <c r="A44" s="17" t="str">
        <f>CDT!B38</f>
        <v>Dihydroartéminisine Pipéraquine– Plaq / 6 comp 
( DHA-PPQ)  40/320 mg</v>
      </c>
      <c r="B44" s="79"/>
      <c r="C44" s="110"/>
      <c r="D44" s="121">
        <f t="shared" si="8"/>
        <v>0</v>
      </c>
      <c r="E44" s="119"/>
      <c r="F44" s="79"/>
      <c r="G44" s="79"/>
      <c r="H44" s="79"/>
      <c r="I44" s="79"/>
      <c r="J44" s="79"/>
      <c r="K44" s="110"/>
      <c r="L44" s="113">
        <f t="shared" si="9"/>
        <v>0</v>
      </c>
      <c r="M44" s="55">
        <f t="shared" si="10"/>
        <v>0</v>
      </c>
      <c r="N44" s="114">
        <f t="shared" si="11"/>
        <v>0</v>
      </c>
      <c r="O44" s="111" t="str">
        <f t="shared" si="12"/>
        <v>0</v>
      </c>
      <c r="P44" s="79"/>
      <c r="R44" s="152">
        <f t="shared" si="5"/>
        <v>90</v>
      </c>
      <c r="S44" s="68">
        <f t="shared" si="6"/>
        <v>0</v>
      </c>
      <c r="T44" s="68">
        <f t="shared" si="7"/>
        <v>0</v>
      </c>
      <c r="U44" s="95">
        <v>1</v>
      </c>
      <c r="V44" s="153" t="str">
        <f t="shared" si="0"/>
        <v/>
      </c>
    </row>
    <row r="45" spans="1:22" ht="34.5" hidden="1" customHeight="1" x14ac:dyDescent="0.3">
      <c r="A45" s="17" t="str">
        <f>CDT!B44</f>
        <v>Artésunate - Méfloquine (AS-MF)</v>
      </c>
      <c r="B45" s="79"/>
      <c r="C45" s="110"/>
      <c r="D45" s="121">
        <f t="shared" si="8"/>
        <v>0</v>
      </c>
      <c r="E45" s="119"/>
      <c r="F45" s="79"/>
      <c r="G45" s="79"/>
      <c r="H45" s="79"/>
      <c r="I45" s="79"/>
      <c r="J45" s="79"/>
      <c r="K45" s="110"/>
      <c r="L45" s="113">
        <f t="shared" si="9"/>
        <v>0</v>
      </c>
      <c r="M45" s="55">
        <f t="shared" si="10"/>
        <v>0</v>
      </c>
      <c r="N45" s="114">
        <f t="shared" si="11"/>
        <v>0</v>
      </c>
      <c r="O45" s="111" t="str">
        <f t="shared" si="12"/>
        <v>0</v>
      </c>
      <c r="P45" s="79"/>
      <c r="R45" s="152">
        <f t="shared" si="5"/>
        <v>90</v>
      </c>
      <c r="S45" s="68">
        <f t="shared" si="6"/>
        <v>0</v>
      </c>
      <c r="T45" s="68">
        <f t="shared" si="7"/>
        <v>0</v>
      </c>
      <c r="U45" s="95">
        <v>1</v>
      </c>
      <c r="V45" s="153" t="str">
        <f t="shared" si="0"/>
        <v/>
      </c>
    </row>
    <row r="46" spans="1:22" ht="34.5" hidden="1" customHeight="1" x14ac:dyDescent="0.3">
      <c r="A46" s="17" t="str">
        <f>CDT!B45</f>
        <v>Quinine comprimé 300mg</v>
      </c>
      <c r="B46" s="79"/>
      <c r="C46" s="110"/>
      <c r="D46" s="121">
        <f t="shared" si="8"/>
        <v>0</v>
      </c>
      <c r="E46" s="119"/>
      <c r="F46" s="79"/>
      <c r="G46" s="79"/>
      <c r="H46" s="79"/>
      <c r="I46" s="79"/>
      <c r="J46" s="79"/>
      <c r="K46" s="110"/>
      <c r="L46" s="113">
        <f t="shared" si="9"/>
        <v>0</v>
      </c>
      <c r="M46" s="55">
        <f t="shared" si="10"/>
        <v>0</v>
      </c>
      <c r="N46" s="114">
        <f t="shared" si="11"/>
        <v>0</v>
      </c>
      <c r="O46" s="111" t="str">
        <f t="shared" si="12"/>
        <v>0</v>
      </c>
      <c r="P46" s="79"/>
      <c r="R46" s="152">
        <f t="shared" si="5"/>
        <v>90</v>
      </c>
      <c r="S46" s="68">
        <f t="shared" si="6"/>
        <v>0</v>
      </c>
      <c r="T46" s="68">
        <f t="shared" si="7"/>
        <v>0</v>
      </c>
      <c r="U46" s="95">
        <v>1</v>
      </c>
      <c r="V46" s="153" t="str">
        <f t="shared" si="0"/>
        <v/>
      </c>
    </row>
    <row r="47" spans="1:22" ht="34.5" hidden="1" customHeight="1" x14ac:dyDescent="0.3">
      <c r="A47" s="17" t="str">
        <f>CDT!B46</f>
        <v>Quinine injectable 300 mg</v>
      </c>
      <c r="B47" s="79"/>
      <c r="C47" s="110"/>
      <c r="D47" s="121">
        <f t="shared" si="8"/>
        <v>0</v>
      </c>
      <c r="E47" s="119"/>
      <c r="F47" s="79"/>
      <c r="G47" s="79"/>
      <c r="H47" s="79"/>
      <c r="I47" s="79"/>
      <c r="J47" s="79"/>
      <c r="K47" s="110"/>
      <c r="L47" s="113">
        <f t="shared" si="9"/>
        <v>0</v>
      </c>
      <c r="M47" s="55">
        <f t="shared" si="10"/>
        <v>0</v>
      </c>
      <c r="N47" s="114">
        <f t="shared" si="11"/>
        <v>0</v>
      </c>
      <c r="O47" s="111" t="str">
        <f t="shared" si="12"/>
        <v>0</v>
      </c>
      <c r="P47" s="79"/>
      <c r="R47" s="152">
        <f t="shared" si="5"/>
        <v>90</v>
      </c>
      <c r="S47" s="68">
        <f t="shared" si="6"/>
        <v>0</v>
      </c>
      <c r="T47" s="68">
        <f t="shared" si="7"/>
        <v>0</v>
      </c>
      <c r="U47" s="95">
        <v>1</v>
      </c>
      <c r="V47" s="153" t="str">
        <f t="shared" si="0"/>
        <v/>
      </c>
    </row>
    <row r="48" spans="1:22" ht="34.5" hidden="1" customHeight="1" x14ac:dyDescent="0.3">
      <c r="A48" s="17" t="str">
        <f>CDT!B47</f>
        <v>Quinine injectable 600 mg</v>
      </c>
      <c r="B48" s="79"/>
      <c r="C48" s="110"/>
      <c r="D48" s="121">
        <f t="shared" si="8"/>
        <v>0</v>
      </c>
      <c r="E48" s="119"/>
      <c r="F48" s="79"/>
      <c r="G48" s="79"/>
      <c r="H48" s="79"/>
      <c r="I48" s="79"/>
      <c r="J48" s="79"/>
      <c r="K48" s="110"/>
      <c r="L48" s="113">
        <f t="shared" si="9"/>
        <v>0</v>
      </c>
      <c r="M48" s="55">
        <f t="shared" si="10"/>
        <v>0</v>
      </c>
      <c r="N48" s="114">
        <f t="shared" si="11"/>
        <v>0</v>
      </c>
      <c r="O48" s="111" t="str">
        <f t="shared" si="12"/>
        <v>0</v>
      </c>
      <c r="P48" s="79"/>
      <c r="R48" s="152">
        <f t="shared" si="5"/>
        <v>90</v>
      </c>
      <c r="S48" s="68">
        <f t="shared" si="6"/>
        <v>0</v>
      </c>
      <c r="T48" s="68">
        <f t="shared" si="7"/>
        <v>0</v>
      </c>
      <c r="U48" s="95">
        <v>1</v>
      </c>
      <c r="V48" s="153" t="str">
        <f t="shared" si="0"/>
        <v/>
      </c>
    </row>
    <row r="49" spans="1:22" ht="34.5" hidden="1" customHeight="1" x14ac:dyDescent="0.3">
      <c r="A49" s="17" t="str">
        <f>CDT!B48</f>
        <v>Quinine injectable 600 mg</v>
      </c>
      <c r="B49" s="79"/>
      <c r="C49" s="110"/>
      <c r="D49" s="121">
        <f t="shared" si="8"/>
        <v>0</v>
      </c>
      <c r="E49" s="119"/>
      <c r="F49" s="79"/>
      <c r="G49" s="79"/>
      <c r="H49" s="79"/>
      <c r="I49" s="79"/>
      <c r="J49" s="79"/>
      <c r="K49" s="110"/>
      <c r="L49" s="113">
        <f t="shared" si="9"/>
        <v>0</v>
      </c>
      <c r="M49" s="55">
        <f t="shared" si="10"/>
        <v>0</v>
      </c>
      <c r="N49" s="114">
        <f t="shared" si="11"/>
        <v>0</v>
      </c>
      <c r="O49" s="111" t="str">
        <f t="shared" si="12"/>
        <v>0</v>
      </c>
      <c r="P49" s="79"/>
      <c r="R49" s="152">
        <f t="shared" si="5"/>
        <v>90</v>
      </c>
      <c r="S49" s="68">
        <f t="shared" si="6"/>
        <v>0</v>
      </c>
      <c r="T49" s="68">
        <f t="shared" si="7"/>
        <v>0</v>
      </c>
      <c r="U49" s="95">
        <v>1</v>
      </c>
      <c r="V49" s="153" t="str">
        <f t="shared" si="0"/>
        <v/>
      </c>
    </row>
    <row r="50" spans="1:22" ht="34.5" hidden="1" customHeight="1" thickBot="1" x14ac:dyDescent="0.35">
      <c r="A50" s="17" t="str">
        <f>CDT!B49</f>
        <v>Artéméther injectable 100 mg</v>
      </c>
      <c r="B50" s="79"/>
      <c r="C50" s="110"/>
      <c r="D50" s="122">
        <f t="shared" si="8"/>
        <v>0</v>
      </c>
      <c r="E50" s="119"/>
      <c r="F50" s="79"/>
      <c r="G50" s="79"/>
      <c r="H50" s="79"/>
      <c r="I50" s="79"/>
      <c r="J50" s="79"/>
      <c r="K50" s="110"/>
      <c r="L50" s="115">
        <f t="shared" si="9"/>
        <v>0</v>
      </c>
      <c r="M50" s="130">
        <f t="shared" si="10"/>
        <v>0</v>
      </c>
      <c r="N50" s="116">
        <f>IF(J50=0,((E50+L50)-K50),((L50*2)-K50))</f>
        <v>0</v>
      </c>
      <c r="O50" s="111" t="str">
        <f t="shared" si="12"/>
        <v>0</v>
      </c>
      <c r="P50" s="79"/>
      <c r="R50" s="152">
        <f t="shared" si="5"/>
        <v>90</v>
      </c>
      <c r="S50" s="68">
        <f>D50-(E50+G50+I50+H50)</f>
        <v>0</v>
      </c>
      <c r="T50" s="68">
        <f t="shared" si="7"/>
        <v>0</v>
      </c>
      <c r="U50" s="95">
        <v>1</v>
      </c>
      <c r="V50" s="153" t="str">
        <f t="shared" si="0"/>
        <v/>
      </c>
    </row>
    <row r="51" spans="1:22" ht="34.5" hidden="1" customHeight="1" x14ac:dyDescent="0.3">
      <c r="A51" s="17"/>
      <c r="B51" s="79"/>
      <c r="C51" s="79"/>
      <c r="D51" s="56"/>
      <c r="E51" s="79"/>
      <c r="F51" s="79"/>
      <c r="G51" s="79"/>
      <c r="H51" s="79"/>
      <c r="I51" s="79"/>
      <c r="J51" s="79"/>
      <c r="K51" s="79"/>
      <c r="L51" s="57"/>
      <c r="M51" s="57"/>
      <c r="N51" s="58"/>
      <c r="O51" s="80"/>
      <c r="P51" s="79"/>
      <c r="R51" s="152"/>
      <c r="S51" s="68"/>
      <c r="T51" s="68"/>
      <c r="U51" s="95"/>
      <c r="V51" s="153" t="str">
        <f t="shared" si="0"/>
        <v/>
      </c>
    </row>
    <row r="52" spans="1:22" ht="34.5" hidden="1" customHeight="1" x14ac:dyDescent="0.3">
      <c r="A52" s="17"/>
      <c r="B52" s="79"/>
      <c r="C52" s="79"/>
      <c r="D52" s="53"/>
      <c r="E52" s="79"/>
      <c r="F52" s="79"/>
      <c r="G52" s="79"/>
      <c r="H52" s="79"/>
      <c r="I52" s="79"/>
      <c r="J52" s="79"/>
      <c r="K52" s="79"/>
      <c r="L52" s="54"/>
      <c r="M52" s="54"/>
      <c r="N52" s="55"/>
      <c r="O52" s="80"/>
      <c r="P52" s="79"/>
      <c r="R52" s="152"/>
      <c r="S52" s="68"/>
      <c r="T52" s="68"/>
      <c r="U52" s="95"/>
      <c r="V52" s="153" t="str">
        <f t="shared" si="0"/>
        <v/>
      </c>
    </row>
    <row r="53" spans="1:22" s="235" customFormat="1" ht="16.5" customHeight="1" x14ac:dyDescent="0.35">
      <c r="A53" s="494" t="s">
        <v>290</v>
      </c>
      <c r="B53" s="494"/>
      <c r="C53" s="494"/>
      <c r="D53" s="494"/>
      <c r="E53" s="232"/>
      <c r="F53" s="232"/>
      <c r="G53" s="233" t="s">
        <v>298</v>
      </c>
      <c r="H53" s="233"/>
      <c r="I53" s="232"/>
      <c r="J53" s="234"/>
      <c r="K53" s="232"/>
      <c r="L53" s="232"/>
      <c r="M53" s="232"/>
      <c r="N53" s="232"/>
      <c r="O53" s="232"/>
      <c r="Q53" s="236"/>
      <c r="R53" s="237"/>
      <c r="S53" s="238"/>
      <c r="T53" s="238"/>
      <c r="U53" s="239"/>
      <c r="V53" s="240"/>
    </row>
    <row r="54" spans="1:22" ht="34.5" customHeight="1" x14ac:dyDescent="0.3">
      <c r="A54" s="18"/>
      <c r="B54" s="18"/>
      <c r="C54" s="18"/>
      <c r="D54" s="18"/>
      <c r="E54" s="18"/>
      <c r="F54" s="18"/>
      <c r="G54" s="18"/>
      <c r="H54" s="18"/>
      <c r="I54" s="18"/>
      <c r="J54" s="18"/>
      <c r="K54" s="18"/>
      <c r="L54" s="18"/>
      <c r="M54" s="18"/>
      <c r="N54" s="18"/>
      <c r="O54" s="18"/>
      <c r="R54" s="154"/>
      <c r="S54" s="69"/>
      <c r="T54" s="69"/>
      <c r="U54" s="70"/>
      <c r="V54" s="155"/>
    </row>
    <row r="55" spans="1:22" ht="35.25" customHeight="1" x14ac:dyDescent="0.3">
      <c r="B55" s="18"/>
      <c r="C55" s="18"/>
      <c r="D55" s="18"/>
      <c r="E55" s="18"/>
      <c r="F55" s="18"/>
      <c r="I55" s="18"/>
      <c r="J55" s="18"/>
      <c r="K55" s="18"/>
      <c r="L55" s="18"/>
      <c r="M55" s="18"/>
      <c r="N55" s="18"/>
      <c r="O55" s="18"/>
      <c r="R55" s="154"/>
      <c r="S55" s="69"/>
      <c r="T55" s="69"/>
      <c r="U55" s="70"/>
      <c r="V55" s="155"/>
    </row>
    <row r="56" spans="1:22" s="235" customFormat="1" ht="16.5" customHeight="1" x14ac:dyDescent="0.35">
      <c r="A56" s="494" t="s">
        <v>289</v>
      </c>
      <c r="B56" s="494"/>
      <c r="C56" s="494"/>
      <c r="D56" s="494"/>
      <c r="E56" s="232"/>
      <c r="F56" s="232"/>
      <c r="G56" s="561" t="s">
        <v>299</v>
      </c>
      <c r="H56" s="561"/>
      <c r="I56" s="561"/>
      <c r="J56" s="561"/>
      <c r="K56" s="561"/>
      <c r="L56" s="561"/>
      <c r="M56" s="561"/>
      <c r="N56" s="561"/>
      <c r="O56" s="561"/>
      <c r="Q56" s="236"/>
      <c r="R56" s="237"/>
      <c r="S56" s="238"/>
      <c r="T56" s="238"/>
      <c r="U56" s="239"/>
      <c r="V56" s="240"/>
    </row>
  </sheetData>
  <mergeCells count="26">
    <mergeCell ref="A56:D56"/>
    <mergeCell ref="G56:O56"/>
    <mergeCell ref="A23:C23"/>
    <mergeCell ref="D23:F23"/>
    <mergeCell ref="I23:N23"/>
    <mergeCell ref="O23:P23"/>
    <mergeCell ref="A26:A27"/>
    <mergeCell ref="A53:D53"/>
    <mergeCell ref="A19:C19"/>
    <mergeCell ref="D19:N19"/>
    <mergeCell ref="R19:V19"/>
    <mergeCell ref="A21:C21"/>
    <mergeCell ref="D21:H21"/>
    <mergeCell ref="O21:P21"/>
    <mergeCell ref="L17:P17"/>
    <mergeCell ref="A1:B1"/>
    <mergeCell ref="A3:B3"/>
    <mergeCell ref="A4:B4"/>
    <mergeCell ref="A11:O11"/>
    <mergeCell ref="B13:C13"/>
    <mergeCell ref="E13:J13"/>
    <mergeCell ref="B15:C15"/>
    <mergeCell ref="D15:F15"/>
    <mergeCell ref="G15:I15"/>
    <mergeCell ref="B17:E17"/>
    <mergeCell ref="G17:K17"/>
  </mergeCells>
  <conditionalFormatting sqref="T28">
    <cfRule type="cellIs" dxfId="1793" priority="23" operator="greaterThan">
      <formula>0</formula>
    </cfRule>
    <cfRule type="cellIs" dxfId="1792" priority="24" operator="greaterThan">
      <formula>0</formula>
    </cfRule>
    <cfRule type="cellIs" dxfId="1791" priority="25" operator="lessThan">
      <formula>0</formula>
    </cfRule>
    <cfRule type="cellIs" dxfId="1790" priority="26" operator="notEqual">
      <formula>0</formula>
    </cfRule>
  </conditionalFormatting>
  <conditionalFormatting sqref="T29:T31">
    <cfRule type="cellIs" dxfId="1789" priority="19" operator="greaterThan">
      <formula>0</formula>
    </cfRule>
    <cfRule type="cellIs" dxfId="1788" priority="20" operator="greaterThan">
      <formula>0</formula>
    </cfRule>
    <cfRule type="cellIs" dxfId="1787" priority="21" operator="lessThan">
      <formula>0</formula>
    </cfRule>
    <cfRule type="cellIs" dxfId="1786" priority="22" operator="notEqual">
      <formula>0</formula>
    </cfRule>
  </conditionalFormatting>
  <conditionalFormatting sqref="T32:T49">
    <cfRule type="cellIs" dxfId="1785" priority="15" operator="greaterThan">
      <formula>0</formula>
    </cfRule>
    <cfRule type="cellIs" dxfId="1784" priority="16" operator="greaterThan">
      <formula>0</formula>
    </cfRule>
    <cfRule type="cellIs" dxfId="1783" priority="17" operator="lessThan">
      <formula>0</formula>
    </cfRule>
    <cfRule type="cellIs" dxfId="1782" priority="18" operator="notEqual">
      <formula>0</formula>
    </cfRule>
  </conditionalFormatting>
  <conditionalFormatting sqref="T50:T52">
    <cfRule type="cellIs" dxfId="1781" priority="11" operator="greaterThan">
      <formula>0</formula>
    </cfRule>
    <cfRule type="cellIs" dxfId="1780" priority="12" operator="greaterThan">
      <formula>0</formula>
    </cfRule>
    <cfRule type="cellIs" dxfId="1779" priority="13" operator="lessThan">
      <formula>0</formula>
    </cfRule>
    <cfRule type="cellIs" dxfId="1778" priority="14" operator="notEqual">
      <formula>0</formula>
    </cfRule>
  </conditionalFormatting>
  <conditionalFormatting sqref="K28 K50:K52">
    <cfRule type="expression" dxfId="1777" priority="9">
      <formula>K28&lt;S28</formula>
    </cfRule>
    <cfRule type="expression" dxfId="1776" priority="10">
      <formula>K28&gt;S28</formula>
    </cfRule>
  </conditionalFormatting>
  <conditionalFormatting sqref="J28">
    <cfRule type="cellIs" dxfId="1775" priority="8" operator="greaterThan">
      <formula>90</formula>
    </cfRule>
  </conditionalFormatting>
  <conditionalFormatting sqref="J37:J49">
    <cfRule type="cellIs" dxfId="1774" priority="7" operator="greaterThan">
      <formula>90</formula>
    </cfRule>
  </conditionalFormatting>
  <conditionalFormatting sqref="J50:J52">
    <cfRule type="cellIs" dxfId="1773" priority="6" operator="greaterThan">
      <formula>90</formula>
    </cfRule>
  </conditionalFormatting>
  <conditionalFormatting sqref="K37:K49">
    <cfRule type="expression" dxfId="1772" priority="4">
      <formula>K37&lt;S37</formula>
    </cfRule>
    <cfRule type="expression" dxfId="1771" priority="5">
      <formula>K37&gt;S37</formula>
    </cfRule>
  </conditionalFormatting>
  <conditionalFormatting sqref="K29:K36">
    <cfRule type="expression" dxfId="1770" priority="2">
      <formula>K29&lt;S29</formula>
    </cfRule>
    <cfRule type="expression" dxfId="1769" priority="3">
      <formula>K29&gt;S29</formula>
    </cfRule>
  </conditionalFormatting>
  <conditionalFormatting sqref="J29:J36">
    <cfRule type="cellIs" dxfId="1768" priority="1" operator="greaterThan">
      <formula>90</formula>
    </cfRule>
  </conditionalFormatting>
  <dataValidations count="9">
    <dataValidation type="whole" operator="lessThanOrEqual" allowBlank="1" showInputMessage="1" showErrorMessage="1" promptTitle="instruction" prompt="La valeur de la cellule ne peut pas être supérieure à la quantité Totale inscrite dans la colonne D._x000a_Merci de vérifier." sqref="E28:E52">
      <formula1>D28</formula1>
    </dataValidation>
    <dataValidation type="whole" allowBlank="1" showInputMessage="1" showErrorMessage="1" prompt="La valeur ne peut pas être supérieure à 89_x000a_Si tel est le cas déteminer la quantité à commander directement à la colonne M._x000a_merci" sqref="J28:J52">
      <formula1>0</formula1>
      <formula2>89</formula2>
    </dataValidation>
    <dataValidation errorStyle="information" allowBlank="1" showInputMessage="1" showErrorMessage="1" errorTitle="Instruction" error="Saisissez le Texte en MAJUSCULE_x000a_Exemple: CMS AGOE_x000a_Merci" promptTitle="Instruction" prompt="Saisissez le Texte en MAJUSCULE_x000a_Exemple: CMS AGOE_x000a_Merci" sqref="D19:N19"/>
    <dataValidation type="date" errorStyle="warning" allowBlank="1" showInputMessage="1" showErrorMessage="1" promptTitle="Instruction" prompt="SVP Saisissez la date sous le format:_x000a_00/00/0000. exemple 15/09/2016,_x000a_Merci_x000a_" sqref="D21:H21">
      <formula1>42370</formula1>
      <formula2>44926</formula2>
    </dataValidation>
    <dataValidation allowBlank="1" showInputMessage="1" showErrorMessage="1" prompt="SVP Saisissez le Nom du site et la date de dépôt de la commande en premier. Merci" sqref="B28:B36"/>
    <dataValidation errorStyle="information" allowBlank="1" showInputMessage="1" showErrorMessage="1" error="Vérifiez SVP l'inventaire physique,_x000a__x000a_MERI" sqref="K28:K36"/>
    <dataValidation type="list" allowBlank="1" showInputMessage="1" showErrorMessage="1" sqref="D23:F23">
      <formula1>typerapport2</formula1>
    </dataValidation>
    <dataValidation type="whole" allowBlank="1" showInputMessage="1" showErrorMessage="1" prompt="SVP _x000a_Veuillez inscrire le nombre d'ACS dans l'air sanitaire._x000a_Merci" sqref="O23:P23">
      <formula1>0</formula1>
      <formula2>500</formula2>
    </dataValidation>
    <dataValidation type="whole" allowBlank="1" showInputMessage="1" showErrorMessage="1" prompt="La quantité accordée par le point Focal ne peut être supérieure à la somme du CMMa et la quantité commandée pour le trimestre._x000a_Merci de revoir la quantité dans la colonne O._x000a_" sqref="O28:O36">
      <formula1>0</formula1>
      <formula2>+M28+N28</formula2>
    </dataValidation>
  </dataValidations>
  <pageMargins left="0.21" right="0.23622047244094491" top="0.74803149606299213" bottom="0.74803149606299213" header="0.31496062992125984" footer="0.31496062992125984"/>
  <pageSetup paperSize="9" scale="40" orientation="landscape" r:id="rId1"/>
  <headerFooter alignWithMargins="0">
    <oddFooter>&amp;C&amp;"Arial,Gras"PNLS /IST, Avenue des Armées, -05 BP 424 Lomé –Togo ; Tel 22 20 94 39 Fax : 22 20 94 36    Site Web : www.pnls.tg</oddFooter>
  </headerFooter>
  <drawing r:id="rId2"/>
</worksheet>
</file>

<file path=xl/worksheets/sheet9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rgb="FF00B050"/>
  </sheetPr>
  <dimension ref="A1:AA54"/>
  <sheetViews>
    <sheetView showGridLines="0" view="pageBreakPreview" topLeftCell="A11" zoomScale="80" zoomScaleNormal="125" zoomScaleSheetLayoutView="80" workbookViewId="0">
      <pane xSplit="1" ySplit="15" topLeftCell="B26" activePane="bottomRight" state="frozen"/>
      <selection activeCell="A32" sqref="A32:XFD32"/>
      <selection pane="topRight" activeCell="A32" sqref="A32:XFD32"/>
      <selection pane="bottomLeft" activeCell="A32" sqref="A32:XFD32"/>
      <selection pane="bottomRight" activeCell="D19" sqref="D19:N19"/>
    </sheetView>
  </sheetViews>
  <sheetFormatPr baseColWidth="10" defaultColWidth="7.33203125" defaultRowHeight="13.8" x14ac:dyDescent="0.3"/>
  <cols>
    <col min="1" max="1" width="53.44140625" style="3" customWidth="1"/>
    <col min="2" max="10" width="8.109375" style="3" customWidth="1"/>
    <col min="11" max="11" width="9.88671875" style="3" customWidth="1"/>
    <col min="12" max="12" width="8.88671875" style="3" customWidth="1"/>
    <col min="13" max="13" width="8.44140625" style="3" customWidth="1"/>
    <col min="14" max="14" width="9.44140625" style="3" customWidth="1"/>
    <col min="15" max="15" width="9.5546875" style="39" customWidth="1"/>
    <col min="16" max="16" width="16.44140625" style="3" customWidth="1"/>
    <col min="17" max="17" width="2.109375" style="62" customWidth="1"/>
    <col min="18" max="18" width="7.33203125" style="306" hidden="1" customWidth="1"/>
    <col min="19" max="19" width="7.44140625" style="77" customWidth="1"/>
    <col min="20" max="20" width="10.5546875" style="77" customWidth="1"/>
    <col min="21" max="21" width="7.44140625" style="77" bestFit="1" customWidth="1"/>
    <col min="22" max="22" width="7.88671875" style="78" bestFit="1" customWidth="1"/>
    <col min="23" max="23" width="33.33203125" style="77" customWidth="1"/>
    <col min="24" max="16384" width="7.33203125" style="3"/>
  </cols>
  <sheetData>
    <row r="1" spans="1:23" ht="17.25" customHeight="1" x14ac:dyDescent="0.3">
      <c r="A1" s="549" t="s">
        <v>452</v>
      </c>
      <c r="B1" s="549"/>
      <c r="C1" s="2"/>
      <c r="D1" s="2"/>
      <c r="E1"/>
      <c r="F1"/>
      <c r="G1"/>
      <c r="H1"/>
      <c r="I1"/>
      <c r="J1"/>
      <c r="N1" s="4" t="s">
        <v>1</v>
      </c>
      <c r="O1" s="5"/>
      <c r="S1" s="69"/>
      <c r="T1" s="69"/>
      <c r="U1" s="69"/>
      <c r="V1" s="70"/>
      <c r="W1" s="69"/>
    </row>
    <row r="2" spans="1:23" ht="13.5" customHeight="1" x14ac:dyDescent="0.3">
      <c r="A2" s="1" t="s">
        <v>453</v>
      </c>
      <c r="B2" s="1"/>
      <c r="C2" s="2"/>
      <c r="D2" s="2"/>
      <c r="E2"/>
      <c r="F2"/>
      <c r="G2"/>
      <c r="H2"/>
      <c r="I2"/>
      <c r="J2"/>
      <c r="M2" s="4"/>
      <c r="N2" s="4" t="s">
        <v>3</v>
      </c>
      <c r="O2" s="5"/>
      <c r="S2" s="69"/>
      <c r="T2" s="69"/>
      <c r="U2" s="69"/>
      <c r="V2" s="70"/>
      <c r="W2" s="69"/>
    </row>
    <row r="3" spans="1:23" ht="15.6" x14ac:dyDescent="0.3">
      <c r="A3" s="549" t="s">
        <v>454</v>
      </c>
      <c r="B3" s="549"/>
      <c r="C3" s="2"/>
      <c r="D3" s="2"/>
      <c r="E3"/>
      <c r="F3"/>
      <c r="G3"/>
      <c r="H3"/>
      <c r="I3"/>
      <c r="J3"/>
      <c r="K3" s="5"/>
      <c r="L3" s="5"/>
      <c r="M3" s="5"/>
      <c r="N3" s="5"/>
      <c r="O3" s="5"/>
      <c r="S3" s="69"/>
      <c r="T3" s="69"/>
      <c r="U3" s="69"/>
      <c r="V3" s="70"/>
      <c r="W3" s="69"/>
    </row>
    <row r="4" spans="1:23" ht="33.6" customHeight="1" x14ac:dyDescent="0.3">
      <c r="A4" s="547" t="s">
        <v>455</v>
      </c>
      <c r="B4" s="548"/>
      <c r="C4" s="7"/>
      <c r="D4" s="7"/>
      <c r="E4" s="8"/>
      <c r="F4" s="8"/>
      <c r="G4" s="8"/>
      <c r="H4" s="8"/>
      <c r="I4" s="8"/>
      <c r="J4" s="8"/>
      <c r="K4" s="9"/>
      <c r="L4" s="9"/>
      <c r="M4" s="9"/>
      <c r="N4" s="9"/>
      <c r="O4" s="38"/>
      <c r="S4" s="69"/>
      <c r="T4" s="69"/>
      <c r="U4" s="69"/>
      <c r="V4" s="70"/>
      <c r="W4" s="69"/>
    </row>
    <row r="5" spans="1:23" x14ac:dyDescent="0.3">
      <c r="B5" s="9"/>
      <c r="C5" s="9"/>
      <c r="D5" s="9"/>
      <c r="E5" s="9"/>
      <c r="F5" s="9"/>
      <c r="G5" s="9"/>
      <c r="H5" s="9"/>
      <c r="I5" s="9"/>
      <c r="J5" s="9"/>
      <c r="K5" s="9"/>
      <c r="L5" s="9"/>
      <c r="M5" s="9"/>
      <c r="N5" s="9"/>
      <c r="O5" s="38"/>
      <c r="S5" s="69"/>
      <c r="T5" s="69"/>
      <c r="U5" s="69"/>
      <c r="V5" s="70"/>
      <c r="W5" s="69"/>
    </row>
    <row r="6" spans="1:23" ht="15.6" x14ac:dyDescent="0.3">
      <c r="A6" s="6" t="s">
        <v>232</v>
      </c>
      <c r="B6" s="9"/>
      <c r="C6" s="9"/>
      <c r="D6" s="9"/>
      <c r="E6" s="9"/>
      <c r="F6" s="9"/>
      <c r="G6" s="9"/>
      <c r="H6" s="9"/>
      <c r="I6" s="9"/>
      <c r="J6" s="9"/>
      <c r="K6" s="9"/>
      <c r="L6" s="9"/>
      <c r="M6" s="9"/>
      <c r="N6" s="9"/>
      <c r="O6" s="38"/>
      <c r="S6" s="69"/>
      <c r="T6" s="69"/>
      <c r="U6" s="69"/>
      <c r="V6" s="70"/>
      <c r="W6" s="69"/>
    </row>
    <row r="7" spans="1:23" x14ac:dyDescent="0.3">
      <c r="A7" s="10"/>
      <c r="B7" s="9"/>
      <c r="C7" s="9"/>
      <c r="D7" s="9"/>
      <c r="E7" s="9"/>
      <c r="F7" s="9"/>
      <c r="G7" s="9"/>
      <c r="H7" s="9"/>
      <c r="I7" s="9"/>
      <c r="J7" s="9"/>
      <c r="K7" s="9"/>
      <c r="L7" s="9"/>
      <c r="M7" s="9"/>
      <c r="N7" s="9"/>
      <c r="O7" s="38"/>
      <c r="S7" s="69"/>
      <c r="T7" s="69"/>
      <c r="U7" s="69"/>
      <c r="V7" s="70"/>
      <c r="W7" s="69"/>
    </row>
    <row r="8" spans="1:23" x14ac:dyDescent="0.3">
      <c r="A8" s="10"/>
      <c r="B8" s="9"/>
      <c r="C8" s="9"/>
      <c r="D8" s="9"/>
      <c r="E8" s="9"/>
      <c r="F8" s="9"/>
      <c r="G8" s="9"/>
      <c r="H8" s="9"/>
      <c r="I8" s="9"/>
      <c r="J8" s="9"/>
      <c r="K8" s="9"/>
      <c r="L8" s="9"/>
      <c r="M8" s="9"/>
      <c r="N8" s="9"/>
      <c r="O8" s="38"/>
      <c r="S8" s="69"/>
      <c r="T8" s="69"/>
      <c r="U8" s="69"/>
      <c r="V8" s="70"/>
      <c r="W8" s="69"/>
    </row>
    <row r="9" spans="1:23" x14ac:dyDescent="0.3">
      <c r="A9" s="10"/>
      <c r="B9" s="9"/>
      <c r="C9" s="9"/>
      <c r="D9" s="9"/>
      <c r="E9" s="9"/>
      <c r="F9" s="9"/>
      <c r="G9" s="9"/>
      <c r="H9" s="9"/>
      <c r="I9" s="9"/>
      <c r="J9" s="9"/>
      <c r="K9" s="9"/>
      <c r="L9" s="9"/>
      <c r="M9" s="9"/>
      <c r="N9" s="9"/>
      <c r="O9" s="38"/>
      <c r="S9" s="69"/>
      <c r="T9" s="69"/>
      <c r="U9" s="69"/>
      <c r="V9" s="70"/>
      <c r="W9" s="69"/>
    </row>
    <row r="10" spans="1:23" x14ac:dyDescent="0.3">
      <c r="S10" s="69"/>
      <c r="T10" s="69"/>
      <c r="U10" s="69"/>
      <c r="V10" s="70"/>
      <c r="W10" s="69"/>
    </row>
    <row r="11" spans="1:23" ht="19.5" customHeight="1" x14ac:dyDescent="0.3">
      <c r="A11" s="555" t="s">
        <v>263</v>
      </c>
      <c r="B11" s="555"/>
      <c r="C11" s="555"/>
      <c r="D11" s="555"/>
      <c r="E11" s="555"/>
      <c r="F11" s="555"/>
      <c r="G11" s="555"/>
      <c r="H11" s="555"/>
      <c r="I11" s="555"/>
      <c r="J11" s="555"/>
      <c r="K11" s="555"/>
      <c r="L11" s="555"/>
      <c r="M11" s="555"/>
      <c r="N11" s="555"/>
      <c r="O11" s="555"/>
      <c r="P11" s="40"/>
      <c r="S11" s="69"/>
      <c r="T11" s="69"/>
      <c r="U11" s="69"/>
      <c r="V11" s="70"/>
      <c r="W11" s="69"/>
    </row>
    <row r="12" spans="1:23" ht="1.5" customHeight="1" thickBot="1" x14ac:dyDescent="0.35">
      <c r="A12" s="11"/>
      <c r="B12" s="11"/>
      <c r="C12" s="11"/>
      <c r="D12" s="11"/>
      <c r="E12" s="11"/>
      <c r="F12" s="11"/>
      <c r="G12" s="11"/>
      <c r="H12" s="11"/>
      <c r="I12" s="11"/>
      <c r="J12" s="11"/>
      <c r="K12" s="11"/>
      <c r="L12" s="11"/>
      <c r="M12" s="11"/>
      <c r="N12" s="11"/>
      <c r="O12" s="11"/>
      <c r="S12" s="69"/>
      <c r="T12" s="69"/>
      <c r="U12" s="69"/>
      <c r="V12" s="70"/>
      <c r="W12" s="69"/>
    </row>
    <row r="13" spans="1:23" s="42" customFormat="1" ht="20.25" hidden="1" customHeight="1" thickBot="1" x14ac:dyDescent="0.35">
      <c r="A13" s="434" t="s">
        <v>5</v>
      </c>
      <c r="B13" s="556">
        <f>'Info District'!G11</f>
        <v>2025</v>
      </c>
      <c r="C13" s="557"/>
      <c r="E13" s="550"/>
      <c r="F13" s="550"/>
      <c r="G13" s="550"/>
      <c r="H13" s="550"/>
      <c r="I13" s="550"/>
      <c r="J13" s="554"/>
      <c r="Q13" s="63"/>
      <c r="R13" s="307"/>
      <c r="S13" s="71"/>
      <c r="T13" s="71"/>
      <c r="U13" s="71"/>
      <c r="V13" s="72"/>
      <c r="W13" s="71"/>
    </row>
    <row r="14" spans="1:23" s="42" customFormat="1" ht="7.5" hidden="1" customHeight="1" thickBot="1" x14ac:dyDescent="0.35">
      <c r="A14" s="434"/>
      <c r="B14" s="13"/>
      <c r="C14" s="13"/>
      <c r="D14" s="13"/>
      <c r="O14" s="15"/>
      <c r="Q14" s="63"/>
      <c r="R14" s="307"/>
      <c r="S14" s="71"/>
      <c r="T14" s="71"/>
      <c r="U14" s="71"/>
      <c r="V14" s="72"/>
      <c r="W14" s="71"/>
    </row>
    <row r="15" spans="1:23" s="42" customFormat="1" ht="16.5" hidden="1" customHeight="1" thickBot="1" x14ac:dyDescent="0.35">
      <c r="A15" s="434" t="s">
        <v>7</v>
      </c>
      <c r="B15" s="558" t="str">
        <f>'Info District'!G12</f>
        <v>PLATEAUX</v>
      </c>
      <c r="C15" s="559"/>
      <c r="D15" s="550" t="s">
        <v>8</v>
      </c>
      <c r="E15" s="550"/>
      <c r="F15" s="550"/>
      <c r="G15" s="551" t="str">
        <f>'Info District'!G13</f>
        <v>Agou</v>
      </c>
      <c r="H15" s="552"/>
      <c r="I15" s="553"/>
      <c r="L15" s="11"/>
      <c r="M15" s="11"/>
      <c r="N15" s="11"/>
      <c r="O15" s="11"/>
      <c r="P15" s="11"/>
      <c r="Q15" s="63"/>
      <c r="R15" s="307"/>
      <c r="S15" s="71"/>
      <c r="T15" s="71"/>
      <c r="U15" s="71"/>
      <c r="V15" s="73"/>
      <c r="W15" s="71"/>
    </row>
    <row r="16" spans="1:23" s="42" customFormat="1" ht="3.75" hidden="1" customHeight="1" thickBot="1" x14ac:dyDescent="0.35">
      <c r="A16" s="139"/>
      <c r="B16" s="15"/>
      <c r="C16" s="15"/>
      <c r="D16" s="15"/>
      <c r="E16" s="15"/>
      <c r="K16" s="15"/>
      <c r="L16" s="15"/>
      <c r="M16" s="15"/>
      <c r="O16" s="15"/>
      <c r="Q16" s="63"/>
      <c r="R16" s="307"/>
      <c r="S16" s="71"/>
      <c r="T16" s="71"/>
      <c r="U16" s="71"/>
      <c r="V16" s="72"/>
      <c r="W16" s="71"/>
    </row>
    <row r="17" spans="1:27" s="42" customFormat="1" ht="18" hidden="1" customHeight="1" thickBot="1" x14ac:dyDescent="0.35">
      <c r="A17" s="434" t="s">
        <v>9</v>
      </c>
      <c r="B17" s="556" t="str">
        <f>'Info District'!G17</f>
        <v>Avril à Juin 2025</v>
      </c>
      <c r="C17" s="560"/>
      <c r="D17" s="560"/>
      <c r="E17" s="557"/>
      <c r="G17" s="550" t="s">
        <v>11</v>
      </c>
      <c r="H17" s="550"/>
      <c r="I17" s="550"/>
      <c r="J17" s="550"/>
      <c r="K17" s="554"/>
      <c r="L17" s="551" t="str">
        <f>'Info District'!G18</f>
        <v>Juillet à Septembre 2025</v>
      </c>
      <c r="M17" s="552"/>
      <c r="N17" s="552"/>
      <c r="O17" s="552"/>
      <c r="P17" s="553"/>
      <c r="Q17" s="63"/>
      <c r="R17" s="307"/>
      <c r="S17" s="71"/>
      <c r="T17" s="71"/>
      <c r="U17" s="71"/>
      <c r="V17" s="72"/>
      <c r="W17" s="71"/>
    </row>
    <row r="18" spans="1:27" s="9" customFormat="1" ht="2.25" hidden="1" customHeight="1" thickBot="1" x14ac:dyDescent="0.3">
      <c r="B18" s="43"/>
      <c r="C18" s="43"/>
      <c r="D18" s="43"/>
      <c r="E18" s="44"/>
      <c r="F18" s="43"/>
      <c r="G18" s="45"/>
      <c r="H18" s="45"/>
      <c r="I18" s="45"/>
      <c r="J18" s="45"/>
      <c r="K18" s="45"/>
      <c r="L18" s="45"/>
      <c r="M18" s="45"/>
      <c r="O18" s="38"/>
      <c r="Q18" s="64"/>
      <c r="R18" s="308"/>
      <c r="S18" s="74"/>
      <c r="T18" s="74"/>
      <c r="U18" s="74"/>
      <c r="V18" s="75"/>
      <c r="W18" s="74"/>
    </row>
    <row r="19" spans="1:27" s="9" customFormat="1" ht="21" customHeight="1" thickBot="1" x14ac:dyDescent="0.35">
      <c r="A19" s="532" t="s">
        <v>12</v>
      </c>
      <c r="B19" s="532"/>
      <c r="C19" s="533"/>
      <c r="D19" s="538"/>
      <c r="E19" s="539"/>
      <c r="F19" s="539"/>
      <c r="G19" s="539"/>
      <c r="H19" s="539"/>
      <c r="I19" s="539"/>
      <c r="J19" s="539"/>
      <c r="K19" s="539"/>
      <c r="L19" s="539"/>
      <c r="M19" s="539"/>
      <c r="N19" s="540"/>
      <c r="O19" s="11"/>
      <c r="P19" s="241" t="str">
        <f>'Info District'!H17</f>
        <v>T2</v>
      </c>
      <c r="Q19" s="65"/>
      <c r="R19" s="309"/>
      <c r="S19" s="535" t="s">
        <v>96</v>
      </c>
      <c r="T19" s="536"/>
      <c r="U19" s="536"/>
      <c r="V19" s="536"/>
      <c r="W19" s="537"/>
    </row>
    <row r="20" spans="1:27" s="9" customFormat="1" ht="4.5" customHeight="1" thickBot="1" x14ac:dyDescent="0.35">
      <c r="A20" s="12"/>
      <c r="B20" s="12"/>
      <c r="C20" s="12"/>
      <c r="D20" s="12"/>
      <c r="E20" s="12"/>
      <c r="F20" s="12"/>
      <c r="G20" s="13"/>
      <c r="H20" s="13"/>
      <c r="I20" s="13"/>
      <c r="J20" s="13"/>
      <c r="K20" s="13"/>
      <c r="L20" s="14"/>
      <c r="M20" s="14"/>
      <c r="N20" s="14"/>
      <c r="O20" s="14"/>
      <c r="Q20" s="64"/>
      <c r="R20" s="308"/>
      <c r="S20" s="146"/>
      <c r="T20" s="74"/>
      <c r="U20" s="74"/>
      <c r="V20" s="76"/>
      <c r="W20" s="147"/>
    </row>
    <row r="21" spans="1:27" s="9" customFormat="1" ht="32.25" customHeight="1" thickBot="1" x14ac:dyDescent="0.35">
      <c r="A21" s="532" t="s">
        <v>240</v>
      </c>
      <c r="B21" s="532"/>
      <c r="C21" s="533"/>
      <c r="D21" s="543" t="s">
        <v>264</v>
      </c>
      <c r="E21" s="544"/>
      <c r="F21" s="545"/>
      <c r="G21" s="534" t="s">
        <v>6</v>
      </c>
      <c r="H21" s="534"/>
      <c r="I21" s="534"/>
      <c r="J21" s="534"/>
      <c r="K21" s="534"/>
      <c r="L21" s="546"/>
      <c r="M21" s="539"/>
      <c r="N21" s="539"/>
      <c r="O21" s="539"/>
      <c r="P21" s="540"/>
      <c r="Q21" s="64"/>
      <c r="R21" s="308"/>
      <c r="S21" s="146"/>
      <c r="T21" s="74"/>
      <c r="U21" s="74"/>
      <c r="V21" s="76"/>
      <c r="W21" s="147"/>
    </row>
    <row r="22" spans="1:27" s="9" customFormat="1" ht="6" customHeight="1" x14ac:dyDescent="0.3">
      <c r="A22" s="12"/>
      <c r="B22" s="12"/>
      <c r="C22" s="12"/>
      <c r="D22" s="12"/>
      <c r="E22" s="12"/>
      <c r="F22" s="12"/>
      <c r="G22" s="534"/>
      <c r="H22" s="534"/>
      <c r="I22" s="534"/>
      <c r="J22" s="534"/>
      <c r="K22" s="534"/>
      <c r="L22" s="14"/>
      <c r="M22" s="14"/>
      <c r="N22" s="14"/>
      <c r="O22" s="14"/>
      <c r="Q22" s="64"/>
      <c r="R22" s="308"/>
      <c r="S22" s="146"/>
      <c r="T22" s="74"/>
      <c r="U22" s="74"/>
      <c r="V22" s="76"/>
      <c r="W22" s="147"/>
    </row>
    <row r="23" spans="1:27" s="9" customFormat="1" ht="3.75" customHeight="1" thickBot="1" x14ac:dyDescent="0.35">
      <c r="A23" s="12"/>
      <c r="B23" s="12"/>
      <c r="C23" s="12"/>
      <c r="D23" s="12"/>
      <c r="E23" s="12"/>
      <c r="F23" s="12"/>
      <c r="G23" s="13"/>
      <c r="H23" s="13"/>
      <c r="I23" s="13"/>
      <c r="J23" s="13"/>
      <c r="K23" s="13"/>
      <c r="L23" s="14"/>
      <c r="M23" s="14"/>
      <c r="N23" s="14"/>
      <c r="O23" s="14"/>
      <c r="Q23" s="64"/>
      <c r="R23" s="308"/>
      <c r="S23" s="146"/>
      <c r="T23" s="74"/>
      <c r="U23" s="74"/>
      <c r="V23" s="76"/>
      <c r="W23" s="147"/>
    </row>
    <row r="24" spans="1:27" ht="76.5" customHeight="1" thickBot="1" x14ac:dyDescent="0.35">
      <c r="A24" s="541" t="s">
        <v>13</v>
      </c>
      <c r="B24" s="16" t="s">
        <v>14</v>
      </c>
      <c r="C24" s="108" t="s">
        <v>15</v>
      </c>
      <c r="D24" s="118" t="s">
        <v>16</v>
      </c>
      <c r="E24" s="117" t="s">
        <v>17</v>
      </c>
      <c r="F24" s="351" t="s">
        <v>18</v>
      </c>
      <c r="G24" s="16" t="s">
        <v>233</v>
      </c>
      <c r="H24" s="16" t="s">
        <v>234</v>
      </c>
      <c r="I24" s="16" t="s">
        <v>19</v>
      </c>
      <c r="J24" s="16" t="s">
        <v>20</v>
      </c>
      <c r="K24" s="108" t="s">
        <v>21</v>
      </c>
      <c r="L24" s="136" t="s">
        <v>22</v>
      </c>
      <c r="M24" s="137" t="s">
        <v>236</v>
      </c>
      <c r="N24" s="138" t="s">
        <v>23</v>
      </c>
      <c r="O24" s="109" t="s">
        <v>39</v>
      </c>
      <c r="P24" s="16" t="s">
        <v>40</v>
      </c>
      <c r="S24" s="148" t="s">
        <v>237</v>
      </c>
      <c r="T24" s="140" t="s">
        <v>93</v>
      </c>
      <c r="U24" s="140" t="s">
        <v>239</v>
      </c>
      <c r="V24" s="140" t="s">
        <v>238</v>
      </c>
      <c r="W24" s="149" t="s">
        <v>97</v>
      </c>
    </row>
    <row r="25" spans="1:27" s="47" customFormat="1" ht="31.2" customHeight="1" x14ac:dyDescent="0.3">
      <c r="A25" s="542"/>
      <c r="B25" s="46" t="s">
        <v>24</v>
      </c>
      <c r="C25" s="46" t="s">
        <v>25</v>
      </c>
      <c r="D25" s="112" t="s">
        <v>26</v>
      </c>
      <c r="E25" s="46" t="s">
        <v>27</v>
      </c>
      <c r="F25" s="46"/>
      <c r="G25" s="46" t="s">
        <v>28</v>
      </c>
      <c r="H25" s="46"/>
      <c r="I25" s="46" t="s">
        <v>29</v>
      </c>
      <c r="J25" s="46"/>
      <c r="K25" s="131" t="s">
        <v>235</v>
      </c>
      <c r="L25" s="133"/>
      <c r="M25" s="134"/>
      <c r="N25" s="135"/>
      <c r="O25" s="132" t="s">
        <v>30</v>
      </c>
      <c r="P25" s="46"/>
      <c r="Q25" s="66"/>
      <c r="R25" s="310"/>
      <c r="S25" s="150"/>
      <c r="T25" s="67" t="s">
        <v>94</v>
      </c>
      <c r="U25" s="67" t="s">
        <v>95</v>
      </c>
      <c r="V25" s="94"/>
      <c r="W25" s="151" t="str">
        <f>IF(J26&lt;=0,"",IF(J26=90,$X$26))</f>
        <v/>
      </c>
      <c r="X25" s="37" t="s">
        <v>98</v>
      </c>
    </row>
    <row r="26" spans="1:27" ht="31.2" customHeight="1" x14ac:dyDescent="0.3">
      <c r="A26" s="322" t="str">
        <f>CDT!B26</f>
        <v>Artéméther-Luméfantrine 6cp (AL)</v>
      </c>
      <c r="B26" s="247"/>
      <c r="C26" s="248"/>
      <c r="D26" s="302" t="str">
        <f>IF(B26&lt;&gt;"",B26+C26,"")</f>
        <v/>
      </c>
      <c r="E26" s="249"/>
      <c r="F26" s="247"/>
      <c r="G26" s="247"/>
      <c r="H26" s="247"/>
      <c r="I26" s="247"/>
      <c r="J26" s="247"/>
      <c r="K26" s="248"/>
      <c r="L26" s="431" t="str">
        <f>IF(B26&lt;&gt;"",IF(J26=0,E26,((E26*90)/(90-J26))),"0")</f>
        <v>0</v>
      </c>
      <c r="M26" s="428" t="str">
        <f>IF(B26&lt;&gt;"",((E26/S26)*30),"0")</f>
        <v>0</v>
      </c>
      <c r="N26" s="250" t="str">
        <f>IF(B26&lt;&gt;"",IF(J26=0,((E26+L26)-K26),((M26*6)-K26)),"0")</f>
        <v>0</v>
      </c>
      <c r="O26" s="251"/>
      <c r="P26" s="313"/>
      <c r="R26" s="312">
        <f>+L26+N26</f>
        <v>0</v>
      </c>
      <c r="S26" s="152">
        <f>(90-J26)</f>
        <v>90</v>
      </c>
      <c r="T26" s="68" t="e">
        <f t="shared" ref="T26:T47" si="0">D26-(E26+G26+I26+H26)</f>
        <v>#VALUE!</v>
      </c>
      <c r="U26" s="68" t="e">
        <f>K26-T26</f>
        <v>#VALUE!</v>
      </c>
      <c r="V26" s="95">
        <v>6</v>
      </c>
      <c r="W26" s="153" t="e">
        <f t="shared" ref="W26:W50" si="1">IF(U26=0,"",$X$25)</f>
        <v>#VALUE!</v>
      </c>
      <c r="X26" s="37" t="s">
        <v>203</v>
      </c>
      <c r="Y26" s="107">
        <f>+O26</f>
        <v>0</v>
      </c>
    </row>
    <row r="27" spans="1:27" ht="31.2" customHeight="1" x14ac:dyDescent="0.3">
      <c r="A27" s="322" t="str">
        <f>CDT!B27</f>
        <v>Artéméther-Luméfantrine 12cp (AL)</v>
      </c>
      <c r="B27" s="247"/>
      <c r="C27" s="248"/>
      <c r="D27" s="302" t="str">
        <f t="shared" ref="D27" si="2">IF(B27&lt;&gt;"",B27+C27,"")</f>
        <v/>
      </c>
      <c r="E27" s="249"/>
      <c r="F27" s="247"/>
      <c r="G27" s="247"/>
      <c r="H27" s="247"/>
      <c r="I27" s="247"/>
      <c r="J27" s="247"/>
      <c r="K27" s="248"/>
      <c r="L27" s="431" t="str">
        <f t="shared" ref="L27:L49" si="3">IF(B27&lt;&gt;"",IF(J27=0,E27,((E27*90)/(90-J27))),"0")</f>
        <v>0</v>
      </c>
      <c r="M27" s="428" t="str">
        <f t="shared" ref="M27:M49" si="4">IF(B27&lt;&gt;"",((E27/S27)*30),"0")</f>
        <v>0</v>
      </c>
      <c r="N27" s="250" t="str">
        <f t="shared" ref="N27:N49" si="5">IF(B27&lt;&gt;"",IF(J27=0,((E27+L27)-K27),((M27*6)-K27)),"0")</f>
        <v>0</v>
      </c>
      <c r="O27" s="251"/>
      <c r="P27" s="247"/>
      <c r="R27" s="312">
        <f t="shared" ref="R27:R49" si="6">+L27+N27</f>
        <v>0</v>
      </c>
      <c r="S27" s="152">
        <f t="shared" ref="S27:S49" si="7">(90-J27)</f>
        <v>90</v>
      </c>
      <c r="T27" s="68" t="e">
        <f t="shared" si="0"/>
        <v>#VALUE!</v>
      </c>
      <c r="U27" s="68" t="e">
        <f t="shared" ref="U27:U49" si="8">K27-T27</f>
        <v>#VALUE!</v>
      </c>
      <c r="V27" s="95">
        <v>12</v>
      </c>
      <c r="W27" s="153" t="e">
        <f t="shared" si="1"/>
        <v>#VALUE!</v>
      </c>
      <c r="Y27" s="107">
        <f t="shared" ref="Y27:Y48" si="9">+O27</f>
        <v>0</v>
      </c>
    </row>
    <row r="28" spans="1:27" ht="31.2" customHeight="1" x14ac:dyDescent="0.3">
      <c r="A28" s="322" t="str">
        <f>CDT!B28</f>
        <v>Artéméther-Luméfantrine 18cp (AL)</v>
      </c>
      <c r="B28" s="247"/>
      <c r="C28" s="248"/>
      <c r="D28" s="302" t="str">
        <f>IF(B28&lt;&gt;"",B28+C28,"")</f>
        <v/>
      </c>
      <c r="E28" s="249"/>
      <c r="F28" s="247"/>
      <c r="G28" s="247"/>
      <c r="H28" s="247"/>
      <c r="I28" s="247"/>
      <c r="J28" s="247"/>
      <c r="K28" s="248"/>
      <c r="L28" s="431" t="str">
        <f t="shared" si="3"/>
        <v>0</v>
      </c>
      <c r="M28" s="428" t="str">
        <f t="shared" si="4"/>
        <v>0</v>
      </c>
      <c r="N28" s="250" t="str">
        <f t="shared" si="5"/>
        <v>0</v>
      </c>
      <c r="O28" s="251"/>
      <c r="P28" s="247"/>
      <c r="R28" s="312">
        <f t="shared" si="6"/>
        <v>0</v>
      </c>
      <c r="S28" s="152">
        <f t="shared" si="7"/>
        <v>90</v>
      </c>
      <c r="T28" s="68" t="e">
        <f t="shared" si="0"/>
        <v>#VALUE!</v>
      </c>
      <c r="U28" s="68" t="e">
        <f t="shared" si="8"/>
        <v>#VALUE!</v>
      </c>
      <c r="V28" s="95">
        <v>18</v>
      </c>
      <c r="W28" s="153" t="e">
        <f t="shared" si="1"/>
        <v>#VALUE!</v>
      </c>
      <c r="Y28" s="107">
        <f t="shared" si="9"/>
        <v>0</v>
      </c>
    </row>
    <row r="29" spans="1:27" ht="31.2" customHeight="1" x14ac:dyDescent="0.3">
      <c r="A29" s="322" t="str">
        <f>CDT!B29</f>
        <v>Artéméther-Luméfantrine 24cp (AL)</v>
      </c>
      <c r="B29" s="247"/>
      <c r="C29" s="248"/>
      <c r="D29" s="302" t="str">
        <f>IF(B29&lt;&gt;"",B29+C29,"")</f>
        <v/>
      </c>
      <c r="E29" s="249"/>
      <c r="F29" s="247"/>
      <c r="G29" s="247"/>
      <c r="H29" s="247"/>
      <c r="I29" s="247"/>
      <c r="J29" s="247"/>
      <c r="K29" s="248"/>
      <c r="L29" s="431" t="str">
        <f t="shared" si="3"/>
        <v>0</v>
      </c>
      <c r="M29" s="428" t="str">
        <f t="shared" si="4"/>
        <v>0</v>
      </c>
      <c r="N29" s="250" t="str">
        <f t="shared" si="5"/>
        <v>0</v>
      </c>
      <c r="O29" s="251"/>
      <c r="P29" s="247"/>
      <c r="R29" s="312">
        <f t="shared" si="6"/>
        <v>0</v>
      </c>
      <c r="S29" s="152">
        <f t="shared" si="7"/>
        <v>90</v>
      </c>
      <c r="T29" s="68" t="e">
        <f t="shared" si="0"/>
        <v>#VALUE!</v>
      </c>
      <c r="U29" s="68" t="e">
        <f t="shared" si="8"/>
        <v>#VALUE!</v>
      </c>
      <c r="V29" s="95">
        <v>24</v>
      </c>
      <c r="W29" s="153" t="e">
        <f t="shared" si="1"/>
        <v>#VALUE!</v>
      </c>
      <c r="Y29" s="107">
        <f t="shared" si="9"/>
        <v>0</v>
      </c>
    </row>
    <row r="30" spans="1:27" ht="31.2" customHeight="1" x14ac:dyDescent="0.3">
      <c r="A30" s="322" t="str">
        <f>CDT!B30</f>
        <v>Artéméther injectable 40 mg</v>
      </c>
      <c r="B30" s="247"/>
      <c r="C30" s="248"/>
      <c r="D30" s="302" t="str">
        <f t="shared" ref="D30:D49" si="10">IF(B30&lt;&gt;"",B30+C30,"")</f>
        <v/>
      </c>
      <c r="E30" s="249"/>
      <c r="F30" s="247"/>
      <c r="G30" s="247"/>
      <c r="H30" s="247"/>
      <c r="I30" s="247"/>
      <c r="J30" s="247"/>
      <c r="K30" s="248"/>
      <c r="L30" s="431" t="str">
        <f t="shared" si="3"/>
        <v>0</v>
      </c>
      <c r="M30" s="428" t="str">
        <f t="shared" si="4"/>
        <v>0</v>
      </c>
      <c r="N30" s="250" t="str">
        <f t="shared" si="5"/>
        <v>0</v>
      </c>
      <c r="O30" s="251"/>
      <c r="P30" s="247"/>
      <c r="R30" s="312">
        <f t="shared" si="6"/>
        <v>0</v>
      </c>
      <c r="S30" s="152">
        <f t="shared" si="7"/>
        <v>90</v>
      </c>
      <c r="T30" s="68" t="e">
        <f t="shared" si="0"/>
        <v>#VALUE!</v>
      </c>
      <c r="U30" s="68" t="e">
        <f t="shared" si="8"/>
        <v>#VALUE!</v>
      </c>
      <c r="V30" s="95">
        <v>1</v>
      </c>
      <c r="W30" s="153" t="e">
        <f t="shared" si="1"/>
        <v>#VALUE!</v>
      </c>
      <c r="Y30" s="107">
        <f t="shared" si="9"/>
        <v>0</v>
      </c>
    </row>
    <row r="31" spans="1:27" ht="34.5" customHeight="1" x14ac:dyDescent="0.3">
      <c r="A31" s="322" t="str">
        <f>CDT!B31</f>
        <v>Artéméther injectable 80 mg</v>
      </c>
      <c r="B31" s="247"/>
      <c r="C31" s="248"/>
      <c r="D31" s="302" t="str">
        <f t="shared" si="10"/>
        <v/>
      </c>
      <c r="E31" s="249"/>
      <c r="F31" s="247"/>
      <c r="G31" s="247"/>
      <c r="H31" s="247"/>
      <c r="I31" s="247"/>
      <c r="J31" s="247"/>
      <c r="K31" s="248"/>
      <c r="L31" s="431" t="str">
        <f t="shared" si="3"/>
        <v>0</v>
      </c>
      <c r="M31" s="428" t="str">
        <f t="shared" si="4"/>
        <v>0</v>
      </c>
      <c r="N31" s="250" t="str">
        <f t="shared" si="5"/>
        <v>0</v>
      </c>
      <c r="O31" s="251"/>
      <c r="P31" s="247"/>
      <c r="R31" s="312">
        <f t="shared" si="6"/>
        <v>0</v>
      </c>
      <c r="S31" s="152">
        <f t="shared" si="7"/>
        <v>90</v>
      </c>
      <c r="T31" s="68" t="e">
        <f t="shared" si="0"/>
        <v>#VALUE!</v>
      </c>
      <c r="U31" s="68" t="e">
        <f t="shared" si="8"/>
        <v>#VALUE!</v>
      </c>
      <c r="V31" s="95">
        <v>1</v>
      </c>
      <c r="W31" s="153" t="e">
        <f t="shared" si="1"/>
        <v>#VALUE!</v>
      </c>
      <c r="Y31" s="107">
        <f t="shared" si="9"/>
        <v>0</v>
      </c>
    </row>
    <row r="32" spans="1:27" ht="34.5" customHeight="1" x14ac:dyDescent="0.3">
      <c r="A32" s="435" t="str">
        <f>CDT!B32</f>
        <v>Artésunate injectable 60 mg</v>
      </c>
      <c r="B32" s="247"/>
      <c r="C32" s="248"/>
      <c r="D32" s="302" t="str">
        <f t="shared" si="10"/>
        <v/>
      </c>
      <c r="E32" s="249"/>
      <c r="F32" s="247"/>
      <c r="G32" s="247"/>
      <c r="H32" s="247"/>
      <c r="I32" s="247"/>
      <c r="J32" s="247"/>
      <c r="K32" s="248"/>
      <c r="L32" s="438" t="str">
        <f t="shared" si="3"/>
        <v>0</v>
      </c>
      <c r="M32" s="314" t="str">
        <f>IF(B32&lt;&gt;"",((E32/S32:S32)*30),"0")</f>
        <v>0</v>
      </c>
      <c r="N32" s="432" t="str">
        <f>IF(B32&lt;&gt;"",IF(J32=0,AA32,IF(J32&gt;0,((M32/30)*J32)+AA32)),"0")</f>
        <v>0</v>
      </c>
      <c r="O32" s="433"/>
      <c r="P32" s="247"/>
      <c r="R32" s="312">
        <f t="shared" si="6"/>
        <v>0</v>
      </c>
      <c r="S32" s="429">
        <f t="shared" si="7"/>
        <v>90</v>
      </c>
      <c r="T32" s="436" t="e">
        <f>D32-(E32+G32+I32+H32)</f>
        <v>#VALUE!</v>
      </c>
      <c r="U32" s="436" t="e">
        <f t="shared" si="8"/>
        <v>#VALUE!</v>
      </c>
      <c r="V32" s="430">
        <v>1</v>
      </c>
      <c r="W32" s="437" t="e">
        <f t="shared" si="1"/>
        <v>#VALUE!</v>
      </c>
      <c r="Y32" s="107">
        <f t="shared" si="9"/>
        <v>0</v>
      </c>
      <c r="AA32" s="3">
        <f>((F32*10)+L32-K32)</f>
        <v>0</v>
      </c>
    </row>
    <row r="33" spans="1:25" ht="34.5" customHeight="1" x14ac:dyDescent="0.3">
      <c r="A33" s="322" t="str">
        <f>CDT!B33</f>
        <v xml:space="preserve"> Sulfadoxine Pyriméthamine:  (SP)</v>
      </c>
      <c r="B33" s="247"/>
      <c r="C33" s="248"/>
      <c r="D33" s="302" t="str">
        <f t="shared" si="10"/>
        <v/>
      </c>
      <c r="E33" s="249"/>
      <c r="F33" s="247"/>
      <c r="G33" s="247"/>
      <c r="H33" s="247"/>
      <c r="I33" s="247"/>
      <c r="J33" s="247"/>
      <c r="K33" s="248"/>
      <c r="L33" s="431" t="str">
        <f t="shared" si="3"/>
        <v>0</v>
      </c>
      <c r="M33" s="428" t="str">
        <f t="shared" si="4"/>
        <v>0</v>
      </c>
      <c r="N33" s="250" t="str">
        <f t="shared" si="5"/>
        <v>0</v>
      </c>
      <c r="O33" s="251"/>
      <c r="P33" s="247"/>
      <c r="R33" s="312">
        <f t="shared" si="6"/>
        <v>0</v>
      </c>
      <c r="S33" s="152">
        <f t="shared" si="7"/>
        <v>90</v>
      </c>
      <c r="T33" s="68" t="e">
        <f t="shared" si="0"/>
        <v>#VALUE!</v>
      </c>
      <c r="U33" s="68" t="e">
        <f t="shared" si="8"/>
        <v>#VALUE!</v>
      </c>
      <c r="V33" s="95">
        <v>3</v>
      </c>
      <c r="W33" s="153" t="e">
        <f t="shared" si="1"/>
        <v>#VALUE!</v>
      </c>
      <c r="Y33" s="107">
        <f t="shared" si="9"/>
        <v>0</v>
      </c>
    </row>
    <row r="34" spans="1:25" ht="34.5" customHeight="1" x14ac:dyDescent="0.3">
      <c r="A34" s="322" t="str">
        <f>CDT!B34</f>
        <v>Test de Diagnostic Rapide  : (TDR)</v>
      </c>
      <c r="B34" s="247"/>
      <c r="C34" s="248"/>
      <c r="D34" s="302" t="str">
        <f t="shared" si="10"/>
        <v/>
      </c>
      <c r="E34" s="247"/>
      <c r="F34" s="248"/>
      <c r="G34" s="247"/>
      <c r="H34" s="247"/>
      <c r="I34" s="247"/>
      <c r="J34" s="247"/>
      <c r="K34" s="248"/>
      <c r="L34" s="431" t="str">
        <f t="shared" si="3"/>
        <v>0</v>
      </c>
      <c r="M34" s="428" t="str">
        <f t="shared" si="4"/>
        <v>0</v>
      </c>
      <c r="N34" s="250" t="str">
        <f t="shared" si="5"/>
        <v>0</v>
      </c>
      <c r="O34" s="251"/>
      <c r="P34" s="247"/>
      <c r="R34" s="312">
        <f t="shared" si="6"/>
        <v>0</v>
      </c>
      <c r="S34" s="152">
        <f t="shared" si="7"/>
        <v>90</v>
      </c>
      <c r="T34" s="68" t="e">
        <f t="shared" si="0"/>
        <v>#VALUE!</v>
      </c>
      <c r="U34" s="68" t="e">
        <f t="shared" si="8"/>
        <v>#VALUE!</v>
      </c>
      <c r="V34" s="95">
        <v>1</v>
      </c>
      <c r="W34" s="153" t="e">
        <f>IF(U34=0,"",$X$25)</f>
        <v>#VALUE!</v>
      </c>
      <c r="Y34" s="107">
        <f t="shared" si="9"/>
        <v>0</v>
      </c>
    </row>
    <row r="35" spans="1:25" ht="34.5" customHeight="1" x14ac:dyDescent="0.3">
      <c r="A35" s="322" t="str">
        <f>CDT!B35</f>
        <v>Moustiquaire à Imprégnation Durable: (MID)</v>
      </c>
      <c r="B35" s="247"/>
      <c r="C35" s="248"/>
      <c r="D35" s="302" t="str">
        <f t="shared" si="10"/>
        <v/>
      </c>
      <c r="E35" s="247"/>
      <c r="F35" s="248"/>
      <c r="G35" s="247"/>
      <c r="H35" s="247"/>
      <c r="I35" s="247"/>
      <c r="J35" s="247"/>
      <c r="K35" s="248"/>
      <c r="L35" s="431" t="str">
        <f t="shared" si="3"/>
        <v>0</v>
      </c>
      <c r="M35" s="428" t="str">
        <f t="shared" si="4"/>
        <v>0</v>
      </c>
      <c r="N35" s="250" t="str">
        <f t="shared" si="5"/>
        <v>0</v>
      </c>
      <c r="O35" s="251"/>
      <c r="P35" s="247"/>
      <c r="R35" s="312">
        <f t="shared" si="6"/>
        <v>0</v>
      </c>
      <c r="S35" s="152">
        <f t="shared" si="7"/>
        <v>90</v>
      </c>
      <c r="T35" s="68" t="e">
        <f t="shared" si="0"/>
        <v>#VALUE!</v>
      </c>
      <c r="U35" s="68" t="e">
        <f t="shared" si="8"/>
        <v>#VALUE!</v>
      </c>
      <c r="V35" s="95">
        <v>1</v>
      </c>
      <c r="W35" s="153" t="e">
        <f t="shared" si="1"/>
        <v>#VALUE!</v>
      </c>
      <c r="Y35" s="107">
        <f t="shared" si="9"/>
        <v>0</v>
      </c>
    </row>
    <row r="36" spans="1:25" ht="34.5" customHeight="1" x14ac:dyDescent="0.3">
      <c r="A36" s="322" t="str">
        <f>CDT!B36</f>
        <v>Dihydroartéminisine Pipéraquine– Plaq / 3 comp 
( DHA-PPQ)  20/160 mg</v>
      </c>
      <c r="B36" s="247"/>
      <c r="C36" s="248"/>
      <c r="D36" s="302" t="str">
        <f t="shared" si="10"/>
        <v/>
      </c>
      <c r="E36" s="249"/>
      <c r="F36" s="247"/>
      <c r="G36" s="247"/>
      <c r="H36" s="247"/>
      <c r="I36" s="247"/>
      <c r="J36" s="247"/>
      <c r="K36" s="248"/>
      <c r="L36" s="431" t="str">
        <f t="shared" si="3"/>
        <v>0</v>
      </c>
      <c r="M36" s="428" t="str">
        <f t="shared" si="4"/>
        <v>0</v>
      </c>
      <c r="N36" s="250" t="str">
        <f t="shared" si="5"/>
        <v>0</v>
      </c>
      <c r="O36" s="251"/>
      <c r="P36" s="247"/>
      <c r="R36" s="312">
        <f t="shared" si="6"/>
        <v>0</v>
      </c>
      <c r="S36" s="152">
        <f t="shared" si="7"/>
        <v>90</v>
      </c>
      <c r="T36" s="68" t="e">
        <f t="shared" si="0"/>
        <v>#VALUE!</v>
      </c>
      <c r="U36" s="68" t="e">
        <f t="shared" si="8"/>
        <v>#VALUE!</v>
      </c>
      <c r="V36" s="95">
        <v>3</v>
      </c>
      <c r="W36" s="153" t="e">
        <f t="shared" si="1"/>
        <v>#VALUE!</v>
      </c>
      <c r="Y36" s="107">
        <f t="shared" si="9"/>
        <v>0</v>
      </c>
    </row>
    <row r="37" spans="1:25" ht="34.5" customHeight="1" x14ac:dyDescent="0.3">
      <c r="A37" s="322" t="str">
        <f>CDT!B37</f>
        <v>Dihydroartéminisine Pipéraquine– Plaq / 3 comp 
( DHA-PPQ)  40/320 mg</v>
      </c>
      <c r="B37" s="247"/>
      <c r="C37" s="248"/>
      <c r="D37" s="302" t="str">
        <f t="shared" si="10"/>
        <v/>
      </c>
      <c r="E37" s="249"/>
      <c r="F37" s="247"/>
      <c r="G37" s="247"/>
      <c r="H37" s="247"/>
      <c r="I37" s="247"/>
      <c r="J37" s="247"/>
      <c r="K37" s="248"/>
      <c r="L37" s="431" t="str">
        <f t="shared" si="3"/>
        <v>0</v>
      </c>
      <c r="M37" s="428" t="str">
        <f t="shared" si="4"/>
        <v>0</v>
      </c>
      <c r="N37" s="250" t="str">
        <f t="shared" si="5"/>
        <v>0</v>
      </c>
      <c r="O37" s="251"/>
      <c r="P37" s="247"/>
      <c r="R37" s="312">
        <f t="shared" si="6"/>
        <v>0</v>
      </c>
      <c r="S37" s="152">
        <f t="shared" si="7"/>
        <v>90</v>
      </c>
      <c r="T37" s="68" t="e">
        <f t="shared" si="0"/>
        <v>#VALUE!</v>
      </c>
      <c r="U37" s="68" t="e">
        <f t="shared" si="8"/>
        <v>#VALUE!</v>
      </c>
      <c r="V37" s="95">
        <v>3</v>
      </c>
      <c r="W37" s="153" t="e">
        <f t="shared" si="1"/>
        <v>#VALUE!</v>
      </c>
      <c r="Y37" s="107">
        <f t="shared" si="9"/>
        <v>0</v>
      </c>
    </row>
    <row r="38" spans="1:25" ht="34.5" customHeight="1" x14ac:dyDescent="0.3">
      <c r="A38" s="322" t="str">
        <f>CDT!B38</f>
        <v>Dihydroartéminisine Pipéraquine– Plaq / 6 comp 
( DHA-PPQ)  40/320 mg</v>
      </c>
      <c r="B38" s="247"/>
      <c r="C38" s="248"/>
      <c r="D38" s="302" t="str">
        <f t="shared" si="10"/>
        <v/>
      </c>
      <c r="E38" s="249"/>
      <c r="F38" s="247"/>
      <c r="G38" s="247"/>
      <c r="H38" s="247"/>
      <c r="I38" s="247"/>
      <c r="J38" s="247"/>
      <c r="K38" s="248"/>
      <c r="L38" s="431" t="str">
        <f t="shared" si="3"/>
        <v>0</v>
      </c>
      <c r="M38" s="428" t="str">
        <f t="shared" si="4"/>
        <v>0</v>
      </c>
      <c r="N38" s="250" t="str">
        <f t="shared" si="5"/>
        <v>0</v>
      </c>
      <c r="O38" s="251"/>
      <c r="P38" s="247"/>
      <c r="R38" s="312">
        <f t="shared" si="6"/>
        <v>0</v>
      </c>
      <c r="S38" s="152">
        <f t="shared" si="7"/>
        <v>90</v>
      </c>
      <c r="T38" s="68" t="e">
        <f t="shared" si="0"/>
        <v>#VALUE!</v>
      </c>
      <c r="U38" s="68" t="e">
        <f t="shared" si="8"/>
        <v>#VALUE!</v>
      </c>
      <c r="V38" s="95">
        <v>3</v>
      </c>
      <c r="W38" s="153" t="e">
        <f t="shared" si="1"/>
        <v>#VALUE!</v>
      </c>
      <c r="Y38" s="107">
        <f t="shared" si="9"/>
        <v>0</v>
      </c>
    </row>
    <row r="39" spans="1:25" ht="34.5" customHeight="1" x14ac:dyDescent="0.3">
      <c r="A39" s="322" t="str">
        <f>CDT!B39</f>
        <v>Dihydroartemisinine/pipéraquine – Plaq / 9 comp 
( DHA-PPQ) 40/320 mg</v>
      </c>
      <c r="B39" s="247"/>
      <c r="C39" s="248"/>
      <c r="D39" s="302" t="str">
        <f t="shared" si="10"/>
        <v/>
      </c>
      <c r="E39" s="249"/>
      <c r="F39" s="247"/>
      <c r="G39" s="247"/>
      <c r="H39" s="247"/>
      <c r="I39" s="247"/>
      <c r="J39" s="247"/>
      <c r="K39" s="248"/>
      <c r="L39" s="431" t="str">
        <f t="shared" si="3"/>
        <v>0</v>
      </c>
      <c r="M39" s="428" t="str">
        <f t="shared" si="4"/>
        <v>0</v>
      </c>
      <c r="N39" s="250" t="str">
        <f t="shared" si="5"/>
        <v>0</v>
      </c>
      <c r="O39" s="251"/>
      <c r="P39" s="247"/>
      <c r="R39" s="312">
        <f t="shared" si="6"/>
        <v>0</v>
      </c>
      <c r="S39" s="152">
        <f t="shared" si="7"/>
        <v>90</v>
      </c>
      <c r="T39" s="68" t="e">
        <f t="shared" si="0"/>
        <v>#VALUE!</v>
      </c>
      <c r="U39" s="68" t="e">
        <f t="shared" si="8"/>
        <v>#VALUE!</v>
      </c>
      <c r="V39" s="95">
        <v>3</v>
      </c>
      <c r="W39" s="153" t="e">
        <f t="shared" si="1"/>
        <v>#VALUE!</v>
      </c>
      <c r="Y39" s="107">
        <f t="shared" si="9"/>
        <v>0</v>
      </c>
    </row>
    <row r="40" spans="1:25" ht="34.5" customHeight="1" x14ac:dyDescent="0.3">
      <c r="A40" s="322" t="str">
        <f>CDT!B40</f>
        <v>Artésunate Amodiaquine: (ASAQ) : 3 cp (25/67,5 mg)</v>
      </c>
      <c r="B40" s="247"/>
      <c r="C40" s="248"/>
      <c r="D40" s="302" t="str">
        <f t="shared" si="10"/>
        <v/>
      </c>
      <c r="E40" s="249"/>
      <c r="F40" s="247"/>
      <c r="G40" s="247"/>
      <c r="H40" s="247"/>
      <c r="I40" s="247"/>
      <c r="J40" s="247"/>
      <c r="K40" s="248"/>
      <c r="L40" s="431" t="str">
        <f t="shared" si="3"/>
        <v>0</v>
      </c>
      <c r="M40" s="428" t="str">
        <f t="shared" si="4"/>
        <v>0</v>
      </c>
      <c r="N40" s="250" t="str">
        <f t="shared" si="5"/>
        <v>0</v>
      </c>
      <c r="O40" s="251"/>
      <c r="P40" s="247"/>
      <c r="R40" s="312">
        <f t="shared" si="6"/>
        <v>0</v>
      </c>
      <c r="S40" s="152">
        <f t="shared" si="7"/>
        <v>90</v>
      </c>
      <c r="T40" s="68" t="e">
        <f t="shared" si="0"/>
        <v>#VALUE!</v>
      </c>
      <c r="U40" s="68" t="e">
        <f t="shared" si="8"/>
        <v>#VALUE!</v>
      </c>
      <c r="V40" s="95">
        <v>1</v>
      </c>
      <c r="W40" s="153" t="e">
        <f t="shared" si="1"/>
        <v>#VALUE!</v>
      </c>
      <c r="Y40" s="107">
        <f t="shared" si="9"/>
        <v>0</v>
      </c>
    </row>
    <row r="41" spans="1:25" ht="34.5" customHeight="1" x14ac:dyDescent="0.3">
      <c r="A41" s="322" t="str">
        <f>CDT!B41</f>
        <v>Artésunate Amodiaquine: (ASAQ) 3 cp (50/135 mg)</v>
      </c>
      <c r="B41" s="247"/>
      <c r="C41" s="248"/>
      <c r="D41" s="302" t="str">
        <f t="shared" si="10"/>
        <v/>
      </c>
      <c r="E41" s="249"/>
      <c r="F41" s="247"/>
      <c r="G41" s="247"/>
      <c r="H41" s="247"/>
      <c r="I41" s="247"/>
      <c r="J41" s="247"/>
      <c r="K41" s="248"/>
      <c r="L41" s="431" t="str">
        <f t="shared" si="3"/>
        <v>0</v>
      </c>
      <c r="M41" s="428" t="str">
        <f t="shared" si="4"/>
        <v>0</v>
      </c>
      <c r="N41" s="250" t="str">
        <f t="shared" si="5"/>
        <v>0</v>
      </c>
      <c r="O41" s="251"/>
      <c r="P41" s="247"/>
      <c r="R41" s="312">
        <f t="shared" si="6"/>
        <v>0</v>
      </c>
      <c r="S41" s="152">
        <f t="shared" si="7"/>
        <v>90</v>
      </c>
      <c r="T41" s="68" t="e">
        <f t="shared" si="0"/>
        <v>#VALUE!</v>
      </c>
      <c r="U41" s="68" t="e">
        <f t="shared" si="8"/>
        <v>#VALUE!</v>
      </c>
      <c r="V41" s="95">
        <v>1</v>
      </c>
      <c r="W41" s="153" t="e">
        <f t="shared" si="1"/>
        <v>#VALUE!</v>
      </c>
      <c r="Y41" s="107">
        <f t="shared" si="9"/>
        <v>0</v>
      </c>
    </row>
    <row r="42" spans="1:25" ht="34.5" customHeight="1" x14ac:dyDescent="0.3">
      <c r="A42" s="322" t="str">
        <f>CDT!B42</f>
        <v>Artésunate Amodiaquine: (ASAQ) 3 cp (100/270 mg)</v>
      </c>
      <c r="B42" s="247"/>
      <c r="C42" s="248"/>
      <c r="D42" s="302" t="str">
        <f t="shared" si="10"/>
        <v/>
      </c>
      <c r="E42" s="249"/>
      <c r="F42" s="247"/>
      <c r="G42" s="247"/>
      <c r="H42" s="247"/>
      <c r="I42" s="247"/>
      <c r="J42" s="247"/>
      <c r="K42" s="248"/>
      <c r="L42" s="431" t="str">
        <f t="shared" si="3"/>
        <v>0</v>
      </c>
      <c r="M42" s="428" t="str">
        <f t="shared" si="4"/>
        <v>0</v>
      </c>
      <c r="N42" s="250" t="str">
        <f t="shared" si="5"/>
        <v>0</v>
      </c>
      <c r="O42" s="251"/>
      <c r="P42" s="247"/>
      <c r="R42" s="312">
        <f t="shared" si="6"/>
        <v>0</v>
      </c>
      <c r="S42" s="152">
        <f t="shared" si="7"/>
        <v>90</v>
      </c>
      <c r="T42" s="68" t="e">
        <f t="shared" si="0"/>
        <v>#VALUE!</v>
      </c>
      <c r="U42" s="68" t="e">
        <f t="shared" si="8"/>
        <v>#VALUE!</v>
      </c>
      <c r="V42" s="95">
        <v>1</v>
      </c>
      <c r="W42" s="153" t="e">
        <f t="shared" si="1"/>
        <v>#VALUE!</v>
      </c>
      <c r="Y42" s="107">
        <f t="shared" si="9"/>
        <v>0</v>
      </c>
    </row>
    <row r="43" spans="1:25" ht="34.5" customHeight="1" x14ac:dyDescent="0.3">
      <c r="A43" s="322" t="str">
        <f>CDT!B43</f>
        <v>Artésunate Amodiaquine: (ASAQ) 6 cp (100/270 mg)</v>
      </c>
      <c r="B43" s="247"/>
      <c r="C43" s="248"/>
      <c r="D43" s="302" t="str">
        <f t="shared" si="10"/>
        <v/>
      </c>
      <c r="E43" s="249"/>
      <c r="F43" s="247"/>
      <c r="G43" s="247"/>
      <c r="H43" s="247"/>
      <c r="I43" s="247"/>
      <c r="J43" s="247"/>
      <c r="K43" s="248"/>
      <c r="L43" s="431" t="str">
        <f t="shared" si="3"/>
        <v>0</v>
      </c>
      <c r="M43" s="428" t="str">
        <f t="shared" si="4"/>
        <v>0</v>
      </c>
      <c r="N43" s="250" t="str">
        <f t="shared" si="5"/>
        <v>0</v>
      </c>
      <c r="O43" s="251"/>
      <c r="P43" s="247"/>
      <c r="R43" s="312">
        <f t="shared" si="6"/>
        <v>0</v>
      </c>
      <c r="S43" s="152">
        <f t="shared" si="7"/>
        <v>90</v>
      </c>
      <c r="T43" s="68" t="e">
        <f t="shared" si="0"/>
        <v>#VALUE!</v>
      </c>
      <c r="U43" s="68" t="e">
        <f t="shared" si="8"/>
        <v>#VALUE!</v>
      </c>
      <c r="V43" s="95">
        <v>1</v>
      </c>
      <c r="W43" s="153" t="e">
        <f t="shared" si="1"/>
        <v>#VALUE!</v>
      </c>
      <c r="Y43" s="107">
        <f t="shared" si="9"/>
        <v>0</v>
      </c>
    </row>
    <row r="44" spans="1:25" ht="34.5" customHeight="1" x14ac:dyDescent="0.3">
      <c r="A44" s="322" t="str">
        <f>CDT!B44</f>
        <v>Artésunate - Méfloquine (AS-MF)</v>
      </c>
      <c r="B44" s="247"/>
      <c r="C44" s="248"/>
      <c r="D44" s="302" t="str">
        <f t="shared" si="10"/>
        <v/>
      </c>
      <c r="E44" s="249"/>
      <c r="F44" s="247"/>
      <c r="G44" s="247"/>
      <c r="H44" s="247"/>
      <c r="I44" s="247"/>
      <c r="J44" s="247"/>
      <c r="K44" s="248"/>
      <c r="L44" s="431" t="str">
        <f t="shared" si="3"/>
        <v>0</v>
      </c>
      <c r="M44" s="428" t="str">
        <f t="shared" si="4"/>
        <v>0</v>
      </c>
      <c r="N44" s="250" t="str">
        <f t="shared" si="5"/>
        <v>0</v>
      </c>
      <c r="O44" s="251"/>
      <c r="P44" s="247"/>
      <c r="R44" s="312">
        <f t="shared" si="6"/>
        <v>0</v>
      </c>
      <c r="S44" s="152">
        <f t="shared" si="7"/>
        <v>90</v>
      </c>
      <c r="T44" s="68" t="e">
        <f t="shared" si="0"/>
        <v>#VALUE!</v>
      </c>
      <c r="U44" s="68" t="e">
        <f t="shared" si="8"/>
        <v>#VALUE!</v>
      </c>
      <c r="V44" s="95">
        <v>1</v>
      </c>
      <c r="W44" s="153" t="e">
        <f t="shared" si="1"/>
        <v>#VALUE!</v>
      </c>
      <c r="Y44" s="107">
        <f t="shared" si="9"/>
        <v>0</v>
      </c>
    </row>
    <row r="45" spans="1:25" ht="34.5" customHeight="1" x14ac:dyDescent="0.3">
      <c r="A45" s="322" t="str">
        <f>CDT!B45</f>
        <v>Quinine comprimé 300mg</v>
      </c>
      <c r="B45" s="247"/>
      <c r="C45" s="248"/>
      <c r="D45" s="302" t="str">
        <f t="shared" si="10"/>
        <v/>
      </c>
      <c r="E45" s="249"/>
      <c r="F45" s="247"/>
      <c r="G45" s="247"/>
      <c r="H45" s="247"/>
      <c r="I45" s="247"/>
      <c r="J45" s="247"/>
      <c r="K45" s="248"/>
      <c r="L45" s="431" t="str">
        <f t="shared" si="3"/>
        <v>0</v>
      </c>
      <c r="M45" s="428" t="str">
        <f t="shared" si="4"/>
        <v>0</v>
      </c>
      <c r="N45" s="250" t="str">
        <f t="shared" si="5"/>
        <v>0</v>
      </c>
      <c r="O45" s="251"/>
      <c r="P45" s="247"/>
      <c r="R45" s="312">
        <f t="shared" si="6"/>
        <v>0</v>
      </c>
      <c r="S45" s="152">
        <f t="shared" si="7"/>
        <v>90</v>
      </c>
      <c r="T45" s="68" t="e">
        <f t="shared" si="0"/>
        <v>#VALUE!</v>
      </c>
      <c r="U45" s="68" t="e">
        <f t="shared" si="8"/>
        <v>#VALUE!</v>
      </c>
      <c r="V45" s="95">
        <v>1</v>
      </c>
      <c r="W45" s="153" t="e">
        <f t="shared" si="1"/>
        <v>#VALUE!</v>
      </c>
      <c r="Y45" s="107">
        <f t="shared" si="9"/>
        <v>0</v>
      </c>
    </row>
    <row r="46" spans="1:25" ht="34.5" customHeight="1" x14ac:dyDescent="0.3">
      <c r="A46" s="322" t="str">
        <f>CDT!B46</f>
        <v>Quinine injectable 300 mg</v>
      </c>
      <c r="B46" s="247"/>
      <c r="C46" s="248"/>
      <c r="D46" s="302" t="str">
        <f t="shared" si="10"/>
        <v/>
      </c>
      <c r="E46" s="249"/>
      <c r="F46" s="247"/>
      <c r="G46" s="247"/>
      <c r="H46" s="247"/>
      <c r="I46" s="247"/>
      <c r="J46" s="247"/>
      <c r="K46" s="248"/>
      <c r="L46" s="431" t="str">
        <f t="shared" si="3"/>
        <v>0</v>
      </c>
      <c r="M46" s="428" t="str">
        <f t="shared" si="4"/>
        <v>0</v>
      </c>
      <c r="N46" s="250" t="str">
        <f t="shared" si="5"/>
        <v>0</v>
      </c>
      <c r="O46" s="251"/>
      <c r="P46" s="247"/>
      <c r="R46" s="312">
        <f t="shared" si="6"/>
        <v>0</v>
      </c>
      <c r="S46" s="152">
        <f t="shared" si="7"/>
        <v>90</v>
      </c>
      <c r="T46" s="68" t="e">
        <f t="shared" si="0"/>
        <v>#VALUE!</v>
      </c>
      <c r="U46" s="68" t="e">
        <f t="shared" si="8"/>
        <v>#VALUE!</v>
      </c>
      <c r="V46" s="95">
        <v>1</v>
      </c>
      <c r="W46" s="153" t="e">
        <f t="shared" si="1"/>
        <v>#VALUE!</v>
      </c>
      <c r="Y46" s="107">
        <f t="shared" si="9"/>
        <v>0</v>
      </c>
    </row>
    <row r="47" spans="1:25" ht="34.5" customHeight="1" x14ac:dyDescent="0.3">
      <c r="A47" s="322" t="str">
        <f>CDT!B47</f>
        <v>Quinine injectable 600 mg</v>
      </c>
      <c r="B47" s="247"/>
      <c r="C47" s="248"/>
      <c r="D47" s="302" t="str">
        <f t="shared" si="10"/>
        <v/>
      </c>
      <c r="E47" s="249"/>
      <c r="F47" s="247"/>
      <c r="G47" s="247"/>
      <c r="H47" s="247"/>
      <c r="I47" s="247"/>
      <c r="J47" s="247"/>
      <c r="K47" s="248"/>
      <c r="L47" s="431" t="str">
        <f t="shared" si="3"/>
        <v>0</v>
      </c>
      <c r="M47" s="428" t="str">
        <f t="shared" si="4"/>
        <v>0</v>
      </c>
      <c r="N47" s="250" t="str">
        <f t="shared" si="5"/>
        <v>0</v>
      </c>
      <c r="O47" s="251"/>
      <c r="P47" s="247"/>
      <c r="R47" s="312">
        <f t="shared" si="6"/>
        <v>0</v>
      </c>
      <c r="S47" s="152">
        <f t="shared" si="7"/>
        <v>90</v>
      </c>
      <c r="T47" s="68" t="e">
        <f t="shared" si="0"/>
        <v>#VALUE!</v>
      </c>
      <c r="U47" s="68" t="e">
        <f t="shared" si="8"/>
        <v>#VALUE!</v>
      </c>
      <c r="V47" s="95">
        <v>1</v>
      </c>
      <c r="W47" s="153" t="e">
        <f t="shared" si="1"/>
        <v>#VALUE!</v>
      </c>
      <c r="Y47" s="107">
        <f t="shared" si="9"/>
        <v>0</v>
      </c>
    </row>
    <row r="48" spans="1:25" ht="34.5" customHeight="1" thickBot="1" x14ac:dyDescent="0.35">
      <c r="A48" s="322" t="str">
        <f>CDT!B48</f>
        <v>Quinine injectable 600 mg</v>
      </c>
      <c r="B48" s="247"/>
      <c r="C48" s="248"/>
      <c r="D48" s="303" t="str">
        <f t="shared" si="10"/>
        <v/>
      </c>
      <c r="E48" s="249"/>
      <c r="F48" s="247"/>
      <c r="G48" s="247"/>
      <c r="H48" s="247"/>
      <c r="I48" s="247"/>
      <c r="J48" s="247"/>
      <c r="K48" s="248"/>
      <c r="L48" s="431" t="str">
        <f t="shared" si="3"/>
        <v>0</v>
      </c>
      <c r="M48" s="428" t="str">
        <f t="shared" si="4"/>
        <v>0</v>
      </c>
      <c r="N48" s="250" t="str">
        <f t="shared" si="5"/>
        <v>0</v>
      </c>
      <c r="O48" s="251"/>
      <c r="P48" s="247"/>
      <c r="R48" s="312">
        <f t="shared" si="6"/>
        <v>0</v>
      </c>
      <c r="S48" s="152">
        <f t="shared" si="7"/>
        <v>90</v>
      </c>
      <c r="T48" s="68" t="e">
        <f>D48-(E48+G48+I48+H48)</f>
        <v>#VALUE!</v>
      </c>
      <c r="U48" s="68" t="e">
        <f t="shared" si="8"/>
        <v>#VALUE!</v>
      </c>
      <c r="V48" s="95">
        <v>1</v>
      </c>
      <c r="W48" s="153" t="e">
        <f t="shared" si="1"/>
        <v>#VALUE!</v>
      </c>
      <c r="Y48" s="107">
        <f t="shared" si="9"/>
        <v>0</v>
      </c>
    </row>
    <row r="49" spans="1:23" ht="34.5" customHeight="1" thickBot="1" x14ac:dyDescent="0.35">
      <c r="A49" s="322" t="str">
        <f>CDT!B49</f>
        <v>Artéméther injectable 100 mg</v>
      </c>
      <c r="B49" s="247"/>
      <c r="C49" s="248"/>
      <c r="D49" s="303" t="str">
        <f t="shared" si="10"/>
        <v/>
      </c>
      <c r="E49" s="249"/>
      <c r="F49" s="247"/>
      <c r="G49" s="247"/>
      <c r="H49" s="247"/>
      <c r="I49" s="247"/>
      <c r="J49" s="247"/>
      <c r="K49" s="248"/>
      <c r="L49" s="431" t="str">
        <f t="shared" si="3"/>
        <v>0</v>
      </c>
      <c r="M49" s="428" t="str">
        <f t="shared" si="4"/>
        <v>0</v>
      </c>
      <c r="N49" s="250" t="str">
        <f t="shared" si="5"/>
        <v>0</v>
      </c>
      <c r="O49" s="251"/>
      <c r="P49" s="247"/>
      <c r="R49" s="312">
        <f t="shared" si="6"/>
        <v>0</v>
      </c>
      <c r="S49" s="152">
        <f t="shared" si="7"/>
        <v>90</v>
      </c>
      <c r="T49" s="68" t="e">
        <f>D49-(E49+G49+I49+H49)</f>
        <v>#VALUE!</v>
      </c>
      <c r="U49" s="68" t="e">
        <f t="shared" si="8"/>
        <v>#VALUE!</v>
      </c>
      <c r="V49" s="95">
        <v>1</v>
      </c>
      <c r="W49" s="153" t="e">
        <f t="shared" si="1"/>
        <v>#VALUE!</v>
      </c>
    </row>
    <row r="50" spans="1:23" ht="34.5" hidden="1" customHeight="1" x14ac:dyDescent="0.3">
      <c r="A50" s="17"/>
      <c r="B50" s="79"/>
      <c r="C50" s="79"/>
      <c r="D50" s="53"/>
      <c r="E50" s="79"/>
      <c r="F50" s="79"/>
      <c r="G50" s="79"/>
      <c r="H50" s="79"/>
      <c r="I50" s="79"/>
      <c r="J50" s="79"/>
      <c r="K50" s="79"/>
      <c r="L50" s="54"/>
      <c r="M50" s="58" t="str">
        <f t="shared" ref="M50" si="11">IF(B50&lt;&gt;"",((E50/S50)*30),"")</f>
        <v/>
      </c>
      <c r="N50" s="55"/>
      <c r="O50" s="80"/>
      <c r="P50" s="79"/>
      <c r="S50" s="152"/>
      <c r="T50" s="68"/>
      <c r="U50" s="68"/>
      <c r="V50" s="95"/>
      <c r="W50" s="153" t="str">
        <f t="shared" si="1"/>
        <v/>
      </c>
    </row>
    <row r="51" spans="1:23" s="235" customFormat="1" ht="16.5" customHeight="1" x14ac:dyDescent="0.35">
      <c r="A51" s="531" t="s">
        <v>290</v>
      </c>
      <c r="B51" s="531"/>
      <c r="C51" s="531"/>
      <c r="D51" s="531"/>
      <c r="E51" s="531"/>
      <c r="F51" s="531"/>
      <c r="H51" s="233"/>
      <c r="I51" s="233" t="s">
        <v>300</v>
      </c>
      <c r="J51" s="234"/>
      <c r="K51" s="232"/>
      <c r="L51" s="232"/>
      <c r="M51" s="232"/>
      <c r="N51" s="232"/>
      <c r="O51" s="232"/>
      <c r="Q51" s="236"/>
      <c r="R51" s="311"/>
      <c r="S51" s="237"/>
      <c r="T51" s="238"/>
      <c r="U51" s="238"/>
      <c r="V51" s="239"/>
      <c r="W51" s="240"/>
    </row>
    <row r="52" spans="1:23" ht="29.25" customHeight="1" x14ac:dyDescent="0.3">
      <c r="A52" s="18"/>
      <c r="B52" s="18"/>
      <c r="C52" s="18"/>
      <c r="D52" s="18"/>
      <c r="E52" s="18"/>
      <c r="F52" s="18"/>
      <c r="G52" s="18"/>
      <c r="H52" s="18"/>
      <c r="I52" s="18"/>
      <c r="J52" s="18"/>
      <c r="K52" s="18"/>
      <c r="L52" s="18"/>
      <c r="M52" s="18"/>
      <c r="N52" s="18"/>
      <c r="O52" s="18"/>
      <c r="S52" s="154"/>
      <c r="T52" s="69"/>
      <c r="U52" s="69"/>
      <c r="V52" s="70"/>
      <c r="W52" s="155"/>
    </row>
    <row r="53" spans="1:23" ht="15.6" x14ac:dyDescent="0.3">
      <c r="B53" s="18"/>
      <c r="C53" s="18"/>
      <c r="D53" s="18"/>
      <c r="E53" s="18"/>
      <c r="F53" s="18"/>
      <c r="I53" s="18"/>
      <c r="J53" s="18"/>
      <c r="K53" s="18"/>
      <c r="L53" s="18"/>
      <c r="M53" s="18"/>
      <c r="N53" s="18"/>
      <c r="O53" s="18"/>
      <c r="S53" s="154"/>
      <c r="T53" s="69"/>
      <c r="U53" s="69"/>
      <c r="V53" s="70"/>
      <c r="W53" s="155"/>
    </row>
    <row r="54" spans="1:23" s="235" customFormat="1" ht="18.600000000000001" thickBot="1" x14ac:dyDescent="0.4">
      <c r="A54" s="233" t="s">
        <v>289</v>
      </c>
      <c r="H54" s="233"/>
      <c r="I54" s="233" t="s">
        <v>301</v>
      </c>
      <c r="O54" s="232"/>
      <c r="Q54" s="236"/>
      <c r="R54" s="311"/>
      <c r="S54" s="243"/>
      <c r="T54" s="244"/>
      <c r="U54" s="244"/>
      <c r="V54" s="245"/>
      <c r="W54" s="246"/>
    </row>
  </sheetData>
  <mergeCells count="21">
    <mergeCell ref="A24:A25"/>
    <mergeCell ref="A51:F51"/>
    <mergeCell ref="A19:C19"/>
    <mergeCell ref="D19:N19"/>
    <mergeCell ref="S19:W19"/>
    <mergeCell ref="A21:C21"/>
    <mergeCell ref="D21:F21"/>
    <mergeCell ref="G21:K22"/>
    <mergeCell ref="L21:P21"/>
    <mergeCell ref="L17:P17"/>
    <mergeCell ref="A1:B1"/>
    <mergeCell ref="A3:B3"/>
    <mergeCell ref="A4:B4"/>
    <mergeCell ref="A11:O11"/>
    <mergeCell ref="B13:C13"/>
    <mergeCell ref="E13:J13"/>
    <mergeCell ref="B15:C15"/>
    <mergeCell ref="D15:F15"/>
    <mergeCell ref="G15:I15"/>
    <mergeCell ref="B17:E17"/>
    <mergeCell ref="G17:K17"/>
  </mergeCells>
  <conditionalFormatting sqref="U26">
    <cfRule type="cellIs" dxfId="1767" priority="39" operator="greaterThan">
      <formula>0</formula>
    </cfRule>
    <cfRule type="cellIs" dxfId="1766" priority="40" operator="greaterThan">
      <formula>0</formula>
    </cfRule>
    <cfRule type="cellIs" dxfId="1765" priority="41" operator="lessThan">
      <formula>0</formula>
    </cfRule>
    <cfRule type="cellIs" dxfId="1764" priority="42" operator="notEqual">
      <formula>0</formula>
    </cfRule>
  </conditionalFormatting>
  <conditionalFormatting sqref="U27:U29">
    <cfRule type="cellIs" dxfId="1763" priority="35" operator="greaterThan">
      <formula>0</formula>
    </cfRule>
    <cfRule type="cellIs" dxfId="1762" priority="36" operator="greaterThan">
      <formula>0</formula>
    </cfRule>
    <cfRule type="cellIs" dxfId="1761" priority="37" operator="lessThan">
      <formula>0</formula>
    </cfRule>
    <cfRule type="cellIs" dxfId="1760" priority="38" operator="notEqual">
      <formula>0</formula>
    </cfRule>
  </conditionalFormatting>
  <conditionalFormatting sqref="U30:U31 U33:U47">
    <cfRule type="cellIs" dxfId="1759" priority="31" operator="greaterThan">
      <formula>0</formula>
    </cfRule>
    <cfRule type="cellIs" dxfId="1758" priority="32" operator="greaterThan">
      <formula>0</formula>
    </cfRule>
    <cfRule type="cellIs" dxfId="1757" priority="33" operator="lessThan">
      <formula>0</formula>
    </cfRule>
    <cfRule type="cellIs" dxfId="1756" priority="34" operator="notEqual">
      <formula>0</formula>
    </cfRule>
  </conditionalFormatting>
  <conditionalFormatting sqref="U48:U50">
    <cfRule type="cellIs" dxfId="1755" priority="27" operator="greaterThan">
      <formula>0</formula>
    </cfRule>
    <cfRule type="cellIs" dxfId="1754" priority="28" operator="greaterThan">
      <formula>0</formula>
    </cfRule>
    <cfRule type="cellIs" dxfId="1753" priority="29" operator="lessThan">
      <formula>0</formula>
    </cfRule>
    <cfRule type="cellIs" dxfId="1752" priority="30" operator="notEqual">
      <formula>0</formula>
    </cfRule>
  </conditionalFormatting>
  <conditionalFormatting sqref="K50">
    <cfRule type="expression" dxfId="1751" priority="25">
      <formula>K50&lt;T50</formula>
    </cfRule>
    <cfRule type="expression" dxfId="1750" priority="26">
      <formula>K50&gt;T50</formula>
    </cfRule>
  </conditionalFormatting>
  <conditionalFormatting sqref="J37:J47">
    <cfRule type="cellIs" dxfId="1749" priority="24" operator="greaterThan">
      <formula>90</formula>
    </cfRule>
  </conditionalFormatting>
  <conditionalFormatting sqref="J48:J50">
    <cfRule type="cellIs" dxfId="1748" priority="23" operator="greaterThan">
      <formula>90</formula>
    </cfRule>
  </conditionalFormatting>
  <conditionalFormatting sqref="K36:K47">
    <cfRule type="expression" dxfId="1747" priority="21">
      <formula>K36&lt;T36</formula>
    </cfRule>
    <cfRule type="expression" dxfId="1746" priority="22">
      <formula>K36&gt;T36</formula>
    </cfRule>
  </conditionalFormatting>
  <conditionalFormatting sqref="J27:J31 J33">
    <cfRule type="cellIs" dxfId="1745" priority="20" operator="greaterThan">
      <formula>90</formula>
    </cfRule>
  </conditionalFormatting>
  <conditionalFormatting sqref="J36">
    <cfRule type="cellIs" dxfId="1744" priority="19" operator="greaterThan">
      <formula>90</formula>
    </cfRule>
  </conditionalFormatting>
  <conditionalFormatting sqref="K48:K49">
    <cfRule type="expression" dxfId="1743" priority="17">
      <formula>K48&lt;T48</formula>
    </cfRule>
    <cfRule type="expression" dxfId="1742" priority="18">
      <formula>K48&gt;T48</formula>
    </cfRule>
  </conditionalFormatting>
  <conditionalFormatting sqref="K27:K31 K33">
    <cfRule type="expression" dxfId="1741" priority="15">
      <formula>K27&lt;T27</formula>
    </cfRule>
    <cfRule type="expression" dxfId="1740" priority="16">
      <formula>K27&gt;T27</formula>
    </cfRule>
  </conditionalFormatting>
  <conditionalFormatting sqref="J26">
    <cfRule type="cellIs" dxfId="1739" priority="14" operator="greaterThan">
      <formula>90</formula>
    </cfRule>
  </conditionalFormatting>
  <conditionalFormatting sqref="K26">
    <cfRule type="expression" dxfId="1738" priority="12">
      <formula>K26&lt;T26</formula>
    </cfRule>
    <cfRule type="expression" dxfId="1737" priority="13">
      <formula>K26&gt;T26</formula>
    </cfRule>
  </conditionalFormatting>
  <conditionalFormatting sqref="U32">
    <cfRule type="cellIs" dxfId="1736" priority="8" operator="greaterThan">
      <formula>0</formula>
    </cfRule>
    <cfRule type="cellIs" dxfId="1735" priority="9" operator="greaterThan">
      <formula>0</formula>
    </cfRule>
    <cfRule type="cellIs" dxfId="1734" priority="10" operator="lessThan">
      <formula>0</formula>
    </cfRule>
    <cfRule type="cellIs" dxfId="1733" priority="11" operator="notEqual">
      <formula>0</formula>
    </cfRule>
  </conditionalFormatting>
  <conditionalFormatting sqref="K34">
    <cfRule type="expression" dxfId="1732" priority="6">
      <formula>K34&lt;T34</formula>
    </cfRule>
    <cfRule type="expression" dxfId="1731" priority="7">
      <formula>K34&gt;T34</formula>
    </cfRule>
  </conditionalFormatting>
  <conditionalFormatting sqref="K35">
    <cfRule type="expression" dxfId="1730" priority="4">
      <formula>K35&lt;T35</formula>
    </cfRule>
    <cfRule type="expression" dxfId="1729" priority="5">
      <formula>K35&gt;T35</formula>
    </cfRule>
  </conditionalFormatting>
  <conditionalFormatting sqref="J32">
    <cfRule type="cellIs" dxfId="1728" priority="3" operator="greaterThan">
      <formula>90</formula>
    </cfRule>
  </conditionalFormatting>
  <conditionalFormatting sqref="K32">
    <cfRule type="expression" dxfId="1727" priority="1">
      <formula>K32&lt;T32</formula>
    </cfRule>
    <cfRule type="expression" dxfId="1726" priority="2">
      <formula>K32&gt;T32</formula>
    </cfRule>
  </conditionalFormatting>
  <dataValidations count="7">
    <dataValidation type="whole" allowBlank="1" showInputMessage="1" showErrorMessage="1" prompt="La quantité accordée par le point Focal ne peut être supérieure à la somme du CMMa et la quantité commandée pour le trimestre._x000a_Merci de revoir la quantité dans la colonne O." sqref="O26:O49">
      <formula1>0</formula1>
      <formula2>+M26+N26</formula2>
    </dataValidation>
    <dataValidation type="whole" allowBlank="1" showInputMessage="1" showErrorMessage="1" prompt="La valeur ne peut pas être supérieure à 89_x000a_Si tel est le cas déteminer la quantité à commander directement à la colonne O_x000a_merci" sqref="J26">
      <formula1>0</formula1>
      <formula2>89</formula2>
    </dataValidation>
    <dataValidation type="list" allowBlank="1" showInputMessage="1" showErrorMessage="1" sqref="D21:F21">
      <formula1>typerapport2</formula1>
    </dataValidation>
    <dataValidation type="whole" operator="lessThanOrEqual" allowBlank="1" showInputMessage="1" showErrorMessage="1" promptTitle="instruction" prompt="La valeur de la cellule ne peut pas être supérieure à la quantité Totale inscrite dans la colonne D._x000a_Merci de vérifier." sqref="E26:E50">
      <formula1>D26</formula1>
    </dataValidation>
    <dataValidation type="whole" allowBlank="1" showInputMessage="1" showErrorMessage="1" prompt="La valeur ne peut pas être supérieure à 89_x000a_Si tel est le cas déteminer la quantité à commander directement à la colonne M._x000a_merci" sqref="J27:J50">
      <formula1>0</formula1>
      <formula2>89</formula2>
    </dataValidation>
    <dataValidation errorStyle="information" allowBlank="1" showInputMessage="1" showErrorMessage="1" errorTitle="Instruction" error="Saisissez le Texte en MAJUSCULE_x000a_Exemple: CMS AGOE_x000a_Merci" promptTitle="Instruction" prompt="Saisissez le Texte en MAJUSCULE_x000a_Exemple: CMS AGOE_x000a_Merci" sqref="D19:N19"/>
    <dataValidation type="date" errorStyle="warning" allowBlank="1" showInputMessage="1" showErrorMessage="1" promptTitle="Instruction" prompt="SVP Saisissez la date sous le format:_x000a_00/00/0000. exemple 15/09/2016,_x000a_Merci_x000a_" sqref="L21:P21">
      <formula1>42370</formula1>
      <formula2>44926</formula2>
    </dataValidation>
  </dataValidations>
  <pageMargins left="0.21" right="0.23622047244094491" top="0.74803149606299213" bottom="0.74803149606299213" header="0.31496062992125984" footer="0.31496062992125984"/>
  <pageSetup paperSize="9" scale="40" orientation="portrait" r:id="rId1"/>
  <headerFooter alignWithMargins="0">
    <oddFooter>&amp;C&amp;"Arial,Gras"PNLS /IST, Avenue des Armées, -05 BP 424 Lomé –Togo ; Tel 22 20 94 39 Fax : 22 20 94 36    Site Web : www.pnls.tg</oddFooter>
  </headerFooter>
  <drawing r:id="rId2"/>
</worksheet>
</file>

<file path=xl/worksheets/sheet9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rgb="FFFF0000"/>
  </sheetPr>
  <dimension ref="A1:W56"/>
  <sheetViews>
    <sheetView showGridLines="0" view="pageBreakPreview" topLeftCell="A5" zoomScale="70" zoomScaleNormal="70" zoomScaleSheetLayoutView="70" zoomScalePageLayoutView="50" workbookViewId="0">
      <selection activeCell="D19" sqref="D19:N19"/>
    </sheetView>
  </sheetViews>
  <sheetFormatPr baseColWidth="10" defaultColWidth="7.33203125" defaultRowHeight="13.8" x14ac:dyDescent="0.3"/>
  <cols>
    <col min="1" max="1" width="51.5546875" style="3" customWidth="1"/>
    <col min="2" max="14" width="11.5546875" style="3" customWidth="1"/>
    <col min="15" max="15" width="11.6640625" style="39" customWidth="1"/>
    <col min="16" max="16" width="17.5546875" style="3" customWidth="1"/>
    <col min="17" max="17" width="2.109375" style="62" customWidth="1"/>
    <col min="18" max="18" width="4.88671875" style="77" customWidth="1"/>
    <col min="19" max="20" width="7.44140625" style="77" bestFit="1" customWidth="1"/>
    <col min="21" max="21" width="7.88671875" style="78" bestFit="1" customWidth="1"/>
    <col min="22" max="22" width="33.33203125" style="77" customWidth="1"/>
    <col min="23" max="16384" width="7.33203125" style="3"/>
  </cols>
  <sheetData>
    <row r="1" spans="1:23" ht="17.25" customHeight="1" x14ac:dyDescent="0.3">
      <c r="A1" s="549" t="s">
        <v>452</v>
      </c>
      <c r="B1" s="549"/>
      <c r="C1" s="2"/>
      <c r="D1" s="2"/>
      <c r="E1"/>
      <c r="F1"/>
      <c r="G1"/>
      <c r="H1"/>
      <c r="I1"/>
      <c r="J1"/>
      <c r="N1" s="4" t="s">
        <v>1</v>
      </c>
      <c r="O1" s="5"/>
      <c r="R1" s="306"/>
      <c r="S1" s="69"/>
      <c r="T1" s="69"/>
      <c r="U1" s="69"/>
      <c r="V1" s="70"/>
      <c r="W1" s="69"/>
    </row>
    <row r="2" spans="1:23" ht="13.5" customHeight="1" x14ac:dyDescent="0.3">
      <c r="A2" s="1" t="s">
        <v>453</v>
      </c>
      <c r="B2" s="1"/>
      <c r="C2" s="2"/>
      <c r="D2" s="2"/>
      <c r="E2"/>
      <c r="F2"/>
      <c r="G2"/>
      <c r="H2"/>
      <c r="I2"/>
      <c r="J2"/>
      <c r="M2" s="4"/>
      <c r="N2" s="4" t="s">
        <v>3</v>
      </c>
      <c r="O2" s="5"/>
      <c r="R2" s="306"/>
      <c r="S2" s="69"/>
      <c r="T2" s="69"/>
      <c r="U2" s="69"/>
      <c r="V2" s="70"/>
      <c r="W2" s="69"/>
    </row>
    <row r="3" spans="1:23" ht="15.6" x14ac:dyDescent="0.3">
      <c r="A3" s="549" t="s">
        <v>454</v>
      </c>
      <c r="B3" s="549"/>
      <c r="C3" s="2"/>
      <c r="D3" s="2"/>
      <c r="E3"/>
      <c r="F3"/>
      <c r="G3"/>
      <c r="H3"/>
      <c r="I3"/>
      <c r="J3"/>
      <c r="K3" s="5"/>
      <c r="L3" s="5"/>
      <c r="M3" s="5"/>
      <c r="N3" s="5"/>
      <c r="O3" s="5"/>
      <c r="R3" s="306"/>
      <c r="S3" s="69"/>
      <c r="T3" s="69"/>
      <c r="U3" s="69"/>
      <c r="V3" s="70"/>
      <c r="W3" s="69"/>
    </row>
    <row r="4" spans="1:23" ht="33.6" customHeight="1" x14ac:dyDescent="0.3">
      <c r="A4" s="547" t="s">
        <v>455</v>
      </c>
      <c r="B4" s="548"/>
      <c r="C4" s="7"/>
      <c r="D4" s="7"/>
      <c r="E4" s="8"/>
      <c r="F4" s="8"/>
      <c r="G4" s="8"/>
      <c r="H4" s="8"/>
      <c r="I4" s="8"/>
      <c r="J4" s="8"/>
      <c r="K4" s="9"/>
      <c r="L4" s="9"/>
      <c r="M4" s="9"/>
      <c r="N4" s="9"/>
      <c r="O4" s="38"/>
      <c r="R4" s="306"/>
      <c r="S4" s="69"/>
      <c r="T4" s="69"/>
      <c r="U4" s="69"/>
      <c r="V4" s="70"/>
      <c r="W4" s="69"/>
    </row>
    <row r="5" spans="1:23" x14ac:dyDescent="0.3">
      <c r="B5" s="9"/>
      <c r="C5" s="9"/>
      <c r="D5" s="9"/>
      <c r="E5" s="9"/>
      <c r="F5" s="9"/>
      <c r="G5" s="9"/>
      <c r="H5" s="9"/>
      <c r="I5" s="9"/>
      <c r="J5" s="9"/>
      <c r="K5" s="9"/>
      <c r="L5" s="9"/>
      <c r="M5" s="9"/>
      <c r="N5" s="9"/>
      <c r="O5" s="38"/>
      <c r="R5" s="306"/>
      <c r="S5" s="69"/>
      <c r="T5" s="69"/>
      <c r="U5" s="69"/>
      <c r="V5" s="70"/>
      <c r="W5" s="69"/>
    </row>
    <row r="6" spans="1:23" ht="15.6" x14ac:dyDescent="0.3">
      <c r="A6" s="6" t="s">
        <v>232</v>
      </c>
      <c r="B6" s="9"/>
      <c r="C6" s="9"/>
      <c r="D6" s="9"/>
      <c r="E6" s="9"/>
      <c r="F6" s="9"/>
      <c r="G6" s="9"/>
      <c r="H6" s="9"/>
      <c r="I6" s="9"/>
      <c r="J6" s="9"/>
      <c r="K6" s="9"/>
      <c r="L6" s="9"/>
      <c r="M6" s="9"/>
      <c r="N6" s="9"/>
      <c r="O6" s="38"/>
      <c r="R6" s="306"/>
      <c r="S6" s="69"/>
      <c r="T6" s="69"/>
      <c r="U6" s="69"/>
      <c r="V6" s="70"/>
      <c r="W6" s="69"/>
    </row>
    <row r="7" spans="1:23" x14ac:dyDescent="0.3">
      <c r="A7" s="10"/>
      <c r="B7" s="9"/>
      <c r="C7" s="9"/>
      <c r="D7" s="9"/>
      <c r="E7" s="9"/>
      <c r="F7" s="9"/>
      <c r="G7" s="9"/>
      <c r="H7" s="9"/>
      <c r="I7" s="9"/>
      <c r="J7" s="9"/>
      <c r="K7" s="9"/>
      <c r="L7" s="9"/>
      <c r="M7" s="9"/>
      <c r="N7" s="9"/>
      <c r="O7" s="38"/>
      <c r="R7" s="69"/>
      <c r="S7" s="69"/>
      <c r="T7" s="69"/>
      <c r="U7" s="70"/>
      <c r="V7" s="69"/>
    </row>
    <row r="8" spans="1:23" x14ac:dyDescent="0.3">
      <c r="A8" s="10"/>
      <c r="B8" s="9"/>
      <c r="C8" s="9"/>
      <c r="D8" s="9"/>
      <c r="E8" s="9"/>
      <c r="F8" s="9"/>
      <c r="G8" s="9"/>
      <c r="H8" s="9"/>
      <c r="I8" s="9"/>
      <c r="J8" s="9"/>
      <c r="K8" s="9"/>
      <c r="L8" s="9"/>
      <c r="M8" s="9"/>
      <c r="N8" s="9"/>
      <c r="O8" s="38"/>
      <c r="R8" s="69"/>
      <c r="S8" s="69"/>
      <c r="T8" s="69"/>
      <c r="U8" s="70"/>
      <c r="V8" s="69"/>
    </row>
    <row r="9" spans="1:23" ht="17.25" customHeight="1" x14ac:dyDescent="0.3">
      <c r="A9" s="10"/>
      <c r="B9" s="9"/>
      <c r="C9" s="9"/>
      <c r="D9" s="9"/>
      <c r="E9" s="9"/>
      <c r="F9" s="9"/>
      <c r="G9" s="9"/>
      <c r="H9" s="9"/>
      <c r="I9" s="9"/>
      <c r="J9" s="9"/>
      <c r="K9" s="9"/>
      <c r="L9" s="9"/>
      <c r="M9" s="9"/>
      <c r="N9" s="9"/>
      <c r="O9" s="38"/>
      <c r="R9" s="69"/>
      <c r="S9" s="69"/>
      <c r="T9" s="69"/>
      <c r="U9" s="70"/>
      <c r="V9" s="69"/>
    </row>
    <row r="10" spans="1:23" ht="0.75" customHeight="1" x14ac:dyDescent="0.3">
      <c r="R10" s="69"/>
      <c r="S10" s="69"/>
      <c r="T10" s="69"/>
      <c r="U10" s="70"/>
      <c r="V10" s="69"/>
    </row>
    <row r="11" spans="1:23" ht="21" customHeight="1" x14ac:dyDescent="0.3">
      <c r="A11" s="555" t="s">
        <v>263</v>
      </c>
      <c r="B11" s="555"/>
      <c r="C11" s="555"/>
      <c r="D11" s="555"/>
      <c r="E11" s="555"/>
      <c r="F11" s="555"/>
      <c r="G11" s="555"/>
      <c r="H11" s="555"/>
      <c r="I11" s="555"/>
      <c r="J11" s="555"/>
      <c r="K11" s="555"/>
      <c r="L11" s="555"/>
      <c r="M11" s="555"/>
      <c r="N11" s="555"/>
      <c r="O11" s="555"/>
      <c r="P11" s="40"/>
      <c r="R11" s="69"/>
      <c r="S11" s="69"/>
      <c r="T11" s="69"/>
      <c r="U11" s="70"/>
      <c r="V11" s="69"/>
    </row>
    <row r="12" spans="1:23" ht="3.75" customHeight="1" x14ac:dyDescent="0.3">
      <c r="A12" s="11"/>
      <c r="B12" s="11"/>
      <c r="C12" s="11"/>
      <c r="D12" s="11"/>
      <c r="E12" s="11"/>
      <c r="F12" s="11"/>
      <c r="G12" s="11"/>
      <c r="H12" s="11"/>
      <c r="I12" s="11"/>
      <c r="J12" s="11"/>
      <c r="K12" s="11"/>
      <c r="L12" s="11"/>
      <c r="M12" s="11"/>
      <c r="N12" s="11"/>
      <c r="O12" s="11"/>
      <c r="R12" s="69"/>
      <c r="S12" s="69"/>
      <c r="T12" s="69"/>
      <c r="U12" s="70"/>
      <c r="V12" s="69"/>
    </row>
    <row r="13" spans="1:23" s="42" customFormat="1" ht="20.25" hidden="1" customHeight="1" thickBot="1" x14ac:dyDescent="0.35">
      <c r="A13" s="434" t="s">
        <v>5</v>
      </c>
      <c r="B13" s="556">
        <f>'Info District'!G11</f>
        <v>2025</v>
      </c>
      <c r="C13" s="557"/>
      <c r="E13" s="550"/>
      <c r="F13" s="550"/>
      <c r="G13" s="550"/>
      <c r="H13" s="550"/>
      <c r="I13" s="550"/>
      <c r="J13" s="554"/>
      <c r="Q13" s="63"/>
      <c r="R13" s="71"/>
      <c r="S13" s="71"/>
      <c r="T13" s="71"/>
      <c r="U13" s="72"/>
      <c r="V13" s="71"/>
    </row>
    <row r="14" spans="1:23" s="42" customFormat="1" ht="7.5" hidden="1" customHeight="1" thickBot="1" x14ac:dyDescent="0.35">
      <c r="A14" s="434"/>
      <c r="B14" s="13"/>
      <c r="C14" s="13"/>
      <c r="D14" s="13"/>
      <c r="O14" s="15"/>
      <c r="Q14" s="63"/>
      <c r="R14" s="71"/>
      <c r="S14" s="71"/>
      <c r="T14" s="71"/>
      <c r="U14" s="72"/>
      <c r="V14" s="71"/>
    </row>
    <row r="15" spans="1:23" s="42" customFormat="1" ht="16.5" hidden="1" customHeight="1" thickBot="1" x14ac:dyDescent="0.35">
      <c r="A15" s="434" t="s">
        <v>7</v>
      </c>
      <c r="B15" s="558" t="str">
        <f>'Info District'!G12</f>
        <v>PLATEAUX</v>
      </c>
      <c r="C15" s="559"/>
      <c r="D15" s="550" t="s">
        <v>8</v>
      </c>
      <c r="E15" s="550"/>
      <c r="F15" s="550"/>
      <c r="G15" s="551" t="str">
        <f>'Info District'!G13</f>
        <v>Agou</v>
      </c>
      <c r="H15" s="552"/>
      <c r="I15" s="553"/>
      <c r="L15" s="11"/>
      <c r="M15" s="11"/>
      <c r="N15" s="11"/>
      <c r="O15" s="11"/>
      <c r="P15" s="11"/>
      <c r="Q15" s="63"/>
      <c r="R15" s="71"/>
      <c r="S15" s="71"/>
      <c r="T15" s="71"/>
      <c r="U15" s="73"/>
      <c r="V15" s="71"/>
    </row>
    <row r="16" spans="1:23" s="42" customFormat="1" ht="3.75" hidden="1" customHeight="1" thickBot="1" x14ac:dyDescent="0.35">
      <c r="A16" s="139"/>
      <c r="B16" s="15"/>
      <c r="C16" s="15"/>
      <c r="D16" s="15"/>
      <c r="E16" s="15"/>
      <c r="K16" s="15"/>
      <c r="L16" s="15"/>
      <c r="M16" s="15"/>
      <c r="O16" s="15"/>
      <c r="Q16" s="63"/>
      <c r="R16" s="71"/>
      <c r="S16" s="71"/>
      <c r="T16" s="71"/>
      <c r="U16" s="72"/>
      <c r="V16" s="71"/>
    </row>
    <row r="17" spans="1:23" s="42" customFormat="1" ht="18" hidden="1" customHeight="1" thickBot="1" x14ac:dyDescent="0.35">
      <c r="A17" s="434" t="s">
        <v>9</v>
      </c>
      <c r="B17" s="556" t="str">
        <f>'Info District'!G17</f>
        <v>Avril à Juin 2025</v>
      </c>
      <c r="C17" s="560"/>
      <c r="D17" s="560"/>
      <c r="E17" s="557"/>
      <c r="G17" s="550" t="s">
        <v>11</v>
      </c>
      <c r="H17" s="550"/>
      <c r="I17" s="550"/>
      <c r="J17" s="550"/>
      <c r="K17" s="554"/>
      <c r="L17" s="551" t="str">
        <f>'Info District'!G18</f>
        <v>Juillet à Septembre 2025</v>
      </c>
      <c r="M17" s="552"/>
      <c r="N17" s="552"/>
      <c r="O17" s="552"/>
      <c r="P17" s="553"/>
      <c r="Q17" s="63"/>
      <c r="R17" s="71"/>
      <c r="S17" s="71"/>
      <c r="T17" s="71"/>
      <c r="U17" s="72"/>
      <c r="V17" s="71"/>
    </row>
    <row r="18" spans="1:23" s="9" customFormat="1" ht="6" customHeight="1" thickBot="1" x14ac:dyDescent="0.3">
      <c r="B18" s="43"/>
      <c r="C18" s="43"/>
      <c r="D18" s="43"/>
      <c r="E18" s="44"/>
      <c r="F18" s="43"/>
      <c r="G18" s="45"/>
      <c r="H18" s="45"/>
      <c r="I18" s="45"/>
      <c r="J18" s="45"/>
      <c r="K18" s="45"/>
      <c r="L18" s="45"/>
      <c r="M18" s="45"/>
      <c r="O18" s="38"/>
      <c r="Q18" s="64"/>
      <c r="R18" s="74"/>
      <c r="S18" s="74"/>
      <c r="T18" s="74"/>
      <c r="U18" s="75"/>
      <c r="V18" s="74"/>
    </row>
    <row r="19" spans="1:23" s="9" customFormat="1" ht="31.5" customHeight="1" thickBot="1" x14ac:dyDescent="0.35">
      <c r="A19" s="532" t="s">
        <v>12</v>
      </c>
      <c r="B19" s="532"/>
      <c r="C19" s="533"/>
      <c r="D19" s="575"/>
      <c r="E19" s="576"/>
      <c r="F19" s="576"/>
      <c r="G19" s="576"/>
      <c r="H19" s="576"/>
      <c r="I19" s="576"/>
      <c r="J19" s="576"/>
      <c r="K19" s="576"/>
      <c r="L19" s="576"/>
      <c r="M19" s="576"/>
      <c r="N19" s="577"/>
      <c r="O19" s="11"/>
      <c r="P19" s="464" t="str">
        <f>'Info District'!H17</f>
        <v>T2</v>
      </c>
      <c r="Q19" s="65"/>
      <c r="R19" s="535" t="s">
        <v>96</v>
      </c>
      <c r="S19" s="536"/>
      <c r="T19" s="536"/>
      <c r="U19" s="536"/>
      <c r="V19" s="537"/>
    </row>
    <row r="20" spans="1:23" s="9" customFormat="1" ht="8.25" customHeight="1" thickBot="1" x14ac:dyDescent="0.35">
      <c r="A20" s="12"/>
      <c r="B20" s="12"/>
      <c r="C20" s="12"/>
      <c r="D20" s="12"/>
      <c r="E20" s="12"/>
      <c r="F20" s="12"/>
      <c r="G20" s="13"/>
      <c r="H20" s="13"/>
      <c r="I20" s="13"/>
      <c r="J20" s="13"/>
      <c r="K20" s="13"/>
      <c r="L20" s="14"/>
      <c r="M20" s="14"/>
      <c r="N20" s="14"/>
      <c r="O20" s="14"/>
      <c r="Q20" s="64"/>
      <c r="R20" s="146"/>
      <c r="S20" s="74"/>
      <c r="T20" s="74"/>
      <c r="U20" s="76"/>
      <c r="V20" s="147"/>
    </row>
    <row r="21" spans="1:23" s="9" customFormat="1" ht="30.75" customHeight="1" thickBot="1" x14ac:dyDescent="0.35">
      <c r="A21" s="564" t="s">
        <v>6</v>
      </c>
      <c r="B21" s="564"/>
      <c r="C21" s="564"/>
      <c r="D21" s="565"/>
      <c r="E21" s="566"/>
      <c r="F21" s="566"/>
      <c r="G21" s="566"/>
      <c r="H21" s="567"/>
      <c r="I21" s="12"/>
      <c r="K21" s="230" t="s">
        <v>338</v>
      </c>
      <c r="O21" s="571"/>
      <c r="P21" s="572"/>
      <c r="Q21" s="64"/>
      <c r="R21" s="146"/>
      <c r="S21" s="74"/>
      <c r="T21" s="74"/>
      <c r="U21" s="76"/>
      <c r="V21" s="147"/>
    </row>
    <row r="22" spans="1:23" s="9" customFormat="1" ht="9" customHeight="1" thickBot="1" x14ac:dyDescent="0.35">
      <c r="A22" s="12"/>
      <c r="B22" s="12"/>
      <c r="C22" s="12"/>
      <c r="D22" s="12"/>
      <c r="E22" s="12"/>
      <c r="F22" s="12"/>
      <c r="G22" s="13"/>
      <c r="H22" s="13"/>
      <c r="I22" s="13"/>
      <c r="J22" s="13"/>
      <c r="K22" s="13"/>
      <c r="L22" s="14"/>
      <c r="M22" s="14"/>
      <c r="N22" s="14"/>
      <c r="O22" s="14"/>
      <c r="Q22" s="64"/>
      <c r="R22" s="146"/>
      <c r="S22" s="74"/>
      <c r="T22" s="74"/>
      <c r="U22" s="76"/>
      <c r="V22" s="147"/>
    </row>
    <row r="23" spans="1:23" s="9" customFormat="1" ht="30" customHeight="1" thickBot="1" x14ac:dyDescent="0.35">
      <c r="A23" s="532" t="s">
        <v>240</v>
      </c>
      <c r="B23" s="532"/>
      <c r="C23" s="533"/>
      <c r="D23" s="568" t="s">
        <v>265</v>
      </c>
      <c r="E23" s="569"/>
      <c r="F23" s="570"/>
      <c r="H23" s="229"/>
      <c r="I23" s="573" t="s">
        <v>337</v>
      </c>
      <c r="J23" s="573"/>
      <c r="K23" s="573"/>
      <c r="L23" s="573"/>
      <c r="M23" s="573"/>
      <c r="N23" s="574"/>
      <c r="O23" s="562"/>
      <c r="P23" s="563"/>
      <c r="Q23" s="64"/>
      <c r="R23" s="146"/>
      <c r="S23" s="74"/>
      <c r="T23" s="74"/>
      <c r="U23" s="76"/>
      <c r="V23" s="147"/>
    </row>
    <row r="24" spans="1:23" s="9" customFormat="1" ht="6" customHeight="1" x14ac:dyDescent="0.3">
      <c r="A24" s="12"/>
      <c r="B24" s="12"/>
      <c r="C24" s="12"/>
      <c r="D24" s="12"/>
      <c r="E24" s="12"/>
      <c r="F24" s="12"/>
      <c r="G24" s="13"/>
      <c r="H24" s="15"/>
      <c r="I24" s="15"/>
      <c r="J24" s="15"/>
      <c r="K24" s="13"/>
      <c r="L24" s="14"/>
      <c r="M24" s="14"/>
      <c r="N24" s="14"/>
      <c r="O24" s="14"/>
      <c r="Q24" s="64"/>
      <c r="R24" s="146"/>
      <c r="S24" s="74"/>
      <c r="T24" s="74"/>
      <c r="U24" s="76"/>
      <c r="V24" s="147"/>
    </row>
    <row r="25" spans="1:23" s="9" customFormat="1" ht="4.5" customHeight="1" thickBot="1" x14ac:dyDescent="0.35">
      <c r="A25" s="12"/>
      <c r="B25" s="12"/>
      <c r="C25" s="12"/>
      <c r="D25" s="12"/>
      <c r="E25" s="12"/>
      <c r="F25" s="12"/>
      <c r="G25" s="13"/>
      <c r="H25" s="13"/>
      <c r="I25" s="13"/>
      <c r="J25" s="13"/>
      <c r="K25" s="13"/>
      <c r="L25" s="14"/>
      <c r="M25" s="14"/>
      <c r="N25" s="14"/>
      <c r="O25" s="14"/>
      <c r="Q25" s="64"/>
      <c r="R25" s="146"/>
      <c r="S25" s="74"/>
      <c r="T25" s="74"/>
      <c r="U25" s="76"/>
      <c r="V25" s="147"/>
    </row>
    <row r="26" spans="1:23" ht="76.5" customHeight="1" thickBot="1" x14ac:dyDescent="0.35">
      <c r="A26" s="541" t="s">
        <v>13</v>
      </c>
      <c r="B26" s="16" t="s">
        <v>14</v>
      </c>
      <c r="C26" s="108" t="s">
        <v>15</v>
      </c>
      <c r="D26" s="118" t="s">
        <v>16</v>
      </c>
      <c r="E26" s="117" t="s">
        <v>17</v>
      </c>
      <c r="F26" s="16" t="s">
        <v>18</v>
      </c>
      <c r="G26" s="16" t="s">
        <v>233</v>
      </c>
      <c r="H26" s="16" t="s">
        <v>234</v>
      </c>
      <c r="I26" s="16" t="s">
        <v>19</v>
      </c>
      <c r="J26" s="16" t="s">
        <v>20</v>
      </c>
      <c r="K26" s="108" t="s">
        <v>21</v>
      </c>
      <c r="L26" s="136" t="s">
        <v>22</v>
      </c>
      <c r="M26" s="137" t="s">
        <v>236</v>
      </c>
      <c r="N26" s="138" t="s">
        <v>23</v>
      </c>
      <c r="O26" s="109" t="s">
        <v>39</v>
      </c>
      <c r="P26" s="16" t="s">
        <v>40</v>
      </c>
      <c r="R26" s="148" t="s">
        <v>237</v>
      </c>
      <c r="S26" s="140" t="s">
        <v>93</v>
      </c>
      <c r="T26" s="140" t="s">
        <v>239</v>
      </c>
      <c r="U26" s="140" t="s">
        <v>238</v>
      </c>
      <c r="V26" s="149" t="s">
        <v>97</v>
      </c>
    </row>
    <row r="27" spans="1:23" s="47" customFormat="1" ht="21.75" customHeight="1" thickBot="1" x14ac:dyDescent="0.35">
      <c r="A27" s="542"/>
      <c r="B27" s="46" t="s">
        <v>24</v>
      </c>
      <c r="C27" s="46" t="s">
        <v>25</v>
      </c>
      <c r="D27" s="112" t="s">
        <v>26</v>
      </c>
      <c r="E27" s="46" t="s">
        <v>27</v>
      </c>
      <c r="F27" s="46"/>
      <c r="G27" s="46" t="s">
        <v>28</v>
      </c>
      <c r="H27" s="46"/>
      <c r="I27" s="46" t="s">
        <v>29</v>
      </c>
      <c r="J27" s="46"/>
      <c r="K27" s="131" t="s">
        <v>235</v>
      </c>
      <c r="L27" s="133"/>
      <c r="M27" s="134"/>
      <c r="N27" s="135"/>
      <c r="O27" s="132" t="s">
        <v>30</v>
      </c>
      <c r="P27" s="46"/>
      <c r="Q27" s="66"/>
      <c r="R27" s="150"/>
      <c r="S27" s="67" t="s">
        <v>94</v>
      </c>
      <c r="T27" s="67" t="s">
        <v>95</v>
      </c>
      <c r="U27" s="94"/>
      <c r="V27" s="151" t="str">
        <f>IF(J28&lt;=0,"",IF(J28=90,$W$28))</f>
        <v/>
      </c>
      <c r="W27" s="37" t="s">
        <v>98</v>
      </c>
    </row>
    <row r="28" spans="1:23" ht="49.5" customHeight="1" x14ac:dyDescent="0.3">
      <c r="A28" s="231" t="str">
        <f>CDT!B26</f>
        <v>Artéméther-Luméfantrine 6cp (AL)</v>
      </c>
      <c r="B28" s="79"/>
      <c r="C28" s="110"/>
      <c r="D28" s="120" t="str">
        <f>IF(B28&lt;&gt;"",B28+C28,"")</f>
        <v/>
      </c>
      <c r="E28" s="119"/>
      <c r="F28" s="79"/>
      <c r="G28" s="79"/>
      <c r="H28" s="79"/>
      <c r="I28" s="79"/>
      <c r="J28" s="79"/>
      <c r="K28" s="110"/>
      <c r="L28" s="431" t="str">
        <f>IF(B28&lt;&gt;"",IF(J28=0,E28,((E28*90)/(90-J28))),"0")</f>
        <v>0</v>
      </c>
      <c r="M28" s="428" t="str">
        <f>IF(B28&lt;&gt;"",((E28/R28)*30),"0")</f>
        <v>0</v>
      </c>
      <c r="N28" s="250" t="str">
        <f>IF(B28&lt;&gt;"",IF(J28=0,((E28+L28)-K28),((M28*6)-K28)),"0")</f>
        <v>0</v>
      </c>
      <c r="O28" s="251"/>
      <c r="P28" s="81"/>
      <c r="R28" s="152">
        <f>(90-J28)</f>
        <v>90</v>
      </c>
      <c r="S28" s="68" t="e">
        <f>D28-(E28+G28+I28+H28)</f>
        <v>#VALUE!</v>
      </c>
      <c r="T28" s="68" t="e">
        <f>K28-S28</f>
        <v>#VALUE!</v>
      </c>
      <c r="U28" s="95">
        <v>6</v>
      </c>
      <c r="V28" s="153" t="e">
        <f t="shared" ref="V28:V52" si="0">IF(T28=0,"",$W$27)</f>
        <v>#VALUE!</v>
      </c>
      <c r="W28" s="37" t="s">
        <v>203</v>
      </c>
    </row>
    <row r="29" spans="1:23" ht="45" customHeight="1" x14ac:dyDescent="0.3">
      <c r="A29" s="231" t="str">
        <f>CDT!B27</f>
        <v>Artéméther-Luméfantrine 12cp (AL)</v>
      </c>
      <c r="B29" s="79"/>
      <c r="C29" s="110"/>
      <c r="D29" s="121" t="str">
        <f t="shared" ref="D29:D36" si="1">IF(B29&lt;&gt;"",B29+C29,"")</f>
        <v/>
      </c>
      <c r="E29" s="119"/>
      <c r="F29" s="79"/>
      <c r="G29" s="79"/>
      <c r="H29" s="79"/>
      <c r="I29" s="79"/>
      <c r="J29" s="79"/>
      <c r="K29" s="110"/>
      <c r="L29" s="431" t="str">
        <f t="shared" ref="L29:L36" si="2">IF(B29&lt;&gt;"",IF(J29=0,E29,((E29*90)/(90-J29))),"0")</f>
        <v>0</v>
      </c>
      <c r="M29" s="428" t="str">
        <f t="shared" ref="M29:M36" si="3">IF(B29&lt;&gt;"",((E29/R29)*30),"0")</f>
        <v>0</v>
      </c>
      <c r="N29" s="250" t="str">
        <f t="shared" ref="N29:N36" si="4">IF(B29&lt;&gt;"",IF(J29=0,((E29+L29)-K29),((M29*6)-K29)),"0")</f>
        <v>0</v>
      </c>
      <c r="O29" s="251"/>
      <c r="P29" s="81"/>
      <c r="R29" s="152">
        <f t="shared" ref="R29:R50" si="5">(90-J29)</f>
        <v>90</v>
      </c>
      <c r="S29" s="68" t="e">
        <f t="shared" ref="S29:S49" si="6">D29-(E29+G29+I29+H29)</f>
        <v>#VALUE!</v>
      </c>
      <c r="T29" s="68" t="e">
        <f t="shared" ref="T29:T50" si="7">K29-S29</f>
        <v>#VALUE!</v>
      </c>
      <c r="U29" s="95">
        <v>12</v>
      </c>
      <c r="V29" s="153" t="e">
        <f t="shared" si="0"/>
        <v>#VALUE!</v>
      </c>
    </row>
    <row r="30" spans="1:23" ht="49.5" customHeight="1" x14ac:dyDescent="0.3">
      <c r="A30" s="231" t="str">
        <f>CDT!B28</f>
        <v>Artéméther-Luméfantrine 18cp (AL)</v>
      </c>
      <c r="B30" s="79"/>
      <c r="C30" s="110"/>
      <c r="D30" s="121" t="str">
        <f t="shared" si="1"/>
        <v/>
      </c>
      <c r="E30" s="119"/>
      <c r="F30" s="79"/>
      <c r="G30" s="79"/>
      <c r="H30" s="79"/>
      <c r="I30" s="79"/>
      <c r="J30" s="79"/>
      <c r="K30" s="110"/>
      <c r="L30" s="431" t="str">
        <f t="shared" si="2"/>
        <v>0</v>
      </c>
      <c r="M30" s="428" t="str">
        <f t="shared" si="3"/>
        <v>0</v>
      </c>
      <c r="N30" s="250" t="str">
        <f t="shared" si="4"/>
        <v>0</v>
      </c>
      <c r="O30" s="251"/>
      <c r="P30" s="81"/>
      <c r="R30" s="152">
        <f t="shared" si="5"/>
        <v>90</v>
      </c>
      <c r="S30" s="68" t="e">
        <f t="shared" si="6"/>
        <v>#VALUE!</v>
      </c>
      <c r="T30" s="68" t="e">
        <f t="shared" si="7"/>
        <v>#VALUE!</v>
      </c>
      <c r="U30" s="95">
        <v>18</v>
      </c>
      <c r="V30" s="153" t="e">
        <f t="shared" si="0"/>
        <v>#VALUE!</v>
      </c>
    </row>
    <row r="31" spans="1:23" ht="49.5" customHeight="1" x14ac:dyDescent="0.3">
      <c r="A31" s="231" t="str">
        <f>CDT!B29</f>
        <v>Artéméther-Luméfantrine 24cp (AL)</v>
      </c>
      <c r="B31" s="79"/>
      <c r="C31" s="110"/>
      <c r="D31" s="121" t="str">
        <f t="shared" si="1"/>
        <v/>
      </c>
      <c r="E31" s="119"/>
      <c r="F31" s="79"/>
      <c r="G31" s="79"/>
      <c r="H31" s="79"/>
      <c r="I31" s="79"/>
      <c r="J31" s="79"/>
      <c r="K31" s="110"/>
      <c r="L31" s="431" t="str">
        <f t="shared" si="2"/>
        <v>0</v>
      </c>
      <c r="M31" s="428" t="str">
        <f t="shared" si="3"/>
        <v>0</v>
      </c>
      <c r="N31" s="250" t="str">
        <f t="shared" si="4"/>
        <v>0</v>
      </c>
      <c r="O31" s="251"/>
      <c r="P31" s="81"/>
      <c r="R31" s="152">
        <f t="shared" si="5"/>
        <v>90</v>
      </c>
      <c r="S31" s="68" t="e">
        <f t="shared" si="6"/>
        <v>#VALUE!</v>
      </c>
      <c r="T31" s="68" t="e">
        <f t="shared" si="7"/>
        <v>#VALUE!</v>
      </c>
      <c r="U31" s="95">
        <v>24</v>
      </c>
      <c r="V31" s="153" t="e">
        <f t="shared" si="0"/>
        <v>#VALUE!</v>
      </c>
    </row>
    <row r="32" spans="1:23" ht="50.25" hidden="1" customHeight="1" x14ac:dyDescent="0.3">
      <c r="A32" s="17" t="str">
        <f>CDT!B30</f>
        <v>Artéméther injectable 40 mg</v>
      </c>
      <c r="B32" s="79"/>
      <c r="C32" s="110"/>
      <c r="D32" s="121" t="str">
        <f t="shared" si="1"/>
        <v/>
      </c>
      <c r="E32" s="119"/>
      <c r="F32" s="79"/>
      <c r="G32" s="79"/>
      <c r="H32" s="79"/>
      <c r="I32" s="79"/>
      <c r="J32" s="79"/>
      <c r="K32" s="110"/>
      <c r="L32" s="431" t="str">
        <f t="shared" si="2"/>
        <v>0</v>
      </c>
      <c r="M32" s="428" t="str">
        <f t="shared" si="3"/>
        <v>0</v>
      </c>
      <c r="N32" s="250" t="str">
        <f t="shared" si="4"/>
        <v>0</v>
      </c>
      <c r="O32" s="251"/>
      <c r="P32" s="79"/>
      <c r="R32" s="152">
        <f t="shared" si="5"/>
        <v>90</v>
      </c>
      <c r="S32" s="68" t="e">
        <f t="shared" si="6"/>
        <v>#VALUE!</v>
      </c>
      <c r="T32" s="68" t="e">
        <f t="shared" si="7"/>
        <v>#VALUE!</v>
      </c>
      <c r="U32" s="95">
        <v>1</v>
      </c>
      <c r="V32" s="153" t="e">
        <f t="shared" si="0"/>
        <v>#VALUE!</v>
      </c>
    </row>
    <row r="33" spans="1:22" ht="50.25" hidden="1" customHeight="1" x14ac:dyDescent="0.3">
      <c r="A33" s="17" t="str">
        <f>CDT!B31</f>
        <v>Artéméther injectable 80 mg</v>
      </c>
      <c r="B33" s="79"/>
      <c r="C33" s="110"/>
      <c r="D33" s="121" t="str">
        <f t="shared" si="1"/>
        <v/>
      </c>
      <c r="E33" s="119"/>
      <c r="F33" s="79"/>
      <c r="G33" s="79"/>
      <c r="H33" s="79"/>
      <c r="I33" s="79"/>
      <c r="J33" s="79"/>
      <c r="K33" s="110"/>
      <c r="L33" s="431" t="str">
        <f t="shared" si="2"/>
        <v>0</v>
      </c>
      <c r="M33" s="428" t="str">
        <f t="shared" si="3"/>
        <v>0</v>
      </c>
      <c r="N33" s="250" t="str">
        <f t="shared" si="4"/>
        <v>0</v>
      </c>
      <c r="O33" s="251"/>
      <c r="P33" s="79"/>
      <c r="R33" s="152">
        <f t="shared" si="5"/>
        <v>90</v>
      </c>
      <c r="S33" s="68" t="e">
        <f t="shared" si="6"/>
        <v>#VALUE!</v>
      </c>
      <c r="T33" s="68" t="e">
        <f t="shared" si="7"/>
        <v>#VALUE!</v>
      </c>
      <c r="U33" s="95">
        <v>1</v>
      </c>
      <c r="V33" s="153" t="e">
        <f t="shared" si="0"/>
        <v>#VALUE!</v>
      </c>
    </row>
    <row r="34" spans="1:22" ht="50.25" hidden="1" customHeight="1" x14ac:dyDescent="0.3">
      <c r="A34" s="17" t="str">
        <f>CDT!B32</f>
        <v>Artésunate injectable 60 mg</v>
      </c>
      <c r="B34" s="79"/>
      <c r="C34" s="110"/>
      <c r="D34" s="121" t="str">
        <f t="shared" si="1"/>
        <v/>
      </c>
      <c r="E34" s="119"/>
      <c r="F34" s="79"/>
      <c r="G34" s="79"/>
      <c r="H34" s="79"/>
      <c r="I34" s="79"/>
      <c r="J34" s="79"/>
      <c r="K34" s="110"/>
      <c r="L34" s="431" t="str">
        <f t="shared" si="2"/>
        <v>0</v>
      </c>
      <c r="M34" s="428" t="str">
        <f t="shared" si="3"/>
        <v>0</v>
      </c>
      <c r="N34" s="250" t="str">
        <f t="shared" si="4"/>
        <v>0</v>
      </c>
      <c r="O34" s="251"/>
      <c r="P34" s="79"/>
      <c r="R34" s="152">
        <f t="shared" si="5"/>
        <v>90</v>
      </c>
      <c r="S34" s="68" t="e">
        <f t="shared" si="6"/>
        <v>#VALUE!</v>
      </c>
      <c r="T34" s="68" t="e">
        <f t="shared" si="7"/>
        <v>#VALUE!</v>
      </c>
      <c r="U34" s="95">
        <v>1</v>
      </c>
      <c r="V34" s="153" t="e">
        <f t="shared" si="0"/>
        <v>#VALUE!</v>
      </c>
    </row>
    <row r="35" spans="1:22" ht="50.25" hidden="1" customHeight="1" x14ac:dyDescent="0.3">
      <c r="A35" s="17" t="str">
        <f>CDT!B33</f>
        <v xml:space="preserve"> Sulfadoxine Pyriméthamine:  (SP)</v>
      </c>
      <c r="B35" s="79"/>
      <c r="C35" s="110"/>
      <c r="D35" s="121" t="str">
        <f t="shared" si="1"/>
        <v/>
      </c>
      <c r="E35" s="119"/>
      <c r="F35" s="79"/>
      <c r="G35" s="79"/>
      <c r="H35" s="79"/>
      <c r="I35" s="79"/>
      <c r="J35" s="79"/>
      <c r="K35" s="110"/>
      <c r="L35" s="431" t="str">
        <f t="shared" si="2"/>
        <v>0</v>
      </c>
      <c r="M35" s="428" t="str">
        <f t="shared" si="3"/>
        <v>0</v>
      </c>
      <c r="N35" s="250" t="str">
        <f t="shared" si="4"/>
        <v>0</v>
      </c>
      <c r="O35" s="251"/>
      <c r="P35" s="79"/>
      <c r="R35" s="152">
        <f t="shared" si="5"/>
        <v>90</v>
      </c>
      <c r="S35" s="68" t="e">
        <f t="shared" si="6"/>
        <v>#VALUE!</v>
      </c>
      <c r="T35" s="68" t="e">
        <f t="shared" si="7"/>
        <v>#VALUE!</v>
      </c>
      <c r="U35" s="95">
        <v>3</v>
      </c>
      <c r="V35" s="153" t="e">
        <f t="shared" si="0"/>
        <v>#VALUE!</v>
      </c>
    </row>
    <row r="36" spans="1:22" ht="45.75" customHeight="1" thickBot="1" x14ac:dyDescent="0.35">
      <c r="A36" s="231" t="str">
        <f>CDT!B34</f>
        <v>Test de Diagnostic Rapide  : (TDR)</v>
      </c>
      <c r="B36" s="79"/>
      <c r="C36" s="110"/>
      <c r="D36" s="305" t="str">
        <f t="shared" si="1"/>
        <v/>
      </c>
      <c r="E36" s="119"/>
      <c r="F36" s="79"/>
      <c r="G36" s="79"/>
      <c r="H36" s="79"/>
      <c r="I36" s="79"/>
      <c r="J36" s="79"/>
      <c r="K36" s="110"/>
      <c r="L36" s="431" t="str">
        <f t="shared" si="2"/>
        <v>0</v>
      </c>
      <c r="M36" s="428" t="str">
        <f t="shared" si="3"/>
        <v>0</v>
      </c>
      <c r="N36" s="250" t="str">
        <f t="shared" si="4"/>
        <v>0</v>
      </c>
      <c r="O36" s="251"/>
      <c r="P36" s="79"/>
      <c r="R36" s="152">
        <f t="shared" si="5"/>
        <v>90</v>
      </c>
      <c r="S36" s="68" t="e">
        <f t="shared" si="6"/>
        <v>#VALUE!</v>
      </c>
      <c r="T36" s="68" t="e">
        <f t="shared" si="7"/>
        <v>#VALUE!</v>
      </c>
      <c r="U36" s="95">
        <v>1</v>
      </c>
      <c r="V36" s="153" t="e">
        <f t="shared" si="0"/>
        <v>#VALUE!</v>
      </c>
    </row>
    <row r="37" spans="1:22" ht="34.5" hidden="1" customHeight="1" x14ac:dyDescent="0.3">
      <c r="A37" s="17" t="str">
        <f>CDT!B35</f>
        <v>Moustiquaire à Imprégnation Durable: (MID)</v>
      </c>
      <c r="B37" s="79"/>
      <c r="C37" s="110"/>
      <c r="D37" s="304">
        <f t="shared" ref="D37:D50" si="8">B37+C37</f>
        <v>0</v>
      </c>
      <c r="E37" s="119"/>
      <c r="F37" s="79"/>
      <c r="G37" s="79"/>
      <c r="H37" s="79"/>
      <c r="I37" s="79"/>
      <c r="J37" s="79"/>
      <c r="K37" s="110"/>
      <c r="L37" s="113">
        <f t="shared" ref="L37:L50" si="9">IF(J37=0,E37,((D37*90)/(90-J37)))</f>
        <v>0</v>
      </c>
      <c r="M37" s="55">
        <f t="shared" ref="M37:M50" si="10">(E37/R37)*30</f>
        <v>0</v>
      </c>
      <c r="N37" s="114">
        <f t="shared" ref="N37:N49" si="11">IF(J37=0,((E37+L37)-K37),((L37*2)-K37))</f>
        <v>0</v>
      </c>
      <c r="O37" s="111" t="str">
        <f t="shared" ref="O37:O50" si="12">IF(N37=0,"0",N37)</f>
        <v>0</v>
      </c>
      <c r="P37" s="79"/>
      <c r="R37" s="152">
        <f t="shared" si="5"/>
        <v>90</v>
      </c>
      <c r="S37" s="68">
        <f t="shared" si="6"/>
        <v>0</v>
      </c>
      <c r="T37" s="68">
        <f t="shared" si="7"/>
        <v>0</v>
      </c>
      <c r="U37" s="95">
        <v>1</v>
      </c>
      <c r="V37" s="153" t="str">
        <f t="shared" si="0"/>
        <v/>
      </c>
    </row>
    <row r="38" spans="1:22" ht="34.5" hidden="1" customHeight="1" x14ac:dyDescent="0.3">
      <c r="A38" s="17" t="str">
        <f>CDT!B40</f>
        <v>Artésunate Amodiaquine: (ASAQ) : 3 cp (25/67,5 mg)</v>
      </c>
      <c r="B38" s="79"/>
      <c r="C38" s="110"/>
      <c r="D38" s="121">
        <f t="shared" si="8"/>
        <v>0</v>
      </c>
      <c r="E38" s="119"/>
      <c r="F38" s="79"/>
      <c r="G38" s="79"/>
      <c r="H38" s="79"/>
      <c r="I38" s="79"/>
      <c r="J38" s="79"/>
      <c r="K38" s="110"/>
      <c r="L38" s="113">
        <f t="shared" si="9"/>
        <v>0</v>
      </c>
      <c r="M38" s="55">
        <f t="shared" si="10"/>
        <v>0</v>
      </c>
      <c r="N38" s="114">
        <f t="shared" si="11"/>
        <v>0</v>
      </c>
      <c r="O38" s="111" t="str">
        <f t="shared" si="12"/>
        <v>0</v>
      </c>
      <c r="P38" s="79"/>
      <c r="R38" s="152">
        <f t="shared" si="5"/>
        <v>90</v>
      </c>
      <c r="S38" s="68">
        <f t="shared" si="6"/>
        <v>0</v>
      </c>
      <c r="T38" s="68">
        <f t="shared" si="7"/>
        <v>0</v>
      </c>
      <c r="U38" s="95">
        <v>3</v>
      </c>
      <c r="V38" s="153" t="str">
        <f t="shared" si="0"/>
        <v/>
      </c>
    </row>
    <row r="39" spans="1:22" ht="34.5" hidden="1" customHeight="1" x14ac:dyDescent="0.3">
      <c r="A39" s="17" t="str">
        <f>CDT!B41</f>
        <v>Artésunate Amodiaquine: (ASAQ) 3 cp (50/135 mg)</v>
      </c>
      <c r="B39" s="79"/>
      <c r="C39" s="110"/>
      <c r="D39" s="121">
        <f t="shared" si="8"/>
        <v>0</v>
      </c>
      <c r="E39" s="119"/>
      <c r="F39" s="79"/>
      <c r="G39" s="79"/>
      <c r="H39" s="79"/>
      <c r="I39" s="79"/>
      <c r="J39" s="79"/>
      <c r="K39" s="110"/>
      <c r="L39" s="113">
        <f t="shared" si="9"/>
        <v>0</v>
      </c>
      <c r="M39" s="55">
        <f t="shared" si="10"/>
        <v>0</v>
      </c>
      <c r="N39" s="114">
        <f t="shared" si="11"/>
        <v>0</v>
      </c>
      <c r="O39" s="111" t="str">
        <f t="shared" si="12"/>
        <v>0</v>
      </c>
      <c r="P39" s="79"/>
      <c r="R39" s="152">
        <f t="shared" si="5"/>
        <v>90</v>
      </c>
      <c r="S39" s="68">
        <f t="shared" si="6"/>
        <v>0</v>
      </c>
      <c r="T39" s="68">
        <f t="shared" si="7"/>
        <v>0</v>
      </c>
      <c r="U39" s="95">
        <v>3</v>
      </c>
      <c r="V39" s="153" t="str">
        <f t="shared" si="0"/>
        <v/>
      </c>
    </row>
    <row r="40" spans="1:22" ht="34.5" hidden="1" customHeight="1" x14ac:dyDescent="0.3">
      <c r="A40" s="17" t="str">
        <f>CDT!B42</f>
        <v>Artésunate Amodiaquine: (ASAQ) 3 cp (100/270 mg)</v>
      </c>
      <c r="B40" s="79"/>
      <c r="C40" s="110"/>
      <c r="D40" s="121">
        <f t="shared" si="8"/>
        <v>0</v>
      </c>
      <c r="E40" s="119"/>
      <c r="F40" s="79"/>
      <c r="G40" s="79"/>
      <c r="H40" s="79"/>
      <c r="I40" s="79"/>
      <c r="J40" s="79"/>
      <c r="K40" s="110"/>
      <c r="L40" s="113">
        <f t="shared" si="9"/>
        <v>0</v>
      </c>
      <c r="M40" s="55">
        <f t="shared" si="10"/>
        <v>0</v>
      </c>
      <c r="N40" s="114">
        <f t="shared" si="11"/>
        <v>0</v>
      </c>
      <c r="O40" s="111" t="str">
        <f t="shared" si="12"/>
        <v>0</v>
      </c>
      <c r="P40" s="79"/>
      <c r="R40" s="152">
        <f t="shared" si="5"/>
        <v>90</v>
      </c>
      <c r="S40" s="68">
        <f t="shared" si="6"/>
        <v>0</v>
      </c>
      <c r="T40" s="68">
        <f t="shared" si="7"/>
        <v>0</v>
      </c>
      <c r="U40" s="95">
        <v>3</v>
      </c>
      <c r="V40" s="153" t="str">
        <f t="shared" si="0"/>
        <v/>
      </c>
    </row>
    <row r="41" spans="1:22" ht="34.5" hidden="1" customHeight="1" x14ac:dyDescent="0.3">
      <c r="A41" s="17" t="str">
        <f>CDT!B43</f>
        <v>Artésunate Amodiaquine: (ASAQ) 6 cp (100/270 mg)</v>
      </c>
      <c r="B41" s="79"/>
      <c r="C41" s="110"/>
      <c r="D41" s="121">
        <f t="shared" si="8"/>
        <v>0</v>
      </c>
      <c r="E41" s="119"/>
      <c r="F41" s="79"/>
      <c r="G41" s="79"/>
      <c r="H41" s="79"/>
      <c r="I41" s="79"/>
      <c r="J41" s="79"/>
      <c r="K41" s="110"/>
      <c r="L41" s="113">
        <f t="shared" si="9"/>
        <v>0</v>
      </c>
      <c r="M41" s="55">
        <f t="shared" si="10"/>
        <v>0</v>
      </c>
      <c r="N41" s="114">
        <f t="shared" si="11"/>
        <v>0</v>
      </c>
      <c r="O41" s="111" t="str">
        <f t="shared" si="12"/>
        <v>0</v>
      </c>
      <c r="P41" s="79"/>
      <c r="R41" s="152">
        <f t="shared" si="5"/>
        <v>90</v>
      </c>
      <c r="S41" s="68">
        <f t="shared" si="6"/>
        <v>0</v>
      </c>
      <c r="T41" s="68">
        <f t="shared" si="7"/>
        <v>0</v>
      </c>
      <c r="U41" s="95">
        <v>3</v>
      </c>
      <c r="V41" s="153" t="str">
        <f t="shared" si="0"/>
        <v/>
      </c>
    </row>
    <row r="42" spans="1:22" ht="34.5" hidden="1" customHeight="1" x14ac:dyDescent="0.3">
      <c r="A42" s="17" t="str">
        <f>CDT!B36</f>
        <v>Dihydroartéminisine Pipéraquine– Plaq / 3 comp 
( DHA-PPQ)  20/160 mg</v>
      </c>
      <c r="B42" s="79"/>
      <c r="C42" s="110"/>
      <c r="D42" s="121">
        <f t="shared" si="8"/>
        <v>0</v>
      </c>
      <c r="E42" s="119"/>
      <c r="F42" s="79"/>
      <c r="G42" s="79"/>
      <c r="H42" s="79"/>
      <c r="I42" s="79"/>
      <c r="J42" s="79"/>
      <c r="K42" s="110"/>
      <c r="L42" s="113">
        <f t="shared" si="9"/>
        <v>0</v>
      </c>
      <c r="M42" s="55">
        <f t="shared" si="10"/>
        <v>0</v>
      </c>
      <c r="N42" s="114">
        <f t="shared" si="11"/>
        <v>0</v>
      </c>
      <c r="O42" s="111" t="str">
        <f t="shared" si="12"/>
        <v>0</v>
      </c>
      <c r="P42" s="79"/>
      <c r="R42" s="152">
        <f t="shared" si="5"/>
        <v>90</v>
      </c>
      <c r="S42" s="68">
        <f t="shared" si="6"/>
        <v>0</v>
      </c>
      <c r="T42" s="68">
        <f t="shared" si="7"/>
        <v>0</v>
      </c>
      <c r="U42" s="95">
        <v>1</v>
      </c>
      <c r="V42" s="153" t="str">
        <f t="shared" si="0"/>
        <v/>
      </c>
    </row>
    <row r="43" spans="1:22" ht="34.5" hidden="1" customHeight="1" x14ac:dyDescent="0.3">
      <c r="A43" s="17" t="str">
        <f>CDT!B37</f>
        <v>Dihydroartéminisine Pipéraquine– Plaq / 3 comp 
( DHA-PPQ)  40/320 mg</v>
      </c>
      <c r="B43" s="79"/>
      <c r="C43" s="110"/>
      <c r="D43" s="121">
        <f t="shared" si="8"/>
        <v>0</v>
      </c>
      <c r="E43" s="119"/>
      <c r="F43" s="79"/>
      <c r="G43" s="79"/>
      <c r="H43" s="79"/>
      <c r="I43" s="79"/>
      <c r="J43" s="79"/>
      <c r="K43" s="110"/>
      <c r="L43" s="113">
        <f t="shared" si="9"/>
        <v>0</v>
      </c>
      <c r="M43" s="55">
        <f t="shared" si="10"/>
        <v>0</v>
      </c>
      <c r="N43" s="114">
        <f t="shared" si="11"/>
        <v>0</v>
      </c>
      <c r="O43" s="111" t="str">
        <f t="shared" si="12"/>
        <v>0</v>
      </c>
      <c r="P43" s="79"/>
      <c r="R43" s="152">
        <f t="shared" si="5"/>
        <v>90</v>
      </c>
      <c r="S43" s="68">
        <f t="shared" si="6"/>
        <v>0</v>
      </c>
      <c r="T43" s="68">
        <f t="shared" si="7"/>
        <v>0</v>
      </c>
      <c r="U43" s="95">
        <v>1</v>
      </c>
      <c r="V43" s="153" t="str">
        <f t="shared" si="0"/>
        <v/>
      </c>
    </row>
    <row r="44" spans="1:22" ht="34.5" hidden="1" customHeight="1" x14ac:dyDescent="0.3">
      <c r="A44" s="17" t="str">
        <f>CDT!B38</f>
        <v>Dihydroartéminisine Pipéraquine– Plaq / 6 comp 
( DHA-PPQ)  40/320 mg</v>
      </c>
      <c r="B44" s="79"/>
      <c r="C44" s="110"/>
      <c r="D44" s="121">
        <f t="shared" si="8"/>
        <v>0</v>
      </c>
      <c r="E44" s="119"/>
      <c r="F44" s="79"/>
      <c r="G44" s="79"/>
      <c r="H44" s="79"/>
      <c r="I44" s="79"/>
      <c r="J44" s="79"/>
      <c r="K44" s="110"/>
      <c r="L44" s="113">
        <f t="shared" si="9"/>
        <v>0</v>
      </c>
      <c r="M44" s="55">
        <f t="shared" si="10"/>
        <v>0</v>
      </c>
      <c r="N44" s="114">
        <f t="shared" si="11"/>
        <v>0</v>
      </c>
      <c r="O44" s="111" t="str">
        <f t="shared" si="12"/>
        <v>0</v>
      </c>
      <c r="P44" s="79"/>
      <c r="R44" s="152">
        <f t="shared" si="5"/>
        <v>90</v>
      </c>
      <c r="S44" s="68">
        <f t="shared" si="6"/>
        <v>0</v>
      </c>
      <c r="T44" s="68">
        <f t="shared" si="7"/>
        <v>0</v>
      </c>
      <c r="U44" s="95">
        <v>1</v>
      </c>
      <c r="V44" s="153" t="str">
        <f t="shared" si="0"/>
        <v/>
      </c>
    </row>
    <row r="45" spans="1:22" ht="34.5" hidden="1" customHeight="1" x14ac:dyDescent="0.3">
      <c r="A45" s="17" t="str">
        <f>CDT!B44</f>
        <v>Artésunate - Méfloquine (AS-MF)</v>
      </c>
      <c r="B45" s="79"/>
      <c r="C45" s="110"/>
      <c r="D45" s="121">
        <f t="shared" si="8"/>
        <v>0</v>
      </c>
      <c r="E45" s="119"/>
      <c r="F45" s="79"/>
      <c r="G45" s="79"/>
      <c r="H45" s="79"/>
      <c r="I45" s="79"/>
      <c r="J45" s="79"/>
      <c r="K45" s="110"/>
      <c r="L45" s="113">
        <f t="shared" si="9"/>
        <v>0</v>
      </c>
      <c r="M45" s="55">
        <f t="shared" si="10"/>
        <v>0</v>
      </c>
      <c r="N45" s="114">
        <f t="shared" si="11"/>
        <v>0</v>
      </c>
      <c r="O45" s="111" t="str">
        <f t="shared" si="12"/>
        <v>0</v>
      </c>
      <c r="P45" s="79"/>
      <c r="R45" s="152">
        <f t="shared" si="5"/>
        <v>90</v>
      </c>
      <c r="S45" s="68">
        <f t="shared" si="6"/>
        <v>0</v>
      </c>
      <c r="T45" s="68">
        <f t="shared" si="7"/>
        <v>0</v>
      </c>
      <c r="U45" s="95">
        <v>1</v>
      </c>
      <c r="V45" s="153" t="str">
        <f t="shared" si="0"/>
        <v/>
      </c>
    </row>
    <row r="46" spans="1:22" ht="34.5" hidden="1" customHeight="1" x14ac:dyDescent="0.3">
      <c r="A46" s="17" t="str">
        <f>CDT!B45</f>
        <v>Quinine comprimé 300mg</v>
      </c>
      <c r="B46" s="79"/>
      <c r="C46" s="110"/>
      <c r="D46" s="121">
        <f t="shared" si="8"/>
        <v>0</v>
      </c>
      <c r="E46" s="119"/>
      <c r="F46" s="79"/>
      <c r="G46" s="79"/>
      <c r="H46" s="79"/>
      <c r="I46" s="79"/>
      <c r="J46" s="79"/>
      <c r="K46" s="110"/>
      <c r="L46" s="113">
        <f t="shared" si="9"/>
        <v>0</v>
      </c>
      <c r="M46" s="55">
        <f t="shared" si="10"/>
        <v>0</v>
      </c>
      <c r="N46" s="114">
        <f t="shared" si="11"/>
        <v>0</v>
      </c>
      <c r="O46" s="111" t="str">
        <f t="shared" si="12"/>
        <v>0</v>
      </c>
      <c r="P46" s="79"/>
      <c r="R46" s="152">
        <f t="shared" si="5"/>
        <v>90</v>
      </c>
      <c r="S46" s="68">
        <f t="shared" si="6"/>
        <v>0</v>
      </c>
      <c r="T46" s="68">
        <f t="shared" si="7"/>
        <v>0</v>
      </c>
      <c r="U46" s="95">
        <v>1</v>
      </c>
      <c r="V46" s="153" t="str">
        <f t="shared" si="0"/>
        <v/>
      </c>
    </row>
    <row r="47" spans="1:22" ht="34.5" hidden="1" customHeight="1" x14ac:dyDescent="0.3">
      <c r="A47" s="17" t="str">
        <f>CDT!B46</f>
        <v>Quinine injectable 300 mg</v>
      </c>
      <c r="B47" s="79"/>
      <c r="C47" s="110"/>
      <c r="D47" s="121">
        <f t="shared" si="8"/>
        <v>0</v>
      </c>
      <c r="E47" s="119"/>
      <c r="F47" s="79"/>
      <c r="G47" s="79"/>
      <c r="H47" s="79"/>
      <c r="I47" s="79"/>
      <c r="J47" s="79"/>
      <c r="K47" s="110"/>
      <c r="L47" s="113">
        <f t="shared" si="9"/>
        <v>0</v>
      </c>
      <c r="M47" s="55">
        <f t="shared" si="10"/>
        <v>0</v>
      </c>
      <c r="N47" s="114">
        <f t="shared" si="11"/>
        <v>0</v>
      </c>
      <c r="O47" s="111" t="str">
        <f t="shared" si="12"/>
        <v>0</v>
      </c>
      <c r="P47" s="79"/>
      <c r="R47" s="152">
        <f t="shared" si="5"/>
        <v>90</v>
      </c>
      <c r="S47" s="68">
        <f t="shared" si="6"/>
        <v>0</v>
      </c>
      <c r="T47" s="68">
        <f t="shared" si="7"/>
        <v>0</v>
      </c>
      <c r="U47" s="95">
        <v>1</v>
      </c>
      <c r="V47" s="153" t="str">
        <f t="shared" si="0"/>
        <v/>
      </c>
    </row>
    <row r="48" spans="1:22" ht="34.5" hidden="1" customHeight="1" x14ac:dyDescent="0.3">
      <c r="A48" s="17" t="str">
        <f>CDT!B47</f>
        <v>Quinine injectable 600 mg</v>
      </c>
      <c r="B48" s="79"/>
      <c r="C48" s="110"/>
      <c r="D48" s="121">
        <f t="shared" si="8"/>
        <v>0</v>
      </c>
      <c r="E48" s="119"/>
      <c r="F48" s="79"/>
      <c r="G48" s="79"/>
      <c r="H48" s="79"/>
      <c r="I48" s="79"/>
      <c r="J48" s="79"/>
      <c r="K48" s="110"/>
      <c r="L48" s="113">
        <f t="shared" si="9"/>
        <v>0</v>
      </c>
      <c r="M48" s="55">
        <f t="shared" si="10"/>
        <v>0</v>
      </c>
      <c r="N48" s="114">
        <f t="shared" si="11"/>
        <v>0</v>
      </c>
      <c r="O48" s="111" t="str">
        <f t="shared" si="12"/>
        <v>0</v>
      </c>
      <c r="P48" s="79"/>
      <c r="R48" s="152">
        <f t="shared" si="5"/>
        <v>90</v>
      </c>
      <c r="S48" s="68">
        <f t="shared" si="6"/>
        <v>0</v>
      </c>
      <c r="T48" s="68">
        <f t="shared" si="7"/>
        <v>0</v>
      </c>
      <c r="U48" s="95">
        <v>1</v>
      </c>
      <c r="V48" s="153" t="str">
        <f t="shared" si="0"/>
        <v/>
      </c>
    </row>
    <row r="49" spans="1:22" ht="34.5" hidden="1" customHeight="1" x14ac:dyDescent="0.3">
      <c r="A49" s="17" t="str">
        <f>CDT!B48</f>
        <v>Quinine injectable 600 mg</v>
      </c>
      <c r="B49" s="79"/>
      <c r="C49" s="110"/>
      <c r="D49" s="121">
        <f t="shared" si="8"/>
        <v>0</v>
      </c>
      <c r="E49" s="119"/>
      <c r="F49" s="79"/>
      <c r="G49" s="79"/>
      <c r="H49" s="79"/>
      <c r="I49" s="79"/>
      <c r="J49" s="79"/>
      <c r="K49" s="110"/>
      <c r="L49" s="113">
        <f t="shared" si="9"/>
        <v>0</v>
      </c>
      <c r="M49" s="55">
        <f t="shared" si="10"/>
        <v>0</v>
      </c>
      <c r="N49" s="114">
        <f t="shared" si="11"/>
        <v>0</v>
      </c>
      <c r="O49" s="111" t="str">
        <f t="shared" si="12"/>
        <v>0</v>
      </c>
      <c r="P49" s="79"/>
      <c r="R49" s="152">
        <f t="shared" si="5"/>
        <v>90</v>
      </c>
      <c r="S49" s="68">
        <f t="shared" si="6"/>
        <v>0</v>
      </c>
      <c r="T49" s="68">
        <f t="shared" si="7"/>
        <v>0</v>
      </c>
      <c r="U49" s="95">
        <v>1</v>
      </c>
      <c r="V49" s="153" t="str">
        <f t="shared" si="0"/>
        <v/>
      </c>
    </row>
    <row r="50" spans="1:22" ht="34.5" hidden="1" customHeight="1" thickBot="1" x14ac:dyDescent="0.35">
      <c r="A50" s="17" t="str">
        <f>CDT!B49</f>
        <v>Artéméther injectable 100 mg</v>
      </c>
      <c r="B50" s="79"/>
      <c r="C50" s="110"/>
      <c r="D50" s="122">
        <f t="shared" si="8"/>
        <v>0</v>
      </c>
      <c r="E50" s="119"/>
      <c r="F50" s="79"/>
      <c r="G50" s="79"/>
      <c r="H50" s="79"/>
      <c r="I50" s="79"/>
      <c r="J50" s="79"/>
      <c r="K50" s="110"/>
      <c r="L50" s="115">
        <f t="shared" si="9"/>
        <v>0</v>
      </c>
      <c r="M50" s="130">
        <f t="shared" si="10"/>
        <v>0</v>
      </c>
      <c r="N50" s="116">
        <f>IF(J50=0,((E50+L50)-K50),((L50*2)-K50))</f>
        <v>0</v>
      </c>
      <c r="O50" s="111" t="str">
        <f t="shared" si="12"/>
        <v>0</v>
      </c>
      <c r="P50" s="79"/>
      <c r="R50" s="152">
        <f t="shared" si="5"/>
        <v>90</v>
      </c>
      <c r="S50" s="68">
        <f>D50-(E50+G50+I50+H50)</f>
        <v>0</v>
      </c>
      <c r="T50" s="68">
        <f t="shared" si="7"/>
        <v>0</v>
      </c>
      <c r="U50" s="95">
        <v>1</v>
      </c>
      <c r="V50" s="153" t="str">
        <f t="shared" si="0"/>
        <v/>
      </c>
    </row>
    <row r="51" spans="1:22" ht="34.5" hidden="1" customHeight="1" x14ac:dyDescent="0.3">
      <c r="A51" s="17"/>
      <c r="B51" s="79"/>
      <c r="C51" s="79"/>
      <c r="D51" s="56"/>
      <c r="E51" s="79"/>
      <c r="F51" s="79"/>
      <c r="G51" s="79"/>
      <c r="H51" s="79"/>
      <c r="I51" s="79"/>
      <c r="J51" s="79"/>
      <c r="K51" s="79"/>
      <c r="L51" s="57"/>
      <c r="M51" s="57"/>
      <c r="N51" s="58"/>
      <c r="O51" s="80"/>
      <c r="P51" s="79"/>
      <c r="R51" s="152"/>
      <c r="S51" s="68"/>
      <c r="T51" s="68"/>
      <c r="U51" s="95"/>
      <c r="V51" s="153" t="str">
        <f t="shared" si="0"/>
        <v/>
      </c>
    </row>
    <row r="52" spans="1:22" ht="34.5" hidden="1" customHeight="1" x14ac:dyDescent="0.3">
      <c r="A52" s="17"/>
      <c r="B52" s="79"/>
      <c r="C52" s="79"/>
      <c r="D52" s="53"/>
      <c r="E52" s="79"/>
      <c r="F52" s="79"/>
      <c r="G52" s="79"/>
      <c r="H52" s="79"/>
      <c r="I52" s="79"/>
      <c r="J52" s="79"/>
      <c r="K52" s="79"/>
      <c r="L52" s="54"/>
      <c r="M52" s="54"/>
      <c r="N52" s="55"/>
      <c r="O52" s="80"/>
      <c r="P52" s="79"/>
      <c r="R52" s="152"/>
      <c r="S52" s="68"/>
      <c r="T52" s="68"/>
      <c r="U52" s="95"/>
      <c r="V52" s="153" t="str">
        <f t="shared" si="0"/>
        <v/>
      </c>
    </row>
    <row r="53" spans="1:22" s="235" customFormat="1" ht="16.5" customHeight="1" x14ac:dyDescent="0.35">
      <c r="A53" s="494" t="s">
        <v>290</v>
      </c>
      <c r="B53" s="494"/>
      <c r="C53" s="494"/>
      <c r="D53" s="494"/>
      <c r="E53" s="232"/>
      <c r="F53" s="232"/>
      <c r="G53" s="233" t="s">
        <v>298</v>
      </c>
      <c r="H53" s="233"/>
      <c r="I53" s="232"/>
      <c r="J53" s="234"/>
      <c r="K53" s="232"/>
      <c r="L53" s="232"/>
      <c r="M53" s="232"/>
      <c r="N53" s="232"/>
      <c r="O53" s="232"/>
      <c r="Q53" s="236"/>
      <c r="R53" s="237"/>
      <c r="S53" s="238"/>
      <c r="T53" s="238"/>
      <c r="U53" s="239"/>
      <c r="V53" s="240"/>
    </row>
    <row r="54" spans="1:22" ht="34.5" customHeight="1" x14ac:dyDescent="0.3">
      <c r="A54" s="18"/>
      <c r="B54" s="18"/>
      <c r="C54" s="18"/>
      <c r="D54" s="18"/>
      <c r="E54" s="18"/>
      <c r="F54" s="18"/>
      <c r="G54" s="18"/>
      <c r="H54" s="18"/>
      <c r="I54" s="18"/>
      <c r="J54" s="18"/>
      <c r="K54" s="18"/>
      <c r="L54" s="18"/>
      <c r="M54" s="18"/>
      <c r="N54" s="18"/>
      <c r="O54" s="18"/>
      <c r="R54" s="154"/>
      <c r="S54" s="69"/>
      <c r="T54" s="69"/>
      <c r="U54" s="70"/>
      <c r="V54" s="155"/>
    </row>
    <row r="55" spans="1:22" ht="35.25" customHeight="1" x14ac:dyDescent="0.3">
      <c r="B55" s="18"/>
      <c r="C55" s="18"/>
      <c r="D55" s="18"/>
      <c r="E55" s="18"/>
      <c r="F55" s="18"/>
      <c r="I55" s="18"/>
      <c r="J55" s="18"/>
      <c r="K55" s="18"/>
      <c r="L55" s="18"/>
      <c r="M55" s="18"/>
      <c r="N55" s="18"/>
      <c r="O55" s="18"/>
      <c r="R55" s="154"/>
      <c r="S55" s="69"/>
      <c r="T55" s="69"/>
      <c r="U55" s="70"/>
      <c r="V55" s="155"/>
    </row>
    <row r="56" spans="1:22" s="235" customFormat="1" ht="16.5" customHeight="1" x14ac:dyDescent="0.35">
      <c r="A56" s="494" t="s">
        <v>289</v>
      </c>
      <c r="B56" s="494"/>
      <c r="C56" s="494"/>
      <c r="D56" s="494"/>
      <c r="E56" s="232"/>
      <c r="F56" s="232"/>
      <c r="G56" s="561" t="s">
        <v>299</v>
      </c>
      <c r="H56" s="561"/>
      <c r="I56" s="561"/>
      <c r="J56" s="561"/>
      <c r="K56" s="561"/>
      <c r="L56" s="561"/>
      <c r="M56" s="561"/>
      <c r="N56" s="561"/>
      <c r="O56" s="561"/>
      <c r="Q56" s="236"/>
      <c r="R56" s="237"/>
      <c r="S56" s="238"/>
      <c r="T56" s="238"/>
      <c r="U56" s="239"/>
      <c r="V56" s="240"/>
    </row>
  </sheetData>
  <mergeCells count="26">
    <mergeCell ref="A56:D56"/>
    <mergeCell ref="G56:O56"/>
    <mergeCell ref="A23:C23"/>
    <mergeCell ref="D23:F23"/>
    <mergeCell ref="I23:N23"/>
    <mergeCell ref="O23:P23"/>
    <mergeCell ref="A26:A27"/>
    <mergeCell ref="A53:D53"/>
    <mergeCell ref="A19:C19"/>
    <mergeCell ref="D19:N19"/>
    <mergeCell ref="R19:V19"/>
    <mergeCell ref="A21:C21"/>
    <mergeCell ref="D21:H21"/>
    <mergeCell ref="O21:P21"/>
    <mergeCell ref="L17:P17"/>
    <mergeCell ref="A1:B1"/>
    <mergeCell ref="A3:B3"/>
    <mergeCell ref="A4:B4"/>
    <mergeCell ref="A11:O11"/>
    <mergeCell ref="B13:C13"/>
    <mergeCell ref="E13:J13"/>
    <mergeCell ref="B15:C15"/>
    <mergeCell ref="D15:F15"/>
    <mergeCell ref="G15:I15"/>
    <mergeCell ref="B17:E17"/>
    <mergeCell ref="G17:K17"/>
  </mergeCells>
  <conditionalFormatting sqref="T28">
    <cfRule type="cellIs" dxfId="1725" priority="23" operator="greaterThan">
      <formula>0</formula>
    </cfRule>
    <cfRule type="cellIs" dxfId="1724" priority="24" operator="greaterThan">
      <formula>0</formula>
    </cfRule>
    <cfRule type="cellIs" dxfId="1723" priority="25" operator="lessThan">
      <formula>0</formula>
    </cfRule>
    <cfRule type="cellIs" dxfId="1722" priority="26" operator="notEqual">
      <formula>0</formula>
    </cfRule>
  </conditionalFormatting>
  <conditionalFormatting sqref="T29:T31">
    <cfRule type="cellIs" dxfId="1721" priority="19" operator="greaterThan">
      <formula>0</formula>
    </cfRule>
    <cfRule type="cellIs" dxfId="1720" priority="20" operator="greaterThan">
      <formula>0</formula>
    </cfRule>
    <cfRule type="cellIs" dxfId="1719" priority="21" operator="lessThan">
      <formula>0</formula>
    </cfRule>
    <cfRule type="cellIs" dxfId="1718" priority="22" operator="notEqual">
      <formula>0</formula>
    </cfRule>
  </conditionalFormatting>
  <conditionalFormatting sqref="T32:T49">
    <cfRule type="cellIs" dxfId="1717" priority="15" operator="greaterThan">
      <formula>0</formula>
    </cfRule>
    <cfRule type="cellIs" dxfId="1716" priority="16" operator="greaterThan">
      <formula>0</formula>
    </cfRule>
    <cfRule type="cellIs" dxfId="1715" priority="17" operator="lessThan">
      <formula>0</formula>
    </cfRule>
    <cfRule type="cellIs" dxfId="1714" priority="18" operator="notEqual">
      <formula>0</formula>
    </cfRule>
  </conditionalFormatting>
  <conditionalFormatting sqref="T50:T52">
    <cfRule type="cellIs" dxfId="1713" priority="11" operator="greaterThan">
      <formula>0</formula>
    </cfRule>
    <cfRule type="cellIs" dxfId="1712" priority="12" operator="greaterThan">
      <formula>0</formula>
    </cfRule>
    <cfRule type="cellIs" dxfId="1711" priority="13" operator="lessThan">
      <formula>0</formula>
    </cfRule>
    <cfRule type="cellIs" dxfId="1710" priority="14" operator="notEqual">
      <formula>0</formula>
    </cfRule>
  </conditionalFormatting>
  <conditionalFormatting sqref="K28 K50:K52">
    <cfRule type="expression" dxfId="1709" priority="9">
      <formula>K28&lt;S28</formula>
    </cfRule>
    <cfRule type="expression" dxfId="1708" priority="10">
      <formula>K28&gt;S28</formula>
    </cfRule>
  </conditionalFormatting>
  <conditionalFormatting sqref="J28">
    <cfRule type="cellIs" dxfId="1707" priority="8" operator="greaterThan">
      <formula>90</formula>
    </cfRule>
  </conditionalFormatting>
  <conditionalFormatting sqref="J37:J49">
    <cfRule type="cellIs" dxfId="1706" priority="7" operator="greaterThan">
      <formula>90</formula>
    </cfRule>
  </conditionalFormatting>
  <conditionalFormatting sqref="J50:J52">
    <cfRule type="cellIs" dxfId="1705" priority="6" operator="greaterThan">
      <formula>90</formula>
    </cfRule>
  </conditionalFormatting>
  <conditionalFormatting sqref="K37:K49">
    <cfRule type="expression" dxfId="1704" priority="4">
      <formula>K37&lt;S37</formula>
    </cfRule>
    <cfRule type="expression" dxfId="1703" priority="5">
      <formula>K37&gt;S37</formula>
    </cfRule>
  </conditionalFormatting>
  <conditionalFormatting sqref="K29:K36">
    <cfRule type="expression" dxfId="1702" priority="2">
      <formula>K29&lt;S29</formula>
    </cfRule>
    <cfRule type="expression" dxfId="1701" priority="3">
      <formula>K29&gt;S29</formula>
    </cfRule>
  </conditionalFormatting>
  <conditionalFormatting sqref="J29:J36">
    <cfRule type="cellIs" dxfId="1700" priority="1" operator="greaterThan">
      <formula>90</formula>
    </cfRule>
  </conditionalFormatting>
  <dataValidations count="9">
    <dataValidation type="whole" allowBlank="1" showInputMessage="1" showErrorMessage="1" prompt="La quantité accordée par le point Focal ne peut être supérieure à la somme du CMMa et la quantité commandée pour le trimestre._x000a_Merci de revoir la quantité dans la colonne O._x000a_" sqref="O28:O36">
      <formula1>0</formula1>
      <formula2>+M28+N28</formula2>
    </dataValidation>
    <dataValidation type="whole" allowBlank="1" showInputMessage="1" showErrorMessage="1" prompt="SVP _x000a_Veuillez inscrire le nombre d'ACS dans l'air sanitaire._x000a_Merci" sqref="O23:P23">
      <formula1>0</formula1>
      <formula2>500</formula2>
    </dataValidation>
    <dataValidation type="list" allowBlank="1" showInputMessage="1" showErrorMessage="1" sqref="D23:F23">
      <formula1>typerapport2</formula1>
    </dataValidation>
    <dataValidation errorStyle="information" allowBlank="1" showInputMessage="1" showErrorMessage="1" error="Vérifiez SVP l'inventaire physique,_x000a__x000a_MERI" sqref="K28:K36"/>
    <dataValidation allowBlank="1" showInputMessage="1" showErrorMessage="1" prompt="SVP Saisissez le Nom du site et la date de dépôt de la commande en premier. Merci" sqref="B28:B36"/>
    <dataValidation type="date" errorStyle="warning" allowBlank="1" showInputMessage="1" showErrorMessage="1" promptTitle="Instruction" prompt="SVP Saisissez la date sous le format:_x000a_00/00/0000. exemple 15/09/2016,_x000a_Merci_x000a_" sqref="D21:H21">
      <formula1>42370</formula1>
      <formula2>44926</formula2>
    </dataValidation>
    <dataValidation errorStyle="information" allowBlank="1" showInputMessage="1" showErrorMessage="1" errorTitle="Instruction" error="Saisissez le Texte en MAJUSCULE_x000a_Exemple: CMS AGOE_x000a_Merci" promptTitle="Instruction" prompt="Saisissez le Texte en MAJUSCULE_x000a_Exemple: CMS AGOE_x000a_Merci" sqref="D19:N19"/>
    <dataValidation type="whole" allowBlank="1" showInputMessage="1" showErrorMessage="1" prompt="La valeur ne peut pas être supérieure à 89_x000a_Si tel est le cas déteminer la quantité à commander directement à la colonne M._x000a_merci" sqref="J28:J52">
      <formula1>0</formula1>
      <formula2>89</formula2>
    </dataValidation>
    <dataValidation type="whole" operator="lessThanOrEqual" allowBlank="1" showInputMessage="1" showErrorMessage="1" promptTitle="instruction" prompt="La valeur de la cellule ne peut pas être supérieure à la quantité Totale inscrite dans la colonne D._x000a_Merci de vérifier." sqref="E28:E52">
      <formula1>D28</formula1>
    </dataValidation>
  </dataValidations>
  <pageMargins left="0.21" right="0.23622047244094491" top="0.74803149606299213" bottom="0.74803149606299213" header="0.31496062992125984" footer="0.31496062992125984"/>
  <pageSetup paperSize="9" scale="40" orientation="landscape" r:id="rId1"/>
  <headerFooter alignWithMargins="0">
    <oddFooter>&amp;C&amp;"Arial,Gras"PNLS /IST, Avenue des Armées, -05 BP 424 Lomé –Togo ; Tel 22 20 94 39 Fax : 22 20 94 36    Site Web : www.pnls.tg</oddFooter>
  </headerFooter>
  <drawing r:id="rId2"/>
</worksheet>
</file>

<file path=xl/worksheets/sheet9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rgb="FF00B050"/>
  </sheetPr>
  <dimension ref="A1:AA54"/>
  <sheetViews>
    <sheetView showGridLines="0" view="pageBreakPreview" topLeftCell="A11" zoomScale="80" zoomScaleNormal="125" zoomScaleSheetLayoutView="80" workbookViewId="0">
      <pane xSplit="1" ySplit="15" topLeftCell="B26" activePane="bottomRight" state="frozen"/>
      <selection activeCell="A32" sqref="A32:XFD32"/>
      <selection pane="topRight" activeCell="A32" sqref="A32:XFD32"/>
      <selection pane="bottomLeft" activeCell="A32" sqref="A32:XFD32"/>
      <selection pane="bottomRight" activeCell="D19" sqref="D19:N19"/>
    </sheetView>
  </sheetViews>
  <sheetFormatPr baseColWidth="10" defaultColWidth="7.33203125" defaultRowHeight="13.8" x14ac:dyDescent="0.3"/>
  <cols>
    <col min="1" max="1" width="53.44140625" style="3" customWidth="1"/>
    <col min="2" max="10" width="8.109375" style="3" customWidth="1"/>
    <col min="11" max="11" width="9.88671875" style="3" customWidth="1"/>
    <col min="12" max="12" width="8.88671875" style="3" customWidth="1"/>
    <col min="13" max="13" width="8.44140625" style="3" customWidth="1"/>
    <col min="14" max="14" width="9.44140625" style="3" customWidth="1"/>
    <col min="15" max="15" width="9.5546875" style="39" customWidth="1"/>
    <col min="16" max="16" width="16.44140625" style="3" customWidth="1"/>
    <col min="17" max="17" width="2.109375" style="62" customWidth="1"/>
    <col min="18" max="18" width="7.33203125" style="306" hidden="1" customWidth="1"/>
    <col min="19" max="19" width="7.44140625" style="77" customWidth="1"/>
    <col min="20" max="20" width="10.5546875" style="77" customWidth="1"/>
    <col min="21" max="21" width="7.44140625" style="77" bestFit="1" customWidth="1"/>
    <col min="22" max="22" width="7.88671875" style="78" bestFit="1" customWidth="1"/>
    <col min="23" max="23" width="33.33203125" style="77" customWidth="1"/>
    <col min="24" max="16384" width="7.33203125" style="3"/>
  </cols>
  <sheetData>
    <row r="1" spans="1:23" ht="17.25" customHeight="1" x14ac:dyDescent="0.3">
      <c r="A1" s="549" t="s">
        <v>452</v>
      </c>
      <c r="B1" s="549"/>
      <c r="C1" s="2"/>
      <c r="D1" s="2"/>
      <c r="E1"/>
      <c r="F1"/>
      <c r="G1"/>
      <c r="H1"/>
      <c r="I1"/>
      <c r="J1"/>
      <c r="N1" s="4" t="s">
        <v>1</v>
      </c>
      <c r="O1" s="5"/>
      <c r="S1" s="69"/>
      <c r="T1" s="69"/>
      <c r="U1" s="69"/>
      <c r="V1" s="70"/>
      <c r="W1" s="69"/>
    </row>
    <row r="2" spans="1:23" ht="13.5" customHeight="1" x14ac:dyDescent="0.3">
      <c r="A2" s="1" t="s">
        <v>453</v>
      </c>
      <c r="B2" s="1"/>
      <c r="C2" s="2"/>
      <c r="D2" s="2"/>
      <c r="E2"/>
      <c r="F2"/>
      <c r="G2"/>
      <c r="H2"/>
      <c r="I2"/>
      <c r="J2"/>
      <c r="M2" s="4"/>
      <c r="N2" s="4" t="s">
        <v>3</v>
      </c>
      <c r="O2" s="5"/>
      <c r="S2" s="69"/>
      <c r="T2" s="69"/>
      <c r="U2" s="69"/>
      <c r="V2" s="70"/>
      <c r="W2" s="69"/>
    </row>
    <row r="3" spans="1:23" ht="15.6" x14ac:dyDescent="0.3">
      <c r="A3" s="549" t="s">
        <v>454</v>
      </c>
      <c r="B3" s="549"/>
      <c r="C3" s="2"/>
      <c r="D3" s="2"/>
      <c r="E3"/>
      <c r="F3"/>
      <c r="G3"/>
      <c r="H3"/>
      <c r="I3"/>
      <c r="J3"/>
      <c r="K3" s="5"/>
      <c r="L3" s="5"/>
      <c r="M3" s="5"/>
      <c r="N3" s="5"/>
      <c r="O3" s="5"/>
      <c r="S3" s="69"/>
      <c r="T3" s="69"/>
      <c r="U3" s="69"/>
      <c r="V3" s="70"/>
      <c r="W3" s="69"/>
    </row>
    <row r="4" spans="1:23" ht="33.6" customHeight="1" x14ac:dyDescent="0.3">
      <c r="A4" s="547" t="s">
        <v>455</v>
      </c>
      <c r="B4" s="548"/>
      <c r="C4" s="7"/>
      <c r="D4" s="7"/>
      <c r="E4" s="8"/>
      <c r="F4" s="8"/>
      <c r="G4" s="8"/>
      <c r="H4" s="8"/>
      <c r="I4" s="8"/>
      <c r="J4" s="8"/>
      <c r="K4" s="9"/>
      <c r="L4" s="9"/>
      <c r="M4" s="9"/>
      <c r="N4" s="9"/>
      <c r="O4" s="38"/>
      <c r="S4" s="69"/>
      <c r="T4" s="69"/>
      <c r="U4" s="69"/>
      <c r="V4" s="70"/>
      <c r="W4" s="69"/>
    </row>
    <row r="5" spans="1:23" x14ac:dyDescent="0.3">
      <c r="B5" s="9"/>
      <c r="C5" s="9"/>
      <c r="D5" s="9"/>
      <c r="E5" s="9"/>
      <c r="F5" s="9"/>
      <c r="G5" s="9"/>
      <c r="H5" s="9"/>
      <c r="I5" s="9"/>
      <c r="J5" s="9"/>
      <c r="K5" s="9"/>
      <c r="L5" s="9"/>
      <c r="M5" s="9"/>
      <c r="N5" s="9"/>
      <c r="O5" s="38"/>
      <c r="S5" s="69"/>
      <c r="T5" s="69"/>
      <c r="U5" s="69"/>
      <c r="V5" s="70"/>
      <c r="W5" s="69"/>
    </row>
    <row r="6" spans="1:23" ht="15.6" x14ac:dyDescent="0.3">
      <c r="A6" s="6" t="s">
        <v>232</v>
      </c>
      <c r="B6" s="9"/>
      <c r="C6" s="9"/>
      <c r="D6" s="9"/>
      <c r="E6" s="9"/>
      <c r="F6" s="9"/>
      <c r="G6" s="9"/>
      <c r="H6" s="9"/>
      <c r="I6" s="9"/>
      <c r="J6" s="9"/>
      <c r="K6" s="9"/>
      <c r="L6" s="9"/>
      <c r="M6" s="9"/>
      <c r="N6" s="9"/>
      <c r="O6" s="38"/>
      <c r="S6" s="69"/>
      <c r="T6" s="69"/>
      <c r="U6" s="69"/>
      <c r="V6" s="70"/>
      <c r="W6" s="69"/>
    </row>
    <row r="7" spans="1:23" x14ac:dyDescent="0.3">
      <c r="A7" s="10"/>
      <c r="B7" s="9"/>
      <c r="C7" s="9"/>
      <c r="D7" s="9"/>
      <c r="E7" s="9"/>
      <c r="F7" s="9"/>
      <c r="G7" s="9"/>
      <c r="H7" s="9"/>
      <c r="I7" s="9"/>
      <c r="J7" s="9"/>
      <c r="K7" s="9"/>
      <c r="L7" s="9"/>
      <c r="M7" s="9"/>
      <c r="N7" s="9"/>
      <c r="O7" s="38"/>
      <c r="S7" s="69"/>
      <c r="T7" s="69"/>
      <c r="U7" s="69"/>
      <c r="V7" s="70"/>
      <c r="W7" s="69"/>
    </row>
    <row r="8" spans="1:23" x14ac:dyDescent="0.3">
      <c r="A8" s="10"/>
      <c r="B8" s="9"/>
      <c r="C8" s="9"/>
      <c r="D8" s="9"/>
      <c r="E8" s="9"/>
      <c r="F8" s="9"/>
      <c r="G8" s="9"/>
      <c r="H8" s="9"/>
      <c r="I8" s="9"/>
      <c r="J8" s="9"/>
      <c r="K8" s="9"/>
      <c r="L8" s="9"/>
      <c r="M8" s="9"/>
      <c r="N8" s="9"/>
      <c r="O8" s="38"/>
      <c r="S8" s="69"/>
      <c r="T8" s="69"/>
      <c r="U8" s="69"/>
      <c r="V8" s="70"/>
      <c r="W8" s="69"/>
    </row>
    <row r="9" spans="1:23" x14ac:dyDescent="0.3">
      <c r="A9" s="10"/>
      <c r="B9" s="9"/>
      <c r="C9" s="9"/>
      <c r="D9" s="9"/>
      <c r="E9" s="9"/>
      <c r="F9" s="9"/>
      <c r="G9" s="9"/>
      <c r="H9" s="9"/>
      <c r="I9" s="9"/>
      <c r="J9" s="9"/>
      <c r="K9" s="9"/>
      <c r="L9" s="9"/>
      <c r="M9" s="9"/>
      <c r="N9" s="9"/>
      <c r="O9" s="38"/>
      <c r="S9" s="69"/>
      <c r="T9" s="69"/>
      <c r="U9" s="69"/>
      <c r="V9" s="70"/>
      <c r="W9" s="69"/>
    </row>
    <row r="10" spans="1:23" x14ac:dyDescent="0.3">
      <c r="S10" s="69"/>
      <c r="T10" s="69"/>
      <c r="U10" s="69"/>
      <c r="V10" s="70"/>
      <c r="W10" s="69"/>
    </row>
    <row r="11" spans="1:23" ht="19.5" customHeight="1" x14ac:dyDescent="0.3">
      <c r="A11" s="555" t="s">
        <v>263</v>
      </c>
      <c r="B11" s="555"/>
      <c r="C11" s="555"/>
      <c r="D11" s="555"/>
      <c r="E11" s="555"/>
      <c r="F11" s="555"/>
      <c r="G11" s="555"/>
      <c r="H11" s="555"/>
      <c r="I11" s="555"/>
      <c r="J11" s="555"/>
      <c r="K11" s="555"/>
      <c r="L11" s="555"/>
      <c r="M11" s="555"/>
      <c r="N11" s="555"/>
      <c r="O11" s="555"/>
      <c r="P11" s="40"/>
      <c r="S11" s="69"/>
      <c r="T11" s="69"/>
      <c r="U11" s="69"/>
      <c r="V11" s="70"/>
      <c r="W11" s="69"/>
    </row>
    <row r="12" spans="1:23" ht="1.5" customHeight="1" thickBot="1" x14ac:dyDescent="0.35">
      <c r="A12" s="11"/>
      <c r="B12" s="11"/>
      <c r="C12" s="11"/>
      <c r="D12" s="11"/>
      <c r="E12" s="11"/>
      <c r="F12" s="11"/>
      <c r="G12" s="11"/>
      <c r="H12" s="11"/>
      <c r="I12" s="11"/>
      <c r="J12" s="11"/>
      <c r="K12" s="11"/>
      <c r="L12" s="11"/>
      <c r="M12" s="11"/>
      <c r="N12" s="11"/>
      <c r="O12" s="11"/>
      <c r="S12" s="69"/>
      <c r="T12" s="69"/>
      <c r="U12" s="69"/>
      <c r="V12" s="70"/>
      <c r="W12" s="69"/>
    </row>
    <row r="13" spans="1:23" s="42" customFormat="1" ht="20.25" hidden="1" customHeight="1" thickBot="1" x14ac:dyDescent="0.35">
      <c r="A13" s="434" t="s">
        <v>5</v>
      </c>
      <c r="B13" s="556">
        <f>'Info District'!G11</f>
        <v>2025</v>
      </c>
      <c r="C13" s="557"/>
      <c r="E13" s="550"/>
      <c r="F13" s="550"/>
      <c r="G13" s="550"/>
      <c r="H13" s="550"/>
      <c r="I13" s="550"/>
      <c r="J13" s="554"/>
      <c r="Q13" s="63"/>
      <c r="R13" s="307"/>
      <c r="S13" s="71"/>
      <c r="T13" s="71"/>
      <c r="U13" s="71"/>
      <c r="V13" s="72"/>
      <c r="W13" s="71"/>
    </row>
    <row r="14" spans="1:23" s="42" customFormat="1" ht="7.5" hidden="1" customHeight="1" thickBot="1" x14ac:dyDescent="0.35">
      <c r="A14" s="434"/>
      <c r="B14" s="13"/>
      <c r="C14" s="13"/>
      <c r="D14" s="13"/>
      <c r="O14" s="15"/>
      <c r="Q14" s="63"/>
      <c r="R14" s="307"/>
      <c r="S14" s="71"/>
      <c r="T14" s="71"/>
      <c r="U14" s="71"/>
      <c r="V14" s="72"/>
      <c r="W14" s="71"/>
    </row>
    <row r="15" spans="1:23" s="42" customFormat="1" ht="16.5" hidden="1" customHeight="1" thickBot="1" x14ac:dyDescent="0.35">
      <c r="A15" s="434" t="s">
        <v>7</v>
      </c>
      <c r="B15" s="558" t="str">
        <f>'Info District'!G12</f>
        <v>PLATEAUX</v>
      </c>
      <c r="C15" s="559"/>
      <c r="D15" s="550" t="s">
        <v>8</v>
      </c>
      <c r="E15" s="550"/>
      <c r="F15" s="550"/>
      <c r="G15" s="551" t="str">
        <f>'Info District'!G13</f>
        <v>Agou</v>
      </c>
      <c r="H15" s="552"/>
      <c r="I15" s="553"/>
      <c r="L15" s="11"/>
      <c r="M15" s="11"/>
      <c r="N15" s="11"/>
      <c r="O15" s="11"/>
      <c r="P15" s="11"/>
      <c r="Q15" s="63"/>
      <c r="R15" s="307"/>
      <c r="S15" s="71"/>
      <c r="T15" s="71"/>
      <c r="U15" s="71"/>
      <c r="V15" s="73"/>
      <c r="W15" s="71"/>
    </row>
    <row r="16" spans="1:23" s="42" customFormat="1" ht="3.75" hidden="1" customHeight="1" thickBot="1" x14ac:dyDescent="0.35">
      <c r="A16" s="139"/>
      <c r="B16" s="15"/>
      <c r="C16" s="15"/>
      <c r="D16" s="15"/>
      <c r="E16" s="15"/>
      <c r="K16" s="15"/>
      <c r="L16" s="15"/>
      <c r="M16" s="15"/>
      <c r="O16" s="15"/>
      <c r="Q16" s="63"/>
      <c r="R16" s="307"/>
      <c r="S16" s="71"/>
      <c r="T16" s="71"/>
      <c r="U16" s="71"/>
      <c r="V16" s="72"/>
      <c r="W16" s="71"/>
    </row>
    <row r="17" spans="1:27" s="42" customFormat="1" ht="18" hidden="1" customHeight="1" thickBot="1" x14ac:dyDescent="0.35">
      <c r="A17" s="434" t="s">
        <v>9</v>
      </c>
      <c r="B17" s="556" t="str">
        <f>'Info District'!G17</f>
        <v>Avril à Juin 2025</v>
      </c>
      <c r="C17" s="560"/>
      <c r="D17" s="560"/>
      <c r="E17" s="557"/>
      <c r="G17" s="550" t="s">
        <v>11</v>
      </c>
      <c r="H17" s="550"/>
      <c r="I17" s="550"/>
      <c r="J17" s="550"/>
      <c r="K17" s="554"/>
      <c r="L17" s="551" t="str">
        <f>'Info District'!G18</f>
        <v>Juillet à Septembre 2025</v>
      </c>
      <c r="M17" s="552"/>
      <c r="N17" s="552"/>
      <c r="O17" s="552"/>
      <c r="P17" s="553"/>
      <c r="Q17" s="63"/>
      <c r="R17" s="307"/>
      <c r="S17" s="71"/>
      <c r="T17" s="71"/>
      <c r="U17" s="71"/>
      <c r="V17" s="72"/>
      <c r="W17" s="71"/>
    </row>
    <row r="18" spans="1:27" s="9" customFormat="1" ht="2.25" hidden="1" customHeight="1" thickBot="1" x14ac:dyDescent="0.3">
      <c r="B18" s="43"/>
      <c r="C18" s="43"/>
      <c r="D18" s="43"/>
      <c r="E18" s="44"/>
      <c r="F18" s="43"/>
      <c r="G18" s="45"/>
      <c r="H18" s="45"/>
      <c r="I18" s="45"/>
      <c r="J18" s="45"/>
      <c r="K18" s="45"/>
      <c r="L18" s="45"/>
      <c r="M18" s="45"/>
      <c r="O18" s="38"/>
      <c r="Q18" s="64"/>
      <c r="R18" s="308"/>
      <c r="S18" s="74"/>
      <c r="T18" s="74"/>
      <c r="U18" s="74"/>
      <c r="V18" s="75"/>
      <c r="W18" s="74"/>
    </row>
    <row r="19" spans="1:27" s="9" customFormat="1" ht="21" customHeight="1" thickBot="1" x14ac:dyDescent="0.35">
      <c r="A19" s="532" t="s">
        <v>12</v>
      </c>
      <c r="B19" s="532"/>
      <c r="C19" s="533"/>
      <c r="D19" s="538"/>
      <c r="E19" s="539"/>
      <c r="F19" s="539"/>
      <c r="G19" s="539"/>
      <c r="H19" s="539"/>
      <c r="I19" s="539"/>
      <c r="J19" s="539"/>
      <c r="K19" s="539"/>
      <c r="L19" s="539"/>
      <c r="M19" s="539"/>
      <c r="N19" s="540"/>
      <c r="O19" s="11"/>
      <c r="P19" s="241" t="str">
        <f>'Info District'!H17</f>
        <v>T2</v>
      </c>
      <c r="Q19" s="65"/>
      <c r="R19" s="309"/>
      <c r="S19" s="535" t="s">
        <v>96</v>
      </c>
      <c r="T19" s="536"/>
      <c r="U19" s="536"/>
      <c r="V19" s="536"/>
      <c r="W19" s="537"/>
    </row>
    <row r="20" spans="1:27" s="9" customFormat="1" ht="4.5" customHeight="1" thickBot="1" x14ac:dyDescent="0.35">
      <c r="A20" s="12"/>
      <c r="B20" s="12"/>
      <c r="C20" s="12"/>
      <c r="D20" s="12"/>
      <c r="E20" s="12"/>
      <c r="F20" s="12"/>
      <c r="G20" s="13"/>
      <c r="H20" s="13"/>
      <c r="I20" s="13"/>
      <c r="J20" s="13"/>
      <c r="K20" s="13"/>
      <c r="L20" s="14"/>
      <c r="M20" s="14"/>
      <c r="N20" s="14"/>
      <c r="O20" s="14"/>
      <c r="Q20" s="64"/>
      <c r="R20" s="308"/>
      <c r="S20" s="146"/>
      <c r="T20" s="74"/>
      <c r="U20" s="74"/>
      <c r="V20" s="76"/>
      <c r="W20" s="147"/>
    </row>
    <row r="21" spans="1:27" s="9" customFormat="1" ht="32.25" customHeight="1" thickBot="1" x14ac:dyDescent="0.35">
      <c r="A21" s="532" t="s">
        <v>240</v>
      </c>
      <c r="B21" s="532"/>
      <c r="C21" s="533"/>
      <c r="D21" s="543" t="s">
        <v>264</v>
      </c>
      <c r="E21" s="544"/>
      <c r="F21" s="545"/>
      <c r="G21" s="534" t="s">
        <v>6</v>
      </c>
      <c r="H21" s="534"/>
      <c r="I21" s="534"/>
      <c r="J21" s="534"/>
      <c r="K21" s="534"/>
      <c r="L21" s="546"/>
      <c r="M21" s="539"/>
      <c r="N21" s="539"/>
      <c r="O21" s="539"/>
      <c r="P21" s="540"/>
      <c r="Q21" s="64"/>
      <c r="R21" s="308"/>
      <c r="S21" s="146"/>
      <c r="T21" s="74"/>
      <c r="U21" s="74"/>
      <c r="V21" s="76"/>
      <c r="W21" s="147"/>
    </row>
    <row r="22" spans="1:27" s="9" customFormat="1" ht="6" customHeight="1" x14ac:dyDescent="0.3">
      <c r="A22" s="12"/>
      <c r="B22" s="12"/>
      <c r="C22" s="12"/>
      <c r="D22" s="12"/>
      <c r="E22" s="12"/>
      <c r="F22" s="12"/>
      <c r="G22" s="534"/>
      <c r="H22" s="534"/>
      <c r="I22" s="534"/>
      <c r="J22" s="534"/>
      <c r="K22" s="534"/>
      <c r="L22" s="14"/>
      <c r="M22" s="14"/>
      <c r="N22" s="14"/>
      <c r="O22" s="14"/>
      <c r="Q22" s="64"/>
      <c r="R22" s="308"/>
      <c r="S22" s="146"/>
      <c r="T22" s="74"/>
      <c r="U22" s="74"/>
      <c r="V22" s="76"/>
      <c r="W22" s="147"/>
    </row>
    <row r="23" spans="1:27" s="9" customFormat="1" ht="3.75" customHeight="1" thickBot="1" x14ac:dyDescent="0.35">
      <c r="A23" s="12"/>
      <c r="B23" s="12"/>
      <c r="C23" s="12"/>
      <c r="D23" s="12"/>
      <c r="E23" s="12"/>
      <c r="F23" s="12"/>
      <c r="G23" s="13"/>
      <c r="H23" s="13"/>
      <c r="I23" s="13"/>
      <c r="J23" s="13"/>
      <c r="K23" s="13"/>
      <c r="L23" s="14"/>
      <c r="M23" s="14"/>
      <c r="N23" s="14"/>
      <c r="O23" s="14"/>
      <c r="Q23" s="64"/>
      <c r="R23" s="308"/>
      <c r="S23" s="146"/>
      <c r="T23" s="74"/>
      <c r="U23" s="74"/>
      <c r="V23" s="76"/>
      <c r="W23" s="147"/>
    </row>
    <row r="24" spans="1:27" ht="76.5" customHeight="1" thickBot="1" x14ac:dyDescent="0.35">
      <c r="A24" s="541" t="s">
        <v>13</v>
      </c>
      <c r="B24" s="16" t="s">
        <v>14</v>
      </c>
      <c r="C24" s="108" t="s">
        <v>15</v>
      </c>
      <c r="D24" s="118" t="s">
        <v>16</v>
      </c>
      <c r="E24" s="117" t="s">
        <v>17</v>
      </c>
      <c r="F24" s="351" t="s">
        <v>18</v>
      </c>
      <c r="G24" s="16" t="s">
        <v>233</v>
      </c>
      <c r="H24" s="16" t="s">
        <v>234</v>
      </c>
      <c r="I24" s="16" t="s">
        <v>19</v>
      </c>
      <c r="J24" s="16" t="s">
        <v>20</v>
      </c>
      <c r="K24" s="108" t="s">
        <v>21</v>
      </c>
      <c r="L24" s="136" t="s">
        <v>22</v>
      </c>
      <c r="M24" s="137" t="s">
        <v>236</v>
      </c>
      <c r="N24" s="138" t="s">
        <v>23</v>
      </c>
      <c r="O24" s="109" t="s">
        <v>39</v>
      </c>
      <c r="P24" s="16" t="s">
        <v>40</v>
      </c>
      <c r="S24" s="148" t="s">
        <v>237</v>
      </c>
      <c r="T24" s="140" t="s">
        <v>93</v>
      </c>
      <c r="U24" s="140" t="s">
        <v>239</v>
      </c>
      <c r="V24" s="140" t="s">
        <v>238</v>
      </c>
      <c r="W24" s="149" t="s">
        <v>97</v>
      </c>
    </row>
    <row r="25" spans="1:27" s="47" customFormat="1" ht="31.2" customHeight="1" x14ac:dyDescent="0.3">
      <c r="A25" s="542"/>
      <c r="B25" s="46" t="s">
        <v>24</v>
      </c>
      <c r="C25" s="46" t="s">
        <v>25</v>
      </c>
      <c r="D25" s="112" t="s">
        <v>26</v>
      </c>
      <c r="E25" s="46" t="s">
        <v>27</v>
      </c>
      <c r="F25" s="46"/>
      <c r="G25" s="46" t="s">
        <v>28</v>
      </c>
      <c r="H25" s="46"/>
      <c r="I25" s="46" t="s">
        <v>29</v>
      </c>
      <c r="J25" s="46"/>
      <c r="K25" s="131" t="s">
        <v>235</v>
      </c>
      <c r="L25" s="133"/>
      <c r="M25" s="134"/>
      <c r="N25" s="135"/>
      <c r="O25" s="132" t="s">
        <v>30</v>
      </c>
      <c r="P25" s="46"/>
      <c r="Q25" s="66"/>
      <c r="R25" s="310"/>
      <c r="S25" s="150"/>
      <c r="T25" s="67" t="s">
        <v>94</v>
      </c>
      <c r="U25" s="67" t="s">
        <v>95</v>
      </c>
      <c r="V25" s="94"/>
      <c r="W25" s="151" t="str">
        <f>IF(J26&lt;=0,"",IF(J26=90,$X$26))</f>
        <v/>
      </c>
      <c r="X25" s="37" t="s">
        <v>98</v>
      </c>
    </row>
    <row r="26" spans="1:27" ht="31.2" customHeight="1" x14ac:dyDescent="0.3">
      <c r="A26" s="322" t="str">
        <f>CDT!B26</f>
        <v>Artéméther-Luméfantrine 6cp (AL)</v>
      </c>
      <c r="B26" s="247"/>
      <c r="C26" s="248"/>
      <c r="D26" s="302" t="str">
        <f>IF(B26&lt;&gt;"",B26+C26,"")</f>
        <v/>
      </c>
      <c r="E26" s="249"/>
      <c r="F26" s="247"/>
      <c r="G26" s="247"/>
      <c r="H26" s="247"/>
      <c r="I26" s="247"/>
      <c r="J26" s="247"/>
      <c r="K26" s="248"/>
      <c r="L26" s="431" t="str">
        <f>IF(B26&lt;&gt;"",IF(J26=0,E26,((E26*90)/(90-J26))),"0")</f>
        <v>0</v>
      </c>
      <c r="M26" s="428" t="str">
        <f>IF(B26&lt;&gt;"",((E26/S26)*30),"0")</f>
        <v>0</v>
      </c>
      <c r="N26" s="250" t="str">
        <f>IF(B26&lt;&gt;"",IF(J26=0,((E26+L26)-K26),((M26*6)-K26)),"0")</f>
        <v>0</v>
      </c>
      <c r="O26" s="251"/>
      <c r="P26" s="313"/>
      <c r="R26" s="312">
        <f>+L26+N26</f>
        <v>0</v>
      </c>
      <c r="S26" s="152">
        <f>(90-J26)</f>
        <v>90</v>
      </c>
      <c r="T26" s="68" t="e">
        <f t="shared" ref="T26:T47" si="0">D26-(E26+G26+I26+H26)</f>
        <v>#VALUE!</v>
      </c>
      <c r="U26" s="68" t="e">
        <f>K26-T26</f>
        <v>#VALUE!</v>
      </c>
      <c r="V26" s="95">
        <v>6</v>
      </c>
      <c r="W26" s="153" t="e">
        <f t="shared" ref="W26:W50" si="1">IF(U26=0,"",$X$25)</f>
        <v>#VALUE!</v>
      </c>
      <c r="X26" s="37" t="s">
        <v>203</v>
      </c>
      <c r="Y26" s="107">
        <f>+O26</f>
        <v>0</v>
      </c>
    </row>
    <row r="27" spans="1:27" ht="31.2" customHeight="1" x14ac:dyDescent="0.3">
      <c r="A27" s="322" t="str">
        <f>CDT!B27</f>
        <v>Artéméther-Luméfantrine 12cp (AL)</v>
      </c>
      <c r="B27" s="247"/>
      <c r="C27" s="248"/>
      <c r="D27" s="302" t="str">
        <f t="shared" ref="D27" si="2">IF(B27&lt;&gt;"",B27+C27,"")</f>
        <v/>
      </c>
      <c r="E27" s="249"/>
      <c r="F27" s="247"/>
      <c r="G27" s="247"/>
      <c r="H27" s="247"/>
      <c r="I27" s="247"/>
      <c r="J27" s="247"/>
      <c r="K27" s="248"/>
      <c r="L27" s="431" t="str">
        <f t="shared" ref="L27:L49" si="3">IF(B27&lt;&gt;"",IF(J27=0,E27,((E27*90)/(90-J27))),"0")</f>
        <v>0</v>
      </c>
      <c r="M27" s="428" t="str">
        <f t="shared" ref="M27:M49" si="4">IF(B27&lt;&gt;"",((E27/S27)*30),"0")</f>
        <v>0</v>
      </c>
      <c r="N27" s="250" t="str">
        <f t="shared" ref="N27:N49" si="5">IF(B27&lt;&gt;"",IF(J27=0,((E27+L27)-K27),((M27*6)-K27)),"0")</f>
        <v>0</v>
      </c>
      <c r="O27" s="251"/>
      <c r="P27" s="247"/>
      <c r="R27" s="312">
        <f t="shared" ref="R27:R49" si="6">+L27+N27</f>
        <v>0</v>
      </c>
      <c r="S27" s="152">
        <f t="shared" ref="S27:S49" si="7">(90-J27)</f>
        <v>90</v>
      </c>
      <c r="T27" s="68" t="e">
        <f t="shared" si="0"/>
        <v>#VALUE!</v>
      </c>
      <c r="U27" s="68" t="e">
        <f t="shared" ref="U27:U49" si="8">K27-T27</f>
        <v>#VALUE!</v>
      </c>
      <c r="V27" s="95">
        <v>12</v>
      </c>
      <c r="W27" s="153" t="e">
        <f t="shared" si="1"/>
        <v>#VALUE!</v>
      </c>
      <c r="Y27" s="107">
        <f t="shared" ref="Y27:Y48" si="9">+O27</f>
        <v>0</v>
      </c>
    </row>
    <row r="28" spans="1:27" ht="31.2" customHeight="1" x14ac:dyDescent="0.3">
      <c r="A28" s="322" t="str">
        <f>CDT!B28</f>
        <v>Artéméther-Luméfantrine 18cp (AL)</v>
      </c>
      <c r="B28" s="247"/>
      <c r="C28" s="248"/>
      <c r="D28" s="302" t="str">
        <f>IF(B28&lt;&gt;"",B28+C28,"")</f>
        <v/>
      </c>
      <c r="E28" s="249"/>
      <c r="F28" s="247"/>
      <c r="G28" s="247"/>
      <c r="H28" s="247"/>
      <c r="I28" s="247"/>
      <c r="J28" s="247"/>
      <c r="K28" s="248"/>
      <c r="L28" s="431" t="str">
        <f t="shared" si="3"/>
        <v>0</v>
      </c>
      <c r="M28" s="428" t="str">
        <f t="shared" si="4"/>
        <v>0</v>
      </c>
      <c r="N28" s="250" t="str">
        <f t="shared" si="5"/>
        <v>0</v>
      </c>
      <c r="O28" s="251"/>
      <c r="P28" s="247"/>
      <c r="R28" s="312">
        <f t="shared" si="6"/>
        <v>0</v>
      </c>
      <c r="S28" s="152">
        <f t="shared" si="7"/>
        <v>90</v>
      </c>
      <c r="T28" s="68" t="e">
        <f t="shared" si="0"/>
        <v>#VALUE!</v>
      </c>
      <c r="U28" s="68" t="e">
        <f t="shared" si="8"/>
        <v>#VALUE!</v>
      </c>
      <c r="V28" s="95">
        <v>18</v>
      </c>
      <c r="W28" s="153" t="e">
        <f t="shared" si="1"/>
        <v>#VALUE!</v>
      </c>
      <c r="Y28" s="107">
        <f t="shared" si="9"/>
        <v>0</v>
      </c>
    </row>
    <row r="29" spans="1:27" ht="31.2" customHeight="1" x14ac:dyDescent="0.3">
      <c r="A29" s="322" t="str">
        <f>CDT!B29</f>
        <v>Artéméther-Luméfantrine 24cp (AL)</v>
      </c>
      <c r="B29" s="247"/>
      <c r="C29" s="248"/>
      <c r="D29" s="302" t="str">
        <f>IF(B29&lt;&gt;"",B29+C29,"")</f>
        <v/>
      </c>
      <c r="E29" s="249"/>
      <c r="F29" s="247"/>
      <c r="G29" s="247"/>
      <c r="H29" s="247"/>
      <c r="I29" s="247"/>
      <c r="J29" s="247"/>
      <c r="K29" s="248"/>
      <c r="L29" s="431" t="str">
        <f t="shared" si="3"/>
        <v>0</v>
      </c>
      <c r="M29" s="428" t="str">
        <f t="shared" si="4"/>
        <v>0</v>
      </c>
      <c r="N29" s="250" t="str">
        <f t="shared" si="5"/>
        <v>0</v>
      </c>
      <c r="O29" s="251"/>
      <c r="P29" s="247"/>
      <c r="R29" s="312">
        <f t="shared" si="6"/>
        <v>0</v>
      </c>
      <c r="S29" s="152">
        <f t="shared" si="7"/>
        <v>90</v>
      </c>
      <c r="T29" s="68" t="e">
        <f t="shared" si="0"/>
        <v>#VALUE!</v>
      </c>
      <c r="U29" s="68" t="e">
        <f t="shared" si="8"/>
        <v>#VALUE!</v>
      </c>
      <c r="V29" s="95">
        <v>24</v>
      </c>
      <c r="W29" s="153" t="e">
        <f t="shared" si="1"/>
        <v>#VALUE!</v>
      </c>
      <c r="Y29" s="107">
        <f t="shared" si="9"/>
        <v>0</v>
      </c>
    </row>
    <row r="30" spans="1:27" ht="31.2" customHeight="1" x14ac:dyDescent="0.3">
      <c r="A30" s="322" t="str">
        <f>CDT!B30</f>
        <v>Artéméther injectable 40 mg</v>
      </c>
      <c r="B30" s="247"/>
      <c r="C30" s="248"/>
      <c r="D30" s="302" t="str">
        <f t="shared" ref="D30:D49" si="10">IF(B30&lt;&gt;"",B30+C30,"")</f>
        <v/>
      </c>
      <c r="E30" s="249"/>
      <c r="F30" s="247"/>
      <c r="G30" s="247"/>
      <c r="H30" s="247"/>
      <c r="I30" s="247"/>
      <c r="J30" s="247"/>
      <c r="K30" s="248"/>
      <c r="L30" s="431" t="str">
        <f t="shared" si="3"/>
        <v>0</v>
      </c>
      <c r="M30" s="428" t="str">
        <f t="shared" si="4"/>
        <v>0</v>
      </c>
      <c r="N30" s="250" t="str">
        <f t="shared" si="5"/>
        <v>0</v>
      </c>
      <c r="O30" s="251"/>
      <c r="P30" s="247"/>
      <c r="R30" s="312">
        <f t="shared" si="6"/>
        <v>0</v>
      </c>
      <c r="S30" s="152">
        <f t="shared" si="7"/>
        <v>90</v>
      </c>
      <c r="T30" s="68" t="e">
        <f t="shared" si="0"/>
        <v>#VALUE!</v>
      </c>
      <c r="U30" s="68" t="e">
        <f t="shared" si="8"/>
        <v>#VALUE!</v>
      </c>
      <c r="V30" s="95">
        <v>1</v>
      </c>
      <c r="W30" s="153" t="e">
        <f t="shared" si="1"/>
        <v>#VALUE!</v>
      </c>
      <c r="Y30" s="107">
        <f t="shared" si="9"/>
        <v>0</v>
      </c>
    </row>
    <row r="31" spans="1:27" ht="34.5" customHeight="1" x14ac:dyDescent="0.3">
      <c r="A31" s="322" t="str">
        <f>CDT!B31</f>
        <v>Artéméther injectable 80 mg</v>
      </c>
      <c r="B31" s="247"/>
      <c r="C31" s="248"/>
      <c r="D31" s="302" t="str">
        <f t="shared" si="10"/>
        <v/>
      </c>
      <c r="E31" s="249"/>
      <c r="F31" s="247"/>
      <c r="G31" s="247"/>
      <c r="H31" s="247"/>
      <c r="I31" s="247"/>
      <c r="J31" s="247"/>
      <c r="K31" s="248"/>
      <c r="L31" s="431" t="str">
        <f t="shared" si="3"/>
        <v>0</v>
      </c>
      <c r="M31" s="428" t="str">
        <f t="shared" si="4"/>
        <v>0</v>
      </c>
      <c r="N31" s="250" t="str">
        <f t="shared" si="5"/>
        <v>0</v>
      </c>
      <c r="O31" s="251"/>
      <c r="P31" s="247"/>
      <c r="R31" s="312">
        <f t="shared" si="6"/>
        <v>0</v>
      </c>
      <c r="S31" s="152">
        <f t="shared" si="7"/>
        <v>90</v>
      </c>
      <c r="T31" s="68" t="e">
        <f t="shared" si="0"/>
        <v>#VALUE!</v>
      </c>
      <c r="U31" s="68" t="e">
        <f t="shared" si="8"/>
        <v>#VALUE!</v>
      </c>
      <c r="V31" s="95">
        <v>1</v>
      </c>
      <c r="W31" s="153" t="e">
        <f t="shared" si="1"/>
        <v>#VALUE!</v>
      </c>
      <c r="Y31" s="107">
        <f t="shared" si="9"/>
        <v>0</v>
      </c>
    </row>
    <row r="32" spans="1:27" ht="34.5" customHeight="1" x14ac:dyDescent="0.3">
      <c r="A32" s="435" t="str">
        <f>CDT!B32</f>
        <v>Artésunate injectable 60 mg</v>
      </c>
      <c r="B32" s="247"/>
      <c r="C32" s="248"/>
      <c r="D32" s="302" t="str">
        <f t="shared" si="10"/>
        <v/>
      </c>
      <c r="E32" s="249"/>
      <c r="F32" s="247"/>
      <c r="G32" s="247"/>
      <c r="H32" s="247"/>
      <c r="I32" s="247"/>
      <c r="J32" s="247"/>
      <c r="K32" s="248"/>
      <c r="L32" s="438" t="str">
        <f t="shared" si="3"/>
        <v>0</v>
      </c>
      <c r="M32" s="314" t="str">
        <f>IF(B32&lt;&gt;"",((E32/S32:S32)*30),"0")</f>
        <v>0</v>
      </c>
      <c r="N32" s="432" t="str">
        <f>IF(B32&lt;&gt;"",IF(J32=0,AA32,IF(J32&gt;0,((M32/30)*J32)+AA32)),"0")</f>
        <v>0</v>
      </c>
      <c r="O32" s="433"/>
      <c r="P32" s="247"/>
      <c r="R32" s="312">
        <f t="shared" si="6"/>
        <v>0</v>
      </c>
      <c r="S32" s="429">
        <f t="shared" si="7"/>
        <v>90</v>
      </c>
      <c r="T32" s="436" t="e">
        <f>D32-(E32+G32+I32+H32)</f>
        <v>#VALUE!</v>
      </c>
      <c r="U32" s="436" t="e">
        <f t="shared" si="8"/>
        <v>#VALUE!</v>
      </c>
      <c r="V32" s="430">
        <v>1</v>
      </c>
      <c r="W32" s="437" t="e">
        <f t="shared" si="1"/>
        <v>#VALUE!</v>
      </c>
      <c r="Y32" s="107">
        <f t="shared" si="9"/>
        <v>0</v>
      </c>
      <c r="AA32" s="3">
        <f>((F32*10)+L32-K32)</f>
        <v>0</v>
      </c>
    </row>
    <row r="33" spans="1:25" ht="34.5" customHeight="1" x14ac:dyDescent="0.3">
      <c r="A33" s="322" t="str">
        <f>CDT!B33</f>
        <v xml:space="preserve"> Sulfadoxine Pyriméthamine:  (SP)</v>
      </c>
      <c r="B33" s="247"/>
      <c r="C33" s="248"/>
      <c r="D33" s="302" t="str">
        <f t="shared" si="10"/>
        <v/>
      </c>
      <c r="E33" s="249"/>
      <c r="F33" s="247"/>
      <c r="G33" s="247"/>
      <c r="H33" s="247"/>
      <c r="I33" s="247"/>
      <c r="J33" s="247"/>
      <c r="K33" s="248"/>
      <c r="L33" s="431" t="str">
        <f t="shared" si="3"/>
        <v>0</v>
      </c>
      <c r="M33" s="428" t="str">
        <f t="shared" si="4"/>
        <v>0</v>
      </c>
      <c r="N33" s="250" t="str">
        <f t="shared" si="5"/>
        <v>0</v>
      </c>
      <c r="O33" s="251"/>
      <c r="P33" s="247"/>
      <c r="R33" s="312">
        <f t="shared" si="6"/>
        <v>0</v>
      </c>
      <c r="S33" s="152">
        <f t="shared" si="7"/>
        <v>90</v>
      </c>
      <c r="T33" s="68" t="e">
        <f t="shared" si="0"/>
        <v>#VALUE!</v>
      </c>
      <c r="U33" s="68" t="e">
        <f t="shared" si="8"/>
        <v>#VALUE!</v>
      </c>
      <c r="V33" s="95">
        <v>3</v>
      </c>
      <c r="W33" s="153" t="e">
        <f t="shared" si="1"/>
        <v>#VALUE!</v>
      </c>
      <c r="Y33" s="107">
        <f t="shared" si="9"/>
        <v>0</v>
      </c>
    </row>
    <row r="34" spans="1:25" ht="34.5" customHeight="1" x14ac:dyDescent="0.3">
      <c r="A34" s="322" t="str">
        <f>CDT!B34</f>
        <v>Test de Diagnostic Rapide  : (TDR)</v>
      </c>
      <c r="B34" s="247"/>
      <c r="C34" s="248"/>
      <c r="D34" s="302" t="str">
        <f t="shared" si="10"/>
        <v/>
      </c>
      <c r="E34" s="247"/>
      <c r="F34" s="248"/>
      <c r="G34" s="247"/>
      <c r="H34" s="247"/>
      <c r="I34" s="247"/>
      <c r="J34" s="247"/>
      <c r="K34" s="248"/>
      <c r="L34" s="431" t="str">
        <f t="shared" si="3"/>
        <v>0</v>
      </c>
      <c r="M34" s="428" t="str">
        <f t="shared" si="4"/>
        <v>0</v>
      </c>
      <c r="N34" s="250" t="str">
        <f t="shared" si="5"/>
        <v>0</v>
      </c>
      <c r="O34" s="251"/>
      <c r="P34" s="247"/>
      <c r="R34" s="312">
        <f t="shared" si="6"/>
        <v>0</v>
      </c>
      <c r="S34" s="152">
        <f t="shared" si="7"/>
        <v>90</v>
      </c>
      <c r="T34" s="68" t="e">
        <f t="shared" si="0"/>
        <v>#VALUE!</v>
      </c>
      <c r="U34" s="68" t="e">
        <f t="shared" si="8"/>
        <v>#VALUE!</v>
      </c>
      <c r="V34" s="95">
        <v>1</v>
      </c>
      <c r="W34" s="153" t="e">
        <f>IF(U34=0,"",$X$25)</f>
        <v>#VALUE!</v>
      </c>
      <c r="Y34" s="107">
        <f t="shared" si="9"/>
        <v>0</v>
      </c>
    </row>
    <row r="35" spans="1:25" ht="34.5" customHeight="1" x14ac:dyDescent="0.3">
      <c r="A35" s="322" t="str">
        <f>CDT!B35</f>
        <v>Moustiquaire à Imprégnation Durable: (MID)</v>
      </c>
      <c r="B35" s="247"/>
      <c r="C35" s="248"/>
      <c r="D35" s="302" t="str">
        <f t="shared" si="10"/>
        <v/>
      </c>
      <c r="E35" s="247"/>
      <c r="F35" s="248"/>
      <c r="G35" s="247"/>
      <c r="H35" s="247"/>
      <c r="I35" s="247"/>
      <c r="J35" s="247"/>
      <c r="K35" s="248"/>
      <c r="L35" s="431" t="str">
        <f t="shared" si="3"/>
        <v>0</v>
      </c>
      <c r="M35" s="428" t="str">
        <f t="shared" si="4"/>
        <v>0</v>
      </c>
      <c r="N35" s="250" t="str">
        <f t="shared" si="5"/>
        <v>0</v>
      </c>
      <c r="O35" s="251"/>
      <c r="P35" s="247"/>
      <c r="R35" s="312">
        <f t="shared" si="6"/>
        <v>0</v>
      </c>
      <c r="S35" s="152">
        <f t="shared" si="7"/>
        <v>90</v>
      </c>
      <c r="T35" s="68" t="e">
        <f t="shared" si="0"/>
        <v>#VALUE!</v>
      </c>
      <c r="U35" s="68" t="e">
        <f t="shared" si="8"/>
        <v>#VALUE!</v>
      </c>
      <c r="V35" s="95">
        <v>1</v>
      </c>
      <c r="W35" s="153" t="e">
        <f t="shared" si="1"/>
        <v>#VALUE!</v>
      </c>
      <c r="Y35" s="107">
        <f t="shared" si="9"/>
        <v>0</v>
      </c>
    </row>
    <row r="36" spans="1:25" ht="34.5" customHeight="1" x14ac:dyDescent="0.3">
      <c r="A36" s="322" t="str">
        <f>CDT!B36</f>
        <v>Dihydroartéminisine Pipéraquine– Plaq / 3 comp 
( DHA-PPQ)  20/160 mg</v>
      </c>
      <c r="B36" s="247"/>
      <c r="C36" s="248"/>
      <c r="D36" s="302" t="str">
        <f t="shared" si="10"/>
        <v/>
      </c>
      <c r="E36" s="249"/>
      <c r="F36" s="247"/>
      <c r="G36" s="247"/>
      <c r="H36" s="247"/>
      <c r="I36" s="247"/>
      <c r="J36" s="247"/>
      <c r="K36" s="248"/>
      <c r="L36" s="431" t="str">
        <f t="shared" si="3"/>
        <v>0</v>
      </c>
      <c r="M36" s="428" t="str">
        <f t="shared" si="4"/>
        <v>0</v>
      </c>
      <c r="N36" s="250" t="str">
        <f t="shared" si="5"/>
        <v>0</v>
      </c>
      <c r="O36" s="251"/>
      <c r="P36" s="247"/>
      <c r="R36" s="312">
        <f t="shared" si="6"/>
        <v>0</v>
      </c>
      <c r="S36" s="152">
        <f t="shared" si="7"/>
        <v>90</v>
      </c>
      <c r="T36" s="68" t="e">
        <f t="shared" si="0"/>
        <v>#VALUE!</v>
      </c>
      <c r="U36" s="68" t="e">
        <f t="shared" si="8"/>
        <v>#VALUE!</v>
      </c>
      <c r="V36" s="95">
        <v>3</v>
      </c>
      <c r="W36" s="153" t="e">
        <f t="shared" si="1"/>
        <v>#VALUE!</v>
      </c>
      <c r="Y36" s="107">
        <f t="shared" si="9"/>
        <v>0</v>
      </c>
    </row>
    <row r="37" spans="1:25" ht="34.5" customHeight="1" x14ac:dyDescent="0.3">
      <c r="A37" s="322" t="str">
        <f>CDT!B37</f>
        <v>Dihydroartéminisine Pipéraquine– Plaq / 3 comp 
( DHA-PPQ)  40/320 mg</v>
      </c>
      <c r="B37" s="247"/>
      <c r="C37" s="248"/>
      <c r="D37" s="302" t="str">
        <f t="shared" si="10"/>
        <v/>
      </c>
      <c r="E37" s="249"/>
      <c r="F37" s="247"/>
      <c r="G37" s="247"/>
      <c r="H37" s="247"/>
      <c r="I37" s="247"/>
      <c r="J37" s="247"/>
      <c r="K37" s="248"/>
      <c r="L37" s="431" t="str">
        <f t="shared" si="3"/>
        <v>0</v>
      </c>
      <c r="M37" s="428" t="str">
        <f t="shared" si="4"/>
        <v>0</v>
      </c>
      <c r="N37" s="250" t="str">
        <f t="shared" si="5"/>
        <v>0</v>
      </c>
      <c r="O37" s="251"/>
      <c r="P37" s="247"/>
      <c r="R37" s="312">
        <f t="shared" si="6"/>
        <v>0</v>
      </c>
      <c r="S37" s="152">
        <f t="shared" si="7"/>
        <v>90</v>
      </c>
      <c r="T37" s="68" t="e">
        <f t="shared" si="0"/>
        <v>#VALUE!</v>
      </c>
      <c r="U37" s="68" t="e">
        <f t="shared" si="8"/>
        <v>#VALUE!</v>
      </c>
      <c r="V37" s="95">
        <v>3</v>
      </c>
      <c r="W37" s="153" t="e">
        <f t="shared" si="1"/>
        <v>#VALUE!</v>
      </c>
      <c r="Y37" s="107">
        <f t="shared" si="9"/>
        <v>0</v>
      </c>
    </row>
    <row r="38" spans="1:25" ht="34.5" customHeight="1" x14ac:dyDescent="0.3">
      <c r="A38" s="322" t="str">
        <f>CDT!B38</f>
        <v>Dihydroartéminisine Pipéraquine– Plaq / 6 comp 
( DHA-PPQ)  40/320 mg</v>
      </c>
      <c r="B38" s="247"/>
      <c r="C38" s="248"/>
      <c r="D38" s="302" t="str">
        <f t="shared" si="10"/>
        <v/>
      </c>
      <c r="E38" s="249"/>
      <c r="F38" s="247"/>
      <c r="G38" s="247"/>
      <c r="H38" s="247"/>
      <c r="I38" s="247"/>
      <c r="J38" s="247"/>
      <c r="K38" s="248"/>
      <c r="L38" s="431" t="str">
        <f t="shared" si="3"/>
        <v>0</v>
      </c>
      <c r="M38" s="428" t="str">
        <f t="shared" si="4"/>
        <v>0</v>
      </c>
      <c r="N38" s="250" t="str">
        <f t="shared" si="5"/>
        <v>0</v>
      </c>
      <c r="O38" s="251"/>
      <c r="P38" s="247"/>
      <c r="R38" s="312">
        <f t="shared" si="6"/>
        <v>0</v>
      </c>
      <c r="S38" s="152">
        <f t="shared" si="7"/>
        <v>90</v>
      </c>
      <c r="T38" s="68" t="e">
        <f t="shared" si="0"/>
        <v>#VALUE!</v>
      </c>
      <c r="U38" s="68" t="e">
        <f t="shared" si="8"/>
        <v>#VALUE!</v>
      </c>
      <c r="V38" s="95">
        <v>3</v>
      </c>
      <c r="W38" s="153" t="e">
        <f t="shared" si="1"/>
        <v>#VALUE!</v>
      </c>
      <c r="Y38" s="107">
        <f t="shared" si="9"/>
        <v>0</v>
      </c>
    </row>
    <row r="39" spans="1:25" ht="34.5" customHeight="1" x14ac:dyDescent="0.3">
      <c r="A39" s="322" t="str">
        <f>CDT!B39</f>
        <v>Dihydroartemisinine/pipéraquine – Plaq / 9 comp 
( DHA-PPQ) 40/320 mg</v>
      </c>
      <c r="B39" s="247"/>
      <c r="C39" s="248"/>
      <c r="D39" s="302" t="str">
        <f t="shared" si="10"/>
        <v/>
      </c>
      <c r="E39" s="249"/>
      <c r="F39" s="247"/>
      <c r="G39" s="247"/>
      <c r="H39" s="247"/>
      <c r="I39" s="247"/>
      <c r="J39" s="247"/>
      <c r="K39" s="248"/>
      <c r="L39" s="431" t="str">
        <f t="shared" si="3"/>
        <v>0</v>
      </c>
      <c r="M39" s="428" t="str">
        <f t="shared" si="4"/>
        <v>0</v>
      </c>
      <c r="N39" s="250" t="str">
        <f t="shared" si="5"/>
        <v>0</v>
      </c>
      <c r="O39" s="251"/>
      <c r="P39" s="247"/>
      <c r="R39" s="312">
        <f t="shared" si="6"/>
        <v>0</v>
      </c>
      <c r="S39" s="152">
        <f t="shared" si="7"/>
        <v>90</v>
      </c>
      <c r="T39" s="68" t="e">
        <f t="shared" si="0"/>
        <v>#VALUE!</v>
      </c>
      <c r="U39" s="68" t="e">
        <f t="shared" si="8"/>
        <v>#VALUE!</v>
      </c>
      <c r="V39" s="95">
        <v>3</v>
      </c>
      <c r="W39" s="153" t="e">
        <f t="shared" si="1"/>
        <v>#VALUE!</v>
      </c>
      <c r="Y39" s="107">
        <f t="shared" si="9"/>
        <v>0</v>
      </c>
    </row>
    <row r="40" spans="1:25" ht="34.5" customHeight="1" x14ac:dyDescent="0.3">
      <c r="A40" s="322" t="str">
        <f>CDT!B40</f>
        <v>Artésunate Amodiaquine: (ASAQ) : 3 cp (25/67,5 mg)</v>
      </c>
      <c r="B40" s="247"/>
      <c r="C40" s="248"/>
      <c r="D40" s="302" t="str">
        <f t="shared" si="10"/>
        <v/>
      </c>
      <c r="E40" s="249"/>
      <c r="F40" s="247"/>
      <c r="G40" s="247"/>
      <c r="H40" s="247"/>
      <c r="I40" s="247"/>
      <c r="J40" s="247"/>
      <c r="K40" s="248"/>
      <c r="L40" s="431" t="str">
        <f t="shared" si="3"/>
        <v>0</v>
      </c>
      <c r="M40" s="428" t="str">
        <f t="shared" si="4"/>
        <v>0</v>
      </c>
      <c r="N40" s="250" t="str">
        <f t="shared" si="5"/>
        <v>0</v>
      </c>
      <c r="O40" s="251"/>
      <c r="P40" s="247"/>
      <c r="R40" s="312">
        <f t="shared" si="6"/>
        <v>0</v>
      </c>
      <c r="S40" s="152">
        <f t="shared" si="7"/>
        <v>90</v>
      </c>
      <c r="T40" s="68" t="e">
        <f t="shared" si="0"/>
        <v>#VALUE!</v>
      </c>
      <c r="U40" s="68" t="e">
        <f t="shared" si="8"/>
        <v>#VALUE!</v>
      </c>
      <c r="V40" s="95">
        <v>1</v>
      </c>
      <c r="W40" s="153" t="e">
        <f t="shared" si="1"/>
        <v>#VALUE!</v>
      </c>
      <c r="Y40" s="107">
        <f t="shared" si="9"/>
        <v>0</v>
      </c>
    </row>
    <row r="41" spans="1:25" ht="34.5" customHeight="1" x14ac:dyDescent="0.3">
      <c r="A41" s="322" t="str">
        <f>CDT!B41</f>
        <v>Artésunate Amodiaquine: (ASAQ) 3 cp (50/135 mg)</v>
      </c>
      <c r="B41" s="247"/>
      <c r="C41" s="248"/>
      <c r="D41" s="302" t="str">
        <f t="shared" si="10"/>
        <v/>
      </c>
      <c r="E41" s="249"/>
      <c r="F41" s="247"/>
      <c r="G41" s="247"/>
      <c r="H41" s="247"/>
      <c r="I41" s="247"/>
      <c r="J41" s="247"/>
      <c r="K41" s="248"/>
      <c r="L41" s="431" t="str">
        <f t="shared" si="3"/>
        <v>0</v>
      </c>
      <c r="M41" s="428" t="str">
        <f t="shared" si="4"/>
        <v>0</v>
      </c>
      <c r="N41" s="250" t="str">
        <f t="shared" si="5"/>
        <v>0</v>
      </c>
      <c r="O41" s="251"/>
      <c r="P41" s="247"/>
      <c r="R41" s="312">
        <f t="shared" si="6"/>
        <v>0</v>
      </c>
      <c r="S41" s="152">
        <f t="shared" si="7"/>
        <v>90</v>
      </c>
      <c r="T41" s="68" t="e">
        <f t="shared" si="0"/>
        <v>#VALUE!</v>
      </c>
      <c r="U41" s="68" t="e">
        <f t="shared" si="8"/>
        <v>#VALUE!</v>
      </c>
      <c r="V41" s="95">
        <v>1</v>
      </c>
      <c r="W41" s="153" t="e">
        <f t="shared" si="1"/>
        <v>#VALUE!</v>
      </c>
      <c r="Y41" s="107">
        <f t="shared" si="9"/>
        <v>0</v>
      </c>
    </row>
    <row r="42" spans="1:25" ht="34.5" customHeight="1" x14ac:dyDescent="0.3">
      <c r="A42" s="322" t="str">
        <f>CDT!B42</f>
        <v>Artésunate Amodiaquine: (ASAQ) 3 cp (100/270 mg)</v>
      </c>
      <c r="B42" s="247"/>
      <c r="C42" s="248"/>
      <c r="D42" s="302" t="str">
        <f t="shared" si="10"/>
        <v/>
      </c>
      <c r="E42" s="249"/>
      <c r="F42" s="247"/>
      <c r="G42" s="247"/>
      <c r="H42" s="247"/>
      <c r="I42" s="247"/>
      <c r="J42" s="247"/>
      <c r="K42" s="248"/>
      <c r="L42" s="431" t="str">
        <f t="shared" si="3"/>
        <v>0</v>
      </c>
      <c r="M42" s="428" t="str">
        <f t="shared" si="4"/>
        <v>0</v>
      </c>
      <c r="N42" s="250" t="str">
        <f t="shared" si="5"/>
        <v>0</v>
      </c>
      <c r="O42" s="251"/>
      <c r="P42" s="247"/>
      <c r="R42" s="312">
        <f t="shared" si="6"/>
        <v>0</v>
      </c>
      <c r="S42" s="152">
        <f t="shared" si="7"/>
        <v>90</v>
      </c>
      <c r="T42" s="68" t="e">
        <f t="shared" si="0"/>
        <v>#VALUE!</v>
      </c>
      <c r="U42" s="68" t="e">
        <f t="shared" si="8"/>
        <v>#VALUE!</v>
      </c>
      <c r="V42" s="95">
        <v>1</v>
      </c>
      <c r="W42" s="153" t="e">
        <f t="shared" si="1"/>
        <v>#VALUE!</v>
      </c>
      <c r="Y42" s="107">
        <f t="shared" si="9"/>
        <v>0</v>
      </c>
    </row>
    <row r="43" spans="1:25" ht="34.5" customHeight="1" x14ac:dyDescent="0.3">
      <c r="A43" s="322" t="str">
        <f>CDT!B43</f>
        <v>Artésunate Amodiaquine: (ASAQ) 6 cp (100/270 mg)</v>
      </c>
      <c r="B43" s="247"/>
      <c r="C43" s="248"/>
      <c r="D43" s="302" t="str">
        <f t="shared" si="10"/>
        <v/>
      </c>
      <c r="E43" s="249"/>
      <c r="F43" s="247"/>
      <c r="G43" s="247"/>
      <c r="H43" s="247"/>
      <c r="I43" s="247"/>
      <c r="J43" s="247"/>
      <c r="K43" s="248"/>
      <c r="L43" s="431" t="str">
        <f t="shared" si="3"/>
        <v>0</v>
      </c>
      <c r="M43" s="428" t="str">
        <f t="shared" si="4"/>
        <v>0</v>
      </c>
      <c r="N43" s="250" t="str">
        <f t="shared" si="5"/>
        <v>0</v>
      </c>
      <c r="O43" s="251"/>
      <c r="P43" s="247"/>
      <c r="R43" s="312">
        <f t="shared" si="6"/>
        <v>0</v>
      </c>
      <c r="S43" s="152">
        <f t="shared" si="7"/>
        <v>90</v>
      </c>
      <c r="T43" s="68" t="e">
        <f t="shared" si="0"/>
        <v>#VALUE!</v>
      </c>
      <c r="U43" s="68" t="e">
        <f t="shared" si="8"/>
        <v>#VALUE!</v>
      </c>
      <c r="V43" s="95">
        <v>1</v>
      </c>
      <c r="W43" s="153" t="e">
        <f t="shared" si="1"/>
        <v>#VALUE!</v>
      </c>
      <c r="Y43" s="107">
        <f t="shared" si="9"/>
        <v>0</v>
      </c>
    </row>
    <row r="44" spans="1:25" ht="34.5" customHeight="1" x14ac:dyDescent="0.3">
      <c r="A44" s="322" t="str">
        <f>CDT!B44</f>
        <v>Artésunate - Méfloquine (AS-MF)</v>
      </c>
      <c r="B44" s="247"/>
      <c r="C44" s="248"/>
      <c r="D44" s="302" t="str">
        <f t="shared" si="10"/>
        <v/>
      </c>
      <c r="E44" s="249"/>
      <c r="F44" s="247"/>
      <c r="G44" s="247"/>
      <c r="H44" s="247"/>
      <c r="I44" s="247"/>
      <c r="J44" s="247"/>
      <c r="K44" s="248"/>
      <c r="L44" s="431" t="str">
        <f t="shared" si="3"/>
        <v>0</v>
      </c>
      <c r="M44" s="428" t="str">
        <f t="shared" si="4"/>
        <v>0</v>
      </c>
      <c r="N44" s="250" t="str">
        <f t="shared" si="5"/>
        <v>0</v>
      </c>
      <c r="O44" s="251"/>
      <c r="P44" s="247"/>
      <c r="R44" s="312">
        <f t="shared" si="6"/>
        <v>0</v>
      </c>
      <c r="S44" s="152">
        <f t="shared" si="7"/>
        <v>90</v>
      </c>
      <c r="T44" s="68" t="e">
        <f t="shared" si="0"/>
        <v>#VALUE!</v>
      </c>
      <c r="U44" s="68" t="e">
        <f t="shared" si="8"/>
        <v>#VALUE!</v>
      </c>
      <c r="V44" s="95">
        <v>1</v>
      </c>
      <c r="W44" s="153" t="e">
        <f t="shared" si="1"/>
        <v>#VALUE!</v>
      </c>
      <c r="Y44" s="107">
        <f t="shared" si="9"/>
        <v>0</v>
      </c>
    </row>
    <row r="45" spans="1:25" ht="34.5" customHeight="1" x14ac:dyDescent="0.3">
      <c r="A45" s="322" t="str">
        <f>CDT!B45</f>
        <v>Quinine comprimé 300mg</v>
      </c>
      <c r="B45" s="247"/>
      <c r="C45" s="248"/>
      <c r="D45" s="302" t="str">
        <f t="shared" si="10"/>
        <v/>
      </c>
      <c r="E45" s="249"/>
      <c r="F45" s="247"/>
      <c r="G45" s="247"/>
      <c r="H45" s="247"/>
      <c r="I45" s="247"/>
      <c r="J45" s="247"/>
      <c r="K45" s="248"/>
      <c r="L45" s="431" t="str">
        <f t="shared" si="3"/>
        <v>0</v>
      </c>
      <c r="M45" s="428" t="str">
        <f t="shared" si="4"/>
        <v>0</v>
      </c>
      <c r="N45" s="250" t="str">
        <f t="shared" si="5"/>
        <v>0</v>
      </c>
      <c r="O45" s="251"/>
      <c r="P45" s="247"/>
      <c r="R45" s="312">
        <f t="shared" si="6"/>
        <v>0</v>
      </c>
      <c r="S45" s="152">
        <f t="shared" si="7"/>
        <v>90</v>
      </c>
      <c r="T45" s="68" t="e">
        <f t="shared" si="0"/>
        <v>#VALUE!</v>
      </c>
      <c r="U45" s="68" t="e">
        <f t="shared" si="8"/>
        <v>#VALUE!</v>
      </c>
      <c r="V45" s="95">
        <v>1</v>
      </c>
      <c r="W45" s="153" t="e">
        <f t="shared" si="1"/>
        <v>#VALUE!</v>
      </c>
      <c r="Y45" s="107">
        <f t="shared" si="9"/>
        <v>0</v>
      </c>
    </row>
    <row r="46" spans="1:25" ht="34.5" customHeight="1" x14ac:dyDescent="0.3">
      <c r="A46" s="322" t="str">
        <f>CDT!B46</f>
        <v>Quinine injectable 300 mg</v>
      </c>
      <c r="B46" s="247"/>
      <c r="C46" s="248"/>
      <c r="D46" s="302" t="str">
        <f t="shared" si="10"/>
        <v/>
      </c>
      <c r="E46" s="249"/>
      <c r="F46" s="247"/>
      <c r="G46" s="247"/>
      <c r="H46" s="247"/>
      <c r="I46" s="247"/>
      <c r="J46" s="247"/>
      <c r="K46" s="248"/>
      <c r="L46" s="431" t="str">
        <f t="shared" si="3"/>
        <v>0</v>
      </c>
      <c r="M46" s="428" t="str">
        <f t="shared" si="4"/>
        <v>0</v>
      </c>
      <c r="N46" s="250" t="str">
        <f t="shared" si="5"/>
        <v>0</v>
      </c>
      <c r="O46" s="251"/>
      <c r="P46" s="247"/>
      <c r="R46" s="312">
        <f t="shared" si="6"/>
        <v>0</v>
      </c>
      <c r="S46" s="152">
        <f t="shared" si="7"/>
        <v>90</v>
      </c>
      <c r="T46" s="68" t="e">
        <f t="shared" si="0"/>
        <v>#VALUE!</v>
      </c>
      <c r="U46" s="68" t="e">
        <f t="shared" si="8"/>
        <v>#VALUE!</v>
      </c>
      <c r="V46" s="95">
        <v>1</v>
      </c>
      <c r="W46" s="153" t="e">
        <f t="shared" si="1"/>
        <v>#VALUE!</v>
      </c>
      <c r="Y46" s="107">
        <f t="shared" si="9"/>
        <v>0</v>
      </c>
    </row>
    <row r="47" spans="1:25" ht="34.5" customHeight="1" x14ac:dyDescent="0.3">
      <c r="A47" s="322" t="str">
        <f>CDT!B47</f>
        <v>Quinine injectable 600 mg</v>
      </c>
      <c r="B47" s="247"/>
      <c r="C47" s="248"/>
      <c r="D47" s="302" t="str">
        <f t="shared" si="10"/>
        <v/>
      </c>
      <c r="E47" s="249"/>
      <c r="F47" s="247"/>
      <c r="G47" s="247"/>
      <c r="H47" s="247"/>
      <c r="I47" s="247"/>
      <c r="J47" s="247"/>
      <c r="K47" s="248"/>
      <c r="L47" s="431" t="str">
        <f t="shared" si="3"/>
        <v>0</v>
      </c>
      <c r="M47" s="428" t="str">
        <f t="shared" si="4"/>
        <v>0</v>
      </c>
      <c r="N47" s="250" t="str">
        <f t="shared" si="5"/>
        <v>0</v>
      </c>
      <c r="O47" s="251"/>
      <c r="P47" s="247"/>
      <c r="R47" s="312">
        <f t="shared" si="6"/>
        <v>0</v>
      </c>
      <c r="S47" s="152">
        <f t="shared" si="7"/>
        <v>90</v>
      </c>
      <c r="T47" s="68" t="e">
        <f t="shared" si="0"/>
        <v>#VALUE!</v>
      </c>
      <c r="U47" s="68" t="e">
        <f t="shared" si="8"/>
        <v>#VALUE!</v>
      </c>
      <c r="V47" s="95">
        <v>1</v>
      </c>
      <c r="W47" s="153" t="e">
        <f t="shared" si="1"/>
        <v>#VALUE!</v>
      </c>
      <c r="Y47" s="107">
        <f t="shared" si="9"/>
        <v>0</v>
      </c>
    </row>
    <row r="48" spans="1:25" ht="34.5" customHeight="1" thickBot="1" x14ac:dyDescent="0.35">
      <c r="A48" s="322" t="str">
        <f>CDT!B48</f>
        <v>Quinine injectable 600 mg</v>
      </c>
      <c r="B48" s="247"/>
      <c r="C48" s="248"/>
      <c r="D48" s="303" t="str">
        <f t="shared" si="10"/>
        <v/>
      </c>
      <c r="E48" s="249"/>
      <c r="F48" s="247"/>
      <c r="G48" s="247"/>
      <c r="H48" s="247"/>
      <c r="I48" s="247"/>
      <c r="J48" s="247"/>
      <c r="K48" s="248"/>
      <c r="L48" s="431" t="str">
        <f t="shared" si="3"/>
        <v>0</v>
      </c>
      <c r="M48" s="428" t="str">
        <f t="shared" si="4"/>
        <v>0</v>
      </c>
      <c r="N48" s="250" t="str">
        <f t="shared" si="5"/>
        <v>0</v>
      </c>
      <c r="O48" s="251"/>
      <c r="P48" s="247"/>
      <c r="R48" s="312">
        <f t="shared" si="6"/>
        <v>0</v>
      </c>
      <c r="S48" s="152">
        <f t="shared" si="7"/>
        <v>90</v>
      </c>
      <c r="T48" s="68" t="e">
        <f>D48-(E48+G48+I48+H48)</f>
        <v>#VALUE!</v>
      </c>
      <c r="U48" s="68" t="e">
        <f t="shared" si="8"/>
        <v>#VALUE!</v>
      </c>
      <c r="V48" s="95">
        <v>1</v>
      </c>
      <c r="W48" s="153" t="e">
        <f t="shared" si="1"/>
        <v>#VALUE!</v>
      </c>
      <c r="Y48" s="107">
        <f t="shared" si="9"/>
        <v>0</v>
      </c>
    </row>
    <row r="49" spans="1:23" ht="34.5" customHeight="1" thickBot="1" x14ac:dyDescent="0.35">
      <c r="A49" s="322" t="str">
        <f>CDT!B49</f>
        <v>Artéméther injectable 100 mg</v>
      </c>
      <c r="B49" s="247"/>
      <c r="C49" s="248"/>
      <c r="D49" s="303" t="str">
        <f t="shared" si="10"/>
        <v/>
      </c>
      <c r="E49" s="249"/>
      <c r="F49" s="247"/>
      <c r="G49" s="247"/>
      <c r="H49" s="247"/>
      <c r="I49" s="247"/>
      <c r="J49" s="247"/>
      <c r="K49" s="248"/>
      <c r="L49" s="431" t="str">
        <f t="shared" si="3"/>
        <v>0</v>
      </c>
      <c r="M49" s="428" t="str">
        <f t="shared" si="4"/>
        <v>0</v>
      </c>
      <c r="N49" s="250" t="str">
        <f t="shared" si="5"/>
        <v>0</v>
      </c>
      <c r="O49" s="251"/>
      <c r="P49" s="247"/>
      <c r="R49" s="312">
        <f t="shared" si="6"/>
        <v>0</v>
      </c>
      <c r="S49" s="152">
        <f t="shared" si="7"/>
        <v>90</v>
      </c>
      <c r="T49" s="68" t="e">
        <f>D49-(E49+G49+I49+H49)</f>
        <v>#VALUE!</v>
      </c>
      <c r="U49" s="68" t="e">
        <f t="shared" si="8"/>
        <v>#VALUE!</v>
      </c>
      <c r="V49" s="95">
        <v>1</v>
      </c>
      <c r="W49" s="153" t="e">
        <f t="shared" si="1"/>
        <v>#VALUE!</v>
      </c>
    </row>
    <row r="50" spans="1:23" ht="34.5" hidden="1" customHeight="1" x14ac:dyDescent="0.3">
      <c r="A50" s="17"/>
      <c r="B50" s="79"/>
      <c r="C50" s="79"/>
      <c r="D50" s="53"/>
      <c r="E50" s="79"/>
      <c r="F50" s="79"/>
      <c r="G50" s="79"/>
      <c r="H50" s="79"/>
      <c r="I50" s="79"/>
      <c r="J50" s="79"/>
      <c r="K50" s="79"/>
      <c r="L50" s="54"/>
      <c r="M50" s="58" t="str">
        <f t="shared" ref="M50" si="11">IF(B50&lt;&gt;"",((E50/S50)*30),"")</f>
        <v/>
      </c>
      <c r="N50" s="55"/>
      <c r="O50" s="80"/>
      <c r="P50" s="79"/>
      <c r="S50" s="152"/>
      <c r="T50" s="68"/>
      <c r="U50" s="68"/>
      <c r="V50" s="95"/>
      <c r="W50" s="153" t="str">
        <f t="shared" si="1"/>
        <v/>
      </c>
    </row>
    <row r="51" spans="1:23" s="235" customFormat="1" ht="16.5" customHeight="1" x14ac:dyDescent="0.35">
      <c r="A51" s="531" t="s">
        <v>290</v>
      </c>
      <c r="B51" s="531"/>
      <c r="C51" s="531"/>
      <c r="D51" s="531"/>
      <c r="E51" s="531"/>
      <c r="F51" s="531"/>
      <c r="H51" s="233"/>
      <c r="I51" s="233" t="s">
        <v>300</v>
      </c>
      <c r="J51" s="234"/>
      <c r="K51" s="232"/>
      <c r="L51" s="232"/>
      <c r="M51" s="232"/>
      <c r="N51" s="232"/>
      <c r="O51" s="232"/>
      <c r="Q51" s="236"/>
      <c r="R51" s="311"/>
      <c r="S51" s="237"/>
      <c r="T51" s="238"/>
      <c r="U51" s="238"/>
      <c r="V51" s="239"/>
      <c r="W51" s="240"/>
    </row>
    <row r="52" spans="1:23" ht="29.25" customHeight="1" x14ac:dyDescent="0.3">
      <c r="A52" s="18"/>
      <c r="B52" s="18"/>
      <c r="C52" s="18"/>
      <c r="D52" s="18"/>
      <c r="E52" s="18"/>
      <c r="F52" s="18"/>
      <c r="G52" s="18"/>
      <c r="H52" s="18"/>
      <c r="I52" s="18"/>
      <c r="J52" s="18"/>
      <c r="K52" s="18"/>
      <c r="L52" s="18"/>
      <c r="M52" s="18"/>
      <c r="N52" s="18"/>
      <c r="O52" s="18"/>
      <c r="S52" s="154"/>
      <c r="T52" s="69"/>
      <c r="U52" s="69"/>
      <c r="V52" s="70"/>
      <c r="W52" s="155"/>
    </row>
    <row r="53" spans="1:23" ht="15.6" x14ac:dyDescent="0.3">
      <c r="B53" s="18"/>
      <c r="C53" s="18"/>
      <c r="D53" s="18"/>
      <c r="E53" s="18"/>
      <c r="F53" s="18"/>
      <c r="I53" s="18"/>
      <c r="J53" s="18"/>
      <c r="K53" s="18"/>
      <c r="L53" s="18"/>
      <c r="M53" s="18"/>
      <c r="N53" s="18"/>
      <c r="O53" s="18"/>
      <c r="S53" s="154"/>
      <c r="T53" s="69"/>
      <c r="U53" s="69"/>
      <c r="V53" s="70"/>
      <c r="W53" s="155"/>
    </row>
    <row r="54" spans="1:23" s="235" customFormat="1" ht="18.600000000000001" thickBot="1" x14ac:dyDescent="0.4">
      <c r="A54" s="233" t="s">
        <v>289</v>
      </c>
      <c r="H54" s="233"/>
      <c r="I54" s="233" t="s">
        <v>301</v>
      </c>
      <c r="O54" s="232"/>
      <c r="Q54" s="236"/>
      <c r="R54" s="311"/>
      <c r="S54" s="243"/>
      <c r="T54" s="244"/>
      <c r="U54" s="244"/>
      <c r="V54" s="245"/>
      <c r="W54" s="246"/>
    </row>
  </sheetData>
  <mergeCells count="21">
    <mergeCell ref="A24:A25"/>
    <mergeCell ref="A51:F51"/>
    <mergeCell ref="A19:C19"/>
    <mergeCell ref="D19:N19"/>
    <mergeCell ref="S19:W19"/>
    <mergeCell ref="A21:C21"/>
    <mergeCell ref="D21:F21"/>
    <mergeCell ref="G21:K22"/>
    <mergeCell ref="L21:P21"/>
    <mergeCell ref="L17:P17"/>
    <mergeCell ref="A1:B1"/>
    <mergeCell ref="A3:B3"/>
    <mergeCell ref="A4:B4"/>
    <mergeCell ref="A11:O11"/>
    <mergeCell ref="B13:C13"/>
    <mergeCell ref="E13:J13"/>
    <mergeCell ref="B15:C15"/>
    <mergeCell ref="D15:F15"/>
    <mergeCell ref="G15:I15"/>
    <mergeCell ref="B17:E17"/>
    <mergeCell ref="G17:K17"/>
  </mergeCells>
  <conditionalFormatting sqref="U26">
    <cfRule type="cellIs" dxfId="1699" priority="39" operator="greaterThan">
      <formula>0</formula>
    </cfRule>
    <cfRule type="cellIs" dxfId="1698" priority="40" operator="greaterThan">
      <formula>0</formula>
    </cfRule>
    <cfRule type="cellIs" dxfId="1697" priority="41" operator="lessThan">
      <formula>0</formula>
    </cfRule>
    <cfRule type="cellIs" dxfId="1696" priority="42" operator="notEqual">
      <formula>0</formula>
    </cfRule>
  </conditionalFormatting>
  <conditionalFormatting sqref="U27:U29">
    <cfRule type="cellIs" dxfId="1695" priority="35" operator="greaterThan">
      <formula>0</formula>
    </cfRule>
    <cfRule type="cellIs" dxfId="1694" priority="36" operator="greaterThan">
      <formula>0</formula>
    </cfRule>
    <cfRule type="cellIs" dxfId="1693" priority="37" operator="lessThan">
      <formula>0</formula>
    </cfRule>
    <cfRule type="cellIs" dxfId="1692" priority="38" operator="notEqual">
      <formula>0</formula>
    </cfRule>
  </conditionalFormatting>
  <conditionalFormatting sqref="U30:U31 U33:U47">
    <cfRule type="cellIs" dxfId="1691" priority="31" operator="greaterThan">
      <formula>0</formula>
    </cfRule>
    <cfRule type="cellIs" dxfId="1690" priority="32" operator="greaterThan">
      <formula>0</formula>
    </cfRule>
    <cfRule type="cellIs" dxfId="1689" priority="33" operator="lessThan">
      <formula>0</formula>
    </cfRule>
    <cfRule type="cellIs" dxfId="1688" priority="34" operator="notEqual">
      <formula>0</formula>
    </cfRule>
  </conditionalFormatting>
  <conditionalFormatting sqref="U48:U50">
    <cfRule type="cellIs" dxfId="1687" priority="27" operator="greaterThan">
      <formula>0</formula>
    </cfRule>
    <cfRule type="cellIs" dxfId="1686" priority="28" operator="greaterThan">
      <formula>0</formula>
    </cfRule>
    <cfRule type="cellIs" dxfId="1685" priority="29" operator="lessThan">
      <formula>0</formula>
    </cfRule>
    <cfRule type="cellIs" dxfId="1684" priority="30" operator="notEqual">
      <formula>0</formula>
    </cfRule>
  </conditionalFormatting>
  <conditionalFormatting sqref="K50">
    <cfRule type="expression" dxfId="1683" priority="25">
      <formula>K50&lt;T50</formula>
    </cfRule>
    <cfRule type="expression" dxfId="1682" priority="26">
      <formula>K50&gt;T50</formula>
    </cfRule>
  </conditionalFormatting>
  <conditionalFormatting sqref="J37:J47">
    <cfRule type="cellIs" dxfId="1681" priority="24" operator="greaterThan">
      <formula>90</formula>
    </cfRule>
  </conditionalFormatting>
  <conditionalFormatting sqref="J48:J50">
    <cfRule type="cellIs" dxfId="1680" priority="23" operator="greaterThan">
      <formula>90</formula>
    </cfRule>
  </conditionalFormatting>
  <conditionalFormatting sqref="K36:K47">
    <cfRule type="expression" dxfId="1679" priority="21">
      <formula>K36&lt;T36</formula>
    </cfRule>
    <cfRule type="expression" dxfId="1678" priority="22">
      <formula>K36&gt;T36</formula>
    </cfRule>
  </conditionalFormatting>
  <conditionalFormatting sqref="J27:J31 J33">
    <cfRule type="cellIs" dxfId="1677" priority="20" operator="greaterThan">
      <formula>90</formula>
    </cfRule>
  </conditionalFormatting>
  <conditionalFormatting sqref="J36">
    <cfRule type="cellIs" dxfId="1676" priority="19" operator="greaterThan">
      <formula>90</formula>
    </cfRule>
  </conditionalFormatting>
  <conditionalFormatting sqref="K48:K49">
    <cfRule type="expression" dxfId="1675" priority="17">
      <formula>K48&lt;T48</formula>
    </cfRule>
    <cfRule type="expression" dxfId="1674" priority="18">
      <formula>K48&gt;T48</formula>
    </cfRule>
  </conditionalFormatting>
  <conditionalFormatting sqref="K27:K31 K33">
    <cfRule type="expression" dxfId="1673" priority="15">
      <formula>K27&lt;T27</formula>
    </cfRule>
    <cfRule type="expression" dxfId="1672" priority="16">
      <formula>K27&gt;T27</formula>
    </cfRule>
  </conditionalFormatting>
  <conditionalFormatting sqref="J26">
    <cfRule type="cellIs" dxfId="1671" priority="14" operator="greaterThan">
      <formula>90</formula>
    </cfRule>
  </conditionalFormatting>
  <conditionalFormatting sqref="K26">
    <cfRule type="expression" dxfId="1670" priority="12">
      <formula>K26&lt;T26</formula>
    </cfRule>
    <cfRule type="expression" dxfId="1669" priority="13">
      <formula>K26&gt;T26</formula>
    </cfRule>
  </conditionalFormatting>
  <conditionalFormatting sqref="U32">
    <cfRule type="cellIs" dxfId="1668" priority="8" operator="greaterThan">
      <formula>0</formula>
    </cfRule>
    <cfRule type="cellIs" dxfId="1667" priority="9" operator="greaterThan">
      <formula>0</formula>
    </cfRule>
    <cfRule type="cellIs" dxfId="1666" priority="10" operator="lessThan">
      <formula>0</formula>
    </cfRule>
    <cfRule type="cellIs" dxfId="1665" priority="11" operator="notEqual">
      <formula>0</formula>
    </cfRule>
  </conditionalFormatting>
  <conditionalFormatting sqref="K34">
    <cfRule type="expression" dxfId="1664" priority="6">
      <formula>K34&lt;T34</formula>
    </cfRule>
    <cfRule type="expression" dxfId="1663" priority="7">
      <formula>K34&gt;T34</formula>
    </cfRule>
  </conditionalFormatting>
  <conditionalFormatting sqref="K35">
    <cfRule type="expression" dxfId="1662" priority="4">
      <formula>K35&lt;T35</formula>
    </cfRule>
    <cfRule type="expression" dxfId="1661" priority="5">
      <formula>K35&gt;T35</formula>
    </cfRule>
  </conditionalFormatting>
  <conditionalFormatting sqref="J32">
    <cfRule type="cellIs" dxfId="1660" priority="3" operator="greaterThan">
      <formula>90</formula>
    </cfRule>
  </conditionalFormatting>
  <conditionalFormatting sqref="K32">
    <cfRule type="expression" dxfId="1659" priority="1">
      <formula>K32&lt;T32</formula>
    </cfRule>
    <cfRule type="expression" dxfId="1658" priority="2">
      <formula>K32&gt;T32</formula>
    </cfRule>
  </conditionalFormatting>
  <dataValidations count="7">
    <dataValidation type="date" errorStyle="warning" allowBlank="1" showInputMessage="1" showErrorMessage="1" promptTitle="Instruction" prompt="SVP Saisissez la date sous le format:_x000a_00/00/0000. exemple 15/09/2016,_x000a_Merci_x000a_" sqref="L21:P21">
      <formula1>42370</formula1>
      <formula2>44926</formula2>
    </dataValidation>
    <dataValidation errorStyle="information" allowBlank="1" showInputMessage="1" showErrorMessage="1" errorTitle="Instruction" error="Saisissez le Texte en MAJUSCULE_x000a_Exemple: CMS AGOE_x000a_Merci" promptTitle="Instruction" prompt="Saisissez le Texte en MAJUSCULE_x000a_Exemple: CMS AGOE_x000a_Merci" sqref="D19:N19"/>
    <dataValidation type="whole" allowBlank="1" showInputMessage="1" showErrorMessage="1" prompt="La valeur ne peut pas être supérieure à 89_x000a_Si tel est le cas déteminer la quantité à commander directement à la colonne M._x000a_merci" sqref="J27:J50">
      <formula1>0</formula1>
      <formula2>89</formula2>
    </dataValidation>
    <dataValidation type="whole" operator="lessThanOrEqual" allowBlank="1" showInputMessage="1" showErrorMessage="1" promptTitle="instruction" prompt="La valeur de la cellule ne peut pas être supérieure à la quantité Totale inscrite dans la colonne D._x000a_Merci de vérifier." sqref="E26:E50">
      <formula1>D26</formula1>
    </dataValidation>
    <dataValidation type="list" allowBlank="1" showInputMessage="1" showErrorMessage="1" sqref="D21:F21">
      <formula1>typerapport2</formula1>
    </dataValidation>
    <dataValidation type="whole" allowBlank="1" showInputMessage="1" showErrorMessage="1" prompt="La valeur ne peut pas être supérieure à 89_x000a_Si tel est le cas déteminer la quantité à commander directement à la colonne O_x000a_merci" sqref="J26">
      <formula1>0</formula1>
      <formula2>89</formula2>
    </dataValidation>
    <dataValidation type="whole" allowBlank="1" showInputMessage="1" showErrorMessage="1" prompt="La quantité accordée par le point Focal ne peut être supérieure à la somme du CMMa et la quantité commandée pour le trimestre._x000a_Merci de revoir la quantité dans la colonne O." sqref="O26:O49">
      <formula1>0</formula1>
      <formula2>+M26+N26</formula2>
    </dataValidation>
  </dataValidations>
  <pageMargins left="0.21" right="0.23622047244094491" top="0.74803149606299213" bottom="0.74803149606299213" header="0.31496062992125984" footer="0.31496062992125984"/>
  <pageSetup paperSize="9" scale="40" orientation="portrait" r:id="rId1"/>
  <headerFooter alignWithMargins="0">
    <oddFooter>&amp;C&amp;"Arial,Gras"PNLS /IST, Avenue des Armées, -05 BP 424 Lomé –Togo ; Tel 22 20 94 39 Fax : 22 20 94 36    Site Web : www.pnls.tg</oddFooter>
  </headerFooter>
  <drawing r:id="rId2"/>
</worksheet>
</file>

<file path=xl/worksheets/sheet9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rgb="FFFF0000"/>
  </sheetPr>
  <dimension ref="A1:W56"/>
  <sheetViews>
    <sheetView showGridLines="0" view="pageBreakPreview" topLeftCell="A5" zoomScale="70" zoomScaleNormal="70" zoomScaleSheetLayoutView="70" zoomScalePageLayoutView="50" workbookViewId="0">
      <selection activeCell="D19" sqref="D19:N19"/>
    </sheetView>
  </sheetViews>
  <sheetFormatPr baseColWidth="10" defaultColWidth="7.33203125" defaultRowHeight="13.8" x14ac:dyDescent="0.3"/>
  <cols>
    <col min="1" max="1" width="51.5546875" style="3" customWidth="1"/>
    <col min="2" max="14" width="11.5546875" style="3" customWidth="1"/>
    <col min="15" max="15" width="11.6640625" style="39" customWidth="1"/>
    <col min="16" max="16" width="17.5546875" style="3" customWidth="1"/>
    <col min="17" max="17" width="2.109375" style="62" customWidth="1"/>
    <col min="18" max="18" width="4.88671875" style="77" customWidth="1"/>
    <col min="19" max="20" width="7.44140625" style="77" bestFit="1" customWidth="1"/>
    <col min="21" max="21" width="7.88671875" style="78" bestFit="1" customWidth="1"/>
    <col min="22" max="22" width="33.33203125" style="77" customWidth="1"/>
    <col min="23" max="16384" width="7.33203125" style="3"/>
  </cols>
  <sheetData>
    <row r="1" spans="1:23" ht="17.25" customHeight="1" x14ac:dyDescent="0.3">
      <c r="A1" s="549" t="s">
        <v>452</v>
      </c>
      <c r="B1" s="549"/>
      <c r="C1" s="2"/>
      <c r="D1" s="2"/>
      <c r="E1"/>
      <c r="F1"/>
      <c r="G1"/>
      <c r="H1"/>
      <c r="I1"/>
      <c r="J1"/>
      <c r="N1" s="4" t="s">
        <v>1</v>
      </c>
      <c r="O1" s="5"/>
      <c r="R1" s="306"/>
      <c r="S1" s="69"/>
      <c r="T1" s="69"/>
      <c r="U1" s="69"/>
      <c r="V1" s="70"/>
      <c r="W1" s="69"/>
    </row>
    <row r="2" spans="1:23" ht="13.5" customHeight="1" x14ac:dyDescent="0.3">
      <c r="A2" s="1" t="s">
        <v>453</v>
      </c>
      <c r="B2" s="1"/>
      <c r="C2" s="2"/>
      <c r="D2" s="2"/>
      <c r="E2"/>
      <c r="F2"/>
      <c r="G2"/>
      <c r="H2"/>
      <c r="I2"/>
      <c r="J2"/>
      <c r="M2" s="4"/>
      <c r="N2" s="4" t="s">
        <v>3</v>
      </c>
      <c r="O2" s="5"/>
      <c r="R2" s="306"/>
      <c r="S2" s="69"/>
      <c r="T2" s="69"/>
      <c r="U2" s="69"/>
      <c r="V2" s="70"/>
      <c r="W2" s="69"/>
    </row>
    <row r="3" spans="1:23" ht="15.6" x14ac:dyDescent="0.3">
      <c r="A3" s="549" t="s">
        <v>454</v>
      </c>
      <c r="B3" s="549"/>
      <c r="C3" s="2"/>
      <c r="D3" s="2"/>
      <c r="E3"/>
      <c r="F3"/>
      <c r="G3"/>
      <c r="H3"/>
      <c r="I3"/>
      <c r="J3"/>
      <c r="K3" s="5"/>
      <c r="L3" s="5"/>
      <c r="M3" s="5"/>
      <c r="N3" s="5"/>
      <c r="O3" s="5"/>
      <c r="R3" s="306"/>
      <c r="S3" s="69"/>
      <c r="T3" s="69"/>
      <c r="U3" s="69"/>
      <c r="V3" s="70"/>
      <c r="W3" s="69"/>
    </row>
    <row r="4" spans="1:23" ht="33.6" customHeight="1" x14ac:dyDescent="0.3">
      <c r="A4" s="547" t="s">
        <v>455</v>
      </c>
      <c r="B4" s="548"/>
      <c r="C4" s="7"/>
      <c r="D4" s="7"/>
      <c r="E4" s="8"/>
      <c r="F4" s="8"/>
      <c r="G4" s="8"/>
      <c r="H4" s="8"/>
      <c r="I4" s="8"/>
      <c r="J4" s="8"/>
      <c r="K4" s="9"/>
      <c r="L4" s="9"/>
      <c r="M4" s="9"/>
      <c r="N4" s="9"/>
      <c r="O4" s="38"/>
      <c r="R4" s="306"/>
      <c r="S4" s="69"/>
      <c r="T4" s="69"/>
      <c r="U4" s="69"/>
      <c r="V4" s="70"/>
      <c r="W4" s="69"/>
    </row>
    <row r="5" spans="1:23" x14ac:dyDescent="0.3">
      <c r="B5" s="9"/>
      <c r="C5" s="9"/>
      <c r="D5" s="9"/>
      <c r="E5" s="9"/>
      <c r="F5" s="9"/>
      <c r="G5" s="9"/>
      <c r="H5" s="9"/>
      <c r="I5" s="9"/>
      <c r="J5" s="9"/>
      <c r="K5" s="9"/>
      <c r="L5" s="9"/>
      <c r="M5" s="9"/>
      <c r="N5" s="9"/>
      <c r="O5" s="38"/>
      <c r="R5" s="306"/>
      <c r="S5" s="69"/>
      <c r="T5" s="69"/>
      <c r="U5" s="69"/>
      <c r="V5" s="70"/>
      <c r="W5" s="69"/>
    </row>
    <row r="6" spans="1:23" ht="15.6" x14ac:dyDescent="0.3">
      <c r="A6" s="6" t="s">
        <v>232</v>
      </c>
      <c r="B6" s="9"/>
      <c r="C6" s="9"/>
      <c r="D6" s="9"/>
      <c r="E6" s="9"/>
      <c r="F6" s="9"/>
      <c r="G6" s="9"/>
      <c r="H6" s="9"/>
      <c r="I6" s="9"/>
      <c r="J6" s="9"/>
      <c r="K6" s="9"/>
      <c r="L6" s="9"/>
      <c r="M6" s="9"/>
      <c r="N6" s="9"/>
      <c r="O6" s="38"/>
      <c r="R6" s="306"/>
      <c r="S6" s="69"/>
      <c r="T6" s="69"/>
      <c r="U6" s="69"/>
      <c r="V6" s="70"/>
      <c r="W6" s="69"/>
    </row>
    <row r="7" spans="1:23" x14ac:dyDescent="0.3">
      <c r="A7" s="10"/>
      <c r="B7" s="9"/>
      <c r="C7" s="9"/>
      <c r="D7" s="9"/>
      <c r="E7" s="9"/>
      <c r="F7" s="9"/>
      <c r="G7" s="9"/>
      <c r="H7" s="9"/>
      <c r="I7" s="9"/>
      <c r="J7" s="9"/>
      <c r="K7" s="9"/>
      <c r="L7" s="9"/>
      <c r="M7" s="9"/>
      <c r="N7" s="9"/>
      <c r="O7" s="38"/>
      <c r="R7" s="69"/>
      <c r="S7" s="69"/>
      <c r="T7" s="69"/>
      <c r="U7" s="70"/>
      <c r="V7" s="69"/>
    </row>
    <row r="8" spans="1:23" x14ac:dyDescent="0.3">
      <c r="A8" s="10"/>
      <c r="B8" s="9"/>
      <c r="C8" s="9"/>
      <c r="D8" s="9"/>
      <c r="E8" s="9"/>
      <c r="F8" s="9"/>
      <c r="G8" s="9"/>
      <c r="H8" s="9"/>
      <c r="I8" s="9"/>
      <c r="J8" s="9"/>
      <c r="K8" s="9"/>
      <c r="L8" s="9"/>
      <c r="M8" s="9"/>
      <c r="N8" s="9"/>
      <c r="O8" s="38"/>
      <c r="R8" s="69"/>
      <c r="S8" s="69"/>
      <c r="T8" s="69"/>
      <c r="U8" s="70"/>
      <c r="V8" s="69"/>
    </row>
    <row r="9" spans="1:23" ht="17.25" customHeight="1" x14ac:dyDescent="0.3">
      <c r="A9" s="10"/>
      <c r="B9" s="9"/>
      <c r="C9" s="9"/>
      <c r="D9" s="9"/>
      <c r="E9" s="9"/>
      <c r="F9" s="9"/>
      <c r="G9" s="9"/>
      <c r="H9" s="9"/>
      <c r="I9" s="9"/>
      <c r="J9" s="9"/>
      <c r="K9" s="9"/>
      <c r="L9" s="9"/>
      <c r="M9" s="9"/>
      <c r="N9" s="9"/>
      <c r="O9" s="38"/>
      <c r="R9" s="69"/>
      <c r="S9" s="69"/>
      <c r="T9" s="69"/>
      <c r="U9" s="70"/>
      <c r="V9" s="69"/>
    </row>
    <row r="10" spans="1:23" ht="0.75" customHeight="1" x14ac:dyDescent="0.3">
      <c r="R10" s="69"/>
      <c r="S10" s="69"/>
      <c r="T10" s="69"/>
      <c r="U10" s="70"/>
      <c r="V10" s="69"/>
    </row>
    <row r="11" spans="1:23" ht="21" customHeight="1" x14ac:dyDescent="0.3">
      <c r="A11" s="555" t="s">
        <v>263</v>
      </c>
      <c r="B11" s="555"/>
      <c r="C11" s="555"/>
      <c r="D11" s="555"/>
      <c r="E11" s="555"/>
      <c r="F11" s="555"/>
      <c r="G11" s="555"/>
      <c r="H11" s="555"/>
      <c r="I11" s="555"/>
      <c r="J11" s="555"/>
      <c r="K11" s="555"/>
      <c r="L11" s="555"/>
      <c r="M11" s="555"/>
      <c r="N11" s="555"/>
      <c r="O11" s="555"/>
      <c r="P11" s="40"/>
      <c r="R11" s="69"/>
      <c r="S11" s="69"/>
      <c r="T11" s="69"/>
      <c r="U11" s="70"/>
      <c r="V11" s="69"/>
    </row>
    <row r="12" spans="1:23" ht="3.75" customHeight="1" x14ac:dyDescent="0.3">
      <c r="A12" s="11"/>
      <c r="B12" s="11"/>
      <c r="C12" s="11"/>
      <c r="D12" s="11"/>
      <c r="E12" s="11"/>
      <c r="F12" s="11"/>
      <c r="G12" s="11"/>
      <c r="H12" s="11"/>
      <c r="I12" s="11"/>
      <c r="J12" s="11"/>
      <c r="K12" s="11"/>
      <c r="L12" s="11"/>
      <c r="M12" s="11"/>
      <c r="N12" s="11"/>
      <c r="O12" s="11"/>
      <c r="R12" s="69"/>
      <c r="S12" s="69"/>
      <c r="T12" s="69"/>
      <c r="U12" s="70"/>
      <c r="V12" s="69"/>
    </row>
    <row r="13" spans="1:23" s="42" customFormat="1" ht="20.25" hidden="1" customHeight="1" thickBot="1" x14ac:dyDescent="0.35">
      <c r="A13" s="434" t="s">
        <v>5</v>
      </c>
      <c r="B13" s="556">
        <f>'Info District'!G11</f>
        <v>2025</v>
      </c>
      <c r="C13" s="557"/>
      <c r="E13" s="550"/>
      <c r="F13" s="550"/>
      <c r="G13" s="550"/>
      <c r="H13" s="550"/>
      <c r="I13" s="550"/>
      <c r="J13" s="554"/>
      <c r="Q13" s="63"/>
      <c r="R13" s="71"/>
      <c r="S13" s="71"/>
      <c r="T13" s="71"/>
      <c r="U13" s="72"/>
      <c r="V13" s="71"/>
    </row>
    <row r="14" spans="1:23" s="42" customFormat="1" ht="7.5" hidden="1" customHeight="1" thickBot="1" x14ac:dyDescent="0.35">
      <c r="A14" s="434"/>
      <c r="B14" s="13"/>
      <c r="C14" s="13"/>
      <c r="D14" s="13"/>
      <c r="O14" s="15"/>
      <c r="Q14" s="63"/>
      <c r="R14" s="71"/>
      <c r="S14" s="71"/>
      <c r="T14" s="71"/>
      <c r="U14" s="72"/>
      <c r="V14" s="71"/>
    </row>
    <row r="15" spans="1:23" s="42" customFormat="1" ht="16.5" hidden="1" customHeight="1" thickBot="1" x14ac:dyDescent="0.35">
      <c r="A15" s="434" t="s">
        <v>7</v>
      </c>
      <c r="B15" s="558" t="str">
        <f>'Info District'!G12</f>
        <v>PLATEAUX</v>
      </c>
      <c r="C15" s="559"/>
      <c r="D15" s="550" t="s">
        <v>8</v>
      </c>
      <c r="E15" s="550"/>
      <c r="F15" s="550"/>
      <c r="G15" s="551" t="str">
        <f>'Info District'!G13</f>
        <v>Agou</v>
      </c>
      <c r="H15" s="552"/>
      <c r="I15" s="553"/>
      <c r="L15" s="11"/>
      <c r="M15" s="11"/>
      <c r="N15" s="11"/>
      <c r="O15" s="11"/>
      <c r="P15" s="11"/>
      <c r="Q15" s="63"/>
      <c r="R15" s="71"/>
      <c r="S15" s="71"/>
      <c r="T15" s="71"/>
      <c r="U15" s="73"/>
      <c r="V15" s="71"/>
    </row>
    <row r="16" spans="1:23" s="42" customFormat="1" ht="3.75" hidden="1" customHeight="1" thickBot="1" x14ac:dyDescent="0.35">
      <c r="A16" s="139"/>
      <c r="B16" s="15"/>
      <c r="C16" s="15"/>
      <c r="D16" s="15"/>
      <c r="E16" s="15"/>
      <c r="K16" s="15"/>
      <c r="L16" s="15"/>
      <c r="M16" s="15"/>
      <c r="O16" s="15"/>
      <c r="Q16" s="63"/>
      <c r="R16" s="71"/>
      <c r="S16" s="71"/>
      <c r="T16" s="71"/>
      <c r="U16" s="72"/>
      <c r="V16" s="71"/>
    </row>
    <row r="17" spans="1:23" s="42" customFormat="1" ht="18" hidden="1" customHeight="1" thickBot="1" x14ac:dyDescent="0.35">
      <c r="A17" s="434" t="s">
        <v>9</v>
      </c>
      <c r="B17" s="556" t="str">
        <f>'Info District'!G17</f>
        <v>Avril à Juin 2025</v>
      </c>
      <c r="C17" s="560"/>
      <c r="D17" s="560"/>
      <c r="E17" s="557"/>
      <c r="G17" s="550" t="s">
        <v>11</v>
      </c>
      <c r="H17" s="550"/>
      <c r="I17" s="550"/>
      <c r="J17" s="550"/>
      <c r="K17" s="554"/>
      <c r="L17" s="551" t="str">
        <f>'Info District'!G18</f>
        <v>Juillet à Septembre 2025</v>
      </c>
      <c r="M17" s="552"/>
      <c r="N17" s="552"/>
      <c r="O17" s="552"/>
      <c r="P17" s="553"/>
      <c r="Q17" s="63"/>
      <c r="R17" s="71"/>
      <c r="S17" s="71"/>
      <c r="T17" s="71"/>
      <c r="U17" s="72"/>
      <c r="V17" s="71"/>
    </row>
    <row r="18" spans="1:23" s="9" customFormat="1" ht="6" customHeight="1" thickBot="1" x14ac:dyDescent="0.3">
      <c r="B18" s="43"/>
      <c r="C18" s="43"/>
      <c r="D18" s="43"/>
      <c r="E18" s="44"/>
      <c r="F18" s="43"/>
      <c r="G18" s="45"/>
      <c r="H18" s="45"/>
      <c r="I18" s="45"/>
      <c r="J18" s="45"/>
      <c r="K18" s="45"/>
      <c r="L18" s="45"/>
      <c r="M18" s="45"/>
      <c r="O18" s="38"/>
      <c r="Q18" s="64"/>
      <c r="R18" s="74"/>
      <c r="S18" s="74"/>
      <c r="T18" s="74"/>
      <c r="U18" s="75"/>
      <c r="V18" s="74"/>
    </row>
    <row r="19" spans="1:23" s="9" customFormat="1" ht="31.5" customHeight="1" thickBot="1" x14ac:dyDescent="0.35">
      <c r="A19" s="532" t="s">
        <v>12</v>
      </c>
      <c r="B19" s="532"/>
      <c r="C19" s="533"/>
      <c r="D19" s="575"/>
      <c r="E19" s="576"/>
      <c r="F19" s="576"/>
      <c r="G19" s="576"/>
      <c r="H19" s="576"/>
      <c r="I19" s="576"/>
      <c r="J19" s="576"/>
      <c r="K19" s="576"/>
      <c r="L19" s="576"/>
      <c r="M19" s="576"/>
      <c r="N19" s="577"/>
      <c r="O19" s="11"/>
      <c r="P19" s="464" t="str">
        <f>'Info District'!H17</f>
        <v>T2</v>
      </c>
      <c r="Q19" s="65"/>
      <c r="R19" s="535" t="s">
        <v>96</v>
      </c>
      <c r="S19" s="536"/>
      <c r="T19" s="536"/>
      <c r="U19" s="536"/>
      <c r="V19" s="537"/>
    </row>
    <row r="20" spans="1:23" s="9" customFormat="1" ht="8.25" customHeight="1" thickBot="1" x14ac:dyDescent="0.35">
      <c r="A20" s="12"/>
      <c r="B20" s="12"/>
      <c r="C20" s="12"/>
      <c r="D20" s="12"/>
      <c r="E20" s="12"/>
      <c r="F20" s="12"/>
      <c r="G20" s="13"/>
      <c r="H20" s="13"/>
      <c r="I20" s="13"/>
      <c r="J20" s="13"/>
      <c r="K20" s="13"/>
      <c r="L20" s="14"/>
      <c r="M20" s="14"/>
      <c r="N20" s="14"/>
      <c r="O20" s="14"/>
      <c r="Q20" s="64"/>
      <c r="R20" s="146"/>
      <c r="S20" s="74"/>
      <c r="T20" s="74"/>
      <c r="U20" s="76"/>
      <c r="V20" s="147"/>
    </row>
    <row r="21" spans="1:23" s="9" customFormat="1" ht="30.75" customHeight="1" thickBot="1" x14ac:dyDescent="0.35">
      <c r="A21" s="564" t="s">
        <v>6</v>
      </c>
      <c r="B21" s="564"/>
      <c r="C21" s="564"/>
      <c r="D21" s="565"/>
      <c r="E21" s="566"/>
      <c r="F21" s="566"/>
      <c r="G21" s="566"/>
      <c r="H21" s="567"/>
      <c r="I21" s="12"/>
      <c r="K21" s="230" t="s">
        <v>338</v>
      </c>
      <c r="O21" s="571"/>
      <c r="P21" s="572"/>
      <c r="Q21" s="64"/>
      <c r="R21" s="146"/>
      <c r="S21" s="74"/>
      <c r="T21" s="74"/>
      <c r="U21" s="76"/>
      <c r="V21" s="147"/>
    </row>
    <row r="22" spans="1:23" s="9" customFormat="1" ht="9" customHeight="1" thickBot="1" x14ac:dyDescent="0.35">
      <c r="A22" s="12"/>
      <c r="B22" s="12"/>
      <c r="C22" s="12"/>
      <c r="D22" s="12"/>
      <c r="E22" s="12"/>
      <c r="F22" s="12"/>
      <c r="G22" s="13"/>
      <c r="H22" s="13"/>
      <c r="I22" s="13"/>
      <c r="J22" s="13"/>
      <c r="K22" s="13"/>
      <c r="L22" s="14"/>
      <c r="M22" s="14"/>
      <c r="N22" s="14"/>
      <c r="O22" s="14"/>
      <c r="Q22" s="64"/>
      <c r="R22" s="146"/>
      <c r="S22" s="74"/>
      <c r="T22" s="74"/>
      <c r="U22" s="76"/>
      <c r="V22" s="147"/>
    </row>
    <row r="23" spans="1:23" s="9" customFormat="1" ht="30" customHeight="1" thickBot="1" x14ac:dyDescent="0.35">
      <c r="A23" s="532" t="s">
        <v>240</v>
      </c>
      <c r="B23" s="532"/>
      <c r="C23" s="533"/>
      <c r="D23" s="568" t="s">
        <v>265</v>
      </c>
      <c r="E23" s="569"/>
      <c r="F23" s="570"/>
      <c r="H23" s="229"/>
      <c r="I23" s="573" t="s">
        <v>337</v>
      </c>
      <c r="J23" s="573"/>
      <c r="K23" s="573"/>
      <c r="L23" s="573"/>
      <c r="M23" s="573"/>
      <c r="N23" s="574"/>
      <c r="O23" s="562"/>
      <c r="P23" s="563"/>
      <c r="Q23" s="64"/>
      <c r="R23" s="146"/>
      <c r="S23" s="74"/>
      <c r="T23" s="74"/>
      <c r="U23" s="76"/>
      <c r="V23" s="147"/>
    </row>
    <row r="24" spans="1:23" s="9" customFormat="1" ht="6" customHeight="1" x14ac:dyDescent="0.3">
      <c r="A24" s="12"/>
      <c r="B24" s="12"/>
      <c r="C24" s="12"/>
      <c r="D24" s="12"/>
      <c r="E24" s="12"/>
      <c r="F24" s="12"/>
      <c r="G24" s="13"/>
      <c r="H24" s="15"/>
      <c r="I24" s="15"/>
      <c r="J24" s="15"/>
      <c r="K24" s="13"/>
      <c r="L24" s="14"/>
      <c r="M24" s="14"/>
      <c r="N24" s="14"/>
      <c r="O24" s="14"/>
      <c r="Q24" s="64"/>
      <c r="R24" s="146"/>
      <c r="S24" s="74"/>
      <c r="T24" s="74"/>
      <c r="U24" s="76"/>
      <c r="V24" s="147"/>
    </row>
    <row r="25" spans="1:23" s="9" customFormat="1" ht="4.5" customHeight="1" thickBot="1" x14ac:dyDescent="0.35">
      <c r="A25" s="12"/>
      <c r="B25" s="12"/>
      <c r="C25" s="12"/>
      <c r="D25" s="12"/>
      <c r="E25" s="12"/>
      <c r="F25" s="12"/>
      <c r="G25" s="13"/>
      <c r="H25" s="13"/>
      <c r="I25" s="13"/>
      <c r="J25" s="13"/>
      <c r="K25" s="13"/>
      <c r="L25" s="14"/>
      <c r="M25" s="14"/>
      <c r="N25" s="14"/>
      <c r="O25" s="14"/>
      <c r="Q25" s="64"/>
      <c r="R25" s="146"/>
      <c r="S25" s="74"/>
      <c r="T25" s="74"/>
      <c r="U25" s="76"/>
      <c r="V25" s="147"/>
    </row>
    <row r="26" spans="1:23" ht="76.5" customHeight="1" thickBot="1" x14ac:dyDescent="0.35">
      <c r="A26" s="541" t="s">
        <v>13</v>
      </c>
      <c r="B26" s="16" t="s">
        <v>14</v>
      </c>
      <c r="C26" s="108" t="s">
        <v>15</v>
      </c>
      <c r="D26" s="118" t="s">
        <v>16</v>
      </c>
      <c r="E26" s="117" t="s">
        <v>17</v>
      </c>
      <c r="F26" s="16" t="s">
        <v>18</v>
      </c>
      <c r="G26" s="16" t="s">
        <v>233</v>
      </c>
      <c r="H26" s="16" t="s">
        <v>234</v>
      </c>
      <c r="I26" s="16" t="s">
        <v>19</v>
      </c>
      <c r="J26" s="16" t="s">
        <v>20</v>
      </c>
      <c r="K26" s="108" t="s">
        <v>21</v>
      </c>
      <c r="L26" s="136" t="s">
        <v>22</v>
      </c>
      <c r="M26" s="137" t="s">
        <v>236</v>
      </c>
      <c r="N26" s="138" t="s">
        <v>23</v>
      </c>
      <c r="O26" s="109" t="s">
        <v>39</v>
      </c>
      <c r="P26" s="16" t="s">
        <v>40</v>
      </c>
      <c r="R26" s="148" t="s">
        <v>237</v>
      </c>
      <c r="S26" s="140" t="s">
        <v>93</v>
      </c>
      <c r="T26" s="140" t="s">
        <v>239</v>
      </c>
      <c r="U26" s="140" t="s">
        <v>238</v>
      </c>
      <c r="V26" s="149" t="s">
        <v>97</v>
      </c>
    </row>
    <row r="27" spans="1:23" s="47" customFormat="1" ht="21.75" customHeight="1" thickBot="1" x14ac:dyDescent="0.35">
      <c r="A27" s="542"/>
      <c r="B27" s="46" t="s">
        <v>24</v>
      </c>
      <c r="C27" s="46" t="s">
        <v>25</v>
      </c>
      <c r="D27" s="112" t="s">
        <v>26</v>
      </c>
      <c r="E27" s="46" t="s">
        <v>27</v>
      </c>
      <c r="F27" s="46"/>
      <c r="G27" s="46" t="s">
        <v>28</v>
      </c>
      <c r="H27" s="46"/>
      <c r="I27" s="46" t="s">
        <v>29</v>
      </c>
      <c r="J27" s="46"/>
      <c r="K27" s="131" t="s">
        <v>235</v>
      </c>
      <c r="L27" s="133"/>
      <c r="M27" s="134"/>
      <c r="N27" s="135"/>
      <c r="O27" s="132" t="s">
        <v>30</v>
      </c>
      <c r="P27" s="46"/>
      <c r="Q27" s="66"/>
      <c r="R27" s="150"/>
      <c r="S27" s="67" t="s">
        <v>94</v>
      </c>
      <c r="T27" s="67" t="s">
        <v>95</v>
      </c>
      <c r="U27" s="94"/>
      <c r="V27" s="151" t="str">
        <f>IF(J28&lt;=0,"",IF(J28=90,$W$28))</f>
        <v/>
      </c>
      <c r="W27" s="37" t="s">
        <v>98</v>
      </c>
    </row>
    <row r="28" spans="1:23" ht="49.5" customHeight="1" x14ac:dyDescent="0.3">
      <c r="A28" s="231" t="str">
        <f>CDT!B26</f>
        <v>Artéméther-Luméfantrine 6cp (AL)</v>
      </c>
      <c r="B28" s="79"/>
      <c r="C28" s="110"/>
      <c r="D28" s="120" t="str">
        <f>IF(B28&lt;&gt;"",B28+C28,"")</f>
        <v/>
      </c>
      <c r="E28" s="119"/>
      <c r="F28" s="79"/>
      <c r="G28" s="79"/>
      <c r="H28" s="79"/>
      <c r="I28" s="79"/>
      <c r="J28" s="79"/>
      <c r="K28" s="110"/>
      <c r="L28" s="431" t="str">
        <f>IF(B28&lt;&gt;"",IF(J28=0,E28,((E28*90)/(90-J28))),"0")</f>
        <v>0</v>
      </c>
      <c r="M28" s="428" t="str">
        <f>IF(B28&lt;&gt;"",((E28/R28)*30),"0")</f>
        <v>0</v>
      </c>
      <c r="N28" s="250" t="str">
        <f>IF(B28&lt;&gt;"",IF(J28=0,((E28+L28)-K28),((M28*6)-K28)),"0")</f>
        <v>0</v>
      </c>
      <c r="O28" s="251"/>
      <c r="P28" s="81"/>
      <c r="R28" s="152">
        <f>(90-J28)</f>
        <v>90</v>
      </c>
      <c r="S28" s="68" t="e">
        <f>D28-(E28+G28+I28+H28)</f>
        <v>#VALUE!</v>
      </c>
      <c r="T28" s="68" t="e">
        <f>K28-S28</f>
        <v>#VALUE!</v>
      </c>
      <c r="U28" s="95">
        <v>6</v>
      </c>
      <c r="V28" s="153" t="e">
        <f t="shared" ref="V28:V52" si="0">IF(T28=0,"",$W$27)</f>
        <v>#VALUE!</v>
      </c>
      <c r="W28" s="37" t="s">
        <v>203</v>
      </c>
    </row>
    <row r="29" spans="1:23" ht="45" customHeight="1" x14ac:dyDescent="0.3">
      <c r="A29" s="231" t="str">
        <f>CDT!B27</f>
        <v>Artéméther-Luméfantrine 12cp (AL)</v>
      </c>
      <c r="B29" s="79"/>
      <c r="C29" s="110"/>
      <c r="D29" s="121" t="str">
        <f t="shared" ref="D29:D36" si="1">IF(B29&lt;&gt;"",B29+C29,"")</f>
        <v/>
      </c>
      <c r="E29" s="119"/>
      <c r="F29" s="79"/>
      <c r="G29" s="79"/>
      <c r="H29" s="79"/>
      <c r="I29" s="79"/>
      <c r="J29" s="79"/>
      <c r="K29" s="110"/>
      <c r="L29" s="431" t="str">
        <f t="shared" ref="L29:L36" si="2">IF(B29&lt;&gt;"",IF(J29=0,E29,((E29*90)/(90-J29))),"0")</f>
        <v>0</v>
      </c>
      <c r="M29" s="428" t="str">
        <f t="shared" ref="M29:M36" si="3">IF(B29&lt;&gt;"",((E29/R29)*30),"0")</f>
        <v>0</v>
      </c>
      <c r="N29" s="250" t="str">
        <f t="shared" ref="N29:N36" si="4">IF(B29&lt;&gt;"",IF(J29=0,((E29+L29)-K29),((M29*6)-K29)),"0")</f>
        <v>0</v>
      </c>
      <c r="O29" s="251"/>
      <c r="P29" s="81"/>
      <c r="R29" s="152">
        <f t="shared" ref="R29:R50" si="5">(90-J29)</f>
        <v>90</v>
      </c>
      <c r="S29" s="68" t="e">
        <f t="shared" ref="S29:S49" si="6">D29-(E29+G29+I29+H29)</f>
        <v>#VALUE!</v>
      </c>
      <c r="T29" s="68" t="e">
        <f t="shared" ref="T29:T50" si="7">K29-S29</f>
        <v>#VALUE!</v>
      </c>
      <c r="U29" s="95">
        <v>12</v>
      </c>
      <c r="V29" s="153" t="e">
        <f t="shared" si="0"/>
        <v>#VALUE!</v>
      </c>
    </row>
    <row r="30" spans="1:23" ht="49.5" customHeight="1" x14ac:dyDescent="0.3">
      <c r="A30" s="231" t="str">
        <f>CDT!B28</f>
        <v>Artéméther-Luméfantrine 18cp (AL)</v>
      </c>
      <c r="B30" s="79"/>
      <c r="C30" s="110"/>
      <c r="D30" s="121" t="str">
        <f t="shared" si="1"/>
        <v/>
      </c>
      <c r="E30" s="119"/>
      <c r="F30" s="79"/>
      <c r="G30" s="79"/>
      <c r="H30" s="79"/>
      <c r="I30" s="79"/>
      <c r="J30" s="79"/>
      <c r="K30" s="110"/>
      <c r="L30" s="431" t="str">
        <f t="shared" si="2"/>
        <v>0</v>
      </c>
      <c r="M30" s="428" t="str">
        <f t="shared" si="3"/>
        <v>0</v>
      </c>
      <c r="N30" s="250" t="str">
        <f t="shared" si="4"/>
        <v>0</v>
      </c>
      <c r="O30" s="251"/>
      <c r="P30" s="81"/>
      <c r="R30" s="152">
        <f t="shared" si="5"/>
        <v>90</v>
      </c>
      <c r="S30" s="68" t="e">
        <f t="shared" si="6"/>
        <v>#VALUE!</v>
      </c>
      <c r="T30" s="68" t="e">
        <f t="shared" si="7"/>
        <v>#VALUE!</v>
      </c>
      <c r="U30" s="95">
        <v>18</v>
      </c>
      <c r="V30" s="153" t="e">
        <f t="shared" si="0"/>
        <v>#VALUE!</v>
      </c>
    </row>
    <row r="31" spans="1:23" ht="49.5" customHeight="1" x14ac:dyDescent="0.3">
      <c r="A31" s="231" t="str">
        <f>CDT!B29</f>
        <v>Artéméther-Luméfantrine 24cp (AL)</v>
      </c>
      <c r="B31" s="79"/>
      <c r="C31" s="110"/>
      <c r="D31" s="121" t="str">
        <f t="shared" si="1"/>
        <v/>
      </c>
      <c r="E31" s="119"/>
      <c r="F31" s="79"/>
      <c r="G31" s="79"/>
      <c r="H31" s="79"/>
      <c r="I31" s="79"/>
      <c r="J31" s="79"/>
      <c r="K31" s="110"/>
      <c r="L31" s="431" t="str">
        <f t="shared" si="2"/>
        <v>0</v>
      </c>
      <c r="M31" s="428" t="str">
        <f t="shared" si="3"/>
        <v>0</v>
      </c>
      <c r="N31" s="250" t="str">
        <f t="shared" si="4"/>
        <v>0</v>
      </c>
      <c r="O31" s="251"/>
      <c r="P31" s="81"/>
      <c r="R31" s="152">
        <f t="shared" si="5"/>
        <v>90</v>
      </c>
      <c r="S31" s="68" t="e">
        <f t="shared" si="6"/>
        <v>#VALUE!</v>
      </c>
      <c r="T31" s="68" t="e">
        <f t="shared" si="7"/>
        <v>#VALUE!</v>
      </c>
      <c r="U31" s="95">
        <v>24</v>
      </c>
      <c r="V31" s="153" t="e">
        <f t="shared" si="0"/>
        <v>#VALUE!</v>
      </c>
    </row>
    <row r="32" spans="1:23" ht="50.25" hidden="1" customHeight="1" x14ac:dyDescent="0.3">
      <c r="A32" s="17" t="str">
        <f>CDT!B30</f>
        <v>Artéméther injectable 40 mg</v>
      </c>
      <c r="B32" s="79"/>
      <c r="C32" s="110"/>
      <c r="D32" s="121" t="str">
        <f t="shared" si="1"/>
        <v/>
      </c>
      <c r="E32" s="119"/>
      <c r="F32" s="79"/>
      <c r="G32" s="79"/>
      <c r="H32" s="79"/>
      <c r="I32" s="79"/>
      <c r="J32" s="79"/>
      <c r="K32" s="110"/>
      <c r="L32" s="431" t="str">
        <f t="shared" si="2"/>
        <v>0</v>
      </c>
      <c r="M32" s="428" t="str">
        <f t="shared" si="3"/>
        <v>0</v>
      </c>
      <c r="N32" s="250" t="str">
        <f t="shared" si="4"/>
        <v>0</v>
      </c>
      <c r="O32" s="251"/>
      <c r="P32" s="79"/>
      <c r="R32" s="152">
        <f t="shared" si="5"/>
        <v>90</v>
      </c>
      <c r="S32" s="68" t="e">
        <f t="shared" si="6"/>
        <v>#VALUE!</v>
      </c>
      <c r="T32" s="68" t="e">
        <f t="shared" si="7"/>
        <v>#VALUE!</v>
      </c>
      <c r="U32" s="95">
        <v>1</v>
      </c>
      <c r="V32" s="153" t="e">
        <f t="shared" si="0"/>
        <v>#VALUE!</v>
      </c>
    </row>
    <row r="33" spans="1:22" ht="50.25" hidden="1" customHeight="1" x14ac:dyDescent="0.3">
      <c r="A33" s="17" t="str">
        <f>CDT!B31</f>
        <v>Artéméther injectable 80 mg</v>
      </c>
      <c r="B33" s="79"/>
      <c r="C33" s="110"/>
      <c r="D33" s="121" t="str">
        <f t="shared" si="1"/>
        <v/>
      </c>
      <c r="E33" s="119"/>
      <c r="F33" s="79"/>
      <c r="G33" s="79"/>
      <c r="H33" s="79"/>
      <c r="I33" s="79"/>
      <c r="J33" s="79"/>
      <c r="K33" s="110"/>
      <c r="L33" s="431" t="str">
        <f t="shared" si="2"/>
        <v>0</v>
      </c>
      <c r="M33" s="428" t="str">
        <f t="shared" si="3"/>
        <v>0</v>
      </c>
      <c r="N33" s="250" t="str">
        <f t="shared" si="4"/>
        <v>0</v>
      </c>
      <c r="O33" s="251"/>
      <c r="P33" s="79"/>
      <c r="R33" s="152">
        <f t="shared" si="5"/>
        <v>90</v>
      </c>
      <c r="S33" s="68" t="e">
        <f t="shared" si="6"/>
        <v>#VALUE!</v>
      </c>
      <c r="T33" s="68" t="e">
        <f t="shared" si="7"/>
        <v>#VALUE!</v>
      </c>
      <c r="U33" s="95">
        <v>1</v>
      </c>
      <c r="V33" s="153" t="e">
        <f t="shared" si="0"/>
        <v>#VALUE!</v>
      </c>
    </row>
    <row r="34" spans="1:22" ht="50.25" hidden="1" customHeight="1" x14ac:dyDescent="0.3">
      <c r="A34" s="17" t="str">
        <f>CDT!B32</f>
        <v>Artésunate injectable 60 mg</v>
      </c>
      <c r="B34" s="79"/>
      <c r="C34" s="110"/>
      <c r="D34" s="121" t="str">
        <f t="shared" si="1"/>
        <v/>
      </c>
      <c r="E34" s="119"/>
      <c r="F34" s="79"/>
      <c r="G34" s="79"/>
      <c r="H34" s="79"/>
      <c r="I34" s="79"/>
      <c r="J34" s="79"/>
      <c r="K34" s="110"/>
      <c r="L34" s="431" t="str">
        <f t="shared" si="2"/>
        <v>0</v>
      </c>
      <c r="M34" s="428" t="str">
        <f t="shared" si="3"/>
        <v>0</v>
      </c>
      <c r="N34" s="250" t="str">
        <f t="shared" si="4"/>
        <v>0</v>
      </c>
      <c r="O34" s="251"/>
      <c r="P34" s="79"/>
      <c r="R34" s="152">
        <f t="shared" si="5"/>
        <v>90</v>
      </c>
      <c r="S34" s="68" t="e">
        <f t="shared" si="6"/>
        <v>#VALUE!</v>
      </c>
      <c r="T34" s="68" t="e">
        <f t="shared" si="7"/>
        <v>#VALUE!</v>
      </c>
      <c r="U34" s="95">
        <v>1</v>
      </c>
      <c r="V34" s="153" t="e">
        <f t="shared" si="0"/>
        <v>#VALUE!</v>
      </c>
    </row>
    <row r="35" spans="1:22" ht="50.25" hidden="1" customHeight="1" x14ac:dyDescent="0.3">
      <c r="A35" s="17" t="str">
        <f>CDT!B33</f>
        <v xml:space="preserve"> Sulfadoxine Pyriméthamine:  (SP)</v>
      </c>
      <c r="B35" s="79"/>
      <c r="C35" s="110"/>
      <c r="D35" s="121" t="str">
        <f t="shared" si="1"/>
        <v/>
      </c>
      <c r="E35" s="119"/>
      <c r="F35" s="79"/>
      <c r="G35" s="79"/>
      <c r="H35" s="79"/>
      <c r="I35" s="79"/>
      <c r="J35" s="79"/>
      <c r="K35" s="110"/>
      <c r="L35" s="431" t="str">
        <f t="shared" si="2"/>
        <v>0</v>
      </c>
      <c r="M35" s="428" t="str">
        <f t="shared" si="3"/>
        <v>0</v>
      </c>
      <c r="N35" s="250" t="str">
        <f t="shared" si="4"/>
        <v>0</v>
      </c>
      <c r="O35" s="251"/>
      <c r="P35" s="79"/>
      <c r="R35" s="152">
        <f t="shared" si="5"/>
        <v>90</v>
      </c>
      <c r="S35" s="68" t="e">
        <f t="shared" si="6"/>
        <v>#VALUE!</v>
      </c>
      <c r="T35" s="68" t="e">
        <f t="shared" si="7"/>
        <v>#VALUE!</v>
      </c>
      <c r="U35" s="95">
        <v>3</v>
      </c>
      <c r="V35" s="153" t="e">
        <f t="shared" si="0"/>
        <v>#VALUE!</v>
      </c>
    </row>
    <row r="36" spans="1:22" ht="45.75" customHeight="1" thickBot="1" x14ac:dyDescent="0.35">
      <c r="A36" s="231" t="str">
        <f>CDT!B34</f>
        <v>Test de Diagnostic Rapide  : (TDR)</v>
      </c>
      <c r="B36" s="79"/>
      <c r="C36" s="110"/>
      <c r="D36" s="305" t="str">
        <f t="shared" si="1"/>
        <v/>
      </c>
      <c r="E36" s="119"/>
      <c r="F36" s="79"/>
      <c r="G36" s="79"/>
      <c r="H36" s="79"/>
      <c r="I36" s="79"/>
      <c r="J36" s="79"/>
      <c r="K36" s="110"/>
      <c r="L36" s="431" t="str">
        <f t="shared" si="2"/>
        <v>0</v>
      </c>
      <c r="M36" s="428" t="str">
        <f t="shared" si="3"/>
        <v>0</v>
      </c>
      <c r="N36" s="250" t="str">
        <f t="shared" si="4"/>
        <v>0</v>
      </c>
      <c r="O36" s="251"/>
      <c r="P36" s="79"/>
      <c r="R36" s="152">
        <f t="shared" si="5"/>
        <v>90</v>
      </c>
      <c r="S36" s="68" t="e">
        <f t="shared" si="6"/>
        <v>#VALUE!</v>
      </c>
      <c r="T36" s="68" t="e">
        <f t="shared" si="7"/>
        <v>#VALUE!</v>
      </c>
      <c r="U36" s="95">
        <v>1</v>
      </c>
      <c r="V36" s="153" t="e">
        <f t="shared" si="0"/>
        <v>#VALUE!</v>
      </c>
    </row>
    <row r="37" spans="1:22" ht="34.5" hidden="1" customHeight="1" x14ac:dyDescent="0.3">
      <c r="A37" s="17" t="str">
        <f>CDT!B35</f>
        <v>Moustiquaire à Imprégnation Durable: (MID)</v>
      </c>
      <c r="B37" s="79"/>
      <c r="C37" s="110"/>
      <c r="D37" s="304">
        <f t="shared" ref="D37:D50" si="8">B37+C37</f>
        <v>0</v>
      </c>
      <c r="E37" s="119"/>
      <c r="F37" s="79"/>
      <c r="G37" s="79"/>
      <c r="H37" s="79"/>
      <c r="I37" s="79"/>
      <c r="J37" s="79"/>
      <c r="K37" s="110"/>
      <c r="L37" s="113">
        <f t="shared" ref="L37:L50" si="9">IF(J37=0,E37,((D37*90)/(90-J37)))</f>
        <v>0</v>
      </c>
      <c r="M37" s="55">
        <f t="shared" ref="M37:M50" si="10">(E37/R37)*30</f>
        <v>0</v>
      </c>
      <c r="N37" s="114">
        <f t="shared" ref="N37:N49" si="11">IF(J37=0,((E37+L37)-K37),((L37*2)-K37))</f>
        <v>0</v>
      </c>
      <c r="O37" s="111" t="str">
        <f t="shared" ref="O37:O50" si="12">IF(N37=0,"0",N37)</f>
        <v>0</v>
      </c>
      <c r="P37" s="79"/>
      <c r="R37" s="152">
        <f t="shared" si="5"/>
        <v>90</v>
      </c>
      <c r="S37" s="68">
        <f t="shared" si="6"/>
        <v>0</v>
      </c>
      <c r="T37" s="68">
        <f t="shared" si="7"/>
        <v>0</v>
      </c>
      <c r="U37" s="95">
        <v>1</v>
      </c>
      <c r="V37" s="153" t="str">
        <f t="shared" si="0"/>
        <v/>
      </c>
    </row>
    <row r="38" spans="1:22" ht="34.5" hidden="1" customHeight="1" x14ac:dyDescent="0.3">
      <c r="A38" s="17" t="str">
        <f>CDT!B40</f>
        <v>Artésunate Amodiaquine: (ASAQ) : 3 cp (25/67,5 mg)</v>
      </c>
      <c r="B38" s="79"/>
      <c r="C38" s="110"/>
      <c r="D38" s="121">
        <f t="shared" si="8"/>
        <v>0</v>
      </c>
      <c r="E38" s="119"/>
      <c r="F38" s="79"/>
      <c r="G38" s="79"/>
      <c r="H38" s="79"/>
      <c r="I38" s="79"/>
      <c r="J38" s="79"/>
      <c r="K38" s="110"/>
      <c r="L38" s="113">
        <f t="shared" si="9"/>
        <v>0</v>
      </c>
      <c r="M38" s="55">
        <f t="shared" si="10"/>
        <v>0</v>
      </c>
      <c r="N38" s="114">
        <f t="shared" si="11"/>
        <v>0</v>
      </c>
      <c r="O38" s="111" t="str">
        <f t="shared" si="12"/>
        <v>0</v>
      </c>
      <c r="P38" s="79"/>
      <c r="R38" s="152">
        <f t="shared" si="5"/>
        <v>90</v>
      </c>
      <c r="S38" s="68">
        <f t="shared" si="6"/>
        <v>0</v>
      </c>
      <c r="T38" s="68">
        <f t="shared" si="7"/>
        <v>0</v>
      </c>
      <c r="U38" s="95">
        <v>3</v>
      </c>
      <c r="V38" s="153" t="str">
        <f t="shared" si="0"/>
        <v/>
      </c>
    </row>
    <row r="39" spans="1:22" ht="34.5" hidden="1" customHeight="1" x14ac:dyDescent="0.3">
      <c r="A39" s="17" t="str">
        <f>CDT!B41</f>
        <v>Artésunate Amodiaquine: (ASAQ) 3 cp (50/135 mg)</v>
      </c>
      <c r="B39" s="79"/>
      <c r="C39" s="110"/>
      <c r="D39" s="121">
        <f t="shared" si="8"/>
        <v>0</v>
      </c>
      <c r="E39" s="119"/>
      <c r="F39" s="79"/>
      <c r="G39" s="79"/>
      <c r="H39" s="79"/>
      <c r="I39" s="79"/>
      <c r="J39" s="79"/>
      <c r="K39" s="110"/>
      <c r="L39" s="113">
        <f t="shared" si="9"/>
        <v>0</v>
      </c>
      <c r="M39" s="55">
        <f t="shared" si="10"/>
        <v>0</v>
      </c>
      <c r="N39" s="114">
        <f t="shared" si="11"/>
        <v>0</v>
      </c>
      <c r="O39" s="111" t="str">
        <f t="shared" si="12"/>
        <v>0</v>
      </c>
      <c r="P39" s="79"/>
      <c r="R39" s="152">
        <f t="shared" si="5"/>
        <v>90</v>
      </c>
      <c r="S39" s="68">
        <f t="shared" si="6"/>
        <v>0</v>
      </c>
      <c r="T39" s="68">
        <f t="shared" si="7"/>
        <v>0</v>
      </c>
      <c r="U39" s="95">
        <v>3</v>
      </c>
      <c r="V39" s="153" t="str">
        <f t="shared" si="0"/>
        <v/>
      </c>
    </row>
    <row r="40" spans="1:22" ht="34.5" hidden="1" customHeight="1" x14ac:dyDescent="0.3">
      <c r="A40" s="17" t="str">
        <f>CDT!B42</f>
        <v>Artésunate Amodiaquine: (ASAQ) 3 cp (100/270 mg)</v>
      </c>
      <c r="B40" s="79"/>
      <c r="C40" s="110"/>
      <c r="D40" s="121">
        <f t="shared" si="8"/>
        <v>0</v>
      </c>
      <c r="E40" s="119"/>
      <c r="F40" s="79"/>
      <c r="G40" s="79"/>
      <c r="H40" s="79"/>
      <c r="I40" s="79"/>
      <c r="J40" s="79"/>
      <c r="K40" s="110"/>
      <c r="L40" s="113">
        <f t="shared" si="9"/>
        <v>0</v>
      </c>
      <c r="M40" s="55">
        <f t="shared" si="10"/>
        <v>0</v>
      </c>
      <c r="N40" s="114">
        <f t="shared" si="11"/>
        <v>0</v>
      </c>
      <c r="O40" s="111" t="str">
        <f t="shared" si="12"/>
        <v>0</v>
      </c>
      <c r="P40" s="79"/>
      <c r="R40" s="152">
        <f t="shared" si="5"/>
        <v>90</v>
      </c>
      <c r="S40" s="68">
        <f t="shared" si="6"/>
        <v>0</v>
      </c>
      <c r="T40" s="68">
        <f t="shared" si="7"/>
        <v>0</v>
      </c>
      <c r="U40" s="95">
        <v>3</v>
      </c>
      <c r="V40" s="153" t="str">
        <f t="shared" si="0"/>
        <v/>
      </c>
    </row>
    <row r="41" spans="1:22" ht="34.5" hidden="1" customHeight="1" x14ac:dyDescent="0.3">
      <c r="A41" s="17" t="str">
        <f>CDT!B43</f>
        <v>Artésunate Amodiaquine: (ASAQ) 6 cp (100/270 mg)</v>
      </c>
      <c r="B41" s="79"/>
      <c r="C41" s="110"/>
      <c r="D41" s="121">
        <f t="shared" si="8"/>
        <v>0</v>
      </c>
      <c r="E41" s="119"/>
      <c r="F41" s="79"/>
      <c r="G41" s="79"/>
      <c r="H41" s="79"/>
      <c r="I41" s="79"/>
      <c r="J41" s="79"/>
      <c r="K41" s="110"/>
      <c r="L41" s="113">
        <f t="shared" si="9"/>
        <v>0</v>
      </c>
      <c r="M41" s="55">
        <f t="shared" si="10"/>
        <v>0</v>
      </c>
      <c r="N41" s="114">
        <f t="shared" si="11"/>
        <v>0</v>
      </c>
      <c r="O41" s="111" t="str">
        <f t="shared" si="12"/>
        <v>0</v>
      </c>
      <c r="P41" s="79"/>
      <c r="R41" s="152">
        <f t="shared" si="5"/>
        <v>90</v>
      </c>
      <c r="S41" s="68">
        <f t="shared" si="6"/>
        <v>0</v>
      </c>
      <c r="T41" s="68">
        <f t="shared" si="7"/>
        <v>0</v>
      </c>
      <c r="U41" s="95">
        <v>3</v>
      </c>
      <c r="V41" s="153" t="str">
        <f t="shared" si="0"/>
        <v/>
      </c>
    </row>
    <row r="42" spans="1:22" ht="34.5" hidden="1" customHeight="1" x14ac:dyDescent="0.3">
      <c r="A42" s="17" t="str">
        <f>CDT!B36</f>
        <v>Dihydroartéminisine Pipéraquine– Plaq / 3 comp 
( DHA-PPQ)  20/160 mg</v>
      </c>
      <c r="B42" s="79"/>
      <c r="C42" s="110"/>
      <c r="D42" s="121">
        <f t="shared" si="8"/>
        <v>0</v>
      </c>
      <c r="E42" s="119"/>
      <c r="F42" s="79"/>
      <c r="G42" s="79"/>
      <c r="H42" s="79"/>
      <c r="I42" s="79"/>
      <c r="J42" s="79"/>
      <c r="K42" s="110"/>
      <c r="L42" s="113">
        <f t="shared" si="9"/>
        <v>0</v>
      </c>
      <c r="M42" s="55">
        <f t="shared" si="10"/>
        <v>0</v>
      </c>
      <c r="N42" s="114">
        <f t="shared" si="11"/>
        <v>0</v>
      </c>
      <c r="O42" s="111" t="str">
        <f t="shared" si="12"/>
        <v>0</v>
      </c>
      <c r="P42" s="79"/>
      <c r="R42" s="152">
        <f t="shared" si="5"/>
        <v>90</v>
      </c>
      <c r="S42" s="68">
        <f t="shared" si="6"/>
        <v>0</v>
      </c>
      <c r="T42" s="68">
        <f t="shared" si="7"/>
        <v>0</v>
      </c>
      <c r="U42" s="95">
        <v>1</v>
      </c>
      <c r="V42" s="153" t="str">
        <f t="shared" si="0"/>
        <v/>
      </c>
    </row>
    <row r="43" spans="1:22" ht="34.5" hidden="1" customHeight="1" x14ac:dyDescent="0.3">
      <c r="A43" s="17" t="str">
        <f>CDT!B37</f>
        <v>Dihydroartéminisine Pipéraquine– Plaq / 3 comp 
( DHA-PPQ)  40/320 mg</v>
      </c>
      <c r="B43" s="79"/>
      <c r="C43" s="110"/>
      <c r="D43" s="121">
        <f t="shared" si="8"/>
        <v>0</v>
      </c>
      <c r="E43" s="119"/>
      <c r="F43" s="79"/>
      <c r="G43" s="79"/>
      <c r="H43" s="79"/>
      <c r="I43" s="79"/>
      <c r="J43" s="79"/>
      <c r="K43" s="110"/>
      <c r="L43" s="113">
        <f t="shared" si="9"/>
        <v>0</v>
      </c>
      <c r="M43" s="55">
        <f t="shared" si="10"/>
        <v>0</v>
      </c>
      <c r="N43" s="114">
        <f t="shared" si="11"/>
        <v>0</v>
      </c>
      <c r="O43" s="111" t="str">
        <f t="shared" si="12"/>
        <v>0</v>
      </c>
      <c r="P43" s="79"/>
      <c r="R43" s="152">
        <f t="shared" si="5"/>
        <v>90</v>
      </c>
      <c r="S43" s="68">
        <f t="shared" si="6"/>
        <v>0</v>
      </c>
      <c r="T43" s="68">
        <f t="shared" si="7"/>
        <v>0</v>
      </c>
      <c r="U43" s="95">
        <v>1</v>
      </c>
      <c r="V43" s="153" t="str">
        <f t="shared" si="0"/>
        <v/>
      </c>
    </row>
    <row r="44" spans="1:22" ht="34.5" hidden="1" customHeight="1" x14ac:dyDescent="0.3">
      <c r="A44" s="17" t="str">
        <f>CDT!B38</f>
        <v>Dihydroartéminisine Pipéraquine– Plaq / 6 comp 
( DHA-PPQ)  40/320 mg</v>
      </c>
      <c r="B44" s="79"/>
      <c r="C44" s="110"/>
      <c r="D44" s="121">
        <f t="shared" si="8"/>
        <v>0</v>
      </c>
      <c r="E44" s="119"/>
      <c r="F44" s="79"/>
      <c r="G44" s="79"/>
      <c r="H44" s="79"/>
      <c r="I44" s="79"/>
      <c r="J44" s="79"/>
      <c r="K44" s="110"/>
      <c r="L44" s="113">
        <f t="shared" si="9"/>
        <v>0</v>
      </c>
      <c r="M44" s="55">
        <f t="shared" si="10"/>
        <v>0</v>
      </c>
      <c r="N44" s="114">
        <f t="shared" si="11"/>
        <v>0</v>
      </c>
      <c r="O44" s="111" t="str">
        <f t="shared" si="12"/>
        <v>0</v>
      </c>
      <c r="P44" s="79"/>
      <c r="R44" s="152">
        <f t="shared" si="5"/>
        <v>90</v>
      </c>
      <c r="S44" s="68">
        <f t="shared" si="6"/>
        <v>0</v>
      </c>
      <c r="T44" s="68">
        <f t="shared" si="7"/>
        <v>0</v>
      </c>
      <c r="U44" s="95">
        <v>1</v>
      </c>
      <c r="V44" s="153" t="str">
        <f t="shared" si="0"/>
        <v/>
      </c>
    </row>
    <row r="45" spans="1:22" ht="34.5" hidden="1" customHeight="1" x14ac:dyDescent="0.3">
      <c r="A45" s="17" t="str">
        <f>CDT!B44</f>
        <v>Artésunate - Méfloquine (AS-MF)</v>
      </c>
      <c r="B45" s="79"/>
      <c r="C45" s="110"/>
      <c r="D45" s="121">
        <f t="shared" si="8"/>
        <v>0</v>
      </c>
      <c r="E45" s="119"/>
      <c r="F45" s="79"/>
      <c r="G45" s="79"/>
      <c r="H45" s="79"/>
      <c r="I45" s="79"/>
      <c r="J45" s="79"/>
      <c r="K45" s="110"/>
      <c r="L45" s="113">
        <f t="shared" si="9"/>
        <v>0</v>
      </c>
      <c r="M45" s="55">
        <f t="shared" si="10"/>
        <v>0</v>
      </c>
      <c r="N45" s="114">
        <f t="shared" si="11"/>
        <v>0</v>
      </c>
      <c r="O45" s="111" t="str">
        <f t="shared" si="12"/>
        <v>0</v>
      </c>
      <c r="P45" s="79"/>
      <c r="R45" s="152">
        <f t="shared" si="5"/>
        <v>90</v>
      </c>
      <c r="S45" s="68">
        <f t="shared" si="6"/>
        <v>0</v>
      </c>
      <c r="T45" s="68">
        <f t="shared" si="7"/>
        <v>0</v>
      </c>
      <c r="U45" s="95">
        <v>1</v>
      </c>
      <c r="V45" s="153" t="str">
        <f t="shared" si="0"/>
        <v/>
      </c>
    </row>
    <row r="46" spans="1:22" ht="34.5" hidden="1" customHeight="1" x14ac:dyDescent="0.3">
      <c r="A46" s="17" t="str">
        <f>CDT!B45</f>
        <v>Quinine comprimé 300mg</v>
      </c>
      <c r="B46" s="79"/>
      <c r="C46" s="110"/>
      <c r="D46" s="121">
        <f t="shared" si="8"/>
        <v>0</v>
      </c>
      <c r="E46" s="119"/>
      <c r="F46" s="79"/>
      <c r="G46" s="79"/>
      <c r="H46" s="79"/>
      <c r="I46" s="79"/>
      <c r="J46" s="79"/>
      <c r="K46" s="110"/>
      <c r="L46" s="113">
        <f t="shared" si="9"/>
        <v>0</v>
      </c>
      <c r="M46" s="55">
        <f t="shared" si="10"/>
        <v>0</v>
      </c>
      <c r="N46" s="114">
        <f t="shared" si="11"/>
        <v>0</v>
      </c>
      <c r="O46" s="111" t="str">
        <f t="shared" si="12"/>
        <v>0</v>
      </c>
      <c r="P46" s="79"/>
      <c r="R46" s="152">
        <f t="shared" si="5"/>
        <v>90</v>
      </c>
      <c r="S46" s="68">
        <f t="shared" si="6"/>
        <v>0</v>
      </c>
      <c r="T46" s="68">
        <f t="shared" si="7"/>
        <v>0</v>
      </c>
      <c r="U46" s="95">
        <v>1</v>
      </c>
      <c r="V46" s="153" t="str">
        <f t="shared" si="0"/>
        <v/>
      </c>
    </row>
    <row r="47" spans="1:22" ht="34.5" hidden="1" customHeight="1" x14ac:dyDescent="0.3">
      <c r="A47" s="17" t="str">
        <f>CDT!B46</f>
        <v>Quinine injectable 300 mg</v>
      </c>
      <c r="B47" s="79"/>
      <c r="C47" s="110"/>
      <c r="D47" s="121">
        <f t="shared" si="8"/>
        <v>0</v>
      </c>
      <c r="E47" s="119"/>
      <c r="F47" s="79"/>
      <c r="G47" s="79"/>
      <c r="H47" s="79"/>
      <c r="I47" s="79"/>
      <c r="J47" s="79"/>
      <c r="K47" s="110"/>
      <c r="L47" s="113">
        <f t="shared" si="9"/>
        <v>0</v>
      </c>
      <c r="M47" s="55">
        <f t="shared" si="10"/>
        <v>0</v>
      </c>
      <c r="N47" s="114">
        <f t="shared" si="11"/>
        <v>0</v>
      </c>
      <c r="O47" s="111" t="str">
        <f t="shared" si="12"/>
        <v>0</v>
      </c>
      <c r="P47" s="79"/>
      <c r="R47" s="152">
        <f t="shared" si="5"/>
        <v>90</v>
      </c>
      <c r="S47" s="68">
        <f t="shared" si="6"/>
        <v>0</v>
      </c>
      <c r="T47" s="68">
        <f t="shared" si="7"/>
        <v>0</v>
      </c>
      <c r="U47" s="95">
        <v>1</v>
      </c>
      <c r="V47" s="153" t="str">
        <f t="shared" si="0"/>
        <v/>
      </c>
    </row>
    <row r="48" spans="1:22" ht="34.5" hidden="1" customHeight="1" x14ac:dyDescent="0.3">
      <c r="A48" s="17" t="str">
        <f>CDT!B47</f>
        <v>Quinine injectable 600 mg</v>
      </c>
      <c r="B48" s="79"/>
      <c r="C48" s="110"/>
      <c r="D48" s="121">
        <f t="shared" si="8"/>
        <v>0</v>
      </c>
      <c r="E48" s="119"/>
      <c r="F48" s="79"/>
      <c r="G48" s="79"/>
      <c r="H48" s="79"/>
      <c r="I48" s="79"/>
      <c r="J48" s="79"/>
      <c r="K48" s="110"/>
      <c r="L48" s="113">
        <f t="shared" si="9"/>
        <v>0</v>
      </c>
      <c r="M48" s="55">
        <f t="shared" si="10"/>
        <v>0</v>
      </c>
      <c r="N48" s="114">
        <f t="shared" si="11"/>
        <v>0</v>
      </c>
      <c r="O48" s="111" t="str">
        <f t="shared" si="12"/>
        <v>0</v>
      </c>
      <c r="P48" s="79"/>
      <c r="R48" s="152">
        <f t="shared" si="5"/>
        <v>90</v>
      </c>
      <c r="S48" s="68">
        <f t="shared" si="6"/>
        <v>0</v>
      </c>
      <c r="T48" s="68">
        <f t="shared" si="7"/>
        <v>0</v>
      </c>
      <c r="U48" s="95">
        <v>1</v>
      </c>
      <c r="V48" s="153" t="str">
        <f t="shared" si="0"/>
        <v/>
      </c>
    </row>
    <row r="49" spans="1:22" ht="34.5" hidden="1" customHeight="1" x14ac:dyDescent="0.3">
      <c r="A49" s="17" t="str">
        <f>CDT!B48</f>
        <v>Quinine injectable 600 mg</v>
      </c>
      <c r="B49" s="79"/>
      <c r="C49" s="110"/>
      <c r="D49" s="121">
        <f t="shared" si="8"/>
        <v>0</v>
      </c>
      <c r="E49" s="119"/>
      <c r="F49" s="79"/>
      <c r="G49" s="79"/>
      <c r="H49" s="79"/>
      <c r="I49" s="79"/>
      <c r="J49" s="79"/>
      <c r="K49" s="110"/>
      <c r="L49" s="113">
        <f t="shared" si="9"/>
        <v>0</v>
      </c>
      <c r="M49" s="55">
        <f t="shared" si="10"/>
        <v>0</v>
      </c>
      <c r="N49" s="114">
        <f t="shared" si="11"/>
        <v>0</v>
      </c>
      <c r="O49" s="111" t="str">
        <f t="shared" si="12"/>
        <v>0</v>
      </c>
      <c r="P49" s="79"/>
      <c r="R49" s="152">
        <f t="shared" si="5"/>
        <v>90</v>
      </c>
      <c r="S49" s="68">
        <f t="shared" si="6"/>
        <v>0</v>
      </c>
      <c r="T49" s="68">
        <f t="shared" si="7"/>
        <v>0</v>
      </c>
      <c r="U49" s="95">
        <v>1</v>
      </c>
      <c r="V49" s="153" t="str">
        <f t="shared" si="0"/>
        <v/>
      </c>
    </row>
    <row r="50" spans="1:22" ht="34.5" hidden="1" customHeight="1" thickBot="1" x14ac:dyDescent="0.35">
      <c r="A50" s="17" t="str">
        <f>CDT!B49</f>
        <v>Artéméther injectable 100 mg</v>
      </c>
      <c r="B50" s="79"/>
      <c r="C50" s="110"/>
      <c r="D50" s="122">
        <f t="shared" si="8"/>
        <v>0</v>
      </c>
      <c r="E50" s="119"/>
      <c r="F50" s="79"/>
      <c r="G50" s="79"/>
      <c r="H50" s="79"/>
      <c r="I50" s="79"/>
      <c r="J50" s="79"/>
      <c r="K50" s="110"/>
      <c r="L50" s="115">
        <f t="shared" si="9"/>
        <v>0</v>
      </c>
      <c r="M50" s="130">
        <f t="shared" si="10"/>
        <v>0</v>
      </c>
      <c r="N50" s="116">
        <f>IF(J50=0,((E50+L50)-K50),((L50*2)-K50))</f>
        <v>0</v>
      </c>
      <c r="O50" s="111" t="str">
        <f t="shared" si="12"/>
        <v>0</v>
      </c>
      <c r="P50" s="79"/>
      <c r="R50" s="152">
        <f t="shared" si="5"/>
        <v>90</v>
      </c>
      <c r="S50" s="68">
        <f>D50-(E50+G50+I50+H50)</f>
        <v>0</v>
      </c>
      <c r="T50" s="68">
        <f t="shared" si="7"/>
        <v>0</v>
      </c>
      <c r="U50" s="95">
        <v>1</v>
      </c>
      <c r="V50" s="153" t="str">
        <f t="shared" si="0"/>
        <v/>
      </c>
    </row>
    <row r="51" spans="1:22" ht="34.5" hidden="1" customHeight="1" x14ac:dyDescent="0.3">
      <c r="A51" s="17"/>
      <c r="B51" s="79"/>
      <c r="C51" s="79"/>
      <c r="D51" s="56"/>
      <c r="E51" s="79"/>
      <c r="F51" s="79"/>
      <c r="G51" s="79"/>
      <c r="H51" s="79"/>
      <c r="I51" s="79"/>
      <c r="J51" s="79"/>
      <c r="K51" s="79"/>
      <c r="L51" s="57"/>
      <c r="M51" s="57"/>
      <c r="N51" s="58"/>
      <c r="O51" s="80"/>
      <c r="P51" s="79"/>
      <c r="R51" s="152"/>
      <c r="S51" s="68"/>
      <c r="T51" s="68"/>
      <c r="U51" s="95"/>
      <c r="V51" s="153" t="str">
        <f t="shared" si="0"/>
        <v/>
      </c>
    </row>
    <row r="52" spans="1:22" ht="34.5" hidden="1" customHeight="1" x14ac:dyDescent="0.3">
      <c r="A52" s="17"/>
      <c r="B52" s="79"/>
      <c r="C52" s="79"/>
      <c r="D52" s="53"/>
      <c r="E52" s="79"/>
      <c r="F52" s="79"/>
      <c r="G52" s="79"/>
      <c r="H52" s="79"/>
      <c r="I52" s="79"/>
      <c r="J52" s="79"/>
      <c r="K52" s="79"/>
      <c r="L52" s="54"/>
      <c r="M52" s="54"/>
      <c r="N52" s="55"/>
      <c r="O52" s="80"/>
      <c r="P52" s="79"/>
      <c r="R52" s="152"/>
      <c r="S52" s="68"/>
      <c r="T52" s="68"/>
      <c r="U52" s="95"/>
      <c r="V52" s="153" t="str">
        <f t="shared" si="0"/>
        <v/>
      </c>
    </row>
    <row r="53" spans="1:22" s="235" customFormat="1" ht="16.5" customHeight="1" x14ac:dyDescent="0.35">
      <c r="A53" s="494" t="s">
        <v>290</v>
      </c>
      <c r="B53" s="494"/>
      <c r="C53" s="494"/>
      <c r="D53" s="494"/>
      <c r="E53" s="232"/>
      <c r="F53" s="232"/>
      <c r="G53" s="233" t="s">
        <v>298</v>
      </c>
      <c r="H53" s="233"/>
      <c r="I53" s="232"/>
      <c r="J53" s="234"/>
      <c r="K53" s="232"/>
      <c r="L53" s="232"/>
      <c r="M53" s="232"/>
      <c r="N53" s="232"/>
      <c r="O53" s="232"/>
      <c r="Q53" s="236"/>
      <c r="R53" s="237"/>
      <c r="S53" s="238"/>
      <c r="T53" s="238"/>
      <c r="U53" s="239"/>
      <c r="V53" s="240"/>
    </row>
    <row r="54" spans="1:22" ht="34.5" customHeight="1" x14ac:dyDescent="0.3">
      <c r="A54" s="18"/>
      <c r="B54" s="18"/>
      <c r="C54" s="18"/>
      <c r="D54" s="18"/>
      <c r="E54" s="18"/>
      <c r="F54" s="18"/>
      <c r="G54" s="18"/>
      <c r="H54" s="18"/>
      <c r="I54" s="18"/>
      <c r="J54" s="18"/>
      <c r="K54" s="18"/>
      <c r="L54" s="18"/>
      <c r="M54" s="18"/>
      <c r="N54" s="18"/>
      <c r="O54" s="18"/>
      <c r="R54" s="154"/>
      <c r="S54" s="69"/>
      <c r="T54" s="69"/>
      <c r="U54" s="70"/>
      <c r="V54" s="155"/>
    </row>
    <row r="55" spans="1:22" ht="35.25" customHeight="1" x14ac:dyDescent="0.3">
      <c r="B55" s="18"/>
      <c r="C55" s="18"/>
      <c r="D55" s="18"/>
      <c r="E55" s="18"/>
      <c r="F55" s="18"/>
      <c r="I55" s="18"/>
      <c r="J55" s="18"/>
      <c r="K55" s="18"/>
      <c r="L55" s="18"/>
      <c r="M55" s="18"/>
      <c r="N55" s="18"/>
      <c r="O55" s="18"/>
      <c r="R55" s="154"/>
      <c r="S55" s="69"/>
      <c r="T55" s="69"/>
      <c r="U55" s="70"/>
      <c r="V55" s="155"/>
    </row>
    <row r="56" spans="1:22" s="235" customFormat="1" ht="16.5" customHeight="1" x14ac:dyDescent="0.35">
      <c r="A56" s="494" t="s">
        <v>289</v>
      </c>
      <c r="B56" s="494"/>
      <c r="C56" s="494"/>
      <c r="D56" s="494"/>
      <c r="E56" s="232"/>
      <c r="F56" s="232"/>
      <c r="G56" s="561" t="s">
        <v>299</v>
      </c>
      <c r="H56" s="561"/>
      <c r="I56" s="561"/>
      <c r="J56" s="561"/>
      <c r="K56" s="561"/>
      <c r="L56" s="561"/>
      <c r="M56" s="561"/>
      <c r="N56" s="561"/>
      <c r="O56" s="561"/>
      <c r="Q56" s="236"/>
      <c r="R56" s="237"/>
      <c r="S56" s="238"/>
      <c r="T56" s="238"/>
      <c r="U56" s="239"/>
      <c r="V56" s="240"/>
    </row>
  </sheetData>
  <mergeCells count="26">
    <mergeCell ref="A56:D56"/>
    <mergeCell ref="G56:O56"/>
    <mergeCell ref="A23:C23"/>
    <mergeCell ref="D23:F23"/>
    <mergeCell ref="I23:N23"/>
    <mergeCell ref="O23:P23"/>
    <mergeCell ref="A26:A27"/>
    <mergeCell ref="A53:D53"/>
    <mergeCell ref="A19:C19"/>
    <mergeCell ref="D19:N19"/>
    <mergeCell ref="R19:V19"/>
    <mergeCell ref="A21:C21"/>
    <mergeCell ref="D21:H21"/>
    <mergeCell ref="O21:P21"/>
    <mergeCell ref="L17:P17"/>
    <mergeCell ref="A1:B1"/>
    <mergeCell ref="A3:B3"/>
    <mergeCell ref="A4:B4"/>
    <mergeCell ref="A11:O11"/>
    <mergeCell ref="B13:C13"/>
    <mergeCell ref="E13:J13"/>
    <mergeCell ref="B15:C15"/>
    <mergeCell ref="D15:F15"/>
    <mergeCell ref="G15:I15"/>
    <mergeCell ref="B17:E17"/>
    <mergeCell ref="G17:K17"/>
  </mergeCells>
  <conditionalFormatting sqref="T28">
    <cfRule type="cellIs" dxfId="1657" priority="23" operator="greaterThan">
      <formula>0</formula>
    </cfRule>
    <cfRule type="cellIs" dxfId="1656" priority="24" operator="greaterThan">
      <formula>0</formula>
    </cfRule>
    <cfRule type="cellIs" dxfId="1655" priority="25" operator="lessThan">
      <formula>0</formula>
    </cfRule>
    <cfRule type="cellIs" dxfId="1654" priority="26" operator="notEqual">
      <formula>0</formula>
    </cfRule>
  </conditionalFormatting>
  <conditionalFormatting sqref="T29:T31">
    <cfRule type="cellIs" dxfId="1653" priority="19" operator="greaterThan">
      <formula>0</formula>
    </cfRule>
    <cfRule type="cellIs" dxfId="1652" priority="20" operator="greaterThan">
      <formula>0</formula>
    </cfRule>
    <cfRule type="cellIs" dxfId="1651" priority="21" operator="lessThan">
      <formula>0</formula>
    </cfRule>
    <cfRule type="cellIs" dxfId="1650" priority="22" operator="notEqual">
      <formula>0</formula>
    </cfRule>
  </conditionalFormatting>
  <conditionalFormatting sqref="T32:T49">
    <cfRule type="cellIs" dxfId="1649" priority="15" operator="greaterThan">
      <formula>0</formula>
    </cfRule>
    <cfRule type="cellIs" dxfId="1648" priority="16" operator="greaterThan">
      <formula>0</formula>
    </cfRule>
    <cfRule type="cellIs" dxfId="1647" priority="17" operator="lessThan">
      <formula>0</formula>
    </cfRule>
    <cfRule type="cellIs" dxfId="1646" priority="18" operator="notEqual">
      <formula>0</formula>
    </cfRule>
  </conditionalFormatting>
  <conditionalFormatting sqref="T50:T52">
    <cfRule type="cellIs" dxfId="1645" priority="11" operator="greaterThan">
      <formula>0</formula>
    </cfRule>
    <cfRule type="cellIs" dxfId="1644" priority="12" operator="greaterThan">
      <formula>0</formula>
    </cfRule>
    <cfRule type="cellIs" dxfId="1643" priority="13" operator="lessThan">
      <formula>0</formula>
    </cfRule>
    <cfRule type="cellIs" dxfId="1642" priority="14" operator="notEqual">
      <formula>0</formula>
    </cfRule>
  </conditionalFormatting>
  <conditionalFormatting sqref="K28 K50:K52">
    <cfRule type="expression" dxfId="1641" priority="9">
      <formula>K28&lt;S28</formula>
    </cfRule>
    <cfRule type="expression" dxfId="1640" priority="10">
      <formula>K28&gt;S28</formula>
    </cfRule>
  </conditionalFormatting>
  <conditionalFormatting sqref="J28">
    <cfRule type="cellIs" dxfId="1639" priority="8" operator="greaterThan">
      <formula>90</formula>
    </cfRule>
  </conditionalFormatting>
  <conditionalFormatting sqref="J37:J49">
    <cfRule type="cellIs" dxfId="1638" priority="7" operator="greaterThan">
      <formula>90</formula>
    </cfRule>
  </conditionalFormatting>
  <conditionalFormatting sqref="J50:J52">
    <cfRule type="cellIs" dxfId="1637" priority="6" operator="greaterThan">
      <formula>90</formula>
    </cfRule>
  </conditionalFormatting>
  <conditionalFormatting sqref="K37:K49">
    <cfRule type="expression" dxfId="1636" priority="4">
      <formula>K37&lt;S37</formula>
    </cfRule>
    <cfRule type="expression" dxfId="1635" priority="5">
      <formula>K37&gt;S37</formula>
    </cfRule>
  </conditionalFormatting>
  <conditionalFormatting sqref="K29:K36">
    <cfRule type="expression" dxfId="1634" priority="2">
      <formula>K29&lt;S29</formula>
    </cfRule>
    <cfRule type="expression" dxfId="1633" priority="3">
      <formula>K29&gt;S29</formula>
    </cfRule>
  </conditionalFormatting>
  <conditionalFormatting sqref="J29:J36">
    <cfRule type="cellIs" dxfId="1632" priority="1" operator="greaterThan">
      <formula>90</formula>
    </cfRule>
  </conditionalFormatting>
  <dataValidations count="9">
    <dataValidation type="whole" operator="lessThanOrEqual" allowBlank="1" showInputMessage="1" showErrorMessage="1" promptTitle="instruction" prompt="La valeur de la cellule ne peut pas être supérieure à la quantité Totale inscrite dans la colonne D._x000a_Merci de vérifier." sqref="E28:E52">
      <formula1>D28</formula1>
    </dataValidation>
    <dataValidation type="whole" allowBlank="1" showInputMessage="1" showErrorMessage="1" prompt="La valeur ne peut pas être supérieure à 89_x000a_Si tel est le cas déteminer la quantité à commander directement à la colonne M._x000a_merci" sqref="J28:J52">
      <formula1>0</formula1>
      <formula2>89</formula2>
    </dataValidation>
    <dataValidation errorStyle="information" allowBlank="1" showInputMessage="1" showErrorMessage="1" errorTitle="Instruction" error="Saisissez le Texte en MAJUSCULE_x000a_Exemple: CMS AGOE_x000a_Merci" promptTitle="Instruction" prompt="Saisissez le Texte en MAJUSCULE_x000a_Exemple: CMS AGOE_x000a_Merci" sqref="D19:N19"/>
    <dataValidation type="date" errorStyle="warning" allowBlank="1" showInputMessage="1" showErrorMessage="1" promptTitle="Instruction" prompt="SVP Saisissez la date sous le format:_x000a_00/00/0000. exemple 15/09/2016,_x000a_Merci_x000a_" sqref="D21:H21">
      <formula1>42370</formula1>
      <formula2>44926</formula2>
    </dataValidation>
    <dataValidation allowBlank="1" showInputMessage="1" showErrorMessage="1" prompt="SVP Saisissez le Nom du site et la date de dépôt de la commande en premier. Merci" sqref="B28:B36"/>
    <dataValidation errorStyle="information" allowBlank="1" showInputMessage="1" showErrorMessage="1" error="Vérifiez SVP l'inventaire physique,_x000a__x000a_MERI" sqref="K28:K36"/>
    <dataValidation type="list" allowBlank="1" showInputMessage="1" showErrorMessage="1" sqref="D23:F23">
      <formula1>typerapport2</formula1>
    </dataValidation>
    <dataValidation type="whole" allowBlank="1" showInputMessage="1" showErrorMessage="1" prompt="SVP _x000a_Veuillez inscrire le nombre d'ACS dans l'air sanitaire._x000a_Merci" sqref="O23:P23">
      <formula1>0</formula1>
      <formula2>500</formula2>
    </dataValidation>
    <dataValidation type="whole" allowBlank="1" showInputMessage="1" showErrorMessage="1" prompt="La quantité accordée par le point Focal ne peut être supérieure à la somme du CMMa et la quantité commandée pour le trimestre._x000a_Merci de revoir la quantité dans la colonne O._x000a_" sqref="O28:O36">
      <formula1>0</formula1>
      <formula2>+M28+N28</formula2>
    </dataValidation>
  </dataValidations>
  <pageMargins left="0.21" right="0.23622047244094491" top="0.74803149606299213" bottom="0.74803149606299213" header="0.31496062992125984" footer="0.31496062992125984"/>
  <pageSetup paperSize="9" scale="40" orientation="landscape" r:id="rId1"/>
  <headerFooter alignWithMargins="0">
    <oddFooter>&amp;C&amp;"Arial,Gras"PNLS /IST, Avenue des Armées, -05 BP 424 Lomé –Togo ; Tel 22 20 94 39 Fax : 22 20 94 36    Site Web : www.pnls.tg</oddFooter>
  </headerFooter>
  <drawing r:id="rId2"/>
</worksheet>
</file>

<file path=xl/worksheets/sheet10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rgb="FF00B050"/>
  </sheetPr>
  <dimension ref="A1:AA54"/>
  <sheetViews>
    <sheetView showGridLines="0" view="pageBreakPreview" topLeftCell="A11" zoomScale="80" zoomScaleNormal="125" zoomScaleSheetLayoutView="80" workbookViewId="0">
      <pane xSplit="1" ySplit="15" topLeftCell="B26" activePane="bottomRight" state="frozen"/>
      <selection activeCell="A32" sqref="A32:XFD32"/>
      <selection pane="topRight" activeCell="A32" sqref="A32:XFD32"/>
      <selection pane="bottomLeft" activeCell="A32" sqref="A32:XFD32"/>
      <selection pane="bottomRight" activeCell="D19" sqref="D19:N19"/>
    </sheetView>
  </sheetViews>
  <sheetFormatPr baseColWidth="10" defaultColWidth="7.33203125" defaultRowHeight="13.8" x14ac:dyDescent="0.3"/>
  <cols>
    <col min="1" max="1" width="53.44140625" style="3" customWidth="1"/>
    <col min="2" max="10" width="8.109375" style="3" customWidth="1"/>
    <col min="11" max="11" width="9.88671875" style="3" customWidth="1"/>
    <col min="12" max="12" width="8.88671875" style="3" customWidth="1"/>
    <col min="13" max="13" width="8.44140625" style="3" customWidth="1"/>
    <col min="14" max="14" width="9.44140625" style="3" customWidth="1"/>
    <col min="15" max="15" width="9.5546875" style="39" customWidth="1"/>
    <col min="16" max="16" width="16.44140625" style="3" customWidth="1"/>
    <col min="17" max="17" width="2.109375" style="62" customWidth="1"/>
    <col min="18" max="18" width="7.33203125" style="306" hidden="1" customWidth="1"/>
    <col min="19" max="19" width="7.44140625" style="77" customWidth="1"/>
    <col min="20" max="20" width="10.5546875" style="77" customWidth="1"/>
    <col min="21" max="21" width="7.44140625" style="77" bestFit="1" customWidth="1"/>
    <col min="22" max="22" width="7.88671875" style="78" bestFit="1" customWidth="1"/>
    <col min="23" max="23" width="33.33203125" style="77" customWidth="1"/>
    <col min="24" max="16384" width="7.33203125" style="3"/>
  </cols>
  <sheetData>
    <row r="1" spans="1:23" ht="17.25" customHeight="1" x14ac:dyDescent="0.3">
      <c r="A1" s="549" t="s">
        <v>452</v>
      </c>
      <c r="B1" s="549"/>
      <c r="C1" s="2"/>
      <c r="D1" s="2"/>
      <c r="E1"/>
      <c r="F1"/>
      <c r="G1"/>
      <c r="H1"/>
      <c r="I1"/>
      <c r="J1"/>
      <c r="N1" s="4" t="s">
        <v>1</v>
      </c>
      <c r="O1" s="5"/>
      <c r="S1" s="69"/>
      <c r="T1" s="69"/>
      <c r="U1" s="69"/>
      <c r="V1" s="70"/>
      <c r="W1" s="69"/>
    </row>
    <row r="2" spans="1:23" ht="13.5" customHeight="1" x14ac:dyDescent="0.3">
      <c r="A2" s="1" t="s">
        <v>453</v>
      </c>
      <c r="B2" s="1"/>
      <c r="C2" s="2"/>
      <c r="D2" s="2"/>
      <c r="E2"/>
      <c r="F2"/>
      <c r="G2"/>
      <c r="H2"/>
      <c r="I2"/>
      <c r="J2"/>
      <c r="M2" s="4"/>
      <c r="N2" s="4" t="s">
        <v>3</v>
      </c>
      <c r="O2" s="5"/>
      <c r="S2" s="69"/>
      <c r="T2" s="69"/>
      <c r="U2" s="69"/>
      <c r="V2" s="70"/>
      <c r="W2" s="69"/>
    </row>
    <row r="3" spans="1:23" ht="15.6" x14ac:dyDescent="0.3">
      <c r="A3" s="549" t="s">
        <v>454</v>
      </c>
      <c r="B3" s="549"/>
      <c r="C3" s="2"/>
      <c r="D3" s="2"/>
      <c r="E3"/>
      <c r="F3"/>
      <c r="G3"/>
      <c r="H3"/>
      <c r="I3"/>
      <c r="J3"/>
      <c r="K3" s="5"/>
      <c r="L3" s="5"/>
      <c r="M3" s="5"/>
      <c r="N3" s="5"/>
      <c r="O3" s="5"/>
      <c r="S3" s="69"/>
      <c r="T3" s="69"/>
      <c r="U3" s="69"/>
      <c r="V3" s="70"/>
      <c r="W3" s="69"/>
    </row>
    <row r="4" spans="1:23" ht="33.6" customHeight="1" x14ac:dyDescent="0.3">
      <c r="A4" s="547" t="s">
        <v>455</v>
      </c>
      <c r="B4" s="548"/>
      <c r="C4" s="7"/>
      <c r="D4" s="7"/>
      <c r="E4" s="8"/>
      <c r="F4" s="8"/>
      <c r="G4" s="8"/>
      <c r="H4" s="8"/>
      <c r="I4" s="8"/>
      <c r="J4" s="8"/>
      <c r="K4" s="9"/>
      <c r="L4" s="9"/>
      <c r="M4" s="9"/>
      <c r="N4" s="9"/>
      <c r="O4" s="38"/>
      <c r="S4" s="69"/>
      <c r="T4" s="69"/>
      <c r="U4" s="69"/>
      <c r="V4" s="70"/>
      <c r="W4" s="69"/>
    </row>
    <row r="5" spans="1:23" x14ac:dyDescent="0.3">
      <c r="B5" s="9"/>
      <c r="C5" s="9"/>
      <c r="D5" s="9"/>
      <c r="E5" s="9"/>
      <c r="F5" s="9"/>
      <c r="G5" s="9"/>
      <c r="H5" s="9"/>
      <c r="I5" s="9"/>
      <c r="J5" s="9"/>
      <c r="K5" s="9"/>
      <c r="L5" s="9"/>
      <c r="M5" s="9"/>
      <c r="N5" s="9"/>
      <c r="O5" s="38"/>
      <c r="S5" s="69"/>
      <c r="T5" s="69"/>
      <c r="U5" s="69"/>
      <c r="V5" s="70"/>
      <c r="W5" s="69"/>
    </row>
    <row r="6" spans="1:23" ht="15.6" x14ac:dyDescent="0.3">
      <c r="A6" s="6" t="s">
        <v>232</v>
      </c>
      <c r="B6" s="9"/>
      <c r="C6" s="9"/>
      <c r="D6" s="9"/>
      <c r="E6" s="9"/>
      <c r="F6" s="9"/>
      <c r="G6" s="9"/>
      <c r="H6" s="9"/>
      <c r="I6" s="9"/>
      <c r="J6" s="9"/>
      <c r="K6" s="9"/>
      <c r="L6" s="9"/>
      <c r="M6" s="9"/>
      <c r="N6" s="9"/>
      <c r="O6" s="38"/>
      <c r="S6" s="69"/>
      <c r="T6" s="69"/>
      <c r="U6" s="69"/>
      <c r="V6" s="70"/>
      <c r="W6" s="69"/>
    </row>
    <row r="7" spans="1:23" x14ac:dyDescent="0.3">
      <c r="A7" s="10"/>
      <c r="B7" s="9"/>
      <c r="C7" s="9"/>
      <c r="D7" s="9"/>
      <c r="E7" s="9"/>
      <c r="F7" s="9"/>
      <c r="G7" s="9"/>
      <c r="H7" s="9"/>
      <c r="I7" s="9"/>
      <c r="J7" s="9"/>
      <c r="K7" s="9"/>
      <c r="L7" s="9"/>
      <c r="M7" s="9"/>
      <c r="N7" s="9"/>
      <c r="O7" s="38"/>
      <c r="S7" s="69"/>
      <c r="T7" s="69"/>
      <c r="U7" s="69"/>
      <c r="V7" s="70"/>
      <c r="W7" s="69"/>
    </row>
    <row r="8" spans="1:23" x14ac:dyDescent="0.3">
      <c r="A8" s="10"/>
      <c r="B8" s="9"/>
      <c r="C8" s="9"/>
      <c r="D8" s="9"/>
      <c r="E8" s="9"/>
      <c r="F8" s="9"/>
      <c r="G8" s="9"/>
      <c r="H8" s="9"/>
      <c r="I8" s="9"/>
      <c r="J8" s="9"/>
      <c r="K8" s="9"/>
      <c r="L8" s="9"/>
      <c r="M8" s="9"/>
      <c r="N8" s="9"/>
      <c r="O8" s="38"/>
      <c r="S8" s="69"/>
      <c r="T8" s="69"/>
      <c r="U8" s="69"/>
      <c r="V8" s="70"/>
      <c r="W8" s="69"/>
    </row>
    <row r="9" spans="1:23" x14ac:dyDescent="0.3">
      <c r="A9" s="10"/>
      <c r="B9" s="9"/>
      <c r="C9" s="9"/>
      <c r="D9" s="9"/>
      <c r="E9" s="9"/>
      <c r="F9" s="9"/>
      <c r="G9" s="9"/>
      <c r="H9" s="9"/>
      <c r="I9" s="9"/>
      <c r="J9" s="9"/>
      <c r="K9" s="9"/>
      <c r="L9" s="9"/>
      <c r="M9" s="9"/>
      <c r="N9" s="9"/>
      <c r="O9" s="38"/>
      <c r="S9" s="69"/>
      <c r="T9" s="69"/>
      <c r="U9" s="69"/>
      <c r="V9" s="70"/>
      <c r="W9" s="69"/>
    </row>
    <row r="10" spans="1:23" x14ac:dyDescent="0.3">
      <c r="S10" s="69"/>
      <c r="T10" s="69"/>
      <c r="U10" s="69"/>
      <c r="V10" s="70"/>
      <c r="W10" s="69"/>
    </row>
    <row r="11" spans="1:23" ht="19.5" customHeight="1" x14ac:dyDescent="0.3">
      <c r="A11" s="555" t="s">
        <v>263</v>
      </c>
      <c r="B11" s="555"/>
      <c r="C11" s="555"/>
      <c r="D11" s="555"/>
      <c r="E11" s="555"/>
      <c r="F11" s="555"/>
      <c r="G11" s="555"/>
      <c r="H11" s="555"/>
      <c r="I11" s="555"/>
      <c r="J11" s="555"/>
      <c r="K11" s="555"/>
      <c r="L11" s="555"/>
      <c r="M11" s="555"/>
      <c r="N11" s="555"/>
      <c r="O11" s="555"/>
      <c r="P11" s="40"/>
      <c r="S11" s="69"/>
      <c r="T11" s="69"/>
      <c r="U11" s="69"/>
      <c r="V11" s="70"/>
      <c r="W11" s="69"/>
    </row>
    <row r="12" spans="1:23" ht="1.5" customHeight="1" thickBot="1" x14ac:dyDescent="0.35">
      <c r="A12" s="11"/>
      <c r="B12" s="11"/>
      <c r="C12" s="11"/>
      <c r="D12" s="11"/>
      <c r="E12" s="11"/>
      <c r="F12" s="11"/>
      <c r="G12" s="11"/>
      <c r="H12" s="11"/>
      <c r="I12" s="11"/>
      <c r="J12" s="11"/>
      <c r="K12" s="11"/>
      <c r="L12" s="11"/>
      <c r="M12" s="11"/>
      <c r="N12" s="11"/>
      <c r="O12" s="11"/>
      <c r="S12" s="69"/>
      <c r="T12" s="69"/>
      <c r="U12" s="69"/>
      <c r="V12" s="70"/>
      <c r="W12" s="69"/>
    </row>
    <row r="13" spans="1:23" s="42" customFormat="1" ht="20.25" hidden="1" customHeight="1" thickBot="1" x14ac:dyDescent="0.35">
      <c r="A13" s="434" t="s">
        <v>5</v>
      </c>
      <c r="B13" s="556">
        <f>'Info District'!G11</f>
        <v>2025</v>
      </c>
      <c r="C13" s="557"/>
      <c r="E13" s="550"/>
      <c r="F13" s="550"/>
      <c r="G13" s="550"/>
      <c r="H13" s="550"/>
      <c r="I13" s="550"/>
      <c r="J13" s="554"/>
      <c r="Q13" s="63"/>
      <c r="R13" s="307"/>
      <c r="S13" s="71"/>
      <c r="T13" s="71"/>
      <c r="U13" s="71"/>
      <c r="V13" s="72"/>
      <c r="W13" s="71"/>
    </row>
    <row r="14" spans="1:23" s="42" customFormat="1" ht="7.5" hidden="1" customHeight="1" thickBot="1" x14ac:dyDescent="0.35">
      <c r="A14" s="434"/>
      <c r="B14" s="13"/>
      <c r="C14" s="13"/>
      <c r="D14" s="13"/>
      <c r="O14" s="15"/>
      <c r="Q14" s="63"/>
      <c r="R14" s="307"/>
      <c r="S14" s="71"/>
      <c r="T14" s="71"/>
      <c r="U14" s="71"/>
      <c r="V14" s="72"/>
      <c r="W14" s="71"/>
    </row>
    <row r="15" spans="1:23" s="42" customFormat="1" ht="16.5" hidden="1" customHeight="1" thickBot="1" x14ac:dyDescent="0.35">
      <c r="A15" s="434" t="s">
        <v>7</v>
      </c>
      <c r="B15" s="558" t="str">
        <f>'Info District'!G12</f>
        <v>PLATEAUX</v>
      </c>
      <c r="C15" s="559"/>
      <c r="D15" s="550" t="s">
        <v>8</v>
      </c>
      <c r="E15" s="550"/>
      <c r="F15" s="550"/>
      <c r="G15" s="551" t="str">
        <f>'Info District'!G13</f>
        <v>Agou</v>
      </c>
      <c r="H15" s="552"/>
      <c r="I15" s="553"/>
      <c r="L15" s="11"/>
      <c r="M15" s="11"/>
      <c r="N15" s="11"/>
      <c r="O15" s="11"/>
      <c r="P15" s="11"/>
      <c r="Q15" s="63"/>
      <c r="R15" s="307"/>
      <c r="S15" s="71"/>
      <c r="T15" s="71"/>
      <c r="U15" s="71"/>
      <c r="V15" s="73"/>
      <c r="W15" s="71"/>
    </row>
    <row r="16" spans="1:23" s="42" customFormat="1" ht="3.75" hidden="1" customHeight="1" thickBot="1" x14ac:dyDescent="0.35">
      <c r="A16" s="139"/>
      <c r="B16" s="15"/>
      <c r="C16" s="15"/>
      <c r="D16" s="15"/>
      <c r="E16" s="15"/>
      <c r="K16" s="15"/>
      <c r="L16" s="15"/>
      <c r="M16" s="15"/>
      <c r="O16" s="15"/>
      <c r="Q16" s="63"/>
      <c r="R16" s="307"/>
      <c r="S16" s="71"/>
      <c r="T16" s="71"/>
      <c r="U16" s="71"/>
      <c r="V16" s="72"/>
      <c r="W16" s="71"/>
    </row>
    <row r="17" spans="1:27" s="42" customFormat="1" ht="18" hidden="1" customHeight="1" thickBot="1" x14ac:dyDescent="0.35">
      <c r="A17" s="434" t="s">
        <v>9</v>
      </c>
      <c r="B17" s="556" t="str">
        <f>'Info District'!G17</f>
        <v>Avril à Juin 2025</v>
      </c>
      <c r="C17" s="560"/>
      <c r="D17" s="560"/>
      <c r="E17" s="557"/>
      <c r="G17" s="550" t="s">
        <v>11</v>
      </c>
      <c r="H17" s="550"/>
      <c r="I17" s="550"/>
      <c r="J17" s="550"/>
      <c r="K17" s="554"/>
      <c r="L17" s="551" t="str">
        <f>'Info District'!G18</f>
        <v>Juillet à Septembre 2025</v>
      </c>
      <c r="M17" s="552"/>
      <c r="N17" s="552"/>
      <c r="O17" s="552"/>
      <c r="P17" s="553"/>
      <c r="Q17" s="63"/>
      <c r="R17" s="307"/>
      <c r="S17" s="71"/>
      <c r="T17" s="71"/>
      <c r="U17" s="71"/>
      <c r="V17" s="72"/>
      <c r="W17" s="71"/>
    </row>
    <row r="18" spans="1:27" s="9" customFormat="1" ht="2.25" hidden="1" customHeight="1" thickBot="1" x14ac:dyDescent="0.3">
      <c r="B18" s="43"/>
      <c r="C18" s="43"/>
      <c r="D18" s="43"/>
      <c r="E18" s="44"/>
      <c r="F18" s="43"/>
      <c r="G18" s="45"/>
      <c r="H18" s="45"/>
      <c r="I18" s="45"/>
      <c r="J18" s="45"/>
      <c r="K18" s="45"/>
      <c r="L18" s="45"/>
      <c r="M18" s="45"/>
      <c r="O18" s="38"/>
      <c r="Q18" s="64"/>
      <c r="R18" s="308"/>
      <c r="S18" s="74"/>
      <c r="T18" s="74"/>
      <c r="U18" s="74"/>
      <c r="V18" s="75"/>
      <c r="W18" s="74"/>
    </row>
    <row r="19" spans="1:27" s="9" customFormat="1" ht="21" customHeight="1" thickBot="1" x14ac:dyDescent="0.35">
      <c r="A19" s="532" t="s">
        <v>12</v>
      </c>
      <c r="B19" s="532"/>
      <c r="C19" s="533"/>
      <c r="D19" s="538"/>
      <c r="E19" s="539"/>
      <c r="F19" s="539"/>
      <c r="G19" s="539"/>
      <c r="H19" s="539"/>
      <c r="I19" s="539"/>
      <c r="J19" s="539"/>
      <c r="K19" s="539"/>
      <c r="L19" s="539"/>
      <c r="M19" s="539"/>
      <c r="N19" s="540"/>
      <c r="O19" s="11"/>
      <c r="P19" s="241" t="str">
        <f>'Info District'!H17</f>
        <v>T2</v>
      </c>
      <c r="Q19" s="65"/>
      <c r="R19" s="309"/>
      <c r="S19" s="535" t="s">
        <v>96</v>
      </c>
      <c r="T19" s="536"/>
      <c r="U19" s="536"/>
      <c r="V19" s="536"/>
      <c r="W19" s="537"/>
    </row>
    <row r="20" spans="1:27" s="9" customFormat="1" ht="4.5" customHeight="1" thickBot="1" x14ac:dyDescent="0.35">
      <c r="A20" s="12"/>
      <c r="B20" s="12"/>
      <c r="C20" s="12"/>
      <c r="D20" s="12"/>
      <c r="E20" s="12"/>
      <c r="F20" s="12"/>
      <c r="G20" s="13"/>
      <c r="H20" s="13"/>
      <c r="I20" s="13"/>
      <c r="J20" s="13"/>
      <c r="K20" s="13"/>
      <c r="L20" s="14"/>
      <c r="M20" s="14"/>
      <c r="N20" s="14"/>
      <c r="O20" s="14"/>
      <c r="Q20" s="64"/>
      <c r="R20" s="308"/>
      <c r="S20" s="146"/>
      <c r="T20" s="74"/>
      <c r="U20" s="74"/>
      <c r="V20" s="76"/>
      <c r="W20" s="147"/>
    </row>
    <row r="21" spans="1:27" s="9" customFormat="1" ht="32.25" customHeight="1" thickBot="1" x14ac:dyDescent="0.35">
      <c r="A21" s="532" t="s">
        <v>240</v>
      </c>
      <c r="B21" s="532"/>
      <c r="C21" s="533"/>
      <c r="D21" s="543" t="s">
        <v>264</v>
      </c>
      <c r="E21" s="544"/>
      <c r="F21" s="545"/>
      <c r="G21" s="534" t="s">
        <v>6</v>
      </c>
      <c r="H21" s="534"/>
      <c r="I21" s="534"/>
      <c r="J21" s="534"/>
      <c r="K21" s="534"/>
      <c r="L21" s="546"/>
      <c r="M21" s="539"/>
      <c r="N21" s="539"/>
      <c r="O21" s="539"/>
      <c r="P21" s="540"/>
      <c r="Q21" s="64"/>
      <c r="R21" s="308"/>
      <c r="S21" s="146"/>
      <c r="T21" s="74"/>
      <c r="U21" s="74"/>
      <c r="V21" s="76"/>
      <c r="W21" s="147"/>
    </row>
    <row r="22" spans="1:27" s="9" customFormat="1" ht="6" customHeight="1" x14ac:dyDescent="0.3">
      <c r="A22" s="12"/>
      <c r="B22" s="12"/>
      <c r="C22" s="12"/>
      <c r="D22" s="12"/>
      <c r="E22" s="12"/>
      <c r="F22" s="12"/>
      <c r="G22" s="534"/>
      <c r="H22" s="534"/>
      <c r="I22" s="534"/>
      <c r="J22" s="534"/>
      <c r="K22" s="534"/>
      <c r="L22" s="14"/>
      <c r="M22" s="14"/>
      <c r="N22" s="14"/>
      <c r="O22" s="14"/>
      <c r="Q22" s="64"/>
      <c r="R22" s="308"/>
      <c r="S22" s="146"/>
      <c r="T22" s="74"/>
      <c r="U22" s="74"/>
      <c r="V22" s="76"/>
      <c r="W22" s="147"/>
    </row>
    <row r="23" spans="1:27" s="9" customFormat="1" ht="3.75" customHeight="1" thickBot="1" x14ac:dyDescent="0.35">
      <c r="A23" s="12"/>
      <c r="B23" s="12"/>
      <c r="C23" s="12"/>
      <c r="D23" s="12"/>
      <c r="E23" s="12"/>
      <c r="F23" s="12"/>
      <c r="G23" s="13"/>
      <c r="H23" s="13"/>
      <c r="I23" s="13"/>
      <c r="J23" s="13"/>
      <c r="K23" s="13"/>
      <c r="L23" s="14"/>
      <c r="M23" s="14"/>
      <c r="N23" s="14"/>
      <c r="O23" s="14"/>
      <c r="Q23" s="64"/>
      <c r="R23" s="308"/>
      <c r="S23" s="146"/>
      <c r="T23" s="74"/>
      <c r="U23" s="74"/>
      <c r="V23" s="76"/>
      <c r="W23" s="147"/>
    </row>
    <row r="24" spans="1:27" ht="76.5" customHeight="1" thickBot="1" x14ac:dyDescent="0.35">
      <c r="A24" s="541" t="s">
        <v>13</v>
      </c>
      <c r="B24" s="16" t="s">
        <v>14</v>
      </c>
      <c r="C24" s="108" t="s">
        <v>15</v>
      </c>
      <c r="D24" s="118" t="s">
        <v>16</v>
      </c>
      <c r="E24" s="117" t="s">
        <v>17</v>
      </c>
      <c r="F24" s="351" t="s">
        <v>18</v>
      </c>
      <c r="G24" s="16" t="s">
        <v>233</v>
      </c>
      <c r="H24" s="16" t="s">
        <v>234</v>
      </c>
      <c r="I24" s="16" t="s">
        <v>19</v>
      </c>
      <c r="J24" s="16" t="s">
        <v>20</v>
      </c>
      <c r="K24" s="108" t="s">
        <v>21</v>
      </c>
      <c r="L24" s="136" t="s">
        <v>22</v>
      </c>
      <c r="M24" s="137" t="s">
        <v>236</v>
      </c>
      <c r="N24" s="138" t="s">
        <v>23</v>
      </c>
      <c r="O24" s="109" t="s">
        <v>39</v>
      </c>
      <c r="P24" s="16" t="s">
        <v>40</v>
      </c>
      <c r="S24" s="148" t="s">
        <v>237</v>
      </c>
      <c r="T24" s="140" t="s">
        <v>93</v>
      </c>
      <c r="U24" s="140" t="s">
        <v>239</v>
      </c>
      <c r="V24" s="140" t="s">
        <v>238</v>
      </c>
      <c r="W24" s="149" t="s">
        <v>97</v>
      </c>
    </row>
    <row r="25" spans="1:27" s="47" customFormat="1" ht="31.2" customHeight="1" x14ac:dyDescent="0.3">
      <c r="A25" s="542"/>
      <c r="B25" s="46" t="s">
        <v>24</v>
      </c>
      <c r="C25" s="46" t="s">
        <v>25</v>
      </c>
      <c r="D25" s="112" t="s">
        <v>26</v>
      </c>
      <c r="E25" s="46" t="s">
        <v>27</v>
      </c>
      <c r="F25" s="46"/>
      <c r="G25" s="46" t="s">
        <v>28</v>
      </c>
      <c r="H25" s="46"/>
      <c r="I25" s="46" t="s">
        <v>29</v>
      </c>
      <c r="J25" s="46"/>
      <c r="K25" s="131" t="s">
        <v>235</v>
      </c>
      <c r="L25" s="133"/>
      <c r="M25" s="134"/>
      <c r="N25" s="135"/>
      <c r="O25" s="132" t="s">
        <v>30</v>
      </c>
      <c r="P25" s="46"/>
      <c r="Q25" s="66"/>
      <c r="R25" s="310"/>
      <c r="S25" s="150"/>
      <c r="T25" s="67" t="s">
        <v>94</v>
      </c>
      <c r="U25" s="67" t="s">
        <v>95</v>
      </c>
      <c r="V25" s="94"/>
      <c r="W25" s="151" t="str">
        <f>IF(J26&lt;=0,"",IF(J26=90,$X$26))</f>
        <v/>
      </c>
      <c r="X25" s="37" t="s">
        <v>98</v>
      </c>
    </row>
    <row r="26" spans="1:27" ht="31.2" customHeight="1" x14ac:dyDescent="0.3">
      <c r="A26" s="322" t="str">
        <f>CDT!B26</f>
        <v>Artéméther-Luméfantrine 6cp (AL)</v>
      </c>
      <c r="B26" s="247"/>
      <c r="C26" s="248"/>
      <c r="D26" s="302" t="str">
        <f>IF(B26&lt;&gt;"",B26+C26,"")</f>
        <v/>
      </c>
      <c r="E26" s="249"/>
      <c r="F26" s="247"/>
      <c r="G26" s="247"/>
      <c r="H26" s="247"/>
      <c r="I26" s="247"/>
      <c r="J26" s="247"/>
      <c r="K26" s="248"/>
      <c r="L26" s="431" t="str">
        <f>IF(B26&lt;&gt;"",IF(J26=0,E26,((E26*90)/(90-J26))),"0")</f>
        <v>0</v>
      </c>
      <c r="M26" s="428" t="str">
        <f>IF(B26&lt;&gt;"",((E26/S26)*30),"0")</f>
        <v>0</v>
      </c>
      <c r="N26" s="250" t="str">
        <f>IF(B26&lt;&gt;"",IF(J26=0,((E26+L26)-K26),((M26*6)-K26)),"0")</f>
        <v>0</v>
      </c>
      <c r="O26" s="251"/>
      <c r="P26" s="313"/>
      <c r="R26" s="312">
        <f>+L26+N26</f>
        <v>0</v>
      </c>
      <c r="S26" s="152">
        <f>(90-J26)</f>
        <v>90</v>
      </c>
      <c r="T26" s="68" t="e">
        <f t="shared" ref="T26:T47" si="0">D26-(E26+G26+I26+H26)</f>
        <v>#VALUE!</v>
      </c>
      <c r="U26" s="68" t="e">
        <f>K26-T26</f>
        <v>#VALUE!</v>
      </c>
      <c r="V26" s="95">
        <v>6</v>
      </c>
      <c r="W26" s="153" t="e">
        <f t="shared" ref="W26:W50" si="1">IF(U26=0,"",$X$25)</f>
        <v>#VALUE!</v>
      </c>
      <c r="X26" s="37" t="s">
        <v>203</v>
      </c>
      <c r="Y26" s="107">
        <f>+O26</f>
        <v>0</v>
      </c>
    </row>
    <row r="27" spans="1:27" ht="31.2" customHeight="1" x14ac:dyDescent="0.3">
      <c r="A27" s="322" t="str">
        <f>CDT!B27</f>
        <v>Artéméther-Luméfantrine 12cp (AL)</v>
      </c>
      <c r="B27" s="247"/>
      <c r="C27" s="248"/>
      <c r="D27" s="302" t="str">
        <f t="shared" ref="D27" si="2">IF(B27&lt;&gt;"",B27+C27,"")</f>
        <v/>
      </c>
      <c r="E27" s="249"/>
      <c r="F27" s="247"/>
      <c r="G27" s="247"/>
      <c r="H27" s="247"/>
      <c r="I27" s="247"/>
      <c r="J27" s="247"/>
      <c r="K27" s="248"/>
      <c r="L27" s="431" t="str">
        <f t="shared" ref="L27:L49" si="3">IF(B27&lt;&gt;"",IF(J27=0,E27,((E27*90)/(90-J27))),"0")</f>
        <v>0</v>
      </c>
      <c r="M27" s="428" t="str">
        <f t="shared" ref="M27:M49" si="4">IF(B27&lt;&gt;"",((E27/S27)*30),"0")</f>
        <v>0</v>
      </c>
      <c r="N27" s="250" t="str">
        <f t="shared" ref="N27:N49" si="5">IF(B27&lt;&gt;"",IF(J27=0,((E27+L27)-K27),((M27*6)-K27)),"0")</f>
        <v>0</v>
      </c>
      <c r="O27" s="251"/>
      <c r="P27" s="247"/>
      <c r="R27" s="312">
        <f t="shared" ref="R27:R49" si="6">+L27+N27</f>
        <v>0</v>
      </c>
      <c r="S27" s="152">
        <f t="shared" ref="S27:S49" si="7">(90-J27)</f>
        <v>90</v>
      </c>
      <c r="T27" s="68" t="e">
        <f t="shared" si="0"/>
        <v>#VALUE!</v>
      </c>
      <c r="U27" s="68" t="e">
        <f t="shared" ref="U27:U49" si="8">K27-T27</f>
        <v>#VALUE!</v>
      </c>
      <c r="V27" s="95">
        <v>12</v>
      </c>
      <c r="W27" s="153" t="e">
        <f t="shared" si="1"/>
        <v>#VALUE!</v>
      </c>
      <c r="Y27" s="107">
        <f t="shared" ref="Y27:Y48" si="9">+O27</f>
        <v>0</v>
      </c>
    </row>
    <row r="28" spans="1:27" ht="31.2" customHeight="1" x14ac:dyDescent="0.3">
      <c r="A28" s="322" t="str">
        <f>CDT!B28</f>
        <v>Artéméther-Luméfantrine 18cp (AL)</v>
      </c>
      <c r="B28" s="247"/>
      <c r="C28" s="248"/>
      <c r="D28" s="302" t="str">
        <f>IF(B28&lt;&gt;"",B28+C28,"")</f>
        <v/>
      </c>
      <c r="E28" s="249"/>
      <c r="F28" s="247"/>
      <c r="G28" s="247"/>
      <c r="H28" s="247"/>
      <c r="I28" s="247"/>
      <c r="J28" s="247"/>
      <c r="K28" s="248"/>
      <c r="L28" s="431" t="str">
        <f t="shared" si="3"/>
        <v>0</v>
      </c>
      <c r="M28" s="428" t="str">
        <f t="shared" si="4"/>
        <v>0</v>
      </c>
      <c r="N28" s="250" t="str">
        <f t="shared" si="5"/>
        <v>0</v>
      </c>
      <c r="O28" s="251"/>
      <c r="P28" s="247"/>
      <c r="R28" s="312">
        <f t="shared" si="6"/>
        <v>0</v>
      </c>
      <c r="S28" s="152">
        <f t="shared" si="7"/>
        <v>90</v>
      </c>
      <c r="T28" s="68" t="e">
        <f t="shared" si="0"/>
        <v>#VALUE!</v>
      </c>
      <c r="U28" s="68" t="e">
        <f t="shared" si="8"/>
        <v>#VALUE!</v>
      </c>
      <c r="V28" s="95">
        <v>18</v>
      </c>
      <c r="W28" s="153" t="e">
        <f t="shared" si="1"/>
        <v>#VALUE!</v>
      </c>
      <c r="Y28" s="107">
        <f t="shared" si="9"/>
        <v>0</v>
      </c>
    </row>
    <row r="29" spans="1:27" ht="31.2" customHeight="1" x14ac:dyDescent="0.3">
      <c r="A29" s="322" t="str">
        <f>CDT!B29</f>
        <v>Artéméther-Luméfantrine 24cp (AL)</v>
      </c>
      <c r="B29" s="247"/>
      <c r="C29" s="248"/>
      <c r="D29" s="302" t="str">
        <f>IF(B29&lt;&gt;"",B29+C29,"")</f>
        <v/>
      </c>
      <c r="E29" s="249"/>
      <c r="F29" s="247"/>
      <c r="G29" s="247"/>
      <c r="H29" s="247"/>
      <c r="I29" s="247"/>
      <c r="J29" s="247"/>
      <c r="K29" s="248"/>
      <c r="L29" s="431" t="str">
        <f t="shared" si="3"/>
        <v>0</v>
      </c>
      <c r="M29" s="428" t="str">
        <f t="shared" si="4"/>
        <v>0</v>
      </c>
      <c r="N29" s="250" t="str">
        <f t="shared" si="5"/>
        <v>0</v>
      </c>
      <c r="O29" s="251"/>
      <c r="P29" s="247"/>
      <c r="R29" s="312">
        <f t="shared" si="6"/>
        <v>0</v>
      </c>
      <c r="S29" s="152">
        <f t="shared" si="7"/>
        <v>90</v>
      </c>
      <c r="T29" s="68" t="e">
        <f t="shared" si="0"/>
        <v>#VALUE!</v>
      </c>
      <c r="U29" s="68" t="e">
        <f t="shared" si="8"/>
        <v>#VALUE!</v>
      </c>
      <c r="V29" s="95">
        <v>24</v>
      </c>
      <c r="W29" s="153" t="e">
        <f t="shared" si="1"/>
        <v>#VALUE!</v>
      </c>
      <c r="Y29" s="107">
        <f t="shared" si="9"/>
        <v>0</v>
      </c>
    </row>
    <row r="30" spans="1:27" ht="31.2" customHeight="1" x14ac:dyDescent="0.3">
      <c r="A30" s="322" t="str">
        <f>CDT!B30</f>
        <v>Artéméther injectable 40 mg</v>
      </c>
      <c r="B30" s="247"/>
      <c r="C30" s="248"/>
      <c r="D30" s="302" t="str">
        <f t="shared" ref="D30:D49" si="10">IF(B30&lt;&gt;"",B30+C30,"")</f>
        <v/>
      </c>
      <c r="E30" s="249"/>
      <c r="F30" s="247"/>
      <c r="G30" s="247"/>
      <c r="H30" s="247"/>
      <c r="I30" s="247"/>
      <c r="J30" s="247"/>
      <c r="K30" s="248"/>
      <c r="L30" s="431" t="str">
        <f t="shared" si="3"/>
        <v>0</v>
      </c>
      <c r="M30" s="428" t="str">
        <f t="shared" si="4"/>
        <v>0</v>
      </c>
      <c r="N30" s="250" t="str">
        <f t="shared" si="5"/>
        <v>0</v>
      </c>
      <c r="O30" s="251"/>
      <c r="P30" s="247"/>
      <c r="R30" s="312">
        <f t="shared" si="6"/>
        <v>0</v>
      </c>
      <c r="S30" s="152">
        <f t="shared" si="7"/>
        <v>90</v>
      </c>
      <c r="T30" s="68" t="e">
        <f t="shared" si="0"/>
        <v>#VALUE!</v>
      </c>
      <c r="U30" s="68" t="e">
        <f t="shared" si="8"/>
        <v>#VALUE!</v>
      </c>
      <c r="V30" s="95">
        <v>1</v>
      </c>
      <c r="W30" s="153" t="e">
        <f t="shared" si="1"/>
        <v>#VALUE!</v>
      </c>
      <c r="Y30" s="107">
        <f t="shared" si="9"/>
        <v>0</v>
      </c>
    </row>
    <row r="31" spans="1:27" ht="34.5" customHeight="1" x14ac:dyDescent="0.3">
      <c r="A31" s="322" t="str">
        <f>CDT!B31</f>
        <v>Artéméther injectable 80 mg</v>
      </c>
      <c r="B31" s="247"/>
      <c r="C31" s="248"/>
      <c r="D31" s="302" t="str">
        <f t="shared" si="10"/>
        <v/>
      </c>
      <c r="E31" s="249"/>
      <c r="F31" s="247"/>
      <c r="G31" s="247"/>
      <c r="H31" s="247"/>
      <c r="I31" s="247"/>
      <c r="J31" s="247"/>
      <c r="K31" s="248"/>
      <c r="L31" s="431" t="str">
        <f t="shared" si="3"/>
        <v>0</v>
      </c>
      <c r="M31" s="428" t="str">
        <f t="shared" si="4"/>
        <v>0</v>
      </c>
      <c r="N31" s="250" t="str">
        <f t="shared" si="5"/>
        <v>0</v>
      </c>
      <c r="O31" s="251"/>
      <c r="P31" s="247"/>
      <c r="R31" s="312">
        <f t="shared" si="6"/>
        <v>0</v>
      </c>
      <c r="S31" s="152">
        <f t="shared" si="7"/>
        <v>90</v>
      </c>
      <c r="T31" s="68" t="e">
        <f t="shared" si="0"/>
        <v>#VALUE!</v>
      </c>
      <c r="U31" s="68" t="e">
        <f t="shared" si="8"/>
        <v>#VALUE!</v>
      </c>
      <c r="V31" s="95">
        <v>1</v>
      </c>
      <c r="W31" s="153" t="e">
        <f t="shared" si="1"/>
        <v>#VALUE!</v>
      </c>
      <c r="Y31" s="107">
        <f t="shared" si="9"/>
        <v>0</v>
      </c>
    </row>
    <row r="32" spans="1:27" ht="34.5" customHeight="1" x14ac:dyDescent="0.3">
      <c r="A32" s="435" t="str">
        <f>CDT!B32</f>
        <v>Artésunate injectable 60 mg</v>
      </c>
      <c r="B32" s="247"/>
      <c r="C32" s="248"/>
      <c r="D32" s="302" t="str">
        <f t="shared" si="10"/>
        <v/>
      </c>
      <c r="E32" s="249"/>
      <c r="F32" s="247"/>
      <c r="G32" s="247"/>
      <c r="H32" s="247"/>
      <c r="I32" s="247"/>
      <c r="J32" s="247"/>
      <c r="K32" s="248"/>
      <c r="L32" s="438" t="str">
        <f t="shared" si="3"/>
        <v>0</v>
      </c>
      <c r="M32" s="314" t="str">
        <f>IF(B32&lt;&gt;"",((E32/S32:S32)*30),"0")</f>
        <v>0</v>
      </c>
      <c r="N32" s="432" t="str">
        <f>IF(B32&lt;&gt;"",IF(J32=0,AA32,IF(J32&gt;0,((M32/30)*J32)+AA32)),"0")</f>
        <v>0</v>
      </c>
      <c r="O32" s="433"/>
      <c r="P32" s="247"/>
      <c r="R32" s="312">
        <f t="shared" si="6"/>
        <v>0</v>
      </c>
      <c r="S32" s="429">
        <f t="shared" si="7"/>
        <v>90</v>
      </c>
      <c r="T32" s="436" t="e">
        <f>D32-(E32+G32+I32+H32)</f>
        <v>#VALUE!</v>
      </c>
      <c r="U32" s="436" t="e">
        <f t="shared" si="8"/>
        <v>#VALUE!</v>
      </c>
      <c r="V32" s="430">
        <v>1</v>
      </c>
      <c r="W32" s="437" t="e">
        <f t="shared" si="1"/>
        <v>#VALUE!</v>
      </c>
      <c r="Y32" s="107">
        <f t="shared" si="9"/>
        <v>0</v>
      </c>
      <c r="AA32" s="3">
        <f>((F32*10)+L32-K32)</f>
        <v>0</v>
      </c>
    </row>
    <row r="33" spans="1:25" ht="34.5" customHeight="1" x14ac:dyDescent="0.3">
      <c r="A33" s="322" t="str">
        <f>CDT!B33</f>
        <v xml:space="preserve"> Sulfadoxine Pyriméthamine:  (SP)</v>
      </c>
      <c r="B33" s="247"/>
      <c r="C33" s="248"/>
      <c r="D33" s="302" t="str">
        <f t="shared" si="10"/>
        <v/>
      </c>
      <c r="E33" s="249"/>
      <c r="F33" s="247"/>
      <c r="G33" s="247"/>
      <c r="H33" s="247"/>
      <c r="I33" s="247"/>
      <c r="J33" s="247"/>
      <c r="K33" s="248"/>
      <c r="L33" s="431" t="str">
        <f t="shared" si="3"/>
        <v>0</v>
      </c>
      <c r="M33" s="428" t="str">
        <f t="shared" si="4"/>
        <v>0</v>
      </c>
      <c r="N33" s="250" t="str">
        <f t="shared" si="5"/>
        <v>0</v>
      </c>
      <c r="O33" s="251"/>
      <c r="P33" s="247"/>
      <c r="R33" s="312">
        <f t="shared" si="6"/>
        <v>0</v>
      </c>
      <c r="S33" s="152">
        <f t="shared" si="7"/>
        <v>90</v>
      </c>
      <c r="T33" s="68" t="e">
        <f t="shared" si="0"/>
        <v>#VALUE!</v>
      </c>
      <c r="U33" s="68" t="e">
        <f t="shared" si="8"/>
        <v>#VALUE!</v>
      </c>
      <c r="V33" s="95">
        <v>3</v>
      </c>
      <c r="W33" s="153" t="e">
        <f t="shared" si="1"/>
        <v>#VALUE!</v>
      </c>
      <c r="Y33" s="107">
        <f t="shared" si="9"/>
        <v>0</v>
      </c>
    </row>
    <row r="34" spans="1:25" ht="34.5" customHeight="1" x14ac:dyDescent="0.3">
      <c r="A34" s="322" t="str">
        <f>CDT!B34</f>
        <v>Test de Diagnostic Rapide  : (TDR)</v>
      </c>
      <c r="B34" s="247"/>
      <c r="C34" s="248"/>
      <c r="D34" s="302" t="str">
        <f t="shared" si="10"/>
        <v/>
      </c>
      <c r="E34" s="247"/>
      <c r="F34" s="248"/>
      <c r="G34" s="247"/>
      <c r="H34" s="247"/>
      <c r="I34" s="247"/>
      <c r="J34" s="247"/>
      <c r="K34" s="248"/>
      <c r="L34" s="431" t="str">
        <f t="shared" si="3"/>
        <v>0</v>
      </c>
      <c r="M34" s="428" t="str">
        <f t="shared" si="4"/>
        <v>0</v>
      </c>
      <c r="N34" s="250" t="str">
        <f t="shared" si="5"/>
        <v>0</v>
      </c>
      <c r="O34" s="251"/>
      <c r="P34" s="247"/>
      <c r="R34" s="312">
        <f t="shared" si="6"/>
        <v>0</v>
      </c>
      <c r="S34" s="152">
        <f t="shared" si="7"/>
        <v>90</v>
      </c>
      <c r="T34" s="68" t="e">
        <f t="shared" si="0"/>
        <v>#VALUE!</v>
      </c>
      <c r="U34" s="68" t="e">
        <f t="shared" si="8"/>
        <v>#VALUE!</v>
      </c>
      <c r="V34" s="95">
        <v>1</v>
      </c>
      <c r="W34" s="153" t="e">
        <f>IF(U34=0,"",$X$25)</f>
        <v>#VALUE!</v>
      </c>
      <c r="Y34" s="107">
        <f t="shared" si="9"/>
        <v>0</v>
      </c>
    </row>
    <row r="35" spans="1:25" ht="34.5" customHeight="1" x14ac:dyDescent="0.3">
      <c r="A35" s="322" t="str">
        <f>CDT!B35</f>
        <v>Moustiquaire à Imprégnation Durable: (MID)</v>
      </c>
      <c r="B35" s="247"/>
      <c r="C35" s="248"/>
      <c r="D35" s="302" t="str">
        <f t="shared" si="10"/>
        <v/>
      </c>
      <c r="E35" s="247"/>
      <c r="F35" s="248"/>
      <c r="G35" s="247"/>
      <c r="H35" s="247"/>
      <c r="I35" s="247"/>
      <c r="J35" s="247"/>
      <c r="K35" s="248"/>
      <c r="L35" s="431" t="str">
        <f t="shared" si="3"/>
        <v>0</v>
      </c>
      <c r="M35" s="428" t="str">
        <f t="shared" si="4"/>
        <v>0</v>
      </c>
      <c r="N35" s="250" t="str">
        <f t="shared" si="5"/>
        <v>0</v>
      </c>
      <c r="O35" s="251"/>
      <c r="P35" s="247"/>
      <c r="R35" s="312">
        <f t="shared" si="6"/>
        <v>0</v>
      </c>
      <c r="S35" s="152">
        <f t="shared" si="7"/>
        <v>90</v>
      </c>
      <c r="T35" s="68" t="e">
        <f t="shared" si="0"/>
        <v>#VALUE!</v>
      </c>
      <c r="U35" s="68" t="e">
        <f t="shared" si="8"/>
        <v>#VALUE!</v>
      </c>
      <c r="V35" s="95">
        <v>1</v>
      </c>
      <c r="W35" s="153" t="e">
        <f t="shared" si="1"/>
        <v>#VALUE!</v>
      </c>
      <c r="Y35" s="107">
        <f t="shared" si="9"/>
        <v>0</v>
      </c>
    </row>
    <row r="36" spans="1:25" ht="34.5" customHeight="1" x14ac:dyDescent="0.3">
      <c r="A36" s="322" t="str">
        <f>CDT!B36</f>
        <v>Dihydroartéminisine Pipéraquine– Plaq / 3 comp 
( DHA-PPQ)  20/160 mg</v>
      </c>
      <c r="B36" s="247"/>
      <c r="C36" s="248"/>
      <c r="D36" s="302" t="str">
        <f t="shared" si="10"/>
        <v/>
      </c>
      <c r="E36" s="249"/>
      <c r="F36" s="247"/>
      <c r="G36" s="247"/>
      <c r="H36" s="247"/>
      <c r="I36" s="247"/>
      <c r="J36" s="247"/>
      <c r="K36" s="248"/>
      <c r="L36" s="431" t="str">
        <f t="shared" si="3"/>
        <v>0</v>
      </c>
      <c r="M36" s="428" t="str">
        <f t="shared" si="4"/>
        <v>0</v>
      </c>
      <c r="N36" s="250" t="str">
        <f t="shared" si="5"/>
        <v>0</v>
      </c>
      <c r="O36" s="251"/>
      <c r="P36" s="247"/>
      <c r="R36" s="312">
        <f t="shared" si="6"/>
        <v>0</v>
      </c>
      <c r="S36" s="152">
        <f t="shared" si="7"/>
        <v>90</v>
      </c>
      <c r="T36" s="68" t="e">
        <f t="shared" si="0"/>
        <v>#VALUE!</v>
      </c>
      <c r="U36" s="68" t="e">
        <f t="shared" si="8"/>
        <v>#VALUE!</v>
      </c>
      <c r="V36" s="95">
        <v>3</v>
      </c>
      <c r="W36" s="153" t="e">
        <f t="shared" si="1"/>
        <v>#VALUE!</v>
      </c>
      <c r="Y36" s="107">
        <f t="shared" si="9"/>
        <v>0</v>
      </c>
    </row>
    <row r="37" spans="1:25" ht="34.5" customHeight="1" x14ac:dyDescent="0.3">
      <c r="A37" s="322" t="str">
        <f>CDT!B37</f>
        <v>Dihydroartéminisine Pipéraquine– Plaq / 3 comp 
( DHA-PPQ)  40/320 mg</v>
      </c>
      <c r="B37" s="247"/>
      <c r="C37" s="248"/>
      <c r="D37" s="302" t="str">
        <f t="shared" si="10"/>
        <v/>
      </c>
      <c r="E37" s="249"/>
      <c r="F37" s="247"/>
      <c r="G37" s="247"/>
      <c r="H37" s="247"/>
      <c r="I37" s="247"/>
      <c r="J37" s="247"/>
      <c r="K37" s="248"/>
      <c r="L37" s="431" t="str">
        <f t="shared" si="3"/>
        <v>0</v>
      </c>
      <c r="M37" s="428" t="str">
        <f t="shared" si="4"/>
        <v>0</v>
      </c>
      <c r="N37" s="250" t="str">
        <f t="shared" si="5"/>
        <v>0</v>
      </c>
      <c r="O37" s="251"/>
      <c r="P37" s="247"/>
      <c r="R37" s="312">
        <f t="shared" si="6"/>
        <v>0</v>
      </c>
      <c r="S37" s="152">
        <f t="shared" si="7"/>
        <v>90</v>
      </c>
      <c r="T37" s="68" t="e">
        <f t="shared" si="0"/>
        <v>#VALUE!</v>
      </c>
      <c r="U37" s="68" t="e">
        <f t="shared" si="8"/>
        <v>#VALUE!</v>
      </c>
      <c r="V37" s="95">
        <v>3</v>
      </c>
      <c r="W37" s="153" t="e">
        <f t="shared" si="1"/>
        <v>#VALUE!</v>
      </c>
      <c r="Y37" s="107">
        <f t="shared" si="9"/>
        <v>0</v>
      </c>
    </row>
    <row r="38" spans="1:25" ht="34.5" customHeight="1" x14ac:dyDescent="0.3">
      <c r="A38" s="322" t="str">
        <f>CDT!B38</f>
        <v>Dihydroartéminisine Pipéraquine– Plaq / 6 comp 
( DHA-PPQ)  40/320 mg</v>
      </c>
      <c r="B38" s="247"/>
      <c r="C38" s="248"/>
      <c r="D38" s="302" t="str">
        <f t="shared" si="10"/>
        <v/>
      </c>
      <c r="E38" s="249"/>
      <c r="F38" s="247"/>
      <c r="G38" s="247"/>
      <c r="H38" s="247"/>
      <c r="I38" s="247"/>
      <c r="J38" s="247"/>
      <c r="K38" s="248"/>
      <c r="L38" s="431" t="str">
        <f t="shared" si="3"/>
        <v>0</v>
      </c>
      <c r="M38" s="428" t="str">
        <f t="shared" si="4"/>
        <v>0</v>
      </c>
      <c r="N38" s="250" t="str">
        <f t="shared" si="5"/>
        <v>0</v>
      </c>
      <c r="O38" s="251"/>
      <c r="P38" s="247"/>
      <c r="R38" s="312">
        <f t="shared" si="6"/>
        <v>0</v>
      </c>
      <c r="S38" s="152">
        <f t="shared" si="7"/>
        <v>90</v>
      </c>
      <c r="T38" s="68" t="e">
        <f t="shared" si="0"/>
        <v>#VALUE!</v>
      </c>
      <c r="U38" s="68" t="e">
        <f t="shared" si="8"/>
        <v>#VALUE!</v>
      </c>
      <c r="V38" s="95">
        <v>3</v>
      </c>
      <c r="W38" s="153" t="e">
        <f t="shared" si="1"/>
        <v>#VALUE!</v>
      </c>
      <c r="Y38" s="107">
        <f t="shared" si="9"/>
        <v>0</v>
      </c>
    </row>
    <row r="39" spans="1:25" ht="34.5" customHeight="1" x14ac:dyDescent="0.3">
      <c r="A39" s="322" t="str">
        <f>CDT!B39</f>
        <v>Dihydroartemisinine/pipéraquine – Plaq / 9 comp 
( DHA-PPQ) 40/320 mg</v>
      </c>
      <c r="B39" s="247"/>
      <c r="C39" s="248"/>
      <c r="D39" s="302" t="str">
        <f t="shared" si="10"/>
        <v/>
      </c>
      <c r="E39" s="249"/>
      <c r="F39" s="247"/>
      <c r="G39" s="247"/>
      <c r="H39" s="247"/>
      <c r="I39" s="247"/>
      <c r="J39" s="247"/>
      <c r="K39" s="248"/>
      <c r="L39" s="431" t="str">
        <f t="shared" si="3"/>
        <v>0</v>
      </c>
      <c r="M39" s="428" t="str">
        <f t="shared" si="4"/>
        <v>0</v>
      </c>
      <c r="N39" s="250" t="str">
        <f t="shared" si="5"/>
        <v>0</v>
      </c>
      <c r="O39" s="251"/>
      <c r="P39" s="247"/>
      <c r="R39" s="312">
        <f t="shared" si="6"/>
        <v>0</v>
      </c>
      <c r="S39" s="152">
        <f t="shared" si="7"/>
        <v>90</v>
      </c>
      <c r="T39" s="68" t="e">
        <f t="shared" si="0"/>
        <v>#VALUE!</v>
      </c>
      <c r="U39" s="68" t="e">
        <f t="shared" si="8"/>
        <v>#VALUE!</v>
      </c>
      <c r="V39" s="95">
        <v>3</v>
      </c>
      <c r="W39" s="153" t="e">
        <f t="shared" si="1"/>
        <v>#VALUE!</v>
      </c>
      <c r="Y39" s="107">
        <f t="shared" si="9"/>
        <v>0</v>
      </c>
    </row>
    <row r="40" spans="1:25" ht="34.5" customHeight="1" x14ac:dyDescent="0.3">
      <c r="A40" s="322" t="str">
        <f>CDT!B40</f>
        <v>Artésunate Amodiaquine: (ASAQ) : 3 cp (25/67,5 mg)</v>
      </c>
      <c r="B40" s="247"/>
      <c r="C40" s="248"/>
      <c r="D40" s="302" t="str">
        <f t="shared" si="10"/>
        <v/>
      </c>
      <c r="E40" s="249"/>
      <c r="F40" s="247"/>
      <c r="G40" s="247"/>
      <c r="H40" s="247"/>
      <c r="I40" s="247"/>
      <c r="J40" s="247"/>
      <c r="K40" s="248"/>
      <c r="L40" s="431" t="str">
        <f t="shared" si="3"/>
        <v>0</v>
      </c>
      <c r="M40" s="428" t="str">
        <f t="shared" si="4"/>
        <v>0</v>
      </c>
      <c r="N40" s="250" t="str">
        <f t="shared" si="5"/>
        <v>0</v>
      </c>
      <c r="O40" s="251"/>
      <c r="P40" s="247"/>
      <c r="R40" s="312">
        <f t="shared" si="6"/>
        <v>0</v>
      </c>
      <c r="S40" s="152">
        <f t="shared" si="7"/>
        <v>90</v>
      </c>
      <c r="T40" s="68" t="e">
        <f t="shared" si="0"/>
        <v>#VALUE!</v>
      </c>
      <c r="U40" s="68" t="e">
        <f t="shared" si="8"/>
        <v>#VALUE!</v>
      </c>
      <c r="V40" s="95">
        <v>1</v>
      </c>
      <c r="W40" s="153" t="e">
        <f t="shared" si="1"/>
        <v>#VALUE!</v>
      </c>
      <c r="Y40" s="107">
        <f t="shared" si="9"/>
        <v>0</v>
      </c>
    </row>
    <row r="41" spans="1:25" ht="34.5" customHeight="1" x14ac:dyDescent="0.3">
      <c r="A41" s="322" t="str">
        <f>CDT!B41</f>
        <v>Artésunate Amodiaquine: (ASAQ) 3 cp (50/135 mg)</v>
      </c>
      <c r="B41" s="247"/>
      <c r="C41" s="248"/>
      <c r="D41" s="302" t="str">
        <f t="shared" si="10"/>
        <v/>
      </c>
      <c r="E41" s="249"/>
      <c r="F41" s="247"/>
      <c r="G41" s="247"/>
      <c r="H41" s="247"/>
      <c r="I41" s="247"/>
      <c r="J41" s="247"/>
      <c r="K41" s="248"/>
      <c r="L41" s="431" t="str">
        <f t="shared" si="3"/>
        <v>0</v>
      </c>
      <c r="M41" s="428" t="str">
        <f t="shared" si="4"/>
        <v>0</v>
      </c>
      <c r="N41" s="250" t="str">
        <f t="shared" si="5"/>
        <v>0</v>
      </c>
      <c r="O41" s="251"/>
      <c r="P41" s="247"/>
      <c r="R41" s="312">
        <f t="shared" si="6"/>
        <v>0</v>
      </c>
      <c r="S41" s="152">
        <f t="shared" si="7"/>
        <v>90</v>
      </c>
      <c r="T41" s="68" t="e">
        <f t="shared" si="0"/>
        <v>#VALUE!</v>
      </c>
      <c r="U41" s="68" t="e">
        <f t="shared" si="8"/>
        <v>#VALUE!</v>
      </c>
      <c r="V41" s="95">
        <v>1</v>
      </c>
      <c r="W41" s="153" t="e">
        <f t="shared" si="1"/>
        <v>#VALUE!</v>
      </c>
      <c r="Y41" s="107">
        <f t="shared" si="9"/>
        <v>0</v>
      </c>
    </row>
    <row r="42" spans="1:25" ht="34.5" customHeight="1" x14ac:dyDescent="0.3">
      <c r="A42" s="322" t="str">
        <f>CDT!B42</f>
        <v>Artésunate Amodiaquine: (ASAQ) 3 cp (100/270 mg)</v>
      </c>
      <c r="B42" s="247"/>
      <c r="C42" s="248"/>
      <c r="D42" s="302" t="str">
        <f t="shared" si="10"/>
        <v/>
      </c>
      <c r="E42" s="249"/>
      <c r="F42" s="247"/>
      <c r="G42" s="247"/>
      <c r="H42" s="247"/>
      <c r="I42" s="247"/>
      <c r="J42" s="247"/>
      <c r="K42" s="248"/>
      <c r="L42" s="431" t="str">
        <f t="shared" si="3"/>
        <v>0</v>
      </c>
      <c r="M42" s="428" t="str">
        <f t="shared" si="4"/>
        <v>0</v>
      </c>
      <c r="N42" s="250" t="str">
        <f t="shared" si="5"/>
        <v>0</v>
      </c>
      <c r="O42" s="251"/>
      <c r="P42" s="247"/>
      <c r="R42" s="312">
        <f t="shared" si="6"/>
        <v>0</v>
      </c>
      <c r="S42" s="152">
        <f t="shared" si="7"/>
        <v>90</v>
      </c>
      <c r="T42" s="68" t="e">
        <f t="shared" si="0"/>
        <v>#VALUE!</v>
      </c>
      <c r="U42" s="68" t="e">
        <f t="shared" si="8"/>
        <v>#VALUE!</v>
      </c>
      <c r="V42" s="95">
        <v>1</v>
      </c>
      <c r="W42" s="153" t="e">
        <f t="shared" si="1"/>
        <v>#VALUE!</v>
      </c>
      <c r="Y42" s="107">
        <f t="shared" si="9"/>
        <v>0</v>
      </c>
    </row>
    <row r="43" spans="1:25" ht="34.5" customHeight="1" x14ac:dyDescent="0.3">
      <c r="A43" s="322" t="str">
        <f>CDT!B43</f>
        <v>Artésunate Amodiaquine: (ASAQ) 6 cp (100/270 mg)</v>
      </c>
      <c r="B43" s="247"/>
      <c r="C43" s="248"/>
      <c r="D43" s="302" t="str">
        <f t="shared" si="10"/>
        <v/>
      </c>
      <c r="E43" s="249"/>
      <c r="F43" s="247"/>
      <c r="G43" s="247"/>
      <c r="H43" s="247"/>
      <c r="I43" s="247"/>
      <c r="J43" s="247"/>
      <c r="K43" s="248"/>
      <c r="L43" s="431" t="str">
        <f t="shared" si="3"/>
        <v>0</v>
      </c>
      <c r="M43" s="428" t="str">
        <f t="shared" si="4"/>
        <v>0</v>
      </c>
      <c r="N43" s="250" t="str">
        <f t="shared" si="5"/>
        <v>0</v>
      </c>
      <c r="O43" s="251"/>
      <c r="P43" s="247"/>
      <c r="R43" s="312">
        <f t="shared" si="6"/>
        <v>0</v>
      </c>
      <c r="S43" s="152">
        <f t="shared" si="7"/>
        <v>90</v>
      </c>
      <c r="T43" s="68" t="e">
        <f t="shared" si="0"/>
        <v>#VALUE!</v>
      </c>
      <c r="U43" s="68" t="e">
        <f t="shared" si="8"/>
        <v>#VALUE!</v>
      </c>
      <c r="V43" s="95">
        <v>1</v>
      </c>
      <c r="W43" s="153" t="e">
        <f t="shared" si="1"/>
        <v>#VALUE!</v>
      </c>
      <c r="Y43" s="107">
        <f t="shared" si="9"/>
        <v>0</v>
      </c>
    </row>
    <row r="44" spans="1:25" ht="34.5" customHeight="1" x14ac:dyDescent="0.3">
      <c r="A44" s="322" t="str">
        <f>CDT!B44</f>
        <v>Artésunate - Méfloquine (AS-MF)</v>
      </c>
      <c r="B44" s="247"/>
      <c r="C44" s="248"/>
      <c r="D44" s="302" t="str">
        <f t="shared" si="10"/>
        <v/>
      </c>
      <c r="E44" s="249"/>
      <c r="F44" s="247"/>
      <c r="G44" s="247"/>
      <c r="H44" s="247"/>
      <c r="I44" s="247"/>
      <c r="J44" s="247"/>
      <c r="K44" s="248"/>
      <c r="L44" s="431" t="str">
        <f t="shared" si="3"/>
        <v>0</v>
      </c>
      <c r="M44" s="428" t="str">
        <f t="shared" si="4"/>
        <v>0</v>
      </c>
      <c r="N44" s="250" t="str">
        <f t="shared" si="5"/>
        <v>0</v>
      </c>
      <c r="O44" s="251"/>
      <c r="P44" s="247"/>
      <c r="R44" s="312">
        <f t="shared" si="6"/>
        <v>0</v>
      </c>
      <c r="S44" s="152">
        <f t="shared" si="7"/>
        <v>90</v>
      </c>
      <c r="T44" s="68" t="e">
        <f t="shared" si="0"/>
        <v>#VALUE!</v>
      </c>
      <c r="U44" s="68" t="e">
        <f t="shared" si="8"/>
        <v>#VALUE!</v>
      </c>
      <c r="V44" s="95">
        <v>1</v>
      </c>
      <c r="W44" s="153" t="e">
        <f t="shared" si="1"/>
        <v>#VALUE!</v>
      </c>
      <c r="Y44" s="107">
        <f t="shared" si="9"/>
        <v>0</v>
      </c>
    </row>
    <row r="45" spans="1:25" ht="34.5" customHeight="1" x14ac:dyDescent="0.3">
      <c r="A45" s="322" t="str">
        <f>CDT!B45</f>
        <v>Quinine comprimé 300mg</v>
      </c>
      <c r="B45" s="247"/>
      <c r="C45" s="248"/>
      <c r="D45" s="302" t="str">
        <f t="shared" si="10"/>
        <v/>
      </c>
      <c r="E45" s="249"/>
      <c r="F45" s="247"/>
      <c r="G45" s="247"/>
      <c r="H45" s="247"/>
      <c r="I45" s="247"/>
      <c r="J45" s="247"/>
      <c r="K45" s="248"/>
      <c r="L45" s="431" t="str">
        <f t="shared" si="3"/>
        <v>0</v>
      </c>
      <c r="M45" s="428" t="str">
        <f t="shared" si="4"/>
        <v>0</v>
      </c>
      <c r="N45" s="250" t="str">
        <f t="shared" si="5"/>
        <v>0</v>
      </c>
      <c r="O45" s="251"/>
      <c r="P45" s="247"/>
      <c r="R45" s="312">
        <f t="shared" si="6"/>
        <v>0</v>
      </c>
      <c r="S45" s="152">
        <f t="shared" si="7"/>
        <v>90</v>
      </c>
      <c r="T45" s="68" t="e">
        <f t="shared" si="0"/>
        <v>#VALUE!</v>
      </c>
      <c r="U45" s="68" t="e">
        <f t="shared" si="8"/>
        <v>#VALUE!</v>
      </c>
      <c r="V45" s="95">
        <v>1</v>
      </c>
      <c r="W45" s="153" t="e">
        <f t="shared" si="1"/>
        <v>#VALUE!</v>
      </c>
      <c r="Y45" s="107">
        <f t="shared" si="9"/>
        <v>0</v>
      </c>
    </row>
    <row r="46" spans="1:25" ht="34.5" customHeight="1" x14ac:dyDescent="0.3">
      <c r="A46" s="322" t="str">
        <f>CDT!B46</f>
        <v>Quinine injectable 300 mg</v>
      </c>
      <c r="B46" s="247"/>
      <c r="C46" s="248"/>
      <c r="D46" s="302" t="str">
        <f t="shared" si="10"/>
        <v/>
      </c>
      <c r="E46" s="249"/>
      <c r="F46" s="247"/>
      <c r="G46" s="247"/>
      <c r="H46" s="247"/>
      <c r="I46" s="247"/>
      <c r="J46" s="247"/>
      <c r="K46" s="248"/>
      <c r="L46" s="431" t="str">
        <f t="shared" si="3"/>
        <v>0</v>
      </c>
      <c r="M46" s="428" t="str">
        <f t="shared" si="4"/>
        <v>0</v>
      </c>
      <c r="N46" s="250" t="str">
        <f t="shared" si="5"/>
        <v>0</v>
      </c>
      <c r="O46" s="251"/>
      <c r="P46" s="247"/>
      <c r="R46" s="312">
        <f t="shared" si="6"/>
        <v>0</v>
      </c>
      <c r="S46" s="152">
        <f t="shared" si="7"/>
        <v>90</v>
      </c>
      <c r="T46" s="68" t="e">
        <f t="shared" si="0"/>
        <v>#VALUE!</v>
      </c>
      <c r="U46" s="68" t="e">
        <f t="shared" si="8"/>
        <v>#VALUE!</v>
      </c>
      <c r="V46" s="95">
        <v>1</v>
      </c>
      <c r="W46" s="153" t="e">
        <f t="shared" si="1"/>
        <v>#VALUE!</v>
      </c>
      <c r="Y46" s="107">
        <f t="shared" si="9"/>
        <v>0</v>
      </c>
    </row>
    <row r="47" spans="1:25" ht="34.5" customHeight="1" x14ac:dyDescent="0.3">
      <c r="A47" s="322" t="str">
        <f>CDT!B47</f>
        <v>Quinine injectable 600 mg</v>
      </c>
      <c r="B47" s="247"/>
      <c r="C47" s="248"/>
      <c r="D47" s="302" t="str">
        <f t="shared" si="10"/>
        <v/>
      </c>
      <c r="E47" s="249"/>
      <c r="F47" s="247"/>
      <c r="G47" s="247"/>
      <c r="H47" s="247"/>
      <c r="I47" s="247"/>
      <c r="J47" s="247"/>
      <c r="K47" s="248"/>
      <c r="L47" s="431" t="str">
        <f t="shared" si="3"/>
        <v>0</v>
      </c>
      <c r="M47" s="428" t="str">
        <f t="shared" si="4"/>
        <v>0</v>
      </c>
      <c r="N47" s="250" t="str">
        <f t="shared" si="5"/>
        <v>0</v>
      </c>
      <c r="O47" s="251"/>
      <c r="P47" s="247"/>
      <c r="R47" s="312">
        <f t="shared" si="6"/>
        <v>0</v>
      </c>
      <c r="S47" s="152">
        <f t="shared" si="7"/>
        <v>90</v>
      </c>
      <c r="T47" s="68" t="e">
        <f t="shared" si="0"/>
        <v>#VALUE!</v>
      </c>
      <c r="U47" s="68" t="e">
        <f t="shared" si="8"/>
        <v>#VALUE!</v>
      </c>
      <c r="V47" s="95">
        <v>1</v>
      </c>
      <c r="W47" s="153" t="e">
        <f t="shared" si="1"/>
        <v>#VALUE!</v>
      </c>
      <c r="Y47" s="107">
        <f t="shared" si="9"/>
        <v>0</v>
      </c>
    </row>
    <row r="48" spans="1:25" ht="34.5" customHeight="1" thickBot="1" x14ac:dyDescent="0.35">
      <c r="A48" s="322" t="str">
        <f>CDT!B48</f>
        <v>Quinine injectable 600 mg</v>
      </c>
      <c r="B48" s="247"/>
      <c r="C48" s="248"/>
      <c r="D48" s="303" t="str">
        <f t="shared" si="10"/>
        <v/>
      </c>
      <c r="E48" s="249"/>
      <c r="F48" s="247"/>
      <c r="G48" s="247"/>
      <c r="H48" s="247"/>
      <c r="I48" s="247"/>
      <c r="J48" s="247"/>
      <c r="K48" s="248"/>
      <c r="L48" s="431" t="str">
        <f t="shared" si="3"/>
        <v>0</v>
      </c>
      <c r="M48" s="428" t="str">
        <f t="shared" si="4"/>
        <v>0</v>
      </c>
      <c r="N48" s="250" t="str">
        <f t="shared" si="5"/>
        <v>0</v>
      </c>
      <c r="O48" s="251"/>
      <c r="P48" s="247"/>
      <c r="R48" s="312">
        <f t="shared" si="6"/>
        <v>0</v>
      </c>
      <c r="S48" s="152">
        <f t="shared" si="7"/>
        <v>90</v>
      </c>
      <c r="T48" s="68" t="e">
        <f>D48-(E48+G48+I48+H48)</f>
        <v>#VALUE!</v>
      </c>
      <c r="U48" s="68" t="e">
        <f t="shared" si="8"/>
        <v>#VALUE!</v>
      </c>
      <c r="V48" s="95">
        <v>1</v>
      </c>
      <c r="W48" s="153" t="e">
        <f t="shared" si="1"/>
        <v>#VALUE!</v>
      </c>
      <c r="Y48" s="107">
        <f t="shared" si="9"/>
        <v>0</v>
      </c>
    </row>
    <row r="49" spans="1:23" ht="34.5" customHeight="1" thickBot="1" x14ac:dyDescent="0.35">
      <c r="A49" s="322" t="str">
        <f>CDT!B49</f>
        <v>Artéméther injectable 100 mg</v>
      </c>
      <c r="B49" s="247"/>
      <c r="C49" s="248"/>
      <c r="D49" s="303" t="str">
        <f t="shared" si="10"/>
        <v/>
      </c>
      <c r="E49" s="249"/>
      <c r="F49" s="247"/>
      <c r="G49" s="247"/>
      <c r="H49" s="247"/>
      <c r="I49" s="247"/>
      <c r="J49" s="247"/>
      <c r="K49" s="248"/>
      <c r="L49" s="431" t="str">
        <f t="shared" si="3"/>
        <v>0</v>
      </c>
      <c r="M49" s="428" t="str">
        <f t="shared" si="4"/>
        <v>0</v>
      </c>
      <c r="N49" s="250" t="str">
        <f t="shared" si="5"/>
        <v>0</v>
      </c>
      <c r="O49" s="251"/>
      <c r="P49" s="247"/>
      <c r="R49" s="312">
        <f t="shared" si="6"/>
        <v>0</v>
      </c>
      <c r="S49" s="152">
        <f t="shared" si="7"/>
        <v>90</v>
      </c>
      <c r="T49" s="68" t="e">
        <f>D49-(E49+G49+I49+H49)</f>
        <v>#VALUE!</v>
      </c>
      <c r="U49" s="68" t="e">
        <f t="shared" si="8"/>
        <v>#VALUE!</v>
      </c>
      <c r="V49" s="95">
        <v>1</v>
      </c>
      <c r="W49" s="153" t="e">
        <f t="shared" si="1"/>
        <v>#VALUE!</v>
      </c>
    </row>
    <row r="50" spans="1:23" ht="34.5" hidden="1" customHeight="1" x14ac:dyDescent="0.3">
      <c r="A50" s="17"/>
      <c r="B50" s="79"/>
      <c r="C50" s="79"/>
      <c r="D50" s="53"/>
      <c r="E50" s="79"/>
      <c r="F50" s="79"/>
      <c r="G50" s="79"/>
      <c r="H50" s="79"/>
      <c r="I50" s="79"/>
      <c r="J50" s="79"/>
      <c r="K50" s="79"/>
      <c r="L50" s="54"/>
      <c r="M50" s="58" t="str">
        <f t="shared" ref="M50" si="11">IF(B50&lt;&gt;"",((E50/S50)*30),"")</f>
        <v/>
      </c>
      <c r="N50" s="55"/>
      <c r="O50" s="80"/>
      <c r="P50" s="79"/>
      <c r="S50" s="152"/>
      <c r="T50" s="68"/>
      <c r="U50" s="68"/>
      <c r="V50" s="95"/>
      <c r="W50" s="153" t="str">
        <f t="shared" si="1"/>
        <v/>
      </c>
    </row>
    <row r="51" spans="1:23" s="235" customFormat="1" ht="16.5" customHeight="1" x14ac:dyDescent="0.35">
      <c r="A51" s="531" t="s">
        <v>290</v>
      </c>
      <c r="B51" s="531"/>
      <c r="C51" s="531"/>
      <c r="D51" s="531"/>
      <c r="E51" s="531"/>
      <c r="F51" s="531"/>
      <c r="H51" s="233"/>
      <c r="I51" s="233" t="s">
        <v>300</v>
      </c>
      <c r="J51" s="234"/>
      <c r="K51" s="232"/>
      <c r="L51" s="232"/>
      <c r="M51" s="232"/>
      <c r="N51" s="232"/>
      <c r="O51" s="232"/>
      <c r="Q51" s="236"/>
      <c r="R51" s="311"/>
      <c r="S51" s="237"/>
      <c r="T51" s="238"/>
      <c r="U51" s="238"/>
      <c r="V51" s="239"/>
      <c r="W51" s="240"/>
    </row>
    <row r="52" spans="1:23" ht="29.25" customHeight="1" x14ac:dyDescent="0.3">
      <c r="A52" s="18"/>
      <c r="B52" s="18"/>
      <c r="C52" s="18"/>
      <c r="D52" s="18"/>
      <c r="E52" s="18"/>
      <c r="F52" s="18"/>
      <c r="G52" s="18"/>
      <c r="H52" s="18"/>
      <c r="I52" s="18"/>
      <c r="J52" s="18"/>
      <c r="K52" s="18"/>
      <c r="L52" s="18"/>
      <c r="M52" s="18"/>
      <c r="N52" s="18"/>
      <c r="O52" s="18"/>
      <c r="S52" s="154"/>
      <c r="T52" s="69"/>
      <c r="U52" s="69"/>
      <c r="V52" s="70"/>
      <c r="W52" s="155"/>
    </row>
    <row r="53" spans="1:23" ht="15.6" x14ac:dyDescent="0.3">
      <c r="B53" s="18"/>
      <c r="C53" s="18"/>
      <c r="D53" s="18"/>
      <c r="E53" s="18"/>
      <c r="F53" s="18"/>
      <c r="I53" s="18"/>
      <c r="J53" s="18"/>
      <c r="K53" s="18"/>
      <c r="L53" s="18"/>
      <c r="M53" s="18"/>
      <c r="N53" s="18"/>
      <c r="O53" s="18"/>
      <c r="S53" s="154"/>
      <c r="T53" s="69"/>
      <c r="U53" s="69"/>
      <c r="V53" s="70"/>
      <c r="W53" s="155"/>
    </row>
    <row r="54" spans="1:23" s="235" customFormat="1" ht="18.600000000000001" thickBot="1" x14ac:dyDescent="0.4">
      <c r="A54" s="233" t="s">
        <v>289</v>
      </c>
      <c r="H54" s="233"/>
      <c r="I54" s="233" t="s">
        <v>301</v>
      </c>
      <c r="O54" s="232"/>
      <c r="Q54" s="236"/>
      <c r="R54" s="311"/>
      <c r="S54" s="243"/>
      <c r="T54" s="244"/>
      <c r="U54" s="244"/>
      <c r="V54" s="245"/>
      <c r="W54" s="246"/>
    </row>
  </sheetData>
  <mergeCells count="21">
    <mergeCell ref="A24:A25"/>
    <mergeCell ref="A51:F51"/>
    <mergeCell ref="A19:C19"/>
    <mergeCell ref="D19:N19"/>
    <mergeCell ref="S19:W19"/>
    <mergeCell ref="A21:C21"/>
    <mergeCell ref="D21:F21"/>
    <mergeCell ref="G21:K22"/>
    <mergeCell ref="L21:P21"/>
    <mergeCell ref="L17:P17"/>
    <mergeCell ref="A1:B1"/>
    <mergeCell ref="A3:B3"/>
    <mergeCell ref="A4:B4"/>
    <mergeCell ref="A11:O11"/>
    <mergeCell ref="B13:C13"/>
    <mergeCell ref="E13:J13"/>
    <mergeCell ref="B15:C15"/>
    <mergeCell ref="D15:F15"/>
    <mergeCell ref="G15:I15"/>
    <mergeCell ref="B17:E17"/>
    <mergeCell ref="G17:K17"/>
  </mergeCells>
  <conditionalFormatting sqref="U26">
    <cfRule type="cellIs" dxfId="1631" priority="39" operator="greaterThan">
      <formula>0</formula>
    </cfRule>
    <cfRule type="cellIs" dxfId="1630" priority="40" operator="greaterThan">
      <formula>0</formula>
    </cfRule>
    <cfRule type="cellIs" dxfId="1629" priority="41" operator="lessThan">
      <formula>0</formula>
    </cfRule>
    <cfRule type="cellIs" dxfId="1628" priority="42" operator="notEqual">
      <formula>0</formula>
    </cfRule>
  </conditionalFormatting>
  <conditionalFormatting sqref="U27:U29">
    <cfRule type="cellIs" dxfId="1627" priority="35" operator="greaterThan">
      <formula>0</formula>
    </cfRule>
    <cfRule type="cellIs" dxfId="1626" priority="36" operator="greaterThan">
      <formula>0</formula>
    </cfRule>
    <cfRule type="cellIs" dxfId="1625" priority="37" operator="lessThan">
      <formula>0</formula>
    </cfRule>
    <cfRule type="cellIs" dxfId="1624" priority="38" operator="notEqual">
      <formula>0</formula>
    </cfRule>
  </conditionalFormatting>
  <conditionalFormatting sqref="U30:U31 U33:U47">
    <cfRule type="cellIs" dxfId="1623" priority="31" operator="greaterThan">
      <formula>0</formula>
    </cfRule>
    <cfRule type="cellIs" dxfId="1622" priority="32" operator="greaterThan">
      <formula>0</formula>
    </cfRule>
    <cfRule type="cellIs" dxfId="1621" priority="33" operator="lessThan">
      <formula>0</formula>
    </cfRule>
    <cfRule type="cellIs" dxfId="1620" priority="34" operator="notEqual">
      <formula>0</formula>
    </cfRule>
  </conditionalFormatting>
  <conditionalFormatting sqref="U48:U50">
    <cfRule type="cellIs" dxfId="1619" priority="27" operator="greaterThan">
      <formula>0</formula>
    </cfRule>
    <cfRule type="cellIs" dxfId="1618" priority="28" operator="greaterThan">
      <formula>0</formula>
    </cfRule>
    <cfRule type="cellIs" dxfId="1617" priority="29" operator="lessThan">
      <formula>0</formula>
    </cfRule>
    <cfRule type="cellIs" dxfId="1616" priority="30" operator="notEqual">
      <formula>0</formula>
    </cfRule>
  </conditionalFormatting>
  <conditionalFormatting sqref="K50">
    <cfRule type="expression" dxfId="1615" priority="25">
      <formula>K50&lt;T50</formula>
    </cfRule>
    <cfRule type="expression" dxfId="1614" priority="26">
      <formula>K50&gt;T50</formula>
    </cfRule>
  </conditionalFormatting>
  <conditionalFormatting sqref="J37:J47">
    <cfRule type="cellIs" dxfId="1613" priority="24" operator="greaterThan">
      <formula>90</formula>
    </cfRule>
  </conditionalFormatting>
  <conditionalFormatting sqref="J48:J50">
    <cfRule type="cellIs" dxfId="1612" priority="23" operator="greaterThan">
      <formula>90</formula>
    </cfRule>
  </conditionalFormatting>
  <conditionalFormatting sqref="K36:K47">
    <cfRule type="expression" dxfId="1611" priority="21">
      <formula>K36&lt;T36</formula>
    </cfRule>
    <cfRule type="expression" dxfId="1610" priority="22">
      <formula>K36&gt;T36</formula>
    </cfRule>
  </conditionalFormatting>
  <conditionalFormatting sqref="J27:J31 J33">
    <cfRule type="cellIs" dxfId="1609" priority="20" operator="greaterThan">
      <formula>90</formula>
    </cfRule>
  </conditionalFormatting>
  <conditionalFormatting sqref="J36">
    <cfRule type="cellIs" dxfId="1608" priority="19" operator="greaterThan">
      <formula>90</formula>
    </cfRule>
  </conditionalFormatting>
  <conditionalFormatting sqref="K48:K49">
    <cfRule type="expression" dxfId="1607" priority="17">
      <formula>K48&lt;T48</formula>
    </cfRule>
    <cfRule type="expression" dxfId="1606" priority="18">
      <formula>K48&gt;T48</formula>
    </cfRule>
  </conditionalFormatting>
  <conditionalFormatting sqref="K27:K31 K33">
    <cfRule type="expression" dxfId="1605" priority="15">
      <formula>K27&lt;T27</formula>
    </cfRule>
    <cfRule type="expression" dxfId="1604" priority="16">
      <formula>K27&gt;T27</formula>
    </cfRule>
  </conditionalFormatting>
  <conditionalFormatting sqref="J26">
    <cfRule type="cellIs" dxfId="1603" priority="14" operator="greaterThan">
      <formula>90</formula>
    </cfRule>
  </conditionalFormatting>
  <conditionalFormatting sqref="K26">
    <cfRule type="expression" dxfId="1602" priority="12">
      <formula>K26&lt;T26</formula>
    </cfRule>
    <cfRule type="expression" dxfId="1601" priority="13">
      <formula>K26&gt;T26</formula>
    </cfRule>
  </conditionalFormatting>
  <conditionalFormatting sqref="U32">
    <cfRule type="cellIs" dxfId="1600" priority="8" operator="greaterThan">
      <formula>0</formula>
    </cfRule>
    <cfRule type="cellIs" dxfId="1599" priority="9" operator="greaterThan">
      <formula>0</formula>
    </cfRule>
    <cfRule type="cellIs" dxfId="1598" priority="10" operator="lessThan">
      <formula>0</formula>
    </cfRule>
    <cfRule type="cellIs" dxfId="1597" priority="11" operator="notEqual">
      <formula>0</formula>
    </cfRule>
  </conditionalFormatting>
  <conditionalFormatting sqref="K34">
    <cfRule type="expression" dxfId="1596" priority="6">
      <formula>K34&lt;T34</formula>
    </cfRule>
    <cfRule type="expression" dxfId="1595" priority="7">
      <formula>K34&gt;T34</formula>
    </cfRule>
  </conditionalFormatting>
  <conditionalFormatting sqref="K35">
    <cfRule type="expression" dxfId="1594" priority="4">
      <formula>K35&lt;T35</formula>
    </cfRule>
    <cfRule type="expression" dxfId="1593" priority="5">
      <formula>K35&gt;T35</formula>
    </cfRule>
  </conditionalFormatting>
  <conditionalFormatting sqref="J32">
    <cfRule type="cellIs" dxfId="1592" priority="3" operator="greaterThan">
      <formula>90</formula>
    </cfRule>
  </conditionalFormatting>
  <conditionalFormatting sqref="K32">
    <cfRule type="expression" dxfId="1591" priority="1">
      <formula>K32&lt;T32</formula>
    </cfRule>
    <cfRule type="expression" dxfId="1590" priority="2">
      <formula>K32&gt;T32</formula>
    </cfRule>
  </conditionalFormatting>
  <dataValidations count="7">
    <dataValidation type="date" errorStyle="warning" allowBlank="1" showInputMessage="1" showErrorMessage="1" promptTitle="Instruction" prompt="SVP Saisissez la date sous le format:_x000a_00/00/0000. exemple 15/09/2016,_x000a_Merci_x000a_" sqref="L21:P21">
      <formula1>42370</formula1>
      <formula2>44926</formula2>
    </dataValidation>
    <dataValidation errorStyle="information" allowBlank="1" showInputMessage="1" showErrorMessage="1" errorTitle="Instruction" error="Saisissez le Texte en MAJUSCULE_x000a_Exemple: CMS AGOE_x000a_Merci" promptTitle="Instruction" prompt="Saisissez le Texte en MAJUSCULE_x000a_Exemple: CMS AGOE_x000a_Merci" sqref="D19:N19"/>
    <dataValidation type="whole" allowBlank="1" showInputMessage="1" showErrorMessage="1" prompt="La valeur ne peut pas être supérieure à 89_x000a_Si tel est le cas déteminer la quantité à commander directement à la colonne M._x000a_merci" sqref="J27:J50">
      <formula1>0</formula1>
      <formula2>89</formula2>
    </dataValidation>
    <dataValidation type="whole" operator="lessThanOrEqual" allowBlank="1" showInputMessage="1" showErrorMessage="1" promptTitle="instruction" prompt="La valeur de la cellule ne peut pas être supérieure à la quantité Totale inscrite dans la colonne D._x000a_Merci de vérifier." sqref="E26:E50">
      <formula1>D26</formula1>
    </dataValidation>
    <dataValidation type="list" allowBlank="1" showInputMessage="1" showErrorMessage="1" sqref="D21:F21">
      <formula1>typerapport2</formula1>
    </dataValidation>
    <dataValidation type="whole" allowBlank="1" showInputMessage="1" showErrorMessage="1" prompt="La valeur ne peut pas être supérieure à 89_x000a_Si tel est le cas déteminer la quantité à commander directement à la colonne O_x000a_merci" sqref="J26">
      <formula1>0</formula1>
      <formula2>89</formula2>
    </dataValidation>
    <dataValidation type="whole" allowBlank="1" showInputMessage="1" showErrorMessage="1" prompt="La quantité accordée par le point Focal ne peut être supérieure à la somme du CMMa et la quantité commandée pour le trimestre._x000a_Merci de revoir la quantité dans la colonne O." sqref="O26:O49">
      <formula1>0</formula1>
      <formula2>+M26+N26</formula2>
    </dataValidation>
  </dataValidations>
  <pageMargins left="0.21" right="0.23622047244094491" top="0.74803149606299213" bottom="0.74803149606299213" header="0.31496062992125984" footer="0.31496062992125984"/>
  <pageSetup paperSize="9" scale="40" orientation="portrait" r:id="rId1"/>
  <headerFooter alignWithMargins="0">
    <oddFooter>&amp;C&amp;"Arial,Gras"PNLS /IST, Avenue des Armées, -05 BP 424 Lomé –Togo ; Tel 22 20 94 39 Fax : 22 20 94 36    Site Web : www.pnls.tg</oddFooter>
  </headerFooter>
  <drawing r:id="rId2"/>
</worksheet>
</file>

<file path=xl/worksheets/sheet10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rgb="FFFF0000"/>
  </sheetPr>
  <dimension ref="A1:W56"/>
  <sheetViews>
    <sheetView showGridLines="0" view="pageBreakPreview" topLeftCell="A5" zoomScale="70" zoomScaleNormal="70" zoomScaleSheetLayoutView="70" zoomScalePageLayoutView="50" workbookViewId="0">
      <selection activeCell="D19" sqref="D19:N19"/>
    </sheetView>
  </sheetViews>
  <sheetFormatPr baseColWidth="10" defaultColWidth="7.33203125" defaultRowHeight="13.8" x14ac:dyDescent="0.3"/>
  <cols>
    <col min="1" max="1" width="51.5546875" style="3" customWidth="1"/>
    <col min="2" max="14" width="11.5546875" style="3" customWidth="1"/>
    <col min="15" max="15" width="11.6640625" style="39" customWidth="1"/>
    <col min="16" max="16" width="17.5546875" style="3" customWidth="1"/>
    <col min="17" max="17" width="2.109375" style="62" customWidth="1"/>
    <col min="18" max="18" width="4.88671875" style="77" customWidth="1"/>
    <col min="19" max="20" width="7.44140625" style="77" bestFit="1" customWidth="1"/>
    <col min="21" max="21" width="7.88671875" style="78" bestFit="1" customWidth="1"/>
    <col min="22" max="22" width="33.33203125" style="77" customWidth="1"/>
    <col min="23" max="16384" width="7.33203125" style="3"/>
  </cols>
  <sheetData>
    <row r="1" spans="1:23" ht="17.25" customHeight="1" x14ac:dyDescent="0.3">
      <c r="A1" s="549" t="s">
        <v>452</v>
      </c>
      <c r="B1" s="549"/>
      <c r="C1" s="2"/>
      <c r="D1" s="2"/>
      <c r="E1"/>
      <c r="F1"/>
      <c r="G1"/>
      <c r="H1"/>
      <c r="I1"/>
      <c r="J1"/>
      <c r="N1" s="4" t="s">
        <v>1</v>
      </c>
      <c r="O1" s="5"/>
      <c r="R1" s="306"/>
      <c r="S1" s="69"/>
      <c r="T1" s="69"/>
      <c r="U1" s="69"/>
      <c r="V1" s="70"/>
      <c r="W1" s="69"/>
    </row>
    <row r="2" spans="1:23" ht="13.5" customHeight="1" x14ac:dyDescent="0.3">
      <c r="A2" s="1" t="s">
        <v>453</v>
      </c>
      <c r="B2" s="1"/>
      <c r="C2" s="2"/>
      <c r="D2" s="2"/>
      <c r="E2"/>
      <c r="F2"/>
      <c r="G2"/>
      <c r="H2"/>
      <c r="I2"/>
      <c r="J2"/>
      <c r="M2" s="4"/>
      <c r="N2" s="4" t="s">
        <v>3</v>
      </c>
      <c r="O2" s="5"/>
      <c r="R2" s="306"/>
      <c r="S2" s="69"/>
      <c r="T2" s="69"/>
      <c r="U2" s="69"/>
      <c r="V2" s="70"/>
      <c r="W2" s="69"/>
    </row>
    <row r="3" spans="1:23" ht="15.6" x14ac:dyDescent="0.3">
      <c r="A3" s="549" t="s">
        <v>454</v>
      </c>
      <c r="B3" s="549"/>
      <c r="C3" s="2"/>
      <c r="D3" s="2"/>
      <c r="E3"/>
      <c r="F3"/>
      <c r="G3"/>
      <c r="H3"/>
      <c r="I3"/>
      <c r="J3"/>
      <c r="K3" s="5"/>
      <c r="L3" s="5"/>
      <c r="M3" s="5"/>
      <c r="N3" s="5"/>
      <c r="O3" s="5"/>
      <c r="R3" s="306"/>
      <c r="S3" s="69"/>
      <c r="T3" s="69"/>
      <c r="U3" s="69"/>
      <c r="V3" s="70"/>
      <c r="W3" s="69"/>
    </row>
    <row r="4" spans="1:23" ht="33.6" customHeight="1" x14ac:dyDescent="0.3">
      <c r="A4" s="547" t="s">
        <v>455</v>
      </c>
      <c r="B4" s="548"/>
      <c r="C4" s="7"/>
      <c r="D4" s="7"/>
      <c r="E4" s="8"/>
      <c r="F4" s="8"/>
      <c r="G4" s="8"/>
      <c r="H4" s="8"/>
      <c r="I4" s="8"/>
      <c r="J4" s="8"/>
      <c r="K4" s="9"/>
      <c r="L4" s="9"/>
      <c r="M4" s="9"/>
      <c r="N4" s="9"/>
      <c r="O4" s="38"/>
      <c r="R4" s="306"/>
      <c r="S4" s="69"/>
      <c r="T4" s="69"/>
      <c r="U4" s="69"/>
      <c r="V4" s="70"/>
      <c r="W4" s="69"/>
    </row>
    <row r="5" spans="1:23" x14ac:dyDescent="0.3">
      <c r="B5" s="9"/>
      <c r="C5" s="9"/>
      <c r="D5" s="9"/>
      <c r="E5" s="9"/>
      <c r="F5" s="9"/>
      <c r="G5" s="9"/>
      <c r="H5" s="9"/>
      <c r="I5" s="9"/>
      <c r="J5" s="9"/>
      <c r="K5" s="9"/>
      <c r="L5" s="9"/>
      <c r="M5" s="9"/>
      <c r="N5" s="9"/>
      <c r="O5" s="38"/>
      <c r="R5" s="306"/>
      <c r="S5" s="69"/>
      <c r="T5" s="69"/>
      <c r="U5" s="69"/>
      <c r="V5" s="70"/>
      <c r="W5" s="69"/>
    </row>
    <row r="6" spans="1:23" ht="15.6" x14ac:dyDescent="0.3">
      <c r="A6" s="6" t="s">
        <v>232</v>
      </c>
      <c r="B6" s="9"/>
      <c r="C6" s="9"/>
      <c r="D6" s="9"/>
      <c r="E6" s="9"/>
      <c r="F6" s="9"/>
      <c r="G6" s="9"/>
      <c r="H6" s="9"/>
      <c r="I6" s="9"/>
      <c r="J6" s="9"/>
      <c r="K6" s="9"/>
      <c r="L6" s="9"/>
      <c r="M6" s="9"/>
      <c r="N6" s="9"/>
      <c r="O6" s="38"/>
      <c r="R6" s="306"/>
      <c r="S6" s="69"/>
      <c r="T6" s="69"/>
      <c r="U6" s="69"/>
      <c r="V6" s="70"/>
      <c r="W6" s="69"/>
    </row>
    <row r="7" spans="1:23" x14ac:dyDescent="0.3">
      <c r="A7" s="10"/>
      <c r="B7" s="9"/>
      <c r="C7" s="9"/>
      <c r="D7" s="9"/>
      <c r="E7" s="9"/>
      <c r="F7" s="9"/>
      <c r="G7" s="9"/>
      <c r="H7" s="9"/>
      <c r="I7" s="9"/>
      <c r="J7" s="9"/>
      <c r="K7" s="9"/>
      <c r="L7" s="9"/>
      <c r="M7" s="9"/>
      <c r="N7" s="9"/>
      <c r="O7" s="38"/>
      <c r="R7" s="69"/>
      <c r="S7" s="69"/>
      <c r="T7" s="69"/>
      <c r="U7" s="70"/>
      <c r="V7" s="69"/>
    </row>
    <row r="8" spans="1:23" x14ac:dyDescent="0.3">
      <c r="A8" s="10"/>
      <c r="B8" s="9"/>
      <c r="C8" s="9"/>
      <c r="D8" s="9"/>
      <c r="E8" s="9"/>
      <c r="F8" s="9"/>
      <c r="G8" s="9"/>
      <c r="H8" s="9"/>
      <c r="I8" s="9"/>
      <c r="J8" s="9"/>
      <c r="K8" s="9"/>
      <c r="L8" s="9"/>
      <c r="M8" s="9"/>
      <c r="N8" s="9"/>
      <c r="O8" s="38"/>
      <c r="R8" s="69"/>
      <c r="S8" s="69"/>
      <c r="T8" s="69"/>
      <c r="U8" s="70"/>
      <c r="V8" s="69"/>
    </row>
    <row r="9" spans="1:23" ht="17.25" customHeight="1" x14ac:dyDescent="0.3">
      <c r="A9" s="10"/>
      <c r="B9" s="9"/>
      <c r="C9" s="9"/>
      <c r="D9" s="9"/>
      <c r="E9" s="9"/>
      <c r="F9" s="9"/>
      <c r="G9" s="9"/>
      <c r="H9" s="9"/>
      <c r="I9" s="9"/>
      <c r="J9" s="9"/>
      <c r="K9" s="9"/>
      <c r="L9" s="9"/>
      <c r="M9" s="9"/>
      <c r="N9" s="9"/>
      <c r="O9" s="38"/>
      <c r="R9" s="69"/>
      <c r="S9" s="69"/>
      <c r="T9" s="69"/>
      <c r="U9" s="70"/>
      <c r="V9" s="69"/>
    </row>
    <row r="10" spans="1:23" ht="0.75" customHeight="1" x14ac:dyDescent="0.3">
      <c r="R10" s="69"/>
      <c r="S10" s="69"/>
      <c r="T10" s="69"/>
      <c r="U10" s="70"/>
      <c r="V10" s="69"/>
    </row>
    <row r="11" spans="1:23" ht="21" customHeight="1" x14ac:dyDescent="0.3">
      <c r="A11" s="555" t="s">
        <v>263</v>
      </c>
      <c r="B11" s="555"/>
      <c r="C11" s="555"/>
      <c r="D11" s="555"/>
      <c r="E11" s="555"/>
      <c r="F11" s="555"/>
      <c r="G11" s="555"/>
      <c r="H11" s="555"/>
      <c r="I11" s="555"/>
      <c r="J11" s="555"/>
      <c r="K11" s="555"/>
      <c r="L11" s="555"/>
      <c r="M11" s="555"/>
      <c r="N11" s="555"/>
      <c r="O11" s="555"/>
      <c r="P11" s="40"/>
      <c r="R11" s="69"/>
      <c r="S11" s="69"/>
      <c r="T11" s="69"/>
      <c r="U11" s="70"/>
      <c r="V11" s="69"/>
    </row>
    <row r="12" spans="1:23" ht="3.75" customHeight="1" x14ac:dyDescent="0.3">
      <c r="A12" s="11"/>
      <c r="B12" s="11"/>
      <c r="C12" s="11"/>
      <c r="D12" s="11"/>
      <c r="E12" s="11"/>
      <c r="F12" s="11"/>
      <c r="G12" s="11"/>
      <c r="H12" s="11"/>
      <c r="I12" s="11"/>
      <c r="J12" s="11"/>
      <c r="K12" s="11"/>
      <c r="L12" s="11"/>
      <c r="M12" s="11"/>
      <c r="N12" s="11"/>
      <c r="O12" s="11"/>
      <c r="R12" s="69"/>
      <c r="S12" s="69"/>
      <c r="T12" s="69"/>
      <c r="U12" s="70"/>
      <c r="V12" s="69"/>
    </row>
    <row r="13" spans="1:23" s="42" customFormat="1" ht="20.25" hidden="1" customHeight="1" thickBot="1" x14ac:dyDescent="0.35">
      <c r="A13" s="434" t="s">
        <v>5</v>
      </c>
      <c r="B13" s="556">
        <f>'Info District'!G11</f>
        <v>2025</v>
      </c>
      <c r="C13" s="557"/>
      <c r="E13" s="550"/>
      <c r="F13" s="550"/>
      <c r="G13" s="550"/>
      <c r="H13" s="550"/>
      <c r="I13" s="550"/>
      <c r="J13" s="554"/>
      <c r="Q13" s="63"/>
      <c r="R13" s="71"/>
      <c r="S13" s="71"/>
      <c r="T13" s="71"/>
      <c r="U13" s="72"/>
      <c r="V13" s="71"/>
    </row>
    <row r="14" spans="1:23" s="42" customFormat="1" ht="7.5" hidden="1" customHeight="1" thickBot="1" x14ac:dyDescent="0.35">
      <c r="A14" s="434"/>
      <c r="B14" s="13"/>
      <c r="C14" s="13"/>
      <c r="D14" s="13"/>
      <c r="O14" s="15"/>
      <c r="Q14" s="63"/>
      <c r="R14" s="71"/>
      <c r="S14" s="71"/>
      <c r="T14" s="71"/>
      <c r="U14" s="72"/>
      <c r="V14" s="71"/>
    </row>
    <row r="15" spans="1:23" s="42" customFormat="1" ht="16.5" hidden="1" customHeight="1" thickBot="1" x14ac:dyDescent="0.35">
      <c r="A15" s="434" t="s">
        <v>7</v>
      </c>
      <c r="B15" s="558" t="str">
        <f>'Info District'!G12</f>
        <v>PLATEAUX</v>
      </c>
      <c r="C15" s="559"/>
      <c r="D15" s="550" t="s">
        <v>8</v>
      </c>
      <c r="E15" s="550"/>
      <c r="F15" s="550"/>
      <c r="G15" s="551" t="str">
        <f>'Info District'!G13</f>
        <v>Agou</v>
      </c>
      <c r="H15" s="552"/>
      <c r="I15" s="553"/>
      <c r="L15" s="11"/>
      <c r="M15" s="11"/>
      <c r="N15" s="11"/>
      <c r="O15" s="11"/>
      <c r="P15" s="11"/>
      <c r="Q15" s="63"/>
      <c r="R15" s="71"/>
      <c r="S15" s="71"/>
      <c r="T15" s="71"/>
      <c r="U15" s="73"/>
      <c r="V15" s="71"/>
    </row>
    <row r="16" spans="1:23" s="42" customFormat="1" ht="3.75" hidden="1" customHeight="1" thickBot="1" x14ac:dyDescent="0.35">
      <c r="A16" s="139"/>
      <c r="B16" s="15"/>
      <c r="C16" s="15"/>
      <c r="D16" s="15"/>
      <c r="E16" s="15"/>
      <c r="K16" s="15"/>
      <c r="L16" s="15"/>
      <c r="M16" s="15"/>
      <c r="O16" s="15"/>
      <c r="Q16" s="63"/>
      <c r="R16" s="71"/>
      <c r="S16" s="71"/>
      <c r="T16" s="71"/>
      <c r="U16" s="72"/>
      <c r="V16" s="71"/>
    </row>
    <row r="17" spans="1:23" s="42" customFormat="1" ht="18" hidden="1" customHeight="1" thickBot="1" x14ac:dyDescent="0.35">
      <c r="A17" s="434" t="s">
        <v>9</v>
      </c>
      <c r="B17" s="556" t="str">
        <f>'Info District'!G17</f>
        <v>Avril à Juin 2025</v>
      </c>
      <c r="C17" s="560"/>
      <c r="D17" s="560"/>
      <c r="E17" s="557"/>
      <c r="G17" s="550" t="s">
        <v>11</v>
      </c>
      <c r="H17" s="550"/>
      <c r="I17" s="550"/>
      <c r="J17" s="550"/>
      <c r="K17" s="554"/>
      <c r="L17" s="551" t="str">
        <f>'Info District'!G18</f>
        <v>Juillet à Septembre 2025</v>
      </c>
      <c r="M17" s="552"/>
      <c r="N17" s="552"/>
      <c r="O17" s="552"/>
      <c r="P17" s="553"/>
      <c r="Q17" s="63"/>
      <c r="R17" s="71"/>
      <c r="S17" s="71"/>
      <c r="T17" s="71"/>
      <c r="U17" s="72"/>
      <c r="V17" s="71"/>
    </row>
    <row r="18" spans="1:23" s="9" customFormat="1" ht="6" customHeight="1" thickBot="1" x14ac:dyDescent="0.3">
      <c r="B18" s="43"/>
      <c r="C18" s="43"/>
      <c r="D18" s="43"/>
      <c r="E18" s="44"/>
      <c r="F18" s="43"/>
      <c r="G18" s="45"/>
      <c r="H18" s="45"/>
      <c r="I18" s="45"/>
      <c r="J18" s="45"/>
      <c r="K18" s="45"/>
      <c r="L18" s="45"/>
      <c r="M18" s="45"/>
      <c r="O18" s="38"/>
      <c r="Q18" s="64"/>
      <c r="R18" s="74"/>
      <c r="S18" s="74"/>
      <c r="T18" s="74"/>
      <c r="U18" s="75"/>
      <c r="V18" s="74"/>
    </row>
    <row r="19" spans="1:23" s="9" customFormat="1" ht="31.5" customHeight="1" thickBot="1" x14ac:dyDescent="0.35">
      <c r="A19" s="532" t="s">
        <v>12</v>
      </c>
      <c r="B19" s="532"/>
      <c r="C19" s="533"/>
      <c r="D19" s="575"/>
      <c r="E19" s="576"/>
      <c r="F19" s="576"/>
      <c r="G19" s="576"/>
      <c r="H19" s="576"/>
      <c r="I19" s="576"/>
      <c r="J19" s="576"/>
      <c r="K19" s="576"/>
      <c r="L19" s="576"/>
      <c r="M19" s="576"/>
      <c r="N19" s="577"/>
      <c r="O19" s="11"/>
      <c r="P19" s="464" t="str">
        <f>'Info District'!H17</f>
        <v>T2</v>
      </c>
      <c r="Q19" s="65"/>
      <c r="R19" s="535" t="s">
        <v>96</v>
      </c>
      <c r="S19" s="536"/>
      <c r="T19" s="536"/>
      <c r="U19" s="536"/>
      <c r="V19" s="537"/>
    </row>
    <row r="20" spans="1:23" s="9" customFormat="1" ht="8.25" customHeight="1" thickBot="1" x14ac:dyDescent="0.35">
      <c r="A20" s="12"/>
      <c r="B20" s="12"/>
      <c r="C20" s="12"/>
      <c r="D20" s="12"/>
      <c r="E20" s="12"/>
      <c r="F20" s="12"/>
      <c r="G20" s="13"/>
      <c r="H20" s="13"/>
      <c r="I20" s="13"/>
      <c r="J20" s="13"/>
      <c r="K20" s="13"/>
      <c r="L20" s="14"/>
      <c r="M20" s="14"/>
      <c r="N20" s="14"/>
      <c r="O20" s="14"/>
      <c r="Q20" s="64"/>
      <c r="R20" s="146"/>
      <c r="S20" s="74"/>
      <c r="T20" s="74"/>
      <c r="U20" s="76"/>
      <c r="V20" s="147"/>
    </row>
    <row r="21" spans="1:23" s="9" customFormat="1" ht="30.75" customHeight="1" thickBot="1" x14ac:dyDescent="0.35">
      <c r="A21" s="564" t="s">
        <v>6</v>
      </c>
      <c r="B21" s="564"/>
      <c r="C21" s="564"/>
      <c r="D21" s="565"/>
      <c r="E21" s="566"/>
      <c r="F21" s="566"/>
      <c r="G21" s="566"/>
      <c r="H21" s="567"/>
      <c r="I21" s="12"/>
      <c r="K21" s="230" t="s">
        <v>338</v>
      </c>
      <c r="O21" s="571"/>
      <c r="P21" s="572"/>
      <c r="Q21" s="64"/>
      <c r="R21" s="146"/>
      <c r="S21" s="74"/>
      <c r="T21" s="74"/>
      <c r="U21" s="76"/>
      <c r="V21" s="147"/>
    </row>
    <row r="22" spans="1:23" s="9" customFormat="1" ht="9" customHeight="1" thickBot="1" x14ac:dyDescent="0.35">
      <c r="A22" s="12"/>
      <c r="B22" s="12"/>
      <c r="C22" s="12"/>
      <c r="D22" s="12"/>
      <c r="E22" s="12"/>
      <c r="F22" s="12"/>
      <c r="G22" s="13"/>
      <c r="H22" s="13"/>
      <c r="I22" s="13"/>
      <c r="J22" s="13"/>
      <c r="K22" s="13"/>
      <c r="L22" s="14"/>
      <c r="M22" s="14"/>
      <c r="N22" s="14"/>
      <c r="O22" s="14"/>
      <c r="Q22" s="64"/>
      <c r="R22" s="146"/>
      <c r="S22" s="74"/>
      <c r="T22" s="74"/>
      <c r="U22" s="76"/>
      <c r="V22" s="147"/>
    </row>
    <row r="23" spans="1:23" s="9" customFormat="1" ht="30" customHeight="1" thickBot="1" x14ac:dyDescent="0.35">
      <c r="A23" s="532" t="s">
        <v>240</v>
      </c>
      <c r="B23" s="532"/>
      <c r="C23" s="533"/>
      <c r="D23" s="568" t="s">
        <v>265</v>
      </c>
      <c r="E23" s="569"/>
      <c r="F23" s="570"/>
      <c r="H23" s="229"/>
      <c r="I23" s="573" t="s">
        <v>337</v>
      </c>
      <c r="J23" s="573"/>
      <c r="K23" s="573"/>
      <c r="L23" s="573"/>
      <c r="M23" s="573"/>
      <c r="N23" s="574"/>
      <c r="O23" s="562"/>
      <c r="P23" s="563"/>
      <c r="Q23" s="64"/>
      <c r="R23" s="146"/>
      <c r="S23" s="74"/>
      <c r="T23" s="74"/>
      <c r="U23" s="76"/>
      <c r="V23" s="147"/>
    </row>
    <row r="24" spans="1:23" s="9" customFormat="1" ht="6" customHeight="1" x14ac:dyDescent="0.3">
      <c r="A24" s="12"/>
      <c r="B24" s="12"/>
      <c r="C24" s="12"/>
      <c r="D24" s="12"/>
      <c r="E24" s="12"/>
      <c r="F24" s="12"/>
      <c r="G24" s="13"/>
      <c r="H24" s="15"/>
      <c r="I24" s="15"/>
      <c r="J24" s="15"/>
      <c r="K24" s="13"/>
      <c r="L24" s="14"/>
      <c r="M24" s="14"/>
      <c r="N24" s="14"/>
      <c r="O24" s="14"/>
      <c r="Q24" s="64"/>
      <c r="R24" s="146"/>
      <c r="S24" s="74"/>
      <c r="T24" s="74"/>
      <c r="U24" s="76"/>
      <c r="V24" s="147"/>
    </row>
    <row r="25" spans="1:23" s="9" customFormat="1" ht="4.5" customHeight="1" thickBot="1" x14ac:dyDescent="0.35">
      <c r="A25" s="12"/>
      <c r="B25" s="12"/>
      <c r="C25" s="12"/>
      <c r="D25" s="12"/>
      <c r="E25" s="12"/>
      <c r="F25" s="12"/>
      <c r="G25" s="13"/>
      <c r="H25" s="13"/>
      <c r="I25" s="13"/>
      <c r="J25" s="13"/>
      <c r="K25" s="13"/>
      <c r="L25" s="14"/>
      <c r="M25" s="14"/>
      <c r="N25" s="14"/>
      <c r="O25" s="14"/>
      <c r="Q25" s="64"/>
      <c r="R25" s="146"/>
      <c r="S25" s="74"/>
      <c r="T25" s="74"/>
      <c r="U25" s="76"/>
      <c r="V25" s="147"/>
    </row>
    <row r="26" spans="1:23" ht="76.5" customHeight="1" thickBot="1" x14ac:dyDescent="0.35">
      <c r="A26" s="541" t="s">
        <v>13</v>
      </c>
      <c r="B26" s="16" t="s">
        <v>14</v>
      </c>
      <c r="C26" s="108" t="s">
        <v>15</v>
      </c>
      <c r="D26" s="118" t="s">
        <v>16</v>
      </c>
      <c r="E26" s="117" t="s">
        <v>17</v>
      </c>
      <c r="F26" s="16" t="s">
        <v>18</v>
      </c>
      <c r="G26" s="16" t="s">
        <v>233</v>
      </c>
      <c r="H26" s="16" t="s">
        <v>234</v>
      </c>
      <c r="I26" s="16" t="s">
        <v>19</v>
      </c>
      <c r="J26" s="16" t="s">
        <v>20</v>
      </c>
      <c r="K26" s="108" t="s">
        <v>21</v>
      </c>
      <c r="L26" s="136" t="s">
        <v>22</v>
      </c>
      <c r="M26" s="137" t="s">
        <v>236</v>
      </c>
      <c r="N26" s="138" t="s">
        <v>23</v>
      </c>
      <c r="O26" s="109" t="s">
        <v>39</v>
      </c>
      <c r="P26" s="16" t="s">
        <v>40</v>
      </c>
      <c r="R26" s="148" t="s">
        <v>237</v>
      </c>
      <c r="S26" s="140" t="s">
        <v>93</v>
      </c>
      <c r="T26" s="140" t="s">
        <v>239</v>
      </c>
      <c r="U26" s="140" t="s">
        <v>238</v>
      </c>
      <c r="V26" s="149" t="s">
        <v>97</v>
      </c>
    </row>
    <row r="27" spans="1:23" s="47" customFormat="1" ht="21.75" customHeight="1" thickBot="1" x14ac:dyDescent="0.35">
      <c r="A27" s="542"/>
      <c r="B27" s="46" t="s">
        <v>24</v>
      </c>
      <c r="C27" s="46" t="s">
        <v>25</v>
      </c>
      <c r="D27" s="112" t="s">
        <v>26</v>
      </c>
      <c r="E27" s="46" t="s">
        <v>27</v>
      </c>
      <c r="F27" s="46"/>
      <c r="G27" s="46" t="s">
        <v>28</v>
      </c>
      <c r="H27" s="46"/>
      <c r="I27" s="46" t="s">
        <v>29</v>
      </c>
      <c r="J27" s="46"/>
      <c r="K27" s="131" t="s">
        <v>235</v>
      </c>
      <c r="L27" s="133"/>
      <c r="M27" s="134"/>
      <c r="N27" s="135"/>
      <c r="O27" s="132" t="s">
        <v>30</v>
      </c>
      <c r="P27" s="46"/>
      <c r="Q27" s="66"/>
      <c r="R27" s="150"/>
      <c r="S27" s="67" t="s">
        <v>94</v>
      </c>
      <c r="T27" s="67" t="s">
        <v>95</v>
      </c>
      <c r="U27" s="94"/>
      <c r="V27" s="151" t="str">
        <f>IF(J28&lt;=0,"",IF(J28=90,$W$28))</f>
        <v/>
      </c>
      <c r="W27" s="37" t="s">
        <v>98</v>
      </c>
    </row>
    <row r="28" spans="1:23" ht="49.5" customHeight="1" x14ac:dyDescent="0.3">
      <c r="A28" s="231" t="str">
        <f>CDT!B26</f>
        <v>Artéméther-Luméfantrine 6cp (AL)</v>
      </c>
      <c r="B28" s="79"/>
      <c r="C28" s="110"/>
      <c r="D28" s="120" t="str">
        <f>IF(B28&lt;&gt;"",B28+C28,"")</f>
        <v/>
      </c>
      <c r="E28" s="119"/>
      <c r="F28" s="79"/>
      <c r="G28" s="79"/>
      <c r="H28" s="79"/>
      <c r="I28" s="79"/>
      <c r="J28" s="79"/>
      <c r="K28" s="110"/>
      <c r="L28" s="431" t="str">
        <f>IF(B28&lt;&gt;"",IF(J28=0,E28,((E28*90)/(90-J28))),"0")</f>
        <v>0</v>
      </c>
      <c r="M28" s="428" t="str">
        <f>IF(B28&lt;&gt;"",((E28/R28)*30),"0")</f>
        <v>0</v>
      </c>
      <c r="N28" s="250" t="str">
        <f>IF(B28&lt;&gt;"",IF(J28=0,((E28+L28)-K28),((M28*6)-K28)),"0")</f>
        <v>0</v>
      </c>
      <c r="O28" s="251"/>
      <c r="P28" s="81"/>
      <c r="R28" s="152">
        <f>(90-J28)</f>
        <v>90</v>
      </c>
      <c r="S28" s="68" t="e">
        <f>D28-(E28+G28+I28+H28)</f>
        <v>#VALUE!</v>
      </c>
      <c r="T28" s="68" t="e">
        <f>K28-S28</f>
        <v>#VALUE!</v>
      </c>
      <c r="U28" s="95">
        <v>6</v>
      </c>
      <c r="V28" s="153" t="e">
        <f t="shared" ref="V28:V52" si="0">IF(T28=0,"",$W$27)</f>
        <v>#VALUE!</v>
      </c>
      <c r="W28" s="37" t="s">
        <v>203</v>
      </c>
    </row>
    <row r="29" spans="1:23" ht="45" customHeight="1" x14ac:dyDescent="0.3">
      <c r="A29" s="231" t="str">
        <f>CDT!B27</f>
        <v>Artéméther-Luméfantrine 12cp (AL)</v>
      </c>
      <c r="B29" s="79"/>
      <c r="C29" s="110"/>
      <c r="D29" s="121" t="str">
        <f t="shared" ref="D29:D36" si="1">IF(B29&lt;&gt;"",B29+C29,"")</f>
        <v/>
      </c>
      <c r="E29" s="119"/>
      <c r="F29" s="79"/>
      <c r="G29" s="79"/>
      <c r="H29" s="79"/>
      <c r="I29" s="79"/>
      <c r="J29" s="79"/>
      <c r="K29" s="110"/>
      <c r="L29" s="431" t="str">
        <f t="shared" ref="L29:L36" si="2">IF(B29&lt;&gt;"",IF(J29=0,E29,((E29*90)/(90-J29))),"0")</f>
        <v>0</v>
      </c>
      <c r="M29" s="428" t="str">
        <f t="shared" ref="M29:M36" si="3">IF(B29&lt;&gt;"",((E29/R29)*30),"0")</f>
        <v>0</v>
      </c>
      <c r="N29" s="250" t="str">
        <f t="shared" ref="N29:N36" si="4">IF(B29&lt;&gt;"",IF(J29=0,((E29+L29)-K29),((M29*6)-K29)),"0")</f>
        <v>0</v>
      </c>
      <c r="O29" s="251"/>
      <c r="P29" s="81"/>
      <c r="R29" s="152">
        <f t="shared" ref="R29:R50" si="5">(90-J29)</f>
        <v>90</v>
      </c>
      <c r="S29" s="68" t="e">
        <f t="shared" ref="S29:S49" si="6">D29-(E29+G29+I29+H29)</f>
        <v>#VALUE!</v>
      </c>
      <c r="T29" s="68" t="e">
        <f t="shared" ref="T29:T50" si="7">K29-S29</f>
        <v>#VALUE!</v>
      </c>
      <c r="U29" s="95">
        <v>12</v>
      </c>
      <c r="V29" s="153" t="e">
        <f t="shared" si="0"/>
        <v>#VALUE!</v>
      </c>
    </row>
    <row r="30" spans="1:23" ht="49.5" customHeight="1" x14ac:dyDescent="0.3">
      <c r="A30" s="231" t="str">
        <f>CDT!B28</f>
        <v>Artéméther-Luméfantrine 18cp (AL)</v>
      </c>
      <c r="B30" s="79"/>
      <c r="C30" s="110"/>
      <c r="D30" s="121" t="str">
        <f t="shared" si="1"/>
        <v/>
      </c>
      <c r="E30" s="119"/>
      <c r="F30" s="79"/>
      <c r="G30" s="79"/>
      <c r="H30" s="79"/>
      <c r="I30" s="79"/>
      <c r="J30" s="79"/>
      <c r="K30" s="110"/>
      <c r="L30" s="431" t="str">
        <f t="shared" si="2"/>
        <v>0</v>
      </c>
      <c r="M30" s="428" t="str">
        <f t="shared" si="3"/>
        <v>0</v>
      </c>
      <c r="N30" s="250" t="str">
        <f t="shared" si="4"/>
        <v>0</v>
      </c>
      <c r="O30" s="251"/>
      <c r="P30" s="81"/>
      <c r="R30" s="152">
        <f t="shared" si="5"/>
        <v>90</v>
      </c>
      <c r="S30" s="68" t="e">
        <f t="shared" si="6"/>
        <v>#VALUE!</v>
      </c>
      <c r="T30" s="68" t="e">
        <f t="shared" si="7"/>
        <v>#VALUE!</v>
      </c>
      <c r="U30" s="95">
        <v>18</v>
      </c>
      <c r="V30" s="153" t="e">
        <f t="shared" si="0"/>
        <v>#VALUE!</v>
      </c>
    </row>
    <row r="31" spans="1:23" ht="49.5" customHeight="1" x14ac:dyDescent="0.3">
      <c r="A31" s="231" t="str">
        <f>CDT!B29</f>
        <v>Artéméther-Luméfantrine 24cp (AL)</v>
      </c>
      <c r="B31" s="79"/>
      <c r="C31" s="110"/>
      <c r="D31" s="121" t="str">
        <f t="shared" si="1"/>
        <v/>
      </c>
      <c r="E31" s="119"/>
      <c r="F31" s="79"/>
      <c r="G31" s="79"/>
      <c r="H31" s="79"/>
      <c r="I31" s="79"/>
      <c r="J31" s="79"/>
      <c r="K31" s="110"/>
      <c r="L31" s="431" t="str">
        <f t="shared" si="2"/>
        <v>0</v>
      </c>
      <c r="M31" s="428" t="str">
        <f t="shared" si="3"/>
        <v>0</v>
      </c>
      <c r="N31" s="250" t="str">
        <f t="shared" si="4"/>
        <v>0</v>
      </c>
      <c r="O31" s="251"/>
      <c r="P31" s="81"/>
      <c r="R31" s="152">
        <f t="shared" si="5"/>
        <v>90</v>
      </c>
      <c r="S31" s="68" t="e">
        <f t="shared" si="6"/>
        <v>#VALUE!</v>
      </c>
      <c r="T31" s="68" t="e">
        <f t="shared" si="7"/>
        <v>#VALUE!</v>
      </c>
      <c r="U31" s="95">
        <v>24</v>
      </c>
      <c r="V31" s="153" t="e">
        <f t="shared" si="0"/>
        <v>#VALUE!</v>
      </c>
    </row>
    <row r="32" spans="1:23" ht="50.25" hidden="1" customHeight="1" x14ac:dyDescent="0.3">
      <c r="A32" s="17" t="str">
        <f>CDT!B30</f>
        <v>Artéméther injectable 40 mg</v>
      </c>
      <c r="B32" s="79"/>
      <c r="C32" s="110"/>
      <c r="D32" s="121" t="str">
        <f t="shared" si="1"/>
        <v/>
      </c>
      <c r="E32" s="119"/>
      <c r="F32" s="79"/>
      <c r="G32" s="79"/>
      <c r="H32" s="79"/>
      <c r="I32" s="79"/>
      <c r="J32" s="79"/>
      <c r="K32" s="110"/>
      <c r="L32" s="431" t="str">
        <f t="shared" si="2"/>
        <v>0</v>
      </c>
      <c r="M32" s="428" t="str">
        <f t="shared" si="3"/>
        <v>0</v>
      </c>
      <c r="N32" s="250" t="str">
        <f t="shared" si="4"/>
        <v>0</v>
      </c>
      <c r="O32" s="251"/>
      <c r="P32" s="79"/>
      <c r="R32" s="152">
        <f t="shared" si="5"/>
        <v>90</v>
      </c>
      <c r="S32" s="68" t="e">
        <f t="shared" si="6"/>
        <v>#VALUE!</v>
      </c>
      <c r="T32" s="68" t="e">
        <f t="shared" si="7"/>
        <v>#VALUE!</v>
      </c>
      <c r="U32" s="95">
        <v>1</v>
      </c>
      <c r="V32" s="153" t="e">
        <f t="shared" si="0"/>
        <v>#VALUE!</v>
      </c>
    </row>
    <row r="33" spans="1:22" ht="50.25" hidden="1" customHeight="1" x14ac:dyDescent="0.3">
      <c r="A33" s="17" t="str">
        <f>CDT!B31</f>
        <v>Artéméther injectable 80 mg</v>
      </c>
      <c r="B33" s="79"/>
      <c r="C33" s="110"/>
      <c r="D33" s="121" t="str">
        <f t="shared" si="1"/>
        <v/>
      </c>
      <c r="E33" s="119"/>
      <c r="F33" s="79"/>
      <c r="G33" s="79"/>
      <c r="H33" s="79"/>
      <c r="I33" s="79"/>
      <c r="J33" s="79"/>
      <c r="K33" s="110"/>
      <c r="L33" s="431" t="str">
        <f t="shared" si="2"/>
        <v>0</v>
      </c>
      <c r="M33" s="428" t="str">
        <f t="shared" si="3"/>
        <v>0</v>
      </c>
      <c r="N33" s="250" t="str">
        <f t="shared" si="4"/>
        <v>0</v>
      </c>
      <c r="O33" s="251"/>
      <c r="P33" s="79"/>
      <c r="R33" s="152">
        <f t="shared" si="5"/>
        <v>90</v>
      </c>
      <c r="S33" s="68" t="e">
        <f t="shared" si="6"/>
        <v>#VALUE!</v>
      </c>
      <c r="T33" s="68" t="e">
        <f t="shared" si="7"/>
        <v>#VALUE!</v>
      </c>
      <c r="U33" s="95">
        <v>1</v>
      </c>
      <c r="V33" s="153" t="e">
        <f t="shared" si="0"/>
        <v>#VALUE!</v>
      </c>
    </row>
    <row r="34" spans="1:22" ht="50.25" hidden="1" customHeight="1" x14ac:dyDescent="0.3">
      <c r="A34" s="17" t="str">
        <f>CDT!B32</f>
        <v>Artésunate injectable 60 mg</v>
      </c>
      <c r="B34" s="79"/>
      <c r="C34" s="110"/>
      <c r="D34" s="121" t="str">
        <f t="shared" si="1"/>
        <v/>
      </c>
      <c r="E34" s="119"/>
      <c r="F34" s="79"/>
      <c r="G34" s="79"/>
      <c r="H34" s="79"/>
      <c r="I34" s="79"/>
      <c r="J34" s="79"/>
      <c r="K34" s="110"/>
      <c r="L34" s="431" t="str">
        <f t="shared" si="2"/>
        <v>0</v>
      </c>
      <c r="M34" s="428" t="str">
        <f t="shared" si="3"/>
        <v>0</v>
      </c>
      <c r="N34" s="250" t="str">
        <f t="shared" si="4"/>
        <v>0</v>
      </c>
      <c r="O34" s="251"/>
      <c r="P34" s="79"/>
      <c r="R34" s="152">
        <f t="shared" si="5"/>
        <v>90</v>
      </c>
      <c r="S34" s="68" t="e">
        <f t="shared" si="6"/>
        <v>#VALUE!</v>
      </c>
      <c r="T34" s="68" t="e">
        <f t="shared" si="7"/>
        <v>#VALUE!</v>
      </c>
      <c r="U34" s="95">
        <v>1</v>
      </c>
      <c r="V34" s="153" t="e">
        <f t="shared" si="0"/>
        <v>#VALUE!</v>
      </c>
    </row>
    <row r="35" spans="1:22" ht="50.25" hidden="1" customHeight="1" x14ac:dyDescent="0.3">
      <c r="A35" s="17" t="str">
        <f>CDT!B33</f>
        <v xml:space="preserve"> Sulfadoxine Pyriméthamine:  (SP)</v>
      </c>
      <c r="B35" s="79"/>
      <c r="C35" s="110"/>
      <c r="D35" s="121" t="str">
        <f t="shared" si="1"/>
        <v/>
      </c>
      <c r="E35" s="119"/>
      <c r="F35" s="79"/>
      <c r="G35" s="79"/>
      <c r="H35" s="79"/>
      <c r="I35" s="79"/>
      <c r="J35" s="79"/>
      <c r="K35" s="110"/>
      <c r="L35" s="431" t="str">
        <f t="shared" si="2"/>
        <v>0</v>
      </c>
      <c r="M35" s="428" t="str">
        <f t="shared" si="3"/>
        <v>0</v>
      </c>
      <c r="N35" s="250" t="str">
        <f t="shared" si="4"/>
        <v>0</v>
      </c>
      <c r="O35" s="251"/>
      <c r="P35" s="79"/>
      <c r="R35" s="152">
        <f t="shared" si="5"/>
        <v>90</v>
      </c>
      <c r="S35" s="68" t="e">
        <f t="shared" si="6"/>
        <v>#VALUE!</v>
      </c>
      <c r="T35" s="68" t="e">
        <f t="shared" si="7"/>
        <v>#VALUE!</v>
      </c>
      <c r="U35" s="95">
        <v>3</v>
      </c>
      <c r="V35" s="153" t="e">
        <f t="shared" si="0"/>
        <v>#VALUE!</v>
      </c>
    </row>
    <row r="36" spans="1:22" ht="45.75" customHeight="1" thickBot="1" x14ac:dyDescent="0.35">
      <c r="A36" s="231" t="str">
        <f>CDT!B34</f>
        <v>Test de Diagnostic Rapide  : (TDR)</v>
      </c>
      <c r="B36" s="79"/>
      <c r="C36" s="110"/>
      <c r="D36" s="305" t="str">
        <f t="shared" si="1"/>
        <v/>
      </c>
      <c r="E36" s="119"/>
      <c r="F36" s="79"/>
      <c r="G36" s="79"/>
      <c r="H36" s="79"/>
      <c r="I36" s="79"/>
      <c r="J36" s="79"/>
      <c r="K36" s="110"/>
      <c r="L36" s="431" t="str">
        <f t="shared" si="2"/>
        <v>0</v>
      </c>
      <c r="M36" s="428" t="str">
        <f t="shared" si="3"/>
        <v>0</v>
      </c>
      <c r="N36" s="250" t="str">
        <f t="shared" si="4"/>
        <v>0</v>
      </c>
      <c r="O36" s="251"/>
      <c r="P36" s="79"/>
      <c r="R36" s="152">
        <f t="shared" si="5"/>
        <v>90</v>
      </c>
      <c r="S36" s="68" t="e">
        <f t="shared" si="6"/>
        <v>#VALUE!</v>
      </c>
      <c r="T36" s="68" t="e">
        <f t="shared" si="7"/>
        <v>#VALUE!</v>
      </c>
      <c r="U36" s="95">
        <v>1</v>
      </c>
      <c r="V36" s="153" t="e">
        <f t="shared" si="0"/>
        <v>#VALUE!</v>
      </c>
    </row>
    <row r="37" spans="1:22" ht="34.5" hidden="1" customHeight="1" x14ac:dyDescent="0.3">
      <c r="A37" s="17" t="str">
        <f>CDT!B35</f>
        <v>Moustiquaire à Imprégnation Durable: (MID)</v>
      </c>
      <c r="B37" s="79"/>
      <c r="C37" s="110"/>
      <c r="D37" s="304">
        <f t="shared" ref="D37:D50" si="8">B37+C37</f>
        <v>0</v>
      </c>
      <c r="E37" s="119"/>
      <c r="F37" s="79"/>
      <c r="G37" s="79"/>
      <c r="H37" s="79"/>
      <c r="I37" s="79"/>
      <c r="J37" s="79"/>
      <c r="K37" s="110"/>
      <c r="L37" s="113">
        <f t="shared" ref="L37:L50" si="9">IF(J37=0,E37,((D37*90)/(90-J37)))</f>
        <v>0</v>
      </c>
      <c r="M37" s="55">
        <f t="shared" ref="M37:M50" si="10">(E37/R37)*30</f>
        <v>0</v>
      </c>
      <c r="N37" s="114">
        <f t="shared" ref="N37:N49" si="11">IF(J37=0,((E37+L37)-K37),((L37*2)-K37))</f>
        <v>0</v>
      </c>
      <c r="O37" s="111" t="str">
        <f t="shared" ref="O37:O50" si="12">IF(N37=0,"0",N37)</f>
        <v>0</v>
      </c>
      <c r="P37" s="79"/>
      <c r="R37" s="152">
        <f t="shared" si="5"/>
        <v>90</v>
      </c>
      <c r="S37" s="68">
        <f t="shared" si="6"/>
        <v>0</v>
      </c>
      <c r="T37" s="68">
        <f t="shared" si="7"/>
        <v>0</v>
      </c>
      <c r="U37" s="95">
        <v>1</v>
      </c>
      <c r="V37" s="153" t="str">
        <f t="shared" si="0"/>
        <v/>
      </c>
    </row>
    <row r="38" spans="1:22" ht="34.5" hidden="1" customHeight="1" x14ac:dyDescent="0.3">
      <c r="A38" s="17" t="str">
        <f>CDT!B40</f>
        <v>Artésunate Amodiaquine: (ASAQ) : 3 cp (25/67,5 mg)</v>
      </c>
      <c r="B38" s="79"/>
      <c r="C38" s="110"/>
      <c r="D38" s="121">
        <f t="shared" si="8"/>
        <v>0</v>
      </c>
      <c r="E38" s="119"/>
      <c r="F38" s="79"/>
      <c r="G38" s="79"/>
      <c r="H38" s="79"/>
      <c r="I38" s="79"/>
      <c r="J38" s="79"/>
      <c r="K38" s="110"/>
      <c r="L38" s="113">
        <f t="shared" si="9"/>
        <v>0</v>
      </c>
      <c r="M38" s="55">
        <f t="shared" si="10"/>
        <v>0</v>
      </c>
      <c r="N38" s="114">
        <f t="shared" si="11"/>
        <v>0</v>
      </c>
      <c r="O38" s="111" t="str">
        <f t="shared" si="12"/>
        <v>0</v>
      </c>
      <c r="P38" s="79"/>
      <c r="R38" s="152">
        <f t="shared" si="5"/>
        <v>90</v>
      </c>
      <c r="S38" s="68">
        <f t="shared" si="6"/>
        <v>0</v>
      </c>
      <c r="T38" s="68">
        <f t="shared" si="7"/>
        <v>0</v>
      </c>
      <c r="U38" s="95">
        <v>3</v>
      </c>
      <c r="V38" s="153" t="str">
        <f t="shared" si="0"/>
        <v/>
      </c>
    </row>
    <row r="39" spans="1:22" ht="34.5" hidden="1" customHeight="1" x14ac:dyDescent="0.3">
      <c r="A39" s="17" t="str">
        <f>CDT!B41</f>
        <v>Artésunate Amodiaquine: (ASAQ) 3 cp (50/135 mg)</v>
      </c>
      <c r="B39" s="79"/>
      <c r="C39" s="110"/>
      <c r="D39" s="121">
        <f t="shared" si="8"/>
        <v>0</v>
      </c>
      <c r="E39" s="119"/>
      <c r="F39" s="79"/>
      <c r="G39" s="79"/>
      <c r="H39" s="79"/>
      <c r="I39" s="79"/>
      <c r="J39" s="79"/>
      <c r="K39" s="110"/>
      <c r="L39" s="113">
        <f t="shared" si="9"/>
        <v>0</v>
      </c>
      <c r="M39" s="55">
        <f t="shared" si="10"/>
        <v>0</v>
      </c>
      <c r="N39" s="114">
        <f t="shared" si="11"/>
        <v>0</v>
      </c>
      <c r="O39" s="111" t="str">
        <f t="shared" si="12"/>
        <v>0</v>
      </c>
      <c r="P39" s="79"/>
      <c r="R39" s="152">
        <f t="shared" si="5"/>
        <v>90</v>
      </c>
      <c r="S39" s="68">
        <f t="shared" si="6"/>
        <v>0</v>
      </c>
      <c r="T39" s="68">
        <f t="shared" si="7"/>
        <v>0</v>
      </c>
      <c r="U39" s="95">
        <v>3</v>
      </c>
      <c r="V39" s="153" t="str">
        <f t="shared" si="0"/>
        <v/>
      </c>
    </row>
    <row r="40" spans="1:22" ht="34.5" hidden="1" customHeight="1" x14ac:dyDescent="0.3">
      <c r="A40" s="17" t="str">
        <f>CDT!B42</f>
        <v>Artésunate Amodiaquine: (ASAQ) 3 cp (100/270 mg)</v>
      </c>
      <c r="B40" s="79"/>
      <c r="C40" s="110"/>
      <c r="D40" s="121">
        <f t="shared" si="8"/>
        <v>0</v>
      </c>
      <c r="E40" s="119"/>
      <c r="F40" s="79"/>
      <c r="G40" s="79"/>
      <c r="H40" s="79"/>
      <c r="I40" s="79"/>
      <c r="J40" s="79"/>
      <c r="K40" s="110"/>
      <c r="L40" s="113">
        <f t="shared" si="9"/>
        <v>0</v>
      </c>
      <c r="M40" s="55">
        <f t="shared" si="10"/>
        <v>0</v>
      </c>
      <c r="N40" s="114">
        <f t="shared" si="11"/>
        <v>0</v>
      </c>
      <c r="O40" s="111" t="str">
        <f t="shared" si="12"/>
        <v>0</v>
      </c>
      <c r="P40" s="79"/>
      <c r="R40" s="152">
        <f t="shared" si="5"/>
        <v>90</v>
      </c>
      <c r="S40" s="68">
        <f t="shared" si="6"/>
        <v>0</v>
      </c>
      <c r="T40" s="68">
        <f t="shared" si="7"/>
        <v>0</v>
      </c>
      <c r="U40" s="95">
        <v>3</v>
      </c>
      <c r="V40" s="153" t="str">
        <f t="shared" si="0"/>
        <v/>
      </c>
    </row>
    <row r="41" spans="1:22" ht="34.5" hidden="1" customHeight="1" x14ac:dyDescent="0.3">
      <c r="A41" s="17" t="str">
        <f>CDT!B43</f>
        <v>Artésunate Amodiaquine: (ASAQ) 6 cp (100/270 mg)</v>
      </c>
      <c r="B41" s="79"/>
      <c r="C41" s="110"/>
      <c r="D41" s="121">
        <f t="shared" si="8"/>
        <v>0</v>
      </c>
      <c r="E41" s="119"/>
      <c r="F41" s="79"/>
      <c r="G41" s="79"/>
      <c r="H41" s="79"/>
      <c r="I41" s="79"/>
      <c r="J41" s="79"/>
      <c r="K41" s="110"/>
      <c r="L41" s="113">
        <f t="shared" si="9"/>
        <v>0</v>
      </c>
      <c r="M41" s="55">
        <f t="shared" si="10"/>
        <v>0</v>
      </c>
      <c r="N41" s="114">
        <f t="shared" si="11"/>
        <v>0</v>
      </c>
      <c r="O41" s="111" t="str">
        <f t="shared" si="12"/>
        <v>0</v>
      </c>
      <c r="P41" s="79"/>
      <c r="R41" s="152">
        <f t="shared" si="5"/>
        <v>90</v>
      </c>
      <c r="S41" s="68">
        <f t="shared" si="6"/>
        <v>0</v>
      </c>
      <c r="T41" s="68">
        <f t="shared" si="7"/>
        <v>0</v>
      </c>
      <c r="U41" s="95">
        <v>3</v>
      </c>
      <c r="V41" s="153" t="str">
        <f t="shared" si="0"/>
        <v/>
      </c>
    </row>
    <row r="42" spans="1:22" ht="34.5" hidden="1" customHeight="1" x14ac:dyDescent="0.3">
      <c r="A42" s="17" t="str">
        <f>CDT!B36</f>
        <v>Dihydroartéminisine Pipéraquine– Plaq / 3 comp 
( DHA-PPQ)  20/160 mg</v>
      </c>
      <c r="B42" s="79"/>
      <c r="C42" s="110"/>
      <c r="D42" s="121">
        <f t="shared" si="8"/>
        <v>0</v>
      </c>
      <c r="E42" s="119"/>
      <c r="F42" s="79"/>
      <c r="G42" s="79"/>
      <c r="H42" s="79"/>
      <c r="I42" s="79"/>
      <c r="J42" s="79"/>
      <c r="K42" s="110"/>
      <c r="L42" s="113">
        <f t="shared" si="9"/>
        <v>0</v>
      </c>
      <c r="M42" s="55">
        <f t="shared" si="10"/>
        <v>0</v>
      </c>
      <c r="N42" s="114">
        <f t="shared" si="11"/>
        <v>0</v>
      </c>
      <c r="O42" s="111" t="str">
        <f t="shared" si="12"/>
        <v>0</v>
      </c>
      <c r="P42" s="79"/>
      <c r="R42" s="152">
        <f t="shared" si="5"/>
        <v>90</v>
      </c>
      <c r="S42" s="68">
        <f t="shared" si="6"/>
        <v>0</v>
      </c>
      <c r="T42" s="68">
        <f t="shared" si="7"/>
        <v>0</v>
      </c>
      <c r="U42" s="95">
        <v>1</v>
      </c>
      <c r="V42" s="153" t="str">
        <f t="shared" si="0"/>
        <v/>
      </c>
    </row>
    <row r="43" spans="1:22" ht="34.5" hidden="1" customHeight="1" x14ac:dyDescent="0.3">
      <c r="A43" s="17" t="str">
        <f>CDT!B37</f>
        <v>Dihydroartéminisine Pipéraquine– Plaq / 3 comp 
( DHA-PPQ)  40/320 mg</v>
      </c>
      <c r="B43" s="79"/>
      <c r="C43" s="110"/>
      <c r="D43" s="121">
        <f t="shared" si="8"/>
        <v>0</v>
      </c>
      <c r="E43" s="119"/>
      <c r="F43" s="79"/>
      <c r="G43" s="79"/>
      <c r="H43" s="79"/>
      <c r="I43" s="79"/>
      <c r="J43" s="79"/>
      <c r="K43" s="110"/>
      <c r="L43" s="113">
        <f t="shared" si="9"/>
        <v>0</v>
      </c>
      <c r="M43" s="55">
        <f t="shared" si="10"/>
        <v>0</v>
      </c>
      <c r="N43" s="114">
        <f t="shared" si="11"/>
        <v>0</v>
      </c>
      <c r="O43" s="111" t="str">
        <f t="shared" si="12"/>
        <v>0</v>
      </c>
      <c r="P43" s="79"/>
      <c r="R43" s="152">
        <f t="shared" si="5"/>
        <v>90</v>
      </c>
      <c r="S43" s="68">
        <f t="shared" si="6"/>
        <v>0</v>
      </c>
      <c r="T43" s="68">
        <f t="shared" si="7"/>
        <v>0</v>
      </c>
      <c r="U43" s="95">
        <v>1</v>
      </c>
      <c r="V43" s="153" t="str">
        <f t="shared" si="0"/>
        <v/>
      </c>
    </row>
    <row r="44" spans="1:22" ht="34.5" hidden="1" customHeight="1" x14ac:dyDescent="0.3">
      <c r="A44" s="17" t="str">
        <f>CDT!B38</f>
        <v>Dihydroartéminisine Pipéraquine– Plaq / 6 comp 
( DHA-PPQ)  40/320 mg</v>
      </c>
      <c r="B44" s="79"/>
      <c r="C44" s="110"/>
      <c r="D44" s="121">
        <f t="shared" si="8"/>
        <v>0</v>
      </c>
      <c r="E44" s="119"/>
      <c r="F44" s="79"/>
      <c r="G44" s="79"/>
      <c r="H44" s="79"/>
      <c r="I44" s="79"/>
      <c r="J44" s="79"/>
      <c r="K44" s="110"/>
      <c r="L44" s="113">
        <f t="shared" si="9"/>
        <v>0</v>
      </c>
      <c r="M44" s="55">
        <f t="shared" si="10"/>
        <v>0</v>
      </c>
      <c r="N44" s="114">
        <f t="shared" si="11"/>
        <v>0</v>
      </c>
      <c r="O44" s="111" t="str">
        <f t="shared" si="12"/>
        <v>0</v>
      </c>
      <c r="P44" s="79"/>
      <c r="R44" s="152">
        <f t="shared" si="5"/>
        <v>90</v>
      </c>
      <c r="S44" s="68">
        <f t="shared" si="6"/>
        <v>0</v>
      </c>
      <c r="T44" s="68">
        <f t="shared" si="7"/>
        <v>0</v>
      </c>
      <c r="U44" s="95">
        <v>1</v>
      </c>
      <c r="V44" s="153" t="str">
        <f t="shared" si="0"/>
        <v/>
      </c>
    </row>
    <row r="45" spans="1:22" ht="34.5" hidden="1" customHeight="1" x14ac:dyDescent="0.3">
      <c r="A45" s="17" t="str">
        <f>CDT!B44</f>
        <v>Artésunate - Méfloquine (AS-MF)</v>
      </c>
      <c r="B45" s="79"/>
      <c r="C45" s="110"/>
      <c r="D45" s="121">
        <f t="shared" si="8"/>
        <v>0</v>
      </c>
      <c r="E45" s="119"/>
      <c r="F45" s="79"/>
      <c r="G45" s="79"/>
      <c r="H45" s="79"/>
      <c r="I45" s="79"/>
      <c r="J45" s="79"/>
      <c r="K45" s="110"/>
      <c r="L45" s="113">
        <f t="shared" si="9"/>
        <v>0</v>
      </c>
      <c r="M45" s="55">
        <f t="shared" si="10"/>
        <v>0</v>
      </c>
      <c r="N45" s="114">
        <f t="shared" si="11"/>
        <v>0</v>
      </c>
      <c r="O45" s="111" t="str">
        <f t="shared" si="12"/>
        <v>0</v>
      </c>
      <c r="P45" s="79"/>
      <c r="R45" s="152">
        <f t="shared" si="5"/>
        <v>90</v>
      </c>
      <c r="S45" s="68">
        <f t="shared" si="6"/>
        <v>0</v>
      </c>
      <c r="T45" s="68">
        <f t="shared" si="7"/>
        <v>0</v>
      </c>
      <c r="U45" s="95">
        <v>1</v>
      </c>
      <c r="V45" s="153" t="str">
        <f t="shared" si="0"/>
        <v/>
      </c>
    </row>
    <row r="46" spans="1:22" ht="34.5" hidden="1" customHeight="1" x14ac:dyDescent="0.3">
      <c r="A46" s="17" t="str">
        <f>CDT!B45</f>
        <v>Quinine comprimé 300mg</v>
      </c>
      <c r="B46" s="79"/>
      <c r="C46" s="110"/>
      <c r="D46" s="121">
        <f t="shared" si="8"/>
        <v>0</v>
      </c>
      <c r="E46" s="119"/>
      <c r="F46" s="79"/>
      <c r="G46" s="79"/>
      <c r="H46" s="79"/>
      <c r="I46" s="79"/>
      <c r="J46" s="79"/>
      <c r="K46" s="110"/>
      <c r="L46" s="113">
        <f t="shared" si="9"/>
        <v>0</v>
      </c>
      <c r="M46" s="55">
        <f t="shared" si="10"/>
        <v>0</v>
      </c>
      <c r="N46" s="114">
        <f t="shared" si="11"/>
        <v>0</v>
      </c>
      <c r="O46" s="111" t="str">
        <f t="shared" si="12"/>
        <v>0</v>
      </c>
      <c r="P46" s="79"/>
      <c r="R46" s="152">
        <f t="shared" si="5"/>
        <v>90</v>
      </c>
      <c r="S46" s="68">
        <f t="shared" si="6"/>
        <v>0</v>
      </c>
      <c r="T46" s="68">
        <f t="shared" si="7"/>
        <v>0</v>
      </c>
      <c r="U46" s="95">
        <v>1</v>
      </c>
      <c r="V46" s="153" t="str">
        <f t="shared" si="0"/>
        <v/>
      </c>
    </row>
    <row r="47" spans="1:22" ht="34.5" hidden="1" customHeight="1" x14ac:dyDescent="0.3">
      <c r="A47" s="17" t="str">
        <f>CDT!B46</f>
        <v>Quinine injectable 300 mg</v>
      </c>
      <c r="B47" s="79"/>
      <c r="C47" s="110"/>
      <c r="D47" s="121">
        <f t="shared" si="8"/>
        <v>0</v>
      </c>
      <c r="E47" s="119"/>
      <c r="F47" s="79"/>
      <c r="G47" s="79"/>
      <c r="H47" s="79"/>
      <c r="I47" s="79"/>
      <c r="J47" s="79"/>
      <c r="K47" s="110"/>
      <c r="L47" s="113">
        <f t="shared" si="9"/>
        <v>0</v>
      </c>
      <c r="M47" s="55">
        <f t="shared" si="10"/>
        <v>0</v>
      </c>
      <c r="N47" s="114">
        <f t="shared" si="11"/>
        <v>0</v>
      </c>
      <c r="O47" s="111" t="str">
        <f t="shared" si="12"/>
        <v>0</v>
      </c>
      <c r="P47" s="79"/>
      <c r="R47" s="152">
        <f t="shared" si="5"/>
        <v>90</v>
      </c>
      <c r="S47" s="68">
        <f t="shared" si="6"/>
        <v>0</v>
      </c>
      <c r="T47" s="68">
        <f t="shared" si="7"/>
        <v>0</v>
      </c>
      <c r="U47" s="95">
        <v>1</v>
      </c>
      <c r="V47" s="153" t="str">
        <f t="shared" si="0"/>
        <v/>
      </c>
    </row>
    <row r="48" spans="1:22" ht="34.5" hidden="1" customHeight="1" x14ac:dyDescent="0.3">
      <c r="A48" s="17" t="str">
        <f>CDT!B47</f>
        <v>Quinine injectable 600 mg</v>
      </c>
      <c r="B48" s="79"/>
      <c r="C48" s="110"/>
      <c r="D48" s="121">
        <f t="shared" si="8"/>
        <v>0</v>
      </c>
      <c r="E48" s="119"/>
      <c r="F48" s="79"/>
      <c r="G48" s="79"/>
      <c r="H48" s="79"/>
      <c r="I48" s="79"/>
      <c r="J48" s="79"/>
      <c r="K48" s="110"/>
      <c r="L48" s="113">
        <f t="shared" si="9"/>
        <v>0</v>
      </c>
      <c r="M48" s="55">
        <f t="shared" si="10"/>
        <v>0</v>
      </c>
      <c r="N48" s="114">
        <f t="shared" si="11"/>
        <v>0</v>
      </c>
      <c r="O48" s="111" t="str">
        <f t="shared" si="12"/>
        <v>0</v>
      </c>
      <c r="P48" s="79"/>
      <c r="R48" s="152">
        <f t="shared" si="5"/>
        <v>90</v>
      </c>
      <c r="S48" s="68">
        <f t="shared" si="6"/>
        <v>0</v>
      </c>
      <c r="T48" s="68">
        <f t="shared" si="7"/>
        <v>0</v>
      </c>
      <c r="U48" s="95">
        <v>1</v>
      </c>
      <c r="V48" s="153" t="str">
        <f t="shared" si="0"/>
        <v/>
      </c>
    </row>
    <row r="49" spans="1:22" ht="34.5" hidden="1" customHeight="1" x14ac:dyDescent="0.3">
      <c r="A49" s="17" t="str">
        <f>CDT!B48</f>
        <v>Quinine injectable 600 mg</v>
      </c>
      <c r="B49" s="79"/>
      <c r="C49" s="110"/>
      <c r="D49" s="121">
        <f t="shared" si="8"/>
        <v>0</v>
      </c>
      <c r="E49" s="119"/>
      <c r="F49" s="79"/>
      <c r="G49" s="79"/>
      <c r="H49" s="79"/>
      <c r="I49" s="79"/>
      <c r="J49" s="79"/>
      <c r="K49" s="110"/>
      <c r="L49" s="113">
        <f t="shared" si="9"/>
        <v>0</v>
      </c>
      <c r="M49" s="55">
        <f t="shared" si="10"/>
        <v>0</v>
      </c>
      <c r="N49" s="114">
        <f t="shared" si="11"/>
        <v>0</v>
      </c>
      <c r="O49" s="111" t="str">
        <f t="shared" si="12"/>
        <v>0</v>
      </c>
      <c r="P49" s="79"/>
      <c r="R49" s="152">
        <f t="shared" si="5"/>
        <v>90</v>
      </c>
      <c r="S49" s="68">
        <f t="shared" si="6"/>
        <v>0</v>
      </c>
      <c r="T49" s="68">
        <f t="shared" si="7"/>
        <v>0</v>
      </c>
      <c r="U49" s="95">
        <v>1</v>
      </c>
      <c r="V49" s="153" t="str">
        <f t="shared" si="0"/>
        <v/>
      </c>
    </row>
    <row r="50" spans="1:22" ht="34.5" hidden="1" customHeight="1" thickBot="1" x14ac:dyDescent="0.35">
      <c r="A50" s="17" t="str">
        <f>CDT!B49</f>
        <v>Artéméther injectable 100 mg</v>
      </c>
      <c r="B50" s="79"/>
      <c r="C50" s="110"/>
      <c r="D50" s="122">
        <f t="shared" si="8"/>
        <v>0</v>
      </c>
      <c r="E50" s="119"/>
      <c r="F50" s="79"/>
      <c r="G50" s="79"/>
      <c r="H50" s="79"/>
      <c r="I50" s="79"/>
      <c r="J50" s="79"/>
      <c r="K50" s="110"/>
      <c r="L50" s="115">
        <f t="shared" si="9"/>
        <v>0</v>
      </c>
      <c r="M50" s="130">
        <f t="shared" si="10"/>
        <v>0</v>
      </c>
      <c r="N50" s="116">
        <f>IF(J50=0,((E50+L50)-K50),((L50*2)-K50))</f>
        <v>0</v>
      </c>
      <c r="O50" s="111" t="str">
        <f t="shared" si="12"/>
        <v>0</v>
      </c>
      <c r="P50" s="79"/>
      <c r="R50" s="152">
        <f t="shared" si="5"/>
        <v>90</v>
      </c>
      <c r="S50" s="68">
        <f>D50-(E50+G50+I50+H50)</f>
        <v>0</v>
      </c>
      <c r="T50" s="68">
        <f t="shared" si="7"/>
        <v>0</v>
      </c>
      <c r="U50" s="95">
        <v>1</v>
      </c>
      <c r="V50" s="153" t="str">
        <f t="shared" si="0"/>
        <v/>
      </c>
    </row>
    <row r="51" spans="1:22" ht="34.5" hidden="1" customHeight="1" x14ac:dyDescent="0.3">
      <c r="A51" s="17"/>
      <c r="B51" s="79"/>
      <c r="C51" s="79"/>
      <c r="D51" s="56"/>
      <c r="E51" s="79"/>
      <c r="F51" s="79"/>
      <c r="G51" s="79"/>
      <c r="H51" s="79"/>
      <c r="I51" s="79"/>
      <c r="J51" s="79"/>
      <c r="K51" s="79"/>
      <c r="L51" s="57"/>
      <c r="M51" s="57"/>
      <c r="N51" s="58"/>
      <c r="O51" s="80"/>
      <c r="P51" s="79"/>
      <c r="R51" s="152"/>
      <c r="S51" s="68"/>
      <c r="T51" s="68"/>
      <c r="U51" s="95"/>
      <c r="V51" s="153" t="str">
        <f t="shared" si="0"/>
        <v/>
      </c>
    </row>
    <row r="52" spans="1:22" ht="34.5" hidden="1" customHeight="1" x14ac:dyDescent="0.3">
      <c r="A52" s="17"/>
      <c r="B52" s="79"/>
      <c r="C52" s="79"/>
      <c r="D52" s="53"/>
      <c r="E52" s="79"/>
      <c r="F52" s="79"/>
      <c r="G52" s="79"/>
      <c r="H52" s="79"/>
      <c r="I52" s="79"/>
      <c r="J52" s="79"/>
      <c r="K52" s="79"/>
      <c r="L52" s="54"/>
      <c r="M52" s="54"/>
      <c r="N52" s="55"/>
      <c r="O52" s="80"/>
      <c r="P52" s="79"/>
      <c r="R52" s="152"/>
      <c r="S52" s="68"/>
      <c r="T52" s="68"/>
      <c r="U52" s="95"/>
      <c r="V52" s="153" t="str">
        <f t="shared" si="0"/>
        <v/>
      </c>
    </row>
    <row r="53" spans="1:22" s="235" customFormat="1" ht="16.5" customHeight="1" x14ac:dyDescent="0.35">
      <c r="A53" s="494" t="s">
        <v>290</v>
      </c>
      <c r="B53" s="494"/>
      <c r="C53" s="494"/>
      <c r="D53" s="494"/>
      <c r="E53" s="232"/>
      <c r="F53" s="232"/>
      <c r="G53" s="233" t="s">
        <v>298</v>
      </c>
      <c r="H53" s="233"/>
      <c r="I53" s="232"/>
      <c r="J53" s="234"/>
      <c r="K53" s="232"/>
      <c r="L53" s="232"/>
      <c r="M53" s="232"/>
      <c r="N53" s="232"/>
      <c r="O53" s="232"/>
      <c r="Q53" s="236"/>
      <c r="R53" s="237"/>
      <c r="S53" s="238"/>
      <c r="T53" s="238"/>
      <c r="U53" s="239"/>
      <c r="V53" s="240"/>
    </row>
    <row r="54" spans="1:22" ht="34.5" customHeight="1" x14ac:dyDescent="0.3">
      <c r="A54" s="18"/>
      <c r="B54" s="18"/>
      <c r="C54" s="18"/>
      <c r="D54" s="18"/>
      <c r="E54" s="18"/>
      <c r="F54" s="18"/>
      <c r="G54" s="18"/>
      <c r="H54" s="18"/>
      <c r="I54" s="18"/>
      <c r="J54" s="18"/>
      <c r="K54" s="18"/>
      <c r="L54" s="18"/>
      <c r="M54" s="18"/>
      <c r="N54" s="18"/>
      <c r="O54" s="18"/>
      <c r="R54" s="154"/>
      <c r="S54" s="69"/>
      <c r="T54" s="69"/>
      <c r="U54" s="70"/>
      <c r="V54" s="155"/>
    </row>
    <row r="55" spans="1:22" ht="35.25" customHeight="1" x14ac:dyDescent="0.3">
      <c r="B55" s="18"/>
      <c r="C55" s="18"/>
      <c r="D55" s="18"/>
      <c r="E55" s="18"/>
      <c r="F55" s="18"/>
      <c r="I55" s="18"/>
      <c r="J55" s="18"/>
      <c r="K55" s="18"/>
      <c r="L55" s="18"/>
      <c r="M55" s="18"/>
      <c r="N55" s="18"/>
      <c r="O55" s="18"/>
      <c r="R55" s="154"/>
      <c r="S55" s="69"/>
      <c r="T55" s="69"/>
      <c r="U55" s="70"/>
      <c r="V55" s="155"/>
    </row>
    <row r="56" spans="1:22" s="235" customFormat="1" ht="16.5" customHeight="1" x14ac:dyDescent="0.35">
      <c r="A56" s="494" t="s">
        <v>289</v>
      </c>
      <c r="B56" s="494"/>
      <c r="C56" s="494"/>
      <c r="D56" s="494"/>
      <c r="E56" s="232"/>
      <c r="F56" s="232"/>
      <c r="G56" s="561" t="s">
        <v>299</v>
      </c>
      <c r="H56" s="561"/>
      <c r="I56" s="561"/>
      <c r="J56" s="561"/>
      <c r="K56" s="561"/>
      <c r="L56" s="561"/>
      <c r="M56" s="561"/>
      <c r="N56" s="561"/>
      <c r="O56" s="561"/>
      <c r="Q56" s="236"/>
      <c r="R56" s="237"/>
      <c r="S56" s="238"/>
      <c r="T56" s="238"/>
      <c r="U56" s="239"/>
      <c r="V56" s="240"/>
    </row>
  </sheetData>
  <mergeCells count="26">
    <mergeCell ref="A56:D56"/>
    <mergeCell ref="G56:O56"/>
    <mergeCell ref="A23:C23"/>
    <mergeCell ref="D23:F23"/>
    <mergeCell ref="I23:N23"/>
    <mergeCell ref="O23:P23"/>
    <mergeCell ref="A26:A27"/>
    <mergeCell ref="A53:D53"/>
    <mergeCell ref="A19:C19"/>
    <mergeCell ref="D19:N19"/>
    <mergeCell ref="R19:V19"/>
    <mergeCell ref="A21:C21"/>
    <mergeCell ref="D21:H21"/>
    <mergeCell ref="O21:P21"/>
    <mergeCell ref="L17:P17"/>
    <mergeCell ref="A1:B1"/>
    <mergeCell ref="A3:B3"/>
    <mergeCell ref="A4:B4"/>
    <mergeCell ref="A11:O11"/>
    <mergeCell ref="B13:C13"/>
    <mergeCell ref="E13:J13"/>
    <mergeCell ref="B15:C15"/>
    <mergeCell ref="D15:F15"/>
    <mergeCell ref="G15:I15"/>
    <mergeCell ref="B17:E17"/>
    <mergeCell ref="G17:K17"/>
  </mergeCells>
  <conditionalFormatting sqref="T28">
    <cfRule type="cellIs" dxfId="1589" priority="23" operator="greaterThan">
      <formula>0</formula>
    </cfRule>
    <cfRule type="cellIs" dxfId="1588" priority="24" operator="greaterThan">
      <formula>0</formula>
    </cfRule>
    <cfRule type="cellIs" dxfId="1587" priority="25" operator="lessThan">
      <formula>0</formula>
    </cfRule>
    <cfRule type="cellIs" dxfId="1586" priority="26" operator="notEqual">
      <formula>0</formula>
    </cfRule>
  </conditionalFormatting>
  <conditionalFormatting sqref="T29:T31">
    <cfRule type="cellIs" dxfId="1585" priority="19" operator="greaterThan">
      <formula>0</formula>
    </cfRule>
    <cfRule type="cellIs" dxfId="1584" priority="20" operator="greaterThan">
      <formula>0</formula>
    </cfRule>
    <cfRule type="cellIs" dxfId="1583" priority="21" operator="lessThan">
      <formula>0</formula>
    </cfRule>
    <cfRule type="cellIs" dxfId="1582" priority="22" operator="notEqual">
      <formula>0</formula>
    </cfRule>
  </conditionalFormatting>
  <conditionalFormatting sqref="T32:T49">
    <cfRule type="cellIs" dxfId="1581" priority="15" operator="greaterThan">
      <formula>0</formula>
    </cfRule>
    <cfRule type="cellIs" dxfId="1580" priority="16" operator="greaterThan">
      <formula>0</formula>
    </cfRule>
    <cfRule type="cellIs" dxfId="1579" priority="17" operator="lessThan">
      <formula>0</formula>
    </cfRule>
    <cfRule type="cellIs" dxfId="1578" priority="18" operator="notEqual">
      <formula>0</formula>
    </cfRule>
  </conditionalFormatting>
  <conditionalFormatting sqref="T50:T52">
    <cfRule type="cellIs" dxfId="1577" priority="11" operator="greaterThan">
      <formula>0</formula>
    </cfRule>
    <cfRule type="cellIs" dxfId="1576" priority="12" operator="greaterThan">
      <formula>0</formula>
    </cfRule>
    <cfRule type="cellIs" dxfId="1575" priority="13" operator="lessThan">
      <formula>0</formula>
    </cfRule>
    <cfRule type="cellIs" dxfId="1574" priority="14" operator="notEqual">
      <formula>0</formula>
    </cfRule>
  </conditionalFormatting>
  <conditionalFormatting sqref="K28 K50:K52">
    <cfRule type="expression" dxfId="1573" priority="9">
      <formula>K28&lt;S28</formula>
    </cfRule>
    <cfRule type="expression" dxfId="1572" priority="10">
      <formula>K28&gt;S28</formula>
    </cfRule>
  </conditionalFormatting>
  <conditionalFormatting sqref="J28">
    <cfRule type="cellIs" dxfId="1571" priority="8" operator="greaterThan">
      <formula>90</formula>
    </cfRule>
  </conditionalFormatting>
  <conditionalFormatting sqref="J37:J49">
    <cfRule type="cellIs" dxfId="1570" priority="7" operator="greaterThan">
      <formula>90</formula>
    </cfRule>
  </conditionalFormatting>
  <conditionalFormatting sqref="J50:J52">
    <cfRule type="cellIs" dxfId="1569" priority="6" operator="greaterThan">
      <formula>90</formula>
    </cfRule>
  </conditionalFormatting>
  <conditionalFormatting sqref="K37:K49">
    <cfRule type="expression" dxfId="1568" priority="4">
      <formula>K37&lt;S37</formula>
    </cfRule>
    <cfRule type="expression" dxfId="1567" priority="5">
      <formula>K37&gt;S37</formula>
    </cfRule>
  </conditionalFormatting>
  <conditionalFormatting sqref="K29:K36">
    <cfRule type="expression" dxfId="1566" priority="2">
      <formula>K29&lt;S29</formula>
    </cfRule>
    <cfRule type="expression" dxfId="1565" priority="3">
      <formula>K29&gt;S29</formula>
    </cfRule>
  </conditionalFormatting>
  <conditionalFormatting sqref="J29:J36">
    <cfRule type="cellIs" dxfId="1564" priority="1" operator="greaterThan">
      <formula>90</formula>
    </cfRule>
  </conditionalFormatting>
  <dataValidations count="9">
    <dataValidation type="whole" operator="lessThanOrEqual" allowBlank="1" showInputMessage="1" showErrorMessage="1" promptTitle="instruction" prompt="La valeur de la cellule ne peut pas être supérieure à la quantité Totale inscrite dans la colonne D._x000a_Merci de vérifier." sqref="E28:E52">
      <formula1>D28</formula1>
    </dataValidation>
    <dataValidation type="whole" allowBlank="1" showInputMessage="1" showErrorMessage="1" prompt="La valeur ne peut pas être supérieure à 89_x000a_Si tel est le cas déteminer la quantité à commander directement à la colonne M._x000a_merci" sqref="J28:J52">
      <formula1>0</formula1>
      <formula2>89</formula2>
    </dataValidation>
    <dataValidation errorStyle="information" allowBlank="1" showInputMessage="1" showErrorMessage="1" errorTitle="Instruction" error="Saisissez le Texte en MAJUSCULE_x000a_Exemple: CMS AGOE_x000a_Merci" promptTitle="Instruction" prompt="Saisissez le Texte en MAJUSCULE_x000a_Exemple: CMS AGOE_x000a_Merci" sqref="D19:N19"/>
    <dataValidation type="date" errorStyle="warning" allowBlank="1" showInputMessage="1" showErrorMessage="1" promptTitle="Instruction" prompt="SVP Saisissez la date sous le format:_x000a_00/00/0000. exemple 15/09/2016,_x000a_Merci_x000a_" sqref="D21:H21">
      <formula1>42370</formula1>
      <formula2>44926</formula2>
    </dataValidation>
    <dataValidation allowBlank="1" showInputMessage="1" showErrorMessage="1" prompt="SVP Saisissez le Nom du site et la date de dépôt de la commande en premier. Merci" sqref="B28:B36"/>
    <dataValidation errorStyle="information" allowBlank="1" showInputMessage="1" showErrorMessage="1" error="Vérifiez SVP l'inventaire physique,_x000a__x000a_MERI" sqref="K28:K36"/>
    <dataValidation type="list" allowBlank="1" showInputMessage="1" showErrorMessage="1" sqref="D23:F23">
      <formula1>typerapport2</formula1>
    </dataValidation>
    <dataValidation type="whole" allowBlank="1" showInputMessage="1" showErrorMessage="1" prompt="SVP _x000a_Veuillez inscrire le nombre d'ACS dans l'air sanitaire._x000a_Merci" sqref="O23:P23">
      <formula1>0</formula1>
      <formula2>500</formula2>
    </dataValidation>
    <dataValidation type="whole" allowBlank="1" showInputMessage="1" showErrorMessage="1" prompt="La quantité accordée par le point Focal ne peut être supérieure à la somme du CMMa et la quantité commandée pour le trimestre._x000a_Merci de revoir la quantité dans la colonne O._x000a_" sqref="O28:O36">
      <formula1>0</formula1>
      <formula2>+M28+N28</formula2>
    </dataValidation>
  </dataValidations>
  <pageMargins left="0.21" right="0.23622047244094491" top="0.74803149606299213" bottom="0.74803149606299213" header="0.31496062992125984" footer="0.31496062992125984"/>
  <pageSetup paperSize="9" scale="40" orientation="landscape" r:id="rId1"/>
  <headerFooter alignWithMargins="0">
    <oddFooter>&amp;C&amp;"Arial,Gras"PNLS /IST, Avenue des Armées, -05 BP 424 Lomé –Togo ; Tel 22 20 94 39 Fax : 22 20 94 36    Site Web : www.pnls.tg</oddFooter>
  </headerFooter>
  <drawing r:id="rId2"/>
</worksheet>
</file>

<file path=xl/worksheets/sheet10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rgb="FF00B050"/>
  </sheetPr>
  <dimension ref="A1:AA54"/>
  <sheetViews>
    <sheetView showGridLines="0" view="pageBreakPreview" topLeftCell="A11" zoomScale="80" zoomScaleNormal="125" zoomScaleSheetLayoutView="80" workbookViewId="0">
      <pane xSplit="1" ySplit="15" topLeftCell="B26" activePane="bottomRight" state="frozen"/>
      <selection activeCell="A32" sqref="A32:XFD32"/>
      <selection pane="topRight" activeCell="A32" sqref="A32:XFD32"/>
      <selection pane="bottomLeft" activeCell="A32" sqref="A32:XFD32"/>
      <selection pane="bottomRight" activeCell="D19" sqref="D19:N19"/>
    </sheetView>
  </sheetViews>
  <sheetFormatPr baseColWidth="10" defaultColWidth="7.33203125" defaultRowHeight="13.8" x14ac:dyDescent="0.3"/>
  <cols>
    <col min="1" max="1" width="53.44140625" style="3" customWidth="1"/>
    <col min="2" max="10" width="8.109375" style="3" customWidth="1"/>
    <col min="11" max="11" width="9.88671875" style="3" customWidth="1"/>
    <col min="12" max="12" width="8.88671875" style="3" customWidth="1"/>
    <col min="13" max="13" width="8.44140625" style="3" customWidth="1"/>
    <col min="14" max="14" width="9.44140625" style="3" customWidth="1"/>
    <col min="15" max="15" width="9.5546875" style="39" customWidth="1"/>
    <col min="16" max="16" width="16.44140625" style="3" customWidth="1"/>
    <col min="17" max="17" width="2.109375" style="62" customWidth="1"/>
    <col min="18" max="18" width="7.33203125" style="306" hidden="1" customWidth="1"/>
    <col min="19" max="19" width="7.44140625" style="77" customWidth="1"/>
    <col min="20" max="20" width="10.5546875" style="77" customWidth="1"/>
    <col min="21" max="21" width="7.44140625" style="77" bestFit="1" customWidth="1"/>
    <col min="22" max="22" width="7.88671875" style="78" bestFit="1" customWidth="1"/>
    <col min="23" max="23" width="33.33203125" style="77" customWidth="1"/>
    <col min="24" max="16384" width="7.33203125" style="3"/>
  </cols>
  <sheetData>
    <row r="1" spans="1:23" ht="17.25" customHeight="1" x14ac:dyDescent="0.3">
      <c r="A1" s="549" t="s">
        <v>452</v>
      </c>
      <c r="B1" s="549"/>
      <c r="C1" s="2"/>
      <c r="D1" s="2"/>
      <c r="E1"/>
      <c r="F1"/>
      <c r="G1"/>
      <c r="H1"/>
      <c r="I1"/>
      <c r="J1"/>
      <c r="N1" s="4" t="s">
        <v>1</v>
      </c>
      <c r="O1" s="5"/>
      <c r="S1" s="69"/>
      <c r="T1" s="69"/>
      <c r="U1" s="69"/>
      <c r="V1" s="70"/>
      <c r="W1" s="69"/>
    </row>
    <row r="2" spans="1:23" ht="13.5" customHeight="1" x14ac:dyDescent="0.3">
      <c r="A2" s="1" t="s">
        <v>453</v>
      </c>
      <c r="B2" s="1"/>
      <c r="C2" s="2"/>
      <c r="D2" s="2"/>
      <c r="E2"/>
      <c r="F2"/>
      <c r="G2"/>
      <c r="H2"/>
      <c r="I2"/>
      <c r="J2"/>
      <c r="M2" s="4"/>
      <c r="N2" s="4" t="s">
        <v>3</v>
      </c>
      <c r="O2" s="5"/>
      <c r="S2" s="69"/>
      <c r="T2" s="69"/>
      <c r="U2" s="69"/>
      <c r="V2" s="70"/>
      <c r="W2" s="69"/>
    </row>
    <row r="3" spans="1:23" ht="15.6" x14ac:dyDescent="0.3">
      <c r="A3" s="549" t="s">
        <v>454</v>
      </c>
      <c r="B3" s="549"/>
      <c r="C3" s="2"/>
      <c r="D3" s="2"/>
      <c r="E3"/>
      <c r="F3"/>
      <c r="G3"/>
      <c r="H3"/>
      <c r="I3"/>
      <c r="J3"/>
      <c r="K3" s="5"/>
      <c r="L3" s="5"/>
      <c r="M3" s="5"/>
      <c r="N3" s="5"/>
      <c r="O3" s="5"/>
      <c r="S3" s="69"/>
      <c r="T3" s="69"/>
      <c r="U3" s="69"/>
      <c r="V3" s="70"/>
      <c r="W3" s="69"/>
    </row>
    <row r="4" spans="1:23" ht="33.6" customHeight="1" x14ac:dyDescent="0.3">
      <c r="A4" s="547" t="s">
        <v>455</v>
      </c>
      <c r="B4" s="548"/>
      <c r="C4" s="7"/>
      <c r="D4" s="7"/>
      <c r="E4" s="8"/>
      <c r="F4" s="8"/>
      <c r="G4" s="8"/>
      <c r="H4" s="8"/>
      <c r="I4" s="8"/>
      <c r="J4" s="8"/>
      <c r="K4" s="9"/>
      <c r="L4" s="9"/>
      <c r="M4" s="9"/>
      <c r="N4" s="9"/>
      <c r="O4" s="38"/>
      <c r="S4" s="69"/>
      <c r="T4" s="69"/>
      <c r="U4" s="69"/>
      <c r="V4" s="70"/>
      <c r="W4" s="69"/>
    </row>
    <row r="5" spans="1:23" x14ac:dyDescent="0.3">
      <c r="B5" s="9"/>
      <c r="C5" s="9"/>
      <c r="D5" s="9"/>
      <c r="E5" s="9"/>
      <c r="F5" s="9"/>
      <c r="G5" s="9"/>
      <c r="H5" s="9"/>
      <c r="I5" s="9"/>
      <c r="J5" s="9"/>
      <c r="K5" s="9"/>
      <c r="L5" s="9"/>
      <c r="M5" s="9"/>
      <c r="N5" s="9"/>
      <c r="O5" s="38"/>
      <c r="S5" s="69"/>
      <c r="T5" s="69"/>
      <c r="U5" s="69"/>
      <c r="V5" s="70"/>
      <c r="W5" s="69"/>
    </row>
    <row r="6" spans="1:23" ht="15.6" x14ac:dyDescent="0.3">
      <c r="A6" s="6" t="s">
        <v>232</v>
      </c>
      <c r="B6" s="9"/>
      <c r="C6" s="9"/>
      <c r="D6" s="9"/>
      <c r="E6" s="9"/>
      <c r="F6" s="9"/>
      <c r="G6" s="9"/>
      <c r="H6" s="9"/>
      <c r="I6" s="9"/>
      <c r="J6" s="9"/>
      <c r="K6" s="9"/>
      <c r="L6" s="9"/>
      <c r="M6" s="9"/>
      <c r="N6" s="9"/>
      <c r="O6" s="38"/>
      <c r="S6" s="69"/>
      <c r="T6" s="69"/>
      <c r="U6" s="69"/>
      <c r="V6" s="70"/>
      <c r="W6" s="69"/>
    </row>
    <row r="7" spans="1:23" x14ac:dyDescent="0.3">
      <c r="A7" s="10"/>
      <c r="B7" s="9"/>
      <c r="C7" s="9"/>
      <c r="D7" s="9"/>
      <c r="E7" s="9"/>
      <c r="F7" s="9"/>
      <c r="G7" s="9"/>
      <c r="H7" s="9"/>
      <c r="I7" s="9"/>
      <c r="J7" s="9"/>
      <c r="K7" s="9"/>
      <c r="L7" s="9"/>
      <c r="M7" s="9"/>
      <c r="N7" s="9"/>
      <c r="O7" s="38"/>
      <c r="S7" s="69"/>
      <c r="T7" s="69"/>
      <c r="U7" s="69"/>
      <c r="V7" s="70"/>
      <c r="W7" s="69"/>
    </row>
    <row r="8" spans="1:23" x14ac:dyDescent="0.3">
      <c r="A8" s="10"/>
      <c r="B8" s="9"/>
      <c r="C8" s="9"/>
      <c r="D8" s="9"/>
      <c r="E8" s="9"/>
      <c r="F8" s="9"/>
      <c r="G8" s="9"/>
      <c r="H8" s="9"/>
      <c r="I8" s="9"/>
      <c r="J8" s="9"/>
      <c r="K8" s="9"/>
      <c r="L8" s="9"/>
      <c r="M8" s="9"/>
      <c r="N8" s="9"/>
      <c r="O8" s="38"/>
      <c r="S8" s="69"/>
      <c r="T8" s="69"/>
      <c r="U8" s="69"/>
      <c r="V8" s="70"/>
      <c r="W8" s="69"/>
    </row>
    <row r="9" spans="1:23" x14ac:dyDescent="0.3">
      <c r="A9" s="10"/>
      <c r="B9" s="9"/>
      <c r="C9" s="9"/>
      <c r="D9" s="9"/>
      <c r="E9" s="9"/>
      <c r="F9" s="9"/>
      <c r="G9" s="9"/>
      <c r="H9" s="9"/>
      <c r="I9" s="9"/>
      <c r="J9" s="9"/>
      <c r="K9" s="9"/>
      <c r="L9" s="9"/>
      <c r="M9" s="9"/>
      <c r="N9" s="9"/>
      <c r="O9" s="38"/>
      <c r="S9" s="69"/>
      <c r="T9" s="69"/>
      <c r="U9" s="69"/>
      <c r="V9" s="70"/>
      <c r="W9" s="69"/>
    </row>
    <row r="10" spans="1:23" x14ac:dyDescent="0.3">
      <c r="S10" s="69"/>
      <c r="T10" s="69"/>
      <c r="U10" s="69"/>
      <c r="V10" s="70"/>
      <c r="W10" s="69"/>
    </row>
    <row r="11" spans="1:23" ht="19.5" customHeight="1" x14ac:dyDescent="0.3">
      <c r="A11" s="555" t="s">
        <v>263</v>
      </c>
      <c r="B11" s="555"/>
      <c r="C11" s="555"/>
      <c r="D11" s="555"/>
      <c r="E11" s="555"/>
      <c r="F11" s="555"/>
      <c r="G11" s="555"/>
      <c r="H11" s="555"/>
      <c r="I11" s="555"/>
      <c r="J11" s="555"/>
      <c r="K11" s="555"/>
      <c r="L11" s="555"/>
      <c r="M11" s="555"/>
      <c r="N11" s="555"/>
      <c r="O11" s="555"/>
      <c r="P11" s="40"/>
      <c r="S11" s="69"/>
      <c r="T11" s="69"/>
      <c r="U11" s="69"/>
      <c r="V11" s="70"/>
      <c r="W11" s="69"/>
    </row>
    <row r="12" spans="1:23" ht="1.5" customHeight="1" thickBot="1" x14ac:dyDescent="0.35">
      <c r="A12" s="11"/>
      <c r="B12" s="11"/>
      <c r="C12" s="11"/>
      <c r="D12" s="11"/>
      <c r="E12" s="11"/>
      <c r="F12" s="11"/>
      <c r="G12" s="11"/>
      <c r="H12" s="11"/>
      <c r="I12" s="11"/>
      <c r="J12" s="11"/>
      <c r="K12" s="11"/>
      <c r="L12" s="11"/>
      <c r="M12" s="11"/>
      <c r="N12" s="11"/>
      <c r="O12" s="11"/>
      <c r="S12" s="69"/>
      <c r="T12" s="69"/>
      <c r="U12" s="69"/>
      <c r="V12" s="70"/>
      <c r="W12" s="69"/>
    </row>
    <row r="13" spans="1:23" s="42" customFormat="1" ht="20.25" hidden="1" customHeight="1" thickBot="1" x14ac:dyDescent="0.35">
      <c r="A13" s="434" t="s">
        <v>5</v>
      </c>
      <c r="B13" s="556">
        <f>'Info District'!G11</f>
        <v>2025</v>
      </c>
      <c r="C13" s="557"/>
      <c r="E13" s="550"/>
      <c r="F13" s="550"/>
      <c r="G13" s="550"/>
      <c r="H13" s="550"/>
      <c r="I13" s="550"/>
      <c r="J13" s="554"/>
      <c r="Q13" s="63"/>
      <c r="R13" s="307"/>
      <c r="S13" s="71"/>
      <c r="T13" s="71"/>
      <c r="U13" s="71"/>
      <c r="V13" s="72"/>
      <c r="W13" s="71"/>
    </row>
    <row r="14" spans="1:23" s="42" customFormat="1" ht="7.5" hidden="1" customHeight="1" thickBot="1" x14ac:dyDescent="0.35">
      <c r="A14" s="434"/>
      <c r="B14" s="13"/>
      <c r="C14" s="13"/>
      <c r="D14" s="13"/>
      <c r="O14" s="15"/>
      <c r="Q14" s="63"/>
      <c r="R14" s="307"/>
      <c r="S14" s="71"/>
      <c r="T14" s="71"/>
      <c r="U14" s="71"/>
      <c r="V14" s="72"/>
      <c r="W14" s="71"/>
    </row>
    <row r="15" spans="1:23" s="42" customFormat="1" ht="16.5" hidden="1" customHeight="1" thickBot="1" x14ac:dyDescent="0.35">
      <c r="A15" s="434" t="s">
        <v>7</v>
      </c>
      <c r="B15" s="558" t="str">
        <f>'Info District'!G12</f>
        <v>PLATEAUX</v>
      </c>
      <c r="C15" s="559"/>
      <c r="D15" s="550" t="s">
        <v>8</v>
      </c>
      <c r="E15" s="550"/>
      <c r="F15" s="550"/>
      <c r="G15" s="551" t="str">
        <f>'Info District'!G13</f>
        <v>Agou</v>
      </c>
      <c r="H15" s="552"/>
      <c r="I15" s="553"/>
      <c r="L15" s="11"/>
      <c r="M15" s="11"/>
      <c r="N15" s="11"/>
      <c r="O15" s="11"/>
      <c r="P15" s="11"/>
      <c r="Q15" s="63"/>
      <c r="R15" s="307"/>
      <c r="S15" s="71"/>
      <c r="T15" s="71"/>
      <c r="U15" s="71"/>
      <c r="V15" s="73"/>
      <c r="W15" s="71"/>
    </row>
    <row r="16" spans="1:23" s="42" customFormat="1" ht="3.75" hidden="1" customHeight="1" thickBot="1" x14ac:dyDescent="0.35">
      <c r="A16" s="139"/>
      <c r="B16" s="15"/>
      <c r="C16" s="15"/>
      <c r="D16" s="15"/>
      <c r="E16" s="15"/>
      <c r="K16" s="15"/>
      <c r="L16" s="15"/>
      <c r="M16" s="15"/>
      <c r="O16" s="15"/>
      <c r="Q16" s="63"/>
      <c r="R16" s="307"/>
      <c r="S16" s="71"/>
      <c r="T16" s="71"/>
      <c r="U16" s="71"/>
      <c r="V16" s="72"/>
      <c r="W16" s="71"/>
    </row>
    <row r="17" spans="1:27" s="42" customFormat="1" ht="18" hidden="1" customHeight="1" thickBot="1" x14ac:dyDescent="0.35">
      <c r="A17" s="434" t="s">
        <v>9</v>
      </c>
      <c r="B17" s="556" t="str">
        <f>'Info District'!G17</f>
        <v>Avril à Juin 2025</v>
      </c>
      <c r="C17" s="560"/>
      <c r="D17" s="560"/>
      <c r="E17" s="557"/>
      <c r="G17" s="550" t="s">
        <v>11</v>
      </c>
      <c r="H17" s="550"/>
      <c r="I17" s="550"/>
      <c r="J17" s="550"/>
      <c r="K17" s="554"/>
      <c r="L17" s="551" t="str">
        <f>'Info District'!G18</f>
        <v>Juillet à Septembre 2025</v>
      </c>
      <c r="M17" s="552"/>
      <c r="N17" s="552"/>
      <c r="O17" s="552"/>
      <c r="P17" s="553"/>
      <c r="Q17" s="63"/>
      <c r="R17" s="307"/>
      <c r="S17" s="71"/>
      <c r="T17" s="71"/>
      <c r="U17" s="71"/>
      <c r="V17" s="72"/>
      <c r="W17" s="71"/>
    </row>
    <row r="18" spans="1:27" s="9" customFormat="1" ht="2.25" hidden="1" customHeight="1" thickBot="1" x14ac:dyDescent="0.3">
      <c r="B18" s="43"/>
      <c r="C18" s="43"/>
      <c r="D18" s="43"/>
      <c r="E18" s="44"/>
      <c r="F18" s="43"/>
      <c r="G18" s="45"/>
      <c r="H18" s="45"/>
      <c r="I18" s="45"/>
      <c r="J18" s="45"/>
      <c r="K18" s="45"/>
      <c r="L18" s="45"/>
      <c r="M18" s="45"/>
      <c r="O18" s="38"/>
      <c r="Q18" s="64"/>
      <c r="R18" s="308"/>
      <c r="S18" s="74"/>
      <c r="T18" s="74"/>
      <c r="U18" s="74"/>
      <c r="V18" s="75"/>
      <c r="W18" s="74"/>
    </row>
    <row r="19" spans="1:27" s="9" customFormat="1" ht="21" customHeight="1" thickBot="1" x14ac:dyDescent="0.35">
      <c r="A19" s="532" t="s">
        <v>12</v>
      </c>
      <c r="B19" s="532"/>
      <c r="C19" s="533"/>
      <c r="D19" s="538"/>
      <c r="E19" s="539"/>
      <c r="F19" s="539"/>
      <c r="G19" s="539"/>
      <c r="H19" s="539"/>
      <c r="I19" s="539"/>
      <c r="J19" s="539"/>
      <c r="K19" s="539"/>
      <c r="L19" s="539"/>
      <c r="M19" s="539"/>
      <c r="N19" s="540"/>
      <c r="O19" s="11"/>
      <c r="P19" s="241" t="str">
        <f>'Info District'!H17</f>
        <v>T2</v>
      </c>
      <c r="Q19" s="65"/>
      <c r="R19" s="309"/>
      <c r="S19" s="535" t="s">
        <v>96</v>
      </c>
      <c r="T19" s="536"/>
      <c r="U19" s="536"/>
      <c r="V19" s="536"/>
      <c r="W19" s="537"/>
    </row>
    <row r="20" spans="1:27" s="9" customFormat="1" ht="4.5" customHeight="1" thickBot="1" x14ac:dyDescent="0.35">
      <c r="A20" s="12"/>
      <c r="B20" s="12"/>
      <c r="C20" s="12"/>
      <c r="D20" s="12"/>
      <c r="E20" s="12"/>
      <c r="F20" s="12"/>
      <c r="G20" s="13"/>
      <c r="H20" s="13"/>
      <c r="I20" s="13"/>
      <c r="J20" s="13"/>
      <c r="K20" s="13"/>
      <c r="L20" s="14"/>
      <c r="M20" s="14"/>
      <c r="N20" s="14"/>
      <c r="O20" s="14"/>
      <c r="Q20" s="64"/>
      <c r="R20" s="308"/>
      <c r="S20" s="146"/>
      <c r="T20" s="74"/>
      <c r="U20" s="74"/>
      <c r="V20" s="76"/>
      <c r="W20" s="147"/>
    </row>
    <row r="21" spans="1:27" s="9" customFormat="1" ht="32.25" customHeight="1" thickBot="1" x14ac:dyDescent="0.35">
      <c r="A21" s="532" t="s">
        <v>240</v>
      </c>
      <c r="B21" s="532"/>
      <c r="C21" s="533"/>
      <c r="D21" s="543" t="s">
        <v>264</v>
      </c>
      <c r="E21" s="544"/>
      <c r="F21" s="545"/>
      <c r="G21" s="534" t="s">
        <v>6</v>
      </c>
      <c r="H21" s="534"/>
      <c r="I21" s="534"/>
      <c r="J21" s="534"/>
      <c r="K21" s="534"/>
      <c r="L21" s="546"/>
      <c r="M21" s="539"/>
      <c r="N21" s="539"/>
      <c r="O21" s="539"/>
      <c r="P21" s="540"/>
      <c r="Q21" s="64"/>
      <c r="R21" s="308"/>
      <c r="S21" s="146"/>
      <c r="T21" s="74"/>
      <c r="U21" s="74"/>
      <c r="V21" s="76"/>
      <c r="W21" s="147"/>
    </row>
    <row r="22" spans="1:27" s="9" customFormat="1" ht="6" customHeight="1" x14ac:dyDescent="0.3">
      <c r="A22" s="12"/>
      <c r="B22" s="12"/>
      <c r="C22" s="12"/>
      <c r="D22" s="12"/>
      <c r="E22" s="12"/>
      <c r="F22" s="12"/>
      <c r="G22" s="534"/>
      <c r="H22" s="534"/>
      <c r="I22" s="534"/>
      <c r="J22" s="534"/>
      <c r="K22" s="534"/>
      <c r="L22" s="14"/>
      <c r="M22" s="14"/>
      <c r="N22" s="14"/>
      <c r="O22" s="14"/>
      <c r="Q22" s="64"/>
      <c r="R22" s="308"/>
      <c r="S22" s="146"/>
      <c r="T22" s="74"/>
      <c r="U22" s="74"/>
      <c r="V22" s="76"/>
      <c r="W22" s="147"/>
    </row>
    <row r="23" spans="1:27" s="9" customFormat="1" ht="3.75" customHeight="1" thickBot="1" x14ac:dyDescent="0.35">
      <c r="A23" s="12"/>
      <c r="B23" s="12"/>
      <c r="C23" s="12"/>
      <c r="D23" s="12"/>
      <c r="E23" s="12"/>
      <c r="F23" s="12"/>
      <c r="G23" s="13"/>
      <c r="H23" s="13"/>
      <c r="I23" s="13"/>
      <c r="J23" s="13"/>
      <c r="K23" s="13"/>
      <c r="L23" s="14"/>
      <c r="M23" s="14"/>
      <c r="N23" s="14"/>
      <c r="O23" s="14"/>
      <c r="Q23" s="64"/>
      <c r="R23" s="308"/>
      <c r="S23" s="146"/>
      <c r="T23" s="74"/>
      <c r="U23" s="74"/>
      <c r="V23" s="76"/>
      <c r="W23" s="147"/>
    </row>
    <row r="24" spans="1:27" ht="76.5" customHeight="1" thickBot="1" x14ac:dyDescent="0.35">
      <c r="A24" s="541" t="s">
        <v>13</v>
      </c>
      <c r="B24" s="16" t="s">
        <v>14</v>
      </c>
      <c r="C24" s="108" t="s">
        <v>15</v>
      </c>
      <c r="D24" s="118" t="s">
        <v>16</v>
      </c>
      <c r="E24" s="117" t="s">
        <v>17</v>
      </c>
      <c r="F24" s="351" t="s">
        <v>18</v>
      </c>
      <c r="G24" s="16" t="s">
        <v>233</v>
      </c>
      <c r="H24" s="16" t="s">
        <v>234</v>
      </c>
      <c r="I24" s="16" t="s">
        <v>19</v>
      </c>
      <c r="J24" s="16" t="s">
        <v>20</v>
      </c>
      <c r="K24" s="108" t="s">
        <v>21</v>
      </c>
      <c r="L24" s="136" t="s">
        <v>22</v>
      </c>
      <c r="M24" s="137" t="s">
        <v>236</v>
      </c>
      <c r="N24" s="138" t="s">
        <v>23</v>
      </c>
      <c r="O24" s="109" t="s">
        <v>39</v>
      </c>
      <c r="P24" s="16" t="s">
        <v>40</v>
      </c>
      <c r="S24" s="148" t="s">
        <v>237</v>
      </c>
      <c r="T24" s="140" t="s">
        <v>93</v>
      </c>
      <c r="U24" s="140" t="s">
        <v>239</v>
      </c>
      <c r="V24" s="140" t="s">
        <v>238</v>
      </c>
      <c r="W24" s="149" t="s">
        <v>97</v>
      </c>
    </row>
    <row r="25" spans="1:27" s="47" customFormat="1" ht="31.2" customHeight="1" x14ac:dyDescent="0.3">
      <c r="A25" s="542"/>
      <c r="B25" s="46" t="s">
        <v>24</v>
      </c>
      <c r="C25" s="46" t="s">
        <v>25</v>
      </c>
      <c r="D25" s="112" t="s">
        <v>26</v>
      </c>
      <c r="E25" s="46" t="s">
        <v>27</v>
      </c>
      <c r="F25" s="46"/>
      <c r="G25" s="46" t="s">
        <v>28</v>
      </c>
      <c r="H25" s="46"/>
      <c r="I25" s="46" t="s">
        <v>29</v>
      </c>
      <c r="J25" s="46"/>
      <c r="K25" s="131" t="s">
        <v>235</v>
      </c>
      <c r="L25" s="133"/>
      <c r="M25" s="134"/>
      <c r="N25" s="135"/>
      <c r="O25" s="132" t="s">
        <v>30</v>
      </c>
      <c r="P25" s="46"/>
      <c r="Q25" s="66"/>
      <c r="R25" s="310"/>
      <c r="S25" s="150"/>
      <c r="T25" s="67" t="s">
        <v>94</v>
      </c>
      <c r="U25" s="67" t="s">
        <v>95</v>
      </c>
      <c r="V25" s="94"/>
      <c r="W25" s="151" t="str">
        <f>IF(J26&lt;=0,"",IF(J26=90,$X$26))</f>
        <v/>
      </c>
      <c r="X25" s="37" t="s">
        <v>98</v>
      </c>
    </row>
    <row r="26" spans="1:27" ht="31.2" customHeight="1" x14ac:dyDescent="0.3">
      <c r="A26" s="322" t="str">
        <f>CDT!B26</f>
        <v>Artéméther-Luméfantrine 6cp (AL)</v>
      </c>
      <c r="B26" s="247"/>
      <c r="C26" s="248"/>
      <c r="D26" s="302" t="str">
        <f>IF(B26&lt;&gt;"",B26+C26,"")</f>
        <v/>
      </c>
      <c r="E26" s="249"/>
      <c r="F26" s="247"/>
      <c r="G26" s="247"/>
      <c r="H26" s="247"/>
      <c r="I26" s="247"/>
      <c r="J26" s="247"/>
      <c r="K26" s="248"/>
      <c r="L26" s="431" t="str">
        <f>IF(B26&lt;&gt;"",IF(J26=0,E26,((E26*90)/(90-J26))),"0")</f>
        <v>0</v>
      </c>
      <c r="M26" s="428" t="str">
        <f>IF(B26&lt;&gt;"",((E26/S26)*30),"0")</f>
        <v>0</v>
      </c>
      <c r="N26" s="250" t="str">
        <f>IF(B26&lt;&gt;"",IF(J26=0,((E26+L26)-K26),((M26*6)-K26)),"0")</f>
        <v>0</v>
      </c>
      <c r="O26" s="251"/>
      <c r="P26" s="313"/>
      <c r="R26" s="312">
        <f>+L26+N26</f>
        <v>0</v>
      </c>
      <c r="S26" s="152">
        <f>(90-J26)</f>
        <v>90</v>
      </c>
      <c r="T26" s="68" t="e">
        <f t="shared" ref="T26:T47" si="0">D26-(E26+G26+I26+H26)</f>
        <v>#VALUE!</v>
      </c>
      <c r="U26" s="68" t="e">
        <f>K26-T26</f>
        <v>#VALUE!</v>
      </c>
      <c r="V26" s="95">
        <v>6</v>
      </c>
      <c r="W26" s="153" t="e">
        <f t="shared" ref="W26:W50" si="1">IF(U26=0,"",$X$25)</f>
        <v>#VALUE!</v>
      </c>
      <c r="X26" s="37" t="s">
        <v>203</v>
      </c>
      <c r="Y26" s="107">
        <f>+O26</f>
        <v>0</v>
      </c>
    </row>
    <row r="27" spans="1:27" ht="31.2" customHeight="1" x14ac:dyDescent="0.3">
      <c r="A27" s="322" t="str">
        <f>CDT!B27</f>
        <v>Artéméther-Luméfantrine 12cp (AL)</v>
      </c>
      <c r="B27" s="247"/>
      <c r="C27" s="248"/>
      <c r="D27" s="302" t="str">
        <f t="shared" ref="D27" si="2">IF(B27&lt;&gt;"",B27+C27,"")</f>
        <v/>
      </c>
      <c r="E27" s="249"/>
      <c r="F27" s="247"/>
      <c r="G27" s="247"/>
      <c r="H27" s="247"/>
      <c r="I27" s="247"/>
      <c r="J27" s="247"/>
      <c r="K27" s="248"/>
      <c r="L27" s="431" t="str">
        <f t="shared" ref="L27:L49" si="3">IF(B27&lt;&gt;"",IF(J27=0,E27,((E27*90)/(90-J27))),"0")</f>
        <v>0</v>
      </c>
      <c r="M27" s="428" t="str">
        <f t="shared" ref="M27:M49" si="4">IF(B27&lt;&gt;"",((E27/S27)*30),"0")</f>
        <v>0</v>
      </c>
      <c r="N27" s="250" t="str">
        <f t="shared" ref="N27:N49" si="5">IF(B27&lt;&gt;"",IF(J27=0,((E27+L27)-K27),((M27*6)-K27)),"0")</f>
        <v>0</v>
      </c>
      <c r="O27" s="251"/>
      <c r="P27" s="247"/>
      <c r="R27" s="312">
        <f t="shared" ref="R27:R49" si="6">+L27+N27</f>
        <v>0</v>
      </c>
      <c r="S27" s="152">
        <f t="shared" ref="S27:S49" si="7">(90-J27)</f>
        <v>90</v>
      </c>
      <c r="T27" s="68" t="e">
        <f t="shared" si="0"/>
        <v>#VALUE!</v>
      </c>
      <c r="U27" s="68" t="e">
        <f t="shared" ref="U27:U49" si="8">K27-T27</f>
        <v>#VALUE!</v>
      </c>
      <c r="V27" s="95">
        <v>12</v>
      </c>
      <c r="W27" s="153" t="e">
        <f t="shared" si="1"/>
        <v>#VALUE!</v>
      </c>
      <c r="Y27" s="107">
        <f t="shared" ref="Y27:Y48" si="9">+O27</f>
        <v>0</v>
      </c>
    </row>
    <row r="28" spans="1:27" ht="31.2" customHeight="1" x14ac:dyDescent="0.3">
      <c r="A28" s="322" t="str">
        <f>CDT!B28</f>
        <v>Artéméther-Luméfantrine 18cp (AL)</v>
      </c>
      <c r="B28" s="247"/>
      <c r="C28" s="248"/>
      <c r="D28" s="302" t="str">
        <f>IF(B28&lt;&gt;"",B28+C28,"")</f>
        <v/>
      </c>
      <c r="E28" s="249"/>
      <c r="F28" s="247"/>
      <c r="G28" s="247"/>
      <c r="H28" s="247"/>
      <c r="I28" s="247"/>
      <c r="J28" s="247"/>
      <c r="K28" s="248"/>
      <c r="L28" s="431" t="str">
        <f t="shared" si="3"/>
        <v>0</v>
      </c>
      <c r="M28" s="428" t="str">
        <f t="shared" si="4"/>
        <v>0</v>
      </c>
      <c r="N28" s="250" t="str">
        <f t="shared" si="5"/>
        <v>0</v>
      </c>
      <c r="O28" s="251"/>
      <c r="P28" s="247"/>
      <c r="R28" s="312">
        <f t="shared" si="6"/>
        <v>0</v>
      </c>
      <c r="S28" s="152">
        <f t="shared" si="7"/>
        <v>90</v>
      </c>
      <c r="T28" s="68" t="e">
        <f t="shared" si="0"/>
        <v>#VALUE!</v>
      </c>
      <c r="U28" s="68" t="e">
        <f t="shared" si="8"/>
        <v>#VALUE!</v>
      </c>
      <c r="V28" s="95">
        <v>18</v>
      </c>
      <c r="W28" s="153" t="e">
        <f t="shared" si="1"/>
        <v>#VALUE!</v>
      </c>
      <c r="Y28" s="107">
        <f t="shared" si="9"/>
        <v>0</v>
      </c>
    </row>
    <row r="29" spans="1:27" ht="31.2" customHeight="1" x14ac:dyDescent="0.3">
      <c r="A29" s="322" t="str">
        <f>CDT!B29</f>
        <v>Artéméther-Luméfantrine 24cp (AL)</v>
      </c>
      <c r="B29" s="247"/>
      <c r="C29" s="248"/>
      <c r="D29" s="302" t="str">
        <f>IF(B29&lt;&gt;"",B29+C29,"")</f>
        <v/>
      </c>
      <c r="E29" s="249"/>
      <c r="F29" s="247"/>
      <c r="G29" s="247"/>
      <c r="H29" s="247"/>
      <c r="I29" s="247"/>
      <c r="J29" s="247"/>
      <c r="K29" s="248"/>
      <c r="L29" s="431" t="str">
        <f t="shared" si="3"/>
        <v>0</v>
      </c>
      <c r="M29" s="428" t="str">
        <f t="shared" si="4"/>
        <v>0</v>
      </c>
      <c r="N29" s="250" t="str">
        <f t="shared" si="5"/>
        <v>0</v>
      </c>
      <c r="O29" s="251"/>
      <c r="P29" s="247"/>
      <c r="R29" s="312">
        <f t="shared" si="6"/>
        <v>0</v>
      </c>
      <c r="S29" s="152">
        <f t="shared" si="7"/>
        <v>90</v>
      </c>
      <c r="T29" s="68" t="e">
        <f t="shared" si="0"/>
        <v>#VALUE!</v>
      </c>
      <c r="U29" s="68" t="e">
        <f t="shared" si="8"/>
        <v>#VALUE!</v>
      </c>
      <c r="V29" s="95">
        <v>24</v>
      </c>
      <c r="W29" s="153" t="e">
        <f t="shared" si="1"/>
        <v>#VALUE!</v>
      </c>
      <c r="Y29" s="107">
        <f t="shared" si="9"/>
        <v>0</v>
      </c>
    </row>
    <row r="30" spans="1:27" ht="31.2" customHeight="1" x14ac:dyDescent="0.3">
      <c r="A30" s="322" t="str">
        <f>CDT!B30</f>
        <v>Artéméther injectable 40 mg</v>
      </c>
      <c r="B30" s="247"/>
      <c r="C30" s="248"/>
      <c r="D30" s="302" t="str">
        <f t="shared" ref="D30:D49" si="10">IF(B30&lt;&gt;"",B30+C30,"")</f>
        <v/>
      </c>
      <c r="E30" s="249"/>
      <c r="F30" s="247"/>
      <c r="G30" s="247"/>
      <c r="H30" s="247"/>
      <c r="I30" s="247"/>
      <c r="J30" s="247"/>
      <c r="K30" s="248"/>
      <c r="L30" s="431" t="str">
        <f t="shared" si="3"/>
        <v>0</v>
      </c>
      <c r="M30" s="428" t="str">
        <f t="shared" si="4"/>
        <v>0</v>
      </c>
      <c r="N30" s="250" t="str">
        <f t="shared" si="5"/>
        <v>0</v>
      </c>
      <c r="O30" s="251"/>
      <c r="P30" s="247"/>
      <c r="R30" s="312">
        <f t="shared" si="6"/>
        <v>0</v>
      </c>
      <c r="S30" s="152">
        <f t="shared" si="7"/>
        <v>90</v>
      </c>
      <c r="T30" s="68" t="e">
        <f t="shared" si="0"/>
        <v>#VALUE!</v>
      </c>
      <c r="U30" s="68" t="e">
        <f t="shared" si="8"/>
        <v>#VALUE!</v>
      </c>
      <c r="V30" s="95">
        <v>1</v>
      </c>
      <c r="W30" s="153" t="e">
        <f t="shared" si="1"/>
        <v>#VALUE!</v>
      </c>
      <c r="Y30" s="107">
        <f t="shared" si="9"/>
        <v>0</v>
      </c>
    </row>
    <row r="31" spans="1:27" ht="34.5" customHeight="1" x14ac:dyDescent="0.3">
      <c r="A31" s="322" t="str">
        <f>CDT!B31</f>
        <v>Artéméther injectable 80 mg</v>
      </c>
      <c r="B31" s="247"/>
      <c r="C31" s="248"/>
      <c r="D31" s="302" t="str">
        <f t="shared" si="10"/>
        <v/>
      </c>
      <c r="E31" s="249"/>
      <c r="F31" s="247"/>
      <c r="G31" s="247"/>
      <c r="H31" s="247"/>
      <c r="I31" s="247"/>
      <c r="J31" s="247"/>
      <c r="K31" s="248"/>
      <c r="L31" s="431" t="str">
        <f t="shared" si="3"/>
        <v>0</v>
      </c>
      <c r="M31" s="428" t="str">
        <f t="shared" si="4"/>
        <v>0</v>
      </c>
      <c r="N31" s="250" t="str">
        <f t="shared" si="5"/>
        <v>0</v>
      </c>
      <c r="O31" s="251"/>
      <c r="P31" s="247"/>
      <c r="R31" s="312">
        <f t="shared" si="6"/>
        <v>0</v>
      </c>
      <c r="S31" s="152">
        <f t="shared" si="7"/>
        <v>90</v>
      </c>
      <c r="T31" s="68" t="e">
        <f t="shared" si="0"/>
        <v>#VALUE!</v>
      </c>
      <c r="U31" s="68" t="e">
        <f t="shared" si="8"/>
        <v>#VALUE!</v>
      </c>
      <c r="V31" s="95">
        <v>1</v>
      </c>
      <c r="W31" s="153" t="e">
        <f t="shared" si="1"/>
        <v>#VALUE!</v>
      </c>
      <c r="Y31" s="107">
        <f t="shared" si="9"/>
        <v>0</v>
      </c>
    </row>
    <row r="32" spans="1:27" ht="34.5" customHeight="1" x14ac:dyDescent="0.3">
      <c r="A32" s="435" t="str">
        <f>CDT!B32</f>
        <v>Artésunate injectable 60 mg</v>
      </c>
      <c r="B32" s="247"/>
      <c r="C32" s="248"/>
      <c r="D32" s="302" t="str">
        <f t="shared" si="10"/>
        <v/>
      </c>
      <c r="E32" s="249"/>
      <c r="F32" s="247"/>
      <c r="G32" s="247"/>
      <c r="H32" s="247"/>
      <c r="I32" s="247"/>
      <c r="J32" s="247"/>
      <c r="K32" s="248"/>
      <c r="L32" s="438" t="str">
        <f t="shared" si="3"/>
        <v>0</v>
      </c>
      <c r="M32" s="314" t="str">
        <f>IF(B32&lt;&gt;"",((E32/S32:S32)*30),"0")</f>
        <v>0</v>
      </c>
      <c r="N32" s="432" t="str">
        <f>IF(B32&lt;&gt;"",IF(J32=0,AA32,IF(J32&gt;0,((M32/30)*J32)+AA32)),"0")</f>
        <v>0</v>
      </c>
      <c r="O32" s="433"/>
      <c r="P32" s="247"/>
      <c r="R32" s="312">
        <f t="shared" si="6"/>
        <v>0</v>
      </c>
      <c r="S32" s="429">
        <f t="shared" si="7"/>
        <v>90</v>
      </c>
      <c r="T32" s="436" t="e">
        <f>D32-(E32+G32+I32+H32)</f>
        <v>#VALUE!</v>
      </c>
      <c r="U32" s="436" t="e">
        <f t="shared" si="8"/>
        <v>#VALUE!</v>
      </c>
      <c r="V32" s="430">
        <v>1</v>
      </c>
      <c r="W32" s="437" t="e">
        <f t="shared" si="1"/>
        <v>#VALUE!</v>
      </c>
      <c r="Y32" s="107">
        <f t="shared" si="9"/>
        <v>0</v>
      </c>
      <c r="AA32" s="3">
        <f>((F32*10)+L32-K32)</f>
        <v>0</v>
      </c>
    </row>
    <row r="33" spans="1:25" ht="34.5" customHeight="1" x14ac:dyDescent="0.3">
      <c r="A33" s="322" t="str">
        <f>CDT!B33</f>
        <v xml:space="preserve"> Sulfadoxine Pyriméthamine:  (SP)</v>
      </c>
      <c r="B33" s="247"/>
      <c r="C33" s="248"/>
      <c r="D33" s="302" t="str">
        <f t="shared" si="10"/>
        <v/>
      </c>
      <c r="E33" s="249"/>
      <c r="F33" s="247"/>
      <c r="G33" s="247"/>
      <c r="H33" s="247"/>
      <c r="I33" s="247"/>
      <c r="J33" s="247"/>
      <c r="K33" s="248"/>
      <c r="L33" s="431" t="str">
        <f t="shared" si="3"/>
        <v>0</v>
      </c>
      <c r="M33" s="428" t="str">
        <f t="shared" si="4"/>
        <v>0</v>
      </c>
      <c r="N33" s="250" t="str">
        <f t="shared" si="5"/>
        <v>0</v>
      </c>
      <c r="O33" s="251"/>
      <c r="P33" s="247"/>
      <c r="R33" s="312">
        <f t="shared" si="6"/>
        <v>0</v>
      </c>
      <c r="S33" s="152">
        <f t="shared" si="7"/>
        <v>90</v>
      </c>
      <c r="T33" s="68" t="e">
        <f t="shared" si="0"/>
        <v>#VALUE!</v>
      </c>
      <c r="U33" s="68" t="e">
        <f t="shared" si="8"/>
        <v>#VALUE!</v>
      </c>
      <c r="V33" s="95">
        <v>3</v>
      </c>
      <c r="W33" s="153" t="e">
        <f t="shared" si="1"/>
        <v>#VALUE!</v>
      </c>
      <c r="Y33" s="107">
        <f t="shared" si="9"/>
        <v>0</v>
      </c>
    </row>
    <row r="34" spans="1:25" ht="34.5" customHeight="1" x14ac:dyDescent="0.3">
      <c r="A34" s="322" t="str">
        <f>CDT!B34</f>
        <v>Test de Diagnostic Rapide  : (TDR)</v>
      </c>
      <c r="B34" s="247"/>
      <c r="C34" s="248"/>
      <c r="D34" s="302" t="str">
        <f t="shared" si="10"/>
        <v/>
      </c>
      <c r="E34" s="247"/>
      <c r="F34" s="248"/>
      <c r="G34" s="247"/>
      <c r="H34" s="247"/>
      <c r="I34" s="247"/>
      <c r="J34" s="247"/>
      <c r="K34" s="248"/>
      <c r="L34" s="431" t="str">
        <f t="shared" si="3"/>
        <v>0</v>
      </c>
      <c r="M34" s="428" t="str">
        <f t="shared" si="4"/>
        <v>0</v>
      </c>
      <c r="N34" s="250" t="str">
        <f t="shared" si="5"/>
        <v>0</v>
      </c>
      <c r="O34" s="251"/>
      <c r="P34" s="247"/>
      <c r="R34" s="312">
        <f t="shared" si="6"/>
        <v>0</v>
      </c>
      <c r="S34" s="152">
        <f t="shared" si="7"/>
        <v>90</v>
      </c>
      <c r="T34" s="68" t="e">
        <f t="shared" si="0"/>
        <v>#VALUE!</v>
      </c>
      <c r="U34" s="68" t="e">
        <f t="shared" si="8"/>
        <v>#VALUE!</v>
      </c>
      <c r="V34" s="95">
        <v>1</v>
      </c>
      <c r="W34" s="153" t="e">
        <f>IF(U34=0,"",$X$25)</f>
        <v>#VALUE!</v>
      </c>
      <c r="Y34" s="107">
        <f t="shared" si="9"/>
        <v>0</v>
      </c>
    </row>
    <row r="35" spans="1:25" ht="34.5" customHeight="1" x14ac:dyDescent="0.3">
      <c r="A35" s="322" t="str">
        <f>CDT!B35</f>
        <v>Moustiquaire à Imprégnation Durable: (MID)</v>
      </c>
      <c r="B35" s="247"/>
      <c r="C35" s="248"/>
      <c r="D35" s="302" t="str">
        <f t="shared" si="10"/>
        <v/>
      </c>
      <c r="E35" s="247"/>
      <c r="F35" s="248"/>
      <c r="G35" s="247"/>
      <c r="H35" s="247"/>
      <c r="I35" s="247"/>
      <c r="J35" s="247"/>
      <c r="K35" s="248"/>
      <c r="L35" s="431" t="str">
        <f t="shared" si="3"/>
        <v>0</v>
      </c>
      <c r="M35" s="428" t="str">
        <f t="shared" si="4"/>
        <v>0</v>
      </c>
      <c r="N35" s="250" t="str">
        <f t="shared" si="5"/>
        <v>0</v>
      </c>
      <c r="O35" s="251"/>
      <c r="P35" s="247"/>
      <c r="R35" s="312">
        <f t="shared" si="6"/>
        <v>0</v>
      </c>
      <c r="S35" s="152">
        <f t="shared" si="7"/>
        <v>90</v>
      </c>
      <c r="T35" s="68" t="e">
        <f t="shared" si="0"/>
        <v>#VALUE!</v>
      </c>
      <c r="U35" s="68" t="e">
        <f t="shared" si="8"/>
        <v>#VALUE!</v>
      </c>
      <c r="V35" s="95">
        <v>1</v>
      </c>
      <c r="W35" s="153" t="e">
        <f t="shared" si="1"/>
        <v>#VALUE!</v>
      </c>
      <c r="Y35" s="107">
        <f t="shared" si="9"/>
        <v>0</v>
      </c>
    </row>
    <row r="36" spans="1:25" ht="34.5" customHeight="1" x14ac:dyDescent="0.3">
      <c r="A36" s="322" t="str">
        <f>CDT!B36</f>
        <v>Dihydroartéminisine Pipéraquine– Plaq / 3 comp 
( DHA-PPQ)  20/160 mg</v>
      </c>
      <c r="B36" s="247"/>
      <c r="C36" s="248"/>
      <c r="D36" s="302" t="str">
        <f t="shared" si="10"/>
        <v/>
      </c>
      <c r="E36" s="249"/>
      <c r="F36" s="247"/>
      <c r="G36" s="247"/>
      <c r="H36" s="247"/>
      <c r="I36" s="247"/>
      <c r="J36" s="247"/>
      <c r="K36" s="248"/>
      <c r="L36" s="431" t="str">
        <f t="shared" si="3"/>
        <v>0</v>
      </c>
      <c r="M36" s="428" t="str">
        <f t="shared" si="4"/>
        <v>0</v>
      </c>
      <c r="N36" s="250" t="str">
        <f t="shared" si="5"/>
        <v>0</v>
      </c>
      <c r="O36" s="251"/>
      <c r="P36" s="247"/>
      <c r="R36" s="312">
        <f t="shared" si="6"/>
        <v>0</v>
      </c>
      <c r="S36" s="152">
        <f t="shared" si="7"/>
        <v>90</v>
      </c>
      <c r="T36" s="68" t="e">
        <f t="shared" si="0"/>
        <v>#VALUE!</v>
      </c>
      <c r="U36" s="68" t="e">
        <f t="shared" si="8"/>
        <v>#VALUE!</v>
      </c>
      <c r="V36" s="95">
        <v>3</v>
      </c>
      <c r="W36" s="153" t="e">
        <f t="shared" si="1"/>
        <v>#VALUE!</v>
      </c>
      <c r="Y36" s="107">
        <f t="shared" si="9"/>
        <v>0</v>
      </c>
    </row>
    <row r="37" spans="1:25" ht="34.5" customHeight="1" x14ac:dyDescent="0.3">
      <c r="A37" s="322" t="str">
        <f>CDT!B37</f>
        <v>Dihydroartéminisine Pipéraquine– Plaq / 3 comp 
( DHA-PPQ)  40/320 mg</v>
      </c>
      <c r="B37" s="247"/>
      <c r="C37" s="248"/>
      <c r="D37" s="302" t="str">
        <f t="shared" si="10"/>
        <v/>
      </c>
      <c r="E37" s="249"/>
      <c r="F37" s="247"/>
      <c r="G37" s="247"/>
      <c r="H37" s="247"/>
      <c r="I37" s="247"/>
      <c r="J37" s="247"/>
      <c r="K37" s="248"/>
      <c r="L37" s="431" t="str">
        <f t="shared" si="3"/>
        <v>0</v>
      </c>
      <c r="M37" s="428" t="str">
        <f t="shared" si="4"/>
        <v>0</v>
      </c>
      <c r="N37" s="250" t="str">
        <f t="shared" si="5"/>
        <v>0</v>
      </c>
      <c r="O37" s="251"/>
      <c r="P37" s="247"/>
      <c r="R37" s="312">
        <f t="shared" si="6"/>
        <v>0</v>
      </c>
      <c r="S37" s="152">
        <f t="shared" si="7"/>
        <v>90</v>
      </c>
      <c r="T37" s="68" t="e">
        <f t="shared" si="0"/>
        <v>#VALUE!</v>
      </c>
      <c r="U37" s="68" t="e">
        <f t="shared" si="8"/>
        <v>#VALUE!</v>
      </c>
      <c r="V37" s="95">
        <v>3</v>
      </c>
      <c r="W37" s="153" t="e">
        <f t="shared" si="1"/>
        <v>#VALUE!</v>
      </c>
      <c r="Y37" s="107">
        <f t="shared" si="9"/>
        <v>0</v>
      </c>
    </row>
    <row r="38" spans="1:25" ht="34.5" customHeight="1" x14ac:dyDescent="0.3">
      <c r="A38" s="322" t="str">
        <f>CDT!B38</f>
        <v>Dihydroartéminisine Pipéraquine– Plaq / 6 comp 
( DHA-PPQ)  40/320 mg</v>
      </c>
      <c r="B38" s="247"/>
      <c r="C38" s="248"/>
      <c r="D38" s="302" t="str">
        <f t="shared" si="10"/>
        <v/>
      </c>
      <c r="E38" s="249"/>
      <c r="F38" s="247"/>
      <c r="G38" s="247"/>
      <c r="H38" s="247"/>
      <c r="I38" s="247"/>
      <c r="J38" s="247"/>
      <c r="K38" s="248"/>
      <c r="L38" s="431" t="str">
        <f t="shared" si="3"/>
        <v>0</v>
      </c>
      <c r="M38" s="428" t="str">
        <f t="shared" si="4"/>
        <v>0</v>
      </c>
      <c r="N38" s="250" t="str">
        <f t="shared" si="5"/>
        <v>0</v>
      </c>
      <c r="O38" s="251"/>
      <c r="P38" s="247"/>
      <c r="R38" s="312">
        <f t="shared" si="6"/>
        <v>0</v>
      </c>
      <c r="S38" s="152">
        <f t="shared" si="7"/>
        <v>90</v>
      </c>
      <c r="T38" s="68" t="e">
        <f t="shared" si="0"/>
        <v>#VALUE!</v>
      </c>
      <c r="U38" s="68" t="e">
        <f t="shared" si="8"/>
        <v>#VALUE!</v>
      </c>
      <c r="V38" s="95">
        <v>3</v>
      </c>
      <c r="W38" s="153" t="e">
        <f t="shared" si="1"/>
        <v>#VALUE!</v>
      </c>
      <c r="Y38" s="107">
        <f t="shared" si="9"/>
        <v>0</v>
      </c>
    </row>
    <row r="39" spans="1:25" ht="34.5" customHeight="1" x14ac:dyDescent="0.3">
      <c r="A39" s="322" t="str">
        <f>CDT!B39</f>
        <v>Dihydroartemisinine/pipéraquine – Plaq / 9 comp 
( DHA-PPQ) 40/320 mg</v>
      </c>
      <c r="B39" s="247"/>
      <c r="C39" s="248"/>
      <c r="D39" s="302" t="str">
        <f t="shared" si="10"/>
        <v/>
      </c>
      <c r="E39" s="249"/>
      <c r="F39" s="247"/>
      <c r="G39" s="247"/>
      <c r="H39" s="247"/>
      <c r="I39" s="247"/>
      <c r="J39" s="247"/>
      <c r="K39" s="248"/>
      <c r="L39" s="431" t="str">
        <f t="shared" si="3"/>
        <v>0</v>
      </c>
      <c r="M39" s="428" t="str">
        <f t="shared" si="4"/>
        <v>0</v>
      </c>
      <c r="N39" s="250" t="str">
        <f t="shared" si="5"/>
        <v>0</v>
      </c>
      <c r="O39" s="251"/>
      <c r="P39" s="247"/>
      <c r="R39" s="312">
        <f t="shared" si="6"/>
        <v>0</v>
      </c>
      <c r="S39" s="152">
        <f t="shared" si="7"/>
        <v>90</v>
      </c>
      <c r="T39" s="68" t="e">
        <f t="shared" si="0"/>
        <v>#VALUE!</v>
      </c>
      <c r="U39" s="68" t="e">
        <f t="shared" si="8"/>
        <v>#VALUE!</v>
      </c>
      <c r="V39" s="95">
        <v>3</v>
      </c>
      <c r="W39" s="153" t="e">
        <f t="shared" si="1"/>
        <v>#VALUE!</v>
      </c>
      <c r="Y39" s="107">
        <f t="shared" si="9"/>
        <v>0</v>
      </c>
    </row>
    <row r="40" spans="1:25" ht="34.5" customHeight="1" x14ac:dyDescent="0.3">
      <c r="A40" s="322" t="str">
        <f>CDT!B40</f>
        <v>Artésunate Amodiaquine: (ASAQ) : 3 cp (25/67,5 mg)</v>
      </c>
      <c r="B40" s="247"/>
      <c r="C40" s="248"/>
      <c r="D40" s="302" t="str">
        <f t="shared" si="10"/>
        <v/>
      </c>
      <c r="E40" s="249"/>
      <c r="F40" s="247"/>
      <c r="G40" s="247"/>
      <c r="H40" s="247"/>
      <c r="I40" s="247"/>
      <c r="J40" s="247"/>
      <c r="K40" s="248"/>
      <c r="L40" s="431" t="str">
        <f t="shared" si="3"/>
        <v>0</v>
      </c>
      <c r="M40" s="428" t="str">
        <f t="shared" si="4"/>
        <v>0</v>
      </c>
      <c r="N40" s="250" t="str">
        <f t="shared" si="5"/>
        <v>0</v>
      </c>
      <c r="O40" s="251"/>
      <c r="P40" s="247"/>
      <c r="R40" s="312">
        <f t="shared" si="6"/>
        <v>0</v>
      </c>
      <c r="S40" s="152">
        <f t="shared" si="7"/>
        <v>90</v>
      </c>
      <c r="T40" s="68" t="e">
        <f t="shared" si="0"/>
        <v>#VALUE!</v>
      </c>
      <c r="U40" s="68" t="e">
        <f t="shared" si="8"/>
        <v>#VALUE!</v>
      </c>
      <c r="V40" s="95">
        <v>1</v>
      </c>
      <c r="W40" s="153" t="e">
        <f t="shared" si="1"/>
        <v>#VALUE!</v>
      </c>
      <c r="Y40" s="107">
        <f t="shared" si="9"/>
        <v>0</v>
      </c>
    </row>
    <row r="41" spans="1:25" ht="34.5" customHeight="1" x14ac:dyDescent="0.3">
      <c r="A41" s="322" t="str">
        <f>CDT!B41</f>
        <v>Artésunate Amodiaquine: (ASAQ) 3 cp (50/135 mg)</v>
      </c>
      <c r="B41" s="247"/>
      <c r="C41" s="248"/>
      <c r="D41" s="302" t="str">
        <f t="shared" si="10"/>
        <v/>
      </c>
      <c r="E41" s="249"/>
      <c r="F41" s="247"/>
      <c r="G41" s="247"/>
      <c r="H41" s="247"/>
      <c r="I41" s="247"/>
      <c r="J41" s="247"/>
      <c r="K41" s="248"/>
      <c r="L41" s="431" t="str">
        <f t="shared" si="3"/>
        <v>0</v>
      </c>
      <c r="M41" s="428" t="str">
        <f t="shared" si="4"/>
        <v>0</v>
      </c>
      <c r="N41" s="250" t="str">
        <f t="shared" si="5"/>
        <v>0</v>
      </c>
      <c r="O41" s="251"/>
      <c r="P41" s="247"/>
      <c r="R41" s="312">
        <f t="shared" si="6"/>
        <v>0</v>
      </c>
      <c r="S41" s="152">
        <f t="shared" si="7"/>
        <v>90</v>
      </c>
      <c r="T41" s="68" t="e">
        <f t="shared" si="0"/>
        <v>#VALUE!</v>
      </c>
      <c r="U41" s="68" t="e">
        <f t="shared" si="8"/>
        <v>#VALUE!</v>
      </c>
      <c r="V41" s="95">
        <v>1</v>
      </c>
      <c r="W41" s="153" t="e">
        <f t="shared" si="1"/>
        <v>#VALUE!</v>
      </c>
      <c r="Y41" s="107">
        <f t="shared" si="9"/>
        <v>0</v>
      </c>
    </row>
    <row r="42" spans="1:25" ht="34.5" customHeight="1" x14ac:dyDescent="0.3">
      <c r="A42" s="322" t="str">
        <f>CDT!B42</f>
        <v>Artésunate Amodiaquine: (ASAQ) 3 cp (100/270 mg)</v>
      </c>
      <c r="B42" s="247"/>
      <c r="C42" s="248"/>
      <c r="D42" s="302" t="str">
        <f t="shared" si="10"/>
        <v/>
      </c>
      <c r="E42" s="249"/>
      <c r="F42" s="247"/>
      <c r="G42" s="247"/>
      <c r="H42" s="247"/>
      <c r="I42" s="247"/>
      <c r="J42" s="247"/>
      <c r="K42" s="248"/>
      <c r="L42" s="431" t="str">
        <f t="shared" si="3"/>
        <v>0</v>
      </c>
      <c r="M42" s="428" t="str">
        <f t="shared" si="4"/>
        <v>0</v>
      </c>
      <c r="N42" s="250" t="str">
        <f t="shared" si="5"/>
        <v>0</v>
      </c>
      <c r="O42" s="251"/>
      <c r="P42" s="247"/>
      <c r="R42" s="312">
        <f t="shared" si="6"/>
        <v>0</v>
      </c>
      <c r="S42" s="152">
        <f t="shared" si="7"/>
        <v>90</v>
      </c>
      <c r="T42" s="68" t="e">
        <f t="shared" si="0"/>
        <v>#VALUE!</v>
      </c>
      <c r="U42" s="68" t="e">
        <f t="shared" si="8"/>
        <v>#VALUE!</v>
      </c>
      <c r="V42" s="95">
        <v>1</v>
      </c>
      <c r="W42" s="153" t="e">
        <f t="shared" si="1"/>
        <v>#VALUE!</v>
      </c>
      <c r="Y42" s="107">
        <f t="shared" si="9"/>
        <v>0</v>
      </c>
    </row>
    <row r="43" spans="1:25" ht="34.5" customHeight="1" x14ac:dyDescent="0.3">
      <c r="A43" s="322" t="str">
        <f>CDT!B43</f>
        <v>Artésunate Amodiaquine: (ASAQ) 6 cp (100/270 mg)</v>
      </c>
      <c r="B43" s="247"/>
      <c r="C43" s="248"/>
      <c r="D43" s="302" t="str">
        <f t="shared" si="10"/>
        <v/>
      </c>
      <c r="E43" s="249"/>
      <c r="F43" s="247"/>
      <c r="G43" s="247"/>
      <c r="H43" s="247"/>
      <c r="I43" s="247"/>
      <c r="J43" s="247"/>
      <c r="K43" s="248"/>
      <c r="L43" s="431" t="str">
        <f t="shared" si="3"/>
        <v>0</v>
      </c>
      <c r="M43" s="428" t="str">
        <f t="shared" si="4"/>
        <v>0</v>
      </c>
      <c r="N43" s="250" t="str">
        <f t="shared" si="5"/>
        <v>0</v>
      </c>
      <c r="O43" s="251"/>
      <c r="P43" s="247"/>
      <c r="R43" s="312">
        <f t="shared" si="6"/>
        <v>0</v>
      </c>
      <c r="S43" s="152">
        <f t="shared" si="7"/>
        <v>90</v>
      </c>
      <c r="T43" s="68" t="e">
        <f t="shared" si="0"/>
        <v>#VALUE!</v>
      </c>
      <c r="U43" s="68" t="e">
        <f t="shared" si="8"/>
        <v>#VALUE!</v>
      </c>
      <c r="V43" s="95">
        <v>1</v>
      </c>
      <c r="W43" s="153" t="e">
        <f t="shared" si="1"/>
        <v>#VALUE!</v>
      </c>
      <c r="Y43" s="107">
        <f t="shared" si="9"/>
        <v>0</v>
      </c>
    </row>
    <row r="44" spans="1:25" ht="34.5" customHeight="1" x14ac:dyDescent="0.3">
      <c r="A44" s="322" t="str">
        <f>CDT!B44</f>
        <v>Artésunate - Méfloquine (AS-MF)</v>
      </c>
      <c r="B44" s="247"/>
      <c r="C44" s="248"/>
      <c r="D44" s="302" t="str">
        <f t="shared" si="10"/>
        <v/>
      </c>
      <c r="E44" s="249"/>
      <c r="F44" s="247"/>
      <c r="G44" s="247"/>
      <c r="H44" s="247"/>
      <c r="I44" s="247"/>
      <c r="J44" s="247"/>
      <c r="K44" s="248"/>
      <c r="L44" s="431" t="str">
        <f t="shared" si="3"/>
        <v>0</v>
      </c>
      <c r="M44" s="428" t="str">
        <f t="shared" si="4"/>
        <v>0</v>
      </c>
      <c r="N44" s="250" t="str">
        <f t="shared" si="5"/>
        <v>0</v>
      </c>
      <c r="O44" s="251"/>
      <c r="P44" s="247"/>
      <c r="R44" s="312">
        <f t="shared" si="6"/>
        <v>0</v>
      </c>
      <c r="S44" s="152">
        <f t="shared" si="7"/>
        <v>90</v>
      </c>
      <c r="T44" s="68" t="e">
        <f t="shared" si="0"/>
        <v>#VALUE!</v>
      </c>
      <c r="U44" s="68" t="e">
        <f t="shared" si="8"/>
        <v>#VALUE!</v>
      </c>
      <c r="V44" s="95">
        <v>1</v>
      </c>
      <c r="W44" s="153" t="e">
        <f t="shared" si="1"/>
        <v>#VALUE!</v>
      </c>
      <c r="Y44" s="107">
        <f t="shared" si="9"/>
        <v>0</v>
      </c>
    </row>
    <row r="45" spans="1:25" ht="34.5" customHeight="1" x14ac:dyDescent="0.3">
      <c r="A45" s="322" t="str">
        <f>CDT!B45</f>
        <v>Quinine comprimé 300mg</v>
      </c>
      <c r="B45" s="247"/>
      <c r="C45" s="248"/>
      <c r="D45" s="302" t="str">
        <f t="shared" si="10"/>
        <v/>
      </c>
      <c r="E45" s="249"/>
      <c r="F45" s="247"/>
      <c r="G45" s="247"/>
      <c r="H45" s="247"/>
      <c r="I45" s="247"/>
      <c r="J45" s="247"/>
      <c r="K45" s="248"/>
      <c r="L45" s="431" t="str">
        <f t="shared" si="3"/>
        <v>0</v>
      </c>
      <c r="M45" s="428" t="str">
        <f t="shared" si="4"/>
        <v>0</v>
      </c>
      <c r="N45" s="250" t="str">
        <f t="shared" si="5"/>
        <v>0</v>
      </c>
      <c r="O45" s="251"/>
      <c r="P45" s="247"/>
      <c r="R45" s="312">
        <f t="shared" si="6"/>
        <v>0</v>
      </c>
      <c r="S45" s="152">
        <f t="shared" si="7"/>
        <v>90</v>
      </c>
      <c r="T45" s="68" t="e">
        <f t="shared" si="0"/>
        <v>#VALUE!</v>
      </c>
      <c r="U45" s="68" t="e">
        <f t="shared" si="8"/>
        <v>#VALUE!</v>
      </c>
      <c r="V45" s="95">
        <v>1</v>
      </c>
      <c r="W45" s="153" t="e">
        <f t="shared" si="1"/>
        <v>#VALUE!</v>
      </c>
      <c r="Y45" s="107">
        <f t="shared" si="9"/>
        <v>0</v>
      </c>
    </row>
    <row r="46" spans="1:25" ht="34.5" customHeight="1" x14ac:dyDescent="0.3">
      <c r="A46" s="322" t="str">
        <f>CDT!B46</f>
        <v>Quinine injectable 300 mg</v>
      </c>
      <c r="B46" s="247"/>
      <c r="C46" s="248"/>
      <c r="D46" s="302" t="str">
        <f t="shared" si="10"/>
        <v/>
      </c>
      <c r="E46" s="249"/>
      <c r="F46" s="247"/>
      <c r="G46" s="247"/>
      <c r="H46" s="247"/>
      <c r="I46" s="247"/>
      <c r="J46" s="247"/>
      <c r="K46" s="248"/>
      <c r="L46" s="431" t="str">
        <f t="shared" si="3"/>
        <v>0</v>
      </c>
      <c r="M46" s="428" t="str">
        <f t="shared" si="4"/>
        <v>0</v>
      </c>
      <c r="N46" s="250" t="str">
        <f t="shared" si="5"/>
        <v>0</v>
      </c>
      <c r="O46" s="251"/>
      <c r="P46" s="247"/>
      <c r="R46" s="312">
        <f t="shared" si="6"/>
        <v>0</v>
      </c>
      <c r="S46" s="152">
        <f t="shared" si="7"/>
        <v>90</v>
      </c>
      <c r="T46" s="68" t="e">
        <f t="shared" si="0"/>
        <v>#VALUE!</v>
      </c>
      <c r="U46" s="68" t="e">
        <f t="shared" si="8"/>
        <v>#VALUE!</v>
      </c>
      <c r="V46" s="95">
        <v>1</v>
      </c>
      <c r="W46" s="153" t="e">
        <f t="shared" si="1"/>
        <v>#VALUE!</v>
      </c>
      <c r="Y46" s="107">
        <f t="shared" si="9"/>
        <v>0</v>
      </c>
    </row>
    <row r="47" spans="1:25" ht="34.5" customHeight="1" x14ac:dyDescent="0.3">
      <c r="A47" s="322" t="str">
        <f>CDT!B47</f>
        <v>Quinine injectable 600 mg</v>
      </c>
      <c r="B47" s="247"/>
      <c r="C47" s="248"/>
      <c r="D47" s="302" t="str">
        <f t="shared" si="10"/>
        <v/>
      </c>
      <c r="E47" s="249"/>
      <c r="F47" s="247"/>
      <c r="G47" s="247"/>
      <c r="H47" s="247"/>
      <c r="I47" s="247"/>
      <c r="J47" s="247"/>
      <c r="K47" s="248"/>
      <c r="L47" s="431" t="str">
        <f t="shared" si="3"/>
        <v>0</v>
      </c>
      <c r="M47" s="428" t="str">
        <f t="shared" si="4"/>
        <v>0</v>
      </c>
      <c r="N47" s="250" t="str">
        <f t="shared" si="5"/>
        <v>0</v>
      </c>
      <c r="O47" s="251"/>
      <c r="P47" s="247"/>
      <c r="R47" s="312">
        <f t="shared" si="6"/>
        <v>0</v>
      </c>
      <c r="S47" s="152">
        <f t="shared" si="7"/>
        <v>90</v>
      </c>
      <c r="T47" s="68" t="e">
        <f t="shared" si="0"/>
        <v>#VALUE!</v>
      </c>
      <c r="U47" s="68" t="e">
        <f t="shared" si="8"/>
        <v>#VALUE!</v>
      </c>
      <c r="V47" s="95">
        <v>1</v>
      </c>
      <c r="W47" s="153" t="e">
        <f t="shared" si="1"/>
        <v>#VALUE!</v>
      </c>
      <c r="Y47" s="107">
        <f t="shared" si="9"/>
        <v>0</v>
      </c>
    </row>
    <row r="48" spans="1:25" ht="34.5" customHeight="1" thickBot="1" x14ac:dyDescent="0.35">
      <c r="A48" s="322" t="str">
        <f>CDT!B48</f>
        <v>Quinine injectable 600 mg</v>
      </c>
      <c r="B48" s="247"/>
      <c r="C48" s="248"/>
      <c r="D48" s="303" t="str">
        <f t="shared" si="10"/>
        <v/>
      </c>
      <c r="E48" s="249"/>
      <c r="F48" s="247"/>
      <c r="G48" s="247"/>
      <c r="H48" s="247"/>
      <c r="I48" s="247"/>
      <c r="J48" s="247"/>
      <c r="K48" s="248"/>
      <c r="L48" s="431" t="str">
        <f t="shared" si="3"/>
        <v>0</v>
      </c>
      <c r="M48" s="428" t="str">
        <f t="shared" si="4"/>
        <v>0</v>
      </c>
      <c r="N48" s="250" t="str">
        <f t="shared" si="5"/>
        <v>0</v>
      </c>
      <c r="O48" s="251"/>
      <c r="P48" s="247"/>
      <c r="R48" s="312">
        <f t="shared" si="6"/>
        <v>0</v>
      </c>
      <c r="S48" s="152">
        <f t="shared" si="7"/>
        <v>90</v>
      </c>
      <c r="T48" s="68" t="e">
        <f>D48-(E48+G48+I48+H48)</f>
        <v>#VALUE!</v>
      </c>
      <c r="U48" s="68" t="e">
        <f t="shared" si="8"/>
        <v>#VALUE!</v>
      </c>
      <c r="V48" s="95">
        <v>1</v>
      </c>
      <c r="W48" s="153" t="e">
        <f t="shared" si="1"/>
        <v>#VALUE!</v>
      </c>
      <c r="Y48" s="107">
        <f t="shared" si="9"/>
        <v>0</v>
      </c>
    </row>
    <row r="49" spans="1:23" ht="34.5" customHeight="1" thickBot="1" x14ac:dyDescent="0.35">
      <c r="A49" s="322" t="str">
        <f>CDT!B49</f>
        <v>Artéméther injectable 100 mg</v>
      </c>
      <c r="B49" s="247"/>
      <c r="C49" s="248"/>
      <c r="D49" s="303" t="str">
        <f t="shared" si="10"/>
        <v/>
      </c>
      <c r="E49" s="249"/>
      <c r="F49" s="247"/>
      <c r="G49" s="247"/>
      <c r="H49" s="247"/>
      <c r="I49" s="247"/>
      <c r="J49" s="247"/>
      <c r="K49" s="248"/>
      <c r="L49" s="431" t="str">
        <f t="shared" si="3"/>
        <v>0</v>
      </c>
      <c r="M49" s="428" t="str">
        <f t="shared" si="4"/>
        <v>0</v>
      </c>
      <c r="N49" s="250" t="str">
        <f t="shared" si="5"/>
        <v>0</v>
      </c>
      <c r="O49" s="251"/>
      <c r="P49" s="247"/>
      <c r="R49" s="312">
        <f t="shared" si="6"/>
        <v>0</v>
      </c>
      <c r="S49" s="152">
        <f t="shared" si="7"/>
        <v>90</v>
      </c>
      <c r="T49" s="68" t="e">
        <f>D49-(E49+G49+I49+H49)</f>
        <v>#VALUE!</v>
      </c>
      <c r="U49" s="68" t="e">
        <f t="shared" si="8"/>
        <v>#VALUE!</v>
      </c>
      <c r="V49" s="95">
        <v>1</v>
      </c>
      <c r="W49" s="153" t="e">
        <f t="shared" si="1"/>
        <v>#VALUE!</v>
      </c>
    </row>
    <row r="50" spans="1:23" ht="34.5" hidden="1" customHeight="1" x14ac:dyDescent="0.3">
      <c r="A50" s="17"/>
      <c r="B50" s="79"/>
      <c r="C50" s="79"/>
      <c r="D50" s="53"/>
      <c r="E50" s="79"/>
      <c r="F50" s="79"/>
      <c r="G50" s="79"/>
      <c r="H50" s="79"/>
      <c r="I50" s="79"/>
      <c r="J50" s="79"/>
      <c r="K50" s="79"/>
      <c r="L50" s="54"/>
      <c r="M50" s="58" t="str">
        <f t="shared" ref="M50" si="11">IF(B50&lt;&gt;"",((E50/S50)*30),"")</f>
        <v/>
      </c>
      <c r="N50" s="55"/>
      <c r="O50" s="80"/>
      <c r="P50" s="79"/>
      <c r="S50" s="152"/>
      <c r="T50" s="68"/>
      <c r="U50" s="68"/>
      <c r="V50" s="95"/>
      <c r="W50" s="153" t="str">
        <f t="shared" si="1"/>
        <v/>
      </c>
    </row>
    <row r="51" spans="1:23" s="235" customFormat="1" ht="16.5" customHeight="1" x14ac:dyDescent="0.35">
      <c r="A51" s="531" t="s">
        <v>290</v>
      </c>
      <c r="B51" s="531"/>
      <c r="C51" s="531"/>
      <c r="D51" s="531"/>
      <c r="E51" s="531"/>
      <c r="F51" s="531"/>
      <c r="H51" s="233"/>
      <c r="I51" s="233" t="s">
        <v>300</v>
      </c>
      <c r="J51" s="234"/>
      <c r="K51" s="232"/>
      <c r="L51" s="232"/>
      <c r="M51" s="232"/>
      <c r="N51" s="232"/>
      <c r="O51" s="232"/>
      <c r="Q51" s="236"/>
      <c r="R51" s="311"/>
      <c r="S51" s="237"/>
      <c r="T51" s="238"/>
      <c r="U51" s="238"/>
      <c r="V51" s="239"/>
      <c r="W51" s="240"/>
    </row>
    <row r="52" spans="1:23" ht="29.25" customHeight="1" x14ac:dyDescent="0.3">
      <c r="A52" s="18"/>
      <c r="B52" s="18"/>
      <c r="C52" s="18"/>
      <c r="D52" s="18"/>
      <c r="E52" s="18"/>
      <c r="F52" s="18"/>
      <c r="G52" s="18"/>
      <c r="H52" s="18"/>
      <c r="I52" s="18"/>
      <c r="J52" s="18"/>
      <c r="K52" s="18"/>
      <c r="L52" s="18"/>
      <c r="M52" s="18"/>
      <c r="N52" s="18"/>
      <c r="O52" s="18"/>
      <c r="S52" s="154"/>
      <c r="T52" s="69"/>
      <c r="U52" s="69"/>
      <c r="V52" s="70"/>
      <c r="W52" s="155"/>
    </row>
    <row r="53" spans="1:23" ht="15.6" x14ac:dyDescent="0.3">
      <c r="B53" s="18"/>
      <c r="C53" s="18"/>
      <c r="D53" s="18"/>
      <c r="E53" s="18"/>
      <c r="F53" s="18"/>
      <c r="I53" s="18"/>
      <c r="J53" s="18"/>
      <c r="K53" s="18"/>
      <c r="L53" s="18"/>
      <c r="M53" s="18"/>
      <c r="N53" s="18"/>
      <c r="O53" s="18"/>
      <c r="S53" s="154"/>
      <c r="T53" s="69"/>
      <c r="U53" s="69"/>
      <c r="V53" s="70"/>
      <c r="W53" s="155"/>
    </row>
    <row r="54" spans="1:23" s="235" customFormat="1" ht="18.600000000000001" thickBot="1" x14ac:dyDescent="0.4">
      <c r="A54" s="233" t="s">
        <v>289</v>
      </c>
      <c r="H54" s="233"/>
      <c r="I54" s="233" t="s">
        <v>301</v>
      </c>
      <c r="O54" s="232"/>
      <c r="Q54" s="236"/>
      <c r="R54" s="311"/>
      <c r="S54" s="243"/>
      <c r="T54" s="244"/>
      <c r="U54" s="244"/>
      <c r="V54" s="245"/>
      <c r="W54" s="246"/>
    </row>
  </sheetData>
  <mergeCells count="21">
    <mergeCell ref="A24:A25"/>
    <mergeCell ref="A51:F51"/>
    <mergeCell ref="A19:C19"/>
    <mergeCell ref="D19:N19"/>
    <mergeCell ref="S19:W19"/>
    <mergeCell ref="A21:C21"/>
    <mergeCell ref="D21:F21"/>
    <mergeCell ref="G21:K22"/>
    <mergeCell ref="L21:P21"/>
    <mergeCell ref="L17:P17"/>
    <mergeCell ref="A1:B1"/>
    <mergeCell ref="A3:B3"/>
    <mergeCell ref="A4:B4"/>
    <mergeCell ref="A11:O11"/>
    <mergeCell ref="B13:C13"/>
    <mergeCell ref="E13:J13"/>
    <mergeCell ref="B15:C15"/>
    <mergeCell ref="D15:F15"/>
    <mergeCell ref="G15:I15"/>
    <mergeCell ref="B17:E17"/>
    <mergeCell ref="G17:K17"/>
  </mergeCells>
  <conditionalFormatting sqref="U26">
    <cfRule type="cellIs" dxfId="1563" priority="39" operator="greaterThan">
      <formula>0</formula>
    </cfRule>
    <cfRule type="cellIs" dxfId="1562" priority="40" operator="greaterThan">
      <formula>0</formula>
    </cfRule>
    <cfRule type="cellIs" dxfId="1561" priority="41" operator="lessThan">
      <formula>0</formula>
    </cfRule>
    <cfRule type="cellIs" dxfId="1560" priority="42" operator="notEqual">
      <formula>0</formula>
    </cfRule>
  </conditionalFormatting>
  <conditionalFormatting sqref="U27:U29">
    <cfRule type="cellIs" dxfId="1559" priority="35" operator="greaterThan">
      <formula>0</formula>
    </cfRule>
    <cfRule type="cellIs" dxfId="1558" priority="36" operator="greaterThan">
      <formula>0</formula>
    </cfRule>
    <cfRule type="cellIs" dxfId="1557" priority="37" operator="lessThan">
      <formula>0</formula>
    </cfRule>
    <cfRule type="cellIs" dxfId="1556" priority="38" operator="notEqual">
      <formula>0</formula>
    </cfRule>
  </conditionalFormatting>
  <conditionalFormatting sqref="U30:U31 U33:U47">
    <cfRule type="cellIs" dxfId="1555" priority="31" operator="greaterThan">
      <formula>0</formula>
    </cfRule>
    <cfRule type="cellIs" dxfId="1554" priority="32" operator="greaterThan">
      <formula>0</formula>
    </cfRule>
    <cfRule type="cellIs" dxfId="1553" priority="33" operator="lessThan">
      <formula>0</formula>
    </cfRule>
    <cfRule type="cellIs" dxfId="1552" priority="34" operator="notEqual">
      <formula>0</formula>
    </cfRule>
  </conditionalFormatting>
  <conditionalFormatting sqref="U48:U50">
    <cfRule type="cellIs" dxfId="1551" priority="27" operator="greaterThan">
      <formula>0</formula>
    </cfRule>
    <cfRule type="cellIs" dxfId="1550" priority="28" operator="greaterThan">
      <formula>0</formula>
    </cfRule>
    <cfRule type="cellIs" dxfId="1549" priority="29" operator="lessThan">
      <formula>0</formula>
    </cfRule>
    <cfRule type="cellIs" dxfId="1548" priority="30" operator="notEqual">
      <formula>0</formula>
    </cfRule>
  </conditionalFormatting>
  <conditionalFormatting sqref="K50">
    <cfRule type="expression" dxfId="1547" priority="25">
      <formula>K50&lt;T50</formula>
    </cfRule>
    <cfRule type="expression" dxfId="1546" priority="26">
      <formula>K50&gt;T50</formula>
    </cfRule>
  </conditionalFormatting>
  <conditionalFormatting sqref="J37:J47">
    <cfRule type="cellIs" dxfId="1545" priority="24" operator="greaterThan">
      <formula>90</formula>
    </cfRule>
  </conditionalFormatting>
  <conditionalFormatting sqref="J48:J50">
    <cfRule type="cellIs" dxfId="1544" priority="23" operator="greaterThan">
      <formula>90</formula>
    </cfRule>
  </conditionalFormatting>
  <conditionalFormatting sqref="K36:K47">
    <cfRule type="expression" dxfId="1543" priority="21">
      <formula>K36&lt;T36</formula>
    </cfRule>
    <cfRule type="expression" dxfId="1542" priority="22">
      <formula>K36&gt;T36</formula>
    </cfRule>
  </conditionalFormatting>
  <conditionalFormatting sqref="J27:J31 J33">
    <cfRule type="cellIs" dxfId="1541" priority="20" operator="greaterThan">
      <formula>90</formula>
    </cfRule>
  </conditionalFormatting>
  <conditionalFormatting sqref="J36">
    <cfRule type="cellIs" dxfId="1540" priority="19" operator="greaterThan">
      <formula>90</formula>
    </cfRule>
  </conditionalFormatting>
  <conditionalFormatting sqref="K48:K49">
    <cfRule type="expression" dxfId="1539" priority="17">
      <formula>K48&lt;T48</formula>
    </cfRule>
    <cfRule type="expression" dxfId="1538" priority="18">
      <formula>K48&gt;T48</formula>
    </cfRule>
  </conditionalFormatting>
  <conditionalFormatting sqref="K27:K31 K33">
    <cfRule type="expression" dxfId="1537" priority="15">
      <formula>K27&lt;T27</formula>
    </cfRule>
    <cfRule type="expression" dxfId="1536" priority="16">
      <formula>K27&gt;T27</formula>
    </cfRule>
  </conditionalFormatting>
  <conditionalFormatting sqref="J26">
    <cfRule type="cellIs" dxfId="1535" priority="14" operator="greaterThan">
      <formula>90</formula>
    </cfRule>
  </conditionalFormatting>
  <conditionalFormatting sqref="K26">
    <cfRule type="expression" dxfId="1534" priority="12">
      <formula>K26&lt;T26</formula>
    </cfRule>
    <cfRule type="expression" dxfId="1533" priority="13">
      <formula>K26&gt;T26</formula>
    </cfRule>
  </conditionalFormatting>
  <conditionalFormatting sqref="U32">
    <cfRule type="cellIs" dxfId="1532" priority="8" operator="greaterThan">
      <formula>0</formula>
    </cfRule>
    <cfRule type="cellIs" dxfId="1531" priority="9" operator="greaterThan">
      <formula>0</formula>
    </cfRule>
    <cfRule type="cellIs" dxfId="1530" priority="10" operator="lessThan">
      <formula>0</formula>
    </cfRule>
    <cfRule type="cellIs" dxfId="1529" priority="11" operator="notEqual">
      <formula>0</formula>
    </cfRule>
  </conditionalFormatting>
  <conditionalFormatting sqref="K34">
    <cfRule type="expression" dxfId="1528" priority="6">
      <formula>K34&lt;T34</formula>
    </cfRule>
    <cfRule type="expression" dxfId="1527" priority="7">
      <formula>K34&gt;T34</formula>
    </cfRule>
  </conditionalFormatting>
  <conditionalFormatting sqref="K35">
    <cfRule type="expression" dxfId="1526" priority="4">
      <formula>K35&lt;T35</formula>
    </cfRule>
    <cfRule type="expression" dxfId="1525" priority="5">
      <formula>K35&gt;T35</formula>
    </cfRule>
  </conditionalFormatting>
  <conditionalFormatting sqref="J32">
    <cfRule type="cellIs" dxfId="1524" priority="3" operator="greaterThan">
      <formula>90</formula>
    </cfRule>
  </conditionalFormatting>
  <conditionalFormatting sqref="K32">
    <cfRule type="expression" dxfId="1523" priority="1">
      <formula>K32&lt;T32</formula>
    </cfRule>
    <cfRule type="expression" dxfId="1522" priority="2">
      <formula>K32&gt;T32</formula>
    </cfRule>
  </conditionalFormatting>
  <dataValidations count="7">
    <dataValidation type="whole" allowBlank="1" showInputMessage="1" showErrorMessage="1" prompt="La quantité accordée par le point Focal ne peut être supérieure à la somme du CMMa et la quantité commandée pour le trimestre._x000a_Merci de revoir la quantité dans la colonne O." sqref="O26:O49">
      <formula1>0</formula1>
      <formula2>+M26+N26</formula2>
    </dataValidation>
    <dataValidation type="whole" allowBlank="1" showInputMessage="1" showErrorMessage="1" prompt="La valeur ne peut pas être supérieure à 89_x000a_Si tel est le cas déteminer la quantité à commander directement à la colonne O_x000a_merci" sqref="J26">
      <formula1>0</formula1>
      <formula2>89</formula2>
    </dataValidation>
    <dataValidation type="list" allowBlank="1" showInputMessage="1" showErrorMessage="1" sqref="D21:F21">
      <formula1>typerapport2</formula1>
    </dataValidation>
    <dataValidation type="whole" operator="lessThanOrEqual" allowBlank="1" showInputMessage="1" showErrorMessage="1" promptTitle="instruction" prompt="La valeur de la cellule ne peut pas être supérieure à la quantité Totale inscrite dans la colonne D._x000a_Merci de vérifier." sqref="E26:E50">
      <formula1>D26</formula1>
    </dataValidation>
    <dataValidation type="whole" allowBlank="1" showInputMessage="1" showErrorMessage="1" prompt="La valeur ne peut pas être supérieure à 89_x000a_Si tel est le cas déteminer la quantité à commander directement à la colonne M._x000a_merci" sqref="J27:J50">
      <formula1>0</formula1>
      <formula2>89</formula2>
    </dataValidation>
    <dataValidation errorStyle="information" allowBlank="1" showInputMessage="1" showErrorMessage="1" errorTitle="Instruction" error="Saisissez le Texte en MAJUSCULE_x000a_Exemple: CMS AGOE_x000a_Merci" promptTitle="Instruction" prompt="Saisissez le Texte en MAJUSCULE_x000a_Exemple: CMS AGOE_x000a_Merci" sqref="D19:N19"/>
    <dataValidation type="date" errorStyle="warning" allowBlank="1" showInputMessage="1" showErrorMessage="1" promptTitle="Instruction" prompt="SVP Saisissez la date sous le format:_x000a_00/00/0000. exemple 15/09/2016,_x000a_Merci_x000a_" sqref="L21:P21">
      <formula1>42370</formula1>
      <formula2>44926</formula2>
    </dataValidation>
  </dataValidations>
  <pageMargins left="0.21" right="0.23622047244094491" top="0.74803149606299213" bottom="0.74803149606299213" header="0.31496062992125984" footer="0.31496062992125984"/>
  <pageSetup paperSize="9" scale="40" orientation="portrait" r:id="rId1"/>
  <headerFooter alignWithMargins="0">
    <oddFooter>&amp;C&amp;"Arial,Gras"PNLS /IST, Avenue des Armées, -05 BP 424 Lomé –Togo ; Tel 22 20 94 39 Fax : 22 20 94 36    Site Web : www.pnls.tg</oddFooter>
  </headerFooter>
  <drawing r:id="rId2"/>
</worksheet>
</file>

<file path=xl/worksheets/sheet10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rgb="FFFF0000"/>
  </sheetPr>
  <dimension ref="A1:W56"/>
  <sheetViews>
    <sheetView showGridLines="0" view="pageBreakPreview" topLeftCell="A5" zoomScale="70" zoomScaleNormal="70" zoomScaleSheetLayoutView="70" zoomScalePageLayoutView="50" workbookViewId="0">
      <selection activeCell="D19" sqref="D19:N19"/>
    </sheetView>
  </sheetViews>
  <sheetFormatPr baseColWidth="10" defaultColWidth="7.33203125" defaultRowHeight="13.8" x14ac:dyDescent="0.3"/>
  <cols>
    <col min="1" max="1" width="51.5546875" style="3" customWidth="1"/>
    <col min="2" max="14" width="11.5546875" style="3" customWidth="1"/>
    <col min="15" max="15" width="11.6640625" style="39" customWidth="1"/>
    <col min="16" max="16" width="17.5546875" style="3" customWidth="1"/>
    <col min="17" max="17" width="2.109375" style="62" customWidth="1"/>
    <col min="18" max="18" width="4.88671875" style="77" customWidth="1"/>
    <col min="19" max="20" width="7.44140625" style="77" bestFit="1" customWidth="1"/>
    <col min="21" max="21" width="7.88671875" style="78" bestFit="1" customWidth="1"/>
    <col min="22" max="22" width="33.33203125" style="77" customWidth="1"/>
    <col min="23" max="16384" width="7.33203125" style="3"/>
  </cols>
  <sheetData>
    <row r="1" spans="1:23" ht="17.25" customHeight="1" x14ac:dyDescent="0.3">
      <c r="A1" s="549" t="s">
        <v>452</v>
      </c>
      <c r="B1" s="549"/>
      <c r="C1" s="2"/>
      <c r="D1" s="2"/>
      <c r="E1"/>
      <c r="F1"/>
      <c r="G1"/>
      <c r="H1"/>
      <c r="I1"/>
      <c r="J1"/>
      <c r="N1" s="4" t="s">
        <v>1</v>
      </c>
      <c r="O1" s="5"/>
      <c r="R1" s="306"/>
      <c r="S1" s="69"/>
      <c r="T1" s="69"/>
      <c r="U1" s="69"/>
      <c r="V1" s="70"/>
      <c r="W1" s="69"/>
    </row>
    <row r="2" spans="1:23" ht="13.5" customHeight="1" x14ac:dyDescent="0.3">
      <c r="A2" s="1" t="s">
        <v>453</v>
      </c>
      <c r="B2" s="1"/>
      <c r="C2" s="2"/>
      <c r="D2" s="2"/>
      <c r="E2"/>
      <c r="F2"/>
      <c r="G2"/>
      <c r="H2"/>
      <c r="I2"/>
      <c r="J2"/>
      <c r="M2" s="4"/>
      <c r="N2" s="4" t="s">
        <v>3</v>
      </c>
      <c r="O2" s="5"/>
      <c r="R2" s="306"/>
      <c r="S2" s="69"/>
      <c r="T2" s="69"/>
      <c r="U2" s="69"/>
      <c r="V2" s="70"/>
      <c r="W2" s="69"/>
    </row>
    <row r="3" spans="1:23" ht="15.6" x14ac:dyDescent="0.3">
      <c r="A3" s="549" t="s">
        <v>454</v>
      </c>
      <c r="B3" s="549"/>
      <c r="C3" s="2"/>
      <c r="D3" s="2"/>
      <c r="E3"/>
      <c r="F3"/>
      <c r="G3"/>
      <c r="H3"/>
      <c r="I3"/>
      <c r="J3"/>
      <c r="K3" s="5"/>
      <c r="L3" s="5"/>
      <c r="M3" s="5"/>
      <c r="N3" s="5"/>
      <c r="O3" s="5"/>
      <c r="R3" s="306"/>
      <c r="S3" s="69"/>
      <c r="T3" s="69"/>
      <c r="U3" s="69"/>
      <c r="V3" s="70"/>
      <c r="W3" s="69"/>
    </row>
    <row r="4" spans="1:23" ht="33.6" customHeight="1" x14ac:dyDescent="0.3">
      <c r="A4" s="547" t="s">
        <v>455</v>
      </c>
      <c r="B4" s="548"/>
      <c r="C4" s="7"/>
      <c r="D4" s="7"/>
      <c r="E4" s="8"/>
      <c r="F4" s="8"/>
      <c r="G4" s="8"/>
      <c r="H4" s="8"/>
      <c r="I4" s="8"/>
      <c r="J4" s="8"/>
      <c r="K4" s="9"/>
      <c r="L4" s="9"/>
      <c r="M4" s="9"/>
      <c r="N4" s="9"/>
      <c r="O4" s="38"/>
      <c r="R4" s="306"/>
      <c r="S4" s="69"/>
      <c r="T4" s="69"/>
      <c r="U4" s="69"/>
      <c r="V4" s="70"/>
      <c r="W4" s="69"/>
    </row>
    <row r="5" spans="1:23" x14ac:dyDescent="0.3">
      <c r="B5" s="9"/>
      <c r="C5" s="9"/>
      <c r="D5" s="9"/>
      <c r="E5" s="9"/>
      <c r="F5" s="9"/>
      <c r="G5" s="9"/>
      <c r="H5" s="9"/>
      <c r="I5" s="9"/>
      <c r="J5" s="9"/>
      <c r="K5" s="9"/>
      <c r="L5" s="9"/>
      <c r="M5" s="9"/>
      <c r="N5" s="9"/>
      <c r="O5" s="38"/>
      <c r="R5" s="306"/>
      <c r="S5" s="69"/>
      <c r="T5" s="69"/>
      <c r="U5" s="69"/>
      <c r="V5" s="70"/>
      <c r="W5" s="69"/>
    </row>
    <row r="6" spans="1:23" ht="15.6" x14ac:dyDescent="0.3">
      <c r="A6" s="6" t="s">
        <v>232</v>
      </c>
      <c r="B6" s="9"/>
      <c r="C6" s="9"/>
      <c r="D6" s="9"/>
      <c r="E6" s="9"/>
      <c r="F6" s="9"/>
      <c r="G6" s="9"/>
      <c r="H6" s="9"/>
      <c r="I6" s="9"/>
      <c r="J6" s="9"/>
      <c r="K6" s="9"/>
      <c r="L6" s="9"/>
      <c r="M6" s="9"/>
      <c r="N6" s="9"/>
      <c r="O6" s="38"/>
      <c r="R6" s="306"/>
      <c r="S6" s="69"/>
      <c r="T6" s="69"/>
      <c r="U6" s="69"/>
      <c r="V6" s="70"/>
      <c r="W6" s="69"/>
    </row>
    <row r="7" spans="1:23" x14ac:dyDescent="0.3">
      <c r="A7" s="10"/>
      <c r="B7" s="9"/>
      <c r="C7" s="9"/>
      <c r="D7" s="9"/>
      <c r="E7" s="9"/>
      <c r="F7" s="9"/>
      <c r="G7" s="9"/>
      <c r="H7" s="9"/>
      <c r="I7" s="9"/>
      <c r="J7" s="9"/>
      <c r="K7" s="9"/>
      <c r="L7" s="9"/>
      <c r="M7" s="9"/>
      <c r="N7" s="9"/>
      <c r="O7" s="38"/>
      <c r="R7" s="69"/>
      <c r="S7" s="69"/>
      <c r="T7" s="69"/>
      <c r="U7" s="70"/>
      <c r="V7" s="69"/>
    </row>
    <row r="8" spans="1:23" x14ac:dyDescent="0.3">
      <c r="A8" s="10"/>
      <c r="B8" s="9"/>
      <c r="C8" s="9"/>
      <c r="D8" s="9"/>
      <c r="E8" s="9"/>
      <c r="F8" s="9"/>
      <c r="G8" s="9"/>
      <c r="H8" s="9"/>
      <c r="I8" s="9"/>
      <c r="J8" s="9"/>
      <c r="K8" s="9"/>
      <c r="L8" s="9"/>
      <c r="M8" s="9"/>
      <c r="N8" s="9"/>
      <c r="O8" s="38"/>
      <c r="R8" s="69"/>
      <c r="S8" s="69"/>
      <c r="T8" s="69"/>
      <c r="U8" s="70"/>
      <c r="V8" s="69"/>
    </row>
    <row r="9" spans="1:23" ht="17.25" customHeight="1" x14ac:dyDescent="0.3">
      <c r="A9" s="10"/>
      <c r="B9" s="9"/>
      <c r="C9" s="9"/>
      <c r="D9" s="9"/>
      <c r="E9" s="9"/>
      <c r="F9" s="9"/>
      <c r="G9" s="9"/>
      <c r="H9" s="9"/>
      <c r="I9" s="9"/>
      <c r="J9" s="9"/>
      <c r="K9" s="9"/>
      <c r="L9" s="9"/>
      <c r="M9" s="9"/>
      <c r="N9" s="9"/>
      <c r="O9" s="38"/>
      <c r="R9" s="69"/>
      <c r="S9" s="69"/>
      <c r="T9" s="69"/>
      <c r="U9" s="70"/>
      <c r="V9" s="69"/>
    </row>
    <row r="10" spans="1:23" ht="0.75" customHeight="1" x14ac:dyDescent="0.3">
      <c r="R10" s="69"/>
      <c r="S10" s="69"/>
      <c r="T10" s="69"/>
      <c r="U10" s="70"/>
      <c r="V10" s="69"/>
    </row>
    <row r="11" spans="1:23" ht="21" customHeight="1" x14ac:dyDescent="0.3">
      <c r="A11" s="555" t="s">
        <v>263</v>
      </c>
      <c r="B11" s="555"/>
      <c r="C11" s="555"/>
      <c r="D11" s="555"/>
      <c r="E11" s="555"/>
      <c r="F11" s="555"/>
      <c r="G11" s="555"/>
      <c r="H11" s="555"/>
      <c r="I11" s="555"/>
      <c r="J11" s="555"/>
      <c r="K11" s="555"/>
      <c r="L11" s="555"/>
      <c r="M11" s="555"/>
      <c r="N11" s="555"/>
      <c r="O11" s="555"/>
      <c r="P11" s="40"/>
      <c r="R11" s="69"/>
      <c r="S11" s="69"/>
      <c r="T11" s="69"/>
      <c r="U11" s="70"/>
      <c r="V11" s="69"/>
    </row>
    <row r="12" spans="1:23" ht="3.75" customHeight="1" x14ac:dyDescent="0.3">
      <c r="A12" s="11"/>
      <c r="B12" s="11"/>
      <c r="C12" s="11"/>
      <c r="D12" s="11"/>
      <c r="E12" s="11"/>
      <c r="F12" s="11"/>
      <c r="G12" s="11"/>
      <c r="H12" s="11"/>
      <c r="I12" s="11"/>
      <c r="J12" s="11"/>
      <c r="K12" s="11"/>
      <c r="L12" s="11"/>
      <c r="M12" s="11"/>
      <c r="N12" s="11"/>
      <c r="O12" s="11"/>
      <c r="R12" s="69"/>
      <c r="S12" s="69"/>
      <c r="T12" s="69"/>
      <c r="U12" s="70"/>
      <c r="V12" s="69"/>
    </row>
    <row r="13" spans="1:23" s="42" customFormat="1" ht="20.25" hidden="1" customHeight="1" thickBot="1" x14ac:dyDescent="0.35">
      <c r="A13" s="434" t="s">
        <v>5</v>
      </c>
      <c r="B13" s="556">
        <f>'Info District'!G11</f>
        <v>2025</v>
      </c>
      <c r="C13" s="557"/>
      <c r="E13" s="550"/>
      <c r="F13" s="550"/>
      <c r="G13" s="550"/>
      <c r="H13" s="550"/>
      <c r="I13" s="550"/>
      <c r="J13" s="554"/>
      <c r="Q13" s="63"/>
      <c r="R13" s="71"/>
      <c r="S13" s="71"/>
      <c r="T13" s="71"/>
      <c r="U13" s="72"/>
      <c r="V13" s="71"/>
    </row>
    <row r="14" spans="1:23" s="42" customFormat="1" ht="7.5" hidden="1" customHeight="1" thickBot="1" x14ac:dyDescent="0.35">
      <c r="A14" s="434"/>
      <c r="B14" s="13"/>
      <c r="C14" s="13"/>
      <c r="D14" s="13"/>
      <c r="O14" s="15"/>
      <c r="Q14" s="63"/>
      <c r="R14" s="71"/>
      <c r="S14" s="71"/>
      <c r="T14" s="71"/>
      <c r="U14" s="72"/>
      <c r="V14" s="71"/>
    </row>
    <row r="15" spans="1:23" s="42" customFormat="1" ht="16.5" hidden="1" customHeight="1" thickBot="1" x14ac:dyDescent="0.35">
      <c r="A15" s="434" t="s">
        <v>7</v>
      </c>
      <c r="B15" s="558" t="str">
        <f>'Info District'!G12</f>
        <v>PLATEAUX</v>
      </c>
      <c r="C15" s="559"/>
      <c r="D15" s="550" t="s">
        <v>8</v>
      </c>
      <c r="E15" s="550"/>
      <c r="F15" s="550"/>
      <c r="G15" s="551" t="str">
        <f>'Info District'!G13</f>
        <v>Agou</v>
      </c>
      <c r="H15" s="552"/>
      <c r="I15" s="553"/>
      <c r="L15" s="11"/>
      <c r="M15" s="11"/>
      <c r="N15" s="11"/>
      <c r="O15" s="11"/>
      <c r="P15" s="11"/>
      <c r="Q15" s="63"/>
      <c r="R15" s="71"/>
      <c r="S15" s="71"/>
      <c r="T15" s="71"/>
      <c r="U15" s="73"/>
      <c r="V15" s="71"/>
    </row>
    <row r="16" spans="1:23" s="42" customFormat="1" ht="3.75" hidden="1" customHeight="1" thickBot="1" x14ac:dyDescent="0.35">
      <c r="A16" s="139"/>
      <c r="B16" s="15"/>
      <c r="C16" s="15"/>
      <c r="D16" s="15"/>
      <c r="E16" s="15"/>
      <c r="K16" s="15"/>
      <c r="L16" s="15"/>
      <c r="M16" s="15"/>
      <c r="O16" s="15"/>
      <c r="Q16" s="63"/>
      <c r="R16" s="71"/>
      <c r="S16" s="71"/>
      <c r="T16" s="71"/>
      <c r="U16" s="72"/>
      <c r="V16" s="71"/>
    </row>
    <row r="17" spans="1:23" s="42" customFormat="1" ht="18" hidden="1" customHeight="1" thickBot="1" x14ac:dyDescent="0.35">
      <c r="A17" s="434" t="s">
        <v>9</v>
      </c>
      <c r="B17" s="556" t="str">
        <f>'Info District'!G17</f>
        <v>Avril à Juin 2025</v>
      </c>
      <c r="C17" s="560"/>
      <c r="D17" s="560"/>
      <c r="E17" s="557"/>
      <c r="G17" s="550" t="s">
        <v>11</v>
      </c>
      <c r="H17" s="550"/>
      <c r="I17" s="550"/>
      <c r="J17" s="550"/>
      <c r="K17" s="554"/>
      <c r="L17" s="551" t="str">
        <f>'Info District'!G18</f>
        <v>Juillet à Septembre 2025</v>
      </c>
      <c r="M17" s="552"/>
      <c r="N17" s="552"/>
      <c r="O17" s="552"/>
      <c r="P17" s="553"/>
      <c r="Q17" s="63"/>
      <c r="R17" s="71"/>
      <c r="S17" s="71"/>
      <c r="T17" s="71"/>
      <c r="U17" s="72"/>
      <c r="V17" s="71"/>
    </row>
    <row r="18" spans="1:23" s="9" customFormat="1" ht="6" customHeight="1" thickBot="1" x14ac:dyDescent="0.3">
      <c r="B18" s="43"/>
      <c r="C18" s="43"/>
      <c r="D18" s="43"/>
      <c r="E18" s="44"/>
      <c r="F18" s="43"/>
      <c r="G18" s="45"/>
      <c r="H18" s="45"/>
      <c r="I18" s="45"/>
      <c r="J18" s="45"/>
      <c r="K18" s="45"/>
      <c r="L18" s="45"/>
      <c r="M18" s="45"/>
      <c r="O18" s="38"/>
      <c r="Q18" s="64"/>
      <c r="R18" s="74"/>
      <c r="S18" s="74"/>
      <c r="T18" s="74"/>
      <c r="U18" s="75"/>
      <c r="V18" s="74"/>
    </row>
    <row r="19" spans="1:23" s="9" customFormat="1" ht="31.5" customHeight="1" thickBot="1" x14ac:dyDescent="0.35">
      <c r="A19" s="532" t="s">
        <v>12</v>
      </c>
      <c r="B19" s="532"/>
      <c r="C19" s="533"/>
      <c r="D19" s="575"/>
      <c r="E19" s="576"/>
      <c r="F19" s="576"/>
      <c r="G19" s="576"/>
      <c r="H19" s="576"/>
      <c r="I19" s="576"/>
      <c r="J19" s="576"/>
      <c r="K19" s="576"/>
      <c r="L19" s="576"/>
      <c r="M19" s="576"/>
      <c r="N19" s="577"/>
      <c r="O19" s="11"/>
      <c r="P19" s="464" t="str">
        <f>'Info District'!H17</f>
        <v>T2</v>
      </c>
      <c r="Q19" s="65"/>
      <c r="R19" s="535" t="s">
        <v>96</v>
      </c>
      <c r="S19" s="536"/>
      <c r="T19" s="536"/>
      <c r="U19" s="536"/>
      <c r="V19" s="537"/>
    </row>
    <row r="20" spans="1:23" s="9" customFormat="1" ht="8.25" customHeight="1" thickBot="1" x14ac:dyDescent="0.35">
      <c r="A20" s="12"/>
      <c r="B20" s="12"/>
      <c r="C20" s="12"/>
      <c r="D20" s="12"/>
      <c r="E20" s="12"/>
      <c r="F20" s="12"/>
      <c r="G20" s="13"/>
      <c r="H20" s="13"/>
      <c r="I20" s="13"/>
      <c r="J20" s="13"/>
      <c r="K20" s="13"/>
      <c r="L20" s="14"/>
      <c r="M20" s="14"/>
      <c r="N20" s="14"/>
      <c r="O20" s="14"/>
      <c r="Q20" s="64"/>
      <c r="R20" s="146"/>
      <c r="S20" s="74"/>
      <c r="T20" s="74"/>
      <c r="U20" s="76"/>
      <c r="V20" s="147"/>
    </row>
    <row r="21" spans="1:23" s="9" customFormat="1" ht="30.75" customHeight="1" thickBot="1" x14ac:dyDescent="0.35">
      <c r="A21" s="564" t="s">
        <v>6</v>
      </c>
      <c r="B21" s="564"/>
      <c r="C21" s="564"/>
      <c r="D21" s="565"/>
      <c r="E21" s="566"/>
      <c r="F21" s="566"/>
      <c r="G21" s="566"/>
      <c r="H21" s="567"/>
      <c r="I21" s="12"/>
      <c r="K21" s="230" t="s">
        <v>338</v>
      </c>
      <c r="O21" s="571"/>
      <c r="P21" s="572"/>
      <c r="Q21" s="64"/>
      <c r="R21" s="146"/>
      <c r="S21" s="74"/>
      <c r="T21" s="74"/>
      <c r="U21" s="76"/>
      <c r="V21" s="147"/>
    </row>
    <row r="22" spans="1:23" s="9" customFormat="1" ht="9" customHeight="1" thickBot="1" x14ac:dyDescent="0.35">
      <c r="A22" s="12"/>
      <c r="B22" s="12"/>
      <c r="C22" s="12"/>
      <c r="D22" s="12"/>
      <c r="E22" s="12"/>
      <c r="F22" s="12"/>
      <c r="G22" s="13"/>
      <c r="H22" s="13"/>
      <c r="I22" s="13"/>
      <c r="J22" s="13"/>
      <c r="K22" s="13"/>
      <c r="L22" s="14"/>
      <c r="M22" s="14"/>
      <c r="N22" s="14"/>
      <c r="O22" s="14"/>
      <c r="Q22" s="64"/>
      <c r="R22" s="146"/>
      <c r="S22" s="74"/>
      <c r="T22" s="74"/>
      <c r="U22" s="76"/>
      <c r="V22" s="147"/>
    </row>
    <row r="23" spans="1:23" s="9" customFormat="1" ht="30" customHeight="1" thickBot="1" x14ac:dyDescent="0.35">
      <c r="A23" s="532" t="s">
        <v>240</v>
      </c>
      <c r="B23" s="532"/>
      <c r="C23" s="533"/>
      <c r="D23" s="568" t="s">
        <v>265</v>
      </c>
      <c r="E23" s="569"/>
      <c r="F23" s="570"/>
      <c r="H23" s="229"/>
      <c r="I23" s="573" t="s">
        <v>337</v>
      </c>
      <c r="J23" s="573"/>
      <c r="K23" s="573"/>
      <c r="L23" s="573"/>
      <c r="M23" s="573"/>
      <c r="N23" s="574"/>
      <c r="O23" s="562"/>
      <c r="P23" s="563"/>
      <c r="Q23" s="64"/>
      <c r="R23" s="146"/>
      <c r="S23" s="74"/>
      <c r="T23" s="74"/>
      <c r="U23" s="76"/>
      <c r="V23" s="147"/>
    </row>
    <row r="24" spans="1:23" s="9" customFormat="1" ht="6" customHeight="1" x14ac:dyDescent="0.3">
      <c r="A24" s="12"/>
      <c r="B24" s="12"/>
      <c r="C24" s="12"/>
      <c r="D24" s="12"/>
      <c r="E24" s="12"/>
      <c r="F24" s="12"/>
      <c r="G24" s="13"/>
      <c r="H24" s="15"/>
      <c r="I24" s="15"/>
      <c r="J24" s="15"/>
      <c r="K24" s="13"/>
      <c r="L24" s="14"/>
      <c r="M24" s="14"/>
      <c r="N24" s="14"/>
      <c r="O24" s="14"/>
      <c r="Q24" s="64"/>
      <c r="R24" s="146"/>
      <c r="S24" s="74"/>
      <c r="T24" s="74"/>
      <c r="U24" s="76"/>
      <c r="V24" s="147"/>
    </row>
    <row r="25" spans="1:23" s="9" customFormat="1" ht="4.5" customHeight="1" thickBot="1" x14ac:dyDescent="0.35">
      <c r="A25" s="12"/>
      <c r="B25" s="12"/>
      <c r="C25" s="12"/>
      <c r="D25" s="12"/>
      <c r="E25" s="12"/>
      <c r="F25" s="12"/>
      <c r="G25" s="13"/>
      <c r="H25" s="13"/>
      <c r="I25" s="13"/>
      <c r="J25" s="13"/>
      <c r="K25" s="13"/>
      <c r="L25" s="14"/>
      <c r="M25" s="14"/>
      <c r="N25" s="14"/>
      <c r="O25" s="14"/>
      <c r="Q25" s="64"/>
      <c r="R25" s="146"/>
      <c r="S25" s="74"/>
      <c r="T25" s="74"/>
      <c r="U25" s="76"/>
      <c r="V25" s="147"/>
    </row>
    <row r="26" spans="1:23" ht="76.5" customHeight="1" thickBot="1" x14ac:dyDescent="0.35">
      <c r="A26" s="541" t="s">
        <v>13</v>
      </c>
      <c r="B26" s="16" t="s">
        <v>14</v>
      </c>
      <c r="C26" s="108" t="s">
        <v>15</v>
      </c>
      <c r="D26" s="118" t="s">
        <v>16</v>
      </c>
      <c r="E26" s="117" t="s">
        <v>17</v>
      </c>
      <c r="F26" s="16" t="s">
        <v>18</v>
      </c>
      <c r="G26" s="16" t="s">
        <v>233</v>
      </c>
      <c r="H26" s="16" t="s">
        <v>234</v>
      </c>
      <c r="I26" s="16" t="s">
        <v>19</v>
      </c>
      <c r="J26" s="16" t="s">
        <v>20</v>
      </c>
      <c r="K26" s="108" t="s">
        <v>21</v>
      </c>
      <c r="L26" s="136" t="s">
        <v>22</v>
      </c>
      <c r="M26" s="137" t="s">
        <v>236</v>
      </c>
      <c r="N26" s="138" t="s">
        <v>23</v>
      </c>
      <c r="O26" s="109" t="s">
        <v>39</v>
      </c>
      <c r="P26" s="16" t="s">
        <v>40</v>
      </c>
      <c r="R26" s="148" t="s">
        <v>237</v>
      </c>
      <c r="S26" s="140" t="s">
        <v>93</v>
      </c>
      <c r="T26" s="140" t="s">
        <v>239</v>
      </c>
      <c r="U26" s="140" t="s">
        <v>238</v>
      </c>
      <c r="V26" s="149" t="s">
        <v>97</v>
      </c>
    </row>
    <row r="27" spans="1:23" s="47" customFormat="1" ht="21.75" customHeight="1" thickBot="1" x14ac:dyDescent="0.35">
      <c r="A27" s="542"/>
      <c r="B27" s="46" t="s">
        <v>24</v>
      </c>
      <c r="C27" s="46" t="s">
        <v>25</v>
      </c>
      <c r="D27" s="112" t="s">
        <v>26</v>
      </c>
      <c r="E27" s="46" t="s">
        <v>27</v>
      </c>
      <c r="F27" s="46"/>
      <c r="G27" s="46" t="s">
        <v>28</v>
      </c>
      <c r="H27" s="46"/>
      <c r="I27" s="46" t="s">
        <v>29</v>
      </c>
      <c r="J27" s="46"/>
      <c r="K27" s="131" t="s">
        <v>235</v>
      </c>
      <c r="L27" s="133"/>
      <c r="M27" s="134"/>
      <c r="N27" s="135"/>
      <c r="O27" s="132" t="s">
        <v>30</v>
      </c>
      <c r="P27" s="46"/>
      <c r="Q27" s="66"/>
      <c r="R27" s="150"/>
      <c r="S27" s="67" t="s">
        <v>94</v>
      </c>
      <c r="T27" s="67" t="s">
        <v>95</v>
      </c>
      <c r="U27" s="94"/>
      <c r="V27" s="151" t="str">
        <f>IF(J28&lt;=0,"",IF(J28=90,$W$28))</f>
        <v/>
      </c>
      <c r="W27" s="37" t="s">
        <v>98</v>
      </c>
    </row>
    <row r="28" spans="1:23" ht="49.5" customHeight="1" x14ac:dyDescent="0.3">
      <c r="A28" s="231" t="str">
        <f>CDT!B26</f>
        <v>Artéméther-Luméfantrine 6cp (AL)</v>
      </c>
      <c r="B28" s="79"/>
      <c r="C28" s="110"/>
      <c r="D28" s="120" t="str">
        <f>IF(B28&lt;&gt;"",B28+C28,"")</f>
        <v/>
      </c>
      <c r="E28" s="119"/>
      <c r="F28" s="79"/>
      <c r="G28" s="79"/>
      <c r="H28" s="79"/>
      <c r="I28" s="79"/>
      <c r="J28" s="79"/>
      <c r="K28" s="110"/>
      <c r="L28" s="431" t="str">
        <f>IF(B28&lt;&gt;"",IF(J28=0,E28,((E28*90)/(90-J28))),"0")</f>
        <v>0</v>
      </c>
      <c r="M28" s="428" t="str">
        <f>IF(B28&lt;&gt;"",((E28/R28)*30),"0")</f>
        <v>0</v>
      </c>
      <c r="N28" s="250" t="str">
        <f>IF(B28&lt;&gt;"",IF(J28=0,((E28+L28)-K28),((M28*6)-K28)),"0")</f>
        <v>0</v>
      </c>
      <c r="O28" s="251"/>
      <c r="P28" s="81"/>
      <c r="R28" s="152">
        <f>(90-J28)</f>
        <v>90</v>
      </c>
      <c r="S28" s="68" t="e">
        <f>D28-(E28+G28+I28+H28)</f>
        <v>#VALUE!</v>
      </c>
      <c r="T28" s="68" t="e">
        <f>K28-S28</f>
        <v>#VALUE!</v>
      </c>
      <c r="U28" s="95">
        <v>6</v>
      </c>
      <c r="V28" s="153" t="e">
        <f t="shared" ref="V28:V52" si="0">IF(T28=0,"",$W$27)</f>
        <v>#VALUE!</v>
      </c>
      <c r="W28" s="37" t="s">
        <v>203</v>
      </c>
    </row>
    <row r="29" spans="1:23" ht="45" customHeight="1" x14ac:dyDescent="0.3">
      <c r="A29" s="231" t="str">
        <f>CDT!B27</f>
        <v>Artéméther-Luméfantrine 12cp (AL)</v>
      </c>
      <c r="B29" s="79"/>
      <c r="C29" s="110"/>
      <c r="D29" s="121" t="str">
        <f t="shared" ref="D29:D36" si="1">IF(B29&lt;&gt;"",B29+C29,"")</f>
        <v/>
      </c>
      <c r="E29" s="119"/>
      <c r="F29" s="79"/>
      <c r="G29" s="79"/>
      <c r="H29" s="79"/>
      <c r="I29" s="79"/>
      <c r="J29" s="79"/>
      <c r="K29" s="110"/>
      <c r="L29" s="431" t="str">
        <f t="shared" ref="L29:L36" si="2">IF(B29&lt;&gt;"",IF(J29=0,E29,((E29*90)/(90-J29))),"0")</f>
        <v>0</v>
      </c>
      <c r="M29" s="428" t="str">
        <f t="shared" ref="M29:M36" si="3">IF(B29&lt;&gt;"",((E29/R29)*30),"0")</f>
        <v>0</v>
      </c>
      <c r="N29" s="250" t="str">
        <f t="shared" ref="N29:N36" si="4">IF(B29&lt;&gt;"",IF(J29=0,((E29+L29)-K29),((M29*6)-K29)),"0")</f>
        <v>0</v>
      </c>
      <c r="O29" s="251"/>
      <c r="P29" s="81"/>
      <c r="R29" s="152">
        <f t="shared" ref="R29:R50" si="5">(90-J29)</f>
        <v>90</v>
      </c>
      <c r="S29" s="68" t="e">
        <f t="shared" ref="S29:S49" si="6">D29-(E29+G29+I29+H29)</f>
        <v>#VALUE!</v>
      </c>
      <c r="T29" s="68" t="e">
        <f t="shared" ref="T29:T50" si="7">K29-S29</f>
        <v>#VALUE!</v>
      </c>
      <c r="U29" s="95">
        <v>12</v>
      </c>
      <c r="V29" s="153" t="e">
        <f t="shared" si="0"/>
        <v>#VALUE!</v>
      </c>
    </row>
    <row r="30" spans="1:23" ht="49.5" customHeight="1" x14ac:dyDescent="0.3">
      <c r="A30" s="231" t="str">
        <f>CDT!B28</f>
        <v>Artéméther-Luméfantrine 18cp (AL)</v>
      </c>
      <c r="B30" s="79"/>
      <c r="C30" s="110"/>
      <c r="D30" s="121" t="str">
        <f t="shared" si="1"/>
        <v/>
      </c>
      <c r="E30" s="119"/>
      <c r="F30" s="79"/>
      <c r="G30" s="79"/>
      <c r="H30" s="79"/>
      <c r="I30" s="79"/>
      <c r="J30" s="79"/>
      <c r="K30" s="110"/>
      <c r="L30" s="431" t="str">
        <f t="shared" si="2"/>
        <v>0</v>
      </c>
      <c r="M30" s="428" t="str">
        <f t="shared" si="3"/>
        <v>0</v>
      </c>
      <c r="N30" s="250" t="str">
        <f t="shared" si="4"/>
        <v>0</v>
      </c>
      <c r="O30" s="251"/>
      <c r="P30" s="81"/>
      <c r="R30" s="152">
        <f t="shared" si="5"/>
        <v>90</v>
      </c>
      <c r="S30" s="68" t="e">
        <f t="shared" si="6"/>
        <v>#VALUE!</v>
      </c>
      <c r="T30" s="68" t="e">
        <f t="shared" si="7"/>
        <v>#VALUE!</v>
      </c>
      <c r="U30" s="95">
        <v>18</v>
      </c>
      <c r="V30" s="153" t="e">
        <f t="shared" si="0"/>
        <v>#VALUE!</v>
      </c>
    </row>
    <row r="31" spans="1:23" ht="49.5" customHeight="1" x14ac:dyDescent="0.3">
      <c r="A31" s="231" t="str">
        <f>CDT!B29</f>
        <v>Artéméther-Luméfantrine 24cp (AL)</v>
      </c>
      <c r="B31" s="79"/>
      <c r="C31" s="110"/>
      <c r="D31" s="121" t="str">
        <f t="shared" si="1"/>
        <v/>
      </c>
      <c r="E31" s="119"/>
      <c r="F31" s="79"/>
      <c r="G31" s="79"/>
      <c r="H31" s="79"/>
      <c r="I31" s="79"/>
      <c r="J31" s="79"/>
      <c r="K31" s="110"/>
      <c r="L31" s="431" t="str">
        <f t="shared" si="2"/>
        <v>0</v>
      </c>
      <c r="M31" s="428" t="str">
        <f t="shared" si="3"/>
        <v>0</v>
      </c>
      <c r="N31" s="250" t="str">
        <f t="shared" si="4"/>
        <v>0</v>
      </c>
      <c r="O31" s="251"/>
      <c r="P31" s="81"/>
      <c r="R31" s="152">
        <f t="shared" si="5"/>
        <v>90</v>
      </c>
      <c r="S31" s="68" t="e">
        <f t="shared" si="6"/>
        <v>#VALUE!</v>
      </c>
      <c r="T31" s="68" t="e">
        <f t="shared" si="7"/>
        <v>#VALUE!</v>
      </c>
      <c r="U31" s="95">
        <v>24</v>
      </c>
      <c r="V31" s="153" t="e">
        <f t="shared" si="0"/>
        <v>#VALUE!</v>
      </c>
    </row>
    <row r="32" spans="1:23" ht="50.25" hidden="1" customHeight="1" x14ac:dyDescent="0.3">
      <c r="A32" s="17" t="str">
        <f>CDT!B30</f>
        <v>Artéméther injectable 40 mg</v>
      </c>
      <c r="B32" s="79"/>
      <c r="C32" s="110"/>
      <c r="D32" s="121" t="str">
        <f t="shared" si="1"/>
        <v/>
      </c>
      <c r="E32" s="119"/>
      <c r="F32" s="79"/>
      <c r="G32" s="79"/>
      <c r="H32" s="79"/>
      <c r="I32" s="79"/>
      <c r="J32" s="79"/>
      <c r="K32" s="110"/>
      <c r="L32" s="431" t="str">
        <f t="shared" si="2"/>
        <v>0</v>
      </c>
      <c r="M32" s="428" t="str">
        <f t="shared" si="3"/>
        <v>0</v>
      </c>
      <c r="N32" s="250" t="str">
        <f t="shared" si="4"/>
        <v>0</v>
      </c>
      <c r="O32" s="251"/>
      <c r="P32" s="79"/>
      <c r="R32" s="152">
        <f t="shared" si="5"/>
        <v>90</v>
      </c>
      <c r="S32" s="68" t="e">
        <f t="shared" si="6"/>
        <v>#VALUE!</v>
      </c>
      <c r="T32" s="68" t="e">
        <f t="shared" si="7"/>
        <v>#VALUE!</v>
      </c>
      <c r="U32" s="95">
        <v>1</v>
      </c>
      <c r="V32" s="153" t="e">
        <f t="shared" si="0"/>
        <v>#VALUE!</v>
      </c>
    </row>
    <row r="33" spans="1:22" ht="50.25" hidden="1" customHeight="1" x14ac:dyDescent="0.3">
      <c r="A33" s="17" t="str">
        <f>CDT!B31</f>
        <v>Artéméther injectable 80 mg</v>
      </c>
      <c r="B33" s="79"/>
      <c r="C33" s="110"/>
      <c r="D33" s="121" t="str">
        <f t="shared" si="1"/>
        <v/>
      </c>
      <c r="E33" s="119"/>
      <c r="F33" s="79"/>
      <c r="G33" s="79"/>
      <c r="H33" s="79"/>
      <c r="I33" s="79"/>
      <c r="J33" s="79"/>
      <c r="K33" s="110"/>
      <c r="L33" s="431" t="str">
        <f t="shared" si="2"/>
        <v>0</v>
      </c>
      <c r="M33" s="428" t="str">
        <f t="shared" si="3"/>
        <v>0</v>
      </c>
      <c r="N33" s="250" t="str">
        <f t="shared" si="4"/>
        <v>0</v>
      </c>
      <c r="O33" s="251"/>
      <c r="P33" s="79"/>
      <c r="R33" s="152">
        <f t="shared" si="5"/>
        <v>90</v>
      </c>
      <c r="S33" s="68" t="e">
        <f t="shared" si="6"/>
        <v>#VALUE!</v>
      </c>
      <c r="T33" s="68" t="e">
        <f t="shared" si="7"/>
        <v>#VALUE!</v>
      </c>
      <c r="U33" s="95">
        <v>1</v>
      </c>
      <c r="V33" s="153" t="e">
        <f t="shared" si="0"/>
        <v>#VALUE!</v>
      </c>
    </row>
    <row r="34" spans="1:22" ht="50.25" hidden="1" customHeight="1" x14ac:dyDescent="0.3">
      <c r="A34" s="17" t="str">
        <f>CDT!B32</f>
        <v>Artésunate injectable 60 mg</v>
      </c>
      <c r="B34" s="79"/>
      <c r="C34" s="110"/>
      <c r="D34" s="121" t="str">
        <f t="shared" si="1"/>
        <v/>
      </c>
      <c r="E34" s="119"/>
      <c r="F34" s="79"/>
      <c r="G34" s="79"/>
      <c r="H34" s="79"/>
      <c r="I34" s="79"/>
      <c r="J34" s="79"/>
      <c r="K34" s="110"/>
      <c r="L34" s="431" t="str">
        <f t="shared" si="2"/>
        <v>0</v>
      </c>
      <c r="M34" s="428" t="str">
        <f t="shared" si="3"/>
        <v>0</v>
      </c>
      <c r="N34" s="250" t="str">
        <f t="shared" si="4"/>
        <v>0</v>
      </c>
      <c r="O34" s="251"/>
      <c r="P34" s="79"/>
      <c r="R34" s="152">
        <f t="shared" si="5"/>
        <v>90</v>
      </c>
      <c r="S34" s="68" t="e">
        <f t="shared" si="6"/>
        <v>#VALUE!</v>
      </c>
      <c r="T34" s="68" t="e">
        <f t="shared" si="7"/>
        <v>#VALUE!</v>
      </c>
      <c r="U34" s="95">
        <v>1</v>
      </c>
      <c r="V34" s="153" t="e">
        <f t="shared" si="0"/>
        <v>#VALUE!</v>
      </c>
    </row>
    <row r="35" spans="1:22" ht="50.25" hidden="1" customHeight="1" x14ac:dyDescent="0.3">
      <c r="A35" s="17" t="str">
        <f>CDT!B33</f>
        <v xml:space="preserve"> Sulfadoxine Pyriméthamine:  (SP)</v>
      </c>
      <c r="B35" s="79"/>
      <c r="C35" s="110"/>
      <c r="D35" s="121" t="str">
        <f t="shared" si="1"/>
        <v/>
      </c>
      <c r="E35" s="119"/>
      <c r="F35" s="79"/>
      <c r="G35" s="79"/>
      <c r="H35" s="79"/>
      <c r="I35" s="79"/>
      <c r="J35" s="79"/>
      <c r="K35" s="110"/>
      <c r="L35" s="431" t="str">
        <f t="shared" si="2"/>
        <v>0</v>
      </c>
      <c r="M35" s="428" t="str">
        <f t="shared" si="3"/>
        <v>0</v>
      </c>
      <c r="N35" s="250" t="str">
        <f t="shared" si="4"/>
        <v>0</v>
      </c>
      <c r="O35" s="251"/>
      <c r="P35" s="79"/>
      <c r="R35" s="152">
        <f t="shared" si="5"/>
        <v>90</v>
      </c>
      <c r="S35" s="68" t="e">
        <f t="shared" si="6"/>
        <v>#VALUE!</v>
      </c>
      <c r="T35" s="68" t="e">
        <f t="shared" si="7"/>
        <v>#VALUE!</v>
      </c>
      <c r="U35" s="95">
        <v>3</v>
      </c>
      <c r="V35" s="153" t="e">
        <f t="shared" si="0"/>
        <v>#VALUE!</v>
      </c>
    </row>
    <row r="36" spans="1:22" ht="45.75" customHeight="1" thickBot="1" x14ac:dyDescent="0.35">
      <c r="A36" s="231" t="str">
        <f>CDT!B34</f>
        <v>Test de Diagnostic Rapide  : (TDR)</v>
      </c>
      <c r="B36" s="79"/>
      <c r="C36" s="110"/>
      <c r="D36" s="305" t="str">
        <f t="shared" si="1"/>
        <v/>
      </c>
      <c r="E36" s="119"/>
      <c r="F36" s="79"/>
      <c r="G36" s="79"/>
      <c r="H36" s="79"/>
      <c r="I36" s="79"/>
      <c r="J36" s="79"/>
      <c r="K36" s="110"/>
      <c r="L36" s="431" t="str">
        <f t="shared" si="2"/>
        <v>0</v>
      </c>
      <c r="M36" s="428" t="str">
        <f t="shared" si="3"/>
        <v>0</v>
      </c>
      <c r="N36" s="250" t="str">
        <f t="shared" si="4"/>
        <v>0</v>
      </c>
      <c r="O36" s="251"/>
      <c r="P36" s="79"/>
      <c r="R36" s="152">
        <f t="shared" si="5"/>
        <v>90</v>
      </c>
      <c r="S36" s="68" t="e">
        <f t="shared" si="6"/>
        <v>#VALUE!</v>
      </c>
      <c r="T36" s="68" t="e">
        <f t="shared" si="7"/>
        <v>#VALUE!</v>
      </c>
      <c r="U36" s="95">
        <v>1</v>
      </c>
      <c r="V36" s="153" t="e">
        <f t="shared" si="0"/>
        <v>#VALUE!</v>
      </c>
    </row>
    <row r="37" spans="1:22" ht="34.5" hidden="1" customHeight="1" x14ac:dyDescent="0.3">
      <c r="A37" s="17" t="str">
        <f>CDT!B35</f>
        <v>Moustiquaire à Imprégnation Durable: (MID)</v>
      </c>
      <c r="B37" s="79"/>
      <c r="C37" s="110"/>
      <c r="D37" s="304">
        <f t="shared" ref="D37:D50" si="8">B37+C37</f>
        <v>0</v>
      </c>
      <c r="E37" s="119"/>
      <c r="F37" s="79"/>
      <c r="G37" s="79"/>
      <c r="H37" s="79"/>
      <c r="I37" s="79"/>
      <c r="J37" s="79"/>
      <c r="K37" s="110"/>
      <c r="L37" s="113">
        <f t="shared" ref="L37:L50" si="9">IF(J37=0,E37,((D37*90)/(90-J37)))</f>
        <v>0</v>
      </c>
      <c r="M37" s="55">
        <f t="shared" ref="M37:M50" si="10">(E37/R37)*30</f>
        <v>0</v>
      </c>
      <c r="N37" s="114">
        <f t="shared" ref="N37:N49" si="11">IF(J37=0,((E37+L37)-K37),((L37*2)-K37))</f>
        <v>0</v>
      </c>
      <c r="O37" s="111" t="str">
        <f t="shared" ref="O37:O50" si="12">IF(N37=0,"0",N37)</f>
        <v>0</v>
      </c>
      <c r="P37" s="79"/>
      <c r="R37" s="152">
        <f t="shared" si="5"/>
        <v>90</v>
      </c>
      <c r="S37" s="68">
        <f t="shared" si="6"/>
        <v>0</v>
      </c>
      <c r="T37" s="68">
        <f t="shared" si="7"/>
        <v>0</v>
      </c>
      <c r="U37" s="95">
        <v>1</v>
      </c>
      <c r="V37" s="153" t="str">
        <f t="shared" si="0"/>
        <v/>
      </c>
    </row>
    <row r="38" spans="1:22" ht="34.5" hidden="1" customHeight="1" x14ac:dyDescent="0.3">
      <c r="A38" s="17" t="str">
        <f>CDT!B40</f>
        <v>Artésunate Amodiaquine: (ASAQ) : 3 cp (25/67,5 mg)</v>
      </c>
      <c r="B38" s="79"/>
      <c r="C38" s="110"/>
      <c r="D38" s="121">
        <f t="shared" si="8"/>
        <v>0</v>
      </c>
      <c r="E38" s="119"/>
      <c r="F38" s="79"/>
      <c r="G38" s="79"/>
      <c r="H38" s="79"/>
      <c r="I38" s="79"/>
      <c r="J38" s="79"/>
      <c r="K38" s="110"/>
      <c r="L38" s="113">
        <f t="shared" si="9"/>
        <v>0</v>
      </c>
      <c r="M38" s="55">
        <f t="shared" si="10"/>
        <v>0</v>
      </c>
      <c r="N38" s="114">
        <f t="shared" si="11"/>
        <v>0</v>
      </c>
      <c r="O38" s="111" t="str">
        <f t="shared" si="12"/>
        <v>0</v>
      </c>
      <c r="P38" s="79"/>
      <c r="R38" s="152">
        <f t="shared" si="5"/>
        <v>90</v>
      </c>
      <c r="S38" s="68">
        <f t="shared" si="6"/>
        <v>0</v>
      </c>
      <c r="T38" s="68">
        <f t="shared" si="7"/>
        <v>0</v>
      </c>
      <c r="U38" s="95">
        <v>3</v>
      </c>
      <c r="V38" s="153" t="str">
        <f t="shared" si="0"/>
        <v/>
      </c>
    </row>
    <row r="39" spans="1:22" ht="34.5" hidden="1" customHeight="1" x14ac:dyDescent="0.3">
      <c r="A39" s="17" t="str">
        <f>CDT!B41</f>
        <v>Artésunate Amodiaquine: (ASAQ) 3 cp (50/135 mg)</v>
      </c>
      <c r="B39" s="79"/>
      <c r="C39" s="110"/>
      <c r="D39" s="121">
        <f t="shared" si="8"/>
        <v>0</v>
      </c>
      <c r="E39" s="119"/>
      <c r="F39" s="79"/>
      <c r="G39" s="79"/>
      <c r="H39" s="79"/>
      <c r="I39" s="79"/>
      <c r="J39" s="79"/>
      <c r="K39" s="110"/>
      <c r="L39" s="113">
        <f t="shared" si="9"/>
        <v>0</v>
      </c>
      <c r="M39" s="55">
        <f t="shared" si="10"/>
        <v>0</v>
      </c>
      <c r="N39" s="114">
        <f t="shared" si="11"/>
        <v>0</v>
      </c>
      <c r="O39" s="111" t="str">
        <f t="shared" si="12"/>
        <v>0</v>
      </c>
      <c r="P39" s="79"/>
      <c r="R39" s="152">
        <f t="shared" si="5"/>
        <v>90</v>
      </c>
      <c r="S39" s="68">
        <f t="shared" si="6"/>
        <v>0</v>
      </c>
      <c r="T39" s="68">
        <f t="shared" si="7"/>
        <v>0</v>
      </c>
      <c r="U39" s="95">
        <v>3</v>
      </c>
      <c r="V39" s="153" t="str">
        <f t="shared" si="0"/>
        <v/>
      </c>
    </row>
    <row r="40" spans="1:22" ht="34.5" hidden="1" customHeight="1" x14ac:dyDescent="0.3">
      <c r="A40" s="17" t="str">
        <f>CDT!B42</f>
        <v>Artésunate Amodiaquine: (ASAQ) 3 cp (100/270 mg)</v>
      </c>
      <c r="B40" s="79"/>
      <c r="C40" s="110"/>
      <c r="D40" s="121">
        <f t="shared" si="8"/>
        <v>0</v>
      </c>
      <c r="E40" s="119"/>
      <c r="F40" s="79"/>
      <c r="G40" s="79"/>
      <c r="H40" s="79"/>
      <c r="I40" s="79"/>
      <c r="J40" s="79"/>
      <c r="K40" s="110"/>
      <c r="L40" s="113">
        <f t="shared" si="9"/>
        <v>0</v>
      </c>
      <c r="M40" s="55">
        <f t="shared" si="10"/>
        <v>0</v>
      </c>
      <c r="N40" s="114">
        <f t="shared" si="11"/>
        <v>0</v>
      </c>
      <c r="O40" s="111" t="str">
        <f t="shared" si="12"/>
        <v>0</v>
      </c>
      <c r="P40" s="79"/>
      <c r="R40" s="152">
        <f t="shared" si="5"/>
        <v>90</v>
      </c>
      <c r="S40" s="68">
        <f t="shared" si="6"/>
        <v>0</v>
      </c>
      <c r="T40" s="68">
        <f t="shared" si="7"/>
        <v>0</v>
      </c>
      <c r="U40" s="95">
        <v>3</v>
      </c>
      <c r="V40" s="153" t="str">
        <f t="shared" si="0"/>
        <v/>
      </c>
    </row>
    <row r="41" spans="1:22" ht="34.5" hidden="1" customHeight="1" x14ac:dyDescent="0.3">
      <c r="A41" s="17" t="str">
        <f>CDT!B43</f>
        <v>Artésunate Amodiaquine: (ASAQ) 6 cp (100/270 mg)</v>
      </c>
      <c r="B41" s="79"/>
      <c r="C41" s="110"/>
      <c r="D41" s="121">
        <f t="shared" si="8"/>
        <v>0</v>
      </c>
      <c r="E41" s="119"/>
      <c r="F41" s="79"/>
      <c r="G41" s="79"/>
      <c r="H41" s="79"/>
      <c r="I41" s="79"/>
      <c r="J41" s="79"/>
      <c r="K41" s="110"/>
      <c r="L41" s="113">
        <f t="shared" si="9"/>
        <v>0</v>
      </c>
      <c r="M41" s="55">
        <f t="shared" si="10"/>
        <v>0</v>
      </c>
      <c r="N41" s="114">
        <f t="shared" si="11"/>
        <v>0</v>
      </c>
      <c r="O41" s="111" t="str">
        <f t="shared" si="12"/>
        <v>0</v>
      </c>
      <c r="P41" s="79"/>
      <c r="R41" s="152">
        <f t="shared" si="5"/>
        <v>90</v>
      </c>
      <c r="S41" s="68">
        <f t="shared" si="6"/>
        <v>0</v>
      </c>
      <c r="T41" s="68">
        <f t="shared" si="7"/>
        <v>0</v>
      </c>
      <c r="U41" s="95">
        <v>3</v>
      </c>
      <c r="V41" s="153" t="str">
        <f t="shared" si="0"/>
        <v/>
      </c>
    </row>
    <row r="42" spans="1:22" ht="34.5" hidden="1" customHeight="1" x14ac:dyDescent="0.3">
      <c r="A42" s="17" t="str">
        <f>CDT!B36</f>
        <v>Dihydroartéminisine Pipéraquine– Plaq / 3 comp 
( DHA-PPQ)  20/160 mg</v>
      </c>
      <c r="B42" s="79"/>
      <c r="C42" s="110"/>
      <c r="D42" s="121">
        <f t="shared" si="8"/>
        <v>0</v>
      </c>
      <c r="E42" s="119"/>
      <c r="F42" s="79"/>
      <c r="G42" s="79"/>
      <c r="H42" s="79"/>
      <c r="I42" s="79"/>
      <c r="J42" s="79"/>
      <c r="K42" s="110"/>
      <c r="L42" s="113">
        <f t="shared" si="9"/>
        <v>0</v>
      </c>
      <c r="M42" s="55">
        <f t="shared" si="10"/>
        <v>0</v>
      </c>
      <c r="N42" s="114">
        <f t="shared" si="11"/>
        <v>0</v>
      </c>
      <c r="O42" s="111" t="str">
        <f t="shared" si="12"/>
        <v>0</v>
      </c>
      <c r="P42" s="79"/>
      <c r="R42" s="152">
        <f t="shared" si="5"/>
        <v>90</v>
      </c>
      <c r="S42" s="68">
        <f t="shared" si="6"/>
        <v>0</v>
      </c>
      <c r="T42" s="68">
        <f t="shared" si="7"/>
        <v>0</v>
      </c>
      <c r="U42" s="95">
        <v>1</v>
      </c>
      <c r="V42" s="153" t="str">
        <f t="shared" si="0"/>
        <v/>
      </c>
    </row>
    <row r="43" spans="1:22" ht="34.5" hidden="1" customHeight="1" x14ac:dyDescent="0.3">
      <c r="A43" s="17" t="str">
        <f>CDT!B37</f>
        <v>Dihydroartéminisine Pipéraquine– Plaq / 3 comp 
( DHA-PPQ)  40/320 mg</v>
      </c>
      <c r="B43" s="79"/>
      <c r="C43" s="110"/>
      <c r="D43" s="121">
        <f t="shared" si="8"/>
        <v>0</v>
      </c>
      <c r="E43" s="119"/>
      <c r="F43" s="79"/>
      <c r="G43" s="79"/>
      <c r="H43" s="79"/>
      <c r="I43" s="79"/>
      <c r="J43" s="79"/>
      <c r="K43" s="110"/>
      <c r="L43" s="113">
        <f t="shared" si="9"/>
        <v>0</v>
      </c>
      <c r="M43" s="55">
        <f t="shared" si="10"/>
        <v>0</v>
      </c>
      <c r="N43" s="114">
        <f t="shared" si="11"/>
        <v>0</v>
      </c>
      <c r="O43" s="111" t="str">
        <f t="shared" si="12"/>
        <v>0</v>
      </c>
      <c r="P43" s="79"/>
      <c r="R43" s="152">
        <f t="shared" si="5"/>
        <v>90</v>
      </c>
      <c r="S43" s="68">
        <f t="shared" si="6"/>
        <v>0</v>
      </c>
      <c r="T43" s="68">
        <f t="shared" si="7"/>
        <v>0</v>
      </c>
      <c r="U43" s="95">
        <v>1</v>
      </c>
      <c r="V43" s="153" t="str">
        <f t="shared" si="0"/>
        <v/>
      </c>
    </row>
    <row r="44" spans="1:22" ht="34.5" hidden="1" customHeight="1" x14ac:dyDescent="0.3">
      <c r="A44" s="17" t="str">
        <f>CDT!B38</f>
        <v>Dihydroartéminisine Pipéraquine– Plaq / 6 comp 
( DHA-PPQ)  40/320 mg</v>
      </c>
      <c r="B44" s="79"/>
      <c r="C44" s="110"/>
      <c r="D44" s="121">
        <f t="shared" si="8"/>
        <v>0</v>
      </c>
      <c r="E44" s="119"/>
      <c r="F44" s="79"/>
      <c r="G44" s="79"/>
      <c r="H44" s="79"/>
      <c r="I44" s="79"/>
      <c r="J44" s="79"/>
      <c r="K44" s="110"/>
      <c r="L44" s="113">
        <f t="shared" si="9"/>
        <v>0</v>
      </c>
      <c r="M44" s="55">
        <f t="shared" si="10"/>
        <v>0</v>
      </c>
      <c r="N44" s="114">
        <f t="shared" si="11"/>
        <v>0</v>
      </c>
      <c r="O44" s="111" t="str">
        <f t="shared" si="12"/>
        <v>0</v>
      </c>
      <c r="P44" s="79"/>
      <c r="R44" s="152">
        <f t="shared" si="5"/>
        <v>90</v>
      </c>
      <c r="S44" s="68">
        <f t="shared" si="6"/>
        <v>0</v>
      </c>
      <c r="T44" s="68">
        <f t="shared" si="7"/>
        <v>0</v>
      </c>
      <c r="U44" s="95">
        <v>1</v>
      </c>
      <c r="V44" s="153" t="str">
        <f t="shared" si="0"/>
        <v/>
      </c>
    </row>
    <row r="45" spans="1:22" ht="34.5" hidden="1" customHeight="1" x14ac:dyDescent="0.3">
      <c r="A45" s="17" t="str">
        <f>CDT!B44</f>
        <v>Artésunate - Méfloquine (AS-MF)</v>
      </c>
      <c r="B45" s="79"/>
      <c r="C45" s="110"/>
      <c r="D45" s="121">
        <f t="shared" si="8"/>
        <v>0</v>
      </c>
      <c r="E45" s="119"/>
      <c r="F45" s="79"/>
      <c r="G45" s="79"/>
      <c r="H45" s="79"/>
      <c r="I45" s="79"/>
      <c r="J45" s="79"/>
      <c r="K45" s="110"/>
      <c r="L45" s="113">
        <f t="shared" si="9"/>
        <v>0</v>
      </c>
      <c r="M45" s="55">
        <f t="shared" si="10"/>
        <v>0</v>
      </c>
      <c r="N45" s="114">
        <f t="shared" si="11"/>
        <v>0</v>
      </c>
      <c r="O45" s="111" t="str">
        <f t="shared" si="12"/>
        <v>0</v>
      </c>
      <c r="P45" s="79"/>
      <c r="R45" s="152">
        <f t="shared" si="5"/>
        <v>90</v>
      </c>
      <c r="S45" s="68">
        <f t="shared" si="6"/>
        <v>0</v>
      </c>
      <c r="T45" s="68">
        <f t="shared" si="7"/>
        <v>0</v>
      </c>
      <c r="U45" s="95">
        <v>1</v>
      </c>
      <c r="V45" s="153" t="str">
        <f t="shared" si="0"/>
        <v/>
      </c>
    </row>
    <row r="46" spans="1:22" ht="34.5" hidden="1" customHeight="1" x14ac:dyDescent="0.3">
      <c r="A46" s="17" t="str">
        <f>CDT!B45</f>
        <v>Quinine comprimé 300mg</v>
      </c>
      <c r="B46" s="79"/>
      <c r="C46" s="110"/>
      <c r="D46" s="121">
        <f t="shared" si="8"/>
        <v>0</v>
      </c>
      <c r="E46" s="119"/>
      <c r="F46" s="79"/>
      <c r="G46" s="79"/>
      <c r="H46" s="79"/>
      <c r="I46" s="79"/>
      <c r="J46" s="79"/>
      <c r="K46" s="110"/>
      <c r="L46" s="113">
        <f t="shared" si="9"/>
        <v>0</v>
      </c>
      <c r="M46" s="55">
        <f t="shared" si="10"/>
        <v>0</v>
      </c>
      <c r="N46" s="114">
        <f t="shared" si="11"/>
        <v>0</v>
      </c>
      <c r="O46" s="111" t="str">
        <f t="shared" si="12"/>
        <v>0</v>
      </c>
      <c r="P46" s="79"/>
      <c r="R46" s="152">
        <f t="shared" si="5"/>
        <v>90</v>
      </c>
      <c r="S46" s="68">
        <f t="shared" si="6"/>
        <v>0</v>
      </c>
      <c r="T46" s="68">
        <f t="shared" si="7"/>
        <v>0</v>
      </c>
      <c r="U46" s="95">
        <v>1</v>
      </c>
      <c r="V46" s="153" t="str">
        <f t="shared" si="0"/>
        <v/>
      </c>
    </row>
    <row r="47" spans="1:22" ht="34.5" hidden="1" customHeight="1" x14ac:dyDescent="0.3">
      <c r="A47" s="17" t="str">
        <f>CDT!B46</f>
        <v>Quinine injectable 300 mg</v>
      </c>
      <c r="B47" s="79"/>
      <c r="C47" s="110"/>
      <c r="D47" s="121">
        <f t="shared" si="8"/>
        <v>0</v>
      </c>
      <c r="E47" s="119"/>
      <c r="F47" s="79"/>
      <c r="G47" s="79"/>
      <c r="H47" s="79"/>
      <c r="I47" s="79"/>
      <c r="J47" s="79"/>
      <c r="K47" s="110"/>
      <c r="L47" s="113">
        <f t="shared" si="9"/>
        <v>0</v>
      </c>
      <c r="M47" s="55">
        <f t="shared" si="10"/>
        <v>0</v>
      </c>
      <c r="N47" s="114">
        <f t="shared" si="11"/>
        <v>0</v>
      </c>
      <c r="O47" s="111" t="str">
        <f t="shared" si="12"/>
        <v>0</v>
      </c>
      <c r="P47" s="79"/>
      <c r="R47" s="152">
        <f t="shared" si="5"/>
        <v>90</v>
      </c>
      <c r="S47" s="68">
        <f t="shared" si="6"/>
        <v>0</v>
      </c>
      <c r="T47" s="68">
        <f t="shared" si="7"/>
        <v>0</v>
      </c>
      <c r="U47" s="95">
        <v>1</v>
      </c>
      <c r="V47" s="153" t="str">
        <f t="shared" si="0"/>
        <v/>
      </c>
    </row>
    <row r="48" spans="1:22" ht="34.5" hidden="1" customHeight="1" x14ac:dyDescent="0.3">
      <c r="A48" s="17" t="str">
        <f>CDT!B47</f>
        <v>Quinine injectable 600 mg</v>
      </c>
      <c r="B48" s="79"/>
      <c r="C48" s="110"/>
      <c r="D48" s="121">
        <f t="shared" si="8"/>
        <v>0</v>
      </c>
      <c r="E48" s="119"/>
      <c r="F48" s="79"/>
      <c r="G48" s="79"/>
      <c r="H48" s="79"/>
      <c r="I48" s="79"/>
      <c r="J48" s="79"/>
      <c r="K48" s="110"/>
      <c r="L48" s="113">
        <f t="shared" si="9"/>
        <v>0</v>
      </c>
      <c r="M48" s="55">
        <f t="shared" si="10"/>
        <v>0</v>
      </c>
      <c r="N48" s="114">
        <f t="shared" si="11"/>
        <v>0</v>
      </c>
      <c r="O48" s="111" t="str">
        <f t="shared" si="12"/>
        <v>0</v>
      </c>
      <c r="P48" s="79"/>
      <c r="R48" s="152">
        <f t="shared" si="5"/>
        <v>90</v>
      </c>
      <c r="S48" s="68">
        <f t="shared" si="6"/>
        <v>0</v>
      </c>
      <c r="T48" s="68">
        <f t="shared" si="7"/>
        <v>0</v>
      </c>
      <c r="U48" s="95">
        <v>1</v>
      </c>
      <c r="V48" s="153" t="str">
        <f t="shared" si="0"/>
        <v/>
      </c>
    </row>
    <row r="49" spans="1:22" ht="34.5" hidden="1" customHeight="1" x14ac:dyDescent="0.3">
      <c r="A49" s="17" t="str">
        <f>CDT!B48</f>
        <v>Quinine injectable 600 mg</v>
      </c>
      <c r="B49" s="79"/>
      <c r="C49" s="110"/>
      <c r="D49" s="121">
        <f t="shared" si="8"/>
        <v>0</v>
      </c>
      <c r="E49" s="119"/>
      <c r="F49" s="79"/>
      <c r="G49" s="79"/>
      <c r="H49" s="79"/>
      <c r="I49" s="79"/>
      <c r="J49" s="79"/>
      <c r="K49" s="110"/>
      <c r="L49" s="113">
        <f t="shared" si="9"/>
        <v>0</v>
      </c>
      <c r="M49" s="55">
        <f t="shared" si="10"/>
        <v>0</v>
      </c>
      <c r="N49" s="114">
        <f t="shared" si="11"/>
        <v>0</v>
      </c>
      <c r="O49" s="111" t="str">
        <f t="shared" si="12"/>
        <v>0</v>
      </c>
      <c r="P49" s="79"/>
      <c r="R49" s="152">
        <f t="shared" si="5"/>
        <v>90</v>
      </c>
      <c r="S49" s="68">
        <f t="shared" si="6"/>
        <v>0</v>
      </c>
      <c r="T49" s="68">
        <f t="shared" si="7"/>
        <v>0</v>
      </c>
      <c r="U49" s="95">
        <v>1</v>
      </c>
      <c r="V49" s="153" t="str">
        <f t="shared" si="0"/>
        <v/>
      </c>
    </row>
    <row r="50" spans="1:22" ht="34.5" hidden="1" customHeight="1" thickBot="1" x14ac:dyDescent="0.35">
      <c r="A50" s="17" t="str">
        <f>CDT!B49</f>
        <v>Artéméther injectable 100 mg</v>
      </c>
      <c r="B50" s="79"/>
      <c r="C50" s="110"/>
      <c r="D50" s="122">
        <f t="shared" si="8"/>
        <v>0</v>
      </c>
      <c r="E50" s="119"/>
      <c r="F50" s="79"/>
      <c r="G50" s="79"/>
      <c r="H50" s="79"/>
      <c r="I50" s="79"/>
      <c r="J50" s="79"/>
      <c r="K50" s="110"/>
      <c r="L50" s="115">
        <f t="shared" si="9"/>
        <v>0</v>
      </c>
      <c r="M50" s="130">
        <f t="shared" si="10"/>
        <v>0</v>
      </c>
      <c r="N50" s="116">
        <f>IF(J50=0,((E50+L50)-K50),((L50*2)-K50))</f>
        <v>0</v>
      </c>
      <c r="O50" s="111" t="str">
        <f t="shared" si="12"/>
        <v>0</v>
      </c>
      <c r="P50" s="79"/>
      <c r="R50" s="152">
        <f t="shared" si="5"/>
        <v>90</v>
      </c>
      <c r="S50" s="68">
        <f>D50-(E50+G50+I50+H50)</f>
        <v>0</v>
      </c>
      <c r="T50" s="68">
        <f t="shared" si="7"/>
        <v>0</v>
      </c>
      <c r="U50" s="95">
        <v>1</v>
      </c>
      <c r="V50" s="153" t="str">
        <f t="shared" si="0"/>
        <v/>
      </c>
    </row>
    <row r="51" spans="1:22" ht="34.5" hidden="1" customHeight="1" x14ac:dyDescent="0.3">
      <c r="A51" s="17"/>
      <c r="B51" s="79"/>
      <c r="C51" s="79"/>
      <c r="D51" s="56"/>
      <c r="E51" s="79"/>
      <c r="F51" s="79"/>
      <c r="G51" s="79"/>
      <c r="H51" s="79"/>
      <c r="I51" s="79"/>
      <c r="J51" s="79"/>
      <c r="K51" s="79"/>
      <c r="L51" s="57"/>
      <c r="M51" s="57"/>
      <c r="N51" s="58"/>
      <c r="O51" s="80"/>
      <c r="P51" s="79"/>
      <c r="R51" s="152"/>
      <c r="S51" s="68"/>
      <c r="T51" s="68"/>
      <c r="U51" s="95"/>
      <c r="V51" s="153" t="str">
        <f t="shared" si="0"/>
        <v/>
      </c>
    </row>
    <row r="52" spans="1:22" ht="34.5" hidden="1" customHeight="1" x14ac:dyDescent="0.3">
      <c r="A52" s="17"/>
      <c r="B52" s="79"/>
      <c r="C52" s="79"/>
      <c r="D52" s="53"/>
      <c r="E52" s="79"/>
      <c r="F52" s="79"/>
      <c r="G52" s="79"/>
      <c r="H52" s="79"/>
      <c r="I52" s="79"/>
      <c r="J52" s="79"/>
      <c r="K52" s="79"/>
      <c r="L52" s="54"/>
      <c r="M52" s="54"/>
      <c r="N52" s="55"/>
      <c r="O52" s="80"/>
      <c r="P52" s="79"/>
      <c r="R52" s="152"/>
      <c r="S52" s="68"/>
      <c r="T52" s="68"/>
      <c r="U52" s="95"/>
      <c r="V52" s="153" t="str">
        <f t="shared" si="0"/>
        <v/>
      </c>
    </row>
    <row r="53" spans="1:22" s="235" customFormat="1" ht="16.5" customHeight="1" x14ac:dyDescent="0.35">
      <c r="A53" s="494" t="s">
        <v>290</v>
      </c>
      <c r="B53" s="494"/>
      <c r="C53" s="494"/>
      <c r="D53" s="494"/>
      <c r="E53" s="232"/>
      <c r="F53" s="232"/>
      <c r="G53" s="233" t="s">
        <v>298</v>
      </c>
      <c r="H53" s="233"/>
      <c r="I53" s="232"/>
      <c r="J53" s="234"/>
      <c r="K53" s="232"/>
      <c r="L53" s="232"/>
      <c r="M53" s="232"/>
      <c r="N53" s="232"/>
      <c r="O53" s="232"/>
      <c r="Q53" s="236"/>
      <c r="R53" s="237"/>
      <c r="S53" s="238"/>
      <c r="T53" s="238"/>
      <c r="U53" s="239"/>
      <c r="V53" s="240"/>
    </row>
    <row r="54" spans="1:22" ht="34.5" customHeight="1" x14ac:dyDescent="0.3">
      <c r="A54" s="18"/>
      <c r="B54" s="18"/>
      <c r="C54" s="18"/>
      <c r="D54" s="18"/>
      <c r="E54" s="18"/>
      <c r="F54" s="18"/>
      <c r="G54" s="18"/>
      <c r="H54" s="18"/>
      <c r="I54" s="18"/>
      <c r="J54" s="18"/>
      <c r="K54" s="18"/>
      <c r="L54" s="18"/>
      <c r="M54" s="18"/>
      <c r="N54" s="18"/>
      <c r="O54" s="18"/>
      <c r="R54" s="154"/>
      <c r="S54" s="69"/>
      <c r="T54" s="69"/>
      <c r="U54" s="70"/>
      <c r="V54" s="155"/>
    </row>
    <row r="55" spans="1:22" ht="35.25" customHeight="1" x14ac:dyDescent="0.3">
      <c r="B55" s="18"/>
      <c r="C55" s="18"/>
      <c r="D55" s="18"/>
      <c r="E55" s="18"/>
      <c r="F55" s="18"/>
      <c r="I55" s="18"/>
      <c r="J55" s="18"/>
      <c r="K55" s="18"/>
      <c r="L55" s="18"/>
      <c r="M55" s="18"/>
      <c r="N55" s="18"/>
      <c r="O55" s="18"/>
      <c r="R55" s="154"/>
      <c r="S55" s="69"/>
      <c r="T55" s="69"/>
      <c r="U55" s="70"/>
      <c r="V55" s="155"/>
    </row>
    <row r="56" spans="1:22" s="235" customFormat="1" ht="16.5" customHeight="1" x14ac:dyDescent="0.35">
      <c r="A56" s="494" t="s">
        <v>289</v>
      </c>
      <c r="B56" s="494"/>
      <c r="C56" s="494"/>
      <c r="D56" s="494"/>
      <c r="E56" s="232"/>
      <c r="F56" s="232"/>
      <c r="G56" s="561" t="s">
        <v>299</v>
      </c>
      <c r="H56" s="561"/>
      <c r="I56" s="561"/>
      <c r="J56" s="561"/>
      <c r="K56" s="561"/>
      <c r="L56" s="561"/>
      <c r="M56" s="561"/>
      <c r="N56" s="561"/>
      <c r="O56" s="561"/>
      <c r="Q56" s="236"/>
      <c r="R56" s="237"/>
      <c r="S56" s="238"/>
      <c r="T56" s="238"/>
      <c r="U56" s="239"/>
      <c r="V56" s="240"/>
    </row>
  </sheetData>
  <mergeCells count="26">
    <mergeCell ref="A56:D56"/>
    <mergeCell ref="G56:O56"/>
    <mergeCell ref="A23:C23"/>
    <mergeCell ref="D23:F23"/>
    <mergeCell ref="I23:N23"/>
    <mergeCell ref="O23:P23"/>
    <mergeCell ref="A26:A27"/>
    <mergeCell ref="A53:D53"/>
    <mergeCell ref="A19:C19"/>
    <mergeCell ref="D19:N19"/>
    <mergeCell ref="R19:V19"/>
    <mergeCell ref="A21:C21"/>
    <mergeCell ref="D21:H21"/>
    <mergeCell ref="O21:P21"/>
    <mergeCell ref="L17:P17"/>
    <mergeCell ref="A1:B1"/>
    <mergeCell ref="A3:B3"/>
    <mergeCell ref="A4:B4"/>
    <mergeCell ref="A11:O11"/>
    <mergeCell ref="B13:C13"/>
    <mergeCell ref="E13:J13"/>
    <mergeCell ref="B15:C15"/>
    <mergeCell ref="D15:F15"/>
    <mergeCell ref="G15:I15"/>
    <mergeCell ref="B17:E17"/>
    <mergeCell ref="G17:K17"/>
  </mergeCells>
  <conditionalFormatting sqref="T28">
    <cfRule type="cellIs" dxfId="1521" priority="23" operator="greaterThan">
      <formula>0</formula>
    </cfRule>
    <cfRule type="cellIs" dxfId="1520" priority="24" operator="greaterThan">
      <formula>0</formula>
    </cfRule>
    <cfRule type="cellIs" dxfId="1519" priority="25" operator="lessThan">
      <formula>0</formula>
    </cfRule>
    <cfRule type="cellIs" dxfId="1518" priority="26" operator="notEqual">
      <formula>0</formula>
    </cfRule>
  </conditionalFormatting>
  <conditionalFormatting sqref="T29:T31">
    <cfRule type="cellIs" dxfId="1517" priority="19" operator="greaterThan">
      <formula>0</formula>
    </cfRule>
    <cfRule type="cellIs" dxfId="1516" priority="20" operator="greaterThan">
      <formula>0</formula>
    </cfRule>
    <cfRule type="cellIs" dxfId="1515" priority="21" operator="lessThan">
      <formula>0</formula>
    </cfRule>
    <cfRule type="cellIs" dxfId="1514" priority="22" operator="notEqual">
      <formula>0</formula>
    </cfRule>
  </conditionalFormatting>
  <conditionalFormatting sqref="T32:T49">
    <cfRule type="cellIs" dxfId="1513" priority="15" operator="greaterThan">
      <formula>0</formula>
    </cfRule>
    <cfRule type="cellIs" dxfId="1512" priority="16" operator="greaterThan">
      <formula>0</formula>
    </cfRule>
    <cfRule type="cellIs" dxfId="1511" priority="17" operator="lessThan">
      <formula>0</formula>
    </cfRule>
    <cfRule type="cellIs" dxfId="1510" priority="18" operator="notEqual">
      <formula>0</formula>
    </cfRule>
  </conditionalFormatting>
  <conditionalFormatting sqref="T50:T52">
    <cfRule type="cellIs" dxfId="1509" priority="11" operator="greaterThan">
      <formula>0</formula>
    </cfRule>
    <cfRule type="cellIs" dxfId="1508" priority="12" operator="greaterThan">
      <formula>0</formula>
    </cfRule>
    <cfRule type="cellIs" dxfId="1507" priority="13" operator="lessThan">
      <formula>0</formula>
    </cfRule>
    <cfRule type="cellIs" dxfId="1506" priority="14" operator="notEqual">
      <formula>0</formula>
    </cfRule>
  </conditionalFormatting>
  <conditionalFormatting sqref="K28 K50:K52">
    <cfRule type="expression" dxfId="1505" priority="9">
      <formula>K28&lt;S28</formula>
    </cfRule>
    <cfRule type="expression" dxfId="1504" priority="10">
      <formula>K28&gt;S28</formula>
    </cfRule>
  </conditionalFormatting>
  <conditionalFormatting sqref="J28">
    <cfRule type="cellIs" dxfId="1503" priority="8" operator="greaterThan">
      <formula>90</formula>
    </cfRule>
  </conditionalFormatting>
  <conditionalFormatting sqref="J37:J49">
    <cfRule type="cellIs" dxfId="1502" priority="7" operator="greaterThan">
      <formula>90</formula>
    </cfRule>
  </conditionalFormatting>
  <conditionalFormatting sqref="J50:J52">
    <cfRule type="cellIs" dxfId="1501" priority="6" operator="greaterThan">
      <formula>90</formula>
    </cfRule>
  </conditionalFormatting>
  <conditionalFormatting sqref="K37:K49">
    <cfRule type="expression" dxfId="1500" priority="4">
      <formula>K37&lt;S37</formula>
    </cfRule>
    <cfRule type="expression" dxfId="1499" priority="5">
      <formula>K37&gt;S37</formula>
    </cfRule>
  </conditionalFormatting>
  <conditionalFormatting sqref="K29:K36">
    <cfRule type="expression" dxfId="1498" priority="2">
      <formula>K29&lt;S29</formula>
    </cfRule>
    <cfRule type="expression" dxfId="1497" priority="3">
      <formula>K29&gt;S29</formula>
    </cfRule>
  </conditionalFormatting>
  <conditionalFormatting sqref="J29:J36">
    <cfRule type="cellIs" dxfId="1496" priority="1" operator="greaterThan">
      <formula>90</formula>
    </cfRule>
  </conditionalFormatting>
  <dataValidations count="9">
    <dataValidation type="whole" allowBlank="1" showInputMessage="1" showErrorMessage="1" prompt="La quantité accordée par le point Focal ne peut être supérieure à la somme du CMMa et la quantité commandée pour le trimestre._x000a_Merci de revoir la quantité dans la colonne O._x000a_" sqref="O28:O36">
      <formula1>0</formula1>
      <formula2>+M28+N28</formula2>
    </dataValidation>
    <dataValidation type="whole" allowBlank="1" showInputMessage="1" showErrorMessage="1" prompt="SVP _x000a_Veuillez inscrire le nombre d'ACS dans l'air sanitaire._x000a_Merci" sqref="O23:P23">
      <formula1>0</formula1>
      <formula2>500</formula2>
    </dataValidation>
    <dataValidation type="list" allowBlank="1" showInputMessage="1" showErrorMessage="1" sqref="D23:F23">
      <formula1>typerapport2</formula1>
    </dataValidation>
    <dataValidation errorStyle="information" allowBlank="1" showInputMessage="1" showErrorMessage="1" error="Vérifiez SVP l'inventaire physique,_x000a__x000a_MERI" sqref="K28:K36"/>
    <dataValidation allowBlank="1" showInputMessage="1" showErrorMessage="1" prompt="SVP Saisissez le Nom du site et la date de dépôt de la commande en premier. Merci" sqref="B28:B36"/>
    <dataValidation type="date" errorStyle="warning" allowBlank="1" showInputMessage="1" showErrorMessage="1" promptTitle="Instruction" prompt="SVP Saisissez la date sous le format:_x000a_00/00/0000. exemple 15/09/2016,_x000a_Merci_x000a_" sqref="D21:H21">
      <formula1>42370</formula1>
      <formula2>44926</formula2>
    </dataValidation>
    <dataValidation errorStyle="information" allowBlank="1" showInputMessage="1" showErrorMessage="1" errorTitle="Instruction" error="Saisissez le Texte en MAJUSCULE_x000a_Exemple: CMS AGOE_x000a_Merci" promptTitle="Instruction" prompt="Saisissez le Texte en MAJUSCULE_x000a_Exemple: CMS AGOE_x000a_Merci" sqref="D19:N19"/>
    <dataValidation type="whole" allowBlank="1" showInputMessage="1" showErrorMessage="1" prompt="La valeur ne peut pas être supérieure à 89_x000a_Si tel est le cas déteminer la quantité à commander directement à la colonne M._x000a_merci" sqref="J28:J52">
      <formula1>0</formula1>
      <formula2>89</formula2>
    </dataValidation>
    <dataValidation type="whole" operator="lessThanOrEqual" allowBlank="1" showInputMessage="1" showErrorMessage="1" promptTitle="instruction" prompt="La valeur de la cellule ne peut pas être supérieure à la quantité Totale inscrite dans la colonne D._x000a_Merci de vérifier." sqref="E28:E52">
      <formula1>D28</formula1>
    </dataValidation>
  </dataValidations>
  <pageMargins left="0.21" right="0.23622047244094491" top="0.74803149606299213" bottom="0.74803149606299213" header="0.31496062992125984" footer="0.31496062992125984"/>
  <pageSetup paperSize="9" scale="40" orientation="landscape" r:id="rId1"/>
  <headerFooter alignWithMargins="0">
    <oddFooter>&amp;C&amp;"Arial,Gras"PNLS /IST, Avenue des Armées, -05 BP 424 Lomé –Togo ; Tel 22 20 94 39 Fax : 22 20 94 36    Site Web : www.pnls.tg</oddFooter>
  </headerFooter>
  <drawing r:id="rId2"/>
</worksheet>
</file>

<file path=xl/worksheets/sheet10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rgb="FF00B050"/>
  </sheetPr>
  <dimension ref="A1:AA54"/>
  <sheetViews>
    <sheetView showGridLines="0" view="pageBreakPreview" topLeftCell="A11" zoomScale="80" zoomScaleNormal="125" zoomScaleSheetLayoutView="80" workbookViewId="0">
      <pane xSplit="1" ySplit="15" topLeftCell="B26" activePane="bottomRight" state="frozen"/>
      <selection activeCell="A32" sqref="A32:XFD32"/>
      <selection pane="topRight" activeCell="A32" sqref="A32:XFD32"/>
      <selection pane="bottomLeft" activeCell="A32" sqref="A32:XFD32"/>
      <selection pane="bottomRight" activeCell="D19" sqref="D19:N19"/>
    </sheetView>
  </sheetViews>
  <sheetFormatPr baseColWidth="10" defaultColWidth="7.33203125" defaultRowHeight="13.8" x14ac:dyDescent="0.3"/>
  <cols>
    <col min="1" max="1" width="53.44140625" style="3" customWidth="1"/>
    <col min="2" max="10" width="8.109375" style="3" customWidth="1"/>
    <col min="11" max="11" width="9.88671875" style="3" customWidth="1"/>
    <col min="12" max="12" width="8.88671875" style="3" customWidth="1"/>
    <col min="13" max="13" width="8.44140625" style="3" customWidth="1"/>
    <col min="14" max="14" width="9.44140625" style="3" customWidth="1"/>
    <col min="15" max="15" width="9.5546875" style="39" customWidth="1"/>
    <col min="16" max="16" width="16.44140625" style="3" customWidth="1"/>
    <col min="17" max="17" width="2.109375" style="62" customWidth="1"/>
    <col min="18" max="18" width="7.33203125" style="306" hidden="1" customWidth="1"/>
    <col min="19" max="19" width="7.44140625" style="77" customWidth="1"/>
    <col min="20" max="20" width="10.5546875" style="77" customWidth="1"/>
    <col min="21" max="21" width="7.44140625" style="77" bestFit="1" customWidth="1"/>
    <col min="22" max="22" width="7.88671875" style="78" bestFit="1" customWidth="1"/>
    <col min="23" max="23" width="33.33203125" style="77" customWidth="1"/>
    <col min="24" max="16384" width="7.33203125" style="3"/>
  </cols>
  <sheetData>
    <row r="1" spans="1:23" ht="17.25" customHeight="1" x14ac:dyDescent="0.3">
      <c r="A1" s="549" t="s">
        <v>452</v>
      </c>
      <c r="B1" s="549"/>
      <c r="C1" s="2"/>
      <c r="D1" s="2"/>
      <c r="E1"/>
      <c r="F1"/>
      <c r="G1"/>
      <c r="H1"/>
      <c r="I1"/>
      <c r="J1"/>
      <c r="N1" s="4" t="s">
        <v>1</v>
      </c>
      <c r="O1" s="5"/>
      <c r="S1" s="69"/>
      <c r="T1" s="69"/>
      <c r="U1" s="69"/>
      <c r="V1" s="70"/>
      <c r="W1" s="69"/>
    </row>
    <row r="2" spans="1:23" ht="13.5" customHeight="1" x14ac:dyDescent="0.3">
      <c r="A2" s="1" t="s">
        <v>453</v>
      </c>
      <c r="B2" s="1"/>
      <c r="C2" s="2"/>
      <c r="D2" s="2"/>
      <c r="E2"/>
      <c r="F2"/>
      <c r="G2"/>
      <c r="H2"/>
      <c r="I2"/>
      <c r="J2"/>
      <c r="M2" s="4"/>
      <c r="N2" s="4" t="s">
        <v>3</v>
      </c>
      <c r="O2" s="5"/>
      <c r="S2" s="69"/>
      <c r="T2" s="69"/>
      <c r="U2" s="69"/>
      <c r="V2" s="70"/>
      <c r="W2" s="69"/>
    </row>
    <row r="3" spans="1:23" ht="15.6" x14ac:dyDescent="0.3">
      <c r="A3" s="549" t="s">
        <v>454</v>
      </c>
      <c r="B3" s="549"/>
      <c r="C3" s="2"/>
      <c r="D3" s="2"/>
      <c r="E3"/>
      <c r="F3"/>
      <c r="G3"/>
      <c r="H3"/>
      <c r="I3"/>
      <c r="J3"/>
      <c r="K3" s="5"/>
      <c r="L3" s="5"/>
      <c r="M3" s="5"/>
      <c r="N3" s="5"/>
      <c r="O3" s="5"/>
      <c r="S3" s="69"/>
      <c r="T3" s="69"/>
      <c r="U3" s="69"/>
      <c r="V3" s="70"/>
      <c r="W3" s="69"/>
    </row>
    <row r="4" spans="1:23" ht="33.6" customHeight="1" x14ac:dyDescent="0.3">
      <c r="A4" s="547" t="s">
        <v>455</v>
      </c>
      <c r="B4" s="548"/>
      <c r="C4" s="7"/>
      <c r="D4" s="7"/>
      <c r="E4" s="8"/>
      <c r="F4" s="8"/>
      <c r="G4" s="8"/>
      <c r="H4" s="8"/>
      <c r="I4" s="8"/>
      <c r="J4" s="8"/>
      <c r="K4" s="9"/>
      <c r="L4" s="9"/>
      <c r="M4" s="9"/>
      <c r="N4" s="9"/>
      <c r="O4" s="38"/>
      <c r="S4" s="69"/>
      <c r="T4" s="69"/>
      <c r="U4" s="69"/>
      <c r="V4" s="70"/>
      <c r="W4" s="69"/>
    </row>
    <row r="5" spans="1:23" x14ac:dyDescent="0.3">
      <c r="B5" s="9"/>
      <c r="C5" s="9"/>
      <c r="D5" s="9"/>
      <c r="E5" s="9"/>
      <c r="F5" s="9"/>
      <c r="G5" s="9"/>
      <c r="H5" s="9"/>
      <c r="I5" s="9"/>
      <c r="J5" s="9"/>
      <c r="K5" s="9"/>
      <c r="L5" s="9"/>
      <c r="M5" s="9"/>
      <c r="N5" s="9"/>
      <c r="O5" s="38"/>
      <c r="S5" s="69"/>
      <c r="T5" s="69"/>
      <c r="U5" s="69"/>
      <c r="V5" s="70"/>
      <c r="W5" s="69"/>
    </row>
    <row r="6" spans="1:23" ht="15.6" x14ac:dyDescent="0.3">
      <c r="A6" s="6" t="s">
        <v>232</v>
      </c>
      <c r="B6" s="9"/>
      <c r="C6" s="9"/>
      <c r="D6" s="9"/>
      <c r="E6" s="9"/>
      <c r="F6" s="9"/>
      <c r="G6" s="9"/>
      <c r="H6" s="9"/>
      <c r="I6" s="9"/>
      <c r="J6" s="9"/>
      <c r="K6" s="9"/>
      <c r="L6" s="9"/>
      <c r="M6" s="9"/>
      <c r="N6" s="9"/>
      <c r="O6" s="38"/>
      <c r="S6" s="69"/>
      <c r="T6" s="69"/>
      <c r="U6" s="69"/>
      <c r="V6" s="70"/>
      <c r="W6" s="69"/>
    </row>
    <row r="7" spans="1:23" x14ac:dyDescent="0.3">
      <c r="A7" s="10"/>
      <c r="B7" s="9"/>
      <c r="C7" s="9"/>
      <c r="D7" s="9"/>
      <c r="E7" s="9"/>
      <c r="F7" s="9"/>
      <c r="G7" s="9"/>
      <c r="H7" s="9"/>
      <c r="I7" s="9"/>
      <c r="J7" s="9"/>
      <c r="K7" s="9"/>
      <c r="L7" s="9"/>
      <c r="M7" s="9"/>
      <c r="N7" s="9"/>
      <c r="O7" s="38"/>
      <c r="S7" s="69"/>
      <c r="T7" s="69"/>
      <c r="U7" s="69"/>
      <c r="V7" s="70"/>
      <c r="W7" s="69"/>
    </row>
    <row r="8" spans="1:23" x14ac:dyDescent="0.3">
      <c r="A8" s="10"/>
      <c r="B8" s="9"/>
      <c r="C8" s="9"/>
      <c r="D8" s="9"/>
      <c r="E8" s="9"/>
      <c r="F8" s="9"/>
      <c r="G8" s="9"/>
      <c r="H8" s="9"/>
      <c r="I8" s="9"/>
      <c r="J8" s="9"/>
      <c r="K8" s="9"/>
      <c r="L8" s="9"/>
      <c r="M8" s="9"/>
      <c r="N8" s="9"/>
      <c r="O8" s="38"/>
      <c r="S8" s="69"/>
      <c r="T8" s="69"/>
      <c r="U8" s="69"/>
      <c r="V8" s="70"/>
      <c r="W8" s="69"/>
    </row>
    <row r="9" spans="1:23" x14ac:dyDescent="0.3">
      <c r="A9" s="10"/>
      <c r="B9" s="9"/>
      <c r="C9" s="9"/>
      <c r="D9" s="9"/>
      <c r="E9" s="9"/>
      <c r="F9" s="9"/>
      <c r="G9" s="9"/>
      <c r="H9" s="9"/>
      <c r="I9" s="9"/>
      <c r="J9" s="9"/>
      <c r="K9" s="9"/>
      <c r="L9" s="9"/>
      <c r="M9" s="9"/>
      <c r="N9" s="9"/>
      <c r="O9" s="38"/>
      <c r="S9" s="69"/>
      <c r="T9" s="69"/>
      <c r="U9" s="69"/>
      <c r="V9" s="70"/>
      <c r="W9" s="69"/>
    </row>
    <row r="10" spans="1:23" x14ac:dyDescent="0.3">
      <c r="S10" s="69"/>
      <c r="T10" s="69"/>
      <c r="U10" s="69"/>
      <c r="V10" s="70"/>
      <c r="W10" s="69"/>
    </row>
    <row r="11" spans="1:23" ht="19.5" customHeight="1" x14ac:dyDescent="0.3">
      <c r="A11" s="555" t="s">
        <v>263</v>
      </c>
      <c r="B11" s="555"/>
      <c r="C11" s="555"/>
      <c r="D11" s="555"/>
      <c r="E11" s="555"/>
      <c r="F11" s="555"/>
      <c r="G11" s="555"/>
      <c r="H11" s="555"/>
      <c r="I11" s="555"/>
      <c r="J11" s="555"/>
      <c r="K11" s="555"/>
      <c r="L11" s="555"/>
      <c r="M11" s="555"/>
      <c r="N11" s="555"/>
      <c r="O11" s="555"/>
      <c r="P11" s="40"/>
      <c r="S11" s="69"/>
      <c r="T11" s="69"/>
      <c r="U11" s="69"/>
      <c r="V11" s="70"/>
      <c r="W11" s="69"/>
    </row>
    <row r="12" spans="1:23" ht="1.5" customHeight="1" thickBot="1" x14ac:dyDescent="0.35">
      <c r="A12" s="11"/>
      <c r="B12" s="11"/>
      <c r="C12" s="11"/>
      <c r="D12" s="11"/>
      <c r="E12" s="11"/>
      <c r="F12" s="11"/>
      <c r="G12" s="11"/>
      <c r="H12" s="11"/>
      <c r="I12" s="11"/>
      <c r="J12" s="11"/>
      <c r="K12" s="11"/>
      <c r="L12" s="11"/>
      <c r="M12" s="11"/>
      <c r="N12" s="11"/>
      <c r="O12" s="11"/>
      <c r="S12" s="69"/>
      <c r="T12" s="69"/>
      <c r="U12" s="69"/>
      <c r="V12" s="70"/>
      <c r="W12" s="69"/>
    </row>
    <row r="13" spans="1:23" s="42" customFormat="1" ht="20.25" hidden="1" customHeight="1" thickBot="1" x14ac:dyDescent="0.35">
      <c r="A13" s="434" t="s">
        <v>5</v>
      </c>
      <c r="B13" s="556">
        <f>'Info District'!G11</f>
        <v>2025</v>
      </c>
      <c r="C13" s="557"/>
      <c r="E13" s="550"/>
      <c r="F13" s="550"/>
      <c r="G13" s="550"/>
      <c r="H13" s="550"/>
      <c r="I13" s="550"/>
      <c r="J13" s="554"/>
      <c r="Q13" s="63"/>
      <c r="R13" s="307"/>
      <c r="S13" s="71"/>
      <c r="T13" s="71"/>
      <c r="U13" s="71"/>
      <c r="V13" s="72"/>
      <c r="W13" s="71"/>
    </row>
    <row r="14" spans="1:23" s="42" customFormat="1" ht="7.5" hidden="1" customHeight="1" thickBot="1" x14ac:dyDescent="0.35">
      <c r="A14" s="434"/>
      <c r="B14" s="13"/>
      <c r="C14" s="13"/>
      <c r="D14" s="13"/>
      <c r="O14" s="15"/>
      <c r="Q14" s="63"/>
      <c r="R14" s="307"/>
      <c r="S14" s="71"/>
      <c r="T14" s="71"/>
      <c r="U14" s="71"/>
      <c r="V14" s="72"/>
      <c r="W14" s="71"/>
    </row>
    <row r="15" spans="1:23" s="42" customFormat="1" ht="16.5" hidden="1" customHeight="1" thickBot="1" x14ac:dyDescent="0.35">
      <c r="A15" s="434" t="s">
        <v>7</v>
      </c>
      <c r="B15" s="558" t="str">
        <f>'Info District'!G12</f>
        <v>PLATEAUX</v>
      </c>
      <c r="C15" s="559"/>
      <c r="D15" s="550" t="s">
        <v>8</v>
      </c>
      <c r="E15" s="550"/>
      <c r="F15" s="550"/>
      <c r="G15" s="551" t="str">
        <f>'Info District'!G13</f>
        <v>Agou</v>
      </c>
      <c r="H15" s="552"/>
      <c r="I15" s="553"/>
      <c r="L15" s="11"/>
      <c r="M15" s="11"/>
      <c r="N15" s="11"/>
      <c r="O15" s="11"/>
      <c r="P15" s="11"/>
      <c r="Q15" s="63"/>
      <c r="R15" s="307"/>
      <c r="S15" s="71"/>
      <c r="T15" s="71"/>
      <c r="U15" s="71"/>
      <c r="V15" s="73"/>
      <c r="W15" s="71"/>
    </row>
    <row r="16" spans="1:23" s="42" customFormat="1" ht="3.75" hidden="1" customHeight="1" thickBot="1" x14ac:dyDescent="0.35">
      <c r="A16" s="139"/>
      <c r="B16" s="15"/>
      <c r="C16" s="15"/>
      <c r="D16" s="15"/>
      <c r="E16" s="15"/>
      <c r="K16" s="15"/>
      <c r="L16" s="15"/>
      <c r="M16" s="15"/>
      <c r="O16" s="15"/>
      <c r="Q16" s="63"/>
      <c r="R16" s="307"/>
      <c r="S16" s="71"/>
      <c r="T16" s="71"/>
      <c r="U16" s="71"/>
      <c r="V16" s="72"/>
      <c r="W16" s="71"/>
    </row>
    <row r="17" spans="1:27" s="42" customFormat="1" ht="18" hidden="1" customHeight="1" thickBot="1" x14ac:dyDescent="0.35">
      <c r="A17" s="434" t="s">
        <v>9</v>
      </c>
      <c r="B17" s="556" t="str">
        <f>'Info District'!G17</f>
        <v>Avril à Juin 2025</v>
      </c>
      <c r="C17" s="560"/>
      <c r="D17" s="560"/>
      <c r="E17" s="557"/>
      <c r="G17" s="550" t="s">
        <v>11</v>
      </c>
      <c r="H17" s="550"/>
      <c r="I17" s="550"/>
      <c r="J17" s="550"/>
      <c r="K17" s="554"/>
      <c r="L17" s="551" t="str">
        <f>'Info District'!G18</f>
        <v>Juillet à Septembre 2025</v>
      </c>
      <c r="M17" s="552"/>
      <c r="N17" s="552"/>
      <c r="O17" s="552"/>
      <c r="P17" s="553"/>
      <c r="Q17" s="63"/>
      <c r="R17" s="307"/>
      <c r="S17" s="71"/>
      <c r="T17" s="71"/>
      <c r="U17" s="71"/>
      <c r="V17" s="72"/>
      <c r="W17" s="71"/>
    </row>
    <row r="18" spans="1:27" s="9" customFormat="1" ht="2.25" hidden="1" customHeight="1" thickBot="1" x14ac:dyDescent="0.3">
      <c r="B18" s="43"/>
      <c r="C18" s="43"/>
      <c r="D18" s="43"/>
      <c r="E18" s="44"/>
      <c r="F18" s="43"/>
      <c r="G18" s="45"/>
      <c r="H18" s="45"/>
      <c r="I18" s="45"/>
      <c r="J18" s="45"/>
      <c r="K18" s="45"/>
      <c r="L18" s="45"/>
      <c r="M18" s="45"/>
      <c r="O18" s="38"/>
      <c r="Q18" s="64"/>
      <c r="R18" s="308"/>
      <c r="S18" s="74"/>
      <c r="T18" s="74"/>
      <c r="U18" s="74"/>
      <c r="V18" s="75"/>
      <c r="W18" s="74"/>
    </row>
    <row r="19" spans="1:27" s="9" customFormat="1" ht="21" customHeight="1" thickBot="1" x14ac:dyDescent="0.35">
      <c r="A19" s="532" t="s">
        <v>12</v>
      </c>
      <c r="B19" s="532"/>
      <c r="C19" s="533"/>
      <c r="D19" s="538"/>
      <c r="E19" s="539"/>
      <c r="F19" s="539"/>
      <c r="G19" s="539"/>
      <c r="H19" s="539"/>
      <c r="I19" s="539"/>
      <c r="J19" s="539"/>
      <c r="K19" s="539"/>
      <c r="L19" s="539"/>
      <c r="M19" s="539"/>
      <c r="N19" s="540"/>
      <c r="O19" s="11"/>
      <c r="P19" s="241" t="str">
        <f>'Info District'!H17</f>
        <v>T2</v>
      </c>
      <c r="Q19" s="65"/>
      <c r="R19" s="309"/>
      <c r="S19" s="535" t="s">
        <v>96</v>
      </c>
      <c r="T19" s="536"/>
      <c r="U19" s="536"/>
      <c r="V19" s="536"/>
      <c r="W19" s="537"/>
    </row>
    <row r="20" spans="1:27" s="9" customFormat="1" ht="4.5" customHeight="1" thickBot="1" x14ac:dyDescent="0.35">
      <c r="A20" s="12"/>
      <c r="B20" s="12"/>
      <c r="C20" s="12"/>
      <c r="D20" s="12"/>
      <c r="E20" s="12"/>
      <c r="F20" s="12"/>
      <c r="G20" s="13"/>
      <c r="H20" s="13"/>
      <c r="I20" s="13"/>
      <c r="J20" s="13"/>
      <c r="K20" s="13"/>
      <c r="L20" s="14"/>
      <c r="M20" s="14"/>
      <c r="N20" s="14"/>
      <c r="O20" s="14"/>
      <c r="Q20" s="64"/>
      <c r="R20" s="308"/>
      <c r="S20" s="146"/>
      <c r="T20" s="74"/>
      <c r="U20" s="74"/>
      <c r="V20" s="76"/>
      <c r="W20" s="147"/>
    </row>
    <row r="21" spans="1:27" s="9" customFormat="1" ht="32.25" customHeight="1" thickBot="1" x14ac:dyDescent="0.35">
      <c r="A21" s="532" t="s">
        <v>240</v>
      </c>
      <c r="B21" s="532"/>
      <c r="C21" s="533"/>
      <c r="D21" s="543" t="s">
        <v>264</v>
      </c>
      <c r="E21" s="544"/>
      <c r="F21" s="545"/>
      <c r="G21" s="534" t="s">
        <v>6</v>
      </c>
      <c r="H21" s="534"/>
      <c r="I21" s="534"/>
      <c r="J21" s="534"/>
      <c r="K21" s="534"/>
      <c r="L21" s="546"/>
      <c r="M21" s="539"/>
      <c r="N21" s="539"/>
      <c r="O21" s="539"/>
      <c r="P21" s="540"/>
      <c r="Q21" s="64"/>
      <c r="R21" s="308"/>
      <c r="S21" s="146"/>
      <c r="T21" s="74"/>
      <c r="U21" s="74"/>
      <c r="V21" s="76"/>
      <c r="W21" s="147"/>
    </row>
    <row r="22" spans="1:27" s="9" customFormat="1" ht="6" customHeight="1" x14ac:dyDescent="0.3">
      <c r="A22" s="12"/>
      <c r="B22" s="12"/>
      <c r="C22" s="12"/>
      <c r="D22" s="12"/>
      <c r="E22" s="12"/>
      <c r="F22" s="12"/>
      <c r="G22" s="534"/>
      <c r="H22" s="534"/>
      <c r="I22" s="534"/>
      <c r="J22" s="534"/>
      <c r="K22" s="534"/>
      <c r="L22" s="14"/>
      <c r="M22" s="14"/>
      <c r="N22" s="14"/>
      <c r="O22" s="14"/>
      <c r="Q22" s="64"/>
      <c r="R22" s="308"/>
      <c r="S22" s="146"/>
      <c r="T22" s="74"/>
      <c r="U22" s="74"/>
      <c r="V22" s="76"/>
      <c r="W22" s="147"/>
    </row>
    <row r="23" spans="1:27" s="9" customFormat="1" ht="3.75" customHeight="1" thickBot="1" x14ac:dyDescent="0.35">
      <c r="A23" s="12"/>
      <c r="B23" s="12"/>
      <c r="C23" s="12"/>
      <c r="D23" s="12"/>
      <c r="E23" s="12"/>
      <c r="F23" s="12"/>
      <c r="G23" s="13"/>
      <c r="H23" s="13"/>
      <c r="I23" s="13"/>
      <c r="J23" s="13"/>
      <c r="K23" s="13"/>
      <c r="L23" s="14"/>
      <c r="M23" s="14"/>
      <c r="N23" s="14"/>
      <c r="O23" s="14"/>
      <c r="Q23" s="64"/>
      <c r="R23" s="308"/>
      <c r="S23" s="146"/>
      <c r="T23" s="74"/>
      <c r="U23" s="74"/>
      <c r="V23" s="76"/>
      <c r="W23" s="147"/>
    </row>
    <row r="24" spans="1:27" ht="76.5" customHeight="1" thickBot="1" x14ac:dyDescent="0.35">
      <c r="A24" s="541" t="s">
        <v>13</v>
      </c>
      <c r="B24" s="16" t="s">
        <v>14</v>
      </c>
      <c r="C24" s="108" t="s">
        <v>15</v>
      </c>
      <c r="D24" s="118" t="s">
        <v>16</v>
      </c>
      <c r="E24" s="117" t="s">
        <v>17</v>
      </c>
      <c r="F24" s="351" t="s">
        <v>18</v>
      </c>
      <c r="G24" s="16" t="s">
        <v>233</v>
      </c>
      <c r="H24" s="16" t="s">
        <v>234</v>
      </c>
      <c r="I24" s="16" t="s">
        <v>19</v>
      </c>
      <c r="J24" s="16" t="s">
        <v>20</v>
      </c>
      <c r="K24" s="108" t="s">
        <v>21</v>
      </c>
      <c r="L24" s="136" t="s">
        <v>22</v>
      </c>
      <c r="M24" s="137" t="s">
        <v>236</v>
      </c>
      <c r="N24" s="138" t="s">
        <v>23</v>
      </c>
      <c r="O24" s="109" t="s">
        <v>39</v>
      </c>
      <c r="P24" s="16" t="s">
        <v>40</v>
      </c>
      <c r="S24" s="148" t="s">
        <v>237</v>
      </c>
      <c r="T24" s="140" t="s">
        <v>93</v>
      </c>
      <c r="U24" s="140" t="s">
        <v>239</v>
      </c>
      <c r="V24" s="140" t="s">
        <v>238</v>
      </c>
      <c r="W24" s="149" t="s">
        <v>97</v>
      </c>
    </row>
    <row r="25" spans="1:27" s="47" customFormat="1" ht="31.2" customHeight="1" x14ac:dyDescent="0.3">
      <c r="A25" s="542"/>
      <c r="B25" s="46" t="s">
        <v>24</v>
      </c>
      <c r="C25" s="46" t="s">
        <v>25</v>
      </c>
      <c r="D25" s="112" t="s">
        <v>26</v>
      </c>
      <c r="E25" s="46" t="s">
        <v>27</v>
      </c>
      <c r="F25" s="46"/>
      <c r="G25" s="46" t="s">
        <v>28</v>
      </c>
      <c r="H25" s="46"/>
      <c r="I25" s="46" t="s">
        <v>29</v>
      </c>
      <c r="J25" s="46"/>
      <c r="K25" s="131" t="s">
        <v>235</v>
      </c>
      <c r="L25" s="133"/>
      <c r="M25" s="134"/>
      <c r="N25" s="135"/>
      <c r="O25" s="132" t="s">
        <v>30</v>
      </c>
      <c r="P25" s="46"/>
      <c r="Q25" s="66"/>
      <c r="R25" s="310"/>
      <c r="S25" s="150"/>
      <c r="T25" s="67" t="s">
        <v>94</v>
      </c>
      <c r="U25" s="67" t="s">
        <v>95</v>
      </c>
      <c r="V25" s="94"/>
      <c r="W25" s="151" t="str">
        <f>IF(J26&lt;=0,"",IF(J26=90,$X$26))</f>
        <v/>
      </c>
      <c r="X25" s="37" t="s">
        <v>98</v>
      </c>
    </row>
    <row r="26" spans="1:27" ht="31.2" customHeight="1" x14ac:dyDescent="0.3">
      <c r="A26" s="322" t="str">
        <f>CDT!B26</f>
        <v>Artéméther-Luméfantrine 6cp (AL)</v>
      </c>
      <c r="B26" s="247"/>
      <c r="C26" s="248"/>
      <c r="D26" s="302" t="str">
        <f>IF(B26&lt;&gt;"",B26+C26,"")</f>
        <v/>
      </c>
      <c r="E26" s="249"/>
      <c r="F26" s="247"/>
      <c r="G26" s="247"/>
      <c r="H26" s="247"/>
      <c r="I26" s="247"/>
      <c r="J26" s="247"/>
      <c r="K26" s="248"/>
      <c r="L26" s="431" t="str">
        <f>IF(B26&lt;&gt;"",IF(J26=0,E26,((E26*90)/(90-J26))),"0")</f>
        <v>0</v>
      </c>
      <c r="M26" s="428" t="str">
        <f>IF(B26&lt;&gt;"",((E26/S26)*30),"0")</f>
        <v>0</v>
      </c>
      <c r="N26" s="250" t="str">
        <f>IF(B26&lt;&gt;"",IF(J26=0,((E26+L26)-K26),((M26*6)-K26)),"0")</f>
        <v>0</v>
      </c>
      <c r="O26" s="251"/>
      <c r="P26" s="313"/>
      <c r="R26" s="312">
        <f>+L26+N26</f>
        <v>0</v>
      </c>
      <c r="S26" s="152">
        <f>(90-J26)</f>
        <v>90</v>
      </c>
      <c r="T26" s="68" t="e">
        <f t="shared" ref="T26:T47" si="0">D26-(E26+G26+I26+H26)</f>
        <v>#VALUE!</v>
      </c>
      <c r="U26" s="68" t="e">
        <f>K26-T26</f>
        <v>#VALUE!</v>
      </c>
      <c r="V26" s="95">
        <v>6</v>
      </c>
      <c r="W26" s="153" t="e">
        <f t="shared" ref="W26:W50" si="1">IF(U26=0,"",$X$25)</f>
        <v>#VALUE!</v>
      </c>
      <c r="X26" s="37" t="s">
        <v>203</v>
      </c>
      <c r="Y26" s="107">
        <f>+O26</f>
        <v>0</v>
      </c>
    </row>
    <row r="27" spans="1:27" ht="31.2" customHeight="1" x14ac:dyDescent="0.3">
      <c r="A27" s="322" t="str">
        <f>CDT!B27</f>
        <v>Artéméther-Luméfantrine 12cp (AL)</v>
      </c>
      <c r="B27" s="247"/>
      <c r="C27" s="248"/>
      <c r="D27" s="302" t="str">
        <f t="shared" ref="D27" si="2">IF(B27&lt;&gt;"",B27+C27,"")</f>
        <v/>
      </c>
      <c r="E27" s="249"/>
      <c r="F27" s="247"/>
      <c r="G27" s="247"/>
      <c r="H27" s="247"/>
      <c r="I27" s="247"/>
      <c r="J27" s="247"/>
      <c r="K27" s="248"/>
      <c r="L27" s="431" t="str">
        <f t="shared" ref="L27:L49" si="3">IF(B27&lt;&gt;"",IF(J27=0,E27,((E27*90)/(90-J27))),"0")</f>
        <v>0</v>
      </c>
      <c r="M27" s="428" t="str">
        <f t="shared" ref="M27:M49" si="4">IF(B27&lt;&gt;"",((E27/S27)*30),"0")</f>
        <v>0</v>
      </c>
      <c r="N27" s="250" t="str">
        <f t="shared" ref="N27:N49" si="5">IF(B27&lt;&gt;"",IF(J27=0,((E27+L27)-K27),((M27*6)-K27)),"0")</f>
        <v>0</v>
      </c>
      <c r="O27" s="251"/>
      <c r="P27" s="247"/>
      <c r="R27" s="312">
        <f t="shared" ref="R27:R49" si="6">+L27+N27</f>
        <v>0</v>
      </c>
      <c r="S27" s="152">
        <f t="shared" ref="S27:S49" si="7">(90-J27)</f>
        <v>90</v>
      </c>
      <c r="T27" s="68" t="e">
        <f t="shared" si="0"/>
        <v>#VALUE!</v>
      </c>
      <c r="U27" s="68" t="e">
        <f t="shared" ref="U27:U49" si="8">K27-T27</f>
        <v>#VALUE!</v>
      </c>
      <c r="V27" s="95">
        <v>12</v>
      </c>
      <c r="W27" s="153" t="e">
        <f t="shared" si="1"/>
        <v>#VALUE!</v>
      </c>
      <c r="Y27" s="107">
        <f t="shared" ref="Y27:Y48" si="9">+O27</f>
        <v>0</v>
      </c>
    </row>
    <row r="28" spans="1:27" ht="31.2" customHeight="1" x14ac:dyDescent="0.3">
      <c r="A28" s="322" t="str">
        <f>CDT!B28</f>
        <v>Artéméther-Luméfantrine 18cp (AL)</v>
      </c>
      <c r="B28" s="247"/>
      <c r="C28" s="248"/>
      <c r="D28" s="302" t="str">
        <f>IF(B28&lt;&gt;"",B28+C28,"")</f>
        <v/>
      </c>
      <c r="E28" s="249"/>
      <c r="F28" s="247"/>
      <c r="G28" s="247"/>
      <c r="H28" s="247"/>
      <c r="I28" s="247"/>
      <c r="J28" s="247"/>
      <c r="K28" s="248"/>
      <c r="L28" s="431" t="str">
        <f t="shared" si="3"/>
        <v>0</v>
      </c>
      <c r="M28" s="428" t="str">
        <f t="shared" si="4"/>
        <v>0</v>
      </c>
      <c r="N28" s="250" t="str">
        <f t="shared" si="5"/>
        <v>0</v>
      </c>
      <c r="O28" s="251"/>
      <c r="P28" s="247"/>
      <c r="R28" s="312">
        <f t="shared" si="6"/>
        <v>0</v>
      </c>
      <c r="S28" s="152">
        <f t="shared" si="7"/>
        <v>90</v>
      </c>
      <c r="T28" s="68" t="e">
        <f t="shared" si="0"/>
        <v>#VALUE!</v>
      </c>
      <c r="U28" s="68" t="e">
        <f t="shared" si="8"/>
        <v>#VALUE!</v>
      </c>
      <c r="V28" s="95">
        <v>18</v>
      </c>
      <c r="W28" s="153" t="e">
        <f t="shared" si="1"/>
        <v>#VALUE!</v>
      </c>
      <c r="Y28" s="107">
        <f t="shared" si="9"/>
        <v>0</v>
      </c>
    </row>
    <row r="29" spans="1:27" ht="31.2" customHeight="1" x14ac:dyDescent="0.3">
      <c r="A29" s="322" t="str">
        <f>CDT!B29</f>
        <v>Artéméther-Luméfantrine 24cp (AL)</v>
      </c>
      <c r="B29" s="247"/>
      <c r="C29" s="248"/>
      <c r="D29" s="302" t="str">
        <f>IF(B29&lt;&gt;"",B29+C29,"")</f>
        <v/>
      </c>
      <c r="E29" s="249"/>
      <c r="F29" s="247"/>
      <c r="G29" s="247"/>
      <c r="H29" s="247"/>
      <c r="I29" s="247"/>
      <c r="J29" s="247"/>
      <c r="K29" s="248"/>
      <c r="L29" s="431" t="str">
        <f t="shared" si="3"/>
        <v>0</v>
      </c>
      <c r="M29" s="428" t="str">
        <f t="shared" si="4"/>
        <v>0</v>
      </c>
      <c r="N29" s="250" t="str">
        <f t="shared" si="5"/>
        <v>0</v>
      </c>
      <c r="O29" s="251"/>
      <c r="P29" s="247"/>
      <c r="R29" s="312">
        <f t="shared" si="6"/>
        <v>0</v>
      </c>
      <c r="S29" s="152">
        <f t="shared" si="7"/>
        <v>90</v>
      </c>
      <c r="T29" s="68" t="e">
        <f t="shared" si="0"/>
        <v>#VALUE!</v>
      </c>
      <c r="U29" s="68" t="e">
        <f t="shared" si="8"/>
        <v>#VALUE!</v>
      </c>
      <c r="V29" s="95">
        <v>24</v>
      </c>
      <c r="W29" s="153" t="e">
        <f t="shared" si="1"/>
        <v>#VALUE!</v>
      </c>
      <c r="Y29" s="107">
        <f t="shared" si="9"/>
        <v>0</v>
      </c>
    </row>
    <row r="30" spans="1:27" ht="31.2" customHeight="1" x14ac:dyDescent="0.3">
      <c r="A30" s="322" t="str">
        <f>CDT!B30</f>
        <v>Artéméther injectable 40 mg</v>
      </c>
      <c r="B30" s="247"/>
      <c r="C30" s="248"/>
      <c r="D30" s="302" t="str">
        <f t="shared" ref="D30:D49" si="10">IF(B30&lt;&gt;"",B30+C30,"")</f>
        <v/>
      </c>
      <c r="E30" s="249"/>
      <c r="F30" s="247"/>
      <c r="G30" s="247"/>
      <c r="H30" s="247"/>
      <c r="I30" s="247"/>
      <c r="J30" s="247"/>
      <c r="K30" s="248"/>
      <c r="L30" s="431" t="str">
        <f t="shared" si="3"/>
        <v>0</v>
      </c>
      <c r="M30" s="428" t="str">
        <f t="shared" si="4"/>
        <v>0</v>
      </c>
      <c r="N30" s="250" t="str">
        <f t="shared" si="5"/>
        <v>0</v>
      </c>
      <c r="O30" s="251"/>
      <c r="P30" s="247"/>
      <c r="R30" s="312">
        <f t="shared" si="6"/>
        <v>0</v>
      </c>
      <c r="S30" s="152">
        <f t="shared" si="7"/>
        <v>90</v>
      </c>
      <c r="T30" s="68" t="e">
        <f t="shared" si="0"/>
        <v>#VALUE!</v>
      </c>
      <c r="U30" s="68" t="e">
        <f t="shared" si="8"/>
        <v>#VALUE!</v>
      </c>
      <c r="V30" s="95">
        <v>1</v>
      </c>
      <c r="W30" s="153" t="e">
        <f t="shared" si="1"/>
        <v>#VALUE!</v>
      </c>
      <c r="Y30" s="107">
        <f t="shared" si="9"/>
        <v>0</v>
      </c>
    </row>
    <row r="31" spans="1:27" ht="34.5" customHeight="1" x14ac:dyDescent="0.3">
      <c r="A31" s="322" t="str">
        <f>CDT!B31</f>
        <v>Artéméther injectable 80 mg</v>
      </c>
      <c r="B31" s="247"/>
      <c r="C31" s="248"/>
      <c r="D31" s="302" t="str">
        <f t="shared" si="10"/>
        <v/>
      </c>
      <c r="E31" s="249"/>
      <c r="F31" s="247"/>
      <c r="G31" s="247"/>
      <c r="H31" s="247"/>
      <c r="I31" s="247"/>
      <c r="J31" s="247"/>
      <c r="K31" s="248"/>
      <c r="L31" s="431" t="str">
        <f t="shared" si="3"/>
        <v>0</v>
      </c>
      <c r="M31" s="428" t="str">
        <f t="shared" si="4"/>
        <v>0</v>
      </c>
      <c r="N31" s="250" t="str">
        <f t="shared" si="5"/>
        <v>0</v>
      </c>
      <c r="O31" s="251"/>
      <c r="P31" s="247"/>
      <c r="R31" s="312">
        <f t="shared" si="6"/>
        <v>0</v>
      </c>
      <c r="S31" s="152">
        <f t="shared" si="7"/>
        <v>90</v>
      </c>
      <c r="T31" s="68" t="e">
        <f t="shared" si="0"/>
        <v>#VALUE!</v>
      </c>
      <c r="U31" s="68" t="e">
        <f t="shared" si="8"/>
        <v>#VALUE!</v>
      </c>
      <c r="V31" s="95">
        <v>1</v>
      </c>
      <c r="W31" s="153" t="e">
        <f t="shared" si="1"/>
        <v>#VALUE!</v>
      </c>
      <c r="Y31" s="107">
        <f t="shared" si="9"/>
        <v>0</v>
      </c>
    </row>
    <row r="32" spans="1:27" ht="34.5" customHeight="1" x14ac:dyDescent="0.3">
      <c r="A32" s="435" t="str">
        <f>CDT!B32</f>
        <v>Artésunate injectable 60 mg</v>
      </c>
      <c r="B32" s="247"/>
      <c r="C32" s="248"/>
      <c r="D32" s="302" t="str">
        <f t="shared" si="10"/>
        <v/>
      </c>
      <c r="E32" s="249"/>
      <c r="F32" s="247"/>
      <c r="G32" s="247"/>
      <c r="H32" s="247"/>
      <c r="I32" s="247"/>
      <c r="J32" s="247"/>
      <c r="K32" s="248"/>
      <c r="L32" s="438" t="str">
        <f t="shared" si="3"/>
        <v>0</v>
      </c>
      <c r="M32" s="314" t="str">
        <f>IF(B32&lt;&gt;"",((E32/S32:S32)*30),"0")</f>
        <v>0</v>
      </c>
      <c r="N32" s="432" t="str">
        <f>IF(B32&lt;&gt;"",IF(J32=0,AA32,IF(J32&gt;0,((M32/30)*J32)+AA32)),"0")</f>
        <v>0</v>
      </c>
      <c r="O32" s="433"/>
      <c r="P32" s="247"/>
      <c r="R32" s="312">
        <f t="shared" si="6"/>
        <v>0</v>
      </c>
      <c r="S32" s="429">
        <f t="shared" si="7"/>
        <v>90</v>
      </c>
      <c r="T32" s="436" t="e">
        <f>D32-(E32+G32+I32+H32)</f>
        <v>#VALUE!</v>
      </c>
      <c r="U32" s="436" t="e">
        <f t="shared" si="8"/>
        <v>#VALUE!</v>
      </c>
      <c r="V32" s="430">
        <v>1</v>
      </c>
      <c r="W32" s="437" t="e">
        <f t="shared" si="1"/>
        <v>#VALUE!</v>
      </c>
      <c r="Y32" s="107">
        <f t="shared" si="9"/>
        <v>0</v>
      </c>
      <c r="AA32" s="3">
        <f>((F32*10)+L32-K32)</f>
        <v>0</v>
      </c>
    </row>
    <row r="33" spans="1:25" ht="34.5" customHeight="1" x14ac:dyDescent="0.3">
      <c r="A33" s="322" t="str">
        <f>CDT!B33</f>
        <v xml:space="preserve"> Sulfadoxine Pyriméthamine:  (SP)</v>
      </c>
      <c r="B33" s="247"/>
      <c r="C33" s="248"/>
      <c r="D33" s="302" t="str">
        <f t="shared" si="10"/>
        <v/>
      </c>
      <c r="E33" s="249"/>
      <c r="F33" s="247"/>
      <c r="G33" s="247"/>
      <c r="H33" s="247"/>
      <c r="I33" s="247"/>
      <c r="J33" s="247"/>
      <c r="K33" s="248"/>
      <c r="L33" s="431" t="str">
        <f t="shared" si="3"/>
        <v>0</v>
      </c>
      <c r="M33" s="428" t="str">
        <f t="shared" si="4"/>
        <v>0</v>
      </c>
      <c r="N33" s="250" t="str">
        <f t="shared" si="5"/>
        <v>0</v>
      </c>
      <c r="O33" s="251"/>
      <c r="P33" s="247"/>
      <c r="R33" s="312">
        <f t="shared" si="6"/>
        <v>0</v>
      </c>
      <c r="S33" s="152">
        <f t="shared" si="7"/>
        <v>90</v>
      </c>
      <c r="T33" s="68" t="e">
        <f t="shared" si="0"/>
        <v>#VALUE!</v>
      </c>
      <c r="U33" s="68" t="e">
        <f t="shared" si="8"/>
        <v>#VALUE!</v>
      </c>
      <c r="V33" s="95">
        <v>3</v>
      </c>
      <c r="W33" s="153" t="e">
        <f t="shared" si="1"/>
        <v>#VALUE!</v>
      </c>
      <c r="Y33" s="107">
        <f t="shared" si="9"/>
        <v>0</v>
      </c>
    </row>
    <row r="34" spans="1:25" ht="34.5" customHeight="1" x14ac:dyDescent="0.3">
      <c r="A34" s="322" t="str">
        <f>CDT!B34</f>
        <v>Test de Diagnostic Rapide  : (TDR)</v>
      </c>
      <c r="B34" s="247"/>
      <c r="C34" s="248"/>
      <c r="D34" s="302" t="str">
        <f t="shared" si="10"/>
        <v/>
      </c>
      <c r="E34" s="247"/>
      <c r="F34" s="248"/>
      <c r="G34" s="247"/>
      <c r="H34" s="247"/>
      <c r="I34" s="247"/>
      <c r="J34" s="247"/>
      <c r="K34" s="248"/>
      <c r="L34" s="431" t="str">
        <f t="shared" si="3"/>
        <v>0</v>
      </c>
      <c r="M34" s="428" t="str">
        <f t="shared" si="4"/>
        <v>0</v>
      </c>
      <c r="N34" s="250" t="str">
        <f t="shared" si="5"/>
        <v>0</v>
      </c>
      <c r="O34" s="251"/>
      <c r="P34" s="247"/>
      <c r="R34" s="312">
        <f t="shared" si="6"/>
        <v>0</v>
      </c>
      <c r="S34" s="152">
        <f t="shared" si="7"/>
        <v>90</v>
      </c>
      <c r="T34" s="68" t="e">
        <f t="shared" si="0"/>
        <v>#VALUE!</v>
      </c>
      <c r="U34" s="68" t="e">
        <f t="shared" si="8"/>
        <v>#VALUE!</v>
      </c>
      <c r="V34" s="95">
        <v>1</v>
      </c>
      <c r="W34" s="153" t="e">
        <f>IF(U34=0,"",$X$25)</f>
        <v>#VALUE!</v>
      </c>
      <c r="Y34" s="107">
        <f t="shared" si="9"/>
        <v>0</v>
      </c>
    </row>
    <row r="35" spans="1:25" ht="34.5" customHeight="1" x14ac:dyDescent="0.3">
      <c r="A35" s="322" t="str">
        <f>CDT!B35</f>
        <v>Moustiquaire à Imprégnation Durable: (MID)</v>
      </c>
      <c r="B35" s="247"/>
      <c r="C35" s="248"/>
      <c r="D35" s="302" t="str">
        <f t="shared" si="10"/>
        <v/>
      </c>
      <c r="E35" s="247"/>
      <c r="F35" s="248"/>
      <c r="G35" s="247"/>
      <c r="H35" s="247"/>
      <c r="I35" s="247"/>
      <c r="J35" s="247"/>
      <c r="K35" s="248"/>
      <c r="L35" s="431" t="str">
        <f t="shared" si="3"/>
        <v>0</v>
      </c>
      <c r="M35" s="428" t="str">
        <f t="shared" si="4"/>
        <v>0</v>
      </c>
      <c r="N35" s="250" t="str">
        <f t="shared" si="5"/>
        <v>0</v>
      </c>
      <c r="O35" s="251"/>
      <c r="P35" s="247"/>
      <c r="R35" s="312">
        <f t="shared" si="6"/>
        <v>0</v>
      </c>
      <c r="S35" s="152">
        <f t="shared" si="7"/>
        <v>90</v>
      </c>
      <c r="T35" s="68" t="e">
        <f t="shared" si="0"/>
        <v>#VALUE!</v>
      </c>
      <c r="U35" s="68" t="e">
        <f t="shared" si="8"/>
        <v>#VALUE!</v>
      </c>
      <c r="V35" s="95">
        <v>1</v>
      </c>
      <c r="W35" s="153" t="e">
        <f t="shared" si="1"/>
        <v>#VALUE!</v>
      </c>
      <c r="Y35" s="107">
        <f t="shared" si="9"/>
        <v>0</v>
      </c>
    </row>
    <row r="36" spans="1:25" ht="34.5" customHeight="1" x14ac:dyDescent="0.3">
      <c r="A36" s="322" t="str">
        <f>CDT!B36</f>
        <v>Dihydroartéminisine Pipéraquine– Plaq / 3 comp 
( DHA-PPQ)  20/160 mg</v>
      </c>
      <c r="B36" s="247"/>
      <c r="C36" s="248"/>
      <c r="D36" s="302" t="str">
        <f t="shared" si="10"/>
        <v/>
      </c>
      <c r="E36" s="249"/>
      <c r="F36" s="247"/>
      <c r="G36" s="247"/>
      <c r="H36" s="247"/>
      <c r="I36" s="247"/>
      <c r="J36" s="247"/>
      <c r="K36" s="248"/>
      <c r="L36" s="431" t="str">
        <f t="shared" si="3"/>
        <v>0</v>
      </c>
      <c r="M36" s="428" t="str">
        <f t="shared" si="4"/>
        <v>0</v>
      </c>
      <c r="N36" s="250" t="str">
        <f t="shared" si="5"/>
        <v>0</v>
      </c>
      <c r="O36" s="251"/>
      <c r="P36" s="247"/>
      <c r="R36" s="312">
        <f t="shared" si="6"/>
        <v>0</v>
      </c>
      <c r="S36" s="152">
        <f t="shared" si="7"/>
        <v>90</v>
      </c>
      <c r="T36" s="68" t="e">
        <f t="shared" si="0"/>
        <v>#VALUE!</v>
      </c>
      <c r="U36" s="68" t="e">
        <f t="shared" si="8"/>
        <v>#VALUE!</v>
      </c>
      <c r="V36" s="95">
        <v>3</v>
      </c>
      <c r="W36" s="153" t="e">
        <f t="shared" si="1"/>
        <v>#VALUE!</v>
      </c>
      <c r="Y36" s="107">
        <f t="shared" si="9"/>
        <v>0</v>
      </c>
    </row>
    <row r="37" spans="1:25" ht="34.5" customHeight="1" x14ac:dyDescent="0.3">
      <c r="A37" s="322" t="str">
        <f>CDT!B37</f>
        <v>Dihydroartéminisine Pipéraquine– Plaq / 3 comp 
( DHA-PPQ)  40/320 mg</v>
      </c>
      <c r="B37" s="247"/>
      <c r="C37" s="248"/>
      <c r="D37" s="302" t="str">
        <f t="shared" si="10"/>
        <v/>
      </c>
      <c r="E37" s="249"/>
      <c r="F37" s="247"/>
      <c r="G37" s="247"/>
      <c r="H37" s="247"/>
      <c r="I37" s="247"/>
      <c r="J37" s="247"/>
      <c r="K37" s="248"/>
      <c r="L37" s="431" t="str">
        <f t="shared" si="3"/>
        <v>0</v>
      </c>
      <c r="M37" s="428" t="str">
        <f t="shared" si="4"/>
        <v>0</v>
      </c>
      <c r="N37" s="250" t="str">
        <f t="shared" si="5"/>
        <v>0</v>
      </c>
      <c r="O37" s="251"/>
      <c r="P37" s="247"/>
      <c r="R37" s="312">
        <f t="shared" si="6"/>
        <v>0</v>
      </c>
      <c r="S37" s="152">
        <f t="shared" si="7"/>
        <v>90</v>
      </c>
      <c r="T37" s="68" t="e">
        <f t="shared" si="0"/>
        <v>#VALUE!</v>
      </c>
      <c r="U37" s="68" t="e">
        <f t="shared" si="8"/>
        <v>#VALUE!</v>
      </c>
      <c r="V37" s="95">
        <v>3</v>
      </c>
      <c r="W37" s="153" t="e">
        <f t="shared" si="1"/>
        <v>#VALUE!</v>
      </c>
      <c r="Y37" s="107">
        <f t="shared" si="9"/>
        <v>0</v>
      </c>
    </row>
    <row r="38" spans="1:25" ht="34.5" customHeight="1" x14ac:dyDescent="0.3">
      <c r="A38" s="322" t="str">
        <f>CDT!B38</f>
        <v>Dihydroartéminisine Pipéraquine– Plaq / 6 comp 
( DHA-PPQ)  40/320 mg</v>
      </c>
      <c r="B38" s="247"/>
      <c r="C38" s="248"/>
      <c r="D38" s="302" t="str">
        <f t="shared" si="10"/>
        <v/>
      </c>
      <c r="E38" s="249"/>
      <c r="F38" s="247"/>
      <c r="G38" s="247"/>
      <c r="H38" s="247"/>
      <c r="I38" s="247"/>
      <c r="J38" s="247"/>
      <c r="K38" s="248"/>
      <c r="L38" s="431" t="str">
        <f t="shared" si="3"/>
        <v>0</v>
      </c>
      <c r="M38" s="428" t="str">
        <f t="shared" si="4"/>
        <v>0</v>
      </c>
      <c r="N38" s="250" t="str">
        <f t="shared" si="5"/>
        <v>0</v>
      </c>
      <c r="O38" s="251"/>
      <c r="P38" s="247"/>
      <c r="R38" s="312">
        <f t="shared" si="6"/>
        <v>0</v>
      </c>
      <c r="S38" s="152">
        <f t="shared" si="7"/>
        <v>90</v>
      </c>
      <c r="T38" s="68" t="e">
        <f t="shared" si="0"/>
        <v>#VALUE!</v>
      </c>
      <c r="U38" s="68" t="e">
        <f t="shared" si="8"/>
        <v>#VALUE!</v>
      </c>
      <c r="V38" s="95">
        <v>3</v>
      </c>
      <c r="W38" s="153" t="e">
        <f t="shared" si="1"/>
        <v>#VALUE!</v>
      </c>
      <c r="Y38" s="107">
        <f t="shared" si="9"/>
        <v>0</v>
      </c>
    </row>
    <row r="39" spans="1:25" ht="34.5" customHeight="1" x14ac:dyDescent="0.3">
      <c r="A39" s="322" t="str">
        <f>CDT!B39</f>
        <v>Dihydroartemisinine/pipéraquine – Plaq / 9 comp 
( DHA-PPQ) 40/320 mg</v>
      </c>
      <c r="B39" s="247"/>
      <c r="C39" s="248"/>
      <c r="D39" s="302" t="str">
        <f t="shared" si="10"/>
        <v/>
      </c>
      <c r="E39" s="249"/>
      <c r="F39" s="247"/>
      <c r="G39" s="247"/>
      <c r="H39" s="247"/>
      <c r="I39" s="247"/>
      <c r="J39" s="247"/>
      <c r="K39" s="248"/>
      <c r="L39" s="431" t="str">
        <f t="shared" si="3"/>
        <v>0</v>
      </c>
      <c r="M39" s="428" t="str">
        <f t="shared" si="4"/>
        <v>0</v>
      </c>
      <c r="N39" s="250" t="str">
        <f t="shared" si="5"/>
        <v>0</v>
      </c>
      <c r="O39" s="251"/>
      <c r="P39" s="247"/>
      <c r="R39" s="312">
        <f t="shared" si="6"/>
        <v>0</v>
      </c>
      <c r="S39" s="152">
        <f t="shared" si="7"/>
        <v>90</v>
      </c>
      <c r="T39" s="68" t="e">
        <f t="shared" si="0"/>
        <v>#VALUE!</v>
      </c>
      <c r="U39" s="68" t="e">
        <f t="shared" si="8"/>
        <v>#VALUE!</v>
      </c>
      <c r="V39" s="95">
        <v>3</v>
      </c>
      <c r="W39" s="153" t="e">
        <f t="shared" si="1"/>
        <v>#VALUE!</v>
      </c>
      <c r="Y39" s="107">
        <f t="shared" si="9"/>
        <v>0</v>
      </c>
    </row>
    <row r="40" spans="1:25" ht="34.5" customHeight="1" x14ac:dyDescent="0.3">
      <c r="A40" s="322" t="str">
        <f>CDT!B40</f>
        <v>Artésunate Amodiaquine: (ASAQ) : 3 cp (25/67,5 mg)</v>
      </c>
      <c r="B40" s="247"/>
      <c r="C40" s="248"/>
      <c r="D40" s="302" t="str">
        <f t="shared" si="10"/>
        <v/>
      </c>
      <c r="E40" s="249"/>
      <c r="F40" s="247"/>
      <c r="G40" s="247"/>
      <c r="H40" s="247"/>
      <c r="I40" s="247"/>
      <c r="J40" s="247"/>
      <c r="K40" s="248"/>
      <c r="L40" s="431" t="str">
        <f t="shared" si="3"/>
        <v>0</v>
      </c>
      <c r="M40" s="428" t="str">
        <f t="shared" si="4"/>
        <v>0</v>
      </c>
      <c r="N40" s="250" t="str">
        <f t="shared" si="5"/>
        <v>0</v>
      </c>
      <c r="O40" s="251"/>
      <c r="P40" s="247"/>
      <c r="R40" s="312">
        <f t="shared" si="6"/>
        <v>0</v>
      </c>
      <c r="S40" s="152">
        <f t="shared" si="7"/>
        <v>90</v>
      </c>
      <c r="T40" s="68" t="e">
        <f t="shared" si="0"/>
        <v>#VALUE!</v>
      </c>
      <c r="U40" s="68" t="e">
        <f t="shared" si="8"/>
        <v>#VALUE!</v>
      </c>
      <c r="V40" s="95">
        <v>1</v>
      </c>
      <c r="W40" s="153" t="e">
        <f t="shared" si="1"/>
        <v>#VALUE!</v>
      </c>
      <c r="Y40" s="107">
        <f t="shared" si="9"/>
        <v>0</v>
      </c>
    </row>
    <row r="41" spans="1:25" ht="34.5" customHeight="1" x14ac:dyDescent="0.3">
      <c r="A41" s="322" t="str">
        <f>CDT!B41</f>
        <v>Artésunate Amodiaquine: (ASAQ) 3 cp (50/135 mg)</v>
      </c>
      <c r="B41" s="247"/>
      <c r="C41" s="248"/>
      <c r="D41" s="302" t="str">
        <f t="shared" si="10"/>
        <v/>
      </c>
      <c r="E41" s="249"/>
      <c r="F41" s="247"/>
      <c r="G41" s="247"/>
      <c r="H41" s="247"/>
      <c r="I41" s="247"/>
      <c r="J41" s="247"/>
      <c r="K41" s="248"/>
      <c r="L41" s="431" t="str">
        <f t="shared" si="3"/>
        <v>0</v>
      </c>
      <c r="M41" s="428" t="str">
        <f t="shared" si="4"/>
        <v>0</v>
      </c>
      <c r="N41" s="250" t="str">
        <f t="shared" si="5"/>
        <v>0</v>
      </c>
      <c r="O41" s="251"/>
      <c r="P41" s="247"/>
      <c r="R41" s="312">
        <f t="shared" si="6"/>
        <v>0</v>
      </c>
      <c r="S41" s="152">
        <f t="shared" si="7"/>
        <v>90</v>
      </c>
      <c r="T41" s="68" t="e">
        <f t="shared" si="0"/>
        <v>#VALUE!</v>
      </c>
      <c r="U41" s="68" t="e">
        <f t="shared" si="8"/>
        <v>#VALUE!</v>
      </c>
      <c r="V41" s="95">
        <v>1</v>
      </c>
      <c r="W41" s="153" t="e">
        <f t="shared" si="1"/>
        <v>#VALUE!</v>
      </c>
      <c r="Y41" s="107">
        <f t="shared" si="9"/>
        <v>0</v>
      </c>
    </row>
    <row r="42" spans="1:25" ht="34.5" customHeight="1" x14ac:dyDescent="0.3">
      <c r="A42" s="322" t="str">
        <f>CDT!B42</f>
        <v>Artésunate Amodiaquine: (ASAQ) 3 cp (100/270 mg)</v>
      </c>
      <c r="B42" s="247"/>
      <c r="C42" s="248"/>
      <c r="D42" s="302" t="str">
        <f t="shared" si="10"/>
        <v/>
      </c>
      <c r="E42" s="249"/>
      <c r="F42" s="247"/>
      <c r="G42" s="247"/>
      <c r="H42" s="247"/>
      <c r="I42" s="247"/>
      <c r="J42" s="247"/>
      <c r="K42" s="248"/>
      <c r="L42" s="431" t="str">
        <f t="shared" si="3"/>
        <v>0</v>
      </c>
      <c r="M42" s="428" t="str">
        <f t="shared" si="4"/>
        <v>0</v>
      </c>
      <c r="N42" s="250" t="str">
        <f t="shared" si="5"/>
        <v>0</v>
      </c>
      <c r="O42" s="251"/>
      <c r="P42" s="247"/>
      <c r="R42" s="312">
        <f t="shared" si="6"/>
        <v>0</v>
      </c>
      <c r="S42" s="152">
        <f t="shared" si="7"/>
        <v>90</v>
      </c>
      <c r="T42" s="68" t="e">
        <f t="shared" si="0"/>
        <v>#VALUE!</v>
      </c>
      <c r="U42" s="68" t="e">
        <f t="shared" si="8"/>
        <v>#VALUE!</v>
      </c>
      <c r="V42" s="95">
        <v>1</v>
      </c>
      <c r="W42" s="153" t="e">
        <f t="shared" si="1"/>
        <v>#VALUE!</v>
      </c>
      <c r="Y42" s="107">
        <f t="shared" si="9"/>
        <v>0</v>
      </c>
    </row>
    <row r="43" spans="1:25" ht="34.5" customHeight="1" x14ac:dyDescent="0.3">
      <c r="A43" s="322" t="str">
        <f>CDT!B43</f>
        <v>Artésunate Amodiaquine: (ASAQ) 6 cp (100/270 mg)</v>
      </c>
      <c r="B43" s="247"/>
      <c r="C43" s="248"/>
      <c r="D43" s="302" t="str">
        <f t="shared" si="10"/>
        <v/>
      </c>
      <c r="E43" s="249"/>
      <c r="F43" s="247"/>
      <c r="G43" s="247"/>
      <c r="H43" s="247"/>
      <c r="I43" s="247"/>
      <c r="J43" s="247"/>
      <c r="K43" s="248"/>
      <c r="L43" s="431" t="str">
        <f t="shared" si="3"/>
        <v>0</v>
      </c>
      <c r="M43" s="428" t="str">
        <f t="shared" si="4"/>
        <v>0</v>
      </c>
      <c r="N43" s="250" t="str">
        <f t="shared" si="5"/>
        <v>0</v>
      </c>
      <c r="O43" s="251"/>
      <c r="P43" s="247"/>
      <c r="R43" s="312">
        <f t="shared" si="6"/>
        <v>0</v>
      </c>
      <c r="S43" s="152">
        <f t="shared" si="7"/>
        <v>90</v>
      </c>
      <c r="T43" s="68" t="e">
        <f t="shared" si="0"/>
        <v>#VALUE!</v>
      </c>
      <c r="U43" s="68" t="e">
        <f t="shared" si="8"/>
        <v>#VALUE!</v>
      </c>
      <c r="V43" s="95">
        <v>1</v>
      </c>
      <c r="W43" s="153" t="e">
        <f t="shared" si="1"/>
        <v>#VALUE!</v>
      </c>
      <c r="Y43" s="107">
        <f t="shared" si="9"/>
        <v>0</v>
      </c>
    </row>
    <row r="44" spans="1:25" ht="34.5" customHeight="1" x14ac:dyDescent="0.3">
      <c r="A44" s="322" t="str">
        <f>CDT!B44</f>
        <v>Artésunate - Méfloquine (AS-MF)</v>
      </c>
      <c r="B44" s="247"/>
      <c r="C44" s="248"/>
      <c r="D44" s="302" t="str">
        <f t="shared" si="10"/>
        <v/>
      </c>
      <c r="E44" s="249"/>
      <c r="F44" s="247"/>
      <c r="G44" s="247"/>
      <c r="H44" s="247"/>
      <c r="I44" s="247"/>
      <c r="J44" s="247"/>
      <c r="K44" s="248"/>
      <c r="L44" s="431" t="str">
        <f t="shared" si="3"/>
        <v>0</v>
      </c>
      <c r="M44" s="428" t="str">
        <f t="shared" si="4"/>
        <v>0</v>
      </c>
      <c r="N44" s="250" t="str">
        <f t="shared" si="5"/>
        <v>0</v>
      </c>
      <c r="O44" s="251"/>
      <c r="P44" s="247"/>
      <c r="R44" s="312">
        <f t="shared" si="6"/>
        <v>0</v>
      </c>
      <c r="S44" s="152">
        <f t="shared" si="7"/>
        <v>90</v>
      </c>
      <c r="T44" s="68" t="e">
        <f t="shared" si="0"/>
        <v>#VALUE!</v>
      </c>
      <c r="U44" s="68" t="e">
        <f t="shared" si="8"/>
        <v>#VALUE!</v>
      </c>
      <c r="V44" s="95">
        <v>1</v>
      </c>
      <c r="W44" s="153" t="e">
        <f t="shared" si="1"/>
        <v>#VALUE!</v>
      </c>
      <c r="Y44" s="107">
        <f t="shared" si="9"/>
        <v>0</v>
      </c>
    </row>
    <row r="45" spans="1:25" ht="34.5" customHeight="1" x14ac:dyDescent="0.3">
      <c r="A45" s="322" t="str">
        <f>CDT!B45</f>
        <v>Quinine comprimé 300mg</v>
      </c>
      <c r="B45" s="247"/>
      <c r="C45" s="248"/>
      <c r="D45" s="302" t="str">
        <f t="shared" si="10"/>
        <v/>
      </c>
      <c r="E45" s="249"/>
      <c r="F45" s="247"/>
      <c r="G45" s="247"/>
      <c r="H45" s="247"/>
      <c r="I45" s="247"/>
      <c r="J45" s="247"/>
      <c r="K45" s="248"/>
      <c r="L45" s="431" t="str">
        <f t="shared" si="3"/>
        <v>0</v>
      </c>
      <c r="M45" s="428" t="str">
        <f t="shared" si="4"/>
        <v>0</v>
      </c>
      <c r="N45" s="250" t="str">
        <f t="shared" si="5"/>
        <v>0</v>
      </c>
      <c r="O45" s="251"/>
      <c r="P45" s="247"/>
      <c r="R45" s="312">
        <f t="shared" si="6"/>
        <v>0</v>
      </c>
      <c r="S45" s="152">
        <f t="shared" si="7"/>
        <v>90</v>
      </c>
      <c r="T45" s="68" t="e">
        <f t="shared" si="0"/>
        <v>#VALUE!</v>
      </c>
      <c r="U45" s="68" t="e">
        <f t="shared" si="8"/>
        <v>#VALUE!</v>
      </c>
      <c r="V45" s="95">
        <v>1</v>
      </c>
      <c r="W45" s="153" t="e">
        <f t="shared" si="1"/>
        <v>#VALUE!</v>
      </c>
      <c r="Y45" s="107">
        <f t="shared" si="9"/>
        <v>0</v>
      </c>
    </row>
    <row r="46" spans="1:25" ht="34.5" customHeight="1" x14ac:dyDescent="0.3">
      <c r="A46" s="322" t="str">
        <f>CDT!B46</f>
        <v>Quinine injectable 300 mg</v>
      </c>
      <c r="B46" s="247"/>
      <c r="C46" s="248"/>
      <c r="D46" s="302" t="str">
        <f t="shared" si="10"/>
        <v/>
      </c>
      <c r="E46" s="249"/>
      <c r="F46" s="247"/>
      <c r="G46" s="247"/>
      <c r="H46" s="247"/>
      <c r="I46" s="247"/>
      <c r="J46" s="247"/>
      <c r="K46" s="248"/>
      <c r="L46" s="431" t="str">
        <f t="shared" si="3"/>
        <v>0</v>
      </c>
      <c r="M46" s="428" t="str">
        <f t="shared" si="4"/>
        <v>0</v>
      </c>
      <c r="N46" s="250" t="str">
        <f t="shared" si="5"/>
        <v>0</v>
      </c>
      <c r="O46" s="251"/>
      <c r="P46" s="247"/>
      <c r="R46" s="312">
        <f t="shared" si="6"/>
        <v>0</v>
      </c>
      <c r="S46" s="152">
        <f t="shared" si="7"/>
        <v>90</v>
      </c>
      <c r="T46" s="68" t="e">
        <f t="shared" si="0"/>
        <v>#VALUE!</v>
      </c>
      <c r="U46" s="68" t="e">
        <f t="shared" si="8"/>
        <v>#VALUE!</v>
      </c>
      <c r="V46" s="95">
        <v>1</v>
      </c>
      <c r="W46" s="153" t="e">
        <f t="shared" si="1"/>
        <v>#VALUE!</v>
      </c>
      <c r="Y46" s="107">
        <f t="shared" si="9"/>
        <v>0</v>
      </c>
    </row>
    <row r="47" spans="1:25" ht="34.5" customHeight="1" x14ac:dyDescent="0.3">
      <c r="A47" s="322" t="str">
        <f>CDT!B47</f>
        <v>Quinine injectable 600 mg</v>
      </c>
      <c r="B47" s="247"/>
      <c r="C47" s="248"/>
      <c r="D47" s="302" t="str">
        <f t="shared" si="10"/>
        <v/>
      </c>
      <c r="E47" s="249"/>
      <c r="F47" s="247"/>
      <c r="G47" s="247"/>
      <c r="H47" s="247"/>
      <c r="I47" s="247"/>
      <c r="J47" s="247"/>
      <c r="K47" s="248"/>
      <c r="L47" s="431" t="str">
        <f t="shared" si="3"/>
        <v>0</v>
      </c>
      <c r="M47" s="428" t="str">
        <f t="shared" si="4"/>
        <v>0</v>
      </c>
      <c r="N47" s="250" t="str">
        <f t="shared" si="5"/>
        <v>0</v>
      </c>
      <c r="O47" s="251"/>
      <c r="P47" s="247"/>
      <c r="R47" s="312">
        <f t="shared" si="6"/>
        <v>0</v>
      </c>
      <c r="S47" s="152">
        <f t="shared" si="7"/>
        <v>90</v>
      </c>
      <c r="T47" s="68" t="e">
        <f t="shared" si="0"/>
        <v>#VALUE!</v>
      </c>
      <c r="U47" s="68" t="e">
        <f t="shared" si="8"/>
        <v>#VALUE!</v>
      </c>
      <c r="V47" s="95">
        <v>1</v>
      </c>
      <c r="W47" s="153" t="e">
        <f t="shared" si="1"/>
        <v>#VALUE!</v>
      </c>
      <c r="Y47" s="107">
        <f t="shared" si="9"/>
        <v>0</v>
      </c>
    </row>
    <row r="48" spans="1:25" ht="34.5" customHeight="1" thickBot="1" x14ac:dyDescent="0.35">
      <c r="A48" s="322" t="str">
        <f>CDT!B48</f>
        <v>Quinine injectable 600 mg</v>
      </c>
      <c r="B48" s="247"/>
      <c r="C48" s="248"/>
      <c r="D48" s="303" t="str">
        <f t="shared" si="10"/>
        <v/>
      </c>
      <c r="E48" s="249"/>
      <c r="F48" s="247"/>
      <c r="G48" s="247"/>
      <c r="H48" s="247"/>
      <c r="I48" s="247"/>
      <c r="J48" s="247"/>
      <c r="K48" s="248"/>
      <c r="L48" s="431" t="str">
        <f t="shared" si="3"/>
        <v>0</v>
      </c>
      <c r="M48" s="428" t="str">
        <f t="shared" si="4"/>
        <v>0</v>
      </c>
      <c r="N48" s="250" t="str">
        <f t="shared" si="5"/>
        <v>0</v>
      </c>
      <c r="O48" s="251"/>
      <c r="P48" s="247"/>
      <c r="R48" s="312">
        <f t="shared" si="6"/>
        <v>0</v>
      </c>
      <c r="S48" s="152">
        <f t="shared" si="7"/>
        <v>90</v>
      </c>
      <c r="T48" s="68" t="e">
        <f>D48-(E48+G48+I48+H48)</f>
        <v>#VALUE!</v>
      </c>
      <c r="U48" s="68" t="e">
        <f t="shared" si="8"/>
        <v>#VALUE!</v>
      </c>
      <c r="V48" s="95">
        <v>1</v>
      </c>
      <c r="W48" s="153" t="e">
        <f t="shared" si="1"/>
        <v>#VALUE!</v>
      </c>
      <c r="Y48" s="107">
        <f t="shared" si="9"/>
        <v>0</v>
      </c>
    </row>
    <row r="49" spans="1:23" ht="34.5" customHeight="1" thickBot="1" x14ac:dyDescent="0.35">
      <c r="A49" s="322" t="str">
        <f>CDT!B49</f>
        <v>Artéméther injectable 100 mg</v>
      </c>
      <c r="B49" s="247"/>
      <c r="C49" s="248"/>
      <c r="D49" s="303" t="str">
        <f t="shared" si="10"/>
        <v/>
      </c>
      <c r="E49" s="249"/>
      <c r="F49" s="247"/>
      <c r="G49" s="247"/>
      <c r="H49" s="247"/>
      <c r="I49" s="247"/>
      <c r="J49" s="247"/>
      <c r="K49" s="248"/>
      <c r="L49" s="431" t="str">
        <f t="shared" si="3"/>
        <v>0</v>
      </c>
      <c r="M49" s="428" t="str">
        <f t="shared" si="4"/>
        <v>0</v>
      </c>
      <c r="N49" s="250" t="str">
        <f t="shared" si="5"/>
        <v>0</v>
      </c>
      <c r="O49" s="251"/>
      <c r="P49" s="247"/>
      <c r="R49" s="312">
        <f t="shared" si="6"/>
        <v>0</v>
      </c>
      <c r="S49" s="152">
        <f t="shared" si="7"/>
        <v>90</v>
      </c>
      <c r="T49" s="68" t="e">
        <f>D49-(E49+G49+I49+H49)</f>
        <v>#VALUE!</v>
      </c>
      <c r="U49" s="68" t="e">
        <f t="shared" si="8"/>
        <v>#VALUE!</v>
      </c>
      <c r="V49" s="95">
        <v>1</v>
      </c>
      <c r="W49" s="153" t="e">
        <f t="shared" si="1"/>
        <v>#VALUE!</v>
      </c>
    </row>
    <row r="50" spans="1:23" ht="34.5" hidden="1" customHeight="1" x14ac:dyDescent="0.3">
      <c r="A50" s="17"/>
      <c r="B50" s="79"/>
      <c r="C50" s="79"/>
      <c r="D50" s="53"/>
      <c r="E50" s="79"/>
      <c r="F50" s="79"/>
      <c r="G50" s="79"/>
      <c r="H50" s="79"/>
      <c r="I50" s="79"/>
      <c r="J50" s="79"/>
      <c r="K50" s="79"/>
      <c r="L50" s="54"/>
      <c r="M50" s="58" t="str">
        <f t="shared" ref="M50" si="11">IF(B50&lt;&gt;"",((E50/S50)*30),"")</f>
        <v/>
      </c>
      <c r="N50" s="55"/>
      <c r="O50" s="80"/>
      <c r="P50" s="79"/>
      <c r="S50" s="152"/>
      <c r="T50" s="68"/>
      <c r="U50" s="68"/>
      <c r="V50" s="95"/>
      <c r="W50" s="153" t="str">
        <f t="shared" si="1"/>
        <v/>
      </c>
    </row>
    <row r="51" spans="1:23" s="235" customFormat="1" ht="16.5" customHeight="1" x14ac:dyDescent="0.35">
      <c r="A51" s="531" t="s">
        <v>290</v>
      </c>
      <c r="B51" s="531"/>
      <c r="C51" s="531"/>
      <c r="D51" s="531"/>
      <c r="E51" s="531"/>
      <c r="F51" s="531"/>
      <c r="H51" s="233"/>
      <c r="I51" s="233" t="s">
        <v>300</v>
      </c>
      <c r="J51" s="234"/>
      <c r="K51" s="232"/>
      <c r="L51" s="232"/>
      <c r="M51" s="232"/>
      <c r="N51" s="232"/>
      <c r="O51" s="232"/>
      <c r="Q51" s="236"/>
      <c r="R51" s="311"/>
      <c r="S51" s="237"/>
      <c r="T51" s="238"/>
      <c r="U51" s="238"/>
      <c r="V51" s="239"/>
      <c r="W51" s="240"/>
    </row>
    <row r="52" spans="1:23" ht="29.25" customHeight="1" x14ac:dyDescent="0.3">
      <c r="A52" s="18"/>
      <c r="B52" s="18"/>
      <c r="C52" s="18"/>
      <c r="D52" s="18"/>
      <c r="E52" s="18"/>
      <c r="F52" s="18"/>
      <c r="G52" s="18"/>
      <c r="H52" s="18"/>
      <c r="I52" s="18"/>
      <c r="J52" s="18"/>
      <c r="K52" s="18"/>
      <c r="L52" s="18"/>
      <c r="M52" s="18"/>
      <c r="N52" s="18"/>
      <c r="O52" s="18"/>
      <c r="S52" s="154"/>
      <c r="T52" s="69"/>
      <c r="U52" s="69"/>
      <c r="V52" s="70"/>
      <c r="W52" s="155"/>
    </row>
    <row r="53" spans="1:23" ht="15.6" x14ac:dyDescent="0.3">
      <c r="B53" s="18"/>
      <c r="C53" s="18"/>
      <c r="D53" s="18"/>
      <c r="E53" s="18"/>
      <c r="F53" s="18"/>
      <c r="I53" s="18"/>
      <c r="J53" s="18"/>
      <c r="K53" s="18"/>
      <c r="L53" s="18"/>
      <c r="M53" s="18"/>
      <c r="N53" s="18"/>
      <c r="O53" s="18"/>
      <c r="S53" s="154"/>
      <c r="T53" s="69"/>
      <c r="U53" s="69"/>
      <c r="V53" s="70"/>
      <c r="W53" s="155"/>
    </row>
    <row r="54" spans="1:23" s="235" customFormat="1" ht="18.600000000000001" thickBot="1" x14ac:dyDescent="0.4">
      <c r="A54" s="233" t="s">
        <v>289</v>
      </c>
      <c r="H54" s="233"/>
      <c r="I54" s="233" t="s">
        <v>301</v>
      </c>
      <c r="O54" s="232"/>
      <c r="Q54" s="236"/>
      <c r="R54" s="311"/>
      <c r="S54" s="243"/>
      <c r="T54" s="244"/>
      <c r="U54" s="244"/>
      <c r="V54" s="245"/>
      <c r="W54" s="246"/>
    </row>
  </sheetData>
  <mergeCells count="21">
    <mergeCell ref="A24:A25"/>
    <mergeCell ref="A51:F51"/>
    <mergeCell ref="A19:C19"/>
    <mergeCell ref="D19:N19"/>
    <mergeCell ref="S19:W19"/>
    <mergeCell ref="A21:C21"/>
    <mergeCell ref="D21:F21"/>
    <mergeCell ref="G21:K22"/>
    <mergeCell ref="L21:P21"/>
    <mergeCell ref="L17:P17"/>
    <mergeCell ref="A1:B1"/>
    <mergeCell ref="A3:B3"/>
    <mergeCell ref="A4:B4"/>
    <mergeCell ref="A11:O11"/>
    <mergeCell ref="B13:C13"/>
    <mergeCell ref="E13:J13"/>
    <mergeCell ref="B15:C15"/>
    <mergeCell ref="D15:F15"/>
    <mergeCell ref="G15:I15"/>
    <mergeCell ref="B17:E17"/>
    <mergeCell ref="G17:K17"/>
  </mergeCells>
  <conditionalFormatting sqref="U26">
    <cfRule type="cellIs" dxfId="1495" priority="39" operator="greaterThan">
      <formula>0</formula>
    </cfRule>
    <cfRule type="cellIs" dxfId="1494" priority="40" operator="greaterThan">
      <formula>0</formula>
    </cfRule>
    <cfRule type="cellIs" dxfId="1493" priority="41" operator="lessThan">
      <formula>0</formula>
    </cfRule>
    <cfRule type="cellIs" dxfId="1492" priority="42" operator="notEqual">
      <formula>0</formula>
    </cfRule>
  </conditionalFormatting>
  <conditionalFormatting sqref="U27:U29">
    <cfRule type="cellIs" dxfId="1491" priority="35" operator="greaterThan">
      <formula>0</formula>
    </cfRule>
    <cfRule type="cellIs" dxfId="1490" priority="36" operator="greaterThan">
      <formula>0</formula>
    </cfRule>
    <cfRule type="cellIs" dxfId="1489" priority="37" operator="lessThan">
      <formula>0</formula>
    </cfRule>
    <cfRule type="cellIs" dxfId="1488" priority="38" operator="notEqual">
      <formula>0</formula>
    </cfRule>
  </conditionalFormatting>
  <conditionalFormatting sqref="U30:U31 U33:U47">
    <cfRule type="cellIs" dxfId="1487" priority="31" operator="greaterThan">
      <formula>0</formula>
    </cfRule>
    <cfRule type="cellIs" dxfId="1486" priority="32" operator="greaterThan">
      <formula>0</formula>
    </cfRule>
    <cfRule type="cellIs" dxfId="1485" priority="33" operator="lessThan">
      <formula>0</formula>
    </cfRule>
    <cfRule type="cellIs" dxfId="1484" priority="34" operator="notEqual">
      <formula>0</formula>
    </cfRule>
  </conditionalFormatting>
  <conditionalFormatting sqref="U48:U50">
    <cfRule type="cellIs" dxfId="1483" priority="27" operator="greaterThan">
      <formula>0</formula>
    </cfRule>
    <cfRule type="cellIs" dxfId="1482" priority="28" operator="greaterThan">
      <formula>0</formula>
    </cfRule>
    <cfRule type="cellIs" dxfId="1481" priority="29" operator="lessThan">
      <formula>0</formula>
    </cfRule>
    <cfRule type="cellIs" dxfId="1480" priority="30" operator="notEqual">
      <formula>0</formula>
    </cfRule>
  </conditionalFormatting>
  <conditionalFormatting sqref="K50">
    <cfRule type="expression" dxfId="1479" priority="25">
      <formula>K50&lt;T50</formula>
    </cfRule>
    <cfRule type="expression" dxfId="1478" priority="26">
      <formula>K50&gt;T50</formula>
    </cfRule>
  </conditionalFormatting>
  <conditionalFormatting sqref="J37:J47">
    <cfRule type="cellIs" dxfId="1477" priority="24" operator="greaterThan">
      <formula>90</formula>
    </cfRule>
  </conditionalFormatting>
  <conditionalFormatting sqref="J48:J50">
    <cfRule type="cellIs" dxfId="1476" priority="23" operator="greaterThan">
      <formula>90</formula>
    </cfRule>
  </conditionalFormatting>
  <conditionalFormatting sqref="K36:K47">
    <cfRule type="expression" dxfId="1475" priority="21">
      <formula>K36&lt;T36</formula>
    </cfRule>
    <cfRule type="expression" dxfId="1474" priority="22">
      <formula>K36&gt;T36</formula>
    </cfRule>
  </conditionalFormatting>
  <conditionalFormatting sqref="J27:J31 J33">
    <cfRule type="cellIs" dxfId="1473" priority="20" operator="greaterThan">
      <formula>90</formula>
    </cfRule>
  </conditionalFormatting>
  <conditionalFormatting sqref="J36">
    <cfRule type="cellIs" dxfId="1472" priority="19" operator="greaterThan">
      <formula>90</formula>
    </cfRule>
  </conditionalFormatting>
  <conditionalFormatting sqref="K48:K49">
    <cfRule type="expression" dxfId="1471" priority="17">
      <formula>K48&lt;T48</formula>
    </cfRule>
    <cfRule type="expression" dxfId="1470" priority="18">
      <formula>K48&gt;T48</formula>
    </cfRule>
  </conditionalFormatting>
  <conditionalFormatting sqref="K27:K31 K33">
    <cfRule type="expression" dxfId="1469" priority="15">
      <formula>K27&lt;T27</formula>
    </cfRule>
    <cfRule type="expression" dxfId="1468" priority="16">
      <formula>K27&gt;T27</formula>
    </cfRule>
  </conditionalFormatting>
  <conditionalFormatting sqref="J26">
    <cfRule type="cellIs" dxfId="1467" priority="14" operator="greaterThan">
      <formula>90</formula>
    </cfRule>
  </conditionalFormatting>
  <conditionalFormatting sqref="K26">
    <cfRule type="expression" dxfId="1466" priority="12">
      <formula>K26&lt;T26</formula>
    </cfRule>
    <cfRule type="expression" dxfId="1465" priority="13">
      <formula>K26&gt;T26</formula>
    </cfRule>
  </conditionalFormatting>
  <conditionalFormatting sqref="U32">
    <cfRule type="cellIs" dxfId="1464" priority="8" operator="greaterThan">
      <formula>0</formula>
    </cfRule>
    <cfRule type="cellIs" dxfId="1463" priority="9" operator="greaterThan">
      <formula>0</formula>
    </cfRule>
    <cfRule type="cellIs" dxfId="1462" priority="10" operator="lessThan">
      <formula>0</formula>
    </cfRule>
    <cfRule type="cellIs" dxfId="1461" priority="11" operator="notEqual">
      <formula>0</formula>
    </cfRule>
  </conditionalFormatting>
  <conditionalFormatting sqref="K34">
    <cfRule type="expression" dxfId="1460" priority="6">
      <formula>K34&lt;T34</formula>
    </cfRule>
    <cfRule type="expression" dxfId="1459" priority="7">
      <formula>K34&gt;T34</formula>
    </cfRule>
  </conditionalFormatting>
  <conditionalFormatting sqref="K35">
    <cfRule type="expression" dxfId="1458" priority="4">
      <formula>K35&lt;T35</formula>
    </cfRule>
    <cfRule type="expression" dxfId="1457" priority="5">
      <formula>K35&gt;T35</formula>
    </cfRule>
  </conditionalFormatting>
  <conditionalFormatting sqref="J32">
    <cfRule type="cellIs" dxfId="1456" priority="3" operator="greaterThan">
      <formula>90</formula>
    </cfRule>
  </conditionalFormatting>
  <conditionalFormatting sqref="K32">
    <cfRule type="expression" dxfId="1455" priority="1">
      <formula>K32&lt;T32</formula>
    </cfRule>
    <cfRule type="expression" dxfId="1454" priority="2">
      <formula>K32&gt;T32</formula>
    </cfRule>
  </conditionalFormatting>
  <dataValidations count="7">
    <dataValidation type="date" errorStyle="warning" allowBlank="1" showInputMessage="1" showErrorMessage="1" promptTitle="Instruction" prompt="SVP Saisissez la date sous le format:_x000a_00/00/0000. exemple 15/09/2016,_x000a_Merci_x000a_" sqref="L21:P21">
      <formula1>42370</formula1>
      <formula2>44926</formula2>
    </dataValidation>
    <dataValidation errorStyle="information" allowBlank="1" showInputMessage="1" showErrorMessage="1" errorTitle="Instruction" error="Saisissez le Texte en MAJUSCULE_x000a_Exemple: CMS AGOE_x000a_Merci" promptTitle="Instruction" prompt="Saisissez le Texte en MAJUSCULE_x000a_Exemple: CMS AGOE_x000a_Merci" sqref="D19:N19"/>
    <dataValidation type="whole" allowBlank="1" showInputMessage="1" showErrorMessage="1" prompt="La valeur ne peut pas être supérieure à 89_x000a_Si tel est le cas déteminer la quantité à commander directement à la colonne M._x000a_merci" sqref="J27:J50">
      <formula1>0</formula1>
      <formula2>89</formula2>
    </dataValidation>
    <dataValidation type="whole" operator="lessThanOrEqual" allowBlank="1" showInputMessage="1" showErrorMessage="1" promptTitle="instruction" prompt="La valeur de la cellule ne peut pas être supérieure à la quantité Totale inscrite dans la colonne D._x000a_Merci de vérifier." sqref="E26:E50">
      <formula1>D26</formula1>
    </dataValidation>
    <dataValidation type="list" allowBlank="1" showInputMessage="1" showErrorMessage="1" sqref="D21:F21">
      <formula1>typerapport2</formula1>
    </dataValidation>
    <dataValidation type="whole" allowBlank="1" showInputMessage="1" showErrorMessage="1" prompt="La valeur ne peut pas être supérieure à 89_x000a_Si tel est le cas déteminer la quantité à commander directement à la colonne O_x000a_merci" sqref="J26">
      <formula1>0</formula1>
      <formula2>89</formula2>
    </dataValidation>
    <dataValidation type="whole" allowBlank="1" showInputMessage="1" showErrorMessage="1" prompt="La quantité accordée par le point Focal ne peut être supérieure à la somme du CMMa et la quantité commandée pour le trimestre._x000a_Merci de revoir la quantité dans la colonne O." sqref="O26:O49">
      <formula1>0</formula1>
      <formula2>+M26+N26</formula2>
    </dataValidation>
  </dataValidations>
  <pageMargins left="0.21" right="0.23622047244094491" top="0.74803149606299213" bottom="0.74803149606299213" header="0.31496062992125984" footer="0.31496062992125984"/>
  <pageSetup paperSize="9" scale="40" orientation="portrait" r:id="rId1"/>
  <headerFooter alignWithMargins="0">
    <oddFooter>&amp;C&amp;"Arial,Gras"PNLS /IST, Avenue des Armées, -05 BP 424 Lomé –Togo ; Tel 22 20 94 39 Fax : 22 20 94 36    Site Web : www.pnls.tg</oddFooter>
  </headerFooter>
  <drawing r:id="rId2"/>
</worksheet>
</file>

<file path=xl/worksheets/sheet10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rgb="FFFF0000"/>
  </sheetPr>
  <dimension ref="A1:W56"/>
  <sheetViews>
    <sheetView showGridLines="0" view="pageBreakPreview" topLeftCell="A5" zoomScale="70" zoomScaleNormal="70" zoomScaleSheetLayoutView="70" zoomScalePageLayoutView="50" workbookViewId="0">
      <selection activeCell="D19" sqref="D19:N19"/>
    </sheetView>
  </sheetViews>
  <sheetFormatPr baseColWidth="10" defaultColWidth="7.33203125" defaultRowHeight="13.8" x14ac:dyDescent="0.3"/>
  <cols>
    <col min="1" max="1" width="51.5546875" style="3" customWidth="1"/>
    <col min="2" max="14" width="11.5546875" style="3" customWidth="1"/>
    <col min="15" max="15" width="11.6640625" style="39" customWidth="1"/>
    <col min="16" max="16" width="17.5546875" style="3" customWidth="1"/>
    <col min="17" max="17" width="2.109375" style="62" customWidth="1"/>
    <col min="18" max="18" width="4.88671875" style="77" customWidth="1"/>
    <col min="19" max="20" width="7.44140625" style="77" bestFit="1" customWidth="1"/>
    <col min="21" max="21" width="7.88671875" style="78" bestFit="1" customWidth="1"/>
    <col min="22" max="22" width="33.33203125" style="77" customWidth="1"/>
    <col min="23" max="16384" width="7.33203125" style="3"/>
  </cols>
  <sheetData>
    <row r="1" spans="1:23" ht="17.25" customHeight="1" x14ac:dyDescent="0.3">
      <c r="A1" s="549" t="s">
        <v>452</v>
      </c>
      <c r="B1" s="549"/>
      <c r="C1" s="2"/>
      <c r="D1" s="2"/>
      <c r="E1"/>
      <c r="F1"/>
      <c r="G1"/>
      <c r="H1"/>
      <c r="I1"/>
      <c r="J1"/>
      <c r="N1" s="4" t="s">
        <v>1</v>
      </c>
      <c r="O1" s="5"/>
      <c r="R1" s="306"/>
      <c r="S1" s="69"/>
      <c r="T1" s="69"/>
      <c r="U1" s="69"/>
      <c r="V1" s="70"/>
      <c r="W1" s="69"/>
    </row>
    <row r="2" spans="1:23" ht="13.5" customHeight="1" x14ac:dyDescent="0.3">
      <c r="A2" s="1" t="s">
        <v>453</v>
      </c>
      <c r="B2" s="1"/>
      <c r="C2" s="2"/>
      <c r="D2" s="2"/>
      <c r="E2"/>
      <c r="F2"/>
      <c r="G2"/>
      <c r="H2"/>
      <c r="I2"/>
      <c r="J2"/>
      <c r="M2" s="4"/>
      <c r="N2" s="4" t="s">
        <v>3</v>
      </c>
      <c r="O2" s="5"/>
      <c r="R2" s="306"/>
      <c r="S2" s="69"/>
      <c r="T2" s="69"/>
      <c r="U2" s="69"/>
      <c r="V2" s="70"/>
      <c r="W2" s="69"/>
    </row>
    <row r="3" spans="1:23" ht="15.6" x14ac:dyDescent="0.3">
      <c r="A3" s="549" t="s">
        <v>454</v>
      </c>
      <c r="B3" s="549"/>
      <c r="C3" s="2"/>
      <c r="D3" s="2"/>
      <c r="E3"/>
      <c r="F3"/>
      <c r="G3"/>
      <c r="H3"/>
      <c r="I3"/>
      <c r="J3"/>
      <c r="K3" s="5"/>
      <c r="L3" s="5"/>
      <c r="M3" s="5"/>
      <c r="N3" s="5"/>
      <c r="O3" s="5"/>
      <c r="R3" s="306"/>
      <c r="S3" s="69"/>
      <c r="T3" s="69"/>
      <c r="U3" s="69"/>
      <c r="V3" s="70"/>
      <c r="W3" s="69"/>
    </row>
    <row r="4" spans="1:23" ht="33.6" customHeight="1" x14ac:dyDescent="0.3">
      <c r="A4" s="547" t="s">
        <v>455</v>
      </c>
      <c r="B4" s="548"/>
      <c r="C4" s="7"/>
      <c r="D4" s="7"/>
      <c r="E4" s="8"/>
      <c r="F4" s="8"/>
      <c r="G4" s="8"/>
      <c r="H4" s="8"/>
      <c r="I4" s="8"/>
      <c r="J4" s="8"/>
      <c r="K4" s="9"/>
      <c r="L4" s="9"/>
      <c r="M4" s="9"/>
      <c r="N4" s="9"/>
      <c r="O4" s="38"/>
      <c r="R4" s="306"/>
      <c r="S4" s="69"/>
      <c r="T4" s="69"/>
      <c r="U4" s="69"/>
      <c r="V4" s="70"/>
      <c r="W4" s="69"/>
    </row>
    <row r="5" spans="1:23" x14ac:dyDescent="0.3">
      <c r="B5" s="9"/>
      <c r="C5" s="9"/>
      <c r="D5" s="9"/>
      <c r="E5" s="9"/>
      <c r="F5" s="9"/>
      <c r="G5" s="9"/>
      <c r="H5" s="9"/>
      <c r="I5" s="9"/>
      <c r="J5" s="9"/>
      <c r="K5" s="9"/>
      <c r="L5" s="9"/>
      <c r="M5" s="9"/>
      <c r="N5" s="9"/>
      <c r="O5" s="38"/>
      <c r="R5" s="306"/>
      <c r="S5" s="69"/>
      <c r="T5" s="69"/>
      <c r="U5" s="69"/>
      <c r="V5" s="70"/>
      <c r="W5" s="69"/>
    </row>
    <row r="6" spans="1:23" ht="15.6" x14ac:dyDescent="0.3">
      <c r="A6" s="6" t="s">
        <v>232</v>
      </c>
      <c r="B6" s="9"/>
      <c r="C6" s="9"/>
      <c r="D6" s="9"/>
      <c r="E6" s="9"/>
      <c r="F6" s="9"/>
      <c r="G6" s="9"/>
      <c r="H6" s="9"/>
      <c r="I6" s="9"/>
      <c r="J6" s="9"/>
      <c r="K6" s="9"/>
      <c r="L6" s="9"/>
      <c r="M6" s="9"/>
      <c r="N6" s="9"/>
      <c r="O6" s="38"/>
      <c r="R6" s="306"/>
      <c r="S6" s="69"/>
      <c r="T6" s="69"/>
      <c r="U6" s="69"/>
      <c r="V6" s="70"/>
      <c r="W6" s="69"/>
    </row>
    <row r="7" spans="1:23" x14ac:dyDescent="0.3">
      <c r="A7" s="10"/>
      <c r="B7" s="9"/>
      <c r="C7" s="9"/>
      <c r="D7" s="9"/>
      <c r="E7" s="9"/>
      <c r="F7" s="9"/>
      <c r="G7" s="9"/>
      <c r="H7" s="9"/>
      <c r="I7" s="9"/>
      <c r="J7" s="9"/>
      <c r="K7" s="9"/>
      <c r="L7" s="9"/>
      <c r="M7" s="9"/>
      <c r="N7" s="9"/>
      <c r="O7" s="38"/>
      <c r="R7" s="69"/>
      <c r="S7" s="69"/>
      <c r="T7" s="69"/>
      <c r="U7" s="70"/>
      <c r="V7" s="69"/>
    </row>
    <row r="8" spans="1:23" x14ac:dyDescent="0.3">
      <c r="A8" s="10"/>
      <c r="B8" s="9"/>
      <c r="C8" s="9"/>
      <c r="D8" s="9"/>
      <c r="E8" s="9"/>
      <c r="F8" s="9"/>
      <c r="G8" s="9"/>
      <c r="H8" s="9"/>
      <c r="I8" s="9"/>
      <c r="J8" s="9"/>
      <c r="K8" s="9"/>
      <c r="L8" s="9"/>
      <c r="M8" s="9"/>
      <c r="N8" s="9"/>
      <c r="O8" s="38"/>
      <c r="R8" s="69"/>
      <c r="S8" s="69"/>
      <c r="T8" s="69"/>
      <c r="U8" s="70"/>
      <c r="V8" s="69"/>
    </row>
    <row r="9" spans="1:23" ht="17.25" customHeight="1" x14ac:dyDescent="0.3">
      <c r="A9" s="10"/>
      <c r="B9" s="9"/>
      <c r="C9" s="9"/>
      <c r="D9" s="9"/>
      <c r="E9" s="9"/>
      <c r="F9" s="9"/>
      <c r="G9" s="9"/>
      <c r="H9" s="9"/>
      <c r="I9" s="9"/>
      <c r="J9" s="9"/>
      <c r="K9" s="9"/>
      <c r="L9" s="9"/>
      <c r="M9" s="9"/>
      <c r="N9" s="9"/>
      <c r="O9" s="38"/>
      <c r="R9" s="69"/>
      <c r="S9" s="69"/>
      <c r="T9" s="69"/>
      <c r="U9" s="70"/>
      <c r="V9" s="69"/>
    </row>
    <row r="10" spans="1:23" ht="0.75" customHeight="1" x14ac:dyDescent="0.3">
      <c r="R10" s="69"/>
      <c r="S10" s="69"/>
      <c r="T10" s="69"/>
      <c r="U10" s="70"/>
      <c r="V10" s="69"/>
    </row>
    <row r="11" spans="1:23" ht="21" customHeight="1" x14ac:dyDescent="0.3">
      <c r="A11" s="555" t="s">
        <v>263</v>
      </c>
      <c r="B11" s="555"/>
      <c r="C11" s="555"/>
      <c r="D11" s="555"/>
      <c r="E11" s="555"/>
      <c r="F11" s="555"/>
      <c r="G11" s="555"/>
      <c r="H11" s="555"/>
      <c r="I11" s="555"/>
      <c r="J11" s="555"/>
      <c r="K11" s="555"/>
      <c r="L11" s="555"/>
      <c r="M11" s="555"/>
      <c r="N11" s="555"/>
      <c r="O11" s="555"/>
      <c r="P11" s="40"/>
      <c r="R11" s="69"/>
      <c r="S11" s="69"/>
      <c r="T11" s="69"/>
      <c r="U11" s="70"/>
      <c r="V11" s="69"/>
    </row>
    <row r="12" spans="1:23" ht="3.75" customHeight="1" x14ac:dyDescent="0.3">
      <c r="A12" s="11"/>
      <c r="B12" s="11"/>
      <c r="C12" s="11"/>
      <c r="D12" s="11"/>
      <c r="E12" s="11"/>
      <c r="F12" s="11"/>
      <c r="G12" s="11"/>
      <c r="H12" s="11"/>
      <c r="I12" s="11"/>
      <c r="J12" s="11"/>
      <c r="K12" s="11"/>
      <c r="L12" s="11"/>
      <c r="M12" s="11"/>
      <c r="N12" s="11"/>
      <c r="O12" s="11"/>
      <c r="R12" s="69"/>
      <c r="S12" s="69"/>
      <c r="T12" s="69"/>
      <c r="U12" s="70"/>
      <c r="V12" s="69"/>
    </row>
    <row r="13" spans="1:23" s="42" customFormat="1" ht="20.25" hidden="1" customHeight="1" thickBot="1" x14ac:dyDescent="0.35">
      <c r="A13" s="434" t="s">
        <v>5</v>
      </c>
      <c r="B13" s="556">
        <f>'Info District'!G11</f>
        <v>2025</v>
      </c>
      <c r="C13" s="557"/>
      <c r="E13" s="550"/>
      <c r="F13" s="550"/>
      <c r="G13" s="550"/>
      <c r="H13" s="550"/>
      <c r="I13" s="550"/>
      <c r="J13" s="554"/>
      <c r="Q13" s="63"/>
      <c r="R13" s="71"/>
      <c r="S13" s="71"/>
      <c r="T13" s="71"/>
      <c r="U13" s="72"/>
      <c r="V13" s="71"/>
    </row>
    <row r="14" spans="1:23" s="42" customFormat="1" ht="7.5" hidden="1" customHeight="1" thickBot="1" x14ac:dyDescent="0.35">
      <c r="A14" s="434"/>
      <c r="B14" s="13"/>
      <c r="C14" s="13"/>
      <c r="D14" s="13"/>
      <c r="O14" s="15"/>
      <c r="Q14" s="63"/>
      <c r="R14" s="71"/>
      <c r="S14" s="71"/>
      <c r="T14" s="71"/>
      <c r="U14" s="72"/>
      <c r="V14" s="71"/>
    </row>
    <row r="15" spans="1:23" s="42" customFormat="1" ht="16.5" hidden="1" customHeight="1" thickBot="1" x14ac:dyDescent="0.35">
      <c r="A15" s="434" t="s">
        <v>7</v>
      </c>
      <c r="B15" s="558" t="str">
        <f>'Info District'!G12</f>
        <v>PLATEAUX</v>
      </c>
      <c r="C15" s="559"/>
      <c r="D15" s="550" t="s">
        <v>8</v>
      </c>
      <c r="E15" s="550"/>
      <c r="F15" s="550"/>
      <c r="G15" s="551" t="str">
        <f>'Info District'!G13</f>
        <v>Agou</v>
      </c>
      <c r="H15" s="552"/>
      <c r="I15" s="553"/>
      <c r="L15" s="11"/>
      <c r="M15" s="11"/>
      <c r="N15" s="11"/>
      <c r="O15" s="11"/>
      <c r="P15" s="11"/>
      <c r="Q15" s="63"/>
      <c r="R15" s="71"/>
      <c r="S15" s="71"/>
      <c r="T15" s="71"/>
      <c r="U15" s="73"/>
      <c r="V15" s="71"/>
    </row>
    <row r="16" spans="1:23" s="42" customFormat="1" ht="3.75" hidden="1" customHeight="1" thickBot="1" x14ac:dyDescent="0.35">
      <c r="A16" s="139"/>
      <c r="B16" s="15"/>
      <c r="C16" s="15"/>
      <c r="D16" s="15"/>
      <c r="E16" s="15"/>
      <c r="K16" s="15"/>
      <c r="L16" s="15"/>
      <c r="M16" s="15"/>
      <c r="O16" s="15"/>
      <c r="Q16" s="63"/>
      <c r="R16" s="71"/>
      <c r="S16" s="71"/>
      <c r="T16" s="71"/>
      <c r="U16" s="72"/>
      <c r="V16" s="71"/>
    </row>
    <row r="17" spans="1:23" s="42" customFormat="1" ht="18" hidden="1" customHeight="1" thickBot="1" x14ac:dyDescent="0.35">
      <c r="A17" s="434" t="s">
        <v>9</v>
      </c>
      <c r="B17" s="556" t="str">
        <f>'Info District'!G17</f>
        <v>Avril à Juin 2025</v>
      </c>
      <c r="C17" s="560"/>
      <c r="D17" s="560"/>
      <c r="E17" s="557"/>
      <c r="G17" s="550" t="s">
        <v>11</v>
      </c>
      <c r="H17" s="550"/>
      <c r="I17" s="550"/>
      <c r="J17" s="550"/>
      <c r="K17" s="554"/>
      <c r="L17" s="551" t="str">
        <f>'Info District'!G18</f>
        <v>Juillet à Septembre 2025</v>
      </c>
      <c r="M17" s="552"/>
      <c r="N17" s="552"/>
      <c r="O17" s="552"/>
      <c r="P17" s="553"/>
      <c r="Q17" s="63"/>
      <c r="R17" s="71"/>
      <c r="S17" s="71"/>
      <c r="T17" s="71"/>
      <c r="U17" s="72"/>
      <c r="V17" s="71"/>
    </row>
    <row r="18" spans="1:23" s="9" customFormat="1" ht="6" customHeight="1" thickBot="1" x14ac:dyDescent="0.3">
      <c r="B18" s="43"/>
      <c r="C18" s="43"/>
      <c r="D18" s="43"/>
      <c r="E18" s="44"/>
      <c r="F18" s="43"/>
      <c r="G18" s="45"/>
      <c r="H18" s="45"/>
      <c r="I18" s="45"/>
      <c r="J18" s="45"/>
      <c r="K18" s="45"/>
      <c r="L18" s="45"/>
      <c r="M18" s="45"/>
      <c r="O18" s="38"/>
      <c r="Q18" s="64"/>
      <c r="R18" s="74"/>
      <c r="S18" s="74"/>
      <c r="T18" s="74"/>
      <c r="U18" s="75"/>
      <c r="V18" s="74"/>
    </row>
    <row r="19" spans="1:23" s="9" customFormat="1" ht="31.5" customHeight="1" thickBot="1" x14ac:dyDescent="0.35">
      <c r="A19" s="532" t="s">
        <v>12</v>
      </c>
      <c r="B19" s="532"/>
      <c r="C19" s="533"/>
      <c r="D19" s="575"/>
      <c r="E19" s="576"/>
      <c r="F19" s="576"/>
      <c r="G19" s="576"/>
      <c r="H19" s="576"/>
      <c r="I19" s="576"/>
      <c r="J19" s="576"/>
      <c r="K19" s="576"/>
      <c r="L19" s="576"/>
      <c r="M19" s="576"/>
      <c r="N19" s="577"/>
      <c r="O19" s="11"/>
      <c r="P19" s="464" t="str">
        <f>'Info District'!H17</f>
        <v>T2</v>
      </c>
      <c r="Q19" s="65"/>
      <c r="R19" s="535" t="s">
        <v>96</v>
      </c>
      <c r="S19" s="536"/>
      <c r="T19" s="536"/>
      <c r="U19" s="536"/>
      <c r="V19" s="537"/>
    </row>
    <row r="20" spans="1:23" s="9" customFormat="1" ht="8.25" customHeight="1" thickBot="1" x14ac:dyDescent="0.35">
      <c r="A20" s="12"/>
      <c r="B20" s="12"/>
      <c r="C20" s="12"/>
      <c r="D20" s="12"/>
      <c r="E20" s="12"/>
      <c r="F20" s="12"/>
      <c r="G20" s="13"/>
      <c r="H20" s="13"/>
      <c r="I20" s="13"/>
      <c r="J20" s="13"/>
      <c r="K20" s="13"/>
      <c r="L20" s="14"/>
      <c r="M20" s="14"/>
      <c r="N20" s="14"/>
      <c r="O20" s="14"/>
      <c r="Q20" s="64"/>
      <c r="R20" s="146"/>
      <c r="S20" s="74"/>
      <c r="T20" s="74"/>
      <c r="U20" s="76"/>
      <c r="V20" s="147"/>
    </row>
    <row r="21" spans="1:23" s="9" customFormat="1" ht="30.75" customHeight="1" thickBot="1" x14ac:dyDescent="0.35">
      <c r="A21" s="564" t="s">
        <v>6</v>
      </c>
      <c r="B21" s="564"/>
      <c r="C21" s="564"/>
      <c r="D21" s="565"/>
      <c r="E21" s="566"/>
      <c r="F21" s="566"/>
      <c r="G21" s="566"/>
      <c r="H21" s="567"/>
      <c r="I21" s="12"/>
      <c r="K21" s="230" t="s">
        <v>338</v>
      </c>
      <c r="O21" s="571"/>
      <c r="P21" s="572"/>
      <c r="Q21" s="64"/>
      <c r="R21" s="146"/>
      <c r="S21" s="74"/>
      <c r="T21" s="74"/>
      <c r="U21" s="76"/>
      <c r="V21" s="147"/>
    </row>
    <row r="22" spans="1:23" s="9" customFormat="1" ht="9" customHeight="1" thickBot="1" x14ac:dyDescent="0.35">
      <c r="A22" s="12"/>
      <c r="B22" s="12"/>
      <c r="C22" s="12"/>
      <c r="D22" s="12"/>
      <c r="E22" s="12"/>
      <c r="F22" s="12"/>
      <c r="G22" s="13"/>
      <c r="H22" s="13"/>
      <c r="I22" s="13"/>
      <c r="J22" s="13"/>
      <c r="K22" s="13"/>
      <c r="L22" s="14"/>
      <c r="M22" s="14"/>
      <c r="N22" s="14"/>
      <c r="O22" s="14"/>
      <c r="Q22" s="64"/>
      <c r="R22" s="146"/>
      <c r="S22" s="74"/>
      <c r="T22" s="74"/>
      <c r="U22" s="76"/>
      <c r="V22" s="147"/>
    </row>
    <row r="23" spans="1:23" s="9" customFormat="1" ht="30" customHeight="1" thickBot="1" x14ac:dyDescent="0.35">
      <c r="A23" s="532" t="s">
        <v>240</v>
      </c>
      <c r="B23" s="532"/>
      <c r="C23" s="533"/>
      <c r="D23" s="568" t="s">
        <v>265</v>
      </c>
      <c r="E23" s="569"/>
      <c r="F23" s="570"/>
      <c r="H23" s="229"/>
      <c r="I23" s="573" t="s">
        <v>337</v>
      </c>
      <c r="J23" s="573"/>
      <c r="K23" s="573"/>
      <c r="L23" s="573"/>
      <c r="M23" s="573"/>
      <c r="N23" s="574"/>
      <c r="O23" s="562"/>
      <c r="P23" s="563"/>
      <c r="Q23" s="64"/>
      <c r="R23" s="146"/>
      <c r="S23" s="74"/>
      <c r="T23" s="74"/>
      <c r="U23" s="76"/>
      <c r="V23" s="147"/>
    </row>
    <row r="24" spans="1:23" s="9" customFormat="1" ht="6" customHeight="1" x14ac:dyDescent="0.3">
      <c r="A24" s="12"/>
      <c r="B24" s="12"/>
      <c r="C24" s="12"/>
      <c r="D24" s="12"/>
      <c r="E24" s="12"/>
      <c r="F24" s="12"/>
      <c r="G24" s="13"/>
      <c r="H24" s="15"/>
      <c r="I24" s="15"/>
      <c r="J24" s="15"/>
      <c r="K24" s="13"/>
      <c r="L24" s="14"/>
      <c r="M24" s="14"/>
      <c r="N24" s="14"/>
      <c r="O24" s="14"/>
      <c r="Q24" s="64"/>
      <c r="R24" s="146"/>
      <c r="S24" s="74"/>
      <c r="T24" s="74"/>
      <c r="U24" s="76"/>
      <c r="V24" s="147"/>
    </row>
    <row r="25" spans="1:23" s="9" customFormat="1" ht="4.5" customHeight="1" thickBot="1" x14ac:dyDescent="0.35">
      <c r="A25" s="12"/>
      <c r="B25" s="12"/>
      <c r="C25" s="12"/>
      <c r="D25" s="12"/>
      <c r="E25" s="12"/>
      <c r="F25" s="12"/>
      <c r="G25" s="13"/>
      <c r="H25" s="13"/>
      <c r="I25" s="13"/>
      <c r="J25" s="13"/>
      <c r="K25" s="13"/>
      <c r="L25" s="14"/>
      <c r="M25" s="14"/>
      <c r="N25" s="14"/>
      <c r="O25" s="14"/>
      <c r="Q25" s="64"/>
      <c r="R25" s="146"/>
      <c r="S25" s="74"/>
      <c r="T25" s="74"/>
      <c r="U25" s="76"/>
      <c r="V25" s="147"/>
    </row>
    <row r="26" spans="1:23" ht="76.5" customHeight="1" thickBot="1" x14ac:dyDescent="0.35">
      <c r="A26" s="541" t="s">
        <v>13</v>
      </c>
      <c r="B26" s="16" t="s">
        <v>14</v>
      </c>
      <c r="C26" s="108" t="s">
        <v>15</v>
      </c>
      <c r="D26" s="118" t="s">
        <v>16</v>
      </c>
      <c r="E26" s="117" t="s">
        <v>17</v>
      </c>
      <c r="F26" s="16" t="s">
        <v>18</v>
      </c>
      <c r="G26" s="16" t="s">
        <v>233</v>
      </c>
      <c r="H26" s="16" t="s">
        <v>234</v>
      </c>
      <c r="I26" s="16" t="s">
        <v>19</v>
      </c>
      <c r="J26" s="16" t="s">
        <v>20</v>
      </c>
      <c r="K26" s="108" t="s">
        <v>21</v>
      </c>
      <c r="L26" s="136" t="s">
        <v>22</v>
      </c>
      <c r="M26" s="137" t="s">
        <v>236</v>
      </c>
      <c r="N26" s="138" t="s">
        <v>23</v>
      </c>
      <c r="O26" s="109" t="s">
        <v>39</v>
      </c>
      <c r="P26" s="16" t="s">
        <v>40</v>
      </c>
      <c r="R26" s="148" t="s">
        <v>237</v>
      </c>
      <c r="S26" s="140" t="s">
        <v>93</v>
      </c>
      <c r="T26" s="140" t="s">
        <v>239</v>
      </c>
      <c r="U26" s="140" t="s">
        <v>238</v>
      </c>
      <c r="V26" s="149" t="s">
        <v>97</v>
      </c>
    </row>
    <row r="27" spans="1:23" s="47" customFormat="1" ht="21.75" customHeight="1" thickBot="1" x14ac:dyDescent="0.35">
      <c r="A27" s="542"/>
      <c r="B27" s="46" t="s">
        <v>24</v>
      </c>
      <c r="C27" s="46" t="s">
        <v>25</v>
      </c>
      <c r="D27" s="112" t="s">
        <v>26</v>
      </c>
      <c r="E27" s="46" t="s">
        <v>27</v>
      </c>
      <c r="F27" s="46"/>
      <c r="G27" s="46" t="s">
        <v>28</v>
      </c>
      <c r="H27" s="46"/>
      <c r="I27" s="46" t="s">
        <v>29</v>
      </c>
      <c r="J27" s="46"/>
      <c r="K27" s="131" t="s">
        <v>235</v>
      </c>
      <c r="L27" s="133"/>
      <c r="M27" s="134"/>
      <c r="N27" s="135"/>
      <c r="O27" s="132" t="s">
        <v>30</v>
      </c>
      <c r="P27" s="46"/>
      <c r="Q27" s="66"/>
      <c r="R27" s="150"/>
      <c r="S27" s="67" t="s">
        <v>94</v>
      </c>
      <c r="T27" s="67" t="s">
        <v>95</v>
      </c>
      <c r="U27" s="94"/>
      <c r="V27" s="151" t="str">
        <f>IF(J28&lt;=0,"",IF(J28=90,$W$28))</f>
        <v/>
      </c>
      <c r="W27" s="37" t="s">
        <v>98</v>
      </c>
    </row>
    <row r="28" spans="1:23" ht="49.5" customHeight="1" x14ac:dyDescent="0.3">
      <c r="A28" s="231" t="str">
        <f>CDT!B26</f>
        <v>Artéméther-Luméfantrine 6cp (AL)</v>
      </c>
      <c r="B28" s="79"/>
      <c r="C28" s="110"/>
      <c r="D28" s="120" t="str">
        <f>IF(B28&lt;&gt;"",B28+C28,"")</f>
        <v/>
      </c>
      <c r="E28" s="119"/>
      <c r="F28" s="79"/>
      <c r="G28" s="79"/>
      <c r="H28" s="79"/>
      <c r="I28" s="79"/>
      <c r="J28" s="79"/>
      <c r="K28" s="110"/>
      <c r="L28" s="431" t="str">
        <f>IF(B28&lt;&gt;"",IF(J28=0,E28,((E28*90)/(90-J28))),"0")</f>
        <v>0</v>
      </c>
      <c r="M28" s="428" t="str">
        <f>IF(B28&lt;&gt;"",((E28/R28)*30),"0")</f>
        <v>0</v>
      </c>
      <c r="N28" s="250" t="str">
        <f>IF(B28&lt;&gt;"",IF(J28=0,((E28+L28)-K28),((M28*6)-K28)),"0")</f>
        <v>0</v>
      </c>
      <c r="O28" s="251"/>
      <c r="P28" s="81"/>
      <c r="R28" s="152">
        <f>(90-J28)</f>
        <v>90</v>
      </c>
      <c r="S28" s="68" t="e">
        <f>D28-(E28+G28+I28+H28)</f>
        <v>#VALUE!</v>
      </c>
      <c r="T28" s="68" t="e">
        <f>K28-S28</f>
        <v>#VALUE!</v>
      </c>
      <c r="U28" s="95">
        <v>6</v>
      </c>
      <c r="V28" s="153" t="e">
        <f t="shared" ref="V28:V52" si="0">IF(T28=0,"",$W$27)</f>
        <v>#VALUE!</v>
      </c>
      <c r="W28" s="37" t="s">
        <v>203</v>
      </c>
    </row>
    <row r="29" spans="1:23" ht="45" customHeight="1" x14ac:dyDescent="0.3">
      <c r="A29" s="231" t="str">
        <f>CDT!B27</f>
        <v>Artéméther-Luméfantrine 12cp (AL)</v>
      </c>
      <c r="B29" s="79"/>
      <c r="C29" s="110"/>
      <c r="D29" s="121" t="str">
        <f t="shared" ref="D29:D36" si="1">IF(B29&lt;&gt;"",B29+C29,"")</f>
        <v/>
      </c>
      <c r="E29" s="119"/>
      <c r="F29" s="79"/>
      <c r="G29" s="79"/>
      <c r="H29" s="79"/>
      <c r="I29" s="79"/>
      <c r="J29" s="79"/>
      <c r="K29" s="110"/>
      <c r="L29" s="431" t="str">
        <f t="shared" ref="L29:L36" si="2">IF(B29&lt;&gt;"",IF(J29=0,E29,((E29*90)/(90-J29))),"0")</f>
        <v>0</v>
      </c>
      <c r="M29" s="428" t="str">
        <f t="shared" ref="M29:M36" si="3">IF(B29&lt;&gt;"",((E29/R29)*30),"0")</f>
        <v>0</v>
      </c>
      <c r="N29" s="250" t="str">
        <f t="shared" ref="N29:N36" si="4">IF(B29&lt;&gt;"",IF(J29=0,((E29+L29)-K29),((M29*6)-K29)),"0")</f>
        <v>0</v>
      </c>
      <c r="O29" s="251"/>
      <c r="P29" s="81"/>
      <c r="R29" s="152">
        <f t="shared" ref="R29:R50" si="5">(90-J29)</f>
        <v>90</v>
      </c>
      <c r="S29" s="68" t="e">
        <f t="shared" ref="S29:S49" si="6">D29-(E29+G29+I29+H29)</f>
        <v>#VALUE!</v>
      </c>
      <c r="T29" s="68" t="e">
        <f t="shared" ref="T29:T50" si="7">K29-S29</f>
        <v>#VALUE!</v>
      </c>
      <c r="U29" s="95">
        <v>12</v>
      </c>
      <c r="V29" s="153" t="e">
        <f t="shared" si="0"/>
        <v>#VALUE!</v>
      </c>
    </row>
    <row r="30" spans="1:23" ht="49.5" customHeight="1" x14ac:dyDescent="0.3">
      <c r="A30" s="231" t="str">
        <f>CDT!B28</f>
        <v>Artéméther-Luméfantrine 18cp (AL)</v>
      </c>
      <c r="B30" s="79"/>
      <c r="C30" s="110"/>
      <c r="D30" s="121" t="str">
        <f t="shared" si="1"/>
        <v/>
      </c>
      <c r="E30" s="119"/>
      <c r="F30" s="79"/>
      <c r="G30" s="79"/>
      <c r="H30" s="79"/>
      <c r="I30" s="79"/>
      <c r="J30" s="79"/>
      <c r="K30" s="110"/>
      <c r="L30" s="431" t="str">
        <f t="shared" si="2"/>
        <v>0</v>
      </c>
      <c r="M30" s="428" t="str">
        <f t="shared" si="3"/>
        <v>0</v>
      </c>
      <c r="N30" s="250" t="str">
        <f t="shared" si="4"/>
        <v>0</v>
      </c>
      <c r="O30" s="251"/>
      <c r="P30" s="81"/>
      <c r="R30" s="152">
        <f t="shared" si="5"/>
        <v>90</v>
      </c>
      <c r="S30" s="68" t="e">
        <f t="shared" si="6"/>
        <v>#VALUE!</v>
      </c>
      <c r="T30" s="68" t="e">
        <f t="shared" si="7"/>
        <v>#VALUE!</v>
      </c>
      <c r="U30" s="95">
        <v>18</v>
      </c>
      <c r="V30" s="153" t="e">
        <f t="shared" si="0"/>
        <v>#VALUE!</v>
      </c>
    </row>
    <row r="31" spans="1:23" ht="49.5" customHeight="1" x14ac:dyDescent="0.3">
      <c r="A31" s="231" t="str">
        <f>CDT!B29</f>
        <v>Artéméther-Luméfantrine 24cp (AL)</v>
      </c>
      <c r="B31" s="79"/>
      <c r="C31" s="110"/>
      <c r="D31" s="121" t="str">
        <f t="shared" si="1"/>
        <v/>
      </c>
      <c r="E31" s="119"/>
      <c r="F31" s="79"/>
      <c r="G31" s="79"/>
      <c r="H31" s="79"/>
      <c r="I31" s="79"/>
      <c r="J31" s="79"/>
      <c r="K31" s="110"/>
      <c r="L31" s="431" t="str">
        <f t="shared" si="2"/>
        <v>0</v>
      </c>
      <c r="M31" s="428" t="str">
        <f t="shared" si="3"/>
        <v>0</v>
      </c>
      <c r="N31" s="250" t="str">
        <f t="shared" si="4"/>
        <v>0</v>
      </c>
      <c r="O31" s="251"/>
      <c r="P31" s="81"/>
      <c r="R31" s="152">
        <f t="shared" si="5"/>
        <v>90</v>
      </c>
      <c r="S31" s="68" t="e">
        <f t="shared" si="6"/>
        <v>#VALUE!</v>
      </c>
      <c r="T31" s="68" t="e">
        <f t="shared" si="7"/>
        <v>#VALUE!</v>
      </c>
      <c r="U31" s="95">
        <v>24</v>
      </c>
      <c r="V31" s="153" t="e">
        <f t="shared" si="0"/>
        <v>#VALUE!</v>
      </c>
    </row>
    <row r="32" spans="1:23" ht="50.25" hidden="1" customHeight="1" x14ac:dyDescent="0.3">
      <c r="A32" s="17" t="str">
        <f>CDT!B30</f>
        <v>Artéméther injectable 40 mg</v>
      </c>
      <c r="B32" s="79"/>
      <c r="C32" s="110"/>
      <c r="D32" s="121" t="str">
        <f t="shared" si="1"/>
        <v/>
      </c>
      <c r="E32" s="119"/>
      <c r="F32" s="79"/>
      <c r="G32" s="79"/>
      <c r="H32" s="79"/>
      <c r="I32" s="79"/>
      <c r="J32" s="79"/>
      <c r="K32" s="110"/>
      <c r="L32" s="431" t="str">
        <f t="shared" si="2"/>
        <v>0</v>
      </c>
      <c r="M32" s="428" t="str">
        <f t="shared" si="3"/>
        <v>0</v>
      </c>
      <c r="N32" s="250" t="str">
        <f t="shared" si="4"/>
        <v>0</v>
      </c>
      <c r="O32" s="251"/>
      <c r="P32" s="79"/>
      <c r="R32" s="152">
        <f t="shared" si="5"/>
        <v>90</v>
      </c>
      <c r="S32" s="68" t="e">
        <f t="shared" si="6"/>
        <v>#VALUE!</v>
      </c>
      <c r="T32" s="68" t="e">
        <f t="shared" si="7"/>
        <v>#VALUE!</v>
      </c>
      <c r="U32" s="95">
        <v>1</v>
      </c>
      <c r="V32" s="153" t="e">
        <f t="shared" si="0"/>
        <v>#VALUE!</v>
      </c>
    </row>
    <row r="33" spans="1:22" ht="50.25" hidden="1" customHeight="1" x14ac:dyDescent="0.3">
      <c r="A33" s="17" t="str">
        <f>CDT!B31</f>
        <v>Artéméther injectable 80 mg</v>
      </c>
      <c r="B33" s="79"/>
      <c r="C33" s="110"/>
      <c r="D33" s="121" t="str">
        <f t="shared" si="1"/>
        <v/>
      </c>
      <c r="E33" s="119"/>
      <c r="F33" s="79"/>
      <c r="G33" s="79"/>
      <c r="H33" s="79"/>
      <c r="I33" s="79"/>
      <c r="J33" s="79"/>
      <c r="K33" s="110"/>
      <c r="L33" s="431" t="str">
        <f t="shared" si="2"/>
        <v>0</v>
      </c>
      <c r="M33" s="428" t="str">
        <f t="shared" si="3"/>
        <v>0</v>
      </c>
      <c r="N33" s="250" t="str">
        <f t="shared" si="4"/>
        <v>0</v>
      </c>
      <c r="O33" s="251"/>
      <c r="P33" s="79"/>
      <c r="R33" s="152">
        <f t="shared" si="5"/>
        <v>90</v>
      </c>
      <c r="S33" s="68" t="e">
        <f t="shared" si="6"/>
        <v>#VALUE!</v>
      </c>
      <c r="T33" s="68" t="e">
        <f t="shared" si="7"/>
        <v>#VALUE!</v>
      </c>
      <c r="U33" s="95">
        <v>1</v>
      </c>
      <c r="V33" s="153" t="e">
        <f t="shared" si="0"/>
        <v>#VALUE!</v>
      </c>
    </row>
    <row r="34" spans="1:22" ht="50.25" hidden="1" customHeight="1" x14ac:dyDescent="0.3">
      <c r="A34" s="17" t="str">
        <f>CDT!B32</f>
        <v>Artésunate injectable 60 mg</v>
      </c>
      <c r="B34" s="79"/>
      <c r="C34" s="110"/>
      <c r="D34" s="121" t="str">
        <f t="shared" si="1"/>
        <v/>
      </c>
      <c r="E34" s="119"/>
      <c r="F34" s="79"/>
      <c r="G34" s="79"/>
      <c r="H34" s="79"/>
      <c r="I34" s="79"/>
      <c r="J34" s="79"/>
      <c r="K34" s="110"/>
      <c r="L34" s="431" t="str">
        <f t="shared" si="2"/>
        <v>0</v>
      </c>
      <c r="M34" s="428" t="str">
        <f t="shared" si="3"/>
        <v>0</v>
      </c>
      <c r="N34" s="250" t="str">
        <f t="shared" si="4"/>
        <v>0</v>
      </c>
      <c r="O34" s="251"/>
      <c r="P34" s="79"/>
      <c r="R34" s="152">
        <f t="shared" si="5"/>
        <v>90</v>
      </c>
      <c r="S34" s="68" t="e">
        <f t="shared" si="6"/>
        <v>#VALUE!</v>
      </c>
      <c r="T34" s="68" t="e">
        <f t="shared" si="7"/>
        <v>#VALUE!</v>
      </c>
      <c r="U34" s="95">
        <v>1</v>
      </c>
      <c r="V34" s="153" t="e">
        <f t="shared" si="0"/>
        <v>#VALUE!</v>
      </c>
    </row>
    <row r="35" spans="1:22" ht="50.25" hidden="1" customHeight="1" x14ac:dyDescent="0.3">
      <c r="A35" s="17" t="str">
        <f>CDT!B33</f>
        <v xml:space="preserve"> Sulfadoxine Pyriméthamine:  (SP)</v>
      </c>
      <c r="B35" s="79"/>
      <c r="C35" s="110"/>
      <c r="D35" s="121" t="str">
        <f t="shared" si="1"/>
        <v/>
      </c>
      <c r="E35" s="119"/>
      <c r="F35" s="79"/>
      <c r="G35" s="79"/>
      <c r="H35" s="79"/>
      <c r="I35" s="79"/>
      <c r="J35" s="79"/>
      <c r="K35" s="110"/>
      <c r="L35" s="431" t="str">
        <f t="shared" si="2"/>
        <v>0</v>
      </c>
      <c r="M35" s="428" t="str">
        <f t="shared" si="3"/>
        <v>0</v>
      </c>
      <c r="N35" s="250" t="str">
        <f t="shared" si="4"/>
        <v>0</v>
      </c>
      <c r="O35" s="251"/>
      <c r="P35" s="79"/>
      <c r="R35" s="152">
        <f t="shared" si="5"/>
        <v>90</v>
      </c>
      <c r="S35" s="68" t="e">
        <f t="shared" si="6"/>
        <v>#VALUE!</v>
      </c>
      <c r="T35" s="68" t="e">
        <f t="shared" si="7"/>
        <v>#VALUE!</v>
      </c>
      <c r="U35" s="95">
        <v>3</v>
      </c>
      <c r="V35" s="153" t="e">
        <f t="shared" si="0"/>
        <v>#VALUE!</v>
      </c>
    </row>
    <row r="36" spans="1:22" ht="45.75" customHeight="1" thickBot="1" x14ac:dyDescent="0.35">
      <c r="A36" s="231" t="str">
        <f>CDT!B34</f>
        <v>Test de Diagnostic Rapide  : (TDR)</v>
      </c>
      <c r="B36" s="79"/>
      <c r="C36" s="110"/>
      <c r="D36" s="305" t="str">
        <f t="shared" si="1"/>
        <v/>
      </c>
      <c r="E36" s="119"/>
      <c r="F36" s="79"/>
      <c r="G36" s="79"/>
      <c r="H36" s="79"/>
      <c r="I36" s="79"/>
      <c r="J36" s="79"/>
      <c r="K36" s="110"/>
      <c r="L36" s="431" t="str">
        <f t="shared" si="2"/>
        <v>0</v>
      </c>
      <c r="M36" s="428" t="str">
        <f t="shared" si="3"/>
        <v>0</v>
      </c>
      <c r="N36" s="250" t="str">
        <f t="shared" si="4"/>
        <v>0</v>
      </c>
      <c r="O36" s="251"/>
      <c r="P36" s="79"/>
      <c r="R36" s="152">
        <f t="shared" si="5"/>
        <v>90</v>
      </c>
      <c r="S36" s="68" t="e">
        <f t="shared" si="6"/>
        <v>#VALUE!</v>
      </c>
      <c r="T36" s="68" t="e">
        <f t="shared" si="7"/>
        <v>#VALUE!</v>
      </c>
      <c r="U36" s="95">
        <v>1</v>
      </c>
      <c r="V36" s="153" t="e">
        <f t="shared" si="0"/>
        <v>#VALUE!</v>
      </c>
    </row>
    <row r="37" spans="1:22" ht="34.5" hidden="1" customHeight="1" x14ac:dyDescent="0.3">
      <c r="A37" s="17" t="str">
        <f>CDT!B35</f>
        <v>Moustiquaire à Imprégnation Durable: (MID)</v>
      </c>
      <c r="B37" s="79"/>
      <c r="C37" s="110"/>
      <c r="D37" s="304">
        <f t="shared" ref="D37:D50" si="8">B37+C37</f>
        <v>0</v>
      </c>
      <c r="E37" s="119"/>
      <c r="F37" s="79"/>
      <c r="G37" s="79"/>
      <c r="H37" s="79"/>
      <c r="I37" s="79"/>
      <c r="J37" s="79"/>
      <c r="K37" s="110"/>
      <c r="L37" s="113">
        <f t="shared" ref="L37:L50" si="9">IF(J37=0,E37,((D37*90)/(90-J37)))</f>
        <v>0</v>
      </c>
      <c r="M37" s="55">
        <f t="shared" ref="M37:M50" si="10">(E37/R37)*30</f>
        <v>0</v>
      </c>
      <c r="N37" s="114">
        <f t="shared" ref="N37:N49" si="11">IF(J37=0,((E37+L37)-K37),((L37*2)-K37))</f>
        <v>0</v>
      </c>
      <c r="O37" s="111" t="str">
        <f t="shared" ref="O37:O50" si="12">IF(N37=0,"0",N37)</f>
        <v>0</v>
      </c>
      <c r="P37" s="79"/>
      <c r="R37" s="152">
        <f t="shared" si="5"/>
        <v>90</v>
      </c>
      <c r="S37" s="68">
        <f t="shared" si="6"/>
        <v>0</v>
      </c>
      <c r="T37" s="68">
        <f t="shared" si="7"/>
        <v>0</v>
      </c>
      <c r="U37" s="95">
        <v>1</v>
      </c>
      <c r="V37" s="153" t="str">
        <f t="shared" si="0"/>
        <v/>
      </c>
    </row>
    <row r="38" spans="1:22" ht="34.5" hidden="1" customHeight="1" x14ac:dyDescent="0.3">
      <c r="A38" s="17" t="str">
        <f>CDT!B40</f>
        <v>Artésunate Amodiaquine: (ASAQ) : 3 cp (25/67,5 mg)</v>
      </c>
      <c r="B38" s="79"/>
      <c r="C38" s="110"/>
      <c r="D38" s="121">
        <f t="shared" si="8"/>
        <v>0</v>
      </c>
      <c r="E38" s="119"/>
      <c r="F38" s="79"/>
      <c r="G38" s="79"/>
      <c r="H38" s="79"/>
      <c r="I38" s="79"/>
      <c r="J38" s="79"/>
      <c r="K38" s="110"/>
      <c r="L38" s="113">
        <f t="shared" si="9"/>
        <v>0</v>
      </c>
      <c r="M38" s="55">
        <f t="shared" si="10"/>
        <v>0</v>
      </c>
      <c r="N38" s="114">
        <f t="shared" si="11"/>
        <v>0</v>
      </c>
      <c r="O38" s="111" t="str">
        <f t="shared" si="12"/>
        <v>0</v>
      </c>
      <c r="P38" s="79"/>
      <c r="R38" s="152">
        <f t="shared" si="5"/>
        <v>90</v>
      </c>
      <c r="S38" s="68">
        <f t="shared" si="6"/>
        <v>0</v>
      </c>
      <c r="T38" s="68">
        <f t="shared" si="7"/>
        <v>0</v>
      </c>
      <c r="U38" s="95">
        <v>3</v>
      </c>
      <c r="V38" s="153" t="str">
        <f t="shared" si="0"/>
        <v/>
      </c>
    </row>
    <row r="39" spans="1:22" ht="34.5" hidden="1" customHeight="1" x14ac:dyDescent="0.3">
      <c r="A39" s="17" t="str">
        <f>CDT!B41</f>
        <v>Artésunate Amodiaquine: (ASAQ) 3 cp (50/135 mg)</v>
      </c>
      <c r="B39" s="79"/>
      <c r="C39" s="110"/>
      <c r="D39" s="121">
        <f t="shared" si="8"/>
        <v>0</v>
      </c>
      <c r="E39" s="119"/>
      <c r="F39" s="79"/>
      <c r="G39" s="79"/>
      <c r="H39" s="79"/>
      <c r="I39" s="79"/>
      <c r="J39" s="79"/>
      <c r="K39" s="110"/>
      <c r="L39" s="113">
        <f t="shared" si="9"/>
        <v>0</v>
      </c>
      <c r="M39" s="55">
        <f t="shared" si="10"/>
        <v>0</v>
      </c>
      <c r="N39" s="114">
        <f t="shared" si="11"/>
        <v>0</v>
      </c>
      <c r="O39" s="111" t="str">
        <f t="shared" si="12"/>
        <v>0</v>
      </c>
      <c r="P39" s="79"/>
      <c r="R39" s="152">
        <f t="shared" si="5"/>
        <v>90</v>
      </c>
      <c r="S39" s="68">
        <f t="shared" si="6"/>
        <v>0</v>
      </c>
      <c r="T39" s="68">
        <f t="shared" si="7"/>
        <v>0</v>
      </c>
      <c r="U39" s="95">
        <v>3</v>
      </c>
      <c r="V39" s="153" t="str">
        <f t="shared" si="0"/>
        <v/>
      </c>
    </row>
    <row r="40" spans="1:22" ht="34.5" hidden="1" customHeight="1" x14ac:dyDescent="0.3">
      <c r="A40" s="17" t="str">
        <f>CDT!B42</f>
        <v>Artésunate Amodiaquine: (ASAQ) 3 cp (100/270 mg)</v>
      </c>
      <c r="B40" s="79"/>
      <c r="C40" s="110"/>
      <c r="D40" s="121">
        <f t="shared" si="8"/>
        <v>0</v>
      </c>
      <c r="E40" s="119"/>
      <c r="F40" s="79"/>
      <c r="G40" s="79"/>
      <c r="H40" s="79"/>
      <c r="I40" s="79"/>
      <c r="J40" s="79"/>
      <c r="K40" s="110"/>
      <c r="L40" s="113">
        <f t="shared" si="9"/>
        <v>0</v>
      </c>
      <c r="M40" s="55">
        <f t="shared" si="10"/>
        <v>0</v>
      </c>
      <c r="N40" s="114">
        <f t="shared" si="11"/>
        <v>0</v>
      </c>
      <c r="O40" s="111" t="str">
        <f t="shared" si="12"/>
        <v>0</v>
      </c>
      <c r="P40" s="79"/>
      <c r="R40" s="152">
        <f t="shared" si="5"/>
        <v>90</v>
      </c>
      <c r="S40" s="68">
        <f t="shared" si="6"/>
        <v>0</v>
      </c>
      <c r="T40" s="68">
        <f t="shared" si="7"/>
        <v>0</v>
      </c>
      <c r="U40" s="95">
        <v>3</v>
      </c>
      <c r="V40" s="153" t="str">
        <f t="shared" si="0"/>
        <v/>
      </c>
    </row>
    <row r="41" spans="1:22" ht="34.5" hidden="1" customHeight="1" x14ac:dyDescent="0.3">
      <c r="A41" s="17" t="str">
        <f>CDT!B43</f>
        <v>Artésunate Amodiaquine: (ASAQ) 6 cp (100/270 mg)</v>
      </c>
      <c r="B41" s="79"/>
      <c r="C41" s="110"/>
      <c r="D41" s="121">
        <f t="shared" si="8"/>
        <v>0</v>
      </c>
      <c r="E41" s="119"/>
      <c r="F41" s="79"/>
      <c r="G41" s="79"/>
      <c r="H41" s="79"/>
      <c r="I41" s="79"/>
      <c r="J41" s="79"/>
      <c r="K41" s="110"/>
      <c r="L41" s="113">
        <f t="shared" si="9"/>
        <v>0</v>
      </c>
      <c r="M41" s="55">
        <f t="shared" si="10"/>
        <v>0</v>
      </c>
      <c r="N41" s="114">
        <f t="shared" si="11"/>
        <v>0</v>
      </c>
      <c r="O41" s="111" t="str">
        <f t="shared" si="12"/>
        <v>0</v>
      </c>
      <c r="P41" s="79"/>
      <c r="R41" s="152">
        <f t="shared" si="5"/>
        <v>90</v>
      </c>
      <c r="S41" s="68">
        <f t="shared" si="6"/>
        <v>0</v>
      </c>
      <c r="T41" s="68">
        <f t="shared" si="7"/>
        <v>0</v>
      </c>
      <c r="U41" s="95">
        <v>3</v>
      </c>
      <c r="V41" s="153" t="str">
        <f t="shared" si="0"/>
        <v/>
      </c>
    </row>
    <row r="42" spans="1:22" ht="34.5" hidden="1" customHeight="1" x14ac:dyDescent="0.3">
      <c r="A42" s="17" t="str">
        <f>CDT!B36</f>
        <v>Dihydroartéminisine Pipéraquine– Plaq / 3 comp 
( DHA-PPQ)  20/160 mg</v>
      </c>
      <c r="B42" s="79"/>
      <c r="C42" s="110"/>
      <c r="D42" s="121">
        <f t="shared" si="8"/>
        <v>0</v>
      </c>
      <c r="E42" s="119"/>
      <c r="F42" s="79"/>
      <c r="G42" s="79"/>
      <c r="H42" s="79"/>
      <c r="I42" s="79"/>
      <c r="J42" s="79"/>
      <c r="K42" s="110"/>
      <c r="L42" s="113">
        <f t="shared" si="9"/>
        <v>0</v>
      </c>
      <c r="M42" s="55">
        <f t="shared" si="10"/>
        <v>0</v>
      </c>
      <c r="N42" s="114">
        <f t="shared" si="11"/>
        <v>0</v>
      </c>
      <c r="O42" s="111" t="str">
        <f t="shared" si="12"/>
        <v>0</v>
      </c>
      <c r="P42" s="79"/>
      <c r="R42" s="152">
        <f t="shared" si="5"/>
        <v>90</v>
      </c>
      <c r="S42" s="68">
        <f t="shared" si="6"/>
        <v>0</v>
      </c>
      <c r="T42" s="68">
        <f t="shared" si="7"/>
        <v>0</v>
      </c>
      <c r="U42" s="95">
        <v>1</v>
      </c>
      <c r="V42" s="153" t="str">
        <f t="shared" si="0"/>
        <v/>
      </c>
    </row>
    <row r="43" spans="1:22" ht="34.5" hidden="1" customHeight="1" x14ac:dyDescent="0.3">
      <c r="A43" s="17" t="str">
        <f>CDT!B37</f>
        <v>Dihydroartéminisine Pipéraquine– Plaq / 3 comp 
( DHA-PPQ)  40/320 mg</v>
      </c>
      <c r="B43" s="79"/>
      <c r="C43" s="110"/>
      <c r="D43" s="121">
        <f t="shared" si="8"/>
        <v>0</v>
      </c>
      <c r="E43" s="119"/>
      <c r="F43" s="79"/>
      <c r="G43" s="79"/>
      <c r="H43" s="79"/>
      <c r="I43" s="79"/>
      <c r="J43" s="79"/>
      <c r="K43" s="110"/>
      <c r="L43" s="113">
        <f t="shared" si="9"/>
        <v>0</v>
      </c>
      <c r="M43" s="55">
        <f t="shared" si="10"/>
        <v>0</v>
      </c>
      <c r="N43" s="114">
        <f t="shared" si="11"/>
        <v>0</v>
      </c>
      <c r="O43" s="111" t="str">
        <f t="shared" si="12"/>
        <v>0</v>
      </c>
      <c r="P43" s="79"/>
      <c r="R43" s="152">
        <f t="shared" si="5"/>
        <v>90</v>
      </c>
      <c r="S43" s="68">
        <f t="shared" si="6"/>
        <v>0</v>
      </c>
      <c r="T43" s="68">
        <f t="shared" si="7"/>
        <v>0</v>
      </c>
      <c r="U43" s="95">
        <v>1</v>
      </c>
      <c r="V43" s="153" t="str">
        <f t="shared" si="0"/>
        <v/>
      </c>
    </row>
    <row r="44" spans="1:22" ht="34.5" hidden="1" customHeight="1" x14ac:dyDescent="0.3">
      <c r="A44" s="17" t="str">
        <f>CDT!B38</f>
        <v>Dihydroartéminisine Pipéraquine– Plaq / 6 comp 
( DHA-PPQ)  40/320 mg</v>
      </c>
      <c r="B44" s="79"/>
      <c r="C44" s="110"/>
      <c r="D44" s="121">
        <f t="shared" si="8"/>
        <v>0</v>
      </c>
      <c r="E44" s="119"/>
      <c r="F44" s="79"/>
      <c r="G44" s="79"/>
      <c r="H44" s="79"/>
      <c r="I44" s="79"/>
      <c r="J44" s="79"/>
      <c r="K44" s="110"/>
      <c r="L44" s="113">
        <f t="shared" si="9"/>
        <v>0</v>
      </c>
      <c r="M44" s="55">
        <f t="shared" si="10"/>
        <v>0</v>
      </c>
      <c r="N44" s="114">
        <f t="shared" si="11"/>
        <v>0</v>
      </c>
      <c r="O44" s="111" t="str">
        <f t="shared" si="12"/>
        <v>0</v>
      </c>
      <c r="P44" s="79"/>
      <c r="R44" s="152">
        <f t="shared" si="5"/>
        <v>90</v>
      </c>
      <c r="S44" s="68">
        <f t="shared" si="6"/>
        <v>0</v>
      </c>
      <c r="T44" s="68">
        <f t="shared" si="7"/>
        <v>0</v>
      </c>
      <c r="U44" s="95">
        <v>1</v>
      </c>
      <c r="V44" s="153" t="str">
        <f t="shared" si="0"/>
        <v/>
      </c>
    </row>
    <row r="45" spans="1:22" ht="34.5" hidden="1" customHeight="1" x14ac:dyDescent="0.3">
      <c r="A45" s="17" t="str">
        <f>CDT!B44</f>
        <v>Artésunate - Méfloquine (AS-MF)</v>
      </c>
      <c r="B45" s="79"/>
      <c r="C45" s="110"/>
      <c r="D45" s="121">
        <f t="shared" si="8"/>
        <v>0</v>
      </c>
      <c r="E45" s="119"/>
      <c r="F45" s="79"/>
      <c r="G45" s="79"/>
      <c r="H45" s="79"/>
      <c r="I45" s="79"/>
      <c r="J45" s="79"/>
      <c r="K45" s="110"/>
      <c r="L45" s="113">
        <f t="shared" si="9"/>
        <v>0</v>
      </c>
      <c r="M45" s="55">
        <f t="shared" si="10"/>
        <v>0</v>
      </c>
      <c r="N45" s="114">
        <f t="shared" si="11"/>
        <v>0</v>
      </c>
      <c r="O45" s="111" t="str">
        <f t="shared" si="12"/>
        <v>0</v>
      </c>
      <c r="P45" s="79"/>
      <c r="R45" s="152">
        <f t="shared" si="5"/>
        <v>90</v>
      </c>
      <c r="S45" s="68">
        <f t="shared" si="6"/>
        <v>0</v>
      </c>
      <c r="T45" s="68">
        <f t="shared" si="7"/>
        <v>0</v>
      </c>
      <c r="U45" s="95">
        <v>1</v>
      </c>
      <c r="V45" s="153" t="str">
        <f t="shared" si="0"/>
        <v/>
      </c>
    </row>
    <row r="46" spans="1:22" ht="34.5" hidden="1" customHeight="1" x14ac:dyDescent="0.3">
      <c r="A46" s="17" t="str">
        <f>CDT!B45</f>
        <v>Quinine comprimé 300mg</v>
      </c>
      <c r="B46" s="79"/>
      <c r="C46" s="110"/>
      <c r="D46" s="121">
        <f t="shared" si="8"/>
        <v>0</v>
      </c>
      <c r="E46" s="119"/>
      <c r="F46" s="79"/>
      <c r="G46" s="79"/>
      <c r="H46" s="79"/>
      <c r="I46" s="79"/>
      <c r="J46" s="79"/>
      <c r="K46" s="110"/>
      <c r="L46" s="113">
        <f t="shared" si="9"/>
        <v>0</v>
      </c>
      <c r="M46" s="55">
        <f t="shared" si="10"/>
        <v>0</v>
      </c>
      <c r="N46" s="114">
        <f t="shared" si="11"/>
        <v>0</v>
      </c>
      <c r="O46" s="111" t="str">
        <f t="shared" si="12"/>
        <v>0</v>
      </c>
      <c r="P46" s="79"/>
      <c r="R46" s="152">
        <f t="shared" si="5"/>
        <v>90</v>
      </c>
      <c r="S46" s="68">
        <f t="shared" si="6"/>
        <v>0</v>
      </c>
      <c r="T46" s="68">
        <f t="shared" si="7"/>
        <v>0</v>
      </c>
      <c r="U46" s="95">
        <v>1</v>
      </c>
      <c r="V46" s="153" t="str">
        <f t="shared" si="0"/>
        <v/>
      </c>
    </row>
    <row r="47" spans="1:22" ht="34.5" hidden="1" customHeight="1" x14ac:dyDescent="0.3">
      <c r="A47" s="17" t="str">
        <f>CDT!B46</f>
        <v>Quinine injectable 300 mg</v>
      </c>
      <c r="B47" s="79"/>
      <c r="C47" s="110"/>
      <c r="D47" s="121">
        <f t="shared" si="8"/>
        <v>0</v>
      </c>
      <c r="E47" s="119"/>
      <c r="F47" s="79"/>
      <c r="G47" s="79"/>
      <c r="H47" s="79"/>
      <c r="I47" s="79"/>
      <c r="J47" s="79"/>
      <c r="K47" s="110"/>
      <c r="L47" s="113">
        <f t="shared" si="9"/>
        <v>0</v>
      </c>
      <c r="M47" s="55">
        <f t="shared" si="10"/>
        <v>0</v>
      </c>
      <c r="N47" s="114">
        <f t="shared" si="11"/>
        <v>0</v>
      </c>
      <c r="O47" s="111" t="str">
        <f t="shared" si="12"/>
        <v>0</v>
      </c>
      <c r="P47" s="79"/>
      <c r="R47" s="152">
        <f t="shared" si="5"/>
        <v>90</v>
      </c>
      <c r="S47" s="68">
        <f t="shared" si="6"/>
        <v>0</v>
      </c>
      <c r="T47" s="68">
        <f t="shared" si="7"/>
        <v>0</v>
      </c>
      <c r="U47" s="95">
        <v>1</v>
      </c>
      <c r="V47" s="153" t="str">
        <f t="shared" si="0"/>
        <v/>
      </c>
    </row>
    <row r="48" spans="1:22" ht="34.5" hidden="1" customHeight="1" x14ac:dyDescent="0.3">
      <c r="A48" s="17" t="str">
        <f>CDT!B47</f>
        <v>Quinine injectable 600 mg</v>
      </c>
      <c r="B48" s="79"/>
      <c r="C48" s="110"/>
      <c r="D48" s="121">
        <f t="shared" si="8"/>
        <v>0</v>
      </c>
      <c r="E48" s="119"/>
      <c r="F48" s="79"/>
      <c r="G48" s="79"/>
      <c r="H48" s="79"/>
      <c r="I48" s="79"/>
      <c r="J48" s="79"/>
      <c r="K48" s="110"/>
      <c r="L48" s="113">
        <f t="shared" si="9"/>
        <v>0</v>
      </c>
      <c r="M48" s="55">
        <f t="shared" si="10"/>
        <v>0</v>
      </c>
      <c r="N48" s="114">
        <f t="shared" si="11"/>
        <v>0</v>
      </c>
      <c r="O48" s="111" t="str">
        <f t="shared" si="12"/>
        <v>0</v>
      </c>
      <c r="P48" s="79"/>
      <c r="R48" s="152">
        <f t="shared" si="5"/>
        <v>90</v>
      </c>
      <c r="S48" s="68">
        <f t="shared" si="6"/>
        <v>0</v>
      </c>
      <c r="T48" s="68">
        <f t="shared" si="7"/>
        <v>0</v>
      </c>
      <c r="U48" s="95">
        <v>1</v>
      </c>
      <c r="V48" s="153" t="str">
        <f t="shared" si="0"/>
        <v/>
      </c>
    </row>
    <row r="49" spans="1:22" ht="34.5" hidden="1" customHeight="1" x14ac:dyDescent="0.3">
      <c r="A49" s="17" t="str">
        <f>CDT!B48</f>
        <v>Quinine injectable 600 mg</v>
      </c>
      <c r="B49" s="79"/>
      <c r="C49" s="110"/>
      <c r="D49" s="121">
        <f t="shared" si="8"/>
        <v>0</v>
      </c>
      <c r="E49" s="119"/>
      <c r="F49" s="79"/>
      <c r="G49" s="79"/>
      <c r="H49" s="79"/>
      <c r="I49" s="79"/>
      <c r="J49" s="79"/>
      <c r="K49" s="110"/>
      <c r="L49" s="113">
        <f t="shared" si="9"/>
        <v>0</v>
      </c>
      <c r="M49" s="55">
        <f t="shared" si="10"/>
        <v>0</v>
      </c>
      <c r="N49" s="114">
        <f t="shared" si="11"/>
        <v>0</v>
      </c>
      <c r="O49" s="111" t="str">
        <f t="shared" si="12"/>
        <v>0</v>
      </c>
      <c r="P49" s="79"/>
      <c r="R49" s="152">
        <f t="shared" si="5"/>
        <v>90</v>
      </c>
      <c r="S49" s="68">
        <f t="shared" si="6"/>
        <v>0</v>
      </c>
      <c r="T49" s="68">
        <f t="shared" si="7"/>
        <v>0</v>
      </c>
      <c r="U49" s="95">
        <v>1</v>
      </c>
      <c r="V49" s="153" t="str">
        <f t="shared" si="0"/>
        <v/>
      </c>
    </row>
    <row r="50" spans="1:22" ht="34.5" hidden="1" customHeight="1" thickBot="1" x14ac:dyDescent="0.35">
      <c r="A50" s="17" t="str">
        <f>CDT!B49</f>
        <v>Artéméther injectable 100 mg</v>
      </c>
      <c r="B50" s="79"/>
      <c r="C50" s="110"/>
      <c r="D50" s="122">
        <f t="shared" si="8"/>
        <v>0</v>
      </c>
      <c r="E50" s="119"/>
      <c r="F50" s="79"/>
      <c r="G50" s="79"/>
      <c r="H50" s="79"/>
      <c r="I50" s="79"/>
      <c r="J50" s="79"/>
      <c r="K50" s="110"/>
      <c r="L50" s="115">
        <f t="shared" si="9"/>
        <v>0</v>
      </c>
      <c r="M50" s="130">
        <f t="shared" si="10"/>
        <v>0</v>
      </c>
      <c r="N50" s="116">
        <f>IF(J50=0,((E50+L50)-K50),((L50*2)-K50))</f>
        <v>0</v>
      </c>
      <c r="O50" s="111" t="str">
        <f t="shared" si="12"/>
        <v>0</v>
      </c>
      <c r="P50" s="79"/>
      <c r="R50" s="152">
        <f t="shared" si="5"/>
        <v>90</v>
      </c>
      <c r="S50" s="68">
        <f>D50-(E50+G50+I50+H50)</f>
        <v>0</v>
      </c>
      <c r="T50" s="68">
        <f t="shared" si="7"/>
        <v>0</v>
      </c>
      <c r="U50" s="95">
        <v>1</v>
      </c>
      <c r="V50" s="153" t="str">
        <f t="shared" si="0"/>
        <v/>
      </c>
    </row>
    <row r="51" spans="1:22" ht="34.5" hidden="1" customHeight="1" x14ac:dyDescent="0.3">
      <c r="A51" s="17"/>
      <c r="B51" s="79"/>
      <c r="C51" s="79"/>
      <c r="D51" s="56"/>
      <c r="E51" s="79"/>
      <c r="F51" s="79"/>
      <c r="G51" s="79"/>
      <c r="H51" s="79"/>
      <c r="I51" s="79"/>
      <c r="J51" s="79"/>
      <c r="K51" s="79"/>
      <c r="L51" s="57"/>
      <c r="M51" s="57"/>
      <c r="N51" s="58"/>
      <c r="O51" s="80"/>
      <c r="P51" s="79"/>
      <c r="R51" s="152"/>
      <c r="S51" s="68"/>
      <c r="T51" s="68"/>
      <c r="U51" s="95"/>
      <c r="V51" s="153" t="str">
        <f t="shared" si="0"/>
        <v/>
      </c>
    </row>
    <row r="52" spans="1:22" ht="34.5" hidden="1" customHeight="1" x14ac:dyDescent="0.3">
      <c r="A52" s="17"/>
      <c r="B52" s="79"/>
      <c r="C52" s="79"/>
      <c r="D52" s="53"/>
      <c r="E52" s="79"/>
      <c r="F52" s="79"/>
      <c r="G52" s="79"/>
      <c r="H52" s="79"/>
      <c r="I52" s="79"/>
      <c r="J52" s="79"/>
      <c r="K52" s="79"/>
      <c r="L52" s="54"/>
      <c r="M52" s="54"/>
      <c r="N52" s="55"/>
      <c r="O52" s="80"/>
      <c r="P52" s="79"/>
      <c r="R52" s="152"/>
      <c r="S52" s="68"/>
      <c r="T52" s="68"/>
      <c r="U52" s="95"/>
      <c r="V52" s="153" t="str">
        <f t="shared" si="0"/>
        <v/>
      </c>
    </row>
    <row r="53" spans="1:22" s="235" customFormat="1" ht="16.5" customHeight="1" x14ac:dyDescent="0.35">
      <c r="A53" s="494" t="s">
        <v>290</v>
      </c>
      <c r="B53" s="494"/>
      <c r="C53" s="494"/>
      <c r="D53" s="494"/>
      <c r="E53" s="232"/>
      <c r="F53" s="232"/>
      <c r="G53" s="233" t="s">
        <v>298</v>
      </c>
      <c r="H53" s="233"/>
      <c r="I53" s="232"/>
      <c r="J53" s="234"/>
      <c r="K53" s="232"/>
      <c r="L53" s="232"/>
      <c r="M53" s="232"/>
      <c r="N53" s="232"/>
      <c r="O53" s="232"/>
      <c r="Q53" s="236"/>
      <c r="R53" s="237"/>
      <c r="S53" s="238"/>
      <c r="T53" s="238"/>
      <c r="U53" s="239"/>
      <c r="V53" s="240"/>
    </row>
    <row r="54" spans="1:22" ht="34.5" customHeight="1" x14ac:dyDescent="0.3">
      <c r="A54" s="18"/>
      <c r="B54" s="18"/>
      <c r="C54" s="18"/>
      <c r="D54" s="18"/>
      <c r="E54" s="18"/>
      <c r="F54" s="18"/>
      <c r="G54" s="18"/>
      <c r="H54" s="18"/>
      <c r="I54" s="18"/>
      <c r="J54" s="18"/>
      <c r="K54" s="18"/>
      <c r="L54" s="18"/>
      <c r="M54" s="18"/>
      <c r="N54" s="18"/>
      <c r="O54" s="18"/>
      <c r="R54" s="154"/>
      <c r="S54" s="69"/>
      <c r="T54" s="69"/>
      <c r="U54" s="70"/>
      <c r="V54" s="155"/>
    </row>
    <row r="55" spans="1:22" ht="35.25" customHeight="1" x14ac:dyDescent="0.3">
      <c r="B55" s="18"/>
      <c r="C55" s="18"/>
      <c r="D55" s="18"/>
      <c r="E55" s="18"/>
      <c r="F55" s="18"/>
      <c r="I55" s="18"/>
      <c r="J55" s="18"/>
      <c r="K55" s="18"/>
      <c r="L55" s="18"/>
      <c r="M55" s="18"/>
      <c r="N55" s="18"/>
      <c r="O55" s="18"/>
      <c r="R55" s="154"/>
      <c r="S55" s="69"/>
      <c r="T55" s="69"/>
      <c r="U55" s="70"/>
      <c r="V55" s="155"/>
    </row>
    <row r="56" spans="1:22" s="235" customFormat="1" ht="16.5" customHeight="1" x14ac:dyDescent="0.35">
      <c r="A56" s="494" t="s">
        <v>289</v>
      </c>
      <c r="B56" s="494"/>
      <c r="C56" s="494"/>
      <c r="D56" s="494"/>
      <c r="E56" s="232"/>
      <c r="F56" s="232"/>
      <c r="G56" s="561" t="s">
        <v>299</v>
      </c>
      <c r="H56" s="561"/>
      <c r="I56" s="561"/>
      <c r="J56" s="561"/>
      <c r="K56" s="561"/>
      <c r="L56" s="561"/>
      <c r="M56" s="561"/>
      <c r="N56" s="561"/>
      <c r="O56" s="561"/>
      <c r="Q56" s="236"/>
      <c r="R56" s="237"/>
      <c r="S56" s="238"/>
      <c r="T56" s="238"/>
      <c r="U56" s="239"/>
      <c r="V56" s="240"/>
    </row>
  </sheetData>
  <mergeCells count="26">
    <mergeCell ref="A56:D56"/>
    <mergeCell ref="G56:O56"/>
    <mergeCell ref="A23:C23"/>
    <mergeCell ref="D23:F23"/>
    <mergeCell ref="I23:N23"/>
    <mergeCell ref="O23:P23"/>
    <mergeCell ref="A26:A27"/>
    <mergeCell ref="A53:D53"/>
    <mergeCell ref="A19:C19"/>
    <mergeCell ref="D19:N19"/>
    <mergeCell ref="R19:V19"/>
    <mergeCell ref="A21:C21"/>
    <mergeCell ref="D21:H21"/>
    <mergeCell ref="O21:P21"/>
    <mergeCell ref="L17:P17"/>
    <mergeCell ref="A1:B1"/>
    <mergeCell ref="A3:B3"/>
    <mergeCell ref="A4:B4"/>
    <mergeCell ref="A11:O11"/>
    <mergeCell ref="B13:C13"/>
    <mergeCell ref="E13:J13"/>
    <mergeCell ref="B15:C15"/>
    <mergeCell ref="D15:F15"/>
    <mergeCell ref="G15:I15"/>
    <mergeCell ref="B17:E17"/>
    <mergeCell ref="G17:K17"/>
  </mergeCells>
  <conditionalFormatting sqref="T28">
    <cfRule type="cellIs" dxfId="1453" priority="23" operator="greaterThan">
      <formula>0</formula>
    </cfRule>
    <cfRule type="cellIs" dxfId="1452" priority="24" operator="greaterThan">
      <formula>0</formula>
    </cfRule>
    <cfRule type="cellIs" dxfId="1451" priority="25" operator="lessThan">
      <formula>0</formula>
    </cfRule>
    <cfRule type="cellIs" dxfId="1450" priority="26" operator="notEqual">
      <formula>0</formula>
    </cfRule>
  </conditionalFormatting>
  <conditionalFormatting sqref="T29:T31">
    <cfRule type="cellIs" dxfId="1449" priority="19" operator="greaterThan">
      <formula>0</formula>
    </cfRule>
    <cfRule type="cellIs" dxfId="1448" priority="20" operator="greaterThan">
      <formula>0</formula>
    </cfRule>
    <cfRule type="cellIs" dxfId="1447" priority="21" operator="lessThan">
      <formula>0</formula>
    </cfRule>
    <cfRule type="cellIs" dxfId="1446" priority="22" operator="notEqual">
      <formula>0</formula>
    </cfRule>
  </conditionalFormatting>
  <conditionalFormatting sqref="T32:T49">
    <cfRule type="cellIs" dxfId="1445" priority="15" operator="greaterThan">
      <formula>0</formula>
    </cfRule>
    <cfRule type="cellIs" dxfId="1444" priority="16" operator="greaterThan">
      <formula>0</formula>
    </cfRule>
    <cfRule type="cellIs" dxfId="1443" priority="17" operator="lessThan">
      <formula>0</formula>
    </cfRule>
    <cfRule type="cellIs" dxfId="1442" priority="18" operator="notEqual">
      <formula>0</formula>
    </cfRule>
  </conditionalFormatting>
  <conditionalFormatting sqref="T50:T52">
    <cfRule type="cellIs" dxfId="1441" priority="11" operator="greaterThan">
      <formula>0</formula>
    </cfRule>
    <cfRule type="cellIs" dxfId="1440" priority="12" operator="greaterThan">
      <formula>0</formula>
    </cfRule>
    <cfRule type="cellIs" dxfId="1439" priority="13" operator="lessThan">
      <formula>0</formula>
    </cfRule>
    <cfRule type="cellIs" dxfId="1438" priority="14" operator="notEqual">
      <formula>0</formula>
    </cfRule>
  </conditionalFormatting>
  <conditionalFormatting sqref="K28 K50:K52">
    <cfRule type="expression" dxfId="1437" priority="9">
      <formula>K28&lt;S28</formula>
    </cfRule>
    <cfRule type="expression" dxfId="1436" priority="10">
      <formula>K28&gt;S28</formula>
    </cfRule>
  </conditionalFormatting>
  <conditionalFormatting sqref="J28">
    <cfRule type="cellIs" dxfId="1435" priority="8" operator="greaterThan">
      <formula>90</formula>
    </cfRule>
  </conditionalFormatting>
  <conditionalFormatting sqref="J37:J49">
    <cfRule type="cellIs" dxfId="1434" priority="7" operator="greaterThan">
      <formula>90</formula>
    </cfRule>
  </conditionalFormatting>
  <conditionalFormatting sqref="J50:J52">
    <cfRule type="cellIs" dxfId="1433" priority="6" operator="greaterThan">
      <formula>90</formula>
    </cfRule>
  </conditionalFormatting>
  <conditionalFormatting sqref="K37:K49">
    <cfRule type="expression" dxfId="1432" priority="4">
      <formula>K37&lt;S37</formula>
    </cfRule>
    <cfRule type="expression" dxfId="1431" priority="5">
      <formula>K37&gt;S37</formula>
    </cfRule>
  </conditionalFormatting>
  <conditionalFormatting sqref="K29:K36">
    <cfRule type="expression" dxfId="1430" priority="2">
      <formula>K29&lt;S29</formula>
    </cfRule>
    <cfRule type="expression" dxfId="1429" priority="3">
      <formula>K29&gt;S29</formula>
    </cfRule>
  </conditionalFormatting>
  <conditionalFormatting sqref="J29:J36">
    <cfRule type="cellIs" dxfId="1428" priority="1" operator="greaterThan">
      <formula>90</formula>
    </cfRule>
  </conditionalFormatting>
  <dataValidations count="9">
    <dataValidation type="whole" operator="lessThanOrEqual" allowBlank="1" showInputMessage="1" showErrorMessage="1" promptTitle="instruction" prompt="La valeur de la cellule ne peut pas être supérieure à la quantité Totale inscrite dans la colonne D._x000a_Merci de vérifier." sqref="E28:E52">
      <formula1>D28</formula1>
    </dataValidation>
    <dataValidation type="whole" allowBlank="1" showInputMessage="1" showErrorMessage="1" prompt="La valeur ne peut pas être supérieure à 89_x000a_Si tel est le cas déteminer la quantité à commander directement à la colonne M._x000a_merci" sqref="J28:J52">
      <formula1>0</formula1>
      <formula2>89</formula2>
    </dataValidation>
    <dataValidation errorStyle="information" allowBlank="1" showInputMessage="1" showErrorMessage="1" errorTitle="Instruction" error="Saisissez le Texte en MAJUSCULE_x000a_Exemple: CMS AGOE_x000a_Merci" promptTitle="Instruction" prompt="Saisissez le Texte en MAJUSCULE_x000a_Exemple: CMS AGOE_x000a_Merci" sqref="D19:N19"/>
    <dataValidation type="date" errorStyle="warning" allowBlank="1" showInputMessage="1" showErrorMessage="1" promptTitle="Instruction" prompt="SVP Saisissez la date sous le format:_x000a_00/00/0000. exemple 15/09/2016,_x000a_Merci_x000a_" sqref="D21:H21">
      <formula1>42370</formula1>
      <formula2>44926</formula2>
    </dataValidation>
    <dataValidation allowBlank="1" showInputMessage="1" showErrorMessage="1" prompt="SVP Saisissez le Nom du site et la date de dépôt de la commande en premier. Merci" sqref="B28:B36"/>
    <dataValidation errorStyle="information" allowBlank="1" showInputMessage="1" showErrorMessage="1" error="Vérifiez SVP l'inventaire physique,_x000a__x000a_MERI" sqref="K28:K36"/>
    <dataValidation type="list" allowBlank="1" showInputMessage="1" showErrorMessage="1" sqref="D23:F23">
      <formula1>typerapport2</formula1>
    </dataValidation>
    <dataValidation type="whole" allowBlank="1" showInputMessage="1" showErrorMessage="1" prompt="SVP _x000a_Veuillez inscrire le nombre d'ACS dans l'air sanitaire._x000a_Merci" sqref="O23:P23">
      <formula1>0</formula1>
      <formula2>500</formula2>
    </dataValidation>
    <dataValidation type="whole" allowBlank="1" showInputMessage="1" showErrorMessage="1" prompt="La quantité accordée par le point Focal ne peut être supérieure à la somme du CMMa et la quantité commandée pour le trimestre._x000a_Merci de revoir la quantité dans la colonne O._x000a_" sqref="O28:O36">
      <formula1>0</formula1>
      <formula2>+M28+N28</formula2>
    </dataValidation>
  </dataValidations>
  <pageMargins left="0.21" right="0.23622047244094491" top="0.74803149606299213" bottom="0.74803149606299213" header="0.31496062992125984" footer="0.31496062992125984"/>
  <pageSetup paperSize="9" scale="40" orientation="landscape" r:id="rId1"/>
  <headerFooter alignWithMargins="0">
    <oddFooter>&amp;C&amp;"Arial,Gras"PNLS /IST, Avenue des Armées, -05 BP 424 Lomé –Togo ; Tel 22 20 94 39 Fax : 22 20 94 36    Site Web : www.pnls.tg</oddFooter>
  </headerFooter>
  <drawing r:id="rId2"/>
</worksheet>
</file>

<file path=xl/worksheets/sheet10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rgb="FF00B050"/>
  </sheetPr>
  <dimension ref="A1:AA54"/>
  <sheetViews>
    <sheetView showGridLines="0" view="pageBreakPreview" topLeftCell="A11" zoomScale="80" zoomScaleNormal="125" zoomScaleSheetLayoutView="80" workbookViewId="0">
      <pane xSplit="1" ySplit="15" topLeftCell="B26" activePane="bottomRight" state="frozen"/>
      <selection activeCell="A32" sqref="A32:XFD32"/>
      <selection pane="topRight" activeCell="A32" sqref="A32:XFD32"/>
      <selection pane="bottomLeft" activeCell="A32" sqref="A32:XFD32"/>
      <selection pane="bottomRight" activeCell="D19" sqref="D19:N19"/>
    </sheetView>
  </sheetViews>
  <sheetFormatPr baseColWidth="10" defaultColWidth="7.33203125" defaultRowHeight="13.8" x14ac:dyDescent="0.3"/>
  <cols>
    <col min="1" max="1" width="53.44140625" style="3" customWidth="1"/>
    <col min="2" max="10" width="8.109375" style="3" customWidth="1"/>
    <col min="11" max="11" width="9.88671875" style="3" customWidth="1"/>
    <col min="12" max="12" width="8.88671875" style="3" customWidth="1"/>
    <col min="13" max="13" width="8.44140625" style="3" customWidth="1"/>
    <col min="14" max="14" width="9.44140625" style="3" customWidth="1"/>
    <col min="15" max="15" width="9.5546875" style="39" customWidth="1"/>
    <col min="16" max="16" width="16.44140625" style="3" customWidth="1"/>
    <col min="17" max="17" width="2.109375" style="62" customWidth="1"/>
    <col min="18" max="18" width="7.33203125" style="306" hidden="1" customWidth="1"/>
    <col min="19" max="19" width="7.44140625" style="77" customWidth="1"/>
    <col min="20" max="20" width="10.5546875" style="77" customWidth="1"/>
    <col min="21" max="21" width="7.44140625" style="77" bestFit="1" customWidth="1"/>
    <col min="22" max="22" width="7.88671875" style="78" bestFit="1" customWidth="1"/>
    <col min="23" max="23" width="33.33203125" style="77" customWidth="1"/>
    <col min="24" max="16384" width="7.33203125" style="3"/>
  </cols>
  <sheetData>
    <row r="1" spans="1:23" ht="17.25" customHeight="1" x14ac:dyDescent="0.3">
      <c r="A1" s="549" t="s">
        <v>452</v>
      </c>
      <c r="B1" s="549"/>
      <c r="C1" s="2"/>
      <c r="D1" s="2"/>
      <c r="E1"/>
      <c r="F1"/>
      <c r="G1"/>
      <c r="H1"/>
      <c r="I1"/>
      <c r="J1"/>
      <c r="N1" s="4" t="s">
        <v>1</v>
      </c>
      <c r="O1" s="5"/>
      <c r="S1" s="69"/>
      <c r="T1" s="69"/>
      <c r="U1" s="69"/>
      <c r="V1" s="70"/>
      <c r="W1" s="69"/>
    </row>
    <row r="2" spans="1:23" ht="13.5" customHeight="1" x14ac:dyDescent="0.3">
      <c r="A2" s="1" t="s">
        <v>453</v>
      </c>
      <c r="B2" s="1"/>
      <c r="C2" s="2"/>
      <c r="D2" s="2"/>
      <c r="E2"/>
      <c r="F2"/>
      <c r="G2"/>
      <c r="H2"/>
      <c r="I2"/>
      <c r="J2"/>
      <c r="M2" s="4"/>
      <c r="N2" s="4" t="s">
        <v>3</v>
      </c>
      <c r="O2" s="5"/>
      <c r="S2" s="69"/>
      <c r="T2" s="69"/>
      <c r="U2" s="69"/>
      <c r="V2" s="70"/>
      <c r="W2" s="69"/>
    </row>
    <row r="3" spans="1:23" ht="15.6" x14ac:dyDescent="0.3">
      <c r="A3" s="549" t="s">
        <v>454</v>
      </c>
      <c r="B3" s="549"/>
      <c r="C3" s="2"/>
      <c r="D3" s="2"/>
      <c r="E3"/>
      <c r="F3"/>
      <c r="G3"/>
      <c r="H3"/>
      <c r="I3"/>
      <c r="J3"/>
      <c r="K3" s="5"/>
      <c r="L3" s="5"/>
      <c r="M3" s="5"/>
      <c r="N3" s="5"/>
      <c r="O3" s="5"/>
      <c r="S3" s="69"/>
      <c r="T3" s="69"/>
      <c r="U3" s="69"/>
      <c r="V3" s="70"/>
      <c r="W3" s="69"/>
    </row>
    <row r="4" spans="1:23" ht="33.6" customHeight="1" x14ac:dyDescent="0.3">
      <c r="A4" s="547" t="s">
        <v>455</v>
      </c>
      <c r="B4" s="548"/>
      <c r="C4" s="7"/>
      <c r="D4" s="7"/>
      <c r="E4" s="8"/>
      <c r="F4" s="8"/>
      <c r="G4" s="8"/>
      <c r="H4" s="8"/>
      <c r="I4" s="8"/>
      <c r="J4" s="8"/>
      <c r="K4" s="9"/>
      <c r="L4" s="9"/>
      <c r="M4" s="9"/>
      <c r="N4" s="9"/>
      <c r="O4" s="38"/>
      <c r="S4" s="69"/>
      <c r="T4" s="69"/>
      <c r="U4" s="69"/>
      <c r="V4" s="70"/>
      <c r="W4" s="69"/>
    </row>
    <row r="5" spans="1:23" x14ac:dyDescent="0.3">
      <c r="B5" s="9"/>
      <c r="C5" s="9"/>
      <c r="D5" s="9"/>
      <c r="E5" s="9"/>
      <c r="F5" s="9"/>
      <c r="G5" s="9"/>
      <c r="H5" s="9"/>
      <c r="I5" s="9"/>
      <c r="J5" s="9"/>
      <c r="K5" s="9"/>
      <c r="L5" s="9"/>
      <c r="M5" s="9"/>
      <c r="N5" s="9"/>
      <c r="O5" s="38"/>
      <c r="S5" s="69"/>
      <c r="T5" s="69"/>
      <c r="U5" s="69"/>
      <c r="V5" s="70"/>
      <c r="W5" s="69"/>
    </row>
    <row r="6" spans="1:23" ht="15.6" x14ac:dyDescent="0.3">
      <c r="A6" s="6" t="s">
        <v>232</v>
      </c>
      <c r="B6" s="9"/>
      <c r="C6" s="9"/>
      <c r="D6" s="9"/>
      <c r="E6" s="9"/>
      <c r="F6" s="9"/>
      <c r="G6" s="9"/>
      <c r="H6" s="9"/>
      <c r="I6" s="9"/>
      <c r="J6" s="9"/>
      <c r="K6" s="9"/>
      <c r="L6" s="9"/>
      <c r="M6" s="9"/>
      <c r="N6" s="9"/>
      <c r="O6" s="38"/>
      <c r="S6" s="69"/>
      <c r="T6" s="69"/>
      <c r="U6" s="69"/>
      <c r="V6" s="70"/>
      <c r="W6" s="69"/>
    </row>
    <row r="7" spans="1:23" x14ac:dyDescent="0.3">
      <c r="A7" s="10"/>
      <c r="B7" s="9"/>
      <c r="C7" s="9"/>
      <c r="D7" s="9"/>
      <c r="E7" s="9"/>
      <c r="F7" s="9"/>
      <c r="G7" s="9"/>
      <c r="H7" s="9"/>
      <c r="I7" s="9"/>
      <c r="J7" s="9"/>
      <c r="K7" s="9"/>
      <c r="L7" s="9"/>
      <c r="M7" s="9"/>
      <c r="N7" s="9"/>
      <c r="O7" s="38"/>
      <c r="S7" s="69"/>
      <c r="T7" s="69"/>
      <c r="U7" s="69"/>
      <c r="V7" s="70"/>
      <c r="W7" s="69"/>
    </row>
    <row r="8" spans="1:23" x14ac:dyDescent="0.3">
      <c r="A8" s="10"/>
      <c r="B8" s="9"/>
      <c r="C8" s="9"/>
      <c r="D8" s="9"/>
      <c r="E8" s="9"/>
      <c r="F8" s="9"/>
      <c r="G8" s="9"/>
      <c r="H8" s="9"/>
      <c r="I8" s="9"/>
      <c r="J8" s="9"/>
      <c r="K8" s="9"/>
      <c r="L8" s="9"/>
      <c r="M8" s="9"/>
      <c r="N8" s="9"/>
      <c r="O8" s="38"/>
      <c r="S8" s="69"/>
      <c r="T8" s="69"/>
      <c r="U8" s="69"/>
      <c r="V8" s="70"/>
      <c r="W8" s="69"/>
    </row>
    <row r="9" spans="1:23" x14ac:dyDescent="0.3">
      <c r="A9" s="10"/>
      <c r="B9" s="9"/>
      <c r="C9" s="9"/>
      <c r="D9" s="9"/>
      <c r="E9" s="9"/>
      <c r="F9" s="9"/>
      <c r="G9" s="9"/>
      <c r="H9" s="9"/>
      <c r="I9" s="9"/>
      <c r="J9" s="9"/>
      <c r="K9" s="9"/>
      <c r="L9" s="9"/>
      <c r="M9" s="9"/>
      <c r="N9" s="9"/>
      <c r="O9" s="38"/>
      <c r="S9" s="69"/>
      <c r="T9" s="69"/>
      <c r="U9" s="69"/>
      <c r="V9" s="70"/>
      <c r="W9" s="69"/>
    </row>
    <row r="10" spans="1:23" x14ac:dyDescent="0.3">
      <c r="S10" s="69"/>
      <c r="T10" s="69"/>
      <c r="U10" s="69"/>
      <c r="V10" s="70"/>
      <c r="W10" s="69"/>
    </row>
    <row r="11" spans="1:23" ht="19.5" customHeight="1" x14ac:dyDescent="0.3">
      <c r="A11" s="555" t="s">
        <v>263</v>
      </c>
      <c r="B11" s="555"/>
      <c r="C11" s="555"/>
      <c r="D11" s="555"/>
      <c r="E11" s="555"/>
      <c r="F11" s="555"/>
      <c r="G11" s="555"/>
      <c r="H11" s="555"/>
      <c r="I11" s="555"/>
      <c r="J11" s="555"/>
      <c r="K11" s="555"/>
      <c r="L11" s="555"/>
      <c r="M11" s="555"/>
      <c r="N11" s="555"/>
      <c r="O11" s="555"/>
      <c r="P11" s="40"/>
      <c r="S11" s="69"/>
      <c r="T11" s="69"/>
      <c r="U11" s="69"/>
      <c r="V11" s="70"/>
      <c r="W11" s="69"/>
    </row>
    <row r="12" spans="1:23" ht="1.5" customHeight="1" thickBot="1" x14ac:dyDescent="0.35">
      <c r="A12" s="11"/>
      <c r="B12" s="11"/>
      <c r="C12" s="11"/>
      <c r="D12" s="11"/>
      <c r="E12" s="11"/>
      <c r="F12" s="11"/>
      <c r="G12" s="11"/>
      <c r="H12" s="11"/>
      <c r="I12" s="11"/>
      <c r="J12" s="11"/>
      <c r="K12" s="11"/>
      <c r="L12" s="11"/>
      <c r="M12" s="11"/>
      <c r="N12" s="11"/>
      <c r="O12" s="11"/>
      <c r="S12" s="69"/>
      <c r="T12" s="69"/>
      <c r="U12" s="69"/>
      <c r="V12" s="70"/>
      <c r="W12" s="69"/>
    </row>
    <row r="13" spans="1:23" s="42" customFormat="1" ht="20.25" hidden="1" customHeight="1" thickBot="1" x14ac:dyDescent="0.35">
      <c r="A13" s="434" t="s">
        <v>5</v>
      </c>
      <c r="B13" s="556">
        <f>'Info District'!G11</f>
        <v>2025</v>
      </c>
      <c r="C13" s="557"/>
      <c r="E13" s="550"/>
      <c r="F13" s="550"/>
      <c r="G13" s="550"/>
      <c r="H13" s="550"/>
      <c r="I13" s="550"/>
      <c r="J13" s="554"/>
      <c r="Q13" s="63"/>
      <c r="R13" s="307"/>
      <c r="S13" s="71"/>
      <c r="T13" s="71"/>
      <c r="U13" s="71"/>
      <c r="V13" s="72"/>
      <c r="W13" s="71"/>
    </row>
    <row r="14" spans="1:23" s="42" customFormat="1" ht="7.5" hidden="1" customHeight="1" thickBot="1" x14ac:dyDescent="0.35">
      <c r="A14" s="434"/>
      <c r="B14" s="13"/>
      <c r="C14" s="13"/>
      <c r="D14" s="13"/>
      <c r="O14" s="15"/>
      <c r="Q14" s="63"/>
      <c r="R14" s="307"/>
      <c r="S14" s="71"/>
      <c r="T14" s="71"/>
      <c r="U14" s="71"/>
      <c r="V14" s="72"/>
      <c r="W14" s="71"/>
    </row>
    <row r="15" spans="1:23" s="42" customFormat="1" ht="16.5" hidden="1" customHeight="1" thickBot="1" x14ac:dyDescent="0.35">
      <c r="A15" s="434" t="s">
        <v>7</v>
      </c>
      <c r="B15" s="558" t="str">
        <f>'Info District'!G12</f>
        <v>PLATEAUX</v>
      </c>
      <c r="C15" s="559"/>
      <c r="D15" s="550" t="s">
        <v>8</v>
      </c>
      <c r="E15" s="550"/>
      <c r="F15" s="550"/>
      <c r="G15" s="551" t="str">
        <f>'Info District'!G13</f>
        <v>Agou</v>
      </c>
      <c r="H15" s="552"/>
      <c r="I15" s="553"/>
      <c r="L15" s="11"/>
      <c r="M15" s="11"/>
      <c r="N15" s="11"/>
      <c r="O15" s="11"/>
      <c r="P15" s="11"/>
      <c r="Q15" s="63"/>
      <c r="R15" s="307"/>
      <c r="S15" s="71"/>
      <c r="T15" s="71"/>
      <c r="U15" s="71"/>
      <c r="V15" s="73"/>
      <c r="W15" s="71"/>
    </row>
    <row r="16" spans="1:23" s="42" customFormat="1" ht="3.75" hidden="1" customHeight="1" thickBot="1" x14ac:dyDescent="0.35">
      <c r="A16" s="139"/>
      <c r="B16" s="15"/>
      <c r="C16" s="15"/>
      <c r="D16" s="15"/>
      <c r="E16" s="15"/>
      <c r="K16" s="15"/>
      <c r="L16" s="15"/>
      <c r="M16" s="15"/>
      <c r="O16" s="15"/>
      <c r="Q16" s="63"/>
      <c r="R16" s="307"/>
      <c r="S16" s="71"/>
      <c r="T16" s="71"/>
      <c r="U16" s="71"/>
      <c r="V16" s="72"/>
      <c r="W16" s="71"/>
    </row>
    <row r="17" spans="1:27" s="42" customFormat="1" ht="18" hidden="1" customHeight="1" thickBot="1" x14ac:dyDescent="0.35">
      <c r="A17" s="434" t="s">
        <v>9</v>
      </c>
      <c r="B17" s="556" t="str">
        <f>'Info District'!G17</f>
        <v>Avril à Juin 2025</v>
      </c>
      <c r="C17" s="560"/>
      <c r="D17" s="560"/>
      <c r="E17" s="557"/>
      <c r="G17" s="550" t="s">
        <v>11</v>
      </c>
      <c r="H17" s="550"/>
      <c r="I17" s="550"/>
      <c r="J17" s="550"/>
      <c r="K17" s="554"/>
      <c r="L17" s="551" t="str">
        <f>'Info District'!G18</f>
        <v>Juillet à Septembre 2025</v>
      </c>
      <c r="M17" s="552"/>
      <c r="N17" s="552"/>
      <c r="O17" s="552"/>
      <c r="P17" s="553"/>
      <c r="Q17" s="63"/>
      <c r="R17" s="307"/>
      <c r="S17" s="71"/>
      <c r="T17" s="71"/>
      <c r="U17" s="71"/>
      <c r="V17" s="72"/>
      <c r="W17" s="71"/>
    </row>
    <row r="18" spans="1:27" s="9" customFormat="1" ht="2.25" hidden="1" customHeight="1" thickBot="1" x14ac:dyDescent="0.3">
      <c r="B18" s="43"/>
      <c r="C18" s="43"/>
      <c r="D18" s="43"/>
      <c r="E18" s="44"/>
      <c r="F18" s="43"/>
      <c r="G18" s="45"/>
      <c r="H18" s="45"/>
      <c r="I18" s="45"/>
      <c r="J18" s="45"/>
      <c r="K18" s="45"/>
      <c r="L18" s="45"/>
      <c r="M18" s="45"/>
      <c r="O18" s="38"/>
      <c r="Q18" s="64"/>
      <c r="R18" s="308"/>
      <c r="S18" s="74"/>
      <c r="T18" s="74"/>
      <c r="U18" s="74"/>
      <c r="V18" s="75"/>
      <c r="W18" s="74"/>
    </row>
    <row r="19" spans="1:27" s="9" customFormat="1" ht="21" customHeight="1" thickBot="1" x14ac:dyDescent="0.35">
      <c r="A19" s="532" t="s">
        <v>12</v>
      </c>
      <c r="B19" s="532"/>
      <c r="C19" s="533"/>
      <c r="D19" s="538"/>
      <c r="E19" s="539"/>
      <c r="F19" s="539"/>
      <c r="G19" s="539"/>
      <c r="H19" s="539"/>
      <c r="I19" s="539"/>
      <c r="J19" s="539"/>
      <c r="K19" s="539"/>
      <c r="L19" s="539"/>
      <c r="M19" s="539"/>
      <c r="N19" s="540"/>
      <c r="O19" s="11"/>
      <c r="P19" s="241" t="str">
        <f>'Info District'!H17</f>
        <v>T2</v>
      </c>
      <c r="Q19" s="65"/>
      <c r="R19" s="309"/>
      <c r="S19" s="535" t="s">
        <v>96</v>
      </c>
      <c r="T19" s="536"/>
      <c r="U19" s="536"/>
      <c r="V19" s="536"/>
      <c r="W19" s="537"/>
    </row>
    <row r="20" spans="1:27" s="9" customFormat="1" ht="4.5" customHeight="1" thickBot="1" x14ac:dyDescent="0.35">
      <c r="A20" s="12"/>
      <c r="B20" s="12"/>
      <c r="C20" s="12"/>
      <c r="D20" s="12"/>
      <c r="E20" s="12"/>
      <c r="F20" s="12"/>
      <c r="G20" s="13"/>
      <c r="H20" s="13"/>
      <c r="I20" s="13"/>
      <c r="J20" s="13"/>
      <c r="K20" s="13"/>
      <c r="L20" s="14"/>
      <c r="M20" s="14"/>
      <c r="N20" s="14"/>
      <c r="O20" s="14"/>
      <c r="Q20" s="64"/>
      <c r="R20" s="308"/>
      <c r="S20" s="146"/>
      <c r="T20" s="74"/>
      <c r="U20" s="74"/>
      <c r="V20" s="76"/>
      <c r="W20" s="147"/>
    </row>
    <row r="21" spans="1:27" s="9" customFormat="1" ht="32.25" customHeight="1" thickBot="1" x14ac:dyDescent="0.35">
      <c r="A21" s="532" t="s">
        <v>240</v>
      </c>
      <c r="B21" s="532"/>
      <c r="C21" s="533"/>
      <c r="D21" s="543" t="s">
        <v>264</v>
      </c>
      <c r="E21" s="544"/>
      <c r="F21" s="545"/>
      <c r="G21" s="534" t="s">
        <v>6</v>
      </c>
      <c r="H21" s="534"/>
      <c r="I21" s="534"/>
      <c r="J21" s="534"/>
      <c r="K21" s="534"/>
      <c r="L21" s="546"/>
      <c r="M21" s="539"/>
      <c r="N21" s="539"/>
      <c r="O21" s="539"/>
      <c r="P21" s="540"/>
      <c r="Q21" s="64"/>
      <c r="R21" s="308"/>
      <c r="S21" s="146"/>
      <c r="T21" s="74"/>
      <c r="U21" s="74"/>
      <c r="V21" s="76"/>
      <c r="W21" s="147"/>
    </row>
    <row r="22" spans="1:27" s="9" customFormat="1" ht="6" customHeight="1" x14ac:dyDescent="0.3">
      <c r="A22" s="12"/>
      <c r="B22" s="12"/>
      <c r="C22" s="12"/>
      <c r="D22" s="12"/>
      <c r="E22" s="12"/>
      <c r="F22" s="12"/>
      <c r="G22" s="534"/>
      <c r="H22" s="534"/>
      <c r="I22" s="534"/>
      <c r="J22" s="534"/>
      <c r="K22" s="534"/>
      <c r="L22" s="14"/>
      <c r="M22" s="14"/>
      <c r="N22" s="14"/>
      <c r="O22" s="14"/>
      <c r="Q22" s="64"/>
      <c r="R22" s="308"/>
      <c r="S22" s="146"/>
      <c r="T22" s="74"/>
      <c r="U22" s="74"/>
      <c r="V22" s="76"/>
      <c r="W22" s="147"/>
    </row>
    <row r="23" spans="1:27" s="9" customFormat="1" ht="3.75" customHeight="1" thickBot="1" x14ac:dyDescent="0.35">
      <c r="A23" s="12"/>
      <c r="B23" s="12"/>
      <c r="C23" s="12"/>
      <c r="D23" s="12"/>
      <c r="E23" s="12"/>
      <c r="F23" s="12"/>
      <c r="G23" s="13"/>
      <c r="H23" s="13"/>
      <c r="I23" s="13"/>
      <c r="J23" s="13"/>
      <c r="K23" s="13"/>
      <c r="L23" s="14"/>
      <c r="M23" s="14"/>
      <c r="N23" s="14"/>
      <c r="O23" s="14"/>
      <c r="Q23" s="64"/>
      <c r="R23" s="308"/>
      <c r="S23" s="146"/>
      <c r="T23" s="74"/>
      <c r="U23" s="74"/>
      <c r="V23" s="76"/>
      <c r="W23" s="147"/>
    </row>
    <row r="24" spans="1:27" ht="76.5" customHeight="1" thickBot="1" x14ac:dyDescent="0.35">
      <c r="A24" s="541" t="s">
        <v>13</v>
      </c>
      <c r="B24" s="16" t="s">
        <v>14</v>
      </c>
      <c r="C24" s="108" t="s">
        <v>15</v>
      </c>
      <c r="D24" s="118" t="s">
        <v>16</v>
      </c>
      <c r="E24" s="117" t="s">
        <v>17</v>
      </c>
      <c r="F24" s="351" t="s">
        <v>18</v>
      </c>
      <c r="G24" s="16" t="s">
        <v>233</v>
      </c>
      <c r="H24" s="16" t="s">
        <v>234</v>
      </c>
      <c r="I24" s="16" t="s">
        <v>19</v>
      </c>
      <c r="J24" s="16" t="s">
        <v>20</v>
      </c>
      <c r="K24" s="108" t="s">
        <v>21</v>
      </c>
      <c r="L24" s="136" t="s">
        <v>22</v>
      </c>
      <c r="M24" s="137" t="s">
        <v>236</v>
      </c>
      <c r="N24" s="138" t="s">
        <v>23</v>
      </c>
      <c r="O24" s="109" t="s">
        <v>39</v>
      </c>
      <c r="P24" s="16" t="s">
        <v>40</v>
      </c>
      <c r="S24" s="148" t="s">
        <v>237</v>
      </c>
      <c r="T24" s="140" t="s">
        <v>93</v>
      </c>
      <c r="U24" s="140" t="s">
        <v>239</v>
      </c>
      <c r="V24" s="140" t="s">
        <v>238</v>
      </c>
      <c r="W24" s="149" t="s">
        <v>97</v>
      </c>
    </row>
    <row r="25" spans="1:27" s="47" customFormat="1" ht="31.2" customHeight="1" x14ac:dyDescent="0.3">
      <c r="A25" s="542"/>
      <c r="B25" s="46" t="s">
        <v>24</v>
      </c>
      <c r="C25" s="46" t="s">
        <v>25</v>
      </c>
      <c r="D25" s="112" t="s">
        <v>26</v>
      </c>
      <c r="E25" s="46" t="s">
        <v>27</v>
      </c>
      <c r="F25" s="46"/>
      <c r="G25" s="46" t="s">
        <v>28</v>
      </c>
      <c r="H25" s="46"/>
      <c r="I25" s="46" t="s">
        <v>29</v>
      </c>
      <c r="J25" s="46"/>
      <c r="K25" s="131" t="s">
        <v>235</v>
      </c>
      <c r="L25" s="133"/>
      <c r="M25" s="134"/>
      <c r="N25" s="135"/>
      <c r="O25" s="132" t="s">
        <v>30</v>
      </c>
      <c r="P25" s="46"/>
      <c r="Q25" s="66"/>
      <c r="R25" s="310"/>
      <c r="S25" s="150"/>
      <c r="T25" s="67" t="s">
        <v>94</v>
      </c>
      <c r="U25" s="67" t="s">
        <v>95</v>
      </c>
      <c r="V25" s="94"/>
      <c r="W25" s="151" t="str">
        <f>IF(J26&lt;=0,"",IF(J26=90,$X$26))</f>
        <v/>
      </c>
      <c r="X25" s="37" t="s">
        <v>98</v>
      </c>
    </row>
    <row r="26" spans="1:27" ht="31.2" customHeight="1" x14ac:dyDescent="0.3">
      <c r="A26" s="322" t="str">
        <f>CDT!B26</f>
        <v>Artéméther-Luméfantrine 6cp (AL)</v>
      </c>
      <c r="B26" s="247"/>
      <c r="C26" s="248"/>
      <c r="D26" s="302" t="str">
        <f>IF(B26&lt;&gt;"",B26+C26,"")</f>
        <v/>
      </c>
      <c r="E26" s="249"/>
      <c r="F26" s="247"/>
      <c r="G26" s="247"/>
      <c r="H26" s="247"/>
      <c r="I26" s="247"/>
      <c r="J26" s="247"/>
      <c r="K26" s="248"/>
      <c r="L26" s="431" t="str">
        <f>IF(B26&lt;&gt;"",IF(J26=0,E26,((E26*90)/(90-J26))),"0")</f>
        <v>0</v>
      </c>
      <c r="M26" s="428" t="str">
        <f>IF(B26&lt;&gt;"",((E26/S26)*30),"0")</f>
        <v>0</v>
      </c>
      <c r="N26" s="250" t="str">
        <f>IF(B26&lt;&gt;"",IF(J26=0,((E26+L26)-K26),((M26*6)-K26)),"0")</f>
        <v>0</v>
      </c>
      <c r="O26" s="251"/>
      <c r="P26" s="313"/>
      <c r="R26" s="312">
        <f>+L26+N26</f>
        <v>0</v>
      </c>
      <c r="S26" s="152">
        <f>(90-J26)</f>
        <v>90</v>
      </c>
      <c r="T26" s="68" t="e">
        <f t="shared" ref="T26:T47" si="0">D26-(E26+G26+I26+H26)</f>
        <v>#VALUE!</v>
      </c>
      <c r="U26" s="68" t="e">
        <f>K26-T26</f>
        <v>#VALUE!</v>
      </c>
      <c r="V26" s="95">
        <v>6</v>
      </c>
      <c r="W26" s="153" t="e">
        <f t="shared" ref="W26:W50" si="1">IF(U26=0,"",$X$25)</f>
        <v>#VALUE!</v>
      </c>
      <c r="X26" s="37" t="s">
        <v>203</v>
      </c>
      <c r="Y26" s="107">
        <f>+O26</f>
        <v>0</v>
      </c>
    </row>
    <row r="27" spans="1:27" ht="31.2" customHeight="1" x14ac:dyDescent="0.3">
      <c r="A27" s="322" t="str">
        <f>CDT!B27</f>
        <v>Artéméther-Luméfantrine 12cp (AL)</v>
      </c>
      <c r="B27" s="247"/>
      <c r="C27" s="248"/>
      <c r="D27" s="302" t="str">
        <f t="shared" ref="D27" si="2">IF(B27&lt;&gt;"",B27+C27,"")</f>
        <v/>
      </c>
      <c r="E27" s="249"/>
      <c r="F27" s="247"/>
      <c r="G27" s="247"/>
      <c r="H27" s="247"/>
      <c r="I27" s="247"/>
      <c r="J27" s="247"/>
      <c r="K27" s="248"/>
      <c r="L27" s="431" t="str">
        <f t="shared" ref="L27:L49" si="3">IF(B27&lt;&gt;"",IF(J27=0,E27,((E27*90)/(90-J27))),"0")</f>
        <v>0</v>
      </c>
      <c r="M27" s="428" t="str">
        <f t="shared" ref="M27:M49" si="4">IF(B27&lt;&gt;"",((E27/S27)*30),"0")</f>
        <v>0</v>
      </c>
      <c r="N27" s="250" t="str">
        <f t="shared" ref="N27:N49" si="5">IF(B27&lt;&gt;"",IF(J27=0,((E27+L27)-K27),((M27*6)-K27)),"0")</f>
        <v>0</v>
      </c>
      <c r="O27" s="251"/>
      <c r="P27" s="247"/>
      <c r="R27" s="312">
        <f t="shared" ref="R27:R49" si="6">+L27+N27</f>
        <v>0</v>
      </c>
      <c r="S27" s="152">
        <f t="shared" ref="S27:S49" si="7">(90-J27)</f>
        <v>90</v>
      </c>
      <c r="T27" s="68" t="e">
        <f t="shared" si="0"/>
        <v>#VALUE!</v>
      </c>
      <c r="U27" s="68" t="e">
        <f t="shared" ref="U27:U49" si="8">K27-T27</f>
        <v>#VALUE!</v>
      </c>
      <c r="V27" s="95">
        <v>12</v>
      </c>
      <c r="W27" s="153" t="e">
        <f t="shared" si="1"/>
        <v>#VALUE!</v>
      </c>
      <c r="Y27" s="107">
        <f t="shared" ref="Y27:Y48" si="9">+O27</f>
        <v>0</v>
      </c>
    </row>
    <row r="28" spans="1:27" ht="31.2" customHeight="1" x14ac:dyDescent="0.3">
      <c r="A28" s="322" t="str">
        <f>CDT!B28</f>
        <v>Artéméther-Luméfantrine 18cp (AL)</v>
      </c>
      <c r="B28" s="247"/>
      <c r="C28" s="248"/>
      <c r="D28" s="302" t="str">
        <f>IF(B28&lt;&gt;"",B28+C28,"")</f>
        <v/>
      </c>
      <c r="E28" s="249"/>
      <c r="F28" s="247"/>
      <c r="G28" s="247"/>
      <c r="H28" s="247"/>
      <c r="I28" s="247"/>
      <c r="J28" s="247"/>
      <c r="K28" s="248"/>
      <c r="L28" s="431" t="str">
        <f t="shared" si="3"/>
        <v>0</v>
      </c>
      <c r="M28" s="428" t="str">
        <f t="shared" si="4"/>
        <v>0</v>
      </c>
      <c r="N28" s="250" t="str">
        <f t="shared" si="5"/>
        <v>0</v>
      </c>
      <c r="O28" s="251"/>
      <c r="P28" s="247"/>
      <c r="R28" s="312">
        <f t="shared" si="6"/>
        <v>0</v>
      </c>
      <c r="S28" s="152">
        <f t="shared" si="7"/>
        <v>90</v>
      </c>
      <c r="T28" s="68" t="e">
        <f t="shared" si="0"/>
        <v>#VALUE!</v>
      </c>
      <c r="U28" s="68" t="e">
        <f t="shared" si="8"/>
        <v>#VALUE!</v>
      </c>
      <c r="V28" s="95">
        <v>18</v>
      </c>
      <c r="W28" s="153" t="e">
        <f t="shared" si="1"/>
        <v>#VALUE!</v>
      </c>
      <c r="Y28" s="107">
        <f t="shared" si="9"/>
        <v>0</v>
      </c>
    </row>
    <row r="29" spans="1:27" ht="31.2" customHeight="1" x14ac:dyDescent="0.3">
      <c r="A29" s="322" t="str">
        <f>CDT!B29</f>
        <v>Artéméther-Luméfantrine 24cp (AL)</v>
      </c>
      <c r="B29" s="247"/>
      <c r="C29" s="248"/>
      <c r="D29" s="302" t="str">
        <f>IF(B29&lt;&gt;"",B29+C29,"")</f>
        <v/>
      </c>
      <c r="E29" s="249"/>
      <c r="F29" s="247"/>
      <c r="G29" s="247"/>
      <c r="H29" s="247"/>
      <c r="I29" s="247"/>
      <c r="J29" s="247"/>
      <c r="K29" s="248"/>
      <c r="L29" s="431" t="str">
        <f t="shared" si="3"/>
        <v>0</v>
      </c>
      <c r="M29" s="428" t="str">
        <f t="shared" si="4"/>
        <v>0</v>
      </c>
      <c r="N29" s="250" t="str">
        <f t="shared" si="5"/>
        <v>0</v>
      </c>
      <c r="O29" s="251"/>
      <c r="P29" s="247"/>
      <c r="R29" s="312">
        <f t="shared" si="6"/>
        <v>0</v>
      </c>
      <c r="S29" s="152">
        <f t="shared" si="7"/>
        <v>90</v>
      </c>
      <c r="T29" s="68" t="e">
        <f t="shared" si="0"/>
        <v>#VALUE!</v>
      </c>
      <c r="U29" s="68" t="e">
        <f t="shared" si="8"/>
        <v>#VALUE!</v>
      </c>
      <c r="V29" s="95">
        <v>24</v>
      </c>
      <c r="W29" s="153" t="e">
        <f t="shared" si="1"/>
        <v>#VALUE!</v>
      </c>
      <c r="Y29" s="107">
        <f t="shared" si="9"/>
        <v>0</v>
      </c>
    </row>
    <row r="30" spans="1:27" ht="31.2" customHeight="1" x14ac:dyDescent="0.3">
      <c r="A30" s="322" t="str">
        <f>CDT!B30</f>
        <v>Artéméther injectable 40 mg</v>
      </c>
      <c r="B30" s="247"/>
      <c r="C30" s="248"/>
      <c r="D30" s="302" t="str">
        <f t="shared" ref="D30:D49" si="10">IF(B30&lt;&gt;"",B30+C30,"")</f>
        <v/>
      </c>
      <c r="E30" s="249"/>
      <c r="F30" s="247"/>
      <c r="G30" s="247"/>
      <c r="H30" s="247"/>
      <c r="I30" s="247"/>
      <c r="J30" s="247"/>
      <c r="K30" s="248"/>
      <c r="L30" s="431" t="str">
        <f t="shared" si="3"/>
        <v>0</v>
      </c>
      <c r="M30" s="428" t="str">
        <f t="shared" si="4"/>
        <v>0</v>
      </c>
      <c r="N30" s="250" t="str">
        <f t="shared" si="5"/>
        <v>0</v>
      </c>
      <c r="O30" s="251"/>
      <c r="P30" s="247"/>
      <c r="R30" s="312">
        <f t="shared" si="6"/>
        <v>0</v>
      </c>
      <c r="S30" s="152">
        <f t="shared" si="7"/>
        <v>90</v>
      </c>
      <c r="T30" s="68" t="e">
        <f t="shared" si="0"/>
        <v>#VALUE!</v>
      </c>
      <c r="U30" s="68" t="e">
        <f t="shared" si="8"/>
        <v>#VALUE!</v>
      </c>
      <c r="V30" s="95">
        <v>1</v>
      </c>
      <c r="W30" s="153" t="e">
        <f t="shared" si="1"/>
        <v>#VALUE!</v>
      </c>
      <c r="Y30" s="107">
        <f t="shared" si="9"/>
        <v>0</v>
      </c>
    </row>
    <row r="31" spans="1:27" ht="34.5" customHeight="1" x14ac:dyDescent="0.3">
      <c r="A31" s="322" t="str">
        <f>CDT!B31</f>
        <v>Artéméther injectable 80 mg</v>
      </c>
      <c r="B31" s="247"/>
      <c r="C31" s="248"/>
      <c r="D31" s="302" t="str">
        <f t="shared" si="10"/>
        <v/>
      </c>
      <c r="E31" s="249"/>
      <c r="F31" s="247"/>
      <c r="G31" s="247"/>
      <c r="H31" s="247"/>
      <c r="I31" s="247"/>
      <c r="J31" s="247"/>
      <c r="K31" s="248"/>
      <c r="L31" s="431" t="str">
        <f t="shared" si="3"/>
        <v>0</v>
      </c>
      <c r="M31" s="428" t="str">
        <f t="shared" si="4"/>
        <v>0</v>
      </c>
      <c r="N31" s="250" t="str">
        <f t="shared" si="5"/>
        <v>0</v>
      </c>
      <c r="O31" s="251"/>
      <c r="P31" s="247"/>
      <c r="R31" s="312">
        <f t="shared" si="6"/>
        <v>0</v>
      </c>
      <c r="S31" s="152">
        <f t="shared" si="7"/>
        <v>90</v>
      </c>
      <c r="T31" s="68" t="e">
        <f t="shared" si="0"/>
        <v>#VALUE!</v>
      </c>
      <c r="U31" s="68" t="e">
        <f t="shared" si="8"/>
        <v>#VALUE!</v>
      </c>
      <c r="V31" s="95">
        <v>1</v>
      </c>
      <c r="W31" s="153" t="e">
        <f t="shared" si="1"/>
        <v>#VALUE!</v>
      </c>
      <c r="Y31" s="107">
        <f t="shared" si="9"/>
        <v>0</v>
      </c>
    </row>
    <row r="32" spans="1:27" ht="34.5" customHeight="1" x14ac:dyDescent="0.3">
      <c r="A32" s="435" t="str">
        <f>CDT!B32</f>
        <v>Artésunate injectable 60 mg</v>
      </c>
      <c r="B32" s="247"/>
      <c r="C32" s="248"/>
      <c r="D32" s="302" t="str">
        <f t="shared" si="10"/>
        <v/>
      </c>
      <c r="E32" s="249"/>
      <c r="F32" s="247"/>
      <c r="G32" s="247"/>
      <c r="H32" s="247"/>
      <c r="I32" s="247"/>
      <c r="J32" s="247"/>
      <c r="K32" s="248"/>
      <c r="L32" s="438" t="str">
        <f t="shared" si="3"/>
        <v>0</v>
      </c>
      <c r="M32" s="314" t="str">
        <f>IF(B32&lt;&gt;"",((E32/S32:S32)*30),"0")</f>
        <v>0</v>
      </c>
      <c r="N32" s="432" t="str">
        <f>IF(B32&lt;&gt;"",IF(J32=0,AA32,IF(J32&gt;0,((M32/30)*J32)+AA32)),"0")</f>
        <v>0</v>
      </c>
      <c r="O32" s="433"/>
      <c r="P32" s="247"/>
      <c r="R32" s="312">
        <f t="shared" si="6"/>
        <v>0</v>
      </c>
      <c r="S32" s="429">
        <f t="shared" si="7"/>
        <v>90</v>
      </c>
      <c r="T32" s="436" t="e">
        <f>D32-(E32+G32+I32+H32)</f>
        <v>#VALUE!</v>
      </c>
      <c r="U32" s="436" t="e">
        <f t="shared" si="8"/>
        <v>#VALUE!</v>
      </c>
      <c r="V32" s="430">
        <v>1</v>
      </c>
      <c r="W32" s="437" t="e">
        <f t="shared" si="1"/>
        <v>#VALUE!</v>
      </c>
      <c r="Y32" s="107">
        <f t="shared" si="9"/>
        <v>0</v>
      </c>
      <c r="AA32" s="3">
        <f>((F32*10)+L32-K32)</f>
        <v>0</v>
      </c>
    </row>
    <row r="33" spans="1:25" ht="34.5" customHeight="1" x14ac:dyDescent="0.3">
      <c r="A33" s="322" t="str">
        <f>CDT!B33</f>
        <v xml:space="preserve"> Sulfadoxine Pyriméthamine:  (SP)</v>
      </c>
      <c r="B33" s="247"/>
      <c r="C33" s="248"/>
      <c r="D33" s="302" t="str">
        <f t="shared" si="10"/>
        <v/>
      </c>
      <c r="E33" s="249"/>
      <c r="F33" s="247"/>
      <c r="G33" s="247"/>
      <c r="H33" s="247"/>
      <c r="I33" s="247"/>
      <c r="J33" s="247"/>
      <c r="K33" s="248"/>
      <c r="L33" s="431" t="str">
        <f t="shared" si="3"/>
        <v>0</v>
      </c>
      <c r="M33" s="428" t="str">
        <f t="shared" si="4"/>
        <v>0</v>
      </c>
      <c r="N33" s="250" t="str">
        <f t="shared" si="5"/>
        <v>0</v>
      </c>
      <c r="O33" s="251"/>
      <c r="P33" s="247"/>
      <c r="R33" s="312">
        <f t="shared" si="6"/>
        <v>0</v>
      </c>
      <c r="S33" s="152">
        <f t="shared" si="7"/>
        <v>90</v>
      </c>
      <c r="T33" s="68" t="e">
        <f t="shared" si="0"/>
        <v>#VALUE!</v>
      </c>
      <c r="U33" s="68" t="e">
        <f t="shared" si="8"/>
        <v>#VALUE!</v>
      </c>
      <c r="V33" s="95">
        <v>3</v>
      </c>
      <c r="W33" s="153" t="e">
        <f t="shared" si="1"/>
        <v>#VALUE!</v>
      </c>
      <c r="Y33" s="107">
        <f t="shared" si="9"/>
        <v>0</v>
      </c>
    </row>
    <row r="34" spans="1:25" ht="34.5" customHeight="1" x14ac:dyDescent="0.3">
      <c r="A34" s="322" t="str">
        <f>CDT!B34</f>
        <v>Test de Diagnostic Rapide  : (TDR)</v>
      </c>
      <c r="B34" s="247"/>
      <c r="C34" s="248"/>
      <c r="D34" s="302" t="str">
        <f t="shared" si="10"/>
        <v/>
      </c>
      <c r="E34" s="247"/>
      <c r="F34" s="248"/>
      <c r="G34" s="247"/>
      <c r="H34" s="247"/>
      <c r="I34" s="247"/>
      <c r="J34" s="247"/>
      <c r="K34" s="248"/>
      <c r="L34" s="431" t="str">
        <f t="shared" si="3"/>
        <v>0</v>
      </c>
      <c r="M34" s="428" t="str">
        <f t="shared" si="4"/>
        <v>0</v>
      </c>
      <c r="N34" s="250" t="str">
        <f t="shared" si="5"/>
        <v>0</v>
      </c>
      <c r="O34" s="251"/>
      <c r="P34" s="247"/>
      <c r="R34" s="312">
        <f t="shared" si="6"/>
        <v>0</v>
      </c>
      <c r="S34" s="152">
        <f t="shared" si="7"/>
        <v>90</v>
      </c>
      <c r="T34" s="68" t="e">
        <f t="shared" si="0"/>
        <v>#VALUE!</v>
      </c>
      <c r="U34" s="68" t="e">
        <f t="shared" si="8"/>
        <v>#VALUE!</v>
      </c>
      <c r="V34" s="95">
        <v>1</v>
      </c>
      <c r="W34" s="153" t="e">
        <f>IF(U34=0,"",$X$25)</f>
        <v>#VALUE!</v>
      </c>
      <c r="Y34" s="107">
        <f t="shared" si="9"/>
        <v>0</v>
      </c>
    </row>
    <row r="35" spans="1:25" ht="34.5" customHeight="1" x14ac:dyDescent="0.3">
      <c r="A35" s="322" t="str">
        <f>CDT!B35</f>
        <v>Moustiquaire à Imprégnation Durable: (MID)</v>
      </c>
      <c r="B35" s="247"/>
      <c r="C35" s="248"/>
      <c r="D35" s="302" t="str">
        <f t="shared" si="10"/>
        <v/>
      </c>
      <c r="E35" s="247"/>
      <c r="F35" s="248"/>
      <c r="G35" s="247"/>
      <c r="H35" s="247"/>
      <c r="I35" s="247"/>
      <c r="J35" s="247"/>
      <c r="K35" s="248"/>
      <c r="L35" s="431" t="str">
        <f t="shared" si="3"/>
        <v>0</v>
      </c>
      <c r="M35" s="428" t="str">
        <f t="shared" si="4"/>
        <v>0</v>
      </c>
      <c r="N35" s="250" t="str">
        <f t="shared" si="5"/>
        <v>0</v>
      </c>
      <c r="O35" s="251"/>
      <c r="P35" s="247"/>
      <c r="R35" s="312">
        <f t="shared" si="6"/>
        <v>0</v>
      </c>
      <c r="S35" s="152">
        <f t="shared" si="7"/>
        <v>90</v>
      </c>
      <c r="T35" s="68" t="e">
        <f t="shared" si="0"/>
        <v>#VALUE!</v>
      </c>
      <c r="U35" s="68" t="e">
        <f t="shared" si="8"/>
        <v>#VALUE!</v>
      </c>
      <c r="V35" s="95">
        <v>1</v>
      </c>
      <c r="W35" s="153" t="e">
        <f t="shared" si="1"/>
        <v>#VALUE!</v>
      </c>
      <c r="Y35" s="107">
        <f t="shared" si="9"/>
        <v>0</v>
      </c>
    </row>
    <row r="36" spans="1:25" ht="34.5" customHeight="1" x14ac:dyDescent="0.3">
      <c r="A36" s="322" t="str">
        <f>CDT!B36</f>
        <v>Dihydroartéminisine Pipéraquine– Plaq / 3 comp 
( DHA-PPQ)  20/160 mg</v>
      </c>
      <c r="B36" s="247"/>
      <c r="C36" s="248"/>
      <c r="D36" s="302" t="str">
        <f t="shared" si="10"/>
        <v/>
      </c>
      <c r="E36" s="249"/>
      <c r="F36" s="247"/>
      <c r="G36" s="247"/>
      <c r="H36" s="247"/>
      <c r="I36" s="247"/>
      <c r="J36" s="247"/>
      <c r="K36" s="248"/>
      <c r="L36" s="431" t="str">
        <f t="shared" si="3"/>
        <v>0</v>
      </c>
      <c r="M36" s="428" t="str">
        <f t="shared" si="4"/>
        <v>0</v>
      </c>
      <c r="N36" s="250" t="str">
        <f t="shared" si="5"/>
        <v>0</v>
      </c>
      <c r="O36" s="251"/>
      <c r="P36" s="247"/>
      <c r="R36" s="312">
        <f t="shared" si="6"/>
        <v>0</v>
      </c>
      <c r="S36" s="152">
        <f t="shared" si="7"/>
        <v>90</v>
      </c>
      <c r="T36" s="68" t="e">
        <f t="shared" si="0"/>
        <v>#VALUE!</v>
      </c>
      <c r="U36" s="68" t="e">
        <f t="shared" si="8"/>
        <v>#VALUE!</v>
      </c>
      <c r="V36" s="95">
        <v>3</v>
      </c>
      <c r="W36" s="153" t="e">
        <f t="shared" si="1"/>
        <v>#VALUE!</v>
      </c>
      <c r="Y36" s="107">
        <f t="shared" si="9"/>
        <v>0</v>
      </c>
    </row>
    <row r="37" spans="1:25" ht="34.5" customHeight="1" x14ac:dyDescent="0.3">
      <c r="A37" s="322" t="str">
        <f>CDT!B37</f>
        <v>Dihydroartéminisine Pipéraquine– Plaq / 3 comp 
( DHA-PPQ)  40/320 mg</v>
      </c>
      <c r="B37" s="247"/>
      <c r="C37" s="248"/>
      <c r="D37" s="302" t="str">
        <f t="shared" si="10"/>
        <v/>
      </c>
      <c r="E37" s="249"/>
      <c r="F37" s="247"/>
      <c r="G37" s="247"/>
      <c r="H37" s="247"/>
      <c r="I37" s="247"/>
      <c r="J37" s="247"/>
      <c r="K37" s="248"/>
      <c r="L37" s="431" t="str">
        <f t="shared" si="3"/>
        <v>0</v>
      </c>
      <c r="M37" s="428" t="str">
        <f t="shared" si="4"/>
        <v>0</v>
      </c>
      <c r="N37" s="250" t="str">
        <f t="shared" si="5"/>
        <v>0</v>
      </c>
      <c r="O37" s="251"/>
      <c r="P37" s="247"/>
      <c r="R37" s="312">
        <f t="shared" si="6"/>
        <v>0</v>
      </c>
      <c r="S37" s="152">
        <f t="shared" si="7"/>
        <v>90</v>
      </c>
      <c r="T37" s="68" t="e">
        <f t="shared" si="0"/>
        <v>#VALUE!</v>
      </c>
      <c r="U37" s="68" t="e">
        <f t="shared" si="8"/>
        <v>#VALUE!</v>
      </c>
      <c r="V37" s="95">
        <v>3</v>
      </c>
      <c r="W37" s="153" t="e">
        <f t="shared" si="1"/>
        <v>#VALUE!</v>
      </c>
      <c r="Y37" s="107">
        <f t="shared" si="9"/>
        <v>0</v>
      </c>
    </row>
    <row r="38" spans="1:25" ht="34.5" customHeight="1" x14ac:dyDescent="0.3">
      <c r="A38" s="322" t="str">
        <f>CDT!B38</f>
        <v>Dihydroartéminisine Pipéraquine– Plaq / 6 comp 
( DHA-PPQ)  40/320 mg</v>
      </c>
      <c r="B38" s="247"/>
      <c r="C38" s="248"/>
      <c r="D38" s="302" t="str">
        <f t="shared" si="10"/>
        <v/>
      </c>
      <c r="E38" s="249"/>
      <c r="F38" s="247"/>
      <c r="G38" s="247"/>
      <c r="H38" s="247"/>
      <c r="I38" s="247"/>
      <c r="J38" s="247"/>
      <c r="K38" s="248"/>
      <c r="L38" s="431" t="str">
        <f t="shared" si="3"/>
        <v>0</v>
      </c>
      <c r="M38" s="428" t="str">
        <f t="shared" si="4"/>
        <v>0</v>
      </c>
      <c r="N38" s="250" t="str">
        <f t="shared" si="5"/>
        <v>0</v>
      </c>
      <c r="O38" s="251"/>
      <c r="P38" s="247"/>
      <c r="R38" s="312">
        <f t="shared" si="6"/>
        <v>0</v>
      </c>
      <c r="S38" s="152">
        <f t="shared" si="7"/>
        <v>90</v>
      </c>
      <c r="T38" s="68" t="e">
        <f t="shared" si="0"/>
        <v>#VALUE!</v>
      </c>
      <c r="U38" s="68" t="e">
        <f t="shared" si="8"/>
        <v>#VALUE!</v>
      </c>
      <c r="V38" s="95">
        <v>3</v>
      </c>
      <c r="W38" s="153" t="e">
        <f t="shared" si="1"/>
        <v>#VALUE!</v>
      </c>
      <c r="Y38" s="107">
        <f t="shared" si="9"/>
        <v>0</v>
      </c>
    </row>
    <row r="39" spans="1:25" ht="34.5" customHeight="1" x14ac:dyDescent="0.3">
      <c r="A39" s="322" t="str">
        <f>CDT!B39</f>
        <v>Dihydroartemisinine/pipéraquine – Plaq / 9 comp 
( DHA-PPQ) 40/320 mg</v>
      </c>
      <c r="B39" s="247"/>
      <c r="C39" s="248"/>
      <c r="D39" s="302" t="str">
        <f t="shared" si="10"/>
        <v/>
      </c>
      <c r="E39" s="249"/>
      <c r="F39" s="247"/>
      <c r="G39" s="247"/>
      <c r="H39" s="247"/>
      <c r="I39" s="247"/>
      <c r="J39" s="247"/>
      <c r="K39" s="248"/>
      <c r="L39" s="431" t="str">
        <f t="shared" si="3"/>
        <v>0</v>
      </c>
      <c r="M39" s="428" t="str">
        <f t="shared" si="4"/>
        <v>0</v>
      </c>
      <c r="N39" s="250" t="str">
        <f t="shared" si="5"/>
        <v>0</v>
      </c>
      <c r="O39" s="251"/>
      <c r="P39" s="247"/>
      <c r="R39" s="312">
        <f t="shared" si="6"/>
        <v>0</v>
      </c>
      <c r="S39" s="152">
        <f t="shared" si="7"/>
        <v>90</v>
      </c>
      <c r="T39" s="68" t="e">
        <f t="shared" si="0"/>
        <v>#VALUE!</v>
      </c>
      <c r="U39" s="68" t="e">
        <f t="shared" si="8"/>
        <v>#VALUE!</v>
      </c>
      <c r="V39" s="95">
        <v>3</v>
      </c>
      <c r="W39" s="153" t="e">
        <f t="shared" si="1"/>
        <v>#VALUE!</v>
      </c>
      <c r="Y39" s="107">
        <f t="shared" si="9"/>
        <v>0</v>
      </c>
    </row>
    <row r="40" spans="1:25" ht="34.5" customHeight="1" x14ac:dyDescent="0.3">
      <c r="A40" s="322" t="str">
        <f>CDT!B40</f>
        <v>Artésunate Amodiaquine: (ASAQ) : 3 cp (25/67,5 mg)</v>
      </c>
      <c r="B40" s="247"/>
      <c r="C40" s="248"/>
      <c r="D40" s="302" t="str">
        <f t="shared" si="10"/>
        <v/>
      </c>
      <c r="E40" s="249"/>
      <c r="F40" s="247"/>
      <c r="G40" s="247"/>
      <c r="H40" s="247"/>
      <c r="I40" s="247"/>
      <c r="J40" s="247"/>
      <c r="K40" s="248"/>
      <c r="L40" s="431" t="str">
        <f t="shared" si="3"/>
        <v>0</v>
      </c>
      <c r="M40" s="428" t="str">
        <f t="shared" si="4"/>
        <v>0</v>
      </c>
      <c r="N40" s="250" t="str">
        <f t="shared" si="5"/>
        <v>0</v>
      </c>
      <c r="O40" s="251"/>
      <c r="P40" s="247"/>
      <c r="R40" s="312">
        <f t="shared" si="6"/>
        <v>0</v>
      </c>
      <c r="S40" s="152">
        <f t="shared" si="7"/>
        <v>90</v>
      </c>
      <c r="T40" s="68" t="e">
        <f t="shared" si="0"/>
        <v>#VALUE!</v>
      </c>
      <c r="U40" s="68" t="e">
        <f t="shared" si="8"/>
        <v>#VALUE!</v>
      </c>
      <c r="V40" s="95">
        <v>1</v>
      </c>
      <c r="W40" s="153" t="e">
        <f t="shared" si="1"/>
        <v>#VALUE!</v>
      </c>
      <c r="Y40" s="107">
        <f t="shared" si="9"/>
        <v>0</v>
      </c>
    </row>
    <row r="41" spans="1:25" ht="34.5" customHeight="1" x14ac:dyDescent="0.3">
      <c r="A41" s="322" t="str">
        <f>CDT!B41</f>
        <v>Artésunate Amodiaquine: (ASAQ) 3 cp (50/135 mg)</v>
      </c>
      <c r="B41" s="247"/>
      <c r="C41" s="248"/>
      <c r="D41" s="302" t="str">
        <f t="shared" si="10"/>
        <v/>
      </c>
      <c r="E41" s="249"/>
      <c r="F41" s="247"/>
      <c r="G41" s="247"/>
      <c r="H41" s="247"/>
      <c r="I41" s="247"/>
      <c r="J41" s="247"/>
      <c r="K41" s="248"/>
      <c r="L41" s="431" t="str">
        <f t="shared" si="3"/>
        <v>0</v>
      </c>
      <c r="M41" s="428" t="str">
        <f t="shared" si="4"/>
        <v>0</v>
      </c>
      <c r="N41" s="250" t="str">
        <f t="shared" si="5"/>
        <v>0</v>
      </c>
      <c r="O41" s="251"/>
      <c r="P41" s="247"/>
      <c r="R41" s="312">
        <f t="shared" si="6"/>
        <v>0</v>
      </c>
      <c r="S41" s="152">
        <f t="shared" si="7"/>
        <v>90</v>
      </c>
      <c r="T41" s="68" t="e">
        <f t="shared" si="0"/>
        <v>#VALUE!</v>
      </c>
      <c r="U41" s="68" t="e">
        <f t="shared" si="8"/>
        <v>#VALUE!</v>
      </c>
      <c r="V41" s="95">
        <v>1</v>
      </c>
      <c r="W41" s="153" t="e">
        <f t="shared" si="1"/>
        <v>#VALUE!</v>
      </c>
      <c r="Y41" s="107">
        <f t="shared" si="9"/>
        <v>0</v>
      </c>
    </row>
    <row r="42" spans="1:25" ht="34.5" customHeight="1" x14ac:dyDescent="0.3">
      <c r="A42" s="322" t="str">
        <f>CDT!B42</f>
        <v>Artésunate Amodiaquine: (ASAQ) 3 cp (100/270 mg)</v>
      </c>
      <c r="B42" s="247"/>
      <c r="C42" s="248"/>
      <c r="D42" s="302" t="str">
        <f t="shared" si="10"/>
        <v/>
      </c>
      <c r="E42" s="249"/>
      <c r="F42" s="247"/>
      <c r="G42" s="247"/>
      <c r="H42" s="247"/>
      <c r="I42" s="247"/>
      <c r="J42" s="247"/>
      <c r="K42" s="248"/>
      <c r="L42" s="431" t="str">
        <f t="shared" si="3"/>
        <v>0</v>
      </c>
      <c r="M42" s="428" t="str">
        <f t="shared" si="4"/>
        <v>0</v>
      </c>
      <c r="N42" s="250" t="str">
        <f t="shared" si="5"/>
        <v>0</v>
      </c>
      <c r="O42" s="251"/>
      <c r="P42" s="247"/>
      <c r="R42" s="312">
        <f t="shared" si="6"/>
        <v>0</v>
      </c>
      <c r="S42" s="152">
        <f t="shared" si="7"/>
        <v>90</v>
      </c>
      <c r="T42" s="68" t="e">
        <f t="shared" si="0"/>
        <v>#VALUE!</v>
      </c>
      <c r="U42" s="68" t="e">
        <f t="shared" si="8"/>
        <v>#VALUE!</v>
      </c>
      <c r="V42" s="95">
        <v>1</v>
      </c>
      <c r="W42" s="153" t="e">
        <f t="shared" si="1"/>
        <v>#VALUE!</v>
      </c>
      <c r="Y42" s="107">
        <f t="shared" si="9"/>
        <v>0</v>
      </c>
    </row>
    <row r="43" spans="1:25" ht="34.5" customHeight="1" x14ac:dyDescent="0.3">
      <c r="A43" s="322" t="str">
        <f>CDT!B43</f>
        <v>Artésunate Amodiaquine: (ASAQ) 6 cp (100/270 mg)</v>
      </c>
      <c r="B43" s="247"/>
      <c r="C43" s="248"/>
      <c r="D43" s="302" t="str">
        <f t="shared" si="10"/>
        <v/>
      </c>
      <c r="E43" s="249"/>
      <c r="F43" s="247"/>
      <c r="G43" s="247"/>
      <c r="H43" s="247"/>
      <c r="I43" s="247"/>
      <c r="J43" s="247"/>
      <c r="K43" s="248"/>
      <c r="L43" s="431" t="str">
        <f t="shared" si="3"/>
        <v>0</v>
      </c>
      <c r="M43" s="428" t="str">
        <f t="shared" si="4"/>
        <v>0</v>
      </c>
      <c r="N43" s="250" t="str">
        <f t="shared" si="5"/>
        <v>0</v>
      </c>
      <c r="O43" s="251"/>
      <c r="P43" s="247"/>
      <c r="R43" s="312">
        <f t="shared" si="6"/>
        <v>0</v>
      </c>
      <c r="S43" s="152">
        <f t="shared" si="7"/>
        <v>90</v>
      </c>
      <c r="T43" s="68" t="e">
        <f t="shared" si="0"/>
        <v>#VALUE!</v>
      </c>
      <c r="U43" s="68" t="e">
        <f t="shared" si="8"/>
        <v>#VALUE!</v>
      </c>
      <c r="V43" s="95">
        <v>1</v>
      </c>
      <c r="W43" s="153" t="e">
        <f t="shared" si="1"/>
        <v>#VALUE!</v>
      </c>
      <c r="Y43" s="107">
        <f t="shared" si="9"/>
        <v>0</v>
      </c>
    </row>
    <row r="44" spans="1:25" ht="34.5" customHeight="1" x14ac:dyDescent="0.3">
      <c r="A44" s="322" t="str">
        <f>CDT!B44</f>
        <v>Artésunate - Méfloquine (AS-MF)</v>
      </c>
      <c r="B44" s="247"/>
      <c r="C44" s="248"/>
      <c r="D44" s="302" t="str">
        <f t="shared" si="10"/>
        <v/>
      </c>
      <c r="E44" s="249"/>
      <c r="F44" s="247"/>
      <c r="G44" s="247"/>
      <c r="H44" s="247"/>
      <c r="I44" s="247"/>
      <c r="J44" s="247"/>
      <c r="K44" s="248"/>
      <c r="L44" s="431" t="str">
        <f t="shared" si="3"/>
        <v>0</v>
      </c>
      <c r="M44" s="428" t="str">
        <f t="shared" si="4"/>
        <v>0</v>
      </c>
      <c r="N44" s="250" t="str">
        <f t="shared" si="5"/>
        <v>0</v>
      </c>
      <c r="O44" s="251"/>
      <c r="P44" s="247"/>
      <c r="R44" s="312">
        <f t="shared" si="6"/>
        <v>0</v>
      </c>
      <c r="S44" s="152">
        <f t="shared" si="7"/>
        <v>90</v>
      </c>
      <c r="T44" s="68" t="e">
        <f t="shared" si="0"/>
        <v>#VALUE!</v>
      </c>
      <c r="U44" s="68" t="e">
        <f t="shared" si="8"/>
        <v>#VALUE!</v>
      </c>
      <c r="V44" s="95">
        <v>1</v>
      </c>
      <c r="W44" s="153" t="e">
        <f t="shared" si="1"/>
        <v>#VALUE!</v>
      </c>
      <c r="Y44" s="107">
        <f t="shared" si="9"/>
        <v>0</v>
      </c>
    </row>
    <row r="45" spans="1:25" ht="34.5" customHeight="1" x14ac:dyDescent="0.3">
      <c r="A45" s="322" t="str">
        <f>CDT!B45</f>
        <v>Quinine comprimé 300mg</v>
      </c>
      <c r="B45" s="247"/>
      <c r="C45" s="248"/>
      <c r="D45" s="302" t="str">
        <f t="shared" si="10"/>
        <v/>
      </c>
      <c r="E45" s="249"/>
      <c r="F45" s="247"/>
      <c r="G45" s="247"/>
      <c r="H45" s="247"/>
      <c r="I45" s="247"/>
      <c r="J45" s="247"/>
      <c r="K45" s="248"/>
      <c r="L45" s="431" t="str">
        <f t="shared" si="3"/>
        <v>0</v>
      </c>
      <c r="M45" s="428" t="str">
        <f t="shared" si="4"/>
        <v>0</v>
      </c>
      <c r="N45" s="250" t="str">
        <f t="shared" si="5"/>
        <v>0</v>
      </c>
      <c r="O45" s="251"/>
      <c r="P45" s="247"/>
      <c r="R45" s="312">
        <f t="shared" si="6"/>
        <v>0</v>
      </c>
      <c r="S45" s="152">
        <f t="shared" si="7"/>
        <v>90</v>
      </c>
      <c r="T45" s="68" t="e">
        <f t="shared" si="0"/>
        <v>#VALUE!</v>
      </c>
      <c r="U45" s="68" t="e">
        <f t="shared" si="8"/>
        <v>#VALUE!</v>
      </c>
      <c r="V45" s="95">
        <v>1</v>
      </c>
      <c r="W45" s="153" t="e">
        <f t="shared" si="1"/>
        <v>#VALUE!</v>
      </c>
      <c r="Y45" s="107">
        <f t="shared" si="9"/>
        <v>0</v>
      </c>
    </row>
    <row r="46" spans="1:25" ht="34.5" customHeight="1" x14ac:dyDescent="0.3">
      <c r="A46" s="322" t="str">
        <f>CDT!B46</f>
        <v>Quinine injectable 300 mg</v>
      </c>
      <c r="B46" s="247"/>
      <c r="C46" s="248"/>
      <c r="D46" s="302" t="str">
        <f t="shared" si="10"/>
        <v/>
      </c>
      <c r="E46" s="249"/>
      <c r="F46" s="247"/>
      <c r="G46" s="247"/>
      <c r="H46" s="247"/>
      <c r="I46" s="247"/>
      <c r="J46" s="247"/>
      <c r="K46" s="248"/>
      <c r="L46" s="431" t="str">
        <f t="shared" si="3"/>
        <v>0</v>
      </c>
      <c r="M46" s="428" t="str">
        <f t="shared" si="4"/>
        <v>0</v>
      </c>
      <c r="N46" s="250" t="str">
        <f t="shared" si="5"/>
        <v>0</v>
      </c>
      <c r="O46" s="251"/>
      <c r="P46" s="247"/>
      <c r="R46" s="312">
        <f t="shared" si="6"/>
        <v>0</v>
      </c>
      <c r="S46" s="152">
        <f t="shared" si="7"/>
        <v>90</v>
      </c>
      <c r="T46" s="68" t="e">
        <f t="shared" si="0"/>
        <v>#VALUE!</v>
      </c>
      <c r="U46" s="68" t="e">
        <f t="shared" si="8"/>
        <v>#VALUE!</v>
      </c>
      <c r="V46" s="95">
        <v>1</v>
      </c>
      <c r="W46" s="153" t="e">
        <f t="shared" si="1"/>
        <v>#VALUE!</v>
      </c>
      <c r="Y46" s="107">
        <f t="shared" si="9"/>
        <v>0</v>
      </c>
    </row>
    <row r="47" spans="1:25" ht="34.5" customHeight="1" x14ac:dyDescent="0.3">
      <c r="A47" s="322" t="str">
        <f>CDT!B47</f>
        <v>Quinine injectable 600 mg</v>
      </c>
      <c r="B47" s="247"/>
      <c r="C47" s="248"/>
      <c r="D47" s="302" t="str">
        <f t="shared" si="10"/>
        <v/>
      </c>
      <c r="E47" s="249"/>
      <c r="F47" s="247"/>
      <c r="G47" s="247"/>
      <c r="H47" s="247"/>
      <c r="I47" s="247"/>
      <c r="J47" s="247"/>
      <c r="K47" s="248"/>
      <c r="L47" s="431" t="str">
        <f t="shared" si="3"/>
        <v>0</v>
      </c>
      <c r="M47" s="428" t="str">
        <f t="shared" si="4"/>
        <v>0</v>
      </c>
      <c r="N47" s="250" t="str">
        <f t="shared" si="5"/>
        <v>0</v>
      </c>
      <c r="O47" s="251"/>
      <c r="P47" s="247"/>
      <c r="R47" s="312">
        <f t="shared" si="6"/>
        <v>0</v>
      </c>
      <c r="S47" s="152">
        <f t="shared" si="7"/>
        <v>90</v>
      </c>
      <c r="T47" s="68" t="e">
        <f t="shared" si="0"/>
        <v>#VALUE!</v>
      </c>
      <c r="U47" s="68" t="e">
        <f t="shared" si="8"/>
        <v>#VALUE!</v>
      </c>
      <c r="V47" s="95">
        <v>1</v>
      </c>
      <c r="W47" s="153" t="e">
        <f t="shared" si="1"/>
        <v>#VALUE!</v>
      </c>
      <c r="Y47" s="107">
        <f t="shared" si="9"/>
        <v>0</v>
      </c>
    </row>
    <row r="48" spans="1:25" ht="34.5" customHeight="1" thickBot="1" x14ac:dyDescent="0.35">
      <c r="A48" s="322" t="str">
        <f>CDT!B48</f>
        <v>Quinine injectable 600 mg</v>
      </c>
      <c r="B48" s="247"/>
      <c r="C48" s="248"/>
      <c r="D48" s="303" t="str">
        <f t="shared" si="10"/>
        <v/>
      </c>
      <c r="E48" s="249"/>
      <c r="F48" s="247"/>
      <c r="G48" s="247"/>
      <c r="H48" s="247"/>
      <c r="I48" s="247"/>
      <c r="J48" s="247"/>
      <c r="K48" s="248"/>
      <c r="L48" s="431" t="str">
        <f t="shared" si="3"/>
        <v>0</v>
      </c>
      <c r="M48" s="428" t="str">
        <f t="shared" si="4"/>
        <v>0</v>
      </c>
      <c r="N48" s="250" t="str">
        <f t="shared" si="5"/>
        <v>0</v>
      </c>
      <c r="O48" s="251"/>
      <c r="P48" s="247"/>
      <c r="R48" s="312">
        <f t="shared" si="6"/>
        <v>0</v>
      </c>
      <c r="S48" s="152">
        <f t="shared" si="7"/>
        <v>90</v>
      </c>
      <c r="T48" s="68" t="e">
        <f>D48-(E48+G48+I48+H48)</f>
        <v>#VALUE!</v>
      </c>
      <c r="U48" s="68" t="e">
        <f t="shared" si="8"/>
        <v>#VALUE!</v>
      </c>
      <c r="V48" s="95">
        <v>1</v>
      </c>
      <c r="W48" s="153" t="e">
        <f t="shared" si="1"/>
        <v>#VALUE!</v>
      </c>
      <c r="Y48" s="107">
        <f t="shared" si="9"/>
        <v>0</v>
      </c>
    </row>
    <row r="49" spans="1:23" ht="34.5" customHeight="1" thickBot="1" x14ac:dyDescent="0.35">
      <c r="A49" s="322" t="str">
        <f>CDT!B49</f>
        <v>Artéméther injectable 100 mg</v>
      </c>
      <c r="B49" s="247"/>
      <c r="C49" s="248"/>
      <c r="D49" s="303" t="str">
        <f t="shared" si="10"/>
        <v/>
      </c>
      <c r="E49" s="249"/>
      <c r="F49" s="247"/>
      <c r="G49" s="247"/>
      <c r="H49" s="247"/>
      <c r="I49" s="247"/>
      <c r="J49" s="247"/>
      <c r="K49" s="248"/>
      <c r="L49" s="431" t="str">
        <f t="shared" si="3"/>
        <v>0</v>
      </c>
      <c r="M49" s="428" t="str">
        <f t="shared" si="4"/>
        <v>0</v>
      </c>
      <c r="N49" s="250" t="str">
        <f t="shared" si="5"/>
        <v>0</v>
      </c>
      <c r="O49" s="251"/>
      <c r="P49" s="247"/>
      <c r="R49" s="312">
        <f t="shared" si="6"/>
        <v>0</v>
      </c>
      <c r="S49" s="152">
        <f t="shared" si="7"/>
        <v>90</v>
      </c>
      <c r="T49" s="68" t="e">
        <f>D49-(E49+G49+I49+H49)</f>
        <v>#VALUE!</v>
      </c>
      <c r="U49" s="68" t="e">
        <f t="shared" si="8"/>
        <v>#VALUE!</v>
      </c>
      <c r="V49" s="95">
        <v>1</v>
      </c>
      <c r="W49" s="153" t="e">
        <f t="shared" si="1"/>
        <v>#VALUE!</v>
      </c>
    </row>
    <row r="50" spans="1:23" ht="34.5" hidden="1" customHeight="1" x14ac:dyDescent="0.3">
      <c r="A50" s="17"/>
      <c r="B50" s="79"/>
      <c r="C50" s="79"/>
      <c r="D50" s="53"/>
      <c r="E50" s="79"/>
      <c r="F50" s="79"/>
      <c r="G50" s="79"/>
      <c r="H50" s="79"/>
      <c r="I50" s="79"/>
      <c r="J50" s="79"/>
      <c r="K50" s="79"/>
      <c r="L50" s="54"/>
      <c r="M50" s="58" t="str">
        <f t="shared" ref="M50" si="11">IF(B50&lt;&gt;"",((E50/S50)*30),"")</f>
        <v/>
      </c>
      <c r="N50" s="55"/>
      <c r="O50" s="80"/>
      <c r="P50" s="79"/>
      <c r="S50" s="152"/>
      <c r="T50" s="68"/>
      <c r="U50" s="68"/>
      <c r="V50" s="95"/>
      <c r="W50" s="153" t="str">
        <f t="shared" si="1"/>
        <v/>
      </c>
    </row>
    <row r="51" spans="1:23" s="235" customFormat="1" ht="16.5" customHeight="1" x14ac:dyDescent="0.35">
      <c r="A51" s="531" t="s">
        <v>290</v>
      </c>
      <c r="B51" s="531"/>
      <c r="C51" s="531"/>
      <c r="D51" s="531"/>
      <c r="E51" s="531"/>
      <c r="F51" s="531"/>
      <c r="H51" s="233"/>
      <c r="I51" s="233" t="s">
        <v>300</v>
      </c>
      <c r="J51" s="234"/>
      <c r="K51" s="232"/>
      <c r="L51" s="232"/>
      <c r="M51" s="232"/>
      <c r="N51" s="232"/>
      <c r="O51" s="232"/>
      <c r="Q51" s="236"/>
      <c r="R51" s="311"/>
      <c r="S51" s="237"/>
      <c r="T51" s="238"/>
      <c r="U51" s="238"/>
      <c r="V51" s="239"/>
      <c r="W51" s="240"/>
    </row>
    <row r="52" spans="1:23" ht="29.25" customHeight="1" x14ac:dyDescent="0.3">
      <c r="A52" s="18"/>
      <c r="B52" s="18"/>
      <c r="C52" s="18"/>
      <c r="D52" s="18"/>
      <c r="E52" s="18"/>
      <c r="F52" s="18"/>
      <c r="G52" s="18"/>
      <c r="H52" s="18"/>
      <c r="I52" s="18"/>
      <c r="J52" s="18"/>
      <c r="K52" s="18"/>
      <c r="L52" s="18"/>
      <c r="M52" s="18"/>
      <c r="N52" s="18"/>
      <c r="O52" s="18"/>
      <c r="S52" s="154"/>
      <c r="T52" s="69"/>
      <c r="U52" s="69"/>
      <c r="V52" s="70"/>
      <c r="W52" s="155"/>
    </row>
    <row r="53" spans="1:23" ht="15.6" x14ac:dyDescent="0.3">
      <c r="B53" s="18"/>
      <c r="C53" s="18"/>
      <c r="D53" s="18"/>
      <c r="E53" s="18"/>
      <c r="F53" s="18"/>
      <c r="I53" s="18"/>
      <c r="J53" s="18"/>
      <c r="K53" s="18"/>
      <c r="L53" s="18"/>
      <c r="M53" s="18"/>
      <c r="N53" s="18"/>
      <c r="O53" s="18"/>
      <c r="S53" s="154"/>
      <c r="T53" s="69"/>
      <c r="U53" s="69"/>
      <c r="V53" s="70"/>
      <c r="W53" s="155"/>
    </row>
    <row r="54" spans="1:23" s="235" customFormat="1" ht="18.600000000000001" thickBot="1" x14ac:dyDescent="0.4">
      <c r="A54" s="233" t="s">
        <v>289</v>
      </c>
      <c r="H54" s="233"/>
      <c r="I54" s="233" t="s">
        <v>301</v>
      </c>
      <c r="O54" s="232"/>
      <c r="Q54" s="236"/>
      <c r="R54" s="311"/>
      <c r="S54" s="243"/>
      <c r="T54" s="244"/>
      <c r="U54" s="244"/>
      <c r="V54" s="245"/>
      <c r="W54" s="246"/>
    </row>
  </sheetData>
  <mergeCells count="21">
    <mergeCell ref="A24:A25"/>
    <mergeCell ref="A51:F51"/>
    <mergeCell ref="A19:C19"/>
    <mergeCell ref="D19:N19"/>
    <mergeCell ref="S19:W19"/>
    <mergeCell ref="A21:C21"/>
    <mergeCell ref="D21:F21"/>
    <mergeCell ref="G21:K22"/>
    <mergeCell ref="L21:P21"/>
    <mergeCell ref="L17:P17"/>
    <mergeCell ref="A1:B1"/>
    <mergeCell ref="A3:B3"/>
    <mergeCell ref="A4:B4"/>
    <mergeCell ref="A11:O11"/>
    <mergeCell ref="B13:C13"/>
    <mergeCell ref="E13:J13"/>
    <mergeCell ref="B15:C15"/>
    <mergeCell ref="D15:F15"/>
    <mergeCell ref="G15:I15"/>
    <mergeCell ref="B17:E17"/>
    <mergeCell ref="G17:K17"/>
  </mergeCells>
  <conditionalFormatting sqref="U26">
    <cfRule type="cellIs" dxfId="1427" priority="39" operator="greaterThan">
      <formula>0</formula>
    </cfRule>
    <cfRule type="cellIs" dxfId="1426" priority="40" operator="greaterThan">
      <formula>0</formula>
    </cfRule>
    <cfRule type="cellIs" dxfId="1425" priority="41" operator="lessThan">
      <formula>0</formula>
    </cfRule>
    <cfRule type="cellIs" dxfId="1424" priority="42" operator="notEqual">
      <formula>0</formula>
    </cfRule>
  </conditionalFormatting>
  <conditionalFormatting sqref="U27:U29">
    <cfRule type="cellIs" dxfId="1423" priority="35" operator="greaterThan">
      <formula>0</formula>
    </cfRule>
    <cfRule type="cellIs" dxfId="1422" priority="36" operator="greaterThan">
      <formula>0</formula>
    </cfRule>
    <cfRule type="cellIs" dxfId="1421" priority="37" operator="lessThan">
      <formula>0</formula>
    </cfRule>
    <cfRule type="cellIs" dxfId="1420" priority="38" operator="notEqual">
      <formula>0</formula>
    </cfRule>
  </conditionalFormatting>
  <conditionalFormatting sqref="U30:U31 U33:U47">
    <cfRule type="cellIs" dxfId="1419" priority="31" operator="greaterThan">
      <formula>0</formula>
    </cfRule>
    <cfRule type="cellIs" dxfId="1418" priority="32" operator="greaterThan">
      <formula>0</formula>
    </cfRule>
    <cfRule type="cellIs" dxfId="1417" priority="33" operator="lessThan">
      <formula>0</formula>
    </cfRule>
    <cfRule type="cellIs" dxfId="1416" priority="34" operator="notEqual">
      <formula>0</formula>
    </cfRule>
  </conditionalFormatting>
  <conditionalFormatting sqref="U48:U50">
    <cfRule type="cellIs" dxfId="1415" priority="27" operator="greaterThan">
      <formula>0</formula>
    </cfRule>
    <cfRule type="cellIs" dxfId="1414" priority="28" operator="greaterThan">
      <formula>0</formula>
    </cfRule>
    <cfRule type="cellIs" dxfId="1413" priority="29" operator="lessThan">
      <formula>0</formula>
    </cfRule>
    <cfRule type="cellIs" dxfId="1412" priority="30" operator="notEqual">
      <formula>0</formula>
    </cfRule>
  </conditionalFormatting>
  <conditionalFormatting sqref="K50">
    <cfRule type="expression" dxfId="1411" priority="25">
      <formula>K50&lt;T50</formula>
    </cfRule>
    <cfRule type="expression" dxfId="1410" priority="26">
      <formula>K50&gt;T50</formula>
    </cfRule>
  </conditionalFormatting>
  <conditionalFormatting sqref="J37:J47">
    <cfRule type="cellIs" dxfId="1409" priority="24" operator="greaterThan">
      <formula>90</formula>
    </cfRule>
  </conditionalFormatting>
  <conditionalFormatting sqref="J48:J50">
    <cfRule type="cellIs" dxfId="1408" priority="23" operator="greaterThan">
      <formula>90</formula>
    </cfRule>
  </conditionalFormatting>
  <conditionalFormatting sqref="K36:K47">
    <cfRule type="expression" dxfId="1407" priority="21">
      <formula>K36&lt;T36</formula>
    </cfRule>
    <cfRule type="expression" dxfId="1406" priority="22">
      <formula>K36&gt;T36</formula>
    </cfRule>
  </conditionalFormatting>
  <conditionalFormatting sqref="J27:J31 J33">
    <cfRule type="cellIs" dxfId="1405" priority="20" operator="greaterThan">
      <formula>90</formula>
    </cfRule>
  </conditionalFormatting>
  <conditionalFormatting sqref="J36">
    <cfRule type="cellIs" dxfId="1404" priority="19" operator="greaterThan">
      <formula>90</formula>
    </cfRule>
  </conditionalFormatting>
  <conditionalFormatting sqref="K48:K49">
    <cfRule type="expression" dxfId="1403" priority="17">
      <formula>K48&lt;T48</formula>
    </cfRule>
    <cfRule type="expression" dxfId="1402" priority="18">
      <formula>K48&gt;T48</formula>
    </cfRule>
  </conditionalFormatting>
  <conditionalFormatting sqref="K27:K31 K33">
    <cfRule type="expression" dxfId="1401" priority="15">
      <formula>K27&lt;T27</formula>
    </cfRule>
    <cfRule type="expression" dxfId="1400" priority="16">
      <formula>K27&gt;T27</formula>
    </cfRule>
  </conditionalFormatting>
  <conditionalFormatting sqref="J26">
    <cfRule type="cellIs" dxfId="1399" priority="14" operator="greaterThan">
      <formula>90</formula>
    </cfRule>
  </conditionalFormatting>
  <conditionalFormatting sqref="K26">
    <cfRule type="expression" dxfId="1398" priority="12">
      <formula>K26&lt;T26</formula>
    </cfRule>
    <cfRule type="expression" dxfId="1397" priority="13">
      <formula>K26&gt;T26</formula>
    </cfRule>
  </conditionalFormatting>
  <conditionalFormatting sqref="U32">
    <cfRule type="cellIs" dxfId="1396" priority="8" operator="greaterThan">
      <formula>0</formula>
    </cfRule>
    <cfRule type="cellIs" dxfId="1395" priority="9" operator="greaterThan">
      <formula>0</formula>
    </cfRule>
    <cfRule type="cellIs" dxfId="1394" priority="10" operator="lessThan">
      <formula>0</formula>
    </cfRule>
    <cfRule type="cellIs" dxfId="1393" priority="11" operator="notEqual">
      <formula>0</formula>
    </cfRule>
  </conditionalFormatting>
  <conditionalFormatting sqref="K34">
    <cfRule type="expression" dxfId="1392" priority="6">
      <formula>K34&lt;T34</formula>
    </cfRule>
    <cfRule type="expression" dxfId="1391" priority="7">
      <formula>K34&gt;T34</formula>
    </cfRule>
  </conditionalFormatting>
  <conditionalFormatting sqref="K35">
    <cfRule type="expression" dxfId="1390" priority="4">
      <formula>K35&lt;T35</formula>
    </cfRule>
    <cfRule type="expression" dxfId="1389" priority="5">
      <formula>K35&gt;T35</formula>
    </cfRule>
  </conditionalFormatting>
  <conditionalFormatting sqref="J32">
    <cfRule type="cellIs" dxfId="1388" priority="3" operator="greaterThan">
      <formula>90</formula>
    </cfRule>
  </conditionalFormatting>
  <conditionalFormatting sqref="K32">
    <cfRule type="expression" dxfId="1387" priority="1">
      <formula>K32&lt;T32</formula>
    </cfRule>
    <cfRule type="expression" dxfId="1386" priority="2">
      <formula>K32&gt;T32</formula>
    </cfRule>
  </conditionalFormatting>
  <dataValidations count="7">
    <dataValidation type="whole" allowBlank="1" showInputMessage="1" showErrorMessage="1" prompt="La quantité accordée par le point Focal ne peut être supérieure à la somme du CMMa et la quantité commandée pour le trimestre._x000a_Merci de revoir la quantité dans la colonne O." sqref="O26:O49">
      <formula1>0</formula1>
      <formula2>+M26+N26</formula2>
    </dataValidation>
    <dataValidation type="whole" allowBlank="1" showInputMessage="1" showErrorMessage="1" prompt="La valeur ne peut pas être supérieure à 89_x000a_Si tel est le cas déteminer la quantité à commander directement à la colonne O_x000a_merci" sqref="J26">
      <formula1>0</formula1>
      <formula2>89</formula2>
    </dataValidation>
    <dataValidation type="list" allowBlank="1" showInputMessage="1" showErrorMessage="1" sqref="D21:F21">
      <formula1>typerapport2</formula1>
    </dataValidation>
    <dataValidation type="whole" operator="lessThanOrEqual" allowBlank="1" showInputMessage="1" showErrorMessage="1" promptTitle="instruction" prompt="La valeur de la cellule ne peut pas être supérieure à la quantité Totale inscrite dans la colonne D._x000a_Merci de vérifier." sqref="E26:E50">
      <formula1>D26</formula1>
    </dataValidation>
    <dataValidation type="whole" allowBlank="1" showInputMessage="1" showErrorMessage="1" prompt="La valeur ne peut pas être supérieure à 89_x000a_Si tel est le cas déteminer la quantité à commander directement à la colonne M._x000a_merci" sqref="J27:J50">
      <formula1>0</formula1>
      <formula2>89</formula2>
    </dataValidation>
    <dataValidation errorStyle="information" allowBlank="1" showInputMessage="1" showErrorMessage="1" errorTitle="Instruction" error="Saisissez le Texte en MAJUSCULE_x000a_Exemple: CMS AGOE_x000a_Merci" promptTitle="Instruction" prompt="Saisissez le Texte en MAJUSCULE_x000a_Exemple: CMS AGOE_x000a_Merci" sqref="D19:N19"/>
    <dataValidation type="date" errorStyle="warning" allowBlank="1" showInputMessage="1" showErrorMessage="1" promptTitle="Instruction" prompt="SVP Saisissez la date sous le format:_x000a_00/00/0000. exemple 15/09/2016,_x000a_Merci_x000a_" sqref="L21:P21">
      <formula1>42370</formula1>
      <formula2>44926</formula2>
    </dataValidation>
  </dataValidations>
  <pageMargins left="0.21" right="0.23622047244094491" top="0.74803149606299213" bottom="0.74803149606299213" header="0.31496062992125984" footer="0.31496062992125984"/>
  <pageSetup paperSize="9" scale="40" orientation="portrait" r:id="rId1"/>
  <headerFooter alignWithMargins="0">
    <oddFooter>&amp;C&amp;"Arial,Gras"PNLS /IST, Avenue des Armées, -05 BP 424 Lomé –Togo ; Tel 22 20 94 39 Fax : 22 20 94 36    Site Web : www.pnls.tg</oddFooter>
  </headerFooter>
  <drawing r:id="rId2"/>
</worksheet>
</file>

<file path=xl/worksheets/sheet10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rgb="FFFF0000"/>
  </sheetPr>
  <dimension ref="A1:W56"/>
  <sheetViews>
    <sheetView showGridLines="0" view="pageBreakPreview" topLeftCell="A5" zoomScale="70" zoomScaleNormal="70" zoomScaleSheetLayoutView="70" zoomScalePageLayoutView="50" workbookViewId="0">
      <selection activeCell="D19" sqref="D19:N19"/>
    </sheetView>
  </sheetViews>
  <sheetFormatPr baseColWidth="10" defaultColWidth="7.33203125" defaultRowHeight="13.8" x14ac:dyDescent="0.3"/>
  <cols>
    <col min="1" max="1" width="51.5546875" style="3" customWidth="1"/>
    <col min="2" max="14" width="11.5546875" style="3" customWidth="1"/>
    <col min="15" max="15" width="11.6640625" style="39" customWidth="1"/>
    <col min="16" max="16" width="17.5546875" style="3" customWidth="1"/>
    <col min="17" max="17" width="2.109375" style="62" customWidth="1"/>
    <col min="18" max="18" width="4.88671875" style="77" customWidth="1"/>
    <col min="19" max="20" width="7.44140625" style="77" bestFit="1" customWidth="1"/>
    <col min="21" max="21" width="7.88671875" style="78" bestFit="1" customWidth="1"/>
    <col min="22" max="22" width="33.33203125" style="77" customWidth="1"/>
    <col min="23" max="16384" width="7.33203125" style="3"/>
  </cols>
  <sheetData>
    <row r="1" spans="1:23" ht="17.25" customHeight="1" x14ac:dyDescent="0.3">
      <c r="A1" s="549" t="s">
        <v>452</v>
      </c>
      <c r="B1" s="549"/>
      <c r="C1" s="2"/>
      <c r="D1" s="2"/>
      <c r="E1"/>
      <c r="F1"/>
      <c r="G1"/>
      <c r="H1"/>
      <c r="I1"/>
      <c r="J1"/>
      <c r="N1" s="4" t="s">
        <v>1</v>
      </c>
      <c r="O1" s="5"/>
      <c r="R1" s="306"/>
      <c r="S1" s="69"/>
      <c r="T1" s="69"/>
      <c r="U1" s="69"/>
      <c r="V1" s="70"/>
      <c r="W1" s="69"/>
    </row>
    <row r="2" spans="1:23" ht="13.5" customHeight="1" x14ac:dyDescent="0.3">
      <c r="A2" s="1" t="s">
        <v>453</v>
      </c>
      <c r="B2" s="1"/>
      <c r="C2" s="2"/>
      <c r="D2" s="2"/>
      <c r="E2"/>
      <c r="F2"/>
      <c r="G2"/>
      <c r="H2"/>
      <c r="I2"/>
      <c r="J2"/>
      <c r="M2" s="4"/>
      <c r="N2" s="4" t="s">
        <v>3</v>
      </c>
      <c r="O2" s="5"/>
      <c r="R2" s="306"/>
      <c r="S2" s="69"/>
      <c r="T2" s="69"/>
      <c r="U2" s="69"/>
      <c r="V2" s="70"/>
      <c r="W2" s="69"/>
    </row>
    <row r="3" spans="1:23" ht="15.6" x14ac:dyDescent="0.3">
      <c r="A3" s="549" t="s">
        <v>454</v>
      </c>
      <c r="B3" s="549"/>
      <c r="C3" s="2"/>
      <c r="D3" s="2"/>
      <c r="E3"/>
      <c r="F3"/>
      <c r="G3"/>
      <c r="H3"/>
      <c r="I3"/>
      <c r="J3"/>
      <c r="K3" s="5"/>
      <c r="L3" s="5"/>
      <c r="M3" s="5"/>
      <c r="N3" s="5"/>
      <c r="O3" s="5"/>
      <c r="R3" s="306"/>
      <c r="S3" s="69"/>
      <c r="T3" s="69"/>
      <c r="U3" s="69"/>
      <c r="V3" s="70"/>
      <c r="W3" s="69"/>
    </row>
    <row r="4" spans="1:23" ht="33.6" customHeight="1" x14ac:dyDescent="0.3">
      <c r="A4" s="547" t="s">
        <v>455</v>
      </c>
      <c r="B4" s="548"/>
      <c r="C4" s="7"/>
      <c r="D4" s="7"/>
      <c r="E4" s="8"/>
      <c r="F4" s="8"/>
      <c r="G4" s="8"/>
      <c r="H4" s="8"/>
      <c r="I4" s="8"/>
      <c r="J4" s="8"/>
      <c r="K4" s="9"/>
      <c r="L4" s="9"/>
      <c r="M4" s="9"/>
      <c r="N4" s="9"/>
      <c r="O4" s="38"/>
      <c r="R4" s="306"/>
      <c r="S4" s="69"/>
      <c r="T4" s="69"/>
      <c r="U4" s="69"/>
      <c r="V4" s="70"/>
      <c r="W4" s="69"/>
    </row>
    <row r="5" spans="1:23" x14ac:dyDescent="0.3">
      <c r="B5" s="9"/>
      <c r="C5" s="9"/>
      <c r="D5" s="9"/>
      <c r="E5" s="9"/>
      <c r="F5" s="9"/>
      <c r="G5" s="9"/>
      <c r="H5" s="9"/>
      <c r="I5" s="9"/>
      <c r="J5" s="9"/>
      <c r="K5" s="9"/>
      <c r="L5" s="9"/>
      <c r="M5" s="9"/>
      <c r="N5" s="9"/>
      <c r="O5" s="38"/>
      <c r="R5" s="306"/>
      <c r="S5" s="69"/>
      <c r="T5" s="69"/>
      <c r="U5" s="69"/>
      <c r="V5" s="70"/>
      <c r="W5" s="69"/>
    </row>
    <row r="6" spans="1:23" ht="15.6" x14ac:dyDescent="0.3">
      <c r="A6" s="6" t="s">
        <v>232</v>
      </c>
      <c r="B6" s="9"/>
      <c r="C6" s="9"/>
      <c r="D6" s="9"/>
      <c r="E6" s="9"/>
      <c r="F6" s="9"/>
      <c r="G6" s="9"/>
      <c r="H6" s="9"/>
      <c r="I6" s="9"/>
      <c r="J6" s="9"/>
      <c r="K6" s="9"/>
      <c r="L6" s="9"/>
      <c r="M6" s="9"/>
      <c r="N6" s="9"/>
      <c r="O6" s="38"/>
      <c r="R6" s="306"/>
      <c r="S6" s="69"/>
      <c r="T6" s="69"/>
      <c r="U6" s="69"/>
      <c r="V6" s="70"/>
      <c r="W6" s="69"/>
    </row>
    <row r="7" spans="1:23" x14ac:dyDescent="0.3">
      <c r="A7" s="10"/>
      <c r="B7" s="9"/>
      <c r="C7" s="9"/>
      <c r="D7" s="9"/>
      <c r="E7" s="9"/>
      <c r="F7" s="9"/>
      <c r="G7" s="9"/>
      <c r="H7" s="9"/>
      <c r="I7" s="9"/>
      <c r="J7" s="9"/>
      <c r="K7" s="9"/>
      <c r="L7" s="9"/>
      <c r="M7" s="9"/>
      <c r="N7" s="9"/>
      <c r="O7" s="38"/>
      <c r="R7" s="69"/>
      <c r="S7" s="69"/>
      <c r="T7" s="69"/>
      <c r="U7" s="70"/>
      <c r="V7" s="69"/>
    </row>
    <row r="8" spans="1:23" x14ac:dyDescent="0.3">
      <c r="A8" s="10"/>
      <c r="B8" s="9"/>
      <c r="C8" s="9"/>
      <c r="D8" s="9"/>
      <c r="E8" s="9"/>
      <c r="F8" s="9"/>
      <c r="G8" s="9"/>
      <c r="H8" s="9"/>
      <c r="I8" s="9"/>
      <c r="J8" s="9"/>
      <c r="K8" s="9"/>
      <c r="L8" s="9"/>
      <c r="M8" s="9"/>
      <c r="N8" s="9"/>
      <c r="O8" s="38"/>
      <c r="R8" s="69"/>
      <c r="S8" s="69"/>
      <c r="T8" s="69"/>
      <c r="U8" s="70"/>
      <c r="V8" s="69"/>
    </row>
    <row r="9" spans="1:23" ht="17.25" customHeight="1" x14ac:dyDescent="0.3">
      <c r="A9" s="10"/>
      <c r="B9" s="9"/>
      <c r="C9" s="9"/>
      <c r="D9" s="9"/>
      <c r="E9" s="9"/>
      <c r="F9" s="9"/>
      <c r="G9" s="9"/>
      <c r="H9" s="9"/>
      <c r="I9" s="9"/>
      <c r="J9" s="9"/>
      <c r="K9" s="9"/>
      <c r="L9" s="9"/>
      <c r="M9" s="9"/>
      <c r="N9" s="9"/>
      <c r="O9" s="38"/>
      <c r="R9" s="69"/>
      <c r="S9" s="69"/>
      <c r="T9" s="69"/>
      <c r="U9" s="70"/>
      <c r="V9" s="69"/>
    </row>
    <row r="10" spans="1:23" ht="0.75" customHeight="1" x14ac:dyDescent="0.3">
      <c r="R10" s="69"/>
      <c r="S10" s="69"/>
      <c r="T10" s="69"/>
      <c r="U10" s="70"/>
      <c r="V10" s="69"/>
    </row>
    <row r="11" spans="1:23" ht="21" customHeight="1" x14ac:dyDescent="0.3">
      <c r="A11" s="555" t="s">
        <v>263</v>
      </c>
      <c r="B11" s="555"/>
      <c r="C11" s="555"/>
      <c r="D11" s="555"/>
      <c r="E11" s="555"/>
      <c r="F11" s="555"/>
      <c r="G11" s="555"/>
      <c r="H11" s="555"/>
      <c r="I11" s="555"/>
      <c r="J11" s="555"/>
      <c r="K11" s="555"/>
      <c r="L11" s="555"/>
      <c r="M11" s="555"/>
      <c r="N11" s="555"/>
      <c r="O11" s="555"/>
      <c r="P11" s="40"/>
      <c r="R11" s="69"/>
      <c r="S11" s="69"/>
      <c r="T11" s="69"/>
      <c r="U11" s="70"/>
      <c r="V11" s="69"/>
    </row>
    <row r="12" spans="1:23" ht="3.75" customHeight="1" x14ac:dyDescent="0.3">
      <c r="A12" s="11"/>
      <c r="B12" s="11"/>
      <c r="C12" s="11"/>
      <c r="D12" s="11"/>
      <c r="E12" s="11"/>
      <c r="F12" s="11"/>
      <c r="G12" s="11"/>
      <c r="H12" s="11"/>
      <c r="I12" s="11"/>
      <c r="J12" s="11"/>
      <c r="K12" s="11"/>
      <c r="L12" s="11"/>
      <c r="M12" s="11"/>
      <c r="N12" s="11"/>
      <c r="O12" s="11"/>
      <c r="R12" s="69"/>
      <c r="S12" s="69"/>
      <c r="T12" s="69"/>
      <c r="U12" s="70"/>
      <c r="V12" s="69"/>
    </row>
    <row r="13" spans="1:23" s="42" customFormat="1" ht="20.25" hidden="1" customHeight="1" thickBot="1" x14ac:dyDescent="0.35">
      <c r="A13" s="434" t="s">
        <v>5</v>
      </c>
      <c r="B13" s="556">
        <f>'Info District'!G11</f>
        <v>2025</v>
      </c>
      <c r="C13" s="557"/>
      <c r="E13" s="550"/>
      <c r="F13" s="550"/>
      <c r="G13" s="550"/>
      <c r="H13" s="550"/>
      <c r="I13" s="550"/>
      <c r="J13" s="554"/>
      <c r="Q13" s="63"/>
      <c r="R13" s="71"/>
      <c r="S13" s="71"/>
      <c r="T13" s="71"/>
      <c r="U13" s="72"/>
      <c r="V13" s="71"/>
    </row>
    <row r="14" spans="1:23" s="42" customFormat="1" ht="7.5" hidden="1" customHeight="1" thickBot="1" x14ac:dyDescent="0.35">
      <c r="A14" s="434"/>
      <c r="B14" s="13"/>
      <c r="C14" s="13"/>
      <c r="D14" s="13"/>
      <c r="O14" s="15"/>
      <c r="Q14" s="63"/>
      <c r="R14" s="71"/>
      <c r="S14" s="71"/>
      <c r="T14" s="71"/>
      <c r="U14" s="72"/>
      <c r="V14" s="71"/>
    </row>
    <row r="15" spans="1:23" s="42" customFormat="1" ht="16.5" hidden="1" customHeight="1" thickBot="1" x14ac:dyDescent="0.35">
      <c r="A15" s="434" t="s">
        <v>7</v>
      </c>
      <c r="B15" s="558" t="str">
        <f>'Info District'!G12</f>
        <v>PLATEAUX</v>
      </c>
      <c r="C15" s="559"/>
      <c r="D15" s="550" t="s">
        <v>8</v>
      </c>
      <c r="E15" s="550"/>
      <c r="F15" s="550"/>
      <c r="G15" s="551" t="str">
        <f>'Info District'!G13</f>
        <v>Agou</v>
      </c>
      <c r="H15" s="552"/>
      <c r="I15" s="553"/>
      <c r="L15" s="11"/>
      <c r="M15" s="11"/>
      <c r="N15" s="11"/>
      <c r="O15" s="11"/>
      <c r="P15" s="11"/>
      <c r="Q15" s="63"/>
      <c r="R15" s="71"/>
      <c r="S15" s="71"/>
      <c r="T15" s="71"/>
      <c r="U15" s="73"/>
      <c r="V15" s="71"/>
    </row>
    <row r="16" spans="1:23" s="42" customFormat="1" ht="3.75" hidden="1" customHeight="1" thickBot="1" x14ac:dyDescent="0.35">
      <c r="A16" s="139"/>
      <c r="B16" s="15"/>
      <c r="C16" s="15"/>
      <c r="D16" s="15"/>
      <c r="E16" s="15"/>
      <c r="K16" s="15"/>
      <c r="L16" s="15"/>
      <c r="M16" s="15"/>
      <c r="O16" s="15"/>
      <c r="Q16" s="63"/>
      <c r="R16" s="71"/>
      <c r="S16" s="71"/>
      <c r="T16" s="71"/>
      <c r="U16" s="72"/>
      <c r="V16" s="71"/>
    </row>
    <row r="17" spans="1:23" s="42" customFormat="1" ht="18" hidden="1" customHeight="1" thickBot="1" x14ac:dyDescent="0.35">
      <c r="A17" s="434" t="s">
        <v>9</v>
      </c>
      <c r="B17" s="556" t="str">
        <f>'Info District'!G17</f>
        <v>Avril à Juin 2025</v>
      </c>
      <c r="C17" s="560"/>
      <c r="D17" s="560"/>
      <c r="E17" s="557"/>
      <c r="G17" s="550" t="s">
        <v>11</v>
      </c>
      <c r="H17" s="550"/>
      <c r="I17" s="550"/>
      <c r="J17" s="550"/>
      <c r="K17" s="554"/>
      <c r="L17" s="551" t="str">
        <f>'Info District'!G18</f>
        <v>Juillet à Septembre 2025</v>
      </c>
      <c r="M17" s="552"/>
      <c r="N17" s="552"/>
      <c r="O17" s="552"/>
      <c r="P17" s="553"/>
      <c r="Q17" s="63"/>
      <c r="R17" s="71"/>
      <c r="S17" s="71"/>
      <c r="T17" s="71"/>
      <c r="U17" s="72"/>
      <c r="V17" s="71"/>
    </row>
    <row r="18" spans="1:23" s="9" customFormat="1" ht="6" customHeight="1" thickBot="1" x14ac:dyDescent="0.3">
      <c r="B18" s="43"/>
      <c r="C18" s="43"/>
      <c r="D18" s="43"/>
      <c r="E18" s="44"/>
      <c r="F18" s="43"/>
      <c r="G18" s="45"/>
      <c r="H18" s="45"/>
      <c r="I18" s="45"/>
      <c r="J18" s="45"/>
      <c r="K18" s="45"/>
      <c r="L18" s="45"/>
      <c r="M18" s="45"/>
      <c r="O18" s="38"/>
      <c r="Q18" s="64"/>
      <c r="R18" s="74"/>
      <c r="S18" s="74"/>
      <c r="T18" s="74"/>
      <c r="U18" s="75"/>
      <c r="V18" s="74"/>
    </row>
    <row r="19" spans="1:23" s="9" customFormat="1" ht="31.5" customHeight="1" thickBot="1" x14ac:dyDescent="0.35">
      <c r="A19" s="532" t="s">
        <v>12</v>
      </c>
      <c r="B19" s="532"/>
      <c r="C19" s="533"/>
      <c r="D19" s="575"/>
      <c r="E19" s="576"/>
      <c r="F19" s="576"/>
      <c r="G19" s="576"/>
      <c r="H19" s="576"/>
      <c r="I19" s="576"/>
      <c r="J19" s="576"/>
      <c r="K19" s="576"/>
      <c r="L19" s="576"/>
      <c r="M19" s="576"/>
      <c r="N19" s="577"/>
      <c r="O19" s="11"/>
      <c r="P19" s="464" t="str">
        <f>'Info District'!H17</f>
        <v>T2</v>
      </c>
      <c r="Q19" s="65"/>
      <c r="R19" s="535" t="s">
        <v>96</v>
      </c>
      <c r="S19" s="536"/>
      <c r="T19" s="536"/>
      <c r="U19" s="536"/>
      <c r="V19" s="537"/>
    </row>
    <row r="20" spans="1:23" s="9" customFormat="1" ht="8.25" customHeight="1" thickBot="1" x14ac:dyDescent="0.35">
      <c r="A20" s="12"/>
      <c r="B20" s="12"/>
      <c r="C20" s="12"/>
      <c r="D20" s="12"/>
      <c r="E20" s="12"/>
      <c r="F20" s="12"/>
      <c r="G20" s="13"/>
      <c r="H20" s="13"/>
      <c r="I20" s="13"/>
      <c r="J20" s="13"/>
      <c r="K20" s="13"/>
      <c r="L20" s="14"/>
      <c r="M20" s="14"/>
      <c r="N20" s="14"/>
      <c r="O20" s="14"/>
      <c r="Q20" s="64"/>
      <c r="R20" s="146"/>
      <c r="S20" s="74"/>
      <c r="T20" s="74"/>
      <c r="U20" s="76"/>
      <c r="V20" s="147"/>
    </row>
    <row r="21" spans="1:23" s="9" customFormat="1" ht="30.75" customHeight="1" thickBot="1" x14ac:dyDescent="0.35">
      <c r="A21" s="564" t="s">
        <v>6</v>
      </c>
      <c r="B21" s="564"/>
      <c r="C21" s="564"/>
      <c r="D21" s="565"/>
      <c r="E21" s="566"/>
      <c r="F21" s="566"/>
      <c r="G21" s="566"/>
      <c r="H21" s="567"/>
      <c r="I21" s="12"/>
      <c r="K21" s="230" t="s">
        <v>338</v>
      </c>
      <c r="O21" s="571"/>
      <c r="P21" s="572"/>
      <c r="Q21" s="64"/>
      <c r="R21" s="146"/>
      <c r="S21" s="74"/>
      <c r="T21" s="74"/>
      <c r="U21" s="76"/>
      <c r="V21" s="147"/>
    </row>
    <row r="22" spans="1:23" s="9" customFormat="1" ht="9" customHeight="1" thickBot="1" x14ac:dyDescent="0.35">
      <c r="A22" s="12"/>
      <c r="B22" s="12"/>
      <c r="C22" s="12"/>
      <c r="D22" s="12"/>
      <c r="E22" s="12"/>
      <c r="F22" s="12"/>
      <c r="G22" s="13"/>
      <c r="H22" s="13"/>
      <c r="I22" s="13"/>
      <c r="J22" s="13"/>
      <c r="K22" s="13"/>
      <c r="L22" s="14"/>
      <c r="M22" s="14"/>
      <c r="N22" s="14"/>
      <c r="O22" s="14"/>
      <c r="Q22" s="64"/>
      <c r="R22" s="146"/>
      <c r="S22" s="74"/>
      <c r="T22" s="74"/>
      <c r="U22" s="76"/>
      <c r="V22" s="147"/>
    </row>
    <row r="23" spans="1:23" s="9" customFormat="1" ht="30" customHeight="1" thickBot="1" x14ac:dyDescent="0.35">
      <c r="A23" s="532" t="s">
        <v>240</v>
      </c>
      <c r="B23" s="532"/>
      <c r="C23" s="533"/>
      <c r="D23" s="568" t="s">
        <v>265</v>
      </c>
      <c r="E23" s="569"/>
      <c r="F23" s="570"/>
      <c r="H23" s="229"/>
      <c r="I23" s="573" t="s">
        <v>337</v>
      </c>
      <c r="J23" s="573"/>
      <c r="K23" s="573"/>
      <c r="L23" s="573"/>
      <c r="M23" s="573"/>
      <c r="N23" s="574"/>
      <c r="O23" s="562"/>
      <c r="P23" s="563"/>
      <c r="Q23" s="64"/>
      <c r="R23" s="146"/>
      <c r="S23" s="74"/>
      <c r="T23" s="74"/>
      <c r="U23" s="76"/>
      <c r="V23" s="147"/>
    </row>
    <row r="24" spans="1:23" s="9" customFormat="1" ht="6" customHeight="1" x14ac:dyDescent="0.3">
      <c r="A24" s="12"/>
      <c r="B24" s="12"/>
      <c r="C24" s="12"/>
      <c r="D24" s="12"/>
      <c r="E24" s="12"/>
      <c r="F24" s="12"/>
      <c r="G24" s="13"/>
      <c r="H24" s="15"/>
      <c r="I24" s="15"/>
      <c r="J24" s="15"/>
      <c r="K24" s="13"/>
      <c r="L24" s="14"/>
      <c r="M24" s="14"/>
      <c r="N24" s="14"/>
      <c r="O24" s="14"/>
      <c r="Q24" s="64"/>
      <c r="R24" s="146"/>
      <c r="S24" s="74"/>
      <c r="T24" s="74"/>
      <c r="U24" s="76"/>
      <c r="V24" s="147"/>
    </row>
    <row r="25" spans="1:23" s="9" customFormat="1" ht="4.5" customHeight="1" thickBot="1" x14ac:dyDescent="0.35">
      <c r="A25" s="12"/>
      <c r="B25" s="12"/>
      <c r="C25" s="12"/>
      <c r="D25" s="12"/>
      <c r="E25" s="12"/>
      <c r="F25" s="12"/>
      <c r="G25" s="13"/>
      <c r="H25" s="13"/>
      <c r="I25" s="13"/>
      <c r="J25" s="13"/>
      <c r="K25" s="13"/>
      <c r="L25" s="14"/>
      <c r="M25" s="14"/>
      <c r="N25" s="14"/>
      <c r="O25" s="14"/>
      <c r="Q25" s="64"/>
      <c r="R25" s="146"/>
      <c r="S25" s="74"/>
      <c r="T25" s="74"/>
      <c r="U25" s="76"/>
      <c r="V25" s="147"/>
    </row>
    <row r="26" spans="1:23" ht="76.5" customHeight="1" thickBot="1" x14ac:dyDescent="0.35">
      <c r="A26" s="541" t="s">
        <v>13</v>
      </c>
      <c r="B26" s="16" t="s">
        <v>14</v>
      </c>
      <c r="C26" s="108" t="s">
        <v>15</v>
      </c>
      <c r="D26" s="118" t="s">
        <v>16</v>
      </c>
      <c r="E26" s="117" t="s">
        <v>17</v>
      </c>
      <c r="F26" s="16" t="s">
        <v>18</v>
      </c>
      <c r="G26" s="16" t="s">
        <v>233</v>
      </c>
      <c r="H26" s="16" t="s">
        <v>234</v>
      </c>
      <c r="I26" s="16" t="s">
        <v>19</v>
      </c>
      <c r="J26" s="16" t="s">
        <v>20</v>
      </c>
      <c r="K26" s="108" t="s">
        <v>21</v>
      </c>
      <c r="L26" s="136" t="s">
        <v>22</v>
      </c>
      <c r="M26" s="137" t="s">
        <v>236</v>
      </c>
      <c r="N26" s="138" t="s">
        <v>23</v>
      </c>
      <c r="O26" s="109" t="s">
        <v>39</v>
      </c>
      <c r="P26" s="16" t="s">
        <v>40</v>
      </c>
      <c r="R26" s="148" t="s">
        <v>237</v>
      </c>
      <c r="S26" s="140" t="s">
        <v>93</v>
      </c>
      <c r="T26" s="140" t="s">
        <v>239</v>
      </c>
      <c r="U26" s="140" t="s">
        <v>238</v>
      </c>
      <c r="V26" s="149" t="s">
        <v>97</v>
      </c>
    </row>
    <row r="27" spans="1:23" s="47" customFormat="1" ht="21.75" customHeight="1" thickBot="1" x14ac:dyDescent="0.35">
      <c r="A27" s="542"/>
      <c r="B27" s="46" t="s">
        <v>24</v>
      </c>
      <c r="C27" s="46" t="s">
        <v>25</v>
      </c>
      <c r="D27" s="112" t="s">
        <v>26</v>
      </c>
      <c r="E27" s="46" t="s">
        <v>27</v>
      </c>
      <c r="F27" s="46"/>
      <c r="G27" s="46" t="s">
        <v>28</v>
      </c>
      <c r="H27" s="46"/>
      <c r="I27" s="46" t="s">
        <v>29</v>
      </c>
      <c r="J27" s="46"/>
      <c r="K27" s="131" t="s">
        <v>235</v>
      </c>
      <c r="L27" s="133"/>
      <c r="M27" s="134"/>
      <c r="N27" s="135"/>
      <c r="O27" s="132" t="s">
        <v>30</v>
      </c>
      <c r="P27" s="46"/>
      <c r="Q27" s="66"/>
      <c r="R27" s="150"/>
      <c r="S27" s="67" t="s">
        <v>94</v>
      </c>
      <c r="T27" s="67" t="s">
        <v>95</v>
      </c>
      <c r="U27" s="94"/>
      <c r="V27" s="151" t="str">
        <f>IF(J28&lt;=0,"",IF(J28=90,$W$28))</f>
        <v/>
      </c>
      <c r="W27" s="37" t="s">
        <v>98</v>
      </c>
    </row>
    <row r="28" spans="1:23" ht="49.5" customHeight="1" x14ac:dyDescent="0.3">
      <c r="A28" s="231" t="str">
        <f>CDT!B26</f>
        <v>Artéméther-Luméfantrine 6cp (AL)</v>
      </c>
      <c r="B28" s="79"/>
      <c r="C28" s="110"/>
      <c r="D28" s="120" t="str">
        <f>IF(B28&lt;&gt;"",B28+C28,"")</f>
        <v/>
      </c>
      <c r="E28" s="119"/>
      <c r="F28" s="79"/>
      <c r="G28" s="79"/>
      <c r="H28" s="79"/>
      <c r="I28" s="79"/>
      <c r="J28" s="79"/>
      <c r="K28" s="110"/>
      <c r="L28" s="431" t="str">
        <f>IF(B28&lt;&gt;"",IF(J28=0,E28,((E28*90)/(90-J28))),"0")</f>
        <v>0</v>
      </c>
      <c r="M28" s="428" t="str">
        <f>IF(B28&lt;&gt;"",((E28/R28)*30),"0")</f>
        <v>0</v>
      </c>
      <c r="N28" s="250" t="str">
        <f>IF(B28&lt;&gt;"",IF(J28=0,((E28+L28)-K28),((M28*6)-K28)),"0")</f>
        <v>0</v>
      </c>
      <c r="O28" s="251"/>
      <c r="P28" s="81"/>
      <c r="R28" s="152">
        <f>(90-J28)</f>
        <v>90</v>
      </c>
      <c r="S28" s="68" t="e">
        <f>D28-(E28+G28+I28+H28)</f>
        <v>#VALUE!</v>
      </c>
      <c r="T28" s="68" t="e">
        <f>K28-S28</f>
        <v>#VALUE!</v>
      </c>
      <c r="U28" s="95">
        <v>6</v>
      </c>
      <c r="V28" s="153" t="e">
        <f t="shared" ref="V28:V52" si="0">IF(T28=0,"",$W$27)</f>
        <v>#VALUE!</v>
      </c>
      <c r="W28" s="37" t="s">
        <v>203</v>
      </c>
    </row>
    <row r="29" spans="1:23" ht="45" customHeight="1" x14ac:dyDescent="0.3">
      <c r="A29" s="231" t="str">
        <f>CDT!B27</f>
        <v>Artéméther-Luméfantrine 12cp (AL)</v>
      </c>
      <c r="B29" s="79"/>
      <c r="C29" s="110"/>
      <c r="D29" s="121" t="str">
        <f t="shared" ref="D29:D36" si="1">IF(B29&lt;&gt;"",B29+C29,"")</f>
        <v/>
      </c>
      <c r="E29" s="119"/>
      <c r="F29" s="79"/>
      <c r="G29" s="79"/>
      <c r="H29" s="79"/>
      <c r="I29" s="79"/>
      <c r="J29" s="79"/>
      <c r="K29" s="110"/>
      <c r="L29" s="431" t="str">
        <f t="shared" ref="L29:L36" si="2">IF(B29&lt;&gt;"",IF(J29=0,E29,((E29*90)/(90-J29))),"0")</f>
        <v>0</v>
      </c>
      <c r="M29" s="428" t="str">
        <f t="shared" ref="M29:M36" si="3">IF(B29&lt;&gt;"",((E29/R29)*30),"0")</f>
        <v>0</v>
      </c>
      <c r="N29" s="250" t="str">
        <f t="shared" ref="N29:N36" si="4">IF(B29&lt;&gt;"",IF(J29=0,((E29+L29)-K29),((M29*6)-K29)),"0")</f>
        <v>0</v>
      </c>
      <c r="O29" s="251"/>
      <c r="P29" s="81"/>
      <c r="R29" s="152">
        <f t="shared" ref="R29:R50" si="5">(90-J29)</f>
        <v>90</v>
      </c>
      <c r="S29" s="68" t="e">
        <f t="shared" ref="S29:S49" si="6">D29-(E29+G29+I29+H29)</f>
        <v>#VALUE!</v>
      </c>
      <c r="T29" s="68" t="e">
        <f t="shared" ref="T29:T50" si="7">K29-S29</f>
        <v>#VALUE!</v>
      </c>
      <c r="U29" s="95">
        <v>12</v>
      </c>
      <c r="V29" s="153" t="e">
        <f t="shared" si="0"/>
        <v>#VALUE!</v>
      </c>
    </row>
    <row r="30" spans="1:23" ht="49.5" customHeight="1" x14ac:dyDescent="0.3">
      <c r="A30" s="231" t="str">
        <f>CDT!B28</f>
        <v>Artéméther-Luméfantrine 18cp (AL)</v>
      </c>
      <c r="B30" s="79"/>
      <c r="C30" s="110"/>
      <c r="D30" s="121" t="str">
        <f t="shared" si="1"/>
        <v/>
      </c>
      <c r="E30" s="119"/>
      <c r="F30" s="79"/>
      <c r="G30" s="79"/>
      <c r="H30" s="79"/>
      <c r="I30" s="79"/>
      <c r="J30" s="79"/>
      <c r="K30" s="110"/>
      <c r="L30" s="431" t="str">
        <f t="shared" si="2"/>
        <v>0</v>
      </c>
      <c r="M30" s="428" t="str">
        <f t="shared" si="3"/>
        <v>0</v>
      </c>
      <c r="N30" s="250" t="str">
        <f t="shared" si="4"/>
        <v>0</v>
      </c>
      <c r="O30" s="251"/>
      <c r="P30" s="81"/>
      <c r="R30" s="152">
        <f t="shared" si="5"/>
        <v>90</v>
      </c>
      <c r="S30" s="68" t="e">
        <f t="shared" si="6"/>
        <v>#VALUE!</v>
      </c>
      <c r="T30" s="68" t="e">
        <f t="shared" si="7"/>
        <v>#VALUE!</v>
      </c>
      <c r="U30" s="95">
        <v>18</v>
      </c>
      <c r="V30" s="153" t="e">
        <f t="shared" si="0"/>
        <v>#VALUE!</v>
      </c>
    </row>
    <row r="31" spans="1:23" ht="49.5" customHeight="1" x14ac:dyDescent="0.3">
      <c r="A31" s="231" t="str">
        <f>CDT!B29</f>
        <v>Artéméther-Luméfantrine 24cp (AL)</v>
      </c>
      <c r="B31" s="79"/>
      <c r="C31" s="110"/>
      <c r="D31" s="121" t="str">
        <f t="shared" si="1"/>
        <v/>
      </c>
      <c r="E31" s="119"/>
      <c r="F31" s="79"/>
      <c r="G31" s="79"/>
      <c r="H31" s="79"/>
      <c r="I31" s="79"/>
      <c r="J31" s="79"/>
      <c r="K31" s="110"/>
      <c r="L31" s="431" t="str">
        <f t="shared" si="2"/>
        <v>0</v>
      </c>
      <c r="M31" s="428" t="str">
        <f t="shared" si="3"/>
        <v>0</v>
      </c>
      <c r="N31" s="250" t="str">
        <f t="shared" si="4"/>
        <v>0</v>
      </c>
      <c r="O31" s="251"/>
      <c r="P31" s="81"/>
      <c r="R31" s="152">
        <f t="shared" si="5"/>
        <v>90</v>
      </c>
      <c r="S31" s="68" t="e">
        <f t="shared" si="6"/>
        <v>#VALUE!</v>
      </c>
      <c r="T31" s="68" t="e">
        <f t="shared" si="7"/>
        <v>#VALUE!</v>
      </c>
      <c r="U31" s="95">
        <v>24</v>
      </c>
      <c r="V31" s="153" t="e">
        <f t="shared" si="0"/>
        <v>#VALUE!</v>
      </c>
    </row>
    <row r="32" spans="1:23" ht="50.25" hidden="1" customHeight="1" x14ac:dyDescent="0.3">
      <c r="A32" s="17" t="str">
        <f>CDT!B30</f>
        <v>Artéméther injectable 40 mg</v>
      </c>
      <c r="B32" s="79"/>
      <c r="C32" s="110"/>
      <c r="D32" s="121" t="str">
        <f t="shared" si="1"/>
        <v/>
      </c>
      <c r="E32" s="119"/>
      <c r="F32" s="79"/>
      <c r="G32" s="79"/>
      <c r="H32" s="79"/>
      <c r="I32" s="79"/>
      <c r="J32" s="79"/>
      <c r="K32" s="110"/>
      <c r="L32" s="431" t="str">
        <f t="shared" si="2"/>
        <v>0</v>
      </c>
      <c r="M32" s="428" t="str">
        <f t="shared" si="3"/>
        <v>0</v>
      </c>
      <c r="N32" s="250" t="str">
        <f t="shared" si="4"/>
        <v>0</v>
      </c>
      <c r="O32" s="251"/>
      <c r="P32" s="79"/>
      <c r="R32" s="152">
        <f t="shared" si="5"/>
        <v>90</v>
      </c>
      <c r="S32" s="68" t="e">
        <f t="shared" si="6"/>
        <v>#VALUE!</v>
      </c>
      <c r="T32" s="68" t="e">
        <f t="shared" si="7"/>
        <v>#VALUE!</v>
      </c>
      <c r="U32" s="95">
        <v>1</v>
      </c>
      <c r="V32" s="153" t="e">
        <f t="shared" si="0"/>
        <v>#VALUE!</v>
      </c>
    </row>
    <row r="33" spans="1:22" ht="50.25" hidden="1" customHeight="1" x14ac:dyDescent="0.3">
      <c r="A33" s="17" t="str">
        <f>CDT!B31</f>
        <v>Artéméther injectable 80 mg</v>
      </c>
      <c r="B33" s="79"/>
      <c r="C33" s="110"/>
      <c r="D33" s="121" t="str">
        <f t="shared" si="1"/>
        <v/>
      </c>
      <c r="E33" s="119"/>
      <c r="F33" s="79"/>
      <c r="G33" s="79"/>
      <c r="H33" s="79"/>
      <c r="I33" s="79"/>
      <c r="J33" s="79"/>
      <c r="K33" s="110"/>
      <c r="L33" s="431" t="str">
        <f t="shared" si="2"/>
        <v>0</v>
      </c>
      <c r="M33" s="428" t="str">
        <f t="shared" si="3"/>
        <v>0</v>
      </c>
      <c r="N33" s="250" t="str">
        <f t="shared" si="4"/>
        <v>0</v>
      </c>
      <c r="O33" s="251"/>
      <c r="P33" s="79"/>
      <c r="R33" s="152">
        <f t="shared" si="5"/>
        <v>90</v>
      </c>
      <c r="S33" s="68" t="e">
        <f t="shared" si="6"/>
        <v>#VALUE!</v>
      </c>
      <c r="T33" s="68" t="e">
        <f t="shared" si="7"/>
        <v>#VALUE!</v>
      </c>
      <c r="U33" s="95">
        <v>1</v>
      </c>
      <c r="V33" s="153" t="e">
        <f t="shared" si="0"/>
        <v>#VALUE!</v>
      </c>
    </row>
    <row r="34" spans="1:22" ht="50.25" hidden="1" customHeight="1" x14ac:dyDescent="0.3">
      <c r="A34" s="17" t="str">
        <f>CDT!B32</f>
        <v>Artésunate injectable 60 mg</v>
      </c>
      <c r="B34" s="79"/>
      <c r="C34" s="110"/>
      <c r="D34" s="121" t="str">
        <f t="shared" si="1"/>
        <v/>
      </c>
      <c r="E34" s="119"/>
      <c r="F34" s="79"/>
      <c r="G34" s="79"/>
      <c r="H34" s="79"/>
      <c r="I34" s="79"/>
      <c r="J34" s="79"/>
      <c r="K34" s="110"/>
      <c r="L34" s="431" t="str">
        <f t="shared" si="2"/>
        <v>0</v>
      </c>
      <c r="M34" s="428" t="str">
        <f t="shared" si="3"/>
        <v>0</v>
      </c>
      <c r="N34" s="250" t="str">
        <f t="shared" si="4"/>
        <v>0</v>
      </c>
      <c r="O34" s="251"/>
      <c r="P34" s="79"/>
      <c r="R34" s="152">
        <f t="shared" si="5"/>
        <v>90</v>
      </c>
      <c r="S34" s="68" t="e">
        <f t="shared" si="6"/>
        <v>#VALUE!</v>
      </c>
      <c r="T34" s="68" t="e">
        <f t="shared" si="7"/>
        <v>#VALUE!</v>
      </c>
      <c r="U34" s="95">
        <v>1</v>
      </c>
      <c r="V34" s="153" t="e">
        <f t="shared" si="0"/>
        <v>#VALUE!</v>
      </c>
    </row>
    <row r="35" spans="1:22" ht="50.25" hidden="1" customHeight="1" x14ac:dyDescent="0.3">
      <c r="A35" s="17" t="str">
        <f>CDT!B33</f>
        <v xml:space="preserve"> Sulfadoxine Pyriméthamine:  (SP)</v>
      </c>
      <c r="B35" s="79"/>
      <c r="C35" s="110"/>
      <c r="D35" s="121" t="str">
        <f t="shared" si="1"/>
        <v/>
      </c>
      <c r="E35" s="119"/>
      <c r="F35" s="79"/>
      <c r="G35" s="79"/>
      <c r="H35" s="79"/>
      <c r="I35" s="79"/>
      <c r="J35" s="79"/>
      <c r="K35" s="110"/>
      <c r="L35" s="431" t="str">
        <f t="shared" si="2"/>
        <v>0</v>
      </c>
      <c r="M35" s="428" t="str">
        <f t="shared" si="3"/>
        <v>0</v>
      </c>
      <c r="N35" s="250" t="str">
        <f t="shared" si="4"/>
        <v>0</v>
      </c>
      <c r="O35" s="251"/>
      <c r="P35" s="79"/>
      <c r="R35" s="152">
        <f t="shared" si="5"/>
        <v>90</v>
      </c>
      <c r="S35" s="68" t="e">
        <f t="shared" si="6"/>
        <v>#VALUE!</v>
      </c>
      <c r="T35" s="68" t="e">
        <f t="shared" si="7"/>
        <v>#VALUE!</v>
      </c>
      <c r="U35" s="95">
        <v>3</v>
      </c>
      <c r="V35" s="153" t="e">
        <f t="shared" si="0"/>
        <v>#VALUE!</v>
      </c>
    </row>
    <row r="36" spans="1:22" ht="45.75" customHeight="1" thickBot="1" x14ac:dyDescent="0.35">
      <c r="A36" s="231" t="str">
        <f>CDT!B34</f>
        <v>Test de Diagnostic Rapide  : (TDR)</v>
      </c>
      <c r="B36" s="79"/>
      <c r="C36" s="110"/>
      <c r="D36" s="305" t="str">
        <f t="shared" si="1"/>
        <v/>
      </c>
      <c r="E36" s="119"/>
      <c r="F36" s="79"/>
      <c r="G36" s="79"/>
      <c r="H36" s="79"/>
      <c r="I36" s="79"/>
      <c r="J36" s="79"/>
      <c r="K36" s="110"/>
      <c r="L36" s="431" t="str">
        <f t="shared" si="2"/>
        <v>0</v>
      </c>
      <c r="M36" s="428" t="str">
        <f t="shared" si="3"/>
        <v>0</v>
      </c>
      <c r="N36" s="250" t="str">
        <f t="shared" si="4"/>
        <v>0</v>
      </c>
      <c r="O36" s="251"/>
      <c r="P36" s="79"/>
      <c r="R36" s="152">
        <f t="shared" si="5"/>
        <v>90</v>
      </c>
      <c r="S36" s="68" t="e">
        <f t="shared" si="6"/>
        <v>#VALUE!</v>
      </c>
      <c r="T36" s="68" t="e">
        <f t="shared" si="7"/>
        <v>#VALUE!</v>
      </c>
      <c r="U36" s="95">
        <v>1</v>
      </c>
      <c r="V36" s="153" t="e">
        <f t="shared" si="0"/>
        <v>#VALUE!</v>
      </c>
    </row>
    <row r="37" spans="1:22" ht="34.5" hidden="1" customHeight="1" x14ac:dyDescent="0.3">
      <c r="A37" s="17" t="str">
        <f>CDT!B35</f>
        <v>Moustiquaire à Imprégnation Durable: (MID)</v>
      </c>
      <c r="B37" s="79"/>
      <c r="C37" s="110"/>
      <c r="D37" s="304">
        <f t="shared" ref="D37:D50" si="8">B37+C37</f>
        <v>0</v>
      </c>
      <c r="E37" s="119"/>
      <c r="F37" s="79"/>
      <c r="G37" s="79"/>
      <c r="H37" s="79"/>
      <c r="I37" s="79"/>
      <c r="J37" s="79"/>
      <c r="K37" s="110"/>
      <c r="L37" s="113">
        <f t="shared" ref="L37:L50" si="9">IF(J37=0,E37,((D37*90)/(90-J37)))</f>
        <v>0</v>
      </c>
      <c r="M37" s="55">
        <f t="shared" ref="M37:M50" si="10">(E37/R37)*30</f>
        <v>0</v>
      </c>
      <c r="N37" s="114">
        <f t="shared" ref="N37:N49" si="11">IF(J37=0,((E37+L37)-K37),((L37*2)-K37))</f>
        <v>0</v>
      </c>
      <c r="O37" s="111" t="str">
        <f t="shared" ref="O37:O50" si="12">IF(N37=0,"0",N37)</f>
        <v>0</v>
      </c>
      <c r="P37" s="79"/>
      <c r="R37" s="152">
        <f t="shared" si="5"/>
        <v>90</v>
      </c>
      <c r="S37" s="68">
        <f t="shared" si="6"/>
        <v>0</v>
      </c>
      <c r="T37" s="68">
        <f t="shared" si="7"/>
        <v>0</v>
      </c>
      <c r="U37" s="95">
        <v>1</v>
      </c>
      <c r="V37" s="153" t="str">
        <f t="shared" si="0"/>
        <v/>
      </c>
    </row>
    <row r="38" spans="1:22" ht="34.5" hidden="1" customHeight="1" x14ac:dyDescent="0.3">
      <c r="A38" s="17" t="str">
        <f>CDT!B40</f>
        <v>Artésunate Amodiaquine: (ASAQ) : 3 cp (25/67,5 mg)</v>
      </c>
      <c r="B38" s="79"/>
      <c r="C38" s="110"/>
      <c r="D38" s="121">
        <f t="shared" si="8"/>
        <v>0</v>
      </c>
      <c r="E38" s="119"/>
      <c r="F38" s="79"/>
      <c r="G38" s="79"/>
      <c r="H38" s="79"/>
      <c r="I38" s="79"/>
      <c r="J38" s="79"/>
      <c r="K38" s="110"/>
      <c r="L38" s="113">
        <f t="shared" si="9"/>
        <v>0</v>
      </c>
      <c r="M38" s="55">
        <f t="shared" si="10"/>
        <v>0</v>
      </c>
      <c r="N38" s="114">
        <f t="shared" si="11"/>
        <v>0</v>
      </c>
      <c r="O38" s="111" t="str">
        <f t="shared" si="12"/>
        <v>0</v>
      </c>
      <c r="P38" s="79"/>
      <c r="R38" s="152">
        <f t="shared" si="5"/>
        <v>90</v>
      </c>
      <c r="S38" s="68">
        <f t="shared" si="6"/>
        <v>0</v>
      </c>
      <c r="T38" s="68">
        <f t="shared" si="7"/>
        <v>0</v>
      </c>
      <c r="U38" s="95">
        <v>3</v>
      </c>
      <c r="V38" s="153" t="str">
        <f t="shared" si="0"/>
        <v/>
      </c>
    </row>
    <row r="39" spans="1:22" ht="34.5" hidden="1" customHeight="1" x14ac:dyDescent="0.3">
      <c r="A39" s="17" t="str">
        <f>CDT!B41</f>
        <v>Artésunate Amodiaquine: (ASAQ) 3 cp (50/135 mg)</v>
      </c>
      <c r="B39" s="79"/>
      <c r="C39" s="110"/>
      <c r="D39" s="121">
        <f t="shared" si="8"/>
        <v>0</v>
      </c>
      <c r="E39" s="119"/>
      <c r="F39" s="79"/>
      <c r="G39" s="79"/>
      <c r="H39" s="79"/>
      <c r="I39" s="79"/>
      <c r="J39" s="79"/>
      <c r="K39" s="110"/>
      <c r="L39" s="113">
        <f t="shared" si="9"/>
        <v>0</v>
      </c>
      <c r="M39" s="55">
        <f t="shared" si="10"/>
        <v>0</v>
      </c>
      <c r="N39" s="114">
        <f t="shared" si="11"/>
        <v>0</v>
      </c>
      <c r="O39" s="111" t="str">
        <f t="shared" si="12"/>
        <v>0</v>
      </c>
      <c r="P39" s="79"/>
      <c r="R39" s="152">
        <f t="shared" si="5"/>
        <v>90</v>
      </c>
      <c r="S39" s="68">
        <f t="shared" si="6"/>
        <v>0</v>
      </c>
      <c r="T39" s="68">
        <f t="shared" si="7"/>
        <v>0</v>
      </c>
      <c r="U39" s="95">
        <v>3</v>
      </c>
      <c r="V39" s="153" t="str">
        <f t="shared" si="0"/>
        <v/>
      </c>
    </row>
    <row r="40" spans="1:22" ht="34.5" hidden="1" customHeight="1" x14ac:dyDescent="0.3">
      <c r="A40" s="17" t="str">
        <f>CDT!B42</f>
        <v>Artésunate Amodiaquine: (ASAQ) 3 cp (100/270 mg)</v>
      </c>
      <c r="B40" s="79"/>
      <c r="C40" s="110"/>
      <c r="D40" s="121">
        <f t="shared" si="8"/>
        <v>0</v>
      </c>
      <c r="E40" s="119"/>
      <c r="F40" s="79"/>
      <c r="G40" s="79"/>
      <c r="H40" s="79"/>
      <c r="I40" s="79"/>
      <c r="J40" s="79"/>
      <c r="K40" s="110"/>
      <c r="L40" s="113">
        <f t="shared" si="9"/>
        <v>0</v>
      </c>
      <c r="M40" s="55">
        <f t="shared" si="10"/>
        <v>0</v>
      </c>
      <c r="N40" s="114">
        <f t="shared" si="11"/>
        <v>0</v>
      </c>
      <c r="O40" s="111" t="str">
        <f t="shared" si="12"/>
        <v>0</v>
      </c>
      <c r="P40" s="79"/>
      <c r="R40" s="152">
        <f t="shared" si="5"/>
        <v>90</v>
      </c>
      <c r="S40" s="68">
        <f t="shared" si="6"/>
        <v>0</v>
      </c>
      <c r="T40" s="68">
        <f t="shared" si="7"/>
        <v>0</v>
      </c>
      <c r="U40" s="95">
        <v>3</v>
      </c>
      <c r="V40" s="153" t="str">
        <f t="shared" si="0"/>
        <v/>
      </c>
    </row>
    <row r="41" spans="1:22" ht="34.5" hidden="1" customHeight="1" x14ac:dyDescent="0.3">
      <c r="A41" s="17" t="str">
        <f>CDT!B43</f>
        <v>Artésunate Amodiaquine: (ASAQ) 6 cp (100/270 mg)</v>
      </c>
      <c r="B41" s="79"/>
      <c r="C41" s="110"/>
      <c r="D41" s="121">
        <f t="shared" si="8"/>
        <v>0</v>
      </c>
      <c r="E41" s="119"/>
      <c r="F41" s="79"/>
      <c r="G41" s="79"/>
      <c r="H41" s="79"/>
      <c r="I41" s="79"/>
      <c r="J41" s="79"/>
      <c r="K41" s="110"/>
      <c r="L41" s="113">
        <f t="shared" si="9"/>
        <v>0</v>
      </c>
      <c r="M41" s="55">
        <f t="shared" si="10"/>
        <v>0</v>
      </c>
      <c r="N41" s="114">
        <f t="shared" si="11"/>
        <v>0</v>
      </c>
      <c r="O41" s="111" t="str">
        <f t="shared" si="12"/>
        <v>0</v>
      </c>
      <c r="P41" s="79"/>
      <c r="R41" s="152">
        <f t="shared" si="5"/>
        <v>90</v>
      </c>
      <c r="S41" s="68">
        <f t="shared" si="6"/>
        <v>0</v>
      </c>
      <c r="T41" s="68">
        <f t="shared" si="7"/>
        <v>0</v>
      </c>
      <c r="U41" s="95">
        <v>3</v>
      </c>
      <c r="V41" s="153" t="str">
        <f t="shared" si="0"/>
        <v/>
      </c>
    </row>
    <row r="42" spans="1:22" ht="34.5" hidden="1" customHeight="1" x14ac:dyDescent="0.3">
      <c r="A42" s="17" t="str">
        <f>CDT!B36</f>
        <v>Dihydroartéminisine Pipéraquine– Plaq / 3 comp 
( DHA-PPQ)  20/160 mg</v>
      </c>
      <c r="B42" s="79"/>
      <c r="C42" s="110"/>
      <c r="D42" s="121">
        <f t="shared" si="8"/>
        <v>0</v>
      </c>
      <c r="E42" s="119"/>
      <c r="F42" s="79"/>
      <c r="G42" s="79"/>
      <c r="H42" s="79"/>
      <c r="I42" s="79"/>
      <c r="J42" s="79"/>
      <c r="K42" s="110"/>
      <c r="L42" s="113">
        <f t="shared" si="9"/>
        <v>0</v>
      </c>
      <c r="M42" s="55">
        <f t="shared" si="10"/>
        <v>0</v>
      </c>
      <c r="N42" s="114">
        <f t="shared" si="11"/>
        <v>0</v>
      </c>
      <c r="O42" s="111" t="str">
        <f t="shared" si="12"/>
        <v>0</v>
      </c>
      <c r="P42" s="79"/>
      <c r="R42" s="152">
        <f t="shared" si="5"/>
        <v>90</v>
      </c>
      <c r="S42" s="68">
        <f t="shared" si="6"/>
        <v>0</v>
      </c>
      <c r="T42" s="68">
        <f t="shared" si="7"/>
        <v>0</v>
      </c>
      <c r="U42" s="95">
        <v>1</v>
      </c>
      <c r="V42" s="153" t="str">
        <f t="shared" si="0"/>
        <v/>
      </c>
    </row>
    <row r="43" spans="1:22" ht="34.5" hidden="1" customHeight="1" x14ac:dyDescent="0.3">
      <c r="A43" s="17" t="str">
        <f>CDT!B37</f>
        <v>Dihydroartéminisine Pipéraquine– Plaq / 3 comp 
( DHA-PPQ)  40/320 mg</v>
      </c>
      <c r="B43" s="79"/>
      <c r="C43" s="110"/>
      <c r="D43" s="121">
        <f t="shared" si="8"/>
        <v>0</v>
      </c>
      <c r="E43" s="119"/>
      <c r="F43" s="79"/>
      <c r="G43" s="79"/>
      <c r="H43" s="79"/>
      <c r="I43" s="79"/>
      <c r="J43" s="79"/>
      <c r="K43" s="110"/>
      <c r="L43" s="113">
        <f t="shared" si="9"/>
        <v>0</v>
      </c>
      <c r="M43" s="55">
        <f t="shared" si="10"/>
        <v>0</v>
      </c>
      <c r="N43" s="114">
        <f t="shared" si="11"/>
        <v>0</v>
      </c>
      <c r="O43" s="111" t="str">
        <f t="shared" si="12"/>
        <v>0</v>
      </c>
      <c r="P43" s="79"/>
      <c r="R43" s="152">
        <f t="shared" si="5"/>
        <v>90</v>
      </c>
      <c r="S43" s="68">
        <f t="shared" si="6"/>
        <v>0</v>
      </c>
      <c r="T43" s="68">
        <f t="shared" si="7"/>
        <v>0</v>
      </c>
      <c r="U43" s="95">
        <v>1</v>
      </c>
      <c r="V43" s="153" t="str">
        <f t="shared" si="0"/>
        <v/>
      </c>
    </row>
    <row r="44" spans="1:22" ht="34.5" hidden="1" customHeight="1" x14ac:dyDescent="0.3">
      <c r="A44" s="17" t="str">
        <f>CDT!B38</f>
        <v>Dihydroartéminisine Pipéraquine– Plaq / 6 comp 
( DHA-PPQ)  40/320 mg</v>
      </c>
      <c r="B44" s="79"/>
      <c r="C44" s="110"/>
      <c r="D44" s="121">
        <f t="shared" si="8"/>
        <v>0</v>
      </c>
      <c r="E44" s="119"/>
      <c r="F44" s="79"/>
      <c r="G44" s="79"/>
      <c r="H44" s="79"/>
      <c r="I44" s="79"/>
      <c r="J44" s="79"/>
      <c r="K44" s="110"/>
      <c r="L44" s="113">
        <f t="shared" si="9"/>
        <v>0</v>
      </c>
      <c r="M44" s="55">
        <f t="shared" si="10"/>
        <v>0</v>
      </c>
      <c r="N44" s="114">
        <f t="shared" si="11"/>
        <v>0</v>
      </c>
      <c r="O44" s="111" t="str">
        <f t="shared" si="12"/>
        <v>0</v>
      </c>
      <c r="P44" s="79"/>
      <c r="R44" s="152">
        <f t="shared" si="5"/>
        <v>90</v>
      </c>
      <c r="S44" s="68">
        <f t="shared" si="6"/>
        <v>0</v>
      </c>
      <c r="T44" s="68">
        <f t="shared" si="7"/>
        <v>0</v>
      </c>
      <c r="U44" s="95">
        <v>1</v>
      </c>
      <c r="V44" s="153" t="str">
        <f t="shared" si="0"/>
        <v/>
      </c>
    </row>
    <row r="45" spans="1:22" ht="34.5" hidden="1" customHeight="1" x14ac:dyDescent="0.3">
      <c r="A45" s="17" t="str">
        <f>CDT!B44</f>
        <v>Artésunate - Méfloquine (AS-MF)</v>
      </c>
      <c r="B45" s="79"/>
      <c r="C45" s="110"/>
      <c r="D45" s="121">
        <f t="shared" si="8"/>
        <v>0</v>
      </c>
      <c r="E45" s="119"/>
      <c r="F45" s="79"/>
      <c r="G45" s="79"/>
      <c r="H45" s="79"/>
      <c r="I45" s="79"/>
      <c r="J45" s="79"/>
      <c r="K45" s="110"/>
      <c r="L45" s="113">
        <f t="shared" si="9"/>
        <v>0</v>
      </c>
      <c r="M45" s="55">
        <f t="shared" si="10"/>
        <v>0</v>
      </c>
      <c r="N45" s="114">
        <f t="shared" si="11"/>
        <v>0</v>
      </c>
      <c r="O45" s="111" t="str">
        <f t="shared" si="12"/>
        <v>0</v>
      </c>
      <c r="P45" s="79"/>
      <c r="R45" s="152">
        <f t="shared" si="5"/>
        <v>90</v>
      </c>
      <c r="S45" s="68">
        <f t="shared" si="6"/>
        <v>0</v>
      </c>
      <c r="T45" s="68">
        <f t="shared" si="7"/>
        <v>0</v>
      </c>
      <c r="U45" s="95">
        <v>1</v>
      </c>
      <c r="V45" s="153" t="str">
        <f t="shared" si="0"/>
        <v/>
      </c>
    </row>
    <row r="46" spans="1:22" ht="34.5" hidden="1" customHeight="1" x14ac:dyDescent="0.3">
      <c r="A46" s="17" t="str">
        <f>CDT!B45</f>
        <v>Quinine comprimé 300mg</v>
      </c>
      <c r="B46" s="79"/>
      <c r="C46" s="110"/>
      <c r="D46" s="121">
        <f t="shared" si="8"/>
        <v>0</v>
      </c>
      <c r="E46" s="119"/>
      <c r="F46" s="79"/>
      <c r="G46" s="79"/>
      <c r="H46" s="79"/>
      <c r="I46" s="79"/>
      <c r="J46" s="79"/>
      <c r="K46" s="110"/>
      <c r="L46" s="113">
        <f t="shared" si="9"/>
        <v>0</v>
      </c>
      <c r="M46" s="55">
        <f t="shared" si="10"/>
        <v>0</v>
      </c>
      <c r="N46" s="114">
        <f t="shared" si="11"/>
        <v>0</v>
      </c>
      <c r="O46" s="111" t="str">
        <f t="shared" si="12"/>
        <v>0</v>
      </c>
      <c r="P46" s="79"/>
      <c r="R46" s="152">
        <f t="shared" si="5"/>
        <v>90</v>
      </c>
      <c r="S46" s="68">
        <f t="shared" si="6"/>
        <v>0</v>
      </c>
      <c r="T46" s="68">
        <f t="shared" si="7"/>
        <v>0</v>
      </c>
      <c r="U46" s="95">
        <v>1</v>
      </c>
      <c r="V46" s="153" t="str">
        <f t="shared" si="0"/>
        <v/>
      </c>
    </row>
    <row r="47" spans="1:22" ht="34.5" hidden="1" customHeight="1" x14ac:dyDescent="0.3">
      <c r="A47" s="17" t="str">
        <f>CDT!B46</f>
        <v>Quinine injectable 300 mg</v>
      </c>
      <c r="B47" s="79"/>
      <c r="C47" s="110"/>
      <c r="D47" s="121">
        <f t="shared" si="8"/>
        <v>0</v>
      </c>
      <c r="E47" s="119"/>
      <c r="F47" s="79"/>
      <c r="G47" s="79"/>
      <c r="H47" s="79"/>
      <c r="I47" s="79"/>
      <c r="J47" s="79"/>
      <c r="K47" s="110"/>
      <c r="L47" s="113">
        <f t="shared" si="9"/>
        <v>0</v>
      </c>
      <c r="M47" s="55">
        <f t="shared" si="10"/>
        <v>0</v>
      </c>
      <c r="N47" s="114">
        <f t="shared" si="11"/>
        <v>0</v>
      </c>
      <c r="O47" s="111" t="str">
        <f t="shared" si="12"/>
        <v>0</v>
      </c>
      <c r="P47" s="79"/>
      <c r="R47" s="152">
        <f t="shared" si="5"/>
        <v>90</v>
      </c>
      <c r="S47" s="68">
        <f t="shared" si="6"/>
        <v>0</v>
      </c>
      <c r="T47" s="68">
        <f t="shared" si="7"/>
        <v>0</v>
      </c>
      <c r="U47" s="95">
        <v>1</v>
      </c>
      <c r="V47" s="153" t="str">
        <f t="shared" si="0"/>
        <v/>
      </c>
    </row>
    <row r="48" spans="1:22" ht="34.5" hidden="1" customHeight="1" x14ac:dyDescent="0.3">
      <c r="A48" s="17" t="str">
        <f>CDT!B47</f>
        <v>Quinine injectable 600 mg</v>
      </c>
      <c r="B48" s="79"/>
      <c r="C48" s="110"/>
      <c r="D48" s="121">
        <f t="shared" si="8"/>
        <v>0</v>
      </c>
      <c r="E48" s="119"/>
      <c r="F48" s="79"/>
      <c r="G48" s="79"/>
      <c r="H48" s="79"/>
      <c r="I48" s="79"/>
      <c r="J48" s="79"/>
      <c r="K48" s="110"/>
      <c r="L48" s="113">
        <f t="shared" si="9"/>
        <v>0</v>
      </c>
      <c r="M48" s="55">
        <f t="shared" si="10"/>
        <v>0</v>
      </c>
      <c r="N48" s="114">
        <f t="shared" si="11"/>
        <v>0</v>
      </c>
      <c r="O48" s="111" t="str">
        <f t="shared" si="12"/>
        <v>0</v>
      </c>
      <c r="P48" s="79"/>
      <c r="R48" s="152">
        <f t="shared" si="5"/>
        <v>90</v>
      </c>
      <c r="S48" s="68">
        <f t="shared" si="6"/>
        <v>0</v>
      </c>
      <c r="T48" s="68">
        <f t="shared" si="7"/>
        <v>0</v>
      </c>
      <c r="U48" s="95">
        <v>1</v>
      </c>
      <c r="V48" s="153" t="str">
        <f t="shared" si="0"/>
        <v/>
      </c>
    </row>
    <row r="49" spans="1:22" ht="34.5" hidden="1" customHeight="1" x14ac:dyDescent="0.3">
      <c r="A49" s="17" t="str">
        <f>CDT!B48</f>
        <v>Quinine injectable 600 mg</v>
      </c>
      <c r="B49" s="79"/>
      <c r="C49" s="110"/>
      <c r="D49" s="121">
        <f t="shared" si="8"/>
        <v>0</v>
      </c>
      <c r="E49" s="119"/>
      <c r="F49" s="79"/>
      <c r="G49" s="79"/>
      <c r="H49" s="79"/>
      <c r="I49" s="79"/>
      <c r="J49" s="79"/>
      <c r="K49" s="110"/>
      <c r="L49" s="113">
        <f t="shared" si="9"/>
        <v>0</v>
      </c>
      <c r="M49" s="55">
        <f t="shared" si="10"/>
        <v>0</v>
      </c>
      <c r="N49" s="114">
        <f t="shared" si="11"/>
        <v>0</v>
      </c>
      <c r="O49" s="111" t="str">
        <f t="shared" si="12"/>
        <v>0</v>
      </c>
      <c r="P49" s="79"/>
      <c r="R49" s="152">
        <f t="shared" si="5"/>
        <v>90</v>
      </c>
      <c r="S49" s="68">
        <f t="shared" si="6"/>
        <v>0</v>
      </c>
      <c r="T49" s="68">
        <f t="shared" si="7"/>
        <v>0</v>
      </c>
      <c r="U49" s="95">
        <v>1</v>
      </c>
      <c r="V49" s="153" t="str">
        <f t="shared" si="0"/>
        <v/>
      </c>
    </row>
    <row r="50" spans="1:22" ht="34.5" hidden="1" customHeight="1" thickBot="1" x14ac:dyDescent="0.35">
      <c r="A50" s="17" t="str">
        <f>CDT!B49</f>
        <v>Artéméther injectable 100 mg</v>
      </c>
      <c r="B50" s="79"/>
      <c r="C50" s="110"/>
      <c r="D50" s="122">
        <f t="shared" si="8"/>
        <v>0</v>
      </c>
      <c r="E50" s="119"/>
      <c r="F50" s="79"/>
      <c r="G50" s="79"/>
      <c r="H50" s="79"/>
      <c r="I50" s="79"/>
      <c r="J50" s="79"/>
      <c r="K50" s="110"/>
      <c r="L50" s="115">
        <f t="shared" si="9"/>
        <v>0</v>
      </c>
      <c r="M50" s="130">
        <f t="shared" si="10"/>
        <v>0</v>
      </c>
      <c r="N50" s="116">
        <f>IF(J50=0,((E50+L50)-K50),((L50*2)-K50))</f>
        <v>0</v>
      </c>
      <c r="O50" s="111" t="str">
        <f t="shared" si="12"/>
        <v>0</v>
      </c>
      <c r="P50" s="79"/>
      <c r="R50" s="152">
        <f t="shared" si="5"/>
        <v>90</v>
      </c>
      <c r="S50" s="68">
        <f>D50-(E50+G50+I50+H50)</f>
        <v>0</v>
      </c>
      <c r="T50" s="68">
        <f t="shared" si="7"/>
        <v>0</v>
      </c>
      <c r="U50" s="95">
        <v>1</v>
      </c>
      <c r="V50" s="153" t="str">
        <f t="shared" si="0"/>
        <v/>
      </c>
    </row>
    <row r="51" spans="1:22" ht="34.5" hidden="1" customHeight="1" x14ac:dyDescent="0.3">
      <c r="A51" s="17"/>
      <c r="B51" s="79"/>
      <c r="C51" s="79"/>
      <c r="D51" s="56"/>
      <c r="E51" s="79"/>
      <c r="F51" s="79"/>
      <c r="G51" s="79"/>
      <c r="H51" s="79"/>
      <c r="I51" s="79"/>
      <c r="J51" s="79"/>
      <c r="K51" s="79"/>
      <c r="L51" s="57"/>
      <c r="M51" s="57"/>
      <c r="N51" s="58"/>
      <c r="O51" s="80"/>
      <c r="P51" s="79"/>
      <c r="R51" s="152"/>
      <c r="S51" s="68"/>
      <c r="T51" s="68"/>
      <c r="U51" s="95"/>
      <c r="V51" s="153" t="str">
        <f t="shared" si="0"/>
        <v/>
      </c>
    </row>
    <row r="52" spans="1:22" ht="34.5" hidden="1" customHeight="1" x14ac:dyDescent="0.3">
      <c r="A52" s="17"/>
      <c r="B52" s="79"/>
      <c r="C52" s="79"/>
      <c r="D52" s="53"/>
      <c r="E52" s="79"/>
      <c r="F52" s="79"/>
      <c r="G52" s="79"/>
      <c r="H52" s="79"/>
      <c r="I52" s="79"/>
      <c r="J52" s="79"/>
      <c r="K52" s="79"/>
      <c r="L52" s="54"/>
      <c r="M52" s="54"/>
      <c r="N52" s="55"/>
      <c r="O52" s="80"/>
      <c r="P52" s="79"/>
      <c r="R52" s="152"/>
      <c r="S52" s="68"/>
      <c r="T52" s="68"/>
      <c r="U52" s="95"/>
      <c r="V52" s="153" t="str">
        <f t="shared" si="0"/>
        <v/>
      </c>
    </row>
    <row r="53" spans="1:22" s="235" customFormat="1" ht="16.5" customHeight="1" x14ac:dyDescent="0.35">
      <c r="A53" s="494" t="s">
        <v>290</v>
      </c>
      <c r="B53" s="494"/>
      <c r="C53" s="494"/>
      <c r="D53" s="494"/>
      <c r="E53" s="232"/>
      <c r="F53" s="232"/>
      <c r="G53" s="233" t="s">
        <v>298</v>
      </c>
      <c r="H53" s="233"/>
      <c r="I53" s="232"/>
      <c r="J53" s="234"/>
      <c r="K53" s="232"/>
      <c r="L53" s="232"/>
      <c r="M53" s="232"/>
      <c r="N53" s="232"/>
      <c r="O53" s="232"/>
      <c r="Q53" s="236"/>
      <c r="R53" s="237"/>
      <c r="S53" s="238"/>
      <c r="T53" s="238"/>
      <c r="U53" s="239"/>
      <c r="V53" s="240"/>
    </row>
    <row r="54" spans="1:22" ht="34.5" customHeight="1" x14ac:dyDescent="0.3">
      <c r="A54" s="18"/>
      <c r="B54" s="18"/>
      <c r="C54" s="18"/>
      <c r="D54" s="18"/>
      <c r="E54" s="18"/>
      <c r="F54" s="18"/>
      <c r="G54" s="18"/>
      <c r="H54" s="18"/>
      <c r="I54" s="18"/>
      <c r="J54" s="18"/>
      <c r="K54" s="18"/>
      <c r="L54" s="18"/>
      <c r="M54" s="18"/>
      <c r="N54" s="18"/>
      <c r="O54" s="18"/>
      <c r="R54" s="154"/>
      <c r="S54" s="69"/>
      <c r="T54" s="69"/>
      <c r="U54" s="70"/>
      <c r="V54" s="155"/>
    </row>
    <row r="55" spans="1:22" ht="35.25" customHeight="1" x14ac:dyDescent="0.3">
      <c r="B55" s="18"/>
      <c r="C55" s="18"/>
      <c r="D55" s="18"/>
      <c r="E55" s="18"/>
      <c r="F55" s="18"/>
      <c r="I55" s="18"/>
      <c r="J55" s="18"/>
      <c r="K55" s="18"/>
      <c r="L55" s="18"/>
      <c r="M55" s="18"/>
      <c r="N55" s="18"/>
      <c r="O55" s="18"/>
      <c r="R55" s="154"/>
      <c r="S55" s="69"/>
      <c r="T55" s="69"/>
      <c r="U55" s="70"/>
      <c r="V55" s="155"/>
    </row>
    <row r="56" spans="1:22" s="235" customFormat="1" ht="16.5" customHeight="1" x14ac:dyDescent="0.35">
      <c r="A56" s="494" t="s">
        <v>289</v>
      </c>
      <c r="B56" s="494"/>
      <c r="C56" s="494"/>
      <c r="D56" s="494"/>
      <c r="E56" s="232"/>
      <c r="F56" s="232"/>
      <c r="G56" s="561" t="s">
        <v>299</v>
      </c>
      <c r="H56" s="561"/>
      <c r="I56" s="561"/>
      <c r="J56" s="561"/>
      <c r="K56" s="561"/>
      <c r="L56" s="561"/>
      <c r="M56" s="561"/>
      <c r="N56" s="561"/>
      <c r="O56" s="561"/>
      <c r="Q56" s="236"/>
      <c r="R56" s="237"/>
      <c r="S56" s="238"/>
      <c r="T56" s="238"/>
      <c r="U56" s="239"/>
      <c r="V56" s="240"/>
    </row>
  </sheetData>
  <mergeCells count="26">
    <mergeCell ref="A56:D56"/>
    <mergeCell ref="G56:O56"/>
    <mergeCell ref="A23:C23"/>
    <mergeCell ref="D23:F23"/>
    <mergeCell ref="I23:N23"/>
    <mergeCell ref="O23:P23"/>
    <mergeCell ref="A26:A27"/>
    <mergeCell ref="A53:D53"/>
    <mergeCell ref="A19:C19"/>
    <mergeCell ref="D19:N19"/>
    <mergeCell ref="R19:V19"/>
    <mergeCell ref="A21:C21"/>
    <mergeCell ref="D21:H21"/>
    <mergeCell ref="O21:P21"/>
    <mergeCell ref="L17:P17"/>
    <mergeCell ref="A1:B1"/>
    <mergeCell ref="A3:B3"/>
    <mergeCell ref="A4:B4"/>
    <mergeCell ref="A11:O11"/>
    <mergeCell ref="B13:C13"/>
    <mergeCell ref="E13:J13"/>
    <mergeCell ref="B15:C15"/>
    <mergeCell ref="D15:F15"/>
    <mergeCell ref="G15:I15"/>
    <mergeCell ref="B17:E17"/>
    <mergeCell ref="G17:K17"/>
  </mergeCells>
  <conditionalFormatting sqref="T28">
    <cfRule type="cellIs" dxfId="1385" priority="23" operator="greaterThan">
      <formula>0</formula>
    </cfRule>
    <cfRule type="cellIs" dxfId="1384" priority="24" operator="greaterThan">
      <formula>0</formula>
    </cfRule>
    <cfRule type="cellIs" dxfId="1383" priority="25" operator="lessThan">
      <formula>0</formula>
    </cfRule>
    <cfRule type="cellIs" dxfId="1382" priority="26" operator="notEqual">
      <formula>0</formula>
    </cfRule>
  </conditionalFormatting>
  <conditionalFormatting sqref="T29:T31">
    <cfRule type="cellIs" dxfId="1381" priority="19" operator="greaterThan">
      <formula>0</formula>
    </cfRule>
    <cfRule type="cellIs" dxfId="1380" priority="20" operator="greaterThan">
      <formula>0</formula>
    </cfRule>
    <cfRule type="cellIs" dxfId="1379" priority="21" operator="lessThan">
      <formula>0</formula>
    </cfRule>
    <cfRule type="cellIs" dxfId="1378" priority="22" operator="notEqual">
      <formula>0</formula>
    </cfRule>
  </conditionalFormatting>
  <conditionalFormatting sqref="T32:T49">
    <cfRule type="cellIs" dxfId="1377" priority="15" operator="greaterThan">
      <formula>0</formula>
    </cfRule>
    <cfRule type="cellIs" dxfId="1376" priority="16" operator="greaterThan">
      <formula>0</formula>
    </cfRule>
    <cfRule type="cellIs" dxfId="1375" priority="17" operator="lessThan">
      <formula>0</formula>
    </cfRule>
    <cfRule type="cellIs" dxfId="1374" priority="18" operator="notEqual">
      <formula>0</formula>
    </cfRule>
  </conditionalFormatting>
  <conditionalFormatting sqref="T50:T52">
    <cfRule type="cellIs" dxfId="1373" priority="11" operator="greaterThan">
      <formula>0</formula>
    </cfRule>
    <cfRule type="cellIs" dxfId="1372" priority="12" operator="greaterThan">
      <formula>0</formula>
    </cfRule>
    <cfRule type="cellIs" dxfId="1371" priority="13" operator="lessThan">
      <formula>0</formula>
    </cfRule>
    <cfRule type="cellIs" dxfId="1370" priority="14" operator="notEqual">
      <formula>0</formula>
    </cfRule>
  </conditionalFormatting>
  <conditionalFormatting sqref="K28 K50:K52">
    <cfRule type="expression" dxfId="1369" priority="9">
      <formula>K28&lt;S28</formula>
    </cfRule>
    <cfRule type="expression" dxfId="1368" priority="10">
      <formula>K28&gt;S28</formula>
    </cfRule>
  </conditionalFormatting>
  <conditionalFormatting sqref="J28">
    <cfRule type="cellIs" dxfId="1367" priority="8" operator="greaterThan">
      <formula>90</formula>
    </cfRule>
  </conditionalFormatting>
  <conditionalFormatting sqref="J37:J49">
    <cfRule type="cellIs" dxfId="1366" priority="7" operator="greaterThan">
      <formula>90</formula>
    </cfRule>
  </conditionalFormatting>
  <conditionalFormatting sqref="J50:J52">
    <cfRule type="cellIs" dxfId="1365" priority="6" operator="greaterThan">
      <formula>90</formula>
    </cfRule>
  </conditionalFormatting>
  <conditionalFormatting sqref="K37:K49">
    <cfRule type="expression" dxfId="1364" priority="4">
      <formula>K37&lt;S37</formula>
    </cfRule>
    <cfRule type="expression" dxfId="1363" priority="5">
      <formula>K37&gt;S37</formula>
    </cfRule>
  </conditionalFormatting>
  <conditionalFormatting sqref="K29:K36">
    <cfRule type="expression" dxfId="1362" priority="2">
      <formula>K29&lt;S29</formula>
    </cfRule>
    <cfRule type="expression" dxfId="1361" priority="3">
      <formula>K29&gt;S29</formula>
    </cfRule>
  </conditionalFormatting>
  <conditionalFormatting sqref="J29:J36">
    <cfRule type="cellIs" dxfId="1360" priority="1" operator="greaterThan">
      <formula>90</formula>
    </cfRule>
  </conditionalFormatting>
  <dataValidations count="9">
    <dataValidation type="whole" allowBlank="1" showInputMessage="1" showErrorMessage="1" prompt="La quantité accordée par le point Focal ne peut être supérieure à la somme du CMMa et la quantité commandée pour le trimestre._x000a_Merci de revoir la quantité dans la colonne O._x000a_" sqref="O28:O36">
      <formula1>0</formula1>
      <formula2>+M28+N28</formula2>
    </dataValidation>
    <dataValidation type="whole" allowBlank="1" showInputMessage="1" showErrorMessage="1" prompt="SVP _x000a_Veuillez inscrire le nombre d'ACS dans l'air sanitaire._x000a_Merci" sqref="O23:P23">
      <formula1>0</formula1>
      <formula2>500</formula2>
    </dataValidation>
    <dataValidation type="list" allowBlank="1" showInputMessage="1" showErrorMessage="1" sqref="D23:F23">
      <formula1>typerapport2</formula1>
    </dataValidation>
    <dataValidation errorStyle="information" allowBlank="1" showInputMessage="1" showErrorMessage="1" error="Vérifiez SVP l'inventaire physique,_x000a__x000a_MERI" sqref="K28:K36"/>
    <dataValidation allowBlank="1" showInputMessage="1" showErrorMessage="1" prompt="SVP Saisissez le Nom du site et la date de dépôt de la commande en premier. Merci" sqref="B28:B36"/>
    <dataValidation type="date" errorStyle="warning" allowBlank="1" showInputMessage="1" showErrorMessage="1" promptTitle="Instruction" prompt="SVP Saisissez la date sous le format:_x000a_00/00/0000. exemple 15/09/2016,_x000a_Merci_x000a_" sqref="D21:H21">
      <formula1>42370</formula1>
      <formula2>44926</formula2>
    </dataValidation>
    <dataValidation errorStyle="information" allowBlank="1" showInputMessage="1" showErrorMessage="1" errorTitle="Instruction" error="Saisissez le Texte en MAJUSCULE_x000a_Exemple: CMS AGOE_x000a_Merci" promptTitle="Instruction" prompt="Saisissez le Texte en MAJUSCULE_x000a_Exemple: CMS AGOE_x000a_Merci" sqref="D19:N19"/>
    <dataValidation type="whole" allowBlank="1" showInputMessage="1" showErrorMessage="1" prompt="La valeur ne peut pas être supérieure à 89_x000a_Si tel est le cas déteminer la quantité à commander directement à la colonne M._x000a_merci" sqref="J28:J52">
      <formula1>0</formula1>
      <formula2>89</formula2>
    </dataValidation>
    <dataValidation type="whole" operator="lessThanOrEqual" allowBlank="1" showInputMessage="1" showErrorMessage="1" promptTitle="instruction" prompt="La valeur de la cellule ne peut pas être supérieure à la quantité Totale inscrite dans la colonne D._x000a_Merci de vérifier." sqref="E28:E52">
      <formula1>D28</formula1>
    </dataValidation>
  </dataValidations>
  <pageMargins left="0.21" right="0.23622047244094491" top="0.74803149606299213" bottom="0.74803149606299213" header="0.31496062992125984" footer="0.31496062992125984"/>
  <pageSetup paperSize="9" scale="40" orientation="landscape" r:id="rId1"/>
  <headerFooter alignWithMargins="0">
    <oddFooter>&amp;C&amp;"Arial,Gras"PNLS /IST, Avenue des Armées, -05 BP 424 Lomé –Togo ; Tel 22 20 94 39 Fax : 22 20 94 36    Site Web : www.pnls.tg</oddFooter>
  </headerFooter>
  <drawing r:id="rId2"/>
</worksheet>
</file>

<file path=xl/worksheets/sheet10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rgb="FF00B050"/>
  </sheetPr>
  <dimension ref="A1:AA54"/>
  <sheetViews>
    <sheetView showGridLines="0" view="pageBreakPreview" topLeftCell="A11" zoomScale="80" zoomScaleNormal="125" zoomScaleSheetLayoutView="80" workbookViewId="0">
      <pane xSplit="1" ySplit="15" topLeftCell="B26" activePane="bottomRight" state="frozen"/>
      <selection activeCell="A32" sqref="A32:XFD32"/>
      <selection pane="topRight" activeCell="A32" sqref="A32:XFD32"/>
      <selection pane="bottomLeft" activeCell="A32" sqref="A32:XFD32"/>
      <selection pane="bottomRight" activeCell="D19" sqref="D19:N19"/>
    </sheetView>
  </sheetViews>
  <sheetFormatPr baseColWidth="10" defaultColWidth="7.33203125" defaultRowHeight="13.8" x14ac:dyDescent="0.3"/>
  <cols>
    <col min="1" max="1" width="53.44140625" style="3" customWidth="1"/>
    <col min="2" max="10" width="8.109375" style="3" customWidth="1"/>
    <col min="11" max="11" width="9.88671875" style="3" customWidth="1"/>
    <col min="12" max="12" width="8.88671875" style="3" customWidth="1"/>
    <col min="13" max="13" width="8.44140625" style="3" customWidth="1"/>
    <col min="14" max="14" width="9.44140625" style="3" customWidth="1"/>
    <col min="15" max="15" width="9.5546875" style="39" customWidth="1"/>
    <col min="16" max="16" width="16.44140625" style="3" customWidth="1"/>
    <col min="17" max="17" width="2.109375" style="62" customWidth="1"/>
    <col min="18" max="18" width="7.33203125" style="306" hidden="1" customWidth="1"/>
    <col min="19" max="19" width="7.44140625" style="77" customWidth="1"/>
    <col min="20" max="20" width="10.5546875" style="77" customWidth="1"/>
    <col min="21" max="21" width="7.44140625" style="77" bestFit="1" customWidth="1"/>
    <col min="22" max="22" width="7.88671875" style="78" bestFit="1" customWidth="1"/>
    <col min="23" max="23" width="33.33203125" style="77" customWidth="1"/>
    <col min="24" max="16384" width="7.33203125" style="3"/>
  </cols>
  <sheetData>
    <row r="1" spans="1:23" ht="17.25" customHeight="1" x14ac:dyDescent="0.3">
      <c r="A1" s="549" t="s">
        <v>452</v>
      </c>
      <c r="B1" s="549"/>
      <c r="C1" s="2"/>
      <c r="D1" s="2"/>
      <c r="E1"/>
      <c r="F1"/>
      <c r="G1"/>
      <c r="H1"/>
      <c r="I1"/>
      <c r="J1"/>
      <c r="N1" s="4" t="s">
        <v>1</v>
      </c>
      <c r="O1" s="5"/>
      <c r="S1" s="69"/>
      <c r="T1" s="69"/>
      <c r="U1" s="69"/>
      <c r="V1" s="70"/>
      <c r="W1" s="69"/>
    </row>
    <row r="2" spans="1:23" ht="13.5" customHeight="1" x14ac:dyDescent="0.3">
      <c r="A2" s="1" t="s">
        <v>453</v>
      </c>
      <c r="B2" s="1"/>
      <c r="C2" s="2"/>
      <c r="D2" s="2"/>
      <c r="E2"/>
      <c r="F2"/>
      <c r="G2"/>
      <c r="H2"/>
      <c r="I2"/>
      <c r="J2"/>
      <c r="M2" s="4"/>
      <c r="N2" s="4" t="s">
        <v>3</v>
      </c>
      <c r="O2" s="5"/>
      <c r="S2" s="69"/>
      <c r="T2" s="69"/>
      <c r="U2" s="69"/>
      <c r="V2" s="70"/>
      <c r="W2" s="69"/>
    </row>
    <row r="3" spans="1:23" ht="15.6" x14ac:dyDescent="0.3">
      <c r="A3" s="549" t="s">
        <v>454</v>
      </c>
      <c r="B3" s="549"/>
      <c r="C3" s="2"/>
      <c r="D3" s="2"/>
      <c r="E3"/>
      <c r="F3"/>
      <c r="G3"/>
      <c r="H3"/>
      <c r="I3"/>
      <c r="J3"/>
      <c r="K3" s="5"/>
      <c r="L3" s="5"/>
      <c r="M3" s="5"/>
      <c r="N3" s="5"/>
      <c r="O3" s="5"/>
      <c r="S3" s="69"/>
      <c r="T3" s="69"/>
      <c r="U3" s="69"/>
      <c r="V3" s="70"/>
      <c r="W3" s="69"/>
    </row>
    <row r="4" spans="1:23" ht="33.6" customHeight="1" x14ac:dyDescent="0.3">
      <c r="A4" s="547" t="s">
        <v>455</v>
      </c>
      <c r="B4" s="548"/>
      <c r="C4" s="7"/>
      <c r="D4" s="7"/>
      <c r="E4" s="8"/>
      <c r="F4" s="8"/>
      <c r="G4" s="8"/>
      <c r="H4" s="8"/>
      <c r="I4" s="8"/>
      <c r="J4" s="8"/>
      <c r="K4" s="9"/>
      <c r="L4" s="9"/>
      <c r="M4" s="9"/>
      <c r="N4" s="9"/>
      <c r="O4" s="38"/>
      <c r="S4" s="69"/>
      <c r="T4" s="69"/>
      <c r="U4" s="69"/>
      <c r="V4" s="70"/>
      <c r="W4" s="69"/>
    </row>
    <row r="5" spans="1:23" x14ac:dyDescent="0.3">
      <c r="B5" s="9"/>
      <c r="C5" s="9"/>
      <c r="D5" s="9"/>
      <c r="E5" s="9"/>
      <c r="F5" s="9"/>
      <c r="G5" s="9"/>
      <c r="H5" s="9"/>
      <c r="I5" s="9"/>
      <c r="J5" s="9"/>
      <c r="K5" s="9"/>
      <c r="L5" s="9"/>
      <c r="M5" s="9"/>
      <c r="N5" s="9"/>
      <c r="O5" s="38"/>
      <c r="S5" s="69"/>
      <c r="T5" s="69"/>
      <c r="U5" s="69"/>
      <c r="V5" s="70"/>
      <c r="W5" s="69"/>
    </row>
    <row r="6" spans="1:23" ht="15.6" x14ac:dyDescent="0.3">
      <c r="A6" s="6" t="s">
        <v>232</v>
      </c>
      <c r="B6" s="9"/>
      <c r="C6" s="9"/>
      <c r="D6" s="9"/>
      <c r="E6" s="9"/>
      <c r="F6" s="9"/>
      <c r="G6" s="9"/>
      <c r="H6" s="9"/>
      <c r="I6" s="9"/>
      <c r="J6" s="9"/>
      <c r="K6" s="9"/>
      <c r="L6" s="9"/>
      <c r="M6" s="9"/>
      <c r="N6" s="9"/>
      <c r="O6" s="38"/>
      <c r="S6" s="69"/>
      <c r="T6" s="69"/>
      <c r="U6" s="69"/>
      <c r="V6" s="70"/>
      <c r="W6" s="69"/>
    </row>
    <row r="7" spans="1:23" x14ac:dyDescent="0.3">
      <c r="A7" s="10"/>
      <c r="B7" s="9"/>
      <c r="C7" s="9"/>
      <c r="D7" s="9"/>
      <c r="E7" s="9"/>
      <c r="F7" s="9"/>
      <c r="G7" s="9"/>
      <c r="H7" s="9"/>
      <c r="I7" s="9"/>
      <c r="J7" s="9"/>
      <c r="K7" s="9"/>
      <c r="L7" s="9"/>
      <c r="M7" s="9"/>
      <c r="N7" s="9"/>
      <c r="O7" s="38"/>
      <c r="S7" s="69"/>
      <c r="T7" s="69"/>
      <c r="U7" s="69"/>
      <c r="V7" s="70"/>
      <c r="W7" s="69"/>
    </row>
    <row r="8" spans="1:23" x14ac:dyDescent="0.3">
      <c r="A8" s="10"/>
      <c r="B8" s="9"/>
      <c r="C8" s="9"/>
      <c r="D8" s="9"/>
      <c r="E8" s="9"/>
      <c r="F8" s="9"/>
      <c r="G8" s="9"/>
      <c r="H8" s="9"/>
      <c r="I8" s="9"/>
      <c r="J8" s="9"/>
      <c r="K8" s="9"/>
      <c r="L8" s="9"/>
      <c r="M8" s="9"/>
      <c r="N8" s="9"/>
      <c r="O8" s="38"/>
      <c r="S8" s="69"/>
      <c r="T8" s="69"/>
      <c r="U8" s="69"/>
      <c r="V8" s="70"/>
      <c r="W8" s="69"/>
    </row>
    <row r="9" spans="1:23" x14ac:dyDescent="0.3">
      <c r="A9" s="10"/>
      <c r="B9" s="9"/>
      <c r="C9" s="9"/>
      <c r="D9" s="9"/>
      <c r="E9" s="9"/>
      <c r="F9" s="9"/>
      <c r="G9" s="9"/>
      <c r="H9" s="9"/>
      <c r="I9" s="9"/>
      <c r="J9" s="9"/>
      <c r="K9" s="9"/>
      <c r="L9" s="9"/>
      <c r="M9" s="9"/>
      <c r="N9" s="9"/>
      <c r="O9" s="38"/>
      <c r="S9" s="69"/>
      <c r="T9" s="69"/>
      <c r="U9" s="69"/>
      <c r="V9" s="70"/>
      <c r="W9" s="69"/>
    </row>
    <row r="10" spans="1:23" x14ac:dyDescent="0.3">
      <c r="S10" s="69"/>
      <c r="T10" s="69"/>
      <c r="U10" s="69"/>
      <c r="V10" s="70"/>
      <c r="W10" s="69"/>
    </row>
    <row r="11" spans="1:23" ht="19.5" customHeight="1" x14ac:dyDescent="0.3">
      <c r="A11" s="555" t="s">
        <v>263</v>
      </c>
      <c r="B11" s="555"/>
      <c r="C11" s="555"/>
      <c r="D11" s="555"/>
      <c r="E11" s="555"/>
      <c r="F11" s="555"/>
      <c r="G11" s="555"/>
      <c r="H11" s="555"/>
      <c r="I11" s="555"/>
      <c r="J11" s="555"/>
      <c r="K11" s="555"/>
      <c r="L11" s="555"/>
      <c r="M11" s="555"/>
      <c r="N11" s="555"/>
      <c r="O11" s="555"/>
      <c r="P11" s="40"/>
      <c r="S11" s="69"/>
      <c r="T11" s="69"/>
      <c r="U11" s="69"/>
      <c r="V11" s="70"/>
      <c r="W11" s="69"/>
    </row>
    <row r="12" spans="1:23" ht="1.5" customHeight="1" thickBot="1" x14ac:dyDescent="0.35">
      <c r="A12" s="11"/>
      <c r="B12" s="11"/>
      <c r="C12" s="11"/>
      <c r="D12" s="11"/>
      <c r="E12" s="11"/>
      <c r="F12" s="11"/>
      <c r="G12" s="11"/>
      <c r="H12" s="11"/>
      <c r="I12" s="11"/>
      <c r="J12" s="11"/>
      <c r="K12" s="11"/>
      <c r="L12" s="11"/>
      <c r="M12" s="11"/>
      <c r="N12" s="11"/>
      <c r="O12" s="11"/>
      <c r="S12" s="69"/>
      <c r="T12" s="69"/>
      <c r="U12" s="69"/>
      <c r="V12" s="70"/>
      <c r="W12" s="69"/>
    </row>
    <row r="13" spans="1:23" s="42" customFormat="1" ht="20.25" hidden="1" customHeight="1" thickBot="1" x14ac:dyDescent="0.35">
      <c r="A13" s="434" t="s">
        <v>5</v>
      </c>
      <c r="B13" s="556">
        <f>'Info District'!G11</f>
        <v>2025</v>
      </c>
      <c r="C13" s="557"/>
      <c r="E13" s="550"/>
      <c r="F13" s="550"/>
      <c r="G13" s="550"/>
      <c r="H13" s="550"/>
      <c r="I13" s="550"/>
      <c r="J13" s="554"/>
      <c r="Q13" s="63"/>
      <c r="R13" s="307"/>
      <c r="S13" s="71"/>
      <c r="T13" s="71"/>
      <c r="U13" s="71"/>
      <c r="V13" s="72"/>
      <c r="W13" s="71"/>
    </row>
    <row r="14" spans="1:23" s="42" customFormat="1" ht="7.5" hidden="1" customHeight="1" thickBot="1" x14ac:dyDescent="0.35">
      <c r="A14" s="434"/>
      <c r="B14" s="13"/>
      <c r="C14" s="13"/>
      <c r="D14" s="13"/>
      <c r="O14" s="15"/>
      <c r="Q14" s="63"/>
      <c r="R14" s="307"/>
      <c r="S14" s="71"/>
      <c r="T14" s="71"/>
      <c r="U14" s="71"/>
      <c r="V14" s="72"/>
      <c r="W14" s="71"/>
    </row>
    <row r="15" spans="1:23" s="42" customFormat="1" ht="16.5" hidden="1" customHeight="1" thickBot="1" x14ac:dyDescent="0.35">
      <c r="A15" s="434" t="s">
        <v>7</v>
      </c>
      <c r="B15" s="558" t="str">
        <f>'Info District'!G12</f>
        <v>PLATEAUX</v>
      </c>
      <c r="C15" s="559"/>
      <c r="D15" s="550" t="s">
        <v>8</v>
      </c>
      <c r="E15" s="550"/>
      <c r="F15" s="550"/>
      <c r="G15" s="551" t="str">
        <f>'Info District'!G13</f>
        <v>Agou</v>
      </c>
      <c r="H15" s="552"/>
      <c r="I15" s="553"/>
      <c r="L15" s="11"/>
      <c r="M15" s="11"/>
      <c r="N15" s="11"/>
      <c r="O15" s="11"/>
      <c r="P15" s="11"/>
      <c r="Q15" s="63"/>
      <c r="R15" s="307"/>
      <c r="S15" s="71"/>
      <c r="T15" s="71"/>
      <c r="U15" s="71"/>
      <c r="V15" s="73"/>
      <c r="W15" s="71"/>
    </row>
    <row r="16" spans="1:23" s="42" customFormat="1" ht="3.75" hidden="1" customHeight="1" thickBot="1" x14ac:dyDescent="0.35">
      <c r="A16" s="139"/>
      <c r="B16" s="15"/>
      <c r="C16" s="15"/>
      <c r="D16" s="15"/>
      <c r="E16" s="15"/>
      <c r="K16" s="15"/>
      <c r="L16" s="15"/>
      <c r="M16" s="15"/>
      <c r="O16" s="15"/>
      <c r="Q16" s="63"/>
      <c r="R16" s="307"/>
      <c r="S16" s="71"/>
      <c r="T16" s="71"/>
      <c r="U16" s="71"/>
      <c r="V16" s="72"/>
      <c r="W16" s="71"/>
    </row>
    <row r="17" spans="1:27" s="42" customFormat="1" ht="18" hidden="1" customHeight="1" thickBot="1" x14ac:dyDescent="0.35">
      <c r="A17" s="434" t="s">
        <v>9</v>
      </c>
      <c r="B17" s="556" t="str">
        <f>'Info District'!G17</f>
        <v>Avril à Juin 2025</v>
      </c>
      <c r="C17" s="560"/>
      <c r="D17" s="560"/>
      <c r="E17" s="557"/>
      <c r="G17" s="550" t="s">
        <v>11</v>
      </c>
      <c r="H17" s="550"/>
      <c r="I17" s="550"/>
      <c r="J17" s="550"/>
      <c r="K17" s="554"/>
      <c r="L17" s="551" t="str">
        <f>'Info District'!G18</f>
        <v>Juillet à Septembre 2025</v>
      </c>
      <c r="M17" s="552"/>
      <c r="N17" s="552"/>
      <c r="O17" s="552"/>
      <c r="P17" s="553"/>
      <c r="Q17" s="63"/>
      <c r="R17" s="307"/>
      <c r="S17" s="71"/>
      <c r="T17" s="71"/>
      <c r="U17" s="71"/>
      <c r="V17" s="72"/>
      <c r="W17" s="71"/>
    </row>
    <row r="18" spans="1:27" s="9" customFormat="1" ht="2.25" hidden="1" customHeight="1" thickBot="1" x14ac:dyDescent="0.3">
      <c r="B18" s="43"/>
      <c r="C18" s="43"/>
      <c r="D18" s="43"/>
      <c r="E18" s="44"/>
      <c r="F18" s="43"/>
      <c r="G18" s="45"/>
      <c r="H18" s="45"/>
      <c r="I18" s="45"/>
      <c r="J18" s="45"/>
      <c r="K18" s="45"/>
      <c r="L18" s="45"/>
      <c r="M18" s="45"/>
      <c r="O18" s="38"/>
      <c r="Q18" s="64"/>
      <c r="R18" s="308"/>
      <c r="S18" s="74"/>
      <c r="T18" s="74"/>
      <c r="U18" s="74"/>
      <c r="V18" s="75"/>
      <c r="W18" s="74"/>
    </row>
    <row r="19" spans="1:27" s="9" customFormat="1" ht="21" customHeight="1" thickBot="1" x14ac:dyDescent="0.35">
      <c r="A19" s="532" t="s">
        <v>12</v>
      </c>
      <c r="B19" s="532"/>
      <c r="C19" s="533"/>
      <c r="D19" s="538"/>
      <c r="E19" s="539"/>
      <c r="F19" s="539"/>
      <c r="G19" s="539"/>
      <c r="H19" s="539"/>
      <c r="I19" s="539"/>
      <c r="J19" s="539"/>
      <c r="K19" s="539"/>
      <c r="L19" s="539"/>
      <c r="M19" s="539"/>
      <c r="N19" s="540"/>
      <c r="O19" s="11"/>
      <c r="P19" s="241" t="str">
        <f>'Info District'!H17</f>
        <v>T2</v>
      </c>
      <c r="Q19" s="65"/>
      <c r="R19" s="309"/>
      <c r="S19" s="535" t="s">
        <v>96</v>
      </c>
      <c r="T19" s="536"/>
      <c r="U19" s="536"/>
      <c r="V19" s="536"/>
      <c r="W19" s="537"/>
    </row>
    <row r="20" spans="1:27" s="9" customFormat="1" ht="4.5" customHeight="1" thickBot="1" x14ac:dyDescent="0.35">
      <c r="A20" s="12"/>
      <c r="B20" s="12"/>
      <c r="C20" s="12"/>
      <c r="D20" s="12"/>
      <c r="E20" s="12"/>
      <c r="F20" s="12"/>
      <c r="G20" s="13"/>
      <c r="H20" s="13"/>
      <c r="I20" s="13"/>
      <c r="J20" s="13"/>
      <c r="K20" s="13"/>
      <c r="L20" s="14"/>
      <c r="M20" s="14"/>
      <c r="N20" s="14"/>
      <c r="O20" s="14"/>
      <c r="Q20" s="64"/>
      <c r="R20" s="308"/>
      <c r="S20" s="146"/>
      <c r="T20" s="74"/>
      <c r="U20" s="74"/>
      <c r="V20" s="76"/>
      <c r="W20" s="147"/>
    </row>
    <row r="21" spans="1:27" s="9" customFormat="1" ht="32.25" customHeight="1" thickBot="1" x14ac:dyDescent="0.35">
      <c r="A21" s="532" t="s">
        <v>240</v>
      </c>
      <c r="B21" s="532"/>
      <c r="C21" s="533"/>
      <c r="D21" s="543" t="s">
        <v>264</v>
      </c>
      <c r="E21" s="544"/>
      <c r="F21" s="545"/>
      <c r="G21" s="534" t="s">
        <v>6</v>
      </c>
      <c r="H21" s="534"/>
      <c r="I21" s="534"/>
      <c r="J21" s="534"/>
      <c r="K21" s="534"/>
      <c r="L21" s="546"/>
      <c r="M21" s="539"/>
      <c r="N21" s="539"/>
      <c r="O21" s="539"/>
      <c r="P21" s="540"/>
      <c r="Q21" s="64"/>
      <c r="R21" s="308"/>
      <c r="S21" s="146"/>
      <c r="T21" s="74"/>
      <c r="U21" s="74"/>
      <c r="V21" s="76"/>
      <c r="W21" s="147"/>
    </row>
    <row r="22" spans="1:27" s="9" customFormat="1" ht="6" customHeight="1" x14ac:dyDescent="0.3">
      <c r="A22" s="12"/>
      <c r="B22" s="12"/>
      <c r="C22" s="12"/>
      <c r="D22" s="12"/>
      <c r="E22" s="12"/>
      <c r="F22" s="12"/>
      <c r="G22" s="534"/>
      <c r="H22" s="534"/>
      <c r="I22" s="534"/>
      <c r="J22" s="534"/>
      <c r="K22" s="534"/>
      <c r="L22" s="14"/>
      <c r="M22" s="14"/>
      <c r="N22" s="14"/>
      <c r="O22" s="14"/>
      <c r="Q22" s="64"/>
      <c r="R22" s="308"/>
      <c r="S22" s="146"/>
      <c r="T22" s="74"/>
      <c r="U22" s="74"/>
      <c r="V22" s="76"/>
      <c r="W22" s="147"/>
    </row>
    <row r="23" spans="1:27" s="9" customFormat="1" ht="3.75" customHeight="1" thickBot="1" x14ac:dyDescent="0.35">
      <c r="A23" s="12"/>
      <c r="B23" s="12"/>
      <c r="C23" s="12"/>
      <c r="D23" s="12"/>
      <c r="E23" s="12"/>
      <c r="F23" s="12"/>
      <c r="G23" s="13"/>
      <c r="H23" s="13"/>
      <c r="I23" s="13"/>
      <c r="J23" s="13"/>
      <c r="K23" s="13"/>
      <c r="L23" s="14"/>
      <c r="M23" s="14"/>
      <c r="N23" s="14"/>
      <c r="O23" s="14"/>
      <c r="Q23" s="64"/>
      <c r="R23" s="308"/>
      <c r="S23" s="146"/>
      <c r="T23" s="74"/>
      <c r="U23" s="74"/>
      <c r="V23" s="76"/>
      <c r="W23" s="147"/>
    </row>
    <row r="24" spans="1:27" ht="76.5" customHeight="1" thickBot="1" x14ac:dyDescent="0.35">
      <c r="A24" s="541" t="s">
        <v>13</v>
      </c>
      <c r="B24" s="16" t="s">
        <v>14</v>
      </c>
      <c r="C24" s="108" t="s">
        <v>15</v>
      </c>
      <c r="D24" s="118" t="s">
        <v>16</v>
      </c>
      <c r="E24" s="117" t="s">
        <v>17</v>
      </c>
      <c r="F24" s="351" t="s">
        <v>18</v>
      </c>
      <c r="G24" s="16" t="s">
        <v>233</v>
      </c>
      <c r="H24" s="16" t="s">
        <v>234</v>
      </c>
      <c r="I24" s="16" t="s">
        <v>19</v>
      </c>
      <c r="J24" s="16" t="s">
        <v>20</v>
      </c>
      <c r="K24" s="108" t="s">
        <v>21</v>
      </c>
      <c r="L24" s="136" t="s">
        <v>22</v>
      </c>
      <c r="M24" s="137" t="s">
        <v>236</v>
      </c>
      <c r="N24" s="138" t="s">
        <v>23</v>
      </c>
      <c r="O24" s="109" t="s">
        <v>39</v>
      </c>
      <c r="P24" s="16" t="s">
        <v>40</v>
      </c>
      <c r="S24" s="148" t="s">
        <v>237</v>
      </c>
      <c r="T24" s="140" t="s">
        <v>93</v>
      </c>
      <c r="U24" s="140" t="s">
        <v>239</v>
      </c>
      <c r="V24" s="140" t="s">
        <v>238</v>
      </c>
      <c r="W24" s="149" t="s">
        <v>97</v>
      </c>
    </row>
    <row r="25" spans="1:27" s="47" customFormat="1" ht="31.2" customHeight="1" x14ac:dyDescent="0.3">
      <c r="A25" s="542"/>
      <c r="B25" s="46" t="s">
        <v>24</v>
      </c>
      <c r="C25" s="46" t="s">
        <v>25</v>
      </c>
      <c r="D25" s="112" t="s">
        <v>26</v>
      </c>
      <c r="E25" s="46" t="s">
        <v>27</v>
      </c>
      <c r="F25" s="46"/>
      <c r="G25" s="46" t="s">
        <v>28</v>
      </c>
      <c r="H25" s="46"/>
      <c r="I25" s="46" t="s">
        <v>29</v>
      </c>
      <c r="J25" s="46"/>
      <c r="K25" s="131" t="s">
        <v>235</v>
      </c>
      <c r="L25" s="133"/>
      <c r="M25" s="134"/>
      <c r="N25" s="135"/>
      <c r="O25" s="132" t="s">
        <v>30</v>
      </c>
      <c r="P25" s="46"/>
      <c r="Q25" s="66"/>
      <c r="R25" s="310"/>
      <c r="S25" s="150"/>
      <c r="T25" s="67" t="s">
        <v>94</v>
      </c>
      <c r="U25" s="67" t="s">
        <v>95</v>
      </c>
      <c r="V25" s="94"/>
      <c r="W25" s="151" t="str">
        <f>IF(J26&lt;=0,"",IF(J26=90,$X$26))</f>
        <v/>
      </c>
      <c r="X25" s="37" t="s">
        <v>98</v>
      </c>
    </row>
    <row r="26" spans="1:27" ht="31.2" customHeight="1" x14ac:dyDescent="0.3">
      <c r="A26" s="322" t="str">
        <f>CDT!B26</f>
        <v>Artéméther-Luméfantrine 6cp (AL)</v>
      </c>
      <c r="B26" s="247"/>
      <c r="C26" s="248"/>
      <c r="D26" s="302" t="str">
        <f>IF(B26&lt;&gt;"",B26+C26,"")</f>
        <v/>
      </c>
      <c r="E26" s="249"/>
      <c r="F26" s="247"/>
      <c r="G26" s="247"/>
      <c r="H26" s="247"/>
      <c r="I26" s="247"/>
      <c r="J26" s="247"/>
      <c r="K26" s="248"/>
      <c r="L26" s="431" t="str">
        <f>IF(B26&lt;&gt;"",IF(J26=0,E26,((E26*90)/(90-J26))),"0")</f>
        <v>0</v>
      </c>
      <c r="M26" s="428" t="str">
        <f>IF(B26&lt;&gt;"",((E26/S26)*30),"0")</f>
        <v>0</v>
      </c>
      <c r="N26" s="250" t="str">
        <f>IF(B26&lt;&gt;"",IF(J26=0,((E26+L26)-K26),((M26*6)-K26)),"0")</f>
        <v>0</v>
      </c>
      <c r="O26" s="251"/>
      <c r="P26" s="313"/>
      <c r="R26" s="312">
        <f>+L26+N26</f>
        <v>0</v>
      </c>
      <c r="S26" s="152">
        <f>(90-J26)</f>
        <v>90</v>
      </c>
      <c r="T26" s="68" t="e">
        <f t="shared" ref="T26:T47" si="0">D26-(E26+G26+I26+H26)</f>
        <v>#VALUE!</v>
      </c>
      <c r="U26" s="68" t="e">
        <f>K26-T26</f>
        <v>#VALUE!</v>
      </c>
      <c r="V26" s="95">
        <v>6</v>
      </c>
      <c r="W26" s="153" t="e">
        <f t="shared" ref="W26:W50" si="1">IF(U26=0,"",$X$25)</f>
        <v>#VALUE!</v>
      </c>
      <c r="X26" s="37" t="s">
        <v>203</v>
      </c>
      <c r="Y26" s="107">
        <f>+O26</f>
        <v>0</v>
      </c>
    </row>
    <row r="27" spans="1:27" ht="31.2" customHeight="1" x14ac:dyDescent="0.3">
      <c r="A27" s="322" t="str">
        <f>CDT!B27</f>
        <v>Artéméther-Luméfantrine 12cp (AL)</v>
      </c>
      <c r="B27" s="247"/>
      <c r="C27" s="248"/>
      <c r="D27" s="302" t="str">
        <f t="shared" ref="D27" si="2">IF(B27&lt;&gt;"",B27+C27,"")</f>
        <v/>
      </c>
      <c r="E27" s="249"/>
      <c r="F27" s="247"/>
      <c r="G27" s="247"/>
      <c r="H27" s="247"/>
      <c r="I27" s="247"/>
      <c r="J27" s="247"/>
      <c r="K27" s="248"/>
      <c r="L27" s="431" t="str">
        <f t="shared" ref="L27:L49" si="3">IF(B27&lt;&gt;"",IF(J27=0,E27,((E27*90)/(90-J27))),"0")</f>
        <v>0</v>
      </c>
      <c r="M27" s="428" t="str">
        <f t="shared" ref="M27:M49" si="4">IF(B27&lt;&gt;"",((E27/S27)*30),"0")</f>
        <v>0</v>
      </c>
      <c r="N27" s="250" t="str">
        <f t="shared" ref="N27:N49" si="5">IF(B27&lt;&gt;"",IF(J27=0,((E27+L27)-K27),((M27*6)-K27)),"0")</f>
        <v>0</v>
      </c>
      <c r="O27" s="251"/>
      <c r="P27" s="247"/>
      <c r="R27" s="312">
        <f t="shared" ref="R27:R49" si="6">+L27+N27</f>
        <v>0</v>
      </c>
      <c r="S27" s="152">
        <f t="shared" ref="S27:S49" si="7">(90-J27)</f>
        <v>90</v>
      </c>
      <c r="T27" s="68" t="e">
        <f t="shared" si="0"/>
        <v>#VALUE!</v>
      </c>
      <c r="U27" s="68" t="e">
        <f t="shared" ref="U27:U49" si="8">K27-T27</f>
        <v>#VALUE!</v>
      </c>
      <c r="V27" s="95">
        <v>12</v>
      </c>
      <c r="W27" s="153" t="e">
        <f t="shared" si="1"/>
        <v>#VALUE!</v>
      </c>
      <c r="Y27" s="107">
        <f t="shared" ref="Y27:Y48" si="9">+O27</f>
        <v>0</v>
      </c>
    </row>
    <row r="28" spans="1:27" ht="31.2" customHeight="1" x14ac:dyDescent="0.3">
      <c r="A28" s="322" t="str">
        <f>CDT!B28</f>
        <v>Artéméther-Luméfantrine 18cp (AL)</v>
      </c>
      <c r="B28" s="247"/>
      <c r="C28" s="248"/>
      <c r="D28" s="302" t="str">
        <f>IF(B28&lt;&gt;"",B28+C28,"")</f>
        <v/>
      </c>
      <c r="E28" s="249"/>
      <c r="F28" s="247"/>
      <c r="G28" s="247"/>
      <c r="H28" s="247"/>
      <c r="I28" s="247"/>
      <c r="J28" s="247"/>
      <c r="K28" s="248"/>
      <c r="L28" s="431" t="str">
        <f t="shared" si="3"/>
        <v>0</v>
      </c>
      <c r="M28" s="428" t="str">
        <f t="shared" si="4"/>
        <v>0</v>
      </c>
      <c r="N28" s="250" t="str">
        <f t="shared" si="5"/>
        <v>0</v>
      </c>
      <c r="O28" s="251"/>
      <c r="P28" s="247"/>
      <c r="R28" s="312">
        <f t="shared" si="6"/>
        <v>0</v>
      </c>
      <c r="S28" s="152">
        <f t="shared" si="7"/>
        <v>90</v>
      </c>
      <c r="T28" s="68" t="e">
        <f t="shared" si="0"/>
        <v>#VALUE!</v>
      </c>
      <c r="U28" s="68" t="e">
        <f t="shared" si="8"/>
        <v>#VALUE!</v>
      </c>
      <c r="V28" s="95">
        <v>18</v>
      </c>
      <c r="W28" s="153" t="e">
        <f t="shared" si="1"/>
        <v>#VALUE!</v>
      </c>
      <c r="Y28" s="107">
        <f t="shared" si="9"/>
        <v>0</v>
      </c>
    </row>
    <row r="29" spans="1:27" ht="31.2" customHeight="1" x14ac:dyDescent="0.3">
      <c r="A29" s="322" t="str">
        <f>CDT!B29</f>
        <v>Artéméther-Luméfantrine 24cp (AL)</v>
      </c>
      <c r="B29" s="247"/>
      <c r="C29" s="248"/>
      <c r="D29" s="302" t="str">
        <f>IF(B29&lt;&gt;"",B29+C29,"")</f>
        <v/>
      </c>
      <c r="E29" s="249"/>
      <c r="F29" s="247"/>
      <c r="G29" s="247"/>
      <c r="H29" s="247"/>
      <c r="I29" s="247"/>
      <c r="J29" s="247"/>
      <c r="K29" s="248"/>
      <c r="L29" s="431" t="str">
        <f t="shared" si="3"/>
        <v>0</v>
      </c>
      <c r="M29" s="428" t="str">
        <f t="shared" si="4"/>
        <v>0</v>
      </c>
      <c r="N29" s="250" t="str">
        <f t="shared" si="5"/>
        <v>0</v>
      </c>
      <c r="O29" s="251"/>
      <c r="P29" s="247"/>
      <c r="R29" s="312">
        <f t="shared" si="6"/>
        <v>0</v>
      </c>
      <c r="S29" s="152">
        <f t="shared" si="7"/>
        <v>90</v>
      </c>
      <c r="T29" s="68" t="e">
        <f t="shared" si="0"/>
        <v>#VALUE!</v>
      </c>
      <c r="U29" s="68" t="e">
        <f t="shared" si="8"/>
        <v>#VALUE!</v>
      </c>
      <c r="V29" s="95">
        <v>24</v>
      </c>
      <c r="W29" s="153" t="e">
        <f t="shared" si="1"/>
        <v>#VALUE!</v>
      </c>
      <c r="Y29" s="107">
        <f t="shared" si="9"/>
        <v>0</v>
      </c>
    </row>
    <row r="30" spans="1:27" ht="31.2" customHeight="1" x14ac:dyDescent="0.3">
      <c r="A30" s="322" t="str">
        <f>CDT!B30</f>
        <v>Artéméther injectable 40 mg</v>
      </c>
      <c r="B30" s="247"/>
      <c r="C30" s="248"/>
      <c r="D30" s="302" t="str">
        <f t="shared" ref="D30:D49" si="10">IF(B30&lt;&gt;"",B30+C30,"")</f>
        <v/>
      </c>
      <c r="E30" s="249"/>
      <c r="F30" s="247"/>
      <c r="G30" s="247"/>
      <c r="H30" s="247"/>
      <c r="I30" s="247"/>
      <c r="J30" s="247"/>
      <c r="K30" s="248"/>
      <c r="L30" s="431" t="str">
        <f t="shared" si="3"/>
        <v>0</v>
      </c>
      <c r="M30" s="428" t="str">
        <f t="shared" si="4"/>
        <v>0</v>
      </c>
      <c r="N30" s="250" t="str">
        <f t="shared" si="5"/>
        <v>0</v>
      </c>
      <c r="O30" s="251"/>
      <c r="P30" s="247"/>
      <c r="R30" s="312">
        <f t="shared" si="6"/>
        <v>0</v>
      </c>
      <c r="S30" s="152">
        <f t="shared" si="7"/>
        <v>90</v>
      </c>
      <c r="T30" s="68" t="e">
        <f t="shared" si="0"/>
        <v>#VALUE!</v>
      </c>
      <c r="U30" s="68" t="e">
        <f t="shared" si="8"/>
        <v>#VALUE!</v>
      </c>
      <c r="V30" s="95">
        <v>1</v>
      </c>
      <c r="W30" s="153" t="e">
        <f t="shared" si="1"/>
        <v>#VALUE!</v>
      </c>
      <c r="Y30" s="107">
        <f t="shared" si="9"/>
        <v>0</v>
      </c>
    </row>
    <row r="31" spans="1:27" ht="34.5" customHeight="1" x14ac:dyDescent="0.3">
      <c r="A31" s="322" t="str">
        <f>CDT!B31</f>
        <v>Artéméther injectable 80 mg</v>
      </c>
      <c r="B31" s="247"/>
      <c r="C31" s="248"/>
      <c r="D31" s="302" t="str">
        <f t="shared" si="10"/>
        <v/>
      </c>
      <c r="E31" s="249"/>
      <c r="F31" s="247"/>
      <c r="G31" s="247"/>
      <c r="H31" s="247"/>
      <c r="I31" s="247"/>
      <c r="J31" s="247"/>
      <c r="K31" s="248"/>
      <c r="L31" s="431" t="str">
        <f t="shared" si="3"/>
        <v>0</v>
      </c>
      <c r="M31" s="428" t="str">
        <f t="shared" si="4"/>
        <v>0</v>
      </c>
      <c r="N31" s="250" t="str">
        <f t="shared" si="5"/>
        <v>0</v>
      </c>
      <c r="O31" s="251"/>
      <c r="P31" s="247"/>
      <c r="R31" s="312">
        <f t="shared" si="6"/>
        <v>0</v>
      </c>
      <c r="S31" s="152">
        <f t="shared" si="7"/>
        <v>90</v>
      </c>
      <c r="T31" s="68" t="e">
        <f t="shared" si="0"/>
        <v>#VALUE!</v>
      </c>
      <c r="U31" s="68" t="e">
        <f t="shared" si="8"/>
        <v>#VALUE!</v>
      </c>
      <c r="V31" s="95">
        <v>1</v>
      </c>
      <c r="W31" s="153" t="e">
        <f t="shared" si="1"/>
        <v>#VALUE!</v>
      </c>
      <c r="Y31" s="107">
        <f t="shared" si="9"/>
        <v>0</v>
      </c>
    </row>
    <row r="32" spans="1:27" ht="34.5" customHeight="1" x14ac:dyDescent="0.3">
      <c r="A32" s="435" t="str">
        <f>CDT!B32</f>
        <v>Artésunate injectable 60 mg</v>
      </c>
      <c r="B32" s="247"/>
      <c r="C32" s="248"/>
      <c r="D32" s="302" t="str">
        <f t="shared" si="10"/>
        <v/>
      </c>
      <c r="E32" s="249"/>
      <c r="F32" s="247"/>
      <c r="G32" s="247"/>
      <c r="H32" s="247"/>
      <c r="I32" s="247"/>
      <c r="J32" s="247"/>
      <c r="K32" s="248"/>
      <c r="L32" s="438" t="str">
        <f t="shared" si="3"/>
        <v>0</v>
      </c>
      <c r="M32" s="314" t="str">
        <f>IF(B32&lt;&gt;"",((E32/S32:S32)*30),"0")</f>
        <v>0</v>
      </c>
      <c r="N32" s="432" t="str">
        <f>IF(B32&lt;&gt;"",IF(J32=0,AA32,IF(J32&gt;0,((M32/30)*J32)+AA32)),"0")</f>
        <v>0</v>
      </c>
      <c r="O32" s="433"/>
      <c r="P32" s="247"/>
      <c r="R32" s="312">
        <f t="shared" si="6"/>
        <v>0</v>
      </c>
      <c r="S32" s="429">
        <f t="shared" si="7"/>
        <v>90</v>
      </c>
      <c r="T32" s="436" t="e">
        <f>D32-(E32+G32+I32+H32)</f>
        <v>#VALUE!</v>
      </c>
      <c r="U32" s="436" t="e">
        <f t="shared" si="8"/>
        <v>#VALUE!</v>
      </c>
      <c r="V32" s="430">
        <v>1</v>
      </c>
      <c r="W32" s="437" t="e">
        <f t="shared" si="1"/>
        <v>#VALUE!</v>
      </c>
      <c r="Y32" s="107">
        <f t="shared" si="9"/>
        <v>0</v>
      </c>
      <c r="AA32" s="3">
        <f>((F32*10)+L32-K32)</f>
        <v>0</v>
      </c>
    </row>
    <row r="33" spans="1:25" ht="34.5" customHeight="1" x14ac:dyDescent="0.3">
      <c r="A33" s="322" t="str">
        <f>CDT!B33</f>
        <v xml:space="preserve"> Sulfadoxine Pyriméthamine:  (SP)</v>
      </c>
      <c r="B33" s="247"/>
      <c r="C33" s="248"/>
      <c r="D33" s="302" t="str">
        <f t="shared" si="10"/>
        <v/>
      </c>
      <c r="E33" s="249"/>
      <c r="F33" s="247"/>
      <c r="G33" s="247"/>
      <c r="H33" s="247"/>
      <c r="I33" s="247"/>
      <c r="J33" s="247"/>
      <c r="K33" s="248"/>
      <c r="L33" s="431" t="str">
        <f t="shared" si="3"/>
        <v>0</v>
      </c>
      <c r="M33" s="428" t="str">
        <f t="shared" si="4"/>
        <v>0</v>
      </c>
      <c r="N33" s="250" t="str">
        <f t="shared" si="5"/>
        <v>0</v>
      </c>
      <c r="O33" s="251"/>
      <c r="P33" s="247"/>
      <c r="R33" s="312">
        <f t="shared" si="6"/>
        <v>0</v>
      </c>
      <c r="S33" s="152">
        <f t="shared" si="7"/>
        <v>90</v>
      </c>
      <c r="T33" s="68" t="e">
        <f t="shared" si="0"/>
        <v>#VALUE!</v>
      </c>
      <c r="U33" s="68" t="e">
        <f t="shared" si="8"/>
        <v>#VALUE!</v>
      </c>
      <c r="V33" s="95">
        <v>3</v>
      </c>
      <c r="W33" s="153" t="e">
        <f t="shared" si="1"/>
        <v>#VALUE!</v>
      </c>
      <c r="Y33" s="107">
        <f t="shared" si="9"/>
        <v>0</v>
      </c>
    </row>
    <row r="34" spans="1:25" ht="34.5" customHeight="1" x14ac:dyDescent="0.3">
      <c r="A34" s="322" t="str">
        <f>CDT!B34</f>
        <v>Test de Diagnostic Rapide  : (TDR)</v>
      </c>
      <c r="B34" s="247"/>
      <c r="C34" s="248"/>
      <c r="D34" s="302" t="str">
        <f t="shared" si="10"/>
        <v/>
      </c>
      <c r="E34" s="247"/>
      <c r="F34" s="248"/>
      <c r="G34" s="247"/>
      <c r="H34" s="247"/>
      <c r="I34" s="247"/>
      <c r="J34" s="247"/>
      <c r="K34" s="248"/>
      <c r="L34" s="431" t="str">
        <f t="shared" si="3"/>
        <v>0</v>
      </c>
      <c r="M34" s="428" t="str">
        <f t="shared" si="4"/>
        <v>0</v>
      </c>
      <c r="N34" s="250" t="str">
        <f t="shared" si="5"/>
        <v>0</v>
      </c>
      <c r="O34" s="251"/>
      <c r="P34" s="247"/>
      <c r="R34" s="312">
        <f t="shared" si="6"/>
        <v>0</v>
      </c>
      <c r="S34" s="152">
        <f t="shared" si="7"/>
        <v>90</v>
      </c>
      <c r="T34" s="68" t="e">
        <f t="shared" si="0"/>
        <v>#VALUE!</v>
      </c>
      <c r="U34" s="68" t="e">
        <f t="shared" si="8"/>
        <v>#VALUE!</v>
      </c>
      <c r="V34" s="95">
        <v>1</v>
      </c>
      <c r="W34" s="153" t="e">
        <f>IF(U34=0,"",$X$25)</f>
        <v>#VALUE!</v>
      </c>
      <c r="Y34" s="107">
        <f t="shared" si="9"/>
        <v>0</v>
      </c>
    </row>
    <row r="35" spans="1:25" ht="34.5" customHeight="1" x14ac:dyDescent="0.3">
      <c r="A35" s="322" t="str">
        <f>CDT!B35</f>
        <v>Moustiquaire à Imprégnation Durable: (MID)</v>
      </c>
      <c r="B35" s="247"/>
      <c r="C35" s="248"/>
      <c r="D35" s="302" t="str">
        <f t="shared" si="10"/>
        <v/>
      </c>
      <c r="E35" s="247"/>
      <c r="F35" s="248"/>
      <c r="G35" s="247"/>
      <c r="H35" s="247"/>
      <c r="I35" s="247"/>
      <c r="J35" s="247"/>
      <c r="K35" s="248"/>
      <c r="L35" s="431" t="str">
        <f t="shared" si="3"/>
        <v>0</v>
      </c>
      <c r="M35" s="428" t="str">
        <f t="shared" si="4"/>
        <v>0</v>
      </c>
      <c r="N35" s="250" t="str">
        <f t="shared" si="5"/>
        <v>0</v>
      </c>
      <c r="O35" s="251"/>
      <c r="P35" s="247"/>
      <c r="R35" s="312">
        <f t="shared" si="6"/>
        <v>0</v>
      </c>
      <c r="S35" s="152">
        <f t="shared" si="7"/>
        <v>90</v>
      </c>
      <c r="T35" s="68" t="e">
        <f t="shared" si="0"/>
        <v>#VALUE!</v>
      </c>
      <c r="U35" s="68" t="e">
        <f t="shared" si="8"/>
        <v>#VALUE!</v>
      </c>
      <c r="V35" s="95">
        <v>1</v>
      </c>
      <c r="W35" s="153" t="e">
        <f t="shared" si="1"/>
        <v>#VALUE!</v>
      </c>
      <c r="Y35" s="107">
        <f t="shared" si="9"/>
        <v>0</v>
      </c>
    </row>
    <row r="36" spans="1:25" ht="34.5" customHeight="1" x14ac:dyDescent="0.3">
      <c r="A36" s="322" t="str">
        <f>CDT!B36</f>
        <v>Dihydroartéminisine Pipéraquine– Plaq / 3 comp 
( DHA-PPQ)  20/160 mg</v>
      </c>
      <c r="B36" s="247"/>
      <c r="C36" s="248"/>
      <c r="D36" s="302" t="str">
        <f t="shared" si="10"/>
        <v/>
      </c>
      <c r="E36" s="249"/>
      <c r="F36" s="247"/>
      <c r="G36" s="247"/>
      <c r="H36" s="247"/>
      <c r="I36" s="247"/>
      <c r="J36" s="247"/>
      <c r="K36" s="248"/>
      <c r="L36" s="431" t="str">
        <f t="shared" si="3"/>
        <v>0</v>
      </c>
      <c r="M36" s="428" t="str">
        <f t="shared" si="4"/>
        <v>0</v>
      </c>
      <c r="N36" s="250" t="str">
        <f t="shared" si="5"/>
        <v>0</v>
      </c>
      <c r="O36" s="251"/>
      <c r="P36" s="247"/>
      <c r="R36" s="312">
        <f t="shared" si="6"/>
        <v>0</v>
      </c>
      <c r="S36" s="152">
        <f t="shared" si="7"/>
        <v>90</v>
      </c>
      <c r="T36" s="68" t="e">
        <f t="shared" si="0"/>
        <v>#VALUE!</v>
      </c>
      <c r="U36" s="68" t="e">
        <f t="shared" si="8"/>
        <v>#VALUE!</v>
      </c>
      <c r="V36" s="95">
        <v>3</v>
      </c>
      <c r="W36" s="153" t="e">
        <f t="shared" si="1"/>
        <v>#VALUE!</v>
      </c>
      <c r="Y36" s="107">
        <f t="shared" si="9"/>
        <v>0</v>
      </c>
    </row>
    <row r="37" spans="1:25" ht="34.5" customHeight="1" x14ac:dyDescent="0.3">
      <c r="A37" s="322" t="str">
        <f>CDT!B37</f>
        <v>Dihydroartéminisine Pipéraquine– Plaq / 3 comp 
( DHA-PPQ)  40/320 mg</v>
      </c>
      <c r="B37" s="247"/>
      <c r="C37" s="248"/>
      <c r="D37" s="302" t="str">
        <f t="shared" si="10"/>
        <v/>
      </c>
      <c r="E37" s="249"/>
      <c r="F37" s="247"/>
      <c r="G37" s="247"/>
      <c r="H37" s="247"/>
      <c r="I37" s="247"/>
      <c r="J37" s="247"/>
      <c r="K37" s="248"/>
      <c r="L37" s="431" t="str">
        <f t="shared" si="3"/>
        <v>0</v>
      </c>
      <c r="M37" s="428" t="str">
        <f t="shared" si="4"/>
        <v>0</v>
      </c>
      <c r="N37" s="250" t="str">
        <f t="shared" si="5"/>
        <v>0</v>
      </c>
      <c r="O37" s="251"/>
      <c r="P37" s="247"/>
      <c r="R37" s="312">
        <f t="shared" si="6"/>
        <v>0</v>
      </c>
      <c r="S37" s="152">
        <f t="shared" si="7"/>
        <v>90</v>
      </c>
      <c r="T37" s="68" t="e">
        <f t="shared" si="0"/>
        <v>#VALUE!</v>
      </c>
      <c r="U37" s="68" t="e">
        <f t="shared" si="8"/>
        <v>#VALUE!</v>
      </c>
      <c r="V37" s="95">
        <v>3</v>
      </c>
      <c r="W37" s="153" t="e">
        <f t="shared" si="1"/>
        <v>#VALUE!</v>
      </c>
      <c r="Y37" s="107">
        <f t="shared" si="9"/>
        <v>0</v>
      </c>
    </row>
    <row r="38" spans="1:25" ht="34.5" customHeight="1" x14ac:dyDescent="0.3">
      <c r="A38" s="322" t="str">
        <f>CDT!B38</f>
        <v>Dihydroartéminisine Pipéraquine– Plaq / 6 comp 
( DHA-PPQ)  40/320 mg</v>
      </c>
      <c r="B38" s="247"/>
      <c r="C38" s="248"/>
      <c r="D38" s="302" t="str">
        <f t="shared" si="10"/>
        <v/>
      </c>
      <c r="E38" s="249"/>
      <c r="F38" s="247"/>
      <c r="G38" s="247"/>
      <c r="H38" s="247"/>
      <c r="I38" s="247"/>
      <c r="J38" s="247"/>
      <c r="K38" s="248"/>
      <c r="L38" s="431" t="str">
        <f t="shared" si="3"/>
        <v>0</v>
      </c>
      <c r="M38" s="428" t="str">
        <f t="shared" si="4"/>
        <v>0</v>
      </c>
      <c r="N38" s="250" t="str">
        <f t="shared" si="5"/>
        <v>0</v>
      </c>
      <c r="O38" s="251"/>
      <c r="P38" s="247"/>
      <c r="R38" s="312">
        <f t="shared" si="6"/>
        <v>0</v>
      </c>
      <c r="S38" s="152">
        <f t="shared" si="7"/>
        <v>90</v>
      </c>
      <c r="T38" s="68" t="e">
        <f t="shared" si="0"/>
        <v>#VALUE!</v>
      </c>
      <c r="U38" s="68" t="e">
        <f t="shared" si="8"/>
        <v>#VALUE!</v>
      </c>
      <c r="V38" s="95">
        <v>3</v>
      </c>
      <c r="W38" s="153" t="e">
        <f t="shared" si="1"/>
        <v>#VALUE!</v>
      </c>
      <c r="Y38" s="107">
        <f t="shared" si="9"/>
        <v>0</v>
      </c>
    </row>
    <row r="39" spans="1:25" ht="34.5" customHeight="1" x14ac:dyDescent="0.3">
      <c r="A39" s="322" t="str">
        <f>CDT!B39</f>
        <v>Dihydroartemisinine/pipéraquine – Plaq / 9 comp 
( DHA-PPQ) 40/320 mg</v>
      </c>
      <c r="B39" s="247"/>
      <c r="C39" s="248"/>
      <c r="D39" s="302" t="str">
        <f t="shared" si="10"/>
        <v/>
      </c>
      <c r="E39" s="249"/>
      <c r="F39" s="247"/>
      <c r="G39" s="247"/>
      <c r="H39" s="247"/>
      <c r="I39" s="247"/>
      <c r="J39" s="247"/>
      <c r="K39" s="248"/>
      <c r="L39" s="431" t="str">
        <f t="shared" si="3"/>
        <v>0</v>
      </c>
      <c r="M39" s="428" t="str">
        <f t="shared" si="4"/>
        <v>0</v>
      </c>
      <c r="N39" s="250" t="str">
        <f t="shared" si="5"/>
        <v>0</v>
      </c>
      <c r="O39" s="251"/>
      <c r="P39" s="247"/>
      <c r="R39" s="312">
        <f t="shared" si="6"/>
        <v>0</v>
      </c>
      <c r="S39" s="152">
        <f t="shared" si="7"/>
        <v>90</v>
      </c>
      <c r="T39" s="68" t="e">
        <f t="shared" si="0"/>
        <v>#VALUE!</v>
      </c>
      <c r="U39" s="68" t="e">
        <f t="shared" si="8"/>
        <v>#VALUE!</v>
      </c>
      <c r="V39" s="95">
        <v>3</v>
      </c>
      <c r="W39" s="153" t="e">
        <f t="shared" si="1"/>
        <v>#VALUE!</v>
      </c>
      <c r="Y39" s="107">
        <f t="shared" si="9"/>
        <v>0</v>
      </c>
    </row>
    <row r="40" spans="1:25" ht="34.5" customHeight="1" x14ac:dyDescent="0.3">
      <c r="A40" s="322" t="str">
        <f>CDT!B40</f>
        <v>Artésunate Amodiaquine: (ASAQ) : 3 cp (25/67,5 mg)</v>
      </c>
      <c r="B40" s="247"/>
      <c r="C40" s="248"/>
      <c r="D40" s="302" t="str">
        <f t="shared" si="10"/>
        <v/>
      </c>
      <c r="E40" s="249"/>
      <c r="F40" s="247"/>
      <c r="G40" s="247"/>
      <c r="H40" s="247"/>
      <c r="I40" s="247"/>
      <c r="J40" s="247"/>
      <c r="K40" s="248"/>
      <c r="L40" s="431" t="str">
        <f t="shared" si="3"/>
        <v>0</v>
      </c>
      <c r="M40" s="428" t="str">
        <f t="shared" si="4"/>
        <v>0</v>
      </c>
      <c r="N40" s="250" t="str">
        <f t="shared" si="5"/>
        <v>0</v>
      </c>
      <c r="O40" s="251"/>
      <c r="P40" s="247"/>
      <c r="R40" s="312">
        <f t="shared" si="6"/>
        <v>0</v>
      </c>
      <c r="S40" s="152">
        <f t="shared" si="7"/>
        <v>90</v>
      </c>
      <c r="T40" s="68" t="e">
        <f t="shared" si="0"/>
        <v>#VALUE!</v>
      </c>
      <c r="U40" s="68" t="e">
        <f t="shared" si="8"/>
        <v>#VALUE!</v>
      </c>
      <c r="V40" s="95">
        <v>1</v>
      </c>
      <c r="W40" s="153" t="e">
        <f t="shared" si="1"/>
        <v>#VALUE!</v>
      </c>
      <c r="Y40" s="107">
        <f t="shared" si="9"/>
        <v>0</v>
      </c>
    </row>
    <row r="41" spans="1:25" ht="34.5" customHeight="1" x14ac:dyDescent="0.3">
      <c r="A41" s="322" t="str">
        <f>CDT!B41</f>
        <v>Artésunate Amodiaquine: (ASAQ) 3 cp (50/135 mg)</v>
      </c>
      <c r="B41" s="247"/>
      <c r="C41" s="248"/>
      <c r="D41" s="302" t="str">
        <f t="shared" si="10"/>
        <v/>
      </c>
      <c r="E41" s="249"/>
      <c r="F41" s="247"/>
      <c r="G41" s="247"/>
      <c r="H41" s="247"/>
      <c r="I41" s="247"/>
      <c r="J41" s="247"/>
      <c r="K41" s="248"/>
      <c r="L41" s="431" t="str">
        <f t="shared" si="3"/>
        <v>0</v>
      </c>
      <c r="M41" s="428" t="str">
        <f t="shared" si="4"/>
        <v>0</v>
      </c>
      <c r="N41" s="250" t="str">
        <f t="shared" si="5"/>
        <v>0</v>
      </c>
      <c r="O41" s="251"/>
      <c r="P41" s="247"/>
      <c r="R41" s="312">
        <f t="shared" si="6"/>
        <v>0</v>
      </c>
      <c r="S41" s="152">
        <f t="shared" si="7"/>
        <v>90</v>
      </c>
      <c r="T41" s="68" t="e">
        <f t="shared" si="0"/>
        <v>#VALUE!</v>
      </c>
      <c r="U41" s="68" t="e">
        <f t="shared" si="8"/>
        <v>#VALUE!</v>
      </c>
      <c r="V41" s="95">
        <v>1</v>
      </c>
      <c r="W41" s="153" t="e">
        <f t="shared" si="1"/>
        <v>#VALUE!</v>
      </c>
      <c r="Y41" s="107">
        <f t="shared" si="9"/>
        <v>0</v>
      </c>
    </row>
    <row r="42" spans="1:25" ht="34.5" customHeight="1" x14ac:dyDescent="0.3">
      <c r="A42" s="322" t="str">
        <f>CDT!B42</f>
        <v>Artésunate Amodiaquine: (ASAQ) 3 cp (100/270 mg)</v>
      </c>
      <c r="B42" s="247"/>
      <c r="C42" s="248"/>
      <c r="D42" s="302" t="str">
        <f t="shared" si="10"/>
        <v/>
      </c>
      <c r="E42" s="249"/>
      <c r="F42" s="247"/>
      <c r="G42" s="247"/>
      <c r="H42" s="247"/>
      <c r="I42" s="247"/>
      <c r="J42" s="247"/>
      <c r="K42" s="248"/>
      <c r="L42" s="431" t="str">
        <f t="shared" si="3"/>
        <v>0</v>
      </c>
      <c r="M42" s="428" t="str">
        <f t="shared" si="4"/>
        <v>0</v>
      </c>
      <c r="N42" s="250" t="str">
        <f t="shared" si="5"/>
        <v>0</v>
      </c>
      <c r="O42" s="251"/>
      <c r="P42" s="247"/>
      <c r="R42" s="312">
        <f t="shared" si="6"/>
        <v>0</v>
      </c>
      <c r="S42" s="152">
        <f t="shared" si="7"/>
        <v>90</v>
      </c>
      <c r="T42" s="68" t="e">
        <f t="shared" si="0"/>
        <v>#VALUE!</v>
      </c>
      <c r="U42" s="68" t="e">
        <f t="shared" si="8"/>
        <v>#VALUE!</v>
      </c>
      <c r="V42" s="95">
        <v>1</v>
      </c>
      <c r="W42" s="153" t="e">
        <f t="shared" si="1"/>
        <v>#VALUE!</v>
      </c>
      <c r="Y42" s="107">
        <f t="shared" si="9"/>
        <v>0</v>
      </c>
    </row>
    <row r="43" spans="1:25" ht="34.5" customHeight="1" x14ac:dyDescent="0.3">
      <c r="A43" s="322" t="str">
        <f>CDT!B43</f>
        <v>Artésunate Amodiaquine: (ASAQ) 6 cp (100/270 mg)</v>
      </c>
      <c r="B43" s="247"/>
      <c r="C43" s="248"/>
      <c r="D43" s="302" t="str">
        <f t="shared" si="10"/>
        <v/>
      </c>
      <c r="E43" s="249"/>
      <c r="F43" s="247"/>
      <c r="G43" s="247"/>
      <c r="H43" s="247"/>
      <c r="I43" s="247"/>
      <c r="J43" s="247"/>
      <c r="K43" s="248"/>
      <c r="L43" s="431" t="str">
        <f t="shared" si="3"/>
        <v>0</v>
      </c>
      <c r="M43" s="428" t="str">
        <f t="shared" si="4"/>
        <v>0</v>
      </c>
      <c r="N43" s="250" t="str">
        <f t="shared" si="5"/>
        <v>0</v>
      </c>
      <c r="O43" s="251"/>
      <c r="P43" s="247"/>
      <c r="R43" s="312">
        <f t="shared" si="6"/>
        <v>0</v>
      </c>
      <c r="S43" s="152">
        <f t="shared" si="7"/>
        <v>90</v>
      </c>
      <c r="T43" s="68" t="e">
        <f t="shared" si="0"/>
        <v>#VALUE!</v>
      </c>
      <c r="U43" s="68" t="e">
        <f t="shared" si="8"/>
        <v>#VALUE!</v>
      </c>
      <c r="V43" s="95">
        <v>1</v>
      </c>
      <c r="W43" s="153" t="e">
        <f t="shared" si="1"/>
        <v>#VALUE!</v>
      </c>
      <c r="Y43" s="107">
        <f t="shared" si="9"/>
        <v>0</v>
      </c>
    </row>
    <row r="44" spans="1:25" ht="34.5" customHeight="1" x14ac:dyDescent="0.3">
      <c r="A44" s="322" t="str">
        <f>CDT!B44</f>
        <v>Artésunate - Méfloquine (AS-MF)</v>
      </c>
      <c r="B44" s="247"/>
      <c r="C44" s="248"/>
      <c r="D44" s="302" t="str">
        <f t="shared" si="10"/>
        <v/>
      </c>
      <c r="E44" s="249"/>
      <c r="F44" s="247"/>
      <c r="G44" s="247"/>
      <c r="H44" s="247"/>
      <c r="I44" s="247"/>
      <c r="J44" s="247"/>
      <c r="K44" s="248"/>
      <c r="L44" s="431" t="str">
        <f t="shared" si="3"/>
        <v>0</v>
      </c>
      <c r="M44" s="428" t="str">
        <f t="shared" si="4"/>
        <v>0</v>
      </c>
      <c r="N44" s="250" t="str">
        <f t="shared" si="5"/>
        <v>0</v>
      </c>
      <c r="O44" s="251"/>
      <c r="P44" s="247"/>
      <c r="R44" s="312">
        <f t="shared" si="6"/>
        <v>0</v>
      </c>
      <c r="S44" s="152">
        <f t="shared" si="7"/>
        <v>90</v>
      </c>
      <c r="T44" s="68" t="e">
        <f t="shared" si="0"/>
        <v>#VALUE!</v>
      </c>
      <c r="U44" s="68" t="e">
        <f t="shared" si="8"/>
        <v>#VALUE!</v>
      </c>
      <c r="V44" s="95">
        <v>1</v>
      </c>
      <c r="W44" s="153" t="e">
        <f t="shared" si="1"/>
        <v>#VALUE!</v>
      </c>
      <c r="Y44" s="107">
        <f t="shared" si="9"/>
        <v>0</v>
      </c>
    </row>
    <row r="45" spans="1:25" ht="34.5" customHeight="1" x14ac:dyDescent="0.3">
      <c r="A45" s="322" t="str">
        <f>CDT!B45</f>
        <v>Quinine comprimé 300mg</v>
      </c>
      <c r="B45" s="247"/>
      <c r="C45" s="248"/>
      <c r="D45" s="302" t="str">
        <f t="shared" si="10"/>
        <v/>
      </c>
      <c r="E45" s="249"/>
      <c r="F45" s="247"/>
      <c r="G45" s="247"/>
      <c r="H45" s="247"/>
      <c r="I45" s="247"/>
      <c r="J45" s="247"/>
      <c r="K45" s="248"/>
      <c r="L45" s="431" t="str">
        <f t="shared" si="3"/>
        <v>0</v>
      </c>
      <c r="M45" s="428" t="str">
        <f t="shared" si="4"/>
        <v>0</v>
      </c>
      <c r="N45" s="250" t="str">
        <f t="shared" si="5"/>
        <v>0</v>
      </c>
      <c r="O45" s="251"/>
      <c r="P45" s="247"/>
      <c r="R45" s="312">
        <f t="shared" si="6"/>
        <v>0</v>
      </c>
      <c r="S45" s="152">
        <f t="shared" si="7"/>
        <v>90</v>
      </c>
      <c r="T45" s="68" t="e">
        <f t="shared" si="0"/>
        <v>#VALUE!</v>
      </c>
      <c r="U45" s="68" t="e">
        <f t="shared" si="8"/>
        <v>#VALUE!</v>
      </c>
      <c r="V45" s="95">
        <v>1</v>
      </c>
      <c r="W45" s="153" t="e">
        <f t="shared" si="1"/>
        <v>#VALUE!</v>
      </c>
      <c r="Y45" s="107">
        <f t="shared" si="9"/>
        <v>0</v>
      </c>
    </row>
    <row r="46" spans="1:25" ht="34.5" customHeight="1" x14ac:dyDescent="0.3">
      <c r="A46" s="322" t="str">
        <f>CDT!B46</f>
        <v>Quinine injectable 300 mg</v>
      </c>
      <c r="B46" s="247"/>
      <c r="C46" s="248"/>
      <c r="D46" s="302" t="str">
        <f t="shared" si="10"/>
        <v/>
      </c>
      <c r="E46" s="249"/>
      <c r="F46" s="247"/>
      <c r="G46" s="247"/>
      <c r="H46" s="247"/>
      <c r="I46" s="247"/>
      <c r="J46" s="247"/>
      <c r="K46" s="248"/>
      <c r="L46" s="431" t="str">
        <f t="shared" si="3"/>
        <v>0</v>
      </c>
      <c r="M46" s="428" t="str">
        <f t="shared" si="4"/>
        <v>0</v>
      </c>
      <c r="N46" s="250" t="str">
        <f t="shared" si="5"/>
        <v>0</v>
      </c>
      <c r="O46" s="251"/>
      <c r="P46" s="247"/>
      <c r="R46" s="312">
        <f t="shared" si="6"/>
        <v>0</v>
      </c>
      <c r="S46" s="152">
        <f t="shared" si="7"/>
        <v>90</v>
      </c>
      <c r="T46" s="68" t="e">
        <f t="shared" si="0"/>
        <v>#VALUE!</v>
      </c>
      <c r="U46" s="68" t="e">
        <f t="shared" si="8"/>
        <v>#VALUE!</v>
      </c>
      <c r="V46" s="95">
        <v>1</v>
      </c>
      <c r="W46" s="153" t="e">
        <f t="shared" si="1"/>
        <v>#VALUE!</v>
      </c>
      <c r="Y46" s="107">
        <f t="shared" si="9"/>
        <v>0</v>
      </c>
    </row>
    <row r="47" spans="1:25" ht="34.5" customHeight="1" x14ac:dyDescent="0.3">
      <c r="A47" s="322" t="str">
        <f>CDT!B47</f>
        <v>Quinine injectable 600 mg</v>
      </c>
      <c r="B47" s="247"/>
      <c r="C47" s="248"/>
      <c r="D47" s="302" t="str">
        <f t="shared" si="10"/>
        <v/>
      </c>
      <c r="E47" s="249"/>
      <c r="F47" s="247"/>
      <c r="G47" s="247"/>
      <c r="H47" s="247"/>
      <c r="I47" s="247"/>
      <c r="J47" s="247"/>
      <c r="K47" s="248"/>
      <c r="L47" s="431" t="str">
        <f t="shared" si="3"/>
        <v>0</v>
      </c>
      <c r="M47" s="428" t="str">
        <f t="shared" si="4"/>
        <v>0</v>
      </c>
      <c r="N47" s="250" t="str">
        <f t="shared" si="5"/>
        <v>0</v>
      </c>
      <c r="O47" s="251"/>
      <c r="P47" s="247"/>
      <c r="R47" s="312">
        <f t="shared" si="6"/>
        <v>0</v>
      </c>
      <c r="S47" s="152">
        <f t="shared" si="7"/>
        <v>90</v>
      </c>
      <c r="T47" s="68" t="e">
        <f t="shared" si="0"/>
        <v>#VALUE!</v>
      </c>
      <c r="U47" s="68" t="e">
        <f t="shared" si="8"/>
        <v>#VALUE!</v>
      </c>
      <c r="V47" s="95">
        <v>1</v>
      </c>
      <c r="W47" s="153" t="e">
        <f t="shared" si="1"/>
        <v>#VALUE!</v>
      </c>
      <c r="Y47" s="107">
        <f t="shared" si="9"/>
        <v>0</v>
      </c>
    </row>
    <row r="48" spans="1:25" ht="34.5" customHeight="1" thickBot="1" x14ac:dyDescent="0.35">
      <c r="A48" s="322" t="str">
        <f>CDT!B48</f>
        <v>Quinine injectable 600 mg</v>
      </c>
      <c r="B48" s="247"/>
      <c r="C48" s="248"/>
      <c r="D48" s="303" t="str">
        <f t="shared" si="10"/>
        <v/>
      </c>
      <c r="E48" s="249"/>
      <c r="F48" s="247"/>
      <c r="G48" s="247"/>
      <c r="H48" s="247"/>
      <c r="I48" s="247"/>
      <c r="J48" s="247"/>
      <c r="K48" s="248"/>
      <c r="L48" s="431" t="str">
        <f t="shared" si="3"/>
        <v>0</v>
      </c>
      <c r="M48" s="428" t="str">
        <f t="shared" si="4"/>
        <v>0</v>
      </c>
      <c r="N48" s="250" t="str">
        <f t="shared" si="5"/>
        <v>0</v>
      </c>
      <c r="O48" s="251"/>
      <c r="P48" s="247"/>
      <c r="R48" s="312">
        <f t="shared" si="6"/>
        <v>0</v>
      </c>
      <c r="S48" s="152">
        <f t="shared" si="7"/>
        <v>90</v>
      </c>
      <c r="T48" s="68" t="e">
        <f>D48-(E48+G48+I48+H48)</f>
        <v>#VALUE!</v>
      </c>
      <c r="U48" s="68" t="e">
        <f t="shared" si="8"/>
        <v>#VALUE!</v>
      </c>
      <c r="V48" s="95">
        <v>1</v>
      </c>
      <c r="W48" s="153" t="e">
        <f t="shared" si="1"/>
        <v>#VALUE!</v>
      </c>
      <c r="Y48" s="107">
        <f t="shared" si="9"/>
        <v>0</v>
      </c>
    </row>
    <row r="49" spans="1:23" ht="34.5" customHeight="1" thickBot="1" x14ac:dyDescent="0.35">
      <c r="A49" s="322" t="str">
        <f>CDT!B49</f>
        <v>Artéméther injectable 100 mg</v>
      </c>
      <c r="B49" s="247"/>
      <c r="C49" s="248"/>
      <c r="D49" s="303" t="str">
        <f t="shared" si="10"/>
        <v/>
      </c>
      <c r="E49" s="249"/>
      <c r="F49" s="247"/>
      <c r="G49" s="247"/>
      <c r="H49" s="247"/>
      <c r="I49" s="247"/>
      <c r="J49" s="247"/>
      <c r="K49" s="248"/>
      <c r="L49" s="431" t="str">
        <f t="shared" si="3"/>
        <v>0</v>
      </c>
      <c r="M49" s="428" t="str">
        <f t="shared" si="4"/>
        <v>0</v>
      </c>
      <c r="N49" s="250" t="str">
        <f t="shared" si="5"/>
        <v>0</v>
      </c>
      <c r="O49" s="251"/>
      <c r="P49" s="247"/>
      <c r="R49" s="312">
        <f t="shared" si="6"/>
        <v>0</v>
      </c>
      <c r="S49" s="152">
        <f t="shared" si="7"/>
        <v>90</v>
      </c>
      <c r="T49" s="68" t="e">
        <f>D49-(E49+G49+I49+H49)</f>
        <v>#VALUE!</v>
      </c>
      <c r="U49" s="68" t="e">
        <f t="shared" si="8"/>
        <v>#VALUE!</v>
      </c>
      <c r="V49" s="95">
        <v>1</v>
      </c>
      <c r="W49" s="153" t="e">
        <f t="shared" si="1"/>
        <v>#VALUE!</v>
      </c>
    </row>
    <row r="50" spans="1:23" ht="34.5" hidden="1" customHeight="1" x14ac:dyDescent="0.3">
      <c r="A50" s="17"/>
      <c r="B50" s="79"/>
      <c r="C50" s="79"/>
      <c r="D50" s="53"/>
      <c r="E50" s="79"/>
      <c r="F50" s="79"/>
      <c r="G50" s="79"/>
      <c r="H50" s="79"/>
      <c r="I50" s="79"/>
      <c r="J50" s="79"/>
      <c r="K50" s="79"/>
      <c r="L50" s="54"/>
      <c r="M50" s="58" t="str">
        <f t="shared" ref="M50" si="11">IF(B50&lt;&gt;"",((E50/S50)*30),"")</f>
        <v/>
      </c>
      <c r="N50" s="55"/>
      <c r="O50" s="80"/>
      <c r="P50" s="79"/>
      <c r="S50" s="152"/>
      <c r="T50" s="68"/>
      <c r="U50" s="68"/>
      <c r="V50" s="95"/>
      <c r="W50" s="153" t="str">
        <f t="shared" si="1"/>
        <v/>
      </c>
    </row>
    <row r="51" spans="1:23" s="235" customFormat="1" ht="16.5" customHeight="1" x14ac:dyDescent="0.35">
      <c r="A51" s="531" t="s">
        <v>290</v>
      </c>
      <c r="B51" s="531"/>
      <c r="C51" s="531"/>
      <c r="D51" s="531"/>
      <c r="E51" s="531"/>
      <c r="F51" s="531"/>
      <c r="H51" s="233"/>
      <c r="I51" s="233" t="s">
        <v>300</v>
      </c>
      <c r="J51" s="234"/>
      <c r="K51" s="232"/>
      <c r="L51" s="232"/>
      <c r="M51" s="232"/>
      <c r="N51" s="232"/>
      <c r="O51" s="232"/>
      <c r="Q51" s="236"/>
      <c r="R51" s="311"/>
      <c r="S51" s="237"/>
      <c r="T51" s="238"/>
      <c r="U51" s="238"/>
      <c r="V51" s="239"/>
      <c r="W51" s="240"/>
    </row>
    <row r="52" spans="1:23" ht="29.25" customHeight="1" x14ac:dyDescent="0.3">
      <c r="A52" s="18"/>
      <c r="B52" s="18"/>
      <c r="C52" s="18"/>
      <c r="D52" s="18"/>
      <c r="E52" s="18"/>
      <c r="F52" s="18"/>
      <c r="G52" s="18"/>
      <c r="H52" s="18"/>
      <c r="I52" s="18"/>
      <c r="J52" s="18"/>
      <c r="K52" s="18"/>
      <c r="L52" s="18"/>
      <c r="M52" s="18"/>
      <c r="N52" s="18"/>
      <c r="O52" s="18"/>
      <c r="S52" s="154"/>
      <c r="T52" s="69"/>
      <c r="U52" s="69"/>
      <c r="V52" s="70"/>
      <c r="W52" s="155"/>
    </row>
    <row r="53" spans="1:23" ht="15.6" x14ac:dyDescent="0.3">
      <c r="B53" s="18"/>
      <c r="C53" s="18"/>
      <c r="D53" s="18"/>
      <c r="E53" s="18"/>
      <c r="F53" s="18"/>
      <c r="I53" s="18"/>
      <c r="J53" s="18"/>
      <c r="K53" s="18"/>
      <c r="L53" s="18"/>
      <c r="M53" s="18"/>
      <c r="N53" s="18"/>
      <c r="O53" s="18"/>
      <c r="S53" s="154"/>
      <c r="T53" s="69"/>
      <c r="U53" s="69"/>
      <c r="V53" s="70"/>
      <c r="W53" s="155"/>
    </row>
    <row r="54" spans="1:23" s="235" customFormat="1" ht="18.600000000000001" thickBot="1" x14ac:dyDescent="0.4">
      <c r="A54" s="233" t="s">
        <v>289</v>
      </c>
      <c r="H54" s="233"/>
      <c r="I54" s="233" t="s">
        <v>301</v>
      </c>
      <c r="O54" s="232"/>
      <c r="Q54" s="236"/>
      <c r="R54" s="311"/>
      <c r="S54" s="243"/>
      <c r="T54" s="244"/>
      <c r="U54" s="244"/>
      <c r="V54" s="245"/>
      <c r="W54" s="246"/>
    </row>
  </sheetData>
  <mergeCells count="21">
    <mergeCell ref="A24:A25"/>
    <mergeCell ref="A51:F51"/>
    <mergeCell ref="A19:C19"/>
    <mergeCell ref="D19:N19"/>
    <mergeCell ref="S19:W19"/>
    <mergeCell ref="A21:C21"/>
    <mergeCell ref="D21:F21"/>
    <mergeCell ref="G21:K22"/>
    <mergeCell ref="L21:P21"/>
    <mergeCell ref="L17:P17"/>
    <mergeCell ref="A1:B1"/>
    <mergeCell ref="A3:B3"/>
    <mergeCell ref="A4:B4"/>
    <mergeCell ref="A11:O11"/>
    <mergeCell ref="B13:C13"/>
    <mergeCell ref="E13:J13"/>
    <mergeCell ref="B15:C15"/>
    <mergeCell ref="D15:F15"/>
    <mergeCell ref="G15:I15"/>
    <mergeCell ref="B17:E17"/>
    <mergeCell ref="G17:K17"/>
  </mergeCells>
  <conditionalFormatting sqref="U26">
    <cfRule type="cellIs" dxfId="1359" priority="39" operator="greaterThan">
      <formula>0</formula>
    </cfRule>
    <cfRule type="cellIs" dxfId="1358" priority="40" operator="greaterThan">
      <formula>0</formula>
    </cfRule>
    <cfRule type="cellIs" dxfId="1357" priority="41" operator="lessThan">
      <formula>0</formula>
    </cfRule>
    <cfRule type="cellIs" dxfId="1356" priority="42" operator="notEqual">
      <formula>0</formula>
    </cfRule>
  </conditionalFormatting>
  <conditionalFormatting sqref="U27:U29">
    <cfRule type="cellIs" dxfId="1355" priority="35" operator="greaterThan">
      <formula>0</formula>
    </cfRule>
    <cfRule type="cellIs" dxfId="1354" priority="36" operator="greaterThan">
      <formula>0</formula>
    </cfRule>
    <cfRule type="cellIs" dxfId="1353" priority="37" operator="lessThan">
      <formula>0</formula>
    </cfRule>
    <cfRule type="cellIs" dxfId="1352" priority="38" operator="notEqual">
      <formula>0</formula>
    </cfRule>
  </conditionalFormatting>
  <conditionalFormatting sqref="U30:U31 U33:U47">
    <cfRule type="cellIs" dxfId="1351" priority="31" operator="greaterThan">
      <formula>0</formula>
    </cfRule>
    <cfRule type="cellIs" dxfId="1350" priority="32" operator="greaterThan">
      <formula>0</formula>
    </cfRule>
    <cfRule type="cellIs" dxfId="1349" priority="33" operator="lessThan">
      <formula>0</formula>
    </cfRule>
    <cfRule type="cellIs" dxfId="1348" priority="34" operator="notEqual">
      <formula>0</formula>
    </cfRule>
  </conditionalFormatting>
  <conditionalFormatting sqref="U48:U50">
    <cfRule type="cellIs" dxfId="1347" priority="27" operator="greaterThan">
      <formula>0</formula>
    </cfRule>
    <cfRule type="cellIs" dxfId="1346" priority="28" operator="greaterThan">
      <formula>0</formula>
    </cfRule>
    <cfRule type="cellIs" dxfId="1345" priority="29" operator="lessThan">
      <formula>0</formula>
    </cfRule>
    <cfRule type="cellIs" dxfId="1344" priority="30" operator="notEqual">
      <formula>0</formula>
    </cfRule>
  </conditionalFormatting>
  <conditionalFormatting sqref="K50">
    <cfRule type="expression" dxfId="1343" priority="25">
      <formula>K50&lt;T50</formula>
    </cfRule>
    <cfRule type="expression" dxfId="1342" priority="26">
      <formula>K50&gt;T50</formula>
    </cfRule>
  </conditionalFormatting>
  <conditionalFormatting sqref="J37:J47">
    <cfRule type="cellIs" dxfId="1341" priority="24" operator="greaterThan">
      <formula>90</formula>
    </cfRule>
  </conditionalFormatting>
  <conditionalFormatting sqref="J48:J50">
    <cfRule type="cellIs" dxfId="1340" priority="23" operator="greaterThan">
      <formula>90</formula>
    </cfRule>
  </conditionalFormatting>
  <conditionalFormatting sqref="K36:K47">
    <cfRule type="expression" dxfId="1339" priority="21">
      <formula>K36&lt;T36</formula>
    </cfRule>
    <cfRule type="expression" dxfId="1338" priority="22">
      <formula>K36&gt;T36</formula>
    </cfRule>
  </conditionalFormatting>
  <conditionalFormatting sqref="J27:J31 J33">
    <cfRule type="cellIs" dxfId="1337" priority="20" operator="greaterThan">
      <formula>90</formula>
    </cfRule>
  </conditionalFormatting>
  <conditionalFormatting sqref="J36">
    <cfRule type="cellIs" dxfId="1336" priority="19" operator="greaterThan">
      <formula>90</formula>
    </cfRule>
  </conditionalFormatting>
  <conditionalFormatting sqref="K48:K49">
    <cfRule type="expression" dxfId="1335" priority="17">
      <formula>K48&lt;T48</formula>
    </cfRule>
    <cfRule type="expression" dxfId="1334" priority="18">
      <formula>K48&gt;T48</formula>
    </cfRule>
  </conditionalFormatting>
  <conditionalFormatting sqref="K27:K31 K33">
    <cfRule type="expression" dxfId="1333" priority="15">
      <formula>K27&lt;T27</formula>
    </cfRule>
    <cfRule type="expression" dxfId="1332" priority="16">
      <formula>K27&gt;T27</formula>
    </cfRule>
  </conditionalFormatting>
  <conditionalFormatting sqref="J26">
    <cfRule type="cellIs" dxfId="1331" priority="14" operator="greaterThan">
      <formula>90</formula>
    </cfRule>
  </conditionalFormatting>
  <conditionalFormatting sqref="K26">
    <cfRule type="expression" dxfId="1330" priority="12">
      <formula>K26&lt;T26</formula>
    </cfRule>
    <cfRule type="expression" dxfId="1329" priority="13">
      <formula>K26&gt;T26</formula>
    </cfRule>
  </conditionalFormatting>
  <conditionalFormatting sqref="U32">
    <cfRule type="cellIs" dxfId="1328" priority="8" operator="greaterThan">
      <formula>0</formula>
    </cfRule>
    <cfRule type="cellIs" dxfId="1327" priority="9" operator="greaterThan">
      <formula>0</formula>
    </cfRule>
    <cfRule type="cellIs" dxfId="1326" priority="10" operator="lessThan">
      <formula>0</formula>
    </cfRule>
    <cfRule type="cellIs" dxfId="1325" priority="11" operator="notEqual">
      <formula>0</formula>
    </cfRule>
  </conditionalFormatting>
  <conditionalFormatting sqref="K34">
    <cfRule type="expression" dxfId="1324" priority="6">
      <formula>K34&lt;T34</formula>
    </cfRule>
    <cfRule type="expression" dxfId="1323" priority="7">
      <formula>K34&gt;T34</formula>
    </cfRule>
  </conditionalFormatting>
  <conditionalFormatting sqref="K35">
    <cfRule type="expression" dxfId="1322" priority="4">
      <formula>K35&lt;T35</formula>
    </cfRule>
    <cfRule type="expression" dxfId="1321" priority="5">
      <formula>K35&gt;T35</formula>
    </cfRule>
  </conditionalFormatting>
  <conditionalFormatting sqref="J32">
    <cfRule type="cellIs" dxfId="1320" priority="3" operator="greaterThan">
      <formula>90</formula>
    </cfRule>
  </conditionalFormatting>
  <conditionalFormatting sqref="K32">
    <cfRule type="expression" dxfId="1319" priority="1">
      <formula>K32&lt;T32</formula>
    </cfRule>
    <cfRule type="expression" dxfId="1318" priority="2">
      <formula>K32&gt;T32</formula>
    </cfRule>
  </conditionalFormatting>
  <dataValidations count="7">
    <dataValidation type="whole" allowBlank="1" showInputMessage="1" showErrorMessage="1" prompt="La quantité accordée par le point Focal ne peut être supérieure à la somme du CMMa et la quantité commandée pour le trimestre._x000a_Merci de revoir la quantité dans la colonne O." sqref="O26:O49">
      <formula1>0</formula1>
      <formula2>+M26+N26</formula2>
    </dataValidation>
    <dataValidation type="whole" allowBlank="1" showInputMessage="1" showErrorMessage="1" prompt="La valeur ne peut pas être supérieure à 89_x000a_Si tel est le cas déteminer la quantité à commander directement à la colonne O_x000a_merci" sqref="J26">
      <formula1>0</formula1>
      <formula2>89</formula2>
    </dataValidation>
    <dataValidation type="list" allowBlank="1" showInputMessage="1" showErrorMessage="1" sqref="D21:F21">
      <formula1>typerapport2</formula1>
    </dataValidation>
    <dataValidation type="whole" operator="lessThanOrEqual" allowBlank="1" showInputMessage="1" showErrorMessage="1" promptTitle="instruction" prompt="La valeur de la cellule ne peut pas être supérieure à la quantité Totale inscrite dans la colonne D._x000a_Merci de vérifier." sqref="E26:E50">
      <formula1>D26</formula1>
    </dataValidation>
    <dataValidation type="whole" allowBlank="1" showInputMessage="1" showErrorMessage="1" prompt="La valeur ne peut pas être supérieure à 89_x000a_Si tel est le cas déteminer la quantité à commander directement à la colonne M._x000a_merci" sqref="J27:J50">
      <formula1>0</formula1>
      <formula2>89</formula2>
    </dataValidation>
    <dataValidation errorStyle="information" allowBlank="1" showInputMessage="1" showErrorMessage="1" errorTitle="Instruction" error="Saisissez le Texte en MAJUSCULE_x000a_Exemple: CMS AGOE_x000a_Merci" promptTitle="Instruction" prompt="Saisissez le Texte en MAJUSCULE_x000a_Exemple: CMS AGOE_x000a_Merci" sqref="D19:N19"/>
    <dataValidation type="date" errorStyle="warning" allowBlank="1" showInputMessage="1" showErrorMessage="1" promptTitle="Instruction" prompt="SVP Saisissez la date sous le format:_x000a_00/00/0000. exemple 15/09/2016,_x000a_Merci_x000a_" sqref="L21:P21">
      <formula1>42370</formula1>
      <formula2>44926</formula2>
    </dataValidation>
  </dataValidations>
  <pageMargins left="0.21" right="0.23622047244094491" top="0.74803149606299213" bottom="0.74803149606299213" header="0.31496062992125984" footer="0.31496062992125984"/>
  <pageSetup paperSize="9" scale="40" orientation="portrait" r:id="rId1"/>
  <headerFooter alignWithMargins="0">
    <oddFooter>&amp;C&amp;"Arial,Gras"PNLS /IST, Avenue des Armées, -05 BP 424 Lomé –Togo ; Tel 22 20 94 39 Fax : 22 20 94 36    Site Web : www.pnls.tg</oddFooter>
  </headerFooter>
  <drawing r:id="rId2"/>
</worksheet>
</file>

<file path=xl/worksheets/sheet10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rgb="FFFF0000"/>
  </sheetPr>
  <dimension ref="A1:W56"/>
  <sheetViews>
    <sheetView showGridLines="0" view="pageBreakPreview" topLeftCell="A5" zoomScale="70" zoomScaleNormal="70" zoomScaleSheetLayoutView="70" zoomScalePageLayoutView="50" workbookViewId="0">
      <selection activeCell="D19" sqref="D19:N19"/>
    </sheetView>
  </sheetViews>
  <sheetFormatPr baseColWidth="10" defaultColWidth="7.33203125" defaultRowHeight="13.8" x14ac:dyDescent="0.3"/>
  <cols>
    <col min="1" max="1" width="51.5546875" style="3" customWidth="1"/>
    <col min="2" max="14" width="11.5546875" style="3" customWidth="1"/>
    <col min="15" max="15" width="11.6640625" style="39" customWidth="1"/>
    <col min="16" max="16" width="17.5546875" style="3" customWidth="1"/>
    <col min="17" max="17" width="2.109375" style="62" customWidth="1"/>
    <col min="18" max="18" width="4.88671875" style="77" customWidth="1"/>
    <col min="19" max="20" width="7.44140625" style="77" bestFit="1" customWidth="1"/>
    <col min="21" max="21" width="7.88671875" style="78" bestFit="1" customWidth="1"/>
    <col min="22" max="22" width="33.33203125" style="77" customWidth="1"/>
    <col min="23" max="16384" width="7.33203125" style="3"/>
  </cols>
  <sheetData>
    <row r="1" spans="1:23" ht="17.25" customHeight="1" x14ac:dyDescent="0.3">
      <c r="A1" s="549" t="s">
        <v>452</v>
      </c>
      <c r="B1" s="549"/>
      <c r="C1" s="2"/>
      <c r="D1" s="2"/>
      <c r="E1"/>
      <c r="F1"/>
      <c r="G1"/>
      <c r="H1"/>
      <c r="I1"/>
      <c r="J1"/>
      <c r="N1" s="4" t="s">
        <v>1</v>
      </c>
      <c r="O1" s="5"/>
      <c r="R1" s="306"/>
      <c r="S1" s="69"/>
      <c r="T1" s="69"/>
      <c r="U1" s="69"/>
      <c r="V1" s="70"/>
      <c r="W1" s="69"/>
    </row>
    <row r="2" spans="1:23" ht="13.5" customHeight="1" x14ac:dyDescent="0.3">
      <c r="A2" s="1" t="s">
        <v>453</v>
      </c>
      <c r="B2" s="1"/>
      <c r="C2" s="2"/>
      <c r="D2" s="2"/>
      <c r="E2"/>
      <c r="F2"/>
      <c r="G2"/>
      <c r="H2"/>
      <c r="I2"/>
      <c r="J2"/>
      <c r="M2" s="4"/>
      <c r="N2" s="4" t="s">
        <v>3</v>
      </c>
      <c r="O2" s="5"/>
      <c r="R2" s="306"/>
      <c r="S2" s="69"/>
      <c r="T2" s="69"/>
      <c r="U2" s="69"/>
      <c r="V2" s="70"/>
      <c r="W2" s="69"/>
    </row>
    <row r="3" spans="1:23" ht="15.6" x14ac:dyDescent="0.3">
      <c r="A3" s="549" t="s">
        <v>454</v>
      </c>
      <c r="B3" s="549"/>
      <c r="C3" s="2"/>
      <c r="D3" s="2"/>
      <c r="E3"/>
      <c r="F3"/>
      <c r="G3"/>
      <c r="H3"/>
      <c r="I3"/>
      <c r="J3"/>
      <c r="K3" s="5"/>
      <c r="L3" s="5"/>
      <c r="M3" s="5"/>
      <c r="N3" s="5"/>
      <c r="O3" s="5"/>
      <c r="R3" s="306"/>
      <c r="S3" s="69"/>
      <c r="T3" s="69"/>
      <c r="U3" s="69"/>
      <c r="V3" s="70"/>
      <c r="W3" s="69"/>
    </row>
    <row r="4" spans="1:23" ht="33.6" customHeight="1" x14ac:dyDescent="0.3">
      <c r="A4" s="547" t="s">
        <v>455</v>
      </c>
      <c r="B4" s="548"/>
      <c r="C4" s="7"/>
      <c r="D4" s="7"/>
      <c r="E4" s="8"/>
      <c r="F4" s="8"/>
      <c r="G4" s="8"/>
      <c r="H4" s="8"/>
      <c r="I4" s="8"/>
      <c r="J4" s="8"/>
      <c r="K4" s="9"/>
      <c r="L4" s="9"/>
      <c r="M4" s="9"/>
      <c r="N4" s="9"/>
      <c r="O4" s="38"/>
      <c r="R4" s="306"/>
      <c r="S4" s="69"/>
      <c r="T4" s="69"/>
      <c r="U4" s="69"/>
      <c r="V4" s="70"/>
      <c r="W4" s="69"/>
    </row>
    <row r="5" spans="1:23" x14ac:dyDescent="0.3">
      <c r="B5" s="9"/>
      <c r="C5" s="9"/>
      <c r="D5" s="9"/>
      <c r="E5" s="9"/>
      <c r="F5" s="9"/>
      <c r="G5" s="9"/>
      <c r="H5" s="9"/>
      <c r="I5" s="9"/>
      <c r="J5" s="9"/>
      <c r="K5" s="9"/>
      <c r="L5" s="9"/>
      <c r="M5" s="9"/>
      <c r="N5" s="9"/>
      <c r="O5" s="38"/>
      <c r="R5" s="306"/>
      <c r="S5" s="69"/>
      <c r="T5" s="69"/>
      <c r="U5" s="69"/>
      <c r="V5" s="70"/>
      <c r="W5" s="69"/>
    </row>
    <row r="6" spans="1:23" ht="15.6" x14ac:dyDescent="0.3">
      <c r="A6" s="6" t="s">
        <v>232</v>
      </c>
      <c r="B6" s="9"/>
      <c r="C6" s="9"/>
      <c r="D6" s="9"/>
      <c r="E6" s="9"/>
      <c r="F6" s="9"/>
      <c r="G6" s="9"/>
      <c r="H6" s="9"/>
      <c r="I6" s="9"/>
      <c r="J6" s="9"/>
      <c r="K6" s="9"/>
      <c r="L6" s="9"/>
      <c r="M6" s="9"/>
      <c r="N6" s="9"/>
      <c r="O6" s="38"/>
      <c r="R6" s="306"/>
      <c r="S6" s="69"/>
      <c r="T6" s="69"/>
      <c r="U6" s="69"/>
      <c r="V6" s="70"/>
      <c r="W6" s="69"/>
    </row>
    <row r="7" spans="1:23" x14ac:dyDescent="0.3">
      <c r="A7" s="10"/>
      <c r="B7" s="9"/>
      <c r="C7" s="9"/>
      <c r="D7" s="9"/>
      <c r="E7" s="9"/>
      <c r="F7" s="9"/>
      <c r="G7" s="9"/>
      <c r="H7" s="9"/>
      <c r="I7" s="9"/>
      <c r="J7" s="9"/>
      <c r="K7" s="9"/>
      <c r="L7" s="9"/>
      <c r="M7" s="9"/>
      <c r="N7" s="9"/>
      <c r="O7" s="38"/>
      <c r="R7" s="69"/>
      <c r="S7" s="69"/>
      <c r="T7" s="69"/>
      <c r="U7" s="70"/>
      <c r="V7" s="69"/>
    </row>
    <row r="8" spans="1:23" x14ac:dyDescent="0.3">
      <c r="A8" s="10"/>
      <c r="B8" s="9"/>
      <c r="C8" s="9"/>
      <c r="D8" s="9"/>
      <c r="E8" s="9"/>
      <c r="F8" s="9"/>
      <c r="G8" s="9"/>
      <c r="H8" s="9"/>
      <c r="I8" s="9"/>
      <c r="J8" s="9"/>
      <c r="K8" s="9"/>
      <c r="L8" s="9"/>
      <c r="M8" s="9"/>
      <c r="N8" s="9"/>
      <c r="O8" s="38"/>
      <c r="R8" s="69"/>
      <c r="S8" s="69"/>
      <c r="T8" s="69"/>
      <c r="U8" s="70"/>
      <c r="V8" s="69"/>
    </row>
    <row r="9" spans="1:23" ht="17.25" customHeight="1" x14ac:dyDescent="0.3">
      <c r="A9" s="10"/>
      <c r="B9" s="9"/>
      <c r="C9" s="9"/>
      <c r="D9" s="9"/>
      <c r="E9" s="9"/>
      <c r="F9" s="9"/>
      <c r="G9" s="9"/>
      <c r="H9" s="9"/>
      <c r="I9" s="9"/>
      <c r="J9" s="9"/>
      <c r="K9" s="9"/>
      <c r="L9" s="9"/>
      <c r="M9" s="9"/>
      <c r="N9" s="9"/>
      <c r="O9" s="38"/>
      <c r="R9" s="69"/>
      <c r="S9" s="69"/>
      <c r="T9" s="69"/>
      <c r="U9" s="70"/>
      <c r="V9" s="69"/>
    </row>
    <row r="10" spans="1:23" ht="0.75" customHeight="1" x14ac:dyDescent="0.3">
      <c r="R10" s="69"/>
      <c r="S10" s="69"/>
      <c r="T10" s="69"/>
      <c r="U10" s="70"/>
      <c r="V10" s="69"/>
    </row>
    <row r="11" spans="1:23" ht="21" customHeight="1" x14ac:dyDescent="0.3">
      <c r="A11" s="555" t="s">
        <v>263</v>
      </c>
      <c r="B11" s="555"/>
      <c r="C11" s="555"/>
      <c r="D11" s="555"/>
      <c r="E11" s="555"/>
      <c r="F11" s="555"/>
      <c r="G11" s="555"/>
      <c r="H11" s="555"/>
      <c r="I11" s="555"/>
      <c r="J11" s="555"/>
      <c r="K11" s="555"/>
      <c r="L11" s="555"/>
      <c r="M11" s="555"/>
      <c r="N11" s="555"/>
      <c r="O11" s="555"/>
      <c r="P11" s="40"/>
      <c r="R11" s="69"/>
      <c r="S11" s="69"/>
      <c r="T11" s="69"/>
      <c r="U11" s="70"/>
      <c r="V11" s="69"/>
    </row>
    <row r="12" spans="1:23" ht="3.75" customHeight="1" x14ac:dyDescent="0.3">
      <c r="A12" s="11"/>
      <c r="B12" s="11"/>
      <c r="C12" s="11"/>
      <c r="D12" s="11"/>
      <c r="E12" s="11"/>
      <c r="F12" s="11"/>
      <c r="G12" s="11"/>
      <c r="H12" s="11"/>
      <c r="I12" s="11"/>
      <c r="J12" s="11"/>
      <c r="K12" s="11"/>
      <c r="L12" s="11"/>
      <c r="M12" s="11"/>
      <c r="N12" s="11"/>
      <c r="O12" s="11"/>
      <c r="R12" s="69"/>
      <c r="S12" s="69"/>
      <c r="T12" s="69"/>
      <c r="U12" s="70"/>
      <c r="V12" s="69"/>
    </row>
    <row r="13" spans="1:23" s="42" customFormat="1" ht="20.25" hidden="1" customHeight="1" thickBot="1" x14ac:dyDescent="0.35">
      <c r="A13" s="434" t="s">
        <v>5</v>
      </c>
      <c r="B13" s="556">
        <f>'Info District'!G11</f>
        <v>2025</v>
      </c>
      <c r="C13" s="557"/>
      <c r="E13" s="550"/>
      <c r="F13" s="550"/>
      <c r="G13" s="550"/>
      <c r="H13" s="550"/>
      <c r="I13" s="550"/>
      <c r="J13" s="554"/>
      <c r="Q13" s="63"/>
      <c r="R13" s="71"/>
      <c r="S13" s="71"/>
      <c r="T13" s="71"/>
      <c r="U13" s="72"/>
      <c r="V13" s="71"/>
    </row>
    <row r="14" spans="1:23" s="42" customFormat="1" ht="7.5" hidden="1" customHeight="1" thickBot="1" x14ac:dyDescent="0.35">
      <c r="A14" s="434"/>
      <c r="B14" s="13"/>
      <c r="C14" s="13"/>
      <c r="D14" s="13"/>
      <c r="O14" s="15"/>
      <c r="Q14" s="63"/>
      <c r="R14" s="71"/>
      <c r="S14" s="71"/>
      <c r="T14" s="71"/>
      <c r="U14" s="72"/>
      <c r="V14" s="71"/>
    </row>
    <row r="15" spans="1:23" s="42" customFormat="1" ht="16.5" hidden="1" customHeight="1" thickBot="1" x14ac:dyDescent="0.35">
      <c r="A15" s="434" t="s">
        <v>7</v>
      </c>
      <c r="B15" s="558" t="str">
        <f>'Info District'!G12</f>
        <v>PLATEAUX</v>
      </c>
      <c r="C15" s="559"/>
      <c r="D15" s="550" t="s">
        <v>8</v>
      </c>
      <c r="E15" s="550"/>
      <c r="F15" s="550"/>
      <c r="G15" s="551" t="str">
        <f>'Info District'!G13</f>
        <v>Agou</v>
      </c>
      <c r="H15" s="552"/>
      <c r="I15" s="553"/>
      <c r="L15" s="11"/>
      <c r="M15" s="11"/>
      <c r="N15" s="11"/>
      <c r="O15" s="11"/>
      <c r="P15" s="11"/>
      <c r="Q15" s="63"/>
      <c r="R15" s="71"/>
      <c r="S15" s="71"/>
      <c r="T15" s="71"/>
      <c r="U15" s="73"/>
      <c r="V15" s="71"/>
    </row>
    <row r="16" spans="1:23" s="42" customFormat="1" ht="3.75" hidden="1" customHeight="1" thickBot="1" x14ac:dyDescent="0.35">
      <c r="A16" s="139"/>
      <c r="B16" s="15"/>
      <c r="C16" s="15"/>
      <c r="D16" s="15"/>
      <c r="E16" s="15"/>
      <c r="K16" s="15"/>
      <c r="L16" s="15"/>
      <c r="M16" s="15"/>
      <c r="O16" s="15"/>
      <c r="Q16" s="63"/>
      <c r="R16" s="71"/>
      <c r="S16" s="71"/>
      <c r="T16" s="71"/>
      <c r="U16" s="72"/>
      <c r="V16" s="71"/>
    </row>
    <row r="17" spans="1:23" s="42" customFormat="1" ht="18" hidden="1" customHeight="1" thickBot="1" x14ac:dyDescent="0.35">
      <c r="A17" s="434" t="s">
        <v>9</v>
      </c>
      <c r="B17" s="556" t="str">
        <f>'Info District'!G17</f>
        <v>Avril à Juin 2025</v>
      </c>
      <c r="C17" s="560"/>
      <c r="D17" s="560"/>
      <c r="E17" s="557"/>
      <c r="G17" s="550" t="s">
        <v>11</v>
      </c>
      <c r="H17" s="550"/>
      <c r="I17" s="550"/>
      <c r="J17" s="550"/>
      <c r="K17" s="554"/>
      <c r="L17" s="551" t="str">
        <f>'Info District'!G18</f>
        <v>Juillet à Septembre 2025</v>
      </c>
      <c r="M17" s="552"/>
      <c r="N17" s="552"/>
      <c r="O17" s="552"/>
      <c r="P17" s="553"/>
      <c r="Q17" s="63"/>
      <c r="R17" s="71"/>
      <c r="S17" s="71"/>
      <c r="T17" s="71"/>
      <c r="U17" s="72"/>
      <c r="V17" s="71"/>
    </row>
    <row r="18" spans="1:23" s="9" customFormat="1" ht="6" customHeight="1" thickBot="1" x14ac:dyDescent="0.3">
      <c r="B18" s="43"/>
      <c r="C18" s="43"/>
      <c r="D18" s="43"/>
      <c r="E18" s="44"/>
      <c r="F18" s="43"/>
      <c r="G18" s="45"/>
      <c r="H18" s="45"/>
      <c r="I18" s="45"/>
      <c r="J18" s="45"/>
      <c r="K18" s="45"/>
      <c r="L18" s="45"/>
      <c r="M18" s="45"/>
      <c r="O18" s="38"/>
      <c r="Q18" s="64"/>
      <c r="R18" s="74"/>
      <c r="S18" s="74"/>
      <c r="T18" s="74"/>
      <c r="U18" s="75"/>
      <c r="V18" s="74"/>
    </row>
    <row r="19" spans="1:23" s="9" customFormat="1" ht="31.5" customHeight="1" thickBot="1" x14ac:dyDescent="0.35">
      <c r="A19" s="532" t="s">
        <v>12</v>
      </c>
      <c r="B19" s="532"/>
      <c r="C19" s="533"/>
      <c r="D19" s="575"/>
      <c r="E19" s="576"/>
      <c r="F19" s="576"/>
      <c r="G19" s="576"/>
      <c r="H19" s="576"/>
      <c r="I19" s="576"/>
      <c r="J19" s="576"/>
      <c r="K19" s="576"/>
      <c r="L19" s="576"/>
      <c r="M19" s="576"/>
      <c r="N19" s="577"/>
      <c r="O19" s="11"/>
      <c r="P19" s="464" t="str">
        <f>'Info District'!H17</f>
        <v>T2</v>
      </c>
      <c r="Q19" s="65"/>
      <c r="R19" s="535" t="s">
        <v>96</v>
      </c>
      <c r="S19" s="536"/>
      <c r="T19" s="536"/>
      <c r="U19" s="536"/>
      <c r="V19" s="537"/>
    </row>
    <row r="20" spans="1:23" s="9" customFormat="1" ht="8.25" customHeight="1" thickBot="1" x14ac:dyDescent="0.35">
      <c r="A20" s="12"/>
      <c r="B20" s="12"/>
      <c r="C20" s="12"/>
      <c r="D20" s="12"/>
      <c r="E20" s="12"/>
      <c r="F20" s="12"/>
      <c r="G20" s="13"/>
      <c r="H20" s="13"/>
      <c r="I20" s="13"/>
      <c r="J20" s="13"/>
      <c r="K20" s="13"/>
      <c r="L20" s="14"/>
      <c r="M20" s="14"/>
      <c r="N20" s="14"/>
      <c r="O20" s="14"/>
      <c r="Q20" s="64"/>
      <c r="R20" s="146"/>
      <c r="S20" s="74"/>
      <c r="T20" s="74"/>
      <c r="U20" s="76"/>
      <c r="V20" s="147"/>
    </row>
    <row r="21" spans="1:23" s="9" customFormat="1" ht="30.75" customHeight="1" thickBot="1" x14ac:dyDescent="0.35">
      <c r="A21" s="564" t="s">
        <v>6</v>
      </c>
      <c r="B21" s="564"/>
      <c r="C21" s="564"/>
      <c r="D21" s="565"/>
      <c r="E21" s="566"/>
      <c r="F21" s="566"/>
      <c r="G21" s="566"/>
      <c r="H21" s="567"/>
      <c r="I21" s="12"/>
      <c r="K21" s="230" t="s">
        <v>338</v>
      </c>
      <c r="O21" s="571"/>
      <c r="P21" s="572"/>
      <c r="Q21" s="64"/>
      <c r="R21" s="146"/>
      <c r="S21" s="74"/>
      <c r="T21" s="74"/>
      <c r="U21" s="76"/>
      <c r="V21" s="147"/>
    </row>
    <row r="22" spans="1:23" s="9" customFormat="1" ht="9" customHeight="1" thickBot="1" x14ac:dyDescent="0.35">
      <c r="A22" s="12"/>
      <c r="B22" s="12"/>
      <c r="C22" s="12"/>
      <c r="D22" s="12"/>
      <c r="E22" s="12"/>
      <c r="F22" s="12"/>
      <c r="G22" s="13"/>
      <c r="H22" s="13"/>
      <c r="I22" s="13"/>
      <c r="J22" s="13"/>
      <c r="K22" s="13"/>
      <c r="L22" s="14"/>
      <c r="M22" s="14"/>
      <c r="N22" s="14"/>
      <c r="O22" s="14"/>
      <c r="Q22" s="64"/>
      <c r="R22" s="146"/>
      <c r="S22" s="74"/>
      <c r="T22" s="74"/>
      <c r="U22" s="76"/>
      <c r="V22" s="147"/>
    </row>
    <row r="23" spans="1:23" s="9" customFormat="1" ht="30" customHeight="1" thickBot="1" x14ac:dyDescent="0.35">
      <c r="A23" s="532" t="s">
        <v>240</v>
      </c>
      <c r="B23" s="532"/>
      <c r="C23" s="533"/>
      <c r="D23" s="568" t="s">
        <v>265</v>
      </c>
      <c r="E23" s="569"/>
      <c r="F23" s="570"/>
      <c r="H23" s="229"/>
      <c r="I23" s="573" t="s">
        <v>337</v>
      </c>
      <c r="J23" s="573"/>
      <c r="K23" s="573"/>
      <c r="L23" s="573"/>
      <c r="M23" s="573"/>
      <c r="N23" s="574"/>
      <c r="O23" s="562"/>
      <c r="P23" s="563"/>
      <c r="Q23" s="64"/>
      <c r="R23" s="146"/>
      <c r="S23" s="74"/>
      <c r="T23" s="74"/>
      <c r="U23" s="76"/>
      <c r="V23" s="147"/>
    </row>
    <row r="24" spans="1:23" s="9" customFormat="1" ht="6" customHeight="1" x14ac:dyDescent="0.3">
      <c r="A24" s="12"/>
      <c r="B24" s="12"/>
      <c r="C24" s="12"/>
      <c r="D24" s="12"/>
      <c r="E24" s="12"/>
      <c r="F24" s="12"/>
      <c r="G24" s="13"/>
      <c r="H24" s="15"/>
      <c r="I24" s="15"/>
      <c r="J24" s="15"/>
      <c r="K24" s="13"/>
      <c r="L24" s="14"/>
      <c r="M24" s="14"/>
      <c r="N24" s="14"/>
      <c r="O24" s="14"/>
      <c r="Q24" s="64"/>
      <c r="R24" s="146"/>
      <c r="S24" s="74"/>
      <c r="T24" s="74"/>
      <c r="U24" s="76"/>
      <c r="V24" s="147"/>
    </row>
    <row r="25" spans="1:23" s="9" customFormat="1" ht="4.5" customHeight="1" thickBot="1" x14ac:dyDescent="0.35">
      <c r="A25" s="12"/>
      <c r="B25" s="12"/>
      <c r="C25" s="12"/>
      <c r="D25" s="12"/>
      <c r="E25" s="12"/>
      <c r="F25" s="12"/>
      <c r="G25" s="13"/>
      <c r="H25" s="13"/>
      <c r="I25" s="13"/>
      <c r="J25" s="13"/>
      <c r="K25" s="13"/>
      <c r="L25" s="14"/>
      <c r="M25" s="14"/>
      <c r="N25" s="14"/>
      <c r="O25" s="14"/>
      <c r="Q25" s="64"/>
      <c r="R25" s="146"/>
      <c r="S25" s="74"/>
      <c r="T25" s="74"/>
      <c r="U25" s="76"/>
      <c r="V25" s="147"/>
    </row>
    <row r="26" spans="1:23" ht="76.5" customHeight="1" thickBot="1" x14ac:dyDescent="0.35">
      <c r="A26" s="541" t="s">
        <v>13</v>
      </c>
      <c r="B26" s="16" t="s">
        <v>14</v>
      </c>
      <c r="C26" s="108" t="s">
        <v>15</v>
      </c>
      <c r="D26" s="118" t="s">
        <v>16</v>
      </c>
      <c r="E26" s="117" t="s">
        <v>17</v>
      </c>
      <c r="F26" s="16" t="s">
        <v>18</v>
      </c>
      <c r="G26" s="16" t="s">
        <v>233</v>
      </c>
      <c r="H26" s="16" t="s">
        <v>234</v>
      </c>
      <c r="I26" s="16" t="s">
        <v>19</v>
      </c>
      <c r="J26" s="16" t="s">
        <v>20</v>
      </c>
      <c r="K26" s="108" t="s">
        <v>21</v>
      </c>
      <c r="L26" s="136" t="s">
        <v>22</v>
      </c>
      <c r="M26" s="137" t="s">
        <v>236</v>
      </c>
      <c r="N26" s="138" t="s">
        <v>23</v>
      </c>
      <c r="O26" s="109" t="s">
        <v>39</v>
      </c>
      <c r="P26" s="16" t="s">
        <v>40</v>
      </c>
      <c r="R26" s="148" t="s">
        <v>237</v>
      </c>
      <c r="S26" s="140" t="s">
        <v>93</v>
      </c>
      <c r="T26" s="140" t="s">
        <v>239</v>
      </c>
      <c r="U26" s="140" t="s">
        <v>238</v>
      </c>
      <c r="V26" s="149" t="s">
        <v>97</v>
      </c>
    </row>
    <row r="27" spans="1:23" s="47" customFormat="1" ht="21.75" customHeight="1" thickBot="1" x14ac:dyDescent="0.35">
      <c r="A27" s="542"/>
      <c r="B27" s="46" t="s">
        <v>24</v>
      </c>
      <c r="C27" s="46" t="s">
        <v>25</v>
      </c>
      <c r="D27" s="112" t="s">
        <v>26</v>
      </c>
      <c r="E27" s="46" t="s">
        <v>27</v>
      </c>
      <c r="F27" s="46"/>
      <c r="G27" s="46" t="s">
        <v>28</v>
      </c>
      <c r="H27" s="46"/>
      <c r="I27" s="46" t="s">
        <v>29</v>
      </c>
      <c r="J27" s="46"/>
      <c r="K27" s="131" t="s">
        <v>235</v>
      </c>
      <c r="L27" s="133"/>
      <c r="M27" s="134"/>
      <c r="N27" s="135"/>
      <c r="O27" s="132" t="s">
        <v>30</v>
      </c>
      <c r="P27" s="46"/>
      <c r="Q27" s="66"/>
      <c r="R27" s="150"/>
      <c r="S27" s="67" t="s">
        <v>94</v>
      </c>
      <c r="T27" s="67" t="s">
        <v>95</v>
      </c>
      <c r="U27" s="94"/>
      <c r="V27" s="151" t="str">
        <f>IF(J28&lt;=0,"",IF(J28=90,$W$28))</f>
        <v/>
      </c>
      <c r="W27" s="37" t="s">
        <v>98</v>
      </c>
    </row>
    <row r="28" spans="1:23" ht="49.5" customHeight="1" x14ac:dyDescent="0.3">
      <c r="A28" s="231" t="str">
        <f>CDT!B26</f>
        <v>Artéméther-Luméfantrine 6cp (AL)</v>
      </c>
      <c r="B28" s="79"/>
      <c r="C28" s="110"/>
      <c r="D28" s="120" t="str">
        <f>IF(B28&lt;&gt;"",B28+C28,"")</f>
        <v/>
      </c>
      <c r="E28" s="119"/>
      <c r="F28" s="79"/>
      <c r="G28" s="79"/>
      <c r="H28" s="79"/>
      <c r="I28" s="79"/>
      <c r="J28" s="79"/>
      <c r="K28" s="110"/>
      <c r="L28" s="431" t="str">
        <f>IF(B28&lt;&gt;"",IF(J28=0,E28,((E28*90)/(90-J28))),"0")</f>
        <v>0</v>
      </c>
      <c r="M28" s="428" t="str">
        <f>IF(B28&lt;&gt;"",((E28/R28)*30),"0")</f>
        <v>0</v>
      </c>
      <c r="N28" s="250" t="str">
        <f>IF(B28&lt;&gt;"",IF(J28=0,((E28+L28)-K28),((M28*6)-K28)),"0")</f>
        <v>0</v>
      </c>
      <c r="O28" s="251"/>
      <c r="P28" s="81"/>
      <c r="R28" s="152">
        <f>(90-J28)</f>
        <v>90</v>
      </c>
      <c r="S28" s="68" t="e">
        <f>D28-(E28+G28+I28+H28)</f>
        <v>#VALUE!</v>
      </c>
      <c r="T28" s="68" t="e">
        <f>K28-S28</f>
        <v>#VALUE!</v>
      </c>
      <c r="U28" s="95">
        <v>6</v>
      </c>
      <c r="V28" s="153" t="e">
        <f t="shared" ref="V28:V52" si="0">IF(T28=0,"",$W$27)</f>
        <v>#VALUE!</v>
      </c>
      <c r="W28" s="37" t="s">
        <v>203</v>
      </c>
    </row>
    <row r="29" spans="1:23" ht="45" customHeight="1" x14ac:dyDescent="0.3">
      <c r="A29" s="231" t="str">
        <f>CDT!B27</f>
        <v>Artéméther-Luméfantrine 12cp (AL)</v>
      </c>
      <c r="B29" s="79"/>
      <c r="C29" s="110"/>
      <c r="D29" s="121" t="str">
        <f t="shared" ref="D29:D36" si="1">IF(B29&lt;&gt;"",B29+C29,"")</f>
        <v/>
      </c>
      <c r="E29" s="119"/>
      <c r="F29" s="79"/>
      <c r="G29" s="79"/>
      <c r="H29" s="79"/>
      <c r="I29" s="79"/>
      <c r="J29" s="79"/>
      <c r="K29" s="110"/>
      <c r="L29" s="431" t="str">
        <f t="shared" ref="L29:L36" si="2">IF(B29&lt;&gt;"",IF(J29=0,E29,((E29*90)/(90-J29))),"0")</f>
        <v>0</v>
      </c>
      <c r="M29" s="428" t="str">
        <f t="shared" ref="M29:M36" si="3">IF(B29&lt;&gt;"",((E29/R29)*30),"0")</f>
        <v>0</v>
      </c>
      <c r="N29" s="250" t="str">
        <f t="shared" ref="N29:N36" si="4">IF(B29&lt;&gt;"",IF(J29=0,((E29+L29)-K29),((M29*6)-K29)),"0")</f>
        <v>0</v>
      </c>
      <c r="O29" s="251"/>
      <c r="P29" s="81"/>
      <c r="R29" s="152">
        <f t="shared" ref="R29:R50" si="5">(90-J29)</f>
        <v>90</v>
      </c>
      <c r="S29" s="68" t="e">
        <f t="shared" ref="S29:S49" si="6">D29-(E29+G29+I29+H29)</f>
        <v>#VALUE!</v>
      </c>
      <c r="T29" s="68" t="e">
        <f t="shared" ref="T29:T50" si="7">K29-S29</f>
        <v>#VALUE!</v>
      </c>
      <c r="U29" s="95">
        <v>12</v>
      </c>
      <c r="V29" s="153" t="e">
        <f t="shared" si="0"/>
        <v>#VALUE!</v>
      </c>
    </row>
    <row r="30" spans="1:23" ht="49.5" customHeight="1" x14ac:dyDescent="0.3">
      <c r="A30" s="231" t="str">
        <f>CDT!B28</f>
        <v>Artéméther-Luméfantrine 18cp (AL)</v>
      </c>
      <c r="B30" s="79"/>
      <c r="C30" s="110"/>
      <c r="D30" s="121" t="str">
        <f t="shared" si="1"/>
        <v/>
      </c>
      <c r="E30" s="119"/>
      <c r="F30" s="79"/>
      <c r="G30" s="79"/>
      <c r="H30" s="79"/>
      <c r="I30" s="79"/>
      <c r="J30" s="79"/>
      <c r="K30" s="110"/>
      <c r="L30" s="431" t="str">
        <f t="shared" si="2"/>
        <v>0</v>
      </c>
      <c r="M30" s="428" t="str">
        <f t="shared" si="3"/>
        <v>0</v>
      </c>
      <c r="N30" s="250" t="str">
        <f t="shared" si="4"/>
        <v>0</v>
      </c>
      <c r="O30" s="251"/>
      <c r="P30" s="81"/>
      <c r="R30" s="152">
        <f t="shared" si="5"/>
        <v>90</v>
      </c>
      <c r="S30" s="68" t="e">
        <f t="shared" si="6"/>
        <v>#VALUE!</v>
      </c>
      <c r="T30" s="68" t="e">
        <f t="shared" si="7"/>
        <v>#VALUE!</v>
      </c>
      <c r="U30" s="95">
        <v>18</v>
      </c>
      <c r="V30" s="153" t="e">
        <f t="shared" si="0"/>
        <v>#VALUE!</v>
      </c>
    </row>
    <row r="31" spans="1:23" ht="49.5" customHeight="1" x14ac:dyDescent="0.3">
      <c r="A31" s="231" t="str">
        <f>CDT!B29</f>
        <v>Artéméther-Luméfantrine 24cp (AL)</v>
      </c>
      <c r="B31" s="79"/>
      <c r="C31" s="110"/>
      <c r="D31" s="121" t="str">
        <f t="shared" si="1"/>
        <v/>
      </c>
      <c r="E31" s="119"/>
      <c r="F31" s="79"/>
      <c r="G31" s="79"/>
      <c r="H31" s="79"/>
      <c r="I31" s="79"/>
      <c r="J31" s="79"/>
      <c r="K31" s="110"/>
      <c r="L31" s="431" t="str">
        <f t="shared" si="2"/>
        <v>0</v>
      </c>
      <c r="M31" s="428" t="str">
        <f t="shared" si="3"/>
        <v>0</v>
      </c>
      <c r="N31" s="250" t="str">
        <f t="shared" si="4"/>
        <v>0</v>
      </c>
      <c r="O31" s="251"/>
      <c r="P31" s="81"/>
      <c r="R31" s="152">
        <f t="shared" si="5"/>
        <v>90</v>
      </c>
      <c r="S31" s="68" t="e">
        <f t="shared" si="6"/>
        <v>#VALUE!</v>
      </c>
      <c r="T31" s="68" t="e">
        <f t="shared" si="7"/>
        <v>#VALUE!</v>
      </c>
      <c r="U31" s="95">
        <v>24</v>
      </c>
      <c r="V31" s="153" t="e">
        <f t="shared" si="0"/>
        <v>#VALUE!</v>
      </c>
    </row>
    <row r="32" spans="1:23" ht="50.25" hidden="1" customHeight="1" x14ac:dyDescent="0.3">
      <c r="A32" s="17" t="str">
        <f>CDT!B30</f>
        <v>Artéméther injectable 40 mg</v>
      </c>
      <c r="B32" s="79"/>
      <c r="C32" s="110"/>
      <c r="D32" s="121" t="str">
        <f t="shared" si="1"/>
        <v/>
      </c>
      <c r="E32" s="119"/>
      <c r="F32" s="79"/>
      <c r="G32" s="79"/>
      <c r="H32" s="79"/>
      <c r="I32" s="79"/>
      <c r="J32" s="79"/>
      <c r="K32" s="110"/>
      <c r="L32" s="431" t="str">
        <f t="shared" si="2"/>
        <v>0</v>
      </c>
      <c r="M32" s="428" t="str">
        <f t="shared" si="3"/>
        <v>0</v>
      </c>
      <c r="N32" s="250" t="str">
        <f t="shared" si="4"/>
        <v>0</v>
      </c>
      <c r="O32" s="251"/>
      <c r="P32" s="79"/>
      <c r="R32" s="152">
        <f t="shared" si="5"/>
        <v>90</v>
      </c>
      <c r="S32" s="68" t="e">
        <f t="shared" si="6"/>
        <v>#VALUE!</v>
      </c>
      <c r="T32" s="68" t="e">
        <f t="shared" si="7"/>
        <v>#VALUE!</v>
      </c>
      <c r="U32" s="95">
        <v>1</v>
      </c>
      <c r="V32" s="153" t="e">
        <f t="shared" si="0"/>
        <v>#VALUE!</v>
      </c>
    </row>
    <row r="33" spans="1:22" ht="50.25" hidden="1" customHeight="1" x14ac:dyDescent="0.3">
      <c r="A33" s="17" t="str">
        <f>CDT!B31</f>
        <v>Artéméther injectable 80 mg</v>
      </c>
      <c r="B33" s="79"/>
      <c r="C33" s="110"/>
      <c r="D33" s="121" t="str">
        <f t="shared" si="1"/>
        <v/>
      </c>
      <c r="E33" s="119"/>
      <c r="F33" s="79"/>
      <c r="G33" s="79"/>
      <c r="H33" s="79"/>
      <c r="I33" s="79"/>
      <c r="J33" s="79"/>
      <c r="K33" s="110"/>
      <c r="L33" s="431" t="str">
        <f t="shared" si="2"/>
        <v>0</v>
      </c>
      <c r="M33" s="428" t="str">
        <f t="shared" si="3"/>
        <v>0</v>
      </c>
      <c r="N33" s="250" t="str">
        <f t="shared" si="4"/>
        <v>0</v>
      </c>
      <c r="O33" s="251"/>
      <c r="P33" s="79"/>
      <c r="R33" s="152">
        <f t="shared" si="5"/>
        <v>90</v>
      </c>
      <c r="S33" s="68" t="e">
        <f t="shared" si="6"/>
        <v>#VALUE!</v>
      </c>
      <c r="T33" s="68" t="e">
        <f t="shared" si="7"/>
        <v>#VALUE!</v>
      </c>
      <c r="U33" s="95">
        <v>1</v>
      </c>
      <c r="V33" s="153" t="e">
        <f t="shared" si="0"/>
        <v>#VALUE!</v>
      </c>
    </row>
    <row r="34" spans="1:22" ht="50.25" hidden="1" customHeight="1" x14ac:dyDescent="0.3">
      <c r="A34" s="17" t="str">
        <f>CDT!B32</f>
        <v>Artésunate injectable 60 mg</v>
      </c>
      <c r="B34" s="79"/>
      <c r="C34" s="110"/>
      <c r="D34" s="121" t="str">
        <f t="shared" si="1"/>
        <v/>
      </c>
      <c r="E34" s="119"/>
      <c r="F34" s="79"/>
      <c r="G34" s="79"/>
      <c r="H34" s="79"/>
      <c r="I34" s="79"/>
      <c r="J34" s="79"/>
      <c r="K34" s="110"/>
      <c r="L34" s="431" t="str">
        <f t="shared" si="2"/>
        <v>0</v>
      </c>
      <c r="M34" s="428" t="str">
        <f t="shared" si="3"/>
        <v>0</v>
      </c>
      <c r="N34" s="250" t="str">
        <f t="shared" si="4"/>
        <v>0</v>
      </c>
      <c r="O34" s="251"/>
      <c r="P34" s="79"/>
      <c r="R34" s="152">
        <f t="shared" si="5"/>
        <v>90</v>
      </c>
      <c r="S34" s="68" t="e">
        <f t="shared" si="6"/>
        <v>#VALUE!</v>
      </c>
      <c r="T34" s="68" t="e">
        <f t="shared" si="7"/>
        <v>#VALUE!</v>
      </c>
      <c r="U34" s="95">
        <v>1</v>
      </c>
      <c r="V34" s="153" t="e">
        <f t="shared" si="0"/>
        <v>#VALUE!</v>
      </c>
    </row>
    <row r="35" spans="1:22" ht="50.25" hidden="1" customHeight="1" x14ac:dyDescent="0.3">
      <c r="A35" s="17" t="str">
        <f>CDT!B33</f>
        <v xml:space="preserve"> Sulfadoxine Pyriméthamine:  (SP)</v>
      </c>
      <c r="B35" s="79"/>
      <c r="C35" s="110"/>
      <c r="D35" s="121" t="str">
        <f t="shared" si="1"/>
        <v/>
      </c>
      <c r="E35" s="119"/>
      <c r="F35" s="79"/>
      <c r="G35" s="79"/>
      <c r="H35" s="79"/>
      <c r="I35" s="79"/>
      <c r="J35" s="79"/>
      <c r="K35" s="110"/>
      <c r="L35" s="431" t="str">
        <f t="shared" si="2"/>
        <v>0</v>
      </c>
      <c r="M35" s="428" t="str">
        <f t="shared" si="3"/>
        <v>0</v>
      </c>
      <c r="N35" s="250" t="str">
        <f t="shared" si="4"/>
        <v>0</v>
      </c>
      <c r="O35" s="251"/>
      <c r="P35" s="79"/>
      <c r="R35" s="152">
        <f t="shared" si="5"/>
        <v>90</v>
      </c>
      <c r="S35" s="68" t="e">
        <f t="shared" si="6"/>
        <v>#VALUE!</v>
      </c>
      <c r="T35" s="68" t="e">
        <f t="shared" si="7"/>
        <v>#VALUE!</v>
      </c>
      <c r="U35" s="95">
        <v>3</v>
      </c>
      <c r="V35" s="153" t="e">
        <f t="shared" si="0"/>
        <v>#VALUE!</v>
      </c>
    </row>
    <row r="36" spans="1:22" ht="45.75" customHeight="1" thickBot="1" x14ac:dyDescent="0.35">
      <c r="A36" s="231" t="str">
        <f>CDT!B34</f>
        <v>Test de Diagnostic Rapide  : (TDR)</v>
      </c>
      <c r="B36" s="79"/>
      <c r="C36" s="110"/>
      <c r="D36" s="305" t="str">
        <f t="shared" si="1"/>
        <v/>
      </c>
      <c r="E36" s="119"/>
      <c r="F36" s="79"/>
      <c r="G36" s="79"/>
      <c r="H36" s="79"/>
      <c r="I36" s="79"/>
      <c r="J36" s="79"/>
      <c r="K36" s="110"/>
      <c r="L36" s="431" t="str">
        <f t="shared" si="2"/>
        <v>0</v>
      </c>
      <c r="M36" s="428" t="str">
        <f t="shared" si="3"/>
        <v>0</v>
      </c>
      <c r="N36" s="250" t="str">
        <f t="shared" si="4"/>
        <v>0</v>
      </c>
      <c r="O36" s="251"/>
      <c r="P36" s="79"/>
      <c r="R36" s="152">
        <f t="shared" si="5"/>
        <v>90</v>
      </c>
      <c r="S36" s="68" t="e">
        <f t="shared" si="6"/>
        <v>#VALUE!</v>
      </c>
      <c r="T36" s="68" t="e">
        <f t="shared" si="7"/>
        <v>#VALUE!</v>
      </c>
      <c r="U36" s="95">
        <v>1</v>
      </c>
      <c r="V36" s="153" t="e">
        <f t="shared" si="0"/>
        <v>#VALUE!</v>
      </c>
    </row>
    <row r="37" spans="1:22" ht="34.5" hidden="1" customHeight="1" x14ac:dyDescent="0.3">
      <c r="A37" s="17" t="str">
        <f>CDT!B35</f>
        <v>Moustiquaire à Imprégnation Durable: (MID)</v>
      </c>
      <c r="B37" s="79"/>
      <c r="C37" s="110"/>
      <c r="D37" s="304">
        <f t="shared" ref="D37:D50" si="8">B37+C37</f>
        <v>0</v>
      </c>
      <c r="E37" s="119"/>
      <c r="F37" s="79"/>
      <c r="G37" s="79"/>
      <c r="H37" s="79"/>
      <c r="I37" s="79"/>
      <c r="J37" s="79"/>
      <c r="K37" s="110"/>
      <c r="L37" s="113">
        <f t="shared" ref="L37:L50" si="9">IF(J37=0,E37,((D37*90)/(90-J37)))</f>
        <v>0</v>
      </c>
      <c r="M37" s="55">
        <f t="shared" ref="M37:M50" si="10">(E37/R37)*30</f>
        <v>0</v>
      </c>
      <c r="N37" s="114">
        <f t="shared" ref="N37:N49" si="11">IF(J37=0,((E37+L37)-K37),((L37*2)-K37))</f>
        <v>0</v>
      </c>
      <c r="O37" s="111" t="str">
        <f t="shared" ref="O37:O50" si="12">IF(N37=0,"0",N37)</f>
        <v>0</v>
      </c>
      <c r="P37" s="79"/>
      <c r="R37" s="152">
        <f t="shared" si="5"/>
        <v>90</v>
      </c>
      <c r="S37" s="68">
        <f t="shared" si="6"/>
        <v>0</v>
      </c>
      <c r="T37" s="68">
        <f t="shared" si="7"/>
        <v>0</v>
      </c>
      <c r="U37" s="95">
        <v>1</v>
      </c>
      <c r="V37" s="153" t="str">
        <f t="shared" si="0"/>
        <v/>
      </c>
    </row>
    <row r="38" spans="1:22" ht="34.5" hidden="1" customHeight="1" x14ac:dyDescent="0.3">
      <c r="A38" s="17" t="str">
        <f>CDT!B40</f>
        <v>Artésunate Amodiaquine: (ASAQ) : 3 cp (25/67,5 mg)</v>
      </c>
      <c r="B38" s="79"/>
      <c r="C38" s="110"/>
      <c r="D38" s="121">
        <f t="shared" si="8"/>
        <v>0</v>
      </c>
      <c r="E38" s="119"/>
      <c r="F38" s="79"/>
      <c r="G38" s="79"/>
      <c r="H38" s="79"/>
      <c r="I38" s="79"/>
      <c r="J38" s="79"/>
      <c r="K38" s="110"/>
      <c r="L38" s="113">
        <f t="shared" si="9"/>
        <v>0</v>
      </c>
      <c r="M38" s="55">
        <f t="shared" si="10"/>
        <v>0</v>
      </c>
      <c r="N38" s="114">
        <f t="shared" si="11"/>
        <v>0</v>
      </c>
      <c r="O38" s="111" t="str">
        <f t="shared" si="12"/>
        <v>0</v>
      </c>
      <c r="P38" s="79"/>
      <c r="R38" s="152">
        <f t="shared" si="5"/>
        <v>90</v>
      </c>
      <c r="S38" s="68">
        <f t="shared" si="6"/>
        <v>0</v>
      </c>
      <c r="T38" s="68">
        <f t="shared" si="7"/>
        <v>0</v>
      </c>
      <c r="U38" s="95">
        <v>3</v>
      </c>
      <c r="V38" s="153" t="str">
        <f t="shared" si="0"/>
        <v/>
      </c>
    </row>
    <row r="39" spans="1:22" ht="34.5" hidden="1" customHeight="1" x14ac:dyDescent="0.3">
      <c r="A39" s="17" t="str">
        <f>CDT!B41</f>
        <v>Artésunate Amodiaquine: (ASAQ) 3 cp (50/135 mg)</v>
      </c>
      <c r="B39" s="79"/>
      <c r="C39" s="110"/>
      <c r="D39" s="121">
        <f t="shared" si="8"/>
        <v>0</v>
      </c>
      <c r="E39" s="119"/>
      <c r="F39" s="79"/>
      <c r="G39" s="79"/>
      <c r="H39" s="79"/>
      <c r="I39" s="79"/>
      <c r="J39" s="79"/>
      <c r="K39" s="110"/>
      <c r="L39" s="113">
        <f t="shared" si="9"/>
        <v>0</v>
      </c>
      <c r="M39" s="55">
        <f t="shared" si="10"/>
        <v>0</v>
      </c>
      <c r="N39" s="114">
        <f t="shared" si="11"/>
        <v>0</v>
      </c>
      <c r="O39" s="111" t="str">
        <f t="shared" si="12"/>
        <v>0</v>
      </c>
      <c r="P39" s="79"/>
      <c r="R39" s="152">
        <f t="shared" si="5"/>
        <v>90</v>
      </c>
      <c r="S39" s="68">
        <f t="shared" si="6"/>
        <v>0</v>
      </c>
      <c r="T39" s="68">
        <f t="shared" si="7"/>
        <v>0</v>
      </c>
      <c r="U39" s="95">
        <v>3</v>
      </c>
      <c r="V39" s="153" t="str">
        <f t="shared" si="0"/>
        <v/>
      </c>
    </row>
    <row r="40" spans="1:22" ht="34.5" hidden="1" customHeight="1" x14ac:dyDescent="0.3">
      <c r="A40" s="17" t="str">
        <f>CDT!B42</f>
        <v>Artésunate Amodiaquine: (ASAQ) 3 cp (100/270 mg)</v>
      </c>
      <c r="B40" s="79"/>
      <c r="C40" s="110"/>
      <c r="D40" s="121">
        <f t="shared" si="8"/>
        <v>0</v>
      </c>
      <c r="E40" s="119"/>
      <c r="F40" s="79"/>
      <c r="G40" s="79"/>
      <c r="H40" s="79"/>
      <c r="I40" s="79"/>
      <c r="J40" s="79"/>
      <c r="K40" s="110"/>
      <c r="L40" s="113">
        <f t="shared" si="9"/>
        <v>0</v>
      </c>
      <c r="M40" s="55">
        <f t="shared" si="10"/>
        <v>0</v>
      </c>
      <c r="N40" s="114">
        <f t="shared" si="11"/>
        <v>0</v>
      </c>
      <c r="O40" s="111" t="str">
        <f t="shared" si="12"/>
        <v>0</v>
      </c>
      <c r="P40" s="79"/>
      <c r="R40" s="152">
        <f t="shared" si="5"/>
        <v>90</v>
      </c>
      <c r="S40" s="68">
        <f t="shared" si="6"/>
        <v>0</v>
      </c>
      <c r="T40" s="68">
        <f t="shared" si="7"/>
        <v>0</v>
      </c>
      <c r="U40" s="95">
        <v>3</v>
      </c>
      <c r="V40" s="153" t="str">
        <f t="shared" si="0"/>
        <v/>
      </c>
    </row>
    <row r="41" spans="1:22" ht="34.5" hidden="1" customHeight="1" x14ac:dyDescent="0.3">
      <c r="A41" s="17" t="str">
        <f>CDT!B43</f>
        <v>Artésunate Amodiaquine: (ASAQ) 6 cp (100/270 mg)</v>
      </c>
      <c r="B41" s="79"/>
      <c r="C41" s="110"/>
      <c r="D41" s="121">
        <f t="shared" si="8"/>
        <v>0</v>
      </c>
      <c r="E41" s="119"/>
      <c r="F41" s="79"/>
      <c r="G41" s="79"/>
      <c r="H41" s="79"/>
      <c r="I41" s="79"/>
      <c r="J41" s="79"/>
      <c r="K41" s="110"/>
      <c r="L41" s="113">
        <f t="shared" si="9"/>
        <v>0</v>
      </c>
      <c r="M41" s="55">
        <f t="shared" si="10"/>
        <v>0</v>
      </c>
      <c r="N41" s="114">
        <f t="shared" si="11"/>
        <v>0</v>
      </c>
      <c r="O41" s="111" t="str">
        <f t="shared" si="12"/>
        <v>0</v>
      </c>
      <c r="P41" s="79"/>
      <c r="R41" s="152">
        <f t="shared" si="5"/>
        <v>90</v>
      </c>
      <c r="S41" s="68">
        <f t="shared" si="6"/>
        <v>0</v>
      </c>
      <c r="T41" s="68">
        <f t="shared" si="7"/>
        <v>0</v>
      </c>
      <c r="U41" s="95">
        <v>3</v>
      </c>
      <c r="V41" s="153" t="str">
        <f t="shared" si="0"/>
        <v/>
      </c>
    </row>
    <row r="42" spans="1:22" ht="34.5" hidden="1" customHeight="1" x14ac:dyDescent="0.3">
      <c r="A42" s="17" t="str">
        <f>CDT!B36</f>
        <v>Dihydroartéminisine Pipéraquine– Plaq / 3 comp 
( DHA-PPQ)  20/160 mg</v>
      </c>
      <c r="B42" s="79"/>
      <c r="C42" s="110"/>
      <c r="D42" s="121">
        <f t="shared" si="8"/>
        <v>0</v>
      </c>
      <c r="E42" s="119"/>
      <c r="F42" s="79"/>
      <c r="G42" s="79"/>
      <c r="H42" s="79"/>
      <c r="I42" s="79"/>
      <c r="J42" s="79"/>
      <c r="K42" s="110"/>
      <c r="L42" s="113">
        <f t="shared" si="9"/>
        <v>0</v>
      </c>
      <c r="M42" s="55">
        <f t="shared" si="10"/>
        <v>0</v>
      </c>
      <c r="N42" s="114">
        <f t="shared" si="11"/>
        <v>0</v>
      </c>
      <c r="O42" s="111" t="str">
        <f t="shared" si="12"/>
        <v>0</v>
      </c>
      <c r="P42" s="79"/>
      <c r="R42" s="152">
        <f t="shared" si="5"/>
        <v>90</v>
      </c>
      <c r="S42" s="68">
        <f t="shared" si="6"/>
        <v>0</v>
      </c>
      <c r="T42" s="68">
        <f t="shared" si="7"/>
        <v>0</v>
      </c>
      <c r="U42" s="95">
        <v>1</v>
      </c>
      <c r="V42" s="153" t="str">
        <f t="shared" si="0"/>
        <v/>
      </c>
    </row>
    <row r="43" spans="1:22" ht="34.5" hidden="1" customHeight="1" x14ac:dyDescent="0.3">
      <c r="A43" s="17" t="str">
        <f>CDT!B37</f>
        <v>Dihydroartéminisine Pipéraquine– Plaq / 3 comp 
( DHA-PPQ)  40/320 mg</v>
      </c>
      <c r="B43" s="79"/>
      <c r="C43" s="110"/>
      <c r="D43" s="121">
        <f t="shared" si="8"/>
        <v>0</v>
      </c>
      <c r="E43" s="119"/>
      <c r="F43" s="79"/>
      <c r="G43" s="79"/>
      <c r="H43" s="79"/>
      <c r="I43" s="79"/>
      <c r="J43" s="79"/>
      <c r="K43" s="110"/>
      <c r="L43" s="113">
        <f t="shared" si="9"/>
        <v>0</v>
      </c>
      <c r="M43" s="55">
        <f t="shared" si="10"/>
        <v>0</v>
      </c>
      <c r="N43" s="114">
        <f t="shared" si="11"/>
        <v>0</v>
      </c>
      <c r="O43" s="111" t="str">
        <f t="shared" si="12"/>
        <v>0</v>
      </c>
      <c r="P43" s="79"/>
      <c r="R43" s="152">
        <f t="shared" si="5"/>
        <v>90</v>
      </c>
      <c r="S43" s="68">
        <f t="shared" si="6"/>
        <v>0</v>
      </c>
      <c r="T43" s="68">
        <f t="shared" si="7"/>
        <v>0</v>
      </c>
      <c r="U43" s="95">
        <v>1</v>
      </c>
      <c r="V43" s="153" t="str">
        <f t="shared" si="0"/>
        <v/>
      </c>
    </row>
    <row r="44" spans="1:22" ht="34.5" hidden="1" customHeight="1" x14ac:dyDescent="0.3">
      <c r="A44" s="17" t="str">
        <f>CDT!B38</f>
        <v>Dihydroartéminisine Pipéraquine– Plaq / 6 comp 
( DHA-PPQ)  40/320 mg</v>
      </c>
      <c r="B44" s="79"/>
      <c r="C44" s="110"/>
      <c r="D44" s="121">
        <f t="shared" si="8"/>
        <v>0</v>
      </c>
      <c r="E44" s="119"/>
      <c r="F44" s="79"/>
      <c r="G44" s="79"/>
      <c r="H44" s="79"/>
      <c r="I44" s="79"/>
      <c r="J44" s="79"/>
      <c r="K44" s="110"/>
      <c r="L44" s="113">
        <f t="shared" si="9"/>
        <v>0</v>
      </c>
      <c r="M44" s="55">
        <f t="shared" si="10"/>
        <v>0</v>
      </c>
      <c r="N44" s="114">
        <f t="shared" si="11"/>
        <v>0</v>
      </c>
      <c r="O44" s="111" t="str">
        <f t="shared" si="12"/>
        <v>0</v>
      </c>
      <c r="P44" s="79"/>
      <c r="R44" s="152">
        <f t="shared" si="5"/>
        <v>90</v>
      </c>
      <c r="S44" s="68">
        <f t="shared" si="6"/>
        <v>0</v>
      </c>
      <c r="T44" s="68">
        <f t="shared" si="7"/>
        <v>0</v>
      </c>
      <c r="U44" s="95">
        <v>1</v>
      </c>
      <c r="V44" s="153" t="str">
        <f t="shared" si="0"/>
        <v/>
      </c>
    </row>
    <row r="45" spans="1:22" ht="34.5" hidden="1" customHeight="1" x14ac:dyDescent="0.3">
      <c r="A45" s="17" t="str">
        <f>CDT!B44</f>
        <v>Artésunate - Méfloquine (AS-MF)</v>
      </c>
      <c r="B45" s="79"/>
      <c r="C45" s="110"/>
      <c r="D45" s="121">
        <f t="shared" si="8"/>
        <v>0</v>
      </c>
      <c r="E45" s="119"/>
      <c r="F45" s="79"/>
      <c r="G45" s="79"/>
      <c r="H45" s="79"/>
      <c r="I45" s="79"/>
      <c r="J45" s="79"/>
      <c r="K45" s="110"/>
      <c r="L45" s="113">
        <f t="shared" si="9"/>
        <v>0</v>
      </c>
      <c r="M45" s="55">
        <f t="shared" si="10"/>
        <v>0</v>
      </c>
      <c r="N45" s="114">
        <f t="shared" si="11"/>
        <v>0</v>
      </c>
      <c r="O45" s="111" t="str">
        <f t="shared" si="12"/>
        <v>0</v>
      </c>
      <c r="P45" s="79"/>
      <c r="R45" s="152">
        <f t="shared" si="5"/>
        <v>90</v>
      </c>
      <c r="S45" s="68">
        <f t="shared" si="6"/>
        <v>0</v>
      </c>
      <c r="T45" s="68">
        <f t="shared" si="7"/>
        <v>0</v>
      </c>
      <c r="U45" s="95">
        <v>1</v>
      </c>
      <c r="V45" s="153" t="str">
        <f t="shared" si="0"/>
        <v/>
      </c>
    </row>
    <row r="46" spans="1:22" ht="34.5" hidden="1" customHeight="1" x14ac:dyDescent="0.3">
      <c r="A46" s="17" t="str">
        <f>CDT!B45</f>
        <v>Quinine comprimé 300mg</v>
      </c>
      <c r="B46" s="79"/>
      <c r="C46" s="110"/>
      <c r="D46" s="121">
        <f t="shared" si="8"/>
        <v>0</v>
      </c>
      <c r="E46" s="119"/>
      <c r="F46" s="79"/>
      <c r="G46" s="79"/>
      <c r="H46" s="79"/>
      <c r="I46" s="79"/>
      <c r="J46" s="79"/>
      <c r="K46" s="110"/>
      <c r="L46" s="113">
        <f t="shared" si="9"/>
        <v>0</v>
      </c>
      <c r="M46" s="55">
        <f t="shared" si="10"/>
        <v>0</v>
      </c>
      <c r="N46" s="114">
        <f t="shared" si="11"/>
        <v>0</v>
      </c>
      <c r="O46" s="111" t="str">
        <f t="shared" si="12"/>
        <v>0</v>
      </c>
      <c r="P46" s="79"/>
      <c r="R46" s="152">
        <f t="shared" si="5"/>
        <v>90</v>
      </c>
      <c r="S46" s="68">
        <f t="shared" si="6"/>
        <v>0</v>
      </c>
      <c r="T46" s="68">
        <f t="shared" si="7"/>
        <v>0</v>
      </c>
      <c r="U46" s="95">
        <v>1</v>
      </c>
      <c r="V46" s="153" t="str">
        <f t="shared" si="0"/>
        <v/>
      </c>
    </row>
    <row r="47" spans="1:22" ht="34.5" hidden="1" customHeight="1" x14ac:dyDescent="0.3">
      <c r="A47" s="17" t="str">
        <f>CDT!B46</f>
        <v>Quinine injectable 300 mg</v>
      </c>
      <c r="B47" s="79"/>
      <c r="C47" s="110"/>
      <c r="D47" s="121">
        <f t="shared" si="8"/>
        <v>0</v>
      </c>
      <c r="E47" s="119"/>
      <c r="F47" s="79"/>
      <c r="G47" s="79"/>
      <c r="H47" s="79"/>
      <c r="I47" s="79"/>
      <c r="J47" s="79"/>
      <c r="K47" s="110"/>
      <c r="L47" s="113">
        <f t="shared" si="9"/>
        <v>0</v>
      </c>
      <c r="M47" s="55">
        <f t="shared" si="10"/>
        <v>0</v>
      </c>
      <c r="N47" s="114">
        <f t="shared" si="11"/>
        <v>0</v>
      </c>
      <c r="O47" s="111" t="str">
        <f t="shared" si="12"/>
        <v>0</v>
      </c>
      <c r="P47" s="79"/>
      <c r="R47" s="152">
        <f t="shared" si="5"/>
        <v>90</v>
      </c>
      <c r="S47" s="68">
        <f t="shared" si="6"/>
        <v>0</v>
      </c>
      <c r="T47" s="68">
        <f t="shared" si="7"/>
        <v>0</v>
      </c>
      <c r="U47" s="95">
        <v>1</v>
      </c>
      <c r="V47" s="153" t="str">
        <f t="shared" si="0"/>
        <v/>
      </c>
    </row>
    <row r="48" spans="1:22" ht="34.5" hidden="1" customHeight="1" x14ac:dyDescent="0.3">
      <c r="A48" s="17" t="str">
        <f>CDT!B47</f>
        <v>Quinine injectable 600 mg</v>
      </c>
      <c r="B48" s="79"/>
      <c r="C48" s="110"/>
      <c r="D48" s="121">
        <f t="shared" si="8"/>
        <v>0</v>
      </c>
      <c r="E48" s="119"/>
      <c r="F48" s="79"/>
      <c r="G48" s="79"/>
      <c r="H48" s="79"/>
      <c r="I48" s="79"/>
      <c r="J48" s="79"/>
      <c r="K48" s="110"/>
      <c r="L48" s="113">
        <f t="shared" si="9"/>
        <v>0</v>
      </c>
      <c r="M48" s="55">
        <f t="shared" si="10"/>
        <v>0</v>
      </c>
      <c r="N48" s="114">
        <f t="shared" si="11"/>
        <v>0</v>
      </c>
      <c r="O48" s="111" t="str">
        <f t="shared" si="12"/>
        <v>0</v>
      </c>
      <c r="P48" s="79"/>
      <c r="R48" s="152">
        <f t="shared" si="5"/>
        <v>90</v>
      </c>
      <c r="S48" s="68">
        <f t="shared" si="6"/>
        <v>0</v>
      </c>
      <c r="T48" s="68">
        <f t="shared" si="7"/>
        <v>0</v>
      </c>
      <c r="U48" s="95">
        <v>1</v>
      </c>
      <c r="V48" s="153" t="str">
        <f t="shared" si="0"/>
        <v/>
      </c>
    </row>
    <row r="49" spans="1:22" ht="34.5" hidden="1" customHeight="1" x14ac:dyDescent="0.3">
      <c r="A49" s="17" t="str">
        <f>CDT!B48</f>
        <v>Quinine injectable 600 mg</v>
      </c>
      <c r="B49" s="79"/>
      <c r="C49" s="110"/>
      <c r="D49" s="121">
        <f t="shared" si="8"/>
        <v>0</v>
      </c>
      <c r="E49" s="119"/>
      <c r="F49" s="79"/>
      <c r="G49" s="79"/>
      <c r="H49" s="79"/>
      <c r="I49" s="79"/>
      <c r="J49" s="79"/>
      <c r="K49" s="110"/>
      <c r="L49" s="113">
        <f t="shared" si="9"/>
        <v>0</v>
      </c>
      <c r="M49" s="55">
        <f t="shared" si="10"/>
        <v>0</v>
      </c>
      <c r="N49" s="114">
        <f t="shared" si="11"/>
        <v>0</v>
      </c>
      <c r="O49" s="111" t="str">
        <f t="shared" si="12"/>
        <v>0</v>
      </c>
      <c r="P49" s="79"/>
      <c r="R49" s="152">
        <f t="shared" si="5"/>
        <v>90</v>
      </c>
      <c r="S49" s="68">
        <f t="shared" si="6"/>
        <v>0</v>
      </c>
      <c r="T49" s="68">
        <f t="shared" si="7"/>
        <v>0</v>
      </c>
      <c r="U49" s="95">
        <v>1</v>
      </c>
      <c r="V49" s="153" t="str">
        <f t="shared" si="0"/>
        <v/>
      </c>
    </row>
    <row r="50" spans="1:22" ht="34.5" hidden="1" customHeight="1" thickBot="1" x14ac:dyDescent="0.35">
      <c r="A50" s="17" t="str">
        <f>CDT!B49</f>
        <v>Artéméther injectable 100 mg</v>
      </c>
      <c r="B50" s="79"/>
      <c r="C50" s="110"/>
      <c r="D50" s="122">
        <f t="shared" si="8"/>
        <v>0</v>
      </c>
      <c r="E50" s="119"/>
      <c r="F50" s="79"/>
      <c r="G50" s="79"/>
      <c r="H50" s="79"/>
      <c r="I50" s="79"/>
      <c r="J50" s="79"/>
      <c r="K50" s="110"/>
      <c r="L50" s="115">
        <f t="shared" si="9"/>
        <v>0</v>
      </c>
      <c r="M50" s="130">
        <f t="shared" si="10"/>
        <v>0</v>
      </c>
      <c r="N50" s="116">
        <f>IF(J50=0,((E50+L50)-K50),((L50*2)-K50))</f>
        <v>0</v>
      </c>
      <c r="O50" s="111" t="str">
        <f t="shared" si="12"/>
        <v>0</v>
      </c>
      <c r="P50" s="79"/>
      <c r="R50" s="152">
        <f t="shared" si="5"/>
        <v>90</v>
      </c>
      <c r="S50" s="68">
        <f>D50-(E50+G50+I50+H50)</f>
        <v>0</v>
      </c>
      <c r="T50" s="68">
        <f t="shared" si="7"/>
        <v>0</v>
      </c>
      <c r="U50" s="95">
        <v>1</v>
      </c>
      <c r="V50" s="153" t="str">
        <f t="shared" si="0"/>
        <v/>
      </c>
    </row>
    <row r="51" spans="1:22" ht="34.5" hidden="1" customHeight="1" x14ac:dyDescent="0.3">
      <c r="A51" s="17"/>
      <c r="B51" s="79"/>
      <c r="C51" s="79"/>
      <c r="D51" s="56"/>
      <c r="E51" s="79"/>
      <c r="F51" s="79"/>
      <c r="G51" s="79"/>
      <c r="H51" s="79"/>
      <c r="I51" s="79"/>
      <c r="J51" s="79"/>
      <c r="K51" s="79"/>
      <c r="L51" s="57"/>
      <c r="M51" s="57"/>
      <c r="N51" s="58"/>
      <c r="O51" s="80"/>
      <c r="P51" s="79"/>
      <c r="R51" s="152"/>
      <c r="S51" s="68"/>
      <c r="T51" s="68"/>
      <c r="U51" s="95"/>
      <c r="V51" s="153" t="str">
        <f t="shared" si="0"/>
        <v/>
      </c>
    </row>
    <row r="52" spans="1:22" ht="34.5" hidden="1" customHeight="1" x14ac:dyDescent="0.3">
      <c r="A52" s="17"/>
      <c r="B52" s="79"/>
      <c r="C52" s="79"/>
      <c r="D52" s="53"/>
      <c r="E52" s="79"/>
      <c r="F52" s="79"/>
      <c r="G52" s="79"/>
      <c r="H52" s="79"/>
      <c r="I52" s="79"/>
      <c r="J52" s="79"/>
      <c r="K52" s="79"/>
      <c r="L52" s="54"/>
      <c r="M52" s="54"/>
      <c r="N52" s="55"/>
      <c r="O52" s="80"/>
      <c r="P52" s="79"/>
      <c r="R52" s="152"/>
      <c r="S52" s="68"/>
      <c r="T52" s="68"/>
      <c r="U52" s="95"/>
      <c r="V52" s="153" t="str">
        <f t="shared" si="0"/>
        <v/>
      </c>
    </row>
    <row r="53" spans="1:22" s="235" customFormat="1" ht="16.5" customHeight="1" x14ac:dyDescent="0.35">
      <c r="A53" s="494" t="s">
        <v>290</v>
      </c>
      <c r="B53" s="494"/>
      <c r="C53" s="494"/>
      <c r="D53" s="494"/>
      <c r="E53" s="232"/>
      <c r="F53" s="232"/>
      <c r="G53" s="233" t="s">
        <v>298</v>
      </c>
      <c r="H53" s="233"/>
      <c r="I53" s="232"/>
      <c r="J53" s="234"/>
      <c r="K53" s="232"/>
      <c r="L53" s="232"/>
      <c r="M53" s="232"/>
      <c r="N53" s="232"/>
      <c r="O53" s="232"/>
      <c r="Q53" s="236"/>
      <c r="R53" s="237"/>
      <c r="S53" s="238"/>
      <c r="T53" s="238"/>
      <c r="U53" s="239"/>
      <c r="V53" s="240"/>
    </row>
    <row r="54" spans="1:22" ht="34.5" customHeight="1" x14ac:dyDescent="0.3">
      <c r="A54" s="18"/>
      <c r="B54" s="18"/>
      <c r="C54" s="18"/>
      <c r="D54" s="18"/>
      <c r="E54" s="18"/>
      <c r="F54" s="18"/>
      <c r="G54" s="18"/>
      <c r="H54" s="18"/>
      <c r="I54" s="18"/>
      <c r="J54" s="18"/>
      <c r="K54" s="18"/>
      <c r="L54" s="18"/>
      <c r="M54" s="18"/>
      <c r="N54" s="18"/>
      <c r="O54" s="18"/>
      <c r="R54" s="154"/>
      <c r="S54" s="69"/>
      <c r="T54" s="69"/>
      <c r="U54" s="70"/>
      <c r="V54" s="155"/>
    </row>
    <row r="55" spans="1:22" ht="35.25" customHeight="1" x14ac:dyDescent="0.3">
      <c r="B55" s="18"/>
      <c r="C55" s="18"/>
      <c r="D55" s="18"/>
      <c r="E55" s="18"/>
      <c r="F55" s="18"/>
      <c r="I55" s="18"/>
      <c r="J55" s="18"/>
      <c r="K55" s="18"/>
      <c r="L55" s="18"/>
      <c r="M55" s="18"/>
      <c r="N55" s="18"/>
      <c r="O55" s="18"/>
      <c r="R55" s="154"/>
      <c r="S55" s="69"/>
      <c r="T55" s="69"/>
      <c r="U55" s="70"/>
      <c r="V55" s="155"/>
    </row>
    <row r="56" spans="1:22" s="235" customFormat="1" ht="16.5" customHeight="1" x14ac:dyDescent="0.35">
      <c r="A56" s="494" t="s">
        <v>289</v>
      </c>
      <c r="B56" s="494"/>
      <c r="C56" s="494"/>
      <c r="D56" s="494"/>
      <c r="E56" s="232"/>
      <c r="F56" s="232"/>
      <c r="G56" s="561" t="s">
        <v>299</v>
      </c>
      <c r="H56" s="561"/>
      <c r="I56" s="561"/>
      <c r="J56" s="561"/>
      <c r="K56" s="561"/>
      <c r="L56" s="561"/>
      <c r="M56" s="561"/>
      <c r="N56" s="561"/>
      <c r="O56" s="561"/>
      <c r="Q56" s="236"/>
      <c r="R56" s="237"/>
      <c r="S56" s="238"/>
      <c r="T56" s="238"/>
      <c r="U56" s="239"/>
      <c r="V56" s="240"/>
    </row>
  </sheetData>
  <mergeCells count="26">
    <mergeCell ref="A56:D56"/>
    <mergeCell ref="G56:O56"/>
    <mergeCell ref="A23:C23"/>
    <mergeCell ref="D23:F23"/>
    <mergeCell ref="I23:N23"/>
    <mergeCell ref="O23:P23"/>
    <mergeCell ref="A26:A27"/>
    <mergeCell ref="A53:D53"/>
    <mergeCell ref="A19:C19"/>
    <mergeCell ref="D19:N19"/>
    <mergeCell ref="R19:V19"/>
    <mergeCell ref="A21:C21"/>
    <mergeCell ref="D21:H21"/>
    <mergeCell ref="O21:P21"/>
    <mergeCell ref="L17:P17"/>
    <mergeCell ref="A1:B1"/>
    <mergeCell ref="A3:B3"/>
    <mergeCell ref="A4:B4"/>
    <mergeCell ref="A11:O11"/>
    <mergeCell ref="B13:C13"/>
    <mergeCell ref="E13:J13"/>
    <mergeCell ref="B15:C15"/>
    <mergeCell ref="D15:F15"/>
    <mergeCell ref="G15:I15"/>
    <mergeCell ref="B17:E17"/>
    <mergeCell ref="G17:K17"/>
  </mergeCells>
  <conditionalFormatting sqref="T28">
    <cfRule type="cellIs" dxfId="1317" priority="23" operator="greaterThan">
      <formula>0</formula>
    </cfRule>
    <cfRule type="cellIs" dxfId="1316" priority="24" operator="greaterThan">
      <formula>0</formula>
    </cfRule>
    <cfRule type="cellIs" dxfId="1315" priority="25" operator="lessThan">
      <formula>0</formula>
    </cfRule>
    <cfRule type="cellIs" dxfId="1314" priority="26" operator="notEqual">
      <formula>0</formula>
    </cfRule>
  </conditionalFormatting>
  <conditionalFormatting sqref="T29:T31">
    <cfRule type="cellIs" dxfId="1313" priority="19" operator="greaterThan">
      <formula>0</formula>
    </cfRule>
    <cfRule type="cellIs" dxfId="1312" priority="20" operator="greaterThan">
      <formula>0</formula>
    </cfRule>
    <cfRule type="cellIs" dxfId="1311" priority="21" operator="lessThan">
      <formula>0</formula>
    </cfRule>
    <cfRule type="cellIs" dxfId="1310" priority="22" operator="notEqual">
      <formula>0</formula>
    </cfRule>
  </conditionalFormatting>
  <conditionalFormatting sqref="T32:T49">
    <cfRule type="cellIs" dxfId="1309" priority="15" operator="greaterThan">
      <formula>0</formula>
    </cfRule>
    <cfRule type="cellIs" dxfId="1308" priority="16" operator="greaterThan">
      <formula>0</formula>
    </cfRule>
    <cfRule type="cellIs" dxfId="1307" priority="17" operator="lessThan">
      <formula>0</formula>
    </cfRule>
    <cfRule type="cellIs" dxfId="1306" priority="18" operator="notEqual">
      <formula>0</formula>
    </cfRule>
  </conditionalFormatting>
  <conditionalFormatting sqref="T50:T52">
    <cfRule type="cellIs" dxfId="1305" priority="11" operator="greaterThan">
      <formula>0</formula>
    </cfRule>
    <cfRule type="cellIs" dxfId="1304" priority="12" operator="greaterThan">
      <formula>0</formula>
    </cfRule>
    <cfRule type="cellIs" dxfId="1303" priority="13" operator="lessThan">
      <formula>0</formula>
    </cfRule>
    <cfRule type="cellIs" dxfId="1302" priority="14" operator="notEqual">
      <formula>0</formula>
    </cfRule>
  </conditionalFormatting>
  <conditionalFormatting sqref="K28 K50:K52">
    <cfRule type="expression" dxfId="1301" priority="9">
      <formula>K28&lt;S28</formula>
    </cfRule>
    <cfRule type="expression" dxfId="1300" priority="10">
      <formula>K28&gt;S28</formula>
    </cfRule>
  </conditionalFormatting>
  <conditionalFormatting sqref="J28">
    <cfRule type="cellIs" dxfId="1299" priority="8" operator="greaterThan">
      <formula>90</formula>
    </cfRule>
  </conditionalFormatting>
  <conditionalFormatting sqref="J37:J49">
    <cfRule type="cellIs" dxfId="1298" priority="7" operator="greaterThan">
      <formula>90</formula>
    </cfRule>
  </conditionalFormatting>
  <conditionalFormatting sqref="J50:J52">
    <cfRule type="cellIs" dxfId="1297" priority="6" operator="greaterThan">
      <formula>90</formula>
    </cfRule>
  </conditionalFormatting>
  <conditionalFormatting sqref="K37:K49">
    <cfRule type="expression" dxfId="1296" priority="4">
      <formula>K37&lt;S37</formula>
    </cfRule>
    <cfRule type="expression" dxfId="1295" priority="5">
      <formula>K37&gt;S37</formula>
    </cfRule>
  </conditionalFormatting>
  <conditionalFormatting sqref="K29:K36">
    <cfRule type="expression" dxfId="1294" priority="2">
      <formula>K29&lt;S29</formula>
    </cfRule>
    <cfRule type="expression" dxfId="1293" priority="3">
      <formula>K29&gt;S29</formula>
    </cfRule>
  </conditionalFormatting>
  <conditionalFormatting sqref="J29:J36">
    <cfRule type="cellIs" dxfId="1292" priority="1" operator="greaterThan">
      <formula>90</formula>
    </cfRule>
  </conditionalFormatting>
  <dataValidations count="9">
    <dataValidation type="whole" allowBlank="1" showInputMessage="1" showErrorMessage="1" prompt="La quantité accordée par le point Focal ne peut être supérieure à la somme du CMMa et la quantité commandée pour le trimestre._x000a_Merci de revoir la quantité dans la colonne O._x000a_" sqref="O28:O36">
      <formula1>0</formula1>
      <formula2>+M28+N28</formula2>
    </dataValidation>
    <dataValidation type="whole" allowBlank="1" showInputMessage="1" showErrorMessage="1" prompt="SVP _x000a_Veuillez inscrire le nombre d'ACS dans l'air sanitaire._x000a_Merci" sqref="O23:P23">
      <formula1>0</formula1>
      <formula2>500</formula2>
    </dataValidation>
    <dataValidation type="list" allowBlank="1" showInputMessage="1" showErrorMessage="1" sqref="D23:F23">
      <formula1>typerapport2</formula1>
    </dataValidation>
    <dataValidation errorStyle="information" allowBlank="1" showInputMessage="1" showErrorMessage="1" error="Vérifiez SVP l'inventaire physique,_x000a__x000a_MERI" sqref="K28:K36"/>
    <dataValidation allowBlank="1" showInputMessage="1" showErrorMessage="1" prompt="SVP Saisissez le Nom du site et la date de dépôt de la commande en premier. Merci" sqref="B28:B36"/>
    <dataValidation type="date" errorStyle="warning" allowBlank="1" showInputMessage="1" showErrorMessage="1" promptTitle="Instruction" prompt="SVP Saisissez la date sous le format:_x000a_00/00/0000. exemple 15/09/2016,_x000a_Merci_x000a_" sqref="D21:H21">
      <formula1>42370</formula1>
      <formula2>44926</formula2>
    </dataValidation>
    <dataValidation errorStyle="information" allowBlank="1" showInputMessage="1" showErrorMessage="1" errorTitle="Instruction" error="Saisissez le Texte en MAJUSCULE_x000a_Exemple: CMS AGOE_x000a_Merci" promptTitle="Instruction" prompt="Saisissez le Texte en MAJUSCULE_x000a_Exemple: CMS AGOE_x000a_Merci" sqref="D19:N19"/>
    <dataValidation type="whole" allowBlank="1" showInputMessage="1" showErrorMessage="1" prompt="La valeur ne peut pas être supérieure à 89_x000a_Si tel est le cas déteminer la quantité à commander directement à la colonne M._x000a_merci" sqref="J28:J52">
      <formula1>0</formula1>
      <formula2>89</formula2>
    </dataValidation>
    <dataValidation type="whole" operator="lessThanOrEqual" allowBlank="1" showInputMessage="1" showErrorMessage="1" promptTitle="instruction" prompt="La valeur de la cellule ne peut pas être supérieure à la quantité Totale inscrite dans la colonne D._x000a_Merci de vérifier." sqref="E28:E52">
      <formula1>D28</formula1>
    </dataValidation>
  </dataValidations>
  <pageMargins left="0.21" right="0.23622047244094491" top="0.74803149606299213" bottom="0.74803149606299213" header="0.31496062992125984" footer="0.31496062992125984"/>
  <pageSetup paperSize="9" scale="40" orientation="landscape" r:id="rId1"/>
  <headerFooter alignWithMargins="0">
    <oddFooter>&amp;C&amp;"Arial,Gras"PNLS /IST, Avenue des Armées, -05 BP 424 Lomé –Togo ; Tel 22 20 94 39 Fax : 22 20 94 36    Site Web : www.pnls.tg</oddFooter>
  </headerFooter>
  <drawing r:id="rId2"/>
</worksheet>
</file>

<file path=xl/worksheets/sheet1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rgb="FF00B050"/>
  </sheetPr>
  <dimension ref="A1:AA54"/>
  <sheetViews>
    <sheetView showGridLines="0" view="pageBreakPreview" topLeftCell="A11" zoomScale="80" zoomScaleNormal="125" zoomScaleSheetLayoutView="80" workbookViewId="0">
      <pane xSplit="1" ySplit="15" topLeftCell="B26" activePane="bottomRight" state="frozen"/>
      <selection activeCell="A32" sqref="A32:XFD32"/>
      <selection pane="topRight" activeCell="A32" sqref="A32:XFD32"/>
      <selection pane="bottomLeft" activeCell="A32" sqref="A32:XFD32"/>
      <selection pane="bottomRight" activeCell="D19" sqref="D19:N19"/>
    </sheetView>
  </sheetViews>
  <sheetFormatPr baseColWidth="10" defaultColWidth="7.33203125" defaultRowHeight="13.8" x14ac:dyDescent="0.3"/>
  <cols>
    <col min="1" max="1" width="53.44140625" style="3" customWidth="1"/>
    <col min="2" max="10" width="8.109375" style="3" customWidth="1"/>
    <col min="11" max="11" width="9.88671875" style="3" customWidth="1"/>
    <col min="12" max="12" width="8.88671875" style="3" customWidth="1"/>
    <col min="13" max="13" width="8.44140625" style="3" customWidth="1"/>
    <col min="14" max="14" width="9.44140625" style="3" customWidth="1"/>
    <col min="15" max="15" width="9.5546875" style="39" customWidth="1"/>
    <col min="16" max="16" width="16.44140625" style="3" customWidth="1"/>
    <col min="17" max="17" width="2.109375" style="62" customWidth="1"/>
    <col min="18" max="18" width="7.33203125" style="306" hidden="1" customWidth="1"/>
    <col min="19" max="19" width="7.44140625" style="77" customWidth="1"/>
    <col min="20" max="20" width="10.5546875" style="77" customWidth="1"/>
    <col min="21" max="21" width="7.44140625" style="77" bestFit="1" customWidth="1"/>
    <col min="22" max="22" width="7.88671875" style="78" bestFit="1" customWidth="1"/>
    <col min="23" max="23" width="33.33203125" style="77" customWidth="1"/>
    <col min="24" max="16384" width="7.33203125" style="3"/>
  </cols>
  <sheetData>
    <row r="1" spans="1:23" ht="17.25" customHeight="1" x14ac:dyDescent="0.3">
      <c r="A1" s="549" t="s">
        <v>452</v>
      </c>
      <c r="B1" s="549"/>
      <c r="C1" s="2"/>
      <c r="D1" s="2"/>
      <c r="E1"/>
      <c r="F1"/>
      <c r="G1"/>
      <c r="H1"/>
      <c r="I1"/>
      <c r="J1"/>
      <c r="N1" s="4" t="s">
        <v>1</v>
      </c>
      <c r="O1" s="5"/>
      <c r="S1" s="69"/>
      <c r="T1" s="69"/>
      <c r="U1" s="69"/>
      <c r="V1" s="70"/>
      <c r="W1" s="69"/>
    </row>
    <row r="2" spans="1:23" ht="13.5" customHeight="1" x14ac:dyDescent="0.3">
      <c r="A2" s="1" t="s">
        <v>453</v>
      </c>
      <c r="B2" s="1"/>
      <c r="C2" s="2"/>
      <c r="D2" s="2"/>
      <c r="E2"/>
      <c r="F2"/>
      <c r="G2"/>
      <c r="H2"/>
      <c r="I2"/>
      <c r="J2"/>
      <c r="M2" s="4"/>
      <c r="N2" s="4" t="s">
        <v>3</v>
      </c>
      <c r="O2" s="5"/>
      <c r="S2" s="69"/>
      <c r="T2" s="69"/>
      <c r="U2" s="69"/>
      <c r="V2" s="70"/>
      <c r="W2" s="69"/>
    </row>
    <row r="3" spans="1:23" ht="15.6" x14ac:dyDescent="0.3">
      <c r="A3" s="549" t="s">
        <v>454</v>
      </c>
      <c r="B3" s="549"/>
      <c r="C3" s="2"/>
      <c r="D3" s="2"/>
      <c r="E3"/>
      <c r="F3"/>
      <c r="G3"/>
      <c r="H3"/>
      <c r="I3"/>
      <c r="J3"/>
      <c r="K3" s="5"/>
      <c r="L3" s="5"/>
      <c r="M3" s="5"/>
      <c r="N3" s="5"/>
      <c r="O3" s="5"/>
      <c r="S3" s="69"/>
      <c r="T3" s="69"/>
      <c r="U3" s="69"/>
      <c r="V3" s="70"/>
      <c r="W3" s="69"/>
    </row>
    <row r="4" spans="1:23" ht="33.6" customHeight="1" x14ac:dyDescent="0.3">
      <c r="A4" s="547" t="s">
        <v>455</v>
      </c>
      <c r="B4" s="548"/>
      <c r="C4" s="7"/>
      <c r="D4" s="7"/>
      <c r="E4" s="8"/>
      <c r="F4" s="8"/>
      <c r="G4" s="8"/>
      <c r="H4" s="8"/>
      <c r="I4" s="8"/>
      <c r="J4" s="8"/>
      <c r="K4" s="9"/>
      <c r="L4" s="9"/>
      <c r="M4" s="9"/>
      <c r="N4" s="9"/>
      <c r="O4" s="38"/>
      <c r="S4" s="69"/>
      <c r="T4" s="69"/>
      <c r="U4" s="69"/>
      <c r="V4" s="70"/>
      <c r="W4" s="69"/>
    </row>
    <row r="5" spans="1:23" x14ac:dyDescent="0.3">
      <c r="B5" s="9"/>
      <c r="C5" s="9"/>
      <c r="D5" s="9"/>
      <c r="E5" s="9"/>
      <c r="F5" s="9"/>
      <c r="G5" s="9"/>
      <c r="H5" s="9"/>
      <c r="I5" s="9"/>
      <c r="J5" s="9"/>
      <c r="K5" s="9"/>
      <c r="L5" s="9"/>
      <c r="M5" s="9"/>
      <c r="N5" s="9"/>
      <c r="O5" s="38"/>
      <c r="S5" s="69"/>
      <c r="T5" s="69"/>
      <c r="U5" s="69"/>
      <c r="V5" s="70"/>
      <c r="W5" s="69"/>
    </row>
    <row r="6" spans="1:23" ht="15.6" x14ac:dyDescent="0.3">
      <c r="A6" s="6" t="s">
        <v>232</v>
      </c>
      <c r="B6" s="9"/>
      <c r="C6" s="9"/>
      <c r="D6" s="9"/>
      <c r="E6" s="9"/>
      <c r="F6" s="9"/>
      <c r="G6" s="9"/>
      <c r="H6" s="9"/>
      <c r="I6" s="9"/>
      <c r="J6" s="9"/>
      <c r="K6" s="9"/>
      <c r="L6" s="9"/>
      <c r="M6" s="9"/>
      <c r="N6" s="9"/>
      <c r="O6" s="38"/>
      <c r="S6" s="69"/>
      <c r="T6" s="69"/>
      <c r="U6" s="69"/>
      <c r="V6" s="70"/>
      <c r="W6" s="69"/>
    </row>
    <row r="7" spans="1:23" x14ac:dyDescent="0.3">
      <c r="A7" s="10"/>
      <c r="B7" s="9"/>
      <c r="C7" s="9"/>
      <c r="D7" s="9"/>
      <c r="E7" s="9"/>
      <c r="F7" s="9"/>
      <c r="G7" s="9"/>
      <c r="H7" s="9"/>
      <c r="I7" s="9"/>
      <c r="J7" s="9"/>
      <c r="K7" s="9"/>
      <c r="L7" s="9"/>
      <c r="M7" s="9"/>
      <c r="N7" s="9"/>
      <c r="O7" s="38"/>
      <c r="S7" s="69"/>
      <c r="T7" s="69"/>
      <c r="U7" s="69"/>
      <c r="V7" s="70"/>
      <c r="W7" s="69"/>
    </row>
    <row r="8" spans="1:23" x14ac:dyDescent="0.3">
      <c r="A8" s="10"/>
      <c r="B8" s="9"/>
      <c r="C8" s="9"/>
      <c r="D8" s="9"/>
      <c r="E8" s="9"/>
      <c r="F8" s="9"/>
      <c r="G8" s="9"/>
      <c r="H8" s="9"/>
      <c r="I8" s="9"/>
      <c r="J8" s="9"/>
      <c r="K8" s="9"/>
      <c r="L8" s="9"/>
      <c r="M8" s="9"/>
      <c r="N8" s="9"/>
      <c r="O8" s="38"/>
      <c r="S8" s="69"/>
      <c r="T8" s="69"/>
      <c r="U8" s="69"/>
      <c r="V8" s="70"/>
      <c r="W8" s="69"/>
    </row>
    <row r="9" spans="1:23" x14ac:dyDescent="0.3">
      <c r="A9" s="10"/>
      <c r="B9" s="9"/>
      <c r="C9" s="9"/>
      <c r="D9" s="9"/>
      <c r="E9" s="9"/>
      <c r="F9" s="9"/>
      <c r="G9" s="9"/>
      <c r="H9" s="9"/>
      <c r="I9" s="9"/>
      <c r="J9" s="9"/>
      <c r="K9" s="9"/>
      <c r="L9" s="9"/>
      <c r="M9" s="9"/>
      <c r="N9" s="9"/>
      <c r="O9" s="38"/>
      <c r="S9" s="69"/>
      <c r="T9" s="69"/>
      <c r="U9" s="69"/>
      <c r="V9" s="70"/>
      <c r="W9" s="69"/>
    </row>
    <row r="10" spans="1:23" x14ac:dyDescent="0.3">
      <c r="S10" s="69"/>
      <c r="T10" s="69"/>
      <c r="U10" s="69"/>
      <c r="V10" s="70"/>
      <c r="W10" s="69"/>
    </row>
    <row r="11" spans="1:23" ht="19.5" customHeight="1" x14ac:dyDescent="0.3">
      <c r="A11" s="555" t="s">
        <v>263</v>
      </c>
      <c r="B11" s="555"/>
      <c r="C11" s="555"/>
      <c r="D11" s="555"/>
      <c r="E11" s="555"/>
      <c r="F11" s="555"/>
      <c r="G11" s="555"/>
      <c r="H11" s="555"/>
      <c r="I11" s="555"/>
      <c r="J11" s="555"/>
      <c r="K11" s="555"/>
      <c r="L11" s="555"/>
      <c r="M11" s="555"/>
      <c r="N11" s="555"/>
      <c r="O11" s="555"/>
      <c r="P11" s="40"/>
      <c r="S11" s="69"/>
      <c r="T11" s="69"/>
      <c r="U11" s="69"/>
      <c r="V11" s="70"/>
      <c r="W11" s="69"/>
    </row>
    <row r="12" spans="1:23" ht="1.5" customHeight="1" thickBot="1" x14ac:dyDescent="0.35">
      <c r="A12" s="11"/>
      <c r="B12" s="11"/>
      <c r="C12" s="11"/>
      <c r="D12" s="11"/>
      <c r="E12" s="11"/>
      <c r="F12" s="11"/>
      <c r="G12" s="11"/>
      <c r="H12" s="11"/>
      <c r="I12" s="11"/>
      <c r="J12" s="11"/>
      <c r="K12" s="11"/>
      <c r="L12" s="11"/>
      <c r="M12" s="11"/>
      <c r="N12" s="11"/>
      <c r="O12" s="11"/>
      <c r="S12" s="69"/>
      <c r="T12" s="69"/>
      <c r="U12" s="69"/>
      <c r="V12" s="70"/>
      <c r="W12" s="69"/>
    </row>
    <row r="13" spans="1:23" s="42" customFormat="1" ht="20.25" hidden="1" customHeight="1" thickBot="1" x14ac:dyDescent="0.35">
      <c r="A13" s="434" t="s">
        <v>5</v>
      </c>
      <c r="B13" s="556">
        <f>'Info District'!G11</f>
        <v>2025</v>
      </c>
      <c r="C13" s="557"/>
      <c r="E13" s="550"/>
      <c r="F13" s="550"/>
      <c r="G13" s="550"/>
      <c r="H13" s="550"/>
      <c r="I13" s="550"/>
      <c r="J13" s="554"/>
      <c r="Q13" s="63"/>
      <c r="R13" s="307"/>
      <c r="S13" s="71"/>
      <c r="T13" s="71"/>
      <c r="U13" s="71"/>
      <c r="V13" s="72"/>
      <c r="W13" s="71"/>
    </row>
    <row r="14" spans="1:23" s="42" customFormat="1" ht="7.5" hidden="1" customHeight="1" thickBot="1" x14ac:dyDescent="0.35">
      <c r="A14" s="434"/>
      <c r="B14" s="13"/>
      <c r="C14" s="13"/>
      <c r="D14" s="13"/>
      <c r="O14" s="15"/>
      <c r="Q14" s="63"/>
      <c r="R14" s="307"/>
      <c r="S14" s="71"/>
      <c r="T14" s="71"/>
      <c r="U14" s="71"/>
      <c r="V14" s="72"/>
      <c r="W14" s="71"/>
    </row>
    <row r="15" spans="1:23" s="42" customFormat="1" ht="16.5" hidden="1" customHeight="1" thickBot="1" x14ac:dyDescent="0.35">
      <c r="A15" s="434" t="s">
        <v>7</v>
      </c>
      <c r="B15" s="558" t="str">
        <f>'Info District'!G12</f>
        <v>PLATEAUX</v>
      </c>
      <c r="C15" s="559"/>
      <c r="D15" s="550" t="s">
        <v>8</v>
      </c>
      <c r="E15" s="550"/>
      <c r="F15" s="550"/>
      <c r="G15" s="551" t="str">
        <f>'Info District'!G13</f>
        <v>Agou</v>
      </c>
      <c r="H15" s="552"/>
      <c r="I15" s="553"/>
      <c r="L15" s="11"/>
      <c r="M15" s="11"/>
      <c r="N15" s="11"/>
      <c r="O15" s="11"/>
      <c r="P15" s="11"/>
      <c r="Q15" s="63"/>
      <c r="R15" s="307"/>
      <c r="S15" s="71"/>
      <c r="T15" s="71"/>
      <c r="U15" s="71"/>
      <c r="V15" s="73"/>
      <c r="W15" s="71"/>
    </row>
    <row r="16" spans="1:23" s="42" customFormat="1" ht="3.75" hidden="1" customHeight="1" thickBot="1" x14ac:dyDescent="0.35">
      <c r="A16" s="139"/>
      <c r="B16" s="15"/>
      <c r="C16" s="15"/>
      <c r="D16" s="15"/>
      <c r="E16" s="15"/>
      <c r="K16" s="15"/>
      <c r="L16" s="15"/>
      <c r="M16" s="15"/>
      <c r="O16" s="15"/>
      <c r="Q16" s="63"/>
      <c r="R16" s="307"/>
      <c r="S16" s="71"/>
      <c r="T16" s="71"/>
      <c r="U16" s="71"/>
      <c r="V16" s="72"/>
      <c r="W16" s="71"/>
    </row>
    <row r="17" spans="1:27" s="42" customFormat="1" ht="18" hidden="1" customHeight="1" thickBot="1" x14ac:dyDescent="0.35">
      <c r="A17" s="434" t="s">
        <v>9</v>
      </c>
      <c r="B17" s="556" t="str">
        <f>'Info District'!G17</f>
        <v>Avril à Juin 2025</v>
      </c>
      <c r="C17" s="560"/>
      <c r="D17" s="560"/>
      <c r="E17" s="557"/>
      <c r="G17" s="550" t="s">
        <v>11</v>
      </c>
      <c r="H17" s="550"/>
      <c r="I17" s="550"/>
      <c r="J17" s="550"/>
      <c r="K17" s="554"/>
      <c r="L17" s="551" t="str">
        <f>'Info District'!G18</f>
        <v>Juillet à Septembre 2025</v>
      </c>
      <c r="M17" s="552"/>
      <c r="N17" s="552"/>
      <c r="O17" s="552"/>
      <c r="P17" s="553"/>
      <c r="Q17" s="63"/>
      <c r="R17" s="307"/>
      <c r="S17" s="71"/>
      <c r="T17" s="71"/>
      <c r="U17" s="71"/>
      <c r="V17" s="72"/>
      <c r="W17" s="71"/>
    </row>
    <row r="18" spans="1:27" s="9" customFormat="1" ht="2.25" hidden="1" customHeight="1" thickBot="1" x14ac:dyDescent="0.3">
      <c r="B18" s="43"/>
      <c r="C18" s="43"/>
      <c r="D18" s="43"/>
      <c r="E18" s="44"/>
      <c r="F18" s="43"/>
      <c r="G18" s="45"/>
      <c r="H18" s="45"/>
      <c r="I18" s="45"/>
      <c r="J18" s="45"/>
      <c r="K18" s="45"/>
      <c r="L18" s="45"/>
      <c r="M18" s="45"/>
      <c r="O18" s="38"/>
      <c r="Q18" s="64"/>
      <c r="R18" s="308"/>
      <c r="S18" s="74"/>
      <c r="T18" s="74"/>
      <c r="U18" s="74"/>
      <c r="V18" s="75"/>
      <c r="W18" s="74"/>
    </row>
    <row r="19" spans="1:27" s="9" customFormat="1" ht="21" customHeight="1" thickBot="1" x14ac:dyDescent="0.35">
      <c r="A19" s="532" t="s">
        <v>12</v>
      </c>
      <c r="B19" s="532"/>
      <c r="C19" s="533"/>
      <c r="D19" s="538"/>
      <c r="E19" s="539"/>
      <c r="F19" s="539"/>
      <c r="G19" s="539"/>
      <c r="H19" s="539"/>
      <c r="I19" s="539"/>
      <c r="J19" s="539"/>
      <c r="K19" s="539"/>
      <c r="L19" s="539"/>
      <c r="M19" s="539"/>
      <c r="N19" s="540"/>
      <c r="O19" s="11"/>
      <c r="P19" s="241" t="str">
        <f>'Info District'!H17</f>
        <v>T2</v>
      </c>
      <c r="Q19" s="65"/>
      <c r="R19" s="309"/>
      <c r="S19" s="535" t="s">
        <v>96</v>
      </c>
      <c r="T19" s="536"/>
      <c r="U19" s="536"/>
      <c r="V19" s="536"/>
      <c r="W19" s="537"/>
    </row>
    <row r="20" spans="1:27" s="9" customFormat="1" ht="4.5" customHeight="1" thickBot="1" x14ac:dyDescent="0.35">
      <c r="A20" s="12"/>
      <c r="B20" s="12"/>
      <c r="C20" s="12"/>
      <c r="D20" s="12"/>
      <c r="E20" s="12"/>
      <c r="F20" s="12"/>
      <c r="G20" s="13"/>
      <c r="H20" s="13"/>
      <c r="I20" s="13"/>
      <c r="J20" s="13"/>
      <c r="K20" s="13"/>
      <c r="L20" s="14"/>
      <c r="M20" s="14"/>
      <c r="N20" s="14"/>
      <c r="O20" s="14"/>
      <c r="Q20" s="64"/>
      <c r="R20" s="308"/>
      <c r="S20" s="146"/>
      <c r="T20" s="74"/>
      <c r="U20" s="74"/>
      <c r="V20" s="76"/>
      <c r="W20" s="147"/>
    </row>
    <row r="21" spans="1:27" s="9" customFormat="1" ht="32.25" customHeight="1" thickBot="1" x14ac:dyDescent="0.35">
      <c r="A21" s="532" t="s">
        <v>240</v>
      </c>
      <c r="B21" s="532"/>
      <c r="C21" s="533"/>
      <c r="D21" s="543" t="s">
        <v>264</v>
      </c>
      <c r="E21" s="544"/>
      <c r="F21" s="545"/>
      <c r="G21" s="534" t="s">
        <v>6</v>
      </c>
      <c r="H21" s="534"/>
      <c r="I21" s="534"/>
      <c r="J21" s="534"/>
      <c r="K21" s="534"/>
      <c r="L21" s="546"/>
      <c r="M21" s="539"/>
      <c r="N21" s="539"/>
      <c r="O21" s="539"/>
      <c r="P21" s="540"/>
      <c r="Q21" s="64"/>
      <c r="R21" s="308"/>
      <c r="S21" s="146"/>
      <c r="T21" s="74"/>
      <c r="U21" s="74"/>
      <c r="V21" s="76"/>
      <c r="W21" s="147"/>
    </row>
    <row r="22" spans="1:27" s="9" customFormat="1" ht="6" customHeight="1" x14ac:dyDescent="0.3">
      <c r="A22" s="12"/>
      <c r="B22" s="12"/>
      <c r="C22" s="12"/>
      <c r="D22" s="12"/>
      <c r="E22" s="12"/>
      <c r="F22" s="12"/>
      <c r="G22" s="534"/>
      <c r="H22" s="534"/>
      <c r="I22" s="534"/>
      <c r="J22" s="534"/>
      <c r="K22" s="534"/>
      <c r="L22" s="14"/>
      <c r="M22" s="14"/>
      <c r="N22" s="14"/>
      <c r="O22" s="14"/>
      <c r="Q22" s="64"/>
      <c r="R22" s="308"/>
      <c r="S22" s="146"/>
      <c r="T22" s="74"/>
      <c r="U22" s="74"/>
      <c r="V22" s="76"/>
      <c r="W22" s="147"/>
    </row>
    <row r="23" spans="1:27" s="9" customFormat="1" ht="3.75" customHeight="1" thickBot="1" x14ac:dyDescent="0.35">
      <c r="A23" s="12"/>
      <c r="B23" s="12"/>
      <c r="C23" s="12"/>
      <c r="D23" s="12"/>
      <c r="E23" s="12"/>
      <c r="F23" s="12"/>
      <c r="G23" s="13"/>
      <c r="H23" s="13"/>
      <c r="I23" s="13"/>
      <c r="J23" s="13"/>
      <c r="K23" s="13"/>
      <c r="L23" s="14"/>
      <c r="M23" s="14"/>
      <c r="N23" s="14"/>
      <c r="O23" s="14"/>
      <c r="Q23" s="64"/>
      <c r="R23" s="308"/>
      <c r="S23" s="146"/>
      <c r="T23" s="74"/>
      <c r="U23" s="74"/>
      <c r="V23" s="76"/>
      <c r="W23" s="147"/>
    </row>
    <row r="24" spans="1:27" ht="76.5" customHeight="1" thickBot="1" x14ac:dyDescent="0.35">
      <c r="A24" s="541" t="s">
        <v>13</v>
      </c>
      <c r="B24" s="16" t="s">
        <v>14</v>
      </c>
      <c r="C24" s="108" t="s">
        <v>15</v>
      </c>
      <c r="D24" s="118" t="s">
        <v>16</v>
      </c>
      <c r="E24" s="117" t="s">
        <v>17</v>
      </c>
      <c r="F24" s="351" t="s">
        <v>18</v>
      </c>
      <c r="G24" s="16" t="s">
        <v>233</v>
      </c>
      <c r="H24" s="16" t="s">
        <v>234</v>
      </c>
      <c r="I24" s="16" t="s">
        <v>19</v>
      </c>
      <c r="J24" s="16" t="s">
        <v>20</v>
      </c>
      <c r="K24" s="108" t="s">
        <v>21</v>
      </c>
      <c r="L24" s="136" t="s">
        <v>22</v>
      </c>
      <c r="M24" s="137" t="s">
        <v>236</v>
      </c>
      <c r="N24" s="138" t="s">
        <v>23</v>
      </c>
      <c r="O24" s="109" t="s">
        <v>39</v>
      </c>
      <c r="P24" s="16" t="s">
        <v>40</v>
      </c>
      <c r="S24" s="148" t="s">
        <v>237</v>
      </c>
      <c r="T24" s="140" t="s">
        <v>93</v>
      </c>
      <c r="U24" s="140" t="s">
        <v>239</v>
      </c>
      <c r="V24" s="140" t="s">
        <v>238</v>
      </c>
      <c r="W24" s="149" t="s">
        <v>97</v>
      </c>
    </row>
    <row r="25" spans="1:27" s="47" customFormat="1" ht="31.2" customHeight="1" x14ac:dyDescent="0.3">
      <c r="A25" s="542"/>
      <c r="B25" s="46" t="s">
        <v>24</v>
      </c>
      <c r="C25" s="46" t="s">
        <v>25</v>
      </c>
      <c r="D25" s="112" t="s">
        <v>26</v>
      </c>
      <c r="E25" s="46" t="s">
        <v>27</v>
      </c>
      <c r="F25" s="46"/>
      <c r="G25" s="46" t="s">
        <v>28</v>
      </c>
      <c r="H25" s="46"/>
      <c r="I25" s="46" t="s">
        <v>29</v>
      </c>
      <c r="J25" s="46"/>
      <c r="K25" s="131" t="s">
        <v>235</v>
      </c>
      <c r="L25" s="133"/>
      <c r="M25" s="134"/>
      <c r="N25" s="135"/>
      <c r="O25" s="132" t="s">
        <v>30</v>
      </c>
      <c r="P25" s="46"/>
      <c r="Q25" s="66"/>
      <c r="R25" s="310"/>
      <c r="S25" s="150"/>
      <c r="T25" s="67" t="s">
        <v>94</v>
      </c>
      <c r="U25" s="67" t="s">
        <v>95</v>
      </c>
      <c r="V25" s="94"/>
      <c r="W25" s="151" t="str">
        <f>IF(J26&lt;=0,"",IF(J26=90,$X$26))</f>
        <v/>
      </c>
      <c r="X25" s="37" t="s">
        <v>98</v>
      </c>
    </row>
    <row r="26" spans="1:27" ht="31.2" customHeight="1" x14ac:dyDescent="0.3">
      <c r="A26" s="322" t="str">
        <f>CDT!B26</f>
        <v>Artéméther-Luméfantrine 6cp (AL)</v>
      </c>
      <c r="B26" s="247"/>
      <c r="C26" s="248"/>
      <c r="D26" s="302" t="str">
        <f>IF(B26&lt;&gt;"",B26+C26,"")</f>
        <v/>
      </c>
      <c r="E26" s="249"/>
      <c r="F26" s="247"/>
      <c r="G26" s="247"/>
      <c r="H26" s="247"/>
      <c r="I26" s="247"/>
      <c r="J26" s="247"/>
      <c r="K26" s="248"/>
      <c r="L26" s="431" t="str">
        <f>IF(B26&lt;&gt;"",IF(J26=0,E26,((E26*90)/(90-J26))),"0")</f>
        <v>0</v>
      </c>
      <c r="M26" s="428" t="str">
        <f>IF(B26&lt;&gt;"",((E26/S26)*30),"0")</f>
        <v>0</v>
      </c>
      <c r="N26" s="250" t="str">
        <f>IF(B26&lt;&gt;"",IF(J26=0,((E26+L26)-K26),((M26*6)-K26)),"0")</f>
        <v>0</v>
      </c>
      <c r="O26" s="251"/>
      <c r="P26" s="313"/>
      <c r="R26" s="312">
        <f>+L26+N26</f>
        <v>0</v>
      </c>
      <c r="S26" s="152">
        <f>(90-J26)</f>
        <v>90</v>
      </c>
      <c r="T26" s="68" t="e">
        <f t="shared" ref="T26:T47" si="0">D26-(E26+G26+I26+H26)</f>
        <v>#VALUE!</v>
      </c>
      <c r="U26" s="68" t="e">
        <f>K26-T26</f>
        <v>#VALUE!</v>
      </c>
      <c r="V26" s="95">
        <v>6</v>
      </c>
      <c r="W26" s="153" t="e">
        <f t="shared" ref="W26:W50" si="1">IF(U26=0,"",$X$25)</f>
        <v>#VALUE!</v>
      </c>
      <c r="X26" s="37" t="s">
        <v>203</v>
      </c>
      <c r="Y26" s="107">
        <f>+O26</f>
        <v>0</v>
      </c>
    </row>
    <row r="27" spans="1:27" ht="31.2" customHeight="1" x14ac:dyDescent="0.3">
      <c r="A27" s="322" t="str">
        <f>CDT!B27</f>
        <v>Artéméther-Luméfantrine 12cp (AL)</v>
      </c>
      <c r="B27" s="247"/>
      <c r="C27" s="248"/>
      <c r="D27" s="302" t="str">
        <f t="shared" ref="D27" si="2">IF(B27&lt;&gt;"",B27+C27,"")</f>
        <v/>
      </c>
      <c r="E27" s="249"/>
      <c r="F27" s="247"/>
      <c r="G27" s="247"/>
      <c r="H27" s="247"/>
      <c r="I27" s="247"/>
      <c r="J27" s="247"/>
      <c r="K27" s="248"/>
      <c r="L27" s="431" t="str">
        <f t="shared" ref="L27:L49" si="3">IF(B27&lt;&gt;"",IF(J27=0,E27,((E27*90)/(90-J27))),"0")</f>
        <v>0</v>
      </c>
      <c r="M27" s="428" t="str">
        <f t="shared" ref="M27:M49" si="4">IF(B27&lt;&gt;"",((E27/S27)*30),"0")</f>
        <v>0</v>
      </c>
      <c r="N27" s="250" t="str">
        <f t="shared" ref="N27:N49" si="5">IF(B27&lt;&gt;"",IF(J27=0,((E27+L27)-K27),((M27*6)-K27)),"0")</f>
        <v>0</v>
      </c>
      <c r="O27" s="251"/>
      <c r="P27" s="247"/>
      <c r="R27" s="312">
        <f t="shared" ref="R27:R49" si="6">+L27+N27</f>
        <v>0</v>
      </c>
      <c r="S27" s="152">
        <f t="shared" ref="S27:S49" si="7">(90-J27)</f>
        <v>90</v>
      </c>
      <c r="T27" s="68" t="e">
        <f t="shared" si="0"/>
        <v>#VALUE!</v>
      </c>
      <c r="U27" s="68" t="e">
        <f t="shared" ref="U27:U49" si="8">K27-T27</f>
        <v>#VALUE!</v>
      </c>
      <c r="V27" s="95">
        <v>12</v>
      </c>
      <c r="W27" s="153" t="e">
        <f t="shared" si="1"/>
        <v>#VALUE!</v>
      </c>
      <c r="Y27" s="107">
        <f t="shared" ref="Y27:Y48" si="9">+O27</f>
        <v>0</v>
      </c>
    </row>
    <row r="28" spans="1:27" ht="31.2" customHeight="1" x14ac:dyDescent="0.3">
      <c r="A28" s="322" t="str">
        <f>CDT!B28</f>
        <v>Artéméther-Luméfantrine 18cp (AL)</v>
      </c>
      <c r="B28" s="247"/>
      <c r="C28" s="248"/>
      <c r="D28" s="302" t="str">
        <f>IF(B28&lt;&gt;"",B28+C28,"")</f>
        <v/>
      </c>
      <c r="E28" s="249"/>
      <c r="F28" s="247"/>
      <c r="G28" s="247"/>
      <c r="H28" s="247"/>
      <c r="I28" s="247"/>
      <c r="J28" s="247"/>
      <c r="K28" s="248"/>
      <c r="L28" s="431" t="str">
        <f t="shared" si="3"/>
        <v>0</v>
      </c>
      <c r="M28" s="428" t="str">
        <f t="shared" si="4"/>
        <v>0</v>
      </c>
      <c r="N28" s="250" t="str">
        <f t="shared" si="5"/>
        <v>0</v>
      </c>
      <c r="O28" s="251"/>
      <c r="P28" s="247"/>
      <c r="R28" s="312">
        <f t="shared" si="6"/>
        <v>0</v>
      </c>
      <c r="S28" s="152">
        <f t="shared" si="7"/>
        <v>90</v>
      </c>
      <c r="T28" s="68" t="e">
        <f t="shared" si="0"/>
        <v>#VALUE!</v>
      </c>
      <c r="U28" s="68" t="e">
        <f t="shared" si="8"/>
        <v>#VALUE!</v>
      </c>
      <c r="V28" s="95">
        <v>18</v>
      </c>
      <c r="W28" s="153" t="e">
        <f t="shared" si="1"/>
        <v>#VALUE!</v>
      </c>
      <c r="Y28" s="107">
        <f t="shared" si="9"/>
        <v>0</v>
      </c>
    </row>
    <row r="29" spans="1:27" ht="31.2" customHeight="1" x14ac:dyDescent="0.3">
      <c r="A29" s="322" t="str">
        <f>CDT!B29</f>
        <v>Artéméther-Luméfantrine 24cp (AL)</v>
      </c>
      <c r="B29" s="247"/>
      <c r="C29" s="248"/>
      <c r="D29" s="302" t="str">
        <f>IF(B29&lt;&gt;"",B29+C29,"")</f>
        <v/>
      </c>
      <c r="E29" s="249"/>
      <c r="F29" s="247"/>
      <c r="G29" s="247"/>
      <c r="H29" s="247"/>
      <c r="I29" s="247"/>
      <c r="J29" s="247"/>
      <c r="K29" s="248"/>
      <c r="L29" s="431" t="str">
        <f t="shared" si="3"/>
        <v>0</v>
      </c>
      <c r="M29" s="428" t="str">
        <f t="shared" si="4"/>
        <v>0</v>
      </c>
      <c r="N29" s="250" t="str">
        <f t="shared" si="5"/>
        <v>0</v>
      </c>
      <c r="O29" s="251"/>
      <c r="P29" s="247"/>
      <c r="R29" s="312">
        <f t="shared" si="6"/>
        <v>0</v>
      </c>
      <c r="S29" s="152">
        <f t="shared" si="7"/>
        <v>90</v>
      </c>
      <c r="T29" s="68" t="e">
        <f t="shared" si="0"/>
        <v>#VALUE!</v>
      </c>
      <c r="U29" s="68" t="e">
        <f t="shared" si="8"/>
        <v>#VALUE!</v>
      </c>
      <c r="V29" s="95">
        <v>24</v>
      </c>
      <c r="W29" s="153" t="e">
        <f t="shared" si="1"/>
        <v>#VALUE!</v>
      </c>
      <c r="Y29" s="107">
        <f t="shared" si="9"/>
        <v>0</v>
      </c>
    </row>
    <row r="30" spans="1:27" ht="31.2" customHeight="1" x14ac:dyDescent="0.3">
      <c r="A30" s="322" t="str">
        <f>CDT!B30</f>
        <v>Artéméther injectable 40 mg</v>
      </c>
      <c r="B30" s="247"/>
      <c r="C30" s="248"/>
      <c r="D30" s="302" t="str">
        <f t="shared" ref="D30:D49" si="10">IF(B30&lt;&gt;"",B30+C30,"")</f>
        <v/>
      </c>
      <c r="E30" s="249"/>
      <c r="F30" s="247"/>
      <c r="G30" s="247"/>
      <c r="H30" s="247"/>
      <c r="I30" s="247"/>
      <c r="J30" s="247"/>
      <c r="K30" s="248"/>
      <c r="L30" s="431" t="str">
        <f t="shared" si="3"/>
        <v>0</v>
      </c>
      <c r="M30" s="428" t="str">
        <f t="shared" si="4"/>
        <v>0</v>
      </c>
      <c r="N30" s="250" t="str">
        <f t="shared" si="5"/>
        <v>0</v>
      </c>
      <c r="O30" s="251"/>
      <c r="P30" s="247"/>
      <c r="R30" s="312">
        <f t="shared" si="6"/>
        <v>0</v>
      </c>
      <c r="S30" s="152">
        <f t="shared" si="7"/>
        <v>90</v>
      </c>
      <c r="T30" s="68" t="e">
        <f t="shared" si="0"/>
        <v>#VALUE!</v>
      </c>
      <c r="U30" s="68" t="e">
        <f t="shared" si="8"/>
        <v>#VALUE!</v>
      </c>
      <c r="V30" s="95">
        <v>1</v>
      </c>
      <c r="W30" s="153" t="e">
        <f t="shared" si="1"/>
        <v>#VALUE!</v>
      </c>
      <c r="Y30" s="107">
        <f t="shared" si="9"/>
        <v>0</v>
      </c>
    </row>
    <row r="31" spans="1:27" ht="34.5" customHeight="1" x14ac:dyDescent="0.3">
      <c r="A31" s="322" t="str">
        <f>CDT!B31</f>
        <v>Artéméther injectable 80 mg</v>
      </c>
      <c r="B31" s="247"/>
      <c r="C31" s="248"/>
      <c r="D31" s="302" t="str">
        <f t="shared" si="10"/>
        <v/>
      </c>
      <c r="E31" s="249"/>
      <c r="F31" s="247"/>
      <c r="G31" s="247"/>
      <c r="H31" s="247"/>
      <c r="I31" s="247"/>
      <c r="J31" s="247"/>
      <c r="K31" s="248"/>
      <c r="L31" s="431" t="str">
        <f t="shared" si="3"/>
        <v>0</v>
      </c>
      <c r="M31" s="428" t="str">
        <f t="shared" si="4"/>
        <v>0</v>
      </c>
      <c r="N31" s="250" t="str">
        <f t="shared" si="5"/>
        <v>0</v>
      </c>
      <c r="O31" s="251"/>
      <c r="P31" s="247"/>
      <c r="R31" s="312">
        <f t="shared" si="6"/>
        <v>0</v>
      </c>
      <c r="S31" s="152">
        <f t="shared" si="7"/>
        <v>90</v>
      </c>
      <c r="T31" s="68" t="e">
        <f t="shared" si="0"/>
        <v>#VALUE!</v>
      </c>
      <c r="U31" s="68" t="e">
        <f t="shared" si="8"/>
        <v>#VALUE!</v>
      </c>
      <c r="V31" s="95">
        <v>1</v>
      </c>
      <c r="W31" s="153" t="e">
        <f t="shared" si="1"/>
        <v>#VALUE!</v>
      </c>
      <c r="Y31" s="107">
        <f t="shared" si="9"/>
        <v>0</v>
      </c>
    </row>
    <row r="32" spans="1:27" ht="34.5" customHeight="1" x14ac:dyDescent="0.3">
      <c r="A32" s="435" t="str">
        <f>CDT!B32</f>
        <v>Artésunate injectable 60 mg</v>
      </c>
      <c r="B32" s="247"/>
      <c r="C32" s="248"/>
      <c r="D32" s="302" t="str">
        <f t="shared" si="10"/>
        <v/>
      </c>
      <c r="E32" s="249"/>
      <c r="F32" s="247"/>
      <c r="G32" s="247"/>
      <c r="H32" s="247"/>
      <c r="I32" s="247"/>
      <c r="J32" s="247"/>
      <c r="K32" s="248"/>
      <c r="L32" s="438" t="str">
        <f t="shared" si="3"/>
        <v>0</v>
      </c>
      <c r="M32" s="314" t="str">
        <f>IF(B32&lt;&gt;"",((E32/S32:S32)*30),"0")</f>
        <v>0</v>
      </c>
      <c r="N32" s="432" t="str">
        <f>IF(B32&lt;&gt;"",IF(J32=0,AA32,IF(J32&gt;0,((M32/30)*J32)+AA32)),"0")</f>
        <v>0</v>
      </c>
      <c r="O32" s="433"/>
      <c r="P32" s="247"/>
      <c r="R32" s="312">
        <f t="shared" si="6"/>
        <v>0</v>
      </c>
      <c r="S32" s="429">
        <f t="shared" si="7"/>
        <v>90</v>
      </c>
      <c r="T32" s="436" t="e">
        <f>D32-(E32+G32+I32+H32)</f>
        <v>#VALUE!</v>
      </c>
      <c r="U32" s="436" t="e">
        <f t="shared" si="8"/>
        <v>#VALUE!</v>
      </c>
      <c r="V32" s="430">
        <v>1</v>
      </c>
      <c r="W32" s="437" t="e">
        <f t="shared" si="1"/>
        <v>#VALUE!</v>
      </c>
      <c r="Y32" s="107">
        <f t="shared" si="9"/>
        <v>0</v>
      </c>
      <c r="AA32" s="3">
        <f>((F32*10)+L32-K32)</f>
        <v>0</v>
      </c>
    </row>
    <row r="33" spans="1:25" ht="34.5" customHeight="1" x14ac:dyDescent="0.3">
      <c r="A33" s="322" t="str">
        <f>CDT!B33</f>
        <v xml:space="preserve"> Sulfadoxine Pyriméthamine:  (SP)</v>
      </c>
      <c r="B33" s="247"/>
      <c r="C33" s="248"/>
      <c r="D33" s="302" t="str">
        <f t="shared" si="10"/>
        <v/>
      </c>
      <c r="E33" s="249"/>
      <c r="F33" s="247"/>
      <c r="G33" s="247"/>
      <c r="H33" s="247"/>
      <c r="I33" s="247"/>
      <c r="J33" s="247"/>
      <c r="K33" s="248"/>
      <c r="L33" s="431" t="str">
        <f t="shared" si="3"/>
        <v>0</v>
      </c>
      <c r="M33" s="428" t="str">
        <f t="shared" si="4"/>
        <v>0</v>
      </c>
      <c r="N33" s="250" t="str">
        <f t="shared" si="5"/>
        <v>0</v>
      </c>
      <c r="O33" s="251"/>
      <c r="P33" s="247"/>
      <c r="R33" s="312">
        <f t="shared" si="6"/>
        <v>0</v>
      </c>
      <c r="S33" s="152">
        <f t="shared" si="7"/>
        <v>90</v>
      </c>
      <c r="T33" s="68" t="e">
        <f t="shared" si="0"/>
        <v>#VALUE!</v>
      </c>
      <c r="U33" s="68" t="e">
        <f t="shared" si="8"/>
        <v>#VALUE!</v>
      </c>
      <c r="V33" s="95">
        <v>3</v>
      </c>
      <c r="W33" s="153" t="e">
        <f t="shared" si="1"/>
        <v>#VALUE!</v>
      </c>
      <c r="Y33" s="107">
        <f t="shared" si="9"/>
        <v>0</v>
      </c>
    </row>
    <row r="34" spans="1:25" ht="34.5" customHeight="1" x14ac:dyDescent="0.3">
      <c r="A34" s="322" t="str">
        <f>CDT!B34</f>
        <v>Test de Diagnostic Rapide  : (TDR)</v>
      </c>
      <c r="B34" s="247"/>
      <c r="C34" s="248"/>
      <c r="D34" s="302" t="str">
        <f t="shared" si="10"/>
        <v/>
      </c>
      <c r="E34" s="247"/>
      <c r="F34" s="248"/>
      <c r="G34" s="247"/>
      <c r="H34" s="247"/>
      <c r="I34" s="247"/>
      <c r="J34" s="247"/>
      <c r="K34" s="248"/>
      <c r="L34" s="431" t="str">
        <f t="shared" si="3"/>
        <v>0</v>
      </c>
      <c r="M34" s="428" t="str">
        <f t="shared" si="4"/>
        <v>0</v>
      </c>
      <c r="N34" s="250" t="str">
        <f t="shared" si="5"/>
        <v>0</v>
      </c>
      <c r="O34" s="251"/>
      <c r="P34" s="247"/>
      <c r="R34" s="312">
        <f t="shared" si="6"/>
        <v>0</v>
      </c>
      <c r="S34" s="152">
        <f t="shared" si="7"/>
        <v>90</v>
      </c>
      <c r="T34" s="68" t="e">
        <f t="shared" si="0"/>
        <v>#VALUE!</v>
      </c>
      <c r="U34" s="68" t="e">
        <f t="shared" si="8"/>
        <v>#VALUE!</v>
      </c>
      <c r="V34" s="95">
        <v>1</v>
      </c>
      <c r="W34" s="153" t="e">
        <f>IF(U34=0,"",$X$25)</f>
        <v>#VALUE!</v>
      </c>
      <c r="Y34" s="107">
        <f t="shared" si="9"/>
        <v>0</v>
      </c>
    </row>
    <row r="35" spans="1:25" ht="34.5" customHeight="1" x14ac:dyDescent="0.3">
      <c r="A35" s="322" t="str">
        <f>CDT!B35</f>
        <v>Moustiquaire à Imprégnation Durable: (MID)</v>
      </c>
      <c r="B35" s="247"/>
      <c r="C35" s="248"/>
      <c r="D35" s="302" t="str">
        <f t="shared" si="10"/>
        <v/>
      </c>
      <c r="E35" s="247"/>
      <c r="F35" s="248"/>
      <c r="G35" s="247"/>
      <c r="H35" s="247"/>
      <c r="I35" s="247"/>
      <c r="J35" s="247"/>
      <c r="K35" s="248"/>
      <c r="L35" s="431" t="str">
        <f t="shared" si="3"/>
        <v>0</v>
      </c>
      <c r="M35" s="428" t="str">
        <f t="shared" si="4"/>
        <v>0</v>
      </c>
      <c r="N35" s="250" t="str">
        <f t="shared" si="5"/>
        <v>0</v>
      </c>
      <c r="O35" s="251"/>
      <c r="P35" s="247"/>
      <c r="R35" s="312">
        <f t="shared" si="6"/>
        <v>0</v>
      </c>
      <c r="S35" s="152">
        <f t="shared" si="7"/>
        <v>90</v>
      </c>
      <c r="T35" s="68" t="e">
        <f t="shared" si="0"/>
        <v>#VALUE!</v>
      </c>
      <c r="U35" s="68" t="e">
        <f t="shared" si="8"/>
        <v>#VALUE!</v>
      </c>
      <c r="V35" s="95">
        <v>1</v>
      </c>
      <c r="W35" s="153" t="e">
        <f t="shared" si="1"/>
        <v>#VALUE!</v>
      </c>
      <c r="Y35" s="107">
        <f t="shared" si="9"/>
        <v>0</v>
      </c>
    </row>
    <row r="36" spans="1:25" ht="34.5" customHeight="1" x14ac:dyDescent="0.3">
      <c r="A36" s="322" t="str">
        <f>CDT!B36</f>
        <v>Dihydroartéminisine Pipéraquine– Plaq / 3 comp 
( DHA-PPQ)  20/160 mg</v>
      </c>
      <c r="B36" s="247"/>
      <c r="C36" s="248"/>
      <c r="D36" s="302" t="str">
        <f t="shared" si="10"/>
        <v/>
      </c>
      <c r="E36" s="249"/>
      <c r="F36" s="247"/>
      <c r="G36" s="247"/>
      <c r="H36" s="247"/>
      <c r="I36" s="247"/>
      <c r="J36" s="247"/>
      <c r="K36" s="248"/>
      <c r="L36" s="431" t="str">
        <f t="shared" si="3"/>
        <v>0</v>
      </c>
      <c r="M36" s="428" t="str">
        <f t="shared" si="4"/>
        <v>0</v>
      </c>
      <c r="N36" s="250" t="str">
        <f t="shared" si="5"/>
        <v>0</v>
      </c>
      <c r="O36" s="251"/>
      <c r="P36" s="247"/>
      <c r="R36" s="312">
        <f t="shared" si="6"/>
        <v>0</v>
      </c>
      <c r="S36" s="152">
        <f t="shared" si="7"/>
        <v>90</v>
      </c>
      <c r="T36" s="68" t="e">
        <f t="shared" si="0"/>
        <v>#VALUE!</v>
      </c>
      <c r="U36" s="68" t="e">
        <f t="shared" si="8"/>
        <v>#VALUE!</v>
      </c>
      <c r="V36" s="95">
        <v>3</v>
      </c>
      <c r="W36" s="153" t="e">
        <f t="shared" si="1"/>
        <v>#VALUE!</v>
      </c>
      <c r="Y36" s="107">
        <f t="shared" si="9"/>
        <v>0</v>
      </c>
    </row>
    <row r="37" spans="1:25" ht="34.5" customHeight="1" x14ac:dyDescent="0.3">
      <c r="A37" s="322" t="str">
        <f>CDT!B37</f>
        <v>Dihydroartéminisine Pipéraquine– Plaq / 3 comp 
( DHA-PPQ)  40/320 mg</v>
      </c>
      <c r="B37" s="247"/>
      <c r="C37" s="248"/>
      <c r="D37" s="302" t="str">
        <f t="shared" si="10"/>
        <v/>
      </c>
      <c r="E37" s="249"/>
      <c r="F37" s="247"/>
      <c r="G37" s="247"/>
      <c r="H37" s="247"/>
      <c r="I37" s="247"/>
      <c r="J37" s="247"/>
      <c r="K37" s="248"/>
      <c r="L37" s="431" t="str">
        <f t="shared" si="3"/>
        <v>0</v>
      </c>
      <c r="M37" s="428" t="str">
        <f t="shared" si="4"/>
        <v>0</v>
      </c>
      <c r="N37" s="250" t="str">
        <f t="shared" si="5"/>
        <v>0</v>
      </c>
      <c r="O37" s="251"/>
      <c r="P37" s="247"/>
      <c r="R37" s="312">
        <f t="shared" si="6"/>
        <v>0</v>
      </c>
      <c r="S37" s="152">
        <f t="shared" si="7"/>
        <v>90</v>
      </c>
      <c r="T37" s="68" t="e">
        <f t="shared" si="0"/>
        <v>#VALUE!</v>
      </c>
      <c r="U37" s="68" t="e">
        <f t="shared" si="8"/>
        <v>#VALUE!</v>
      </c>
      <c r="V37" s="95">
        <v>3</v>
      </c>
      <c r="W37" s="153" t="e">
        <f t="shared" si="1"/>
        <v>#VALUE!</v>
      </c>
      <c r="Y37" s="107">
        <f t="shared" si="9"/>
        <v>0</v>
      </c>
    </row>
    <row r="38" spans="1:25" ht="34.5" customHeight="1" x14ac:dyDescent="0.3">
      <c r="A38" s="322" t="str">
        <f>CDT!B38</f>
        <v>Dihydroartéminisine Pipéraquine– Plaq / 6 comp 
( DHA-PPQ)  40/320 mg</v>
      </c>
      <c r="B38" s="247"/>
      <c r="C38" s="248"/>
      <c r="D38" s="302" t="str">
        <f t="shared" si="10"/>
        <v/>
      </c>
      <c r="E38" s="249"/>
      <c r="F38" s="247"/>
      <c r="G38" s="247"/>
      <c r="H38" s="247"/>
      <c r="I38" s="247"/>
      <c r="J38" s="247"/>
      <c r="K38" s="248"/>
      <c r="L38" s="431" t="str">
        <f t="shared" si="3"/>
        <v>0</v>
      </c>
      <c r="M38" s="428" t="str">
        <f t="shared" si="4"/>
        <v>0</v>
      </c>
      <c r="N38" s="250" t="str">
        <f t="shared" si="5"/>
        <v>0</v>
      </c>
      <c r="O38" s="251"/>
      <c r="P38" s="247"/>
      <c r="R38" s="312">
        <f t="shared" si="6"/>
        <v>0</v>
      </c>
      <c r="S38" s="152">
        <f t="shared" si="7"/>
        <v>90</v>
      </c>
      <c r="T38" s="68" t="e">
        <f t="shared" si="0"/>
        <v>#VALUE!</v>
      </c>
      <c r="U38" s="68" t="e">
        <f t="shared" si="8"/>
        <v>#VALUE!</v>
      </c>
      <c r="V38" s="95">
        <v>3</v>
      </c>
      <c r="W38" s="153" t="e">
        <f t="shared" si="1"/>
        <v>#VALUE!</v>
      </c>
      <c r="Y38" s="107">
        <f t="shared" si="9"/>
        <v>0</v>
      </c>
    </row>
    <row r="39" spans="1:25" ht="34.5" customHeight="1" x14ac:dyDescent="0.3">
      <c r="A39" s="322" t="str">
        <f>CDT!B39</f>
        <v>Dihydroartemisinine/pipéraquine – Plaq / 9 comp 
( DHA-PPQ) 40/320 mg</v>
      </c>
      <c r="B39" s="247"/>
      <c r="C39" s="248"/>
      <c r="D39" s="302" t="str">
        <f t="shared" si="10"/>
        <v/>
      </c>
      <c r="E39" s="249"/>
      <c r="F39" s="247"/>
      <c r="G39" s="247"/>
      <c r="H39" s="247"/>
      <c r="I39" s="247"/>
      <c r="J39" s="247"/>
      <c r="K39" s="248"/>
      <c r="L39" s="431" t="str">
        <f t="shared" si="3"/>
        <v>0</v>
      </c>
      <c r="M39" s="428" t="str">
        <f t="shared" si="4"/>
        <v>0</v>
      </c>
      <c r="N39" s="250" t="str">
        <f t="shared" si="5"/>
        <v>0</v>
      </c>
      <c r="O39" s="251"/>
      <c r="P39" s="247"/>
      <c r="R39" s="312">
        <f t="shared" si="6"/>
        <v>0</v>
      </c>
      <c r="S39" s="152">
        <f t="shared" si="7"/>
        <v>90</v>
      </c>
      <c r="T39" s="68" t="e">
        <f t="shared" si="0"/>
        <v>#VALUE!</v>
      </c>
      <c r="U39" s="68" t="e">
        <f t="shared" si="8"/>
        <v>#VALUE!</v>
      </c>
      <c r="V39" s="95">
        <v>3</v>
      </c>
      <c r="W39" s="153" t="e">
        <f t="shared" si="1"/>
        <v>#VALUE!</v>
      </c>
      <c r="Y39" s="107">
        <f t="shared" si="9"/>
        <v>0</v>
      </c>
    </row>
    <row r="40" spans="1:25" ht="34.5" customHeight="1" x14ac:dyDescent="0.3">
      <c r="A40" s="322" t="str">
        <f>CDT!B40</f>
        <v>Artésunate Amodiaquine: (ASAQ) : 3 cp (25/67,5 mg)</v>
      </c>
      <c r="B40" s="247"/>
      <c r="C40" s="248"/>
      <c r="D40" s="302" t="str">
        <f t="shared" si="10"/>
        <v/>
      </c>
      <c r="E40" s="249"/>
      <c r="F40" s="247"/>
      <c r="G40" s="247"/>
      <c r="H40" s="247"/>
      <c r="I40" s="247"/>
      <c r="J40" s="247"/>
      <c r="K40" s="248"/>
      <c r="L40" s="431" t="str">
        <f t="shared" si="3"/>
        <v>0</v>
      </c>
      <c r="M40" s="428" t="str">
        <f t="shared" si="4"/>
        <v>0</v>
      </c>
      <c r="N40" s="250" t="str">
        <f t="shared" si="5"/>
        <v>0</v>
      </c>
      <c r="O40" s="251"/>
      <c r="P40" s="247"/>
      <c r="R40" s="312">
        <f t="shared" si="6"/>
        <v>0</v>
      </c>
      <c r="S40" s="152">
        <f t="shared" si="7"/>
        <v>90</v>
      </c>
      <c r="T40" s="68" t="e">
        <f t="shared" si="0"/>
        <v>#VALUE!</v>
      </c>
      <c r="U40" s="68" t="e">
        <f t="shared" si="8"/>
        <v>#VALUE!</v>
      </c>
      <c r="V40" s="95">
        <v>1</v>
      </c>
      <c r="W40" s="153" t="e">
        <f t="shared" si="1"/>
        <v>#VALUE!</v>
      </c>
      <c r="Y40" s="107">
        <f t="shared" si="9"/>
        <v>0</v>
      </c>
    </row>
    <row r="41" spans="1:25" ht="34.5" customHeight="1" x14ac:dyDescent="0.3">
      <c r="A41" s="322" t="str">
        <f>CDT!B41</f>
        <v>Artésunate Amodiaquine: (ASAQ) 3 cp (50/135 mg)</v>
      </c>
      <c r="B41" s="247"/>
      <c r="C41" s="248"/>
      <c r="D41" s="302" t="str">
        <f t="shared" si="10"/>
        <v/>
      </c>
      <c r="E41" s="249"/>
      <c r="F41" s="247"/>
      <c r="G41" s="247"/>
      <c r="H41" s="247"/>
      <c r="I41" s="247"/>
      <c r="J41" s="247"/>
      <c r="K41" s="248"/>
      <c r="L41" s="431" t="str">
        <f t="shared" si="3"/>
        <v>0</v>
      </c>
      <c r="M41" s="428" t="str">
        <f t="shared" si="4"/>
        <v>0</v>
      </c>
      <c r="N41" s="250" t="str">
        <f t="shared" si="5"/>
        <v>0</v>
      </c>
      <c r="O41" s="251"/>
      <c r="P41" s="247"/>
      <c r="R41" s="312">
        <f t="shared" si="6"/>
        <v>0</v>
      </c>
      <c r="S41" s="152">
        <f t="shared" si="7"/>
        <v>90</v>
      </c>
      <c r="T41" s="68" t="e">
        <f t="shared" si="0"/>
        <v>#VALUE!</v>
      </c>
      <c r="U41" s="68" t="e">
        <f t="shared" si="8"/>
        <v>#VALUE!</v>
      </c>
      <c r="V41" s="95">
        <v>1</v>
      </c>
      <c r="W41" s="153" t="e">
        <f t="shared" si="1"/>
        <v>#VALUE!</v>
      </c>
      <c r="Y41" s="107">
        <f t="shared" si="9"/>
        <v>0</v>
      </c>
    </row>
    <row r="42" spans="1:25" ht="34.5" customHeight="1" x14ac:dyDescent="0.3">
      <c r="A42" s="322" t="str">
        <f>CDT!B42</f>
        <v>Artésunate Amodiaquine: (ASAQ) 3 cp (100/270 mg)</v>
      </c>
      <c r="B42" s="247"/>
      <c r="C42" s="248"/>
      <c r="D42" s="302" t="str">
        <f t="shared" si="10"/>
        <v/>
      </c>
      <c r="E42" s="249"/>
      <c r="F42" s="247"/>
      <c r="G42" s="247"/>
      <c r="H42" s="247"/>
      <c r="I42" s="247"/>
      <c r="J42" s="247"/>
      <c r="K42" s="248"/>
      <c r="L42" s="431" t="str">
        <f t="shared" si="3"/>
        <v>0</v>
      </c>
      <c r="M42" s="428" t="str">
        <f t="shared" si="4"/>
        <v>0</v>
      </c>
      <c r="N42" s="250" t="str">
        <f t="shared" si="5"/>
        <v>0</v>
      </c>
      <c r="O42" s="251"/>
      <c r="P42" s="247"/>
      <c r="R42" s="312">
        <f t="shared" si="6"/>
        <v>0</v>
      </c>
      <c r="S42" s="152">
        <f t="shared" si="7"/>
        <v>90</v>
      </c>
      <c r="T42" s="68" t="e">
        <f t="shared" si="0"/>
        <v>#VALUE!</v>
      </c>
      <c r="U42" s="68" t="e">
        <f t="shared" si="8"/>
        <v>#VALUE!</v>
      </c>
      <c r="V42" s="95">
        <v>1</v>
      </c>
      <c r="W42" s="153" t="e">
        <f t="shared" si="1"/>
        <v>#VALUE!</v>
      </c>
      <c r="Y42" s="107">
        <f t="shared" si="9"/>
        <v>0</v>
      </c>
    </row>
    <row r="43" spans="1:25" ht="34.5" customHeight="1" x14ac:dyDescent="0.3">
      <c r="A43" s="322" t="str">
        <f>CDT!B43</f>
        <v>Artésunate Amodiaquine: (ASAQ) 6 cp (100/270 mg)</v>
      </c>
      <c r="B43" s="247"/>
      <c r="C43" s="248"/>
      <c r="D43" s="302" t="str">
        <f t="shared" si="10"/>
        <v/>
      </c>
      <c r="E43" s="249"/>
      <c r="F43" s="247"/>
      <c r="G43" s="247"/>
      <c r="H43" s="247"/>
      <c r="I43" s="247"/>
      <c r="J43" s="247"/>
      <c r="K43" s="248"/>
      <c r="L43" s="431" t="str">
        <f t="shared" si="3"/>
        <v>0</v>
      </c>
      <c r="M43" s="428" t="str">
        <f t="shared" si="4"/>
        <v>0</v>
      </c>
      <c r="N43" s="250" t="str">
        <f t="shared" si="5"/>
        <v>0</v>
      </c>
      <c r="O43" s="251"/>
      <c r="P43" s="247"/>
      <c r="R43" s="312">
        <f t="shared" si="6"/>
        <v>0</v>
      </c>
      <c r="S43" s="152">
        <f t="shared" si="7"/>
        <v>90</v>
      </c>
      <c r="T43" s="68" t="e">
        <f t="shared" si="0"/>
        <v>#VALUE!</v>
      </c>
      <c r="U43" s="68" t="e">
        <f t="shared" si="8"/>
        <v>#VALUE!</v>
      </c>
      <c r="V43" s="95">
        <v>1</v>
      </c>
      <c r="W43" s="153" t="e">
        <f t="shared" si="1"/>
        <v>#VALUE!</v>
      </c>
      <c r="Y43" s="107">
        <f t="shared" si="9"/>
        <v>0</v>
      </c>
    </row>
    <row r="44" spans="1:25" ht="34.5" customHeight="1" x14ac:dyDescent="0.3">
      <c r="A44" s="322" t="str">
        <f>CDT!B44</f>
        <v>Artésunate - Méfloquine (AS-MF)</v>
      </c>
      <c r="B44" s="247"/>
      <c r="C44" s="248"/>
      <c r="D44" s="302" t="str">
        <f t="shared" si="10"/>
        <v/>
      </c>
      <c r="E44" s="249"/>
      <c r="F44" s="247"/>
      <c r="G44" s="247"/>
      <c r="H44" s="247"/>
      <c r="I44" s="247"/>
      <c r="J44" s="247"/>
      <c r="K44" s="248"/>
      <c r="L44" s="431" t="str">
        <f t="shared" si="3"/>
        <v>0</v>
      </c>
      <c r="M44" s="428" t="str">
        <f t="shared" si="4"/>
        <v>0</v>
      </c>
      <c r="N44" s="250" t="str">
        <f t="shared" si="5"/>
        <v>0</v>
      </c>
      <c r="O44" s="251"/>
      <c r="P44" s="247"/>
      <c r="R44" s="312">
        <f t="shared" si="6"/>
        <v>0</v>
      </c>
      <c r="S44" s="152">
        <f t="shared" si="7"/>
        <v>90</v>
      </c>
      <c r="T44" s="68" t="e">
        <f t="shared" si="0"/>
        <v>#VALUE!</v>
      </c>
      <c r="U44" s="68" t="e">
        <f t="shared" si="8"/>
        <v>#VALUE!</v>
      </c>
      <c r="V44" s="95">
        <v>1</v>
      </c>
      <c r="W44" s="153" t="e">
        <f t="shared" si="1"/>
        <v>#VALUE!</v>
      </c>
      <c r="Y44" s="107">
        <f t="shared" si="9"/>
        <v>0</v>
      </c>
    </row>
    <row r="45" spans="1:25" ht="34.5" customHeight="1" x14ac:dyDescent="0.3">
      <c r="A45" s="322" t="str">
        <f>CDT!B45</f>
        <v>Quinine comprimé 300mg</v>
      </c>
      <c r="B45" s="247"/>
      <c r="C45" s="248"/>
      <c r="D45" s="302" t="str">
        <f t="shared" si="10"/>
        <v/>
      </c>
      <c r="E45" s="249"/>
      <c r="F45" s="247"/>
      <c r="G45" s="247"/>
      <c r="H45" s="247"/>
      <c r="I45" s="247"/>
      <c r="J45" s="247"/>
      <c r="K45" s="248"/>
      <c r="L45" s="431" t="str">
        <f t="shared" si="3"/>
        <v>0</v>
      </c>
      <c r="M45" s="428" t="str">
        <f t="shared" si="4"/>
        <v>0</v>
      </c>
      <c r="N45" s="250" t="str">
        <f t="shared" si="5"/>
        <v>0</v>
      </c>
      <c r="O45" s="251"/>
      <c r="P45" s="247"/>
      <c r="R45" s="312">
        <f t="shared" si="6"/>
        <v>0</v>
      </c>
      <c r="S45" s="152">
        <f t="shared" si="7"/>
        <v>90</v>
      </c>
      <c r="T45" s="68" t="e">
        <f t="shared" si="0"/>
        <v>#VALUE!</v>
      </c>
      <c r="U45" s="68" t="e">
        <f t="shared" si="8"/>
        <v>#VALUE!</v>
      </c>
      <c r="V45" s="95">
        <v>1</v>
      </c>
      <c r="W45" s="153" t="e">
        <f t="shared" si="1"/>
        <v>#VALUE!</v>
      </c>
      <c r="Y45" s="107">
        <f t="shared" si="9"/>
        <v>0</v>
      </c>
    </row>
    <row r="46" spans="1:25" ht="34.5" customHeight="1" x14ac:dyDescent="0.3">
      <c r="A46" s="322" t="str">
        <f>CDT!B46</f>
        <v>Quinine injectable 300 mg</v>
      </c>
      <c r="B46" s="247"/>
      <c r="C46" s="248"/>
      <c r="D46" s="302" t="str">
        <f t="shared" si="10"/>
        <v/>
      </c>
      <c r="E46" s="249"/>
      <c r="F46" s="247"/>
      <c r="G46" s="247"/>
      <c r="H46" s="247"/>
      <c r="I46" s="247"/>
      <c r="J46" s="247"/>
      <c r="K46" s="248"/>
      <c r="L46" s="431" t="str">
        <f t="shared" si="3"/>
        <v>0</v>
      </c>
      <c r="M46" s="428" t="str">
        <f t="shared" si="4"/>
        <v>0</v>
      </c>
      <c r="N46" s="250" t="str">
        <f t="shared" si="5"/>
        <v>0</v>
      </c>
      <c r="O46" s="251"/>
      <c r="P46" s="247"/>
      <c r="R46" s="312">
        <f t="shared" si="6"/>
        <v>0</v>
      </c>
      <c r="S46" s="152">
        <f t="shared" si="7"/>
        <v>90</v>
      </c>
      <c r="T46" s="68" t="e">
        <f t="shared" si="0"/>
        <v>#VALUE!</v>
      </c>
      <c r="U46" s="68" t="e">
        <f t="shared" si="8"/>
        <v>#VALUE!</v>
      </c>
      <c r="V46" s="95">
        <v>1</v>
      </c>
      <c r="W46" s="153" t="e">
        <f t="shared" si="1"/>
        <v>#VALUE!</v>
      </c>
      <c r="Y46" s="107">
        <f t="shared" si="9"/>
        <v>0</v>
      </c>
    </row>
    <row r="47" spans="1:25" ht="34.5" customHeight="1" x14ac:dyDescent="0.3">
      <c r="A47" s="322" t="str">
        <f>CDT!B47</f>
        <v>Quinine injectable 600 mg</v>
      </c>
      <c r="B47" s="247"/>
      <c r="C47" s="248"/>
      <c r="D47" s="302" t="str">
        <f t="shared" si="10"/>
        <v/>
      </c>
      <c r="E47" s="249"/>
      <c r="F47" s="247"/>
      <c r="G47" s="247"/>
      <c r="H47" s="247"/>
      <c r="I47" s="247"/>
      <c r="J47" s="247"/>
      <c r="K47" s="248"/>
      <c r="L47" s="431" t="str">
        <f t="shared" si="3"/>
        <v>0</v>
      </c>
      <c r="M47" s="428" t="str">
        <f t="shared" si="4"/>
        <v>0</v>
      </c>
      <c r="N47" s="250" t="str">
        <f t="shared" si="5"/>
        <v>0</v>
      </c>
      <c r="O47" s="251"/>
      <c r="P47" s="247"/>
      <c r="R47" s="312">
        <f t="shared" si="6"/>
        <v>0</v>
      </c>
      <c r="S47" s="152">
        <f t="shared" si="7"/>
        <v>90</v>
      </c>
      <c r="T47" s="68" t="e">
        <f t="shared" si="0"/>
        <v>#VALUE!</v>
      </c>
      <c r="U47" s="68" t="e">
        <f t="shared" si="8"/>
        <v>#VALUE!</v>
      </c>
      <c r="V47" s="95">
        <v>1</v>
      </c>
      <c r="W47" s="153" t="e">
        <f t="shared" si="1"/>
        <v>#VALUE!</v>
      </c>
      <c r="Y47" s="107">
        <f t="shared" si="9"/>
        <v>0</v>
      </c>
    </row>
    <row r="48" spans="1:25" ht="34.5" customHeight="1" thickBot="1" x14ac:dyDescent="0.35">
      <c r="A48" s="322" t="str">
        <f>CDT!B48</f>
        <v>Quinine injectable 600 mg</v>
      </c>
      <c r="B48" s="247"/>
      <c r="C48" s="248"/>
      <c r="D48" s="303" t="str">
        <f t="shared" si="10"/>
        <v/>
      </c>
      <c r="E48" s="249"/>
      <c r="F48" s="247"/>
      <c r="G48" s="247"/>
      <c r="H48" s="247"/>
      <c r="I48" s="247"/>
      <c r="J48" s="247"/>
      <c r="K48" s="248"/>
      <c r="L48" s="431" t="str">
        <f t="shared" si="3"/>
        <v>0</v>
      </c>
      <c r="M48" s="428" t="str">
        <f t="shared" si="4"/>
        <v>0</v>
      </c>
      <c r="N48" s="250" t="str">
        <f t="shared" si="5"/>
        <v>0</v>
      </c>
      <c r="O48" s="251"/>
      <c r="P48" s="247"/>
      <c r="R48" s="312">
        <f t="shared" si="6"/>
        <v>0</v>
      </c>
      <c r="S48" s="152">
        <f t="shared" si="7"/>
        <v>90</v>
      </c>
      <c r="T48" s="68" t="e">
        <f>D48-(E48+G48+I48+H48)</f>
        <v>#VALUE!</v>
      </c>
      <c r="U48" s="68" t="e">
        <f t="shared" si="8"/>
        <v>#VALUE!</v>
      </c>
      <c r="V48" s="95">
        <v>1</v>
      </c>
      <c r="W48" s="153" t="e">
        <f t="shared" si="1"/>
        <v>#VALUE!</v>
      </c>
      <c r="Y48" s="107">
        <f t="shared" si="9"/>
        <v>0</v>
      </c>
    </row>
    <row r="49" spans="1:23" ht="34.5" customHeight="1" thickBot="1" x14ac:dyDescent="0.35">
      <c r="A49" s="322" t="str">
        <f>CDT!B49</f>
        <v>Artéméther injectable 100 mg</v>
      </c>
      <c r="B49" s="247"/>
      <c r="C49" s="248"/>
      <c r="D49" s="303" t="str">
        <f t="shared" si="10"/>
        <v/>
      </c>
      <c r="E49" s="249"/>
      <c r="F49" s="247"/>
      <c r="G49" s="247"/>
      <c r="H49" s="247"/>
      <c r="I49" s="247"/>
      <c r="J49" s="247"/>
      <c r="K49" s="248"/>
      <c r="L49" s="431" t="str">
        <f t="shared" si="3"/>
        <v>0</v>
      </c>
      <c r="M49" s="428" t="str">
        <f t="shared" si="4"/>
        <v>0</v>
      </c>
      <c r="N49" s="250" t="str">
        <f t="shared" si="5"/>
        <v>0</v>
      </c>
      <c r="O49" s="251"/>
      <c r="P49" s="247"/>
      <c r="R49" s="312">
        <f t="shared" si="6"/>
        <v>0</v>
      </c>
      <c r="S49" s="152">
        <f t="shared" si="7"/>
        <v>90</v>
      </c>
      <c r="T49" s="68" t="e">
        <f>D49-(E49+G49+I49+H49)</f>
        <v>#VALUE!</v>
      </c>
      <c r="U49" s="68" t="e">
        <f t="shared" si="8"/>
        <v>#VALUE!</v>
      </c>
      <c r="V49" s="95">
        <v>1</v>
      </c>
      <c r="W49" s="153" t="e">
        <f t="shared" si="1"/>
        <v>#VALUE!</v>
      </c>
    </row>
    <row r="50" spans="1:23" ht="34.5" hidden="1" customHeight="1" x14ac:dyDescent="0.3">
      <c r="A50" s="17"/>
      <c r="B50" s="79"/>
      <c r="C50" s="79"/>
      <c r="D50" s="53"/>
      <c r="E50" s="79"/>
      <c r="F50" s="79"/>
      <c r="G50" s="79"/>
      <c r="H50" s="79"/>
      <c r="I50" s="79"/>
      <c r="J50" s="79"/>
      <c r="K50" s="79"/>
      <c r="L50" s="54"/>
      <c r="M50" s="58" t="str">
        <f t="shared" ref="M50" si="11">IF(B50&lt;&gt;"",((E50/S50)*30),"")</f>
        <v/>
      </c>
      <c r="N50" s="55"/>
      <c r="O50" s="80"/>
      <c r="P50" s="79"/>
      <c r="S50" s="152"/>
      <c r="T50" s="68"/>
      <c r="U50" s="68"/>
      <c r="V50" s="95"/>
      <c r="W50" s="153" t="str">
        <f t="shared" si="1"/>
        <v/>
      </c>
    </row>
    <row r="51" spans="1:23" s="235" customFormat="1" ht="16.5" customHeight="1" x14ac:dyDescent="0.35">
      <c r="A51" s="531" t="s">
        <v>290</v>
      </c>
      <c r="B51" s="531"/>
      <c r="C51" s="531"/>
      <c r="D51" s="531"/>
      <c r="E51" s="531"/>
      <c r="F51" s="531"/>
      <c r="H51" s="233"/>
      <c r="I51" s="233" t="s">
        <v>300</v>
      </c>
      <c r="J51" s="234"/>
      <c r="K51" s="232"/>
      <c r="L51" s="232"/>
      <c r="M51" s="232"/>
      <c r="N51" s="232"/>
      <c r="O51" s="232"/>
      <c r="Q51" s="236"/>
      <c r="R51" s="311"/>
      <c r="S51" s="237"/>
      <c r="T51" s="238"/>
      <c r="U51" s="238"/>
      <c r="V51" s="239"/>
      <c r="W51" s="240"/>
    </row>
    <row r="52" spans="1:23" ht="29.25" customHeight="1" x14ac:dyDescent="0.3">
      <c r="A52" s="18"/>
      <c r="B52" s="18"/>
      <c r="C52" s="18"/>
      <c r="D52" s="18"/>
      <c r="E52" s="18"/>
      <c r="F52" s="18"/>
      <c r="G52" s="18"/>
      <c r="H52" s="18"/>
      <c r="I52" s="18"/>
      <c r="J52" s="18"/>
      <c r="K52" s="18"/>
      <c r="L52" s="18"/>
      <c r="M52" s="18"/>
      <c r="N52" s="18"/>
      <c r="O52" s="18"/>
      <c r="S52" s="154"/>
      <c r="T52" s="69"/>
      <c r="U52" s="69"/>
      <c r="V52" s="70"/>
      <c r="W52" s="155"/>
    </row>
    <row r="53" spans="1:23" ht="15.6" x14ac:dyDescent="0.3">
      <c r="B53" s="18"/>
      <c r="C53" s="18"/>
      <c r="D53" s="18"/>
      <c r="E53" s="18"/>
      <c r="F53" s="18"/>
      <c r="I53" s="18"/>
      <c r="J53" s="18"/>
      <c r="K53" s="18"/>
      <c r="L53" s="18"/>
      <c r="M53" s="18"/>
      <c r="N53" s="18"/>
      <c r="O53" s="18"/>
      <c r="S53" s="154"/>
      <c r="T53" s="69"/>
      <c r="U53" s="69"/>
      <c r="V53" s="70"/>
      <c r="W53" s="155"/>
    </row>
    <row r="54" spans="1:23" s="235" customFormat="1" ht="18.600000000000001" thickBot="1" x14ac:dyDescent="0.4">
      <c r="A54" s="233" t="s">
        <v>289</v>
      </c>
      <c r="H54" s="233"/>
      <c r="I54" s="233" t="s">
        <v>301</v>
      </c>
      <c r="O54" s="232"/>
      <c r="Q54" s="236"/>
      <c r="R54" s="311"/>
      <c r="S54" s="243"/>
      <c r="T54" s="244"/>
      <c r="U54" s="244"/>
      <c r="V54" s="245"/>
      <c r="W54" s="246"/>
    </row>
  </sheetData>
  <mergeCells count="21">
    <mergeCell ref="A24:A25"/>
    <mergeCell ref="A51:F51"/>
    <mergeCell ref="A19:C19"/>
    <mergeCell ref="D19:N19"/>
    <mergeCell ref="S19:W19"/>
    <mergeCell ref="A21:C21"/>
    <mergeCell ref="D21:F21"/>
    <mergeCell ref="G21:K22"/>
    <mergeCell ref="L21:P21"/>
    <mergeCell ref="L17:P17"/>
    <mergeCell ref="A1:B1"/>
    <mergeCell ref="A3:B3"/>
    <mergeCell ref="A4:B4"/>
    <mergeCell ref="A11:O11"/>
    <mergeCell ref="B13:C13"/>
    <mergeCell ref="E13:J13"/>
    <mergeCell ref="B15:C15"/>
    <mergeCell ref="D15:F15"/>
    <mergeCell ref="G15:I15"/>
    <mergeCell ref="B17:E17"/>
    <mergeCell ref="G17:K17"/>
  </mergeCells>
  <conditionalFormatting sqref="U26">
    <cfRule type="cellIs" dxfId="1291" priority="39" operator="greaterThan">
      <formula>0</formula>
    </cfRule>
    <cfRule type="cellIs" dxfId="1290" priority="40" operator="greaterThan">
      <formula>0</formula>
    </cfRule>
    <cfRule type="cellIs" dxfId="1289" priority="41" operator="lessThan">
      <formula>0</formula>
    </cfRule>
    <cfRule type="cellIs" dxfId="1288" priority="42" operator="notEqual">
      <formula>0</formula>
    </cfRule>
  </conditionalFormatting>
  <conditionalFormatting sqref="U27:U29">
    <cfRule type="cellIs" dxfId="1287" priority="35" operator="greaterThan">
      <formula>0</formula>
    </cfRule>
    <cfRule type="cellIs" dxfId="1286" priority="36" operator="greaterThan">
      <formula>0</formula>
    </cfRule>
    <cfRule type="cellIs" dxfId="1285" priority="37" operator="lessThan">
      <formula>0</formula>
    </cfRule>
    <cfRule type="cellIs" dxfId="1284" priority="38" operator="notEqual">
      <formula>0</formula>
    </cfRule>
  </conditionalFormatting>
  <conditionalFormatting sqref="U30:U31 U33:U47">
    <cfRule type="cellIs" dxfId="1283" priority="31" operator="greaterThan">
      <formula>0</formula>
    </cfRule>
    <cfRule type="cellIs" dxfId="1282" priority="32" operator="greaterThan">
      <formula>0</formula>
    </cfRule>
    <cfRule type="cellIs" dxfId="1281" priority="33" operator="lessThan">
      <formula>0</formula>
    </cfRule>
    <cfRule type="cellIs" dxfId="1280" priority="34" operator="notEqual">
      <formula>0</formula>
    </cfRule>
  </conditionalFormatting>
  <conditionalFormatting sqref="U48:U50">
    <cfRule type="cellIs" dxfId="1279" priority="27" operator="greaterThan">
      <formula>0</formula>
    </cfRule>
    <cfRule type="cellIs" dxfId="1278" priority="28" operator="greaterThan">
      <formula>0</formula>
    </cfRule>
    <cfRule type="cellIs" dxfId="1277" priority="29" operator="lessThan">
      <formula>0</formula>
    </cfRule>
    <cfRule type="cellIs" dxfId="1276" priority="30" operator="notEqual">
      <formula>0</formula>
    </cfRule>
  </conditionalFormatting>
  <conditionalFormatting sqref="K50">
    <cfRule type="expression" dxfId="1275" priority="25">
      <formula>K50&lt;T50</formula>
    </cfRule>
    <cfRule type="expression" dxfId="1274" priority="26">
      <formula>K50&gt;T50</formula>
    </cfRule>
  </conditionalFormatting>
  <conditionalFormatting sqref="J37:J47">
    <cfRule type="cellIs" dxfId="1273" priority="24" operator="greaterThan">
      <formula>90</formula>
    </cfRule>
  </conditionalFormatting>
  <conditionalFormatting sqref="J48:J50">
    <cfRule type="cellIs" dxfId="1272" priority="23" operator="greaterThan">
      <formula>90</formula>
    </cfRule>
  </conditionalFormatting>
  <conditionalFormatting sqref="K36:K47">
    <cfRule type="expression" dxfId="1271" priority="21">
      <formula>K36&lt;T36</formula>
    </cfRule>
    <cfRule type="expression" dxfId="1270" priority="22">
      <formula>K36&gt;T36</formula>
    </cfRule>
  </conditionalFormatting>
  <conditionalFormatting sqref="J27:J31 J33">
    <cfRule type="cellIs" dxfId="1269" priority="20" operator="greaterThan">
      <formula>90</formula>
    </cfRule>
  </conditionalFormatting>
  <conditionalFormatting sqref="J36">
    <cfRule type="cellIs" dxfId="1268" priority="19" operator="greaterThan">
      <formula>90</formula>
    </cfRule>
  </conditionalFormatting>
  <conditionalFormatting sqref="K48:K49">
    <cfRule type="expression" dxfId="1267" priority="17">
      <formula>K48&lt;T48</formula>
    </cfRule>
    <cfRule type="expression" dxfId="1266" priority="18">
      <formula>K48&gt;T48</formula>
    </cfRule>
  </conditionalFormatting>
  <conditionalFormatting sqref="K27:K31 K33">
    <cfRule type="expression" dxfId="1265" priority="15">
      <formula>K27&lt;T27</formula>
    </cfRule>
    <cfRule type="expression" dxfId="1264" priority="16">
      <formula>K27&gt;T27</formula>
    </cfRule>
  </conditionalFormatting>
  <conditionalFormatting sqref="J26">
    <cfRule type="cellIs" dxfId="1263" priority="14" operator="greaterThan">
      <formula>90</formula>
    </cfRule>
  </conditionalFormatting>
  <conditionalFormatting sqref="K26">
    <cfRule type="expression" dxfId="1262" priority="12">
      <formula>K26&lt;T26</formula>
    </cfRule>
    <cfRule type="expression" dxfId="1261" priority="13">
      <formula>K26&gt;T26</formula>
    </cfRule>
  </conditionalFormatting>
  <conditionalFormatting sqref="U32">
    <cfRule type="cellIs" dxfId="1260" priority="8" operator="greaterThan">
      <formula>0</formula>
    </cfRule>
    <cfRule type="cellIs" dxfId="1259" priority="9" operator="greaterThan">
      <formula>0</formula>
    </cfRule>
    <cfRule type="cellIs" dxfId="1258" priority="10" operator="lessThan">
      <formula>0</formula>
    </cfRule>
    <cfRule type="cellIs" dxfId="1257" priority="11" operator="notEqual">
      <formula>0</formula>
    </cfRule>
  </conditionalFormatting>
  <conditionalFormatting sqref="K34">
    <cfRule type="expression" dxfId="1256" priority="6">
      <formula>K34&lt;T34</formula>
    </cfRule>
    <cfRule type="expression" dxfId="1255" priority="7">
      <formula>K34&gt;T34</formula>
    </cfRule>
  </conditionalFormatting>
  <conditionalFormatting sqref="K35">
    <cfRule type="expression" dxfId="1254" priority="4">
      <formula>K35&lt;T35</formula>
    </cfRule>
    <cfRule type="expression" dxfId="1253" priority="5">
      <formula>K35&gt;T35</formula>
    </cfRule>
  </conditionalFormatting>
  <conditionalFormatting sqref="J32">
    <cfRule type="cellIs" dxfId="1252" priority="3" operator="greaterThan">
      <formula>90</formula>
    </cfRule>
  </conditionalFormatting>
  <conditionalFormatting sqref="K32">
    <cfRule type="expression" dxfId="1251" priority="1">
      <formula>K32&lt;T32</formula>
    </cfRule>
    <cfRule type="expression" dxfId="1250" priority="2">
      <formula>K32&gt;T32</formula>
    </cfRule>
  </conditionalFormatting>
  <dataValidations count="7">
    <dataValidation type="date" errorStyle="warning" allowBlank="1" showInputMessage="1" showErrorMessage="1" promptTitle="Instruction" prompt="SVP Saisissez la date sous le format:_x000a_00/00/0000. exemple 15/09/2016,_x000a_Merci_x000a_" sqref="L21:P21">
      <formula1>42370</formula1>
      <formula2>44926</formula2>
    </dataValidation>
    <dataValidation errorStyle="information" allowBlank="1" showInputMessage="1" showErrorMessage="1" errorTitle="Instruction" error="Saisissez le Texte en MAJUSCULE_x000a_Exemple: CMS AGOE_x000a_Merci" promptTitle="Instruction" prompt="Saisissez le Texte en MAJUSCULE_x000a_Exemple: CMS AGOE_x000a_Merci" sqref="D19:N19"/>
    <dataValidation type="whole" allowBlank="1" showInputMessage="1" showErrorMessage="1" prompt="La valeur ne peut pas être supérieure à 89_x000a_Si tel est le cas déteminer la quantité à commander directement à la colonne M._x000a_merci" sqref="J27:J50">
      <formula1>0</formula1>
      <formula2>89</formula2>
    </dataValidation>
    <dataValidation type="whole" operator="lessThanOrEqual" allowBlank="1" showInputMessage="1" showErrorMessage="1" promptTitle="instruction" prompt="La valeur de la cellule ne peut pas être supérieure à la quantité Totale inscrite dans la colonne D._x000a_Merci de vérifier." sqref="E26:E50">
      <formula1>D26</formula1>
    </dataValidation>
    <dataValidation type="list" allowBlank="1" showInputMessage="1" showErrorMessage="1" sqref="D21:F21">
      <formula1>typerapport2</formula1>
    </dataValidation>
    <dataValidation type="whole" allowBlank="1" showInputMessage="1" showErrorMessage="1" prompt="La valeur ne peut pas être supérieure à 89_x000a_Si tel est le cas déteminer la quantité à commander directement à la colonne O_x000a_merci" sqref="J26">
      <formula1>0</formula1>
      <formula2>89</formula2>
    </dataValidation>
    <dataValidation type="whole" allowBlank="1" showInputMessage="1" showErrorMessage="1" prompt="La quantité accordée par le point Focal ne peut être supérieure à la somme du CMMa et la quantité commandée pour le trimestre._x000a_Merci de revoir la quantité dans la colonne O." sqref="O26:O49">
      <formula1>0</formula1>
      <formula2>+M26+N26</formula2>
    </dataValidation>
  </dataValidations>
  <pageMargins left="0.21" right="0.23622047244094491" top="0.74803149606299213" bottom="0.74803149606299213" header="0.31496062992125984" footer="0.31496062992125984"/>
  <pageSetup paperSize="9" scale="40" orientation="portrait" r:id="rId1"/>
  <headerFooter alignWithMargins="0">
    <oddFooter>&amp;C&amp;"Arial,Gras"PNLS /IST, Avenue des Armées, -05 BP 424 Lomé –Togo ; Tel 22 20 94 39 Fax : 22 20 94 36    Site Web : www.pnls.tg</oddFooter>
  </headerFooter>
  <drawing r:id="rId2"/>
</worksheet>
</file>

<file path=xl/worksheets/sheet1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rgb="FFFF0000"/>
  </sheetPr>
  <dimension ref="A1:W56"/>
  <sheetViews>
    <sheetView showGridLines="0" view="pageBreakPreview" topLeftCell="A5" zoomScale="70" zoomScaleNormal="70" zoomScaleSheetLayoutView="70" zoomScalePageLayoutView="50" workbookViewId="0">
      <selection activeCell="D19" sqref="D19:N19"/>
    </sheetView>
  </sheetViews>
  <sheetFormatPr baseColWidth="10" defaultColWidth="7.33203125" defaultRowHeight="13.8" x14ac:dyDescent="0.3"/>
  <cols>
    <col min="1" max="1" width="51.5546875" style="3" customWidth="1"/>
    <col min="2" max="14" width="11.5546875" style="3" customWidth="1"/>
    <col min="15" max="15" width="11.6640625" style="39" customWidth="1"/>
    <col min="16" max="16" width="17.5546875" style="3" customWidth="1"/>
    <col min="17" max="17" width="2.109375" style="62" customWidth="1"/>
    <col min="18" max="18" width="4.88671875" style="77" customWidth="1"/>
    <col min="19" max="20" width="7.44140625" style="77" bestFit="1" customWidth="1"/>
    <col min="21" max="21" width="7.88671875" style="78" bestFit="1" customWidth="1"/>
    <col min="22" max="22" width="33.33203125" style="77" customWidth="1"/>
    <col min="23" max="16384" width="7.33203125" style="3"/>
  </cols>
  <sheetData>
    <row r="1" spans="1:23" ht="17.25" customHeight="1" x14ac:dyDescent="0.3">
      <c r="A1" s="549" t="s">
        <v>452</v>
      </c>
      <c r="B1" s="549"/>
      <c r="C1" s="2"/>
      <c r="D1" s="2"/>
      <c r="E1"/>
      <c r="F1"/>
      <c r="G1"/>
      <c r="H1"/>
      <c r="I1"/>
      <c r="J1"/>
      <c r="N1" s="4" t="s">
        <v>1</v>
      </c>
      <c r="O1" s="5"/>
      <c r="R1" s="306"/>
      <c r="S1" s="69"/>
      <c r="T1" s="69"/>
      <c r="U1" s="69"/>
      <c r="V1" s="70"/>
      <c r="W1" s="69"/>
    </row>
    <row r="2" spans="1:23" ht="13.5" customHeight="1" x14ac:dyDescent="0.3">
      <c r="A2" s="1" t="s">
        <v>453</v>
      </c>
      <c r="B2" s="1"/>
      <c r="C2" s="2"/>
      <c r="D2" s="2"/>
      <c r="E2"/>
      <c r="F2"/>
      <c r="G2"/>
      <c r="H2"/>
      <c r="I2"/>
      <c r="J2"/>
      <c r="M2" s="4"/>
      <c r="N2" s="4" t="s">
        <v>3</v>
      </c>
      <c r="O2" s="5"/>
      <c r="R2" s="306"/>
      <c r="S2" s="69"/>
      <c r="T2" s="69"/>
      <c r="U2" s="69"/>
      <c r="V2" s="70"/>
      <c r="W2" s="69"/>
    </row>
    <row r="3" spans="1:23" ht="15.6" x14ac:dyDescent="0.3">
      <c r="A3" s="549" t="s">
        <v>454</v>
      </c>
      <c r="B3" s="549"/>
      <c r="C3" s="2"/>
      <c r="D3" s="2"/>
      <c r="E3"/>
      <c r="F3"/>
      <c r="G3"/>
      <c r="H3"/>
      <c r="I3"/>
      <c r="J3"/>
      <c r="K3" s="5"/>
      <c r="L3" s="5"/>
      <c r="M3" s="5"/>
      <c r="N3" s="5"/>
      <c r="O3" s="5"/>
      <c r="R3" s="306"/>
      <c r="S3" s="69"/>
      <c r="T3" s="69"/>
      <c r="U3" s="69"/>
      <c r="V3" s="70"/>
      <c r="W3" s="69"/>
    </row>
    <row r="4" spans="1:23" ht="33.6" customHeight="1" x14ac:dyDescent="0.3">
      <c r="A4" s="547" t="s">
        <v>455</v>
      </c>
      <c r="B4" s="548"/>
      <c r="C4" s="7"/>
      <c r="D4" s="7"/>
      <c r="E4" s="8"/>
      <c r="F4" s="8"/>
      <c r="G4" s="8"/>
      <c r="H4" s="8"/>
      <c r="I4" s="8"/>
      <c r="J4" s="8"/>
      <c r="K4" s="9"/>
      <c r="L4" s="9"/>
      <c r="M4" s="9"/>
      <c r="N4" s="9"/>
      <c r="O4" s="38"/>
      <c r="R4" s="306"/>
      <c r="S4" s="69"/>
      <c r="T4" s="69"/>
      <c r="U4" s="69"/>
      <c r="V4" s="70"/>
      <c r="W4" s="69"/>
    </row>
    <row r="5" spans="1:23" x14ac:dyDescent="0.3">
      <c r="B5" s="9"/>
      <c r="C5" s="9"/>
      <c r="D5" s="9"/>
      <c r="E5" s="9"/>
      <c r="F5" s="9"/>
      <c r="G5" s="9"/>
      <c r="H5" s="9"/>
      <c r="I5" s="9"/>
      <c r="J5" s="9"/>
      <c r="K5" s="9"/>
      <c r="L5" s="9"/>
      <c r="M5" s="9"/>
      <c r="N5" s="9"/>
      <c r="O5" s="38"/>
      <c r="R5" s="306"/>
      <c r="S5" s="69"/>
      <c r="T5" s="69"/>
      <c r="U5" s="69"/>
      <c r="V5" s="70"/>
      <c r="W5" s="69"/>
    </row>
    <row r="6" spans="1:23" ht="15.6" x14ac:dyDescent="0.3">
      <c r="A6" s="6" t="s">
        <v>232</v>
      </c>
      <c r="B6" s="9"/>
      <c r="C6" s="9"/>
      <c r="D6" s="9"/>
      <c r="E6" s="9"/>
      <c r="F6" s="9"/>
      <c r="G6" s="9"/>
      <c r="H6" s="9"/>
      <c r="I6" s="9"/>
      <c r="J6" s="9"/>
      <c r="K6" s="9"/>
      <c r="L6" s="9"/>
      <c r="M6" s="9"/>
      <c r="N6" s="9"/>
      <c r="O6" s="38"/>
      <c r="R6" s="306"/>
      <c r="S6" s="69"/>
      <c r="T6" s="69"/>
      <c r="U6" s="69"/>
      <c r="V6" s="70"/>
      <c r="W6" s="69"/>
    </row>
    <row r="7" spans="1:23" x14ac:dyDescent="0.3">
      <c r="A7" s="10"/>
      <c r="B7" s="9"/>
      <c r="C7" s="9"/>
      <c r="D7" s="9"/>
      <c r="E7" s="9"/>
      <c r="F7" s="9"/>
      <c r="G7" s="9"/>
      <c r="H7" s="9"/>
      <c r="I7" s="9"/>
      <c r="J7" s="9"/>
      <c r="K7" s="9"/>
      <c r="L7" s="9"/>
      <c r="M7" s="9"/>
      <c r="N7" s="9"/>
      <c r="O7" s="38"/>
      <c r="R7" s="69"/>
      <c r="S7" s="69"/>
      <c r="T7" s="69"/>
      <c r="U7" s="70"/>
      <c r="V7" s="69"/>
    </row>
    <row r="8" spans="1:23" x14ac:dyDescent="0.3">
      <c r="A8" s="10"/>
      <c r="B8" s="9"/>
      <c r="C8" s="9"/>
      <c r="D8" s="9"/>
      <c r="E8" s="9"/>
      <c r="F8" s="9"/>
      <c r="G8" s="9"/>
      <c r="H8" s="9"/>
      <c r="I8" s="9"/>
      <c r="J8" s="9"/>
      <c r="K8" s="9"/>
      <c r="L8" s="9"/>
      <c r="M8" s="9"/>
      <c r="N8" s="9"/>
      <c r="O8" s="38"/>
      <c r="R8" s="69"/>
      <c r="S8" s="69"/>
      <c r="T8" s="69"/>
      <c r="U8" s="70"/>
      <c r="V8" s="69"/>
    </row>
    <row r="9" spans="1:23" ht="17.25" customHeight="1" x14ac:dyDescent="0.3">
      <c r="A9" s="10"/>
      <c r="B9" s="9"/>
      <c r="C9" s="9"/>
      <c r="D9" s="9"/>
      <c r="E9" s="9"/>
      <c r="F9" s="9"/>
      <c r="G9" s="9"/>
      <c r="H9" s="9"/>
      <c r="I9" s="9"/>
      <c r="J9" s="9"/>
      <c r="K9" s="9"/>
      <c r="L9" s="9"/>
      <c r="M9" s="9"/>
      <c r="N9" s="9"/>
      <c r="O9" s="38"/>
      <c r="R9" s="69"/>
      <c r="S9" s="69"/>
      <c r="T9" s="69"/>
      <c r="U9" s="70"/>
      <c r="V9" s="69"/>
    </row>
    <row r="10" spans="1:23" ht="0.75" customHeight="1" x14ac:dyDescent="0.3">
      <c r="R10" s="69"/>
      <c r="S10" s="69"/>
      <c r="T10" s="69"/>
      <c r="U10" s="70"/>
      <c r="V10" s="69"/>
    </row>
    <row r="11" spans="1:23" ht="21" customHeight="1" x14ac:dyDescent="0.3">
      <c r="A11" s="555" t="s">
        <v>263</v>
      </c>
      <c r="B11" s="555"/>
      <c r="C11" s="555"/>
      <c r="D11" s="555"/>
      <c r="E11" s="555"/>
      <c r="F11" s="555"/>
      <c r="G11" s="555"/>
      <c r="H11" s="555"/>
      <c r="I11" s="555"/>
      <c r="J11" s="555"/>
      <c r="K11" s="555"/>
      <c r="L11" s="555"/>
      <c r="M11" s="555"/>
      <c r="N11" s="555"/>
      <c r="O11" s="555"/>
      <c r="P11" s="40"/>
      <c r="R11" s="69"/>
      <c r="S11" s="69"/>
      <c r="T11" s="69"/>
      <c r="U11" s="70"/>
      <c r="V11" s="69"/>
    </row>
    <row r="12" spans="1:23" ht="3.75" customHeight="1" x14ac:dyDescent="0.3">
      <c r="A12" s="11"/>
      <c r="B12" s="11"/>
      <c r="C12" s="11"/>
      <c r="D12" s="11"/>
      <c r="E12" s="11"/>
      <c r="F12" s="11"/>
      <c r="G12" s="11"/>
      <c r="H12" s="11"/>
      <c r="I12" s="11"/>
      <c r="J12" s="11"/>
      <c r="K12" s="11"/>
      <c r="L12" s="11"/>
      <c r="M12" s="11"/>
      <c r="N12" s="11"/>
      <c r="O12" s="11"/>
      <c r="R12" s="69"/>
      <c r="S12" s="69"/>
      <c r="T12" s="69"/>
      <c r="U12" s="70"/>
      <c r="V12" s="69"/>
    </row>
    <row r="13" spans="1:23" s="42" customFormat="1" ht="20.25" hidden="1" customHeight="1" thickBot="1" x14ac:dyDescent="0.35">
      <c r="A13" s="434" t="s">
        <v>5</v>
      </c>
      <c r="B13" s="556">
        <f>'Info District'!G11</f>
        <v>2025</v>
      </c>
      <c r="C13" s="557"/>
      <c r="E13" s="550"/>
      <c r="F13" s="550"/>
      <c r="G13" s="550"/>
      <c r="H13" s="550"/>
      <c r="I13" s="550"/>
      <c r="J13" s="554"/>
      <c r="Q13" s="63"/>
      <c r="R13" s="71"/>
      <c r="S13" s="71"/>
      <c r="T13" s="71"/>
      <c r="U13" s="72"/>
      <c r="V13" s="71"/>
    </row>
    <row r="14" spans="1:23" s="42" customFormat="1" ht="7.5" hidden="1" customHeight="1" thickBot="1" x14ac:dyDescent="0.35">
      <c r="A14" s="434"/>
      <c r="B14" s="13"/>
      <c r="C14" s="13"/>
      <c r="D14" s="13"/>
      <c r="O14" s="15"/>
      <c r="Q14" s="63"/>
      <c r="R14" s="71"/>
      <c r="S14" s="71"/>
      <c r="T14" s="71"/>
      <c r="U14" s="72"/>
      <c r="V14" s="71"/>
    </row>
    <row r="15" spans="1:23" s="42" customFormat="1" ht="16.5" hidden="1" customHeight="1" thickBot="1" x14ac:dyDescent="0.35">
      <c r="A15" s="434" t="s">
        <v>7</v>
      </c>
      <c r="B15" s="558" t="str">
        <f>'Info District'!G12</f>
        <v>PLATEAUX</v>
      </c>
      <c r="C15" s="559"/>
      <c r="D15" s="550" t="s">
        <v>8</v>
      </c>
      <c r="E15" s="550"/>
      <c r="F15" s="550"/>
      <c r="G15" s="551" t="str">
        <f>'Info District'!G13</f>
        <v>Agou</v>
      </c>
      <c r="H15" s="552"/>
      <c r="I15" s="553"/>
      <c r="L15" s="11"/>
      <c r="M15" s="11"/>
      <c r="N15" s="11"/>
      <c r="O15" s="11"/>
      <c r="P15" s="11"/>
      <c r="Q15" s="63"/>
      <c r="R15" s="71"/>
      <c r="S15" s="71"/>
      <c r="T15" s="71"/>
      <c r="U15" s="73"/>
      <c r="V15" s="71"/>
    </row>
    <row r="16" spans="1:23" s="42" customFormat="1" ht="3.75" hidden="1" customHeight="1" thickBot="1" x14ac:dyDescent="0.35">
      <c r="A16" s="139"/>
      <c r="B16" s="15"/>
      <c r="C16" s="15"/>
      <c r="D16" s="15"/>
      <c r="E16" s="15"/>
      <c r="K16" s="15"/>
      <c r="L16" s="15"/>
      <c r="M16" s="15"/>
      <c r="O16" s="15"/>
      <c r="Q16" s="63"/>
      <c r="R16" s="71"/>
      <c r="S16" s="71"/>
      <c r="T16" s="71"/>
      <c r="U16" s="72"/>
      <c r="V16" s="71"/>
    </row>
    <row r="17" spans="1:23" s="42" customFormat="1" ht="18" hidden="1" customHeight="1" thickBot="1" x14ac:dyDescent="0.35">
      <c r="A17" s="434" t="s">
        <v>9</v>
      </c>
      <c r="B17" s="556" t="str">
        <f>'Info District'!G17</f>
        <v>Avril à Juin 2025</v>
      </c>
      <c r="C17" s="560"/>
      <c r="D17" s="560"/>
      <c r="E17" s="557"/>
      <c r="G17" s="550" t="s">
        <v>11</v>
      </c>
      <c r="H17" s="550"/>
      <c r="I17" s="550"/>
      <c r="J17" s="550"/>
      <c r="K17" s="554"/>
      <c r="L17" s="551" t="str">
        <f>'Info District'!G18</f>
        <v>Juillet à Septembre 2025</v>
      </c>
      <c r="M17" s="552"/>
      <c r="N17" s="552"/>
      <c r="O17" s="552"/>
      <c r="P17" s="553"/>
      <c r="Q17" s="63"/>
      <c r="R17" s="71"/>
      <c r="S17" s="71"/>
      <c r="T17" s="71"/>
      <c r="U17" s="72"/>
      <c r="V17" s="71"/>
    </row>
    <row r="18" spans="1:23" s="9" customFormat="1" ht="6" customHeight="1" thickBot="1" x14ac:dyDescent="0.3">
      <c r="B18" s="43"/>
      <c r="C18" s="43"/>
      <c r="D18" s="43"/>
      <c r="E18" s="44"/>
      <c r="F18" s="43"/>
      <c r="G18" s="45"/>
      <c r="H18" s="45"/>
      <c r="I18" s="45"/>
      <c r="J18" s="45"/>
      <c r="K18" s="45"/>
      <c r="L18" s="45"/>
      <c r="M18" s="45"/>
      <c r="O18" s="38"/>
      <c r="Q18" s="64"/>
      <c r="R18" s="74"/>
      <c r="S18" s="74"/>
      <c r="T18" s="74"/>
      <c r="U18" s="75"/>
      <c r="V18" s="74"/>
    </row>
    <row r="19" spans="1:23" s="9" customFormat="1" ht="31.5" customHeight="1" thickBot="1" x14ac:dyDescent="0.35">
      <c r="A19" s="532" t="s">
        <v>12</v>
      </c>
      <c r="B19" s="532"/>
      <c r="C19" s="533"/>
      <c r="D19" s="575"/>
      <c r="E19" s="576"/>
      <c r="F19" s="576"/>
      <c r="G19" s="576"/>
      <c r="H19" s="576"/>
      <c r="I19" s="576"/>
      <c r="J19" s="576"/>
      <c r="K19" s="576"/>
      <c r="L19" s="576"/>
      <c r="M19" s="576"/>
      <c r="N19" s="577"/>
      <c r="O19" s="11"/>
      <c r="P19" s="464" t="str">
        <f>'Info District'!H17</f>
        <v>T2</v>
      </c>
      <c r="Q19" s="65"/>
      <c r="R19" s="535" t="s">
        <v>96</v>
      </c>
      <c r="S19" s="536"/>
      <c r="T19" s="536"/>
      <c r="U19" s="536"/>
      <c r="V19" s="537"/>
    </row>
    <row r="20" spans="1:23" s="9" customFormat="1" ht="8.25" customHeight="1" thickBot="1" x14ac:dyDescent="0.35">
      <c r="A20" s="12"/>
      <c r="B20" s="12"/>
      <c r="C20" s="12"/>
      <c r="D20" s="12"/>
      <c r="E20" s="12"/>
      <c r="F20" s="12"/>
      <c r="G20" s="13"/>
      <c r="H20" s="13"/>
      <c r="I20" s="13"/>
      <c r="J20" s="13"/>
      <c r="K20" s="13"/>
      <c r="L20" s="14"/>
      <c r="M20" s="14"/>
      <c r="N20" s="14"/>
      <c r="O20" s="14"/>
      <c r="Q20" s="64"/>
      <c r="R20" s="146"/>
      <c r="S20" s="74"/>
      <c r="T20" s="74"/>
      <c r="U20" s="76"/>
      <c r="V20" s="147"/>
    </row>
    <row r="21" spans="1:23" s="9" customFormat="1" ht="30.75" customHeight="1" thickBot="1" x14ac:dyDescent="0.35">
      <c r="A21" s="564" t="s">
        <v>6</v>
      </c>
      <c r="B21" s="564"/>
      <c r="C21" s="564"/>
      <c r="D21" s="565"/>
      <c r="E21" s="566"/>
      <c r="F21" s="566"/>
      <c r="G21" s="566"/>
      <c r="H21" s="567"/>
      <c r="I21" s="12"/>
      <c r="K21" s="230" t="s">
        <v>338</v>
      </c>
      <c r="O21" s="571"/>
      <c r="P21" s="572"/>
      <c r="Q21" s="64"/>
      <c r="R21" s="146"/>
      <c r="S21" s="74"/>
      <c r="T21" s="74"/>
      <c r="U21" s="76"/>
      <c r="V21" s="147"/>
    </row>
    <row r="22" spans="1:23" s="9" customFormat="1" ht="9" customHeight="1" thickBot="1" x14ac:dyDescent="0.35">
      <c r="A22" s="12"/>
      <c r="B22" s="12"/>
      <c r="C22" s="12"/>
      <c r="D22" s="12"/>
      <c r="E22" s="12"/>
      <c r="F22" s="12"/>
      <c r="G22" s="13"/>
      <c r="H22" s="13"/>
      <c r="I22" s="13"/>
      <c r="J22" s="13"/>
      <c r="K22" s="13"/>
      <c r="L22" s="14"/>
      <c r="M22" s="14"/>
      <c r="N22" s="14"/>
      <c r="O22" s="14"/>
      <c r="Q22" s="64"/>
      <c r="R22" s="146"/>
      <c r="S22" s="74"/>
      <c r="T22" s="74"/>
      <c r="U22" s="76"/>
      <c r="V22" s="147"/>
    </row>
    <row r="23" spans="1:23" s="9" customFormat="1" ht="30" customHeight="1" thickBot="1" x14ac:dyDescent="0.35">
      <c r="A23" s="532" t="s">
        <v>240</v>
      </c>
      <c r="B23" s="532"/>
      <c r="C23" s="533"/>
      <c r="D23" s="568" t="s">
        <v>265</v>
      </c>
      <c r="E23" s="569"/>
      <c r="F23" s="570"/>
      <c r="H23" s="229"/>
      <c r="I23" s="573" t="s">
        <v>337</v>
      </c>
      <c r="J23" s="573"/>
      <c r="K23" s="573"/>
      <c r="L23" s="573"/>
      <c r="M23" s="573"/>
      <c r="N23" s="574"/>
      <c r="O23" s="562"/>
      <c r="P23" s="563"/>
      <c r="Q23" s="64"/>
      <c r="R23" s="146"/>
      <c r="S23" s="74"/>
      <c r="T23" s="74"/>
      <c r="U23" s="76"/>
      <c r="V23" s="147"/>
    </row>
    <row r="24" spans="1:23" s="9" customFormat="1" ht="6" customHeight="1" x14ac:dyDescent="0.3">
      <c r="A24" s="12"/>
      <c r="B24" s="12"/>
      <c r="C24" s="12"/>
      <c r="D24" s="12"/>
      <c r="E24" s="12"/>
      <c r="F24" s="12"/>
      <c r="G24" s="13"/>
      <c r="H24" s="15"/>
      <c r="I24" s="15"/>
      <c r="J24" s="15"/>
      <c r="K24" s="13"/>
      <c r="L24" s="14"/>
      <c r="M24" s="14"/>
      <c r="N24" s="14"/>
      <c r="O24" s="14"/>
      <c r="Q24" s="64"/>
      <c r="R24" s="146"/>
      <c r="S24" s="74"/>
      <c r="T24" s="74"/>
      <c r="U24" s="76"/>
      <c r="V24" s="147"/>
    </row>
    <row r="25" spans="1:23" s="9" customFormat="1" ht="4.5" customHeight="1" thickBot="1" x14ac:dyDescent="0.35">
      <c r="A25" s="12"/>
      <c r="B25" s="12"/>
      <c r="C25" s="12"/>
      <c r="D25" s="12"/>
      <c r="E25" s="12"/>
      <c r="F25" s="12"/>
      <c r="G25" s="13"/>
      <c r="H25" s="13"/>
      <c r="I25" s="13"/>
      <c r="J25" s="13"/>
      <c r="K25" s="13"/>
      <c r="L25" s="14"/>
      <c r="M25" s="14"/>
      <c r="N25" s="14"/>
      <c r="O25" s="14"/>
      <c r="Q25" s="64"/>
      <c r="R25" s="146"/>
      <c r="S25" s="74"/>
      <c r="T25" s="74"/>
      <c r="U25" s="76"/>
      <c r="V25" s="147"/>
    </row>
    <row r="26" spans="1:23" ht="76.5" customHeight="1" thickBot="1" x14ac:dyDescent="0.35">
      <c r="A26" s="541" t="s">
        <v>13</v>
      </c>
      <c r="B26" s="16" t="s">
        <v>14</v>
      </c>
      <c r="C26" s="108" t="s">
        <v>15</v>
      </c>
      <c r="D26" s="118" t="s">
        <v>16</v>
      </c>
      <c r="E26" s="117" t="s">
        <v>17</v>
      </c>
      <c r="F26" s="16" t="s">
        <v>18</v>
      </c>
      <c r="G26" s="16" t="s">
        <v>233</v>
      </c>
      <c r="H26" s="16" t="s">
        <v>234</v>
      </c>
      <c r="I26" s="16" t="s">
        <v>19</v>
      </c>
      <c r="J26" s="16" t="s">
        <v>20</v>
      </c>
      <c r="K26" s="108" t="s">
        <v>21</v>
      </c>
      <c r="L26" s="136" t="s">
        <v>22</v>
      </c>
      <c r="M26" s="137" t="s">
        <v>236</v>
      </c>
      <c r="N26" s="138" t="s">
        <v>23</v>
      </c>
      <c r="O26" s="109" t="s">
        <v>39</v>
      </c>
      <c r="P26" s="16" t="s">
        <v>40</v>
      </c>
      <c r="R26" s="148" t="s">
        <v>237</v>
      </c>
      <c r="S26" s="140" t="s">
        <v>93</v>
      </c>
      <c r="T26" s="140" t="s">
        <v>239</v>
      </c>
      <c r="U26" s="140" t="s">
        <v>238</v>
      </c>
      <c r="V26" s="149" t="s">
        <v>97</v>
      </c>
    </row>
    <row r="27" spans="1:23" s="47" customFormat="1" ht="21.75" customHeight="1" thickBot="1" x14ac:dyDescent="0.35">
      <c r="A27" s="542"/>
      <c r="B27" s="46" t="s">
        <v>24</v>
      </c>
      <c r="C27" s="46" t="s">
        <v>25</v>
      </c>
      <c r="D27" s="112" t="s">
        <v>26</v>
      </c>
      <c r="E27" s="46" t="s">
        <v>27</v>
      </c>
      <c r="F27" s="46"/>
      <c r="G27" s="46" t="s">
        <v>28</v>
      </c>
      <c r="H27" s="46"/>
      <c r="I27" s="46" t="s">
        <v>29</v>
      </c>
      <c r="J27" s="46"/>
      <c r="K27" s="131" t="s">
        <v>235</v>
      </c>
      <c r="L27" s="133"/>
      <c r="M27" s="134"/>
      <c r="N27" s="135"/>
      <c r="O27" s="132" t="s">
        <v>30</v>
      </c>
      <c r="P27" s="46"/>
      <c r="Q27" s="66"/>
      <c r="R27" s="150"/>
      <c r="S27" s="67" t="s">
        <v>94</v>
      </c>
      <c r="T27" s="67" t="s">
        <v>95</v>
      </c>
      <c r="U27" s="94"/>
      <c r="V27" s="151" t="str">
        <f>IF(J28&lt;=0,"",IF(J28=90,$W$28))</f>
        <v/>
      </c>
      <c r="W27" s="37" t="s">
        <v>98</v>
      </c>
    </row>
    <row r="28" spans="1:23" ht="49.5" customHeight="1" x14ac:dyDescent="0.3">
      <c r="A28" s="231" t="str">
        <f>CDT!B26</f>
        <v>Artéméther-Luméfantrine 6cp (AL)</v>
      </c>
      <c r="B28" s="79"/>
      <c r="C28" s="110"/>
      <c r="D28" s="120" t="str">
        <f>IF(B28&lt;&gt;"",B28+C28,"")</f>
        <v/>
      </c>
      <c r="E28" s="119"/>
      <c r="F28" s="79"/>
      <c r="G28" s="79"/>
      <c r="H28" s="79"/>
      <c r="I28" s="79"/>
      <c r="J28" s="79"/>
      <c r="K28" s="110"/>
      <c r="L28" s="431" t="str">
        <f>IF(B28&lt;&gt;"",IF(J28=0,E28,((E28*90)/(90-J28))),"0")</f>
        <v>0</v>
      </c>
      <c r="M28" s="428" t="str">
        <f>IF(B28&lt;&gt;"",((E28/R28)*30),"0")</f>
        <v>0</v>
      </c>
      <c r="N28" s="250" t="str">
        <f>IF(B28&lt;&gt;"",IF(J28=0,((E28+L28)-K28),((M28*6)-K28)),"0")</f>
        <v>0</v>
      </c>
      <c r="O28" s="251"/>
      <c r="P28" s="81"/>
      <c r="R28" s="152">
        <f>(90-J28)</f>
        <v>90</v>
      </c>
      <c r="S28" s="68" t="e">
        <f>D28-(E28+G28+I28+H28)</f>
        <v>#VALUE!</v>
      </c>
      <c r="T28" s="68" t="e">
        <f>K28-S28</f>
        <v>#VALUE!</v>
      </c>
      <c r="U28" s="95">
        <v>6</v>
      </c>
      <c r="V28" s="153" t="e">
        <f t="shared" ref="V28:V52" si="0">IF(T28=0,"",$W$27)</f>
        <v>#VALUE!</v>
      </c>
      <c r="W28" s="37" t="s">
        <v>203</v>
      </c>
    </row>
    <row r="29" spans="1:23" ht="45" customHeight="1" x14ac:dyDescent="0.3">
      <c r="A29" s="231" t="str">
        <f>CDT!B27</f>
        <v>Artéméther-Luméfantrine 12cp (AL)</v>
      </c>
      <c r="B29" s="79"/>
      <c r="C29" s="110"/>
      <c r="D29" s="121" t="str">
        <f t="shared" ref="D29:D36" si="1">IF(B29&lt;&gt;"",B29+C29,"")</f>
        <v/>
      </c>
      <c r="E29" s="119"/>
      <c r="F29" s="79"/>
      <c r="G29" s="79"/>
      <c r="H29" s="79"/>
      <c r="I29" s="79"/>
      <c r="J29" s="79"/>
      <c r="K29" s="110"/>
      <c r="L29" s="431" t="str">
        <f t="shared" ref="L29:L36" si="2">IF(B29&lt;&gt;"",IF(J29=0,E29,((E29*90)/(90-J29))),"0")</f>
        <v>0</v>
      </c>
      <c r="M29" s="428" t="str">
        <f t="shared" ref="M29:M36" si="3">IF(B29&lt;&gt;"",((E29/R29)*30),"0")</f>
        <v>0</v>
      </c>
      <c r="N29" s="250" t="str">
        <f t="shared" ref="N29:N36" si="4">IF(B29&lt;&gt;"",IF(J29=0,((E29+L29)-K29),((M29*6)-K29)),"0")</f>
        <v>0</v>
      </c>
      <c r="O29" s="251"/>
      <c r="P29" s="81"/>
      <c r="R29" s="152">
        <f t="shared" ref="R29:R50" si="5">(90-J29)</f>
        <v>90</v>
      </c>
      <c r="S29" s="68" t="e">
        <f t="shared" ref="S29:S49" si="6">D29-(E29+G29+I29+H29)</f>
        <v>#VALUE!</v>
      </c>
      <c r="T29" s="68" t="e">
        <f t="shared" ref="T29:T50" si="7">K29-S29</f>
        <v>#VALUE!</v>
      </c>
      <c r="U29" s="95">
        <v>12</v>
      </c>
      <c r="V29" s="153" t="e">
        <f t="shared" si="0"/>
        <v>#VALUE!</v>
      </c>
    </row>
    <row r="30" spans="1:23" ht="49.5" customHeight="1" x14ac:dyDescent="0.3">
      <c r="A30" s="231" t="str">
        <f>CDT!B28</f>
        <v>Artéméther-Luméfantrine 18cp (AL)</v>
      </c>
      <c r="B30" s="79"/>
      <c r="C30" s="110"/>
      <c r="D30" s="121" t="str">
        <f t="shared" si="1"/>
        <v/>
      </c>
      <c r="E30" s="119"/>
      <c r="F30" s="79"/>
      <c r="G30" s="79"/>
      <c r="H30" s="79"/>
      <c r="I30" s="79"/>
      <c r="J30" s="79"/>
      <c r="K30" s="110"/>
      <c r="L30" s="431" t="str">
        <f t="shared" si="2"/>
        <v>0</v>
      </c>
      <c r="M30" s="428" t="str">
        <f t="shared" si="3"/>
        <v>0</v>
      </c>
      <c r="N30" s="250" t="str">
        <f t="shared" si="4"/>
        <v>0</v>
      </c>
      <c r="O30" s="251"/>
      <c r="P30" s="81"/>
      <c r="R30" s="152">
        <f t="shared" si="5"/>
        <v>90</v>
      </c>
      <c r="S30" s="68" t="e">
        <f t="shared" si="6"/>
        <v>#VALUE!</v>
      </c>
      <c r="T30" s="68" t="e">
        <f t="shared" si="7"/>
        <v>#VALUE!</v>
      </c>
      <c r="U30" s="95">
        <v>18</v>
      </c>
      <c r="V30" s="153" t="e">
        <f t="shared" si="0"/>
        <v>#VALUE!</v>
      </c>
    </row>
    <row r="31" spans="1:23" ht="49.5" customHeight="1" x14ac:dyDescent="0.3">
      <c r="A31" s="231" t="str">
        <f>CDT!B29</f>
        <v>Artéméther-Luméfantrine 24cp (AL)</v>
      </c>
      <c r="B31" s="79"/>
      <c r="C31" s="110"/>
      <c r="D31" s="121" t="str">
        <f t="shared" si="1"/>
        <v/>
      </c>
      <c r="E31" s="119"/>
      <c r="F31" s="79"/>
      <c r="G31" s="79"/>
      <c r="H31" s="79"/>
      <c r="I31" s="79"/>
      <c r="J31" s="79"/>
      <c r="K31" s="110"/>
      <c r="L31" s="431" t="str">
        <f t="shared" si="2"/>
        <v>0</v>
      </c>
      <c r="M31" s="428" t="str">
        <f t="shared" si="3"/>
        <v>0</v>
      </c>
      <c r="N31" s="250" t="str">
        <f t="shared" si="4"/>
        <v>0</v>
      </c>
      <c r="O31" s="251"/>
      <c r="P31" s="81"/>
      <c r="R31" s="152">
        <f t="shared" si="5"/>
        <v>90</v>
      </c>
      <c r="S31" s="68" t="e">
        <f t="shared" si="6"/>
        <v>#VALUE!</v>
      </c>
      <c r="T31" s="68" t="e">
        <f t="shared" si="7"/>
        <v>#VALUE!</v>
      </c>
      <c r="U31" s="95">
        <v>24</v>
      </c>
      <c r="V31" s="153" t="e">
        <f t="shared" si="0"/>
        <v>#VALUE!</v>
      </c>
    </row>
    <row r="32" spans="1:23" ht="50.25" hidden="1" customHeight="1" x14ac:dyDescent="0.3">
      <c r="A32" s="17" t="str">
        <f>CDT!B30</f>
        <v>Artéméther injectable 40 mg</v>
      </c>
      <c r="B32" s="79"/>
      <c r="C32" s="110"/>
      <c r="D32" s="121" t="str">
        <f t="shared" si="1"/>
        <v/>
      </c>
      <c r="E32" s="119"/>
      <c r="F32" s="79"/>
      <c r="G32" s="79"/>
      <c r="H32" s="79"/>
      <c r="I32" s="79"/>
      <c r="J32" s="79"/>
      <c r="K32" s="110"/>
      <c r="L32" s="431" t="str">
        <f t="shared" si="2"/>
        <v>0</v>
      </c>
      <c r="M32" s="428" t="str">
        <f t="shared" si="3"/>
        <v>0</v>
      </c>
      <c r="N32" s="250" t="str">
        <f t="shared" si="4"/>
        <v>0</v>
      </c>
      <c r="O32" s="251"/>
      <c r="P32" s="79"/>
      <c r="R32" s="152">
        <f t="shared" si="5"/>
        <v>90</v>
      </c>
      <c r="S32" s="68" t="e">
        <f t="shared" si="6"/>
        <v>#VALUE!</v>
      </c>
      <c r="T32" s="68" t="e">
        <f t="shared" si="7"/>
        <v>#VALUE!</v>
      </c>
      <c r="U32" s="95">
        <v>1</v>
      </c>
      <c r="V32" s="153" t="e">
        <f t="shared" si="0"/>
        <v>#VALUE!</v>
      </c>
    </row>
    <row r="33" spans="1:22" ht="50.25" hidden="1" customHeight="1" x14ac:dyDescent="0.3">
      <c r="A33" s="17" t="str">
        <f>CDT!B31</f>
        <v>Artéméther injectable 80 mg</v>
      </c>
      <c r="B33" s="79"/>
      <c r="C33" s="110"/>
      <c r="D33" s="121" t="str">
        <f t="shared" si="1"/>
        <v/>
      </c>
      <c r="E33" s="119"/>
      <c r="F33" s="79"/>
      <c r="G33" s="79"/>
      <c r="H33" s="79"/>
      <c r="I33" s="79"/>
      <c r="J33" s="79"/>
      <c r="K33" s="110"/>
      <c r="L33" s="431" t="str">
        <f t="shared" si="2"/>
        <v>0</v>
      </c>
      <c r="M33" s="428" t="str">
        <f t="shared" si="3"/>
        <v>0</v>
      </c>
      <c r="N33" s="250" t="str">
        <f t="shared" si="4"/>
        <v>0</v>
      </c>
      <c r="O33" s="251"/>
      <c r="P33" s="79"/>
      <c r="R33" s="152">
        <f t="shared" si="5"/>
        <v>90</v>
      </c>
      <c r="S33" s="68" t="e">
        <f t="shared" si="6"/>
        <v>#VALUE!</v>
      </c>
      <c r="T33" s="68" t="e">
        <f t="shared" si="7"/>
        <v>#VALUE!</v>
      </c>
      <c r="U33" s="95">
        <v>1</v>
      </c>
      <c r="V33" s="153" t="e">
        <f t="shared" si="0"/>
        <v>#VALUE!</v>
      </c>
    </row>
    <row r="34" spans="1:22" ht="50.25" hidden="1" customHeight="1" x14ac:dyDescent="0.3">
      <c r="A34" s="17" t="str">
        <f>CDT!B32</f>
        <v>Artésunate injectable 60 mg</v>
      </c>
      <c r="B34" s="79"/>
      <c r="C34" s="110"/>
      <c r="D34" s="121" t="str">
        <f t="shared" si="1"/>
        <v/>
      </c>
      <c r="E34" s="119"/>
      <c r="F34" s="79"/>
      <c r="G34" s="79"/>
      <c r="H34" s="79"/>
      <c r="I34" s="79"/>
      <c r="J34" s="79"/>
      <c r="K34" s="110"/>
      <c r="L34" s="431" t="str">
        <f t="shared" si="2"/>
        <v>0</v>
      </c>
      <c r="M34" s="428" t="str">
        <f t="shared" si="3"/>
        <v>0</v>
      </c>
      <c r="N34" s="250" t="str">
        <f t="shared" si="4"/>
        <v>0</v>
      </c>
      <c r="O34" s="251"/>
      <c r="P34" s="79"/>
      <c r="R34" s="152">
        <f t="shared" si="5"/>
        <v>90</v>
      </c>
      <c r="S34" s="68" t="e">
        <f t="shared" si="6"/>
        <v>#VALUE!</v>
      </c>
      <c r="T34" s="68" t="e">
        <f t="shared" si="7"/>
        <v>#VALUE!</v>
      </c>
      <c r="U34" s="95">
        <v>1</v>
      </c>
      <c r="V34" s="153" t="e">
        <f t="shared" si="0"/>
        <v>#VALUE!</v>
      </c>
    </row>
    <row r="35" spans="1:22" ht="50.25" hidden="1" customHeight="1" x14ac:dyDescent="0.3">
      <c r="A35" s="17" t="str">
        <f>CDT!B33</f>
        <v xml:space="preserve"> Sulfadoxine Pyriméthamine:  (SP)</v>
      </c>
      <c r="B35" s="79"/>
      <c r="C35" s="110"/>
      <c r="D35" s="121" t="str">
        <f t="shared" si="1"/>
        <v/>
      </c>
      <c r="E35" s="119"/>
      <c r="F35" s="79"/>
      <c r="G35" s="79"/>
      <c r="H35" s="79"/>
      <c r="I35" s="79"/>
      <c r="J35" s="79"/>
      <c r="K35" s="110"/>
      <c r="L35" s="431" t="str">
        <f t="shared" si="2"/>
        <v>0</v>
      </c>
      <c r="M35" s="428" t="str">
        <f t="shared" si="3"/>
        <v>0</v>
      </c>
      <c r="N35" s="250" t="str">
        <f t="shared" si="4"/>
        <v>0</v>
      </c>
      <c r="O35" s="251"/>
      <c r="P35" s="79"/>
      <c r="R35" s="152">
        <f t="shared" si="5"/>
        <v>90</v>
      </c>
      <c r="S35" s="68" t="e">
        <f t="shared" si="6"/>
        <v>#VALUE!</v>
      </c>
      <c r="T35" s="68" t="e">
        <f t="shared" si="7"/>
        <v>#VALUE!</v>
      </c>
      <c r="U35" s="95">
        <v>3</v>
      </c>
      <c r="V35" s="153" t="e">
        <f t="shared" si="0"/>
        <v>#VALUE!</v>
      </c>
    </row>
    <row r="36" spans="1:22" ht="45.75" customHeight="1" thickBot="1" x14ac:dyDescent="0.35">
      <c r="A36" s="231" t="str">
        <f>CDT!B34</f>
        <v>Test de Diagnostic Rapide  : (TDR)</v>
      </c>
      <c r="B36" s="79"/>
      <c r="C36" s="110"/>
      <c r="D36" s="305" t="str">
        <f t="shared" si="1"/>
        <v/>
      </c>
      <c r="E36" s="119"/>
      <c r="F36" s="79"/>
      <c r="G36" s="79"/>
      <c r="H36" s="79"/>
      <c r="I36" s="79"/>
      <c r="J36" s="79"/>
      <c r="K36" s="110"/>
      <c r="L36" s="431" t="str">
        <f t="shared" si="2"/>
        <v>0</v>
      </c>
      <c r="M36" s="428" t="str">
        <f t="shared" si="3"/>
        <v>0</v>
      </c>
      <c r="N36" s="250" t="str">
        <f t="shared" si="4"/>
        <v>0</v>
      </c>
      <c r="O36" s="251"/>
      <c r="P36" s="79"/>
      <c r="R36" s="152">
        <f t="shared" si="5"/>
        <v>90</v>
      </c>
      <c r="S36" s="68" t="e">
        <f t="shared" si="6"/>
        <v>#VALUE!</v>
      </c>
      <c r="T36" s="68" t="e">
        <f t="shared" si="7"/>
        <v>#VALUE!</v>
      </c>
      <c r="U36" s="95">
        <v>1</v>
      </c>
      <c r="V36" s="153" t="e">
        <f t="shared" si="0"/>
        <v>#VALUE!</v>
      </c>
    </row>
    <row r="37" spans="1:22" ht="34.5" hidden="1" customHeight="1" x14ac:dyDescent="0.3">
      <c r="A37" s="17" t="str">
        <f>CDT!B35</f>
        <v>Moustiquaire à Imprégnation Durable: (MID)</v>
      </c>
      <c r="B37" s="79"/>
      <c r="C37" s="110"/>
      <c r="D37" s="304">
        <f t="shared" ref="D37:D50" si="8">B37+C37</f>
        <v>0</v>
      </c>
      <c r="E37" s="119"/>
      <c r="F37" s="79"/>
      <c r="G37" s="79"/>
      <c r="H37" s="79"/>
      <c r="I37" s="79"/>
      <c r="J37" s="79"/>
      <c r="K37" s="110"/>
      <c r="L37" s="113">
        <f t="shared" ref="L37:L50" si="9">IF(J37=0,E37,((D37*90)/(90-J37)))</f>
        <v>0</v>
      </c>
      <c r="M37" s="55">
        <f t="shared" ref="M37:M50" si="10">(E37/R37)*30</f>
        <v>0</v>
      </c>
      <c r="N37" s="114">
        <f t="shared" ref="N37:N49" si="11">IF(J37=0,((E37+L37)-K37),((L37*2)-K37))</f>
        <v>0</v>
      </c>
      <c r="O37" s="111" t="str">
        <f t="shared" ref="O37:O50" si="12">IF(N37=0,"0",N37)</f>
        <v>0</v>
      </c>
      <c r="P37" s="79"/>
      <c r="R37" s="152">
        <f t="shared" si="5"/>
        <v>90</v>
      </c>
      <c r="S37" s="68">
        <f t="shared" si="6"/>
        <v>0</v>
      </c>
      <c r="T37" s="68">
        <f t="shared" si="7"/>
        <v>0</v>
      </c>
      <c r="U37" s="95">
        <v>1</v>
      </c>
      <c r="V37" s="153" t="str">
        <f t="shared" si="0"/>
        <v/>
      </c>
    </row>
    <row r="38" spans="1:22" ht="34.5" hidden="1" customHeight="1" x14ac:dyDescent="0.3">
      <c r="A38" s="17" t="str">
        <f>CDT!B40</f>
        <v>Artésunate Amodiaquine: (ASAQ) : 3 cp (25/67,5 mg)</v>
      </c>
      <c r="B38" s="79"/>
      <c r="C38" s="110"/>
      <c r="D38" s="121">
        <f t="shared" si="8"/>
        <v>0</v>
      </c>
      <c r="E38" s="119"/>
      <c r="F38" s="79"/>
      <c r="G38" s="79"/>
      <c r="H38" s="79"/>
      <c r="I38" s="79"/>
      <c r="J38" s="79"/>
      <c r="K38" s="110"/>
      <c r="L38" s="113">
        <f t="shared" si="9"/>
        <v>0</v>
      </c>
      <c r="M38" s="55">
        <f t="shared" si="10"/>
        <v>0</v>
      </c>
      <c r="N38" s="114">
        <f t="shared" si="11"/>
        <v>0</v>
      </c>
      <c r="O38" s="111" t="str">
        <f t="shared" si="12"/>
        <v>0</v>
      </c>
      <c r="P38" s="79"/>
      <c r="R38" s="152">
        <f t="shared" si="5"/>
        <v>90</v>
      </c>
      <c r="S38" s="68">
        <f t="shared" si="6"/>
        <v>0</v>
      </c>
      <c r="T38" s="68">
        <f t="shared" si="7"/>
        <v>0</v>
      </c>
      <c r="U38" s="95">
        <v>3</v>
      </c>
      <c r="V38" s="153" t="str">
        <f t="shared" si="0"/>
        <v/>
      </c>
    </row>
    <row r="39" spans="1:22" ht="34.5" hidden="1" customHeight="1" x14ac:dyDescent="0.3">
      <c r="A39" s="17" t="str">
        <f>CDT!B41</f>
        <v>Artésunate Amodiaquine: (ASAQ) 3 cp (50/135 mg)</v>
      </c>
      <c r="B39" s="79"/>
      <c r="C39" s="110"/>
      <c r="D39" s="121">
        <f t="shared" si="8"/>
        <v>0</v>
      </c>
      <c r="E39" s="119"/>
      <c r="F39" s="79"/>
      <c r="G39" s="79"/>
      <c r="H39" s="79"/>
      <c r="I39" s="79"/>
      <c r="J39" s="79"/>
      <c r="K39" s="110"/>
      <c r="L39" s="113">
        <f t="shared" si="9"/>
        <v>0</v>
      </c>
      <c r="M39" s="55">
        <f t="shared" si="10"/>
        <v>0</v>
      </c>
      <c r="N39" s="114">
        <f t="shared" si="11"/>
        <v>0</v>
      </c>
      <c r="O39" s="111" t="str">
        <f t="shared" si="12"/>
        <v>0</v>
      </c>
      <c r="P39" s="79"/>
      <c r="R39" s="152">
        <f t="shared" si="5"/>
        <v>90</v>
      </c>
      <c r="S39" s="68">
        <f t="shared" si="6"/>
        <v>0</v>
      </c>
      <c r="T39" s="68">
        <f t="shared" si="7"/>
        <v>0</v>
      </c>
      <c r="U39" s="95">
        <v>3</v>
      </c>
      <c r="V39" s="153" t="str">
        <f t="shared" si="0"/>
        <v/>
      </c>
    </row>
    <row r="40" spans="1:22" ht="34.5" hidden="1" customHeight="1" x14ac:dyDescent="0.3">
      <c r="A40" s="17" t="str">
        <f>CDT!B42</f>
        <v>Artésunate Amodiaquine: (ASAQ) 3 cp (100/270 mg)</v>
      </c>
      <c r="B40" s="79"/>
      <c r="C40" s="110"/>
      <c r="D40" s="121">
        <f t="shared" si="8"/>
        <v>0</v>
      </c>
      <c r="E40" s="119"/>
      <c r="F40" s="79"/>
      <c r="G40" s="79"/>
      <c r="H40" s="79"/>
      <c r="I40" s="79"/>
      <c r="J40" s="79"/>
      <c r="K40" s="110"/>
      <c r="L40" s="113">
        <f t="shared" si="9"/>
        <v>0</v>
      </c>
      <c r="M40" s="55">
        <f t="shared" si="10"/>
        <v>0</v>
      </c>
      <c r="N40" s="114">
        <f t="shared" si="11"/>
        <v>0</v>
      </c>
      <c r="O40" s="111" t="str">
        <f t="shared" si="12"/>
        <v>0</v>
      </c>
      <c r="P40" s="79"/>
      <c r="R40" s="152">
        <f t="shared" si="5"/>
        <v>90</v>
      </c>
      <c r="S40" s="68">
        <f t="shared" si="6"/>
        <v>0</v>
      </c>
      <c r="T40" s="68">
        <f t="shared" si="7"/>
        <v>0</v>
      </c>
      <c r="U40" s="95">
        <v>3</v>
      </c>
      <c r="V40" s="153" t="str">
        <f t="shared" si="0"/>
        <v/>
      </c>
    </row>
    <row r="41" spans="1:22" ht="34.5" hidden="1" customHeight="1" x14ac:dyDescent="0.3">
      <c r="A41" s="17" t="str">
        <f>CDT!B43</f>
        <v>Artésunate Amodiaquine: (ASAQ) 6 cp (100/270 mg)</v>
      </c>
      <c r="B41" s="79"/>
      <c r="C41" s="110"/>
      <c r="D41" s="121">
        <f t="shared" si="8"/>
        <v>0</v>
      </c>
      <c r="E41" s="119"/>
      <c r="F41" s="79"/>
      <c r="G41" s="79"/>
      <c r="H41" s="79"/>
      <c r="I41" s="79"/>
      <c r="J41" s="79"/>
      <c r="K41" s="110"/>
      <c r="L41" s="113">
        <f t="shared" si="9"/>
        <v>0</v>
      </c>
      <c r="M41" s="55">
        <f t="shared" si="10"/>
        <v>0</v>
      </c>
      <c r="N41" s="114">
        <f t="shared" si="11"/>
        <v>0</v>
      </c>
      <c r="O41" s="111" t="str">
        <f t="shared" si="12"/>
        <v>0</v>
      </c>
      <c r="P41" s="79"/>
      <c r="R41" s="152">
        <f t="shared" si="5"/>
        <v>90</v>
      </c>
      <c r="S41" s="68">
        <f t="shared" si="6"/>
        <v>0</v>
      </c>
      <c r="T41" s="68">
        <f t="shared" si="7"/>
        <v>0</v>
      </c>
      <c r="U41" s="95">
        <v>3</v>
      </c>
      <c r="V41" s="153" t="str">
        <f t="shared" si="0"/>
        <v/>
      </c>
    </row>
    <row r="42" spans="1:22" ht="34.5" hidden="1" customHeight="1" x14ac:dyDescent="0.3">
      <c r="A42" s="17" t="str">
        <f>CDT!B36</f>
        <v>Dihydroartéminisine Pipéraquine– Plaq / 3 comp 
( DHA-PPQ)  20/160 mg</v>
      </c>
      <c r="B42" s="79"/>
      <c r="C42" s="110"/>
      <c r="D42" s="121">
        <f t="shared" si="8"/>
        <v>0</v>
      </c>
      <c r="E42" s="119"/>
      <c r="F42" s="79"/>
      <c r="G42" s="79"/>
      <c r="H42" s="79"/>
      <c r="I42" s="79"/>
      <c r="J42" s="79"/>
      <c r="K42" s="110"/>
      <c r="L42" s="113">
        <f t="shared" si="9"/>
        <v>0</v>
      </c>
      <c r="M42" s="55">
        <f t="shared" si="10"/>
        <v>0</v>
      </c>
      <c r="N42" s="114">
        <f t="shared" si="11"/>
        <v>0</v>
      </c>
      <c r="O42" s="111" t="str">
        <f t="shared" si="12"/>
        <v>0</v>
      </c>
      <c r="P42" s="79"/>
      <c r="R42" s="152">
        <f t="shared" si="5"/>
        <v>90</v>
      </c>
      <c r="S42" s="68">
        <f t="shared" si="6"/>
        <v>0</v>
      </c>
      <c r="T42" s="68">
        <f t="shared" si="7"/>
        <v>0</v>
      </c>
      <c r="U42" s="95">
        <v>1</v>
      </c>
      <c r="V42" s="153" t="str">
        <f t="shared" si="0"/>
        <v/>
      </c>
    </row>
    <row r="43" spans="1:22" ht="34.5" hidden="1" customHeight="1" x14ac:dyDescent="0.3">
      <c r="A43" s="17" t="str">
        <f>CDT!B37</f>
        <v>Dihydroartéminisine Pipéraquine– Plaq / 3 comp 
( DHA-PPQ)  40/320 mg</v>
      </c>
      <c r="B43" s="79"/>
      <c r="C43" s="110"/>
      <c r="D43" s="121">
        <f t="shared" si="8"/>
        <v>0</v>
      </c>
      <c r="E43" s="119"/>
      <c r="F43" s="79"/>
      <c r="G43" s="79"/>
      <c r="H43" s="79"/>
      <c r="I43" s="79"/>
      <c r="J43" s="79"/>
      <c r="K43" s="110"/>
      <c r="L43" s="113">
        <f t="shared" si="9"/>
        <v>0</v>
      </c>
      <c r="M43" s="55">
        <f t="shared" si="10"/>
        <v>0</v>
      </c>
      <c r="N43" s="114">
        <f t="shared" si="11"/>
        <v>0</v>
      </c>
      <c r="O43" s="111" t="str">
        <f t="shared" si="12"/>
        <v>0</v>
      </c>
      <c r="P43" s="79"/>
      <c r="R43" s="152">
        <f t="shared" si="5"/>
        <v>90</v>
      </c>
      <c r="S43" s="68">
        <f t="shared" si="6"/>
        <v>0</v>
      </c>
      <c r="T43" s="68">
        <f t="shared" si="7"/>
        <v>0</v>
      </c>
      <c r="U43" s="95">
        <v>1</v>
      </c>
      <c r="V43" s="153" t="str">
        <f t="shared" si="0"/>
        <v/>
      </c>
    </row>
    <row r="44" spans="1:22" ht="34.5" hidden="1" customHeight="1" x14ac:dyDescent="0.3">
      <c r="A44" s="17" t="str">
        <f>CDT!B38</f>
        <v>Dihydroartéminisine Pipéraquine– Plaq / 6 comp 
( DHA-PPQ)  40/320 mg</v>
      </c>
      <c r="B44" s="79"/>
      <c r="C44" s="110"/>
      <c r="D44" s="121">
        <f t="shared" si="8"/>
        <v>0</v>
      </c>
      <c r="E44" s="119"/>
      <c r="F44" s="79"/>
      <c r="G44" s="79"/>
      <c r="H44" s="79"/>
      <c r="I44" s="79"/>
      <c r="J44" s="79"/>
      <c r="K44" s="110"/>
      <c r="L44" s="113">
        <f t="shared" si="9"/>
        <v>0</v>
      </c>
      <c r="M44" s="55">
        <f t="shared" si="10"/>
        <v>0</v>
      </c>
      <c r="N44" s="114">
        <f t="shared" si="11"/>
        <v>0</v>
      </c>
      <c r="O44" s="111" t="str">
        <f t="shared" si="12"/>
        <v>0</v>
      </c>
      <c r="P44" s="79"/>
      <c r="R44" s="152">
        <f t="shared" si="5"/>
        <v>90</v>
      </c>
      <c r="S44" s="68">
        <f t="shared" si="6"/>
        <v>0</v>
      </c>
      <c r="T44" s="68">
        <f t="shared" si="7"/>
        <v>0</v>
      </c>
      <c r="U44" s="95">
        <v>1</v>
      </c>
      <c r="V44" s="153" t="str">
        <f t="shared" si="0"/>
        <v/>
      </c>
    </row>
    <row r="45" spans="1:22" ht="34.5" hidden="1" customHeight="1" x14ac:dyDescent="0.3">
      <c r="A45" s="17" t="str">
        <f>CDT!B44</f>
        <v>Artésunate - Méfloquine (AS-MF)</v>
      </c>
      <c r="B45" s="79"/>
      <c r="C45" s="110"/>
      <c r="D45" s="121">
        <f t="shared" si="8"/>
        <v>0</v>
      </c>
      <c r="E45" s="119"/>
      <c r="F45" s="79"/>
      <c r="G45" s="79"/>
      <c r="H45" s="79"/>
      <c r="I45" s="79"/>
      <c r="J45" s="79"/>
      <c r="K45" s="110"/>
      <c r="L45" s="113">
        <f t="shared" si="9"/>
        <v>0</v>
      </c>
      <c r="M45" s="55">
        <f t="shared" si="10"/>
        <v>0</v>
      </c>
      <c r="N45" s="114">
        <f t="shared" si="11"/>
        <v>0</v>
      </c>
      <c r="O45" s="111" t="str">
        <f t="shared" si="12"/>
        <v>0</v>
      </c>
      <c r="P45" s="79"/>
      <c r="R45" s="152">
        <f t="shared" si="5"/>
        <v>90</v>
      </c>
      <c r="S45" s="68">
        <f t="shared" si="6"/>
        <v>0</v>
      </c>
      <c r="T45" s="68">
        <f t="shared" si="7"/>
        <v>0</v>
      </c>
      <c r="U45" s="95">
        <v>1</v>
      </c>
      <c r="V45" s="153" t="str">
        <f t="shared" si="0"/>
        <v/>
      </c>
    </row>
    <row r="46" spans="1:22" ht="34.5" hidden="1" customHeight="1" x14ac:dyDescent="0.3">
      <c r="A46" s="17" t="str">
        <f>CDT!B45</f>
        <v>Quinine comprimé 300mg</v>
      </c>
      <c r="B46" s="79"/>
      <c r="C46" s="110"/>
      <c r="D46" s="121">
        <f t="shared" si="8"/>
        <v>0</v>
      </c>
      <c r="E46" s="119"/>
      <c r="F46" s="79"/>
      <c r="G46" s="79"/>
      <c r="H46" s="79"/>
      <c r="I46" s="79"/>
      <c r="J46" s="79"/>
      <c r="K46" s="110"/>
      <c r="L46" s="113">
        <f t="shared" si="9"/>
        <v>0</v>
      </c>
      <c r="M46" s="55">
        <f t="shared" si="10"/>
        <v>0</v>
      </c>
      <c r="N46" s="114">
        <f t="shared" si="11"/>
        <v>0</v>
      </c>
      <c r="O46" s="111" t="str">
        <f t="shared" si="12"/>
        <v>0</v>
      </c>
      <c r="P46" s="79"/>
      <c r="R46" s="152">
        <f t="shared" si="5"/>
        <v>90</v>
      </c>
      <c r="S46" s="68">
        <f t="shared" si="6"/>
        <v>0</v>
      </c>
      <c r="T46" s="68">
        <f t="shared" si="7"/>
        <v>0</v>
      </c>
      <c r="U46" s="95">
        <v>1</v>
      </c>
      <c r="V46" s="153" t="str">
        <f t="shared" si="0"/>
        <v/>
      </c>
    </row>
    <row r="47" spans="1:22" ht="34.5" hidden="1" customHeight="1" x14ac:dyDescent="0.3">
      <c r="A47" s="17" t="str">
        <f>CDT!B46</f>
        <v>Quinine injectable 300 mg</v>
      </c>
      <c r="B47" s="79"/>
      <c r="C47" s="110"/>
      <c r="D47" s="121">
        <f t="shared" si="8"/>
        <v>0</v>
      </c>
      <c r="E47" s="119"/>
      <c r="F47" s="79"/>
      <c r="G47" s="79"/>
      <c r="H47" s="79"/>
      <c r="I47" s="79"/>
      <c r="J47" s="79"/>
      <c r="K47" s="110"/>
      <c r="L47" s="113">
        <f t="shared" si="9"/>
        <v>0</v>
      </c>
      <c r="M47" s="55">
        <f t="shared" si="10"/>
        <v>0</v>
      </c>
      <c r="N47" s="114">
        <f t="shared" si="11"/>
        <v>0</v>
      </c>
      <c r="O47" s="111" t="str">
        <f t="shared" si="12"/>
        <v>0</v>
      </c>
      <c r="P47" s="79"/>
      <c r="R47" s="152">
        <f t="shared" si="5"/>
        <v>90</v>
      </c>
      <c r="S47" s="68">
        <f t="shared" si="6"/>
        <v>0</v>
      </c>
      <c r="T47" s="68">
        <f t="shared" si="7"/>
        <v>0</v>
      </c>
      <c r="U47" s="95">
        <v>1</v>
      </c>
      <c r="V47" s="153" t="str">
        <f t="shared" si="0"/>
        <v/>
      </c>
    </row>
    <row r="48" spans="1:22" ht="34.5" hidden="1" customHeight="1" x14ac:dyDescent="0.3">
      <c r="A48" s="17" t="str">
        <f>CDT!B47</f>
        <v>Quinine injectable 600 mg</v>
      </c>
      <c r="B48" s="79"/>
      <c r="C48" s="110"/>
      <c r="D48" s="121">
        <f t="shared" si="8"/>
        <v>0</v>
      </c>
      <c r="E48" s="119"/>
      <c r="F48" s="79"/>
      <c r="G48" s="79"/>
      <c r="H48" s="79"/>
      <c r="I48" s="79"/>
      <c r="J48" s="79"/>
      <c r="K48" s="110"/>
      <c r="L48" s="113">
        <f t="shared" si="9"/>
        <v>0</v>
      </c>
      <c r="M48" s="55">
        <f t="shared" si="10"/>
        <v>0</v>
      </c>
      <c r="N48" s="114">
        <f t="shared" si="11"/>
        <v>0</v>
      </c>
      <c r="O48" s="111" t="str">
        <f t="shared" si="12"/>
        <v>0</v>
      </c>
      <c r="P48" s="79"/>
      <c r="R48" s="152">
        <f t="shared" si="5"/>
        <v>90</v>
      </c>
      <c r="S48" s="68">
        <f t="shared" si="6"/>
        <v>0</v>
      </c>
      <c r="T48" s="68">
        <f t="shared" si="7"/>
        <v>0</v>
      </c>
      <c r="U48" s="95">
        <v>1</v>
      </c>
      <c r="V48" s="153" t="str">
        <f t="shared" si="0"/>
        <v/>
      </c>
    </row>
    <row r="49" spans="1:22" ht="34.5" hidden="1" customHeight="1" x14ac:dyDescent="0.3">
      <c r="A49" s="17" t="str">
        <f>CDT!B48</f>
        <v>Quinine injectable 600 mg</v>
      </c>
      <c r="B49" s="79"/>
      <c r="C49" s="110"/>
      <c r="D49" s="121">
        <f t="shared" si="8"/>
        <v>0</v>
      </c>
      <c r="E49" s="119"/>
      <c r="F49" s="79"/>
      <c r="G49" s="79"/>
      <c r="H49" s="79"/>
      <c r="I49" s="79"/>
      <c r="J49" s="79"/>
      <c r="K49" s="110"/>
      <c r="L49" s="113">
        <f t="shared" si="9"/>
        <v>0</v>
      </c>
      <c r="M49" s="55">
        <f t="shared" si="10"/>
        <v>0</v>
      </c>
      <c r="N49" s="114">
        <f t="shared" si="11"/>
        <v>0</v>
      </c>
      <c r="O49" s="111" t="str">
        <f t="shared" si="12"/>
        <v>0</v>
      </c>
      <c r="P49" s="79"/>
      <c r="R49" s="152">
        <f t="shared" si="5"/>
        <v>90</v>
      </c>
      <c r="S49" s="68">
        <f t="shared" si="6"/>
        <v>0</v>
      </c>
      <c r="T49" s="68">
        <f t="shared" si="7"/>
        <v>0</v>
      </c>
      <c r="U49" s="95">
        <v>1</v>
      </c>
      <c r="V49" s="153" t="str">
        <f t="shared" si="0"/>
        <v/>
      </c>
    </row>
    <row r="50" spans="1:22" ht="34.5" hidden="1" customHeight="1" thickBot="1" x14ac:dyDescent="0.35">
      <c r="A50" s="17" t="str">
        <f>CDT!B49</f>
        <v>Artéméther injectable 100 mg</v>
      </c>
      <c r="B50" s="79"/>
      <c r="C50" s="110"/>
      <c r="D50" s="122">
        <f t="shared" si="8"/>
        <v>0</v>
      </c>
      <c r="E50" s="119"/>
      <c r="F50" s="79"/>
      <c r="G50" s="79"/>
      <c r="H50" s="79"/>
      <c r="I50" s="79"/>
      <c r="J50" s="79"/>
      <c r="K50" s="110"/>
      <c r="L50" s="115">
        <f t="shared" si="9"/>
        <v>0</v>
      </c>
      <c r="M50" s="130">
        <f t="shared" si="10"/>
        <v>0</v>
      </c>
      <c r="N50" s="116">
        <f>IF(J50=0,((E50+L50)-K50),((L50*2)-K50))</f>
        <v>0</v>
      </c>
      <c r="O50" s="111" t="str">
        <f t="shared" si="12"/>
        <v>0</v>
      </c>
      <c r="P50" s="79"/>
      <c r="R50" s="152">
        <f t="shared" si="5"/>
        <v>90</v>
      </c>
      <c r="S50" s="68">
        <f>D50-(E50+G50+I50+H50)</f>
        <v>0</v>
      </c>
      <c r="T50" s="68">
        <f t="shared" si="7"/>
        <v>0</v>
      </c>
      <c r="U50" s="95">
        <v>1</v>
      </c>
      <c r="V50" s="153" t="str">
        <f t="shared" si="0"/>
        <v/>
      </c>
    </row>
    <row r="51" spans="1:22" ht="34.5" hidden="1" customHeight="1" x14ac:dyDescent="0.3">
      <c r="A51" s="17"/>
      <c r="B51" s="79"/>
      <c r="C51" s="79"/>
      <c r="D51" s="56"/>
      <c r="E51" s="79"/>
      <c r="F51" s="79"/>
      <c r="G51" s="79"/>
      <c r="H51" s="79"/>
      <c r="I51" s="79"/>
      <c r="J51" s="79"/>
      <c r="K51" s="79"/>
      <c r="L51" s="57"/>
      <c r="M51" s="57"/>
      <c r="N51" s="58"/>
      <c r="O51" s="80"/>
      <c r="P51" s="79"/>
      <c r="R51" s="152"/>
      <c r="S51" s="68"/>
      <c r="T51" s="68"/>
      <c r="U51" s="95"/>
      <c r="V51" s="153" t="str">
        <f t="shared" si="0"/>
        <v/>
      </c>
    </row>
    <row r="52" spans="1:22" ht="34.5" hidden="1" customHeight="1" x14ac:dyDescent="0.3">
      <c r="A52" s="17"/>
      <c r="B52" s="79"/>
      <c r="C52" s="79"/>
      <c r="D52" s="53"/>
      <c r="E52" s="79"/>
      <c r="F52" s="79"/>
      <c r="G52" s="79"/>
      <c r="H52" s="79"/>
      <c r="I52" s="79"/>
      <c r="J52" s="79"/>
      <c r="K52" s="79"/>
      <c r="L52" s="54"/>
      <c r="M52" s="54"/>
      <c r="N52" s="55"/>
      <c r="O52" s="80"/>
      <c r="P52" s="79"/>
      <c r="R52" s="152"/>
      <c r="S52" s="68"/>
      <c r="T52" s="68"/>
      <c r="U52" s="95"/>
      <c r="V52" s="153" t="str">
        <f t="shared" si="0"/>
        <v/>
      </c>
    </row>
    <row r="53" spans="1:22" s="235" customFormat="1" ht="16.5" customHeight="1" x14ac:dyDescent="0.35">
      <c r="A53" s="494" t="s">
        <v>290</v>
      </c>
      <c r="B53" s="494"/>
      <c r="C53" s="494"/>
      <c r="D53" s="494"/>
      <c r="E53" s="232"/>
      <c r="F53" s="232"/>
      <c r="G53" s="233" t="s">
        <v>298</v>
      </c>
      <c r="H53" s="233"/>
      <c r="I53" s="232"/>
      <c r="J53" s="234"/>
      <c r="K53" s="232"/>
      <c r="L53" s="232"/>
      <c r="M53" s="232"/>
      <c r="N53" s="232"/>
      <c r="O53" s="232"/>
      <c r="Q53" s="236"/>
      <c r="R53" s="237"/>
      <c r="S53" s="238"/>
      <c r="T53" s="238"/>
      <c r="U53" s="239"/>
      <c r="V53" s="240"/>
    </row>
    <row r="54" spans="1:22" ht="34.5" customHeight="1" x14ac:dyDescent="0.3">
      <c r="A54" s="18"/>
      <c r="B54" s="18"/>
      <c r="C54" s="18"/>
      <c r="D54" s="18"/>
      <c r="E54" s="18"/>
      <c r="F54" s="18"/>
      <c r="G54" s="18"/>
      <c r="H54" s="18"/>
      <c r="I54" s="18"/>
      <c r="J54" s="18"/>
      <c r="K54" s="18"/>
      <c r="L54" s="18"/>
      <c r="M54" s="18"/>
      <c r="N54" s="18"/>
      <c r="O54" s="18"/>
      <c r="R54" s="154"/>
      <c r="S54" s="69"/>
      <c r="T54" s="69"/>
      <c r="U54" s="70"/>
      <c r="V54" s="155"/>
    </row>
    <row r="55" spans="1:22" ht="35.25" customHeight="1" x14ac:dyDescent="0.3">
      <c r="B55" s="18"/>
      <c r="C55" s="18"/>
      <c r="D55" s="18"/>
      <c r="E55" s="18"/>
      <c r="F55" s="18"/>
      <c r="I55" s="18"/>
      <c r="J55" s="18"/>
      <c r="K55" s="18"/>
      <c r="L55" s="18"/>
      <c r="M55" s="18"/>
      <c r="N55" s="18"/>
      <c r="O55" s="18"/>
      <c r="R55" s="154"/>
      <c r="S55" s="69"/>
      <c r="T55" s="69"/>
      <c r="U55" s="70"/>
      <c r="V55" s="155"/>
    </row>
    <row r="56" spans="1:22" s="235" customFormat="1" ht="16.5" customHeight="1" x14ac:dyDescent="0.35">
      <c r="A56" s="494" t="s">
        <v>289</v>
      </c>
      <c r="B56" s="494"/>
      <c r="C56" s="494"/>
      <c r="D56" s="494"/>
      <c r="E56" s="232"/>
      <c r="F56" s="232"/>
      <c r="G56" s="561" t="s">
        <v>299</v>
      </c>
      <c r="H56" s="561"/>
      <c r="I56" s="561"/>
      <c r="J56" s="561"/>
      <c r="K56" s="561"/>
      <c r="L56" s="561"/>
      <c r="M56" s="561"/>
      <c r="N56" s="561"/>
      <c r="O56" s="561"/>
      <c r="Q56" s="236"/>
      <c r="R56" s="237"/>
      <c r="S56" s="238"/>
      <c r="T56" s="238"/>
      <c r="U56" s="239"/>
      <c r="V56" s="240"/>
    </row>
  </sheetData>
  <mergeCells count="26">
    <mergeCell ref="A56:D56"/>
    <mergeCell ref="G56:O56"/>
    <mergeCell ref="A23:C23"/>
    <mergeCell ref="D23:F23"/>
    <mergeCell ref="I23:N23"/>
    <mergeCell ref="O23:P23"/>
    <mergeCell ref="A26:A27"/>
    <mergeCell ref="A53:D53"/>
    <mergeCell ref="A19:C19"/>
    <mergeCell ref="D19:N19"/>
    <mergeCell ref="R19:V19"/>
    <mergeCell ref="A21:C21"/>
    <mergeCell ref="D21:H21"/>
    <mergeCell ref="O21:P21"/>
    <mergeCell ref="L17:P17"/>
    <mergeCell ref="A1:B1"/>
    <mergeCell ref="A3:B3"/>
    <mergeCell ref="A4:B4"/>
    <mergeCell ref="A11:O11"/>
    <mergeCell ref="B13:C13"/>
    <mergeCell ref="E13:J13"/>
    <mergeCell ref="B15:C15"/>
    <mergeCell ref="D15:F15"/>
    <mergeCell ref="G15:I15"/>
    <mergeCell ref="B17:E17"/>
    <mergeCell ref="G17:K17"/>
  </mergeCells>
  <conditionalFormatting sqref="T28">
    <cfRule type="cellIs" dxfId="1249" priority="23" operator="greaterThan">
      <formula>0</formula>
    </cfRule>
    <cfRule type="cellIs" dxfId="1248" priority="24" operator="greaterThan">
      <formula>0</formula>
    </cfRule>
    <cfRule type="cellIs" dxfId="1247" priority="25" operator="lessThan">
      <formula>0</formula>
    </cfRule>
    <cfRule type="cellIs" dxfId="1246" priority="26" operator="notEqual">
      <formula>0</formula>
    </cfRule>
  </conditionalFormatting>
  <conditionalFormatting sqref="T29:T31">
    <cfRule type="cellIs" dxfId="1245" priority="19" operator="greaterThan">
      <formula>0</formula>
    </cfRule>
    <cfRule type="cellIs" dxfId="1244" priority="20" operator="greaterThan">
      <formula>0</formula>
    </cfRule>
    <cfRule type="cellIs" dxfId="1243" priority="21" operator="lessThan">
      <formula>0</formula>
    </cfRule>
    <cfRule type="cellIs" dxfId="1242" priority="22" operator="notEqual">
      <formula>0</formula>
    </cfRule>
  </conditionalFormatting>
  <conditionalFormatting sqref="T32:T49">
    <cfRule type="cellIs" dxfId="1241" priority="15" operator="greaterThan">
      <formula>0</formula>
    </cfRule>
    <cfRule type="cellIs" dxfId="1240" priority="16" operator="greaterThan">
      <formula>0</formula>
    </cfRule>
    <cfRule type="cellIs" dxfId="1239" priority="17" operator="lessThan">
      <formula>0</formula>
    </cfRule>
    <cfRule type="cellIs" dxfId="1238" priority="18" operator="notEqual">
      <formula>0</formula>
    </cfRule>
  </conditionalFormatting>
  <conditionalFormatting sqref="T50:T52">
    <cfRule type="cellIs" dxfId="1237" priority="11" operator="greaterThan">
      <formula>0</formula>
    </cfRule>
    <cfRule type="cellIs" dxfId="1236" priority="12" operator="greaterThan">
      <formula>0</formula>
    </cfRule>
    <cfRule type="cellIs" dxfId="1235" priority="13" operator="lessThan">
      <formula>0</formula>
    </cfRule>
    <cfRule type="cellIs" dxfId="1234" priority="14" operator="notEqual">
      <formula>0</formula>
    </cfRule>
  </conditionalFormatting>
  <conditionalFormatting sqref="K28 K50:K52">
    <cfRule type="expression" dxfId="1233" priority="9">
      <formula>K28&lt;S28</formula>
    </cfRule>
    <cfRule type="expression" dxfId="1232" priority="10">
      <formula>K28&gt;S28</formula>
    </cfRule>
  </conditionalFormatting>
  <conditionalFormatting sqref="J28">
    <cfRule type="cellIs" dxfId="1231" priority="8" operator="greaterThan">
      <formula>90</formula>
    </cfRule>
  </conditionalFormatting>
  <conditionalFormatting sqref="J37:J49">
    <cfRule type="cellIs" dxfId="1230" priority="7" operator="greaterThan">
      <formula>90</formula>
    </cfRule>
  </conditionalFormatting>
  <conditionalFormatting sqref="J50:J52">
    <cfRule type="cellIs" dxfId="1229" priority="6" operator="greaterThan">
      <formula>90</formula>
    </cfRule>
  </conditionalFormatting>
  <conditionalFormatting sqref="K37:K49">
    <cfRule type="expression" dxfId="1228" priority="4">
      <formula>K37&lt;S37</formula>
    </cfRule>
    <cfRule type="expression" dxfId="1227" priority="5">
      <formula>K37&gt;S37</formula>
    </cfRule>
  </conditionalFormatting>
  <conditionalFormatting sqref="K29:K36">
    <cfRule type="expression" dxfId="1226" priority="2">
      <formula>K29&lt;S29</formula>
    </cfRule>
    <cfRule type="expression" dxfId="1225" priority="3">
      <formula>K29&gt;S29</formula>
    </cfRule>
  </conditionalFormatting>
  <conditionalFormatting sqref="J29:J36">
    <cfRule type="cellIs" dxfId="1224" priority="1" operator="greaterThan">
      <formula>90</formula>
    </cfRule>
  </conditionalFormatting>
  <dataValidations count="9">
    <dataValidation type="whole" operator="lessThanOrEqual" allowBlank="1" showInputMessage="1" showErrorMessage="1" promptTitle="instruction" prompt="La valeur de la cellule ne peut pas être supérieure à la quantité Totale inscrite dans la colonne D._x000a_Merci de vérifier." sqref="E28:E52">
      <formula1>D28</formula1>
    </dataValidation>
    <dataValidation type="whole" allowBlank="1" showInputMessage="1" showErrorMessage="1" prompt="La valeur ne peut pas être supérieure à 89_x000a_Si tel est le cas déteminer la quantité à commander directement à la colonne M._x000a_merci" sqref="J28:J52">
      <formula1>0</formula1>
      <formula2>89</formula2>
    </dataValidation>
    <dataValidation errorStyle="information" allowBlank="1" showInputMessage="1" showErrorMessage="1" errorTitle="Instruction" error="Saisissez le Texte en MAJUSCULE_x000a_Exemple: CMS AGOE_x000a_Merci" promptTitle="Instruction" prompt="Saisissez le Texte en MAJUSCULE_x000a_Exemple: CMS AGOE_x000a_Merci" sqref="D19:N19"/>
    <dataValidation type="date" errorStyle="warning" allowBlank="1" showInputMessage="1" showErrorMessage="1" promptTitle="Instruction" prompt="SVP Saisissez la date sous le format:_x000a_00/00/0000. exemple 15/09/2016,_x000a_Merci_x000a_" sqref="D21:H21">
      <formula1>42370</formula1>
      <formula2>44926</formula2>
    </dataValidation>
    <dataValidation allowBlank="1" showInputMessage="1" showErrorMessage="1" prompt="SVP Saisissez le Nom du site et la date de dépôt de la commande en premier. Merci" sqref="B28:B36"/>
    <dataValidation errorStyle="information" allowBlank="1" showInputMessage="1" showErrorMessage="1" error="Vérifiez SVP l'inventaire physique,_x000a__x000a_MERI" sqref="K28:K36"/>
    <dataValidation type="list" allowBlank="1" showInputMessage="1" showErrorMessage="1" sqref="D23:F23">
      <formula1>typerapport2</formula1>
    </dataValidation>
    <dataValidation type="whole" allowBlank="1" showInputMessage="1" showErrorMessage="1" prompt="SVP _x000a_Veuillez inscrire le nombre d'ACS dans l'air sanitaire._x000a_Merci" sqref="O23:P23">
      <formula1>0</formula1>
      <formula2>500</formula2>
    </dataValidation>
    <dataValidation type="whole" allowBlank="1" showInputMessage="1" showErrorMessage="1" prompt="La quantité accordée par le point Focal ne peut être supérieure à la somme du CMMa et la quantité commandée pour le trimestre._x000a_Merci de revoir la quantité dans la colonne O._x000a_" sqref="O28:O36">
      <formula1>0</formula1>
      <formula2>+M28+N28</formula2>
    </dataValidation>
  </dataValidations>
  <pageMargins left="0.21" right="0.23622047244094491" top="0.74803149606299213" bottom="0.74803149606299213" header="0.31496062992125984" footer="0.31496062992125984"/>
  <pageSetup paperSize="9" scale="40" orientation="landscape" r:id="rId1"/>
  <headerFooter alignWithMargins="0">
    <oddFooter>&amp;C&amp;"Arial,Gras"PNLS /IST, Avenue des Armées, -05 BP 424 Lomé –Togo ; Tel 22 20 94 39 Fax : 22 20 94 36    Site Web : www.pnls.tg</oddFooter>
  </headerFooter>
  <drawing r:id="rId2"/>
</worksheet>
</file>

<file path=xl/worksheets/sheet1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rgb="FF00B050"/>
  </sheetPr>
  <dimension ref="A1:AA54"/>
  <sheetViews>
    <sheetView showGridLines="0" view="pageBreakPreview" topLeftCell="A11" zoomScale="80" zoomScaleNormal="125" zoomScaleSheetLayoutView="80" workbookViewId="0">
      <pane xSplit="1" ySplit="15" topLeftCell="B26" activePane="bottomRight" state="frozen"/>
      <selection activeCell="A32" sqref="A32:XFD32"/>
      <selection pane="topRight" activeCell="A32" sqref="A32:XFD32"/>
      <selection pane="bottomLeft" activeCell="A32" sqref="A32:XFD32"/>
      <selection pane="bottomRight" activeCell="D19" sqref="D19:N19"/>
    </sheetView>
  </sheetViews>
  <sheetFormatPr baseColWidth="10" defaultColWidth="7.33203125" defaultRowHeight="13.8" x14ac:dyDescent="0.3"/>
  <cols>
    <col min="1" max="1" width="53.44140625" style="3" customWidth="1"/>
    <col min="2" max="10" width="8.109375" style="3" customWidth="1"/>
    <col min="11" max="11" width="9.88671875" style="3" customWidth="1"/>
    <col min="12" max="12" width="8.88671875" style="3" customWidth="1"/>
    <col min="13" max="13" width="8.44140625" style="3" customWidth="1"/>
    <col min="14" max="14" width="9.44140625" style="3" customWidth="1"/>
    <col min="15" max="15" width="9.5546875" style="39" customWidth="1"/>
    <col min="16" max="16" width="16.44140625" style="3" customWidth="1"/>
    <col min="17" max="17" width="2.109375" style="62" customWidth="1"/>
    <col min="18" max="18" width="7.33203125" style="306" hidden="1" customWidth="1"/>
    <col min="19" max="19" width="7.44140625" style="77" customWidth="1"/>
    <col min="20" max="20" width="10.5546875" style="77" customWidth="1"/>
    <col min="21" max="21" width="7.44140625" style="77" bestFit="1" customWidth="1"/>
    <col min="22" max="22" width="7.88671875" style="78" bestFit="1" customWidth="1"/>
    <col min="23" max="23" width="33.33203125" style="77" customWidth="1"/>
    <col min="24" max="16384" width="7.33203125" style="3"/>
  </cols>
  <sheetData>
    <row r="1" spans="1:23" ht="17.25" customHeight="1" x14ac:dyDescent="0.3">
      <c r="A1" s="549" t="s">
        <v>452</v>
      </c>
      <c r="B1" s="549"/>
      <c r="C1" s="2"/>
      <c r="D1" s="2"/>
      <c r="E1"/>
      <c r="F1"/>
      <c r="G1"/>
      <c r="H1"/>
      <c r="I1"/>
      <c r="J1"/>
      <c r="N1" s="4" t="s">
        <v>1</v>
      </c>
      <c r="O1" s="5"/>
      <c r="S1" s="69"/>
      <c r="T1" s="69"/>
      <c r="U1" s="69"/>
      <c r="V1" s="70"/>
      <c r="W1" s="69"/>
    </row>
    <row r="2" spans="1:23" ht="13.5" customHeight="1" x14ac:dyDescent="0.3">
      <c r="A2" s="1" t="s">
        <v>453</v>
      </c>
      <c r="B2" s="1"/>
      <c r="C2" s="2"/>
      <c r="D2" s="2"/>
      <c r="E2"/>
      <c r="F2"/>
      <c r="G2"/>
      <c r="H2"/>
      <c r="I2"/>
      <c r="J2"/>
      <c r="M2" s="4"/>
      <c r="N2" s="4" t="s">
        <v>3</v>
      </c>
      <c r="O2" s="5"/>
      <c r="S2" s="69"/>
      <c r="T2" s="69"/>
      <c r="U2" s="69"/>
      <c r="V2" s="70"/>
      <c r="W2" s="69"/>
    </row>
    <row r="3" spans="1:23" ht="15.6" x14ac:dyDescent="0.3">
      <c r="A3" s="549" t="s">
        <v>454</v>
      </c>
      <c r="B3" s="549"/>
      <c r="C3" s="2"/>
      <c r="D3" s="2"/>
      <c r="E3"/>
      <c r="F3"/>
      <c r="G3"/>
      <c r="H3"/>
      <c r="I3"/>
      <c r="J3"/>
      <c r="K3" s="5"/>
      <c r="L3" s="5"/>
      <c r="M3" s="5"/>
      <c r="N3" s="5"/>
      <c r="O3" s="5"/>
      <c r="S3" s="69"/>
      <c r="T3" s="69"/>
      <c r="U3" s="69"/>
      <c r="V3" s="70"/>
      <c r="W3" s="69"/>
    </row>
    <row r="4" spans="1:23" ht="33.6" customHeight="1" x14ac:dyDescent="0.3">
      <c r="A4" s="547" t="s">
        <v>455</v>
      </c>
      <c r="B4" s="548"/>
      <c r="C4" s="7"/>
      <c r="D4" s="7"/>
      <c r="E4" s="8"/>
      <c r="F4" s="8"/>
      <c r="G4" s="8"/>
      <c r="H4" s="8"/>
      <c r="I4" s="8"/>
      <c r="J4" s="8"/>
      <c r="K4" s="9"/>
      <c r="L4" s="9"/>
      <c r="M4" s="9"/>
      <c r="N4" s="9"/>
      <c r="O4" s="38"/>
      <c r="S4" s="69"/>
      <c r="T4" s="69"/>
      <c r="U4" s="69"/>
      <c r="V4" s="70"/>
      <c r="W4" s="69"/>
    </row>
    <row r="5" spans="1:23" x14ac:dyDescent="0.3">
      <c r="B5" s="9"/>
      <c r="C5" s="9"/>
      <c r="D5" s="9"/>
      <c r="E5" s="9"/>
      <c r="F5" s="9"/>
      <c r="G5" s="9"/>
      <c r="H5" s="9"/>
      <c r="I5" s="9"/>
      <c r="J5" s="9"/>
      <c r="K5" s="9"/>
      <c r="L5" s="9"/>
      <c r="M5" s="9"/>
      <c r="N5" s="9"/>
      <c r="O5" s="38"/>
      <c r="S5" s="69"/>
      <c r="T5" s="69"/>
      <c r="U5" s="69"/>
      <c r="V5" s="70"/>
      <c r="W5" s="69"/>
    </row>
    <row r="6" spans="1:23" ht="15.6" x14ac:dyDescent="0.3">
      <c r="A6" s="6" t="s">
        <v>232</v>
      </c>
      <c r="B6" s="9"/>
      <c r="C6" s="9"/>
      <c r="D6" s="9"/>
      <c r="E6" s="9"/>
      <c r="F6" s="9"/>
      <c r="G6" s="9"/>
      <c r="H6" s="9"/>
      <c r="I6" s="9"/>
      <c r="J6" s="9"/>
      <c r="K6" s="9"/>
      <c r="L6" s="9"/>
      <c r="M6" s="9"/>
      <c r="N6" s="9"/>
      <c r="O6" s="38"/>
      <c r="S6" s="69"/>
      <c r="T6" s="69"/>
      <c r="U6" s="69"/>
      <c r="V6" s="70"/>
      <c r="W6" s="69"/>
    </row>
    <row r="7" spans="1:23" x14ac:dyDescent="0.3">
      <c r="A7" s="10"/>
      <c r="B7" s="9"/>
      <c r="C7" s="9"/>
      <c r="D7" s="9"/>
      <c r="E7" s="9"/>
      <c r="F7" s="9"/>
      <c r="G7" s="9"/>
      <c r="H7" s="9"/>
      <c r="I7" s="9"/>
      <c r="J7" s="9"/>
      <c r="K7" s="9"/>
      <c r="L7" s="9"/>
      <c r="M7" s="9"/>
      <c r="N7" s="9"/>
      <c r="O7" s="38"/>
      <c r="S7" s="69"/>
      <c r="T7" s="69"/>
      <c r="U7" s="69"/>
      <c r="V7" s="70"/>
      <c r="W7" s="69"/>
    </row>
    <row r="8" spans="1:23" x14ac:dyDescent="0.3">
      <c r="A8" s="10"/>
      <c r="B8" s="9"/>
      <c r="C8" s="9"/>
      <c r="D8" s="9"/>
      <c r="E8" s="9"/>
      <c r="F8" s="9"/>
      <c r="G8" s="9"/>
      <c r="H8" s="9"/>
      <c r="I8" s="9"/>
      <c r="J8" s="9"/>
      <c r="K8" s="9"/>
      <c r="L8" s="9"/>
      <c r="M8" s="9"/>
      <c r="N8" s="9"/>
      <c r="O8" s="38"/>
      <c r="S8" s="69"/>
      <c r="T8" s="69"/>
      <c r="U8" s="69"/>
      <c r="V8" s="70"/>
      <c r="W8" s="69"/>
    </row>
    <row r="9" spans="1:23" x14ac:dyDescent="0.3">
      <c r="A9" s="10"/>
      <c r="B9" s="9"/>
      <c r="C9" s="9"/>
      <c r="D9" s="9"/>
      <c r="E9" s="9"/>
      <c r="F9" s="9"/>
      <c r="G9" s="9"/>
      <c r="H9" s="9"/>
      <c r="I9" s="9"/>
      <c r="J9" s="9"/>
      <c r="K9" s="9"/>
      <c r="L9" s="9"/>
      <c r="M9" s="9"/>
      <c r="N9" s="9"/>
      <c r="O9" s="38"/>
      <c r="S9" s="69"/>
      <c r="T9" s="69"/>
      <c r="U9" s="69"/>
      <c r="V9" s="70"/>
      <c r="W9" s="69"/>
    </row>
    <row r="10" spans="1:23" x14ac:dyDescent="0.3">
      <c r="S10" s="69"/>
      <c r="T10" s="69"/>
      <c r="U10" s="69"/>
      <c r="V10" s="70"/>
      <c r="W10" s="69"/>
    </row>
    <row r="11" spans="1:23" ht="19.5" customHeight="1" x14ac:dyDescent="0.3">
      <c r="A11" s="555" t="s">
        <v>263</v>
      </c>
      <c r="B11" s="555"/>
      <c r="C11" s="555"/>
      <c r="D11" s="555"/>
      <c r="E11" s="555"/>
      <c r="F11" s="555"/>
      <c r="G11" s="555"/>
      <c r="H11" s="555"/>
      <c r="I11" s="555"/>
      <c r="J11" s="555"/>
      <c r="K11" s="555"/>
      <c r="L11" s="555"/>
      <c r="M11" s="555"/>
      <c r="N11" s="555"/>
      <c r="O11" s="555"/>
      <c r="P11" s="40"/>
      <c r="S11" s="69"/>
      <c r="T11" s="69"/>
      <c r="U11" s="69"/>
      <c r="V11" s="70"/>
      <c r="W11" s="69"/>
    </row>
    <row r="12" spans="1:23" ht="1.5" customHeight="1" thickBot="1" x14ac:dyDescent="0.35">
      <c r="A12" s="11"/>
      <c r="B12" s="11"/>
      <c r="C12" s="11"/>
      <c r="D12" s="11"/>
      <c r="E12" s="11"/>
      <c r="F12" s="11"/>
      <c r="G12" s="11"/>
      <c r="H12" s="11"/>
      <c r="I12" s="11"/>
      <c r="J12" s="11"/>
      <c r="K12" s="11"/>
      <c r="L12" s="11"/>
      <c r="M12" s="11"/>
      <c r="N12" s="11"/>
      <c r="O12" s="11"/>
      <c r="S12" s="69"/>
      <c r="T12" s="69"/>
      <c r="U12" s="69"/>
      <c r="V12" s="70"/>
      <c r="W12" s="69"/>
    </row>
    <row r="13" spans="1:23" s="42" customFormat="1" ht="20.25" hidden="1" customHeight="1" thickBot="1" x14ac:dyDescent="0.35">
      <c r="A13" s="434" t="s">
        <v>5</v>
      </c>
      <c r="B13" s="556">
        <f>'Info District'!G11</f>
        <v>2025</v>
      </c>
      <c r="C13" s="557"/>
      <c r="E13" s="550"/>
      <c r="F13" s="550"/>
      <c r="G13" s="550"/>
      <c r="H13" s="550"/>
      <c r="I13" s="550"/>
      <c r="J13" s="554"/>
      <c r="Q13" s="63"/>
      <c r="R13" s="307"/>
      <c r="S13" s="71"/>
      <c r="T13" s="71"/>
      <c r="U13" s="71"/>
      <c r="V13" s="72"/>
      <c r="W13" s="71"/>
    </row>
    <row r="14" spans="1:23" s="42" customFormat="1" ht="7.5" hidden="1" customHeight="1" thickBot="1" x14ac:dyDescent="0.35">
      <c r="A14" s="434"/>
      <c r="B14" s="13"/>
      <c r="C14" s="13"/>
      <c r="D14" s="13"/>
      <c r="O14" s="15"/>
      <c r="Q14" s="63"/>
      <c r="R14" s="307"/>
      <c r="S14" s="71"/>
      <c r="T14" s="71"/>
      <c r="U14" s="71"/>
      <c r="V14" s="72"/>
      <c r="W14" s="71"/>
    </row>
    <row r="15" spans="1:23" s="42" customFormat="1" ht="16.5" hidden="1" customHeight="1" thickBot="1" x14ac:dyDescent="0.35">
      <c r="A15" s="434" t="s">
        <v>7</v>
      </c>
      <c r="B15" s="558" t="str">
        <f>'Info District'!G12</f>
        <v>PLATEAUX</v>
      </c>
      <c r="C15" s="559"/>
      <c r="D15" s="550" t="s">
        <v>8</v>
      </c>
      <c r="E15" s="550"/>
      <c r="F15" s="550"/>
      <c r="G15" s="551" t="str">
        <f>'Info District'!G13</f>
        <v>Agou</v>
      </c>
      <c r="H15" s="552"/>
      <c r="I15" s="553"/>
      <c r="L15" s="11"/>
      <c r="M15" s="11"/>
      <c r="N15" s="11"/>
      <c r="O15" s="11"/>
      <c r="P15" s="11"/>
      <c r="Q15" s="63"/>
      <c r="R15" s="307"/>
      <c r="S15" s="71"/>
      <c r="T15" s="71"/>
      <c r="U15" s="71"/>
      <c r="V15" s="73"/>
      <c r="W15" s="71"/>
    </row>
    <row r="16" spans="1:23" s="42" customFormat="1" ht="3.75" hidden="1" customHeight="1" thickBot="1" x14ac:dyDescent="0.35">
      <c r="A16" s="139"/>
      <c r="B16" s="15"/>
      <c r="C16" s="15"/>
      <c r="D16" s="15"/>
      <c r="E16" s="15"/>
      <c r="K16" s="15"/>
      <c r="L16" s="15"/>
      <c r="M16" s="15"/>
      <c r="O16" s="15"/>
      <c r="Q16" s="63"/>
      <c r="R16" s="307"/>
      <c r="S16" s="71"/>
      <c r="T16" s="71"/>
      <c r="U16" s="71"/>
      <c r="V16" s="72"/>
      <c r="W16" s="71"/>
    </row>
    <row r="17" spans="1:27" s="42" customFormat="1" ht="18" hidden="1" customHeight="1" thickBot="1" x14ac:dyDescent="0.35">
      <c r="A17" s="434" t="s">
        <v>9</v>
      </c>
      <c r="B17" s="556" t="str">
        <f>'Info District'!G17</f>
        <v>Avril à Juin 2025</v>
      </c>
      <c r="C17" s="560"/>
      <c r="D17" s="560"/>
      <c r="E17" s="557"/>
      <c r="G17" s="550" t="s">
        <v>11</v>
      </c>
      <c r="H17" s="550"/>
      <c r="I17" s="550"/>
      <c r="J17" s="550"/>
      <c r="K17" s="554"/>
      <c r="L17" s="551" t="str">
        <f>'Info District'!G18</f>
        <v>Juillet à Septembre 2025</v>
      </c>
      <c r="M17" s="552"/>
      <c r="N17" s="552"/>
      <c r="O17" s="552"/>
      <c r="P17" s="553"/>
      <c r="Q17" s="63"/>
      <c r="R17" s="307"/>
      <c r="S17" s="71"/>
      <c r="T17" s="71"/>
      <c r="U17" s="71"/>
      <c r="V17" s="72"/>
      <c r="W17" s="71"/>
    </row>
    <row r="18" spans="1:27" s="9" customFormat="1" ht="2.25" hidden="1" customHeight="1" thickBot="1" x14ac:dyDescent="0.3">
      <c r="B18" s="43"/>
      <c r="C18" s="43"/>
      <c r="D18" s="43"/>
      <c r="E18" s="44"/>
      <c r="F18" s="43"/>
      <c r="G18" s="45"/>
      <c r="H18" s="45"/>
      <c r="I18" s="45"/>
      <c r="J18" s="45"/>
      <c r="K18" s="45"/>
      <c r="L18" s="45"/>
      <c r="M18" s="45"/>
      <c r="O18" s="38"/>
      <c r="Q18" s="64"/>
      <c r="R18" s="308"/>
      <c r="S18" s="74"/>
      <c r="T18" s="74"/>
      <c r="U18" s="74"/>
      <c r="V18" s="75"/>
      <c r="W18" s="74"/>
    </row>
    <row r="19" spans="1:27" s="9" customFormat="1" ht="21" customHeight="1" thickBot="1" x14ac:dyDescent="0.35">
      <c r="A19" s="532" t="s">
        <v>12</v>
      </c>
      <c r="B19" s="532"/>
      <c r="C19" s="533"/>
      <c r="D19" s="538"/>
      <c r="E19" s="539"/>
      <c r="F19" s="539"/>
      <c r="G19" s="539"/>
      <c r="H19" s="539"/>
      <c r="I19" s="539"/>
      <c r="J19" s="539"/>
      <c r="K19" s="539"/>
      <c r="L19" s="539"/>
      <c r="M19" s="539"/>
      <c r="N19" s="540"/>
      <c r="O19" s="11"/>
      <c r="P19" s="241" t="str">
        <f>'Info District'!H17</f>
        <v>T2</v>
      </c>
      <c r="Q19" s="65"/>
      <c r="R19" s="309"/>
      <c r="S19" s="535" t="s">
        <v>96</v>
      </c>
      <c r="T19" s="536"/>
      <c r="U19" s="536"/>
      <c r="V19" s="536"/>
      <c r="W19" s="537"/>
    </row>
    <row r="20" spans="1:27" s="9" customFormat="1" ht="4.5" customHeight="1" thickBot="1" x14ac:dyDescent="0.35">
      <c r="A20" s="12"/>
      <c r="B20" s="12"/>
      <c r="C20" s="12"/>
      <c r="D20" s="12"/>
      <c r="E20" s="12"/>
      <c r="F20" s="12"/>
      <c r="G20" s="13"/>
      <c r="H20" s="13"/>
      <c r="I20" s="13"/>
      <c r="J20" s="13"/>
      <c r="K20" s="13"/>
      <c r="L20" s="14"/>
      <c r="M20" s="14"/>
      <c r="N20" s="14"/>
      <c r="O20" s="14"/>
      <c r="Q20" s="64"/>
      <c r="R20" s="308"/>
      <c r="S20" s="146"/>
      <c r="T20" s="74"/>
      <c r="U20" s="74"/>
      <c r="V20" s="76"/>
      <c r="W20" s="147"/>
    </row>
    <row r="21" spans="1:27" s="9" customFormat="1" ht="32.25" customHeight="1" thickBot="1" x14ac:dyDescent="0.35">
      <c r="A21" s="532" t="s">
        <v>240</v>
      </c>
      <c r="B21" s="532"/>
      <c r="C21" s="533"/>
      <c r="D21" s="543" t="s">
        <v>264</v>
      </c>
      <c r="E21" s="544"/>
      <c r="F21" s="545"/>
      <c r="G21" s="534" t="s">
        <v>6</v>
      </c>
      <c r="H21" s="534"/>
      <c r="I21" s="534"/>
      <c r="J21" s="534"/>
      <c r="K21" s="534"/>
      <c r="L21" s="546"/>
      <c r="M21" s="539"/>
      <c r="N21" s="539"/>
      <c r="O21" s="539"/>
      <c r="P21" s="540"/>
      <c r="Q21" s="64"/>
      <c r="R21" s="308"/>
      <c r="S21" s="146"/>
      <c r="T21" s="74"/>
      <c r="U21" s="74"/>
      <c r="V21" s="76"/>
      <c r="W21" s="147"/>
    </row>
    <row r="22" spans="1:27" s="9" customFormat="1" ht="6" customHeight="1" x14ac:dyDescent="0.3">
      <c r="A22" s="12"/>
      <c r="B22" s="12"/>
      <c r="C22" s="12"/>
      <c r="D22" s="12"/>
      <c r="E22" s="12"/>
      <c r="F22" s="12"/>
      <c r="G22" s="534"/>
      <c r="H22" s="534"/>
      <c r="I22" s="534"/>
      <c r="J22" s="534"/>
      <c r="K22" s="534"/>
      <c r="L22" s="14"/>
      <c r="M22" s="14"/>
      <c r="N22" s="14"/>
      <c r="O22" s="14"/>
      <c r="Q22" s="64"/>
      <c r="R22" s="308"/>
      <c r="S22" s="146"/>
      <c r="T22" s="74"/>
      <c r="U22" s="74"/>
      <c r="V22" s="76"/>
      <c r="W22" s="147"/>
    </row>
    <row r="23" spans="1:27" s="9" customFormat="1" ht="3.75" customHeight="1" thickBot="1" x14ac:dyDescent="0.35">
      <c r="A23" s="12"/>
      <c r="B23" s="12"/>
      <c r="C23" s="12"/>
      <c r="D23" s="12"/>
      <c r="E23" s="12"/>
      <c r="F23" s="12"/>
      <c r="G23" s="13"/>
      <c r="H23" s="13"/>
      <c r="I23" s="13"/>
      <c r="J23" s="13"/>
      <c r="K23" s="13"/>
      <c r="L23" s="14"/>
      <c r="M23" s="14"/>
      <c r="N23" s="14"/>
      <c r="O23" s="14"/>
      <c r="Q23" s="64"/>
      <c r="R23" s="308"/>
      <c r="S23" s="146"/>
      <c r="T23" s="74"/>
      <c r="U23" s="74"/>
      <c r="V23" s="76"/>
      <c r="W23" s="147"/>
    </row>
    <row r="24" spans="1:27" ht="76.5" customHeight="1" thickBot="1" x14ac:dyDescent="0.35">
      <c r="A24" s="541" t="s">
        <v>13</v>
      </c>
      <c r="B24" s="16" t="s">
        <v>14</v>
      </c>
      <c r="C24" s="108" t="s">
        <v>15</v>
      </c>
      <c r="D24" s="118" t="s">
        <v>16</v>
      </c>
      <c r="E24" s="117" t="s">
        <v>17</v>
      </c>
      <c r="F24" s="351" t="s">
        <v>18</v>
      </c>
      <c r="G24" s="16" t="s">
        <v>233</v>
      </c>
      <c r="H24" s="16" t="s">
        <v>234</v>
      </c>
      <c r="I24" s="16" t="s">
        <v>19</v>
      </c>
      <c r="J24" s="16" t="s">
        <v>20</v>
      </c>
      <c r="K24" s="108" t="s">
        <v>21</v>
      </c>
      <c r="L24" s="136" t="s">
        <v>22</v>
      </c>
      <c r="M24" s="137" t="s">
        <v>236</v>
      </c>
      <c r="N24" s="138" t="s">
        <v>23</v>
      </c>
      <c r="O24" s="109" t="s">
        <v>39</v>
      </c>
      <c r="P24" s="16" t="s">
        <v>40</v>
      </c>
      <c r="S24" s="148" t="s">
        <v>237</v>
      </c>
      <c r="T24" s="140" t="s">
        <v>93</v>
      </c>
      <c r="U24" s="140" t="s">
        <v>239</v>
      </c>
      <c r="V24" s="140" t="s">
        <v>238</v>
      </c>
      <c r="W24" s="149" t="s">
        <v>97</v>
      </c>
    </row>
    <row r="25" spans="1:27" s="47" customFormat="1" ht="31.2" customHeight="1" x14ac:dyDescent="0.3">
      <c r="A25" s="542"/>
      <c r="B25" s="46" t="s">
        <v>24</v>
      </c>
      <c r="C25" s="46" t="s">
        <v>25</v>
      </c>
      <c r="D25" s="112" t="s">
        <v>26</v>
      </c>
      <c r="E25" s="46" t="s">
        <v>27</v>
      </c>
      <c r="F25" s="46"/>
      <c r="G25" s="46" t="s">
        <v>28</v>
      </c>
      <c r="H25" s="46"/>
      <c r="I25" s="46" t="s">
        <v>29</v>
      </c>
      <c r="J25" s="46"/>
      <c r="K25" s="131" t="s">
        <v>235</v>
      </c>
      <c r="L25" s="133"/>
      <c r="M25" s="134"/>
      <c r="N25" s="135"/>
      <c r="O25" s="132" t="s">
        <v>30</v>
      </c>
      <c r="P25" s="46"/>
      <c r="Q25" s="66"/>
      <c r="R25" s="310"/>
      <c r="S25" s="150"/>
      <c r="T25" s="67" t="s">
        <v>94</v>
      </c>
      <c r="U25" s="67" t="s">
        <v>95</v>
      </c>
      <c r="V25" s="94"/>
      <c r="W25" s="151" t="str">
        <f>IF(J26&lt;=0,"",IF(J26=90,$X$26))</f>
        <v/>
      </c>
      <c r="X25" s="37" t="s">
        <v>98</v>
      </c>
    </row>
    <row r="26" spans="1:27" ht="31.2" customHeight="1" x14ac:dyDescent="0.3">
      <c r="A26" s="322" t="str">
        <f>CDT!B26</f>
        <v>Artéméther-Luméfantrine 6cp (AL)</v>
      </c>
      <c r="B26" s="247"/>
      <c r="C26" s="248"/>
      <c r="D26" s="302" t="str">
        <f>IF(B26&lt;&gt;"",B26+C26,"")</f>
        <v/>
      </c>
      <c r="E26" s="249"/>
      <c r="F26" s="247"/>
      <c r="G26" s="247"/>
      <c r="H26" s="247"/>
      <c r="I26" s="247"/>
      <c r="J26" s="247"/>
      <c r="K26" s="248"/>
      <c r="L26" s="431" t="str">
        <f>IF(B26&lt;&gt;"",IF(J26=0,E26,((E26*90)/(90-J26))),"0")</f>
        <v>0</v>
      </c>
      <c r="M26" s="428" t="str">
        <f>IF(B26&lt;&gt;"",((E26/S26)*30),"0")</f>
        <v>0</v>
      </c>
      <c r="N26" s="250" t="str">
        <f>IF(B26&lt;&gt;"",IF(J26=0,((E26+L26)-K26),((M26*6)-K26)),"0")</f>
        <v>0</v>
      </c>
      <c r="O26" s="251"/>
      <c r="P26" s="313"/>
      <c r="R26" s="312">
        <f>+L26+N26</f>
        <v>0</v>
      </c>
      <c r="S26" s="152">
        <f>(90-J26)</f>
        <v>90</v>
      </c>
      <c r="T26" s="68" t="e">
        <f t="shared" ref="T26:T47" si="0">D26-(E26+G26+I26+H26)</f>
        <v>#VALUE!</v>
      </c>
      <c r="U26" s="68" t="e">
        <f>K26-T26</f>
        <v>#VALUE!</v>
      </c>
      <c r="V26" s="95">
        <v>6</v>
      </c>
      <c r="W26" s="153" t="e">
        <f t="shared" ref="W26:W50" si="1">IF(U26=0,"",$X$25)</f>
        <v>#VALUE!</v>
      </c>
      <c r="X26" s="37" t="s">
        <v>203</v>
      </c>
      <c r="Y26" s="107">
        <f>+O26</f>
        <v>0</v>
      </c>
    </row>
    <row r="27" spans="1:27" ht="31.2" customHeight="1" x14ac:dyDescent="0.3">
      <c r="A27" s="322" t="str">
        <f>CDT!B27</f>
        <v>Artéméther-Luméfantrine 12cp (AL)</v>
      </c>
      <c r="B27" s="247"/>
      <c r="C27" s="248"/>
      <c r="D27" s="302" t="str">
        <f t="shared" ref="D27" si="2">IF(B27&lt;&gt;"",B27+C27,"")</f>
        <v/>
      </c>
      <c r="E27" s="249"/>
      <c r="F27" s="247"/>
      <c r="G27" s="247"/>
      <c r="H27" s="247"/>
      <c r="I27" s="247"/>
      <c r="J27" s="247"/>
      <c r="K27" s="248"/>
      <c r="L27" s="431" t="str">
        <f t="shared" ref="L27:L49" si="3">IF(B27&lt;&gt;"",IF(J27=0,E27,((E27*90)/(90-J27))),"0")</f>
        <v>0</v>
      </c>
      <c r="M27" s="428" t="str">
        <f t="shared" ref="M27:M49" si="4">IF(B27&lt;&gt;"",((E27/S27)*30),"0")</f>
        <v>0</v>
      </c>
      <c r="N27" s="250" t="str">
        <f t="shared" ref="N27:N49" si="5">IF(B27&lt;&gt;"",IF(J27=0,((E27+L27)-K27),((M27*6)-K27)),"0")</f>
        <v>0</v>
      </c>
      <c r="O27" s="251"/>
      <c r="P27" s="247"/>
      <c r="R27" s="312">
        <f t="shared" ref="R27:R49" si="6">+L27+N27</f>
        <v>0</v>
      </c>
      <c r="S27" s="152">
        <f t="shared" ref="S27:S49" si="7">(90-J27)</f>
        <v>90</v>
      </c>
      <c r="T27" s="68" t="e">
        <f t="shared" si="0"/>
        <v>#VALUE!</v>
      </c>
      <c r="U27" s="68" t="e">
        <f t="shared" ref="U27:U49" si="8">K27-T27</f>
        <v>#VALUE!</v>
      </c>
      <c r="V27" s="95">
        <v>12</v>
      </c>
      <c r="W27" s="153" t="e">
        <f t="shared" si="1"/>
        <v>#VALUE!</v>
      </c>
      <c r="Y27" s="107">
        <f t="shared" ref="Y27:Y48" si="9">+O27</f>
        <v>0</v>
      </c>
    </row>
    <row r="28" spans="1:27" ht="31.2" customHeight="1" x14ac:dyDescent="0.3">
      <c r="A28" s="322" t="str">
        <f>CDT!B28</f>
        <v>Artéméther-Luméfantrine 18cp (AL)</v>
      </c>
      <c r="B28" s="247"/>
      <c r="C28" s="248"/>
      <c r="D28" s="302" t="str">
        <f>IF(B28&lt;&gt;"",B28+C28,"")</f>
        <v/>
      </c>
      <c r="E28" s="249"/>
      <c r="F28" s="247"/>
      <c r="G28" s="247"/>
      <c r="H28" s="247"/>
      <c r="I28" s="247"/>
      <c r="J28" s="247"/>
      <c r="K28" s="248"/>
      <c r="L28" s="431" t="str">
        <f t="shared" si="3"/>
        <v>0</v>
      </c>
      <c r="M28" s="428" t="str">
        <f t="shared" si="4"/>
        <v>0</v>
      </c>
      <c r="N28" s="250" t="str">
        <f t="shared" si="5"/>
        <v>0</v>
      </c>
      <c r="O28" s="251"/>
      <c r="P28" s="247"/>
      <c r="R28" s="312">
        <f t="shared" si="6"/>
        <v>0</v>
      </c>
      <c r="S28" s="152">
        <f t="shared" si="7"/>
        <v>90</v>
      </c>
      <c r="T28" s="68" t="e">
        <f t="shared" si="0"/>
        <v>#VALUE!</v>
      </c>
      <c r="U28" s="68" t="e">
        <f t="shared" si="8"/>
        <v>#VALUE!</v>
      </c>
      <c r="V28" s="95">
        <v>18</v>
      </c>
      <c r="W28" s="153" t="e">
        <f t="shared" si="1"/>
        <v>#VALUE!</v>
      </c>
      <c r="Y28" s="107">
        <f t="shared" si="9"/>
        <v>0</v>
      </c>
    </row>
    <row r="29" spans="1:27" ht="31.2" customHeight="1" x14ac:dyDescent="0.3">
      <c r="A29" s="322" t="str">
        <f>CDT!B29</f>
        <v>Artéméther-Luméfantrine 24cp (AL)</v>
      </c>
      <c r="B29" s="247"/>
      <c r="C29" s="248"/>
      <c r="D29" s="302" t="str">
        <f>IF(B29&lt;&gt;"",B29+C29,"")</f>
        <v/>
      </c>
      <c r="E29" s="249"/>
      <c r="F29" s="247"/>
      <c r="G29" s="247"/>
      <c r="H29" s="247"/>
      <c r="I29" s="247"/>
      <c r="J29" s="247"/>
      <c r="K29" s="248"/>
      <c r="L29" s="431" t="str">
        <f t="shared" si="3"/>
        <v>0</v>
      </c>
      <c r="M29" s="428" t="str">
        <f t="shared" si="4"/>
        <v>0</v>
      </c>
      <c r="N29" s="250" t="str">
        <f t="shared" si="5"/>
        <v>0</v>
      </c>
      <c r="O29" s="251"/>
      <c r="P29" s="247"/>
      <c r="R29" s="312">
        <f t="shared" si="6"/>
        <v>0</v>
      </c>
      <c r="S29" s="152">
        <f t="shared" si="7"/>
        <v>90</v>
      </c>
      <c r="T29" s="68" t="e">
        <f t="shared" si="0"/>
        <v>#VALUE!</v>
      </c>
      <c r="U29" s="68" t="e">
        <f t="shared" si="8"/>
        <v>#VALUE!</v>
      </c>
      <c r="V29" s="95">
        <v>24</v>
      </c>
      <c r="W29" s="153" t="e">
        <f t="shared" si="1"/>
        <v>#VALUE!</v>
      </c>
      <c r="Y29" s="107">
        <f t="shared" si="9"/>
        <v>0</v>
      </c>
    </row>
    <row r="30" spans="1:27" ht="31.2" customHeight="1" x14ac:dyDescent="0.3">
      <c r="A30" s="322" t="str">
        <f>CDT!B30</f>
        <v>Artéméther injectable 40 mg</v>
      </c>
      <c r="B30" s="247"/>
      <c r="C30" s="248"/>
      <c r="D30" s="302" t="str">
        <f t="shared" ref="D30:D49" si="10">IF(B30&lt;&gt;"",B30+C30,"")</f>
        <v/>
      </c>
      <c r="E30" s="249"/>
      <c r="F30" s="247"/>
      <c r="G30" s="247"/>
      <c r="H30" s="247"/>
      <c r="I30" s="247"/>
      <c r="J30" s="247"/>
      <c r="K30" s="248"/>
      <c r="L30" s="431" t="str">
        <f t="shared" si="3"/>
        <v>0</v>
      </c>
      <c r="M30" s="428" t="str">
        <f t="shared" si="4"/>
        <v>0</v>
      </c>
      <c r="N30" s="250" t="str">
        <f t="shared" si="5"/>
        <v>0</v>
      </c>
      <c r="O30" s="251"/>
      <c r="P30" s="247"/>
      <c r="R30" s="312">
        <f t="shared" si="6"/>
        <v>0</v>
      </c>
      <c r="S30" s="152">
        <f t="shared" si="7"/>
        <v>90</v>
      </c>
      <c r="T30" s="68" t="e">
        <f t="shared" si="0"/>
        <v>#VALUE!</v>
      </c>
      <c r="U30" s="68" t="e">
        <f t="shared" si="8"/>
        <v>#VALUE!</v>
      </c>
      <c r="V30" s="95">
        <v>1</v>
      </c>
      <c r="W30" s="153" t="e">
        <f t="shared" si="1"/>
        <v>#VALUE!</v>
      </c>
      <c r="Y30" s="107">
        <f t="shared" si="9"/>
        <v>0</v>
      </c>
    </row>
    <row r="31" spans="1:27" ht="34.5" customHeight="1" x14ac:dyDescent="0.3">
      <c r="A31" s="322" t="str">
        <f>CDT!B31</f>
        <v>Artéméther injectable 80 mg</v>
      </c>
      <c r="B31" s="247"/>
      <c r="C31" s="248"/>
      <c r="D31" s="302" t="str">
        <f t="shared" si="10"/>
        <v/>
      </c>
      <c r="E31" s="249"/>
      <c r="F31" s="247"/>
      <c r="G31" s="247"/>
      <c r="H31" s="247"/>
      <c r="I31" s="247"/>
      <c r="J31" s="247"/>
      <c r="K31" s="248"/>
      <c r="L31" s="431" t="str">
        <f t="shared" si="3"/>
        <v>0</v>
      </c>
      <c r="M31" s="428" t="str">
        <f t="shared" si="4"/>
        <v>0</v>
      </c>
      <c r="N31" s="250" t="str">
        <f t="shared" si="5"/>
        <v>0</v>
      </c>
      <c r="O31" s="251"/>
      <c r="P31" s="247"/>
      <c r="R31" s="312">
        <f t="shared" si="6"/>
        <v>0</v>
      </c>
      <c r="S31" s="152">
        <f t="shared" si="7"/>
        <v>90</v>
      </c>
      <c r="T31" s="68" t="e">
        <f t="shared" si="0"/>
        <v>#VALUE!</v>
      </c>
      <c r="U31" s="68" t="e">
        <f t="shared" si="8"/>
        <v>#VALUE!</v>
      </c>
      <c r="V31" s="95">
        <v>1</v>
      </c>
      <c r="W31" s="153" t="e">
        <f t="shared" si="1"/>
        <v>#VALUE!</v>
      </c>
      <c r="Y31" s="107">
        <f t="shared" si="9"/>
        <v>0</v>
      </c>
    </row>
    <row r="32" spans="1:27" ht="34.5" customHeight="1" x14ac:dyDescent="0.3">
      <c r="A32" s="435" t="str">
        <f>CDT!B32</f>
        <v>Artésunate injectable 60 mg</v>
      </c>
      <c r="B32" s="247"/>
      <c r="C32" s="248"/>
      <c r="D32" s="302" t="str">
        <f t="shared" si="10"/>
        <v/>
      </c>
      <c r="E32" s="249"/>
      <c r="F32" s="247"/>
      <c r="G32" s="247"/>
      <c r="H32" s="247"/>
      <c r="I32" s="247"/>
      <c r="J32" s="247"/>
      <c r="K32" s="248"/>
      <c r="L32" s="438" t="str">
        <f t="shared" si="3"/>
        <v>0</v>
      </c>
      <c r="M32" s="314" t="str">
        <f>IF(B32&lt;&gt;"",((E32/S32:S32)*30),"0")</f>
        <v>0</v>
      </c>
      <c r="N32" s="432" t="str">
        <f>IF(B32&lt;&gt;"",IF(J32=0,AA32,IF(J32&gt;0,((M32/30)*J32)+AA32)),"0")</f>
        <v>0</v>
      </c>
      <c r="O32" s="433"/>
      <c r="P32" s="247"/>
      <c r="R32" s="312">
        <f t="shared" si="6"/>
        <v>0</v>
      </c>
      <c r="S32" s="429">
        <f t="shared" si="7"/>
        <v>90</v>
      </c>
      <c r="T32" s="436" t="e">
        <f>D32-(E32+G32+I32+H32)</f>
        <v>#VALUE!</v>
      </c>
      <c r="U32" s="436" t="e">
        <f t="shared" si="8"/>
        <v>#VALUE!</v>
      </c>
      <c r="V32" s="430">
        <v>1</v>
      </c>
      <c r="W32" s="437" t="e">
        <f t="shared" si="1"/>
        <v>#VALUE!</v>
      </c>
      <c r="Y32" s="107">
        <f t="shared" si="9"/>
        <v>0</v>
      </c>
      <c r="AA32" s="3">
        <f>((F32*10)+L32-K32)</f>
        <v>0</v>
      </c>
    </row>
    <row r="33" spans="1:25" ht="34.5" customHeight="1" x14ac:dyDescent="0.3">
      <c r="A33" s="322" t="str">
        <f>CDT!B33</f>
        <v xml:space="preserve"> Sulfadoxine Pyriméthamine:  (SP)</v>
      </c>
      <c r="B33" s="247"/>
      <c r="C33" s="248"/>
      <c r="D33" s="302" t="str">
        <f t="shared" si="10"/>
        <v/>
      </c>
      <c r="E33" s="249"/>
      <c r="F33" s="247"/>
      <c r="G33" s="247"/>
      <c r="H33" s="247"/>
      <c r="I33" s="247"/>
      <c r="J33" s="247"/>
      <c r="K33" s="248"/>
      <c r="L33" s="431" t="str">
        <f t="shared" si="3"/>
        <v>0</v>
      </c>
      <c r="M33" s="428" t="str">
        <f t="shared" si="4"/>
        <v>0</v>
      </c>
      <c r="N33" s="250" t="str">
        <f t="shared" si="5"/>
        <v>0</v>
      </c>
      <c r="O33" s="251"/>
      <c r="P33" s="247"/>
      <c r="R33" s="312">
        <f t="shared" si="6"/>
        <v>0</v>
      </c>
      <c r="S33" s="152">
        <f t="shared" si="7"/>
        <v>90</v>
      </c>
      <c r="T33" s="68" t="e">
        <f t="shared" si="0"/>
        <v>#VALUE!</v>
      </c>
      <c r="U33" s="68" t="e">
        <f t="shared" si="8"/>
        <v>#VALUE!</v>
      </c>
      <c r="V33" s="95">
        <v>3</v>
      </c>
      <c r="W33" s="153" t="e">
        <f t="shared" si="1"/>
        <v>#VALUE!</v>
      </c>
      <c r="Y33" s="107">
        <f t="shared" si="9"/>
        <v>0</v>
      </c>
    </row>
    <row r="34" spans="1:25" ht="34.5" customHeight="1" x14ac:dyDescent="0.3">
      <c r="A34" s="322" t="str">
        <f>CDT!B34</f>
        <v>Test de Diagnostic Rapide  : (TDR)</v>
      </c>
      <c r="B34" s="247"/>
      <c r="C34" s="248"/>
      <c r="D34" s="302" t="str">
        <f t="shared" si="10"/>
        <v/>
      </c>
      <c r="E34" s="247"/>
      <c r="F34" s="248"/>
      <c r="G34" s="247"/>
      <c r="H34" s="247"/>
      <c r="I34" s="247"/>
      <c r="J34" s="247"/>
      <c r="K34" s="248"/>
      <c r="L34" s="431" t="str">
        <f t="shared" si="3"/>
        <v>0</v>
      </c>
      <c r="M34" s="428" t="str">
        <f t="shared" si="4"/>
        <v>0</v>
      </c>
      <c r="N34" s="250" t="str">
        <f t="shared" si="5"/>
        <v>0</v>
      </c>
      <c r="O34" s="251"/>
      <c r="P34" s="247"/>
      <c r="R34" s="312">
        <f t="shared" si="6"/>
        <v>0</v>
      </c>
      <c r="S34" s="152">
        <f t="shared" si="7"/>
        <v>90</v>
      </c>
      <c r="T34" s="68" t="e">
        <f t="shared" si="0"/>
        <v>#VALUE!</v>
      </c>
      <c r="U34" s="68" t="e">
        <f t="shared" si="8"/>
        <v>#VALUE!</v>
      </c>
      <c r="V34" s="95">
        <v>1</v>
      </c>
      <c r="W34" s="153" t="e">
        <f>IF(U34=0,"",$X$25)</f>
        <v>#VALUE!</v>
      </c>
      <c r="Y34" s="107">
        <f t="shared" si="9"/>
        <v>0</v>
      </c>
    </row>
    <row r="35" spans="1:25" ht="34.5" customHeight="1" x14ac:dyDescent="0.3">
      <c r="A35" s="322" t="str">
        <f>CDT!B35</f>
        <v>Moustiquaire à Imprégnation Durable: (MID)</v>
      </c>
      <c r="B35" s="247"/>
      <c r="C35" s="248"/>
      <c r="D35" s="302" t="str">
        <f t="shared" si="10"/>
        <v/>
      </c>
      <c r="E35" s="247"/>
      <c r="F35" s="248"/>
      <c r="G35" s="247"/>
      <c r="H35" s="247"/>
      <c r="I35" s="247"/>
      <c r="J35" s="247"/>
      <c r="K35" s="248"/>
      <c r="L35" s="431" t="str">
        <f t="shared" si="3"/>
        <v>0</v>
      </c>
      <c r="M35" s="428" t="str">
        <f t="shared" si="4"/>
        <v>0</v>
      </c>
      <c r="N35" s="250" t="str">
        <f t="shared" si="5"/>
        <v>0</v>
      </c>
      <c r="O35" s="251"/>
      <c r="P35" s="247"/>
      <c r="R35" s="312">
        <f t="shared" si="6"/>
        <v>0</v>
      </c>
      <c r="S35" s="152">
        <f t="shared" si="7"/>
        <v>90</v>
      </c>
      <c r="T35" s="68" t="e">
        <f t="shared" si="0"/>
        <v>#VALUE!</v>
      </c>
      <c r="U35" s="68" t="e">
        <f t="shared" si="8"/>
        <v>#VALUE!</v>
      </c>
      <c r="V35" s="95">
        <v>1</v>
      </c>
      <c r="W35" s="153" t="e">
        <f t="shared" si="1"/>
        <v>#VALUE!</v>
      </c>
      <c r="Y35" s="107">
        <f t="shared" si="9"/>
        <v>0</v>
      </c>
    </row>
    <row r="36" spans="1:25" ht="34.5" customHeight="1" x14ac:dyDescent="0.3">
      <c r="A36" s="322" t="str">
        <f>CDT!B36</f>
        <v>Dihydroartéminisine Pipéraquine– Plaq / 3 comp 
( DHA-PPQ)  20/160 mg</v>
      </c>
      <c r="B36" s="247"/>
      <c r="C36" s="248"/>
      <c r="D36" s="302" t="str">
        <f t="shared" si="10"/>
        <v/>
      </c>
      <c r="E36" s="249"/>
      <c r="F36" s="247"/>
      <c r="G36" s="247"/>
      <c r="H36" s="247"/>
      <c r="I36" s="247"/>
      <c r="J36" s="247"/>
      <c r="K36" s="248"/>
      <c r="L36" s="431" t="str">
        <f t="shared" si="3"/>
        <v>0</v>
      </c>
      <c r="M36" s="428" t="str">
        <f t="shared" si="4"/>
        <v>0</v>
      </c>
      <c r="N36" s="250" t="str">
        <f t="shared" si="5"/>
        <v>0</v>
      </c>
      <c r="O36" s="251"/>
      <c r="P36" s="247"/>
      <c r="R36" s="312">
        <f t="shared" si="6"/>
        <v>0</v>
      </c>
      <c r="S36" s="152">
        <f t="shared" si="7"/>
        <v>90</v>
      </c>
      <c r="T36" s="68" t="e">
        <f t="shared" si="0"/>
        <v>#VALUE!</v>
      </c>
      <c r="U36" s="68" t="e">
        <f t="shared" si="8"/>
        <v>#VALUE!</v>
      </c>
      <c r="V36" s="95">
        <v>3</v>
      </c>
      <c r="W36" s="153" t="e">
        <f t="shared" si="1"/>
        <v>#VALUE!</v>
      </c>
      <c r="Y36" s="107">
        <f t="shared" si="9"/>
        <v>0</v>
      </c>
    </row>
    <row r="37" spans="1:25" ht="34.5" customHeight="1" x14ac:dyDescent="0.3">
      <c r="A37" s="322" t="str">
        <f>CDT!B37</f>
        <v>Dihydroartéminisine Pipéraquine– Plaq / 3 comp 
( DHA-PPQ)  40/320 mg</v>
      </c>
      <c r="B37" s="247"/>
      <c r="C37" s="248"/>
      <c r="D37" s="302" t="str">
        <f t="shared" si="10"/>
        <v/>
      </c>
      <c r="E37" s="249"/>
      <c r="F37" s="247"/>
      <c r="G37" s="247"/>
      <c r="H37" s="247"/>
      <c r="I37" s="247"/>
      <c r="J37" s="247"/>
      <c r="K37" s="248"/>
      <c r="L37" s="431" t="str">
        <f t="shared" si="3"/>
        <v>0</v>
      </c>
      <c r="M37" s="428" t="str">
        <f t="shared" si="4"/>
        <v>0</v>
      </c>
      <c r="N37" s="250" t="str">
        <f t="shared" si="5"/>
        <v>0</v>
      </c>
      <c r="O37" s="251"/>
      <c r="P37" s="247"/>
      <c r="R37" s="312">
        <f t="shared" si="6"/>
        <v>0</v>
      </c>
      <c r="S37" s="152">
        <f t="shared" si="7"/>
        <v>90</v>
      </c>
      <c r="T37" s="68" t="e">
        <f t="shared" si="0"/>
        <v>#VALUE!</v>
      </c>
      <c r="U37" s="68" t="e">
        <f t="shared" si="8"/>
        <v>#VALUE!</v>
      </c>
      <c r="V37" s="95">
        <v>3</v>
      </c>
      <c r="W37" s="153" t="e">
        <f t="shared" si="1"/>
        <v>#VALUE!</v>
      </c>
      <c r="Y37" s="107">
        <f t="shared" si="9"/>
        <v>0</v>
      </c>
    </row>
    <row r="38" spans="1:25" ht="34.5" customHeight="1" x14ac:dyDescent="0.3">
      <c r="A38" s="322" t="str">
        <f>CDT!B38</f>
        <v>Dihydroartéminisine Pipéraquine– Plaq / 6 comp 
( DHA-PPQ)  40/320 mg</v>
      </c>
      <c r="B38" s="247"/>
      <c r="C38" s="248"/>
      <c r="D38" s="302" t="str">
        <f t="shared" si="10"/>
        <v/>
      </c>
      <c r="E38" s="249"/>
      <c r="F38" s="247"/>
      <c r="G38" s="247"/>
      <c r="H38" s="247"/>
      <c r="I38" s="247"/>
      <c r="J38" s="247"/>
      <c r="K38" s="248"/>
      <c r="L38" s="431" t="str">
        <f t="shared" si="3"/>
        <v>0</v>
      </c>
      <c r="M38" s="428" t="str">
        <f t="shared" si="4"/>
        <v>0</v>
      </c>
      <c r="N38" s="250" t="str">
        <f t="shared" si="5"/>
        <v>0</v>
      </c>
      <c r="O38" s="251"/>
      <c r="P38" s="247"/>
      <c r="R38" s="312">
        <f t="shared" si="6"/>
        <v>0</v>
      </c>
      <c r="S38" s="152">
        <f t="shared" si="7"/>
        <v>90</v>
      </c>
      <c r="T38" s="68" t="e">
        <f t="shared" si="0"/>
        <v>#VALUE!</v>
      </c>
      <c r="U38" s="68" t="e">
        <f t="shared" si="8"/>
        <v>#VALUE!</v>
      </c>
      <c r="V38" s="95">
        <v>3</v>
      </c>
      <c r="W38" s="153" t="e">
        <f t="shared" si="1"/>
        <v>#VALUE!</v>
      </c>
      <c r="Y38" s="107">
        <f t="shared" si="9"/>
        <v>0</v>
      </c>
    </row>
    <row r="39" spans="1:25" ht="34.5" customHeight="1" x14ac:dyDescent="0.3">
      <c r="A39" s="322" t="str">
        <f>CDT!B39</f>
        <v>Dihydroartemisinine/pipéraquine – Plaq / 9 comp 
( DHA-PPQ) 40/320 mg</v>
      </c>
      <c r="B39" s="247"/>
      <c r="C39" s="248"/>
      <c r="D39" s="302" t="str">
        <f t="shared" si="10"/>
        <v/>
      </c>
      <c r="E39" s="249"/>
      <c r="F39" s="247"/>
      <c r="G39" s="247"/>
      <c r="H39" s="247"/>
      <c r="I39" s="247"/>
      <c r="J39" s="247"/>
      <c r="K39" s="248"/>
      <c r="L39" s="431" t="str">
        <f t="shared" si="3"/>
        <v>0</v>
      </c>
      <c r="M39" s="428" t="str">
        <f t="shared" si="4"/>
        <v>0</v>
      </c>
      <c r="N39" s="250" t="str">
        <f t="shared" si="5"/>
        <v>0</v>
      </c>
      <c r="O39" s="251"/>
      <c r="P39" s="247"/>
      <c r="R39" s="312">
        <f t="shared" si="6"/>
        <v>0</v>
      </c>
      <c r="S39" s="152">
        <f t="shared" si="7"/>
        <v>90</v>
      </c>
      <c r="T39" s="68" t="e">
        <f t="shared" si="0"/>
        <v>#VALUE!</v>
      </c>
      <c r="U39" s="68" t="e">
        <f t="shared" si="8"/>
        <v>#VALUE!</v>
      </c>
      <c r="V39" s="95">
        <v>3</v>
      </c>
      <c r="W39" s="153" t="e">
        <f t="shared" si="1"/>
        <v>#VALUE!</v>
      </c>
      <c r="Y39" s="107">
        <f t="shared" si="9"/>
        <v>0</v>
      </c>
    </row>
    <row r="40" spans="1:25" ht="34.5" customHeight="1" x14ac:dyDescent="0.3">
      <c r="A40" s="322" t="str">
        <f>CDT!B40</f>
        <v>Artésunate Amodiaquine: (ASAQ) : 3 cp (25/67,5 mg)</v>
      </c>
      <c r="B40" s="247"/>
      <c r="C40" s="248"/>
      <c r="D40" s="302" t="str">
        <f t="shared" si="10"/>
        <v/>
      </c>
      <c r="E40" s="249"/>
      <c r="F40" s="247"/>
      <c r="G40" s="247"/>
      <c r="H40" s="247"/>
      <c r="I40" s="247"/>
      <c r="J40" s="247"/>
      <c r="K40" s="248"/>
      <c r="L40" s="431" t="str">
        <f t="shared" si="3"/>
        <v>0</v>
      </c>
      <c r="M40" s="428" t="str">
        <f t="shared" si="4"/>
        <v>0</v>
      </c>
      <c r="N40" s="250" t="str">
        <f t="shared" si="5"/>
        <v>0</v>
      </c>
      <c r="O40" s="251"/>
      <c r="P40" s="247"/>
      <c r="R40" s="312">
        <f t="shared" si="6"/>
        <v>0</v>
      </c>
      <c r="S40" s="152">
        <f t="shared" si="7"/>
        <v>90</v>
      </c>
      <c r="T40" s="68" t="e">
        <f t="shared" si="0"/>
        <v>#VALUE!</v>
      </c>
      <c r="U40" s="68" t="e">
        <f t="shared" si="8"/>
        <v>#VALUE!</v>
      </c>
      <c r="V40" s="95">
        <v>1</v>
      </c>
      <c r="W40" s="153" t="e">
        <f t="shared" si="1"/>
        <v>#VALUE!</v>
      </c>
      <c r="Y40" s="107">
        <f t="shared" si="9"/>
        <v>0</v>
      </c>
    </row>
    <row r="41" spans="1:25" ht="34.5" customHeight="1" x14ac:dyDescent="0.3">
      <c r="A41" s="322" t="str">
        <f>CDT!B41</f>
        <v>Artésunate Amodiaquine: (ASAQ) 3 cp (50/135 mg)</v>
      </c>
      <c r="B41" s="247"/>
      <c r="C41" s="248"/>
      <c r="D41" s="302" t="str">
        <f t="shared" si="10"/>
        <v/>
      </c>
      <c r="E41" s="249"/>
      <c r="F41" s="247"/>
      <c r="G41" s="247"/>
      <c r="H41" s="247"/>
      <c r="I41" s="247"/>
      <c r="J41" s="247"/>
      <c r="K41" s="248"/>
      <c r="L41" s="431" t="str">
        <f t="shared" si="3"/>
        <v>0</v>
      </c>
      <c r="M41" s="428" t="str">
        <f t="shared" si="4"/>
        <v>0</v>
      </c>
      <c r="N41" s="250" t="str">
        <f t="shared" si="5"/>
        <v>0</v>
      </c>
      <c r="O41" s="251"/>
      <c r="P41" s="247"/>
      <c r="R41" s="312">
        <f t="shared" si="6"/>
        <v>0</v>
      </c>
      <c r="S41" s="152">
        <f t="shared" si="7"/>
        <v>90</v>
      </c>
      <c r="T41" s="68" t="e">
        <f t="shared" si="0"/>
        <v>#VALUE!</v>
      </c>
      <c r="U41" s="68" t="e">
        <f t="shared" si="8"/>
        <v>#VALUE!</v>
      </c>
      <c r="V41" s="95">
        <v>1</v>
      </c>
      <c r="W41" s="153" t="e">
        <f t="shared" si="1"/>
        <v>#VALUE!</v>
      </c>
      <c r="Y41" s="107">
        <f t="shared" si="9"/>
        <v>0</v>
      </c>
    </row>
    <row r="42" spans="1:25" ht="34.5" customHeight="1" x14ac:dyDescent="0.3">
      <c r="A42" s="322" t="str">
        <f>CDT!B42</f>
        <v>Artésunate Amodiaquine: (ASAQ) 3 cp (100/270 mg)</v>
      </c>
      <c r="B42" s="247"/>
      <c r="C42" s="248"/>
      <c r="D42" s="302" t="str">
        <f t="shared" si="10"/>
        <v/>
      </c>
      <c r="E42" s="249"/>
      <c r="F42" s="247"/>
      <c r="G42" s="247"/>
      <c r="H42" s="247"/>
      <c r="I42" s="247"/>
      <c r="J42" s="247"/>
      <c r="K42" s="248"/>
      <c r="L42" s="431" t="str">
        <f t="shared" si="3"/>
        <v>0</v>
      </c>
      <c r="M42" s="428" t="str">
        <f t="shared" si="4"/>
        <v>0</v>
      </c>
      <c r="N42" s="250" t="str">
        <f t="shared" si="5"/>
        <v>0</v>
      </c>
      <c r="O42" s="251"/>
      <c r="P42" s="247"/>
      <c r="R42" s="312">
        <f t="shared" si="6"/>
        <v>0</v>
      </c>
      <c r="S42" s="152">
        <f t="shared" si="7"/>
        <v>90</v>
      </c>
      <c r="T42" s="68" t="e">
        <f t="shared" si="0"/>
        <v>#VALUE!</v>
      </c>
      <c r="U42" s="68" t="e">
        <f t="shared" si="8"/>
        <v>#VALUE!</v>
      </c>
      <c r="V42" s="95">
        <v>1</v>
      </c>
      <c r="W42" s="153" t="e">
        <f t="shared" si="1"/>
        <v>#VALUE!</v>
      </c>
      <c r="Y42" s="107">
        <f t="shared" si="9"/>
        <v>0</v>
      </c>
    </row>
    <row r="43" spans="1:25" ht="34.5" customHeight="1" x14ac:dyDescent="0.3">
      <c r="A43" s="322" t="str">
        <f>CDT!B43</f>
        <v>Artésunate Amodiaquine: (ASAQ) 6 cp (100/270 mg)</v>
      </c>
      <c r="B43" s="247"/>
      <c r="C43" s="248"/>
      <c r="D43" s="302" t="str">
        <f t="shared" si="10"/>
        <v/>
      </c>
      <c r="E43" s="249"/>
      <c r="F43" s="247"/>
      <c r="G43" s="247"/>
      <c r="H43" s="247"/>
      <c r="I43" s="247"/>
      <c r="J43" s="247"/>
      <c r="K43" s="248"/>
      <c r="L43" s="431" t="str">
        <f t="shared" si="3"/>
        <v>0</v>
      </c>
      <c r="M43" s="428" t="str">
        <f t="shared" si="4"/>
        <v>0</v>
      </c>
      <c r="N43" s="250" t="str">
        <f t="shared" si="5"/>
        <v>0</v>
      </c>
      <c r="O43" s="251"/>
      <c r="P43" s="247"/>
      <c r="R43" s="312">
        <f t="shared" si="6"/>
        <v>0</v>
      </c>
      <c r="S43" s="152">
        <f t="shared" si="7"/>
        <v>90</v>
      </c>
      <c r="T43" s="68" t="e">
        <f t="shared" si="0"/>
        <v>#VALUE!</v>
      </c>
      <c r="U43" s="68" t="e">
        <f t="shared" si="8"/>
        <v>#VALUE!</v>
      </c>
      <c r="V43" s="95">
        <v>1</v>
      </c>
      <c r="W43" s="153" t="e">
        <f t="shared" si="1"/>
        <v>#VALUE!</v>
      </c>
      <c r="Y43" s="107">
        <f t="shared" si="9"/>
        <v>0</v>
      </c>
    </row>
    <row r="44" spans="1:25" ht="34.5" customHeight="1" x14ac:dyDescent="0.3">
      <c r="A44" s="322" t="str">
        <f>CDT!B44</f>
        <v>Artésunate - Méfloquine (AS-MF)</v>
      </c>
      <c r="B44" s="247"/>
      <c r="C44" s="248"/>
      <c r="D44" s="302" t="str">
        <f t="shared" si="10"/>
        <v/>
      </c>
      <c r="E44" s="249"/>
      <c r="F44" s="247"/>
      <c r="G44" s="247"/>
      <c r="H44" s="247"/>
      <c r="I44" s="247"/>
      <c r="J44" s="247"/>
      <c r="K44" s="248"/>
      <c r="L44" s="431" t="str">
        <f t="shared" si="3"/>
        <v>0</v>
      </c>
      <c r="M44" s="428" t="str">
        <f t="shared" si="4"/>
        <v>0</v>
      </c>
      <c r="N44" s="250" t="str">
        <f t="shared" si="5"/>
        <v>0</v>
      </c>
      <c r="O44" s="251"/>
      <c r="P44" s="247"/>
      <c r="R44" s="312">
        <f t="shared" si="6"/>
        <v>0</v>
      </c>
      <c r="S44" s="152">
        <f t="shared" si="7"/>
        <v>90</v>
      </c>
      <c r="T44" s="68" t="e">
        <f t="shared" si="0"/>
        <v>#VALUE!</v>
      </c>
      <c r="U44" s="68" t="e">
        <f t="shared" si="8"/>
        <v>#VALUE!</v>
      </c>
      <c r="V44" s="95">
        <v>1</v>
      </c>
      <c r="W44" s="153" t="e">
        <f t="shared" si="1"/>
        <v>#VALUE!</v>
      </c>
      <c r="Y44" s="107">
        <f t="shared" si="9"/>
        <v>0</v>
      </c>
    </row>
    <row r="45" spans="1:25" ht="34.5" customHeight="1" x14ac:dyDescent="0.3">
      <c r="A45" s="322" t="str">
        <f>CDT!B45</f>
        <v>Quinine comprimé 300mg</v>
      </c>
      <c r="B45" s="247"/>
      <c r="C45" s="248"/>
      <c r="D45" s="302" t="str">
        <f t="shared" si="10"/>
        <v/>
      </c>
      <c r="E45" s="249"/>
      <c r="F45" s="247"/>
      <c r="G45" s="247"/>
      <c r="H45" s="247"/>
      <c r="I45" s="247"/>
      <c r="J45" s="247"/>
      <c r="K45" s="248"/>
      <c r="L45" s="431" t="str">
        <f t="shared" si="3"/>
        <v>0</v>
      </c>
      <c r="M45" s="428" t="str">
        <f t="shared" si="4"/>
        <v>0</v>
      </c>
      <c r="N45" s="250" t="str">
        <f t="shared" si="5"/>
        <v>0</v>
      </c>
      <c r="O45" s="251"/>
      <c r="P45" s="247"/>
      <c r="R45" s="312">
        <f t="shared" si="6"/>
        <v>0</v>
      </c>
      <c r="S45" s="152">
        <f t="shared" si="7"/>
        <v>90</v>
      </c>
      <c r="T45" s="68" t="e">
        <f t="shared" si="0"/>
        <v>#VALUE!</v>
      </c>
      <c r="U45" s="68" t="e">
        <f t="shared" si="8"/>
        <v>#VALUE!</v>
      </c>
      <c r="V45" s="95">
        <v>1</v>
      </c>
      <c r="W45" s="153" t="e">
        <f t="shared" si="1"/>
        <v>#VALUE!</v>
      </c>
      <c r="Y45" s="107">
        <f t="shared" si="9"/>
        <v>0</v>
      </c>
    </row>
    <row r="46" spans="1:25" ht="34.5" customHeight="1" x14ac:dyDescent="0.3">
      <c r="A46" s="322" t="str">
        <f>CDT!B46</f>
        <v>Quinine injectable 300 mg</v>
      </c>
      <c r="B46" s="247"/>
      <c r="C46" s="248"/>
      <c r="D46" s="302" t="str">
        <f t="shared" si="10"/>
        <v/>
      </c>
      <c r="E46" s="249"/>
      <c r="F46" s="247"/>
      <c r="G46" s="247"/>
      <c r="H46" s="247"/>
      <c r="I46" s="247"/>
      <c r="J46" s="247"/>
      <c r="K46" s="248"/>
      <c r="L46" s="431" t="str">
        <f t="shared" si="3"/>
        <v>0</v>
      </c>
      <c r="M46" s="428" t="str">
        <f t="shared" si="4"/>
        <v>0</v>
      </c>
      <c r="N46" s="250" t="str">
        <f t="shared" si="5"/>
        <v>0</v>
      </c>
      <c r="O46" s="251"/>
      <c r="P46" s="247"/>
      <c r="R46" s="312">
        <f t="shared" si="6"/>
        <v>0</v>
      </c>
      <c r="S46" s="152">
        <f t="shared" si="7"/>
        <v>90</v>
      </c>
      <c r="T46" s="68" t="e">
        <f t="shared" si="0"/>
        <v>#VALUE!</v>
      </c>
      <c r="U46" s="68" t="e">
        <f t="shared" si="8"/>
        <v>#VALUE!</v>
      </c>
      <c r="V46" s="95">
        <v>1</v>
      </c>
      <c r="W46" s="153" t="e">
        <f t="shared" si="1"/>
        <v>#VALUE!</v>
      </c>
      <c r="Y46" s="107">
        <f t="shared" si="9"/>
        <v>0</v>
      </c>
    </row>
    <row r="47" spans="1:25" ht="34.5" customHeight="1" x14ac:dyDescent="0.3">
      <c r="A47" s="322" t="str">
        <f>CDT!B47</f>
        <v>Quinine injectable 600 mg</v>
      </c>
      <c r="B47" s="247"/>
      <c r="C47" s="248"/>
      <c r="D47" s="302" t="str">
        <f t="shared" si="10"/>
        <v/>
      </c>
      <c r="E47" s="249"/>
      <c r="F47" s="247"/>
      <c r="G47" s="247"/>
      <c r="H47" s="247"/>
      <c r="I47" s="247"/>
      <c r="J47" s="247"/>
      <c r="K47" s="248"/>
      <c r="L47" s="431" t="str">
        <f t="shared" si="3"/>
        <v>0</v>
      </c>
      <c r="M47" s="428" t="str">
        <f t="shared" si="4"/>
        <v>0</v>
      </c>
      <c r="N47" s="250" t="str">
        <f t="shared" si="5"/>
        <v>0</v>
      </c>
      <c r="O47" s="251"/>
      <c r="P47" s="247"/>
      <c r="R47" s="312">
        <f t="shared" si="6"/>
        <v>0</v>
      </c>
      <c r="S47" s="152">
        <f t="shared" si="7"/>
        <v>90</v>
      </c>
      <c r="T47" s="68" t="e">
        <f t="shared" si="0"/>
        <v>#VALUE!</v>
      </c>
      <c r="U47" s="68" t="e">
        <f t="shared" si="8"/>
        <v>#VALUE!</v>
      </c>
      <c r="V47" s="95">
        <v>1</v>
      </c>
      <c r="W47" s="153" t="e">
        <f t="shared" si="1"/>
        <v>#VALUE!</v>
      </c>
      <c r="Y47" s="107">
        <f t="shared" si="9"/>
        <v>0</v>
      </c>
    </row>
    <row r="48" spans="1:25" ht="34.5" customHeight="1" thickBot="1" x14ac:dyDescent="0.35">
      <c r="A48" s="322" t="str">
        <f>CDT!B48</f>
        <v>Quinine injectable 600 mg</v>
      </c>
      <c r="B48" s="247"/>
      <c r="C48" s="248"/>
      <c r="D48" s="303" t="str">
        <f t="shared" si="10"/>
        <v/>
      </c>
      <c r="E48" s="249"/>
      <c r="F48" s="247"/>
      <c r="G48" s="247"/>
      <c r="H48" s="247"/>
      <c r="I48" s="247"/>
      <c r="J48" s="247"/>
      <c r="K48" s="248"/>
      <c r="L48" s="431" t="str">
        <f t="shared" si="3"/>
        <v>0</v>
      </c>
      <c r="M48" s="428" t="str">
        <f t="shared" si="4"/>
        <v>0</v>
      </c>
      <c r="N48" s="250" t="str">
        <f t="shared" si="5"/>
        <v>0</v>
      </c>
      <c r="O48" s="251"/>
      <c r="P48" s="247"/>
      <c r="R48" s="312">
        <f t="shared" si="6"/>
        <v>0</v>
      </c>
      <c r="S48" s="152">
        <f t="shared" si="7"/>
        <v>90</v>
      </c>
      <c r="T48" s="68" t="e">
        <f>D48-(E48+G48+I48+H48)</f>
        <v>#VALUE!</v>
      </c>
      <c r="U48" s="68" t="e">
        <f t="shared" si="8"/>
        <v>#VALUE!</v>
      </c>
      <c r="V48" s="95">
        <v>1</v>
      </c>
      <c r="W48" s="153" t="e">
        <f t="shared" si="1"/>
        <v>#VALUE!</v>
      </c>
      <c r="Y48" s="107">
        <f t="shared" si="9"/>
        <v>0</v>
      </c>
    </row>
    <row r="49" spans="1:23" ht="34.5" customHeight="1" thickBot="1" x14ac:dyDescent="0.35">
      <c r="A49" s="322" t="str">
        <f>CDT!B49</f>
        <v>Artéméther injectable 100 mg</v>
      </c>
      <c r="B49" s="247"/>
      <c r="C49" s="248"/>
      <c r="D49" s="303" t="str">
        <f t="shared" si="10"/>
        <v/>
      </c>
      <c r="E49" s="249"/>
      <c r="F49" s="247"/>
      <c r="G49" s="247"/>
      <c r="H49" s="247"/>
      <c r="I49" s="247"/>
      <c r="J49" s="247"/>
      <c r="K49" s="248"/>
      <c r="L49" s="431" t="str">
        <f t="shared" si="3"/>
        <v>0</v>
      </c>
      <c r="M49" s="428" t="str">
        <f t="shared" si="4"/>
        <v>0</v>
      </c>
      <c r="N49" s="250" t="str">
        <f t="shared" si="5"/>
        <v>0</v>
      </c>
      <c r="O49" s="251"/>
      <c r="P49" s="247"/>
      <c r="R49" s="312">
        <f t="shared" si="6"/>
        <v>0</v>
      </c>
      <c r="S49" s="152">
        <f t="shared" si="7"/>
        <v>90</v>
      </c>
      <c r="T49" s="68" t="e">
        <f>D49-(E49+G49+I49+H49)</f>
        <v>#VALUE!</v>
      </c>
      <c r="U49" s="68" t="e">
        <f t="shared" si="8"/>
        <v>#VALUE!</v>
      </c>
      <c r="V49" s="95">
        <v>1</v>
      </c>
      <c r="W49" s="153" t="e">
        <f t="shared" si="1"/>
        <v>#VALUE!</v>
      </c>
    </row>
    <row r="50" spans="1:23" ht="34.5" hidden="1" customHeight="1" x14ac:dyDescent="0.3">
      <c r="A50" s="17"/>
      <c r="B50" s="79"/>
      <c r="C50" s="79"/>
      <c r="D50" s="53"/>
      <c r="E50" s="79"/>
      <c r="F50" s="79"/>
      <c r="G50" s="79"/>
      <c r="H50" s="79"/>
      <c r="I50" s="79"/>
      <c r="J50" s="79"/>
      <c r="K50" s="79"/>
      <c r="L50" s="54"/>
      <c r="M50" s="58" t="str">
        <f t="shared" ref="M50" si="11">IF(B50&lt;&gt;"",((E50/S50)*30),"")</f>
        <v/>
      </c>
      <c r="N50" s="55"/>
      <c r="O50" s="80"/>
      <c r="P50" s="79"/>
      <c r="S50" s="152"/>
      <c r="T50" s="68"/>
      <c r="U50" s="68"/>
      <c r="V50" s="95"/>
      <c r="W50" s="153" t="str">
        <f t="shared" si="1"/>
        <v/>
      </c>
    </row>
    <row r="51" spans="1:23" s="235" customFormat="1" ht="16.5" customHeight="1" x14ac:dyDescent="0.35">
      <c r="A51" s="531" t="s">
        <v>290</v>
      </c>
      <c r="B51" s="531"/>
      <c r="C51" s="531"/>
      <c r="D51" s="531"/>
      <c r="E51" s="531"/>
      <c r="F51" s="531"/>
      <c r="H51" s="233"/>
      <c r="I51" s="233" t="s">
        <v>300</v>
      </c>
      <c r="J51" s="234"/>
      <c r="K51" s="232"/>
      <c r="L51" s="232"/>
      <c r="M51" s="232"/>
      <c r="N51" s="232"/>
      <c r="O51" s="232"/>
      <c r="Q51" s="236"/>
      <c r="R51" s="311"/>
      <c r="S51" s="237"/>
      <c r="T51" s="238"/>
      <c r="U51" s="238"/>
      <c r="V51" s="239"/>
      <c r="W51" s="240"/>
    </row>
    <row r="52" spans="1:23" ht="29.25" customHeight="1" x14ac:dyDescent="0.3">
      <c r="A52" s="18"/>
      <c r="B52" s="18"/>
      <c r="C52" s="18"/>
      <c r="D52" s="18"/>
      <c r="E52" s="18"/>
      <c r="F52" s="18"/>
      <c r="G52" s="18"/>
      <c r="H52" s="18"/>
      <c r="I52" s="18"/>
      <c r="J52" s="18"/>
      <c r="K52" s="18"/>
      <c r="L52" s="18"/>
      <c r="M52" s="18"/>
      <c r="N52" s="18"/>
      <c r="O52" s="18"/>
      <c r="S52" s="154"/>
      <c r="T52" s="69"/>
      <c r="U52" s="69"/>
      <c r="V52" s="70"/>
      <c r="W52" s="155"/>
    </row>
    <row r="53" spans="1:23" ht="15.6" x14ac:dyDescent="0.3">
      <c r="B53" s="18"/>
      <c r="C53" s="18"/>
      <c r="D53" s="18"/>
      <c r="E53" s="18"/>
      <c r="F53" s="18"/>
      <c r="I53" s="18"/>
      <c r="J53" s="18"/>
      <c r="K53" s="18"/>
      <c r="L53" s="18"/>
      <c r="M53" s="18"/>
      <c r="N53" s="18"/>
      <c r="O53" s="18"/>
      <c r="S53" s="154"/>
      <c r="T53" s="69"/>
      <c r="U53" s="69"/>
      <c r="V53" s="70"/>
      <c r="W53" s="155"/>
    </row>
    <row r="54" spans="1:23" s="235" customFormat="1" ht="18.600000000000001" thickBot="1" x14ac:dyDescent="0.4">
      <c r="A54" s="233" t="s">
        <v>289</v>
      </c>
      <c r="H54" s="233"/>
      <c r="I54" s="233" t="s">
        <v>301</v>
      </c>
      <c r="O54" s="232"/>
      <c r="Q54" s="236"/>
      <c r="R54" s="311"/>
      <c r="S54" s="243"/>
      <c r="T54" s="244"/>
      <c r="U54" s="244"/>
      <c r="V54" s="245"/>
      <c r="W54" s="246"/>
    </row>
  </sheetData>
  <mergeCells count="21">
    <mergeCell ref="A24:A25"/>
    <mergeCell ref="A51:F51"/>
    <mergeCell ref="A19:C19"/>
    <mergeCell ref="D19:N19"/>
    <mergeCell ref="S19:W19"/>
    <mergeCell ref="A21:C21"/>
    <mergeCell ref="D21:F21"/>
    <mergeCell ref="G21:K22"/>
    <mergeCell ref="L21:P21"/>
    <mergeCell ref="L17:P17"/>
    <mergeCell ref="A1:B1"/>
    <mergeCell ref="A3:B3"/>
    <mergeCell ref="A4:B4"/>
    <mergeCell ref="A11:O11"/>
    <mergeCell ref="B13:C13"/>
    <mergeCell ref="E13:J13"/>
    <mergeCell ref="B15:C15"/>
    <mergeCell ref="D15:F15"/>
    <mergeCell ref="G15:I15"/>
    <mergeCell ref="B17:E17"/>
    <mergeCell ref="G17:K17"/>
  </mergeCells>
  <conditionalFormatting sqref="U26">
    <cfRule type="cellIs" dxfId="1223" priority="39" operator="greaterThan">
      <formula>0</formula>
    </cfRule>
    <cfRule type="cellIs" dxfId="1222" priority="40" operator="greaterThan">
      <formula>0</formula>
    </cfRule>
    <cfRule type="cellIs" dxfId="1221" priority="41" operator="lessThan">
      <formula>0</formula>
    </cfRule>
    <cfRule type="cellIs" dxfId="1220" priority="42" operator="notEqual">
      <formula>0</formula>
    </cfRule>
  </conditionalFormatting>
  <conditionalFormatting sqref="U27:U29">
    <cfRule type="cellIs" dxfId="1219" priority="35" operator="greaterThan">
      <formula>0</formula>
    </cfRule>
    <cfRule type="cellIs" dxfId="1218" priority="36" operator="greaterThan">
      <formula>0</formula>
    </cfRule>
    <cfRule type="cellIs" dxfId="1217" priority="37" operator="lessThan">
      <formula>0</formula>
    </cfRule>
    <cfRule type="cellIs" dxfId="1216" priority="38" operator="notEqual">
      <formula>0</formula>
    </cfRule>
  </conditionalFormatting>
  <conditionalFormatting sqref="U30:U31 U33:U47">
    <cfRule type="cellIs" dxfId="1215" priority="31" operator="greaterThan">
      <formula>0</formula>
    </cfRule>
    <cfRule type="cellIs" dxfId="1214" priority="32" operator="greaterThan">
      <formula>0</formula>
    </cfRule>
    <cfRule type="cellIs" dxfId="1213" priority="33" operator="lessThan">
      <formula>0</formula>
    </cfRule>
    <cfRule type="cellIs" dxfId="1212" priority="34" operator="notEqual">
      <formula>0</formula>
    </cfRule>
  </conditionalFormatting>
  <conditionalFormatting sqref="U48:U50">
    <cfRule type="cellIs" dxfId="1211" priority="27" operator="greaterThan">
      <formula>0</formula>
    </cfRule>
    <cfRule type="cellIs" dxfId="1210" priority="28" operator="greaterThan">
      <formula>0</formula>
    </cfRule>
    <cfRule type="cellIs" dxfId="1209" priority="29" operator="lessThan">
      <formula>0</formula>
    </cfRule>
    <cfRule type="cellIs" dxfId="1208" priority="30" operator="notEqual">
      <formula>0</formula>
    </cfRule>
  </conditionalFormatting>
  <conditionalFormatting sqref="K50">
    <cfRule type="expression" dxfId="1207" priority="25">
      <formula>K50&lt;T50</formula>
    </cfRule>
    <cfRule type="expression" dxfId="1206" priority="26">
      <formula>K50&gt;T50</formula>
    </cfRule>
  </conditionalFormatting>
  <conditionalFormatting sqref="J37:J47">
    <cfRule type="cellIs" dxfId="1205" priority="24" operator="greaterThan">
      <formula>90</formula>
    </cfRule>
  </conditionalFormatting>
  <conditionalFormatting sqref="J48:J50">
    <cfRule type="cellIs" dxfId="1204" priority="23" operator="greaterThan">
      <formula>90</formula>
    </cfRule>
  </conditionalFormatting>
  <conditionalFormatting sqref="K36:K47">
    <cfRule type="expression" dxfId="1203" priority="21">
      <formula>K36&lt;T36</formula>
    </cfRule>
    <cfRule type="expression" dxfId="1202" priority="22">
      <formula>K36&gt;T36</formula>
    </cfRule>
  </conditionalFormatting>
  <conditionalFormatting sqref="J27:J31 J33">
    <cfRule type="cellIs" dxfId="1201" priority="20" operator="greaterThan">
      <formula>90</formula>
    </cfRule>
  </conditionalFormatting>
  <conditionalFormatting sqref="J36">
    <cfRule type="cellIs" dxfId="1200" priority="19" operator="greaterThan">
      <formula>90</formula>
    </cfRule>
  </conditionalFormatting>
  <conditionalFormatting sqref="K48:K49">
    <cfRule type="expression" dxfId="1199" priority="17">
      <formula>K48&lt;T48</formula>
    </cfRule>
    <cfRule type="expression" dxfId="1198" priority="18">
      <formula>K48&gt;T48</formula>
    </cfRule>
  </conditionalFormatting>
  <conditionalFormatting sqref="K27:K31 K33">
    <cfRule type="expression" dxfId="1197" priority="15">
      <formula>K27&lt;T27</formula>
    </cfRule>
    <cfRule type="expression" dxfId="1196" priority="16">
      <formula>K27&gt;T27</formula>
    </cfRule>
  </conditionalFormatting>
  <conditionalFormatting sqref="J26">
    <cfRule type="cellIs" dxfId="1195" priority="14" operator="greaterThan">
      <formula>90</formula>
    </cfRule>
  </conditionalFormatting>
  <conditionalFormatting sqref="K26">
    <cfRule type="expression" dxfId="1194" priority="12">
      <formula>K26&lt;T26</formula>
    </cfRule>
    <cfRule type="expression" dxfId="1193" priority="13">
      <formula>K26&gt;T26</formula>
    </cfRule>
  </conditionalFormatting>
  <conditionalFormatting sqref="U32">
    <cfRule type="cellIs" dxfId="1192" priority="8" operator="greaterThan">
      <formula>0</formula>
    </cfRule>
    <cfRule type="cellIs" dxfId="1191" priority="9" operator="greaterThan">
      <formula>0</formula>
    </cfRule>
    <cfRule type="cellIs" dxfId="1190" priority="10" operator="lessThan">
      <formula>0</formula>
    </cfRule>
    <cfRule type="cellIs" dxfId="1189" priority="11" operator="notEqual">
      <formula>0</formula>
    </cfRule>
  </conditionalFormatting>
  <conditionalFormatting sqref="K34">
    <cfRule type="expression" dxfId="1188" priority="6">
      <formula>K34&lt;T34</formula>
    </cfRule>
    <cfRule type="expression" dxfId="1187" priority="7">
      <formula>K34&gt;T34</formula>
    </cfRule>
  </conditionalFormatting>
  <conditionalFormatting sqref="K35">
    <cfRule type="expression" dxfId="1186" priority="4">
      <formula>K35&lt;T35</formula>
    </cfRule>
    <cfRule type="expression" dxfId="1185" priority="5">
      <formula>K35&gt;T35</formula>
    </cfRule>
  </conditionalFormatting>
  <conditionalFormatting sqref="J32">
    <cfRule type="cellIs" dxfId="1184" priority="3" operator="greaterThan">
      <formula>90</formula>
    </cfRule>
  </conditionalFormatting>
  <conditionalFormatting sqref="K32">
    <cfRule type="expression" dxfId="1183" priority="1">
      <formula>K32&lt;T32</formula>
    </cfRule>
    <cfRule type="expression" dxfId="1182" priority="2">
      <formula>K32&gt;T32</formula>
    </cfRule>
  </conditionalFormatting>
  <dataValidations count="7">
    <dataValidation type="whole" allowBlank="1" showInputMessage="1" showErrorMessage="1" prompt="La quantité accordée par le point Focal ne peut être supérieure à la somme du CMMa et la quantité commandée pour le trimestre._x000a_Merci de revoir la quantité dans la colonne O." sqref="O26:O49">
      <formula1>0</formula1>
      <formula2>+M26+N26</formula2>
    </dataValidation>
    <dataValidation type="whole" allowBlank="1" showInputMessage="1" showErrorMessage="1" prompt="La valeur ne peut pas être supérieure à 89_x000a_Si tel est le cas déteminer la quantité à commander directement à la colonne O_x000a_merci" sqref="J26">
      <formula1>0</formula1>
      <formula2>89</formula2>
    </dataValidation>
    <dataValidation type="list" allowBlank="1" showInputMessage="1" showErrorMessage="1" sqref="D21:F21">
      <formula1>typerapport2</formula1>
    </dataValidation>
    <dataValidation type="whole" operator="lessThanOrEqual" allowBlank="1" showInputMessage="1" showErrorMessage="1" promptTitle="instruction" prompt="La valeur de la cellule ne peut pas être supérieure à la quantité Totale inscrite dans la colonne D._x000a_Merci de vérifier." sqref="E26:E50">
      <formula1>D26</formula1>
    </dataValidation>
    <dataValidation type="whole" allowBlank="1" showInputMessage="1" showErrorMessage="1" prompt="La valeur ne peut pas être supérieure à 89_x000a_Si tel est le cas déteminer la quantité à commander directement à la colonne M._x000a_merci" sqref="J27:J50">
      <formula1>0</formula1>
      <formula2>89</formula2>
    </dataValidation>
    <dataValidation errorStyle="information" allowBlank="1" showInputMessage="1" showErrorMessage="1" errorTitle="Instruction" error="Saisissez le Texte en MAJUSCULE_x000a_Exemple: CMS AGOE_x000a_Merci" promptTitle="Instruction" prompt="Saisissez le Texte en MAJUSCULE_x000a_Exemple: CMS AGOE_x000a_Merci" sqref="D19:N19"/>
    <dataValidation type="date" errorStyle="warning" allowBlank="1" showInputMessage="1" showErrorMessage="1" promptTitle="Instruction" prompt="SVP Saisissez la date sous le format:_x000a_00/00/0000. exemple 15/09/2016,_x000a_Merci_x000a_" sqref="L21:P21">
      <formula1>42370</formula1>
      <formula2>44926</formula2>
    </dataValidation>
  </dataValidations>
  <pageMargins left="0.21" right="0.23622047244094491" top="0.74803149606299213" bottom="0.74803149606299213" header="0.31496062992125984" footer="0.31496062992125984"/>
  <pageSetup paperSize="9" scale="40" orientation="portrait" r:id="rId1"/>
  <headerFooter alignWithMargins="0">
    <oddFooter>&amp;C&amp;"Arial,Gras"PNLS /IST, Avenue des Armées, -05 BP 424 Lomé –Togo ; Tel 22 20 94 39 Fax : 22 20 94 36    Site Web : www.pnls.tg</oddFooter>
  </headerFooter>
  <drawing r:id="rId2"/>
</worksheet>
</file>

<file path=xl/worksheets/sheet1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rgb="FFFF0000"/>
  </sheetPr>
  <dimension ref="A1:W56"/>
  <sheetViews>
    <sheetView showGridLines="0" view="pageBreakPreview" topLeftCell="A5" zoomScale="70" zoomScaleNormal="70" zoomScaleSheetLayoutView="70" zoomScalePageLayoutView="50" workbookViewId="0">
      <selection activeCell="D19" sqref="D19:N19"/>
    </sheetView>
  </sheetViews>
  <sheetFormatPr baseColWidth="10" defaultColWidth="7.33203125" defaultRowHeight="13.8" x14ac:dyDescent="0.3"/>
  <cols>
    <col min="1" max="1" width="51.5546875" style="3" customWidth="1"/>
    <col min="2" max="14" width="11.5546875" style="3" customWidth="1"/>
    <col min="15" max="15" width="11.6640625" style="39" customWidth="1"/>
    <col min="16" max="16" width="17.5546875" style="3" customWidth="1"/>
    <col min="17" max="17" width="2.109375" style="62" customWidth="1"/>
    <col min="18" max="18" width="4.88671875" style="77" customWidth="1"/>
    <col min="19" max="20" width="7.44140625" style="77" bestFit="1" customWidth="1"/>
    <col min="21" max="21" width="7.88671875" style="78" bestFit="1" customWidth="1"/>
    <col min="22" max="22" width="33.33203125" style="77" customWidth="1"/>
    <col min="23" max="16384" width="7.33203125" style="3"/>
  </cols>
  <sheetData>
    <row r="1" spans="1:23" ht="17.25" customHeight="1" x14ac:dyDescent="0.3">
      <c r="A1" s="549" t="s">
        <v>452</v>
      </c>
      <c r="B1" s="549"/>
      <c r="C1" s="2"/>
      <c r="D1" s="2"/>
      <c r="E1"/>
      <c r="F1"/>
      <c r="G1"/>
      <c r="H1"/>
      <c r="I1"/>
      <c r="J1"/>
      <c r="N1" s="4" t="s">
        <v>1</v>
      </c>
      <c r="O1" s="5"/>
      <c r="R1" s="306"/>
      <c r="S1" s="69"/>
      <c r="T1" s="69"/>
      <c r="U1" s="69"/>
      <c r="V1" s="70"/>
      <c r="W1" s="69"/>
    </row>
    <row r="2" spans="1:23" ht="13.5" customHeight="1" x14ac:dyDescent="0.3">
      <c r="A2" s="1" t="s">
        <v>453</v>
      </c>
      <c r="B2" s="1"/>
      <c r="C2" s="2"/>
      <c r="D2" s="2"/>
      <c r="E2"/>
      <c r="F2"/>
      <c r="G2"/>
      <c r="H2"/>
      <c r="I2"/>
      <c r="J2"/>
      <c r="M2" s="4"/>
      <c r="N2" s="4" t="s">
        <v>3</v>
      </c>
      <c r="O2" s="5"/>
      <c r="R2" s="306"/>
      <c r="S2" s="69"/>
      <c r="T2" s="69"/>
      <c r="U2" s="69"/>
      <c r="V2" s="70"/>
      <c r="W2" s="69"/>
    </row>
    <row r="3" spans="1:23" ht="15.6" x14ac:dyDescent="0.3">
      <c r="A3" s="549" t="s">
        <v>454</v>
      </c>
      <c r="B3" s="549"/>
      <c r="C3" s="2"/>
      <c r="D3" s="2"/>
      <c r="E3"/>
      <c r="F3"/>
      <c r="G3"/>
      <c r="H3"/>
      <c r="I3"/>
      <c r="J3"/>
      <c r="K3" s="5"/>
      <c r="L3" s="5"/>
      <c r="M3" s="5"/>
      <c r="N3" s="5"/>
      <c r="O3" s="5"/>
      <c r="R3" s="306"/>
      <c r="S3" s="69"/>
      <c r="T3" s="69"/>
      <c r="U3" s="69"/>
      <c r="V3" s="70"/>
      <c r="W3" s="69"/>
    </row>
    <row r="4" spans="1:23" ht="33.6" customHeight="1" x14ac:dyDescent="0.3">
      <c r="A4" s="547" t="s">
        <v>455</v>
      </c>
      <c r="B4" s="548"/>
      <c r="C4" s="7"/>
      <c r="D4" s="7"/>
      <c r="E4" s="8"/>
      <c r="F4" s="8"/>
      <c r="G4" s="8"/>
      <c r="H4" s="8"/>
      <c r="I4" s="8"/>
      <c r="J4" s="8"/>
      <c r="K4" s="9"/>
      <c r="L4" s="9"/>
      <c r="M4" s="9"/>
      <c r="N4" s="9"/>
      <c r="O4" s="38"/>
      <c r="R4" s="306"/>
      <c r="S4" s="69"/>
      <c r="T4" s="69"/>
      <c r="U4" s="69"/>
      <c r="V4" s="70"/>
      <c r="W4" s="69"/>
    </row>
    <row r="5" spans="1:23" x14ac:dyDescent="0.3">
      <c r="B5" s="9"/>
      <c r="C5" s="9"/>
      <c r="D5" s="9"/>
      <c r="E5" s="9"/>
      <c r="F5" s="9"/>
      <c r="G5" s="9"/>
      <c r="H5" s="9"/>
      <c r="I5" s="9"/>
      <c r="J5" s="9"/>
      <c r="K5" s="9"/>
      <c r="L5" s="9"/>
      <c r="M5" s="9"/>
      <c r="N5" s="9"/>
      <c r="O5" s="38"/>
      <c r="R5" s="306"/>
      <c r="S5" s="69"/>
      <c r="T5" s="69"/>
      <c r="U5" s="69"/>
      <c r="V5" s="70"/>
      <c r="W5" s="69"/>
    </row>
    <row r="6" spans="1:23" ht="15.6" x14ac:dyDescent="0.3">
      <c r="A6" s="6" t="s">
        <v>232</v>
      </c>
      <c r="B6" s="9"/>
      <c r="C6" s="9"/>
      <c r="D6" s="9"/>
      <c r="E6" s="9"/>
      <c r="F6" s="9"/>
      <c r="G6" s="9"/>
      <c r="H6" s="9"/>
      <c r="I6" s="9"/>
      <c r="J6" s="9"/>
      <c r="K6" s="9"/>
      <c r="L6" s="9"/>
      <c r="M6" s="9"/>
      <c r="N6" s="9"/>
      <c r="O6" s="38"/>
      <c r="R6" s="306"/>
      <c r="S6" s="69"/>
      <c r="T6" s="69"/>
      <c r="U6" s="69"/>
      <c r="V6" s="70"/>
      <c r="W6" s="69"/>
    </row>
    <row r="7" spans="1:23" x14ac:dyDescent="0.3">
      <c r="A7" s="10"/>
      <c r="B7" s="9"/>
      <c r="C7" s="9"/>
      <c r="D7" s="9"/>
      <c r="E7" s="9"/>
      <c r="F7" s="9"/>
      <c r="G7" s="9"/>
      <c r="H7" s="9"/>
      <c r="I7" s="9"/>
      <c r="J7" s="9"/>
      <c r="K7" s="9"/>
      <c r="L7" s="9"/>
      <c r="M7" s="9"/>
      <c r="N7" s="9"/>
      <c r="O7" s="38"/>
      <c r="R7" s="69"/>
      <c r="S7" s="69"/>
      <c r="T7" s="69"/>
      <c r="U7" s="70"/>
      <c r="V7" s="69"/>
    </row>
    <row r="8" spans="1:23" x14ac:dyDescent="0.3">
      <c r="A8" s="10"/>
      <c r="B8" s="9"/>
      <c r="C8" s="9"/>
      <c r="D8" s="9"/>
      <c r="E8" s="9"/>
      <c r="F8" s="9"/>
      <c r="G8" s="9"/>
      <c r="H8" s="9"/>
      <c r="I8" s="9"/>
      <c r="J8" s="9"/>
      <c r="K8" s="9"/>
      <c r="L8" s="9"/>
      <c r="M8" s="9"/>
      <c r="N8" s="9"/>
      <c r="O8" s="38"/>
      <c r="R8" s="69"/>
      <c r="S8" s="69"/>
      <c r="T8" s="69"/>
      <c r="U8" s="70"/>
      <c r="V8" s="69"/>
    </row>
    <row r="9" spans="1:23" ht="17.25" customHeight="1" x14ac:dyDescent="0.3">
      <c r="A9" s="10"/>
      <c r="B9" s="9"/>
      <c r="C9" s="9"/>
      <c r="D9" s="9"/>
      <c r="E9" s="9"/>
      <c r="F9" s="9"/>
      <c r="G9" s="9"/>
      <c r="H9" s="9"/>
      <c r="I9" s="9"/>
      <c r="J9" s="9"/>
      <c r="K9" s="9"/>
      <c r="L9" s="9"/>
      <c r="M9" s="9"/>
      <c r="N9" s="9"/>
      <c r="O9" s="38"/>
      <c r="R9" s="69"/>
      <c r="S9" s="69"/>
      <c r="T9" s="69"/>
      <c r="U9" s="70"/>
      <c r="V9" s="69"/>
    </row>
    <row r="10" spans="1:23" ht="0.75" customHeight="1" x14ac:dyDescent="0.3">
      <c r="R10" s="69"/>
      <c r="S10" s="69"/>
      <c r="T10" s="69"/>
      <c r="U10" s="70"/>
      <c r="V10" s="69"/>
    </row>
    <row r="11" spans="1:23" ht="21" customHeight="1" x14ac:dyDescent="0.3">
      <c r="A11" s="555" t="s">
        <v>263</v>
      </c>
      <c r="B11" s="555"/>
      <c r="C11" s="555"/>
      <c r="D11" s="555"/>
      <c r="E11" s="555"/>
      <c r="F11" s="555"/>
      <c r="G11" s="555"/>
      <c r="H11" s="555"/>
      <c r="I11" s="555"/>
      <c r="J11" s="555"/>
      <c r="K11" s="555"/>
      <c r="L11" s="555"/>
      <c r="M11" s="555"/>
      <c r="N11" s="555"/>
      <c r="O11" s="555"/>
      <c r="P11" s="40"/>
      <c r="R11" s="69"/>
      <c r="S11" s="69"/>
      <c r="T11" s="69"/>
      <c r="U11" s="70"/>
      <c r="V11" s="69"/>
    </row>
    <row r="12" spans="1:23" ht="3.75" customHeight="1" x14ac:dyDescent="0.3">
      <c r="A12" s="11"/>
      <c r="B12" s="11"/>
      <c r="C12" s="11"/>
      <c r="D12" s="11"/>
      <c r="E12" s="11"/>
      <c r="F12" s="11"/>
      <c r="G12" s="11"/>
      <c r="H12" s="11"/>
      <c r="I12" s="11"/>
      <c r="J12" s="11"/>
      <c r="K12" s="11"/>
      <c r="L12" s="11"/>
      <c r="M12" s="11"/>
      <c r="N12" s="11"/>
      <c r="O12" s="11"/>
      <c r="R12" s="69"/>
      <c r="S12" s="69"/>
      <c r="T12" s="69"/>
      <c r="U12" s="70"/>
      <c r="V12" s="69"/>
    </row>
    <row r="13" spans="1:23" s="42" customFormat="1" ht="20.25" hidden="1" customHeight="1" thickBot="1" x14ac:dyDescent="0.35">
      <c r="A13" s="434" t="s">
        <v>5</v>
      </c>
      <c r="B13" s="556">
        <f>'Info District'!G11</f>
        <v>2025</v>
      </c>
      <c r="C13" s="557"/>
      <c r="E13" s="550"/>
      <c r="F13" s="550"/>
      <c r="G13" s="550"/>
      <c r="H13" s="550"/>
      <c r="I13" s="550"/>
      <c r="J13" s="554"/>
      <c r="Q13" s="63"/>
      <c r="R13" s="71"/>
      <c r="S13" s="71"/>
      <c r="T13" s="71"/>
      <c r="U13" s="72"/>
      <c r="V13" s="71"/>
    </row>
    <row r="14" spans="1:23" s="42" customFormat="1" ht="7.5" hidden="1" customHeight="1" thickBot="1" x14ac:dyDescent="0.35">
      <c r="A14" s="434"/>
      <c r="B14" s="13"/>
      <c r="C14" s="13"/>
      <c r="D14" s="13"/>
      <c r="O14" s="15"/>
      <c r="Q14" s="63"/>
      <c r="R14" s="71"/>
      <c r="S14" s="71"/>
      <c r="T14" s="71"/>
      <c r="U14" s="72"/>
      <c r="V14" s="71"/>
    </row>
    <row r="15" spans="1:23" s="42" customFormat="1" ht="16.5" hidden="1" customHeight="1" thickBot="1" x14ac:dyDescent="0.35">
      <c r="A15" s="434" t="s">
        <v>7</v>
      </c>
      <c r="B15" s="558" t="str">
        <f>'Info District'!G12</f>
        <v>PLATEAUX</v>
      </c>
      <c r="C15" s="559"/>
      <c r="D15" s="550" t="s">
        <v>8</v>
      </c>
      <c r="E15" s="550"/>
      <c r="F15" s="550"/>
      <c r="G15" s="551" t="str">
        <f>'Info District'!G13</f>
        <v>Agou</v>
      </c>
      <c r="H15" s="552"/>
      <c r="I15" s="553"/>
      <c r="L15" s="11"/>
      <c r="M15" s="11"/>
      <c r="N15" s="11"/>
      <c r="O15" s="11"/>
      <c r="P15" s="11"/>
      <c r="Q15" s="63"/>
      <c r="R15" s="71"/>
      <c r="S15" s="71"/>
      <c r="T15" s="71"/>
      <c r="U15" s="73"/>
      <c r="V15" s="71"/>
    </row>
    <row r="16" spans="1:23" s="42" customFormat="1" ht="3.75" hidden="1" customHeight="1" thickBot="1" x14ac:dyDescent="0.35">
      <c r="A16" s="139"/>
      <c r="B16" s="15"/>
      <c r="C16" s="15"/>
      <c r="D16" s="15"/>
      <c r="E16" s="15"/>
      <c r="K16" s="15"/>
      <c r="L16" s="15"/>
      <c r="M16" s="15"/>
      <c r="O16" s="15"/>
      <c r="Q16" s="63"/>
      <c r="R16" s="71"/>
      <c r="S16" s="71"/>
      <c r="T16" s="71"/>
      <c r="U16" s="72"/>
      <c r="V16" s="71"/>
    </row>
    <row r="17" spans="1:23" s="42" customFormat="1" ht="18" hidden="1" customHeight="1" thickBot="1" x14ac:dyDescent="0.35">
      <c r="A17" s="434" t="s">
        <v>9</v>
      </c>
      <c r="B17" s="556" t="str">
        <f>'Info District'!G17</f>
        <v>Avril à Juin 2025</v>
      </c>
      <c r="C17" s="560"/>
      <c r="D17" s="560"/>
      <c r="E17" s="557"/>
      <c r="G17" s="550" t="s">
        <v>11</v>
      </c>
      <c r="H17" s="550"/>
      <c r="I17" s="550"/>
      <c r="J17" s="550"/>
      <c r="K17" s="554"/>
      <c r="L17" s="551" t="str">
        <f>'Info District'!G18</f>
        <v>Juillet à Septembre 2025</v>
      </c>
      <c r="M17" s="552"/>
      <c r="N17" s="552"/>
      <c r="O17" s="552"/>
      <c r="P17" s="553"/>
      <c r="Q17" s="63"/>
      <c r="R17" s="71"/>
      <c r="S17" s="71"/>
      <c r="T17" s="71"/>
      <c r="U17" s="72"/>
      <c r="V17" s="71"/>
    </row>
    <row r="18" spans="1:23" s="9" customFormat="1" ht="6" customHeight="1" thickBot="1" x14ac:dyDescent="0.3">
      <c r="B18" s="43"/>
      <c r="C18" s="43"/>
      <c r="D18" s="43"/>
      <c r="E18" s="44"/>
      <c r="F18" s="43"/>
      <c r="G18" s="45"/>
      <c r="H18" s="45"/>
      <c r="I18" s="45"/>
      <c r="J18" s="45"/>
      <c r="K18" s="45"/>
      <c r="L18" s="45"/>
      <c r="M18" s="45"/>
      <c r="O18" s="38"/>
      <c r="Q18" s="64"/>
      <c r="R18" s="74"/>
      <c r="S18" s="74"/>
      <c r="T18" s="74"/>
      <c r="U18" s="75"/>
      <c r="V18" s="74"/>
    </row>
    <row r="19" spans="1:23" s="9" customFormat="1" ht="31.5" customHeight="1" thickBot="1" x14ac:dyDescent="0.35">
      <c r="A19" s="532" t="s">
        <v>12</v>
      </c>
      <c r="B19" s="532"/>
      <c r="C19" s="533"/>
      <c r="D19" s="575"/>
      <c r="E19" s="576"/>
      <c r="F19" s="576"/>
      <c r="G19" s="576"/>
      <c r="H19" s="576"/>
      <c r="I19" s="576"/>
      <c r="J19" s="576"/>
      <c r="K19" s="576"/>
      <c r="L19" s="576"/>
      <c r="M19" s="576"/>
      <c r="N19" s="577"/>
      <c r="O19" s="11"/>
      <c r="P19" s="464" t="str">
        <f>'Info District'!H17</f>
        <v>T2</v>
      </c>
      <c r="Q19" s="65"/>
      <c r="R19" s="535" t="s">
        <v>96</v>
      </c>
      <c r="S19" s="536"/>
      <c r="T19" s="536"/>
      <c r="U19" s="536"/>
      <c r="V19" s="537"/>
    </row>
    <row r="20" spans="1:23" s="9" customFormat="1" ht="8.25" customHeight="1" thickBot="1" x14ac:dyDescent="0.35">
      <c r="A20" s="12"/>
      <c r="B20" s="12"/>
      <c r="C20" s="12"/>
      <c r="D20" s="12"/>
      <c r="E20" s="12"/>
      <c r="F20" s="12"/>
      <c r="G20" s="13"/>
      <c r="H20" s="13"/>
      <c r="I20" s="13"/>
      <c r="J20" s="13"/>
      <c r="K20" s="13"/>
      <c r="L20" s="14"/>
      <c r="M20" s="14"/>
      <c r="N20" s="14"/>
      <c r="O20" s="14"/>
      <c r="Q20" s="64"/>
      <c r="R20" s="146"/>
      <c r="S20" s="74"/>
      <c r="T20" s="74"/>
      <c r="U20" s="76"/>
      <c r="V20" s="147"/>
    </row>
    <row r="21" spans="1:23" s="9" customFormat="1" ht="30.75" customHeight="1" thickBot="1" x14ac:dyDescent="0.35">
      <c r="A21" s="564" t="s">
        <v>6</v>
      </c>
      <c r="B21" s="564"/>
      <c r="C21" s="564"/>
      <c r="D21" s="565"/>
      <c r="E21" s="566"/>
      <c r="F21" s="566"/>
      <c r="G21" s="566"/>
      <c r="H21" s="567"/>
      <c r="I21" s="12"/>
      <c r="K21" s="230" t="s">
        <v>338</v>
      </c>
      <c r="O21" s="571"/>
      <c r="P21" s="572"/>
      <c r="Q21" s="64"/>
      <c r="R21" s="146"/>
      <c r="S21" s="74"/>
      <c r="T21" s="74"/>
      <c r="U21" s="76"/>
      <c r="V21" s="147"/>
    </row>
    <row r="22" spans="1:23" s="9" customFormat="1" ht="9" customHeight="1" thickBot="1" x14ac:dyDescent="0.35">
      <c r="A22" s="12"/>
      <c r="B22" s="12"/>
      <c r="C22" s="12"/>
      <c r="D22" s="12"/>
      <c r="E22" s="12"/>
      <c r="F22" s="12"/>
      <c r="G22" s="13"/>
      <c r="H22" s="13"/>
      <c r="I22" s="13"/>
      <c r="J22" s="13"/>
      <c r="K22" s="13"/>
      <c r="L22" s="14"/>
      <c r="M22" s="14"/>
      <c r="N22" s="14"/>
      <c r="O22" s="14"/>
      <c r="Q22" s="64"/>
      <c r="R22" s="146"/>
      <c r="S22" s="74"/>
      <c r="T22" s="74"/>
      <c r="U22" s="76"/>
      <c r="V22" s="147"/>
    </row>
    <row r="23" spans="1:23" s="9" customFormat="1" ht="30" customHeight="1" thickBot="1" x14ac:dyDescent="0.35">
      <c r="A23" s="532" t="s">
        <v>240</v>
      </c>
      <c r="B23" s="532"/>
      <c r="C23" s="533"/>
      <c r="D23" s="568" t="s">
        <v>265</v>
      </c>
      <c r="E23" s="569"/>
      <c r="F23" s="570"/>
      <c r="H23" s="229"/>
      <c r="I23" s="573" t="s">
        <v>337</v>
      </c>
      <c r="J23" s="573"/>
      <c r="K23" s="573"/>
      <c r="L23" s="573"/>
      <c r="M23" s="573"/>
      <c r="N23" s="574"/>
      <c r="O23" s="562"/>
      <c r="P23" s="563"/>
      <c r="Q23" s="64"/>
      <c r="R23" s="146"/>
      <c r="S23" s="74"/>
      <c r="T23" s="74"/>
      <c r="U23" s="76"/>
      <c r="V23" s="147"/>
    </row>
    <row r="24" spans="1:23" s="9" customFormat="1" ht="6" customHeight="1" x14ac:dyDescent="0.3">
      <c r="A24" s="12"/>
      <c r="B24" s="12"/>
      <c r="C24" s="12"/>
      <c r="D24" s="12"/>
      <c r="E24" s="12"/>
      <c r="F24" s="12"/>
      <c r="G24" s="13"/>
      <c r="H24" s="15"/>
      <c r="I24" s="15"/>
      <c r="J24" s="15"/>
      <c r="K24" s="13"/>
      <c r="L24" s="14"/>
      <c r="M24" s="14"/>
      <c r="N24" s="14"/>
      <c r="O24" s="14"/>
      <c r="Q24" s="64"/>
      <c r="R24" s="146"/>
      <c r="S24" s="74"/>
      <c r="T24" s="74"/>
      <c r="U24" s="76"/>
      <c r="V24" s="147"/>
    </row>
    <row r="25" spans="1:23" s="9" customFormat="1" ht="4.5" customHeight="1" thickBot="1" x14ac:dyDescent="0.35">
      <c r="A25" s="12"/>
      <c r="B25" s="12"/>
      <c r="C25" s="12"/>
      <c r="D25" s="12"/>
      <c r="E25" s="12"/>
      <c r="F25" s="12"/>
      <c r="G25" s="13"/>
      <c r="H25" s="13"/>
      <c r="I25" s="13"/>
      <c r="J25" s="13"/>
      <c r="K25" s="13"/>
      <c r="L25" s="14"/>
      <c r="M25" s="14"/>
      <c r="N25" s="14"/>
      <c r="O25" s="14"/>
      <c r="Q25" s="64"/>
      <c r="R25" s="146"/>
      <c r="S25" s="74"/>
      <c r="T25" s="74"/>
      <c r="U25" s="76"/>
      <c r="V25" s="147"/>
    </row>
    <row r="26" spans="1:23" ht="76.5" customHeight="1" thickBot="1" x14ac:dyDescent="0.35">
      <c r="A26" s="541" t="s">
        <v>13</v>
      </c>
      <c r="B26" s="16" t="s">
        <v>14</v>
      </c>
      <c r="C26" s="108" t="s">
        <v>15</v>
      </c>
      <c r="D26" s="118" t="s">
        <v>16</v>
      </c>
      <c r="E26" s="117" t="s">
        <v>17</v>
      </c>
      <c r="F26" s="16" t="s">
        <v>18</v>
      </c>
      <c r="G26" s="16" t="s">
        <v>233</v>
      </c>
      <c r="H26" s="16" t="s">
        <v>234</v>
      </c>
      <c r="I26" s="16" t="s">
        <v>19</v>
      </c>
      <c r="J26" s="16" t="s">
        <v>20</v>
      </c>
      <c r="K26" s="108" t="s">
        <v>21</v>
      </c>
      <c r="L26" s="136" t="s">
        <v>22</v>
      </c>
      <c r="M26" s="137" t="s">
        <v>236</v>
      </c>
      <c r="N26" s="138" t="s">
        <v>23</v>
      </c>
      <c r="O26" s="109" t="s">
        <v>39</v>
      </c>
      <c r="P26" s="16" t="s">
        <v>40</v>
      </c>
      <c r="R26" s="148" t="s">
        <v>237</v>
      </c>
      <c r="S26" s="140" t="s">
        <v>93</v>
      </c>
      <c r="T26" s="140" t="s">
        <v>239</v>
      </c>
      <c r="U26" s="140" t="s">
        <v>238</v>
      </c>
      <c r="V26" s="149" t="s">
        <v>97</v>
      </c>
    </row>
    <row r="27" spans="1:23" s="47" customFormat="1" ht="21.75" customHeight="1" thickBot="1" x14ac:dyDescent="0.35">
      <c r="A27" s="542"/>
      <c r="B27" s="46" t="s">
        <v>24</v>
      </c>
      <c r="C27" s="46" t="s">
        <v>25</v>
      </c>
      <c r="D27" s="112" t="s">
        <v>26</v>
      </c>
      <c r="E27" s="46" t="s">
        <v>27</v>
      </c>
      <c r="F27" s="46"/>
      <c r="G27" s="46" t="s">
        <v>28</v>
      </c>
      <c r="H27" s="46"/>
      <c r="I27" s="46" t="s">
        <v>29</v>
      </c>
      <c r="J27" s="46"/>
      <c r="K27" s="131" t="s">
        <v>235</v>
      </c>
      <c r="L27" s="133"/>
      <c r="M27" s="134"/>
      <c r="N27" s="135"/>
      <c r="O27" s="132" t="s">
        <v>30</v>
      </c>
      <c r="P27" s="46"/>
      <c r="Q27" s="66"/>
      <c r="R27" s="150"/>
      <c r="S27" s="67" t="s">
        <v>94</v>
      </c>
      <c r="T27" s="67" t="s">
        <v>95</v>
      </c>
      <c r="U27" s="94"/>
      <c r="V27" s="151" t="str">
        <f>IF(J28&lt;=0,"",IF(J28=90,$W$28))</f>
        <v/>
      </c>
      <c r="W27" s="37" t="s">
        <v>98</v>
      </c>
    </row>
    <row r="28" spans="1:23" ht="49.5" customHeight="1" x14ac:dyDescent="0.3">
      <c r="A28" s="231" t="str">
        <f>CDT!B26</f>
        <v>Artéméther-Luméfantrine 6cp (AL)</v>
      </c>
      <c r="B28" s="79"/>
      <c r="C28" s="110"/>
      <c r="D28" s="120" t="str">
        <f>IF(B28&lt;&gt;"",B28+C28,"")</f>
        <v/>
      </c>
      <c r="E28" s="119"/>
      <c r="F28" s="79"/>
      <c r="G28" s="79"/>
      <c r="H28" s="79"/>
      <c r="I28" s="79"/>
      <c r="J28" s="79"/>
      <c r="K28" s="110"/>
      <c r="L28" s="431" t="str">
        <f>IF(B28&lt;&gt;"",IF(J28=0,E28,((E28*90)/(90-J28))),"0")</f>
        <v>0</v>
      </c>
      <c r="M28" s="428" t="str">
        <f>IF(B28&lt;&gt;"",((E28/R28)*30),"0")</f>
        <v>0</v>
      </c>
      <c r="N28" s="250" t="str">
        <f>IF(B28&lt;&gt;"",IF(J28=0,((E28+L28)-K28),((M28*6)-K28)),"0")</f>
        <v>0</v>
      </c>
      <c r="O28" s="251"/>
      <c r="P28" s="81"/>
      <c r="R28" s="152">
        <f>(90-J28)</f>
        <v>90</v>
      </c>
      <c r="S28" s="68" t="e">
        <f>D28-(E28+G28+I28+H28)</f>
        <v>#VALUE!</v>
      </c>
      <c r="T28" s="68" t="e">
        <f>K28-S28</f>
        <v>#VALUE!</v>
      </c>
      <c r="U28" s="95">
        <v>6</v>
      </c>
      <c r="V28" s="153" t="e">
        <f t="shared" ref="V28:V52" si="0">IF(T28=0,"",$W$27)</f>
        <v>#VALUE!</v>
      </c>
      <c r="W28" s="37" t="s">
        <v>203</v>
      </c>
    </row>
    <row r="29" spans="1:23" ht="45" customHeight="1" x14ac:dyDescent="0.3">
      <c r="A29" s="231" t="str">
        <f>CDT!B27</f>
        <v>Artéméther-Luméfantrine 12cp (AL)</v>
      </c>
      <c r="B29" s="79"/>
      <c r="C29" s="110"/>
      <c r="D29" s="121" t="str">
        <f t="shared" ref="D29:D36" si="1">IF(B29&lt;&gt;"",B29+C29,"")</f>
        <v/>
      </c>
      <c r="E29" s="119"/>
      <c r="F29" s="79"/>
      <c r="G29" s="79"/>
      <c r="H29" s="79"/>
      <c r="I29" s="79"/>
      <c r="J29" s="79"/>
      <c r="K29" s="110"/>
      <c r="L29" s="431" t="str">
        <f t="shared" ref="L29:L36" si="2">IF(B29&lt;&gt;"",IF(J29=0,E29,((E29*90)/(90-J29))),"0")</f>
        <v>0</v>
      </c>
      <c r="M29" s="428" t="str">
        <f t="shared" ref="M29:M36" si="3">IF(B29&lt;&gt;"",((E29/R29)*30),"0")</f>
        <v>0</v>
      </c>
      <c r="N29" s="250" t="str">
        <f t="shared" ref="N29:N36" si="4">IF(B29&lt;&gt;"",IF(J29=0,((E29+L29)-K29),((M29*6)-K29)),"0")</f>
        <v>0</v>
      </c>
      <c r="O29" s="251"/>
      <c r="P29" s="81"/>
      <c r="R29" s="152">
        <f t="shared" ref="R29:R50" si="5">(90-J29)</f>
        <v>90</v>
      </c>
      <c r="S29" s="68" t="e">
        <f t="shared" ref="S29:S49" si="6">D29-(E29+G29+I29+H29)</f>
        <v>#VALUE!</v>
      </c>
      <c r="T29" s="68" t="e">
        <f t="shared" ref="T29:T50" si="7">K29-S29</f>
        <v>#VALUE!</v>
      </c>
      <c r="U29" s="95">
        <v>12</v>
      </c>
      <c r="V29" s="153" t="e">
        <f t="shared" si="0"/>
        <v>#VALUE!</v>
      </c>
    </row>
    <row r="30" spans="1:23" ht="49.5" customHeight="1" x14ac:dyDescent="0.3">
      <c r="A30" s="231" t="str">
        <f>CDT!B28</f>
        <v>Artéméther-Luméfantrine 18cp (AL)</v>
      </c>
      <c r="B30" s="79"/>
      <c r="C30" s="110"/>
      <c r="D30" s="121" t="str">
        <f t="shared" si="1"/>
        <v/>
      </c>
      <c r="E30" s="119"/>
      <c r="F30" s="79"/>
      <c r="G30" s="79"/>
      <c r="H30" s="79"/>
      <c r="I30" s="79"/>
      <c r="J30" s="79"/>
      <c r="K30" s="110"/>
      <c r="L30" s="431" t="str">
        <f t="shared" si="2"/>
        <v>0</v>
      </c>
      <c r="M30" s="428" t="str">
        <f t="shared" si="3"/>
        <v>0</v>
      </c>
      <c r="N30" s="250" t="str">
        <f t="shared" si="4"/>
        <v>0</v>
      </c>
      <c r="O30" s="251"/>
      <c r="P30" s="81"/>
      <c r="R30" s="152">
        <f t="shared" si="5"/>
        <v>90</v>
      </c>
      <c r="S30" s="68" t="e">
        <f t="shared" si="6"/>
        <v>#VALUE!</v>
      </c>
      <c r="T30" s="68" t="e">
        <f t="shared" si="7"/>
        <v>#VALUE!</v>
      </c>
      <c r="U30" s="95">
        <v>18</v>
      </c>
      <c r="V30" s="153" t="e">
        <f t="shared" si="0"/>
        <v>#VALUE!</v>
      </c>
    </row>
    <row r="31" spans="1:23" ht="49.5" customHeight="1" x14ac:dyDescent="0.3">
      <c r="A31" s="231" t="str">
        <f>CDT!B29</f>
        <v>Artéméther-Luméfantrine 24cp (AL)</v>
      </c>
      <c r="B31" s="79"/>
      <c r="C31" s="110"/>
      <c r="D31" s="121" t="str">
        <f t="shared" si="1"/>
        <v/>
      </c>
      <c r="E31" s="119"/>
      <c r="F31" s="79"/>
      <c r="G31" s="79"/>
      <c r="H31" s="79"/>
      <c r="I31" s="79"/>
      <c r="J31" s="79"/>
      <c r="K31" s="110"/>
      <c r="L31" s="431" t="str">
        <f t="shared" si="2"/>
        <v>0</v>
      </c>
      <c r="M31" s="428" t="str">
        <f t="shared" si="3"/>
        <v>0</v>
      </c>
      <c r="N31" s="250" t="str">
        <f t="shared" si="4"/>
        <v>0</v>
      </c>
      <c r="O31" s="251"/>
      <c r="P31" s="81"/>
      <c r="R31" s="152">
        <f t="shared" si="5"/>
        <v>90</v>
      </c>
      <c r="S31" s="68" t="e">
        <f t="shared" si="6"/>
        <v>#VALUE!</v>
      </c>
      <c r="T31" s="68" t="e">
        <f t="shared" si="7"/>
        <v>#VALUE!</v>
      </c>
      <c r="U31" s="95">
        <v>24</v>
      </c>
      <c r="V31" s="153" t="e">
        <f t="shared" si="0"/>
        <v>#VALUE!</v>
      </c>
    </row>
    <row r="32" spans="1:23" ht="50.25" hidden="1" customHeight="1" x14ac:dyDescent="0.3">
      <c r="A32" s="17" t="str">
        <f>CDT!B30</f>
        <v>Artéméther injectable 40 mg</v>
      </c>
      <c r="B32" s="79"/>
      <c r="C32" s="110"/>
      <c r="D32" s="121" t="str">
        <f t="shared" si="1"/>
        <v/>
      </c>
      <c r="E32" s="119"/>
      <c r="F32" s="79"/>
      <c r="G32" s="79"/>
      <c r="H32" s="79"/>
      <c r="I32" s="79"/>
      <c r="J32" s="79"/>
      <c r="K32" s="110"/>
      <c r="L32" s="431" t="str">
        <f t="shared" si="2"/>
        <v>0</v>
      </c>
      <c r="M32" s="428" t="str">
        <f t="shared" si="3"/>
        <v>0</v>
      </c>
      <c r="N32" s="250" t="str">
        <f t="shared" si="4"/>
        <v>0</v>
      </c>
      <c r="O32" s="251"/>
      <c r="P32" s="79"/>
      <c r="R32" s="152">
        <f t="shared" si="5"/>
        <v>90</v>
      </c>
      <c r="S32" s="68" t="e">
        <f t="shared" si="6"/>
        <v>#VALUE!</v>
      </c>
      <c r="T32" s="68" t="e">
        <f t="shared" si="7"/>
        <v>#VALUE!</v>
      </c>
      <c r="U32" s="95">
        <v>1</v>
      </c>
      <c r="V32" s="153" t="e">
        <f t="shared" si="0"/>
        <v>#VALUE!</v>
      </c>
    </row>
    <row r="33" spans="1:22" ht="50.25" hidden="1" customHeight="1" x14ac:dyDescent="0.3">
      <c r="A33" s="17" t="str">
        <f>CDT!B31</f>
        <v>Artéméther injectable 80 mg</v>
      </c>
      <c r="B33" s="79"/>
      <c r="C33" s="110"/>
      <c r="D33" s="121" t="str">
        <f t="shared" si="1"/>
        <v/>
      </c>
      <c r="E33" s="119"/>
      <c r="F33" s="79"/>
      <c r="G33" s="79"/>
      <c r="H33" s="79"/>
      <c r="I33" s="79"/>
      <c r="J33" s="79"/>
      <c r="K33" s="110"/>
      <c r="L33" s="431" t="str">
        <f t="shared" si="2"/>
        <v>0</v>
      </c>
      <c r="M33" s="428" t="str">
        <f t="shared" si="3"/>
        <v>0</v>
      </c>
      <c r="N33" s="250" t="str">
        <f t="shared" si="4"/>
        <v>0</v>
      </c>
      <c r="O33" s="251"/>
      <c r="P33" s="79"/>
      <c r="R33" s="152">
        <f t="shared" si="5"/>
        <v>90</v>
      </c>
      <c r="S33" s="68" t="e">
        <f t="shared" si="6"/>
        <v>#VALUE!</v>
      </c>
      <c r="T33" s="68" t="e">
        <f t="shared" si="7"/>
        <v>#VALUE!</v>
      </c>
      <c r="U33" s="95">
        <v>1</v>
      </c>
      <c r="V33" s="153" t="e">
        <f t="shared" si="0"/>
        <v>#VALUE!</v>
      </c>
    </row>
    <row r="34" spans="1:22" ht="50.25" hidden="1" customHeight="1" x14ac:dyDescent="0.3">
      <c r="A34" s="17" t="str">
        <f>CDT!B32</f>
        <v>Artésunate injectable 60 mg</v>
      </c>
      <c r="B34" s="79"/>
      <c r="C34" s="110"/>
      <c r="D34" s="121" t="str">
        <f t="shared" si="1"/>
        <v/>
      </c>
      <c r="E34" s="119"/>
      <c r="F34" s="79"/>
      <c r="G34" s="79"/>
      <c r="H34" s="79"/>
      <c r="I34" s="79"/>
      <c r="J34" s="79"/>
      <c r="K34" s="110"/>
      <c r="L34" s="431" t="str">
        <f t="shared" si="2"/>
        <v>0</v>
      </c>
      <c r="M34" s="428" t="str">
        <f t="shared" si="3"/>
        <v>0</v>
      </c>
      <c r="N34" s="250" t="str">
        <f t="shared" si="4"/>
        <v>0</v>
      </c>
      <c r="O34" s="251"/>
      <c r="P34" s="79"/>
      <c r="R34" s="152">
        <f t="shared" si="5"/>
        <v>90</v>
      </c>
      <c r="S34" s="68" t="e">
        <f t="shared" si="6"/>
        <v>#VALUE!</v>
      </c>
      <c r="T34" s="68" t="e">
        <f t="shared" si="7"/>
        <v>#VALUE!</v>
      </c>
      <c r="U34" s="95">
        <v>1</v>
      </c>
      <c r="V34" s="153" t="e">
        <f t="shared" si="0"/>
        <v>#VALUE!</v>
      </c>
    </row>
    <row r="35" spans="1:22" ht="50.25" hidden="1" customHeight="1" x14ac:dyDescent="0.3">
      <c r="A35" s="17" t="str">
        <f>CDT!B33</f>
        <v xml:space="preserve"> Sulfadoxine Pyriméthamine:  (SP)</v>
      </c>
      <c r="B35" s="79"/>
      <c r="C35" s="110"/>
      <c r="D35" s="121" t="str">
        <f t="shared" si="1"/>
        <v/>
      </c>
      <c r="E35" s="119"/>
      <c r="F35" s="79"/>
      <c r="G35" s="79"/>
      <c r="H35" s="79"/>
      <c r="I35" s="79"/>
      <c r="J35" s="79"/>
      <c r="K35" s="110"/>
      <c r="L35" s="431" t="str">
        <f t="shared" si="2"/>
        <v>0</v>
      </c>
      <c r="M35" s="428" t="str">
        <f t="shared" si="3"/>
        <v>0</v>
      </c>
      <c r="N35" s="250" t="str">
        <f t="shared" si="4"/>
        <v>0</v>
      </c>
      <c r="O35" s="251"/>
      <c r="P35" s="79"/>
      <c r="R35" s="152">
        <f t="shared" si="5"/>
        <v>90</v>
      </c>
      <c r="S35" s="68" t="e">
        <f t="shared" si="6"/>
        <v>#VALUE!</v>
      </c>
      <c r="T35" s="68" t="e">
        <f t="shared" si="7"/>
        <v>#VALUE!</v>
      </c>
      <c r="U35" s="95">
        <v>3</v>
      </c>
      <c r="V35" s="153" t="e">
        <f t="shared" si="0"/>
        <v>#VALUE!</v>
      </c>
    </row>
    <row r="36" spans="1:22" ht="45.75" customHeight="1" thickBot="1" x14ac:dyDescent="0.35">
      <c r="A36" s="231" t="str">
        <f>CDT!B34</f>
        <v>Test de Diagnostic Rapide  : (TDR)</v>
      </c>
      <c r="B36" s="79"/>
      <c r="C36" s="110"/>
      <c r="D36" s="305" t="str">
        <f t="shared" si="1"/>
        <v/>
      </c>
      <c r="E36" s="119"/>
      <c r="F36" s="79"/>
      <c r="G36" s="79"/>
      <c r="H36" s="79"/>
      <c r="I36" s="79"/>
      <c r="J36" s="79"/>
      <c r="K36" s="110"/>
      <c r="L36" s="431" t="str">
        <f t="shared" si="2"/>
        <v>0</v>
      </c>
      <c r="M36" s="428" t="str">
        <f t="shared" si="3"/>
        <v>0</v>
      </c>
      <c r="N36" s="250" t="str">
        <f t="shared" si="4"/>
        <v>0</v>
      </c>
      <c r="O36" s="251"/>
      <c r="P36" s="79"/>
      <c r="R36" s="152">
        <f t="shared" si="5"/>
        <v>90</v>
      </c>
      <c r="S36" s="68" t="e">
        <f t="shared" si="6"/>
        <v>#VALUE!</v>
      </c>
      <c r="T36" s="68" t="e">
        <f t="shared" si="7"/>
        <v>#VALUE!</v>
      </c>
      <c r="U36" s="95">
        <v>1</v>
      </c>
      <c r="V36" s="153" t="e">
        <f t="shared" si="0"/>
        <v>#VALUE!</v>
      </c>
    </row>
    <row r="37" spans="1:22" ht="34.5" hidden="1" customHeight="1" x14ac:dyDescent="0.3">
      <c r="A37" s="17" t="str">
        <f>CDT!B35</f>
        <v>Moustiquaire à Imprégnation Durable: (MID)</v>
      </c>
      <c r="B37" s="79"/>
      <c r="C37" s="110"/>
      <c r="D37" s="304">
        <f t="shared" ref="D37:D50" si="8">B37+C37</f>
        <v>0</v>
      </c>
      <c r="E37" s="119"/>
      <c r="F37" s="79"/>
      <c r="G37" s="79"/>
      <c r="H37" s="79"/>
      <c r="I37" s="79"/>
      <c r="J37" s="79"/>
      <c r="K37" s="110"/>
      <c r="L37" s="113">
        <f t="shared" ref="L37:L50" si="9">IF(J37=0,E37,((D37*90)/(90-J37)))</f>
        <v>0</v>
      </c>
      <c r="M37" s="55">
        <f t="shared" ref="M37:M50" si="10">(E37/R37)*30</f>
        <v>0</v>
      </c>
      <c r="N37" s="114">
        <f t="shared" ref="N37:N49" si="11">IF(J37=0,((E37+L37)-K37),((L37*2)-K37))</f>
        <v>0</v>
      </c>
      <c r="O37" s="111" t="str">
        <f t="shared" ref="O37:O50" si="12">IF(N37=0,"0",N37)</f>
        <v>0</v>
      </c>
      <c r="P37" s="79"/>
      <c r="R37" s="152">
        <f t="shared" si="5"/>
        <v>90</v>
      </c>
      <c r="S37" s="68">
        <f t="shared" si="6"/>
        <v>0</v>
      </c>
      <c r="T37" s="68">
        <f t="shared" si="7"/>
        <v>0</v>
      </c>
      <c r="U37" s="95">
        <v>1</v>
      </c>
      <c r="V37" s="153" t="str">
        <f t="shared" si="0"/>
        <v/>
      </c>
    </row>
    <row r="38" spans="1:22" ht="34.5" hidden="1" customHeight="1" x14ac:dyDescent="0.3">
      <c r="A38" s="17" t="str">
        <f>CDT!B40</f>
        <v>Artésunate Amodiaquine: (ASAQ) : 3 cp (25/67,5 mg)</v>
      </c>
      <c r="B38" s="79"/>
      <c r="C38" s="110"/>
      <c r="D38" s="121">
        <f t="shared" si="8"/>
        <v>0</v>
      </c>
      <c r="E38" s="119"/>
      <c r="F38" s="79"/>
      <c r="G38" s="79"/>
      <c r="H38" s="79"/>
      <c r="I38" s="79"/>
      <c r="J38" s="79"/>
      <c r="K38" s="110"/>
      <c r="L38" s="113">
        <f t="shared" si="9"/>
        <v>0</v>
      </c>
      <c r="M38" s="55">
        <f t="shared" si="10"/>
        <v>0</v>
      </c>
      <c r="N38" s="114">
        <f t="shared" si="11"/>
        <v>0</v>
      </c>
      <c r="O38" s="111" t="str">
        <f t="shared" si="12"/>
        <v>0</v>
      </c>
      <c r="P38" s="79"/>
      <c r="R38" s="152">
        <f t="shared" si="5"/>
        <v>90</v>
      </c>
      <c r="S38" s="68">
        <f t="shared" si="6"/>
        <v>0</v>
      </c>
      <c r="T38" s="68">
        <f t="shared" si="7"/>
        <v>0</v>
      </c>
      <c r="U38" s="95">
        <v>3</v>
      </c>
      <c r="V38" s="153" t="str">
        <f t="shared" si="0"/>
        <v/>
      </c>
    </row>
    <row r="39" spans="1:22" ht="34.5" hidden="1" customHeight="1" x14ac:dyDescent="0.3">
      <c r="A39" s="17" t="str">
        <f>CDT!B41</f>
        <v>Artésunate Amodiaquine: (ASAQ) 3 cp (50/135 mg)</v>
      </c>
      <c r="B39" s="79"/>
      <c r="C39" s="110"/>
      <c r="D39" s="121">
        <f t="shared" si="8"/>
        <v>0</v>
      </c>
      <c r="E39" s="119"/>
      <c r="F39" s="79"/>
      <c r="G39" s="79"/>
      <c r="H39" s="79"/>
      <c r="I39" s="79"/>
      <c r="J39" s="79"/>
      <c r="K39" s="110"/>
      <c r="L39" s="113">
        <f t="shared" si="9"/>
        <v>0</v>
      </c>
      <c r="M39" s="55">
        <f t="shared" si="10"/>
        <v>0</v>
      </c>
      <c r="N39" s="114">
        <f t="shared" si="11"/>
        <v>0</v>
      </c>
      <c r="O39" s="111" t="str">
        <f t="shared" si="12"/>
        <v>0</v>
      </c>
      <c r="P39" s="79"/>
      <c r="R39" s="152">
        <f t="shared" si="5"/>
        <v>90</v>
      </c>
      <c r="S39" s="68">
        <f t="shared" si="6"/>
        <v>0</v>
      </c>
      <c r="T39" s="68">
        <f t="shared" si="7"/>
        <v>0</v>
      </c>
      <c r="U39" s="95">
        <v>3</v>
      </c>
      <c r="V39" s="153" t="str">
        <f t="shared" si="0"/>
        <v/>
      </c>
    </row>
    <row r="40" spans="1:22" ht="34.5" hidden="1" customHeight="1" x14ac:dyDescent="0.3">
      <c r="A40" s="17" t="str">
        <f>CDT!B42</f>
        <v>Artésunate Amodiaquine: (ASAQ) 3 cp (100/270 mg)</v>
      </c>
      <c r="B40" s="79"/>
      <c r="C40" s="110"/>
      <c r="D40" s="121">
        <f t="shared" si="8"/>
        <v>0</v>
      </c>
      <c r="E40" s="119"/>
      <c r="F40" s="79"/>
      <c r="G40" s="79"/>
      <c r="H40" s="79"/>
      <c r="I40" s="79"/>
      <c r="J40" s="79"/>
      <c r="K40" s="110"/>
      <c r="L40" s="113">
        <f t="shared" si="9"/>
        <v>0</v>
      </c>
      <c r="M40" s="55">
        <f t="shared" si="10"/>
        <v>0</v>
      </c>
      <c r="N40" s="114">
        <f t="shared" si="11"/>
        <v>0</v>
      </c>
      <c r="O40" s="111" t="str">
        <f t="shared" si="12"/>
        <v>0</v>
      </c>
      <c r="P40" s="79"/>
      <c r="R40" s="152">
        <f t="shared" si="5"/>
        <v>90</v>
      </c>
      <c r="S40" s="68">
        <f t="shared" si="6"/>
        <v>0</v>
      </c>
      <c r="T40" s="68">
        <f t="shared" si="7"/>
        <v>0</v>
      </c>
      <c r="U40" s="95">
        <v>3</v>
      </c>
      <c r="V40" s="153" t="str">
        <f t="shared" si="0"/>
        <v/>
      </c>
    </row>
    <row r="41" spans="1:22" ht="34.5" hidden="1" customHeight="1" x14ac:dyDescent="0.3">
      <c r="A41" s="17" t="str">
        <f>CDT!B43</f>
        <v>Artésunate Amodiaquine: (ASAQ) 6 cp (100/270 mg)</v>
      </c>
      <c r="B41" s="79"/>
      <c r="C41" s="110"/>
      <c r="D41" s="121">
        <f t="shared" si="8"/>
        <v>0</v>
      </c>
      <c r="E41" s="119"/>
      <c r="F41" s="79"/>
      <c r="G41" s="79"/>
      <c r="H41" s="79"/>
      <c r="I41" s="79"/>
      <c r="J41" s="79"/>
      <c r="K41" s="110"/>
      <c r="L41" s="113">
        <f t="shared" si="9"/>
        <v>0</v>
      </c>
      <c r="M41" s="55">
        <f t="shared" si="10"/>
        <v>0</v>
      </c>
      <c r="N41" s="114">
        <f t="shared" si="11"/>
        <v>0</v>
      </c>
      <c r="O41" s="111" t="str">
        <f t="shared" si="12"/>
        <v>0</v>
      </c>
      <c r="P41" s="79"/>
      <c r="R41" s="152">
        <f t="shared" si="5"/>
        <v>90</v>
      </c>
      <c r="S41" s="68">
        <f t="shared" si="6"/>
        <v>0</v>
      </c>
      <c r="T41" s="68">
        <f t="shared" si="7"/>
        <v>0</v>
      </c>
      <c r="U41" s="95">
        <v>3</v>
      </c>
      <c r="V41" s="153" t="str">
        <f t="shared" si="0"/>
        <v/>
      </c>
    </row>
    <row r="42" spans="1:22" ht="34.5" hidden="1" customHeight="1" x14ac:dyDescent="0.3">
      <c r="A42" s="17" t="str">
        <f>CDT!B36</f>
        <v>Dihydroartéminisine Pipéraquine– Plaq / 3 comp 
( DHA-PPQ)  20/160 mg</v>
      </c>
      <c r="B42" s="79"/>
      <c r="C42" s="110"/>
      <c r="D42" s="121">
        <f t="shared" si="8"/>
        <v>0</v>
      </c>
      <c r="E42" s="119"/>
      <c r="F42" s="79"/>
      <c r="G42" s="79"/>
      <c r="H42" s="79"/>
      <c r="I42" s="79"/>
      <c r="J42" s="79"/>
      <c r="K42" s="110"/>
      <c r="L42" s="113">
        <f t="shared" si="9"/>
        <v>0</v>
      </c>
      <c r="M42" s="55">
        <f t="shared" si="10"/>
        <v>0</v>
      </c>
      <c r="N42" s="114">
        <f t="shared" si="11"/>
        <v>0</v>
      </c>
      <c r="O42" s="111" t="str">
        <f t="shared" si="12"/>
        <v>0</v>
      </c>
      <c r="P42" s="79"/>
      <c r="R42" s="152">
        <f t="shared" si="5"/>
        <v>90</v>
      </c>
      <c r="S42" s="68">
        <f t="shared" si="6"/>
        <v>0</v>
      </c>
      <c r="T42" s="68">
        <f t="shared" si="7"/>
        <v>0</v>
      </c>
      <c r="U42" s="95">
        <v>1</v>
      </c>
      <c r="V42" s="153" t="str">
        <f t="shared" si="0"/>
        <v/>
      </c>
    </row>
    <row r="43" spans="1:22" ht="34.5" hidden="1" customHeight="1" x14ac:dyDescent="0.3">
      <c r="A43" s="17" t="str">
        <f>CDT!B37</f>
        <v>Dihydroartéminisine Pipéraquine– Plaq / 3 comp 
( DHA-PPQ)  40/320 mg</v>
      </c>
      <c r="B43" s="79"/>
      <c r="C43" s="110"/>
      <c r="D43" s="121">
        <f t="shared" si="8"/>
        <v>0</v>
      </c>
      <c r="E43" s="119"/>
      <c r="F43" s="79"/>
      <c r="G43" s="79"/>
      <c r="H43" s="79"/>
      <c r="I43" s="79"/>
      <c r="J43" s="79"/>
      <c r="K43" s="110"/>
      <c r="L43" s="113">
        <f t="shared" si="9"/>
        <v>0</v>
      </c>
      <c r="M43" s="55">
        <f t="shared" si="10"/>
        <v>0</v>
      </c>
      <c r="N43" s="114">
        <f t="shared" si="11"/>
        <v>0</v>
      </c>
      <c r="O43" s="111" t="str">
        <f t="shared" si="12"/>
        <v>0</v>
      </c>
      <c r="P43" s="79"/>
      <c r="R43" s="152">
        <f t="shared" si="5"/>
        <v>90</v>
      </c>
      <c r="S43" s="68">
        <f t="shared" si="6"/>
        <v>0</v>
      </c>
      <c r="T43" s="68">
        <f t="shared" si="7"/>
        <v>0</v>
      </c>
      <c r="U43" s="95">
        <v>1</v>
      </c>
      <c r="V43" s="153" t="str">
        <f t="shared" si="0"/>
        <v/>
      </c>
    </row>
    <row r="44" spans="1:22" ht="34.5" hidden="1" customHeight="1" x14ac:dyDescent="0.3">
      <c r="A44" s="17" t="str">
        <f>CDT!B38</f>
        <v>Dihydroartéminisine Pipéraquine– Plaq / 6 comp 
( DHA-PPQ)  40/320 mg</v>
      </c>
      <c r="B44" s="79"/>
      <c r="C44" s="110"/>
      <c r="D44" s="121">
        <f t="shared" si="8"/>
        <v>0</v>
      </c>
      <c r="E44" s="119"/>
      <c r="F44" s="79"/>
      <c r="G44" s="79"/>
      <c r="H44" s="79"/>
      <c r="I44" s="79"/>
      <c r="J44" s="79"/>
      <c r="K44" s="110"/>
      <c r="L44" s="113">
        <f t="shared" si="9"/>
        <v>0</v>
      </c>
      <c r="M44" s="55">
        <f t="shared" si="10"/>
        <v>0</v>
      </c>
      <c r="N44" s="114">
        <f t="shared" si="11"/>
        <v>0</v>
      </c>
      <c r="O44" s="111" t="str">
        <f t="shared" si="12"/>
        <v>0</v>
      </c>
      <c r="P44" s="79"/>
      <c r="R44" s="152">
        <f t="shared" si="5"/>
        <v>90</v>
      </c>
      <c r="S44" s="68">
        <f t="shared" si="6"/>
        <v>0</v>
      </c>
      <c r="T44" s="68">
        <f t="shared" si="7"/>
        <v>0</v>
      </c>
      <c r="U44" s="95">
        <v>1</v>
      </c>
      <c r="V44" s="153" t="str">
        <f t="shared" si="0"/>
        <v/>
      </c>
    </row>
    <row r="45" spans="1:22" ht="34.5" hidden="1" customHeight="1" x14ac:dyDescent="0.3">
      <c r="A45" s="17" t="str">
        <f>CDT!B44</f>
        <v>Artésunate - Méfloquine (AS-MF)</v>
      </c>
      <c r="B45" s="79"/>
      <c r="C45" s="110"/>
      <c r="D45" s="121">
        <f t="shared" si="8"/>
        <v>0</v>
      </c>
      <c r="E45" s="119"/>
      <c r="F45" s="79"/>
      <c r="G45" s="79"/>
      <c r="H45" s="79"/>
      <c r="I45" s="79"/>
      <c r="J45" s="79"/>
      <c r="K45" s="110"/>
      <c r="L45" s="113">
        <f t="shared" si="9"/>
        <v>0</v>
      </c>
      <c r="M45" s="55">
        <f t="shared" si="10"/>
        <v>0</v>
      </c>
      <c r="N45" s="114">
        <f t="shared" si="11"/>
        <v>0</v>
      </c>
      <c r="O45" s="111" t="str">
        <f t="shared" si="12"/>
        <v>0</v>
      </c>
      <c r="P45" s="79"/>
      <c r="R45" s="152">
        <f t="shared" si="5"/>
        <v>90</v>
      </c>
      <c r="S45" s="68">
        <f t="shared" si="6"/>
        <v>0</v>
      </c>
      <c r="T45" s="68">
        <f t="shared" si="7"/>
        <v>0</v>
      </c>
      <c r="U45" s="95">
        <v>1</v>
      </c>
      <c r="V45" s="153" t="str">
        <f t="shared" si="0"/>
        <v/>
      </c>
    </row>
    <row r="46" spans="1:22" ht="34.5" hidden="1" customHeight="1" x14ac:dyDescent="0.3">
      <c r="A46" s="17" t="str">
        <f>CDT!B45</f>
        <v>Quinine comprimé 300mg</v>
      </c>
      <c r="B46" s="79"/>
      <c r="C46" s="110"/>
      <c r="D46" s="121">
        <f t="shared" si="8"/>
        <v>0</v>
      </c>
      <c r="E46" s="119"/>
      <c r="F46" s="79"/>
      <c r="G46" s="79"/>
      <c r="H46" s="79"/>
      <c r="I46" s="79"/>
      <c r="J46" s="79"/>
      <c r="K46" s="110"/>
      <c r="L46" s="113">
        <f t="shared" si="9"/>
        <v>0</v>
      </c>
      <c r="M46" s="55">
        <f t="shared" si="10"/>
        <v>0</v>
      </c>
      <c r="N46" s="114">
        <f t="shared" si="11"/>
        <v>0</v>
      </c>
      <c r="O46" s="111" t="str">
        <f t="shared" si="12"/>
        <v>0</v>
      </c>
      <c r="P46" s="79"/>
      <c r="R46" s="152">
        <f t="shared" si="5"/>
        <v>90</v>
      </c>
      <c r="S46" s="68">
        <f t="shared" si="6"/>
        <v>0</v>
      </c>
      <c r="T46" s="68">
        <f t="shared" si="7"/>
        <v>0</v>
      </c>
      <c r="U46" s="95">
        <v>1</v>
      </c>
      <c r="V46" s="153" t="str">
        <f t="shared" si="0"/>
        <v/>
      </c>
    </row>
    <row r="47" spans="1:22" ht="34.5" hidden="1" customHeight="1" x14ac:dyDescent="0.3">
      <c r="A47" s="17" t="str">
        <f>CDT!B46</f>
        <v>Quinine injectable 300 mg</v>
      </c>
      <c r="B47" s="79"/>
      <c r="C47" s="110"/>
      <c r="D47" s="121">
        <f t="shared" si="8"/>
        <v>0</v>
      </c>
      <c r="E47" s="119"/>
      <c r="F47" s="79"/>
      <c r="G47" s="79"/>
      <c r="H47" s="79"/>
      <c r="I47" s="79"/>
      <c r="J47" s="79"/>
      <c r="K47" s="110"/>
      <c r="L47" s="113">
        <f t="shared" si="9"/>
        <v>0</v>
      </c>
      <c r="M47" s="55">
        <f t="shared" si="10"/>
        <v>0</v>
      </c>
      <c r="N47" s="114">
        <f t="shared" si="11"/>
        <v>0</v>
      </c>
      <c r="O47" s="111" t="str">
        <f t="shared" si="12"/>
        <v>0</v>
      </c>
      <c r="P47" s="79"/>
      <c r="R47" s="152">
        <f t="shared" si="5"/>
        <v>90</v>
      </c>
      <c r="S47" s="68">
        <f t="shared" si="6"/>
        <v>0</v>
      </c>
      <c r="T47" s="68">
        <f t="shared" si="7"/>
        <v>0</v>
      </c>
      <c r="U47" s="95">
        <v>1</v>
      </c>
      <c r="V47" s="153" t="str">
        <f t="shared" si="0"/>
        <v/>
      </c>
    </row>
    <row r="48" spans="1:22" ht="34.5" hidden="1" customHeight="1" x14ac:dyDescent="0.3">
      <c r="A48" s="17" t="str">
        <f>CDT!B47</f>
        <v>Quinine injectable 600 mg</v>
      </c>
      <c r="B48" s="79"/>
      <c r="C48" s="110"/>
      <c r="D48" s="121">
        <f t="shared" si="8"/>
        <v>0</v>
      </c>
      <c r="E48" s="119"/>
      <c r="F48" s="79"/>
      <c r="G48" s="79"/>
      <c r="H48" s="79"/>
      <c r="I48" s="79"/>
      <c r="J48" s="79"/>
      <c r="K48" s="110"/>
      <c r="L48" s="113">
        <f t="shared" si="9"/>
        <v>0</v>
      </c>
      <c r="M48" s="55">
        <f t="shared" si="10"/>
        <v>0</v>
      </c>
      <c r="N48" s="114">
        <f t="shared" si="11"/>
        <v>0</v>
      </c>
      <c r="O48" s="111" t="str">
        <f t="shared" si="12"/>
        <v>0</v>
      </c>
      <c r="P48" s="79"/>
      <c r="R48" s="152">
        <f t="shared" si="5"/>
        <v>90</v>
      </c>
      <c r="S48" s="68">
        <f t="shared" si="6"/>
        <v>0</v>
      </c>
      <c r="T48" s="68">
        <f t="shared" si="7"/>
        <v>0</v>
      </c>
      <c r="U48" s="95">
        <v>1</v>
      </c>
      <c r="V48" s="153" t="str">
        <f t="shared" si="0"/>
        <v/>
      </c>
    </row>
    <row r="49" spans="1:22" ht="34.5" hidden="1" customHeight="1" x14ac:dyDescent="0.3">
      <c r="A49" s="17" t="str">
        <f>CDT!B48</f>
        <v>Quinine injectable 600 mg</v>
      </c>
      <c r="B49" s="79"/>
      <c r="C49" s="110"/>
      <c r="D49" s="121">
        <f t="shared" si="8"/>
        <v>0</v>
      </c>
      <c r="E49" s="119"/>
      <c r="F49" s="79"/>
      <c r="G49" s="79"/>
      <c r="H49" s="79"/>
      <c r="I49" s="79"/>
      <c r="J49" s="79"/>
      <c r="K49" s="110"/>
      <c r="L49" s="113">
        <f t="shared" si="9"/>
        <v>0</v>
      </c>
      <c r="M49" s="55">
        <f t="shared" si="10"/>
        <v>0</v>
      </c>
      <c r="N49" s="114">
        <f t="shared" si="11"/>
        <v>0</v>
      </c>
      <c r="O49" s="111" t="str">
        <f t="shared" si="12"/>
        <v>0</v>
      </c>
      <c r="P49" s="79"/>
      <c r="R49" s="152">
        <f t="shared" si="5"/>
        <v>90</v>
      </c>
      <c r="S49" s="68">
        <f t="shared" si="6"/>
        <v>0</v>
      </c>
      <c r="T49" s="68">
        <f t="shared" si="7"/>
        <v>0</v>
      </c>
      <c r="U49" s="95">
        <v>1</v>
      </c>
      <c r="V49" s="153" t="str">
        <f t="shared" si="0"/>
        <v/>
      </c>
    </row>
    <row r="50" spans="1:22" ht="34.5" hidden="1" customHeight="1" thickBot="1" x14ac:dyDescent="0.35">
      <c r="A50" s="17" t="str">
        <f>CDT!B49</f>
        <v>Artéméther injectable 100 mg</v>
      </c>
      <c r="B50" s="79"/>
      <c r="C50" s="110"/>
      <c r="D50" s="122">
        <f t="shared" si="8"/>
        <v>0</v>
      </c>
      <c r="E50" s="119"/>
      <c r="F50" s="79"/>
      <c r="G50" s="79"/>
      <c r="H50" s="79"/>
      <c r="I50" s="79"/>
      <c r="J50" s="79"/>
      <c r="K50" s="110"/>
      <c r="L50" s="115">
        <f t="shared" si="9"/>
        <v>0</v>
      </c>
      <c r="M50" s="130">
        <f t="shared" si="10"/>
        <v>0</v>
      </c>
      <c r="N50" s="116">
        <f>IF(J50=0,((E50+L50)-K50),((L50*2)-K50))</f>
        <v>0</v>
      </c>
      <c r="O50" s="111" t="str">
        <f t="shared" si="12"/>
        <v>0</v>
      </c>
      <c r="P50" s="79"/>
      <c r="R50" s="152">
        <f t="shared" si="5"/>
        <v>90</v>
      </c>
      <c r="S50" s="68">
        <f>D50-(E50+G50+I50+H50)</f>
        <v>0</v>
      </c>
      <c r="T50" s="68">
        <f t="shared" si="7"/>
        <v>0</v>
      </c>
      <c r="U50" s="95">
        <v>1</v>
      </c>
      <c r="V50" s="153" t="str">
        <f t="shared" si="0"/>
        <v/>
      </c>
    </row>
    <row r="51" spans="1:22" ht="34.5" hidden="1" customHeight="1" x14ac:dyDescent="0.3">
      <c r="A51" s="17"/>
      <c r="B51" s="79"/>
      <c r="C51" s="79"/>
      <c r="D51" s="56"/>
      <c r="E51" s="79"/>
      <c r="F51" s="79"/>
      <c r="G51" s="79"/>
      <c r="H51" s="79"/>
      <c r="I51" s="79"/>
      <c r="J51" s="79"/>
      <c r="K51" s="79"/>
      <c r="L51" s="57"/>
      <c r="M51" s="57"/>
      <c r="N51" s="58"/>
      <c r="O51" s="80"/>
      <c r="P51" s="79"/>
      <c r="R51" s="152"/>
      <c r="S51" s="68"/>
      <c r="T51" s="68"/>
      <c r="U51" s="95"/>
      <c r="V51" s="153" t="str">
        <f t="shared" si="0"/>
        <v/>
      </c>
    </row>
    <row r="52" spans="1:22" ht="34.5" hidden="1" customHeight="1" x14ac:dyDescent="0.3">
      <c r="A52" s="17"/>
      <c r="B52" s="79"/>
      <c r="C52" s="79"/>
      <c r="D52" s="53"/>
      <c r="E52" s="79"/>
      <c r="F52" s="79"/>
      <c r="G52" s="79"/>
      <c r="H52" s="79"/>
      <c r="I52" s="79"/>
      <c r="J52" s="79"/>
      <c r="K52" s="79"/>
      <c r="L52" s="54"/>
      <c r="M52" s="54"/>
      <c r="N52" s="55"/>
      <c r="O52" s="80"/>
      <c r="P52" s="79"/>
      <c r="R52" s="152"/>
      <c r="S52" s="68"/>
      <c r="T52" s="68"/>
      <c r="U52" s="95"/>
      <c r="V52" s="153" t="str">
        <f t="shared" si="0"/>
        <v/>
      </c>
    </row>
    <row r="53" spans="1:22" s="235" customFormat="1" ht="16.5" customHeight="1" x14ac:dyDescent="0.35">
      <c r="A53" s="494" t="s">
        <v>290</v>
      </c>
      <c r="B53" s="494"/>
      <c r="C53" s="494"/>
      <c r="D53" s="494"/>
      <c r="E53" s="232"/>
      <c r="F53" s="232"/>
      <c r="G53" s="233" t="s">
        <v>298</v>
      </c>
      <c r="H53" s="233"/>
      <c r="I53" s="232"/>
      <c r="J53" s="234"/>
      <c r="K53" s="232"/>
      <c r="L53" s="232"/>
      <c r="M53" s="232"/>
      <c r="N53" s="232"/>
      <c r="O53" s="232"/>
      <c r="Q53" s="236"/>
      <c r="R53" s="237"/>
      <c r="S53" s="238"/>
      <c r="T53" s="238"/>
      <c r="U53" s="239"/>
      <c r="V53" s="240"/>
    </row>
    <row r="54" spans="1:22" ht="34.5" customHeight="1" x14ac:dyDescent="0.3">
      <c r="A54" s="18"/>
      <c r="B54" s="18"/>
      <c r="C54" s="18"/>
      <c r="D54" s="18"/>
      <c r="E54" s="18"/>
      <c r="F54" s="18"/>
      <c r="G54" s="18"/>
      <c r="H54" s="18"/>
      <c r="I54" s="18"/>
      <c r="J54" s="18"/>
      <c r="K54" s="18"/>
      <c r="L54" s="18"/>
      <c r="M54" s="18"/>
      <c r="N54" s="18"/>
      <c r="O54" s="18"/>
      <c r="R54" s="154"/>
      <c r="S54" s="69"/>
      <c r="T54" s="69"/>
      <c r="U54" s="70"/>
      <c r="V54" s="155"/>
    </row>
    <row r="55" spans="1:22" ht="35.25" customHeight="1" x14ac:dyDescent="0.3">
      <c r="B55" s="18"/>
      <c r="C55" s="18"/>
      <c r="D55" s="18"/>
      <c r="E55" s="18"/>
      <c r="F55" s="18"/>
      <c r="I55" s="18"/>
      <c r="J55" s="18"/>
      <c r="K55" s="18"/>
      <c r="L55" s="18"/>
      <c r="M55" s="18"/>
      <c r="N55" s="18"/>
      <c r="O55" s="18"/>
      <c r="R55" s="154"/>
      <c r="S55" s="69"/>
      <c r="T55" s="69"/>
      <c r="U55" s="70"/>
      <c r="V55" s="155"/>
    </row>
    <row r="56" spans="1:22" s="235" customFormat="1" ht="16.5" customHeight="1" x14ac:dyDescent="0.35">
      <c r="A56" s="494" t="s">
        <v>289</v>
      </c>
      <c r="B56" s="494"/>
      <c r="C56" s="494"/>
      <c r="D56" s="494"/>
      <c r="E56" s="232"/>
      <c r="F56" s="232"/>
      <c r="G56" s="561" t="s">
        <v>299</v>
      </c>
      <c r="H56" s="561"/>
      <c r="I56" s="561"/>
      <c r="J56" s="561"/>
      <c r="K56" s="561"/>
      <c r="L56" s="561"/>
      <c r="M56" s="561"/>
      <c r="N56" s="561"/>
      <c r="O56" s="561"/>
      <c r="Q56" s="236"/>
      <c r="R56" s="237"/>
      <c r="S56" s="238"/>
      <c r="T56" s="238"/>
      <c r="U56" s="239"/>
      <c r="V56" s="240"/>
    </row>
  </sheetData>
  <mergeCells count="26">
    <mergeCell ref="A56:D56"/>
    <mergeCell ref="G56:O56"/>
    <mergeCell ref="A23:C23"/>
    <mergeCell ref="D23:F23"/>
    <mergeCell ref="I23:N23"/>
    <mergeCell ref="O23:P23"/>
    <mergeCell ref="A26:A27"/>
    <mergeCell ref="A53:D53"/>
    <mergeCell ref="A19:C19"/>
    <mergeCell ref="D19:N19"/>
    <mergeCell ref="R19:V19"/>
    <mergeCell ref="A21:C21"/>
    <mergeCell ref="D21:H21"/>
    <mergeCell ref="O21:P21"/>
    <mergeCell ref="L17:P17"/>
    <mergeCell ref="A1:B1"/>
    <mergeCell ref="A3:B3"/>
    <mergeCell ref="A4:B4"/>
    <mergeCell ref="A11:O11"/>
    <mergeCell ref="B13:C13"/>
    <mergeCell ref="E13:J13"/>
    <mergeCell ref="B15:C15"/>
    <mergeCell ref="D15:F15"/>
    <mergeCell ref="G15:I15"/>
    <mergeCell ref="B17:E17"/>
    <mergeCell ref="G17:K17"/>
  </mergeCells>
  <conditionalFormatting sqref="T28">
    <cfRule type="cellIs" dxfId="1181" priority="23" operator="greaterThan">
      <formula>0</formula>
    </cfRule>
    <cfRule type="cellIs" dxfId="1180" priority="24" operator="greaterThan">
      <formula>0</formula>
    </cfRule>
    <cfRule type="cellIs" dxfId="1179" priority="25" operator="lessThan">
      <formula>0</formula>
    </cfRule>
    <cfRule type="cellIs" dxfId="1178" priority="26" operator="notEqual">
      <formula>0</formula>
    </cfRule>
  </conditionalFormatting>
  <conditionalFormatting sqref="T29:T31">
    <cfRule type="cellIs" dxfId="1177" priority="19" operator="greaterThan">
      <formula>0</formula>
    </cfRule>
    <cfRule type="cellIs" dxfId="1176" priority="20" operator="greaterThan">
      <formula>0</formula>
    </cfRule>
    <cfRule type="cellIs" dxfId="1175" priority="21" operator="lessThan">
      <formula>0</formula>
    </cfRule>
    <cfRule type="cellIs" dxfId="1174" priority="22" operator="notEqual">
      <formula>0</formula>
    </cfRule>
  </conditionalFormatting>
  <conditionalFormatting sqref="T32:T49">
    <cfRule type="cellIs" dxfId="1173" priority="15" operator="greaterThan">
      <formula>0</formula>
    </cfRule>
    <cfRule type="cellIs" dxfId="1172" priority="16" operator="greaterThan">
      <formula>0</formula>
    </cfRule>
    <cfRule type="cellIs" dxfId="1171" priority="17" operator="lessThan">
      <formula>0</formula>
    </cfRule>
    <cfRule type="cellIs" dxfId="1170" priority="18" operator="notEqual">
      <formula>0</formula>
    </cfRule>
  </conditionalFormatting>
  <conditionalFormatting sqref="T50:T52">
    <cfRule type="cellIs" dxfId="1169" priority="11" operator="greaterThan">
      <formula>0</formula>
    </cfRule>
    <cfRule type="cellIs" dxfId="1168" priority="12" operator="greaterThan">
      <formula>0</formula>
    </cfRule>
    <cfRule type="cellIs" dxfId="1167" priority="13" operator="lessThan">
      <formula>0</formula>
    </cfRule>
    <cfRule type="cellIs" dxfId="1166" priority="14" operator="notEqual">
      <formula>0</formula>
    </cfRule>
  </conditionalFormatting>
  <conditionalFormatting sqref="K28 K50:K52">
    <cfRule type="expression" dxfId="1165" priority="9">
      <formula>K28&lt;S28</formula>
    </cfRule>
    <cfRule type="expression" dxfId="1164" priority="10">
      <formula>K28&gt;S28</formula>
    </cfRule>
  </conditionalFormatting>
  <conditionalFormatting sqref="J28">
    <cfRule type="cellIs" dxfId="1163" priority="8" operator="greaterThan">
      <formula>90</formula>
    </cfRule>
  </conditionalFormatting>
  <conditionalFormatting sqref="J37:J49">
    <cfRule type="cellIs" dxfId="1162" priority="7" operator="greaterThan">
      <formula>90</formula>
    </cfRule>
  </conditionalFormatting>
  <conditionalFormatting sqref="J50:J52">
    <cfRule type="cellIs" dxfId="1161" priority="6" operator="greaterThan">
      <formula>90</formula>
    </cfRule>
  </conditionalFormatting>
  <conditionalFormatting sqref="K37:K49">
    <cfRule type="expression" dxfId="1160" priority="4">
      <formula>K37&lt;S37</formula>
    </cfRule>
    <cfRule type="expression" dxfId="1159" priority="5">
      <formula>K37&gt;S37</formula>
    </cfRule>
  </conditionalFormatting>
  <conditionalFormatting sqref="K29:K36">
    <cfRule type="expression" dxfId="1158" priority="2">
      <formula>K29&lt;S29</formula>
    </cfRule>
    <cfRule type="expression" dxfId="1157" priority="3">
      <formula>K29&gt;S29</formula>
    </cfRule>
  </conditionalFormatting>
  <conditionalFormatting sqref="J29:J36">
    <cfRule type="cellIs" dxfId="1156" priority="1" operator="greaterThan">
      <formula>90</formula>
    </cfRule>
  </conditionalFormatting>
  <dataValidations count="9">
    <dataValidation type="whole" allowBlank="1" showInputMessage="1" showErrorMessage="1" prompt="La quantité accordée par le point Focal ne peut être supérieure à la somme du CMMa et la quantité commandée pour le trimestre._x000a_Merci de revoir la quantité dans la colonne O._x000a_" sqref="O28:O36">
      <formula1>0</formula1>
      <formula2>+M28+N28</formula2>
    </dataValidation>
    <dataValidation type="whole" allowBlank="1" showInputMessage="1" showErrorMessage="1" prompt="SVP _x000a_Veuillez inscrire le nombre d'ACS dans l'air sanitaire._x000a_Merci" sqref="O23:P23">
      <formula1>0</formula1>
      <formula2>500</formula2>
    </dataValidation>
    <dataValidation type="list" allowBlank="1" showInputMessage="1" showErrorMessage="1" sqref="D23:F23">
      <formula1>typerapport2</formula1>
    </dataValidation>
    <dataValidation errorStyle="information" allowBlank="1" showInputMessage="1" showErrorMessage="1" error="Vérifiez SVP l'inventaire physique,_x000a__x000a_MERI" sqref="K28:K36"/>
    <dataValidation allowBlank="1" showInputMessage="1" showErrorMessage="1" prompt="SVP Saisissez le Nom du site et la date de dépôt de la commande en premier. Merci" sqref="B28:B36"/>
    <dataValidation type="date" errorStyle="warning" allowBlank="1" showInputMessage="1" showErrorMessage="1" promptTitle="Instruction" prompt="SVP Saisissez la date sous le format:_x000a_00/00/0000. exemple 15/09/2016,_x000a_Merci_x000a_" sqref="D21:H21">
      <formula1>42370</formula1>
      <formula2>44926</formula2>
    </dataValidation>
    <dataValidation errorStyle="information" allowBlank="1" showInputMessage="1" showErrorMessage="1" errorTitle="Instruction" error="Saisissez le Texte en MAJUSCULE_x000a_Exemple: CMS AGOE_x000a_Merci" promptTitle="Instruction" prompt="Saisissez le Texte en MAJUSCULE_x000a_Exemple: CMS AGOE_x000a_Merci" sqref="D19:N19"/>
    <dataValidation type="whole" allowBlank="1" showInputMessage="1" showErrorMessage="1" prompt="La valeur ne peut pas être supérieure à 89_x000a_Si tel est le cas déteminer la quantité à commander directement à la colonne M._x000a_merci" sqref="J28:J52">
      <formula1>0</formula1>
      <formula2>89</formula2>
    </dataValidation>
    <dataValidation type="whole" operator="lessThanOrEqual" allowBlank="1" showInputMessage="1" showErrorMessage="1" promptTitle="instruction" prompt="La valeur de la cellule ne peut pas être supérieure à la quantité Totale inscrite dans la colonne D._x000a_Merci de vérifier." sqref="E28:E52">
      <formula1>D28</formula1>
    </dataValidation>
  </dataValidations>
  <pageMargins left="0.21" right="0.23622047244094491" top="0.74803149606299213" bottom="0.74803149606299213" header="0.31496062992125984" footer="0.31496062992125984"/>
  <pageSetup paperSize="9" scale="40" orientation="landscape" r:id="rId1"/>
  <headerFooter alignWithMargins="0">
    <oddFooter>&amp;C&amp;"Arial,Gras"PNLS /IST, Avenue des Armées, -05 BP 424 Lomé –Togo ; Tel 22 20 94 39 Fax : 22 20 94 36    Site Web : www.pnls.tg</oddFooter>
  </headerFooter>
  <drawing r:id="rId2"/>
</worksheet>
</file>

<file path=xl/worksheets/sheet1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rgb="FF00B050"/>
  </sheetPr>
  <dimension ref="A1:AA54"/>
  <sheetViews>
    <sheetView showGridLines="0" view="pageBreakPreview" topLeftCell="A11" zoomScale="80" zoomScaleNormal="125" zoomScaleSheetLayoutView="80" workbookViewId="0">
      <pane xSplit="1" ySplit="15" topLeftCell="B26" activePane="bottomRight" state="frozen"/>
      <selection activeCell="A32" sqref="A32:XFD32"/>
      <selection pane="topRight" activeCell="A32" sqref="A32:XFD32"/>
      <selection pane="bottomLeft" activeCell="A32" sqref="A32:XFD32"/>
      <selection pane="bottomRight" activeCell="D19" sqref="D19:N19"/>
    </sheetView>
  </sheetViews>
  <sheetFormatPr baseColWidth="10" defaultColWidth="7.33203125" defaultRowHeight="13.8" x14ac:dyDescent="0.3"/>
  <cols>
    <col min="1" max="1" width="53.44140625" style="3" customWidth="1"/>
    <col min="2" max="10" width="8.109375" style="3" customWidth="1"/>
    <col min="11" max="11" width="9.88671875" style="3" customWidth="1"/>
    <col min="12" max="12" width="8.88671875" style="3" customWidth="1"/>
    <col min="13" max="13" width="8.44140625" style="3" customWidth="1"/>
    <col min="14" max="14" width="9.44140625" style="3" customWidth="1"/>
    <col min="15" max="15" width="9.5546875" style="39" customWidth="1"/>
    <col min="16" max="16" width="16.44140625" style="3" customWidth="1"/>
    <col min="17" max="17" width="2.109375" style="62" customWidth="1"/>
    <col min="18" max="18" width="7.33203125" style="306" hidden="1" customWidth="1"/>
    <col min="19" max="19" width="7.44140625" style="77" customWidth="1"/>
    <col min="20" max="20" width="10.5546875" style="77" customWidth="1"/>
    <col min="21" max="21" width="7.44140625" style="77" bestFit="1" customWidth="1"/>
    <col min="22" max="22" width="7.88671875" style="78" bestFit="1" customWidth="1"/>
    <col min="23" max="23" width="33.33203125" style="77" customWidth="1"/>
    <col min="24" max="16384" width="7.33203125" style="3"/>
  </cols>
  <sheetData>
    <row r="1" spans="1:23" ht="17.25" customHeight="1" x14ac:dyDescent="0.3">
      <c r="A1" s="549" t="s">
        <v>452</v>
      </c>
      <c r="B1" s="549"/>
      <c r="C1" s="2"/>
      <c r="D1" s="2"/>
      <c r="E1"/>
      <c r="F1"/>
      <c r="G1"/>
      <c r="H1"/>
      <c r="I1"/>
      <c r="J1"/>
      <c r="N1" s="4" t="s">
        <v>1</v>
      </c>
      <c r="O1" s="5"/>
      <c r="S1" s="69"/>
      <c r="T1" s="69"/>
      <c r="U1" s="69"/>
      <c r="V1" s="70"/>
      <c r="W1" s="69"/>
    </row>
    <row r="2" spans="1:23" ht="13.5" customHeight="1" x14ac:dyDescent="0.3">
      <c r="A2" s="1" t="s">
        <v>453</v>
      </c>
      <c r="B2" s="1"/>
      <c r="C2" s="2"/>
      <c r="D2" s="2"/>
      <c r="E2"/>
      <c r="F2"/>
      <c r="G2"/>
      <c r="H2"/>
      <c r="I2"/>
      <c r="J2"/>
      <c r="M2" s="4"/>
      <c r="N2" s="4" t="s">
        <v>3</v>
      </c>
      <c r="O2" s="5"/>
      <c r="S2" s="69"/>
      <c r="T2" s="69"/>
      <c r="U2" s="69"/>
      <c r="V2" s="70"/>
      <c r="W2" s="69"/>
    </row>
    <row r="3" spans="1:23" ht="15.6" x14ac:dyDescent="0.3">
      <c r="A3" s="549" t="s">
        <v>454</v>
      </c>
      <c r="B3" s="549"/>
      <c r="C3" s="2"/>
      <c r="D3" s="2"/>
      <c r="E3"/>
      <c r="F3"/>
      <c r="G3"/>
      <c r="H3"/>
      <c r="I3"/>
      <c r="J3"/>
      <c r="K3" s="5"/>
      <c r="L3" s="5"/>
      <c r="M3" s="5"/>
      <c r="N3" s="5"/>
      <c r="O3" s="5"/>
      <c r="S3" s="69"/>
      <c r="T3" s="69"/>
      <c r="U3" s="69"/>
      <c r="V3" s="70"/>
      <c r="W3" s="69"/>
    </row>
    <row r="4" spans="1:23" ht="33.6" customHeight="1" x14ac:dyDescent="0.3">
      <c r="A4" s="547" t="s">
        <v>455</v>
      </c>
      <c r="B4" s="548"/>
      <c r="C4" s="7"/>
      <c r="D4" s="7"/>
      <c r="E4" s="8"/>
      <c r="F4" s="8"/>
      <c r="G4" s="8"/>
      <c r="H4" s="8"/>
      <c r="I4" s="8"/>
      <c r="J4" s="8"/>
      <c r="K4" s="9"/>
      <c r="L4" s="9"/>
      <c r="M4" s="9"/>
      <c r="N4" s="9"/>
      <c r="O4" s="38"/>
      <c r="S4" s="69"/>
      <c r="T4" s="69"/>
      <c r="U4" s="69"/>
      <c r="V4" s="70"/>
      <c r="W4" s="69"/>
    </row>
    <row r="5" spans="1:23" x14ac:dyDescent="0.3">
      <c r="B5" s="9"/>
      <c r="C5" s="9"/>
      <c r="D5" s="9"/>
      <c r="E5" s="9"/>
      <c r="F5" s="9"/>
      <c r="G5" s="9"/>
      <c r="H5" s="9"/>
      <c r="I5" s="9"/>
      <c r="J5" s="9"/>
      <c r="K5" s="9"/>
      <c r="L5" s="9"/>
      <c r="M5" s="9"/>
      <c r="N5" s="9"/>
      <c r="O5" s="38"/>
      <c r="S5" s="69"/>
      <c r="T5" s="69"/>
      <c r="U5" s="69"/>
      <c r="V5" s="70"/>
      <c r="W5" s="69"/>
    </row>
    <row r="6" spans="1:23" ht="15.6" x14ac:dyDescent="0.3">
      <c r="A6" s="6" t="s">
        <v>232</v>
      </c>
      <c r="B6" s="9"/>
      <c r="C6" s="9"/>
      <c r="D6" s="9"/>
      <c r="E6" s="9"/>
      <c r="F6" s="9"/>
      <c r="G6" s="9"/>
      <c r="H6" s="9"/>
      <c r="I6" s="9"/>
      <c r="J6" s="9"/>
      <c r="K6" s="9"/>
      <c r="L6" s="9"/>
      <c r="M6" s="9"/>
      <c r="N6" s="9"/>
      <c r="O6" s="38"/>
      <c r="S6" s="69"/>
      <c r="T6" s="69"/>
      <c r="U6" s="69"/>
      <c r="V6" s="70"/>
      <c r="W6" s="69"/>
    </row>
    <row r="7" spans="1:23" x14ac:dyDescent="0.3">
      <c r="A7" s="10"/>
      <c r="B7" s="9"/>
      <c r="C7" s="9"/>
      <c r="D7" s="9"/>
      <c r="E7" s="9"/>
      <c r="F7" s="9"/>
      <c r="G7" s="9"/>
      <c r="H7" s="9"/>
      <c r="I7" s="9"/>
      <c r="J7" s="9"/>
      <c r="K7" s="9"/>
      <c r="L7" s="9"/>
      <c r="M7" s="9"/>
      <c r="N7" s="9"/>
      <c r="O7" s="38"/>
      <c r="S7" s="69"/>
      <c r="T7" s="69"/>
      <c r="U7" s="69"/>
      <c r="V7" s="70"/>
      <c r="W7" s="69"/>
    </row>
    <row r="8" spans="1:23" x14ac:dyDescent="0.3">
      <c r="A8" s="10"/>
      <c r="B8" s="9"/>
      <c r="C8" s="9"/>
      <c r="D8" s="9"/>
      <c r="E8" s="9"/>
      <c r="F8" s="9"/>
      <c r="G8" s="9"/>
      <c r="H8" s="9"/>
      <c r="I8" s="9"/>
      <c r="J8" s="9"/>
      <c r="K8" s="9"/>
      <c r="L8" s="9"/>
      <c r="M8" s="9"/>
      <c r="N8" s="9"/>
      <c r="O8" s="38"/>
      <c r="S8" s="69"/>
      <c r="T8" s="69"/>
      <c r="U8" s="69"/>
      <c r="V8" s="70"/>
      <c r="W8" s="69"/>
    </row>
    <row r="9" spans="1:23" x14ac:dyDescent="0.3">
      <c r="A9" s="10"/>
      <c r="B9" s="9"/>
      <c r="C9" s="9"/>
      <c r="D9" s="9"/>
      <c r="E9" s="9"/>
      <c r="F9" s="9"/>
      <c r="G9" s="9"/>
      <c r="H9" s="9"/>
      <c r="I9" s="9"/>
      <c r="J9" s="9"/>
      <c r="K9" s="9"/>
      <c r="L9" s="9"/>
      <c r="M9" s="9"/>
      <c r="N9" s="9"/>
      <c r="O9" s="38"/>
      <c r="S9" s="69"/>
      <c r="T9" s="69"/>
      <c r="U9" s="69"/>
      <c r="V9" s="70"/>
      <c r="W9" s="69"/>
    </row>
    <row r="10" spans="1:23" x14ac:dyDescent="0.3">
      <c r="S10" s="69"/>
      <c r="T10" s="69"/>
      <c r="U10" s="69"/>
      <c r="V10" s="70"/>
      <c r="W10" s="69"/>
    </row>
    <row r="11" spans="1:23" ht="19.5" customHeight="1" x14ac:dyDescent="0.3">
      <c r="A11" s="555" t="s">
        <v>263</v>
      </c>
      <c r="B11" s="555"/>
      <c r="C11" s="555"/>
      <c r="D11" s="555"/>
      <c r="E11" s="555"/>
      <c r="F11" s="555"/>
      <c r="G11" s="555"/>
      <c r="H11" s="555"/>
      <c r="I11" s="555"/>
      <c r="J11" s="555"/>
      <c r="K11" s="555"/>
      <c r="L11" s="555"/>
      <c r="M11" s="555"/>
      <c r="N11" s="555"/>
      <c r="O11" s="555"/>
      <c r="P11" s="40"/>
      <c r="S11" s="69"/>
      <c r="T11" s="69"/>
      <c r="U11" s="69"/>
      <c r="V11" s="70"/>
      <c r="W11" s="69"/>
    </row>
    <row r="12" spans="1:23" ht="1.5" customHeight="1" thickBot="1" x14ac:dyDescent="0.35">
      <c r="A12" s="11"/>
      <c r="B12" s="11"/>
      <c r="C12" s="11"/>
      <c r="D12" s="11"/>
      <c r="E12" s="11"/>
      <c r="F12" s="11"/>
      <c r="G12" s="11"/>
      <c r="H12" s="11"/>
      <c r="I12" s="11"/>
      <c r="J12" s="11"/>
      <c r="K12" s="11"/>
      <c r="L12" s="11"/>
      <c r="M12" s="11"/>
      <c r="N12" s="11"/>
      <c r="O12" s="11"/>
      <c r="S12" s="69"/>
      <c r="T12" s="69"/>
      <c r="U12" s="69"/>
      <c r="V12" s="70"/>
      <c r="W12" s="69"/>
    </row>
    <row r="13" spans="1:23" s="42" customFormat="1" ht="20.25" hidden="1" customHeight="1" thickBot="1" x14ac:dyDescent="0.35">
      <c r="A13" s="434" t="s">
        <v>5</v>
      </c>
      <c r="B13" s="556">
        <f>'Info District'!G11</f>
        <v>2025</v>
      </c>
      <c r="C13" s="557"/>
      <c r="E13" s="550"/>
      <c r="F13" s="550"/>
      <c r="G13" s="550"/>
      <c r="H13" s="550"/>
      <c r="I13" s="550"/>
      <c r="J13" s="554"/>
      <c r="Q13" s="63"/>
      <c r="R13" s="307"/>
      <c r="S13" s="71"/>
      <c r="T13" s="71"/>
      <c r="U13" s="71"/>
      <c r="V13" s="72"/>
      <c r="W13" s="71"/>
    </row>
    <row r="14" spans="1:23" s="42" customFormat="1" ht="7.5" hidden="1" customHeight="1" thickBot="1" x14ac:dyDescent="0.35">
      <c r="A14" s="434"/>
      <c r="B14" s="13"/>
      <c r="C14" s="13"/>
      <c r="D14" s="13"/>
      <c r="O14" s="15"/>
      <c r="Q14" s="63"/>
      <c r="R14" s="307"/>
      <c r="S14" s="71"/>
      <c r="T14" s="71"/>
      <c r="U14" s="71"/>
      <c r="V14" s="72"/>
      <c r="W14" s="71"/>
    </row>
    <row r="15" spans="1:23" s="42" customFormat="1" ht="16.5" hidden="1" customHeight="1" thickBot="1" x14ac:dyDescent="0.35">
      <c r="A15" s="434" t="s">
        <v>7</v>
      </c>
      <c r="B15" s="558" t="str">
        <f>'Info District'!G12</f>
        <v>PLATEAUX</v>
      </c>
      <c r="C15" s="559"/>
      <c r="D15" s="550" t="s">
        <v>8</v>
      </c>
      <c r="E15" s="550"/>
      <c r="F15" s="550"/>
      <c r="G15" s="551" t="str">
        <f>'Info District'!G13</f>
        <v>Agou</v>
      </c>
      <c r="H15" s="552"/>
      <c r="I15" s="553"/>
      <c r="L15" s="11"/>
      <c r="M15" s="11"/>
      <c r="N15" s="11"/>
      <c r="O15" s="11"/>
      <c r="P15" s="11"/>
      <c r="Q15" s="63"/>
      <c r="R15" s="307"/>
      <c r="S15" s="71"/>
      <c r="T15" s="71"/>
      <c r="U15" s="71"/>
      <c r="V15" s="73"/>
      <c r="W15" s="71"/>
    </row>
    <row r="16" spans="1:23" s="42" customFormat="1" ht="3.75" hidden="1" customHeight="1" thickBot="1" x14ac:dyDescent="0.35">
      <c r="A16" s="139"/>
      <c r="B16" s="15"/>
      <c r="C16" s="15"/>
      <c r="D16" s="15"/>
      <c r="E16" s="15"/>
      <c r="K16" s="15"/>
      <c r="L16" s="15"/>
      <c r="M16" s="15"/>
      <c r="O16" s="15"/>
      <c r="Q16" s="63"/>
      <c r="R16" s="307"/>
      <c r="S16" s="71"/>
      <c r="T16" s="71"/>
      <c r="U16" s="71"/>
      <c r="V16" s="72"/>
      <c r="W16" s="71"/>
    </row>
    <row r="17" spans="1:27" s="42" customFormat="1" ht="18" hidden="1" customHeight="1" thickBot="1" x14ac:dyDescent="0.35">
      <c r="A17" s="434" t="s">
        <v>9</v>
      </c>
      <c r="B17" s="556" t="str">
        <f>'Info District'!G17</f>
        <v>Avril à Juin 2025</v>
      </c>
      <c r="C17" s="560"/>
      <c r="D17" s="560"/>
      <c r="E17" s="557"/>
      <c r="G17" s="550" t="s">
        <v>11</v>
      </c>
      <c r="H17" s="550"/>
      <c r="I17" s="550"/>
      <c r="J17" s="550"/>
      <c r="K17" s="554"/>
      <c r="L17" s="551" t="str">
        <f>'Info District'!G18</f>
        <v>Juillet à Septembre 2025</v>
      </c>
      <c r="M17" s="552"/>
      <c r="N17" s="552"/>
      <c r="O17" s="552"/>
      <c r="P17" s="553"/>
      <c r="Q17" s="63"/>
      <c r="R17" s="307"/>
      <c r="S17" s="71"/>
      <c r="T17" s="71"/>
      <c r="U17" s="71"/>
      <c r="V17" s="72"/>
      <c r="W17" s="71"/>
    </row>
    <row r="18" spans="1:27" s="9" customFormat="1" ht="2.25" hidden="1" customHeight="1" thickBot="1" x14ac:dyDescent="0.3">
      <c r="B18" s="43"/>
      <c r="C18" s="43"/>
      <c r="D18" s="43"/>
      <c r="E18" s="44"/>
      <c r="F18" s="43"/>
      <c r="G18" s="45"/>
      <c r="H18" s="45"/>
      <c r="I18" s="45"/>
      <c r="J18" s="45"/>
      <c r="K18" s="45"/>
      <c r="L18" s="45"/>
      <c r="M18" s="45"/>
      <c r="O18" s="38"/>
      <c r="Q18" s="64"/>
      <c r="R18" s="308"/>
      <c r="S18" s="74"/>
      <c r="T18" s="74"/>
      <c r="U18" s="74"/>
      <c r="V18" s="75"/>
      <c r="W18" s="74"/>
    </row>
    <row r="19" spans="1:27" s="9" customFormat="1" ht="21" customHeight="1" thickBot="1" x14ac:dyDescent="0.35">
      <c r="A19" s="532" t="s">
        <v>12</v>
      </c>
      <c r="B19" s="532"/>
      <c r="C19" s="533"/>
      <c r="D19" s="538"/>
      <c r="E19" s="539"/>
      <c r="F19" s="539"/>
      <c r="G19" s="539"/>
      <c r="H19" s="539"/>
      <c r="I19" s="539"/>
      <c r="J19" s="539"/>
      <c r="K19" s="539"/>
      <c r="L19" s="539"/>
      <c r="M19" s="539"/>
      <c r="N19" s="540"/>
      <c r="O19" s="11"/>
      <c r="P19" s="241" t="str">
        <f>'Info District'!H17</f>
        <v>T2</v>
      </c>
      <c r="Q19" s="65"/>
      <c r="R19" s="309"/>
      <c r="S19" s="535" t="s">
        <v>96</v>
      </c>
      <c r="T19" s="536"/>
      <c r="U19" s="536"/>
      <c r="V19" s="536"/>
      <c r="W19" s="537"/>
    </row>
    <row r="20" spans="1:27" s="9" customFormat="1" ht="4.5" customHeight="1" thickBot="1" x14ac:dyDescent="0.35">
      <c r="A20" s="12"/>
      <c r="B20" s="12"/>
      <c r="C20" s="12"/>
      <c r="D20" s="12"/>
      <c r="E20" s="12"/>
      <c r="F20" s="12"/>
      <c r="G20" s="13"/>
      <c r="H20" s="13"/>
      <c r="I20" s="13"/>
      <c r="J20" s="13"/>
      <c r="K20" s="13"/>
      <c r="L20" s="14"/>
      <c r="M20" s="14"/>
      <c r="N20" s="14"/>
      <c r="O20" s="14"/>
      <c r="Q20" s="64"/>
      <c r="R20" s="308"/>
      <c r="S20" s="146"/>
      <c r="T20" s="74"/>
      <c r="U20" s="74"/>
      <c r="V20" s="76"/>
      <c r="W20" s="147"/>
    </row>
    <row r="21" spans="1:27" s="9" customFormat="1" ht="32.25" customHeight="1" thickBot="1" x14ac:dyDescent="0.35">
      <c r="A21" s="532" t="s">
        <v>240</v>
      </c>
      <c r="B21" s="532"/>
      <c r="C21" s="533"/>
      <c r="D21" s="543" t="s">
        <v>264</v>
      </c>
      <c r="E21" s="544"/>
      <c r="F21" s="545"/>
      <c r="G21" s="534" t="s">
        <v>6</v>
      </c>
      <c r="H21" s="534"/>
      <c r="I21" s="534"/>
      <c r="J21" s="534"/>
      <c r="K21" s="534"/>
      <c r="L21" s="546"/>
      <c r="M21" s="539"/>
      <c r="N21" s="539"/>
      <c r="O21" s="539"/>
      <c r="P21" s="540"/>
      <c r="Q21" s="64"/>
      <c r="R21" s="308"/>
      <c r="S21" s="146"/>
      <c r="T21" s="74"/>
      <c r="U21" s="74"/>
      <c r="V21" s="76"/>
      <c r="W21" s="147"/>
    </row>
    <row r="22" spans="1:27" s="9" customFormat="1" ht="6" customHeight="1" x14ac:dyDescent="0.3">
      <c r="A22" s="12"/>
      <c r="B22" s="12"/>
      <c r="C22" s="12"/>
      <c r="D22" s="12"/>
      <c r="E22" s="12"/>
      <c r="F22" s="12"/>
      <c r="G22" s="534"/>
      <c r="H22" s="534"/>
      <c r="I22" s="534"/>
      <c r="J22" s="534"/>
      <c r="K22" s="534"/>
      <c r="L22" s="14"/>
      <c r="M22" s="14"/>
      <c r="N22" s="14"/>
      <c r="O22" s="14"/>
      <c r="Q22" s="64"/>
      <c r="R22" s="308"/>
      <c r="S22" s="146"/>
      <c r="T22" s="74"/>
      <c r="U22" s="74"/>
      <c r="V22" s="76"/>
      <c r="W22" s="147"/>
    </row>
    <row r="23" spans="1:27" s="9" customFormat="1" ht="3.75" customHeight="1" thickBot="1" x14ac:dyDescent="0.35">
      <c r="A23" s="12"/>
      <c r="B23" s="12"/>
      <c r="C23" s="12"/>
      <c r="D23" s="12"/>
      <c r="E23" s="12"/>
      <c r="F23" s="12"/>
      <c r="G23" s="13"/>
      <c r="H23" s="13"/>
      <c r="I23" s="13"/>
      <c r="J23" s="13"/>
      <c r="K23" s="13"/>
      <c r="L23" s="14"/>
      <c r="M23" s="14"/>
      <c r="N23" s="14"/>
      <c r="O23" s="14"/>
      <c r="Q23" s="64"/>
      <c r="R23" s="308"/>
      <c r="S23" s="146"/>
      <c r="T23" s="74"/>
      <c r="U23" s="74"/>
      <c r="V23" s="76"/>
      <c r="W23" s="147"/>
    </row>
    <row r="24" spans="1:27" ht="76.5" customHeight="1" thickBot="1" x14ac:dyDescent="0.35">
      <c r="A24" s="541" t="s">
        <v>13</v>
      </c>
      <c r="B24" s="16" t="s">
        <v>14</v>
      </c>
      <c r="C24" s="108" t="s">
        <v>15</v>
      </c>
      <c r="D24" s="118" t="s">
        <v>16</v>
      </c>
      <c r="E24" s="117" t="s">
        <v>17</v>
      </c>
      <c r="F24" s="351" t="s">
        <v>18</v>
      </c>
      <c r="G24" s="16" t="s">
        <v>233</v>
      </c>
      <c r="H24" s="16" t="s">
        <v>234</v>
      </c>
      <c r="I24" s="16" t="s">
        <v>19</v>
      </c>
      <c r="J24" s="16" t="s">
        <v>20</v>
      </c>
      <c r="K24" s="108" t="s">
        <v>21</v>
      </c>
      <c r="L24" s="136" t="s">
        <v>22</v>
      </c>
      <c r="M24" s="137" t="s">
        <v>236</v>
      </c>
      <c r="N24" s="138" t="s">
        <v>23</v>
      </c>
      <c r="O24" s="109" t="s">
        <v>39</v>
      </c>
      <c r="P24" s="16" t="s">
        <v>40</v>
      </c>
      <c r="S24" s="148" t="s">
        <v>237</v>
      </c>
      <c r="T24" s="140" t="s">
        <v>93</v>
      </c>
      <c r="U24" s="140" t="s">
        <v>239</v>
      </c>
      <c r="V24" s="140" t="s">
        <v>238</v>
      </c>
      <c r="W24" s="149" t="s">
        <v>97</v>
      </c>
    </row>
    <row r="25" spans="1:27" s="47" customFormat="1" ht="31.2" customHeight="1" x14ac:dyDescent="0.3">
      <c r="A25" s="542"/>
      <c r="B25" s="46" t="s">
        <v>24</v>
      </c>
      <c r="C25" s="46" t="s">
        <v>25</v>
      </c>
      <c r="D25" s="112" t="s">
        <v>26</v>
      </c>
      <c r="E25" s="46" t="s">
        <v>27</v>
      </c>
      <c r="F25" s="46"/>
      <c r="G25" s="46" t="s">
        <v>28</v>
      </c>
      <c r="H25" s="46"/>
      <c r="I25" s="46" t="s">
        <v>29</v>
      </c>
      <c r="J25" s="46"/>
      <c r="K25" s="131" t="s">
        <v>235</v>
      </c>
      <c r="L25" s="133"/>
      <c r="M25" s="134"/>
      <c r="N25" s="135"/>
      <c r="O25" s="132" t="s">
        <v>30</v>
      </c>
      <c r="P25" s="46"/>
      <c r="Q25" s="66"/>
      <c r="R25" s="310"/>
      <c r="S25" s="150"/>
      <c r="T25" s="67" t="s">
        <v>94</v>
      </c>
      <c r="U25" s="67" t="s">
        <v>95</v>
      </c>
      <c r="V25" s="94"/>
      <c r="W25" s="151" t="str">
        <f>IF(J26&lt;=0,"",IF(J26=90,$X$26))</f>
        <v/>
      </c>
      <c r="X25" s="37" t="s">
        <v>98</v>
      </c>
    </row>
    <row r="26" spans="1:27" ht="31.2" customHeight="1" x14ac:dyDescent="0.3">
      <c r="A26" s="322" t="str">
        <f>CDT!B26</f>
        <v>Artéméther-Luméfantrine 6cp (AL)</v>
      </c>
      <c r="B26" s="247"/>
      <c r="C26" s="248"/>
      <c r="D26" s="302" t="str">
        <f>IF(B26&lt;&gt;"",B26+C26,"")</f>
        <v/>
      </c>
      <c r="E26" s="249"/>
      <c r="F26" s="247"/>
      <c r="G26" s="247"/>
      <c r="H26" s="247"/>
      <c r="I26" s="247"/>
      <c r="J26" s="247"/>
      <c r="K26" s="248"/>
      <c r="L26" s="431" t="str">
        <f>IF(B26&lt;&gt;"",IF(J26=0,E26,((E26*90)/(90-J26))),"0")</f>
        <v>0</v>
      </c>
      <c r="M26" s="428" t="str">
        <f>IF(B26&lt;&gt;"",((E26/S26)*30),"0")</f>
        <v>0</v>
      </c>
      <c r="N26" s="250" t="str">
        <f>IF(B26&lt;&gt;"",IF(J26=0,((E26+L26)-K26),((M26*6)-K26)),"0")</f>
        <v>0</v>
      </c>
      <c r="O26" s="251"/>
      <c r="P26" s="313"/>
      <c r="R26" s="312">
        <f>+L26+N26</f>
        <v>0</v>
      </c>
      <c r="S26" s="152">
        <f>(90-J26)</f>
        <v>90</v>
      </c>
      <c r="T26" s="68" t="e">
        <f t="shared" ref="T26:T47" si="0">D26-(E26+G26+I26+H26)</f>
        <v>#VALUE!</v>
      </c>
      <c r="U26" s="68" t="e">
        <f>K26-T26</f>
        <v>#VALUE!</v>
      </c>
      <c r="V26" s="95">
        <v>6</v>
      </c>
      <c r="W26" s="153" t="e">
        <f t="shared" ref="W26:W50" si="1">IF(U26=0,"",$X$25)</f>
        <v>#VALUE!</v>
      </c>
      <c r="X26" s="37" t="s">
        <v>203</v>
      </c>
      <c r="Y26" s="107">
        <f>+O26</f>
        <v>0</v>
      </c>
    </row>
    <row r="27" spans="1:27" ht="31.2" customHeight="1" x14ac:dyDescent="0.3">
      <c r="A27" s="322" t="str">
        <f>CDT!B27</f>
        <v>Artéméther-Luméfantrine 12cp (AL)</v>
      </c>
      <c r="B27" s="247"/>
      <c r="C27" s="248"/>
      <c r="D27" s="302" t="str">
        <f t="shared" ref="D27" si="2">IF(B27&lt;&gt;"",B27+C27,"")</f>
        <v/>
      </c>
      <c r="E27" s="249"/>
      <c r="F27" s="247"/>
      <c r="G27" s="247"/>
      <c r="H27" s="247"/>
      <c r="I27" s="247"/>
      <c r="J27" s="247"/>
      <c r="K27" s="248"/>
      <c r="L27" s="431" t="str">
        <f t="shared" ref="L27:L49" si="3">IF(B27&lt;&gt;"",IF(J27=0,E27,((E27*90)/(90-J27))),"0")</f>
        <v>0</v>
      </c>
      <c r="M27" s="428" t="str">
        <f t="shared" ref="M27:M49" si="4">IF(B27&lt;&gt;"",((E27/S27)*30),"0")</f>
        <v>0</v>
      </c>
      <c r="N27" s="250" t="str">
        <f t="shared" ref="N27:N49" si="5">IF(B27&lt;&gt;"",IF(J27=0,((E27+L27)-K27),((M27*6)-K27)),"0")</f>
        <v>0</v>
      </c>
      <c r="O27" s="251"/>
      <c r="P27" s="247"/>
      <c r="R27" s="312">
        <f t="shared" ref="R27:R49" si="6">+L27+N27</f>
        <v>0</v>
      </c>
      <c r="S27" s="152">
        <f t="shared" ref="S27:S49" si="7">(90-J27)</f>
        <v>90</v>
      </c>
      <c r="T27" s="68" t="e">
        <f t="shared" si="0"/>
        <v>#VALUE!</v>
      </c>
      <c r="U27" s="68" t="e">
        <f t="shared" ref="U27:U49" si="8">K27-T27</f>
        <v>#VALUE!</v>
      </c>
      <c r="V27" s="95">
        <v>12</v>
      </c>
      <c r="W27" s="153" t="e">
        <f t="shared" si="1"/>
        <v>#VALUE!</v>
      </c>
      <c r="Y27" s="107">
        <f t="shared" ref="Y27:Y48" si="9">+O27</f>
        <v>0</v>
      </c>
    </row>
    <row r="28" spans="1:27" ht="31.2" customHeight="1" x14ac:dyDescent="0.3">
      <c r="A28" s="322" t="str">
        <f>CDT!B28</f>
        <v>Artéméther-Luméfantrine 18cp (AL)</v>
      </c>
      <c r="B28" s="247"/>
      <c r="C28" s="248"/>
      <c r="D28" s="302" t="str">
        <f>IF(B28&lt;&gt;"",B28+C28,"")</f>
        <v/>
      </c>
      <c r="E28" s="249"/>
      <c r="F28" s="247"/>
      <c r="G28" s="247"/>
      <c r="H28" s="247"/>
      <c r="I28" s="247"/>
      <c r="J28" s="247"/>
      <c r="K28" s="248"/>
      <c r="L28" s="431" t="str">
        <f t="shared" si="3"/>
        <v>0</v>
      </c>
      <c r="M28" s="428" t="str">
        <f t="shared" si="4"/>
        <v>0</v>
      </c>
      <c r="N28" s="250" t="str">
        <f t="shared" si="5"/>
        <v>0</v>
      </c>
      <c r="O28" s="251"/>
      <c r="P28" s="247"/>
      <c r="R28" s="312">
        <f t="shared" si="6"/>
        <v>0</v>
      </c>
      <c r="S28" s="152">
        <f t="shared" si="7"/>
        <v>90</v>
      </c>
      <c r="T28" s="68" t="e">
        <f t="shared" si="0"/>
        <v>#VALUE!</v>
      </c>
      <c r="U28" s="68" t="e">
        <f t="shared" si="8"/>
        <v>#VALUE!</v>
      </c>
      <c r="V28" s="95">
        <v>18</v>
      </c>
      <c r="W28" s="153" t="e">
        <f t="shared" si="1"/>
        <v>#VALUE!</v>
      </c>
      <c r="Y28" s="107">
        <f t="shared" si="9"/>
        <v>0</v>
      </c>
    </row>
    <row r="29" spans="1:27" ht="31.2" customHeight="1" x14ac:dyDescent="0.3">
      <c r="A29" s="322" t="str">
        <f>CDT!B29</f>
        <v>Artéméther-Luméfantrine 24cp (AL)</v>
      </c>
      <c r="B29" s="247"/>
      <c r="C29" s="248"/>
      <c r="D29" s="302" t="str">
        <f>IF(B29&lt;&gt;"",B29+C29,"")</f>
        <v/>
      </c>
      <c r="E29" s="249"/>
      <c r="F29" s="247"/>
      <c r="G29" s="247"/>
      <c r="H29" s="247"/>
      <c r="I29" s="247"/>
      <c r="J29" s="247"/>
      <c r="K29" s="248"/>
      <c r="L29" s="431" t="str">
        <f t="shared" si="3"/>
        <v>0</v>
      </c>
      <c r="M29" s="428" t="str">
        <f t="shared" si="4"/>
        <v>0</v>
      </c>
      <c r="N29" s="250" t="str">
        <f t="shared" si="5"/>
        <v>0</v>
      </c>
      <c r="O29" s="251"/>
      <c r="P29" s="247"/>
      <c r="R29" s="312">
        <f t="shared" si="6"/>
        <v>0</v>
      </c>
      <c r="S29" s="152">
        <f t="shared" si="7"/>
        <v>90</v>
      </c>
      <c r="T29" s="68" t="e">
        <f t="shared" si="0"/>
        <v>#VALUE!</v>
      </c>
      <c r="U29" s="68" t="e">
        <f t="shared" si="8"/>
        <v>#VALUE!</v>
      </c>
      <c r="V29" s="95">
        <v>24</v>
      </c>
      <c r="W29" s="153" t="e">
        <f t="shared" si="1"/>
        <v>#VALUE!</v>
      </c>
      <c r="Y29" s="107">
        <f t="shared" si="9"/>
        <v>0</v>
      </c>
    </row>
    <row r="30" spans="1:27" ht="31.2" customHeight="1" x14ac:dyDescent="0.3">
      <c r="A30" s="322" t="str">
        <f>CDT!B30</f>
        <v>Artéméther injectable 40 mg</v>
      </c>
      <c r="B30" s="247"/>
      <c r="C30" s="248"/>
      <c r="D30" s="302" t="str">
        <f t="shared" ref="D30:D49" si="10">IF(B30&lt;&gt;"",B30+C30,"")</f>
        <v/>
      </c>
      <c r="E30" s="249"/>
      <c r="F30" s="247"/>
      <c r="G30" s="247"/>
      <c r="H30" s="247"/>
      <c r="I30" s="247"/>
      <c r="J30" s="247"/>
      <c r="K30" s="248"/>
      <c r="L30" s="431" t="str">
        <f t="shared" si="3"/>
        <v>0</v>
      </c>
      <c r="M30" s="428" t="str">
        <f t="shared" si="4"/>
        <v>0</v>
      </c>
      <c r="N30" s="250" t="str">
        <f t="shared" si="5"/>
        <v>0</v>
      </c>
      <c r="O30" s="251"/>
      <c r="P30" s="247"/>
      <c r="R30" s="312">
        <f t="shared" si="6"/>
        <v>0</v>
      </c>
      <c r="S30" s="152">
        <f t="shared" si="7"/>
        <v>90</v>
      </c>
      <c r="T30" s="68" t="e">
        <f t="shared" si="0"/>
        <v>#VALUE!</v>
      </c>
      <c r="U30" s="68" t="e">
        <f t="shared" si="8"/>
        <v>#VALUE!</v>
      </c>
      <c r="V30" s="95">
        <v>1</v>
      </c>
      <c r="W30" s="153" t="e">
        <f t="shared" si="1"/>
        <v>#VALUE!</v>
      </c>
      <c r="Y30" s="107">
        <f t="shared" si="9"/>
        <v>0</v>
      </c>
    </row>
    <row r="31" spans="1:27" ht="34.5" customHeight="1" x14ac:dyDescent="0.3">
      <c r="A31" s="322" t="str">
        <f>CDT!B31</f>
        <v>Artéméther injectable 80 mg</v>
      </c>
      <c r="B31" s="247"/>
      <c r="C31" s="248"/>
      <c r="D31" s="302" t="str">
        <f t="shared" si="10"/>
        <v/>
      </c>
      <c r="E31" s="249"/>
      <c r="F31" s="247"/>
      <c r="G31" s="247"/>
      <c r="H31" s="247"/>
      <c r="I31" s="247"/>
      <c r="J31" s="247"/>
      <c r="K31" s="248"/>
      <c r="L31" s="431" t="str">
        <f t="shared" si="3"/>
        <v>0</v>
      </c>
      <c r="M31" s="428" t="str">
        <f t="shared" si="4"/>
        <v>0</v>
      </c>
      <c r="N31" s="250" t="str">
        <f t="shared" si="5"/>
        <v>0</v>
      </c>
      <c r="O31" s="251"/>
      <c r="P31" s="247"/>
      <c r="R31" s="312">
        <f t="shared" si="6"/>
        <v>0</v>
      </c>
      <c r="S31" s="152">
        <f t="shared" si="7"/>
        <v>90</v>
      </c>
      <c r="T31" s="68" t="e">
        <f t="shared" si="0"/>
        <v>#VALUE!</v>
      </c>
      <c r="U31" s="68" t="e">
        <f t="shared" si="8"/>
        <v>#VALUE!</v>
      </c>
      <c r="V31" s="95">
        <v>1</v>
      </c>
      <c r="W31" s="153" t="e">
        <f t="shared" si="1"/>
        <v>#VALUE!</v>
      </c>
      <c r="Y31" s="107">
        <f t="shared" si="9"/>
        <v>0</v>
      </c>
    </row>
    <row r="32" spans="1:27" ht="34.5" customHeight="1" x14ac:dyDescent="0.3">
      <c r="A32" s="435" t="str">
        <f>CDT!B32</f>
        <v>Artésunate injectable 60 mg</v>
      </c>
      <c r="B32" s="247"/>
      <c r="C32" s="248"/>
      <c r="D32" s="302" t="str">
        <f t="shared" si="10"/>
        <v/>
      </c>
      <c r="E32" s="249"/>
      <c r="F32" s="247"/>
      <c r="G32" s="247"/>
      <c r="H32" s="247"/>
      <c r="I32" s="247"/>
      <c r="J32" s="247"/>
      <c r="K32" s="248"/>
      <c r="L32" s="438" t="str">
        <f t="shared" si="3"/>
        <v>0</v>
      </c>
      <c r="M32" s="314" t="str">
        <f>IF(B32&lt;&gt;"",((E32/S32:S32)*30),"0")</f>
        <v>0</v>
      </c>
      <c r="N32" s="432" t="str">
        <f>IF(B32&lt;&gt;"",IF(J32=0,AA32,IF(J32&gt;0,((M32/30)*J32)+AA32)),"0")</f>
        <v>0</v>
      </c>
      <c r="O32" s="433"/>
      <c r="P32" s="247"/>
      <c r="R32" s="312">
        <f t="shared" si="6"/>
        <v>0</v>
      </c>
      <c r="S32" s="429">
        <f t="shared" si="7"/>
        <v>90</v>
      </c>
      <c r="T32" s="436" t="e">
        <f>D32-(E32+G32+I32+H32)</f>
        <v>#VALUE!</v>
      </c>
      <c r="U32" s="436" t="e">
        <f t="shared" si="8"/>
        <v>#VALUE!</v>
      </c>
      <c r="V32" s="430">
        <v>1</v>
      </c>
      <c r="W32" s="437" t="e">
        <f t="shared" si="1"/>
        <v>#VALUE!</v>
      </c>
      <c r="Y32" s="107">
        <f t="shared" si="9"/>
        <v>0</v>
      </c>
      <c r="AA32" s="3">
        <f>((F32*10)+L32-K32)</f>
        <v>0</v>
      </c>
    </row>
    <row r="33" spans="1:25" ht="34.5" customHeight="1" x14ac:dyDescent="0.3">
      <c r="A33" s="322" t="str">
        <f>CDT!B33</f>
        <v xml:space="preserve"> Sulfadoxine Pyriméthamine:  (SP)</v>
      </c>
      <c r="B33" s="247"/>
      <c r="C33" s="248"/>
      <c r="D33" s="302" t="str">
        <f t="shared" si="10"/>
        <v/>
      </c>
      <c r="E33" s="249"/>
      <c r="F33" s="247"/>
      <c r="G33" s="247"/>
      <c r="H33" s="247"/>
      <c r="I33" s="247"/>
      <c r="J33" s="247"/>
      <c r="K33" s="248"/>
      <c r="L33" s="431" t="str">
        <f t="shared" si="3"/>
        <v>0</v>
      </c>
      <c r="M33" s="428" t="str">
        <f t="shared" si="4"/>
        <v>0</v>
      </c>
      <c r="N33" s="250" t="str">
        <f t="shared" si="5"/>
        <v>0</v>
      </c>
      <c r="O33" s="251"/>
      <c r="P33" s="247"/>
      <c r="R33" s="312">
        <f t="shared" si="6"/>
        <v>0</v>
      </c>
      <c r="S33" s="152">
        <f t="shared" si="7"/>
        <v>90</v>
      </c>
      <c r="T33" s="68" t="e">
        <f t="shared" si="0"/>
        <v>#VALUE!</v>
      </c>
      <c r="U33" s="68" t="e">
        <f t="shared" si="8"/>
        <v>#VALUE!</v>
      </c>
      <c r="V33" s="95">
        <v>3</v>
      </c>
      <c r="W33" s="153" t="e">
        <f t="shared" si="1"/>
        <v>#VALUE!</v>
      </c>
      <c r="Y33" s="107">
        <f t="shared" si="9"/>
        <v>0</v>
      </c>
    </row>
    <row r="34" spans="1:25" ht="34.5" customHeight="1" x14ac:dyDescent="0.3">
      <c r="A34" s="322" t="str">
        <f>CDT!B34</f>
        <v>Test de Diagnostic Rapide  : (TDR)</v>
      </c>
      <c r="B34" s="247"/>
      <c r="C34" s="248"/>
      <c r="D34" s="302" t="str">
        <f t="shared" si="10"/>
        <v/>
      </c>
      <c r="E34" s="247"/>
      <c r="F34" s="248"/>
      <c r="G34" s="247"/>
      <c r="H34" s="247"/>
      <c r="I34" s="247"/>
      <c r="J34" s="247"/>
      <c r="K34" s="248"/>
      <c r="L34" s="431" t="str">
        <f t="shared" si="3"/>
        <v>0</v>
      </c>
      <c r="M34" s="428" t="str">
        <f t="shared" si="4"/>
        <v>0</v>
      </c>
      <c r="N34" s="250" t="str">
        <f t="shared" si="5"/>
        <v>0</v>
      </c>
      <c r="O34" s="251"/>
      <c r="P34" s="247"/>
      <c r="R34" s="312">
        <f t="shared" si="6"/>
        <v>0</v>
      </c>
      <c r="S34" s="152">
        <f t="shared" si="7"/>
        <v>90</v>
      </c>
      <c r="T34" s="68" t="e">
        <f t="shared" si="0"/>
        <v>#VALUE!</v>
      </c>
      <c r="U34" s="68" t="e">
        <f t="shared" si="8"/>
        <v>#VALUE!</v>
      </c>
      <c r="V34" s="95">
        <v>1</v>
      </c>
      <c r="W34" s="153" t="e">
        <f>IF(U34=0,"",$X$25)</f>
        <v>#VALUE!</v>
      </c>
      <c r="Y34" s="107">
        <f t="shared" si="9"/>
        <v>0</v>
      </c>
    </row>
    <row r="35" spans="1:25" ht="34.5" customHeight="1" x14ac:dyDescent="0.3">
      <c r="A35" s="322" t="str">
        <f>CDT!B35</f>
        <v>Moustiquaire à Imprégnation Durable: (MID)</v>
      </c>
      <c r="B35" s="247"/>
      <c r="C35" s="248"/>
      <c r="D35" s="302" t="str">
        <f t="shared" si="10"/>
        <v/>
      </c>
      <c r="E35" s="247"/>
      <c r="F35" s="248"/>
      <c r="G35" s="247"/>
      <c r="H35" s="247"/>
      <c r="I35" s="247"/>
      <c r="J35" s="247"/>
      <c r="K35" s="248"/>
      <c r="L35" s="431" t="str">
        <f t="shared" si="3"/>
        <v>0</v>
      </c>
      <c r="M35" s="428" t="str">
        <f t="shared" si="4"/>
        <v>0</v>
      </c>
      <c r="N35" s="250" t="str">
        <f t="shared" si="5"/>
        <v>0</v>
      </c>
      <c r="O35" s="251"/>
      <c r="P35" s="247"/>
      <c r="R35" s="312">
        <f t="shared" si="6"/>
        <v>0</v>
      </c>
      <c r="S35" s="152">
        <f t="shared" si="7"/>
        <v>90</v>
      </c>
      <c r="T35" s="68" t="e">
        <f t="shared" si="0"/>
        <v>#VALUE!</v>
      </c>
      <c r="U35" s="68" t="e">
        <f t="shared" si="8"/>
        <v>#VALUE!</v>
      </c>
      <c r="V35" s="95">
        <v>1</v>
      </c>
      <c r="W35" s="153" t="e">
        <f t="shared" si="1"/>
        <v>#VALUE!</v>
      </c>
      <c r="Y35" s="107">
        <f t="shared" si="9"/>
        <v>0</v>
      </c>
    </row>
    <row r="36" spans="1:25" ht="34.5" customHeight="1" x14ac:dyDescent="0.3">
      <c r="A36" s="322" t="str">
        <f>CDT!B36</f>
        <v>Dihydroartéminisine Pipéraquine– Plaq / 3 comp 
( DHA-PPQ)  20/160 mg</v>
      </c>
      <c r="B36" s="247"/>
      <c r="C36" s="248"/>
      <c r="D36" s="302" t="str">
        <f t="shared" si="10"/>
        <v/>
      </c>
      <c r="E36" s="249"/>
      <c r="F36" s="247"/>
      <c r="G36" s="247"/>
      <c r="H36" s="247"/>
      <c r="I36" s="247"/>
      <c r="J36" s="247"/>
      <c r="K36" s="248"/>
      <c r="L36" s="431" t="str">
        <f t="shared" si="3"/>
        <v>0</v>
      </c>
      <c r="M36" s="428" t="str">
        <f t="shared" si="4"/>
        <v>0</v>
      </c>
      <c r="N36" s="250" t="str">
        <f t="shared" si="5"/>
        <v>0</v>
      </c>
      <c r="O36" s="251"/>
      <c r="P36" s="247"/>
      <c r="R36" s="312">
        <f t="shared" si="6"/>
        <v>0</v>
      </c>
      <c r="S36" s="152">
        <f t="shared" si="7"/>
        <v>90</v>
      </c>
      <c r="T36" s="68" t="e">
        <f t="shared" si="0"/>
        <v>#VALUE!</v>
      </c>
      <c r="U36" s="68" t="e">
        <f t="shared" si="8"/>
        <v>#VALUE!</v>
      </c>
      <c r="V36" s="95">
        <v>3</v>
      </c>
      <c r="W36" s="153" t="e">
        <f t="shared" si="1"/>
        <v>#VALUE!</v>
      </c>
      <c r="Y36" s="107">
        <f t="shared" si="9"/>
        <v>0</v>
      </c>
    </row>
    <row r="37" spans="1:25" ht="34.5" customHeight="1" x14ac:dyDescent="0.3">
      <c r="A37" s="322" t="str">
        <f>CDT!B37</f>
        <v>Dihydroartéminisine Pipéraquine– Plaq / 3 comp 
( DHA-PPQ)  40/320 mg</v>
      </c>
      <c r="B37" s="247"/>
      <c r="C37" s="248"/>
      <c r="D37" s="302" t="str">
        <f t="shared" si="10"/>
        <v/>
      </c>
      <c r="E37" s="249"/>
      <c r="F37" s="247"/>
      <c r="G37" s="247"/>
      <c r="H37" s="247"/>
      <c r="I37" s="247"/>
      <c r="J37" s="247"/>
      <c r="K37" s="248"/>
      <c r="L37" s="431" t="str">
        <f t="shared" si="3"/>
        <v>0</v>
      </c>
      <c r="M37" s="428" t="str">
        <f t="shared" si="4"/>
        <v>0</v>
      </c>
      <c r="N37" s="250" t="str">
        <f t="shared" si="5"/>
        <v>0</v>
      </c>
      <c r="O37" s="251"/>
      <c r="P37" s="247"/>
      <c r="R37" s="312">
        <f t="shared" si="6"/>
        <v>0</v>
      </c>
      <c r="S37" s="152">
        <f t="shared" si="7"/>
        <v>90</v>
      </c>
      <c r="T37" s="68" t="e">
        <f t="shared" si="0"/>
        <v>#VALUE!</v>
      </c>
      <c r="U37" s="68" t="e">
        <f t="shared" si="8"/>
        <v>#VALUE!</v>
      </c>
      <c r="V37" s="95">
        <v>3</v>
      </c>
      <c r="W37" s="153" t="e">
        <f t="shared" si="1"/>
        <v>#VALUE!</v>
      </c>
      <c r="Y37" s="107">
        <f t="shared" si="9"/>
        <v>0</v>
      </c>
    </row>
    <row r="38" spans="1:25" ht="34.5" customHeight="1" x14ac:dyDescent="0.3">
      <c r="A38" s="322" t="str">
        <f>CDT!B38</f>
        <v>Dihydroartéminisine Pipéraquine– Plaq / 6 comp 
( DHA-PPQ)  40/320 mg</v>
      </c>
      <c r="B38" s="247"/>
      <c r="C38" s="248"/>
      <c r="D38" s="302" t="str">
        <f t="shared" si="10"/>
        <v/>
      </c>
      <c r="E38" s="249"/>
      <c r="F38" s="247"/>
      <c r="G38" s="247"/>
      <c r="H38" s="247"/>
      <c r="I38" s="247"/>
      <c r="J38" s="247"/>
      <c r="K38" s="248"/>
      <c r="L38" s="431" t="str">
        <f t="shared" si="3"/>
        <v>0</v>
      </c>
      <c r="M38" s="428" t="str">
        <f t="shared" si="4"/>
        <v>0</v>
      </c>
      <c r="N38" s="250" t="str">
        <f t="shared" si="5"/>
        <v>0</v>
      </c>
      <c r="O38" s="251"/>
      <c r="P38" s="247"/>
      <c r="R38" s="312">
        <f t="shared" si="6"/>
        <v>0</v>
      </c>
      <c r="S38" s="152">
        <f t="shared" si="7"/>
        <v>90</v>
      </c>
      <c r="T38" s="68" t="e">
        <f t="shared" si="0"/>
        <v>#VALUE!</v>
      </c>
      <c r="U38" s="68" t="e">
        <f t="shared" si="8"/>
        <v>#VALUE!</v>
      </c>
      <c r="V38" s="95">
        <v>3</v>
      </c>
      <c r="W38" s="153" t="e">
        <f t="shared" si="1"/>
        <v>#VALUE!</v>
      </c>
      <c r="Y38" s="107">
        <f t="shared" si="9"/>
        <v>0</v>
      </c>
    </row>
    <row r="39" spans="1:25" ht="34.5" customHeight="1" x14ac:dyDescent="0.3">
      <c r="A39" s="322" t="str">
        <f>CDT!B39</f>
        <v>Dihydroartemisinine/pipéraquine – Plaq / 9 comp 
( DHA-PPQ) 40/320 mg</v>
      </c>
      <c r="B39" s="247"/>
      <c r="C39" s="248"/>
      <c r="D39" s="302" t="str">
        <f t="shared" si="10"/>
        <v/>
      </c>
      <c r="E39" s="249"/>
      <c r="F39" s="247"/>
      <c r="G39" s="247"/>
      <c r="H39" s="247"/>
      <c r="I39" s="247"/>
      <c r="J39" s="247"/>
      <c r="K39" s="248"/>
      <c r="L39" s="431" t="str">
        <f t="shared" si="3"/>
        <v>0</v>
      </c>
      <c r="M39" s="428" t="str">
        <f t="shared" si="4"/>
        <v>0</v>
      </c>
      <c r="N39" s="250" t="str">
        <f t="shared" si="5"/>
        <v>0</v>
      </c>
      <c r="O39" s="251"/>
      <c r="P39" s="247"/>
      <c r="R39" s="312">
        <f t="shared" si="6"/>
        <v>0</v>
      </c>
      <c r="S39" s="152">
        <f t="shared" si="7"/>
        <v>90</v>
      </c>
      <c r="T39" s="68" t="e">
        <f t="shared" si="0"/>
        <v>#VALUE!</v>
      </c>
      <c r="U39" s="68" t="e">
        <f t="shared" si="8"/>
        <v>#VALUE!</v>
      </c>
      <c r="V39" s="95">
        <v>3</v>
      </c>
      <c r="W39" s="153" t="e">
        <f t="shared" si="1"/>
        <v>#VALUE!</v>
      </c>
      <c r="Y39" s="107">
        <f t="shared" si="9"/>
        <v>0</v>
      </c>
    </row>
    <row r="40" spans="1:25" ht="34.5" customHeight="1" x14ac:dyDescent="0.3">
      <c r="A40" s="322" t="str">
        <f>CDT!B40</f>
        <v>Artésunate Amodiaquine: (ASAQ) : 3 cp (25/67,5 mg)</v>
      </c>
      <c r="B40" s="247"/>
      <c r="C40" s="248"/>
      <c r="D40" s="302" t="str">
        <f t="shared" si="10"/>
        <v/>
      </c>
      <c r="E40" s="249"/>
      <c r="F40" s="247"/>
      <c r="G40" s="247"/>
      <c r="H40" s="247"/>
      <c r="I40" s="247"/>
      <c r="J40" s="247"/>
      <c r="K40" s="248"/>
      <c r="L40" s="431" t="str">
        <f t="shared" si="3"/>
        <v>0</v>
      </c>
      <c r="M40" s="428" t="str">
        <f t="shared" si="4"/>
        <v>0</v>
      </c>
      <c r="N40" s="250" t="str">
        <f t="shared" si="5"/>
        <v>0</v>
      </c>
      <c r="O40" s="251"/>
      <c r="P40" s="247"/>
      <c r="R40" s="312">
        <f t="shared" si="6"/>
        <v>0</v>
      </c>
      <c r="S40" s="152">
        <f t="shared" si="7"/>
        <v>90</v>
      </c>
      <c r="T40" s="68" t="e">
        <f t="shared" si="0"/>
        <v>#VALUE!</v>
      </c>
      <c r="U40" s="68" t="e">
        <f t="shared" si="8"/>
        <v>#VALUE!</v>
      </c>
      <c r="V40" s="95">
        <v>1</v>
      </c>
      <c r="W40" s="153" t="e">
        <f t="shared" si="1"/>
        <v>#VALUE!</v>
      </c>
      <c r="Y40" s="107">
        <f t="shared" si="9"/>
        <v>0</v>
      </c>
    </row>
    <row r="41" spans="1:25" ht="34.5" customHeight="1" x14ac:dyDescent="0.3">
      <c r="A41" s="322" t="str">
        <f>CDT!B41</f>
        <v>Artésunate Amodiaquine: (ASAQ) 3 cp (50/135 mg)</v>
      </c>
      <c r="B41" s="247"/>
      <c r="C41" s="248"/>
      <c r="D41" s="302" t="str">
        <f t="shared" si="10"/>
        <v/>
      </c>
      <c r="E41" s="249"/>
      <c r="F41" s="247"/>
      <c r="G41" s="247"/>
      <c r="H41" s="247"/>
      <c r="I41" s="247"/>
      <c r="J41" s="247"/>
      <c r="K41" s="248"/>
      <c r="L41" s="431" t="str">
        <f t="shared" si="3"/>
        <v>0</v>
      </c>
      <c r="M41" s="428" t="str">
        <f t="shared" si="4"/>
        <v>0</v>
      </c>
      <c r="N41" s="250" t="str">
        <f t="shared" si="5"/>
        <v>0</v>
      </c>
      <c r="O41" s="251"/>
      <c r="P41" s="247"/>
      <c r="R41" s="312">
        <f t="shared" si="6"/>
        <v>0</v>
      </c>
      <c r="S41" s="152">
        <f t="shared" si="7"/>
        <v>90</v>
      </c>
      <c r="T41" s="68" t="e">
        <f t="shared" si="0"/>
        <v>#VALUE!</v>
      </c>
      <c r="U41" s="68" t="e">
        <f t="shared" si="8"/>
        <v>#VALUE!</v>
      </c>
      <c r="V41" s="95">
        <v>1</v>
      </c>
      <c r="W41" s="153" t="e">
        <f t="shared" si="1"/>
        <v>#VALUE!</v>
      </c>
      <c r="Y41" s="107">
        <f t="shared" si="9"/>
        <v>0</v>
      </c>
    </row>
    <row r="42" spans="1:25" ht="34.5" customHeight="1" x14ac:dyDescent="0.3">
      <c r="A42" s="322" t="str">
        <f>CDT!B42</f>
        <v>Artésunate Amodiaquine: (ASAQ) 3 cp (100/270 mg)</v>
      </c>
      <c r="B42" s="247"/>
      <c r="C42" s="248"/>
      <c r="D42" s="302" t="str">
        <f t="shared" si="10"/>
        <v/>
      </c>
      <c r="E42" s="249"/>
      <c r="F42" s="247"/>
      <c r="G42" s="247"/>
      <c r="H42" s="247"/>
      <c r="I42" s="247"/>
      <c r="J42" s="247"/>
      <c r="K42" s="248"/>
      <c r="L42" s="431" t="str">
        <f t="shared" si="3"/>
        <v>0</v>
      </c>
      <c r="M42" s="428" t="str">
        <f t="shared" si="4"/>
        <v>0</v>
      </c>
      <c r="N42" s="250" t="str">
        <f t="shared" si="5"/>
        <v>0</v>
      </c>
      <c r="O42" s="251"/>
      <c r="P42" s="247"/>
      <c r="R42" s="312">
        <f t="shared" si="6"/>
        <v>0</v>
      </c>
      <c r="S42" s="152">
        <f t="shared" si="7"/>
        <v>90</v>
      </c>
      <c r="T42" s="68" t="e">
        <f t="shared" si="0"/>
        <v>#VALUE!</v>
      </c>
      <c r="U42" s="68" t="e">
        <f t="shared" si="8"/>
        <v>#VALUE!</v>
      </c>
      <c r="V42" s="95">
        <v>1</v>
      </c>
      <c r="W42" s="153" t="e">
        <f t="shared" si="1"/>
        <v>#VALUE!</v>
      </c>
      <c r="Y42" s="107">
        <f t="shared" si="9"/>
        <v>0</v>
      </c>
    </row>
    <row r="43" spans="1:25" ht="34.5" customHeight="1" x14ac:dyDescent="0.3">
      <c r="A43" s="322" t="str">
        <f>CDT!B43</f>
        <v>Artésunate Amodiaquine: (ASAQ) 6 cp (100/270 mg)</v>
      </c>
      <c r="B43" s="247"/>
      <c r="C43" s="248"/>
      <c r="D43" s="302" t="str">
        <f t="shared" si="10"/>
        <v/>
      </c>
      <c r="E43" s="249"/>
      <c r="F43" s="247"/>
      <c r="G43" s="247"/>
      <c r="H43" s="247"/>
      <c r="I43" s="247"/>
      <c r="J43" s="247"/>
      <c r="K43" s="248"/>
      <c r="L43" s="431" t="str">
        <f t="shared" si="3"/>
        <v>0</v>
      </c>
      <c r="M43" s="428" t="str">
        <f t="shared" si="4"/>
        <v>0</v>
      </c>
      <c r="N43" s="250" t="str">
        <f t="shared" si="5"/>
        <v>0</v>
      </c>
      <c r="O43" s="251"/>
      <c r="P43" s="247"/>
      <c r="R43" s="312">
        <f t="shared" si="6"/>
        <v>0</v>
      </c>
      <c r="S43" s="152">
        <f t="shared" si="7"/>
        <v>90</v>
      </c>
      <c r="T43" s="68" t="e">
        <f t="shared" si="0"/>
        <v>#VALUE!</v>
      </c>
      <c r="U43" s="68" t="e">
        <f t="shared" si="8"/>
        <v>#VALUE!</v>
      </c>
      <c r="V43" s="95">
        <v>1</v>
      </c>
      <c r="W43" s="153" t="e">
        <f t="shared" si="1"/>
        <v>#VALUE!</v>
      </c>
      <c r="Y43" s="107">
        <f t="shared" si="9"/>
        <v>0</v>
      </c>
    </row>
    <row r="44" spans="1:25" ht="34.5" customHeight="1" x14ac:dyDescent="0.3">
      <c r="A44" s="322" t="str">
        <f>CDT!B44</f>
        <v>Artésunate - Méfloquine (AS-MF)</v>
      </c>
      <c r="B44" s="247"/>
      <c r="C44" s="248"/>
      <c r="D44" s="302" t="str">
        <f t="shared" si="10"/>
        <v/>
      </c>
      <c r="E44" s="249"/>
      <c r="F44" s="247"/>
      <c r="G44" s="247"/>
      <c r="H44" s="247"/>
      <c r="I44" s="247"/>
      <c r="J44" s="247"/>
      <c r="K44" s="248"/>
      <c r="L44" s="431" t="str">
        <f t="shared" si="3"/>
        <v>0</v>
      </c>
      <c r="M44" s="428" t="str">
        <f t="shared" si="4"/>
        <v>0</v>
      </c>
      <c r="N44" s="250" t="str">
        <f t="shared" si="5"/>
        <v>0</v>
      </c>
      <c r="O44" s="251"/>
      <c r="P44" s="247"/>
      <c r="R44" s="312">
        <f t="shared" si="6"/>
        <v>0</v>
      </c>
      <c r="S44" s="152">
        <f t="shared" si="7"/>
        <v>90</v>
      </c>
      <c r="T44" s="68" t="e">
        <f t="shared" si="0"/>
        <v>#VALUE!</v>
      </c>
      <c r="U44" s="68" t="e">
        <f t="shared" si="8"/>
        <v>#VALUE!</v>
      </c>
      <c r="V44" s="95">
        <v>1</v>
      </c>
      <c r="W44" s="153" t="e">
        <f t="shared" si="1"/>
        <v>#VALUE!</v>
      </c>
      <c r="Y44" s="107">
        <f t="shared" si="9"/>
        <v>0</v>
      </c>
    </row>
    <row r="45" spans="1:25" ht="34.5" customHeight="1" x14ac:dyDescent="0.3">
      <c r="A45" s="322" t="str">
        <f>CDT!B45</f>
        <v>Quinine comprimé 300mg</v>
      </c>
      <c r="B45" s="247"/>
      <c r="C45" s="248"/>
      <c r="D45" s="302" t="str">
        <f t="shared" si="10"/>
        <v/>
      </c>
      <c r="E45" s="249"/>
      <c r="F45" s="247"/>
      <c r="G45" s="247"/>
      <c r="H45" s="247"/>
      <c r="I45" s="247"/>
      <c r="J45" s="247"/>
      <c r="K45" s="248"/>
      <c r="L45" s="431" t="str">
        <f t="shared" si="3"/>
        <v>0</v>
      </c>
      <c r="M45" s="428" t="str">
        <f t="shared" si="4"/>
        <v>0</v>
      </c>
      <c r="N45" s="250" t="str">
        <f t="shared" si="5"/>
        <v>0</v>
      </c>
      <c r="O45" s="251"/>
      <c r="P45" s="247"/>
      <c r="R45" s="312">
        <f t="shared" si="6"/>
        <v>0</v>
      </c>
      <c r="S45" s="152">
        <f t="shared" si="7"/>
        <v>90</v>
      </c>
      <c r="T45" s="68" t="e">
        <f t="shared" si="0"/>
        <v>#VALUE!</v>
      </c>
      <c r="U45" s="68" t="e">
        <f t="shared" si="8"/>
        <v>#VALUE!</v>
      </c>
      <c r="V45" s="95">
        <v>1</v>
      </c>
      <c r="W45" s="153" t="e">
        <f t="shared" si="1"/>
        <v>#VALUE!</v>
      </c>
      <c r="Y45" s="107">
        <f t="shared" si="9"/>
        <v>0</v>
      </c>
    </row>
    <row r="46" spans="1:25" ht="34.5" customHeight="1" x14ac:dyDescent="0.3">
      <c r="A46" s="322" t="str">
        <f>CDT!B46</f>
        <v>Quinine injectable 300 mg</v>
      </c>
      <c r="B46" s="247"/>
      <c r="C46" s="248"/>
      <c r="D46" s="302" t="str">
        <f t="shared" si="10"/>
        <v/>
      </c>
      <c r="E46" s="249"/>
      <c r="F46" s="247"/>
      <c r="G46" s="247"/>
      <c r="H46" s="247"/>
      <c r="I46" s="247"/>
      <c r="J46" s="247"/>
      <c r="K46" s="248"/>
      <c r="L46" s="431" t="str">
        <f t="shared" si="3"/>
        <v>0</v>
      </c>
      <c r="M46" s="428" t="str">
        <f t="shared" si="4"/>
        <v>0</v>
      </c>
      <c r="N46" s="250" t="str">
        <f t="shared" si="5"/>
        <v>0</v>
      </c>
      <c r="O46" s="251"/>
      <c r="P46" s="247"/>
      <c r="R46" s="312">
        <f t="shared" si="6"/>
        <v>0</v>
      </c>
      <c r="S46" s="152">
        <f t="shared" si="7"/>
        <v>90</v>
      </c>
      <c r="T46" s="68" t="e">
        <f t="shared" si="0"/>
        <v>#VALUE!</v>
      </c>
      <c r="U46" s="68" t="e">
        <f t="shared" si="8"/>
        <v>#VALUE!</v>
      </c>
      <c r="V46" s="95">
        <v>1</v>
      </c>
      <c r="W46" s="153" t="e">
        <f t="shared" si="1"/>
        <v>#VALUE!</v>
      </c>
      <c r="Y46" s="107">
        <f t="shared" si="9"/>
        <v>0</v>
      </c>
    </row>
    <row r="47" spans="1:25" ht="34.5" customHeight="1" x14ac:dyDescent="0.3">
      <c r="A47" s="322" t="str">
        <f>CDT!B47</f>
        <v>Quinine injectable 600 mg</v>
      </c>
      <c r="B47" s="247"/>
      <c r="C47" s="248"/>
      <c r="D47" s="302" t="str">
        <f t="shared" si="10"/>
        <v/>
      </c>
      <c r="E47" s="249"/>
      <c r="F47" s="247"/>
      <c r="G47" s="247"/>
      <c r="H47" s="247"/>
      <c r="I47" s="247"/>
      <c r="J47" s="247"/>
      <c r="K47" s="248"/>
      <c r="L47" s="431" t="str">
        <f t="shared" si="3"/>
        <v>0</v>
      </c>
      <c r="M47" s="428" t="str">
        <f t="shared" si="4"/>
        <v>0</v>
      </c>
      <c r="N47" s="250" t="str">
        <f t="shared" si="5"/>
        <v>0</v>
      </c>
      <c r="O47" s="251"/>
      <c r="P47" s="247"/>
      <c r="R47" s="312">
        <f t="shared" si="6"/>
        <v>0</v>
      </c>
      <c r="S47" s="152">
        <f t="shared" si="7"/>
        <v>90</v>
      </c>
      <c r="T47" s="68" t="e">
        <f t="shared" si="0"/>
        <v>#VALUE!</v>
      </c>
      <c r="U47" s="68" t="e">
        <f t="shared" si="8"/>
        <v>#VALUE!</v>
      </c>
      <c r="V47" s="95">
        <v>1</v>
      </c>
      <c r="W47" s="153" t="e">
        <f t="shared" si="1"/>
        <v>#VALUE!</v>
      </c>
      <c r="Y47" s="107">
        <f t="shared" si="9"/>
        <v>0</v>
      </c>
    </row>
    <row r="48" spans="1:25" ht="34.5" customHeight="1" thickBot="1" x14ac:dyDescent="0.35">
      <c r="A48" s="322" t="str">
        <f>CDT!B48</f>
        <v>Quinine injectable 600 mg</v>
      </c>
      <c r="B48" s="247"/>
      <c r="C48" s="248"/>
      <c r="D48" s="303" t="str">
        <f t="shared" si="10"/>
        <v/>
      </c>
      <c r="E48" s="249"/>
      <c r="F48" s="247"/>
      <c r="G48" s="247"/>
      <c r="H48" s="247"/>
      <c r="I48" s="247"/>
      <c r="J48" s="247"/>
      <c r="K48" s="248"/>
      <c r="L48" s="431" t="str">
        <f t="shared" si="3"/>
        <v>0</v>
      </c>
      <c r="M48" s="428" t="str">
        <f t="shared" si="4"/>
        <v>0</v>
      </c>
      <c r="N48" s="250" t="str">
        <f t="shared" si="5"/>
        <v>0</v>
      </c>
      <c r="O48" s="251"/>
      <c r="P48" s="247"/>
      <c r="R48" s="312">
        <f t="shared" si="6"/>
        <v>0</v>
      </c>
      <c r="S48" s="152">
        <f t="shared" si="7"/>
        <v>90</v>
      </c>
      <c r="T48" s="68" t="e">
        <f>D48-(E48+G48+I48+H48)</f>
        <v>#VALUE!</v>
      </c>
      <c r="U48" s="68" t="e">
        <f t="shared" si="8"/>
        <v>#VALUE!</v>
      </c>
      <c r="V48" s="95">
        <v>1</v>
      </c>
      <c r="W48" s="153" t="e">
        <f t="shared" si="1"/>
        <v>#VALUE!</v>
      </c>
      <c r="Y48" s="107">
        <f t="shared" si="9"/>
        <v>0</v>
      </c>
    </row>
    <row r="49" spans="1:23" ht="34.5" customHeight="1" thickBot="1" x14ac:dyDescent="0.35">
      <c r="A49" s="322" t="str">
        <f>CDT!B49</f>
        <v>Artéméther injectable 100 mg</v>
      </c>
      <c r="B49" s="247"/>
      <c r="C49" s="248"/>
      <c r="D49" s="303" t="str">
        <f t="shared" si="10"/>
        <v/>
      </c>
      <c r="E49" s="249"/>
      <c r="F49" s="247"/>
      <c r="G49" s="247"/>
      <c r="H49" s="247"/>
      <c r="I49" s="247"/>
      <c r="J49" s="247"/>
      <c r="K49" s="248"/>
      <c r="L49" s="431" t="str">
        <f t="shared" si="3"/>
        <v>0</v>
      </c>
      <c r="M49" s="428" t="str">
        <f t="shared" si="4"/>
        <v>0</v>
      </c>
      <c r="N49" s="250" t="str">
        <f t="shared" si="5"/>
        <v>0</v>
      </c>
      <c r="O49" s="251"/>
      <c r="P49" s="247"/>
      <c r="R49" s="312">
        <f t="shared" si="6"/>
        <v>0</v>
      </c>
      <c r="S49" s="152">
        <f t="shared" si="7"/>
        <v>90</v>
      </c>
      <c r="T49" s="68" t="e">
        <f>D49-(E49+G49+I49+H49)</f>
        <v>#VALUE!</v>
      </c>
      <c r="U49" s="68" t="e">
        <f t="shared" si="8"/>
        <v>#VALUE!</v>
      </c>
      <c r="V49" s="95">
        <v>1</v>
      </c>
      <c r="W49" s="153" t="e">
        <f t="shared" si="1"/>
        <v>#VALUE!</v>
      </c>
    </row>
    <row r="50" spans="1:23" ht="34.5" hidden="1" customHeight="1" x14ac:dyDescent="0.3">
      <c r="A50" s="17"/>
      <c r="B50" s="79"/>
      <c r="C50" s="79"/>
      <c r="D50" s="53"/>
      <c r="E50" s="79"/>
      <c r="F50" s="79"/>
      <c r="G50" s="79"/>
      <c r="H50" s="79"/>
      <c r="I50" s="79"/>
      <c r="J50" s="79"/>
      <c r="K50" s="79"/>
      <c r="L50" s="54"/>
      <c r="M50" s="58" t="str">
        <f t="shared" ref="M50" si="11">IF(B50&lt;&gt;"",((E50/S50)*30),"")</f>
        <v/>
      </c>
      <c r="N50" s="55"/>
      <c r="O50" s="80"/>
      <c r="P50" s="79"/>
      <c r="S50" s="152"/>
      <c r="T50" s="68"/>
      <c r="U50" s="68"/>
      <c r="V50" s="95"/>
      <c r="W50" s="153" t="str">
        <f t="shared" si="1"/>
        <v/>
      </c>
    </row>
    <row r="51" spans="1:23" s="235" customFormat="1" ht="16.5" customHeight="1" x14ac:dyDescent="0.35">
      <c r="A51" s="531" t="s">
        <v>290</v>
      </c>
      <c r="B51" s="531"/>
      <c r="C51" s="531"/>
      <c r="D51" s="531"/>
      <c r="E51" s="531"/>
      <c r="F51" s="531"/>
      <c r="H51" s="233"/>
      <c r="I51" s="233" t="s">
        <v>300</v>
      </c>
      <c r="J51" s="234"/>
      <c r="K51" s="232"/>
      <c r="L51" s="232"/>
      <c r="M51" s="232"/>
      <c r="N51" s="232"/>
      <c r="O51" s="232"/>
      <c r="Q51" s="236"/>
      <c r="R51" s="311"/>
      <c r="S51" s="237"/>
      <c r="T51" s="238"/>
      <c r="U51" s="238"/>
      <c r="V51" s="239"/>
      <c r="W51" s="240"/>
    </row>
    <row r="52" spans="1:23" ht="29.25" customHeight="1" x14ac:dyDescent="0.3">
      <c r="A52" s="18"/>
      <c r="B52" s="18"/>
      <c r="C52" s="18"/>
      <c r="D52" s="18"/>
      <c r="E52" s="18"/>
      <c r="F52" s="18"/>
      <c r="G52" s="18"/>
      <c r="H52" s="18"/>
      <c r="I52" s="18"/>
      <c r="J52" s="18"/>
      <c r="K52" s="18"/>
      <c r="L52" s="18"/>
      <c r="M52" s="18"/>
      <c r="N52" s="18"/>
      <c r="O52" s="18"/>
      <c r="S52" s="154"/>
      <c r="T52" s="69"/>
      <c r="U52" s="69"/>
      <c r="V52" s="70"/>
      <c r="W52" s="155"/>
    </row>
    <row r="53" spans="1:23" ht="15.6" x14ac:dyDescent="0.3">
      <c r="B53" s="18"/>
      <c r="C53" s="18"/>
      <c r="D53" s="18"/>
      <c r="E53" s="18"/>
      <c r="F53" s="18"/>
      <c r="I53" s="18"/>
      <c r="J53" s="18"/>
      <c r="K53" s="18"/>
      <c r="L53" s="18"/>
      <c r="M53" s="18"/>
      <c r="N53" s="18"/>
      <c r="O53" s="18"/>
      <c r="S53" s="154"/>
      <c r="T53" s="69"/>
      <c r="U53" s="69"/>
      <c r="V53" s="70"/>
      <c r="W53" s="155"/>
    </row>
    <row r="54" spans="1:23" s="235" customFormat="1" ht="18.600000000000001" thickBot="1" x14ac:dyDescent="0.4">
      <c r="A54" s="233" t="s">
        <v>289</v>
      </c>
      <c r="H54" s="233"/>
      <c r="I54" s="233" t="s">
        <v>301</v>
      </c>
      <c r="O54" s="232"/>
      <c r="Q54" s="236"/>
      <c r="R54" s="311"/>
      <c r="S54" s="243"/>
      <c r="T54" s="244"/>
      <c r="U54" s="244"/>
      <c r="V54" s="245"/>
      <c r="W54" s="246"/>
    </row>
  </sheetData>
  <mergeCells count="21">
    <mergeCell ref="A24:A25"/>
    <mergeCell ref="A51:F51"/>
    <mergeCell ref="A19:C19"/>
    <mergeCell ref="D19:N19"/>
    <mergeCell ref="S19:W19"/>
    <mergeCell ref="A21:C21"/>
    <mergeCell ref="D21:F21"/>
    <mergeCell ref="G21:K22"/>
    <mergeCell ref="L21:P21"/>
    <mergeCell ref="L17:P17"/>
    <mergeCell ref="A1:B1"/>
    <mergeCell ref="A3:B3"/>
    <mergeCell ref="A4:B4"/>
    <mergeCell ref="A11:O11"/>
    <mergeCell ref="B13:C13"/>
    <mergeCell ref="E13:J13"/>
    <mergeCell ref="B15:C15"/>
    <mergeCell ref="D15:F15"/>
    <mergeCell ref="G15:I15"/>
    <mergeCell ref="B17:E17"/>
    <mergeCell ref="G17:K17"/>
  </mergeCells>
  <conditionalFormatting sqref="U26">
    <cfRule type="cellIs" dxfId="1155" priority="39" operator="greaterThan">
      <formula>0</formula>
    </cfRule>
    <cfRule type="cellIs" dxfId="1154" priority="40" operator="greaterThan">
      <formula>0</formula>
    </cfRule>
    <cfRule type="cellIs" dxfId="1153" priority="41" operator="lessThan">
      <formula>0</formula>
    </cfRule>
    <cfRule type="cellIs" dxfId="1152" priority="42" operator="notEqual">
      <formula>0</formula>
    </cfRule>
  </conditionalFormatting>
  <conditionalFormatting sqref="U27:U29">
    <cfRule type="cellIs" dxfId="1151" priority="35" operator="greaterThan">
      <formula>0</formula>
    </cfRule>
    <cfRule type="cellIs" dxfId="1150" priority="36" operator="greaterThan">
      <formula>0</formula>
    </cfRule>
    <cfRule type="cellIs" dxfId="1149" priority="37" operator="lessThan">
      <formula>0</formula>
    </cfRule>
    <cfRule type="cellIs" dxfId="1148" priority="38" operator="notEqual">
      <formula>0</formula>
    </cfRule>
  </conditionalFormatting>
  <conditionalFormatting sqref="U30:U31 U33:U47">
    <cfRule type="cellIs" dxfId="1147" priority="31" operator="greaterThan">
      <formula>0</formula>
    </cfRule>
    <cfRule type="cellIs" dxfId="1146" priority="32" operator="greaterThan">
      <formula>0</formula>
    </cfRule>
    <cfRule type="cellIs" dxfId="1145" priority="33" operator="lessThan">
      <formula>0</formula>
    </cfRule>
    <cfRule type="cellIs" dxfId="1144" priority="34" operator="notEqual">
      <formula>0</formula>
    </cfRule>
  </conditionalFormatting>
  <conditionalFormatting sqref="U48:U50">
    <cfRule type="cellIs" dxfId="1143" priority="27" operator="greaterThan">
      <formula>0</formula>
    </cfRule>
    <cfRule type="cellIs" dxfId="1142" priority="28" operator="greaterThan">
      <formula>0</formula>
    </cfRule>
    <cfRule type="cellIs" dxfId="1141" priority="29" operator="lessThan">
      <formula>0</formula>
    </cfRule>
    <cfRule type="cellIs" dxfId="1140" priority="30" operator="notEqual">
      <formula>0</formula>
    </cfRule>
  </conditionalFormatting>
  <conditionalFormatting sqref="K50">
    <cfRule type="expression" dxfId="1139" priority="25">
      <formula>K50&lt;T50</formula>
    </cfRule>
    <cfRule type="expression" dxfId="1138" priority="26">
      <formula>K50&gt;T50</formula>
    </cfRule>
  </conditionalFormatting>
  <conditionalFormatting sqref="J37:J47">
    <cfRule type="cellIs" dxfId="1137" priority="24" operator="greaterThan">
      <formula>90</formula>
    </cfRule>
  </conditionalFormatting>
  <conditionalFormatting sqref="J48:J50">
    <cfRule type="cellIs" dxfId="1136" priority="23" operator="greaterThan">
      <formula>90</formula>
    </cfRule>
  </conditionalFormatting>
  <conditionalFormatting sqref="K36:K47">
    <cfRule type="expression" dxfId="1135" priority="21">
      <formula>K36&lt;T36</formula>
    </cfRule>
    <cfRule type="expression" dxfId="1134" priority="22">
      <formula>K36&gt;T36</formula>
    </cfRule>
  </conditionalFormatting>
  <conditionalFormatting sqref="J27:J31 J33">
    <cfRule type="cellIs" dxfId="1133" priority="20" operator="greaterThan">
      <formula>90</formula>
    </cfRule>
  </conditionalFormatting>
  <conditionalFormatting sqref="J36">
    <cfRule type="cellIs" dxfId="1132" priority="19" operator="greaterThan">
      <formula>90</formula>
    </cfRule>
  </conditionalFormatting>
  <conditionalFormatting sqref="K48:K49">
    <cfRule type="expression" dxfId="1131" priority="17">
      <formula>K48&lt;T48</formula>
    </cfRule>
    <cfRule type="expression" dxfId="1130" priority="18">
      <formula>K48&gt;T48</formula>
    </cfRule>
  </conditionalFormatting>
  <conditionalFormatting sqref="K27:K31 K33">
    <cfRule type="expression" dxfId="1129" priority="15">
      <formula>K27&lt;T27</formula>
    </cfRule>
    <cfRule type="expression" dxfId="1128" priority="16">
      <formula>K27&gt;T27</formula>
    </cfRule>
  </conditionalFormatting>
  <conditionalFormatting sqref="J26">
    <cfRule type="cellIs" dxfId="1127" priority="14" operator="greaterThan">
      <formula>90</formula>
    </cfRule>
  </conditionalFormatting>
  <conditionalFormatting sqref="K26">
    <cfRule type="expression" dxfId="1126" priority="12">
      <formula>K26&lt;T26</formula>
    </cfRule>
    <cfRule type="expression" dxfId="1125" priority="13">
      <formula>K26&gt;T26</formula>
    </cfRule>
  </conditionalFormatting>
  <conditionalFormatting sqref="U32">
    <cfRule type="cellIs" dxfId="1124" priority="8" operator="greaterThan">
      <formula>0</formula>
    </cfRule>
    <cfRule type="cellIs" dxfId="1123" priority="9" operator="greaterThan">
      <formula>0</formula>
    </cfRule>
    <cfRule type="cellIs" dxfId="1122" priority="10" operator="lessThan">
      <formula>0</formula>
    </cfRule>
    <cfRule type="cellIs" dxfId="1121" priority="11" operator="notEqual">
      <formula>0</formula>
    </cfRule>
  </conditionalFormatting>
  <conditionalFormatting sqref="K34">
    <cfRule type="expression" dxfId="1120" priority="6">
      <formula>K34&lt;T34</formula>
    </cfRule>
    <cfRule type="expression" dxfId="1119" priority="7">
      <formula>K34&gt;T34</formula>
    </cfRule>
  </conditionalFormatting>
  <conditionalFormatting sqref="K35">
    <cfRule type="expression" dxfId="1118" priority="4">
      <formula>K35&lt;T35</formula>
    </cfRule>
    <cfRule type="expression" dxfId="1117" priority="5">
      <formula>K35&gt;T35</formula>
    </cfRule>
  </conditionalFormatting>
  <conditionalFormatting sqref="J32">
    <cfRule type="cellIs" dxfId="1116" priority="3" operator="greaterThan">
      <formula>90</formula>
    </cfRule>
  </conditionalFormatting>
  <conditionalFormatting sqref="K32">
    <cfRule type="expression" dxfId="1115" priority="1">
      <formula>K32&lt;T32</formula>
    </cfRule>
    <cfRule type="expression" dxfId="1114" priority="2">
      <formula>K32&gt;T32</formula>
    </cfRule>
  </conditionalFormatting>
  <dataValidations count="7">
    <dataValidation type="date" errorStyle="warning" allowBlank="1" showInputMessage="1" showErrorMessage="1" promptTitle="Instruction" prompt="SVP Saisissez la date sous le format:_x000a_00/00/0000. exemple 15/09/2016,_x000a_Merci_x000a_" sqref="L21:P21">
      <formula1>42370</formula1>
      <formula2>44926</formula2>
    </dataValidation>
    <dataValidation errorStyle="information" allowBlank="1" showInputMessage="1" showErrorMessage="1" errorTitle="Instruction" error="Saisissez le Texte en MAJUSCULE_x000a_Exemple: CMS AGOE_x000a_Merci" promptTitle="Instruction" prompt="Saisissez le Texte en MAJUSCULE_x000a_Exemple: CMS AGOE_x000a_Merci" sqref="D19:N19"/>
    <dataValidation type="whole" allowBlank="1" showInputMessage="1" showErrorMessage="1" prompt="La valeur ne peut pas être supérieure à 89_x000a_Si tel est le cas déteminer la quantité à commander directement à la colonne M._x000a_merci" sqref="J27:J50">
      <formula1>0</formula1>
      <formula2>89</formula2>
    </dataValidation>
    <dataValidation type="whole" operator="lessThanOrEqual" allowBlank="1" showInputMessage="1" showErrorMessage="1" promptTitle="instruction" prompt="La valeur de la cellule ne peut pas être supérieure à la quantité Totale inscrite dans la colonne D._x000a_Merci de vérifier." sqref="E26:E50">
      <formula1>D26</formula1>
    </dataValidation>
    <dataValidation type="list" allowBlank="1" showInputMessage="1" showErrorMessage="1" sqref="D21:F21">
      <formula1>typerapport2</formula1>
    </dataValidation>
    <dataValidation type="whole" allowBlank="1" showInputMessage="1" showErrorMessage="1" prompt="La valeur ne peut pas être supérieure à 89_x000a_Si tel est le cas déteminer la quantité à commander directement à la colonne O_x000a_merci" sqref="J26">
      <formula1>0</formula1>
      <formula2>89</formula2>
    </dataValidation>
    <dataValidation type="whole" allowBlank="1" showInputMessage="1" showErrorMessage="1" prompt="La quantité accordée par le point Focal ne peut être supérieure à la somme du CMMa et la quantité commandée pour le trimestre._x000a_Merci de revoir la quantité dans la colonne O." sqref="O26:O49">
      <formula1>0</formula1>
      <formula2>+M26+N26</formula2>
    </dataValidation>
  </dataValidations>
  <pageMargins left="0.21" right="0.23622047244094491" top="0.74803149606299213" bottom="0.74803149606299213" header="0.31496062992125984" footer="0.31496062992125984"/>
  <pageSetup paperSize="9" scale="40" orientation="portrait" r:id="rId1"/>
  <headerFooter alignWithMargins="0">
    <oddFooter>&amp;C&amp;"Arial,Gras"PNLS /IST, Avenue des Armées, -05 BP 424 Lomé –Togo ; Tel 22 20 94 39 Fax : 22 20 94 36    Site Web : www.pnls.tg</oddFooter>
  </headerFooter>
  <drawing r:id="rId2"/>
</worksheet>
</file>

<file path=xl/worksheets/sheet1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rgb="FFFF0000"/>
  </sheetPr>
  <dimension ref="A1:W56"/>
  <sheetViews>
    <sheetView showGridLines="0" view="pageBreakPreview" topLeftCell="A5" zoomScale="70" zoomScaleNormal="70" zoomScaleSheetLayoutView="70" zoomScalePageLayoutView="50" workbookViewId="0">
      <selection activeCell="D19" sqref="D19:N19"/>
    </sheetView>
  </sheetViews>
  <sheetFormatPr baseColWidth="10" defaultColWidth="7.33203125" defaultRowHeight="13.8" x14ac:dyDescent="0.3"/>
  <cols>
    <col min="1" max="1" width="51.5546875" style="3" customWidth="1"/>
    <col min="2" max="14" width="11.5546875" style="3" customWidth="1"/>
    <col min="15" max="15" width="11.6640625" style="39" customWidth="1"/>
    <col min="16" max="16" width="17.5546875" style="3" customWidth="1"/>
    <col min="17" max="17" width="2.109375" style="62" customWidth="1"/>
    <col min="18" max="18" width="4.88671875" style="77" customWidth="1"/>
    <col min="19" max="20" width="7.44140625" style="77" bestFit="1" customWidth="1"/>
    <col min="21" max="21" width="7.88671875" style="78" bestFit="1" customWidth="1"/>
    <col min="22" max="22" width="33.33203125" style="77" customWidth="1"/>
    <col min="23" max="16384" width="7.33203125" style="3"/>
  </cols>
  <sheetData>
    <row r="1" spans="1:23" ht="17.25" customHeight="1" x14ac:dyDescent="0.3">
      <c r="A1" s="549" t="s">
        <v>452</v>
      </c>
      <c r="B1" s="549"/>
      <c r="C1" s="2"/>
      <c r="D1" s="2"/>
      <c r="E1"/>
      <c r="F1"/>
      <c r="G1"/>
      <c r="H1"/>
      <c r="I1"/>
      <c r="J1"/>
      <c r="N1" s="4" t="s">
        <v>1</v>
      </c>
      <c r="O1" s="5"/>
      <c r="R1" s="306"/>
      <c r="S1" s="69"/>
      <c r="T1" s="69"/>
      <c r="U1" s="69"/>
      <c r="V1" s="70"/>
      <c r="W1" s="69"/>
    </row>
    <row r="2" spans="1:23" ht="13.5" customHeight="1" x14ac:dyDescent="0.3">
      <c r="A2" s="1" t="s">
        <v>453</v>
      </c>
      <c r="B2" s="1"/>
      <c r="C2" s="2"/>
      <c r="D2" s="2"/>
      <c r="E2"/>
      <c r="F2"/>
      <c r="G2"/>
      <c r="H2"/>
      <c r="I2"/>
      <c r="J2"/>
      <c r="M2" s="4"/>
      <c r="N2" s="4" t="s">
        <v>3</v>
      </c>
      <c r="O2" s="5"/>
      <c r="R2" s="306"/>
      <c r="S2" s="69"/>
      <c r="T2" s="69"/>
      <c r="U2" s="69"/>
      <c r="V2" s="70"/>
      <c r="W2" s="69"/>
    </row>
    <row r="3" spans="1:23" ht="15.6" x14ac:dyDescent="0.3">
      <c r="A3" s="549" t="s">
        <v>454</v>
      </c>
      <c r="B3" s="549"/>
      <c r="C3" s="2"/>
      <c r="D3" s="2"/>
      <c r="E3"/>
      <c r="F3"/>
      <c r="G3"/>
      <c r="H3"/>
      <c r="I3"/>
      <c r="J3"/>
      <c r="K3" s="5"/>
      <c r="L3" s="5"/>
      <c r="M3" s="5"/>
      <c r="N3" s="5"/>
      <c r="O3" s="5"/>
      <c r="R3" s="306"/>
      <c r="S3" s="69"/>
      <c r="T3" s="69"/>
      <c r="U3" s="69"/>
      <c r="V3" s="70"/>
      <c r="W3" s="69"/>
    </row>
    <row r="4" spans="1:23" ht="33.6" customHeight="1" x14ac:dyDescent="0.3">
      <c r="A4" s="547" t="s">
        <v>455</v>
      </c>
      <c r="B4" s="548"/>
      <c r="C4" s="7"/>
      <c r="D4" s="7"/>
      <c r="E4" s="8"/>
      <c r="F4" s="8"/>
      <c r="G4" s="8"/>
      <c r="H4" s="8"/>
      <c r="I4" s="8"/>
      <c r="J4" s="8"/>
      <c r="K4" s="9"/>
      <c r="L4" s="9"/>
      <c r="M4" s="9"/>
      <c r="N4" s="9"/>
      <c r="O4" s="38"/>
      <c r="R4" s="306"/>
      <c r="S4" s="69"/>
      <c r="T4" s="69"/>
      <c r="U4" s="69"/>
      <c r="V4" s="70"/>
      <c r="W4" s="69"/>
    </row>
    <row r="5" spans="1:23" x14ac:dyDescent="0.3">
      <c r="B5" s="9"/>
      <c r="C5" s="9"/>
      <c r="D5" s="9"/>
      <c r="E5" s="9"/>
      <c r="F5" s="9"/>
      <c r="G5" s="9"/>
      <c r="H5" s="9"/>
      <c r="I5" s="9"/>
      <c r="J5" s="9"/>
      <c r="K5" s="9"/>
      <c r="L5" s="9"/>
      <c r="M5" s="9"/>
      <c r="N5" s="9"/>
      <c r="O5" s="38"/>
      <c r="R5" s="306"/>
      <c r="S5" s="69"/>
      <c r="T5" s="69"/>
      <c r="U5" s="69"/>
      <c r="V5" s="70"/>
      <c r="W5" s="69"/>
    </row>
    <row r="6" spans="1:23" ht="15.6" x14ac:dyDescent="0.3">
      <c r="A6" s="6" t="s">
        <v>232</v>
      </c>
      <c r="B6" s="9"/>
      <c r="C6" s="9"/>
      <c r="D6" s="9"/>
      <c r="E6" s="9"/>
      <c r="F6" s="9"/>
      <c r="G6" s="9"/>
      <c r="H6" s="9"/>
      <c r="I6" s="9"/>
      <c r="J6" s="9"/>
      <c r="K6" s="9"/>
      <c r="L6" s="9"/>
      <c r="M6" s="9"/>
      <c r="N6" s="9"/>
      <c r="O6" s="38"/>
      <c r="R6" s="306"/>
      <c r="S6" s="69"/>
      <c r="T6" s="69"/>
      <c r="U6" s="69"/>
      <c r="V6" s="70"/>
      <c r="W6" s="69"/>
    </row>
    <row r="7" spans="1:23" x14ac:dyDescent="0.3">
      <c r="A7" s="10"/>
      <c r="B7" s="9"/>
      <c r="C7" s="9"/>
      <c r="D7" s="9"/>
      <c r="E7" s="9"/>
      <c r="F7" s="9"/>
      <c r="G7" s="9"/>
      <c r="H7" s="9"/>
      <c r="I7" s="9"/>
      <c r="J7" s="9"/>
      <c r="K7" s="9"/>
      <c r="L7" s="9"/>
      <c r="M7" s="9"/>
      <c r="N7" s="9"/>
      <c r="O7" s="38"/>
      <c r="R7" s="69"/>
      <c r="S7" s="69"/>
      <c r="T7" s="69"/>
      <c r="U7" s="70"/>
      <c r="V7" s="69"/>
    </row>
    <row r="8" spans="1:23" x14ac:dyDescent="0.3">
      <c r="A8" s="10"/>
      <c r="B8" s="9"/>
      <c r="C8" s="9"/>
      <c r="D8" s="9"/>
      <c r="E8" s="9"/>
      <c r="F8" s="9"/>
      <c r="G8" s="9"/>
      <c r="H8" s="9"/>
      <c r="I8" s="9"/>
      <c r="J8" s="9"/>
      <c r="K8" s="9"/>
      <c r="L8" s="9"/>
      <c r="M8" s="9"/>
      <c r="N8" s="9"/>
      <c r="O8" s="38"/>
      <c r="R8" s="69"/>
      <c r="S8" s="69"/>
      <c r="T8" s="69"/>
      <c r="U8" s="70"/>
      <c r="V8" s="69"/>
    </row>
    <row r="9" spans="1:23" ht="17.25" customHeight="1" x14ac:dyDescent="0.3">
      <c r="A9" s="10"/>
      <c r="B9" s="9"/>
      <c r="C9" s="9"/>
      <c r="D9" s="9"/>
      <c r="E9" s="9"/>
      <c r="F9" s="9"/>
      <c r="G9" s="9"/>
      <c r="H9" s="9"/>
      <c r="I9" s="9"/>
      <c r="J9" s="9"/>
      <c r="K9" s="9"/>
      <c r="L9" s="9"/>
      <c r="M9" s="9"/>
      <c r="N9" s="9"/>
      <c r="O9" s="38"/>
      <c r="R9" s="69"/>
      <c r="S9" s="69"/>
      <c r="T9" s="69"/>
      <c r="U9" s="70"/>
      <c r="V9" s="69"/>
    </row>
    <row r="10" spans="1:23" ht="0.75" customHeight="1" x14ac:dyDescent="0.3">
      <c r="R10" s="69"/>
      <c r="S10" s="69"/>
      <c r="T10" s="69"/>
      <c r="U10" s="70"/>
      <c r="V10" s="69"/>
    </row>
    <row r="11" spans="1:23" ht="21" customHeight="1" x14ac:dyDescent="0.3">
      <c r="A11" s="555" t="s">
        <v>263</v>
      </c>
      <c r="B11" s="555"/>
      <c r="C11" s="555"/>
      <c r="D11" s="555"/>
      <c r="E11" s="555"/>
      <c r="F11" s="555"/>
      <c r="G11" s="555"/>
      <c r="H11" s="555"/>
      <c r="I11" s="555"/>
      <c r="J11" s="555"/>
      <c r="K11" s="555"/>
      <c r="L11" s="555"/>
      <c r="M11" s="555"/>
      <c r="N11" s="555"/>
      <c r="O11" s="555"/>
      <c r="P11" s="40"/>
      <c r="R11" s="69"/>
      <c r="S11" s="69"/>
      <c r="T11" s="69"/>
      <c r="U11" s="70"/>
      <c r="V11" s="69"/>
    </row>
    <row r="12" spans="1:23" ht="3.75" customHeight="1" x14ac:dyDescent="0.3">
      <c r="A12" s="11"/>
      <c r="B12" s="11"/>
      <c r="C12" s="11"/>
      <c r="D12" s="11"/>
      <c r="E12" s="11"/>
      <c r="F12" s="11"/>
      <c r="G12" s="11"/>
      <c r="H12" s="11"/>
      <c r="I12" s="11"/>
      <c r="J12" s="11"/>
      <c r="K12" s="11"/>
      <c r="L12" s="11"/>
      <c r="M12" s="11"/>
      <c r="N12" s="11"/>
      <c r="O12" s="11"/>
      <c r="R12" s="69"/>
      <c r="S12" s="69"/>
      <c r="T12" s="69"/>
      <c r="U12" s="70"/>
      <c r="V12" s="69"/>
    </row>
    <row r="13" spans="1:23" s="42" customFormat="1" ht="20.25" hidden="1" customHeight="1" thickBot="1" x14ac:dyDescent="0.35">
      <c r="A13" s="434" t="s">
        <v>5</v>
      </c>
      <c r="B13" s="556">
        <f>'Info District'!G11</f>
        <v>2025</v>
      </c>
      <c r="C13" s="557"/>
      <c r="E13" s="550"/>
      <c r="F13" s="550"/>
      <c r="G13" s="550"/>
      <c r="H13" s="550"/>
      <c r="I13" s="550"/>
      <c r="J13" s="554"/>
      <c r="Q13" s="63"/>
      <c r="R13" s="71"/>
      <c r="S13" s="71"/>
      <c r="T13" s="71"/>
      <c r="U13" s="72"/>
      <c r="V13" s="71"/>
    </row>
    <row r="14" spans="1:23" s="42" customFormat="1" ht="7.5" hidden="1" customHeight="1" thickBot="1" x14ac:dyDescent="0.35">
      <c r="A14" s="434"/>
      <c r="B14" s="13"/>
      <c r="C14" s="13"/>
      <c r="D14" s="13"/>
      <c r="O14" s="15"/>
      <c r="Q14" s="63"/>
      <c r="R14" s="71"/>
      <c r="S14" s="71"/>
      <c r="T14" s="71"/>
      <c r="U14" s="72"/>
      <c r="V14" s="71"/>
    </row>
    <row r="15" spans="1:23" s="42" customFormat="1" ht="16.5" hidden="1" customHeight="1" thickBot="1" x14ac:dyDescent="0.35">
      <c r="A15" s="434" t="s">
        <v>7</v>
      </c>
      <c r="B15" s="558" t="str">
        <f>'Info District'!G12</f>
        <v>PLATEAUX</v>
      </c>
      <c r="C15" s="559"/>
      <c r="D15" s="550" t="s">
        <v>8</v>
      </c>
      <c r="E15" s="550"/>
      <c r="F15" s="550"/>
      <c r="G15" s="551" t="str">
        <f>'Info District'!G13</f>
        <v>Agou</v>
      </c>
      <c r="H15" s="552"/>
      <c r="I15" s="553"/>
      <c r="L15" s="11"/>
      <c r="M15" s="11"/>
      <c r="N15" s="11"/>
      <c r="O15" s="11"/>
      <c r="P15" s="11"/>
      <c r="Q15" s="63"/>
      <c r="R15" s="71"/>
      <c r="S15" s="71"/>
      <c r="T15" s="71"/>
      <c r="U15" s="73"/>
      <c r="V15" s="71"/>
    </row>
    <row r="16" spans="1:23" s="42" customFormat="1" ht="3.75" hidden="1" customHeight="1" thickBot="1" x14ac:dyDescent="0.35">
      <c r="A16" s="139"/>
      <c r="B16" s="15"/>
      <c r="C16" s="15"/>
      <c r="D16" s="15"/>
      <c r="E16" s="15"/>
      <c r="K16" s="15"/>
      <c r="L16" s="15"/>
      <c r="M16" s="15"/>
      <c r="O16" s="15"/>
      <c r="Q16" s="63"/>
      <c r="R16" s="71"/>
      <c r="S16" s="71"/>
      <c r="T16" s="71"/>
      <c r="U16" s="72"/>
      <c r="V16" s="71"/>
    </row>
    <row r="17" spans="1:23" s="42" customFormat="1" ht="18" hidden="1" customHeight="1" thickBot="1" x14ac:dyDescent="0.35">
      <c r="A17" s="434" t="s">
        <v>9</v>
      </c>
      <c r="B17" s="556" t="str">
        <f>'Info District'!G17</f>
        <v>Avril à Juin 2025</v>
      </c>
      <c r="C17" s="560"/>
      <c r="D17" s="560"/>
      <c r="E17" s="557"/>
      <c r="G17" s="550" t="s">
        <v>11</v>
      </c>
      <c r="H17" s="550"/>
      <c r="I17" s="550"/>
      <c r="J17" s="550"/>
      <c r="K17" s="554"/>
      <c r="L17" s="551" t="str">
        <f>'Info District'!G18</f>
        <v>Juillet à Septembre 2025</v>
      </c>
      <c r="M17" s="552"/>
      <c r="N17" s="552"/>
      <c r="O17" s="552"/>
      <c r="P17" s="553"/>
      <c r="Q17" s="63"/>
      <c r="R17" s="71"/>
      <c r="S17" s="71"/>
      <c r="T17" s="71"/>
      <c r="U17" s="72"/>
      <c r="V17" s="71"/>
    </row>
    <row r="18" spans="1:23" s="9" customFormat="1" ht="6" customHeight="1" thickBot="1" x14ac:dyDescent="0.3">
      <c r="B18" s="43"/>
      <c r="C18" s="43"/>
      <c r="D18" s="43"/>
      <c r="E18" s="44"/>
      <c r="F18" s="43"/>
      <c r="G18" s="45"/>
      <c r="H18" s="45"/>
      <c r="I18" s="45"/>
      <c r="J18" s="45"/>
      <c r="K18" s="45"/>
      <c r="L18" s="45"/>
      <c r="M18" s="45"/>
      <c r="O18" s="38"/>
      <c r="Q18" s="64"/>
      <c r="R18" s="74"/>
      <c r="S18" s="74"/>
      <c r="T18" s="74"/>
      <c r="U18" s="75"/>
      <c r="V18" s="74"/>
    </row>
    <row r="19" spans="1:23" s="9" customFormat="1" ht="31.5" customHeight="1" thickBot="1" x14ac:dyDescent="0.35">
      <c r="A19" s="532" t="s">
        <v>12</v>
      </c>
      <c r="B19" s="532"/>
      <c r="C19" s="533"/>
      <c r="D19" s="575"/>
      <c r="E19" s="576"/>
      <c r="F19" s="576"/>
      <c r="G19" s="576"/>
      <c r="H19" s="576"/>
      <c r="I19" s="576"/>
      <c r="J19" s="576"/>
      <c r="K19" s="576"/>
      <c r="L19" s="576"/>
      <c r="M19" s="576"/>
      <c r="N19" s="577"/>
      <c r="O19" s="11"/>
      <c r="P19" s="464" t="str">
        <f>'Info District'!H17</f>
        <v>T2</v>
      </c>
      <c r="Q19" s="65"/>
      <c r="R19" s="535" t="s">
        <v>96</v>
      </c>
      <c r="S19" s="536"/>
      <c r="T19" s="536"/>
      <c r="U19" s="536"/>
      <c r="V19" s="537"/>
    </row>
    <row r="20" spans="1:23" s="9" customFormat="1" ht="8.25" customHeight="1" thickBot="1" x14ac:dyDescent="0.35">
      <c r="A20" s="12"/>
      <c r="B20" s="12"/>
      <c r="C20" s="12"/>
      <c r="D20" s="12"/>
      <c r="E20" s="12"/>
      <c r="F20" s="12"/>
      <c r="G20" s="13"/>
      <c r="H20" s="13"/>
      <c r="I20" s="13"/>
      <c r="J20" s="13"/>
      <c r="K20" s="13"/>
      <c r="L20" s="14"/>
      <c r="M20" s="14"/>
      <c r="N20" s="14"/>
      <c r="O20" s="14"/>
      <c r="Q20" s="64"/>
      <c r="R20" s="146"/>
      <c r="S20" s="74"/>
      <c r="T20" s="74"/>
      <c r="U20" s="76"/>
      <c r="V20" s="147"/>
    </row>
    <row r="21" spans="1:23" s="9" customFormat="1" ht="30.75" customHeight="1" thickBot="1" x14ac:dyDescent="0.35">
      <c r="A21" s="564" t="s">
        <v>6</v>
      </c>
      <c r="B21" s="564"/>
      <c r="C21" s="564"/>
      <c r="D21" s="565"/>
      <c r="E21" s="566"/>
      <c r="F21" s="566"/>
      <c r="G21" s="566"/>
      <c r="H21" s="567"/>
      <c r="I21" s="12"/>
      <c r="K21" s="230" t="s">
        <v>338</v>
      </c>
      <c r="O21" s="571"/>
      <c r="P21" s="572"/>
      <c r="Q21" s="64"/>
      <c r="R21" s="146"/>
      <c r="S21" s="74"/>
      <c r="T21" s="74"/>
      <c r="U21" s="76"/>
      <c r="V21" s="147"/>
    </row>
    <row r="22" spans="1:23" s="9" customFormat="1" ht="9" customHeight="1" thickBot="1" x14ac:dyDescent="0.35">
      <c r="A22" s="12"/>
      <c r="B22" s="12"/>
      <c r="C22" s="12"/>
      <c r="D22" s="12"/>
      <c r="E22" s="12"/>
      <c r="F22" s="12"/>
      <c r="G22" s="13"/>
      <c r="H22" s="13"/>
      <c r="I22" s="13"/>
      <c r="J22" s="13"/>
      <c r="K22" s="13"/>
      <c r="L22" s="14"/>
      <c r="M22" s="14"/>
      <c r="N22" s="14"/>
      <c r="O22" s="14"/>
      <c r="Q22" s="64"/>
      <c r="R22" s="146"/>
      <c r="S22" s="74"/>
      <c r="T22" s="74"/>
      <c r="U22" s="76"/>
      <c r="V22" s="147"/>
    </row>
    <row r="23" spans="1:23" s="9" customFormat="1" ht="30" customHeight="1" thickBot="1" x14ac:dyDescent="0.35">
      <c r="A23" s="532" t="s">
        <v>240</v>
      </c>
      <c r="B23" s="532"/>
      <c r="C23" s="533"/>
      <c r="D23" s="568" t="s">
        <v>265</v>
      </c>
      <c r="E23" s="569"/>
      <c r="F23" s="570"/>
      <c r="H23" s="229"/>
      <c r="I23" s="573" t="s">
        <v>337</v>
      </c>
      <c r="J23" s="573"/>
      <c r="K23" s="573"/>
      <c r="L23" s="573"/>
      <c r="M23" s="573"/>
      <c r="N23" s="574"/>
      <c r="O23" s="562"/>
      <c r="P23" s="563"/>
      <c r="Q23" s="64"/>
      <c r="R23" s="146"/>
      <c r="S23" s="74"/>
      <c r="T23" s="74"/>
      <c r="U23" s="76"/>
      <c r="V23" s="147"/>
    </row>
    <row r="24" spans="1:23" s="9" customFormat="1" ht="6" customHeight="1" x14ac:dyDescent="0.3">
      <c r="A24" s="12"/>
      <c r="B24" s="12"/>
      <c r="C24" s="12"/>
      <c r="D24" s="12"/>
      <c r="E24" s="12"/>
      <c r="F24" s="12"/>
      <c r="G24" s="13"/>
      <c r="H24" s="15"/>
      <c r="I24" s="15"/>
      <c r="J24" s="15"/>
      <c r="K24" s="13"/>
      <c r="L24" s="14"/>
      <c r="M24" s="14"/>
      <c r="N24" s="14"/>
      <c r="O24" s="14"/>
      <c r="Q24" s="64"/>
      <c r="R24" s="146"/>
      <c r="S24" s="74"/>
      <c r="T24" s="74"/>
      <c r="U24" s="76"/>
      <c r="V24" s="147"/>
    </row>
    <row r="25" spans="1:23" s="9" customFormat="1" ht="4.5" customHeight="1" thickBot="1" x14ac:dyDescent="0.35">
      <c r="A25" s="12"/>
      <c r="B25" s="12"/>
      <c r="C25" s="12"/>
      <c r="D25" s="12"/>
      <c r="E25" s="12"/>
      <c r="F25" s="12"/>
      <c r="G25" s="13"/>
      <c r="H25" s="13"/>
      <c r="I25" s="13"/>
      <c r="J25" s="13"/>
      <c r="K25" s="13"/>
      <c r="L25" s="14"/>
      <c r="M25" s="14"/>
      <c r="N25" s="14"/>
      <c r="O25" s="14"/>
      <c r="Q25" s="64"/>
      <c r="R25" s="146"/>
      <c r="S25" s="74"/>
      <c r="T25" s="74"/>
      <c r="U25" s="76"/>
      <c r="V25" s="147"/>
    </row>
    <row r="26" spans="1:23" ht="76.5" customHeight="1" thickBot="1" x14ac:dyDescent="0.35">
      <c r="A26" s="541" t="s">
        <v>13</v>
      </c>
      <c r="B26" s="16" t="s">
        <v>14</v>
      </c>
      <c r="C26" s="108" t="s">
        <v>15</v>
      </c>
      <c r="D26" s="118" t="s">
        <v>16</v>
      </c>
      <c r="E26" s="117" t="s">
        <v>17</v>
      </c>
      <c r="F26" s="16" t="s">
        <v>18</v>
      </c>
      <c r="G26" s="16" t="s">
        <v>233</v>
      </c>
      <c r="H26" s="16" t="s">
        <v>234</v>
      </c>
      <c r="I26" s="16" t="s">
        <v>19</v>
      </c>
      <c r="J26" s="16" t="s">
        <v>20</v>
      </c>
      <c r="K26" s="108" t="s">
        <v>21</v>
      </c>
      <c r="L26" s="136" t="s">
        <v>22</v>
      </c>
      <c r="M26" s="137" t="s">
        <v>236</v>
      </c>
      <c r="N26" s="138" t="s">
        <v>23</v>
      </c>
      <c r="O26" s="109" t="s">
        <v>39</v>
      </c>
      <c r="P26" s="16" t="s">
        <v>40</v>
      </c>
      <c r="R26" s="148" t="s">
        <v>237</v>
      </c>
      <c r="S26" s="140" t="s">
        <v>93</v>
      </c>
      <c r="T26" s="140" t="s">
        <v>239</v>
      </c>
      <c r="U26" s="140" t="s">
        <v>238</v>
      </c>
      <c r="V26" s="149" t="s">
        <v>97</v>
      </c>
    </row>
    <row r="27" spans="1:23" s="47" customFormat="1" ht="21.75" customHeight="1" thickBot="1" x14ac:dyDescent="0.35">
      <c r="A27" s="542"/>
      <c r="B27" s="46" t="s">
        <v>24</v>
      </c>
      <c r="C27" s="46" t="s">
        <v>25</v>
      </c>
      <c r="D27" s="112" t="s">
        <v>26</v>
      </c>
      <c r="E27" s="46" t="s">
        <v>27</v>
      </c>
      <c r="F27" s="46"/>
      <c r="G27" s="46" t="s">
        <v>28</v>
      </c>
      <c r="H27" s="46"/>
      <c r="I27" s="46" t="s">
        <v>29</v>
      </c>
      <c r="J27" s="46"/>
      <c r="K27" s="131" t="s">
        <v>235</v>
      </c>
      <c r="L27" s="133"/>
      <c r="M27" s="134"/>
      <c r="N27" s="135"/>
      <c r="O27" s="132" t="s">
        <v>30</v>
      </c>
      <c r="P27" s="46"/>
      <c r="Q27" s="66"/>
      <c r="R27" s="150"/>
      <c r="S27" s="67" t="s">
        <v>94</v>
      </c>
      <c r="T27" s="67" t="s">
        <v>95</v>
      </c>
      <c r="U27" s="94"/>
      <c r="V27" s="151" t="str">
        <f>IF(J28&lt;=0,"",IF(J28=90,$W$28))</f>
        <v/>
      </c>
      <c r="W27" s="37" t="s">
        <v>98</v>
      </c>
    </row>
    <row r="28" spans="1:23" ht="49.5" customHeight="1" x14ac:dyDescent="0.3">
      <c r="A28" s="231" t="str">
        <f>CDT!B26</f>
        <v>Artéméther-Luméfantrine 6cp (AL)</v>
      </c>
      <c r="B28" s="79"/>
      <c r="C28" s="110"/>
      <c r="D28" s="120" t="str">
        <f>IF(B28&lt;&gt;"",B28+C28,"")</f>
        <v/>
      </c>
      <c r="E28" s="119"/>
      <c r="F28" s="79"/>
      <c r="G28" s="79"/>
      <c r="H28" s="79"/>
      <c r="I28" s="79"/>
      <c r="J28" s="79"/>
      <c r="K28" s="110"/>
      <c r="L28" s="431" t="str">
        <f>IF(B28&lt;&gt;"",IF(J28=0,E28,((E28*90)/(90-J28))),"0")</f>
        <v>0</v>
      </c>
      <c r="M28" s="428" t="str">
        <f>IF(B28&lt;&gt;"",((E28/R28)*30),"0")</f>
        <v>0</v>
      </c>
      <c r="N28" s="250" t="str">
        <f>IF(B28&lt;&gt;"",IF(J28=0,((E28+L28)-K28),((M28*6)-K28)),"0")</f>
        <v>0</v>
      </c>
      <c r="O28" s="251"/>
      <c r="P28" s="81"/>
      <c r="R28" s="152">
        <f>(90-J28)</f>
        <v>90</v>
      </c>
      <c r="S28" s="68" t="e">
        <f>D28-(E28+G28+I28+H28)</f>
        <v>#VALUE!</v>
      </c>
      <c r="T28" s="68" t="e">
        <f>K28-S28</f>
        <v>#VALUE!</v>
      </c>
      <c r="U28" s="95">
        <v>6</v>
      </c>
      <c r="V28" s="153" t="e">
        <f t="shared" ref="V28:V52" si="0">IF(T28=0,"",$W$27)</f>
        <v>#VALUE!</v>
      </c>
      <c r="W28" s="37" t="s">
        <v>203</v>
      </c>
    </row>
    <row r="29" spans="1:23" ht="45" customHeight="1" x14ac:dyDescent="0.3">
      <c r="A29" s="231" t="str">
        <f>CDT!B27</f>
        <v>Artéméther-Luméfantrine 12cp (AL)</v>
      </c>
      <c r="B29" s="79"/>
      <c r="C29" s="110"/>
      <c r="D29" s="121" t="str">
        <f t="shared" ref="D29:D36" si="1">IF(B29&lt;&gt;"",B29+C29,"")</f>
        <v/>
      </c>
      <c r="E29" s="119"/>
      <c r="F29" s="79"/>
      <c r="G29" s="79"/>
      <c r="H29" s="79"/>
      <c r="I29" s="79"/>
      <c r="J29" s="79"/>
      <c r="K29" s="110"/>
      <c r="L29" s="431" t="str">
        <f t="shared" ref="L29:L36" si="2">IF(B29&lt;&gt;"",IF(J29=0,E29,((E29*90)/(90-J29))),"0")</f>
        <v>0</v>
      </c>
      <c r="M29" s="428" t="str">
        <f t="shared" ref="M29:M36" si="3">IF(B29&lt;&gt;"",((E29/R29)*30),"0")</f>
        <v>0</v>
      </c>
      <c r="N29" s="250" t="str">
        <f t="shared" ref="N29:N36" si="4">IF(B29&lt;&gt;"",IF(J29=0,((E29+L29)-K29),((M29*6)-K29)),"0")</f>
        <v>0</v>
      </c>
      <c r="O29" s="251"/>
      <c r="P29" s="81"/>
      <c r="R29" s="152">
        <f t="shared" ref="R29:R50" si="5">(90-J29)</f>
        <v>90</v>
      </c>
      <c r="S29" s="68" t="e">
        <f t="shared" ref="S29:S49" si="6">D29-(E29+G29+I29+H29)</f>
        <v>#VALUE!</v>
      </c>
      <c r="T29" s="68" t="e">
        <f t="shared" ref="T29:T50" si="7">K29-S29</f>
        <v>#VALUE!</v>
      </c>
      <c r="U29" s="95">
        <v>12</v>
      </c>
      <c r="V29" s="153" t="e">
        <f t="shared" si="0"/>
        <v>#VALUE!</v>
      </c>
    </row>
    <row r="30" spans="1:23" ht="49.5" customHeight="1" x14ac:dyDescent="0.3">
      <c r="A30" s="231" t="str">
        <f>CDT!B28</f>
        <v>Artéméther-Luméfantrine 18cp (AL)</v>
      </c>
      <c r="B30" s="79"/>
      <c r="C30" s="110"/>
      <c r="D30" s="121" t="str">
        <f t="shared" si="1"/>
        <v/>
      </c>
      <c r="E30" s="119"/>
      <c r="F30" s="79"/>
      <c r="G30" s="79"/>
      <c r="H30" s="79"/>
      <c r="I30" s="79"/>
      <c r="J30" s="79"/>
      <c r="K30" s="110"/>
      <c r="L30" s="431" t="str">
        <f t="shared" si="2"/>
        <v>0</v>
      </c>
      <c r="M30" s="428" t="str">
        <f t="shared" si="3"/>
        <v>0</v>
      </c>
      <c r="N30" s="250" t="str">
        <f t="shared" si="4"/>
        <v>0</v>
      </c>
      <c r="O30" s="251"/>
      <c r="P30" s="81"/>
      <c r="R30" s="152">
        <f t="shared" si="5"/>
        <v>90</v>
      </c>
      <c r="S30" s="68" t="e">
        <f t="shared" si="6"/>
        <v>#VALUE!</v>
      </c>
      <c r="T30" s="68" t="e">
        <f t="shared" si="7"/>
        <v>#VALUE!</v>
      </c>
      <c r="U30" s="95">
        <v>18</v>
      </c>
      <c r="V30" s="153" t="e">
        <f t="shared" si="0"/>
        <v>#VALUE!</v>
      </c>
    </row>
    <row r="31" spans="1:23" ht="49.5" customHeight="1" x14ac:dyDescent="0.3">
      <c r="A31" s="231" t="str">
        <f>CDT!B29</f>
        <v>Artéméther-Luméfantrine 24cp (AL)</v>
      </c>
      <c r="B31" s="79"/>
      <c r="C31" s="110"/>
      <c r="D31" s="121" t="str">
        <f t="shared" si="1"/>
        <v/>
      </c>
      <c r="E31" s="119"/>
      <c r="F31" s="79"/>
      <c r="G31" s="79"/>
      <c r="H31" s="79"/>
      <c r="I31" s="79"/>
      <c r="J31" s="79"/>
      <c r="K31" s="110"/>
      <c r="L31" s="431" t="str">
        <f t="shared" si="2"/>
        <v>0</v>
      </c>
      <c r="M31" s="428" t="str">
        <f t="shared" si="3"/>
        <v>0</v>
      </c>
      <c r="N31" s="250" t="str">
        <f t="shared" si="4"/>
        <v>0</v>
      </c>
      <c r="O31" s="251"/>
      <c r="P31" s="81"/>
      <c r="R31" s="152">
        <f t="shared" si="5"/>
        <v>90</v>
      </c>
      <c r="S31" s="68" t="e">
        <f t="shared" si="6"/>
        <v>#VALUE!</v>
      </c>
      <c r="T31" s="68" t="e">
        <f t="shared" si="7"/>
        <v>#VALUE!</v>
      </c>
      <c r="U31" s="95">
        <v>24</v>
      </c>
      <c r="V31" s="153" t="e">
        <f t="shared" si="0"/>
        <v>#VALUE!</v>
      </c>
    </row>
    <row r="32" spans="1:23" ht="50.25" hidden="1" customHeight="1" x14ac:dyDescent="0.3">
      <c r="A32" s="17" t="str">
        <f>CDT!B30</f>
        <v>Artéméther injectable 40 mg</v>
      </c>
      <c r="B32" s="79"/>
      <c r="C32" s="110"/>
      <c r="D32" s="121" t="str">
        <f t="shared" si="1"/>
        <v/>
      </c>
      <c r="E32" s="119"/>
      <c r="F32" s="79"/>
      <c r="G32" s="79"/>
      <c r="H32" s="79"/>
      <c r="I32" s="79"/>
      <c r="J32" s="79"/>
      <c r="K32" s="110"/>
      <c r="L32" s="431" t="str">
        <f t="shared" si="2"/>
        <v>0</v>
      </c>
      <c r="M32" s="428" t="str">
        <f t="shared" si="3"/>
        <v>0</v>
      </c>
      <c r="N32" s="250" t="str">
        <f t="shared" si="4"/>
        <v>0</v>
      </c>
      <c r="O32" s="251"/>
      <c r="P32" s="79"/>
      <c r="R32" s="152">
        <f t="shared" si="5"/>
        <v>90</v>
      </c>
      <c r="S32" s="68" t="e">
        <f t="shared" si="6"/>
        <v>#VALUE!</v>
      </c>
      <c r="T32" s="68" t="e">
        <f t="shared" si="7"/>
        <v>#VALUE!</v>
      </c>
      <c r="U32" s="95">
        <v>1</v>
      </c>
      <c r="V32" s="153" t="e">
        <f t="shared" si="0"/>
        <v>#VALUE!</v>
      </c>
    </row>
    <row r="33" spans="1:22" ht="50.25" hidden="1" customHeight="1" x14ac:dyDescent="0.3">
      <c r="A33" s="17" t="str">
        <f>CDT!B31</f>
        <v>Artéméther injectable 80 mg</v>
      </c>
      <c r="B33" s="79"/>
      <c r="C33" s="110"/>
      <c r="D33" s="121" t="str">
        <f t="shared" si="1"/>
        <v/>
      </c>
      <c r="E33" s="119"/>
      <c r="F33" s="79"/>
      <c r="G33" s="79"/>
      <c r="H33" s="79"/>
      <c r="I33" s="79"/>
      <c r="J33" s="79"/>
      <c r="K33" s="110"/>
      <c r="L33" s="431" t="str">
        <f t="shared" si="2"/>
        <v>0</v>
      </c>
      <c r="M33" s="428" t="str">
        <f t="shared" si="3"/>
        <v>0</v>
      </c>
      <c r="N33" s="250" t="str">
        <f t="shared" si="4"/>
        <v>0</v>
      </c>
      <c r="O33" s="251"/>
      <c r="P33" s="79"/>
      <c r="R33" s="152">
        <f t="shared" si="5"/>
        <v>90</v>
      </c>
      <c r="S33" s="68" t="e">
        <f t="shared" si="6"/>
        <v>#VALUE!</v>
      </c>
      <c r="T33" s="68" t="e">
        <f t="shared" si="7"/>
        <v>#VALUE!</v>
      </c>
      <c r="U33" s="95">
        <v>1</v>
      </c>
      <c r="V33" s="153" t="e">
        <f t="shared" si="0"/>
        <v>#VALUE!</v>
      </c>
    </row>
    <row r="34" spans="1:22" ht="50.25" hidden="1" customHeight="1" x14ac:dyDescent="0.3">
      <c r="A34" s="17" t="str">
        <f>CDT!B32</f>
        <v>Artésunate injectable 60 mg</v>
      </c>
      <c r="B34" s="79"/>
      <c r="C34" s="110"/>
      <c r="D34" s="121" t="str">
        <f t="shared" si="1"/>
        <v/>
      </c>
      <c r="E34" s="119"/>
      <c r="F34" s="79"/>
      <c r="G34" s="79"/>
      <c r="H34" s="79"/>
      <c r="I34" s="79"/>
      <c r="J34" s="79"/>
      <c r="K34" s="110"/>
      <c r="L34" s="431" t="str">
        <f t="shared" si="2"/>
        <v>0</v>
      </c>
      <c r="M34" s="428" t="str">
        <f t="shared" si="3"/>
        <v>0</v>
      </c>
      <c r="N34" s="250" t="str">
        <f t="shared" si="4"/>
        <v>0</v>
      </c>
      <c r="O34" s="251"/>
      <c r="P34" s="79"/>
      <c r="R34" s="152">
        <f t="shared" si="5"/>
        <v>90</v>
      </c>
      <c r="S34" s="68" t="e">
        <f t="shared" si="6"/>
        <v>#VALUE!</v>
      </c>
      <c r="T34" s="68" t="e">
        <f t="shared" si="7"/>
        <v>#VALUE!</v>
      </c>
      <c r="U34" s="95">
        <v>1</v>
      </c>
      <c r="V34" s="153" t="e">
        <f t="shared" si="0"/>
        <v>#VALUE!</v>
      </c>
    </row>
    <row r="35" spans="1:22" ht="50.25" hidden="1" customHeight="1" x14ac:dyDescent="0.3">
      <c r="A35" s="17" t="str">
        <f>CDT!B33</f>
        <v xml:space="preserve"> Sulfadoxine Pyriméthamine:  (SP)</v>
      </c>
      <c r="B35" s="79"/>
      <c r="C35" s="110"/>
      <c r="D35" s="121" t="str">
        <f t="shared" si="1"/>
        <v/>
      </c>
      <c r="E35" s="119"/>
      <c r="F35" s="79"/>
      <c r="G35" s="79"/>
      <c r="H35" s="79"/>
      <c r="I35" s="79"/>
      <c r="J35" s="79"/>
      <c r="K35" s="110"/>
      <c r="L35" s="431" t="str">
        <f t="shared" si="2"/>
        <v>0</v>
      </c>
      <c r="M35" s="428" t="str">
        <f t="shared" si="3"/>
        <v>0</v>
      </c>
      <c r="N35" s="250" t="str">
        <f t="shared" si="4"/>
        <v>0</v>
      </c>
      <c r="O35" s="251"/>
      <c r="P35" s="79"/>
      <c r="R35" s="152">
        <f t="shared" si="5"/>
        <v>90</v>
      </c>
      <c r="S35" s="68" t="e">
        <f t="shared" si="6"/>
        <v>#VALUE!</v>
      </c>
      <c r="T35" s="68" t="e">
        <f t="shared" si="7"/>
        <v>#VALUE!</v>
      </c>
      <c r="U35" s="95">
        <v>3</v>
      </c>
      <c r="V35" s="153" t="e">
        <f t="shared" si="0"/>
        <v>#VALUE!</v>
      </c>
    </row>
    <row r="36" spans="1:22" ht="45.75" customHeight="1" thickBot="1" x14ac:dyDescent="0.35">
      <c r="A36" s="231" t="str">
        <f>CDT!B34</f>
        <v>Test de Diagnostic Rapide  : (TDR)</v>
      </c>
      <c r="B36" s="79"/>
      <c r="C36" s="110"/>
      <c r="D36" s="305" t="str">
        <f t="shared" si="1"/>
        <v/>
      </c>
      <c r="E36" s="119"/>
      <c r="F36" s="79"/>
      <c r="G36" s="79"/>
      <c r="H36" s="79"/>
      <c r="I36" s="79"/>
      <c r="J36" s="79"/>
      <c r="K36" s="110"/>
      <c r="L36" s="431" t="str">
        <f t="shared" si="2"/>
        <v>0</v>
      </c>
      <c r="M36" s="428" t="str">
        <f t="shared" si="3"/>
        <v>0</v>
      </c>
      <c r="N36" s="250" t="str">
        <f t="shared" si="4"/>
        <v>0</v>
      </c>
      <c r="O36" s="251"/>
      <c r="P36" s="79"/>
      <c r="R36" s="152">
        <f t="shared" si="5"/>
        <v>90</v>
      </c>
      <c r="S36" s="68" t="e">
        <f t="shared" si="6"/>
        <v>#VALUE!</v>
      </c>
      <c r="T36" s="68" t="e">
        <f t="shared" si="7"/>
        <v>#VALUE!</v>
      </c>
      <c r="U36" s="95">
        <v>1</v>
      </c>
      <c r="V36" s="153" t="e">
        <f t="shared" si="0"/>
        <v>#VALUE!</v>
      </c>
    </row>
    <row r="37" spans="1:22" ht="34.5" hidden="1" customHeight="1" x14ac:dyDescent="0.3">
      <c r="A37" s="17" t="str">
        <f>CDT!B35</f>
        <v>Moustiquaire à Imprégnation Durable: (MID)</v>
      </c>
      <c r="B37" s="79"/>
      <c r="C37" s="110"/>
      <c r="D37" s="304">
        <f t="shared" ref="D37:D50" si="8">B37+C37</f>
        <v>0</v>
      </c>
      <c r="E37" s="119"/>
      <c r="F37" s="79"/>
      <c r="G37" s="79"/>
      <c r="H37" s="79"/>
      <c r="I37" s="79"/>
      <c r="J37" s="79"/>
      <c r="K37" s="110"/>
      <c r="L37" s="113">
        <f t="shared" ref="L37:L50" si="9">IF(J37=0,E37,((D37*90)/(90-J37)))</f>
        <v>0</v>
      </c>
      <c r="M37" s="55">
        <f t="shared" ref="M37:M50" si="10">(E37/R37)*30</f>
        <v>0</v>
      </c>
      <c r="N37" s="114">
        <f t="shared" ref="N37:N49" si="11">IF(J37=0,((E37+L37)-K37),((L37*2)-K37))</f>
        <v>0</v>
      </c>
      <c r="O37" s="111" t="str">
        <f t="shared" ref="O37:O50" si="12">IF(N37=0,"0",N37)</f>
        <v>0</v>
      </c>
      <c r="P37" s="79"/>
      <c r="R37" s="152">
        <f t="shared" si="5"/>
        <v>90</v>
      </c>
      <c r="S37" s="68">
        <f t="shared" si="6"/>
        <v>0</v>
      </c>
      <c r="T37" s="68">
        <f t="shared" si="7"/>
        <v>0</v>
      </c>
      <c r="U37" s="95">
        <v>1</v>
      </c>
      <c r="V37" s="153" t="str">
        <f t="shared" si="0"/>
        <v/>
      </c>
    </row>
    <row r="38" spans="1:22" ht="34.5" hidden="1" customHeight="1" x14ac:dyDescent="0.3">
      <c r="A38" s="17" t="str">
        <f>CDT!B40</f>
        <v>Artésunate Amodiaquine: (ASAQ) : 3 cp (25/67,5 mg)</v>
      </c>
      <c r="B38" s="79"/>
      <c r="C38" s="110"/>
      <c r="D38" s="121">
        <f t="shared" si="8"/>
        <v>0</v>
      </c>
      <c r="E38" s="119"/>
      <c r="F38" s="79"/>
      <c r="G38" s="79"/>
      <c r="H38" s="79"/>
      <c r="I38" s="79"/>
      <c r="J38" s="79"/>
      <c r="K38" s="110"/>
      <c r="L38" s="113">
        <f t="shared" si="9"/>
        <v>0</v>
      </c>
      <c r="M38" s="55">
        <f t="shared" si="10"/>
        <v>0</v>
      </c>
      <c r="N38" s="114">
        <f t="shared" si="11"/>
        <v>0</v>
      </c>
      <c r="O38" s="111" t="str">
        <f t="shared" si="12"/>
        <v>0</v>
      </c>
      <c r="P38" s="79"/>
      <c r="R38" s="152">
        <f t="shared" si="5"/>
        <v>90</v>
      </c>
      <c r="S38" s="68">
        <f t="shared" si="6"/>
        <v>0</v>
      </c>
      <c r="T38" s="68">
        <f t="shared" si="7"/>
        <v>0</v>
      </c>
      <c r="U38" s="95">
        <v>3</v>
      </c>
      <c r="V38" s="153" t="str">
        <f t="shared" si="0"/>
        <v/>
      </c>
    </row>
    <row r="39" spans="1:22" ht="34.5" hidden="1" customHeight="1" x14ac:dyDescent="0.3">
      <c r="A39" s="17" t="str">
        <f>CDT!B41</f>
        <v>Artésunate Amodiaquine: (ASAQ) 3 cp (50/135 mg)</v>
      </c>
      <c r="B39" s="79"/>
      <c r="C39" s="110"/>
      <c r="D39" s="121">
        <f t="shared" si="8"/>
        <v>0</v>
      </c>
      <c r="E39" s="119"/>
      <c r="F39" s="79"/>
      <c r="G39" s="79"/>
      <c r="H39" s="79"/>
      <c r="I39" s="79"/>
      <c r="J39" s="79"/>
      <c r="K39" s="110"/>
      <c r="L39" s="113">
        <f t="shared" si="9"/>
        <v>0</v>
      </c>
      <c r="M39" s="55">
        <f t="shared" si="10"/>
        <v>0</v>
      </c>
      <c r="N39" s="114">
        <f t="shared" si="11"/>
        <v>0</v>
      </c>
      <c r="O39" s="111" t="str">
        <f t="shared" si="12"/>
        <v>0</v>
      </c>
      <c r="P39" s="79"/>
      <c r="R39" s="152">
        <f t="shared" si="5"/>
        <v>90</v>
      </c>
      <c r="S39" s="68">
        <f t="shared" si="6"/>
        <v>0</v>
      </c>
      <c r="T39" s="68">
        <f t="shared" si="7"/>
        <v>0</v>
      </c>
      <c r="U39" s="95">
        <v>3</v>
      </c>
      <c r="V39" s="153" t="str">
        <f t="shared" si="0"/>
        <v/>
      </c>
    </row>
    <row r="40" spans="1:22" ht="34.5" hidden="1" customHeight="1" x14ac:dyDescent="0.3">
      <c r="A40" s="17" t="str">
        <f>CDT!B42</f>
        <v>Artésunate Amodiaquine: (ASAQ) 3 cp (100/270 mg)</v>
      </c>
      <c r="B40" s="79"/>
      <c r="C40" s="110"/>
      <c r="D40" s="121">
        <f t="shared" si="8"/>
        <v>0</v>
      </c>
      <c r="E40" s="119"/>
      <c r="F40" s="79"/>
      <c r="G40" s="79"/>
      <c r="H40" s="79"/>
      <c r="I40" s="79"/>
      <c r="J40" s="79"/>
      <c r="K40" s="110"/>
      <c r="L40" s="113">
        <f t="shared" si="9"/>
        <v>0</v>
      </c>
      <c r="M40" s="55">
        <f t="shared" si="10"/>
        <v>0</v>
      </c>
      <c r="N40" s="114">
        <f t="shared" si="11"/>
        <v>0</v>
      </c>
      <c r="O40" s="111" t="str">
        <f t="shared" si="12"/>
        <v>0</v>
      </c>
      <c r="P40" s="79"/>
      <c r="R40" s="152">
        <f t="shared" si="5"/>
        <v>90</v>
      </c>
      <c r="S40" s="68">
        <f t="shared" si="6"/>
        <v>0</v>
      </c>
      <c r="T40" s="68">
        <f t="shared" si="7"/>
        <v>0</v>
      </c>
      <c r="U40" s="95">
        <v>3</v>
      </c>
      <c r="V40" s="153" t="str">
        <f t="shared" si="0"/>
        <v/>
      </c>
    </row>
    <row r="41" spans="1:22" ht="34.5" hidden="1" customHeight="1" x14ac:dyDescent="0.3">
      <c r="A41" s="17" t="str">
        <f>CDT!B43</f>
        <v>Artésunate Amodiaquine: (ASAQ) 6 cp (100/270 mg)</v>
      </c>
      <c r="B41" s="79"/>
      <c r="C41" s="110"/>
      <c r="D41" s="121">
        <f t="shared" si="8"/>
        <v>0</v>
      </c>
      <c r="E41" s="119"/>
      <c r="F41" s="79"/>
      <c r="G41" s="79"/>
      <c r="H41" s="79"/>
      <c r="I41" s="79"/>
      <c r="J41" s="79"/>
      <c r="K41" s="110"/>
      <c r="L41" s="113">
        <f t="shared" si="9"/>
        <v>0</v>
      </c>
      <c r="M41" s="55">
        <f t="shared" si="10"/>
        <v>0</v>
      </c>
      <c r="N41" s="114">
        <f t="shared" si="11"/>
        <v>0</v>
      </c>
      <c r="O41" s="111" t="str">
        <f t="shared" si="12"/>
        <v>0</v>
      </c>
      <c r="P41" s="79"/>
      <c r="R41" s="152">
        <f t="shared" si="5"/>
        <v>90</v>
      </c>
      <c r="S41" s="68">
        <f t="shared" si="6"/>
        <v>0</v>
      </c>
      <c r="T41" s="68">
        <f t="shared" si="7"/>
        <v>0</v>
      </c>
      <c r="U41" s="95">
        <v>3</v>
      </c>
      <c r="V41" s="153" t="str">
        <f t="shared" si="0"/>
        <v/>
      </c>
    </row>
    <row r="42" spans="1:22" ht="34.5" hidden="1" customHeight="1" x14ac:dyDescent="0.3">
      <c r="A42" s="17" t="str">
        <f>CDT!B36</f>
        <v>Dihydroartéminisine Pipéraquine– Plaq / 3 comp 
( DHA-PPQ)  20/160 mg</v>
      </c>
      <c r="B42" s="79"/>
      <c r="C42" s="110"/>
      <c r="D42" s="121">
        <f t="shared" si="8"/>
        <v>0</v>
      </c>
      <c r="E42" s="119"/>
      <c r="F42" s="79"/>
      <c r="G42" s="79"/>
      <c r="H42" s="79"/>
      <c r="I42" s="79"/>
      <c r="J42" s="79"/>
      <c r="K42" s="110"/>
      <c r="L42" s="113">
        <f t="shared" si="9"/>
        <v>0</v>
      </c>
      <c r="M42" s="55">
        <f t="shared" si="10"/>
        <v>0</v>
      </c>
      <c r="N42" s="114">
        <f t="shared" si="11"/>
        <v>0</v>
      </c>
      <c r="O42" s="111" t="str">
        <f t="shared" si="12"/>
        <v>0</v>
      </c>
      <c r="P42" s="79"/>
      <c r="R42" s="152">
        <f t="shared" si="5"/>
        <v>90</v>
      </c>
      <c r="S42" s="68">
        <f t="shared" si="6"/>
        <v>0</v>
      </c>
      <c r="T42" s="68">
        <f t="shared" si="7"/>
        <v>0</v>
      </c>
      <c r="U42" s="95">
        <v>1</v>
      </c>
      <c r="V42" s="153" t="str">
        <f t="shared" si="0"/>
        <v/>
      </c>
    </row>
    <row r="43" spans="1:22" ht="34.5" hidden="1" customHeight="1" x14ac:dyDescent="0.3">
      <c r="A43" s="17" t="str">
        <f>CDT!B37</f>
        <v>Dihydroartéminisine Pipéraquine– Plaq / 3 comp 
( DHA-PPQ)  40/320 mg</v>
      </c>
      <c r="B43" s="79"/>
      <c r="C43" s="110"/>
      <c r="D43" s="121">
        <f t="shared" si="8"/>
        <v>0</v>
      </c>
      <c r="E43" s="119"/>
      <c r="F43" s="79"/>
      <c r="G43" s="79"/>
      <c r="H43" s="79"/>
      <c r="I43" s="79"/>
      <c r="J43" s="79"/>
      <c r="K43" s="110"/>
      <c r="L43" s="113">
        <f t="shared" si="9"/>
        <v>0</v>
      </c>
      <c r="M43" s="55">
        <f t="shared" si="10"/>
        <v>0</v>
      </c>
      <c r="N43" s="114">
        <f t="shared" si="11"/>
        <v>0</v>
      </c>
      <c r="O43" s="111" t="str">
        <f t="shared" si="12"/>
        <v>0</v>
      </c>
      <c r="P43" s="79"/>
      <c r="R43" s="152">
        <f t="shared" si="5"/>
        <v>90</v>
      </c>
      <c r="S43" s="68">
        <f t="shared" si="6"/>
        <v>0</v>
      </c>
      <c r="T43" s="68">
        <f t="shared" si="7"/>
        <v>0</v>
      </c>
      <c r="U43" s="95">
        <v>1</v>
      </c>
      <c r="V43" s="153" t="str">
        <f t="shared" si="0"/>
        <v/>
      </c>
    </row>
    <row r="44" spans="1:22" ht="34.5" hidden="1" customHeight="1" x14ac:dyDescent="0.3">
      <c r="A44" s="17" t="str">
        <f>CDT!B38</f>
        <v>Dihydroartéminisine Pipéraquine– Plaq / 6 comp 
( DHA-PPQ)  40/320 mg</v>
      </c>
      <c r="B44" s="79"/>
      <c r="C44" s="110"/>
      <c r="D44" s="121">
        <f t="shared" si="8"/>
        <v>0</v>
      </c>
      <c r="E44" s="119"/>
      <c r="F44" s="79"/>
      <c r="G44" s="79"/>
      <c r="H44" s="79"/>
      <c r="I44" s="79"/>
      <c r="J44" s="79"/>
      <c r="K44" s="110"/>
      <c r="L44" s="113">
        <f t="shared" si="9"/>
        <v>0</v>
      </c>
      <c r="M44" s="55">
        <f t="shared" si="10"/>
        <v>0</v>
      </c>
      <c r="N44" s="114">
        <f t="shared" si="11"/>
        <v>0</v>
      </c>
      <c r="O44" s="111" t="str">
        <f t="shared" si="12"/>
        <v>0</v>
      </c>
      <c r="P44" s="79"/>
      <c r="R44" s="152">
        <f t="shared" si="5"/>
        <v>90</v>
      </c>
      <c r="S44" s="68">
        <f t="shared" si="6"/>
        <v>0</v>
      </c>
      <c r="T44" s="68">
        <f t="shared" si="7"/>
        <v>0</v>
      </c>
      <c r="U44" s="95">
        <v>1</v>
      </c>
      <c r="V44" s="153" t="str">
        <f t="shared" si="0"/>
        <v/>
      </c>
    </row>
    <row r="45" spans="1:22" ht="34.5" hidden="1" customHeight="1" x14ac:dyDescent="0.3">
      <c r="A45" s="17" t="str">
        <f>CDT!B44</f>
        <v>Artésunate - Méfloquine (AS-MF)</v>
      </c>
      <c r="B45" s="79"/>
      <c r="C45" s="110"/>
      <c r="D45" s="121">
        <f t="shared" si="8"/>
        <v>0</v>
      </c>
      <c r="E45" s="119"/>
      <c r="F45" s="79"/>
      <c r="G45" s="79"/>
      <c r="H45" s="79"/>
      <c r="I45" s="79"/>
      <c r="J45" s="79"/>
      <c r="K45" s="110"/>
      <c r="L45" s="113">
        <f t="shared" si="9"/>
        <v>0</v>
      </c>
      <c r="M45" s="55">
        <f t="shared" si="10"/>
        <v>0</v>
      </c>
      <c r="N45" s="114">
        <f t="shared" si="11"/>
        <v>0</v>
      </c>
      <c r="O45" s="111" t="str">
        <f t="shared" si="12"/>
        <v>0</v>
      </c>
      <c r="P45" s="79"/>
      <c r="R45" s="152">
        <f t="shared" si="5"/>
        <v>90</v>
      </c>
      <c r="S45" s="68">
        <f t="shared" si="6"/>
        <v>0</v>
      </c>
      <c r="T45" s="68">
        <f t="shared" si="7"/>
        <v>0</v>
      </c>
      <c r="U45" s="95">
        <v>1</v>
      </c>
      <c r="V45" s="153" t="str">
        <f t="shared" si="0"/>
        <v/>
      </c>
    </row>
    <row r="46" spans="1:22" ht="34.5" hidden="1" customHeight="1" x14ac:dyDescent="0.3">
      <c r="A46" s="17" t="str">
        <f>CDT!B45</f>
        <v>Quinine comprimé 300mg</v>
      </c>
      <c r="B46" s="79"/>
      <c r="C46" s="110"/>
      <c r="D46" s="121">
        <f t="shared" si="8"/>
        <v>0</v>
      </c>
      <c r="E46" s="119"/>
      <c r="F46" s="79"/>
      <c r="G46" s="79"/>
      <c r="H46" s="79"/>
      <c r="I46" s="79"/>
      <c r="J46" s="79"/>
      <c r="K46" s="110"/>
      <c r="L46" s="113">
        <f t="shared" si="9"/>
        <v>0</v>
      </c>
      <c r="M46" s="55">
        <f t="shared" si="10"/>
        <v>0</v>
      </c>
      <c r="N46" s="114">
        <f t="shared" si="11"/>
        <v>0</v>
      </c>
      <c r="O46" s="111" t="str">
        <f t="shared" si="12"/>
        <v>0</v>
      </c>
      <c r="P46" s="79"/>
      <c r="R46" s="152">
        <f t="shared" si="5"/>
        <v>90</v>
      </c>
      <c r="S46" s="68">
        <f t="shared" si="6"/>
        <v>0</v>
      </c>
      <c r="T46" s="68">
        <f t="shared" si="7"/>
        <v>0</v>
      </c>
      <c r="U46" s="95">
        <v>1</v>
      </c>
      <c r="V46" s="153" t="str">
        <f t="shared" si="0"/>
        <v/>
      </c>
    </row>
    <row r="47" spans="1:22" ht="34.5" hidden="1" customHeight="1" x14ac:dyDescent="0.3">
      <c r="A47" s="17" t="str">
        <f>CDT!B46</f>
        <v>Quinine injectable 300 mg</v>
      </c>
      <c r="B47" s="79"/>
      <c r="C47" s="110"/>
      <c r="D47" s="121">
        <f t="shared" si="8"/>
        <v>0</v>
      </c>
      <c r="E47" s="119"/>
      <c r="F47" s="79"/>
      <c r="G47" s="79"/>
      <c r="H47" s="79"/>
      <c r="I47" s="79"/>
      <c r="J47" s="79"/>
      <c r="K47" s="110"/>
      <c r="L47" s="113">
        <f t="shared" si="9"/>
        <v>0</v>
      </c>
      <c r="M47" s="55">
        <f t="shared" si="10"/>
        <v>0</v>
      </c>
      <c r="N47" s="114">
        <f t="shared" si="11"/>
        <v>0</v>
      </c>
      <c r="O47" s="111" t="str">
        <f t="shared" si="12"/>
        <v>0</v>
      </c>
      <c r="P47" s="79"/>
      <c r="R47" s="152">
        <f t="shared" si="5"/>
        <v>90</v>
      </c>
      <c r="S47" s="68">
        <f t="shared" si="6"/>
        <v>0</v>
      </c>
      <c r="T47" s="68">
        <f t="shared" si="7"/>
        <v>0</v>
      </c>
      <c r="U47" s="95">
        <v>1</v>
      </c>
      <c r="V47" s="153" t="str">
        <f t="shared" si="0"/>
        <v/>
      </c>
    </row>
    <row r="48" spans="1:22" ht="34.5" hidden="1" customHeight="1" x14ac:dyDescent="0.3">
      <c r="A48" s="17" t="str">
        <f>CDT!B47</f>
        <v>Quinine injectable 600 mg</v>
      </c>
      <c r="B48" s="79"/>
      <c r="C48" s="110"/>
      <c r="D48" s="121">
        <f t="shared" si="8"/>
        <v>0</v>
      </c>
      <c r="E48" s="119"/>
      <c r="F48" s="79"/>
      <c r="G48" s="79"/>
      <c r="H48" s="79"/>
      <c r="I48" s="79"/>
      <c r="J48" s="79"/>
      <c r="K48" s="110"/>
      <c r="L48" s="113">
        <f t="shared" si="9"/>
        <v>0</v>
      </c>
      <c r="M48" s="55">
        <f t="shared" si="10"/>
        <v>0</v>
      </c>
      <c r="N48" s="114">
        <f t="shared" si="11"/>
        <v>0</v>
      </c>
      <c r="O48" s="111" t="str">
        <f t="shared" si="12"/>
        <v>0</v>
      </c>
      <c r="P48" s="79"/>
      <c r="R48" s="152">
        <f t="shared" si="5"/>
        <v>90</v>
      </c>
      <c r="S48" s="68">
        <f t="shared" si="6"/>
        <v>0</v>
      </c>
      <c r="T48" s="68">
        <f t="shared" si="7"/>
        <v>0</v>
      </c>
      <c r="U48" s="95">
        <v>1</v>
      </c>
      <c r="V48" s="153" t="str">
        <f t="shared" si="0"/>
        <v/>
      </c>
    </row>
    <row r="49" spans="1:22" ht="34.5" hidden="1" customHeight="1" x14ac:dyDescent="0.3">
      <c r="A49" s="17" t="str">
        <f>CDT!B48</f>
        <v>Quinine injectable 600 mg</v>
      </c>
      <c r="B49" s="79"/>
      <c r="C49" s="110"/>
      <c r="D49" s="121">
        <f t="shared" si="8"/>
        <v>0</v>
      </c>
      <c r="E49" s="119"/>
      <c r="F49" s="79"/>
      <c r="G49" s="79"/>
      <c r="H49" s="79"/>
      <c r="I49" s="79"/>
      <c r="J49" s="79"/>
      <c r="K49" s="110"/>
      <c r="L49" s="113">
        <f t="shared" si="9"/>
        <v>0</v>
      </c>
      <c r="M49" s="55">
        <f t="shared" si="10"/>
        <v>0</v>
      </c>
      <c r="N49" s="114">
        <f t="shared" si="11"/>
        <v>0</v>
      </c>
      <c r="O49" s="111" t="str">
        <f t="shared" si="12"/>
        <v>0</v>
      </c>
      <c r="P49" s="79"/>
      <c r="R49" s="152">
        <f t="shared" si="5"/>
        <v>90</v>
      </c>
      <c r="S49" s="68">
        <f t="shared" si="6"/>
        <v>0</v>
      </c>
      <c r="T49" s="68">
        <f t="shared" si="7"/>
        <v>0</v>
      </c>
      <c r="U49" s="95">
        <v>1</v>
      </c>
      <c r="V49" s="153" t="str">
        <f t="shared" si="0"/>
        <v/>
      </c>
    </row>
    <row r="50" spans="1:22" ht="34.5" hidden="1" customHeight="1" thickBot="1" x14ac:dyDescent="0.35">
      <c r="A50" s="17" t="str">
        <f>CDT!B49</f>
        <v>Artéméther injectable 100 mg</v>
      </c>
      <c r="B50" s="79"/>
      <c r="C50" s="110"/>
      <c r="D50" s="122">
        <f t="shared" si="8"/>
        <v>0</v>
      </c>
      <c r="E50" s="119"/>
      <c r="F50" s="79"/>
      <c r="G50" s="79"/>
      <c r="H50" s="79"/>
      <c r="I50" s="79"/>
      <c r="J50" s="79"/>
      <c r="K50" s="110"/>
      <c r="L50" s="115">
        <f t="shared" si="9"/>
        <v>0</v>
      </c>
      <c r="M50" s="130">
        <f t="shared" si="10"/>
        <v>0</v>
      </c>
      <c r="N50" s="116">
        <f>IF(J50=0,((E50+L50)-K50),((L50*2)-K50))</f>
        <v>0</v>
      </c>
      <c r="O50" s="111" t="str">
        <f t="shared" si="12"/>
        <v>0</v>
      </c>
      <c r="P50" s="79"/>
      <c r="R50" s="152">
        <f t="shared" si="5"/>
        <v>90</v>
      </c>
      <c r="S50" s="68">
        <f>D50-(E50+G50+I50+H50)</f>
        <v>0</v>
      </c>
      <c r="T50" s="68">
        <f t="shared" si="7"/>
        <v>0</v>
      </c>
      <c r="U50" s="95">
        <v>1</v>
      </c>
      <c r="V50" s="153" t="str">
        <f t="shared" si="0"/>
        <v/>
      </c>
    </row>
    <row r="51" spans="1:22" ht="34.5" hidden="1" customHeight="1" x14ac:dyDescent="0.3">
      <c r="A51" s="17"/>
      <c r="B51" s="79"/>
      <c r="C51" s="79"/>
      <c r="D51" s="56"/>
      <c r="E51" s="79"/>
      <c r="F51" s="79"/>
      <c r="G51" s="79"/>
      <c r="H51" s="79"/>
      <c r="I51" s="79"/>
      <c r="J51" s="79"/>
      <c r="K51" s="79"/>
      <c r="L51" s="57"/>
      <c r="M51" s="57"/>
      <c r="N51" s="58"/>
      <c r="O51" s="80"/>
      <c r="P51" s="79"/>
      <c r="R51" s="152"/>
      <c r="S51" s="68"/>
      <c r="T51" s="68"/>
      <c r="U51" s="95"/>
      <c r="V51" s="153" t="str">
        <f t="shared" si="0"/>
        <v/>
      </c>
    </row>
    <row r="52" spans="1:22" ht="34.5" hidden="1" customHeight="1" x14ac:dyDescent="0.3">
      <c r="A52" s="17"/>
      <c r="B52" s="79"/>
      <c r="C52" s="79"/>
      <c r="D52" s="53"/>
      <c r="E52" s="79"/>
      <c r="F52" s="79"/>
      <c r="G52" s="79"/>
      <c r="H52" s="79"/>
      <c r="I52" s="79"/>
      <c r="J52" s="79"/>
      <c r="K52" s="79"/>
      <c r="L52" s="54"/>
      <c r="M52" s="54"/>
      <c r="N52" s="55"/>
      <c r="O52" s="80"/>
      <c r="P52" s="79"/>
      <c r="R52" s="152"/>
      <c r="S52" s="68"/>
      <c r="T52" s="68"/>
      <c r="U52" s="95"/>
      <c r="V52" s="153" t="str">
        <f t="shared" si="0"/>
        <v/>
      </c>
    </row>
    <row r="53" spans="1:22" s="235" customFormat="1" ht="16.5" customHeight="1" x14ac:dyDescent="0.35">
      <c r="A53" s="494" t="s">
        <v>290</v>
      </c>
      <c r="B53" s="494"/>
      <c r="C53" s="494"/>
      <c r="D53" s="494"/>
      <c r="E53" s="232"/>
      <c r="F53" s="232"/>
      <c r="G53" s="233" t="s">
        <v>298</v>
      </c>
      <c r="H53" s="233"/>
      <c r="I53" s="232"/>
      <c r="J53" s="234"/>
      <c r="K53" s="232"/>
      <c r="L53" s="232"/>
      <c r="M53" s="232"/>
      <c r="N53" s="232"/>
      <c r="O53" s="232"/>
      <c r="Q53" s="236"/>
      <c r="R53" s="237"/>
      <c r="S53" s="238"/>
      <c r="T53" s="238"/>
      <c r="U53" s="239"/>
      <c r="V53" s="240"/>
    </row>
    <row r="54" spans="1:22" ht="34.5" customHeight="1" x14ac:dyDescent="0.3">
      <c r="A54" s="18"/>
      <c r="B54" s="18"/>
      <c r="C54" s="18"/>
      <c r="D54" s="18"/>
      <c r="E54" s="18"/>
      <c r="F54" s="18"/>
      <c r="G54" s="18"/>
      <c r="H54" s="18"/>
      <c r="I54" s="18"/>
      <c r="J54" s="18"/>
      <c r="K54" s="18"/>
      <c r="L54" s="18"/>
      <c r="M54" s="18"/>
      <c r="N54" s="18"/>
      <c r="O54" s="18"/>
      <c r="R54" s="154"/>
      <c r="S54" s="69"/>
      <c r="T54" s="69"/>
      <c r="U54" s="70"/>
      <c r="V54" s="155"/>
    </row>
    <row r="55" spans="1:22" ht="35.25" customHeight="1" x14ac:dyDescent="0.3">
      <c r="B55" s="18"/>
      <c r="C55" s="18"/>
      <c r="D55" s="18"/>
      <c r="E55" s="18"/>
      <c r="F55" s="18"/>
      <c r="I55" s="18"/>
      <c r="J55" s="18"/>
      <c r="K55" s="18"/>
      <c r="L55" s="18"/>
      <c r="M55" s="18"/>
      <c r="N55" s="18"/>
      <c r="O55" s="18"/>
      <c r="R55" s="154"/>
      <c r="S55" s="69"/>
      <c r="T55" s="69"/>
      <c r="U55" s="70"/>
      <c r="V55" s="155"/>
    </row>
    <row r="56" spans="1:22" s="235" customFormat="1" ht="16.5" customHeight="1" x14ac:dyDescent="0.35">
      <c r="A56" s="494" t="s">
        <v>289</v>
      </c>
      <c r="B56" s="494"/>
      <c r="C56" s="494"/>
      <c r="D56" s="494"/>
      <c r="E56" s="232"/>
      <c r="F56" s="232"/>
      <c r="G56" s="561" t="s">
        <v>299</v>
      </c>
      <c r="H56" s="561"/>
      <c r="I56" s="561"/>
      <c r="J56" s="561"/>
      <c r="K56" s="561"/>
      <c r="L56" s="561"/>
      <c r="M56" s="561"/>
      <c r="N56" s="561"/>
      <c r="O56" s="561"/>
      <c r="Q56" s="236"/>
      <c r="R56" s="237"/>
      <c r="S56" s="238"/>
      <c r="T56" s="238"/>
      <c r="U56" s="239"/>
      <c r="V56" s="240"/>
    </row>
  </sheetData>
  <mergeCells count="26">
    <mergeCell ref="A56:D56"/>
    <mergeCell ref="G56:O56"/>
    <mergeCell ref="A23:C23"/>
    <mergeCell ref="D23:F23"/>
    <mergeCell ref="I23:N23"/>
    <mergeCell ref="O23:P23"/>
    <mergeCell ref="A26:A27"/>
    <mergeCell ref="A53:D53"/>
    <mergeCell ref="A19:C19"/>
    <mergeCell ref="D19:N19"/>
    <mergeCell ref="R19:V19"/>
    <mergeCell ref="A21:C21"/>
    <mergeCell ref="D21:H21"/>
    <mergeCell ref="O21:P21"/>
    <mergeCell ref="L17:P17"/>
    <mergeCell ref="A1:B1"/>
    <mergeCell ref="A3:B3"/>
    <mergeCell ref="A4:B4"/>
    <mergeCell ref="A11:O11"/>
    <mergeCell ref="B13:C13"/>
    <mergeCell ref="E13:J13"/>
    <mergeCell ref="B15:C15"/>
    <mergeCell ref="D15:F15"/>
    <mergeCell ref="G15:I15"/>
    <mergeCell ref="B17:E17"/>
    <mergeCell ref="G17:K17"/>
  </mergeCells>
  <conditionalFormatting sqref="T28">
    <cfRule type="cellIs" dxfId="1113" priority="23" operator="greaterThan">
      <formula>0</formula>
    </cfRule>
    <cfRule type="cellIs" dxfId="1112" priority="24" operator="greaterThan">
      <formula>0</formula>
    </cfRule>
    <cfRule type="cellIs" dxfId="1111" priority="25" operator="lessThan">
      <formula>0</formula>
    </cfRule>
    <cfRule type="cellIs" dxfId="1110" priority="26" operator="notEqual">
      <formula>0</formula>
    </cfRule>
  </conditionalFormatting>
  <conditionalFormatting sqref="T29:T31">
    <cfRule type="cellIs" dxfId="1109" priority="19" operator="greaterThan">
      <formula>0</formula>
    </cfRule>
    <cfRule type="cellIs" dxfId="1108" priority="20" operator="greaterThan">
      <formula>0</formula>
    </cfRule>
    <cfRule type="cellIs" dxfId="1107" priority="21" operator="lessThan">
      <formula>0</formula>
    </cfRule>
    <cfRule type="cellIs" dxfId="1106" priority="22" operator="notEqual">
      <formula>0</formula>
    </cfRule>
  </conditionalFormatting>
  <conditionalFormatting sqref="T32:T49">
    <cfRule type="cellIs" dxfId="1105" priority="15" operator="greaterThan">
      <formula>0</formula>
    </cfRule>
    <cfRule type="cellIs" dxfId="1104" priority="16" operator="greaterThan">
      <formula>0</formula>
    </cfRule>
    <cfRule type="cellIs" dxfId="1103" priority="17" operator="lessThan">
      <formula>0</formula>
    </cfRule>
    <cfRule type="cellIs" dxfId="1102" priority="18" operator="notEqual">
      <formula>0</formula>
    </cfRule>
  </conditionalFormatting>
  <conditionalFormatting sqref="T50:T52">
    <cfRule type="cellIs" dxfId="1101" priority="11" operator="greaterThan">
      <formula>0</formula>
    </cfRule>
    <cfRule type="cellIs" dxfId="1100" priority="12" operator="greaterThan">
      <formula>0</formula>
    </cfRule>
    <cfRule type="cellIs" dxfId="1099" priority="13" operator="lessThan">
      <formula>0</formula>
    </cfRule>
    <cfRule type="cellIs" dxfId="1098" priority="14" operator="notEqual">
      <formula>0</formula>
    </cfRule>
  </conditionalFormatting>
  <conditionalFormatting sqref="K28 K50:K52">
    <cfRule type="expression" dxfId="1097" priority="9">
      <formula>K28&lt;S28</formula>
    </cfRule>
    <cfRule type="expression" dxfId="1096" priority="10">
      <formula>K28&gt;S28</formula>
    </cfRule>
  </conditionalFormatting>
  <conditionalFormatting sqref="J28">
    <cfRule type="cellIs" dxfId="1095" priority="8" operator="greaterThan">
      <formula>90</formula>
    </cfRule>
  </conditionalFormatting>
  <conditionalFormatting sqref="J37:J49">
    <cfRule type="cellIs" dxfId="1094" priority="7" operator="greaterThan">
      <formula>90</formula>
    </cfRule>
  </conditionalFormatting>
  <conditionalFormatting sqref="J50:J52">
    <cfRule type="cellIs" dxfId="1093" priority="6" operator="greaterThan">
      <formula>90</formula>
    </cfRule>
  </conditionalFormatting>
  <conditionalFormatting sqref="K37:K49">
    <cfRule type="expression" dxfId="1092" priority="4">
      <formula>K37&lt;S37</formula>
    </cfRule>
    <cfRule type="expression" dxfId="1091" priority="5">
      <formula>K37&gt;S37</formula>
    </cfRule>
  </conditionalFormatting>
  <conditionalFormatting sqref="K29:K36">
    <cfRule type="expression" dxfId="1090" priority="2">
      <formula>K29&lt;S29</formula>
    </cfRule>
    <cfRule type="expression" dxfId="1089" priority="3">
      <formula>K29&gt;S29</formula>
    </cfRule>
  </conditionalFormatting>
  <conditionalFormatting sqref="J29:J36">
    <cfRule type="cellIs" dxfId="1088" priority="1" operator="greaterThan">
      <formula>90</formula>
    </cfRule>
  </conditionalFormatting>
  <dataValidations count="9">
    <dataValidation type="whole" operator="lessThanOrEqual" allowBlank="1" showInputMessage="1" showErrorMessage="1" promptTitle="instruction" prompt="La valeur de la cellule ne peut pas être supérieure à la quantité Totale inscrite dans la colonne D._x000a_Merci de vérifier." sqref="E28:E52">
      <formula1>D28</formula1>
    </dataValidation>
    <dataValidation type="whole" allowBlank="1" showInputMessage="1" showErrorMessage="1" prompt="La valeur ne peut pas être supérieure à 89_x000a_Si tel est le cas déteminer la quantité à commander directement à la colonne M._x000a_merci" sqref="J28:J52">
      <formula1>0</formula1>
      <formula2>89</formula2>
    </dataValidation>
    <dataValidation errorStyle="information" allowBlank="1" showInputMessage="1" showErrorMessage="1" errorTitle="Instruction" error="Saisissez le Texte en MAJUSCULE_x000a_Exemple: CMS AGOE_x000a_Merci" promptTitle="Instruction" prompt="Saisissez le Texte en MAJUSCULE_x000a_Exemple: CMS AGOE_x000a_Merci" sqref="D19:N19"/>
    <dataValidation type="date" errorStyle="warning" allowBlank="1" showInputMessage="1" showErrorMessage="1" promptTitle="Instruction" prompt="SVP Saisissez la date sous le format:_x000a_00/00/0000. exemple 15/09/2016,_x000a_Merci_x000a_" sqref="D21:H21">
      <formula1>42370</formula1>
      <formula2>44926</formula2>
    </dataValidation>
    <dataValidation allowBlank="1" showInputMessage="1" showErrorMessage="1" prompt="SVP Saisissez le Nom du site et la date de dépôt de la commande en premier. Merci" sqref="B28:B36"/>
    <dataValidation errorStyle="information" allowBlank="1" showInputMessage="1" showErrorMessage="1" error="Vérifiez SVP l'inventaire physique,_x000a__x000a_MERI" sqref="K28:K36"/>
    <dataValidation type="list" allowBlank="1" showInputMessage="1" showErrorMessage="1" sqref="D23:F23">
      <formula1>typerapport2</formula1>
    </dataValidation>
    <dataValidation type="whole" allowBlank="1" showInputMessage="1" showErrorMessage="1" prompt="SVP _x000a_Veuillez inscrire le nombre d'ACS dans l'air sanitaire._x000a_Merci" sqref="O23:P23">
      <formula1>0</formula1>
      <formula2>500</formula2>
    </dataValidation>
    <dataValidation type="whole" allowBlank="1" showInputMessage="1" showErrorMessage="1" prompt="La quantité accordée par le point Focal ne peut être supérieure à la somme du CMMa et la quantité commandée pour le trimestre._x000a_Merci de revoir la quantité dans la colonne O._x000a_" sqref="O28:O36">
      <formula1>0</formula1>
      <formula2>+M28+N28</formula2>
    </dataValidation>
  </dataValidations>
  <pageMargins left="0.21" right="0.23622047244094491" top="0.74803149606299213" bottom="0.74803149606299213" header="0.31496062992125984" footer="0.31496062992125984"/>
  <pageSetup paperSize="9" scale="40" orientation="landscape" r:id="rId1"/>
  <headerFooter alignWithMargins="0">
    <oddFooter>&amp;C&amp;"Arial,Gras"PNLS /IST, Avenue des Armées, -05 BP 424 Lomé –Togo ; Tel 22 20 94 39 Fax : 22 20 94 36    Site Web : www.pnls.tg</oddFooter>
  </headerFooter>
  <drawing r:id="rId2"/>
</worksheet>
</file>

<file path=xl/worksheets/sheet1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rgb="FF00B050"/>
  </sheetPr>
  <dimension ref="A1:AA54"/>
  <sheetViews>
    <sheetView showGridLines="0" view="pageBreakPreview" topLeftCell="A11" zoomScale="80" zoomScaleNormal="125" zoomScaleSheetLayoutView="80" workbookViewId="0">
      <pane xSplit="1" ySplit="15" topLeftCell="B26" activePane="bottomRight" state="frozen"/>
      <selection activeCell="A32" sqref="A32:XFD32"/>
      <selection pane="topRight" activeCell="A32" sqref="A32:XFD32"/>
      <selection pane="bottomLeft" activeCell="A32" sqref="A32:XFD32"/>
      <selection pane="bottomRight" activeCell="D19" sqref="D19:N19"/>
    </sheetView>
  </sheetViews>
  <sheetFormatPr baseColWidth="10" defaultColWidth="7.33203125" defaultRowHeight="13.8" x14ac:dyDescent="0.3"/>
  <cols>
    <col min="1" max="1" width="53.44140625" style="3" customWidth="1"/>
    <col min="2" max="10" width="8.109375" style="3" customWidth="1"/>
    <col min="11" max="11" width="9.88671875" style="3" customWidth="1"/>
    <col min="12" max="12" width="8.88671875" style="3" customWidth="1"/>
    <col min="13" max="13" width="8.44140625" style="3" customWidth="1"/>
    <col min="14" max="14" width="9.44140625" style="3" customWidth="1"/>
    <col min="15" max="15" width="9.5546875" style="39" customWidth="1"/>
    <col min="16" max="16" width="16.44140625" style="3" customWidth="1"/>
    <col min="17" max="17" width="2.109375" style="62" customWidth="1"/>
    <col min="18" max="18" width="7.33203125" style="306" hidden="1" customWidth="1"/>
    <col min="19" max="19" width="7.44140625" style="77" customWidth="1"/>
    <col min="20" max="20" width="10.5546875" style="77" customWidth="1"/>
    <col min="21" max="21" width="7.44140625" style="77" bestFit="1" customWidth="1"/>
    <col min="22" max="22" width="7.88671875" style="78" bestFit="1" customWidth="1"/>
    <col min="23" max="23" width="33.33203125" style="77" customWidth="1"/>
    <col min="24" max="16384" width="7.33203125" style="3"/>
  </cols>
  <sheetData>
    <row r="1" spans="1:23" ht="17.25" customHeight="1" x14ac:dyDescent="0.3">
      <c r="A1" s="549" t="s">
        <v>452</v>
      </c>
      <c r="B1" s="549"/>
      <c r="C1" s="2"/>
      <c r="D1" s="2"/>
      <c r="E1"/>
      <c r="F1"/>
      <c r="G1"/>
      <c r="H1"/>
      <c r="I1"/>
      <c r="J1"/>
      <c r="N1" s="4" t="s">
        <v>1</v>
      </c>
      <c r="O1" s="5"/>
      <c r="S1" s="69"/>
      <c r="T1" s="69"/>
      <c r="U1" s="69"/>
      <c r="V1" s="70"/>
      <c r="W1" s="69"/>
    </row>
    <row r="2" spans="1:23" ht="13.5" customHeight="1" x14ac:dyDescent="0.3">
      <c r="A2" s="1" t="s">
        <v>453</v>
      </c>
      <c r="B2" s="1"/>
      <c r="C2" s="2"/>
      <c r="D2" s="2"/>
      <c r="E2"/>
      <c r="F2"/>
      <c r="G2"/>
      <c r="H2"/>
      <c r="I2"/>
      <c r="J2"/>
      <c r="M2" s="4"/>
      <c r="N2" s="4" t="s">
        <v>3</v>
      </c>
      <c r="O2" s="5"/>
      <c r="S2" s="69"/>
      <c r="T2" s="69"/>
      <c r="U2" s="69"/>
      <c r="V2" s="70"/>
      <c r="W2" s="69"/>
    </row>
    <row r="3" spans="1:23" ht="15.6" x14ac:dyDescent="0.3">
      <c r="A3" s="549" t="s">
        <v>454</v>
      </c>
      <c r="B3" s="549"/>
      <c r="C3" s="2"/>
      <c r="D3" s="2"/>
      <c r="E3"/>
      <c r="F3"/>
      <c r="G3"/>
      <c r="H3"/>
      <c r="I3"/>
      <c r="J3"/>
      <c r="K3" s="5"/>
      <c r="L3" s="5"/>
      <c r="M3" s="5"/>
      <c r="N3" s="5"/>
      <c r="O3" s="5"/>
      <c r="S3" s="69"/>
      <c r="T3" s="69"/>
      <c r="U3" s="69"/>
      <c r="V3" s="70"/>
      <c r="W3" s="69"/>
    </row>
    <row r="4" spans="1:23" ht="33.6" customHeight="1" x14ac:dyDescent="0.3">
      <c r="A4" s="547" t="s">
        <v>455</v>
      </c>
      <c r="B4" s="548"/>
      <c r="C4" s="7"/>
      <c r="D4" s="7"/>
      <c r="E4" s="8"/>
      <c r="F4" s="8"/>
      <c r="G4" s="8"/>
      <c r="H4" s="8"/>
      <c r="I4" s="8"/>
      <c r="J4" s="8"/>
      <c r="K4" s="9"/>
      <c r="L4" s="9"/>
      <c r="M4" s="9"/>
      <c r="N4" s="9"/>
      <c r="O4" s="38"/>
      <c r="S4" s="69"/>
      <c r="T4" s="69"/>
      <c r="U4" s="69"/>
      <c r="V4" s="70"/>
      <c r="W4" s="69"/>
    </row>
    <row r="5" spans="1:23" x14ac:dyDescent="0.3">
      <c r="B5" s="9"/>
      <c r="C5" s="9"/>
      <c r="D5" s="9"/>
      <c r="E5" s="9"/>
      <c r="F5" s="9"/>
      <c r="G5" s="9"/>
      <c r="H5" s="9"/>
      <c r="I5" s="9"/>
      <c r="J5" s="9"/>
      <c r="K5" s="9"/>
      <c r="L5" s="9"/>
      <c r="M5" s="9"/>
      <c r="N5" s="9"/>
      <c r="O5" s="38"/>
      <c r="S5" s="69"/>
      <c r="T5" s="69"/>
      <c r="U5" s="69"/>
      <c r="V5" s="70"/>
      <c r="W5" s="69"/>
    </row>
    <row r="6" spans="1:23" ht="15.6" x14ac:dyDescent="0.3">
      <c r="A6" s="6" t="s">
        <v>232</v>
      </c>
      <c r="B6" s="9"/>
      <c r="C6" s="9"/>
      <c r="D6" s="9"/>
      <c r="E6" s="9"/>
      <c r="F6" s="9"/>
      <c r="G6" s="9"/>
      <c r="H6" s="9"/>
      <c r="I6" s="9"/>
      <c r="J6" s="9"/>
      <c r="K6" s="9"/>
      <c r="L6" s="9"/>
      <c r="M6" s="9"/>
      <c r="N6" s="9"/>
      <c r="O6" s="38"/>
      <c r="S6" s="69"/>
      <c r="T6" s="69"/>
      <c r="U6" s="69"/>
      <c r="V6" s="70"/>
      <c r="W6" s="69"/>
    </row>
    <row r="7" spans="1:23" x14ac:dyDescent="0.3">
      <c r="A7" s="10"/>
      <c r="B7" s="9"/>
      <c r="C7" s="9"/>
      <c r="D7" s="9"/>
      <c r="E7" s="9"/>
      <c r="F7" s="9"/>
      <c r="G7" s="9"/>
      <c r="H7" s="9"/>
      <c r="I7" s="9"/>
      <c r="J7" s="9"/>
      <c r="K7" s="9"/>
      <c r="L7" s="9"/>
      <c r="M7" s="9"/>
      <c r="N7" s="9"/>
      <c r="O7" s="38"/>
      <c r="S7" s="69"/>
      <c r="T7" s="69"/>
      <c r="U7" s="69"/>
      <c r="V7" s="70"/>
      <c r="W7" s="69"/>
    </row>
    <row r="8" spans="1:23" x14ac:dyDescent="0.3">
      <c r="A8" s="10"/>
      <c r="B8" s="9"/>
      <c r="C8" s="9"/>
      <c r="D8" s="9"/>
      <c r="E8" s="9"/>
      <c r="F8" s="9"/>
      <c r="G8" s="9"/>
      <c r="H8" s="9"/>
      <c r="I8" s="9"/>
      <c r="J8" s="9"/>
      <c r="K8" s="9"/>
      <c r="L8" s="9"/>
      <c r="M8" s="9"/>
      <c r="N8" s="9"/>
      <c r="O8" s="38"/>
      <c r="S8" s="69"/>
      <c r="T8" s="69"/>
      <c r="U8" s="69"/>
      <c r="V8" s="70"/>
      <c r="W8" s="69"/>
    </row>
    <row r="9" spans="1:23" x14ac:dyDescent="0.3">
      <c r="A9" s="10"/>
      <c r="B9" s="9"/>
      <c r="C9" s="9"/>
      <c r="D9" s="9"/>
      <c r="E9" s="9"/>
      <c r="F9" s="9"/>
      <c r="G9" s="9"/>
      <c r="H9" s="9"/>
      <c r="I9" s="9"/>
      <c r="J9" s="9"/>
      <c r="K9" s="9"/>
      <c r="L9" s="9"/>
      <c r="M9" s="9"/>
      <c r="N9" s="9"/>
      <c r="O9" s="38"/>
      <c r="S9" s="69"/>
      <c r="T9" s="69"/>
      <c r="U9" s="69"/>
      <c r="V9" s="70"/>
      <c r="W9" s="69"/>
    </row>
    <row r="10" spans="1:23" x14ac:dyDescent="0.3">
      <c r="S10" s="69"/>
      <c r="T10" s="69"/>
      <c r="U10" s="69"/>
      <c r="V10" s="70"/>
      <c r="W10" s="69"/>
    </row>
    <row r="11" spans="1:23" ht="19.5" customHeight="1" x14ac:dyDescent="0.3">
      <c r="A11" s="555" t="s">
        <v>263</v>
      </c>
      <c r="B11" s="555"/>
      <c r="C11" s="555"/>
      <c r="D11" s="555"/>
      <c r="E11" s="555"/>
      <c r="F11" s="555"/>
      <c r="G11" s="555"/>
      <c r="H11" s="555"/>
      <c r="I11" s="555"/>
      <c r="J11" s="555"/>
      <c r="K11" s="555"/>
      <c r="L11" s="555"/>
      <c r="M11" s="555"/>
      <c r="N11" s="555"/>
      <c r="O11" s="555"/>
      <c r="P11" s="40"/>
      <c r="S11" s="69"/>
      <c r="T11" s="69"/>
      <c r="U11" s="69"/>
      <c r="V11" s="70"/>
      <c r="W11" s="69"/>
    </row>
    <row r="12" spans="1:23" ht="1.5" customHeight="1" thickBot="1" x14ac:dyDescent="0.35">
      <c r="A12" s="11"/>
      <c r="B12" s="11"/>
      <c r="C12" s="11"/>
      <c r="D12" s="11"/>
      <c r="E12" s="11"/>
      <c r="F12" s="11"/>
      <c r="G12" s="11"/>
      <c r="H12" s="11"/>
      <c r="I12" s="11"/>
      <c r="J12" s="11"/>
      <c r="K12" s="11"/>
      <c r="L12" s="11"/>
      <c r="M12" s="11"/>
      <c r="N12" s="11"/>
      <c r="O12" s="11"/>
      <c r="S12" s="69"/>
      <c r="T12" s="69"/>
      <c r="U12" s="69"/>
      <c r="V12" s="70"/>
      <c r="W12" s="69"/>
    </row>
    <row r="13" spans="1:23" s="42" customFormat="1" ht="20.25" hidden="1" customHeight="1" thickBot="1" x14ac:dyDescent="0.35">
      <c r="A13" s="434" t="s">
        <v>5</v>
      </c>
      <c r="B13" s="556">
        <f>'Info District'!G11</f>
        <v>2025</v>
      </c>
      <c r="C13" s="557"/>
      <c r="E13" s="550"/>
      <c r="F13" s="550"/>
      <c r="G13" s="550"/>
      <c r="H13" s="550"/>
      <c r="I13" s="550"/>
      <c r="J13" s="554"/>
      <c r="Q13" s="63"/>
      <c r="R13" s="307"/>
      <c r="S13" s="71"/>
      <c r="T13" s="71"/>
      <c r="U13" s="71"/>
      <c r="V13" s="72"/>
      <c r="W13" s="71"/>
    </row>
    <row r="14" spans="1:23" s="42" customFormat="1" ht="7.5" hidden="1" customHeight="1" thickBot="1" x14ac:dyDescent="0.35">
      <c r="A14" s="434"/>
      <c r="B14" s="13"/>
      <c r="C14" s="13"/>
      <c r="D14" s="13"/>
      <c r="O14" s="15"/>
      <c r="Q14" s="63"/>
      <c r="R14" s="307"/>
      <c r="S14" s="71"/>
      <c r="T14" s="71"/>
      <c r="U14" s="71"/>
      <c r="V14" s="72"/>
      <c r="W14" s="71"/>
    </row>
    <row r="15" spans="1:23" s="42" customFormat="1" ht="16.5" hidden="1" customHeight="1" thickBot="1" x14ac:dyDescent="0.35">
      <c r="A15" s="434" t="s">
        <v>7</v>
      </c>
      <c r="B15" s="558" t="str">
        <f>'Info District'!G12</f>
        <v>PLATEAUX</v>
      </c>
      <c r="C15" s="559"/>
      <c r="D15" s="550" t="s">
        <v>8</v>
      </c>
      <c r="E15" s="550"/>
      <c r="F15" s="550"/>
      <c r="G15" s="551" t="str">
        <f>'Info District'!G13</f>
        <v>Agou</v>
      </c>
      <c r="H15" s="552"/>
      <c r="I15" s="553"/>
      <c r="L15" s="11"/>
      <c r="M15" s="11"/>
      <c r="N15" s="11"/>
      <c r="O15" s="11"/>
      <c r="P15" s="11"/>
      <c r="Q15" s="63"/>
      <c r="R15" s="307"/>
      <c r="S15" s="71"/>
      <c r="T15" s="71"/>
      <c r="U15" s="71"/>
      <c r="V15" s="73"/>
      <c r="W15" s="71"/>
    </row>
    <row r="16" spans="1:23" s="42" customFormat="1" ht="3.75" hidden="1" customHeight="1" thickBot="1" x14ac:dyDescent="0.35">
      <c r="A16" s="139"/>
      <c r="B16" s="15"/>
      <c r="C16" s="15"/>
      <c r="D16" s="15"/>
      <c r="E16" s="15"/>
      <c r="K16" s="15"/>
      <c r="L16" s="15"/>
      <c r="M16" s="15"/>
      <c r="O16" s="15"/>
      <c r="Q16" s="63"/>
      <c r="R16" s="307"/>
      <c r="S16" s="71"/>
      <c r="T16" s="71"/>
      <c r="U16" s="71"/>
      <c r="V16" s="72"/>
      <c r="W16" s="71"/>
    </row>
    <row r="17" spans="1:27" s="42" customFormat="1" ht="18" hidden="1" customHeight="1" thickBot="1" x14ac:dyDescent="0.35">
      <c r="A17" s="434" t="s">
        <v>9</v>
      </c>
      <c r="B17" s="556" t="str">
        <f>'Info District'!G17</f>
        <v>Avril à Juin 2025</v>
      </c>
      <c r="C17" s="560"/>
      <c r="D17" s="560"/>
      <c r="E17" s="557"/>
      <c r="G17" s="550" t="s">
        <v>11</v>
      </c>
      <c r="H17" s="550"/>
      <c r="I17" s="550"/>
      <c r="J17" s="550"/>
      <c r="K17" s="554"/>
      <c r="L17" s="551" t="str">
        <f>'Info District'!G18</f>
        <v>Juillet à Septembre 2025</v>
      </c>
      <c r="M17" s="552"/>
      <c r="N17" s="552"/>
      <c r="O17" s="552"/>
      <c r="P17" s="553"/>
      <c r="Q17" s="63"/>
      <c r="R17" s="307"/>
      <c r="S17" s="71"/>
      <c r="T17" s="71"/>
      <c r="U17" s="71"/>
      <c r="V17" s="72"/>
      <c r="W17" s="71"/>
    </row>
    <row r="18" spans="1:27" s="9" customFormat="1" ht="2.25" hidden="1" customHeight="1" thickBot="1" x14ac:dyDescent="0.3">
      <c r="B18" s="43"/>
      <c r="C18" s="43"/>
      <c r="D18" s="43"/>
      <c r="E18" s="44"/>
      <c r="F18" s="43"/>
      <c r="G18" s="45"/>
      <c r="H18" s="45"/>
      <c r="I18" s="45"/>
      <c r="J18" s="45"/>
      <c r="K18" s="45"/>
      <c r="L18" s="45"/>
      <c r="M18" s="45"/>
      <c r="O18" s="38"/>
      <c r="Q18" s="64"/>
      <c r="R18" s="308"/>
      <c r="S18" s="74"/>
      <c r="T18" s="74"/>
      <c r="U18" s="74"/>
      <c r="V18" s="75"/>
      <c r="W18" s="74"/>
    </row>
    <row r="19" spans="1:27" s="9" customFormat="1" ht="21" customHeight="1" thickBot="1" x14ac:dyDescent="0.35">
      <c r="A19" s="532" t="s">
        <v>12</v>
      </c>
      <c r="B19" s="532"/>
      <c r="C19" s="533"/>
      <c r="D19" s="538"/>
      <c r="E19" s="539"/>
      <c r="F19" s="539"/>
      <c r="G19" s="539"/>
      <c r="H19" s="539"/>
      <c r="I19" s="539"/>
      <c r="J19" s="539"/>
      <c r="K19" s="539"/>
      <c r="L19" s="539"/>
      <c r="M19" s="539"/>
      <c r="N19" s="540"/>
      <c r="O19" s="11"/>
      <c r="P19" s="241" t="str">
        <f>'Info District'!H17</f>
        <v>T2</v>
      </c>
      <c r="Q19" s="65"/>
      <c r="R19" s="309"/>
      <c r="S19" s="535" t="s">
        <v>96</v>
      </c>
      <c r="T19" s="536"/>
      <c r="U19" s="536"/>
      <c r="V19" s="536"/>
      <c r="W19" s="537"/>
    </row>
    <row r="20" spans="1:27" s="9" customFormat="1" ht="4.5" customHeight="1" thickBot="1" x14ac:dyDescent="0.35">
      <c r="A20" s="12"/>
      <c r="B20" s="12"/>
      <c r="C20" s="12"/>
      <c r="D20" s="12"/>
      <c r="E20" s="12"/>
      <c r="F20" s="12"/>
      <c r="G20" s="13"/>
      <c r="H20" s="13"/>
      <c r="I20" s="13"/>
      <c r="J20" s="13"/>
      <c r="K20" s="13"/>
      <c r="L20" s="14"/>
      <c r="M20" s="14"/>
      <c r="N20" s="14"/>
      <c r="O20" s="14"/>
      <c r="Q20" s="64"/>
      <c r="R20" s="308"/>
      <c r="S20" s="146"/>
      <c r="T20" s="74"/>
      <c r="U20" s="74"/>
      <c r="V20" s="76"/>
      <c r="W20" s="147"/>
    </row>
    <row r="21" spans="1:27" s="9" customFormat="1" ht="32.25" customHeight="1" thickBot="1" x14ac:dyDescent="0.35">
      <c r="A21" s="532" t="s">
        <v>240</v>
      </c>
      <c r="B21" s="532"/>
      <c r="C21" s="533"/>
      <c r="D21" s="543" t="s">
        <v>264</v>
      </c>
      <c r="E21" s="544"/>
      <c r="F21" s="545"/>
      <c r="G21" s="534" t="s">
        <v>6</v>
      </c>
      <c r="H21" s="534"/>
      <c r="I21" s="534"/>
      <c r="J21" s="534"/>
      <c r="K21" s="534"/>
      <c r="L21" s="546"/>
      <c r="M21" s="539"/>
      <c r="N21" s="539"/>
      <c r="O21" s="539"/>
      <c r="P21" s="540"/>
      <c r="Q21" s="64"/>
      <c r="R21" s="308"/>
      <c r="S21" s="146"/>
      <c r="T21" s="74"/>
      <c r="U21" s="74"/>
      <c r="V21" s="76"/>
      <c r="W21" s="147"/>
    </row>
    <row r="22" spans="1:27" s="9" customFormat="1" ht="6" customHeight="1" x14ac:dyDescent="0.3">
      <c r="A22" s="12"/>
      <c r="B22" s="12"/>
      <c r="C22" s="12"/>
      <c r="D22" s="12"/>
      <c r="E22" s="12"/>
      <c r="F22" s="12"/>
      <c r="G22" s="534"/>
      <c r="H22" s="534"/>
      <c r="I22" s="534"/>
      <c r="J22" s="534"/>
      <c r="K22" s="534"/>
      <c r="L22" s="14"/>
      <c r="M22" s="14"/>
      <c r="N22" s="14"/>
      <c r="O22" s="14"/>
      <c r="Q22" s="64"/>
      <c r="R22" s="308"/>
      <c r="S22" s="146"/>
      <c r="T22" s="74"/>
      <c r="U22" s="74"/>
      <c r="V22" s="76"/>
      <c r="W22" s="147"/>
    </row>
    <row r="23" spans="1:27" s="9" customFormat="1" ht="3.75" customHeight="1" thickBot="1" x14ac:dyDescent="0.35">
      <c r="A23" s="12"/>
      <c r="B23" s="12"/>
      <c r="C23" s="12"/>
      <c r="D23" s="12"/>
      <c r="E23" s="12"/>
      <c r="F23" s="12"/>
      <c r="G23" s="13"/>
      <c r="H23" s="13"/>
      <c r="I23" s="13"/>
      <c r="J23" s="13"/>
      <c r="K23" s="13"/>
      <c r="L23" s="14"/>
      <c r="M23" s="14"/>
      <c r="N23" s="14"/>
      <c r="O23" s="14"/>
      <c r="Q23" s="64"/>
      <c r="R23" s="308"/>
      <c r="S23" s="146"/>
      <c r="T23" s="74"/>
      <c r="U23" s="74"/>
      <c r="V23" s="76"/>
      <c r="W23" s="147"/>
    </row>
    <row r="24" spans="1:27" ht="76.5" customHeight="1" thickBot="1" x14ac:dyDescent="0.35">
      <c r="A24" s="541" t="s">
        <v>13</v>
      </c>
      <c r="B24" s="16" t="s">
        <v>14</v>
      </c>
      <c r="C24" s="108" t="s">
        <v>15</v>
      </c>
      <c r="D24" s="118" t="s">
        <v>16</v>
      </c>
      <c r="E24" s="117" t="s">
        <v>17</v>
      </c>
      <c r="F24" s="351" t="s">
        <v>18</v>
      </c>
      <c r="G24" s="16" t="s">
        <v>233</v>
      </c>
      <c r="H24" s="16" t="s">
        <v>234</v>
      </c>
      <c r="I24" s="16" t="s">
        <v>19</v>
      </c>
      <c r="J24" s="16" t="s">
        <v>20</v>
      </c>
      <c r="K24" s="108" t="s">
        <v>21</v>
      </c>
      <c r="L24" s="136" t="s">
        <v>22</v>
      </c>
      <c r="M24" s="137" t="s">
        <v>236</v>
      </c>
      <c r="N24" s="138" t="s">
        <v>23</v>
      </c>
      <c r="O24" s="109" t="s">
        <v>39</v>
      </c>
      <c r="P24" s="16" t="s">
        <v>40</v>
      </c>
      <c r="S24" s="148" t="s">
        <v>237</v>
      </c>
      <c r="T24" s="140" t="s">
        <v>93</v>
      </c>
      <c r="U24" s="140" t="s">
        <v>239</v>
      </c>
      <c r="V24" s="140" t="s">
        <v>238</v>
      </c>
      <c r="W24" s="149" t="s">
        <v>97</v>
      </c>
    </row>
    <row r="25" spans="1:27" s="47" customFormat="1" ht="31.2" customHeight="1" x14ac:dyDescent="0.3">
      <c r="A25" s="542"/>
      <c r="B25" s="46" t="s">
        <v>24</v>
      </c>
      <c r="C25" s="46" t="s">
        <v>25</v>
      </c>
      <c r="D25" s="112" t="s">
        <v>26</v>
      </c>
      <c r="E25" s="46" t="s">
        <v>27</v>
      </c>
      <c r="F25" s="46"/>
      <c r="G25" s="46" t="s">
        <v>28</v>
      </c>
      <c r="H25" s="46"/>
      <c r="I25" s="46" t="s">
        <v>29</v>
      </c>
      <c r="J25" s="46"/>
      <c r="K25" s="131" t="s">
        <v>235</v>
      </c>
      <c r="L25" s="133"/>
      <c r="M25" s="134"/>
      <c r="N25" s="135"/>
      <c r="O25" s="132" t="s">
        <v>30</v>
      </c>
      <c r="P25" s="46"/>
      <c r="Q25" s="66"/>
      <c r="R25" s="310"/>
      <c r="S25" s="150"/>
      <c r="T25" s="67" t="s">
        <v>94</v>
      </c>
      <c r="U25" s="67" t="s">
        <v>95</v>
      </c>
      <c r="V25" s="94"/>
      <c r="W25" s="151" t="str">
        <f>IF(J26&lt;=0,"",IF(J26=90,$X$26))</f>
        <v/>
      </c>
      <c r="X25" s="37" t="s">
        <v>98</v>
      </c>
    </row>
    <row r="26" spans="1:27" ht="31.2" customHeight="1" x14ac:dyDescent="0.3">
      <c r="A26" s="322" t="str">
        <f>CDT!B26</f>
        <v>Artéméther-Luméfantrine 6cp (AL)</v>
      </c>
      <c r="B26" s="247"/>
      <c r="C26" s="248"/>
      <c r="D26" s="302" t="str">
        <f>IF(B26&lt;&gt;"",B26+C26,"")</f>
        <v/>
      </c>
      <c r="E26" s="249"/>
      <c r="F26" s="247"/>
      <c r="G26" s="247"/>
      <c r="H26" s="247"/>
      <c r="I26" s="247"/>
      <c r="J26" s="247"/>
      <c r="K26" s="248"/>
      <c r="L26" s="431" t="str">
        <f>IF(B26&lt;&gt;"",IF(J26=0,E26,((E26*90)/(90-J26))),"0")</f>
        <v>0</v>
      </c>
      <c r="M26" s="428" t="str">
        <f>IF(B26&lt;&gt;"",((E26/S26)*30),"0")</f>
        <v>0</v>
      </c>
      <c r="N26" s="250" t="str">
        <f>IF(B26&lt;&gt;"",IF(J26=0,((E26+L26)-K26),((M26*6)-K26)),"0")</f>
        <v>0</v>
      </c>
      <c r="O26" s="251"/>
      <c r="P26" s="313"/>
      <c r="R26" s="312">
        <f>+L26+N26</f>
        <v>0</v>
      </c>
      <c r="S26" s="152">
        <f>(90-J26)</f>
        <v>90</v>
      </c>
      <c r="T26" s="68" t="e">
        <f t="shared" ref="T26:T47" si="0">D26-(E26+G26+I26+H26)</f>
        <v>#VALUE!</v>
      </c>
      <c r="U26" s="68" t="e">
        <f>K26-T26</f>
        <v>#VALUE!</v>
      </c>
      <c r="V26" s="95">
        <v>6</v>
      </c>
      <c r="W26" s="153" t="e">
        <f t="shared" ref="W26:W50" si="1">IF(U26=0,"",$X$25)</f>
        <v>#VALUE!</v>
      </c>
      <c r="X26" s="37" t="s">
        <v>203</v>
      </c>
      <c r="Y26" s="107">
        <f>+O26</f>
        <v>0</v>
      </c>
    </row>
    <row r="27" spans="1:27" ht="31.2" customHeight="1" x14ac:dyDescent="0.3">
      <c r="A27" s="322" t="str">
        <f>CDT!B27</f>
        <v>Artéméther-Luméfantrine 12cp (AL)</v>
      </c>
      <c r="B27" s="247"/>
      <c r="C27" s="248"/>
      <c r="D27" s="302" t="str">
        <f t="shared" ref="D27" si="2">IF(B27&lt;&gt;"",B27+C27,"")</f>
        <v/>
      </c>
      <c r="E27" s="249"/>
      <c r="F27" s="247"/>
      <c r="G27" s="247"/>
      <c r="H27" s="247"/>
      <c r="I27" s="247"/>
      <c r="J27" s="247"/>
      <c r="K27" s="248"/>
      <c r="L27" s="431" t="str">
        <f t="shared" ref="L27:L49" si="3">IF(B27&lt;&gt;"",IF(J27=0,E27,((E27*90)/(90-J27))),"0")</f>
        <v>0</v>
      </c>
      <c r="M27" s="428" t="str">
        <f t="shared" ref="M27:M49" si="4">IF(B27&lt;&gt;"",((E27/S27)*30),"0")</f>
        <v>0</v>
      </c>
      <c r="N27" s="250" t="str">
        <f t="shared" ref="N27:N49" si="5">IF(B27&lt;&gt;"",IF(J27=0,((E27+L27)-K27),((M27*6)-K27)),"0")</f>
        <v>0</v>
      </c>
      <c r="O27" s="251"/>
      <c r="P27" s="247"/>
      <c r="R27" s="312">
        <f t="shared" ref="R27:R49" si="6">+L27+N27</f>
        <v>0</v>
      </c>
      <c r="S27" s="152">
        <f t="shared" ref="S27:S49" si="7">(90-J27)</f>
        <v>90</v>
      </c>
      <c r="T27" s="68" t="e">
        <f t="shared" si="0"/>
        <v>#VALUE!</v>
      </c>
      <c r="U27" s="68" t="e">
        <f t="shared" ref="U27:U49" si="8">K27-T27</f>
        <v>#VALUE!</v>
      </c>
      <c r="V27" s="95">
        <v>12</v>
      </c>
      <c r="W27" s="153" t="e">
        <f t="shared" si="1"/>
        <v>#VALUE!</v>
      </c>
      <c r="Y27" s="107">
        <f t="shared" ref="Y27:Y48" si="9">+O27</f>
        <v>0</v>
      </c>
    </row>
    <row r="28" spans="1:27" ht="31.2" customHeight="1" x14ac:dyDescent="0.3">
      <c r="A28" s="322" t="str">
        <f>CDT!B28</f>
        <v>Artéméther-Luméfantrine 18cp (AL)</v>
      </c>
      <c r="B28" s="247"/>
      <c r="C28" s="248"/>
      <c r="D28" s="302" t="str">
        <f>IF(B28&lt;&gt;"",B28+C28,"")</f>
        <v/>
      </c>
      <c r="E28" s="249"/>
      <c r="F28" s="247"/>
      <c r="G28" s="247"/>
      <c r="H28" s="247"/>
      <c r="I28" s="247"/>
      <c r="J28" s="247"/>
      <c r="K28" s="248"/>
      <c r="L28" s="431" t="str">
        <f t="shared" si="3"/>
        <v>0</v>
      </c>
      <c r="M28" s="428" t="str">
        <f t="shared" si="4"/>
        <v>0</v>
      </c>
      <c r="N28" s="250" t="str">
        <f t="shared" si="5"/>
        <v>0</v>
      </c>
      <c r="O28" s="251"/>
      <c r="P28" s="247"/>
      <c r="R28" s="312">
        <f t="shared" si="6"/>
        <v>0</v>
      </c>
      <c r="S28" s="152">
        <f t="shared" si="7"/>
        <v>90</v>
      </c>
      <c r="T28" s="68" t="e">
        <f t="shared" si="0"/>
        <v>#VALUE!</v>
      </c>
      <c r="U28" s="68" t="e">
        <f t="shared" si="8"/>
        <v>#VALUE!</v>
      </c>
      <c r="V28" s="95">
        <v>18</v>
      </c>
      <c r="W28" s="153" t="e">
        <f t="shared" si="1"/>
        <v>#VALUE!</v>
      </c>
      <c r="Y28" s="107">
        <f t="shared" si="9"/>
        <v>0</v>
      </c>
    </row>
    <row r="29" spans="1:27" ht="31.2" customHeight="1" x14ac:dyDescent="0.3">
      <c r="A29" s="322" t="str">
        <f>CDT!B29</f>
        <v>Artéméther-Luméfantrine 24cp (AL)</v>
      </c>
      <c r="B29" s="247"/>
      <c r="C29" s="248"/>
      <c r="D29" s="302" t="str">
        <f>IF(B29&lt;&gt;"",B29+C29,"")</f>
        <v/>
      </c>
      <c r="E29" s="249"/>
      <c r="F29" s="247"/>
      <c r="G29" s="247"/>
      <c r="H29" s="247"/>
      <c r="I29" s="247"/>
      <c r="J29" s="247"/>
      <c r="K29" s="248"/>
      <c r="L29" s="431" t="str">
        <f t="shared" si="3"/>
        <v>0</v>
      </c>
      <c r="M29" s="428" t="str">
        <f t="shared" si="4"/>
        <v>0</v>
      </c>
      <c r="N29" s="250" t="str">
        <f t="shared" si="5"/>
        <v>0</v>
      </c>
      <c r="O29" s="251"/>
      <c r="P29" s="247"/>
      <c r="R29" s="312">
        <f t="shared" si="6"/>
        <v>0</v>
      </c>
      <c r="S29" s="152">
        <f t="shared" si="7"/>
        <v>90</v>
      </c>
      <c r="T29" s="68" t="e">
        <f t="shared" si="0"/>
        <v>#VALUE!</v>
      </c>
      <c r="U29" s="68" t="e">
        <f t="shared" si="8"/>
        <v>#VALUE!</v>
      </c>
      <c r="V29" s="95">
        <v>24</v>
      </c>
      <c r="W29" s="153" t="e">
        <f t="shared" si="1"/>
        <v>#VALUE!</v>
      </c>
      <c r="Y29" s="107">
        <f t="shared" si="9"/>
        <v>0</v>
      </c>
    </row>
    <row r="30" spans="1:27" ht="31.2" customHeight="1" x14ac:dyDescent="0.3">
      <c r="A30" s="322" t="str">
        <f>CDT!B30</f>
        <v>Artéméther injectable 40 mg</v>
      </c>
      <c r="B30" s="247"/>
      <c r="C30" s="248"/>
      <c r="D30" s="302" t="str">
        <f t="shared" ref="D30:D49" si="10">IF(B30&lt;&gt;"",B30+C30,"")</f>
        <v/>
      </c>
      <c r="E30" s="249"/>
      <c r="F30" s="247"/>
      <c r="G30" s="247"/>
      <c r="H30" s="247"/>
      <c r="I30" s="247"/>
      <c r="J30" s="247"/>
      <c r="K30" s="248"/>
      <c r="L30" s="431" t="str">
        <f t="shared" si="3"/>
        <v>0</v>
      </c>
      <c r="M30" s="428" t="str">
        <f t="shared" si="4"/>
        <v>0</v>
      </c>
      <c r="N30" s="250" t="str">
        <f t="shared" si="5"/>
        <v>0</v>
      </c>
      <c r="O30" s="251"/>
      <c r="P30" s="247"/>
      <c r="R30" s="312">
        <f t="shared" si="6"/>
        <v>0</v>
      </c>
      <c r="S30" s="152">
        <f t="shared" si="7"/>
        <v>90</v>
      </c>
      <c r="T30" s="68" t="e">
        <f t="shared" si="0"/>
        <v>#VALUE!</v>
      </c>
      <c r="U30" s="68" t="e">
        <f t="shared" si="8"/>
        <v>#VALUE!</v>
      </c>
      <c r="V30" s="95">
        <v>1</v>
      </c>
      <c r="W30" s="153" t="e">
        <f t="shared" si="1"/>
        <v>#VALUE!</v>
      </c>
      <c r="Y30" s="107">
        <f t="shared" si="9"/>
        <v>0</v>
      </c>
    </row>
    <row r="31" spans="1:27" ht="34.5" customHeight="1" x14ac:dyDescent="0.3">
      <c r="A31" s="322" t="str">
        <f>CDT!B31</f>
        <v>Artéméther injectable 80 mg</v>
      </c>
      <c r="B31" s="247"/>
      <c r="C31" s="248"/>
      <c r="D31" s="302" t="str">
        <f t="shared" si="10"/>
        <v/>
      </c>
      <c r="E31" s="249"/>
      <c r="F31" s="247"/>
      <c r="G31" s="247"/>
      <c r="H31" s="247"/>
      <c r="I31" s="247"/>
      <c r="J31" s="247"/>
      <c r="K31" s="248"/>
      <c r="L31" s="431" t="str">
        <f t="shared" si="3"/>
        <v>0</v>
      </c>
      <c r="M31" s="428" t="str">
        <f t="shared" si="4"/>
        <v>0</v>
      </c>
      <c r="N31" s="250" t="str">
        <f t="shared" si="5"/>
        <v>0</v>
      </c>
      <c r="O31" s="251"/>
      <c r="P31" s="247"/>
      <c r="R31" s="312">
        <f t="shared" si="6"/>
        <v>0</v>
      </c>
      <c r="S31" s="152">
        <f t="shared" si="7"/>
        <v>90</v>
      </c>
      <c r="T31" s="68" t="e">
        <f t="shared" si="0"/>
        <v>#VALUE!</v>
      </c>
      <c r="U31" s="68" t="e">
        <f t="shared" si="8"/>
        <v>#VALUE!</v>
      </c>
      <c r="V31" s="95">
        <v>1</v>
      </c>
      <c r="W31" s="153" t="e">
        <f t="shared" si="1"/>
        <v>#VALUE!</v>
      </c>
      <c r="Y31" s="107">
        <f t="shared" si="9"/>
        <v>0</v>
      </c>
    </row>
    <row r="32" spans="1:27" ht="34.5" customHeight="1" x14ac:dyDescent="0.3">
      <c r="A32" s="435" t="str">
        <f>CDT!B32</f>
        <v>Artésunate injectable 60 mg</v>
      </c>
      <c r="B32" s="247"/>
      <c r="C32" s="248"/>
      <c r="D32" s="302" t="str">
        <f t="shared" si="10"/>
        <v/>
      </c>
      <c r="E32" s="249"/>
      <c r="F32" s="247"/>
      <c r="G32" s="247"/>
      <c r="H32" s="247"/>
      <c r="I32" s="247"/>
      <c r="J32" s="247"/>
      <c r="K32" s="248"/>
      <c r="L32" s="438" t="str">
        <f t="shared" si="3"/>
        <v>0</v>
      </c>
      <c r="M32" s="314" t="str">
        <f>IF(B32&lt;&gt;"",((E32/S32:S32)*30),"0")</f>
        <v>0</v>
      </c>
      <c r="N32" s="432" t="str">
        <f>IF(B32&lt;&gt;"",IF(J32=0,AA32,IF(J32&gt;0,((M32/30)*J32)+AA32)),"0")</f>
        <v>0</v>
      </c>
      <c r="O32" s="433"/>
      <c r="P32" s="247"/>
      <c r="R32" s="312">
        <f t="shared" si="6"/>
        <v>0</v>
      </c>
      <c r="S32" s="429">
        <f t="shared" si="7"/>
        <v>90</v>
      </c>
      <c r="T32" s="436" t="e">
        <f>D32-(E32+G32+I32+H32)</f>
        <v>#VALUE!</v>
      </c>
      <c r="U32" s="436" t="e">
        <f t="shared" si="8"/>
        <v>#VALUE!</v>
      </c>
      <c r="V32" s="430">
        <v>1</v>
      </c>
      <c r="W32" s="437" t="e">
        <f t="shared" si="1"/>
        <v>#VALUE!</v>
      </c>
      <c r="Y32" s="107">
        <f t="shared" si="9"/>
        <v>0</v>
      </c>
      <c r="AA32" s="3">
        <f>((F32*10)+L32-K32)</f>
        <v>0</v>
      </c>
    </row>
    <row r="33" spans="1:25" ht="34.5" customHeight="1" x14ac:dyDescent="0.3">
      <c r="A33" s="322" t="str">
        <f>CDT!B33</f>
        <v xml:space="preserve"> Sulfadoxine Pyriméthamine:  (SP)</v>
      </c>
      <c r="B33" s="247"/>
      <c r="C33" s="248"/>
      <c r="D33" s="302" t="str">
        <f t="shared" si="10"/>
        <v/>
      </c>
      <c r="E33" s="249"/>
      <c r="F33" s="247"/>
      <c r="G33" s="247"/>
      <c r="H33" s="247"/>
      <c r="I33" s="247"/>
      <c r="J33" s="247"/>
      <c r="K33" s="248"/>
      <c r="L33" s="431" t="str">
        <f t="shared" si="3"/>
        <v>0</v>
      </c>
      <c r="M33" s="428" t="str">
        <f t="shared" si="4"/>
        <v>0</v>
      </c>
      <c r="N33" s="250" t="str">
        <f t="shared" si="5"/>
        <v>0</v>
      </c>
      <c r="O33" s="251"/>
      <c r="P33" s="247"/>
      <c r="R33" s="312">
        <f t="shared" si="6"/>
        <v>0</v>
      </c>
      <c r="S33" s="152">
        <f t="shared" si="7"/>
        <v>90</v>
      </c>
      <c r="T33" s="68" t="e">
        <f t="shared" si="0"/>
        <v>#VALUE!</v>
      </c>
      <c r="U33" s="68" t="e">
        <f t="shared" si="8"/>
        <v>#VALUE!</v>
      </c>
      <c r="V33" s="95">
        <v>3</v>
      </c>
      <c r="W33" s="153" t="e">
        <f t="shared" si="1"/>
        <v>#VALUE!</v>
      </c>
      <c r="Y33" s="107">
        <f t="shared" si="9"/>
        <v>0</v>
      </c>
    </row>
    <row r="34" spans="1:25" ht="34.5" customHeight="1" x14ac:dyDescent="0.3">
      <c r="A34" s="322" t="str">
        <f>CDT!B34</f>
        <v>Test de Diagnostic Rapide  : (TDR)</v>
      </c>
      <c r="B34" s="247"/>
      <c r="C34" s="248"/>
      <c r="D34" s="302" t="str">
        <f t="shared" si="10"/>
        <v/>
      </c>
      <c r="E34" s="247"/>
      <c r="F34" s="248"/>
      <c r="G34" s="247"/>
      <c r="H34" s="247"/>
      <c r="I34" s="247"/>
      <c r="J34" s="247"/>
      <c r="K34" s="248"/>
      <c r="L34" s="431" t="str">
        <f t="shared" si="3"/>
        <v>0</v>
      </c>
      <c r="M34" s="428" t="str">
        <f t="shared" si="4"/>
        <v>0</v>
      </c>
      <c r="N34" s="250" t="str">
        <f t="shared" si="5"/>
        <v>0</v>
      </c>
      <c r="O34" s="251"/>
      <c r="P34" s="247"/>
      <c r="R34" s="312">
        <f t="shared" si="6"/>
        <v>0</v>
      </c>
      <c r="S34" s="152">
        <f t="shared" si="7"/>
        <v>90</v>
      </c>
      <c r="T34" s="68" t="e">
        <f t="shared" si="0"/>
        <v>#VALUE!</v>
      </c>
      <c r="U34" s="68" t="e">
        <f t="shared" si="8"/>
        <v>#VALUE!</v>
      </c>
      <c r="V34" s="95">
        <v>1</v>
      </c>
      <c r="W34" s="153" t="e">
        <f>IF(U34=0,"",$X$25)</f>
        <v>#VALUE!</v>
      </c>
      <c r="Y34" s="107">
        <f t="shared" si="9"/>
        <v>0</v>
      </c>
    </row>
    <row r="35" spans="1:25" ht="34.5" customHeight="1" x14ac:dyDescent="0.3">
      <c r="A35" s="322" t="str">
        <f>CDT!B35</f>
        <v>Moustiquaire à Imprégnation Durable: (MID)</v>
      </c>
      <c r="B35" s="247"/>
      <c r="C35" s="248"/>
      <c r="D35" s="302" t="str">
        <f t="shared" si="10"/>
        <v/>
      </c>
      <c r="E35" s="247"/>
      <c r="F35" s="248"/>
      <c r="G35" s="247"/>
      <c r="H35" s="247"/>
      <c r="I35" s="247"/>
      <c r="J35" s="247"/>
      <c r="K35" s="248"/>
      <c r="L35" s="431" t="str">
        <f t="shared" si="3"/>
        <v>0</v>
      </c>
      <c r="M35" s="428" t="str">
        <f t="shared" si="4"/>
        <v>0</v>
      </c>
      <c r="N35" s="250" t="str">
        <f t="shared" si="5"/>
        <v>0</v>
      </c>
      <c r="O35" s="251"/>
      <c r="P35" s="247"/>
      <c r="R35" s="312">
        <f t="shared" si="6"/>
        <v>0</v>
      </c>
      <c r="S35" s="152">
        <f t="shared" si="7"/>
        <v>90</v>
      </c>
      <c r="T35" s="68" t="e">
        <f t="shared" si="0"/>
        <v>#VALUE!</v>
      </c>
      <c r="U35" s="68" t="e">
        <f t="shared" si="8"/>
        <v>#VALUE!</v>
      </c>
      <c r="V35" s="95">
        <v>1</v>
      </c>
      <c r="W35" s="153" t="e">
        <f t="shared" si="1"/>
        <v>#VALUE!</v>
      </c>
      <c r="Y35" s="107">
        <f t="shared" si="9"/>
        <v>0</v>
      </c>
    </row>
    <row r="36" spans="1:25" ht="34.5" customHeight="1" x14ac:dyDescent="0.3">
      <c r="A36" s="322" t="str">
        <f>CDT!B36</f>
        <v>Dihydroartéminisine Pipéraquine– Plaq / 3 comp 
( DHA-PPQ)  20/160 mg</v>
      </c>
      <c r="B36" s="247"/>
      <c r="C36" s="248"/>
      <c r="D36" s="302" t="str">
        <f t="shared" si="10"/>
        <v/>
      </c>
      <c r="E36" s="249"/>
      <c r="F36" s="247"/>
      <c r="G36" s="247"/>
      <c r="H36" s="247"/>
      <c r="I36" s="247"/>
      <c r="J36" s="247"/>
      <c r="K36" s="248"/>
      <c r="L36" s="431" t="str">
        <f t="shared" si="3"/>
        <v>0</v>
      </c>
      <c r="M36" s="428" t="str">
        <f t="shared" si="4"/>
        <v>0</v>
      </c>
      <c r="N36" s="250" t="str">
        <f t="shared" si="5"/>
        <v>0</v>
      </c>
      <c r="O36" s="251"/>
      <c r="P36" s="247"/>
      <c r="R36" s="312">
        <f t="shared" si="6"/>
        <v>0</v>
      </c>
      <c r="S36" s="152">
        <f t="shared" si="7"/>
        <v>90</v>
      </c>
      <c r="T36" s="68" t="e">
        <f t="shared" si="0"/>
        <v>#VALUE!</v>
      </c>
      <c r="U36" s="68" t="e">
        <f t="shared" si="8"/>
        <v>#VALUE!</v>
      </c>
      <c r="V36" s="95">
        <v>3</v>
      </c>
      <c r="W36" s="153" t="e">
        <f t="shared" si="1"/>
        <v>#VALUE!</v>
      </c>
      <c r="Y36" s="107">
        <f t="shared" si="9"/>
        <v>0</v>
      </c>
    </row>
    <row r="37" spans="1:25" ht="34.5" customHeight="1" x14ac:dyDescent="0.3">
      <c r="A37" s="322" t="str">
        <f>CDT!B37</f>
        <v>Dihydroartéminisine Pipéraquine– Plaq / 3 comp 
( DHA-PPQ)  40/320 mg</v>
      </c>
      <c r="B37" s="247"/>
      <c r="C37" s="248"/>
      <c r="D37" s="302" t="str">
        <f t="shared" si="10"/>
        <v/>
      </c>
      <c r="E37" s="249"/>
      <c r="F37" s="247"/>
      <c r="G37" s="247"/>
      <c r="H37" s="247"/>
      <c r="I37" s="247"/>
      <c r="J37" s="247"/>
      <c r="K37" s="248"/>
      <c r="L37" s="431" t="str">
        <f t="shared" si="3"/>
        <v>0</v>
      </c>
      <c r="M37" s="428" t="str">
        <f t="shared" si="4"/>
        <v>0</v>
      </c>
      <c r="N37" s="250" t="str">
        <f t="shared" si="5"/>
        <v>0</v>
      </c>
      <c r="O37" s="251"/>
      <c r="P37" s="247"/>
      <c r="R37" s="312">
        <f t="shared" si="6"/>
        <v>0</v>
      </c>
      <c r="S37" s="152">
        <f t="shared" si="7"/>
        <v>90</v>
      </c>
      <c r="T37" s="68" t="e">
        <f t="shared" si="0"/>
        <v>#VALUE!</v>
      </c>
      <c r="U37" s="68" t="e">
        <f t="shared" si="8"/>
        <v>#VALUE!</v>
      </c>
      <c r="V37" s="95">
        <v>3</v>
      </c>
      <c r="W37" s="153" t="e">
        <f t="shared" si="1"/>
        <v>#VALUE!</v>
      </c>
      <c r="Y37" s="107">
        <f t="shared" si="9"/>
        <v>0</v>
      </c>
    </row>
    <row r="38" spans="1:25" ht="34.5" customHeight="1" x14ac:dyDescent="0.3">
      <c r="A38" s="322" t="str">
        <f>CDT!B38</f>
        <v>Dihydroartéminisine Pipéraquine– Plaq / 6 comp 
( DHA-PPQ)  40/320 mg</v>
      </c>
      <c r="B38" s="247"/>
      <c r="C38" s="248"/>
      <c r="D38" s="302" t="str">
        <f t="shared" si="10"/>
        <v/>
      </c>
      <c r="E38" s="249"/>
      <c r="F38" s="247"/>
      <c r="G38" s="247"/>
      <c r="H38" s="247"/>
      <c r="I38" s="247"/>
      <c r="J38" s="247"/>
      <c r="K38" s="248"/>
      <c r="L38" s="431" t="str">
        <f t="shared" si="3"/>
        <v>0</v>
      </c>
      <c r="M38" s="428" t="str">
        <f t="shared" si="4"/>
        <v>0</v>
      </c>
      <c r="N38" s="250" t="str">
        <f t="shared" si="5"/>
        <v>0</v>
      </c>
      <c r="O38" s="251"/>
      <c r="P38" s="247"/>
      <c r="R38" s="312">
        <f t="shared" si="6"/>
        <v>0</v>
      </c>
      <c r="S38" s="152">
        <f t="shared" si="7"/>
        <v>90</v>
      </c>
      <c r="T38" s="68" t="e">
        <f t="shared" si="0"/>
        <v>#VALUE!</v>
      </c>
      <c r="U38" s="68" t="e">
        <f t="shared" si="8"/>
        <v>#VALUE!</v>
      </c>
      <c r="V38" s="95">
        <v>3</v>
      </c>
      <c r="W38" s="153" t="e">
        <f t="shared" si="1"/>
        <v>#VALUE!</v>
      </c>
      <c r="Y38" s="107">
        <f t="shared" si="9"/>
        <v>0</v>
      </c>
    </row>
    <row r="39" spans="1:25" ht="34.5" customHeight="1" x14ac:dyDescent="0.3">
      <c r="A39" s="322" t="str">
        <f>CDT!B39</f>
        <v>Dihydroartemisinine/pipéraquine – Plaq / 9 comp 
( DHA-PPQ) 40/320 mg</v>
      </c>
      <c r="B39" s="247"/>
      <c r="C39" s="248"/>
      <c r="D39" s="302" t="str">
        <f t="shared" si="10"/>
        <v/>
      </c>
      <c r="E39" s="249"/>
      <c r="F39" s="247"/>
      <c r="G39" s="247"/>
      <c r="H39" s="247"/>
      <c r="I39" s="247"/>
      <c r="J39" s="247"/>
      <c r="K39" s="248"/>
      <c r="L39" s="431" t="str">
        <f t="shared" si="3"/>
        <v>0</v>
      </c>
      <c r="M39" s="428" t="str">
        <f t="shared" si="4"/>
        <v>0</v>
      </c>
      <c r="N39" s="250" t="str">
        <f t="shared" si="5"/>
        <v>0</v>
      </c>
      <c r="O39" s="251"/>
      <c r="P39" s="247"/>
      <c r="R39" s="312">
        <f t="shared" si="6"/>
        <v>0</v>
      </c>
      <c r="S39" s="152">
        <f t="shared" si="7"/>
        <v>90</v>
      </c>
      <c r="T39" s="68" t="e">
        <f t="shared" si="0"/>
        <v>#VALUE!</v>
      </c>
      <c r="U39" s="68" t="e">
        <f t="shared" si="8"/>
        <v>#VALUE!</v>
      </c>
      <c r="V39" s="95">
        <v>3</v>
      </c>
      <c r="W39" s="153" t="e">
        <f t="shared" si="1"/>
        <v>#VALUE!</v>
      </c>
      <c r="Y39" s="107">
        <f t="shared" si="9"/>
        <v>0</v>
      </c>
    </row>
    <row r="40" spans="1:25" ht="34.5" customHeight="1" x14ac:dyDescent="0.3">
      <c r="A40" s="322" t="str">
        <f>CDT!B40</f>
        <v>Artésunate Amodiaquine: (ASAQ) : 3 cp (25/67,5 mg)</v>
      </c>
      <c r="B40" s="247"/>
      <c r="C40" s="248"/>
      <c r="D40" s="302" t="str">
        <f t="shared" si="10"/>
        <v/>
      </c>
      <c r="E40" s="249"/>
      <c r="F40" s="247"/>
      <c r="G40" s="247"/>
      <c r="H40" s="247"/>
      <c r="I40" s="247"/>
      <c r="J40" s="247"/>
      <c r="K40" s="248"/>
      <c r="L40" s="431" t="str">
        <f t="shared" si="3"/>
        <v>0</v>
      </c>
      <c r="M40" s="428" t="str">
        <f t="shared" si="4"/>
        <v>0</v>
      </c>
      <c r="N40" s="250" t="str">
        <f t="shared" si="5"/>
        <v>0</v>
      </c>
      <c r="O40" s="251"/>
      <c r="P40" s="247"/>
      <c r="R40" s="312">
        <f t="shared" si="6"/>
        <v>0</v>
      </c>
      <c r="S40" s="152">
        <f t="shared" si="7"/>
        <v>90</v>
      </c>
      <c r="T40" s="68" t="e">
        <f t="shared" si="0"/>
        <v>#VALUE!</v>
      </c>
      <c r="U40" s="68" t="e">
        <f t="shared" si="8"/>
        <v>#VALUE!</v>
      </c>
      <c r="V40" s="95">
        <v>1</v>
      </c>
      <c r="W40" s="153" t="e">
        <f t="shared" si="1"/>
        <v>#VALUE!</v>
      </c>
      <c r="Y40" s="107">
        <f t="shared" si="9"/>
        <v>0</v>
      </c>
    </row>
    <row r="41" spans="1:25" ht="34.5" customHeight="1" x14ac:dyDescent="0.3">
      <c r="A41" s="322" t="str">
        <f>CDT!B41</f>
        <v>Artésunate Amodiaquine: (ASAQ) 3 cp (50/135 mg)</v>
      </c>
      <c r="B41" s="247"/>
      <c r="C41" s="248"/>
      <c r="D41" s="302" t="str">
        <f t="shared" si="10"/>
        <v/>
      </c>
      <c r="E41" s="249"/>
      <c r="F41" s="247"/>
      <c r="G41" s="247"/>
      <c r="H41" s="247"/>
      <c r="I41" s="247"/>
      <c r="J41" s="247"/>
      <c r="K41" s="248"/>
      <c r="L41" s="431" t="str">
        <f t="shared" si="3"/>
        <v>0</v>
      </c>
      <c r="M41" s="428" t="str">
        <f t="shared" si="4"/>
        <v>0</v>
      </c>
      <c r="N41" s="250" t="str">
        <f t="shared" si="5"/>
        <v>0</v>
      </c>
      <c r="O41" s="251"/>
      <c r="P41" s="247"/>
      <c r="R41" s="312">
        <f t="shared" si="6"/>
        <v>0</v>
      </c>
      <c r="S41" s="152">
        <f t="shared" si="7"/>
        <v>90</v>
      </c>
      <c r="T41" s="68" t="e">
        <f t="shared" si="0"/>
        <v>#VALUE!</v>
      </c>
      <c r="U41" s="68" t="e">
        <f t="shared" si="8"/>
        <v>#VALUE!</v>
      </c>
      <c r="V41" s="95">
        <v>1</v>
      </c>
      <c r="W41" s="153" t="e">
        <f t="shared" si="1"/>
        <v>#VALUE!</v>
      </c>
      <c r="Y41" s="107">
        <f t="shared" si="9"/>
        <v>0</v>
      </c>
    </row>
    <row r="42" spans="1:25" ht="34.5" customHeight="1" x14ac:dyDescent="0.3">
      <c r="A42" s="322" t="str">
        <f>CDT!B42</f>
        <v>Artésunate Amodiaquine: (ASAQ) 3 cp (100/270 mg)</v>
      </c>
      <c r="B42" s="247"/>
      <c r="C42" s="248"/>
      <c r="D42" s="302" t="str">
        <f t="shared" si="10"/>
        <v/>
      </c>
      <c r="E42" s="249"/>
      <c r="F42" s="247"/>
      <c r="G42" s="247"/>
      <c r="H42" s="247"/>
      <c r="I42" s="247"/>
      <c r="J42" s="247"/>
      <c r="K42" s="248"/>
      <c r="L42" s="431" t="str">
        <f t="shared" si="3"/>
        <v>0</v>
      </c>
      <c r="M42" s="428" t="str">
        <f t="shared" si="4"/>
        <v>0</v>
      </c>
      <c r="N42" s="250" t="str">
        <f t="shared" si="5"/>
        <v>0</v>
      </c>
      <c r="O42" s="251"/>
      <c r="P42" s="247"/>
      <c r="R42" s="312">
        <f t="shared" si="6"/>
        <v>0</v>
      </c>
      <c r="S42" s="152">
        <f t="shared" si="7"/>
        <v>90</v>
      </c>
      <c r="T42" s="68" t="e">
        <f t="shared" si="0"/>
        <v>#VALUE!</v>
      </c>
      <c r="U42" s="68" t="e">
        <f t="shared" si="8"/>
        <v>#VALUE!</v>
      </c>
      <c r="V42" s="95">
        <v>1</v>
      </c>
      <c r="W42" s="153" t="e">
        <f t="shared" si="1"/>
        <v>#VALUE!</v>
      </c>
      <c r="Y42" s="107">
        <f t="shared" si="9"/>
        <v>0</v>
      </c>
    </row>
    <row r="43" spans="1:25" ht="34.5" customHeight="1" x14ac:dyDescent="0.3">
      <c r="A43" s="322" t="str">
        <f>CDT!B43</f>
        <v>Artésunate Amodiaquine: (ASAQ) 6 cp (100/270 mg)</v>
      </c>
      <c r="B43" s="247"/>
      <c r="C43" s="248"/>
      <c r="D43" s="302" t="str">
        <f t="shared" si="10"/>
        <v/>
      </c>
      <c r="E43" s="249"/>
      <c r="F43" s="247"/>
      <c r="G43" s="247"/>
      <c r="H43" s="247"/>
      <c r="I43" s="247"/>
      <c r="J43" s="247"/>
      <c r="K43" s="248"/>
      <c r="L43" s="431" t="str">
        <f t="shared" si="3"/>
        <v>0</v>
      </c>
      <c r="M43" s="428" t="str">
        <f t="shared" si="4"/>
        <v>0</v>
      </c>
      <c r="N43" s="250" t="str">
        <f t="shared" si="5"/>
        <v>0</v>
      </c>
      <c r="O43" s="251"/>
      <c r="P43" s="247"/>
      <c r="R43" s="312">
        <f t="shared" si="6"/>
        <v>0</v>
      </c>
      <c r="S43" s="152">
        <f t="shared" si="7"/>
        <v>90</v>
      </c>
      <c r="T43" s="68" t="e">
        <f t="shared" si="0"/>
        <v>#VALUE!</v>
      </c>
      <c r="U43" s="68" t="e">
        <f t="shared" si="8"/>
        <v>#VALUE!</v>
      </c>
      <c r="V43" s="95">
        <v>1</v>
      </c>
      <c r="W43" s="153" t="e">
        <f t="shared" si="1"/>
        <v>#VALUE!</v>
      </c>
      <c r="Y43" s="107">
        <f t="shared" si="9"/>
        <v>0</v>
      </c>
    </row>
    <row r="44" spans="1:25" ht="34.5" customHeight="1" x14ac:dyDescent="0.3">
      <c r="A44" s="322" t="str">
        <f>CDT!B44</f>
        <v>Artésunate - Méfloquine (AS-MF)</v>
      </c>
      <c r="B44" s="247"/>
      <c r="C44" s="248"/>
      <c r="D44" s="302" t="str">
        <f t="shared" si="10"/>
        <v/>
      </c>
      <c r="E44" s="249"/>
      <c r="F44" s="247"/>
      <c r="G44" s="247"/>
      <c r="H44" s="247"/>
      <c r="I44" s="247"/>
      <c r="J44" s="247"/>
      <c r="K44" s="248"/>
      <c r="L44" s="431" t="str">
        <f t="shared" si="3"/>
        <v>0</v>
      </c>
      <c r="M44" s="428" t="str">
        <f t="shared" si="4"/>
        <v>0</v>
      </c>
      <c r="N44" s="250" t="str">
        <f t="shared" si="5"/>
        <v>0</v>
      </c>
      <c r="O44" s="251"/>
      <c r="P44" s="247"/>
      <c r="R44" s="312">
        <f t="shared" si="6"/>
        <v>0</v>
      </c>
      <c r="S44" s="152">
        <f t="shared" si="7"/>
        <v>90</v>
      </c>
      <c r="T44" s="68" t="e">
        <f t="shared" si="0"/>
        <v>#VALUE!</v>
      </c>
      <c r="U44" s="68" t="e">
        <f t="shared" si="8"/>
        <v>#VALUE!</v>
      </c>
      <c r="V44" s="95">
        <v>1</v>
      </c>
      <c r="W44" s="153" t="e">
        <f t="shared" si="1"/>
        <v>#VALUE!</v>
      </c>
      <c r="Y44" s="107">
        <f t="shared" si="9"/>
        <v>0</v>
      </c>
    </row>
    <row r="45" spans="1:25" ht="34.5" customHeight="1" x14ac:dyDescent="0.3">
      <c r="A45" s="322" t="str">
        <f>CDT!B45</f>
        <v>Quinine comprimé 300mg</v>
      </c>
      <c r="B45" s="247"/>
      <c r="C45" s="248"/>
      <c r="D45" s="302" t="str">
        <f t="shared" si="10"/>
        <v/>
      </c>
      <c r="E45" s="249"/>
      <c r="F45" s="247"/>
      <c r="G45" s="247"/>
      <c r="H45" s="247"/>
      <c r="I45" s="247"/>
      <c r="J45" s="247"/>
      <c r="K45" s="248"/>
      <c r="L45" s="431" t="str">
        <f t="shared" si="3"/>
        <v>0</v>
      </c>
      <c r="M45" s="428" t="str">
        <f t="shared" si="4"/>
        <v>0</v>
      </c>
      <c r="N45" s="250" t="str">
        <f t="shared" si="5"/>
        <v>0</v>
      </c>
      <c r="O45" s="251"/>
      <c r="P45" s="247"/>
      <c r="R45" s="312">
        <f t="shared" si="6"/>
        <v>0</v>
      </c>
      <c r="S45" s="152">
        <f t="shared" si="7"/>
        <v>90</v>
      </c>
      <c r="T45" s="68" t="e">
        <f t="shared" si="0"/>
        <v>#VALUE!</v>
      </c>
      <c r="U45" s="68" t="e">
        <f t="shared" si="8"/>
        <v>#VALUE!</v>
      </c>
      <c r="V45" s="95">
        <v>1</v>
      </c>
      <c r="W45" s="153" t="e">
        <f t="shared" si="1"/>
        <v>#VALUE!</v>
      </c>
      <c r="Y45" s="107">
        <f t="shared" si="9"/>
        <v>0</v>
      </c>
    </row>
    <row r="46" spans="1:25" ht="34.5" customHeight="1" x14ac:dyDescent="0.3">
      <c r="A46" s="322" t="str">
        <f>CDT!B46</f>
        <v>Quinine injectable 300 mg</v>
      </c>
      <c r="B46" s="247"/>
      <c r="C46" s="248"/>
      <c r="D46" s="302" t="str">
        <f t="shared" si="10"/>
        <v/>
      </c>
      <c r="E46" s="249"/>
      <c r="F46" s="247"/>
      <c r="G46" s="247"/>
      <c r="H46" s="247"/>
      <c r="I46" s="247"/>
      <c r="J46" s="247"/>
      <c r="K46" s="248"/>
      <c r="L46" s="431" t="str">
        <f t="shared" si="3"/>
        <v>0</v>
      </c>
      <c r="M46" s="428" t="str">
        <f t="shared" si="4"/>
        <v>0</v>
      </c>
      <c r="N46" s="250" t="str">
        <f t="shared" si="5"/>
        <v>0</v>
      </c>
      <c r="O46" s="251"/>
      <c r="P46" s="247"/>
      <c r="R46" s="312">
        <f t="shared" si="6"/>
        <v>0</v>
      </c>
      <c r="S46" s="152">
        <f t="shared" si="7"/>
        <v>90</v>
      </c>
      <c r="T46" s="68" t="e">
        <f t="shared" si="0"/>
        <v>#VALUE!</v>
      </c>
      <c r="U46" s="68" t="e">
        <f t="shared" si="8"/>
        <v>#VALUE!</v>
      </c>
      <c r="V46" s="95">
        <v>1</v>
      </c>
      <c r="W46" s="153" t="e">
        <f t="shared" si="1"/>
        <v>#VALUE!</v>
      </c>
      <c r="Y46" s="107">
        <f t="shared" si="9"/>
        <v>0</v>
      </c>
    </row>
    <row r="47" spans="1:25" ht="34.5" customHeight="1" x14ac:dyDescent="0.3">
      <c r="A47" s="322" t="str">
        <f>CDT!B47</f>
        <v>Quinine injectable 600 mg</v>
      </c>
      <c r="B47" s="247"/>
      <c r="C47" s="248"/>
      <c r="D47" s="302" t="str">
        <f t="shared" si="10"/>
        <v/>
      </c>
      <c r="E47" s="249"/>
      <c r="F47" s="247"/>
      <c r="G47" s="247"/>
      <c r="H47" s="247"/>
      <c r="I47" s="247"/>
      <c r="J47" s="247"/>
      <c r="K47" s="248"/>
      <c r="L47" s="431" t="str">
        <f t="shared" si="3"/>
        <v>0</v>
      </c>
      <c r="M47" s="428" t="str">
        <f t="shared" si="4"/>
        <v>0</v>
      </c>
      <c r="N47" s="250" t="str">
        <f t="shared" si="5"/>
        <v>0</v>
      </c>
      <c r="O47" s="251"/>
      <c r="P47" s="247"/>
      <c r="R47" s="312">
        <f t="shared" si="6"/>
        <v>0</v>
      </c>
      <c r="S47" s="152">
        <f t="shared" si="7"/>
        <v>90</v>
      </c>
      <c r="T47" s="68" t="e">
        <f t="shared" si="0"/>
        <v>#VALUE!</v>
      </c>
      <c r="U47" s="68" t="e">
        <f t="shared" si="8"/>
        <v>#VALUE!</v>
      </c>
      <c r="V47" s="95">
        <v>1</v>
      </c>
      <c r="W47" s="153" t="e">
        <f t="shared" si="1"/>
        <v>#VALUE!</v>
      </c>
      <c r="Y47" s="107">
        <f t="shared" si="9"/>
        <v>0</v>
      </c>
    </row>
    <row r="48" spans="1:25" ht="34.5" customHeight="1" thickBot="1" x14ac:dyDescent="0.35">
      <c r="A48" s="322" t="str">
        <f>CDT!B48</f>
        <v>Quinine injectable 600 mg</v>
      </c>
      <c r="B48" s="247"/>
      <c r="C48" s="248"/>
      <c r="D48" s="303" t="str">
        <f t="shared" si="10"/>
        <v/>
      </c>
      <c r="E48" s="249"/>
      <c r="F48" s="247"/>
      <c r="G48" s="247"/>
      <c r="H48" s="247"/>
      <c r="I48" s="247"/>
      <c r="J48" s="247"/>
      <c r="K48" s="248"/>
      <c r="L48" s="431" t="str">
        <f t="shared" si="3"/>
        <v>0</v>
      </c>
      <c r="M48" s="428" t="str">
        <f t="shared" si="4"/>
        <v>0</v>
      </c>
      <c r="N48" s="250" t="str">
        <f t="shared" si="5"/>
        <v>0</v>
      </c>
      <c r="O48" s="251"/>
      <c r="P48" s="247"/>
      <c r="R48" s="312">
        <f t="shared" si="6"/>
        <v>0</v>
      </c>
      <c r="S48" s="152">
        <f t="shared" si="7"/>
        <v>90</v>
      </c>
      <c r="T48" s="68" t="e">
        <f>D48-(E48+G48+I48+H48)</f>
        <v>#VALUE!</v>
      </c>
      <c r="U48" s="68" t="e">
        <f t="shared" si="8"/>
        <v>#VALUE!</v>
      </c>
      <c r="V48" s="95">
        <v>1</v>
      </c>
      <c r="W48" s="153" t="e">
        <f t="shared" si="1"/>
        <v>#VALUE!</v>
      </c>
      <c r="Y48" s="107">
        <f t="shared" si="9"/>
        <v>0</v>
      </c>
    </row>
    <row r="49" spans="1:23" ht="34.5" customHeight="1" thickBot="1" x14ac:dyDescent="0.35">
      <c r="A49" s="322" t="str">
        <f>CDT!B49</f>
        <v>Artéméther injectable 100 mg</v>
      </c>
      <c r="B49" s="247"/>
      <c r="C49" s="248"/>
      <c r="D49" s="303" t="str">
        <f t="shared" si="10"/>
        <v/>
      </c>
      <c r="E49" s="249"/>
      <c r="F49" s="247"/>
      <c r="G49" s="247"/>
      <c r="H49" s="247"/>
      <c r="I49" s="247"/>
      <c r="J49" s="247"/>
      <c r="K49" s="248"/>
      <c r="L49" s="431" t="str">
        <f t="shared" si="3"/>
        <v>0</v>
      </c>
      <c r="M49" s="428" t="str">
        <f t="shared" si="4"/>
        <v>0</v>
      </c>
      <c r="N49" s="250" t="str">
        <f t="shared" si="5"/>
        <v>0</v>
      </c>
      <c r="O49" s="251"/>
      <c r="P49" s="247"/>
      <c r="R49" s="312">
        <f t="shared" si="6"/>
        <v>0</v>
      </c>
      <c r="S49" s="152">
        <f t="shared" si="7"/>
        <v>90</v>
      </c>
      <c r="T49" s="68" t="e">
        <f>D49-(E49+G49+I49+H49)</f>
        <v>#VALUE!</v>
      </c>
      <c r="U49" s="68" t="e">
        <f t="shared" si="8"/>
        <v>#VALUE!</v>
      </c>
      <c r="V49" s="95">
        <v>1</v>
      </c>
      <c r="W49" s="153" t="e">
        <f t="shared" si="1"/>
        <v>#VALUE!</v>
      </c>
    </row>
    <row r="50" spans="1:23" ht="34.5" hidden="1" customHeight="1" x14ac:dyDescent="0.3">
      <c r="A50" s="17"/>
      <c r="B50" s="79"/>
      <c r="C50" s="79"/>
      <c r="D50" s="53"/>
      <c r="E50" s="79"/>
      <c r="F50" s="79"/>
      <c r="G50" s="79"/>
      <c r="H50" s="79"/>
      <c r="I50" s="79"/>
      <c r="J50" s="79"/>
      <c r="K50" s="79"/>
      <c r="L50" s="54"/>
      <c r="M50" s="58" t="str">
        <f t="shared" ref="M50" si="11">IF(B50&lt;&gt;"",((E50/S50)*30),"")</f>
        <v/>
      </c>
      <c r="N50" s="55"/>
      <c r="O50" s="80"/>
      <c r="P50" s="79"/>
      <c r="S50" s="152"/>
      <c r="T50" s="68"/>
      <c r="U50" s="68"/>
      <c r="V50" s="95"/>
      <c r="W50" s="153" t="str">
        <f t="shared" si="1"/>
        <v/>
      </c>
    </row>
    <row r="51" spans="1:23" s="235" customFormat="1" ht="16.5" customHeight="1" x14ac:dyDescent="0.35">
      <c r="A51" s="531" t="s">
        <v>290</v>
      </c>
      <c r="B51" s="531"/>
      <c r="C51" s="531"/>
      <c r="D51" s="531"/>
      <c r="E51" s="531"/>
      <c r="F51" s="531"/>
      <c r="H51" s="233"/>
      <c r="I51" s="233" t="s">
        <v>300</v>
      </c>
      <c r="J51" s="234"/>
      <c r="K51" s="232"/>
      <c r="L51" s="232"/>
      <c r="M51" s="232"/>
      <c r="N51" s="232"/>
      <c r="O51" s="232"/>
      <c r="Q51" s="236"/>
      <c r="R51" s="311"/>
      <c r="S51" s="237"/>
      <c r="T51" s="238"/>
      <c r="U51" s="238"/>
      <c r="V51" s="239"/>
      <c r="W51" s="240"/>
    </row>
    <row r="52" spans="1:23" ht="29.25" customHeight="1" x14ac:dyDescent="0.3">
      <c r="A52" s="18"/>
      <c r="B52" s="18"/>
      <c r="C52" s="18"/>
      <c r="D52" s="18"/>
      <c r="E52" s="18"/>
      <c r="F52" s="18"/>
      <c r="G52" s="18"/>
      <c r="H52" s="18"/>
      <c r="I52" s="18"/>
      <c r="J52" s="18"/>
      <c r="K52" s="18"/>
      <c r="L52" s="18"/>
      <c r="M52" s="18"/>
      <c r="N52" s="18"/>
      <c r="O52" s="18"/>
      <c r="S52" s="154"/>
      <c r="T52" s="69"/>
      <c r="U52" s="69"/>
      <c r="V52" s="70"/>
      <c r="W52" s="155"/>
    </row>
    <row r="53" spans="1:23" ht="15.6" x14ac:dyDescent="0.3">
      <c r="B53" s="18"/>
      <c r="C53" s="18"/>
      <c r="D53" s="18"/>
      <c r="E53" s="18"/>
      <c r="F53" s="18"/>
      <c r="I53" s="18"/>
      <c r="J53" s="18"/>
      <c r="K53" s="18"/>
      <c r="L53" s="18"/>
      <c r="M53" s="18"/>
      <c r="N53" s="18"/>
      <c r="O53" s="18"/>
      <c r="S53" s="154"/>
      <c r="T53" s="69"/>
      <c r="U53" s="69"/>
      <c r="V53" s="70"/>
      <c r="W53" s="155"/>
    </row>
    <row r="54" spans="1:23" s="235" customFormat="1" ht="18.600000000000001" thickBot="1" x14ac:dyDescent="0.4">
      <c r="A54" s="233" t="s">
        <v>289</v>
      </c>
      <c r="H54" s="233"/>
      <c r="I54" s="233" t="s">
        <v>301</v>
      </c>
      <c r="O54" s="232"/>
      <c r="Q54" s="236"/>
      <c r="R54" s="311"/>
      <c r="S54" s="243"/>
      <c r="T54" s="244"/>
      <c r="U54" s="244"/>
      <c r="V54" s="245"/>
      <c r="W54" s="246"/>
    </row>
  </sheetData>
  <mergeCells count="21">
    <mergeCell ref="A24:A25"/>
    <mergeCell ref="A51:F51"/>
    <mergeCell ref="A19:C19"/>
    <mergeCell ref="D19:N19"/>
    <mergeCell ref="S19:W19"/>
    <mergeCell ref="A21:C21"/>
    <mergeCell ref="D21:F21"/>
    <mergeCell ref="G21:K22"/>
    <mergeCell ref="L21:P21"/>
    <mergeCell ref="L17:P17"/>
    <mergeCell ref="A1:B1"/>
    <mergeCell ref="A3:B3"/>
    <mergeCell ref="A4:B4"/>
    <mergeCell ref="A11:O11"/>
    <mergeCell ref="B13:C13"/>
    <mergeCell ref="E13:J13"/>
    <mergeCell ref="B15:C15"/>
    <mergeCell ref="D15:F15"/>
    <mergeCell ref="G15:I15"/>
    <mergeCell ref="B17:E17"/>
    <mergeCell ref="G17:K17"/>
  </mergeCells>
  <conditionalFormatting sqref="U26">
    <cfRule type="cellIs" dxfId="1087" priority="39" operator="greaterThan">
      <formula>0</formula>
    </cfRule>
    <cfRule type="cellIs" dxfId="1086" priority="40" operator="greaterThan">
      <formula>0</formula>
    </cfRule>
    <cfRule type="cellIs" dxfId="1085" priority="41" operator="lessThan">
      <formula>0</formula>
    </cfRule>
    <cfRule type="cellIs" dxfId="1084" priority="42" operator="notEqual">
      <formula>0</formula>
    </cfRule>
  </conditionalFormatting>
  <conditionalFormatting sqref="U27:U29">
    <cfRule type="cellIs" dxfId="1083" priority="35" operator="greaterThan">
      <formula>0</formula>
    </cfRule>
    <cfRule type="cellIs" dxfId="1082" priority="36" operator="greaterThan">
      <formula>0</formula>
    </cfRule>
    <cfRule type="cellIs" dxfId="1081" priority="37" operator="lessThan">
      <formula>0</formula>
    </cfRule>
    <cfRule type="cellIs" dxfId="1080" priority="38" operator="notEqual">
      <formula>0</formula>
    </cfRule>
  </conditionalFormatting>
  <conditionalFormatting sqref="U30:U31 U33:U47">
    <cfRule type="cellIs" dxfId="1079" priority="31" operator="greaterThan">
      <formula>0</formula>
    </cfRule>
    <cfRule type="cellIs" dxfId="1078" priority="32" operator="greaterThan">
      <formula>0</formula>
    </cfRule>
    <cfRule type="cellIs" dxfId="1077" priority="33" operator="lessThan">
      <formula>0</formula>
    </cfRule>
    <cfRule type="cellIs" dxfId="1076" priority="34" operator="notEqual">
      <formula>0</formula>
    </cfRule>
  </conditionalFormatting>
  <conditionalFormatting sqref="U48:U50">
    <cfRule type="cellIs" dxfId="1075" priority="27" operator="greaterThan">
      <formula>0</formula>
    </cfRule>
    <cfRule type="cellIs" dxfId="1074" priority="28" operator="greaterThan">
      <formula>0</formula>
    </cfRule>
    <cfRule type="cellIs" dxfId="1073" priority="29" operator="lessThan">
      <formula>0</formula>
    </cfRule>
    <cfRule type="cellIs" dxfId="1072" priority="30" operator="notEqual">
      <formula>0</formula>
    </cfRule>
  </conditionalFormatting>
  <conditionalFormatting sqref="K50">
    <cfRule type="expression" dxfId="1071" priority="25">
      <formula>K50&lt;T50</formula>
    </cfRule>
    <cfRule type="expression" dxfId="1070" priority="26">
      <formula>K50&gt;T50</formula>
    </cfRule>
  </conditionalFormatting>
  <conditionalFormatting sqref="J37:J47">
    <cfRule type="cellIs" dxfId="1069" priority="24" operator="greaterThan">
      <formula>90</formula>
    </cfRule>
  </conditionalFormatting>
  <conditionalFormatting sqref="J48:J50">
    <cfRule type="cellIs" dxfId="1068" priority="23" operator="greaterThan">
      <formula>90</formula>
    </cfRule>
  </conditionalFormatting>
  <conditionalFormatting sqref="K36:K47">
    <cfRule type="expression" dxfId="1067" priority="21">
      <formula>K36&lt;T36</formula>
    </cfRule>
    <cfRule type="expression" dxfId="1066" priority="22">
      <formula>K36&gt;T36</formula>
    </cfRule>
  </conditionalFormatting>
  <conditionalFormatting sqref="J27:J31 J33">
    <cfRule type="cellIs" dxfId="1065" priority="20" operator="greaterThan">
      <formula>90</formula>
    </cfRule>
  </conditionalFormatting>
  <conditionalFormatting sqref="J36">
    <cfRule type="cellIs" dxfId="1064" priority="19" operator="greaterThan">
      <formula>90</formula>
    </cfRule>
  </conditionalFormatting>
  <conditionalFormatting sqref="K48:K49">
    <cfRule type="expression" dxfId="1063" priority="17">
      <formula>K48&lt;T48</formula>
    </cfRule>
    <cfRule type="expression" dxfId="1062" priority="18">
      <formula>K48&gt;T48</formula>
    </cfRule>
  </conditionalFormatting>
  <conditionalFormatting sqref="K27:K31 K33">
    <cfRule type="expression" dxfId="1061" priority="15">
      <formula>K27&lt;T27</formula>
    </cfRule>
    <cfRule type="expression" dxfId="1060" priority="16">
      <formula>K27&gt;T27</formula>
    </cfRule>
  </conditionalFormatting>
  <conditionalFormatting sqref="J26">
    <cfRule type="cellIs" dxfId="1059" priority="14" operator="greaterThan">
      <formula>90</formula>
    </cfRule>
  </conditionalFormatting>
  <conditionalFormatting sqref="K26">
    <cfRule type="expression" dxfId="1058" priority="12">
      <formula>K26&lt;T26</formula>
    </cfRule>
    <cfRule type="expression" dxfId="1057" priority="13">
      <formula>K26&gt;T26</formula>
    </cfRule>
  </conditionalFormatting>
  <conditionalFormatting sqref="U32">
    <cfRule type="cellIs" dxfId="1056" priority="8" operator="greaterThan">
      <formula>0</formula>
    </cfRule>
    <cfRule type="cellIs" dxfId="1055" priority="9" operator="greaterThan">
      <formula>0</formula>
    </cfRule>
    <cfRule type="cellIs" dxfId="1054" priority="10" operator="lessThan">
      <formula>0</formula>
    </cfRule>
    <cfRule type="cellIs" dxfId="1053" priority="11" operator="notEqual">
      <formula>0</formula>
    </cfRule>
  </conditionalFormatting>
  <conditionalFormatting sqref="K34">
    <cfRule type="expression" dxfId="1052" priority="6">
      <formula>K34&lt;T34</formula>
    </cfRule>
    <cfRule type="expression" dxfId="1051" priority="7">
      <formula>K34&gt;T34</formula>
    </cfRule>
  </conditionalFormatting>
  <conditionalFormatting sqref="K35">
    <cfRule type="expression" dxfId="1050" priority="4">
      <formula>K35&lt;T35</formula>
    </cfRule>
    <cfRule type="expression" dxfId="1049" priority="5">
      <formula>K35&gt;T35</formula>
    </cfRule>
  </conditionalFormatting>
  <conditionalFormatting sqref="J32">
    <cfRule type="cellIs" dxfId="1048" priority="3" operator="greaterThan">
      <formula>90</formula>
    </cfRule>
  </conditionalFormatting>
  <conditionalFormatting sqref="K32">
    <cfRule type="expression" dxfId="1047" priority="1">
      <formula>K32&lt;T32</formula>
    </cfRule>
    <cfRule type="expression" dxfId="1046" priority="2">
      <formula>K32&gt;T32</formula>
    </cfRule>
  </conditionalFormatting>
  <dataValidations count="7">
    <dataValidation type="date" errorStyle="warning" allowBlank="1" showInputMessage="1" showErrorMessage="1" promptTitle="Instruction" prompt="SVP Saisissez la date sous le format:_x000a_00/00/0000. exemple 15/09/2016,_x000a_Merci_x000a_" sqref="L21:P21">
      <formula1>42370</formula1>
      <formula2>44926</formula2>
    </dataValidation>
    <dataValidation errorStyle="information" allowBlank="1" showInputMessage="1" showErrorMessage="1" errorTitle="Instruction" error="Saisissez le Texte en MAJUSCULE_x000a_Exemple: CMS AGOE_x000a_Merci" promptTitle="Instruction" prompt="Saisissez le Texte en MAJUSCULE_x000a_Exemple: CMS AGOE_x000a_Merci" sqref="D19:N19"/>
    <dataValidation type="whole" allowBlank="1" showInputMessage="1" showErrorMessage="1" prompt="La valeur ne peut pas être supérieure à 89_x000a_Si tel est le cas déteminer la quantité à commander directement à la colonne M._x000a_merci" sqref="J27:J50">
      <formula1>0</formula1>
      <formula2>89</formula2>
    </dataValidation>
    <dataValidation type="whole" operator="lessThanOrEqual" allowBlank="1" showInputMessage="1" showErrorMessage="1" promptTitle="instruction" prompt="La valeur de la cellule ne peut pas être supérieure à la quantité Totale inscrite dans la colonne D._x000a_Merci de vérifier." sqref="E26:E50">
      <formula1>D26</formula1>
    </dataValidation>
    <dataValidation type="list" allowBlank="1" showInputMessage="1" showErrorMessage="1" sqref="D21:F21">
      <formula1>typerapport2</formula1>
    </dataValidation>
    <dataValidation type="whole" allowBlank="1" showInputMessage="1" showErrorMessage="1" prompt="La valeur ne peut pas être supérieure à 89_x000a_Si tel est le cas déteminer la quantité à commander directement à la colonne O_x000a_merci" sqref="J26">
      <formula1>0</formula1>
      <formula2>89</formula2>
    </dataValidation>
    <dataValidation type="whole" allowBlank="1" showInputMessage="1" showErrorMessage="1" prompt="La quantité accordée par le point Focal ne peut être supérieure à la somme du CMMa et la quantité commandée pour le trimestre._x000a_Merci de revoir la quantité dans la colonne O." sqref="O26:O49">
      <formula1>0</formula1>
      <formula2>+M26+N26</formula2>
    </dataValidation>
  </dataValidations>
  <pageMargins left="0.21" right="0.23622047244094491" top="0.74803149606299213" bottom="0.74803149606299213" header="0.31496062992125984" footer="0.31496062992125984"/>
  <pageSetup paperSize="9" scale="40" orientation="portrait" r:id="rId1"/>
  <headerFooter alignWithMargins="0">
    <oddFooter>&amp;C&amp;"Arial,Gras"PNLS /IST, Avenue des Armées, -05 BP 424 Lomé –Togo ; Tel 22 20 94 39 Fax : 22 20 94 36    Site Web : www.pnls.tg</oddFooter>
  </headerFooter>
  <drawing r:id="rId2"/>
</worksheet>
</file>

<file path=xl/worksheets/sheet1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rgb="FFFF0000"/>
  </sheetPr>
  <dimension ref="A1:W56"/>
  <sheetViews>
    <sheetView showGridLines="0" view="pageBreakPreview" topLeftCell="A5" zoomScale="70" zoomScaleNormal="70" zoomScaleSheetLayoutView="70" zoomScalePageLayoutView="50" workbookViewId="0">
      <selection activeCell="D19" sqref="D19:N19"/>
    </sheetView>
  </sheetViews>
  <sheetFormatPr baseColWidth="10" defaultColWidth="7.33203125" defaultRowHeight="13.8" x14ac:dyDescent="0.3"/>
  <cols>
    <col min="1" max="1" width="51.5546875" style="3" customWidth="1"/>
    <col min="2" max="14" width="11.5546875" style="3" customWidth="1"/>
    <col min="15" max="15" width="11.6640625" style="39" customWidth="1"/>
    <col min="16" max="16" width="17.5546875" style="3" customWidth="1"/>
    <col min="17" max="17" width="2.109375" style="62" customWidth="1"/>
    <col min="18" max="18" width="4.88671875" style="77" customWidth="1"/>
    <col min="19" max="20" width="7.44140625" style="77" bestFit="1" customWidth="1"/>
    <col min="21" max="21" width="7.88671875" style="78" bestFit="1" customWidth="1"/>
    <col min="22" max="22" width="33.33203125" style="77" customWidth="1"/>
    <col min="23" max="16384" width="7.33203125" style="3"/>
  </cols>
  <sheetData>
    <row r="1" spans="1:23" ht="17.25" customHeight="1" x14ac:dyDescent="0.3">
      <c r="A1" s="549" t="s">
        <v>452</v>
      </c>
      <c r="B1" s="549"/>
      <c r="C1" s="2"/>
      <c r="D1" s="2"/>
      <c r="E1"/>
      <c r="F1"/>
      <c r="G1"/>
      <c r="H1"/>
      <c r="I1"/>
      <c r="J1"/>
      <c r="N1" s="4" t="s">
        <v>1</v>
      </c>
      <c r="O1" s="5"/>
      <c r="R1" s="306"/>
      <c r="S1" s="69"/>
      <c r="T1" s="69"/>
      <c r="U1" s="69"/>
      <c r="V1" s="70"/>
      <c r="W1" s="69"/>
    </row>
    <row r="2" spans="1:23" ht="13.5" customHeight="1" x14ac:dyDescent="0.3">
      <c r="A2" s="1" t="s">
        <v>453</v>
      </c>
      <c r="B2" s="1"/>
      <c r="C2" s="2"/>
      <c r="D2" s="2"/>
      <c r="E2"/>
      <c r="F2"/>
      <c r="G2"/>
      <c r="H2"/>
      <c r="I2"/>
      <c r="J2"/>
      <c r="M2" s="4"/>
      <c r="N2" s="4" t="s">
        <v>3</v>
      </c>
      <c r="O2" s="5"/>
      <c r="R2" s="306"/>
      <c r="S2" s="69"/>
      <c r="T2" s="69"/>
      <c r="U2" s="69"/>
      <c r="V2" s="70"/>
      <c r="W2" s="69"/>
    </row>
    <row r="3" spans="1:23" ht="15.6" x14ac:dyDescent="0.3">
      <c r="A3" s="549" t="s">
        <v>454</v>
      </c>
      <c r="B3" s="549"/>
      <c r="C3" s="2"/>
      <c r="D3" s="2"/>
      <c r="E3"/>
      <c r="F3"/>
      <c r="G3"/>
      <c r="H3"/>
      <c r="I3"/>
      <c r="J3"/>
      <c r="K3" s="5"/>
      <c r="L3" s="5"/>
      <c r="M3" s="5"/>
      <c r="N3" s="5"/>
      <c r="O3" s="5"/>
      <c r="R3" s="306"/>
      <c r="S3" s="69"/>
      <c r="T3" s="69"/>
      <c r="U3" s="69"/>
      <c r="V3" s="70"/>
      <c r="W3" s="69"/>
    </row>
    <row r="4" spans="1:23" ht="33.6" customHeight="1" x14ac:dyDescent="0.3">
      <c r="A4" s="547" t="s">
        <v>455</v>
      </c>
      <c r="B4" s="548"/>
      <c r="C4" s="7"/>
      <c r="D4" s="7"/>
      <c r="E4" s="8"/>
      <c r="F4" s="8"/>
      <c r="G4" s="8"/>
      <c r="H4" s="8"/>
      <c r="I4" s="8"/>
      <c r="J4" s="8"/>
      <c r="K4" s="9"/>
      <c r="L4" s="9"/>
      <c r="M4" s="9"/>
      <c r="N4" s="9"/>
      <c r="O4" s="38"/>
      <c r="R4" s="306"/>
      <c r="S4" s="69"/>
      <c r="T4" s="69"/>
      <c r="U4" s="69"/>
      <c r="V4" s="70"/>
      <c r="W4" s="69"/>
    </row>
    <row r="5" spans="1:23" x14ac:dyDescent="0.3">
      <c r="B5" s="9"/>
      <c r="C5" s="9"/>
      <c r="D5" s="9"/>
      <c r="E5" s="9"/>
      <c r="F5" s="9"/>
      <c r="G5" s="9"/>
      <c r="H5" s="9"/>
      <c r="I5" s="9"/>
      <c r="J5" s="9"/>
      <c r="K5" s="9"/>
      <c r="L5" s="9"/>
      <c r="M5" s="9"/>
      <c r="N5" s="9"/>
      <c r="O5" s="38"/>
      <c r="R5" s="306"/>
      <c r="S5" s="69"/>
      <c r="T5" s="69"/>
      <c r="U5" s="69"/>
      <c r="V5" s="70"/>
      <c r="W5" s="69"/>
    </row>
    <row r="6" spans="1:23" ht="15.6" x14ac:dyDescent="0.3">
      <c r="A6" s="6" t="s">
        <v>232</v>
      </c>
      <c r="B6" s="9"/>
      <c r="C6" s="9"/>
      <c r="D6" s="9"/>
      <c r="E6" s="9"/>
      <c r="F6" s="9"/>
      <c r="G6" s="9"/>
      <c r="H6" s="9"/>
      <c r="I6" s="9"/>
      <c r="J6" s="9"/>
      <c r="K6" s="9"/>
      <c r="L6" s="9"/>
      <c r="M6" s="9"/>
      <c r="N6" s="9"/>
      <c r="O6" s="38"/>
      <c r="R6" s="306"/>
      <c r="S6" s="69"/>
      <c r="T6" s="69"/>
      <c r="U6" s="69"/>
      <c r="V6" s="70"/>
      <c r="W6" s="69"/>
    </row>
    <row r="7" spans="1:23" x14ac:dyDescent="0.3">
      <c r="A7" s="10"/>
      <c r="B7" s="9"/>
      <c r="C7" s="9"/>
      <c r="D7" s="9"/>
      <c r="E7" s="9"/>
      <c r="F7" s="9"/>
      <c r="G7" s="9"/>
      <c r="H7" s="9"/>
      <c r="I7" s="9"/>
      <c r="J7" s="9"/>
      <c r="K7" s="9"/>
      <c r="L7" s="9"/>
      <c r="M7" s="9"/>
      <c r="N7" s="9"/>
      <c r="O7" s="38"/>
      <c r="R7" s="69"/>
      <c r="S7" s="69"/>
      <c r="T7" s="69"/>
      <c r="U7" s="70"/>
      <c r="V7" s="69"/>
    </row>
    <row r="8" spans="1:23" x14ac:dyDescent="0.3">
      <c r="A8" s="10"/>
      <c r="B8" s="9"/>
      <c r="C8" s="9"/>
      <c r="D8" s="9"/>
      <c r="E8" s="9"/>
      <c r="F8" s="9"/>
      <c r="G8" s="9"/>
      <c r="H8" s="9"/>
      <c r="I8" s="9"/>
      <c r="J8" s="9"/>
      <c r="K8" s="9"/>
      <c r="L8" s="9"/>
      <c r="M8" s="9"/>
      <c r="N8" s="9"/>
      <c r="O8" s="38"/>
      <c r="R8" s="69"/>
      <c r="S8" s="69"/>
      <c r="T8" s="69"/>
      <c r="U8" s="70"/>
      <c r="V8" s="69"/>
    </row>
    <row r="9" spans="1:23" ht="17.25" customHeight="1" x14ac:dyDescent="0.3">
      <c r="A9" s="10"/>
      <c r="B9" s="9"/>
      <c r="C9" s="9"/>
      <c r="D9" s="9"/>
      <c r="E9" s="9"/>
      <c r="F9" s="9"/>
      <c r="G9" s="9"/>
      <c r="H9" s="9"/>
      <c r="I9" s="9"/>
      <c r="J9" s="9"/>
      <c r="K9" s="9"/>
      <c r="L9" s="9"/>
      <c r="M9" s="9"/>
      <c r="N9" s="9"/>
      <c r="O9" s="38"/>
      <c r="R9" s="69"/>
      <c r="S9" s="69"/>
      <c r="T9" s="69"/>
      <c r="U9" s="70"/>
      <c r="V9" s="69"/>
    </row>
    <row r="10" spans="1:23" ht="0.75" customHeight="1" x14ac:dyDescent="0.3">
      <c r="R10" s="69"/>
      <c r="S10" s="69"/>
      <c r="T10" s="69"/>
      <c r="U10" s="70"/>
      <c r="V10" s="69"/>
    </row>
    <row r="11" spans="1:23" ht="21" customHeight="1" x14ac:dyDescent="0.3">
      <c r="A11" s="555" t="s">
        <v>263</v>
      </c>
      <c r="B11" s="555"/>
      <c r="C11" s="555"/>
      <c r="D11" s="555"/>
      <c r="E11" s="555"/>
      <c r="F11" s="555"/>
      <c r="G11" s="555"/>
      <c r="H11" s="555"/>
      <c r="I11" s="555"/>
      <c r="J11" s="555"/>
      <c r="K11" s="555"/>
      <c r="L11" s="555"/>
      <c r="M11" s="555"/>
      <c r="N11" s="555"/>
      <c r="O11" s="555"/>
      <c r="P11" s="40"/>
      <c r="R11" s="69"/>
      <c r="S11" s="69"/>
      <c r="T11" s="69"/>
      <c r="U11" s="70"/>
      <c r="V11" s="69"/>
    </row>
    <row r="12" spans="1:23" ht="3.75" customHeight="1" x14ac:dyDescent="0.3">
      <c r="A12" s="11"/>
      <c r="B12" s="11"/>
      <c r="C12" s="11"/>
      <c r="D12" s="11"/>
      <c r="E12" s="11"/>
      <c r="F12" s="11"/>
      <c r="G12" s="11"/>
      <c r="H12" s="11"/>
      <c r="I12" s="11"/>
      <c r="J12" s="11"/>
      <c r="K12" s="11"/>
      <c r="L12" s="11"/>
      <c r="M12" s="11"/>
      <c r="N12" s="11"/>
      <c r="O12" s="11"/>
      <c r="R12" s="69"/>
      <c r="S12" s="69"/>
      <c r="T12" s="69"/>
      <c r="U12" s="70"/>
      <c r="V12" s="69"/>
    </row>
    <row r="13" spans="1:23" s="42" customFormat="1" ht="20.25" hidden="1" customHeight="1" thickBot="1" x14ac:dyDescent="0.35">
      <c r="A13" s="434" t="s">
        <v>5</v>
      </c>
      <c r="B13" s="556">
        <f>'Info District'!G11</f>
        <v>2025</v>
      </c>
      <c r="C13" s="557"/>
      <c r="E13" s="550"/>
      <c r="F13" s="550"/>
      <c r="G13" s="550"/>
      <c r="H13" s="550"/>
      <c r="I13" s="550"/>
      <c r="J13" s="554"/>
      <c r="Q13" s="63"/>
      <c r="R13" s="71"/>
      <c r="S13" s="71"/>
      <c r="T13" s="71"/>
      <c r="U13" s="72"/>
      <c r="V13" s="71"/>
    </row>
    <row r="14" spans="1:23" s="42" customFormat="1" ht="7.5" hidden="1" customHeight="1" thickBot="1" x14ac:dyDescent="0.35">
      <c r="A14" s="434"/>
      <c r="B14" s="13"/>
      <c r="C14" s="13"/>
      <c r="D14" s="13"/>
      <c r="O14" s="15"/>
      <c r="Q14" s="63"/>
      <c r="R14" s="71"/>
      <c r="S14" s="71"/>
      <c r="T14" s="71"/>
      <c r="U14" s="72"/>
      <c r="V14" s="71"/>
    </row>
    <row r="15" spans="1:23" s="42" customFormat="1" ht="16.5" hidden="1" customHeight="1" thickBot="1" x14ac:dyDescent="0.35">
      <c r="A15" s="434" t="s">
        <v>7</v>
      </c>
      <c r="B15" s="558" t="str">
        <f>'Info District'!G12</f>
        <v>PLATEAUX</v>
      </c>
      <c r="C15" s="559"/>
      <c r="D15" s="550" t="s">
        <v>8</v>
      </c>
      <c r="E15" s="550"/>
      <c r="F15" s="550"/>
      <c r="G15" s="551" t="str">
        <f>'Info District'!G13</f>
        <v>Agou</v>
      </c>
      <c r="H15" s="552"/>
      <c r="I15" s="553"/>
      <c r="L15" s="11"/>
      <c r="M15" s="11"/>
      <c r="N15" s="11"/>
      <c r="O15" s="11"/>
      <c r="P15" s="11"/>
      <c r="Q15" s="63"/>
      <c r="R15" s="71"/>
      <c r="S15" s="71"/>
      <c r="T15" s="71"/>
      <c r="U15" s="73"/>
      <c r="V15" s="71"/>
    </row>
    <row r="16" spans="1:23" s="42" customFormat="1" ht="3.75" hidden="1" customHeight="1" thickBot="1" x14ac:dyDescent="0.35">
      <c r="A16" s="139"/>
      <c r="B16" s="15"/>
      <c r="C16" s="15"/>
      <c r="D16" s="15"/>
      <c r="E16" s="15"/>
      <c r="K16" s="15"/>
      <c r="L16" s="15"/>
      <c r="M16" s="15"/>
      <c r="O16" s="15"/>
      <c r="Q16" s="63"/>
      <c r="R16" s="71"/>
      <c r="S16" s="71"/>
      <c r="T16" s="71"/>
      <c r="U16" s="72"/>
      <c r="V16" s="71"/>
    </row>
    <row r="17" spans="1:23" s="42" customFormat="1" ht="18" hidden="1" customHeight="1" thickBot="1" x14ac:dyDescent="0.35">
      <c r="A17" s="434" t="s">
        <v>9</v>
      </c>
      <c r="B17" s="556" t="str">
        <f>'Info District'!G17</f>
        <v>Avril à Juin 2025</v>
      </c>
      <c r="C17" s="560"/>
      <c r="D17" s="560"/>
      <c r="E17" s="557"/>
      <c r="G17" s="550" t="s">
        <v>11</v>
      </c>
      <c r="H17" s="550"/>
      <c r="I17" s="550"/>
      <c r="J17" s="550"/>
      <c r="K17" s="554"/>
      <c r="L17" s="551" t="str">
        <f>'Info District'!G18</f>
        <v>Juillet à Septembre 2025</v>
      </c>
      <c r="M17" s="552"/>
      <c r="N17" s="552"/>
      <c r="O17" s="552"/>
      <c r="P17" s="553"/>
      <c r="Q17" s="63"/>
      <c r="R17" s="71"/>
      <c r="S17" s="71"/>
      <c r="T17" s="71"/>
      <c r="U17" s="72"/>
      <c r="V17" s="71"/>
    </row>
    <row r="18" spans="1:23" s="9" customFormat="1" ht="6" customHeight="1" thickBot="1" x14ac:dyDescent="0.3">
      <c r="B18" s="43"/>
      <c r="C18" s="43"/>
      <c r="D18" s="43"/>
      <c r="E18" s="44"/>
      <c r="F18" s="43"/>
      <c r="G18" s="45"/>
      <c r="H18" s="45"/>
      <c r="I18" s="45"/>
      <c r="J18" s="45"/>
      <c r="K18" s="45"/>
      <c r="L18" s="45"/>
      <c r="M18" s="45"/>
      <c r="O18" s="38"/>
      <c r="Q18" s="64"/>
      <c r="R18" s="74"/>
      <c r="S18" s="74"/>
      <c r="T18" s="74"/>
      <c r="U18" s="75"/>
      <c r="V18" s="74"/>
    </row>
    <row r="19" spans="1:23" s="9" customFormat="1" ht="31.5" customHeight="1" thickBot="1" x14ac:dyDescent="0.35">
      <c r="A19" s="532" t="s">
        <v>12</v>
      </c>
      <c r="B19" s="532"/>
      <c r="C19" s="533"/>
      <c r="D19" s="575"/>
      <c r="E19" s="576"/>
      <c r="F19" s="576"/>
      <c r="G19" s="576"/>
      <c r="H19" s="576"/>
      <c r="I19" s="576"/>
      <c r="J19" s="576"/>
      <c r="K19" s="576"/>
      <c r="L19" s="576"/>
      <c r="M19" s="576"/>
      <c r="N19" s="577"/>
      <c r="O19" s="11"/>
      <c r="P19" s="464" t="str">
        <f>'Info District'!H17</f>
        <v>T2</v>
      </c>
      <c r="Q19" s="65"/>
      <c r="R19" s="535" t="s">
        <v>96</v>
      </c>
      <c r="S19" s="536"/>
      <c r="T19" s="536"/>
      <c r="U19" s="536"/>
      <c r="V19" s="537"/>
    </row>
    <row r="20" spans="1:23" s="9" customFormat="1" ht="8.25" customHeight="1" thickBot="1" x14ac:dyDescent="0.35">
      <c r="A20" s="12"/>
      <c r="B20" s="12"/>
      <c r="C20" s="12"/>
      <c r="D20" s="12"/>
      <c r="E20" s="12"/>
      <c r="F20" s="12"/>
      <c r="G20" s="13"/>
      <c r="H20" s="13"/>
      <c r="I20" s="13"/>
      <c r="J20" s="13"/>
      <c r="K20" s="13"/>
      <c r="L20" s="14"/>
      <c r="M20" s="14"/>
      <c r="N20" s="14"/>
      <c r="O20" s="14"/>
      <c r="Q20" s="64"/>
      <c r="R20" s="146"/>
      <c r="S20" s="74"/>
      <c r="T20" s="74"/>
      <c r="U20" s="76"/>
      <c r="V20" s="147"/>
    </row>
    <row r="21" spans="1:23" s="9" customFormat="1" ht="30.75" customHeight="1" thickBot="1" x14ac:dyDescent="0.35">
      <c r="A21" s="564" t="s">
        <v>6</v>
      </c>
      <c r="B21" s="564"/>
      <c r="C21" s="564"/>
      <c r="D21" s="565"/>
      <c r="E21" s="566"/>
      <c r="F21" s="566"/>
      <c r="G21" s="566"/>
      <c r="H21" s="567"/>
      <c r="I21" s="12"/>
      <c r="K21" s="230" t="s">
        <v>338</v>
      </c>
      <c r="O21" s="571"/>
      <c r="P21" s="572"/>
      <c r="Q21" s="64"/>
      <c r="R21" s="146"/>
      <c r="S21" s="74"/>
      <c r="T21" s="74"/>
      <c r="U21" s="76"/>
      <c r="V21" s="147"/>
    </row>
    <row r="22" spans="1:23" s="9" customFormat="1" ht="9" customHeight="1" thickBot="1" x14ac:dyDescent="0.35">
      <c r="A22" s="12"/>
      <c r="B22" s="12"/>
      <c r="C22" s="12"/>
      <c r="D22" s="12"/>
      <c r="E22" s="12"/>
      <c r="F22" s="12"/>
      <c r="G22" s="13"/>
      <c r="H22" s="13"/>
      <c r="I22" s="13"/>
      <c r="J22" s="13"/>
      <c r="K22" s="13"/>
      <c r="L22" s="14"/>
      <c r="M22" s="14"/>
      <c r="N22" s="14"/>
      <c r="O22" s="14"/>
      <c r="Q22" s="64"/>
      <c r="R22" s="146"/>
      <c r="S22" s="74"/>
      <c r="T22" s="74"/>
      <c r="U22" s="76"/>
      <c r="V22" s="147"/>
    </row>
    <row r="23" spans="1:23" s="9" customFormat="1" ht="30" customHeight="1" thickBot="1" x14ac:dyDescent="0.35">
      <c r="A23" s="532" t="s">
        <v>240</v>
      </c>
      <c r="B23" s="532"/>
      <c r="C23" s="533"/>
      <c r="D23" s="568" t="s">
        <v>265</v>
      </c>
      <c r="E23" s="569"/>
      <c r="F23" s="570"/>
      <c r="H23" s="229"/>
      <c r="I23" s="573" t="s">
        <v>337</v>
      </c>
      <c r="J23" s="573"/>
      <c r="K23" s="573"/>
      <c r="L23" s="573"/>
      <c r="M23" s="573"/>
      <c r="N23" s="574"/>
      <c r="O23" s="562"/>
      <c r="P23" s="563"/>
      <c r="Q23" s="64"/>
      <c r="R23" s="146"/>
      <c r="S23" s="74"/>
      <c r="T23" s="74"/>
      <c r="U23" s="76"/>
      <c r="V23" s="147"/>
    </row>
    <row r="24" spans="1:23" s="9" customFormat="1" ht="6" customHeight="1" x14ac:dyDescent="0.3">
      <c r="A24" s="12"/>
      <c r="B24" s="12"/>
      <c r="C24" s="12"/>
      <c r="D24" s="12"/>
      <c r="E24" s="12"/>
      <c r="F24" s="12"/>
      <c r="G24" s="13"/>
      <c r="H24" s="15"/>
      <c r="I24" s="15"/>
      <c r="J24" s="15"/>
      <c r="K24" s="13"/>
      <c r="L24" s="14"/>
      <c r="M24" s="14"/>
      <c r="N24" s="14"/>
      <c r="O24" s="14"/>
      <c r="Q24" s="64"/>
      <c r="R24" s="146"/>
      <c r="S24" s="74"/>
      <c r="T24" s="74"/>
      <c r="U24" s="76"/>
      <c r="V24" s="147"/>
    </row>
    <row r="25" spans="1:23" s="9" customFormat="1" ht="4.5" customHeight="1" thickBot="1" x14ac:dyDescent="0.35">
      <c r="A25" s="12"/>
      <c r="B25" s="12"/>
      <c r="C25" s="12"/>
      <c r="D25" s="12"/>
      <c r="E25" s="12"/>
      <c r="F25" s="12"/>
      <c r="G25" s="13"/>
      <c r="H25" s="13"/>
      <c r="I25" s="13"/>
      <c r="J25" s="13"/>
      <c r="K25" s="13"/>
      <c r="L25" s="14"/>
      <c r="M25" s="14"/>
      <c r="N25" s="14"/>
      <c r="O25" s="14"/>
      <c r="Q25" s="64"/>
      <c r="R25" s="146"/>
      <c r="S25" s="74"/>
      <c r="T25" s="74"/>
      <c r="U25" s="76"/>
      <c r="V25" s="147"/>
    </row>
    <row r="26" spans="1:23" ht="76.5" customHeight="1" thickBot="1" x14ac:dyDescent="0.35">
      <c r="A26" s="541" t="s">
        <v>13</v>
      </c>
      <c r="B26" s="16" t="s">
        <v>14</v>
      </c>
      <c r="C26" s="108" t="s">
        <v>15</v>
      </c>
      <c r="D26" s="118" t="s">
        <v>16</v>
      </c>
      <c r="E26" s="117" t="s">
        <v>17</v>
      </c>
      <c r="F26" s="16" t="s">
        <v>18</v>
      </c>
      <c r="G26" s="16" t="s">
        <v>233</v>
      </c>
      <c r="H26" s="16" t="s">
        <v>234</v>
      </c>
      <c r="I26" s="16" t="s">
        <v>19</v>
      </c>
      <c r="J26" s="16" t="s">
        <v>20</v>
      </c>
      <c r="K26" s="108" t="s">
        <v>21</v>
      </c>
      <c r="L26" s="136" t="s">
        <v>22</v>
      </c>
      <c r="M26" s="137" t="s">
        <v>236</v>
      </c>
      <c r="N26" s="138" t="s">
        <v>23</v>
      </c>
      <c r="O26" s="109" t="s">
        <v>39</v>
      </c>
      <c r="P26" s="16" t="s">
        <v>40</v>
      </c>
      <c r="R26" s="148" t="s">
        <v>237</v>
      </c>
      <c r="S26" s="140" t="s">
        <v>93</v>
      </c>
      <c r="T26" s="140" t="s">
        <v>239</v>
      </c>
      <c r="U26" s="140" t="s">
        <v>238</v>
      </c>
      <c r="V26" s="149" t="s">
        <v>97</v>
      </c>
    </row>
    <row r="27" spans="1:23" s="47" customFormat="1" ht="21.75" customHeight="1" thickBot="1" x14ac:dyDescent="0.35">
      <c r="A27" s="542"/>
      <c r="B27" s="46" t="s">
        <v>24</v>
      </c>
      <c r="C27" s="46" t="s">
        <v>25</v>
      </c>
      <c r="D27" s="112" t="s">
        <v>26</v>
      </c>
      <c r="E27" s="46" t="s">
        <v>27</v>
      </c>
      <c r="F27" s="46"/>
      <c r="G27" s="46" t="s">
        <v>28</v>
      </c>
      <c r="H27" s="46"/>
      <c r="I27" s="46" t="s">
        <v>29</v>
      </c>
      <c r="J27" s="46"/>
      <c r="K27" s="131" t="s">
        <v>235</v>
      </c>
      <c r="L27" s="133"/>
      <c r="M27" s="134"/>
      <c r="N27" s="135"/>
      <c r="O27" s="132" t="s">
        <v>30</v>
      </c>
      <c r="P27" s="46"/>
      <c r="Q27" s="66"/>
      <c r="R27" s="150"/>
      <c r="S27" s="67" t="s">
        <v>94</v>
      </c>
      <c r="T27" s="67" t="s">
        <v>95</v>
      </c>
      <c r="U27" s="94"/>
      <c r="V27" s="151" t="str">
        <f>IF(J28&lt;=0,"",IF(J28=90,$W$28))</f>
        <v/>
      </c>
      <c r="W27" s="37" t="s">
        <v>98</v>
      </c>
    </row>
    <row r="28" spans="1:23" ht="49.5" customHeight="1" x14ac:dyDescent="0.3">
      <c r="A28" s="231" t="str">
        <f>CDT!B26</f>
        <v>Artéméther-Luméfantrine 6cp (AL)</v>
      </c>
      <c r="B28" s="79"/>
      <c r="C28" s="110"/>
      <c r="D28" s="120" t="str">
        <f>IF(B28&lt;&gt;"",B28+C28,"")</f>
        <v/>
      </c>
      <c r="E28" s="119"/>
      <c r="F28" s="79"/>
      <c r="G28" s="79"/>
      <c r="H28" s="79"/>
      <c r="I28" s="79"/>
      <c r="J28" s="79"/>
      <c r="K28" s="110"/>
      <c r="L28" s="431" t="str">
        <f>IF(B28&lt;&gt;"",IF(J28=0,E28,((E28*90)/(90-J28))),"0")</f>
        <v>0</v>
      </c>
      <c r="M28" s="428" t="str">
        <f>IF(B28&lt;&gt;"",((E28/R28)*30),"0")</f>
        <v>0</v>
      </c>
      <c r="N28" s="250" t="str">
        <f>IF(B28&lt;&gt;"",IF(J28=0,((E28+L28)-K28),((M28*6)-K28)),"0")</f>
        <v>0</v>
      </c>
      <c r="O28" s="251"/>
      <c r="P28" s="81"/>
      <c r="R28" s="152">
        <f>(90-J28)</f>
        <v>90</v>
      </c>
      <c r="S28" s="68" t="e">
        <f>D28-(E28+G28+I28+H28)</f>
        <v>#VALUE!</v>
      </c>
      <c r="T28" s="68" t="e">
        <f>K28-S28</f>
        <v>#VALUE!</v>
      </c>
      <c r="U28" s="95">
        <v>6</v>
      </c>
      <c r="V28" s="153" t="e">
        <f t="shared" ref="V28:V52" si="0">IF(T28=0,"",$W$27)</f>
        <v>#VALUE!</v>
      </c>
      <c r="W28" s="37" t="s">
        <v>203</v>
      </c>
    </row>
    <row r="29" spans="1:23" ht="45" customHeight="1" x14ac:dyDescent="0.3">
      <c r="A29" s="231" t="str">
        <f>CDT!B27</f>
        <v>Artéméther-Luméfantrine 12cp (AL)</v>
      </c>
      <c r="B29" s="79"/>
      <c r="C29" s="110"/>
      <c r="D29" s="121" t="str">
        <f t="shared" ref="D29:D36" si="1">IF(B29&lt;&gt;"",B29+C29,"")</f>
        <v/>
      </c>
      <c r="E29" s="119"/>
      <c r="F29" s="79"/>
      <c r="G29" s="79"/>
      <c r="H29" s="79"/>
      <c r="I29" s="79"/>
      <c r="J29" s="79"/>
      <c r="K29" s="110"/>
      <c r="L29" s="431" t="str">
        <f t="shared" ref="L29:L36" si="2">IF(B29&lt;&gt;"",IF(J29=0,E29,((E29*90)/(90-J29))),"0")</f>
        <v>0</v>
      </c>
      <c r="M29" s="428" t="str">
        <f t="shared" ref="M29:M36" si="3">IF(B29&lt;&gt;"",((E29/R29)*30),"0")</f>
        <v>0</v>
      </c>
      <c r="N29" s="250" t="str">
        <f t="shared" ref="N29:N36" si="4">IF(B29&lt;&gt;"",IF(J29=0,((E29+L29)-K29),((M29*6)-K29)),"0")</f>
        <v>0</v>
      </c>
      <c r="O29" s="251"/>
      <c r="P29" s="81"/>
      <c r="R29" s="152">
        <f t="shared" ref="R29:R50" si="5">(90-J29)</f>
        <v>90</v>
      </c>
      <c r="S29" s="68" t="e">
        <f t="shared" ref="S29:S49" si="6">D29-(E29+G29+I29+H29)</f>
        <v>#VALUE!</v>
      </c>
      <c r="T29" s="68" t="e">
        <f t="shared" ref="T29:T50" si="7">K29-S29</f>
        <v>#VALUE!</v>
      </c>
      <c r="U29" s="95">
        <v>12</v>
      </c>
      <c r="V29" s="153" t="e">
        <f t="shared" si="0"/>
        <v>#VALUE!</v>
      </c>
    </row>
    <row r="30" spans="1:23" ht="49.5" customHeight="1" x14ac:dyDescent="0.3">
      <c r="A30" s="231" t="str">
        <f>CDT!B28</f>
        <v>Artéméther-Luméfantrine 18cp (AL)</v>
      </c>
      <c r="B30" s="79"/>
      <c r="C30" s="110"/>
      <c r="D30" s="121" t="str">
        <f t="shared" si="1"/>
        <v/>
      </c>
      <c r="E30" s="119"/>
      <c r="F30" s="79"/>
      <c r="G30" s="79"/>
      <c r="H30" s="79"/>
      <c r="I30" s="79"/>
      <c r="J30" s="79"/>
      <c r="K30" s="110"/>
      <c r="L30" s="431" t="str">
        <f t="shared" si="2"/>
        <v>0</v>
      </c>
      <c r="M30" s="428" t="str">
        <f t="shared" si="3"/>
        <v>0</v>
      </c>
      <c r="N30" s="250" t="str">
        <f t="shared" si="4"/>
        <v>0</v>
      </c>
      <c r="O30" s="251"/>
      <c r="P30" s="81"/>
      <c r="R30" s="152">
        <f t="shared" si="5"/>
        <v>90</v>
      </c>
      <c r="S30" s="68" t="e">
        <f t="shared" si="6"/>
        <v>#VALUE!</v>
      </c>
      <c r="T30" s="68" t="e">
        <f t="shared" si="7"/>
        <v>#VALUE!</v>
      </c>
      <c r="U30" s="95">
        <v>18</v>
      </c>
      <c r="V30" s="153" t="e">
        <f t="shared" si="0"/>
        <v>#VALUE!</v>
      </c>
    </row>
    <row r="31" spans="1:23" ht="49.5" customHeight="1" x14ac:dyDescent="0.3">
      <c r="A31" s="231" t="str">
        <f>CDT!B29</f>
        <v>Artéméther-Luméfantrine 24cp (AL)</v>
      </c>
      <c r="B31" s="79"/>
      <c r="C31" s="110"/>
      <c r="D31" s="121" t="str">
        <f t="shared" si="1"/>
        <v/>
      </c>
      <c r="E31" s="119"/>
      <c r="F31" s="79"/>
      <c r="G31" s="79"/>
      <c r="H31" s="79"/>
      <c r="I31" s="79"/>
      <c r="J31" s="79"/>
      <c r="K31" s="110"/>
      <c r="L31" s="431" t="str">
        <f t="shared" si="2"/>
        <v>0</v>
      </c>
      <c r="M31" s="428" t="str">
        <f t="shared" si="3"/>
        <v>0</v>
      </c>
      <c r="N31" s="250" t="str">
        <f t="shared" si="4"/>
        <v>0</v>
      </c>
      <c r="O31" s="251"/>
      <c r="P31" s="81"/>
      <c r="R31" s="152">
        <f t="shared" si="5"/>
        <v>90</v>
      </c>
      <c r="S31" s="68" t="e">
        <f t="shared" si="6"/>
        <v>#VALUE!</v>
      </c>
      <c r="T31" s="68" t="e">
        <f t="shared" si="7"/>
        <v>#VALUE!</v>
      </c>
      <c r="U31" s="95">
        <v>24</v>
      </c>
      <c r="V31" s="153" t="e">
        <f t="shared" si="0"/>
        <v>#VALUE!</v>
      </c>
    </row>
    <row r="32" spans="1:23" ht="50.25" hidden="1" customHeight="1" x14ac:dyDescent="0.3">
      <c r="A32" s="17" t="str">
        <f>CDT!B30</f>
        <v>Artéméther injectable 40 mg</v>
      </c>
      <c r="B32" s="79"/>
      <c r="C32" s="110"/>
      <c r="D32" s="121" t="str">
        <f t="shared" si="1"/>
        <v/>
      </c>
      <c r="E32" s="119"/>
      <c r="F32" s="79"/>
      <c r="G32" s="79"/>
      <c r="H32" s="79"/>
      <c r="I32" s="79"/>
      <c r="J32" s="79"/>
      <c r="K32" s="110"/>
      <c r="L32" s="431" t="str">
        <f t="shared" si="2"/>
        <v>0</v>
      </c>
      <c r="M32" s="428" t="str">
        <f t="shared" si="3"/>
        <v>0</v>
      </c>
      <c r="N32" s="250" t="str">
        <f t="shared" si="4"/>
        <v>0</v>
      </c>
      <c r="O32" s="251"/>
      <c r="P32" s="79"/>
      <c r="R32" s="152">
        <f t="shared" si="5"/>
        <v>90</v>
      </c>
      <c r="S32" s="68" t="e">
        <f t="shared" si="6"/>
        <v>#VALUE!</v>
      </c>
      <c r="T32" s="68" t="e">
        <f t="shared" si="7"/>
        <v>#VALUE!</v>
      </c>
      <c r="U32" s="95">
        <v>1</v>
      </c>
      <c r="V32" s="153" t="e">
        <f t="shared" si="0"/>
        <v>#VALUE!</v>
      </c>
    </row>
    <row r="33" spans="1:22" ht="50.25" hidden="1" customHeight="1" x14ac:dyDescent="0.3">
      <c r="A33" s="17" t="str">
        <f>CDT!B31</f>
        <v>Artéméther injectable 80 mg</v>
      </c>
      <c r="B33" s="79"/>
      <c r="C33" s="110"/>
      <c r="D33" s="121" t="str">
        <f t="shared" si="1"/>
        <v/>
      </c>
      <c r="E33" s="119"/>
      <c r="F33" s="79"/>
      <c r="G33" s="79"/>
      <c r="H33" s="79"/>
      <c r="I33" s="79"/>
      <c r="J33" s="79"/>
      <c r="K33" s="110"/>
      <c r="L33" s="431" t="str">
        <f t="shared" si="2"/>
        <v>0</v>
      </c>
      <c r="M33" s="428" t="str">
        <f t="shared" si="3"/>
        <v>0</v>
      </c>
      <c r="N33" s="250" t="str">
        <f t="shared" si="4"/>
        <v>0</v>
      </c>
      <c r="O33" s="251"/>
      <c r="P33" s="79"/>
      <c r="R33" s="152">
        <f t="shared" si="5"/>
        <v>90</v>
      </c>
      <c r="S33" s="68" t="e">
        <f t="shared" si="6"/>
        <v>#VALUE!</v>
      </c>
      <c r="T33" s="68" t="e">
        <f t="shared" si="7"/>
        <v>#VALUE!</v>
      </c>
      <c r="U33" s="95">
        <v>1</v>
      </c>
      <c r="V33" s="153" t="e">
        <f t="shared" si="0"/>
        <v>#VALUE!</v>
      </c>
    </row>
    <row r="34" spans="1:22" ht="50.25" hidden="1" customHeight="1" x14ac:dyDescent="0.3">
      <c r="A34" s="17" t="str">
        <f>CDT!B32</f>
        <v>Artésunate injectable 60 mg</v>
      </c>
      <c r="B34" s="79"/>
      <c r="C34" s="110"/>
      <c r="D34" s="121" t="str">
        <f t="shared" si="1"/>
        <v/>
      </c>
      <c r="E34" s="119"/>
      <c r="F34" s="79"/>
      <c r="G34" s="79"/>
      <c r="H34" s="79"/>
      <c r="I34" s="79"/>
      <c r="J34" s="79"/>
      <c r="K34" s="110"/>
      <c r="L34" s="431" t="str">
        <f t="shared" si="2"/>
        <v>0</v>
      </c>
      <c r="M34" s="428" t="str">
        <f t="shared" si="3"/>
        <v>0</v>
      </c>
      <c r="N34" s="250" t="str">
        <f t="shared" si="4"/>
        <v>0</v>
      </c>
      <c r="O34" s="251"/>
      <c r="P34" s="79"/>
      <c r="R34" s="152">
        <f t="shared" si="5"/>
        <v>90</v>
      </c>
      <c r="S34" s="68" t="e">
        <f t="shared" si="6"/>
        <v>#VALUE!</v>
      </c>
      <c r="T34" s="68" t="e">
        <f t="shared" si="7"/>
        <v>#VALUE!</v>
      </c>
      <c r="U34" s="95">
        <v>1</v>
      </c>
      <c r="V34" s="153" t="e">
        <f t="shared" si="0"/>
        <v>#VALUE!</v>
      </c>
    </row>
    <row r="35" spans="1:22" ht="50.25" hidden="1" customHeight="1" x14ac:dyDescent="0.3">
      <c r="A35" s="17" t="str">
        <f>CDT!B33</f>
        <v xml:space="preserve"> Sulfadoxine Pyriméthamine:  (SP)</v>
      </c>
      <c r="B35" s="79"/>
      <c r="C35" s="110"/>
      <c r="D35" s="121" t="str">
        <f t="shared" si="1"/>
        <v/>
      </c>
      <c r="E35" s="119"/>
      <c r="F35" s="79"/>
      <c r="G35" s="79"/>
      <c r="H35" s="79"/>
      <c r="I35" s="79"/>
      <c r="J35" s="79"/>
      <c r="K35" s="110"/>
      <c r="L35" s="431" t="str">
        <f t="shared" si="2"/>
        <v>0</v>
      </c>
      <c r="M35" s="428" t="str">
        <f t="shared" si="3"/>
        <v>0</v>
      </c>
      <c r="N35" s="250" t="str">
        <f t="shared" si="4"/>
        <v>0</v>
      </c>
      <c r="O35" s="251"/>
      <c r="P35" s="79"/>
      <c r="R35" s="152">
        <f t="shared" si="5"/>
        <v>90</v>
      </c>
      <c r="S35" s="68" t="e">
        <f t="shared" si="6"/>
        <v>#VALUE!</v>
      </c>
      <c r="T35" s="68" t="e">
        <f t="shared" si="7"/>
        <v>#VALUE!</v>
      </c>
      <c r="U35" s="95">
        <v>3</v>
      </c>
      <c r="V35" s="153" t="e">
        <f t="shared" si="0"/>
        <v>#VALUE!</v>
      </c>
    </row>
    <row r="36" spans="1:22" ht="45.75" customHeight="1" thickBot="1" x14ac:dyDescent="0.35">
      <c r="A36" s="231" t="str">
        <f>CDT!B34</f>
        <v>Test de Diagnostic Rapide  : (TDR)</v>
      </c>
      <c r="B36" s="79"/>
      <c r="C36" s="110"/>
      <c r="D36" s="305" t="str">
        <f t="shared" si="1"/>
        <v/>
      </c>
      <c r="E36" s="119"/>
      <c r="F36" s="79"/>
      <c r="G36" s="79"/>
      <c r="H36" s="79"/>
      <c r="I36" s="79"/>
      <c r="J36" s="79"/>
      <c r="K36" s="110"/>
      <c r="L36" s="431" t="str">
        <f t="shared" si="2"/>
        <v>0</v>
      </c>
      <c r="M36" s="428" t="str">
        <f t="shared" si="3"/>
        <v>0</v>
      </c>
      <c r="N36" s="250" t="str">
        <f t="shared" si="4"/>
        <v>0</v>
      </c>
      <c r="O36" s="251"/>
      <c r="P36" s="79"/>
      <c r="R36" s="152">
        <f t="shared" si="5"/>
        <v>90</v>
      </c>
      <c r="S36" s="68" t="e">
        <f t="shared" si="6"/>
        <v>#VALUE!</v>
      </c>
      <c r="T36" s="68" t="e">
        <f t="shared" si="7"/>
        <v>#VALUE!</v>
      </c>
      <c r="U36" s="95">
        <v>1</v>
      </c>
      <c r="V36" s="153" t="e">
        <f t="shared" si="0"/>
        <v>#VALUE!</v>
      </c>
    </row>
    <row r="37" spans="1:22" ht="34.5" hidden="1" customHeight="1" x14ac:dyDescent="0.3">
      <c r="A37" s="17" t="str">
        <f>CDT!B35</f>
        <v>Moustiquaire à Imprégnation Durable: (MID)</v>
      </c>
      <c r="B37" s="79"/>
      <c r="C37" s="110"/>
      <c r="D37" s="304">
        <f t="shared" ref="D37:D50" si="8">B37+C37</f>
        <v>0</v>
      </c>
      <c r="E37" s="119"/>
      <c r="F37" s="79"/>
      <c r="G37" s="79"/>
      <c r="H37" s="79"/>
      <c r="I37" s="79"/>
      <c r="J37" s="79"/>
      <c r="K37" s="110"/>
      <c r="L37" s="113">
        <f t="shared" ref="L37:L50" si="9">IF(J37=0,E37,((D37*90)/(90-J37)))</f>
        <v>0</v>
      </c>
      <c r="M37" s="55">
        <f t="shared" ref="M37:M50" si="10">(E37/R37)*30</f>
        <v>0</v>
      </c>
      <c r="N37" s="114">
        <f t="shared" ref="N37:N49" si="11">IF(J37=0,((E37+L37)-K37),((L37*2)-K37))</f>
        <v>0</v>
      </c>
      <c r="O37" s="111" t="str">
        <f t="shared" ref="O37:O50" si="12">IF(N37=0,"0",N37)</f>
        <v>0</v>
      </c>
      <c r="P37" s="79"/>
      <c r="R37" s="152">
        <f t="shared" si="5"/>
        <v>90</v>
      </c>
      <c r="S37" s="68">
        <f t="shared" si="6"/>
        <v>0</v>
      </c>
      <c r="T37" s="68">
        <f t="shared" si="7"/>
        <v>0</v>
      </c>
      <c r="U37" s="95">
        <v>1</v>
      </c>
      <c r="V37" s="153" t="str">
        <f t="shared" si="0"/>
        <v/>
      </c>
    </row>
    <row r="38" spans="1:22" ht="34.5" hidden="1" customHeight="1" x14ac:dyDescent="0.3">
      <c r="A38" s="17" t="str">
        <f>CDT!B40</f>
        <v>Artésunate Amodiaquine: (ASAQ) : 3 cp (25/67,5 mg)</v>
      </c>
      <c r="B38" s="79"/>
      <c r="C38" s="110"/>
      <c r="D38" s="121">
        <f t="shared" si="8"/>
        <v>0</v>
      </c>
      <c r="E38" s="119"/>
      <c r="F38" s="79"/>
      <c r="G38" s="79"/>
      <c r="H38" s="79"/>
      <c r="I38" s="79"/>
      <c r="J38" s="79"/>
      <c r="K38" s="110"/>
      <c r="L38" s="113">
        <f t="shared" si="9"/>
        <v>0</v>
      </c>
      <c r="M38" s="55">
        <f t="shared" si="10"/>
        <v>0</v>
      </c>
      <c r="N38" s="114">
        <f t="shared" si="11"/>
        <v>0</v>
      </c>
      <c r="O38" s="111" t="str">
        <f t="shared" si="12"/>
        <v>0</v>
      </c>
      <c r="P38" s="79"/>
      <c r="R38" s="152">
        <f t="shared" si="5"/>
        <v>90</v>
      </c>
      <c r="S38" s="68">
        <f t="shared" si="6"/>
        <v>0</v>
      </c>
      <c r="T38" s="68">
        <f t="shared" si="7"/>
        <v>0</v>
      </c>
      <c r="U38" s="95">
        <v>3</v>
      </c>
      <c r="V38" s="153" t="str">
        <f t="shared" si="0"/>
        <v/>
      </c>
    </row>
    <row r="39" spans="1:22" ht="34.5" hidden="1" customHeight="1" x14ac:dyDescent="0.3">
      <c r="A39" s="17" t="str">
        <f>CDT!B41</f>
        <v>Artésunate Amodiaquine: (ASAQ) 3 cp (50/135 mg)</v>
      </c>
      <c r="B39" s="79"/>
      <c r="C39" s="110"/>
      <c r="D39" s="121">
        <f t="shared" si="8"/>
        <v>0</v>
      </c>
      <c r="E39" s="119"/>
      <c r="F39" s="79"/>
      <c r="G39" s="79"/>
      <c r="H39" s="79"/>
      <c r="I39" s="79"/>
      <c r="J39" s="79"/>
      <c r="K39" s="110"/>
      <c r="L39" s="113">
        <f t="shared" si="9"/>
        <v>0</v>
      </c>
      <c r="M39" s="55">
        <f t="shared" si="10"/>
        <v>0</v>
      </c>
      <c r="N39" s="114">
        <f t="shared" si="11"/>
        <v>0</v>
      </c>
      <c r="O39" s="111" t="str">
        <f t="shared" si="12"/>
        <v>0</v>
      </c>
      <c r="P39" s="79"/>
      <c r="R39" s="152">
        <f t="shared" si="5"/>
        <v>90</v>
      </c>
      <c r="S39" s="68">
        <f t="shared" si="6"/>
        <v>0</v>
      </c>
      <c r="T39" s="68">
        <f t="shared" si="7"/>
        <v>0</v>
      </c>
      <c r="U39" s="95">
        <v>3</v>
      </c>
      <c r="V39" s="153" t="str">
        <f t="shared" si="0"/>
        <v/>
      </c>
    </row>
    <row r="40" spans="1:22" ht="34.5" hidden="1" customHeight="1" x14ac:dyDescent="0.3">
      <c r="A40" s="17" t="str">
        <f>CDT!B42</f>
        <v>Artésunate Amodiaquine: (ASAQ) 3 cp (100/270 mg)</v>
      </c>
      <c r="B40" s="79"/>
      <c r="C40" s="110"/>
      <c r="D40" s="121">
        <f t="shared" si="8"/>
        <v>0</v>
      </c>
      <c r="E40" s="119"/>
      <c r="F40" s="79"/>
      <c r="G40" s="79"/>
      <c r="H40" s="79"/>
      <c r="I40" s="79"/>
      <c r="J40" s="79"/>
      <c r="K40" s="110"/>
      <c r="L40" s="113">
        <f t="shared" si="9"/>
        <v>0</v>
      </c>
      <c r="M40" s="55">
        <f t="shared" si="10"/>
        <v>0</v>
      </c>
      <c r="N40" s="114">
        <f t="shared" si="11"/>
        <v>0</v>
      </c>
      <c r="O40" s="111" t="str">
        <f t="shared" si="12"/>
        <v>0</v>
      </c>
      <c r="P40" s="79"/>
      <c r="R40" s="152">
        <f t="shared" si="5"/>
        <v>90</v>
      </c>
      <c r="S40" s="68">
        <f t="shared" si="6"/>
        <v>0</v>
      </c>
      <c r="T40" s="68">
        <f t="shared" si="7"/>
        <v>0</v>
      </c>
      <c r="U40" s="95">
        <v>3</v>
      </c>
      <c r="V40" s="153" t="str">
        <f t="shared" si="0"/>
        <v/>
      </c>
    </row>
    <row r="41" spans="1:22" ht="34.5" hidden="1" customHeight="1" x14ac:dyDescent="0.3">
      <c r="A41" s="17" t="str">
        <f>CDT!B43</f>
        <v>Artésunate Amodiaquine: (ASAQ) 6 cp (100/270 mg)</v>
      </c>
      <c r="B41" s="79"/>
      <c r="C41" s="110"/>
      <c r="D41" s="121">
        <f t="shared" si="8"/>
        <v>0</v>
      </c>
      <c r="E41" s="119"/>
      <c r="F41" s="79"/>
      <c r="G41" s="79"/>
      <c r="H41" s="79"/>
      <c r="I41" s="79"/>
      <c r="J41" s="79"/>
      <c r="K41" s="110"/>
      <c r="L41" s="113">
        <f t="shared" si="9"/>
        <v>0</v>
      </c>
      <c r="M41" s="55">
        <f t="shared" si="10"/>
        <v>0</v>
      </c>
      <c r="N41" s="114">
        <f t="shared" si="11"/>
        <v>0</v>
      </c>
      <c r="O41" s="111" t="str">
        <f t="shared" si="12"/>
        <v>0</v>
      </c>
      <c r="P41" s="79"/>
      <c r="R41" s="152">
        <f t="shared" si="5"/>
        <v>90</v>
      </c>
      <c r="S41" s="68">
        <f t="shared" si="6"/>
        <v>0</v>
      </c>
      <c r="T41" s="68">
        <f t="shared" si="7"/>
        <v>0</v>
      </c>
      <c r="U41" s="95">
        <v>3</v>
      </c>
      <c r="V41" s="153" t="str">
        <f t="shared" si="0"/>
        <v/>
      </c>
    </row>
    <row r="42" spans="1:22" ht="34.5" hidden="1" customHeight="1" x14ac:dyDescent="0.3">
      <c r="A42" s="17" t="str">
        <f>CDT!B36</f>
        <v>Dihydroartéminisine Pipéraquine– Plaq / 3 comp 
( DHA-PPQ)  20/160 mg</v>
      </c>
      <c r="B42" s="79"/>
      <c r="C42" s="110"/>
      <c r="D42" s="121">
        <f t="shared" si="8"/>
        <v>0</v>
      </c>
      <c r="E42" s="119"/>
      <c r="F42" s="79"/>
      <c r="G42" s="79"/>
      <c r="H42" s="79"/>
      <c r="I42" s="79"/>
      <c r="J42" s="79"/>
      <c r="K42" s="110"/>
      <c r="L42" s="113">
        <f t="shared" si="9"/>
        <v>0</v>
      </c>
      <c r="M42" s="55">
        <f t="shared" si="10"/>
        <v>0</v>
      </c>
      <c r="N42" s="114">
        <f t="shared" si="11"/>
        <v>0</v>
      </c>
      <c r="O42" s="111" t="str">
        <f t="shared" si="12"/>
        <v>0</v>
      </c>
      <c r="P42" s="79"/>
      <c r="R42" s="152">
        <f t="shared" si="5"/>
        <v>90</v>
      </c>
      <c r="S42" s="68">
        <f t="shared" si="6"/>
        <v>0</v>
      </c>
      <c r="T42" s="68">
        <f t="shared" si="7"/>
        <v>0</v>
      </c>
      <c r="U42" s="95">
        <v>1</v>
      </c>
      <c r="V42" s="153" t="str">
        <f t="shared" si="0"/>
        <v/>
      </c>
    </row>
    <row r="43" spans="1:22" ht="34.5" hidden="1" customHeight="1" x14ac:dyDescent="0.3">
      <c r="A43" s="17" t="str">
        <f>CDT!B37</f>
        <v>Dihydroartéminisine Pipéraquine– Plaq / 3 comp 
( DHA-PPQ)  40/320 mg</v>
      </c>
      <c r="B43" s="79"/>
      <c r="C43" s="110"/>
      <c r="D43" s="121">
        <f t="shared" si="8"/>
        <v>0</v>
      </c>
      <c r="E43" s="119"/>
      <c r="F43" s="79"/>
      <c r="G43" s="79"/>
      <c r="H43" s="79"/>
      <c r="I43" s="79"/>
      <c r="J43" s="79"/>
      <c r="K43" s="110"/>
      <c r="L43" s="113">
        <f t="shared" si="9"/>
        <v>0</v>
      </c>
      <c r="M43" s="55">
        <f t="shared" si="10"/>
        <v>0</v>
      </c>
      <c r="N43" s="114">
        <f t="shared" si="11"/>
        <v>0</v>
      </c>
      <c r="O43" s="111" t="str">
        <f t="shared" si="12"/>
        <v>0</v>
      </c>
      <c r="P43" s="79"/>
      <c r="R43" s="152">
        <f t="shared" si="5"/>
        <v>90</v>
      </c>
      <c r="S43" s="68">
        <f t="shared" si="6"/>
        <v>0</v>
      </c>
      <c r="T43" s="68">
        <f t="shared" si="7"/>
        <v>0</v>
      </c>
      <c r="U43" s="95">
        <v>1</v>
      </c>
      <c r="V43" s="153" t="str">
        <f t="shared" si="0"/>
        <v/>
      </c>
    </row>
    <row r="44" spans="1:22" ht="34.5" hidden="1" customHeight="1" x14ac:dyDescent="0.3">
      <c r="A44" s="17" t="str">
        <f>CDT!B38</f>
        <v>Dihydroartéminisine Pipéraquine– Plaq / 6 comp 
( DHA-PPQ)  40/320 mg</v>
      </c>
      <c r="B44" s="79"/>
      <c r="C44" s="110"/>
      <c r="D44" s="121">
        <f t="shared" si="8"/>
        <v>0</v>
      </c>
      <c r="E44" s="119"/>
      <c r="F44" s="79"/>
      <c r="G44" s="79"/>
      <c r="H44" s="79"/>
      <c r="I44" s="79"/>
      <c r="J44" s="79"/>
      <c r="K44" s="110"/>
      <c r="L44" s="113">
        <f t="shared" si="9"/>
        <v>0</v>
      </c>
      <c r="M44" s="55">
        <f t="shared" si="10"/>
        <v>0</v>
      </c>
      <c r="N44" s="114">
        <f t="shared" si="11"/>
        <v>0</v>
      </c>
      <c r="O44" s="111" t="str">
        <f t="shared" si="12"/>
        <v>0</v>
      </c>
      <c r="P44" s="79"/>
      <c r="R44" s="152">
        <f t="shared" si="5"/>
        <v>90</v>
      </c>
      <c r="S44" s="68">
        <f t="shared" si="6"/>
        <v>0</v>
      </c>
      <c r="T44" s="68">
        <f t="shared" si="7"/>
        <v>0</v>
      </c>
      <c r="U44" s="95">
        <v>1</v>
      </c>
      <c r="V44" s="153" t="str">
        <f t="shared" si="0"/>
        <v/>
      </c>
    </row>
    <row r="45" spans="1:22" ht="34.5" hidden="1" customHeight="1" x14ac:dyDescent="0.3">
      <c r="A45" s="17" t="str">
        <f>CDT!B44</f>
        <v>Artésunate - Méfloquine (AS-MF)</v>
      </c>
      <c r="B45" s="79"/>
      <c r="C45" s="110"/>
      <c r="D45" s="121">
        <f t="shared" si="8"/>
        <v>0</v>
      </c>
      <c r="E45" s="119"/>
      <c r="F45" s="79"/>
      <c r="G45" s="79"/>
      <c r="H45" s="79"/>
      <c r="I45" s="79"/>
      <c r="J45" s="79"/>
      <c r="K45" s="110"/>
      <c r="L45" s="113">
        <f t="shared" si="9"/>
        <v>0</v>
      </c>
      <c r="M45" s="55">
        <f t="shared" si="10"/>
        <v>0</v>
      </c>
      <c r="N45" s="114">
        <f t="shared" si="11"/>
        <v>0</v>
      </c>
      <c r="O45" s="111" t="str">
        <f t="shared" si="12"/>
        <v>0</v>
      </c>
      <c r="P45" s="79"/>
      <c r="R45" s="152">
        <f t="shared" si="5"/>
        <v>90</v>
      </c>
      <c r="S45" s="68">
        <f t="shared" si="6"/>
        <v>0</v>
      </c>
      <c r="T45" s="68">
        <f t="shared" si="7"/>
        <v>0</v>
      </c>
      <c r="U45" s="95">
        <v>1</v>
      </c>
      <c r="V45" s="153" t="str">
        <f t="shared" si="0"/>
        <v/>
      </c>
    </row>
    <row r="46" spans="1:22" ht="34.5" hidden="1" customHeight="1" x14ac:dyDescent="0.3">
      <c r="A46" s="17" t="str">
        <f>CDT!B45</f>
        <v>Quinine comprimé 300mg</v>
      </c>
      <c r="B46" s="79"/>
      <c r="C46" s="110"/>
      <c r="D46" s="121">
        <f t="shared" si="8"/>
        <v>0</v>
      </c>
      <c r="E46" s="119"/>
      <c r="F46" s="79"/>
      <c r="G46" s="79"/>
      <c r="H46" s="79"/>
      <c r="I46" s="79"/>
      <c r="J46" s="79"/>
      <c r="K46" s="110"/>
      <c r="L46" s="113">
        <f t="shared" si="9"/>
        <v>0</v>
      </c>
      <c r="M46" s="55">
        <f t="shared" si="10"/>
        <v>0</v>
      </c>
      <c r="N46" s="114">
        <f t="shared" si="11"/>
        <v>0</v>
      </c>
      <c r="O46" s="111" t="str">
        <f t="shared" si="12"/>
        <v>0</v>
      </c>
      <c r="P46" s="79"/>
      <c r="R46" s="152">
        <f t="shared" si="5"/>
        <v>90</v>
      </c>
      <c r="S46" s="68">
        <f t="shared" si="6"/>
        <v>0</v>
      </c>
      <c r="T46" s="68">
        <f t="shared" si="7"/>
        <v>0</v>
      </c>
      <c r="U46" s="95">
        <v>1</v>
      </c>
      <c r="V46" s="153" t="str">
        <f t="shared" si="0"/>
        <v/>
      </c>
    </row>
    <row r="47" spans="1:22" ht="34.5" hidden="1" customHeight="1" x14ac:dyDescent="0.3">
      <c r="A47" s="17" t="str">
        <f>CDT!B46</f>
        <v>Quinine injectable 300 mg</v>
      </c>
      <c r="B47" s="79"/>
      <c r="C47" s="110"/>
      <c r="D47" s="121">
        <f t="shared" si="8"/>
        <v>0</v>
      </c>
      <c r="E47" s="119"/>
      <c r="F47" s="79"/>
      <c r="G47" s="79"/>
      <c r="H47" s="79"/>
      <c r="I47" s="79"/>
      <c r="J47" s="79"/>
      <c r="K47" s="110"/>
      <c r="L47" s="113">
        <f t="shared" si="9"/>
        <v>0</v>
      </c>
      <c r="M47" s="55">
        <f t="shared" si="10"/>
        <v>0</v>
      </c>
      <c r="N47" s="114">
        <f t="shared" si="11"/>
        <v>0</v>
      </c>
      <c r="O47" s="111" t="str">
        <f t="shared" si="12"/>
        <v>0</v>
      </c>
      <c r="P47" s="79"/>
      <c r="R47" s="152">
        <f t="shared" si="5"/>
        <v>90</v>
      </c>
      <c r="S47" s="68">
        <f t="shared" si="6"/>
        <v>0</v>
      </c>
      <c r="T47" s="68">
        <f t="shared" si="7"/>
        <v>0</v>
      </c>
      <c r="U47" s="95">
        <v>1</v>
      </c>
      <c r="V47" s="153" t="str">
        <f t="shared" si="0"/>
        <v/>
      </c>
    </row>
    <row r="48" spans="1:22" ht="34.5" hidden="1" customHeight="1" x14ac:dyDescent="0.3">
      <c r="A48" s="17" t="str">
        <f>CDT!B47</f>
        <v>Quinine injectable 600 mg</v>
      </c>
      <c r="B48" s="79"/>
      <c r="C48" s="110"/>
      <c r="D48" s="121">
        <f t="shared" si="8"/>
        <v>0</v>
      </c>
      <c r="E48" s="119"/>
      <c r="F48" s="79"/>
      <c r="G48" s="79"/>
      <c r="H48" s="79"/>
      <c r="I48" s="79"/>
      <c r="J48" s="79"/>
      <c r="K48" s="110"/>
      <c r="L48" s="113">
        <f t="shared" si="9"/>
        <v>0</v>
      </c>
      <c r="M48" s="55">
        <f t="shared" si="10"/>
        <v>0</v>
      </c>
      <c r="N48" s="114">
        <f t="shared" si="11"/>
        <v>0</v>
      </c>
      <c r="O48" s="111" t="str">
        <f t="shared" si="12"/>
        <v>0</v>
      </c>
      <c r="P48" s="79"/>
      <c r="R48" s="152">
        <f t="shared" si="5"/>
        <v>90</v>
      </c>
      <c r="S48" s="68">
        <f t="shared" si="6"/>
        <v>0</v>
      </c>
      <c r="T48" s="68">
        <f t="shared" si="7"/>
        <v>0</v>
      </c>
      <c r="U48" s="95">
        <v>1</v>
      </c>
      <c r="V48" s="153" t="str">
        <f t="shared" si="0"/>
        <v/>
      </c>
    </row>
    <row r="49" spans="1:22" ht="34.5" hidden="1" customHeight="1" x14ac:dyDescent="0.3">
      <c r="A49" s="17" t="str">
        <f>CDT!B48</f>
        <v>Quinine injectable 600 mg</v>
      </c>
      <c r="B49" s="79"/>
      <c r="C49" s="110"/>
      <c r="D49" s="121">
        <f t="shared" si="8"/>
        <v>0</v>
      </c>
      <c r="E49" s="119"/>
      <c r="F49" s="79"/>
      <c r="G49" s="79"/>
      <c r="H49" s="79"/>
      <c r="I49" s="79"/>
      <c r="J49" s="79"/>
      <c r="K49" s="110"/>
      <c r="L49" s="113">
        <f t="shared" si="9"/>
        <v>0</v>
      </c>
      <c r="M49" s="55">
        <f t="shared" si="10"/>
        <v>0</v>
      </c>
      <c r="N49" s="114">
        <f t="shared" si="11"/>
        <v>0</v>
      </c>
      <c r="O49" s="111" t="str">
        <f t="shared" si="12"/>
        <v>0</v>
      </c>
      <c r="P49" s="79"/>
      <c r="R49" s="152">
        <f t="shared" si="5"/>
        <v>90</v>
      </c>
      <c r="S49" s="68">
        <f t="shared" si="6"/>
        <v>0</v>
      </c>
      <c r="T49" s="68">
        <f t="shared" si="7"/>
        <v>0</v>
      </c>
      <c r="U49" s="95">
        <v>1</v>
      </c>
      <c r="V49" s="153" t="str">
        <f t="shared" si="0"/>
        <v/>
      </c>
    </row>
    <row r="50" spans="1:22" ht="34.5" hidden="1" customHeight="1" thickBot="1" x14ac:dyDescent="0.35">
      <c r="A50" s="17" t="str">
        <f>CDT!B49</f>
        <v>Artéméther injectable 100 mg</v>
      </c>
      <c r="B50" s="79"/>
      <c r="C50" s="110"/>
      <c r="D50" s="122">
        <f t="shared" si="8"/>
        <v>0</v>
      </c>
      <c r="E50" s="119"/>
      <c r="F50" s="79"/>
      <c r="G50" s="79"/>
      <c r="H50" s="79"/>
      <c r="I50" s="79"/>
      <c r="J50" s="79"/>
      <c r="K50" s="110"/>
      <c r="L50" s="115">
        <f t="shared" si="9"/>
        <v>0</v>
      </c>
      <c r="M50" s="130">
        <f t="shared" si="10"/>
        <v>0</v>
      </c>
      <c r="N50" s="116">
        <f>IF(J50=0,((E50+L50)-K50),((L50*2)-K50))</f>
        <v>0</v>
      </c>
      <c r="O50" s="111" t="str">
        <f t="shared" si="12"/>
        <v>0</v>
      </c>
      <c r="P50" s="79"/>
      <c r="R50" s="152">
        <f t="shared" si="5"/>
        <v>90</v>
      </c>
      <c r="S50" s="68">
        <f>D50-(E50+G50+I50+H50)</f>
        <v>0</v>
      </c>
      <c r="T50" s="68">
        <f t="shared" si="7"/>
        <v>0</v>
      </c>
      <c r="U50" s="95">
        <v>1</v>
      </c>
      <c r="V50" s="153" t="str">
        <f t="shared" si="0"/>
        <v/>
      </c>
    </row>
    <row r="51" spans="1:22" ht="34.5" hidden="1" customHeight="1" x14ac:dyDescent="0.3">
      <c r="A51" s="17"/>
      <c r="B51" s="79"/>
      <c r="C51" s="79"/>
      <c r="D51" s="56"/>
      <c r="E51" s="79"/>
      <c r="F51" s="79"/>
      <c r="G51" s="79"/>
      <c r="H51" s="79"/>
      <c r="I51" s="79"/>
      <c r="J51" s="79"/>
      <c r="K51" s="79"/>
      <c r="L51" s="57"/>
      <c r="M51" s="57"/>
      <c r="N51" s="58"/>
      <c r="O51" s="80"/>
      <c r="P51" s="79"/>
      <c r="R51" s="152"/>
      <c r="S51" s="68"/>
      <c r="T51" s="68"/>
      <c r="U51" s="95"/>
      <c r="V51" s="153" t="str">
        <f t="shared" si="0"/>
        <v/>
      </c>
    </row>
    <row r="52" spans="1:22" ht="34.5" hidden="1" customHeight="1" x14ac:dyDescent="0.3">
      <c r="A52" s="17"/>
      <c r="B52" s="79"/>
      <c r="C52" s="79"/>
      <c r="D52" s="53"/>
      <c r="E52" s="79"/>
      <c r="F52" s="79"/>
      <c r="G52" s="79"/>
      <c r="H52" s="79"/>
      <c r="I52" s="79"/>
      <c r="J52" s="79"/>
      <c r="K52" s="79"/>
      <c r="L52" s="54"/>
      <c r="M52" s="54"/>
      <c r="N52" s="55"/>
      <c r="O52" s="80"/>
      <c r="P52" s="79"/>
      <c r="R52" s="152"/>
      <c r="S52" s="68"/>
      <c r="T52" s="68"/>
      <c r="U52" s="95"/>
      <c r="V52" s="153" t="str">
        <f t="shared" si="0"/>
        <v/>
      </c>
    </row>
    <row r="53" spans="1:22" s="235" customFormat="1" ht="16.5" customHeight="1" x14ac:dyDescent="0.35">
      <c r="A53" s="494" t="s">
        <v>290</v>
      </c>
      <c r="B53" s="494"/>
      <c r="C53" s="494"/>
      <c r="D53" s="494"/>
      <c r="E53" s="232"/>
      <c r="F53" s="232"/>
      <c r="G53" s="233" t="s">
        <v>298</v>
      </c>
      <c r="H53" s="233"/>
      <c r="I53" s="232"/>
      <c r="J53" s="234"/>
      <c r="K53" s="232"/>
      <c r="L53" s="232"/>
      <c r="M53" s="232"/>
      <c r="N53" s="232"/>
      <c r="O53" s="232"/>
      <c r="Q53" s="236"/>
      <c r="R53" s="237"/>
      <c r="S53" s="238"/>
      <c r="T53" s="238"/>
      <c r="U53" s="239"/>
      <c r="V53" s="240"/>
    </row>
    <row r="54" spans="1:22" ht="34.5" customHeight="1" x14ac:dyDescent="0.3">
      <c r="A54" s="18"/>
      <c r="B54" s="18"/>
      <c r="C54" s="18"/>
      <c r="D54" s="18"/>
      <c r="E54" s="18"/>
      <c r="F54" s="18"/>
      <c r="G54" s="18"/>
      <c r="H54" s="18"/>
      <c r="I54" s="18"/>
      <c r="J54" s="18"/>
      <c r="K54" s="18"/>
      <c r="L54" s="18"/>
      <c r="M54" s="18"/>
      <c r="N54" s="18"/>
      <c r="O54" s="18"/>
      <c r="R54" s="154"/>
      <c r="S54" s="69"/>
      <c r="T54" s="69"/>
      <c r="U54" s="70"/>
      <c r="V54" s="155"/>
    </row>
    <row r="55" spans="1:22" ht="35.25" customHeight="1" x14ac:dyDescent="0.3">
      <c r="B55" s="18"/>
      <c r="C55" s="18"/>
      <c r="D55" s="18"/>
      <c r="E55" s="18"/>
      <c r="F55" s="18"/>
      <c r="I55" s="18"/>
      <c r="J55" s="18"/>
      <c r="K55" s="18"/>
      <c r="L55" s="18"/>
      <c r="M55" s="18"/>
      <c r="N55" s="18"/>
      <c r="O55" s="18"/>
      <c r="R55" s="154"/>
      <c r="S55" s="69"/>
      <c r="T55" s="69"/>
      <c r="U55" s="70"/>
      <c r="V55" s="155"/>
    </row>
    <row r="56" spans="1:22" s="235" customFormat="1" ht="16.5" customHeight="1" x14ac:dyDescent="0.35">
      <c r="A56" s="494" t="s">
        <v>289</v>
      </c>
      <c r="B56" s="494"/>
      <c r="C56" s="494"/>
      <c r="D56" s="494"/>
      <c r="E56" s="232"/>
      <c r="F56" s="232"/>
      <c r="G56" s="561" t="s">
        <v>299</v>
      </c>
      <c r="H56" s="561"/>
      <c r="I56" s="561"/>
      <c r="J56" s="561"/>
      <c r="K56" s="561"/>
      <c r="L56" s="561"/>
      <c r="M56" s="561"/>
      <c r="N56" s="561"/>
      <c r="O56" s="561"/>
      <c r="Q56" s="236"/>
      <c r="R56" s="237"/>
      <c r="S56" s="238"/>
      <c r="T56" s="238"/>
      <c r="U56" s="239"/>
      <c r="V56" s="240"/>
    </row>
  </sheetData>
  <mergeCells count="26">
    <mergeCell ref="A56:D56"/>
    <mergeCell ref="G56:O56"/>
    <mergeCell ref="A23:C23"/>
    <mergeCell ref="D23:F23"/>
    <mergeCell ref="I23:N23"/>
    <mergeCell ref="O23:P23"/>
    <mergeCell ref="A26:A27"/>
    <mergeCell ref="A53:D53"/>
    <mergeCell ref="A19:C19"/>
    <mergeCell ref="D19:N19"/>
    <mergeCell ref="R19:V19"/>
    <mergeCell ref="A21:C21"/>
    <mergeCell ref="D21:H21"/>
    <mergeCell ref="O21:P21"/>
    <mergeCell ref="L17:P17"/>
    <mergeCell ref="A1:B1"/>
    <mergeCell ref="A3:B3"/>
    <mergeCell ref="A4:B4"/>
    <mergeCell ref="A11:O11"/>
    <mergeCell ref="B13:C13"/>
    <mergeCell ref="E13:J13"/>
    <mergeCell ref="B15:C15"/>
    <mergeCell ref="D15:F15"/>
    <mergeCell ref="G15:I15"/>
    <mergeCell ref="B17:E17"/>
    <mergeCell ref="G17:K17"/>
  </mergeCells>
  <conditionalFormatting sqref="T28">
    <cfRule type="cellIs" dxfId="1045" priority="23" operator="greaterThan">
      <formula>0</formula>
    </cfRule>
    <cfRule type="cellIs" dxfId="1044" priority="24" operator="greaterThan">
      <formula>0</formula>
    </cfRule>
    <cfRule type="cellIs" dxfId="1043" priority="25" operator="lessThan">
      <formula>0</formula>
    </cfRule>
    <cfRule type="cellIs" dxfId="1042" priority="26" operator="notEqual">
      <formula>0</formula>
    </cfRule>
  </conditionalFormatting>
  <conditionalFormatting sqref="T29:T31">
    <cfRule type="cellIs" dxfId="1041" priority="19" operator="greaterThan">
      <formula>0</formula>
    </cfRule>
    <cfRule type="cellIs" dxfId="1040" priority="20" operator="greaterThan">
      <formula>0</formula>
    </cfRule>
    <cfRule type="cellIs" dxfId="1039" priority="21" operator="lessThan">
      <formula>0</formula>
    </cfRule>
    <cfRule type="cellIs" dxfId="1038" priority="22" operator="notEqual">
      <formula>0</formula>
    </cfRule>
  </conditionalFormatting>
  <conditionalFormatting sqref="T32:T49">
    <cfRule type="cellIs" dxfId="1037" priority="15" operator="greaterThan">
      <formula>0</formula>
    </cfRule>
    <cfRule type="cellIs" dxfId="1036" priority="16" operator="greaterThan">
      <formula>0</formula>
    </cfRule>
    <cfRule type="cellIs" dxfId="1035" priority="17" operator="lessThan">
      <formula>0</formula>
    </cfRule>
    <cfRule type="cellIs" dxfId="1034" priority="18" operator="notEqual">
      <formula>0</formula>
    </cfRule>
  </conditionalFormatting>
  <conditionalFormatting sqref="T50:T52">
    <cfRule type="cellIs" dxfId="1033" priority="11" operator="greaterThan">
      <formula>0</formula>
    </cfRule>
    <cfRule type="cellIs" dxfId="1032" priority="12" operator="greaterThan">
      <formula>0</formula>
    </cfRule>
    <cfRule type="cellIs" dxfId="1031" priority="13" operator="lessThan">
      <formula>0</formula>
    </cfRule>
    <cfRule type="cellIs" dxfId="1030" priority="14" operator="notEqual">
      <formula>0</formula>
    </cfRule>
  </conditionalFormatting>
  <conditionalFormatting sqref="K28 K50:K52">
    <cfRule type="expression" dxfId="1029" priority="9">
      <formula>K28&lt;S28</formula>
    </cfRule>
    <cfRule type="expression" dxfId="1028" priority="10">
      <formula>K28&gt;S28</formula>
    </cfRule>
  </conditionalFormatting>
  <conditionalFormatting sqref="J28">
    <cfRule type="cellIs" dxfId="1027" priority="8" operator="greaterThan">
      <formula>90</formula>
    </cfRule>
  </conditionalFormatting>
  <conditionalFormatting sqref="J37:J49">
    <cfRule type="cellIs" dxfId="1026" priority="7" operator="greaterThan">
      <formula>90</formula>
    </cfRule>
  </conditionalFormatting>
  <conditionalFormatting sqref="J50:J52">
    <cfRule type="cellIs" dxfId="1025" priority="6" operator="greaterThan">
      <formula>90</formula>
    </cfRule>
  </conditionalFormatting>
  <conditionalFormatting sqref="K37:K49">
    <cfRule type="expression" dxfId="1024" priority="4">
      <formula>K37&lt;S37</formula>
    </cfRule>
    <cfRule type="expression" dxfId="1023" priority="5">
      <formula>K37&gt;S37</formula>
    </cfRule>
  </conditionalFormatting>
  <conditionalFormatting sqref="K29:K36">
    <cfRule type="expression" dxfId="1022" priority="2">
      <formula>K29&lt;S29</formula>
    </cfRule>
    <cfRule type="expression" dxfId="1021" priority="3">
      <formula>K29&gt;S29</formula>
    </cfRule>
  </conditionalFormatting>
  <conditionalFormatting sqref="J29:J36">
    <cfRule type="cellIs" dxfId="1020" priority="1" operator="greaterThan">
      <formula>90</formula>
    </cfRule>
  </conditionalFormatting>
  <dataValidations count="9">
    <dataValidation type="whole" operator="lessThanOrEqual" allowBlank="1" showInputMessage="1" showErrorMessage="1" promptTitle="instruction" prompt="La valeur de la cellule ne peut pas être supérieure à la quantité Totale inscrite dans la colonne D._x000a_Merci de vérifier." sqref="E28:E52">
      <formula1>D28</formula1>
    </dataValidation>
    <dataValidation type="whole" allowBlank="1" showInputMessage="1" showErrorMessage="1" prompt="La valeur ne peut pas être supérieure à 89_x000a_Si tel est le cas déteminer la quantité à commander directement à la colonne M._x000a_merci" sqref="J28:J52">
      <formula1>0</formula1>
      <formula2>89</formula2>
    </dataValidation>
    <dataValidation errorStyle="information" allowBlank="1" showInputMessage="1" showErrorMessage="1" errorTitle="Instruction" error="Saisissez le Texte en MAJUSCULE_x000a_Exemple: CMS AGOE_x000a_Merci" promptTitle="Instruction" prompt="Saisissez le Texte en MAJUSCULE_x000a_Exemple: CMS AGOE_x000a_Merci" sqref="D19:N19"/>
    <dataValidation type="date" errorStyle="warning" allowBlank="1" showInputMessage="1" showErrorMessage="1" promptTitle="Instruction" prompt="SVP Saisissez la date sous le format:_x000a_00/00/0000. exemple 15/09/2016,_x000a_Merci_x000a_" sqref="D21:H21">
      <formula1>42370</formula1>
      <formula2>44926</formula2>
    </dataValidation>
    <dataValidation allowBlank="1" showInputMessage="1" showErrorMessage="1" prompt="SVP Saisissez le Nom du site et la date de dépôt de la commande en premier. Merci" sqref="B28:B36"/>
    <dataValidation errorStyle="information" allowBlank="1" showInputMessage="1" showErrorMessage="1" error="Vérifiez SVP l'inventaire physique,_x000a__x000a_MERI" sqref="K28:K36"/>
    <dataValidation type="list" allowBlank="1" showInputMessage="1" showErrorMessage="1" sqref="D23:F23">
      <formula1>typerapport2</formula1>
    </dataValidation>
    <dataValidation type="whole" allowBlank="1" showInputMessage="1" showErrorMessage="1" prompt="SVP _x000a_Veuillez inscrire le nombre d'ACS dans l'air sanitaire._x000a_Merci" sqref="O23:P23">
      <formula1>0</formula1>
      <formula2>500</formula2>
    </dataValidation>
    <dataValidation type="whole" allowBlank="1" showInputMessage="1" showErrorMessage="1" prompt="La quantité accordée par le point Focal ne peut être supérieure à la somme du CMMa et la quantité commandée pour le trimestre._x000a_Merci de revoir la quantité dans la colonne O._x000a_" sqref="O28:O36">
      <formula1>0</formula1>
      <formula2>+M28+N28</formula2>
    </dataValidation>
  </dataValidations>
  <pageMargins left="0.21" right="0.23622047244094491" top="0.74803149606299213" bottom="0.74803149606299213" header="0.31496062992125984" footer="0.31496062992125984"/>
  <pageSetup paperSize="9" scale="40" orientation="landscape" r:id="rId1"/>
  <headerFooter alignWithMargins="0">
    <oddFooter>&amp;C&amp;"Arial,Gras"PNLS /IST, Avenue des Armées, -05 BP 424 Lomé –Togo ; Tel 22 20 94 39 Fax : 22 20 94 36    Site Web : www.pnls.tg</oddFooter>
  </headerFooter>
  <drawing r:id="rId2"/>
</worksheet>
</file>

<file path=xl/worksheets/sheet1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rgb="FF00B050"/>
  </sheetPr>
  <dimension ref="A1:AA54"/>
  <sheetViews>
    <sheetView showGridLines="0" view="pageBreakPreview" topLeftCell="A11" zoomScale="80" zoomScaleNormal="125" zoomScaleSheetLayoutView="80" workbookViewId="0">
      <pane xSplit="1" ySplit="15" topLeftCell="B26" activePane="bottomRight" state="frozen"/>
      <selection activeCell="A32" sqref="A32:XFD32"/>
      <selection pane="topRight" activeCell="A32" sqref="A32:XFD32"/>
      <selection pane="bottomLeft" activeCell="A32" sqref="A32:XFD32"/>
      <selection pane="bottomRight" activeCell="D19" sqref="D19:N19"/>
    </sheetView>
  </sheetViews>
  <sheetFormatPr baseColWidth="10" defaultColWidth="7.33203125" defaultRowHeight="13.8" x14ac:dyDescent="0.3"/>
  <cols>
    <col min="1" max="1" width="53.44140625" style="3" customWidth="1"/>
    <col min="2" max="10" width="8.109375" style="3" customWidth="1"/>
    <col min="11" max="11" width="9.88671875" style="3" customWidth="1"/>
    <col min="12" max="12" width="8.88671875" style="3" customWidth="1"/>
    <col min="13" max="13" width="8.44140625" style="3" customWidth="1"/>
    <col min="14" max="14" width="9.44140625" style="3" customWidth="1"/>
    <col min="15" max="15" width="9.5546875" style="39" customWidth="1"/>
    <col min="16" max="16" width="16.44140625" style="3" customWidth="1"/>
    <col min="17" max="17" width="2.109375" style="62" customWidth="1"/>
    <col min="18" max="18" width="7.33203125" style="306" hidden="1" customWidth="1"/>
    <col min="19" max="19" width="7.44140625" style="77" customWidth="1"/>
    <col min="20" max="20" width="10.5546875" style="77" customWidth="1"/>
    <col min="21" max="21" width="7.44140625" style="77" bestFit="1" customWidth="1"/>
    <col min="22" max="22" width="7.88671875" style="78" bestFit="1" customWidth="1"/>
    <col min="23" max="23" width="33.33203125" style="77" customWidth="1"/>
    <col min="24" max="16384" width="7.33203125" style="3"/>
  </cols>
  <sheetData>
    <row r="1" spans="1:23" ht="17.25" customHeight="1" x14ac:dyDescent="0.3">
      <c r="A1" s="549" t="s">
        <v>452</v>
      </c>
      <c r="B1" s="549"/>
      <c r="C1" s="2"/>
      <c r="D1" s="2"/>
      <c r="E1"/>
      <c r="F1"/>
      <c r="G1"/>
      <c r="H1"/>
      <c r="I1"/>
      <c r="J1"/>
      <c r="N1" s="4" t="s">
        <v>1</v>
      </c>
      <c r="O1" s="5"/>
      <c r="S1" s="69"/>
      <c r="T1" s="69"/>
      <c r="U1" s="69"/>
      <c r="V1" s="70"/>
      <c r="W1" s="69"/>
    </row>
    <row r="2" spans="1:23" ht="13.5" customHeight="1" x14ac:dyDescent="0.3">
      <c r="A2" s="1" t="s">
        <v>453</v>
      </c>
      <c r="B2" s="1"/>
      <c r="C2" s="2"/>
      <c r="D2" s="2"/>
      <c r="E2"/>
      <c r="F2"/>
      <c r="G2"/>
      <c r="H2"/>
      <c r="I2"/>
      <c r="J2"/>
      <c r="M2" s="4"/>
      <c r="N2" s="4" t="s">
        <v>3</v>
      </c>
      <c r="O2" s="5"/>
      <c r="S2" s="69"/>
      <c r="T2" s="69"/>
      <c r="U2" s="69"/>
      <c r="V2" s="70"/>
      <c r="W2" s="69"/>
    </row>
    <row r="3" spans="1:23" ht="15.6" x14ac:dyDescent="0.3">
      <c r="A3" s="549" t="s">
        <v>454</v>
      </c>
      <c r="B3" s="549"/>
      <c r="C3" s="2"/>
      <c r="D3" s="2"/>
      <c r="E3"/>
      <c r="F3"/>
      <c r="G3"/>
      <c r="H3"/>
      <c r="I3"/>
      <c r="J3"/>
      <c r="K3" s="5"/>
      <c r="L3" s="5"/>
      <c r="M3" s="5"/>
      <c r="N3" s="5"/>
      <c r="O3" s="5"/>
      <c r="S3" s="69"/>
      <c r="T3" s="69"/>
      <c r="U3" s="69"/>
      <c r="V3" s="70"/>
      <c r="W3" s="69"/>
    </row>
    <row r="4" spans="1:23" ht="33.6" customHeight="1" x14ac:dyDescent="0.3">
      <c r="A4" s="547" t="s">
        <v>455</v>
      </c>
      <c r="B4" s="548"/>
      <c r="C4" s="7"/>
      <c r="D4" s="7"/>
      <c r="E4" s="8"/>
      <c r="F4" s="8"/>
      <c r="G4" s="8"/>
      <c r="H4" s="8"/>
      <c r="I4" s="8"/>
      <c r="J4" s="8"/>
      <c r="K4" s="9"/>
      <c r="L4" s="9"/>
      <c r="M4" s="9"/>
      <c r="N4" s="9"/>
      <c r="O4" s="38"/>
      <c r="S4" s="69"/>
      <c r="T4" s="69"/>
      <c r="U4" s="69"/>
      <c r="V4" s="70"/>
      <c r="W4" s="69"/>
    </row>
    <row r="5" spans="1:23" x14ac:dyDescent="0.3">
      <c r="B5" s="9"/>
      <c r="C5" s="9"/>
      <c r="D5" s="9"/>
      <c r="E5" s="9"/>
      <c r="F5" s="9"/>
      <c r="G5" s="9"/>
      <c r="H5" s="9"/>
      <c r="I5" s="9"/>
      <c r="J5" s="9"/>
      <c r="K5" s="9"/>
      <c r="L5" s="9"/>
      <c r="M5" s="9"/>
      <c r="N5" s="9"/>
      <c r="O5" s="38"/>
      <c r="S5" s="69"/>
      <c r="T5" s="69"/>
      <c r="U5" s="69"/>
      <c r="V5" s="70"/>
      <c r="W5" s="69"/>
    </row>
    <row r="6" spans="1:23" ht="15.6" x14ac:dyDescent="0.3">
      <c r="A6" s="6" t="s">
        <v>232</v>
      </c>
      <c r="B6" s="9"/>
      <c r="C6" s="9"/>
      <c r="D6" s="9"/>
      <c r="E6" s="9"/>
      <c r="F6" s="9"/>
      <c r="G6" s="9"/>
      <c r="H6" s="9"/>
      <c r="I6" s="9"/>
      <c r="J6" s="9"/>
      <c r="K6" s="9"/>
      <c r="L6" s="9"/>
      <c r="M6" s="9"/>
      <c r="N6" s="9"/>
      <c r="O6" s="38"/>
      <c r="S6" s="69"/>
      <c r="T6" s="69"/>
      <c r="U6" s="69"/>
      <c r="V6" s="70"/>
      <c r="W6" s="69"/>
    </row>
    <row r="7" spans="1:23" x14ac:dyDescent="0.3">
      <c r="A7" s="10"/>
      <c r="B7" s="9"/>
      <c r="C7" s="9"/>
      <c r="D7" s="9"/>
      <c r="E7" s="9"/>
      <c r="F7" s="9"/>
      <c r="G7" s="9"/>
      <c r="H7" s="9"/>
      <c r="I7" s="9"/>
      <c r="J7" s="9"/>
      <c r="K7" s="9"/>
      <c r="L7" s="9"/>
      <c r="M7" s="9"/>
      <c r="N7" s="9"/>
      <c r="O7" s="38"/>
      <c r="S7" s="69"/>
      <c r="T7" s="69"/>
      <c r="U7" s="69"/>
      <c r="V7" s="70"/>
      <c r="W7" s="69"/>
    </row>
    <row r="8" spans="1:23" x14ac:dyDescent="0.3">
      <c r="A8" s="10"/>
      <c r="B8" s="9"/>
      <c r="C8" s="9"/>
      <c r="D8" s="9"/>
      <c r="E8" s="9"/>
      <c r="F8" s="9"/>
      <c r="G8" s="9"/>
      <c r="H8" s="9"/>
      <c r="I8" s="9"/>
      <c r="J8" s="9"/>
      <c r="K8" s="9"/>
      <c r="L8" s="9"/>
      <c r="M8" s="9"/>
      <c r="N8" s="9"/>
      <c r="O8" s="38"/>
      <c r="S8" s="69"/>
      <c r="T8" s="69"/>
      <c r="U8" s="69"/>
      <c r="V8" s="70"/>
      <c r="W8" s="69"/>
    </row>
    <row r="9" spans="1:23" x14ac:dyDescent="0.3">
      <c r="A9" s="10"/>
      <c r="B9" s="9"/>
      <c r="C9" s="9"/>
      <c r="D9" s="9"/>
      <c r="E9" s="9"/>
      <c r="F9" s="9"/>
      <c r="G9" s="9"/>
      <c r="H9" s="9"/>
      <c r="I9" s="9"/>
      <c r="J9" s="9"/>
      <c r="K9" s="9"/>
      <c r="L9" s="9"/>
      <c r="M9" s="9"/>
      <c r="N9" s="9"/>
      <c r="O9" s="38"/>
      <c r="S9" s="69"/>
      <c r="T9" s="69"/>
      <c r="U9" s="69"/>
      <c r="V9" s="70"/>
      <c r="W9" s="69"/>
    </row>
    <row r="10" spans="1:23" x14ac:dyDescent="0.3">
      <c r="S10" s="69"/>
      <c r="T10" s="69"/>
      <c r="U10" s="69"/>
      <c r="V10" s="70"/>
      <c r="W10" s="69"/>
    </row>
    <row r="11" spans="1:23" ht="19.5" customHeight="1" x14ac:dyDescent="0.3">
      <c r="A11" s="555" t="s">
        <v>263</v>
      </c>
      <c r="B11" s="555"/>
      <c r="C11" s="555"/>
      <c r="D11" s="555"/>
      <c r="E11" s="555"/>
      <c r="F11" s="555"/>
      <c r="G11" s="555"/>
      <c r="H11" s="555"/>
      <c r="I11" s="555"/>
      <c r="J11" s="555"/>
      <c r="K11" s="555"/>
      <c r="L11" s="555"/>
      <c r="M11" s="555"/>
      <c r="N11" s="555"/>
      <c r="O11" s="555"/>
      <c r="P11" s="40"/>
      <c r="S11" s="69"/>
      <c r="T11" s="69"/>
      <c r="U11" s="69"/>
      <c r="V11" s="70"/>
      <c r="W11" s="69"/>
    </row>
    <row r="12" spans="1:23" ht="1.5" customHeight="1" thickBot="1" x14ac:dyDescent="0.35">
      <c r="A12" s="11"/>
      <c r="B12" s="11"/>
      <c r="C12" s="11"/>
      <c r="D12" s="11"/>
      <c r="E12" s="11"/>
      <c r="F12" s="11"/>
      <c r="G12" s="11"/>
      <c r="H12" s="11"/>
      <c r="I12" s="11"/>
      <c r="J12" s="11"/>
      <c r="K12" s="11"/>
      <c r="L12" s="11"/>
      <c r="M12" s="11"/>
      <c r="N12" s="11"/>
      <c r="O12" s="11"/>
      <c r="S12" s="69"/>
      <c r="T12" s="69"/>
      <c r="U12" s="69"/>
      <c r="V12" s="70"/>
      <c r="W12" s="69"/>
    </row>
    <row r="13" spans="1:23" s="42" customFormat="1" ht="20.25" hidden="1" customHeight="1" thickBot="1" x14ac:dyDescent="0.35">
      <c r="A13" s="434" t="s">
        <v>5</v>
      </c>
      <c r="B13" s="556">
        <f>'Info District'!G11</f>
        <v>2025</v>
      </c>
      <c r="C13" s="557"/>
      <c r="E13" s="550"/>
      <c r="F13" s="550"/>
      <c r="G13" s="550"/>
      <c r="H13" s="550"/>
      <c r="I13" s="550"/>
      <c r="J13" s="554"/>
      <c r="Q13" s="63"/>
      <c r="R13" s="307"/>
      <c r="S13" s="71"/>
      <c r="T13" s="71"/>
      <c r="U13" s="71"/>
      <c r="V13" s="72"/>
      <c r="W13" s="71"/>
    </row>
    <row r="14" spans="1:23" s="42" customFormat="1" ht="7.5" hidden="1" customHeight="1" thickBot="1" x14ac:dyDescent="0.35">
      <c r="A14" s="434"/>
      <c r="B14" s="13"/>
      <c r="C14" s="13"/>
      <c r="D14" s="13"/>
      <c r="O14" s="15"/>
      <c r="Q14" s="63"/>
      <c r="R14" s="307"/>
      <c r="S14" s="71"/>
      <c r="T14" s="71"/>
      <c r="U14" s="71"/>
      <c r="V14" s="72"/>
      <c r="W14" s="71"/>
    </row>
    <row r="15" spans="1:23" s="42" customFormat="1" ht="16.5" hidden="1" customHeight="1" thickBot="1" x14ac:dyDescent="0.35">
      <c r="A15" s="434" t="s">
        <v>7</v>
      </c>
      <c r="B15" s="558" t="str">
        <f>'Info District'!G12</f>
        <v>PLATEAUX</v>
      </c>
      <c r="C15" s="559"/>
      <c r="D15" s="550" t="s">
        <v>8</v>
      </c>
      <c r="E15" s="550"/>
      <c r="F15" s="550"/>
      <c r="G15" s="551" t="str">
        <f>'Info District'!G13</f>
        <v>Agou</v>
      </c>
      <c r="H15" s="552"/>
      <c r="I15" s="553"/>
      <c r="L15" s="11"/>
      <c r="M15" s="11"/>
      <c r="N15" s="11"/>
      <c r="O15" s="11"/>
      <c r="P15" s="11"/>
      <c r="Q15" s="63"/>
      <c r="R15" s="307"/>
      <c r="S15" s="71"/>
      <c r="T15" s="71"/>
      <c r="U15" s="71"/>
      <c r="V15" s="73"/>
      <c r="W15" s="71"/>
    </row>
    <row r="16" spans="1:23" s="42" customFormat="1" ht="3.75" hidden="1" customHeight="1" thickBot="1" x14ac:dyDescent="0.35">
      <c r="A16" s="139"/>
      <c r="B16" s="15"/>
      <c r="C16" s="15"/>
      <c r="D16" s="15"/>
      <c r="E16" s="15"/>
      <c r="K16" s="15"/>
      <c r="L16" s="15"/>
      <c r="M16" s="15"/>
      <c r="O16" s="15"/>
      <c r="Q16" s="63"/>
      <c r="R16" s="307"/>
      <c r="S16" s="71"/>
      <c r="T16" s="71"/>
      <c r="U16" s="71"/>
      <c r="V16" s="72"/>
      <c r="W16" s="71"/>
    </row>
    <row r="17" spans="1:27" s="42" customFormat="1" ht="18" hidden="1" customHeight="1" thickBot="1" x14ac:dyDescent="0.35">
      <c r="A17" s="434" t="s">
        <v>9</v>
      </c>
      <c r="B17" s="556" t="str">
        <f>'Info District'!G17</f>
        <v>Avril à Juin 2025</v>
      </c>
      <c r="C17" s="560"/>
      <c r="D17" s="560"/>
      <c r="E17" s="557"/>
      <c r="G17" s="550" t="s">
        <v>11</v>
      </c>
      <c r="H17" s="550"/>
      <c r="I17" s="550"/>
      <c r="J17" s="550"/>
      <c r="K17" s="554"/>
      <c r="L17" s="551" t="str">
        <f>'Info District'!G18</f>
        <v>Juillet à Septembre 2025</v>
      </c>
      <c r="M17" s="552"/>
      <c r="N17" s="552"/>
      <c r="O17" s="552"/>
      <c r="P17" s="553"/>
      <c r="Q17" s="63"/>
      <c r="R17" s="307"/>
      <c r="S17" s="71"/>
      <c r="T17" s="71"/>
      <c r="U17" s="71"/>
      <c r="V17" s="72"/>
      <c r="W17" s="71"/>
    </row>
    <row r="18" spans="1:27" s="9" customFormat="1" ht="2.25" hidden="1" customHeight="1" thickBot="1" x14ac:dyDescent="0.3">
      <c r="B18" s="43"/>
      <c r="C18" s="43"/>
      <c r="D18" s="43"/>
      <c r="E18" s="44"/>
      <c r="F18" s="43"/>
      <c r="G18" s="45"/>
      <c r="H18" s="45"/>
      <c r="I18" s="45"/>
      <c r="J18" s="45"/>
      <c r="K18" s="45"/>
      <c r="L18" s="45"/>
      <c r="M18" s="45"/>
      <c r="O18" s="38"/>
      <c r="Q18" s="64"/>
      <c r="R18" s="308"/>
      <c r="S18" s="74"/>
      <c r="T18" s="74"/>
      <c r="U18" s="74"/>
      <c r="V18" s="75"/>
      <c r="W18" s="74"/>
    </row>
    <row r="19" spans="1:27" s="9" customFormat="1" ht="21" customHeight="1" thickBot="1" x14ac:dyDescent="0.35">
      <c r="A19" s="532" t="s">
        <v>12</v>
      </c>
      <c r="B19" s="532"/>
      <c r="C19" s="533"/>
      <c r="D19" s="538"/>
      <c r="E19" s="539"/>
      <c r="F19" s="539"/>
      <c r="G19" s="539"/>
      <c r="H19" s="539"/>
      <c r="I19" s="539"/>
      <c r="J19" s="539"/>
      <c r="K19" s="539"/>
      <c r="L19" s="539"/>
      <c r="M19" s="539"/>
      <c r="N19" s="540"/>
      <c r="O19" s="11"/>
      <c r="P19" s="241" t="str">
        <f>'Info District'!H17</f>
        <v>T2</v>
      </c>
      <c r="Q19" s="65"/>
      <c r="R19" s="309"/>
      <c r="S19" s="535" t="s">
        <v>96</v>
      </c>
      <c r="T19" s="536"/>
      <c r="U19" s="536"/>
      <c r="V19" s="536"/>
      <c r="W19" s="537"/>
    </row>
    <row r="20" spans="1:27" s="9" customFormat="1" ht="4.5" customHeight="1" thickBot="1" x14ac:dyDescent="0.35">
      <c r="A20" s="12"/>
      <c r="B20" s="12"/>
      <c r="C20" s="12"/>
      <c r="D20" s="12"/>
      <c r="E20" s="12"/>
      <c r="F20" s="12"/>
      <c r="G20" s="13"/>
      <c r="H20" s="13"/>
      <c r="I20" s="13"/>
      <c r="J20" s="13"/>
      <c r="K20" s="13"/>
      <c r="L20" s="14"/>
      <c r="M20" s="14"/>
      <c r="N20" s="14"/>
      <c r="O20" s="14"/>
      <c r="Q20" s="64"/>
      <c r="R20" s="308"/>
      <c r="S20" s="146"/>
      <c r="T20" s="74"/>
      <c r="U20" s="74"/>
      <c r="V20" s="76"/>
      <c r="W20" s="147"/>
    </row>
    <row r="21" spans="1:27" s="9" customFormat="1" ht="32.25" customHeight="1" thickBot="1" x14ac:dyDescent="0.35">
      <c r="A21" s="532" t="s">
        <v>240</v>
      </c>
      <c r="B21" s="532"/>
      <c r="C21" s="533"/>
      <c r="D21" s="543" t="s">
        <v>264</v>
      </c>
      <c r="E21" s="544"/>
      <c r="F21" s="545"/>
      <c r="G21" s="534" t="s">
        <v>6</v>
      </c>
      <c r="H21" s="534"/>
      <c r="I21" s="534"/>
      <c r="J21" s="534"/>
      <c r="K21" s="534"/>
      <c r="L21" s="546"/>
      <c r="M21" s="539"/>
      <c r="N21" s="539"/>
      <c r="O21" s="539"/>
      <c r="P21" s="540"/>
      <c r="Q21" s="64"/>
      <c r="R21" s="308"/>
      <c r="S21" s="146"/>
      <c r="T21" s="74"/>
      <c r="U21" s="74"/>
      <c r="V21" s="76"/>
      <c r="W21" s="147"/>
    </row>
    <row r="22" spans="1:27" s="9" customFormat="1" ht="6" customHeight="1" x14ac:dyDescent="0.3">
      <c r="A22" s="12"/>
      <c r="B22" s="12"/>
      <c r="C22" s="12"/>
      <c r="D22" s="12"/>
      <c r="E22" s="12"/>
      <c r="F22" s="12"/>
      <c r="G22" s="534"/>
      <c r="H22" s="534"/>
      <c r="I22" s="534"/>
      <c r="J22" s="534"/>
      <c r="K22" s="534"/>
      <c r="L22" s="14"/>
      <c r="M22" s="14"/>
      <c r="N22" s="14"/>
      <c r="O22" s="14"/>
      <c r="Q22" s="64"/>
      <c r="R22" s="308"/>
      <c r="S22" s="146"/>
      <c r="T22" s="74"/>
      <c r="U22" s="74"/>
      <c r="V22" s="76"/>
      <c r="W22" s="147"/>
    </row>
    <row r="23" spans="1:27" s="9" customFormat="1" ht="3.75" customHeight="1" thickBot="1" x14ac:dyDescent="0.35">
      <c r="A23" s="12"/>
      <c r="B23" s="12"/>
      <c r="C23" s="12"/>
      <c r="D23" s="12"/>
      <c r="E23" s="12"/>
      <c r="F23" s="12"/>
      <c r="G23" s="13"/>
      <c r="H23" s="13"/>
      <c r="I23" s="13"/>
      <c r="J23" s="13"/>
      <c r="K23" s="13"/>
      <c r="L23" s="14"/>
      <c r="M23" s="14"/>
      <c r="N23" s="14"/>
      <c r="O23" s="14"/>
      <c r="Q23" s="64"/>
      <c r="R23" s="308"/>
      <c r="S23" s="146"/>
      <c r="T23" s="74"/>
      <c r="U23" s="74"/>
      <c r="V23" s="76"/>
      <c r="W23" s="147"/>
    </row>
    <row r="24" spans="1:27" ht="76.5" customHeight="1" thickBot="1" x14ac:dyDescent="0.35">
      <c r="A24" s="541" t="s">
        <v>13</v>
      </c>
      <c r="B24" s="16" t="s">
        <v>14</v>
      </c>
      <c r="C24" s="108" t="s">
        <v>15</v>
      </c>
      <c r="D24" s="118" t="s">
        <v>16</v>
      </c>
      <c r="E24" s="117" t="s">
        <v>17</v>
      </c>
      <c r="F24" s="351" t="s">
        <v>18</v>
      </c>
      <c r="G24" s="16" t="s">
        <v>233</v>
      </c>
      <c r="H24" s="16" t="s">
        <v>234</v>
      </c>
      <c r="I24" s="16" t="s">
        <v>19</v>
      </c>
      <c r="J24" s="16" t="s">
        <v>20</v>
      </c>
      <c r="K24" s="108" t="s">
        <v>21</v>
      </c>
      <c r="L24" s="136" t="s">
        <v>22</v>
      </c>
      <c r="M24" s="137" t="s">
        <v>236</v>
      </c>
      <c r="N24" s="138" t="s">
        <v>23</v>
      </c>
      <c r="O24" s="109" t="s">
        <v>39</v>
      </c>
      <c r="P24" s="16" t="s">
        <v>40</v>
      </c>
      <c r="S24" s="148" t="s">
        <v>237</v>
      </c>
      <c r="T24" s="140" t="s">
        <v>93</v>
      </c>
      <c r="U24" s="140" t="s">
        <v>239</v>
      </c>
      <c r="V24" s="140" t="s">
        <v>238</v>
      </c>
      <c r="W24" s="149" t="s">
        <v>97</v>
      </c>
    </row>
    <row r="25" spans="1:27" s="47" customFormat="1" ht="31.2" customHeight="1" x14ac:dyDescent="0.3">
      <c r="A25" s="542"/>
      <c r="B25" s="46" t="s">
        <v>24</v>
      </c>
      <c r="C25" s="46" t="s">
        <v>25</v>
      </c>
      <c r="D25" s="112" t="s">
        <v>26</v>
      </c>
      <c r="E25" s="46" t="s">
        <v>27</v>
      </c>
      <c r="F25" s="46"/>
      <c r="G25" s="46" t="s">
        <v>28</v>
      </c>
      <c r="H25" s="46"/>
      <c r="I25" s="46" t="s">
        <v>29</v>
      </c>
      <c r="J25" s="46"/>
      <c r="K25" s="131" t="s">
        <v>235</v>
      </c>
      <c r="L25" s="133"/>
      <c r="M25" s="134"/>
      <c r="N25" s="135"/>
      <c r="O25" s="132" t="s">
        <v>30</v>
      </c>
      <c r="P25" s="46"/>
      <c r="Q25" s="66"/>
      <c r="R25" s="310"/>
      <c r="S25" s="150"/>
      <c r="T25" s="67" t="s">
        <v>94</v>
      </c>
      <c r="U25" s="67" t="s">
        <v>95</v>
      </c>
      <c r="V25" s="94"/>
      <c r="W25" s="151" t="str">
        <f>IF(J26&lt;=0,"",IF(J26=90,$X$26))</f>
        <v/>
      </c>
      <c r="X25" s="37" t="s">
        <v>98</v>
      </c>
    </row>
    <row r="26" spans="1:27" ht="31.2" customHeight="1" x14ac:dyDescent="0.3">
      <c r="A26" s="322" t="str">
        <f>CDT!B26</f>
        <v>Artéméther-Luméfantrine 6cp (AL)</v>
      </c>
      <c r="B26" s="247"/>
      <c r="C26" s="248"/>
      <c r="D26" s="302" t="str">
        <f>IF(B26&lt;&gt;"",B26+C26,"")</f>
        <v/>
      </c>
      <c r="E26" s="249"/>
      <c r="F26" s="247"/>
      <c r="G26" s="247"/>
      <c r="H26" s="247"/>
      <c r="I26" s="247"/>
      <c r="J26" s="247"/>
      <c r="K26" s="248"/>
      <c r="L26" s="431" t="str">
        <f>IF(B26&lt;&gt;"",IF(J26=0,E26,((E26*90)/(90-J26))),"0")</f>
        <v>0</v>
      </c>
      <c r="M26" s="428" t="str">
        <f>IF(B26&lt;&gt;"",((E26/S26)*30),"0")</f>
        <v>0</v>
      </c>
      <c r="N26" s="250" t="str">
        <f>IF(B26&lt;&gt;"",IF(J26=0,((E26+L26)-K26),((M26*6)-K26)),"0")</f>
        <v>0</v>
      </c>
      <c r="O26" s="251"/>
      <c r="P26" s="313"/>
      <c r="R26" s="312">
        <f>+L26+N26</f>
        <v>0</v>
      </c>
      <c r="S26" s="152">
        <f>(90-J26)</f>
        <v>90</v>
      </c>
      <c r="T26" s="68" t="e">
        <f t="shared" ref="T26:T47" si="0">D26-(E26+G26+I26+H26)</f>
        <v>#VALUE!</v>
      </c>
      <c r="U26" s="68" t="e">
        <f>K26-T26</f>
        <v>#VALUE!</v>
      </c>
      <c r="V26" s="95">
        <v>6</v>
      </c>
      <c r="W26" s="153" t="e">
        <f t="shared" ref="W26:W50" si="1">IF(U26=0,"",$X$25)</f>
        <v>#VALUE!</v>
      </c>
      <c r="X26" s="37" t="s">
        <v>203</v>
      </c>
      <c r="Y26" s="107">
        <f>+O26</f>
        <v>0</v>
      </c>
    </row>
    <row r="27" spans="1:27" ht="31.2" customHeight="1" x14ac:dyDescent="0.3">
      <c r="A27" s="322" t="str">
        <f>CDT!B27</f>
        <v>Artéméther-Luméfantrine 12cp (AL)</v>
      </c>
      <c r="B27" s="247"/>
      <c r="C27" s="248"/>
      <c r="D27" s="302" t="str">
        <f t="shared" ref="D27" si="2">IF(B27&lt;&gt;"",B27+C27,"")</f>
        <v/>
      </c>
      <c r="E27" s="249"/>
      <c r="F27" s="247"/>
      <c r="G27" s="247"/>
      <c r="H27" s="247"/>
      <c r="I27" s="247"/>
      <c r="J27" s="247"/>
      <c r="K27" s="248"/>
      <c r="L27" s="431" t="str">
        <f t="shared" ref="L27:L49" si="3">IF(B27&lt;&gt;"",IF(J27=0,E27,((E27*90)/(90-J27))),"0")</f>
        <v>0</v>
      </c>
      <c r="M27" s="428" t="str">
        <f t="shared" ref="M27:M49" si="4">IF(B27&lt;&gt;"",((E27/S27)*30),"0")</f>
        <v>0</v>
      </c>
      <c r="N27" s="250" t="str">
        <f t="shared" ref="N27:N49" si="5">IF(B27&lt;&gt;"",IF(J27=0,((E27+L27)-K27),((M27*6)-K27)),"0")</f>
        <v>0</v>
      </c>
      <c r="O27" s="251"/>
      <c r="P27" s="247"/>
      <c r="R27" s="312">
        <f t="shared" ref="R27:R49" si="6">+L27+N27</f>
        <v>0</v>
      </c>
      <c r="S27" s="152">
        <f t="shared" ref="S27:S49" si="7">(90-J27)</f>
        <v>90</v>
      </c>
      <c r="T27" s="68" t="e">
        <f t="shared" si="0"/>
        <v>#VALUE!</v>
      </c>
      <c r="U27" s="68" t="e">
        <f t="shared" ref="U27:U49" si="8">K27-T27</f>
        <v>#VALUE!</v>
      </c>
      <c r="V27" s="95">
        <v>12</v>
      </c>
      <c r="W27" s="153" t="e">
        <f t="shared" si="1"/>
        <v>#VALUE!</v>
      </c>
      <c r="Y27" s="107">
        <f t="shared" ref="Y27:Y48" si="9">+O27</f>
        <v>0</v>
      </c>
    </row>
    <row r="28" spans="1:27" ht="31.2" customHeight="1" x14ac:dyDescent="0.3">
      <c r="A28" s="322" t="str">
        <f>CDT!B28</f>
        <v>Artéméther-Luméfantrine 18cp (AL)</v>
      </c>
      <c r="B28" s="247"/>
      <c r="C28" s="248"/>
      <c r="D28" s="302" t="str">
        <f>IF(B28&lt;&gt;"",B28+C28,"")</f>
        <v/>
      </c>
      <c r="E28" s="249"/>
      <c r="F28" s="247"/>
      <c r="G28" s="247"/>
      <c r="H28" s="247"/>
      <c r="I28" s="247"/>
      <c r="J28" s="247"/>
      <c r="K28" s="248"/>
      <c r="L28" s="431" t="str">
        <f t="shared" si="3"/>
        <v>0</v>
      </c>
      <c r="M28" s="428" t="str">
        <f t="shared" si="4"/>
        <v>0</v>
      </c>
      <c r="N28" s="250" t="str">
        <f t="shared" si="5"/>
        <v>0</v>
      </c>
      <c r="O28" s="251"/>
      <c r="P28" s="247"/>
      <c r="R28" s="312">
        <f t="shared" si="6"/>
        <v>0</v>
      </c>
      <c r="S28" s="152">
        <f t="shared" si="7"/>
        <v>90</v>
      </c>
      <c r="T28" s="68" t="e">
        <f t="shared" si="0"/>
        <v>#VALUE!</v>
      </c>
      <c r="U28" s="68" t="e">
        <f t="shared" si="8"/>
        <v>#VALUE!</v>
      </c>
      <c r="V28" s="95">
        <v>18</v>
      </c>
      <c r="W28" s="153" t="e">
        <f t="shared" si="1"/>
        <v>#VALUE!</v>
      </c>
      <c r="Y28" s="107">
        <f t="shared" si="9"/>
        <v>0</v>
      </c>
    </row>
    <row r="29" spans="1:27" ht="31.2" customHeight="1" x14ac:dyDescent="0.3">
      <c r="A29" s="322" t="str">
        <f>CDT!B29</f>
        <v>Artéméther-Luméfantrine 24cp (AL)</v>
      </c>
      <c r="B29" s="247"/>
      <c r="C29" s="248"/>
      <c r="D29" s="302" t="str">
        <f>IF(B29&lt;&gt;"",B29+C29,"")</f>
        <v/>
      </c>
      <c r="E29" s="249"/>
      <c r="F29" s="247"/>
      <c r="G29" s="247"/>
      <c r="H29" s="247"/>
      <c r="I29" s="247"/>
      <c r="J29" s="247"/>
      <c r="K29" s="248"/>
      <c r="L29" s="431" t="str">
        <f t="shared" si="3"/>
        <v>0</v>
      </c>
      <c r="M29" s="428" t="str">
        <f t="shared" si="4"/>
        <v>0</v>
      </c>
      <c r="N29" s="250" t="str">
        <f t="shared" si="5"/>
        <v>0</v>
      </c>
      <c r="O29" s="251"/>
      <c r="P29" s="247"/>
      <c r="R29" s="312">
        <f t="shared" si="6"/>
        <v>0</v>
      </c>
      <c r="S29" s="152">
        <f t="shared" si="7"/>
        <v>90</v>
      </c>
      <c r="T29" s="68" t="e">
        <f t="shared" si="0"/>
        <v>#VALUE!</v>
      </c>
      <c r="U29" s="68" t="e">
        <f t="shared" si="8"/>
        <v>#VALUE!</v>
      </c>
      <c r="V29" s="95">
        <v>24</v>
      </c>
      <c r="W29" s="153" t="e">
        <f t="shared" si="1"/>
        <v>#VALUE!</v>
      </c>
      <c r="Y29" s="107">
        <f t="shared" si="9"/>
        <v>0</v>
      </c>
    </row>
    <row r="30" spans="1:27" ht="31.2" customHeight="1" x14ac:dyDescent="0.3">
      <c r="A30" s="322" t="str">
        <f>CDT!B30</f>
        <v>Artéméther injectable 40 mg</v>
      </c>
      <c r="B30" s="247"/>
      <c r="C30" s="248"/>
      <c r="D30" s="302" t="str">
        <f t="shared" ref="D30:D49" si="10">IF(B30&lt;&gt;"",B30+C30,"")</f>
        <v/>
      </c>
      <c r="E30" s="249"/>
      <c r="F30" s="247"/>
      <c r="G30" s="247"/>
      <c r="H30" s="247"/>
      <c r="I30" s="247"/>
      <c r="J30" s="247"/>
      <c r="K30" s="248"/>
      <c r="L30" s="431" t="str">
        <f t="shared" si="3"/>
        <v>0</v>
      </c>
      <c r="M30" s="428" t="str">
        <f t="shared" si="4"/>
        <v>0</v>
      </c>
      <c r="N30" s="250" t="str">
        <f t="shared" si="5"/>
        <v>0</v>
      </c>
      <c r="O30" s="251"/>
      <c r="P30" s="247"/>
      <c r="R30" s="312">
        <f t="shared" si="6"/>
        <v>0</v>
      </c>
      <c r="S30" s="152">
        <f t="shared" si="7"/>
        <v>90</v>
      </c>
      <c r="T30" s="68" t="e">
        <f t="shared" si="0"/>
        <v>#VALUE!</v>
      </c>
      <c r="U30" s="68" t="e">
        <f t="shared" si="8"/>
        <v>#VALUE!</v>
      </c>
      <c r="V30" s="95">
        <v>1</v>
      </c>
      <c r="W30" s="153" t="e">
        <f t="shared" si="1"/>
        <v>#VALUE!</v>
      </c>
      <c r="Y30" s="107">
        <f t="shared" si="9"/>
        <v>0</v>
      </c>
    </row>
    <row r="31" spans="1:27" ht="34.5" customHeight="1" x14ac:dyDescent="0.3">
      <c r="A31" s="322" t="str">
        <f>CDT!B31</f>
        <v>Artéméther injectable 80 mg</v>
      </c>
      <c r="B31" s="247"/>
      <c r="C31" s="248"/>
      <c r="D31" s="302" t="str">
        <f t="shared" si="10"/>
        <v/>
      </c>
      <c r="E31" s="249"/>
      <c r="F31" s="247"/>
      <c r="G31" s="247"/>
      <c r="H31" s="247"/>
      <c r="I31" s="247"/>
      <c r="J31" s="247"/>
      <c r="K31" s="248"/>
      <c r="L31" s="431" t="str">
        <f t="shared" si="3"/>
        <v>0</v>
      </c>
      <c r="M31" s="428" t="str">
        <f t="shared" si="4"/>
        <v>0</v>
      </c>
      <c r="N31" s="250" t="str">
        <f t="shared" si="5"/>
        <v>0</v>
      </c>
      <c r="O31" s="251"/>
      <c r="P31" s="247"/>
      <c r="R31" s="312">
        <f t="shared" si="6"/>
        <v>0</v>
      </c>
      <c r="S31" s="152">
        <f t="shared" si="7"/>
        <v>90</v>
      </c>
      <c r="T31" s="68" t="e">
        <f t="shared" si="0"/>
        <v>#VALUE!</v>
      </c>
      <c r="U31" s="68" t="e">
        <f t="shared" si="8"/>
        <v>#VALUE!</v>
      </c>
      <c r="V31" s="95">
        <v>1</v>
      </c>
      <c r="W31" s="153" t="e">
        <f t="shared" si="1"/>
        <v>#VALUE!</v>
      </c>
      <c r="Y31" s="107">
        <f t="shared" si="9"/>
        <v>0</v>
      </c>
    </row>
    <row r="32" spans="1:27" ht="34.5" customHeight="1" x14ac:dyDescent="0.3">
      <c r="A32" s="435" t="str">
        <f>CDT!B32</f>
        <v>Artésunate injectable 60 mg</v>
      </c>
      <c r="B32" s="247"/>
      <c r="C32" s="248"/>
      <c r="D32" s="302" t="str">
        <f t="shared" si="10"/>
        <v/>
      </c>
      <c r="E32" s="249"/>
      <c r="F32" s="247"/>
      <c r="G32" s="247"/>
      <c r="H32" s="247"/>
      <c r="I32" s="247"/>
      <c r="J32" s="247"/>
      <c r="K32" s="248"/>
      <c r="L32" s="438" t="str">
        <f t="shared" si="3"/>
        <v>0</v>
      </c>
      <c r="M32" s="314" t="str">
        <f>IF(B32&lt;&gt;"",((E32/S32:S32)*30),"0")</f>
        <v>0</v>
      </c>
      <c r="N32" s="432" t="str">
        <f>IF(B32&lt;&gt;"",IF(J32=0,AA32,IF(J32&gt;0,((M32/30)*J32)+AA32)),"0")</f>
        <v>0</v>
      </c>
      <c r="O32" s="433"/>
      <c r="P32" s="247"/>
      <c r="R32" s="312">
        <f t="shared" si="6"/>
        <v>0</v>
      </c>
      <c r="S32" s="429">
        <f t="shared" si="7"/>
        <v>90</v>
      </c>
      <c r="T32" s="436" t="e">
        <f>D32-(E32+G32+I32+H32)</f>
        <v>#VALUE!</v>
      </c>
      <c r="U32" s="436" t="e">
        <f t="shared" si="8"/>
        <v>#VALUE!</v>
      </c>
      <c r="V32" s="430">
        <v>1</v>
      </c>
      <c r="W32" s="437" t="e">
        <f t="shared" si="1"/>
        <v>#VALUE!</v>
      </c>
      <c r="Y32" s="107">
        <f t="shared" si="9"/>
        <v>0</v>
      </c>
      <c r="AA32" s="3">
        <f>((F32*10)+L32-K32)</f>
        <v>0</v>
      </c>
    </row>
    <row r="33" spans="1:25" ht="34.5" customHeight="1" x14ac:dyDescent="0.3">
      <c r="A33" s="322" t="str">
        <f>CDT!B33</f>
        <v xml:space="preserve"> Sulfadoxine Pyriméthamine:  (SP)</v>
      </c>
      <c r="B33" s="247"/>
      <c r="C33" s="248"/>
      <c r="D33" s="302" t="str">
        <f t="shared" si="10"/>
        <v/>
      </c>
      <c r="E33" s="249"/>
      <c r="F33" s="247"/>
      <c r="G33" s="247"/>
      <c r="H33" s="247"/>
      <c r="I33" s="247"/>
      <c r="J33" s="247"/>
      <c r="K33" s="248"/>
      <c r="L33" s="431" t="str">
        <f t="shared" si="3"/>
        <v>0</v>
      </c>
      <c r="M33" s="428" t="str">
        <f t="shared" si="4"/>
        <v>0</v>
      </c>
      <c r="N33" s="250" t="str">
        <f t="shared" si="5"/>
        <v>0</v>
      </c>
      <c r="O33" s="251"/>
      <c r="P33" s="247"/>
      <c r="R33" s="312">
        <f t="shared" si="6"/>
        <v>0</v>
      </c>
      <c r="S33" s="152">
        <f t="shared" si="7"/>
        <v>90</v>
      </c>
      <c r="T33" s="68" t="e">
        <f t="shared" si="0"/>
        <v>#VALUE!</v>
      </c>
      <c r="U33" s="68" t="e">
        <f t="shared" si="8"/>
        <v>#VALUE!</v>
      </c>
      <c r="V33" s="95">
        <v>3</v>
      </c>
      <c r="W33" s="153" t="e">
        <f t="shared" si="1"/>
        <v>#VALUE!</v>
      </c>
      <c r="Y33" s="107">
        <f t="shared" si="9"/>
        <v>0</v>
      </c>
    </row>
    <row r="34" spans="1:25" ht="34.5" customHeight="1" x14ac:dyDescent="0.3">
      <c r="A34" s="322" t="str">
        <f>CDT!B34</f>
        <v>Test de Diagnostic Rapide  : (TDR)</v>
      </c>
      <c r="B34" s="247"/>
      <c r="C34" s="248"/>
      <c r="D34" s="302" t="str">
        <f t="shared" si="10"/>
        <v/>
      </c>
      <c r="E34" s="247"/>
      <c r="F34" s="248"/>
      <c r="G34" s="247"/>
      <c r="H34" s="247"/>
      <c r="I34" s="247"/>
      <c r="J34" s="247"/>
      <c r="K34" s="248"/>
      <c r="L34" s="431" t="str">
        <f t="shared" si="3"/>
        <v>0</v>
      </c>
      <c r="M34" s="428" t="str">
        <f t="shared" si="4"/>
        <v>0</v>
      </c>
      <c r="N34" s="250" t="str">
        <f t="shared" si="5"/>
        <v>0</v>
      </c>
      <c r="O34" s="251"/>
      <c r="P34" s="247"/>
      <c r="R34" s="312">
        <f t="shared" si="6"/>
        <v>0</v>
      </c>
      <c r="S34" s="152">
        <f t="shared" si="7"/>
        <v>90</v>
      </c>
      <c r="T34" s="68" t="e">
        <f t="shared" si="0"/>
        <v>#VALUE!</v>
      </c>
      <c r="U34" s="68" t="e">
        <f t="shared" si="8"/>
        <v>#VALUE!</v>
      </c>
      <c r="V34" s="95">
        <v>1</v>
      </c>
      <c r="W34" s="153" t="e">
        <f>IF(U34=0,"",$X$25)</f>
        <v>#VALUE!</v>
      </c>
      <c r="Y34" s="107">
        <f t="shared" si="9"/>
        <v>0</v>
      </c>
    </row>
    <row r="35" spans="1:25" ht="34.5" customHeight="1" x14ac:dyDescent="0.3">
      <c r="A35" s="322" t="str">
        <f>CDT!B35</f>
        <v>Moustiquaire à Imprégnation Durable: (MID)</v>
      </c>
      <c r="B35" s="247"/>
      <c r="C35" s="248"/>
      <c r="D35" s="302" t="str">
        <f t="shared" si="10"/>
        <v/>
      </c>
      <c r="E35" s="247"/>
      <c r="F35" s="248"/>
      <c r="G35" s="247"/>
      <c r="H35" s="247"/>
      <c r="I35" s="247"/>
      <c r="J35" s="247"/>
      <c r="K35" s="248"/>
      <c r="L35" s="431" t="str">
        <f t="shared" si="3"/>
        <v>0</v>
      </c>
      <c r="M35" s="428" t="str">
        <f t="shared" si="4"/>
        <v>0</v>
      </c>
      <c r="N35" s="250" t="str">
        <f t="shared" si="5"/>
        <v>0</v>
      </c>
      <c r="O35" s="251"/>
      <c r="P35" s="247"/>
      <c r="R35" s="312">
        <f t="shared" si="6"/>
        <v>0</v>
      </c>
      <c r="S35" s="152">
        <f t="shared" si="7"/>
        <v>90</v>
      </c>
      <c r="T35" s="68" t="e">
        <f t="shared" si="0"/>
        <v>#VALUE!</v>
      </c>
      <c r="U35" s="68" t="e">
        <f t="shared" si="8"/>
        <v>#VALUE!</v>
      </c>
      <c r="V35" s="95">
        <v>1</v>
      </c>
      <c r="W35" s="153" t="e">
        <f t="shared" si="1"/>
        <v>#VALUE!</v>
      </c>
      <c r="Y35" s="107">
        <f t="shared" si="9"/>
        <v>0</v>
      </c>
    </row>
    <row r="36" spans="1:25" ht="34.5" customHeight="1" x14ac:dyDescent="0.3">
      <c r="A36" s="322" t="str">
        <f>CDT!B36</f>
        <v>Dihydroartéminisine Pipéraquine– Plaq / 3 comp 
( DHA-PPQ)  20/160 mg</v>
      </c>
      <c r="B36" s="247"/>
      <c r="C36" s="248"/>
      <c r="D36" s="302" t="str">
        <f t="shared" si="10"/>
        <v/>
      </c>
      <c r="E36" s="249"/>
      <c r="F36" s="247"/>
      <c r="G36" s="247"/>
      <c r="H36" s="247"/>
      <c r="I36" s="247"/>
      <c r="J36" s="247"/>
      <c r="K36" s="248"/>
      <c r="L36" s="431" t="str">
        <f t="shared" si="3"/>
        <v>0</v>
      </c>
      <c r="M36" s="428" t="str">
        <f t="shared" si="4"/>
        <v>0</v>
      </c>
      <c r="N36" s="250" t="str">
        <f t="shared" si="5"/>
        <v>0</v>
      </c>
      <c r="O36" s="251"/>
      <c r="P36" s="247"/>
      <c r="R36" s="312">
        <f t="shared" si="6"/>
        <v>0</v>
      </c>
      <c r="S36" s="152">
        <f t="shared" si="7"/>
        <v>90</v>
      </c>
      <c r="T36" s="68" t="e">
        <f t="shared" si="0"/>
        <v>#VALUE!</v>
      </c>
      <c r="U36" s="68" t="e">
        <f t="shared" si="8"/>
        <v>#VALUE!</v>
      </c>
      <c r="V36" s="95">
        <v>3</v>
      </c>
      <c r="W36" s="153" t="e">
        <f t="shared" si="1"/>
        <v>#VALUE!</v>
      </c>
      <c r="Y36" s="107">
        <f t="shared" si="9"/>
        <v>0</v>
      </c>
    </row>
    <row r="37" spans="1:25" ht="34.5" customHeight="1" x14ac:dyDescent="0.3">
      <c r="A37" s="322" t="str">
        <f>CDT!B37</f>
        <v>Dihydroartéminisine Pipéraquine– Plaq / 3 comp 
( DHA-PPQ)  40/320 mg</v>
      </c>
      <c r="B37" s="247"/>
      <c r="C37" s="248"/>
      <c r="D37" s="302" t="str">
        <f t="shared" si="10"/>
        <v/>
      </c>
      <c r="E37" s="249"/>
      <c r="F37" s="247"/>
      <c r="G37" s="247"/>
      <c r="H37" s="247"/>
      <c r="I37" s="247"/>
      <c r="J37" s="247"/>
      <c r="K37" s="248"/>
      <c r="L37" s="431" t="str">
        <f t="shared" si="3"/>
        <v>0</v>
      </c>
      <c r="M37" s="428" t="str">
        <f t="shared" si="4"/>
        <v>0</v>
      </c>
      <c r="N37" s="250" t="str">
        <f t="shared" si="5"/>
        <v>0</v>
      </c>
      <c r="O37" s="251"/>
      <c r="P37" s="247"/>
      <c r="R37" s="312">
        <f t="shared" si="6"/>
        <v>0</v>
      </c>
      <c r="S37" s="152">
        <f t="shared" si="7"/>
        <v>90</v>
      </c>
      <c r="T37" s="68" t="e">
        <f t="shared" si="0"/>
        <v>#VALUE!</v>
      </c>
      <c r="U37" s="68" t="e">
        <f t="shared" si="8"/>
        <v>#VALUE!</v>
      </c>
      <c r="V37" s="95">
        <v>3</v>
      </c>
      <c r="W37" s="153" t="e">
        <f t="shared" si="1"/>
        <v>#VALUE!</v>
      </c>
      <c r="Y37" s="107">
        <f t="shared" si="9"/>
        <v>0</v>
      </c>
    </row>
    <row r="38" spans="1:25" ht="34.5" customHeight="1" x14ac:dyDescent="0.3">
      <c r="A38" s="322" t="str">
        <f>CDT!B38</f>
        <v>Dihydroartéminisine Pipéraquine– Plaq / 6 comp 
( DHA-PPQ)  40/320 mg</v>
      </c>
      <c r="B38" s="247"/>
      <c r="C38" s="248"/>
      <c r="D38" s="302" t="str">
        <f t="shared" si="10"/>
        <v/>
      </c>
      <c r="E38" s="249"/>
      <c r="F38" s="247"/>
      <c r="G38" s="247"/>
      <c r="H38" s="247"/>
      <c r="I38" s="247"/>
      <c r="J38" s="247"/>
      <c r="K38" s="248"/>
      <c r="L38" s="431" t="str">
        <f t="shared" si="3"/>
        <v>0</v>
      </c>
      <c r="M38" s="428" t="str">
        <f t="shared" si="4"/>
        <v>0</v>
      </c>
      <c r="N38" s="250" t="str">
        <f t="shared" si="5"/>
        <v>0</v>
      </c>
      <c r="O38" s="251"/>
      <c r="P38" s="247"/>
      <c r="R38" s="312">
        <f t="shared" si="6"/>
        <v>0</v>
      </c>
      <c r="S38" s="152">
        <f t="shared" si="7"/>
        <v>90</v>
      </c>
      <c r="T38" s="68" t="e">
        <f t="shared" si="0"/>
        <v>#VALUE!</v>
      </c>
      <c r="U38" s="68" t="e">
        <f t="shared" si="8"/>
        <v>#VALUE!</v>
      </c>
      <c r="V38" s="95">
        <v>3</v>
      </c>
      <c r="W38" s="153" t="e">
        <f t="shared" si="1"/>
        <v>#VALUE!</v>
      </c>
      <c r="Y38" s="107">
        <f t="shared" si="9"/>
        <v>0</v>
      </c>
    </row>
    <row r="39" spans="1:25" ht="34.5" customHeight="1" x14ac:dyDescent="0.3">
      <c r="A39" s="322" t="str">
        <f>CDT!B39</f>
        <v>Dihydroartemisinine/pipéraquine – Plaq / 9 comp 
( DHA-PPQ) 40/320 mg</v>
      </c>
      <c r="B39" s="247"/>
      <c r="C39" s="248"/>
      <c r="D39" s="302" t="str">
        <f t="shared" si="10"/>
        <v/>
      </c>
      <c r="E39" s="249"/>
      <c r="F39" s="247"/>
      <c r="G39" s="247"/>
      <c r="H39" s="247"/>
      <c r="I39" s="247"/>
      <c r="J39" s="247"/>
      <c r="K39" s="248"/>
      <c r="L39" s="431" t="str">
        <f t="shared" si="3"/>
        <v>0</v>
      </c>
      <c r="M39" s="428" t="str">
        <f t="shared" si="4"/>
        <v>0</v>
      </c>
      <c r="N39" s="250" t="str">
        <f t="shared" si="5"/>
        <v>0</v>
      </c>
      <c r="O39" s="251"/>
      <c r="P39" s="247"/>
      <c r="R39" s="312">
        <f t="shared" si="6"/>
        <v>0</v>
      </c>
      <c r="S39" s="152">
        <f t="shared" si="7"/>
        <v>90</v>
      </c>
      <c r="T39" s="68" t="e">
        <f t="shared" si="0"/>
        <v>#VALUE!</v>
      </c>
      <c r="U39" s="68" t="e">
        <f t="shared" si="8"/>
        <v>#VALUE!</v>
      </c>
      <c r="V39" s="95">
        <v>3</v>
      </c>
      <c r="W39" s="153" t="e">
        <f t="shared" si="1"/>
        <v>#VALUE!</v>
      </c>
      <c r="Y39" s="107">
        <f t="shared" si="9"/>
        <v>0</v>
      </c>
    </row>
    <row r="40" spans="1:25" ht="34.5" customHeight="1" x14ac:dyDescent="0.3">
      <c r="A40" s="322" t="str">
        <f>CDT!B40</f>
        <v>Artésunate Amodiaquine: (ASAQ) : 3 cp (25/67,5 mg)</v>
      </c>
      <c r="B40" s="247"/>
      <c r="C40" s="248"/>
      <c r="D40" s="302" t="str">
        <f t="shared" si="10"/>
        <v/>
      </c>
      <c r="E40" s="249"/>
      <c r="F40" s="247"/>
      <c r="G40" s="247"/>
      <c r="H40" s="247"/>
      <c r="I40" s="247"/>
      <c r="J40" s="247"/>
      <c r="K40" s="248"/>
      <c r="L40" s="431" t="str">
        <f t="shared" si="3"/>
        <v>0</v>
      </c>
      <c r="M40" s="428" t="str">
        <f t="shared" si="4"/>
        <v>0</v>
      </c>
      <c r="N40" s="250" t="str">
        <f t="shared" si="5"/>
        <v>0</v>
      </c>
      <c r="O40" s="251"/>
      <c r="P40" s="247"/>
      <c r="R40" s="312">
        <f t="shared" si="6"/>
        <v>0</v>
      </c>
      <c r="S40" s="152">
        <f t="shared" si="7"/>
        <v>90</v>
      </c>
      <c r="T40" s="68" t="e">
        <f t="shared" si="0"/>
        <v>#VALUE!</v>
      </c>
      <c r="U40" s="68" t="e">
        <f t="shared" si="8"/>
        <v>#VALUE!</v>
      </c>
      <c r="V40" s="95">
        <v>1</v>
      </c>
      <c r="W40" s="153" t="e">
        <f t="shared" si="1"/>
        <v>#VALUE!</v>
      </c>
      <c r="Y40" s="107">
        <f t="shared" si="9"/>
        <v>0</v>
      </c>
    </row>
    <row r="41" spans="1:25" ht="34.5" customHeight="1" x14ac:dyDescent="0.3">
      <c r="A41" s="322" t="str">
        <f>CDT!B41</f>
        <v>Artésunate Amodiaquine: (ASAQ) 3 cp (50/135 mg)</v>
      </c>
      <c r="B41" s="247"/>
      <c r="C41" s="248"/>
      <c r="D41" s="302" t="str">
        <f t="shared" si="10"/>
        <v/>
      </c>
      <c r="E41" s="249"/>
      <c r="F41" s="247"/>
      <c r="G41" s="247"/>
      <c r="H41" s="247"/>
      <c r="I41" s="247"/>
      <c r="J41" s="247"/>
      <c r="K41" s="248"/>
      <c r="L41" s="431" t="str">
        <f t="shared" si="3"/>
        <v>0</v>
      </c>
      <c r="M41" s="428" t="str">
        <f t="shared" si="4"/>
        <v>0</v>
      </c>
      <c r="N41" s="250" t="str">
        <f t="shared" si="5"/>
        <v>0</v>
      </c>
      <c r="O41" s="251"/>
      <c r="P41" s="247"/>
      <c r="R41" s="312">
        <f t="shared" si="6"/>
        <v>0</v>
      </c>
      <c r="S41" s="152">
        <f t="shared" si="7"/>
        <v>90</v>
      </c>
      <c r="T41" s="68" t="e">
        <f t="shared" si="0"/>
        <v>#VALUE!</v>
      </c>
      <c r="U41" s="68" t="e">
        <f t="shared" si="8"/>
        <v>#VALUE!</v>
      </c>
      <c r="V41" s="95">
        <v>1</v>
      </c>
      <c r="W41" s="153" t="e">
        <f t="shared" si="1"/>
        <v>#VALUE!</v>
      </c>
      <c r="Y41" s="107">
        <f t="shared" si="9"/>
        <v>0</v>
      </c>
    </row>
    <row r="42" spans="1:25" ht="34.5" customHeight="1" x14ac:dyDescent="0.3">
      <c r="A42" s="322" t="str">
        <f>CDT!B42</f>
        <v>Artésunate Amodiaquine: (ASAQ) 3 cp (100/270 mg)</v>
      </c>
      <c r="B42" s="247"/>
      <c r="C42" s="248"/>
      <c r="D42" s="302" t="str">
        <f t="shared" si="10"/>
        <v/>
      </c>
      <c r="E42" s="249"/>
      <c r="F42" s="247"/>
      <c r="G42" s="247"/>
      <c r="H42" s="247"/>
      <c r="I42" s="247"/>
      <c r="J42" s="247"/>
      <c r="K42" s="248"/>
      <c r="L42" s="431" t="str">
        <f t="shared" si="3"/>
        <v>0</v>
      </c>
      <c r="M42" s="428" t="str">
        <f t="shared" si="4"/>
        <v>0</v>
      </c>
      <c r="N42" s="250" t="str">
        <f t="shared" si="5"/>
        <v>0</v>
      </c>
      <c r="O42" s="251"/>
      <c r="P42" s="247"/>
      <c r="R42" s="312">
        <f t="shared" si="6"/>
        <v>0</v>
      </c>
      <c r="S42" s="152">
        <f t="shared" si="7"/>
        <v>90</v>
      </c>
      <c r="T42" s="68" t="e">
        <f t="shared" si="0"/>
        <v>#VALUE!</v>
      </c>
      <c r="U42" s="68" t="e">
        <f t="shared" si="8"/>
        <v>#VALUE!</v>
      </c>
      <c r="V42" s="95">
        <v>1</v>
      </c>
      <c r="W42" s="153" t="e">
        <f t="shared" si="1"/>
        <v>#VALUE!</v>
      </c>
      <c r="Y42" s="107">
        <f t="shared" si="9"/>
        <v>0</v>
      </c>
    </row>
    <row r="43" spans="1:25" ht="34.5" customHeight="1" x14ac:dyDescent="0.3">
      <c r="A43" s="322" t="str">
        <f>CDT!B43</f>
        <v>Artésunate Amodiaquine: (ASAQ) 6 cp (100/270 mg)</v>
      </c>
      <c r="B43" s="247"/>
      <c r="C43" s="248"/>
      <c r="D43" s="302" t="str">
        <f t="shared" si="10"/>
        <v/>
      </c>
      <c r="E43" s="249"/>
      <c r="F43" s="247"/>
      <c r="G43" s="247"/>
      <c r="H43" s="247"/>
      <c r="I43" s="247"/>
      <c r="J43" s="247"/>
      <c r="K43" s="248"/>
      <c r="L43" s="431" t="str">
        <f t="shared" si="3"/>
        <v>0</v>
      </c>
      <c r="M43" s="428" t="str">
        <f t="shared" si="4"/>
        <v>0</v>
      </c>
      <c r="N43" s="250" t="str">
        <f t="shared" si="5"/>
        <v>0</v>
      </c>
      <c r="O43" s="251"/>
      <c r="P43" s="247"/>
      <c r="R43" s="312">
        <f t="shared" si="6"/>
        <v>0</v>
      </c>
      <c r="S43" s="152">
        <f t="shared" si="7"/>
        <v>90</v>
      </c>
      <c r="T43" s="68" t="e">
        <f t="shared" si="0"/>
        <v>#VALUE!</v>
      </c>
      <c r="U43" s="68" t="e">
        <f t="shared" si="8"/>
        <v>#VALUE!</v>
      </c>
      <c r="V43" s="95">
        <v>1</v>
      </c>
      <c r="W43" s="153" t="e">
        <f t="shared" si="1"/>
        <v>#VALUE!</v>
      </c>
      <c r="Y43" s="107">
        <f t="shared" si="9"/>
        <v>0</v>
      </c>
    </row>
    <row r="44" spans="1:25" ht="34.5" customHeight="1" x14ac:dyDescent="0.3">
      <c r="A44" s="322" t="str">
        <f>CDT!B44</f>
        <v>Artésunate - Méfloquine (AS-MF)</v>
      </c>
      <c r="B44" s="247"/>
      <c r="C44" s="248"/>
      <c r="D44" s="302" t="str">
        <f t="shared" si="10"/>
        <v/>
      </c>
      <c r="E44" s="249"/>
      <c r="F44" s="247"/>
      <c r="G44" s="247"/>
      <c r="H44" s="247"/>
      <c r="I44" s="247"/>
      <c r="J44" s="247"/>
      <c r="K44" s="248"/>
      <c r="L44" s="431" t="str">
        <f t="shared" si="3"/>
        <v>0</v>
      </c>
      <c r="M44" s="428" t="str">
        <f t="shared" si="4"/>
        <v>0</v>
      </c>
      <c r="N44" s="250" t="str">
        <f t="shared" si="5"/>
        <v>0</v>
      </c>
      <c r="O44" s="251"/>
      <c r="P44" s="247"/>
      <c r="R44" s="312">
        <f t="shared" si="6"/>
        <v>0</v>
      </c>
      <c r="S44" s="152">
        <f t="shared" si="7"/>
        <v>90</v>
      </c>
      <c r="T44" s="68" t="e">
        <f t="shared" si="0"/>
        <v>#VALUE!</v>
      </c>
      <c r="U44" s="68" t="e">
        <f t="shared" si="8"/>
        <v>#VALUE!</v>
      </c>
      <c r="V44" s="95">
        <v>1</v>
      </c>
      <c r="W44" s="153" t="e">
        <f t="shared" si="1"/>
        <v>#VALUE!</v>
      </c>
      <c r="Y44" s="107">
        <f t="shared" si="9"/>
        <v>0</v>
      </c>
    </row>
    <row r="45" spans="1:25" ht="34.5" customHeight="1" x14ac:dyDescent="0.3">
      <c r="A45" s="322" t="str">
        <f>CDT!B45</f>
        <v>Quinine comprimé 300mg</v>
      </c>
      <c r="B45" s="247"/>
      <c r="C45" s="248"/>
      <c r="D45" s="302" t="str">
        <f t="shared" si="10"/>
        <v/>
      </c>
      <c r="E45" s="249"/>
      <c r="F45" s="247"/>
      <c r="G45" s="247"/>
      <c r="H45" s="247"/>
      <c r="I45" s="247"/>
      <c r="J45" s="247"/>
      <c r="K45" s="248"/>
      <c r="L45" s="431" t="str">
        <f t="shared" si="3"/>
        <v>0</v>
      </c>
      <c r="M45" s="428" t="str">
        <f t="shared" si="4"/>
        <v>0</v>
      </c>
      <c r="N45" s="250" t="str">
        <f t="shared" si="5"/>
        <v>0</v>
      </c>
      <c r="O45" s="251"/>
      <c r="P45" s="247"/>
      <c r="R45" s="312">
        <f t="shared" si="6"/>
        <v>0</v>
      </c>
      <c r="S45" s="152">
        <f t="shared" si="7"/>
        <v>90</v>
      </c>
      <c r="T45" s="68" t="e">
        <f t="shared" si="0"/>
        <v>#VALUE!</v>
      </c>
      <c r="U45" s="68" t="e">
        <f t="shared" si="8"/>
        <v>#VALUE!</v>
      </c>
      <c r="V45" s="95">
        <v>1</v>
      </c>
      <c r="W45" s="153" t="e">
        <f t="shared" si="1"/>
        <v>#VALUE!</v>
      </c>
      <c r="Y45" s="107">
        <f t="shared" si="9"/>
        <v>0</v>
      </c>
    </row>
    <row r="46" spans="1:25" ht="34.5" customHeight="1" x14ac:dyDescent="0.3">
      <c r="A46" s="322" t="str">
        <f>CDT!B46</f>
        <v>Quinine injectable 300 mg</v>
      </c>
      <c r="B46" s="247"/>
      <c r="C46" s="248"/>
      <c r="D46" s="302" t="str">
        <f t="shared" si="10"/>
        <v/>
      </c>
      <c r="E46" s="249"/>
      <c r="F46" s="247"/>
      <c r="G46" s="247"/>
      <c r="H46" s="247"/>
      <c r="I46" s="247"/>
      <c r="J46" s="247"/>
      <c r="K46" s="248"/>
      <c r="L46" s="431" t="str">
        <f t="shared" si="3"/>
        <v>0</v>
      </c>
      <c r="M46" s="428" t="str">
        <f t="shared" si="4"/>
        <v>0</v>
      </c>
      <c r="N46" s="250" t="str">
        <f t="shared" si="5"/>
        <v>0</v>
      </c>
      <c r="O46" s="251"/>
      <c r="P46" s="247"/>
      <c r="R46" s="312">
        <f t="shared" si="6"/>
        <v>0</v>
      </c>
      <c r="S46" s="152">
        <f t="shared" si="7"/>
        <v>90</v>
      </c>
      <c r="T46" s="68" t="e">
        <f t="shared" si="0"/>
        <v>#VALUE!</v>
      </c>
      <c r="U46" s="68" t="e">
        <f t="shared" si="8"/>
        <v>#VALUE!</v>
      </c>
      <c r="V46" s="95">
        <v>1</v>
      </c>
      <c r="W46" s="153" t="e">
        <f t="shared" si="1"/>
        <v>#VALUE!</v>
      </c>
      <c r="Y46" s="107">
        <f t="shared" si="9"/>
        <v>0</v>
      </c>
    </row>
    <row r="47" spans="1:25" ht="34.5" customHeight="1" x14ac:dyDescent="0.3">
      <c r="A47" s="322" t="str">
        <f>CDT!B47</f>
        <v>Quinine injectable 600 mg</v>
      </c>
      <c r="B47" s="247"/>
      <c r="C47" s="248"/>
      <c r="D47" s="302" t="str">
        <f t="shared" si="10"/>
        <v/>
      </c>
      <c r="E47" s="249"/>
      <c r="F47" s="247"/>
      <c r="G47" s="247"/>
      <c r="H47" s="247"/>
      <c r="I47" s="247"/>
      <c r="J47" s="247"/>
      <c r="K47" s="248"/>
      <c r="L47" s="431" t="str">
        <f t="shared" si="3"/>
        <v>0</v>
      </c>
      <c r="M47" s="428" t="str">
        <f t="shared" si="4"/>
        <v>0</v>
      </c>
      <c r="N47" s="250" t="str">
        <f t="shared" si="5"/>
        <v>0</v>
      </c>
      <c r="O47" s="251"/>
      <c r="P47" s="247"/>
      <c r="R47" s="312">
        <f t="shared" si="6"/>
        <v>0</v>
      </c>
      <c r="S47" s="152">
        <f t="shared" si="7"/>
        <v>90</v>
      </c>
      <c r="T47" s="68" t="e">
        <f t="shared" si="0"/>
        <v>#VALUE!</v>
      </c>
      <c r="U47" s="68" t="e">
        <f t="shared" si="8"/>
        <v>#VALUE!</v>
      </c>
      <c r="V47" s="95">
        <v>1</v>
      </c>
      <c r="W47" s="153" t="e">
        <f t="shared" si="1"/>
        <v>#VALUE!</v>
      </c>
      <c r="Y47" s="107">
        <f t="shared" si="9"/>
        <v>0</v>
      </c>
    </row>
    <row r="48" spans="1:25" ht="34.5" customHeight="1" thickBot="1" x14ac:dyDescent="0.35">
      <c r="A48" s="322" t="str">
        <f>CDT!B48</f>
        <v>Quinine injectable 600 mg</v>
      </c>
      <c r="B48" s="247"/>
      <c r="C48" s="248"/>
      <c r="D48" s="303" t="str">
        <f t="shared" si="10"/>
        <v/>
      </c>
      <c r="E48" s="249"/>
      <c r="F48" s="247"/>
      <c r="G48" s="247"/>
      <c r="H48" s="247"/>
      <c r="I48" s="247"/>
      <c r="J48" s="247"/>
      <c r="K48" s="248"/>
      <c r="L48" s="431" t="str">
        <f t="shared" si="3"/>
        <v>0</v>
      </c>
      <c r="M48" s="428" t="str">
        <f t="shared" si="4"/>
        <v>0</v>
      </c>
      <c r="N48" s="250" t="str">
        <f t="shared" si="5"/>
        <v>0</v>
      </c>
      <c r="O48" s="251"/>
      <c r="P48" s="247"/>
      <c r="R48" s="312">
        <f t="shared" si="6"/>
        <v>0</v>
      </c>
      <c r="S48" s="152">
        <f t="shared" si="7"/>
        <v>90</v>
      </c>
      <c r="T48" s="68" t="e">
        <f>D48-(E48+G48+I48+H48)</f>
        <v>#VALUE!</v>
      </c>
      <c r="U48" s="68" t="e">
        <f t="shared" si="8"/>
        <v>#VALUE!</v>
      </c>
      <c r="V48" s="95">
        <v>1</v>
      </c>
      <c r="W48" s="153" t="e">
        <f t="shared" si="1"/>
        <v>#VALUE!</v>
      </c>
      <c r="Y48" s="107">
        <f t="shared" si="9"/>
        <v>0</v>
      </c>
    </row>
    <row r="49" spans="1:23" ht="34.5" customHeight="1" thickBot="1" x14ac:dyDescent="0.35">
      <c r="A49" s="322" t="str">
        <f>CDT!B49</f>
        <v>Artéméther injectable 100 mg</v>
      </c>
      <c r="B49" s="247"/>
      <c r="C49" s="248"/>
      <c r="D49" s="303" t="str">
        <f t="shared" si="10"/>
        <v/>
      </c>
      <c r="E49" s="249"/>
      <c r="F49" s="247"/>
      <c r="G49" s="247"/>
      <c r="H49" s="247"/>
      <c r="I49" s="247"/>
      <c r="J49" s="247"/>
      <c r="K49" s="248"/>
      <c r="L49" s="431" t="str">
        <f t="shared" si="3"/>
        <v>0</v>
      </c>
      <c r="M49" s="428" t="str">
        <f t="shared" si="4"/>
        <v>0</v>
      </c>
      <c r="N49" s="250" t="str">
        <f t="shared" si="5"/>
        <v>0</v>
      </c>
      <c r="O49" s="251"/>
      <c r="P49" s="247"/>
      <c r="R49" s="312">
        <f t="shared" si="6"/>
        <v>0</v>
      </c>
      <c r="S49" s="152">
        <f t="shared" si="7"/>
        <v>90</v>
      </c>
      <c r="T49" s="68" t="e">
        <f>D49-(E49+G49+I49+H49)</f>
        <v>#VALUE!</v>
      </c>
      <c r="U49" s="68" t="e">
        <f t="shared" si="8"/>
        <v>#VALUE!</v>
      </c>
      <c r="V49" s="95">
        <v>1</v>
      </c>
      <c r="W49" s="153" t="e">
        <f t="shared" si="1"/>
        <v>#VALUE!</v>
      </c>
    </row>
    <row r="50" spans="1:23" ht="34.5" hidden="1" customHeight="1" x14ac:dyDescent="0.3">
      <c r="A50" s="17"/>
      <c r="B50" s="79"/>
      <c r="C50" s="79"/>
      <c r="D50" s="53"/>
      <c r="E50" s="79"/>
      <c r="F50" s="79"/>
      <c r="G50" s="79"/>
      <c r="H50" s="79"/>
      <c r="I50" s="79"/>
      <c r="J50" s="79"/>
      <c r="K50" s="79"/>
      <c r="L50" s="54"/>
      <c r="M50" s="58" t="str">
        <f t="shared" ref="M50" si="11">IF(B50&lt;&gt;"",((E50/S50)*30),"")</f>
        <v/>
      </c>
      <c r="N50" s="55"/>
      <c r="O50" s="80"/>
      <c r="P50" s="79"/>
      <c r="S50" s="152"/>
      <c r="T50" s="68"/>
      <c r="U50" s="68"/>
      <c r="V50" s="95"/>
      <c r="W50" s="153" t="str">
        <f t="shared" si="1"/>
        <v/>
      </c>
    </row>
    <row r="51" spans="1:23" s="235" customFormat="1" ht="16.5" customHeight="1" x14ac:dyDescent="0.35">
      <c r="A51" s="531" t="s">
        <v>290</v>
      </c>
      <c r="B51" s="531"/>
      <c r="C51" s="531"/>
      <c r="D51" s="531"/>
      <c r="E51" s="531"/>
      <c r="F51" s="531"/>
      <c r="H51" s="233"/>
      <c r="I51" s="233" t="s">
        <v>300</v>
      </c>
      <c r="J51" s="234"/>
      <c r="K51" s="232"/>
      <c r="L51" s="232"/>
      <c r="M51" s="232"/>
      <c r="N51" s="232"/>
      <c r="O51" s="232"/>
      <c r="Q51" s="236"/>
      <c r="R51" s="311"/>
      <c r="S51" s="237"/>
      <c r="T51" s="238"/>
      <c r="U51" s="238"/>
      <c r="V51" s="239"/>
      <c r="W51" s="240"/>
    </row>
    <row r="52" spans="1:23" ht="29.25" customHeight="1" x14ac:dyDescent="0.3">
      <c r="A52" s="18"/>
      <c r="B52" s="18"/>
      <c r="C52" s="18"/>
      <c r="D52" s="18"/>
      <c r="E52" s="18"/>
      <c r="F52" s="18"/>
      <c r="G52" s="18"/>
      <c r="H52" s="18"/>
      <c r="I52" s="18"/>
      <c r="J52" s="18"/>
      <c r="K52" s="18"/>
      <c r="L52" s="18"/>
      <c r="M52" s="18"/>
      <c r="N52" s="18"/>
      <c r="O52" s="18"/>
      <c r="S52" s="154"/>
      <c r="T52" s="69"/>
      <c r="U52" s="69"/>
      <c r="V52" s="70"/>
      <c r="W52" s="155"/>
    </row>
    <row r="53" spans="1:23" ht="15.6" x14ac:dyDescent="0.3">
      <c r="B53" s="18"/>
      <c r="C53" s="18"/>
      <c r="D53" s="18"/>
      <c r="E53" s="18"/>
      <c r="F53" s="18"/>
      <c r="I53" s="18"/>
      <c r="J53" s="18"/>
      <c r="K53" s="18"/>
      <c r="L53" s="18"/>
      <c r="M53" s="18"/>
      <c r="N53" s="18"/>
      <c r="O53" s="18"/>
      <c r="S53" s="154"/>
      <c r="T53" s="69"/>
      <c r="U53" s="69"/>
      <c r="V53" s="70"/>
      <c r="W53" s="155"/>
    </row>
    <row r="54" spans="1:23" s="235" customFormat="1" ht="18.600000000000001" thickBot="1" x14ac:dyDescent="0.4">
      <c r="A54" s="233" t="s">
        <v>289</v>
      </c>
      <c r="H54" s="233"/>
      <c r="I54" s="233" t="s">
        <v>301</v>
      </c>
      <c r="O54" s="232"/>
      <c r="Q54" s="236"/>
      <c r="R54" s="311"/>
      <c r="S54" s="243"/>
      <c r="T54" s="244"/>
      <c r="U54" s="244"/>
      <c r="V54" s="245"/>
      <c r="W54" s="246"/>
    </row>
  </sheetData>
  <mergeCells count="21">
    <mergeCell ref="A24:A25"/>
    <mergeCell ref="A51:F51"/>
    <mergeCell ref="A19:C19"/>
    <mergeCell ref="D19:N19"/>
    <mergeCell ref="S19:W19"/>
    <mergeCell ref="A21:C21"/>
    <mergeCell ref="D21:F21"/>
    <mergeCell ref="G21:K22"/>
    <mergeCell ref="L21:P21"/>
    <mergeCell ref="L17:P17"/>
    <mergeCell ref="A1:B1"/>
    <mergeCell ref="A3:B3"/>
    <mergeCell ref="A4:B4"/>
    <mergeCell ref="A11:O11"/>
    <mergeCell ref="B13:C13"/>
    <mergeCell ref="E13:J13"/>
    <mergeCell ref="B15:C15"/>
    <mergeCell ref="D15:F15"/>
    <mergeCell ref="G15:I15"/>
    <mergeCell ref="B17:E17"/>
    <mergeCell ref="G17:K17"/>
  </mergeCells>
  <conditionalFormatting sqref="U26">
    <cfRule type="cellIs" dxfId="1019" priority="39" operator="greaterThan">
      <formula>0</formula>
    </cfRule>
    <cfRule type="cellIs" dxfId="1018" priority="40" operator="greaterThan">
      <formula>0</formula>
    </cfRule>
    <cfRule type="cellIs" dxfId="1017" priority="41" operator="lessThan">
      <formula>0</formula>
    </cfRule>
    <cfRule type="cellIs" dxfId="1016" priority="42" operator="notEqual">
      <formula>0</formula>
    </cfRule>
  </conditionalFormatting>
  <conditionalFormatting sqref="U27:U29">
    <cfRule type="cellIs" dxfId="1015" priority="35" operator="greaterThan">
      <formula>0</formula>
    </cfRule>
    <cfRule type="cellIs" dxfId="1014" priority="36" operator="greaterThan">
      <formula>0</formula>
    </cfRule>
    <cfRule type="cellIs" dxfId="1013" priority="37" operator="lessThan">
      <formula>0</formula>
    </cfRule>
    <cfRule type="cellIs" dxfId="1012" priority="38" operator="notEqual">
      <formula>0</formula>
    </cfRule>
  </conditionalFormatting>
  <conditionalFormatting sqref="U30:U31 U33:U47">
    <cfRule type="cellIs" dxfId="1011" priority="31" operator="greaterThan">
      <formula>0</formula>
    </cfRule>
    <cfRule type="cellIs" dxfId="1010" priority="32" operator="greaterThan">
      <formula>0</formula>
    </cfRule>
    <cfRule type="cellIs" dxfId="1009" priority="33" operator="lessThan">
      <formula>0</formula>
    </cfRule>
    <cfRule type="cellIs" dxfId="1008" priority="34" operator="notEqual">
      <formula>0</formula>
    </cfRule>
  </conditionalFormatting>
  <conditionalFormatting sqref="U48:U50">
    <cfRule type="cellIs" dxfId="1007" priority="27" operator="greaterThan">
      <formula>0</formula>
    </cfRule>
    <cfRule type="cellIs" dxfId="1006" priority="28" operator="greaterThan">
      <formula>0</formula>
    </cfRule>
    <cfRule type="cellIs" dxfId="1005" priority="29" operator="lessThan">
      <formula>0</formula>
    </cfRule>
    <cfRule type="cellIs" dxfId="1004" priority="30" operator="notEqual">
      <formula>0</formula>
    </cfRule>
  </conditionalFormatting>
  <conditionalFormatting sqref="K50">
    <cfRule type="expression" dxfId="1003" priority="25">
      <formula>K50&lt;T50</formula>
    </cfRule>
    <cfRule type="expression" dxfId="1002" priority="26">
      <formula>K50&gt;T50</formula>
    </cfRule>
  </conditionalFormatting>
  <conditionalFormatting sqref="J37:J47">
    <cfRule type="cellIs" dxfId="1001" priority="24" operator="greaterThan">
      <formula>90</formula>
    </cfRule>
  </conditionalFormatting>
  <conditionalFormatting sqref="J48:J50">
    <cfRule type="cellIs" dxfId="1000" priority="23" operator="greaterThan">
      <formula>90</formula>
    </cfRule>
  </conditionalFormatting>
  <conditionalFormatting sqref="K36:K47">
    <cfRule type="expression" dxfId="999" priority="21">
      <formula>K36&lt;T36</formula>
    </cfRule>
    <cfRule type="expression" dxfId="998" priority="22">
      <formula>K36&gt;T36</formula>
    </cfRule>
  </conditionalFormatting>
  <conditionalFormatting sqref="J27:J31 J33">
    <cfRule type="cellIs" dxfId="997" priority="20" operator="greaterThan">
      <formula>90</formula>
    </cfRule>
  </conditionalFormatting>
  <conditionalFormatting sqref="J36">
    <cfRule type="cellIs" dxfId="996" priority="19" operator="greaterThan">
      <formula>90</formula>
    </cfRule>
  </conditionalFormatting>
  <conditionalFormatting sqref="K48:K49">
    <cfRule type="expression" dxfId="995" priority="17">
      <formula>K48&lt;T48</formula>
    </cfRule>
    <cfRule type="expression" dxfId="994" priority="18">
      <formula>K48&gt;T48</formula>
    </cfRule>
  </conditionalFormatting>
  <conditionalFormatting sqref="K27:K31 K33">
    <cfRule type="expression" dxfId="993" priority="15">
      <formula>K27&lt;T27</formula>
    </cfRule>
    <cfRule type="expression" dxfId="992" priority="16">
      <formula>K27&gt;T27</formula>
    </cfRule>
  </conditionalFormatting>
  <conditionalFormatting sqref="J26">
    <cfRule type="cellIs" dxfId="991" priority="14" operator="greaterThan">
      <formula>90</formula>
    </cfRule>
  </conditionalFormatting>
  <conditionalFormatting sqref="K26">
    <cfRule type="expression" dxfId="990" priority="12">
      <formula>K26&lt;T26</formula>
    </cfRule>
    <cfRule type="expression" dxfId="989" priority="13">
      <formula>K26&gt;T26</formula>
    </cfRule>
  </conditionalFormatting>
  <conditionalFormatting sqref="U32">
    <cfRule type="cellIs" dxfId="988" priority="8" operator="greaterThan">
      <formula>0</formula>
    </cfRule>
    <cfRule type="cellIs" dxfId="987" priority="9" operator="greaterThan">
      <formula>0</formula>
    </cfRule>
    <cfRule type="cellIs" dxfId="986" priority="10" operator="lessThan">
      <formula>0</formula>
    </cfRule>
    <cfRule type="cellIs" dxfId="985" priority="11" operator="notEqual">
      <formula>0</formula>
    </cfRule>
  </conditionalFormatting>
  <conditionalFormatting sqref="K34">
    <cfRule type="expression" dxfId="984" priority="6">
      <formula>K34&lt;T34</formula>
    </cfRule>
    <cfRule type="expression" dxfId="983" priority="7">
      <formula>K34&gt;T34</formula>
    </cfRule>
  </conditionalFormatting>
  <conditionalFormatting sqref="K35">
    <cfRule type="expression" dxfId="982" priority="4">
      <formula>K35&lt;T35</formula>
    </cfRule>
    <cfRule type="expression" dxfId="981" priority="5">
      <formula>K35&gt;T35</formula>
    </cfRule>
  </conditionalFormatting>
  <conditionalFormatting sqref="J32">
    <cfRule type="cellIs" dxfId="980" priority="3" operator="greaterThan">
      <formula>90</formula>
    </cfRule>
  </conditionalFormatting>
  <conditionalFormatting sqref="K32">
    <cfRule type="expression" dxfId="979" priority="1">
      <formula>K32&lt;T32</formula>
    </cfRule>
    <cfRule type="expression" dxfId="978" priority="2">
      <formula>K32&gt;T32</formula>
    </cfRule>
  </conditionalFormatting>
  <dataValidations count="7">
    <dataValidation type="whole" allowBlank="1" showInputMessage="1" showErrorMessage="1" prompt="La quantité accordée par le point Focal ne peut être supérieure à la somme du CMMa et la quantité commandée pour le trimestre._x000a_Merci de revoir la quantité dans la colonne O." sqref="O26:O49">
      <formula1>0</formula1>
      <formula2>+M26+N26</formula2>
    </dataValidation>
    <dataValidation type="whole" allowBlank="1" showInputMessage="1" showErrorMessage="1" prompt="La valeur ne peut pas être supérieure à 89_x000a_Si tel est le cas déteminer la quantité à commander directement à la colonne O_x000a_merci" sqref="J26">
      <formula1>0</formula1>
      <formula2>89</formula2>
    </dataValidation>
    <dataValidation type="list" allowBlank="1" showInputMessage="1" showErrorMessage="1" sqref="D21:F21">
      <formula1>typerapport2</formula1>
    </dataValidation>
    <dataValidation type="whole" operator="lessThanOrEqual" allowBlank="1" showInputMessage="1" showErrorMessage="1" promptTitle="instruction" prompt="La valeur de la cellule ne peut pas être supérieure à la quantité Totale inscrite dans la colonne D._x000a_Merci de vérifier." sqref="E26:E50">
      <formula1>D26</formula1>
    </dataValidation>
    <dataValidation type="whole" allowBlank="1" showInputMessage="1" showErrorMessage="1" prompt="La valeur ne peut pas être supérieure à 89_x000a_Si tel est le cas déteminer la quantité à commander directement à la colonne M._x000a_merci" sqref="J27:J50">
      <formula1>0</formula1>
      <formula2>89</formula2>
    </dataValidation>
    <dataValidation errorStyle="information" allowBlank="1" showInputMessage="1" showErrorMessage="1" errorTitle="Instruction" error="Saisissez le Texte en MAJUSCULE_x000a_Exemple: CMS AGOE_x000a_Merci" promptTitle="Instruction" prompt="Saisissez le Texte en MAJUSCULE_x000a_Exemple: CMS AGOE_x000a_Merci" sqref="D19:N19"/>
    <dataValidation type="date" errorStyle="warning" allowBlank="1" showInputMessage="1" showErrorMessage="1" promptTitle="Instruction" prompt="SVP Saisissez la date sous le format:_x000a_00/00/0000. exemple 15/09/2016,_x000a_Merci_x000a_" sqref="L21:P21">
      <formula1>42370</formula1>
      <formula2>44926</formula2>
    </dataValidation>
  </dataValidations>
  <pageMargins left="0.21" right="0.23622047244094491" top="0.74803149606299213" bottom="0.74803149606299213" header="0.31496062992125984" footer="0.31496062992125984"/>
  <pageSetup paperSize="9" scale="40" orientation="portrait" r:id="rId1"/>
  <headerFooter alignWithMargins="0">
    <oddFooter>&amp;C&amp;"Arial,Gras"PNLS /IST, Avenue des Armées, -05 BP 424 Lomé –Togo ; Tel 22 20 94 39 Fax : 22 20 94 36    Site Web : www.pnls.tg</oddFooter>
  </headerFooter>
  <drawing r:id="rId2"/>
</worksheet>
</file>

<file path=xl/worksheets/sheet11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rgb="FFFF0000"/>
  </sheetPr>
  <dimension ref="A1:W56"/>
  <sheetViews>
    <sheetView showGridLines="0" view="pageBreakPreview" topLeftCell="A5" zoomScale="70" zoomScaleNormal="70" zoomScaleSheetLayoutView="70" zoomScalePageLayoutView="50" workbookViewId="0">
      <selection activeCell="D19" sqref="D19:N19"/>
    </sheetView>
  </sheetViews>
  <sheetFormatPr baseColWidth="10" defaultColWidth="7.33203125" defaultRowHeight="13.8" x14ac:dyDescent="0.3"/>
  <cols>
    <col min="1" max="1" width="51.5546875" style="3" customWidth="1"/>
    <col min="2" max="14" width="11.5546875" style="3" customWidth="1"/>
    <col min="15" max="15" width="11.6640625" style="39" customWidth="1"/>
    <col min="16" max="16" width="17.5546875" style="3" customWidth="1"/>
    <col min="17" max="17" width="2.109375" style="62" customWidth="1"/>
    <col min="18" max="18" width="4.88671875" style="77" customWidth="1"/>
    <col min="19" max="20" width="7.44140625" style="77" bestFit="1" customWidth="1"/>
    <col min="21" max="21" width="7.88671875" style="78" bestFit="1" customWidth="1"/>
    <col min="22" max="22" width="33.33203125" style="77" customWidth="1"/>
    <col min="23" max="16384" width="7.33203125" style="3"/>
  </cols>
  <sheetData>
    <row r="1" spans="1:23" ht="17.25" customHeight="1" x14ac:dyDescent="0.3">
      <c r="A1" s="549" t="s">
        <v>452</v>
      </c>
      <c r="B1" s="549"/>
      <c r="C1" s="2"/>
      <c r="D1" s="2"/>
      <c r="E1"/>
      <c r="F1"/>
      <c r="G1"/>
      <c r="H1"/>
      <c r="I1"/>
      <c r="J1"/>
      <c r="N1" s="4" t="s">
        <v>1</v>
      </c>
      <c r="O1" s="5"/>
      <c r="R1" s="306"/>
      <c r="S1" s="69"/>
      <c r="T1" s="69"/>
      <c r="U1" s="69"/>
      <c r="V1" s="70"/>
      <c r="W1" s="69"/>
    </row>
    <row r="2" spans="1:23" ht="13.5" customHeight="1" x14ac:dyDescent="0.3">
      <c r="A2" s="1" t="s">
        <v>453</v>
      </c>
      <c r="B2" s="1"/>
      <c r="C2" s="2"/>
      <c r="D2" s="2"/>
      <c r="E2"/>
      <c r="F2"/>
      <c r="G2"/>
      <c r="H2"/>
      <c r="I2"/>
      <c r="J2"/>
      <c r="M2" s="4"/>
      <c r="N2" s="4" t="s">
        <v>3</v>
      </c>
      <c r="O2" s="5"/>
      <c r="R2" s="306"/>
      <c r="S2" s="69"/>
      <c r="T2" s="69"/>
      <c r="U2" s="69"/>
      <c r="V2" s="70"/>
      <c r="W2" s="69"/>
    </row>
    <row r="3" spans="1:23" ht="15.6" x14ac:dyDescent="0.3">
      <c r="A3" s="549" t="s">
        <v>454</v>
      </c>
      <c r="B3" s="549"/>
      <c r="C3" s="2"/>
      <c r="D3" s="2"/>
      <c r="E3"/>
      <c r="F3"/>
      <c r="G3"/>
      <c r="H3"/>
      <c r="I3"/>
      <c r="J3"/>
      <c r="K3" s="5"/>
      <c r="L3" s="5"/>
      <c r="M3" s="5"/>
      <c r="N3" s="5"/>
      <c r="O3" s="5"/>
      <c r="R3" s="306"/>
      <c r="S3" s="69"/>
      <c r="T3" s="69"/>
      <c r="U3" s="69"/>
      <c r="V3" s="70"/>
      <c r="W3" s="69"/>
    </row>
    <row r="4" spans="1:23" ht="33.6" customHeight="1" x14ac:dyDescent="0.3">
      <c r="A4" s="547" t="s">
        <v>455</v>
      </c>
      <c r="B4" s="548"/>
      <c r="C4" s="7"/>
      <c r="D4" s="7"/>
      <c r="E4" s="8"/>
      <c r="F4" s="8"/>
      <c r="G4" s="8"/>
      <c r="H4" s="8"/>
      <c r="I4" s="8"/>
      <c r="J4" s="8"/>
      <c r="K4" s="9"/>
      <c r="L4" s="9"/>
      <c r="M4" s="9"/>
      <c r="N4" s="9"/>
      <c r="O4" s="38"/>
      <c r="R4" s="306"/>
      <c r="S4" s="69"/>
      <c r="T4" s="69"/>
      <c r="U4" s="69"/>
      <c r="V4" s="70"/>
      <c r="W4" s="69"/>
    </row>
    <row r="5" spans="1:23" x14ac:dyDescent="0.3">
      <c r="B5" s="9"/>
      <c r="C5" s="9"/>
      <c r="D5" s="9"/>
      <c r="E5" s="9"/>
      <c r="F5" s="9"/>
      <c r="G5" s="9"/>
      <c r="H5" s="9"/>
      <c r="I5" s="9"/>
      <c r="J5" s="9"/>
      <c r="K5" s="9"/>
      <c r="L5" s="9"/>
      <c r="M5" s="9"/>
      <c r="N5" s="9"/>
      <c r="O5" s="38"/>
      <c r="R5" s="306"/>
      <c r="S5" s="69"/>
      <c r="T5" s="69"/>
      <c r="U5" s="69"/>
      <c r="V5" s="70"/>
      <c r="W5" s="69"/>
    </row>
    <row r="6" spans="1:23" ht="15.6" x14ac:dyDescent="0.3">
      <c r="A6" s="6" t="s">
        <v>232</v>
      </c>
      <c r="B6" s="9"/>
      <c r="C6" s="9"/>
      <c r="D6" s="9"/>
      <c r="E6" s="9"/>
      <c r="F6" s="9"/>
      <c r="G6" s="9"/>
      <c r="H6" s="9"/>
      <c r="I6" s="9"/>
      <c r="J6" s="9"/>
      <c r="K6" s="9"/>
      <c r="L6" s="9"/>
      <c r="M6" s="9"/>
      <c r="N6" s="9"/>
      <c r="O6" s="38"/>
      <c r="R6" s="306"/>
      <c r="S6" s="69"/>
      <c r="T6" s="69"/>
      <c r="U6" s="69"/>
      <c r="V6" s="70"/>
      <c r="W6" s="69"/>
    </row>
    <row r="7" spans="1:23" x14ac:dyDescent="0.3">
      <c r="A7" s="10"/>
      <c r="B7" s="9"/>
      <c r="C7" s="9"/>
      <c r="D7" s="9"/>
      <c r="E7" s="9"/>
      <c r="F7" s="9"/>
      <c r="G7" s="9"/>
      <c r="H7" s="9"/>
      <c r="I7" s="9"/>
      <c r="J7" s="9"/>
      <c r="K7" s="9"/>
      <c r="L7" s="9"/>
      <c r="M7" s="9"/>
      <c r="N7" s="9"/>
      <c r="O7" s="38"/>
      <c r="R7" s="69"/>
      <c r="S7" s="69"/>
      <c r="T7" s="69"/>
      <c r="U7" s="70"/>
      <c r="V7" s="69"/>
    </row>
    <row r="8" spans="1:23" x14ac:dyDescent="0.3">
      <c r="A8" s="10"/>
      <c r="B8" s="9"/>
      <c r="C8" s="9"/>
      <c r="D8" s="9"/>
      <c r="E8" s="9"/>
      <c r="F8" s="9"/>
      <c r="G8" s="9"/>
      <c r="H8" s="9"/>
      <c r="I8" s="9"/>
      <c r="J8" s="9"/>
      <c r="K8" s="9"/>
      <c r="L8" s="9"/>
      <c r="M8" s="9"/>
      <c r="N8" s="9"/>
      <c r="O8" s="38"/>
      <c r="R8" s="69"/>
      <c r="S8" s="69"/>
      <c r="T8" s="69"/>
      <c r="U8" s="70"/>
      <c r="V8" s="69"/>
    </row>
    <row r="9" spans="1:23" ht="17.25" customHeight="1" x14ac:dyDescent="0.3">
      <c r="A9" s="10"/>
      <c r="B9" s="9"/>
      <c r="C9" s="9"/>
      <c r="D9" s="9"/>
      <c r="E9" s="9"/>
      <c r="F9" s="9"/>
      <c r="G9" s="9"/>
      <c r="H9" s="9"/>
      <c r="I9" s="9"/>
      <c r="J9" s="9"/>
      <c r="K9" s="9"/>
      <c r="L9" s="9"/>
      <c r="M9" s="9"/>
      <c r="N9" s="9"/>
      <c r="O9" s="38"/>
      <c r="R9" s="69"/>
      <c r="S9" s="69"/>
      <c r="T9" s="69"/>
      <c r="U9" s="70"/>
      <c r="V9" s="69"/>
    </row>
    <row r="10" spans="1:23" ht="0.75" customHeight="1" x14ac:dyDescent="0.3">
      <c r="R10" s="69"/>
      <c r="S10" s="69"/>
      <c r="T10" s="69"/>
      <c r="U10" s="70"/>
      <c r="V10" s="69"/>
    </row>
    <row r="11" spans="1:23" ht="21" customHeight="1" x14ac:dyDescent="0.3">
      <c r="A11" s="555" t="s">
        <v>263</v>
      </c>
      <c r="B11" s="555"/>
      <c r="C11" s="555"/>
      <c r="D11" s="555"/>
      <c r="E11" s="555"/>
      <c r="F11" s="555"/>
      <c r="G11" s="555"/>
      <c r="H11" s="555"/>
      <c r="I11" s="555"/>
      <c r="J11" s="555"/>
      <c r="K11" s="555"/>
      <c r="L11" s="555"/>
      <c r="M11" s="555"/>
      <c r="N11" s="555"/>
      <c r="O11" s="555"/>
      <c r="P11" s="40"/>
      <c r="R11" s="69"/>
      <c r="S11" s="69"/>
      <c r="T11" s="69"/>
      <c r="U11" s="70"/>
      <c r="V11" s="69"/>
    </row>
    <row r="12" spans="1:23" ht="3.75" customHeight="1" x14ac:dyDescent="0.3">
      <c r="A12" s="11"/>
      <c r="B12" s="11"/>
      <c r="C12" s="11"/>
      <c r="D12" s="11"/>
      <c r="E12" s="11"/>
      <c r="F12" s="11"/>
      <c r="G12" s="11"/>
      <c r="H12" s="11"/>
      <c r="I12" s="11"/>
      <c r="J12" s="11"/>
      <c r="K12" s="11"/>
      <c r="L12" s="11"/>
      <c r="M12" s="11"/>
      <c r="N12" s="11"/>
      <c r="O12" s="11"/>
      <c r="R12" s="69"/>
      <c r="S12" s="69"/>
      <c r="T12" s="69"/>
      <c r="U12" s="70"/>
      <c r="V12" s="69"/>
    </row>
    <row r="13" spans="1:23" s="42" customFormat="1" ht="20.25" hidden="1" customHeight="1" thickBot="1" x14ac:dyDescent="0.35">
      <c r="A13" s="434" t="s">
        <v>5</v>
      </c>
      <c r="B13" s="556">
        <f>'Info District'!G11</f>
        <v>2025</v>
      </c>
      <c r="C13" s="557"/>
      <c r="E13" s="550"/>
      <c r="F13" s="550"/>
      <c r="G13" s="550"/>
      <c r="H13" s="550"/>
      <c r="I13" s="550"/>
      <c r="J13" s="554"/>
      <c r="Q13" s="63"/>
      <c r="R13" s="71"/>
      <c r="S13" s="71"/>
      <c r="T13" s="71"/>
      <c r="U13" s="72"/>
      <c r="V13" s="71"/>
    </row>
    <row r="14" spans="1:23" s="42" customFormat="1" ht="7.5" hidden="1" customHeight="1" thickBot="1" x14ac:dyDescent="0.35">
      <c r="A14" s="434"/>
      <c r="B14" s="13"/>
      <c r="C14" s="13"/>
      <c r="D14" s="13"/>
      <c r="O14" s="15"/>
      <c r="Q14" s="63"/>
      <c r="R14" s="71"/>
      <c r="S14" s="71"/>
      <c r="T14" s="71"/>
      <c r="U14" s="72"/>
      <c r="V14" s="71"/>
    </row>
    <row r="15" spans="1:23" s="42" customFormat="1" ht="16.5" hidden="1" customHeight="1" thickBot="1" x14ac:dyDescent="0.35">
      <c r="A15" s="434" t="s">
        <v>7</v>
      </c>
      <c r="B15" s="558" t="str">
        <f>'Info District'!G12</f>
        <v>PLATEAUX</v>
      </c>
      <c r="C15" s="559"/>
      <c r="D15" s="550" t="s">
        <v>8</v>
      </c>
      <c r="E15" s="550"/>
      <c r="F15" s="550"/>
      <c r="G15" s="551" t="str">
        <f>'Info District'!G13</f>
        <v>Agou</v>
      </c>
      <c r="H15" s="552"/>
      <c r="I15" s="553"/>
      <c r="L15" s="11"/>
      <c r="M15" s="11"/>
      <c r="N15" s="11"/>
      <c r="O15" s="11"/>
      <c r="P15" s="11"/>
      <c r="Q15" s="63"/>
      <c r="R15" s="71"/>
      <c r="S15" s="71"/>
      <c r="T15" s="71"/>
      <c r="U15" s="73"/>
      <c r="V15" s="71"/>
    </row>
    <row r="16" spans="1:23" s="42" customFormat="1" ht="3.75" hidden="1" customHeight="1" thickBot="1" x14ac:dyDescent="0.35">
      <c r="A16" s="139"/>
      <c r="B16" s="15"/>
      <c r="C16" s="15"/>
      <c r="D16" s="15"/>
      <c r="E16" s="15"/>
      <c r="K16" s="15"/>
      <c r="L16" s="15"/>
      <c r="M16" s="15"/>
      <c r="O16" s="15"/>
      <c r="Q16" s="63"/>
      <c r="R16" s="71"/>
      <c r="S16" s="71"/>
      <c r="T16" s="71"/>
      <c r="U16" s="72"/>
      <c r="V16" s="71"/>
    </row>
    <row r="17" spans="1:23" s="42" customFormat="1" ht="18" hidden="1" customHeight="1" thickBot="1" x14ac:dyDescent="0.35">
      <c r="A17" s="434" t="s">
        <v>9</v>
      </c>
      <c r="B17" s="556" t="str">
        <f>'Info District'!G17</f>
        <v>Avril à Juin 2025</v>
      </c>
      <c r="C17" s="560"/>
      <c r="D17" s="560"/>
      <c r="E17" s="557"/>
      <c r="G17" s="550" t="s">
        <v>11</v>
      </c>
      <c r="H17" s="550"/>
      <c r="I17" s="550"/>
      <c r="J17" s="550"/>
      <c r="K17" s="554"/>
      <c r="L17" s="551" t="str">
        <f>'Info District'!G18</f>
        <v>Juillet à Septembre 2025</v>
      </c>
      <c r="M17" s="552"/>
      <c r="N17" s="552"/>
      <c r="O17" s="552"/>
      <c r="P17" s="553"/>
      <c r="Q17" s="63"/>
      <c r="R17" s="71"/>
      <c r="S17" s="71"/>
      <c r="T17" s="71"/>
      <c r="U17" s="72"/>
      <c r="V17" s="71"/>
    </row>
    <row r="18" spans="1:23" s="9" customFormat="1" ht="6" customHeight="1" thickBot="1" x14ac:dyDescent="0.3">
      <c r="B18" s="43"/>
      <c r="C18" s="43"/>
      <c r="D18" s="43"/>
      <c r="E18" s="44"/>
      <c r="F18" s="43"/>
      <c r="G18" s="45"/>
      <c r="H18" s="45"/>
      <c r="I18" s="45"/>
      <c r="J18" s="45"/>
      <c r="K18" s="45"/>
      <c r="L18" s="45"/>
      <c r="M18" s="45"/>
      <c r="O18" s="38"/>
      <c r="Q18" s="64"/>
      <c r="R18" s="74"/>
      <c r="S18" s="74"/>
      <c r="T18" s="74"/>
      <c r="U18" s="75"/>
      <c r="V18" s="74"/>
    </row>
    <row r="19" spans="1:23" s="9" customFormat="1" ht="31.5" customHeight="1" thickBot="1" x14ac:dyDescent="0.35">
      <c r="A19" s="532" t="s">
        <v>12</v>
      </c>
      <c r="B19" s="532"/>
      <c r="C19" s="533"/>
      <c r="D19" s="575"/>
      <c r="E19" s="576"/>
      <c r="F19" s="576"/>
      <c r="G19" s="576"/>
      <c r="H19" s="576"/>
      <c r="I19" s="576"/>
      <c r="J19" s="576"/>
      <c r="K19" s="576"/>
      <c r="L19" s="576"/>
      <c r="M19" s="576"/>
      <c r="N19" s="577"/>
      <c r="O19" s="11"/>
      <c r="P19" s="464" t="str">
        <f>'Info District'!H17</f>
        <v>T2</v>
      </c>
      <c r="Q19" s="65"/>
      <c r="R19" s="535" t="s">
        <v>96</v>
      </c>
      <c r="S19" s="536"/>
      <c r="T19" s="536"/>
      <c r="U19" s="536"/>
      <c r="V19" s="537"/>
    </row>
    <row r="20" spans="1:23" s="9" customFormat="1" ht="8.25" customHeight="1" thickBot="1" x14ac:dyDescent="0.35">
      <c r="A20" s="12"/>
      <c r="B20" s="12"/>
      <c r="C20" s="12"/>
      <c r="D20" s="12"/>
      <c r="E20" s="12"/>
      <c r="F20" s="12"/>
      <c r="G20" s="13"/>
      <c r="H20" s="13"/>
      <c r="I20" s="13"/>
      <c r="J20" s="13"/>
      <c r="K20" s="13"/>
      <c r="L20" s="14"/>
      <c r="M20" s="14"/>
      <c r="N20" s="14"/>
      <c r="O20" s="14"/>
      <c r="Q20" s="64"/>
      <c r="R20" s="146"/>
      <c r="S20" s="74"/>
      <c r="T20" s="74"/>
      <c r="U20" s="76"/>
      <c r="V20" s="147"/>
    </row>
    <row r="21" spans="1:23" s="9" customFormat="1" ht="30.75" customHeight="1" thickBot="1" x14ac:dyDescent="0.35">
      <c r="A21" s="564" t="s">
        <v>6</v>
      </c>
      <c r="B21" s="564"/>
      <c r="C21" s="564"/>
      <c r="D21" s="565"/>
      <c r="E21" s="566"/>
      <c r="F21" s="566"/>
      <c r="G21" s="566"/>
      <c r="H21" s="567"/>
      <c r="I21" s="12"/>
      <c r="K21" s="230" t="s">
        <v>338</v>
      </c>
      <c r="O21" s="571"/>
      <c r="P21" s="572"/>
      <c r="Q21" s="64"/>
      <c r="R21" s="146"/>
      <c r="S21" s="74"/>
      <c r="T21" s="74"/>
      <c r="U21" s="76"/>
      <c r="V21" s="147"/>
    </row>
    <row r="22" spans="1:23" s="9" customFormat="1" ht="9" customHeight="1" thickBot="1" x14ac:dyDescent="0.35">
      <c r="A22" s="12"/>
      <c r="B22" s="12"/>
      <c r="C22" s="12"/>
      <c r="D22" s="12"/>
      <c r="E22" s="12"/>
      <c r="F22" s="12"/>
      <c r="G22" s="13"/>
      <c r="H22" s="13"/>
      <c r="I22" s="13"/>
      <c r="J22" s="13"/>
      <c r="K22" s="13"/>
      <c r="L22" s="14"/>
      <c r="M22" s="14"/>
      <c r="N22" s="14"/>
      <c r="O22" s="14"/>
      <c r="Q22" s="64"/>
      <c r="R22" s="146"/>
      <c r="S22" s="74"/>
      <c r="T22" s="74"/>
      <c r="U22" s="76"/>
      <c r="V22" s="147"/>
    </row>
    <row r="23" spans="1:23" s="9" customFormat="1" ht="30" customHeight="1" thickBot="1" x14ac:dyDescent="0.35">
      <c r="A23" s="532" t="s">
        <v>240</v>
      </c>
      <c r="B23" s="532"/>
      <c r="C23" s="533"/>
      <c r="D23" s="568" t="s">
        <v>265</v>
      </c>
      <c r="E23" s="569"/>
      <c r="F23" s="570"/>
      <c r="H23" s="229"/>
      <c r="I23" s="573" t="s">
        <v>337</v>
      </c>
      <c r="J23" s="573"/>
      <c r="K23" s="573"/>
      <c r="L23" s="573"/>
      <c r="M23" s="573"/>
      <c r="N23" s="574"/>
      <c r="O23" s="562"/>
      <c r="P23" s="563"/>
      <c r="Q23" s="64"/>
      <c r="R23" s="146"/>
      <c r="S23" s="74"/>
      <c r="T23" s="74"/>
      <c r="U23" s="76"/>
      <c r="V23" s="147"/>
    </row>
    <row r="24" spans="1:23" s="9" customFormat="1" ht="6" customHeight="1" x14ac:dyDescent="0.3">
      <c r="A24" s="12"/>
      <c r="B24" s="12"/>
      <c r="C24" s="12"/>
      <c r="D24" s="12"/>
      <c r="E24" s="12"/>
      <c r="F24" s="12"/>
      <c r="G24" s="13"/>
      <c r="H24" s="15"/>
      <c r="I24" s="15"/>
      <c r="J24" s="15"/>
      <c r="K24" s="13"/>
      <c r="L24" s="14"/>
      <c r="M24" s="14"/>
      <c r="N24" s="14"/>
      <c r="O24" s="14"/>
      <c r="Q24" s="64"/>
      <c r="R24" s="146"/>
      <c r="S24" s="74"/>
      <c r="T24" s="74"/>
      <c r="U24" s="76"/>
      <c r="V24" s="147"/>
    </row>
    <row r="25" spans="1:23" s="9" customFormat="1" ht="4.5" customHeight="1" thickBot="1" x14ac:dyDescent="0.35">
      <c r="A25" s="12"/>
      <c r="B25" s="12"/>
      <c r="C25" s="12"/>
      <c r="D25" s="12"/>
      <c r="E25" s="12"/>
      <c r="F25" s="12"/>
      <c r="G25" s="13"/>
      <c r="H25" s="13"/>
      <c r="I25" s="13"/>
      <c r="J25" s="13"/>
      <c r="K25" s="13"/>
      <c r="L25" s="14"/>
      <c r="M25" s="14"/>
      <c r="N25" s="14"/>
      <c r="O25" s="14"/>
      <c r="Q25" s="64"/>
      <c r="R25" s="146"/>
      <c r="S25" s="74"/>
      <c r="T25" s="74"/>
      <c r="U25" s="76"/>
      <c r="V25" s="147"/>
    </row>
    <row r="26" spans="1:23" ht="76.5" customHeight="1" thickBot="1" x14ac:dyDescent="0.35">
      <c r="A26" s="541" t="s">
        <v>13</v>
      </c>
      <c r="B26" s="16" t="s">
        <v>14</v>
      </c>
      <c r="C26" s="108" t="s">
        <v>15</v>
      </c>
      <c r="D26" s="118" t="s">
        <v>16</v>
      </c>
      <c r="E26" s="117" t="s">
        <v>17</v>
      </c>
      <c r="F26" s="16" t="s">
        <v>18</v>
      </c>
      <c r="G26" s="16" t="s">
        <v>233</v>
      </c>
      <c r="H26" s="16" t="s">
        <v>234</v>
      </c>
      <c r="I26" s="16" t="s">
        <v>19</v>
      </c>
      <c r="J26" s="16" t="s">
        <v>20</v>
      </c>
      <c r="K26" s="108" t="s">
        <v>21</v>
      </c>
      <c r="L26" s="136" t="s">
        <v>22</v>
      </c>
      <c r="M26" s="137" t="s">
        <v>236</v>
      </c>
      <c r="N26" s="138" t="s">
        <v>23</v>
      </c>
      <c r="O26" s="109" t="s">
        <v>39</v>
      </c>
      <c r="P26" s="16" t="s">
        <v>40</v>
      </c>
      <c r="R26" s="148" t="s">
        <v>237</v>
      </c>
      <c r="S26" s="140" t="s">
        <v>93</v>
      </c>
      <c r="T26" s="140" t="s">
        <v>239</v>
      </c>
      <c r="U26" s="140" t="s">
        <v>238</v>
      </c>
      <c r="V26" s="149" t="s">
        <v>97</v>
      </c>
    </row>
    <row r="27" spans="1:23" s="47" customFormat="1" ht="21.75" customHeight="1" thickBot="1" x14ac:dyDescent="0.35">
      <c r="A27" s="542"/>
      <c r="B27" s="46" t="s">
        <v>24</v>
      </c>
      <c r="C27" s="46" t="s">
        <v>25</v>
      </c>
      <c r="D27" s="112" t="s">
        <v>26</v>
      </c>
      <c r="E27" s="46" t="s">
        <v>27</v>
      </c>
      <c r="F27" s="46"/>
      <c r="G27" s="46" t="s">
        <v>28</v>
      </c>
      <c r="H27" s="46"/>
      <c r="I27" s="46" t="s">
        <v>29</v>
      </c>
      <c r="J27" s="46"/>
      <c r="K27" s="131" t="s">
        <v>235</v>
      </c>
      <c r="L27" s="133"/>
      <c r="M27" s="134"/>
      <c r="N27" s="135"/>
      <c r="O27" s="132" t="s">
        <v>30</v>
      </c>
      <c r="P27" s="46"/>
      <c r="Q27" s="66"/>
      <c r="R27" s="150"/>
      <c r="S27" s="67" t="s">
        <v>94</v>
      </c>
      <c r="T27" s="67" t="s">
        <v>95</v>
      </c>
      <c r="U27" s="94"/>
      <c r="V27" s="151" t="str">
        <f>IF(J28&lt;=0,"",IF(J28=90,$W$28))</f>
        <v/>
      </c>
      <c r="W27" s="37" t="s">
        <v>98</v>
      </c>
    </row>
    <row r="28" spans="1:23" ht="49.5" customHeight="1" x14ac:dyDescent="0.3">
      <c r="A28" s="231" t="str">
        <f>CDT!B26</f>
        <v>Artéméther-Luméfantrine 6cp (AL)</v>
      </c>
      <c r="B28" s="79"/>
      <c r="C28" s="110"/>
      <c r="D28" s="120" t="str">
        <f>IF(B28&lt;&gt;"",B28+C28,"")</f>
        <v/>
      </c>
      <c r="E28" s="119"/>
      <c r="F28" s="79"/>
      <c r="G28" s="79"/>
      <c r="H28" s="79"/>
      <c r="I28" s="79"/>
      <c r="J28" s="79"/>
      <c r="K28" s="110"/>
      <c r="L28" s="431" t="str">
        <f>IF(B28&lt;&gt;"",IF(J28=0,E28,((E28*90)/(90-J28))),"0")</f>
        <v>0</v>
      </c>
      <c r="M28" s="428" t="str">
        <f>IF(B28&lt;&gt;"",((E28/R28)*30),"0")</f>
        <v>0</v>
      </c>
      <c r="N28" s="250" t="str">
        <f>IF(B28&lt;&gt;"",IF(J28=0,((E28+L28)-K28),((M28*6)-K28)),"0")</f>
        <v>0</v>
      </c>
      <c r="O28" s="251"/>
      <c r="P28" s="81"/>
      <c r="R28" s="152">
        <f>(90-J28)</f>
        <v>90</v>
      </c>
      <c r="S28" s="68" t="e">
        <f>D28-(E28+G28+I28+H28)</f>
        <v>#VALUE!</v>
      </c>
      <c r="T28" s="68" t="e">
        <f>K28-S28</f>
        <v>#VALUE!</v>
      </c>
      <c r="U28" s="95">
        <v>6</v>
      </c>
      <c r="V28" s="153" t="e">
        <f t="shared" ref="V28:V52" si="0">IF(T28=0,"",$W$27)</f>
        <v>#VALUE!</v>
      </c>
      <c r="W28" s="37" t="s">
        <v>203</v>
      </c>
    </row>
    <row r="29" spans="1:23" ht="45" customHeight="1" x14ac:dyDescent="0.3">
      <c r="A29" s="231" t="str">
        <f>CDT!B27</f>
        <v>Artéméther-Luméfantrine 12cp (AL)</v>
      </c>
      <c r="B29" s="79"/>
      <c r="C29" s="110"/>
      <c r="D29" s="121" t="str">
        <f t="shared" ref="D29:D36" si="1">IF(B29&lt;&gt;"",B29+C29,"")</f>
        <v/>
      </c>
      <c r="E29" s="119"/>
      <c r="F29" s="79"/>
      <c r="G29" s="79"/>
      <c r="H29" s="79"/>
      <c r="I29" s="79"/>
      <c r="J29" s="79"/>
      <c r="K29" s="110"/>
      <c r="L29" s="431" t="str">
        <f t="shared" ref="L29:L36" si="2">IF(B29&lt;&gt;"",IF(J29=0,E29,((E29*90)/(90-J29))),"0")</f>
        <v>0</v>
      </c>
      <c r="M29" s="428" t="str">
        <f t="shared" ref="M29:M36" si="3">IF(B29&lt;&gt;"",((E29/R29)*30),"0")</f>
        <v>0</v>
      </c>
      <c r="N29" s="250" t="str">
        <f t="shared" ref="N29:N36" si="4">IF(B29&lt;&gt;"",IF(J29=0,((E29+L29)-K29),((M29*6)-K29)),"0")</f>
        <v>0</v>
      </c>
      <c r="O29" s="251"/>
      <c r="P29" s="81"/>
      <c r="R29" s="152">
        <f t="shared" ref="R29:R50" si="5">(90-J29)</f>
        <v>90</v>
      </c>
      <c r="S29" s="68" t="e">
        <f t="shared" ref="S29:S49" si="6">D29-(E29+G29+I29+H29)</f>
        <v>#VALUE!</v>
      </c>
      <c r="T29" s="68" t="e">
        <f t="shared" ref="T29:T50" si="7">K29-S29</f>
        <v>#VALUE!</v>
      </c>
      <c r="U29" s="95">
        <v>12</v>
      </c>
      <c r="V29" s="153" t="e">
        <f t="shared" si="0"/>
        <v>#VALUE!</v>
      </c>
    </row>
    <row r="30" spans="1:23" ht="49.5" customHeight="1" x14ac:dyDescent="0.3">
      <c r="A30" s="231" t="str">
        <f>CDT!B28</f>
        <v>Artéméther-Luméfantrine 18cp (AL)</v>
      </c>
      <c r="B30" s="79"/>
      <c r="C30" s="110"/>
      <c r="D30" s="121" t="str">
        <f t="shared" si="1"/>
        <v/>
      </c>
      <c r="E30" s="119"/>
      <c r="F30" s="79"/>
      <c r="G30" s="79"/>
      <c r="H30" s="79"/>
      <c r="I30" s="79"/>
      <c r="J30" s="79"/>
      <c r="K30" s="110"/>
      <c r="L30" s="431" t="str">
        <f t="shared" si="2"/>
        <v>0</v>
      </c>
      <c r="M30" s="428" t="str">
        <f t="shared" si="3"/>
        <v>0</v>
      </c>
      <c r="N30" s="250" t="str">
        <f t="shared" si="4"/>
        <v>0</v>
      </c>
      <c r="O30" s="251"/>
      <c r="P30" s="81"/>
      <c r="R30" s="152">
        <f t="shared" si="5"/>
        <v>90</v>
      </c>
      <c r="S30" s="68" t="e">
        <f t="shared" si="6"/>
        <v>#VALUE!</v>
      </c>
      <c r="T30" s="68" t="e">
        <f t="shared" si="7"/>
        <v>#VALUE!</v>
      </c>
      <c r="U30" s="95">
        <v>18</v>
      </c>
      <c r="V30" s="153" t="e">
        <f t="shared" si="0"/>
        <v>#VALUE!</v>
      </c>
    </row>
    <row r="31" spans="1:23" ht="49.5" customHeight="1" x14ac:dyDescent="0.3">
      <c r="A31" s="231" t="str">
        <f>CDT!B29</f>
        <v>Artéméther-Luméfantrine 24cp (AL)</v>
      </c>
      <c r="B31" s="79"/>
      <c r="C31" s="110"/>
      <c r="D31" s="121" t="str">
        <f t="shared" si="1"/>
        <v/>
      </c>
      <c r="E31" s="119"/>
      <c r="F31" s="79"/>
      <c r="G31" s="79"/>
      <c r="H31" s="79"/>
      <c r="I31" s="79"/>
      <c r="J31" s="79"/>
      <c r="K31" s="110"/>
      <c r="L31" s="431" t="str">
        <f t="shared" si="2"/>
        <v>0</v>
      </c>
      <c r="M31" s="428" t="str">
        <f t="shared" si="3"/>
        <v>0</v>
      </c>
      <c r="N31" s="250" t="str">
        <f t="shared" si="4"/>
        <v>0</v>
      </c>
      <c r="O31" s="251"/>
      <c r="P31" s="81"/>
      <c r="R31" s="152">
        <f t="shared" si="5"/>
        <v>90</v>
      </c>
      <c r="S31" s="68" t="e">
        <f t="shared" si="6"/>
        <v>#VALUE!</v>
      </c>
      <c r="T31" s="68" t="e">
        <f t="shared" si="7"/>
        <v>#VALUE!</v>
      </c>
      <c r="U31" s="95">
        <v>24</v>
      </c>
      <c r="V31" s="153" t="e">
        <f t="shared" si="0"/>
        <v>#VALUE!</v>
      </c>
    </row>
    <row r="32" spans="1:23" ht="50.25" hidden="1" customHeight="1" x14ac:dyDescent="0.3">
      <c r="A32" s="17" t="str">
        <f>CDT!B30</f>
        <v>Artéméther injectable 40 mg</v>
      </c>
      <c r="B32" s="79"/>
      <c r="C32" s="110"/>
      <c r="D32" s="121" t="str">
        <f t="shared" si="1"/>
        <v/>
      </c>
      <c r="E32" s="119"/>
      <c r="F32" s="79"/>
      <c r="G32" s="79"/>
      <c r="H32" s="79"/>
      <c r="I32" s="79"/>
      <c r="J32" s="79"/>
      <c r="K32" s="110"/>
      <c r="L32" s="431" t="str">
        <f t="shared" si="2"/>
        <v>0</v>
      </c>
      <c r="M32" s="428" t="str">
        <f t="shared" si="3"/>
        <v>0</v>
      </c>
      <c r="N32" s="250" t="str">
        <f t="shared" si="4"/>
        <v>0</v>
      </c>
      <c r="O32" s="251"/>
      <c r="P32" s="79"/>
      <c r="R32" s="152">
        <f t="shared" si="5"/>
        <v>90</v>
      </c>
      <c r="S32" s="68" t="e">
        <f t="shared" si="6"/>
        <v>#VALUE!</v>
      </c>
      <c r="T32" s="68" t="e">
        <f t="shared" si="7"/>
        <v>#VALUE!</v>
      </c>
      <c r="U32" s="95">
        <v>1</v>
      </c>
      <c r="V32" s="153" t="e">
        <f t="shared" si="0"/>
        <v>#VALUE!</v>
      </c>
    </row>
    <row r="33" spans="1:22" ht="50.25" hidden="1" customHeight="1" x14ac:dyDescent="0.3">
      <c r="A33" s="17" t="str">
        <f>CDT!B31</f>
        <v>Artéméther injectable 80 mg</v>
      </c>
      <c r="B33" s="79"/>
      <c r="C33" s="110"/>
      <c r="D33" s="121" t="str">
        <f t="shared" si="1"/>
        <v/>
      </c>
      <c r="E33" s="119"/>
      <c r="F33" s="79"/>
      <c r="G33" s="79"/>
      <c r="H33" s="79"/>
      <c r="I33" s="79"/>
      <c r="J33" s="79"/>
      <c r="K33" s="110"/>
      <c r="L33" s="431" t="str">
        <f t="shared" si="2"/>
        <v>0</v>
      </c>
      <c r="M33" s="428" t="str">
        <f t="shared" si="3"/>
        <v>0</v>
      </c>
      <c r="N33" s="250" t="str">
        <f t="shared" si="4"/>
        <v>0</v>
      </c>
      <c r="O33" s="251"/>
      <c r="P33" s="79"/>
      <c r="R33" s="152">
        <f t="shared" si="5"/>
        <v>90</v>
      </c>
      <c r="S33" s="68" t="e">
        <f t="shared" si="6"/>
        <v>#VALUE!</v>
      </c>
      <c r="T33" s="68" t="e">
        <f t="shared" si="7"/>
        <v>#VALUE!</v>
      </c>
      <c r="U33" s="95">
        <v>1</v>
      </c>
      <c r="V33" s="153" t="e">
        <f t="shared" si="0"/>
        <v>#VALUE!</v>
      </c>
    </row>
    <row r="34" spans="1:22" ht="50.25" hidden="1" customHeight="1" x14ac:dyDescent="0.3">
      <c r="A34" s="17" t="str">
        <f>CDT!B32</f>
        <v>Artésunate injectable 60 mg</v>
      </c>
      <c r="B34" s="79"/>
      <c r="C34" s="110"/>
      <c r="D34" s="121" t="str">
        <f t="shared" si="1"/>
        <v/>
      </c>
      <c r="E34" s="119"/>
      <c r="F34" s="79"/>
      <c r="G34" s="79"/>
      <c r="H34" s="79"/>
      <c r="I34" s="79"/>
      <c r="J34" s="79"/>
      <c r="K34" s="110"/>
      <c r="L34" s="431" t="str">
        <f t="shared" si="2"/>
        <v>0</v>
      </c>
      <c r="M34" s="428" t="str">
        <f t="shared" si="3"/>
        <v>0</v>
      </c>
      <c r="N34" s="250" t="str">
        <f t="shared" si="4"/>
        <v>0</v>
      </c>
      <c r="O34" s="251"/>
      <c r="P34" s="79"/>
      <c r="R34" s="152">
        <f t="shared" si="5"/>
        <v>90</v>
      </c>
      <c r="S34" s="68" t="e">
        <f t="shared" si="6"/>
        <v>#VALUE!</v>
      </c>
      <c r="T34" s="68" t="e">
        <f t="shared" si="7"/>
        <v>#VALUE!</v>
      </c>
      <c r="U34" s="95">
        <v>1</v>
      </c>
      <c r="V34" s="153" t="e">
        <f t="shared" si="0"/>
        <v>#VALUE!</v>
      </c>
    </row>
    <row r="35" spans="1:22" ht="50.25" hidden="1" customHeight="1" x14ac:dyDescent="0.3">
      <c r="A35" s="17" t="str">
        <f>CDT!B33</f>
        <v xml:space="preserve"> Sulfadoxine Pyriméthamine:  (SP)</v>
      </c>
      <c r="B35" s="79"/>
      <c r="C35" s="110"/>
      <c r="D35" s="121" t="str">
        <f t="shared" si="1"/>
        <v/>
      </c>
      <c r="E35" s="119"/>
      <c r="F35" s="79"/>
      <c r="G35" s="79"/>
      <c r="H35" s="79"/>
      <c r="I35" s="79"/>
      <c r="J35" s="79"/>
      <c r="K35" s="110"/>
      <c r="L35" s="431" t="str">
        <f t="shared" si="2"/>
        <v>0</v>
      </c>
      <c r="M35" s="428" t="str">
        <f t="shared" si="3"/>
        <v>0</v>
      </c>
      <c r="N35" s="250" t="str">
        <f t="shared" si="4"/>
        <v>0</v>
      </c>
      <c r="O35" s="251"/>
      <c r="P35" s="79"/>
      <c r="R35" s="152">
        <f t="shared" si="5"/>
        <v>90</v>
      </c>
      <c r="S35" s="68" t="e">
        <f t="shared" si="6"/>
        <v>#VALUE!</v>
      </c>
      <c r="T35" s="68" t="e">
        <f t="shared" si="7"/>
        <v>#VALUE!</v>
      </c>
      <c r="U35" s="95">
        <v>3</v>
      </c>
      <c r="V35" s="153" t="e">
        <f t="shared" si="0"/>
        <v>#VALUE!</v>
      </c>
    </row>
    <row r="36" spans="1:22" ht="45.75" customHeight="1" thickBot="1" x14ac:dyDescent="0.35">
      <c r="A36" s="231" t="str">
        <f>CDT!B34</f>
        <v>Test de Diagnostic Rapide  : (TDR)</v>
      </c>
      <c r="B36" s="79"/>
      <c r="C36" s="110"/>
      <c r="D36" s="305" t="str">
        <f t="shared" si="1"/>
        <v/>
      </c>
      <c r="E36" s="119"/>
      <c r="F36" s="79"/>
      <c r="G36" s="79"/>
      <c r="H36" s="79"/>
      <c r="I36" s="79"/>
      <c r="J36" s="79"/>
      <c r="K36" s="110"/>
      <c r="L36" s="431" t="str">
        <f t="shared" si="2"/>
        <v>0</v>
      </c>
      <c r="M36" s="428" t="str">
        <f t="shared" si="3"/>
        <v>0</v>
      </c>
      <c r="N36" s="250" t="str">
        <f t="shared" si="4"/>
        <v>0</v>
      </c>
      <c r="O36" s="251"/>
      <c r="P36" s="79"/>
      <c r="R36" s="152">
        <f t="shared" si="5"/>
        <v>90</v>
      </c>
      <c r="S36" s="68" t="e">
        <f t="shared" si="6"/>
        <v>#VALUE!</v>
      </c>
      <c r="T36" s="68" t="e">
        <f t="shared" si="7"/>
        <v>#VALUE!</v>
      </c>
      <c r="U36" s="95">
        <v>1</v>
      </c>
      <c r="V36" s="153" t="e">
        <f t="shared" si="0"/>
        <v>#VALUE!</v>
      </c>
    </row>
    <row r="37" spans="1:22" ht="34.5" hidden="1" customHeight="1" x14ac:dyDescent="0.3">
      <c r="A37" s="17" t="str">
        <f>CDT!B35</f>
        <v>Moustiquaire à Imprégnation Durable: (MID)</v>
      </c>
      <c r="B37" s="79"/>
      <c r="C37" s="110"/>
      <c r="D37" s="304">
        <f t="shared" ref="D37:D50" si="8">B37+C37</f>
        <v>0</v>
      </c>
      <c r="E37" s="119"/>
      <c r="F37" s="79"/>
      <c r="G37" s="79"/>
      <c r="H37" s="79"/>
      <c r="I37" s="79"/>
      <c r="J37" s="79"/>
      <c r="K37" s="110"/>
      <c r="L37" s="113">
        <f t="shared" ref="L37:L50" si="9">IF(J37=0,E37,((D37*90)/(90-J37)))</f>
        <v>0</v>
      </c>
      <c r="M37" s="55">
        <f t="shared" ref="M37:M50" si="10">(E37/R37)*30</f>
        <v>0</v>
      </c>
      <c r="N37" s="114">
        <f t="shared" ref="N37:N49" si="11">IF(J37=0,((E37+L37)-K37),((L37*2)-K37))</f>
        <v>0</v>
      </c>
      <c r="O37" s="111" t="str">
        <f t="shared" ref="O37:O50" si="12">IF(N37=0,"0",N37)</f>
        <v>0</v>
      </c>
      <c r="P37" s="79"/>
      <c r="R37" s="152">
        <f t="shared" si="5"/>
        <v>90</v>
      </c>
      <c r="S37" s="68">
        <f t="shared" si="6"/>
        <v>0</v>
      </c>
      <c r="T37" s="68">
        <f t="shared" si="7"/>
        <v>0</v>
      </c>
      <c r="U37" s="95">
        <v>1</v>
      </c>
      <c r="V37" s="153" t="str">
        <f t="shared" si="0"/>
        <v/>
      </c>
    </row>
    <row r="38" spans="1:22" ht="34.5" hidden="1" customHeight="1" x14ac:dyDescent="0.3">
      <c r="A38" s="17" t="str">
        <f>CDT!B40</f>
        <v>Artésunate Amodiaquine: (ASAQ) : 3 cp (25/67,5 mg)</v>
      </c>
      <c r="B38" s="79"/>
      <c r="C38" s="110"/>
      <c r="D38" s="121">
        <f t="shared" si="8"/>
        <v>0</v>
      </c>
      <c r="E38" s="119"/>
      <c r="F38" s="79"/>
      <c r="G38" s="79"/>
      <c r="H38" s="79"/>
      <c r="I38" s="79"/>
      <c r="J38" s="79"/>
      <c r="K38" s="110"/>
      <c r="L38" s="113">
        <f t="shared" si="9"/>
        <v>0</v>
      </c>
      <c r="M38" s="55">
        <f t="shared" si="10"/>
        <v>0</v>
      </c>
      <c r="N38" s="114">
        <f t="shared" si="11"/>
        <v>0</v>
      </c>
      <c r="O38" s="111" t="str">
        <f t="shared" si="12"/>
        <v>0</v>
      </c>
      <c r="P38" s="79"/>
      <c r="R38" s="152">
        <f t="shared" si="5"/>
        <v>90</v>
      </c>
      <c r="S38" s="68">
        <f t="shared" si="6"/>
        <v>0</v>
      </c>
      <c r="T38" s="68">
        <f t="shared" si="7"/>
        <v>0</v>
      </c>
      <c r="U38" s="95">
        <v>3</v>
      </c>
      <c r="V38" s="153" t="str">
        <f t="shared" si="0"/>
        <v/>
      </c>
    </row>
    <row r="39" spans="1:22" ht="34.5" hidden="1" customHeight="1" x14ac:dyDescent="0.3">
      <c r="A39" s="17" t="str">
        <f>CDT!B41</f>
        <v>Artésunate Amodiaquine: (ASAQ) 3 cp (50/135 mg)</v>
      </c>
      <c r="B39" s="79"/>
      <c r="C39" s="110"/>
      <c r="D39" s="121">
        <f t="shared" si="8"/>
        <v>0</v>
      </c>
      <c r="E39" s="119"/>
      <c r="F39" s="79"/>
      <c r="G39" s="79"/>
      <c r="H39" s="79"/>
      <c r="I39" s="79"/>
      <c r="J39" s="79"/>
      <c r="K39" s="110"/>
      <c r="L39" s="113">
        <f t="shared" si="9"/>
        <v>0</v>
      </c>
      <c r="M39" s="55">
        <f t="shared" si="10"/>
        <v>0</v>
      </c>
      <c r="N39" s="114">
        <f t="shared" si="11"/>
        <v>0</v>
      </c>
      <c r="O39" s="111" t="str">
        <f t="shared" si="12"/>
        <v>0</v>
      </c>
      <c r="P39" s="79"/>
      <c r="R39" s="152">
        <f t="shared" si="5"/>
        <v>90</v>
      </c>
      <c r="S39" s="68">
        <f t="shared" si="6"/>
        <v>0</v>
      </c>
      <c r="T39" s="68">
        <f t="shared" si="7"/>
        <v>0</v>
      </c>
      <c r="U39" s="95">
        <v>3</v>
      </c>
      <c r="V39" s="153" t="str">
        <f t="shared" si="0"/>
        <v/>
      </c>
    </row>
    <row r="40" spans="1:22" ht="34.5" hidden="1" customHeight="1" x14ac:dyDescent="0.3">
      <c r="A40" s="17" t="str">
        <f>CDT!B42</f>
        <v>Artésunate Amodiaquine: (ASAQ) 3 cp (100/270 mg)</v>
      </c>
      <c r="B40" s="79"/>
      <c r="C40" s="110"/>
      <c r="D40" s="121">
        <f t="shared" si="8"/>
        <v>0</v>
      </c>
      <c r="E40" s="119"/>
      <c r="F40" s="79"/>
      <c r="G40" s="79"/>
      <c r="H40" s="79"/>
      <c r="I40" s="79"/>
      <c r="J40" s="79"/>
      <c r="K40" s="110"/>
      <c r="L40" s="113">
        <f t="shared" si="9"/>
        <v>0</v>
      </c>
      <c r="M40" s="55">
        <f t="shared" si="10"/>
        <v>0</v>
      </c>
      <c r="N40" s="114">
        <f t="shared" si="11"/>
        <v>0</v>
      </c>
      <c r="O40" s="111" t="str">
        <f t="shared" si="12"/>
        <v>0</v>
      </c>
      <c r="P40" s="79"/>
      <c r="R40" s="152">
        <f t="shared" si="5"/>
        <v>90</v>
      </c>
      <c r="S40" s="68">
        <f t="shared" si="6"/>
        <v>0</v>
      </c>
      <c r="T40" s="68">
        <f t="shared" si="7"/>
        <v>0</v>
      </c>
      <c r="U40" s="95">
        <v>3</v>
      </c>
      <c r="V40" s="153" t="str">
        <f t="shared" si="0"/>
        <v/>
      </c>
    </row>
    <row r="41" spans="1:22" ht="34.5" hidden="1" customHeight="1" x14ac:dyDescent="0.3">
      <c r="A41" s="17" t="str">
        <f>CDT!B43</f>
        <v>Artésunate Amodiaquine: (ASAQ) 6 cp (100/270 mg)</v>
      </c>
      <c r="B41" s="79"/>
      <c r="C41" s="110"/>
      <c r="D41" s="121">
        <f t="shared" si="8"/>
        <v>0</v>
      </c>
      <c r="E41" s="119"/>
      <c r="F41" s="79"/>
      <c r="G41" s="79"/>
      <c r="H41" s="79"/>
      <c r="I41" s="79"/>
      <c r="J41" s="79"/>
      <c r="K41" s="110"/>
      <c r="L41" s="113">
        <f t="shared" si="9"/>
        <v>0</v>
      </c>
      <c r="M41" s="55">
        <f t="shared" si="10"/>
        <v>0</v>
      </c>
      <c r="N41" s="114">
        <f t="shared" si="11"/>
        <v>0</v>
      </c>
      <c r="O41" s="111" t="str">
        <f t="shared" si="12"/>
        <v>0</v>
      </c>
      <c r="P41" s="79"/>
      <c r="R41" s="152">
        <f t="shared" si="5"/>
        <v>90</v>
      </c>
      <c r="S41" s="68">
        <f t="shared" si="6"/>
        <v>0</v>
      </c>
      <c r="T41" s="68">
        <f t="shared" si="7"/>
        <v>0</v>
      </c>
      <c r="U41" s="95">
        <v>3</v>
      </c>
      <c r="V41" s="153" t="str">
        <f t="shared" si="0"/>
        <v/>
      </c>
    </row>
    <row r="42" spans="1:22" ht="34.5" hidden="1" customHeight="1" x14ac:dyDescent="0.3">
      <c r="A42" s="17" t="str">
        <f>CDT!B36</f>
        <v>Dihydroartéminisine Pipéraquine– Plaq / 3 comp 
( DHA-PPQ)  20/160 mg</v>
      </c>
      <c r="B42" s="79"/>
      <c r="C42" s="110"/>
      <c r="D42" s="121">
        <f t="shared" si="8"/>
        <v>0</v>
      </c>
      <c r="E42" s="119"/>
      <c r="F42" s="79"/>
      <c r="G42" s="79"/>
      <c r="H42" s="79"/>
      <c r="I42" s="79"/>
      <c r="J42" s="79"/>
      <c r="K42" s="110"/>
      <c r="L42" s="113">
        <f t="shared" si="9"/>
        <v>0</v>
      </c>
      <c r="M42" s="55">
        <f t="shared" si="10"/>
        <v>0</v>
      </c>
      <c r="N42" s="114">
        <f t="shared" si="11"/>
        <v>0</v>
      </c>
      <c r="O42" s="111" t="str">
        <f t="shared" si="12"/>
        <v>0</v>
      </c>
      <c r="P42" s="79"/>
      <c r="R42" s="152">
        <f t="shared" si="5"/>
        <v>90</v>
      </c>
      <c r="S42" s="68">
        <f t="shared" si="6"/>
        <v>0</v>
      </c>
      <c r="T42" s="68">
        <f t="shared" si="7"/>
        <v>0</v>
      </c>
      <c r="U42" s="95">
        <v>1</v>
      </c>
      <c r="V42" s="153" t="str">
        <f t="shared" si="0"/>
        <v/>
      </c>
    </row>
    <row r="43" spans="1:22" ht="34.5" hidden="1" customHeight="1" x14ac:dyDescent="0.3">
      <c r="A43" s="17" t="str">
        <f>CDT!B37</f>
        <v>Dihydroartéminisine Pipéraquine– Plaq / 3 comp 
( DHA-PPQ)  40/320 mg</v>
      </c>
      <c r="B43" s="79"/>
      <c r="C43" s="110"/>
      <c r="D43" s="121">
        <f t="shared" si="8"/>
        <v>0</v>
      </c>
      <c r="E43" s="119"/>
      <c r="F43" s="79"/>
      <c r="G43" s="79"/>
      <c r="H43" s="79"/>
      <c r="I43" s="79"/>
      <c r="J43" s="79"/>
      <c r="K43" s="110"/>
      <c r="L43" s="113">
        <f t="shared" si="9"/>
        <v>0</v>
      </c>
      <c r="M43" s="55">
        <f t="shared" si="10"/>
        <v>0</v>
      </c>
      <c r="N43" s="114">
        <f t="shared" si="11"/>
        <v>0</v>
      </c>
      <c r="O43" s="111" t="str">
        <f t="shared" si="12"/>
        <v>0</v>
      </c>
      <c r="P43" s="79"/>
      <c r="R43" s="152">
        <f t="shared" si="5"/>
        <v>90</v>
      </c>
      <c r="S43" s="68">
        <f t="shared" si="6"/>
        <v>0</v>
      </c>
      <c r="T43" s="68">
        <f t="shared" si="7"/>
        <v>0</v>
      </c>
      <c r="U43" s="95">
        <v>1</v>
      </c>
      <c r="V43" s="153" t="str">
        <f t="shared" si="0"/>
        <v/>
      </c>
    </row>
    <row r="44" spans="1:22" ht="34.5" hidden="1" customHeight="1" x14ac:dyDescent="0.3">
      <c r="A44" s="17" t="str">
        <f>CDT!B38</f>
        <v>Dihydroartéminisine Pipéraquine– Plaq / 6 comp 
( DHA-PPQ)  40/320 mg</v>
      </c>
      <c r="B44" s="79"/>
      <c r="C44" s="110"/>
      <c r="D44" s="121">
        <f t="shared" si="8"/>
        <v>0</v>
      </c>
      <c r="E44" s="119"/>
      <c r="F44" s="79"/>
      <c r="G44" s="79"/>
      <c r="H44" s="79"/>
      <c r="I44" s="79"/>
      <c r="J44" s="79"/>
      <c r="K44" s="110"/>
      <c r="L44" s="113">
        <f t="shared" si="9"/>
        <v>0</v>
      </c>
      <c r="M44" s="55">
        <f t="shared" si="10"/>
        <v>0</v>
      </c>
      <c r="N44" s="114">
        <f t="shared" si="11"/>
        <v>0</v>
      </c>
      <c r="O44" s="111" t="str">
        <f t="shared" si="12"/>
        <v>0</v>
      </c>
      <c r="P44" s="79"/>
      <c r="R44" s="152">
        <f t="shared" si="5"/>
        <v>90</v>
      </c>
      <c r="S44" s="68">
        <f t="shared" si="6"/>
        <v>0</v>
      </c>
      <c r="T44" s="68">
        <f t="shared" si="7"/>
        <v>0</v>
      </c>
      <c r="U44" s="95">
        <v>1</v>
      </c>
      <c r="V44" s="153" t="str">
        <f t="shared" si="0"/>
        <v/>
      </c>
    </row>
    <row r="45" spans="1:22" ht="34.5" hidden="1" customHeight="1" x14ac:dyDescent="0.3">
      <c r="A45" s="17" t="str">
        <f>CDT!B44</f>
        <v>Artésunate - Méfloquine (AS-MF)</v>
      </c>
      <c r="B45" s="79"/>
      <c r="C45" s="110"/>
      <c r="D45" s="121">
        <f t="shared" si="8"/>
        <v>0</v>
      </c>
      <c r="E45" s="119"/>
      <c r="F45" s="79"/>
      <c r="G45" s="79"/>
      <c r="H45" s="79"/>
      <c r="I45" s="79"/>
      <c r="J45" s="79"/>
      <c r="K45" s="110"/>
      <c r="L45" s="113">
        <f t="shared" si="9"/>
        <v>0</v>
      </c>
      <c r="M45" s="55">
        <f t="shared" si="10"/>
        <v>0</v>
      </c>
      <c r="N45" s="114">
        <f t="shared" si="11"/>
        <v>0</v>
      </c>
      <c r="O45" s="111" t="str">
        <f t="shared" si="12"/>
        <v>0</v>
      </c>
      <c r="P45" s="79"/>
      <c r="R45" s="152">
        <f t="shared" si="5"/>
        <v>90</v>
      </c>
      <c r="S45" s="68">
        <f t="shared" si="6"/>
        <v>0</v>
      </c>
      <c r="T45" s="68">
        <f t="shared" si="7"/>
        <v>0</v>
      </c>
      <c r="U45" s="95">
        <v>1</v>
      </c>
      <c r="V45" s="153" t="str">
        <f t="shared" si="0"/>
        <v/>
      </c>
    </row>
    <row r="46" spans="1:22" ht="34.5" hidden="1" customHeight="1" x14ac:dyDescent="0.3">
      <c r="A46" s="17" t="str">
        <f>CDT!B45</f>
        <v>Quinine comprimé 300mg</v>
      </c>
      <c r="B46" s="79"/>
      <c r="C46" s="110"/>
      <c r="D46" s="121">
        <f t="shared" si="8"/>
        <v>0</v>
      </c>
      <c r="E46" s="119"/>
      <c r="F46" s="79"/>
      <c r="G46" s="79"/>
      <c r="H46" s="79"/>
      <c r="I46" s="79"/>
      <c r="J46" s="79"/>
      <c r="K46" s="110"/>
      <c r="L46" s="113">
        <f t="shared" si="9"/>
        <v>0</v>
      </c>
      <c r="M46" s="55">
        <f t="shared" si="10"/>
        <v>0</v>
      </c>
      <c r="N46" s="114">
        <f t="shared" si="11"/>
        <v>0</v>
      </c>
      <c r="O46" s="111" t="str">
        <f t="shared" si="12"/>
        <v>0</v>
      </c>
      <c r="P46" s="79"/>
      <c r="R46" s="152">
        <f t="shared" si="5"/>
        <v>90</v>
      </c>
      <c r="S46" s="68">
        <f t="shared" si="6"/>
        <v>0</v>
      </c>
      <c r="T46" s="68">
        <f t="shared" si="7"/>
        <v>0</v>
      </c>
      <c r="U46" s="95">
        <v>1</v>
      </c>
      <c r="V46" s="153" t="str">
        <f t="shared" si="0"/>
        <v/>
      </c>
    </row>
    <row r="47" spans="1:22" ht="34.5" hidden="1" customHeight="1" x14ac:dyDescent="0.3">
      <c r="A47" s="17" t="str">
        <f>CDT!B46</f>
        <v>Quinine injectable 300 mg</v>
      </c>
      <c r="B47" s="79"/>
      <c r="C47" s="110"/>
      <c r="D47" s="121">
        <f t="shared" si="8"/>
        <v>0</v>
      </c>
      <c r="E47" s="119"/>
      <c r="F47" s="79"/>
      <c r="G47" s="79"/>
      <c r="H47" s="79"/>
      <c r="I47" s="79"/>
      <c r="J47" s="79"/>
      <c r="K47" s="110"/>
      <c r="L47" s="113">
        <f t="shared" si="9"/>
        <v>0</v>
      </c>
      <c r="M47" s="55">
        <f t="shared" si="10"/>
        <v>0</v>
      </c>
      <c r="N47" s="114">
        <f t="shared" si="11"/>
        <v>0</v>
      </c>
      <c r="O47" s="111" t="str">
        <f t="shared" si="12"/>
        <v>0</v>
      </c>
      <c r="P47" s="79"/>
      <c r="R47" s="152">
        <f t="shared" si="5"/>
        <v>90</v>
      </c>
      <c r="S47" s="68">
        <f t="shared" si="6"/>
        <v>0</v>
      </c>
      <c r="T47" s="68">
        <f t="shared" si="7"/>
        <v>0</v>
      </c>
      <c r="U47" s="95">
        <v>1</v>
      </c>
      <c r="V47" s="153" t="str">
        <f t="shared" si="0"/>
        <v/>
      </c>
    </row>
    <row r="48" spans="1:22" ht="34.5" hidden="1" customHeight="1" x14ac:dyDescent="0.3">
      <c r="A48" s="17" t="str">
        <f>CDT!B47</f>
        <v>Quinine injectable 600 mg</v>
      </c>
      <c r="B48" s="79"/>
      <c r="C48" s="110"/>
      <c r="D48" s="121">
        <f t="shared" si="8"/>
        <v>0</v>
      </c>
      <c r="E48" s="119"/>
      <c r="F48" s="79"/>
      <c r="G48" s="79"/>
      <c r="H48" s="79"/>
      <c r="I48" s="79"/>
      <c r="J48" s="79"/>
      <c r="K48" s="110"/>
      <c r="L48" s="113">
        <f t="shared" si="9"/>
        <v>0</v>
      </c>
      <c r="M48" s="55">
        <f t="shared" si="10"/>
        <v>0</v>
      </c>
      <c r="N48" s="114">
        <f t="shared" si="11"/>
        <v>0</v>
      </c>
      <c r="O48" s="111" t="str">
        <f t="shared" si="12"/>
        <v>0</v>
      </c>
      <c r="P48" s="79"/>
      <c r="R48" s="152">
        <f t="shared" si="5"/>
        <v>90</v>
      </c>
      <c r="S48" s="68">
        <f t="shared" si="6"/>
        <v>0</v>
      </c>
      <c r="T48" s="68">
        <f t="shared" si="7"/>
        <v>0</v>
      </c>
      <c r="U48" s="95">
        <v>1</v>
      </c>
      <c r="V48" s="153" t="str">
        <f t="shared" si="0"/>
        <v/>
      </c>
    </row>
    <row r="49" spans="1:22" ht="34.5" hidden="1" customHeight="1" x14ac:dyDescent="0.3">
      <c r="A49" s="17" t="str">
        <f>CDT!B48</f>
        <v>Quinine injectable 600 mg</v>
      </c>
      <c r="B49" s="79"/>
      <c r="C49" s="110"/>
      <c r="D49" s="121">
        <f t="shared" si="8"/>
        <v>0</v>
      </c>
      <c r="E49" s="119"/>
      <c r="F49" s="79"/>
      <c r="G49" s="79"/>
      <c r="H49" s="79"/>
      <c r="I49" s="79"/>
      <c r="J49" s="79"/>
      <c r="K49" s="110"/>
      <c r="L49" s="113">
        <f t="shared" si="9"/>
        <v>0</v>
      </c>
      <c r="M49" s="55">
        <f t="shared" si="10"/>
        <v>0</v>
      </c>
      <c r="N49" s="114">
        <f t="shared" si="11"/>
        <v>0</v>
      </c>
      <c r="O49" s="111" t="str">
        <f t="shared" si="12"/>
        <v>0</v>
      </c>
      <c r="P49" s="79"/>
      <c r="R49" s="152">
        <f t="shared" si="5"/>
        <v>90</v>
      </c>
      <c r="S49" s="68">
        <f t="shared" si="6"/>
        <v>0</v>
      </c>
      <c r="T49" s="68">
        <f t="shared" si="7"/>
        <v>0</v>
      </c>
      <c r="U49" s="95">
        <v>1</v>
      </c>
      <c r="V49" s="153" t="str">
        <f t="shared" si="0"/>
        <v/>
      </c>
    </row>
    <row r="50" spans="1:22" ht="34.5" hidden="1" customHeight="1" thickBot="1" x14ac:dyDescent="0.35">
      <c r="A50" s="17" t="str">
        <f>CDT!B49</f>
        <v>Artéméther injectable 100 mg</v>
      </c>
      <c r="B50" s="79"/>
      <c r="C50" s="110"/>
      <c r="D50" s="122">
        <f t="shared" si="8"/>
        <v>0</v>
      </c>
      <c r="E50" s="119"/>
      <c r="F50" s="79"/>
      <c r="G50" s="79"/>
      <c r="H50" s="79"/>
      <c r="I50" s="79"/>
      <c r="J50" s="79"/>
      <c r="K50" s="110"/>
      <c r="L50" s="115">
        <f t="shared" si="9"/>
        <v>0</v>
      </c>
      <c r="M50" s="130">
        <f t="shared" si="10"/>
        <v>0</v>
      </c>
      <c r="N50" s="116">
        <f>IF(J50=0,((E50+L50)-K50),((L50*2)-K50))</f>
        <v>0</v>
      </c>
      <c r="O50" s="111" t="str">
        <f t="shared" si="12"/>
        <v>0</v>
      </c>
      <c r="P50" s="79"/>
      <c r="R50" s="152">
        <f t="shared" si="5"/>
        <v>90</v>
      </c>
      <c r="S50" s="68">
        <f>D50-(E50+G50+I50+H50)</f>
        <v>0</v>
      </c>
      <c r="T50" s="68">
        <f t="shared" si="7"/>
        <v>0</v>
      </c>
      <c r="U50" s="95">
        <v>1</v>
      </c>
      <c r="V50" s="153" t="str">
        <f t="shared" si="0"/>
        <v/>
      </c>
    </row>
    <row r="51" spans="1:22" ht="34.5" hidden="1" customHeight="1" x14ac:dyDescent="0.3">
      <c r="A51" s="17"/>
      <c r="B51" s="79"/>
      <c r="C51" s="79"/>
      <c r="D51" s="56"/>
      <c r="E51" s="79"/>
      <c r="F51" s="79"/>
      <c r="G51" s="79"/>
      <c r="H51" s="79"/>
      <c r="I51" s="79"/>
      <c r="J51" s="79"/>
      <c r="K51" s="79"/>
      <c r="L51" s="57"/>
      <c r="M51" s="57"/>
      <c r="N51" s="58"/>
      <c r="O51" s="80"/>
      <c r="P51" s="79"/>
      <c r="R51" s="152"/>
      <c r="S51" s="68"/>
      <c r="T51" s="68"/>
      <c r="U51" s="95"/>
      <c r="V51" s="153" t="str">
        <f t="shared" si="0"/>
        <v/>
      </c>
    </row>
    <row r="52" spans="1:22" ht="34.5" hidden="1" customHeight="1" x14ac:dyDescent="0.3">
      <c r="A52" s="17"/>
      <c r="B52" s="79"/>
      <c r="C52" s="79"/>
      <c r="D52" s="53"/>
      <c r="E52" s="79"/>
      <c r="F52" s="79"/>
      <c r="G52" s="79"/>
      <c r="H52" s="79"/>
      <c r="I52" s="79"/>
      <c r="J52" s="79"/>
      <c r="K52" s="79"/>
      <c r="L52" s="54"/>
      <c r="M52" s="54"/>
      <c r="N52" s="55"/>
      <c r="O52" s="80"/>
      <c r="P52" s="79"/>
      <c r="R52" s="152"/>
      <c r="S52" s="68"/>
      <c r="T52" s="68"/>
      <c r="U52" s="95"/>
      <c r="V52" s="153" t="str">
        <f t="shared" si="0"/>
        <v/>
      </c>
    </row>
    <row r="53" spans="1:22" s="235" customFormat="1" ht="16.5" customHeight="1" x14ac:dyDescent="0.35">
      <c r="A53" s="494" t="s">
        <v>290</v>
      </c>
      <c r="B53" s="494"/>
      <c r="C53" s="494"/>
      <c r="D53" s="494"/>
      <c r="E53" s="232"/>
      <c r="F53" s="232"/>
      <c r="G53" s="233" t="s">
        <v>298</v>
      </c>
      <c r="H53" s="233"/>
      <c r="I53" s="232"/>
      <c r="J53" s="234"/>
      <c r="K53" s="232"/>
      <c r="L53" s="232"/>
      <c r="M53" s="232"/>
      <c r="N53" s="232"/>
      <c r="O53" s="232"/>
      <c r="Q53" s="236"/>
      <c r="R53" s="237"/>
      <c r="S53" s="238"/>
      <c r="T53" s="238"/>
      <c r="U53" s="239"/>
      <c r="V53" s="240"/>
    </row>
    <row r="54" spans="1:22" ht="34.5" customHeight="1" x14ac:dyDescent="0.3">
      <c r="A54" s="18"/>
      <c r="B54" s="18"/>
      <c r="C54" s="18"/>
      <c r="D54" s="18"/>
      <c r="E54" s="18"/>
      <c r="F54" s="18"/>
      <c r="G54" s="18"/>
      <c r="H54" s="18"/>
      <c r="I54" s="18"/>
      <c r="J54" s="18"/>
      <c r="K54" s="18"/>
      <c r="L54" s="18"/>
      <c r="M54" s="18"/>
      <c r="N54" s="18"/>
      <c r="O54" s="18"/>
      <c r="R54" s="154"/>
      <c r="S54" s="69"/>
      <c r="T54" s="69"/>
      <c r="U54" s="70"/>
      <c r="V54" s="155"/>
    </row>
    <row r="55" spans="1:22" ht="35.25" customHeight="1" x14ac:dyDescent="0.3">
      <c r="B55" s="18"/>
      <c r="C55" s="18"/>
      <c r="D55" s="18"/>
      <c r="E55" s="18"/>
      <c r="F55" s="18"/>
      <c r="I55" s="18"/>
      <c r="J55" s="18"/>
      <c r="K55" s="18"/>
      <c r="L55" s="18"/>
      <c r="M55" s="18"/>
      <c r="N55" s="18"/>
      <c r="O55" s="18"/>
      <c r="R55" s="154"/>
      <c r="S55" s="69"/>
      <c r="T55" s="69"/>
      <c r="U55" s="70"/>
      <c r="V55" s="155"/>
    </row>
    <row r="56" spans="1:22" s="235" customFormat="1" ht="16.5" customHeight="1" x14ac:dyDescent="0.35">
      <c r="A56" s="494" t="s">
        <v>289</v>
      </c>
      <c r="B56" s="494"/>
      <c r="C56" s="494"/>
      <c r="D56" s="494"/>
      <c r="E56" s="232"/>
      <c r="F56" s="232"/>
      <c r="G56" s="561" t="s">
        <v>299</v>
      </c>
      <c r="H56" s="561"/>
      <c r="I56" s="561"/>
      <c r="J56" s="561"/>
      <c r="K56" s="561"/>
      <c r="L56" s="561"/>
      <c r="M56" s="561"/>
      <c r="N56" s="561"/>
      <c r="O56" s="561"/>
      <c r="Q56" s="236"/>
      <c r="R56" s="237"/>
      <c r="S56" s="238"/>
      <c r="T56" s="238"/>
      <c r="U56" s="239"/>
      <c r="V56" s="240"/>
    </row>
  </sheetData>
  <mergeCells count="26">
    <mergeCell ref="A56:D56"/>
    <mergeCell ref="G56:O56"/>
    <mergeCell ref="A23:C23"/>
    <mergeCell ref="D23:F23"/>
    <mergeCell ref="I23:N23"/>
    <mergeCell ref="O23:P23"/>
    <mergeCell ref="A26:A27"/>
    <mergeCell ref="A53:D53"/>
    <mergeCell ref="A19:C19"/>
    <mergeCell ref="D19:N19"/>
    <mergeCell ref="R19:V19"/>
    <mergeCell ref="A21:C21"/>
    <mergeCell ref="D21:H21"/>
    <mergeCell ref="O21:P21"/>
    <mergeCell ref="L17:P17"/>
    <mergeCell ref="A1:B1"/>
    <mergeCell ref="A3:B3"/>
    <mergeCell ref="A4:B4"/>
    <mergeCell ref="A11:O11"/>
    <mergeCell ref="B13:C13"/>
    <mergeCell ref="E13:J13"/>
    <mergeCell ref="B15:C15"/>
    <mergeCell ref="D15:F15"/>
    <mergeCell ref="G15:I15"/>
    <mergeCell ref="B17:E17"/>
    <mergeCell ref="G17:K17"/>
  </mergeCells>
  <conditionalFormatting sqref="T28">
    <cfRule type="cellIs" dxfId="977" priority="23" operator="greaterThan">
      <formula>0</formula>
    </cfRule>
    <cfRule type="cellIs" dxfId="976" priority="24" operator="greaterThan">
      <formula>0</formula>
    </cfRule>
    <cfRule type="cellIs" dxfId="975" priority="25" operator="lessThan">
      <formula>0</formula>
    </cfRule>
    <cfRule type="cellIs" dxfId="974" priority="26" operator="notEqual">
      <formula>0</formula>
    </cfRule>
  </conditionalFormatting>
  <conditionalFormatting sqref="T29:T31">
    <cfRule type="cellIs" dxfId="973" priority="19" operator="greaterThan">
      <formula>0</formula>
    </cfRule>
    <cfRule type="cellIs" dxfId="972" priority="20" operator="greaterThan">
      <formula>0</formula>
    </cfRule>
    <cfRule type="cellIs" dxfId="971" priority="21" operator="lessThan">
      <formula>0</formula>
    </cfRule>
    <cfRule type="cellIs" dxfId="970" priority="22" operator="notEqual">
      <formula>0</formula>
    </cfRule>
  </conditionalFormatting>
  <conditionalFormatting sqref="T32:T49">
    <cfRule type="cellIs" dxfId="969" priority="15" operator="greaterThan">
      <formula>0</formula>
    </cfRule>
    <cfRule type="cellIs" dxfId="968" priority="16" operator="greaterThan">
      <formula>0</formula>
    </cfRule>
    <cfRule type="cellIs" dxfId="967" priority="17" operator="lessThan">
      <formula>0</formula>
    </cfRule>
    <cfRule type="cellIs" dxfId="966" priority="18" operator="notEqual">
      <formula>0</formula>
    </cfRule>
  </conditionalFormatting>
  <conditionalFormatting sqref="T50:T52">
    <cfRule type="cellIs" dxfId="965" priority="11" operator="greaterThan">
      <formula>0</formula>
    </cfRule>
    <cfRule type="cellIs" dxfId="964" priority="12" operator="greaterThan">
      <formula>0</formula>
    </cfRule>
    <cfRule type="cellIs" dxfId="963" priority="13" operator="lessThan">
      <formula>0</formula>
    </cfRule>
    <cfRule type="cellIs" dxfId="962" priority="14" operator="notEqual">
      <formula>0</formula>
    </cfRule>
  </conditionalFormatting>
  <conditionalFormatting sqref="K28 K50:K52">
    <cfRule type="expression" dxfId="961" priority="9">
      <formula>K28&lt;S28</formula>
    </cfRule>
    <cfRule type="expression" dxfId="960" priority="10">
      <formula>K28&gt;S28</formula>
    </cfRule>
  </conditionalFormatting>
  <conditionalFormatting sqref="J28">
    <cfRule type="cellIs" dxfId="959" priority="8" operator="greaterThan">
      <formula>90</formula>
    </cfRule>
  </conditionalFormatting>
  <conditionalFormatting sqref="J37:J49">
    <cfRule type="cellIs" dxfId="958" priority="7" operator="greaterThan">
      <formula>90</formula>
    </cfRule>
  </conditionalFormatting>
  <conditionalFormatting sqref="J50:J52">
    <cfRule type="cellIs" dxfId="957" priority="6" operator="greaterThan">
      <formula>90</formula>
    </cfRule>
  </conditionalFormatting>
  <conditionalFormatting sqref="K37:K49">
    <cfRule type="expression" dxfId="956" priority="4">
      <formula>K37&lt;S37</formula>
    </cfRule>
    <cfRule type="expression" dxfId="955" priority="5">
      <formula>K37&gt;S37</formula>
    </cfRule>
  </conditionalFormatting>
  <conditionalFormatting sqref="K29:K36">
    <cfRule type="expression" dxfId="954" priority="2">
      <formula>K29&lt;S29</formula>
    </cfRule>
    <cfRule type="expression" dxfId="953" priority="3">
      <formula>K29&gt;S29</formula>
    </cfRule>
  </conditionalFormatting>
  <conditionalFormatting sqref="J29:J36">
    <cfRule type="cellIs" dxfId="952" priority="1" operator="greaterThan">
      <formula>90</formula>
    </cfRule>
  </conditionalFormatting>
  <dataValidations count="9">
    <dataValidation type="whole" allowBlank="1" showInputMessage="1" showErrorMessage="1" prompt="La quantité accordée par le point Focal ne peut être supérieure à la somme du CMMa et la quantité commandée pour le trimestre._x000a_Merci de revoir la quantité dans la colonne O._x000a_" sqref="O28:O36">
      <formula1>0</formula1>
      <formula2>+M28+N28</formula2>
    </dataValidation>
    <dataValidation type="whole" allowBlank="1" showInputMessage="1" showErrorMessage="1" prompt="SVP _x000a_Veuillez inscrire le nombre d'ACS dans l'air sanitaire._x000a_Merci" sqref="O23:P23">
      <formula1>0</formula1>
      <formula2>500</formula2>
    </dataValidation>
    <dataValidation type="list" allowBlank="1" showInputMessage="1" showErrorMessage="1" sqref="D23:F23">
      <formula1>typerapport2</formula1>
    </dataValidation>
    <dataValidation errorStyle="information" allowBlank="1" showInputMessage="1" showErrorMessage="1" error="Vérifiez SVP l'inventaire physique,_x000a__x000a_MERI" sqref="K28:K36"/>
    <dataValidation allowBlank="1" showInputMessage="1" showErrorMessage="1" prompt="SVP Saisissez le Nom du site et la date de dépôt de la commande en premier. Merci" sqref="B28:B36"/>
    <dataValidation type="date" errorStyle="warning" allowBlank="1" showInputMessage="1" showErrorMessage="1" promptTitle="Instruction" prompt="SVP Saisissez la date sous le format:_x000a_00/00/0000. exemple 15/09/2016,_x000a_Merci_x000a_" sqref="D21:H21">
      <formula1>42370</formula1>
      <formula2>44926</formula2>
    </dataValidation>
    <dataValidation errorStyle="information" allowBlank="1" showInputMessage="1" showErrorMessage="1" errorTitle="Instruction" error="Saisissez le Texte en MAJUSCULE_x000a_Exemple: CMS AGOE_x000a_Merci" promptTitle="Instruction" prompt="Saisissez le Texte en MAJUSCULE_x000a_Exemple: CMS AGOE_x000a_Merci" sqref="D19:N19"/>
    <dataValidation type="whole" allowBlank="1" showInputMessage="1" showErrorMessage="1" prompt="La valeur ne peut pas être supérieure à 89_x000a_Si tel est le cas déteminer la quantité à commander directement à la colonne M._x000a_merci" sqref="J28:J52">
      <formula1>0</formula1>
      <formula2>89</formula2>
    </dataValidation>
    <dataValidation type="whole" operator="lessThanOrEqual" allowBlank="1" showInputMessage="1" showErrorMessage="1" promptTitle="instruction" prompt="La valeur de la cellule ne peut pas être supérieure à la quantité Totale inscrite dans la colonne D._x000a_Merci de vérifier." sqref="E28:E52">
      <formula1>D28</formula1>
    </dataValidation>
  </dataValidations>
  <pageMargins left="0.21" right="0.23622047244094491" top="0.74803149606299213" bottom="0.74803149606299213" header="0.31496062992125984" footer="0.31496062992125984"/>
  <pageSetup paperSize="9" scale="40" orientation="landscape" r:id="rId1"/>
  <headerFooter alignWithMargins="0">
    <oddFooter>&amp;C&amp;"Arial,Gras"PNLS /IST, Avenue des Armées, -05 BP 424 Lomé –Togo ; Tel 22 20 94 39 Fax : 22 20 94 36    Site Web : www.pnls.tg</oddFooter>
  </headerFooter>
  <drawing r:id="rId2"/>
</worksheet>
</file>

<file path=xl/worksheets/sheet12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rgb="FF00B050"/>
  </sheetPr>
  <dimension ref="A1:AA54"/>
  <sheetViews>
    <sheetView showGridLines="0" view="pageBreakPreview" topLeftCell="A11" zoomScale="80" zoomScaleNormal="125" zoomScaleSheetLayoutView="80" workbookViewId="0">
      <pane xSplit="1" ySplit="15" topLeftCell="B26" activePane="bottomRight" state="frozen"/>
      <selection activeCell="A32" sqref="A32:XFD32"/>
      <selection pane="topRight" activeCell="A32" sqref="A32:XFD32"/>
      <selection pane="bottomLeft" activeCell="A32" sqref="A32:XFD32"/>
      <selection pane="bottomRight" activeCell="D19" sqref="D19:N19"/>
    </sheetView>
  </sheetViews>
  <sheetFormatPr baseColWidth="10" defaultColWidth="7.33203125" defaultRowHeight="13.8" x14ac:dyDescent="0.3"/>
  <cols>
    <col min="1" max="1" width="53.44140625" style="3" customWidth="1"/>
    <col min="2" max="10" width="8.109375" style="3" customWidth="1"/>
    <col min="11" max="11" width="9.88671875" style="3" customWidth="1"/>
    <col min="12" max="12" width="8.88671875" style="3" customWidth="1"/>
    <col min="13" max="13" width="8.44140625" style="3" customWidth="1"/>
    <col min="14" max="14" width="9.44140625" style="3" customWidth="1"/>
    <col min="15" max="15" width="9.5546875" style="39" customWidth="1"/>
    <col min="16" max="16" width="16.44140625" style="3" customWidth="1"/>
    <col min="17" max="17" width="2.109375" style="62" customWidth="1"/>
    <col min="18" max="18" width="7.33203125" style="306" hidden="1" customWidth="1"/>
    <col min="19" max="19" width="7.44140625" style="77" customWidth="1"/>
    <col min="20" max="20" width="10.5546875" style="77" customWidth="1"/>
    <col min="21" max="21" width="7.44140625" style="77" bestFit="1" customWidth="1"/>
    <col min="22" max="22" width="7.88671875" style="78" bestFit="1" customWidth="1"/>
    <col min="23" max="23" width="33.33203125" style="77" customWidth="1"/>
    <col min="24" max="16384" width="7.33203125" style="3"/>
  </cols>
  <sheetData>
    <row r="1" spans="1:23" ht="17.25" customHeight="1" x14ac:dyDescent="0.3">
      <c r="A1" s="549" t="s">
        <v>452</v>
      </c>
      <c r="B1" s="549"/>
      <c r="C1" s="2"/>
      <c r="D1" s="2"/>
      <c r="E1"/>
      <c r="F1"/>
      <c r="G1"/>
      <c r="H1"/>
      <c r="I1"/>
      <c r="J1"/>
      <c r="N1" s="4" t="s">
        <v>1</v>
      </c>
      <c r="O1" s="5"/>
      <c r="S1" s="69"/>
      <c r="T1" s="69"/>
      <c r="U1" s="69"/>
      <c r="V1" s="70"/>
      <c r="W1" s="69"/>
    </row>
    <row r="2" spans="1:23" ht="13.5" customHeight="1" x14ac:dyDescent="0.3">
      <c r="A2" s="1" t="s">
        <v>453</v>
      </c>
      <c r="B2" s="1"/>
      <c r="C2" s="2"/>
      <c r="D2" s="2"/>
      <c r="E2"/>
      <c r="F2"/>
      <c r="G2"/>
      <c r="H2"/>
      <c r="I2"/>
      <c r="J2"/>
      <c r="M2" s="4"/>
      <c r="N2" s="4" t="s">
        <v>3</v>
      </c>
      <c r="O2" s="5"/>
      <c r="S2" s="69"/>
      <c r="T2" s="69"/>
      <c r="U2" s="69"/>
      <c r="V2" s="70"/>
      <c r="W2" s="69"/>
    </row>
    <row r="3" spans="1:23" ht="15.6" x14ac:dyDescent="0.3">
      <c r="A3" s="549" t="s">
        <v>454</v>
      </c>
      <c r="B3" s="549"/>
      <c r="C3" s="2"/>
      <c r="D3" s="2"/>
      <c r="E3"/>
      <c r="F3"/>
      <c r="G3"/>
      <c r="H3"/>
      <c r="I3"/>
      <c r="J3"/>
      <c r="K3" s="5"/>
      <c r="L3" s="5"/>
      <c r="M3" s="5"/>
      <c r="N3" s="5"/>
      <c r="O3" s="5"/>
      <c r="S3" s="69"/>
      <c r="T3" s="69"/>
      <c r="U3" s="69"/>
      <c r="V3" s="70"/>
      <c r="W3" s="69"/>
    </row>
    <row r="4" spans="1:23" ht="33.6" customHeight="1" x14ac:dyDescent="0.3">
      <c r="A4" s="547" t="s">
        <v>455</v>
      </c>
      <c r="B4" s="548"/>
      <c r="C4" s="7"/>
      <c r="D4" s="7"/>
      <c r="E4" s="8"/>
      <c r="F4" s="8"/>
      <c r="G4" s="8"/>
      <c r="H4" s="8"/>
      <c r="I4" s="8"/>
      <c r="J4" s="8"/>
      <c r="K4" s="9"/>
      <c r="L4" s="9"/>
      <c r="M4" s="9"/>
      <c r="N4" s="9"/>
      <c r="O4" s="38"/>
      <c r="S4" s="69"/>
      <c r="T4" s="69"/>
      <c r="U4" s="69"/>
      <c r="V4" s="70"/>
      <c r="W4" s="69"/>
    </row>
    <row r="5" spans="1:23" x14ac:dyDescent="0.3">
      <c r="B5" s="9"/>
      <c r="C5" s="9"/>
      <c r="D5" s="9"/>
      <c r="E5" s="9"/>
      <c r="F5" s="9"/>
      <c r="G5" s="9"/>
      <c r="H5" s="9"/>
      <c r="I5" s="9"/>
      <c r="J5" s="9"/>
      <c r="K5" s="9"/>
      <c r="L5" s="9"/>
      <c r="M5" s="9"/>
      <c r="N5" s="9"/>
      <c r="O5" s="38"/>
      <c r="S5" s="69"/>
      <c r="T5" s="69"/>
      <c r="U5" s="69"/>
      <c r="V5" s="70"/>
      <c r="W5" s="69"/>
    </row>
    <row r="6" spans="1:23" ht="15.6" x14ac:dyDescent="0.3">
      <c r="A6" s="6" t="s">
        <v>232</v>
      </c>
      <c r="B6" s="9"/>
      <c r="C6" s="9"/>
      <c r="D6" s="9"/>
      <c r="E6" s="9"/>
      <c r="F6" s="9"/>
      <c r="G6" s="9"/>
      <c r="H6" s="9"/>
      <c r="I6" s="9"/>
      <c r="J6" s="9"/>
      <c r="K6" s="9"/>
      <c r="L6" s="9"/>
      <c r="M6" s="9"/>
      <c r="N6" s="9"/>
      <c r="O6" s="38"/>
      <c r="S6" s="69"/>
      <c r="T6" s="69"/>
      <c r="U6" s="69"/>
      <c r="V6" s="70"/>
      <c r="W6" s="69"/>
    </row>
    <row r="7" spans="1:23" x14ac:dyDescent="0.3">
      <c r="A7" s="10"/>
      <c r="B7" s="9"/>
      <c r="C7" s="9"/>
      <c r="D7" s="9"/>
      <c r="E7" s="9"/>
      <c r="F7" s="9"/>
      <c r="G7" s="9"/>
      <c r="H7" s="9"/>
      <c r="I7" s="9"/>
      <c r="J7" s="9"/>
      <c r="K7" s="9"/>
      <c r="L7" s="9"/>
      <c r="M7" s="9"/>
      <c r="N7" s="9"/>
      <c r="O7" s="38"/>
      <c r="S7" s="69"/>
      <c r="T7" s="69"/>
      <c r="U7" s="69"/>
      <c r="V7" s="70"/>
      <c r="W7" s="69"/>
    </row>
    <row r="8" spans="1:23" x14ac:dyDescent="0.3">
      <c r="A8" s="10"/>
      <c r="B8" s="9"/>
      <c r="C8" s="9"/>
      <c r="D8" s="9"/>
      <c r="E8" s="9"/>
      <c r="F8" s="9"/>
      <c r="G8" s="9"/>
      <c r="H8" s="9"/>
      <c r="I8" s="9"/>
      <c r="J8" s="9"/>
      <c r="K8" s="9"/>
      <c r="L8" s="9"/>
      <c r="M8" s="9"/>
      <c r="N8" s="9"/>
      <c r="O8" s="38"/>
      <c r="S8" s="69"/>
      <c r="T8" s="69"/>
      <c r="U8" s="69"/>
      <c r="V8" s="70"/>
      <c r="W8" s="69"/>
    </row>
    <row r="9" spans="1:23" x14ac:dyDescent="0.3">
      <c r="A9" s="10"/>
      <c r="B9" s="9"/>
      <c r="C9" s="9"/>
      <c r="D9" s="9"/>
      <c r="E9" s="9"/>
      <c r="F9" s="9"/>
      <c r="G9" s="9"/>
      <c r="H9" s="9"/>
      <c r="I9" s="9"/>
      <c r="J9" s="9"/>
      <c r="K9" s="9"/>
      <c r="L9" s="9"/>
      <c r="M9" s="9"/>
      <c r="N9" s="9"/>
      <c r="O9" s="38"/>
      <c r="S9" s="69"/>
      <c r="T9" s="69"/>
      <c r="U9" s="69"/>
      <c r="V9" s="70"/>
      <c r="W9" s="69"/>
    </row>
    <row r="10" spans="1:23" x14ac:dyDescent="0.3">
      <c r="S10" s="69"/>
      <c r="T10" s="69"/>
      <c r="U10" s="69"/>
      <c r="V10" s="70"/>
      <c r="W10" s="69"/>
    </row>
    <row r="11" spans="1:23" ht="19.5" customHeight="1" x14ac:dyDescent="0.3">
      <c r="A11" s="555" t="s">
        <v>263</v>
      </c>
      <c r="B11" s="555"/>
      <c r="C11" s="555"/>
      <c r="D11" s="555"/>
      <c r="E11" s="555"/>
      <c r="F11" s="555"/>
      <c r="G11" s="555"/>
      <c r="H11" s="555"/>
      <c r="I11" s="555"/>
      <c r="J11" s="555"/>
      <c r="K11" s="555"/>
      <c r="L11" s="555"/>
      <c r="M11" s="555"/>
      <c r="N11" s="555"/>
      <c r="O11" s="555"/>
      <c r="P11" s="40"/>
      <c r="S11" s="69"/>
      <c r="T11" s="69"/>
      <c r="U11" s="69"/>
      <c r="V11" s="70"/>
      <c r="W11" s="69"/>
    </row>
    <row r="12" spans="1:23" ht="1.5" customHeight="1" thickBot="1" x14ac:dyDescent="0.35">
      <c r="A12" s="11"/>
      <c r="B12" s="11"/>
      <c r="C12" s="11"/>
      <c r="D12" s="11"/>
      <c r="E12" s="11"/>
      <c r="F12" s="11"/>
      <c r="G12" s="11"/>
      <c r="H12" s="11"/>
      <c r="I12" s="11"/>
      <c r="J12" s="11"/>
      <c r="K12" s="11"/>
      <c r="L12" s="11"/>
      <c r="M12" s="11"/>
      <c r="N12" s="11"/>
      <c r="O12" s="11"/>
      <c r="S12" s="69"/>
      <c r="T12" s="69"/>
      <c r="U12" s="69"/>
      <c r="V12" s="70"/>
      <c r="W12" s="69"/>
    </row>
    <row r="13" spans="1:23" s="42" customFormat="1" ht="20.25" hidden="1" customHeight="1" thickBot="1" x14ac:dyDescent="0.35">
      <c r="A13" s="434" t="s">
        <v>5</v>
      </c>
      <c r="B13" s="556">
        <f>'Info District'!G11</f>
        <v>2025</v>
      </c>
      <c r="C13" s="557"/>
      <c r="E13" s="550"/>
      <c r="F13" s="550"/>
      <c r="G13" s="550"/>
      <c r="H13" s="550"/>
      <c r="I13" s="550"/>
      <c r="J13" s="554"/>
      <c r="Q13" s="63"/>
      <c r="R13" s="307"/>
      <c r="S13" s="71"/>
      <c r="T13" s="71"/>
      <c r="U13" s="71"/>
      <c r="V13" s="72"/>
      <c r="W13" s="71"/>
    </row>
    <row r="14" spans="1:23" s="42" customFormat="1" ht="7.5" hidden="1" customHeight="1" thickBot="1" x14ac:dyDescent="0.35">
      <c r="A14" s="434"/>
      <c r="B14" s="13"/>
      <c r="C14" s="13"/>
      <c r="D14" s="13"/>
      <c r="O14" s="15"/>
      <c r="Q14" s="63"/>
      <c r="R14" s="307"/>
      <c r="S14" s="71"/>
      <c r="T14" s="71"/>
      <c r="U14" s="71"/>
      <c r="V14" s="72"/>
      <c r="W14" s="71"/>
    </row>
    <row r="15" spans="1:23" s="42" customFormat="1" ht="16.5" hidden="1" customHeight="1" thickBot="1" x14ac:dyDescent="0.35">
      <c r="A15" s="434" t="s">
        <v>7</v>
      </c>
      <c r="B15" s="558" t="str">
        <f>'Info District'!G12</f>
        <v>PLATEAUX</v>
      </c>
      <c r="C15" s="559"/>
      <c r="D15" s="550" t="s">
        <v>8</v>
      </c>
      <c r="E15" s="550"/>
      <c r="F15" s="550"/>
      <c r="G15" s="551" t="str">
        <f>'Info District'!G13</f>
        <v>Agou</v>
      </c>
      <c r="H15" s="552"/>
      <c r="I15" s="553"/>
      <c r="L15" s="11"/>
      <c r="M15" s="11"/>
      <c r="N15" s="11"/>
      <c r="O15" s="11"/>
      <c r="P15" s="11"/>
      <c r="Q15" s="63"/>
      <c r="R15" s="307"/>
      <c r="S15" s="71"/>
      <c r="T15" s="71"/>
      <c r="U15" s="71"/>
      <c r="V15" s="73"/>
      <c r="W15" s="71"/>
    </row>
    <row r="16" spans="1:23" s="42" customFormat="1" ht="3.75" hidden="1" customHeight="1" thickBot="1" x14ac:dyDescent="0.35">
      <c r="A16" s="139"/>
      <c r="B16" s="15"/>
      <c r="C16" s="15"/>
      <c r="D16" s="15"/>
      <c r="E16" s="15"/>
      <c r="K16" s="15"/>
      <c r="L16" s="15"/>
      <c r="M16" s="15"/>
      <c r="O16" s="15"/>
      <c r="Q16" s="63"/>
      <c r="R16" s="307"/>
      <c r="S16" s="71"/>
      <c r="T16" s="71"/>
      <c r="U16" s="71"/>
      <c r="V16" s="72"/>
      <c r="W16" s="71"/>
    </row>
    <row r="17" spans="1:27" s="42" customFormat="1" ht="18" hidden="1" customHeight="1" thickBot="1" x14ac:dyDescent="0.35">
      <c r="A17" s="434" t="s">
        <v>9</v>
      </c>
      <c r="B17" s="556" t="str">
        <f>'Info District'!G17</f>
        <v>Avril à Juin 2025</v>
      </c>
      <c r="C17" s="560"/>
      <c r="D17" s="560"/>
      <c r="E17" s="557"/>
      <c r="G17" s="550" t="s">
        <v>11</v>
      </c>
      <c r="H17" s="550"/>
      <c r="I17" s="550"/>
      <c r="J17" s="550"/>
      <c r="K17" s="554"/>
      <c r="L17" s="551" t="str">
        <f>'Info District'!G18</f>
        <v>Juillet à Septembre 2025</v>
      </c>
      <c r="M17" s="552"/>
      <c r="N17" s="552"/>
      <c r="O17" s="552"/>
      <c r="P17" s="553"/>
      <c r="Q17" s="63"/>
      <c r="R17" s="307"/>
      <c r="S17" s="71"/>
      <c r="T17" s="71"/>
      <c r="U17" s="71"/>
      <c r="V17" s="72"/>
      <c r="W17" s="71"/>
    </row>
    <row r="18" spans="1:27" s="9" customFormat="1" ht="2.25" hidden="1" customHeight="1" thickBot="1" x14ac:dyDescent="0.3">
      <c r="B18" s="43"/>
      <c r="C18" s="43"/>
      <c r="D18" s="43"/>
      <c r="E18" s="44"/>
      <c r="F18" s="43"/>
      <c r="G18" s="45"/>
      <c r="H18" s="45"/>
      <c r="I18" s="45"/>
      <c r="J18" s="45"/>
      <c r="K18" s="45"/>
      <c r="L18" s="45"/>
      <c r="M18" s="45"/>
      <c r="O18" s="38"/>
      <c r="Q18" s="64"/>
      <c r="R18" s="308"/>
      <c r="S18" s="74"/>
      <c r="T18" s="74"/>
      <c r="U18" s="74"/>
      <c r="V18" s="75"/>
      <c r="W18" s="74"/>
    </row>
    <row r="19" spans="1:27" s="9" customFormat="1" ht="21" customHeight="1" thickBot="1" x14ac:dyDescent="0.35">
      <c r="A19" s="532" t="s">
        <v>12</v>
      </c>
      <c r="B19" s="532"/>
      <c r="C19" s="533"/>
      <c r="D19" s="538"/>
      <c r="E19" s="539"/>
      <c r="F19" s="539"/>
      <c r="G19" s="539"/>
      <c r="H19" s="539"/>
      <c r="I19" s="539"/>
      <c r="J19" s="539"/>
      <c r="K19" s="539"/>
      <c r="L19" s="539"/>
      <c r="M19" s="539"/>
      <c r="N19" s="540"/>
      <c r="O19" s="11"/>
      <c r="P19" s="241" t="str">
        <f>'Info District'!H17</f>
        <v>T2</v>
      </c>
      <c r="Q19" s="65"/>
      <c r="R19" s="309"/>
      <c r="S19" s="535" t="s">
        <v>96</v>
      </c>
      <c r="T19" s="536"/>
      <c r="U19" s="536"/>
      <c r="V19" s="536"/>
      <c r="W19" s="537"/>
    </row>
    <row r="20" spans="1:27" s="9" customFormat="1" ht="4.5" customHeight="1" thickBot="1" x14ac:dyDescent="0.35">
      <c r="A20" s="12"/>
      <c r="B20" s="12"/>
      <c r="C20" s="12"/>
      <c r="D20" s="12"/>
      <c r="E20" s="12"/>
      <c r="F20" s="12"/>
      <c r="G20" s="13"/>
      <c r="H20" s="13"/>
      <c r="I20" s="13"/>
      <c r="J20" s="13"/>
      <c r="K20" s="13"/>
      <c r="L20" s="14"/>
      <c r="M20" s="14"/>
      <c r="N20" s="14"/>
      <c r="O20" s="14"/>
      <c r="Q20" s="64"/>
      <c r="R20" s="308"/>
      <c r="S20" s="146"/>
      <c r="T20" s="74"/>
      <c r="U20" s="74"/>
      <c r="V20" s="76"/>
      <c r="W20" s="147"/>
    </row>
    <row r="21" spans="1:27" s="9" customFormat="1" ht="32.25" customHeight="1" thickBot="1" x14ac:dyDescent="0.35">
      <c r="A21" s="532" t="s">
        <v>240</v>
      </c>
      <c r="B21" s="532"/>
      <c r="C21" s="533"/>
      <c r="D21" s="543" t="s">
        <v>264</v>
      </c>
      <c r="E21" s="544"/>
      <c r="F21" s="545"/>
      <c r="G21" s="534" t="s">
        <v>6</v>
      </c>
      <c r="H21" s="534"/>
      <c r="I21" s="534"/>
      <c r="J21" s="534"/>
      <c r="K21" s="534"/>
      <c r="L21" s="546"/>
      <c r="M21" s="539"/>
      <c r="N21" s="539"/>
      <c r="O21" s="539"/>
      <c r="P21" s="540"/>
      <c r="Q21" s="64"/>
      <c r="R21" s="308"/>
      <c r="S21" s="146"/>
      <c r="T21" s="74"/>
      <c r="U21" s="74"/>
      <c r="V21" s="76"/>
      <c r="W21" s="147"/>
    </row>
    <row r="22" spans="1:27" s="9" customFormat="1" ht="6" customHeight="1" x14ac:dyDescent="0.3">
      <c r="A22" s="12"/>
      <c r="B22" s="12"/>
      <c r="C22" s="12"/>
      <c r="D22" s="12"/>
      <c r="E22" s="12"/>
      <c r="F22" s="12"/>
      <c r="G22" s="534"/>
      <c r="H22" s="534"/>
      <c r="I22" s="534"/>
      <c r="J22" s="534"/>
      <c r="K22" s="534"/>
      <c r="L22" s="14"/>
      <c r="M22" s="14"/>
      <c r="N22" s="14"/>
      <c r="O22" s="14"/>
      <c r="Q22" s="64"/>
      <c r="R22" s="308"/>
      <c r="S22" s="146"/>
      <c r="T22" s="74"/>
      <c r="U22" s="74"/>
      <c r="V22" s="76"/>
      <c r="W22" s="147"/>
    </row>
    <row r="23" spans="1:27" s="9" customFormat="1" ht="3.75" customHeight="1" thickBot="1" x14ac:dyDescent="0.35">
      <c r="A23" s="12"/>
      <c r="B23" s="12"/>
      <c r="C23" s="12"/>
      <c r="D23" s="12"/>
      <c r="E23" s="12"/>
      <c r="F23" s="12"/>
      <c r="G23" s="13"/>
      <c r="H23" s="13"/>
      <c r="I23" s="13"/>
      <c r="J23" s="13"/>
      <c r="K23" s="13"/>
      <c r="L23" s="14"/>
      <c r="M23" s="14"/>
      <c r="N23" s="14"/>
      <c r="O23" s="14"/>
      <c r="Q23" s="64"/>
      <c r="R23" s="308"/>
      <c r="S23" s="146"/>
      <c r="T23" s="74"/>
      <c r="U23" s="74"/>
      <c r="V23" s="76"/>
      <c r="W23" s="147"/>
    </row>
    <row r="24" spans="1:27" ht="76.5" customHeight="1" thickBot="1" x14ac:dyDescent="0.35">
      <c r="A24" s="541" t="s">
        <v>13</v>
      </c>
      <c r="B24" s="16" t="s">
        <v>14</v>
      </c>
      <c r="C24" s="108" t="s">
        <v>15</v>
      </c>
      <c r="D24" s="118" t="s">
        <v>16</v>
      </c>
      <c r="E24" s="117" t="s">
        <v>17</v>
      </c>
      <c r="F24" s="351" t="s">
        <v>18</v>
      </c>
      <c r="G24" s="16" t="s">
        <v>233</v>
      </c>
      <c r="H24" s="16" t="s">
        <v>234</v>
      </c>
      <c r="I24" s="16" t="s">
        <v>19</v>
      </c>
      <c r="J24" s="16" t="s">
        <v>20</v>
      </c>
      <c r="K24" s="108" t="s">
        <v>21</v>
      </c>
      <c r="L24" s="136" t="s">
        <v>22</v>
      </c>
      <c r="M24" s="137" t="s">
        <v>236</v>
      </c>
      <c r="N24" s="138" t="s">
        <v>23</v>
      </c>
      <c r="O24" s="109" t="s">
        <v>39</v>
      </c>
      <c r="P24" s="16" t="s">
        <v>40</v>
      </c>
      <c r="S24" s="148" t="s">
        <v>237</v>
      </c>
      <c r="T24" s="140" t="s">
        <v>93</v>
      </c>
      <c r="U24" s="140" t="s">
        <v>239</v>
      </c>
      <c r="V24" s="140" t="s">
        <v>238</v>
      </c>
      <c r="W24" s="149" t="s">
        <v>97</v>
      </c>
    </row>
    <row r="25" spans="1:27" s="47" customFormat="1" ht="31.2" customHeight="1" x14ac:dyDescent="0.3">
      <c r="A25" s="542"/>
      <c r="B25" s="46" t="s">
        <v>24</v>
      </c>
      <c r="C25" s="46" t="s">
        <v>25</v>
      </c>
      <c r="D25" s="112" t="s">
        <v>26</v>
      </c>
      <c r="E25" s="46" t="s">
        <v>27</v>
      </c>
      <c r="F25" s="46"/>
      <c r="G25" s="46" t="s">
        <v>28</v>
      </c>
      <c r="H25" s="46"/>
      <c r="I25" s="46" t="s">
        <v>29</v>
      </c>
      <c r="J25" s="46"/>
      <c r="K25" s="131" t="s">
        <v>235</v>
      </c>
      <c r="L25" s="133"/>
      <c r="M25" s="134"/>
      <c r="N25" s="135"/>
      <c r="O25" s="132" t="s">
        <v>30</v>
      </c>
      <c r="P25" s="46"/>
      <c r="Q25" s="66"/>
      <c r="R25" s="310"/>
      <c r="S25" s="150"/>
      <c r="T25" s="67" t="s">
        <v>94</v>
      </c>
      <c r="U25" s="67" t="s">
        <v>95</v>
      </c>
      <c r="V25" s="94"/>
      <c r="W25" s="151" t="str">
        <f>IF(J26&lt;=0,"",IF(J26=90,$X$26))</f>
        <v/>
      </c>
      <c r="X25" s="37" t="s">
        <v>98</v>
      </c>
    </row>
    <row r="26" spans="1:27" ht="31.2" customHeight="1" x14ac:dyDescent="0.3">
      <c r="A26" s="322" t="str">
        <f>CDT!B26</f>
        <v>Artéméther-Luméfantrine 6cp (AL)</v>
      </c>
      <c r="B26" s="247"/>
      <c r="C26" s="248"/>
      <c r="D26" s="302" t="str">
        <f>IF(B26&lt;&gt;"",B26+C26,"")</f>
        <v/>
      </c>
      <c r="E26" s="249"/>
      <c r="F26" s="247"/>
      <c r="G26" s="247"/>
      <c r="H26" s="247"/>
      <c r="I26" s="247"/>
      <c r="J26" s="247"/>
      <c r="K26" s="248"/>
      <c r="L26" s="431" t="str">
        <f>IF(B26&lt;&gt;"",IF(J26=0,E26,((E26*90)/(90-J26))),"0")</f>
        <v>0</v>
      </c>
      <c r="M26" s="428" t="str">
        <f>IF(B26&lt;&gt;"",((E26/S26)*30),"0")</f>
        <v>0</v>
      </c>
      <c r="N26" s="250" t="str">
        <f>IF(B26&lt;&gt;"",IF(J26=0,((E26+L26)-K26),((M26*6)-K26)),"0")</f>
        <v>0</v>
      </c>
      <c r="O26" s="251"/>
      <c r="P26" s="313"/>
      <c r="R26" s="312">
        <f>+L26+N26</f>
        <v>0</v>
      </c>
      <c r="S26" s="152">
        <f>(90-J26)</f>
        <v>90</v>
      </c>
      <c r="T26" s="68" t="e">
        <f t="shared" ref="T26:T47" si="0">D26-(E26+G26+I26+H26)</f>
        <v>#VALUE!</v>
      </c>
      <c r="U26" s="68" t="e">
        <f>K26-T26</f>
        <v>#VALUE!</v>
      </c>
      <c r="V26" s="95">
        <v>6</v>
      </c>
      <c r="W26" s="153" t="e">
        <f t="shared" ref="W26:W50" si="1">IF(U26=0,"",$X$25)</f>
        <v>#VALUE!</v>
      </c>
      <c r="X26" s="37" t="s">
        <v>203</v>
      </c>
      <c r="Y26" s="107">
        <f>+O26</f>
        <v>0</v>
      </c>
    </row>
    <row r="27" spans="1:27" ht="31.2" customHeight="1" x14ac:dyDescent="0.3">
      <c r="A27" s="322" t="str">
        <f>CDT!B27</f>
        <v>Artéméther-Luméfantrine 12cp (AL)</v>
      </c>
      <c r="B27" s="247"/>
      <c r="C27" s="248"/>
      <c r="D27" s="302" t="str">
        <f t="shared" ref="D27" si="2">IF(B27&lt;&gt;"",B27+C27,"")</f>
        <v/>
      </c>
      <c r="E27" s="249"/>
      <c r="F27" s="247"/>
      <c r="G27" s="247"/>
      <c r="H27" s="247"/>
      <c r="I27" s="247"/>
      <c r="J27" s="247"/>
      <c r="K27" s="248"/>
      <c r="L27" s="431" t="str">
        <f t="shared" ref="L27:L49" si="3">IF(B27&lt;&gt;"",IF(J27=0,E27,((E27*90)/(90-J27))),"0")</f>
        <v>0</v>
      </c>
      <c r="M27" s="428" t="str">
        <f t="shared" ref="M27:M49" si="4">IF(B27&lt;&gt;"",((E27/S27)*30),"0")</f>
        <v>0</v>
      </c>
      <c r="N27" s="250" t="str">
        <f t="shared" ref="N27:N49" si="5">IF(B27&lt;&gt;"",IF(J27=0,((E27+L27)-K27),((M27*6)-K27)),"0")</f>
        <v>0</v>
      </c>
      <c r="O27" s="251"/>
      <c r="P27" s="247"/>
      <c r="R27" s="312">
        <f t="shared" ref="R27:R49" si="6">+L27+N27</f>
        <v>0</v>
      </c>
      <c r="S27" s="152">
        <f t="shared" ref="S27:S49" si="7">(90-J27)</f>
        <v>90</v>
      </c>
      <c r="T27" s="68" t="e">
        <f t="shared" si="0"/>
        <v>#VALUE!</v>
      </c>
      <c r="U27" s="68" t="e">
        <f t="shared" ref="U27:U49" si="8">K27-T27</f>
        <v>#VALUE!</v>
      </c>
      <c r="V27" s="95">
        <v>12</v>
      </c>
      <c r="W27" s="153" t="e">
        <f t="shared" si="1"/>
        <v>#VALUE!</v>
      </c>
      <c r="Y27" s="107">
        <f t="shared" ref="Y27:Y48" si="9">+O27</f>
        <v>0</v>
      </c>
    </row>
    <row r="28" spans="1:27" ht="31.2" customHeight="1" x14ac:dyDescent="0.3">
      <c r="A28" s="322" t="str">
        <f>CDT!B28</f>
        <v>Artéméther-Luméfantrine 18cp (AL)</v>
      </c>
      <c r="B28" s="247"/>
      <c r="C28" s="248"/>
      <c r="D28" s="302" t="str">
        <f>IF(B28&lt;&gt;"",B28+C28,"")</f>
        <v/>
      </c>
      <c r="E28" s="249"/>
      <c r="F28" s="247"/>
      <c r="G28" s="247"/>
      <c r="H28" s="247"/>
      <c r="I28" s="247"/>
      <c r="J28" s="247"/>
      <c r="K28" s="248"/>
      <c r="L28" s="431" t="str">
        <f t="shared" si="3"/>
        <v>0</v>
      </c>
      <c r="M28" s="428" t="str">
        <f t="shared" si="4"/>
        <v>0</v>
      </c>
      <c r="N28" s="250" t="str">
        <f t="shared" si="5"/>
        <v>0</v>
      </c>
      <c r="O28" s="251"/>
      <c r="P28" s="247"/>
      <c r="R28" s="312">
        <f t="shared" si="6"/>
        <v>0</v>
      </c>
      <c r="S28" s="152">
        <f t="shared" si="7"/>
        <v>90</v>
      </c>
      <c r="T28" s="68" t="e">
        <f t="shared" si="0"/>
        <v>#VALUE!</v>
      </c>
      <c r="U28" s="68" t="e">
        <f t="shared" si="8"/>
        <v>#VALUE!</v>
      </c>
      <c r="V28" s="95">
        <v>18</v>
      </c>
      <c r="W28" s="153" t="e">
        <f t="shared" si="1"/>
        <v>#VALUE!</v>
      </c>
      <c r="Y28" s="107">
        <f t="shared" si="9"/>
        <v>0</v>
      </c>
    </row>
    <row r="29" spans="1:27" ht="31.2" customHeight="1" x14ac:dyDescent="0.3">
      <c r="A29" s="322" t="str">
        <f>CDT!B29</f>
        <v>Artéméther-Luméfantrine 24cp (AL)</v>
      </c>
      <c r="B29" s="247"/>
      <c r="C29" s="248"/>
      <c r="D29" s="302" t="str">
        <f>IF(B29&lt;&gt;"",B29+C29,"")</f>
        <v/>
      </c>
      <c r="E29" s="249"/>
      <c r="F29" s="247"/>
      <c r="G29" s="247"/>
      <c r="H29" s="247"/>
      <c r="I29" s="247"/>
      <c r="J29" s="247"/>
      <c r="K29" s="248"/>
      <c r="L29" s="431" t="str">
        <f t="shared" si="3"/>
        <v>0</v>
      </c>
      <c r="M29" s="428" t="str">
        <f t="shared" si="4"/>
        <v>0</v>
      </c>
      <c r="N29" s="250" t="str">
        <f t="shared" si="5"/>
        <v>0</v>
      </c>
      <c r="O29" s="251"/>
      <c r="P29" s="247"/>
      <c r="R29" s="312">
        <f t="shared" si="6"/>
        <v>0</v>
      </c>
      <c r="S29" s="152">
        <f t="shared" si="7"/>
        <v>90</v>
      </c>
      <c r="T29" s="68" t="e">
        <f t="shared" si="0"/>
        <v>#VALUE!</v>
      </c>
      <c r="U29" s="68" t="e">
        <f t="shared" si="8"/>
        <v>#VALUE!</v>
      </c>
      <c r="V29" s="95">
        <v>24</v>
      </c>
      <c r="W29" s="153" t="e">
        <f t="shared" si="1"/>
        <v>#VALUE!</v>
      </c>
      <c r="Y29" s="107">
        <f t="shared" si="9"/>
        <v>0</v>
      </c>
    </row>
    <row r="30" spans="1:27" ht="31.2" customHeight="1" x14ac:dyDescent="0.3">
      <c r="A30" s="322" t="str">
        <f>CDT!B30</f>
        <v>Artéméther injectable 40 mg</v>
      </c>
      <c r="B30" s="247"/>
      <c r="C30" s="248"/>
      <c r="D30" s="302" t="str">
        <f t="shared" ref="D30:D49" si="10">IF(B30&lt;&gt;"",B30+C30,"")</f>
        <v/>
      </c>
      <c r="E30" s="249"/>
      <c r="F30" s="247"/>
      <c r="G30" s="247"/>
      <c r="H30" s="247"/>
      <c r="I30" s="247"/>
      <c r="J30" s="247"/>
      <c r="K30" s="248"/>
      <c r="L30" s="431" t="str">
        <f t="shared" si="3"/>
        <v>0</v>
      </c>
      <c r="M30" s="428" t="str">
        <f t="shared" si="4"/>
        <v>0</v>
      </c>
      <c r="N30" s="250" t="str">
        <f t="shared" si="5"/>
        <v>0</v>
      </c>
      <c r="O30" s="251"/>
      <c r="P30" s="247"/>
      <c r="R30" s="312">
        <f t="shared" si="6"/>
        <v>0</v>
      </c>
      <c r="S30" s="152">
        <f t="shared" si="7"/>
        <v>90</v>
      </c>
      <c r="T30" s="68" t="e">
        <f t="shared" si="0"/>
        <v>#VALUE!</v>
      </c>
      <c r="U30" s="68" t="e">
        <f t="shared" si="8"/>
        <v>#VALUE!</v>
      </c>
      <c r="V30" s="95">
        <v>1</v>
      </c>
      <c r="W30" s="153" t="e">
        <f t="shared" si="1"/>
        <v>#VALUE!</v>
      </c>
      <c r="Y30" s="107">
        <f t="shared" si="9"/>
        <v>0</v>
      </c>
    </row>
    <row r="31" spans="1:27" ht="34.5" customHeight="1" x14ac:dyDescent="0.3">
      <c r="A31" s="322" t="str">
        <f>CDT!B31</f>
        <v>Artéméther injectable 80 mg</v>
      </c>
      <c r="B31" s="247"/>
      <c r="C31" s="248"/>
      <c r="D31" s="302" t="str">
        <f t="shared" si="10"/>
        <v/>
      </c>
      <c r="E31" s="249"/>
      <c r="F31" s="247"/>
      <c r="G31" s="247"/>
      <c r="H31" s="247"/>
      <c r="I31" s="247"/>
      <c r="J31" s="247"/>
      <c r="K31" s="248"/>
      <c r="L31" s="431" t="str">
        <f t="shared" si="3"/>
        <v>0</v>
      </c>
      <c r="M31" s="428" t="str">
        <f t="shared" si="4"/>
        <v>0</v>
      </c>
      <c r="N31" s="250" t="str">
        <f t="shared" si="5"/>
        <v>0</v>
      </c>
      <c r="O31" s="251"/>
      <c r="P31" s="247"/>
      <c r="R31" s="312">
        <f t="shared" si="6"/>
        <v>0</v>
      </c>
      <c r="S31" s="152">
        <f t="shared" si="7"/>
        <v>90</v>
      </c>
      <c r="T31" s="68" t="e">
        <f t="shared" si="0"/>
        <v>#VALUE!</v>
      </c>
      <c r="U31" s="68" t="e">
        <f t="shared" si="8"/>
        <v>#VALUE!</v>
      </c>
      <c r="V31" s="95">
        <v>1</v>
      </c>
      <c r="W31" s="153" t="e">
        <f t="shared" si="1"/>
        <v>#VALUE!</v>
      </c>
      <c r="Y31" s="107">
        <f t="shared" si="9"/>
        <v>0</v>
      </c>
    </row>
    <row r="32" spans="1:27" ht="34.5" customHeight="1" x14ac:dyDescent="0.3">
      <c r="A32" s="435" t="str">
        <f>CDT!B32</f>
        <v>Artésunate injectable 60 mg</v>
      </c>
      <c r="B32" s="247"/>
      <c r="C32" s="248"/>
      <c r="D32" s="302" t="str">
        <f t="shared" si="10"/>
        <v/>
      </c>
      <c r="E32" s="249"/>
      <c r="F32" s="247"/>
      <c r="G32" s="247"/>
      <c r="H32" s="247"/>
      <c r="I32" s="247"/>
      <c r="J32" s="247"/>
      <c r="K32" s="248"/>
      <c r="L32" s="438" t="str">
        <f t="shared" si="3"/>
        <v>0</v>
      </c>
      <c r="M32" s="314" t="str">
        <f>IF(B32&lt;&gt;"",((E32/S32:S32)*30),"0")</f>
        <v>0</v>
      </c>
      <c r="N32" s="432" t="str">
        <f>IF(B32&lt;&gt;"",IF(J32=0,AA32,IF(J32&gt;0,((M32/30)*J32)+AA32)),"0")</f>
        <v>0</v>
      </c>
      <c r="O32" s="433"/>
      <c r="P32" s="247"/>
      <c r="R32" s="312">
        <f t="shared" si="6"/>
        <v>0</v>
      </c>
      <c r="S32" s="429">
        <f t="shared" si="7"/>
        <v>90</v>
      </c>
      <c r="T32" s="436" t="e">
        <f>D32-(E32+G32+I32+H32)</f>
        <v>#VALUE!</v>
      </c>
      <c r="U32" s="436" t="e">
        <f t="shared" si="8"/>
        <v>#VALUE!</v>
      </c>
      <c r="V32" s="430">
        <v>1</v>
      </c>
      <c r="W32" s="437" t="e">
        <f t="shared" si="1"/>
        <v>#VALUE!</v>
      </c>
      <c r="Y32" s="107">
        <f t="shared" si="9"/>
        <v>0</v>
      </c>
      <c r="AA32" s="3">
        <f>((F32*10)+L32-K32)</f>
        <v>0</v>
      </c>
    </row>
    <row r="33" spans="1:25" ht="34.5" customHeight="1" x14ac:dyDescent="0.3">
      <c r="A33" s="322" t="str">
        <f>CDT!B33</f>
        <v xml:space="preserve"> Sulfadoxine Pyriméthamine:  (SP)</v>
      </c>
      <c r="B33" s="247"/>
      <c r="C33" s="248"/>
      <c r="D33" s="302" t="str">
        <f t="shared" si="10"/>
        <v/>
      </c>
      <c r="E33" s="249"/>
      <c r="F33" s="247"/>
      <c r="G33" s="247"/>
      <c r="H33" s="247"/>
      <c r="I33" s="247"/>
      <c r="J33" s="247"/>
      <c r="K33" s="248"/>
      <c r="L33" s="431" t="str">
        <f t="shared" si="3"/>
        <v>0</v>
      </c>
      <c r="M33" s="428" t="str">
        <f t="shared" si="4"/>
        <v>0</v>
      </c>
      <c r="N33" s="250" t="str">
        <f t="shared" si="5"/>
        <v>0</v>
      </c>
      <c r="O33" s="251"/>
      <c r="P33" s="247"/>
      <c r="R33" s="312">
        <f t="shared" si="6"/>
        <v>0</v>
      </c>
      <c r="S33" s="152">
        <f t="shared" si="7"/>
        <v>90</v>
      </c>
      <c r="T33" s="68" t="e">
        <f t="shared" si="0"/>
        <v>#VALUE!</v>
      </c>
      <c r="U33" s="68" t="e">
        <f t="shared" si="8"/>
        <v>#VALUE!</v>
      </c>
      <c r="V33" s="95">
        <v>3</v>
      </c>
      <c r="W33" s="153" t="e">
        <f t="shared" si="1"/>
        <v>#VALUE!</v>
      </c>
      <c r="Y33" s="107">
        <f t="shared" si="9"/>
        <v>0</v>
      </c>
    </row>
    <row r="34" spans="1:25" ht="34.5" customHeight="1" x14ac:dyDescent="0.3">
      <c r="A34" s="322" t="str">
        <f>CDT!B34</f>
        <v>Test de Diagnostic Rapide  : (TDR)</v>
      </c>
      <c r="B34" s="247"/>
      <c r="C34" s="248"/>
      <c r="D34" s="302" t="str">
        <f t="shared" si="10"/>
        <v/>
      </c>
      <c r="E34" s="247"/>
      <c r="F34" s="248"/>
      <c r="G34" s="247"/>
      <c r="H34" s="247"/>
      <c r="I34" s="247"/>
      <c r="J34" s="247"/>
      <c r="K34" s="248"/>
      <c r="L34" s="431" t="str">
        <f t="shared" si="3"/>
        <v>0</v>
      </c>
      <c r="M34" s="428" t="str">
        <f t="shared" si="4"/>
        <v>0</v>
      </c>
      <c r="N34" s="250" t="str">
        <f t="shared" si="5"/>
        <v>0</v>
      </c>
      <c r="O34" s="251"/>
      <c r="P34" s="247"/>
      <c r="R34" s="312">
        <f t="shared" si="6"/>
        <v>0</v>
      </c>
      <c r="S34" s="152">
        <f t="shared" si="7"/>
        <v>90</v>
      </c>
      <c r="T34" s="68" t="e">
        <f t="shared" si="0"/>
        <v>#VALUE!</v>
      </c>
      <c r="U34" s="68" t="e">
        <f t="shared" si="8"/>
        <v>#VALUE!</v>
      </c>
      <c r="V34" s="95">
        <v>1</v>
      </c>
      <c r="W34" s="153" t="e">
        <f>IF(U34=0,"",$X$25)</f>
        <v>#VALUE!</v>
      </c>
      <c r="Y34" s="107">
        <f t="shared" si="9"/>
        <v>0</v>
      </c>
    </row>
    <row r="35" spans="1:25" ht="34.5" customHeight="1" x14ac:dyDescent="0.3">
      <c r="A35" s="322" t="str">
        <f>CDT!B35</f>
        <v>Moustiquaire à Imprégnation Durable: (MID)</v>
      </c>
      <c r="B35" s="247"/>
      <c r="C35" s="248"/>
      <c r="D35" s="302" t="str">
        <f t="shared" si="10"/>
        <v/>
      </c>
      <c r="E35" s="247"/>
      <c r="F35" s="248"/>
      <c r="G35" s="247"/>
      <c r="H35" s="247"/>
      <c r="I35" s="247"/>
      <c r="J35" s="247"/>
      <c r="K35" s="248"/>
      <c r="L35" s="431" t="str">
        <f t="shared" si="3"/>
        <v>0</v>
      </c>
      <c r="M35" s="428" t="str">
        <f t="shared" si="4"/>
        <v>0</v>
      </c>
      <c r="N35" s="250" t="str">
        <f t="shared" si="5"/>
        <v>0</v>
      </c>
      <c r="O35" s="251"/>
      <c r="P35" s="247"/>
      <c r="R35" s="312">
        <f t="shared" si="6"/>
        <v>0</v>
      </c>
      <c r="S35" s="152">
        <f t="shared" si="7"/>
        <v>90</v>
      </c>
      <c r="T35" s="68" t="e">
        <f t="shared" si="0"/>
        <v>#VALUE!</v>
      </c>
      <c r="U35" s="68" t="e">
        <f t="shared" si="8"/>
        <v>#VALUE!</v>
      </c>
      <c r="V35" s="95">
        <v>1</v>
      </c>
      <c r="W35" s="153" t="e">
        <f t="shared" si="1"/>
        <v>#VALUE!</v>
      </c>
      <c r="Y35" s="107">
        <f t="shared" si="9"/>
        <v>0</v>
      </c>
    </row>
    <row r="36" spans="1:25" ht="34.5" customHeight="1" x14ac:dyDescent="0.3">
      <c r="A36" s="322" t="str">
        <f>CDT!B36</f>
        <v>Dihydroartéminisine Pipéraquine– Plaq / 3 comp 
( DHA-PPQ)  20/160 mg</v>
      </c>
      <c r="B36" s="247"/>
      <c r="C36" s="248"/>
      <c r="D36" s="302" t="str">
        <f t="shared" si="10"/>
        <v/>
      </c>
      <c r="E36" s="249"/>
      <c r="F36" s="247"/>
      <c r="G36" s="247"/>
      <c r="H36" s="247"/>
      <c r="I36" s="247"/>
      <c r="J36" s="247"/>
      <c r="K36" s="248"/>
      <c r="L36" s="431" t="str">
        <f t="shared" si="3"/>
        <v>0</v>
      </c>
      <c r="M36" s="428" t="str">
        <f t="shared" si="4"/>
        <v>0</v>
      </c>
      <c r="N36" s="250" t="str">
        <f t="shared" si="5"/>
        <v>0</v>
      </c>
      <c r="O36" s="251"/>
      <c r="P36" s="247"/>
      <c r="R36" s="312">
        <f t="shared" si="6"/>
        <v>0</v>
      </c>
      <c r="S36" s="152">
        <f t="shared" si="7"/>
        <v>90</v>
      </c>
      <c r="T36" s="68" t="e">
        <f t="shared" si="0"/>
        <v>#VALUE!</v>
      </c>
      <c r="U36" s="68" t="e">
        <f t="shared" si="8"/>
        <v>#VALUE!</v>
      </c>
      <c r="V36" s="95">
        <v>3</v>
      </c>
      <c r="W36" s="153" t="e">
        <f t="shared" si="1"/>
        <v>#VALUE!</v>
      </c>
      <c r="Y36" s="107">
        <f t="shared" si="9"/>
        <v>0</v>
      </c>
    </row>
    <row r="37" spans="1:25" ht="34.5" customHeight="1" x14ac:dyDescent="0.3">
      <c r="A37" s="322" t="str">
        <f>CDT!B37</f>
        <v>Dihydroartéminisine Pipéraquine– Plaq / 3 comp 
( DHA-PPQ)  40/320 mg</v>
      </c>
      <c r="B37" s="247"/>
      <c r="C37" s="248"/>
      <c r="D37" s="302" t="str">
        <f t="shared" si="10"/>
        <v/>
      </c>
      <c r="E37" s="249"/>
      <c r="F37" s="247"/>
      <c r="G37" s="247"/>
      <c r="H37" s="247"/>
      <c r="I37" s="247"/>
      <c r="J37" s="247"/>
      <c r="K37" s="248"/>
      <c r="L37" s="431" t="str">
        <f t="shared" si="3"/>
        <v>0</v>
      </c>
      <c r="M37" s="428" t="str">
        <f t="shared" si="4"/>
        <v>0</v>
      </c>
      <c r="N37" s="250" t="str">
        <f t="shared" si="5"/>
        <v>0</v>
      </c>
      <c r="O37" s="251"/>
      <c r="P37" s="247"/>
      <c r="R37" s="312">
        <f t="shared" si="6"/>
        <v>0</v>
      </c>
      <c r="S37" s="152">
        <f t="shared" si="7"/>
        <v>90</v>
      </c>
      <c r="T37" s="68" t="e">
        <f t="shared" si="0"/>
        <v>#VALUE!</v>
      </c>
      <c r="U37" s="68" t="e">
        <f t="shared" si="8"/>
        <v>#VALUE!</v>
      </c>
      <c r="V37" s="95">
        <v>3</v>
      </c>
      <c r="W37" s="153" t="e">
        <f t="shared" si="1"/>
        <v>#VALUE!</v>
      </c>
      <c r="Y37" s="107">
        <f t="shared" si="9"/>
        <v>0</v>
      </c>
    </row>
    <row r="38" spans="1:25" ht="34.5" customHeight="1" x14ac:dyDescent="0.3">
      <c r="A38" s="322" t="str">
        <f>CDT!B38</f>
        <v>Dihydroartéminisine Pipéraquine– Plaq / 6 comp 
( DHA-PPQ)  40/320 mg</v>
      </c>
      <c r="B38" s="247"/>
      <c r="C38" s="248"/>
      <c r="D38" s="302" t="str">
        <f t="shared" si="10"/>
        <v/>
      </c>
      <c r="E38" s="249"/>
      <c r="F38" s="247"/>
      <c r="G38" s="247"/>
      <c r="H38" s="247"/>
      <c r="I38" s="247"/>
      <c r="J38" s="247"/>
      <c r="K38" s="248"/>
      <c r="L38" s="431" t="str">
        <f t="shared" si="3"/>
        <v>0</v>
      </c>
      <c r="M38" s="428" t="str">
        <f t="shared" si="4"/>
        <v>0</v>
      </c>
      <c r="N38" s="250" t="str">
        <f t="shared" si="5"/>
        <v>0</v>
      </c>
      <c r="O38" s="251"/>
      <c r="P38" s="247"/>
      <c r="R38" s="312">
        <f t="shared" si="6"/>
        <v>0</v>
      </c>
      <c r="S38" s="152">
        <f t="shared" si="7"/>
        <v>90</v>
      </c>
      <c r="T38" s="68" t="e">
        <f t="shared" si="0"/>
        <v>#VALUE!</v>
      </c>
      <c r="U38" s="68" t="e">
        <f t="shared" si="8"/>
        <v>#VALUE!</v>
      </c>
      <c r="V38" s="95">
        <v>3</v>
      </c>
      <c r="W38" s="153" t="e">
        <f t="shared" si="1"/>
        <v>#VALUE!</v>
      </c>
      <c r="Y38" s="107">
        <f t="shared" si="9"/>
        <v>0</v>
      </c>
    </row>
    <row r="39" spans="1:25" ht="34.5" customHeight="1" x14ac:dyDescent="0.3">
      <c r="A39" s="322" t="str">
        <f>CDT!B39</f>
        <v>Dihydroartemisinine/pipéraquine – Plaq / 9 comp 
( DHA-PPQ) 40/320 mg</v>
      </c>
      <c r="B39" s="247"/>
      <c r="C39" s="248"/>
      <c r="D39" s="302" t="str">
        <f t="shared" si="10"/>
        <v/>
      </c>
      <c r="E39" s="249"/>
      <c r="F39" s="247"/>
      <c r="G39" s="247"/>
      <c r="H39" s="247"/>
      <c r="I39" s="247"/>
      <c r="J39" s="247"/>
      <c r="K39" s="248"/>
      <c r="L39" s="431" t="str">
        <f t="shared" si="3"/>
        <v>0</v>
      </c>
      <c r="M39" s="428" t="str">
        <f t="shared" si="4"/>
        <v>0</v>
      </c>
      <c r="N39" s="250" t="str">
        <f t="shared" si="5"/>
        <v>0</v>
      </c>
      <c r="O39" s="251"/>
      <c r="P39" s="247"/>
      <c r="R39" s="312">
        <f t="shared" si="6"/>
        <v>0</v>
      </c>
      <c r="S39" s="152">
        <f t="shared" si="7"/>
        <v>90</v>
      </c>
      <c r="T39" s="68" t="e">
        <f t="shared" si="0"/>
        <v>#VALUE!</v>
      </c>
      <c r="U39" s="68" t="e">
        <f t="shared" si="8"/>
        <v>#VALUE!</v>
      </c>
      <c r="V39" s="95">
        <v>3</v>
      </c>
      <c r="W39" s="153" t="e">
        <f t="shared" si="1"/>
        <v>#VALUE!</v>
      </c>
      <c r="Y39" s="107">
        <f t="shared" si="9"/>
        <v>0</v>
      </c>
    </row>
    <row r="40" spans="1:25" ht="34.5" customHeight="1" x14ac:dyDescent="0.3">
      <c r="A40" s="322" t="str">
        <f>CDT!B40</f>
        <v>Artésunate Amodiaquine: (ASAQ) : 3 cp (25/67,5 mg)</v>
      </c>
      <c r="B40" s="247"/>
      <c r="C40" s="248"/>
      <c r="D40" s="302" t="str">
        <f t="shared" si="10"/>
        <v/>
      </c>
      <c r="E40" s="249"/>
      <c r="F40" s="247"/>
      <c r="G40" s="247"/>
      <c r="H40" s="247"/>
      <c r="I40" s="247"/>
      <c r="J40" s="247"/>
      <c r="K40" s="248"/>
      <c r="L40" s="431" t="str">
        <f t="shared" si="3"/>
        <v>0</v>
      </c>
      <c r="M40" s="428" t="str">
        <f t="shared" si="4"/>
        <v>0</v>
      </c>
      <c r="N40" s="250" t="str">
        <f t="shared" si="5"/>
        <v>0</v>
      </c>
      <c r="O40" s="251"/>
      <c r="P40" s="247"/>
      <c r="R40" s="312">
        <f t="shared" si="6"/>
        <v>0</v>
      </c>
      <c r="S40" s="152">
        <f t="shared" si="7"/>
        <v>90</v>
      </c>
      <c r="T40" s="68" t="e">
        <f t="shared" si="0"/>
        <v>#VALUE!</v>
      </c>
      <c r="U40" s="68" t="e">
        <f t="shared" si="8"/>
        <v>#VALUE!</v>
      </c>
      <c r="V40" s="95">
        <v>1</v>
      </c>
      <c r="W40" s="153" t="e">
        <f t="shared" si="1"/>
        <v>#VALUE!</v>
      </c>
      <c r="Y40" s="107">
        <f t="shared" si="9"/>
        <v>0</v>
      </c>
    </row>
    <row r="41" spans="1:25" ht="34.5" customHeight="1" x14ac:dyDescent="0.3">
      <c r="A41" s="322" t="str">
        <f>CDT!B41</f>
        <v>Artésunate Amodiaquine: (ASAQ) 3 cp (50/135 mg)</v>
      </c>
      <c r="B41" s="247"/>
      <c r="C41" s="248"/>
      <c r="D41" s="302" t="str">
        <f t="shared" si="10"/>
        <v/>
      </c>
      <c r="E41" s="249"/>
      <c r="F41" s="247"/>
      <c r="G41" s="247"/>
      <c r="H41" s="247"/>
      <c r="I41" s="247"/>
      <c r="J41" s="247"/>
      <c r="K41" s="248"/>
      <c r="L41" s="431" t="str">
        <f t="shared" si="3"/>
        <v>0</v>
      </c>
      <c r="M41" s="428" t="str">
        <f t="shared" si="4"/>
        <v>0</v>
      </c>
      <c r="N41" s="250" t="str">
        <f t="shared" si="5"/>
        <v>0</v>
      </c>
      <c r="O41" s="251"/>
      <c r="P41" s="247"/>
      <c r="R41" s="312">
        <f t="shared" si="6"/>
        <v>0</v>
      </c>
      <c r="S41" s="152">
        <f t="shared" si="7"/>
        <v>90</v>
      </c>
      <c r="T41" s="68" t="e">
        <f t="shared" si="0"/>
        <v>#VALUE!</v>
      </c>
      <c r="U41" s="68" t="e">
        <f t="shared" si="8"/>
        <v>#VALUE!</v>
      </c>
      <c r="V41" s="95">
        <v>1</v>
      </c>
      <c r="W41" s="153" t="e">
        <f t="shared" si="1"/>
        <v>#VALUE!</v>
      </c>
      <c r="Y41" s="107">
        <f t="shared" si="9"/>
        <v>0</v>
      </c>
    </row>
    <row r="42" spans="1:25" ht="34.5" customHeight="1" x14ac:dyDescent="0.3">
      <c r="A42" s="322" t="str">
        <f>CDT!B42</f>
        <v>Artésunate Amodiaquine: (ASAQ) 3 cp (100/270 mg)</v>
      </c>
      <c r="B42" s="247"/>
      <c r="C42" s="248"/>
      <c r="D42" s="302" t="str">
        <f t="shared" si="10"/>
        <v/>
      </c>
      <c r="E42" s="249"/>
      <c r="F42" s="247"/>
      <c r="G42" s="247"/>
      <c r="H42" s="247"/>
      <c r="I42" s="247"/>
      <c r="J42" s="247"/>
      <c r="K42" s="248"/>
      <c r="L42" s="431" t="str">
        <f t="shared" si="3"/>
        <v>0</v>
      </c>
      <c r="M42" s="428" t="str">
        <f t="shared" si="4"/>
        <v>0</v>
      </c>
      <c r="N42" s="250" t="str">
        <f t="shared" si="5"/>
        <v>0</v>
      </c>
      <c r="O42" s="251"/>
      <c r="P42" s="247"/>
      <c r="R42" s="312">
        <f t="shared" si="6"/>
        <v>0</v>
      </c>
      <c r="S42" s="152">
        <f t="shared" si="7"/>
        <v>90</v>
      </c>
      <c r="T42" s="68" t="e">
        <f t="shared" si="0"/>
        <v>#VALUE!</v>
      </c>
      <c r="U42" s="68" t="e">
        <f t="shared" si="8"/>
        <v>#VALUE!</v>
      </c>
      <c r="V42" s="95">
        <v>1</v>
      </c>
      <c r="W42" s="153" t="e">
        <f t="shared" si="1"/>
        <v>#VALUE!</v>
      </c>
      <c r="Y42" s="107">
        <f t="shared" si="9"/>
        <v>0</v>
      </c>
    </row>
    <row r="43" spans="1:25" ht="34.5" customHeight="1" x14ac:dyDescent="0.3">
      <c r="A43" s="322" t="str">
        <f>CDT!B43</f>
        <v>Artésunate Amodiaquine: (ASAQ) 6 cp (100/270 mg)</v>
      </c>
      <c r="B43" s="247"/>
      <c r="C43" s="248"/>
      <c r="D43" s="302" t="str">
        <f t="shared" si="10"/>
        <v/>
      </c>
      <c r="E43" s="249"/>
      <c r="F43" s="247"/>
      <c r="G43" s="247"/>
      <c r="H43" s="247"/>
      <c r="I43" s="247"/>
      <c r="J43" s="247"/>
      <c r="K43" s="248"/>
      <c r="L43" s="431" t="str">
        <f t="shared" si="3"/>
        <v>0</v>
      </c>
      <c r="M43" s="428" t="str">
        <f t="shared" si="4"/>
        <v>0</v>
      </c>
      <c r="N43" s="250" t="str">
        <f t="shared" si="5"/>
        <v>0</v>
      </c>
      <c r="O43" s="251"/>
      <c r="P43" s="247"/>
      <c r="R43" s="312">
        <f t="shared" si="6"/>
        <v>0</v>
      </c>
      <c r="S43" s="152">
        <f t="shared" si="7"/>
        <v>90</v>
      </c>
      <c r="T43" s="68" t="e">
        <f t="shared" si="0"/>
        <v>#VALUE!</v>
      </c>
      <c r="U43" s="68" t="e">
        <f t="shared" si="8"/>
        <v>#VALUE!</v>
      </c>
      <c r="V43" s="95">
        <v>1</v>
      </c>
      <c r="W43" s="153" t="e">
        <f t="shared" si="1"/>
        <v>#VALUE!</v>
      </c>
      <c r="Y43" s="107">
        <f t="shared" si="9"/>
        <v>0</v>
      </c>
    </row>
    <row r="44" spans="1:25" ht="34.5" customHeight="1" x14ac:dyDescent="0.3">
      <c r="A44" s="322" t="str">
        <f>CDT!B44</f>
        <v>Artésunate - Méfloquine (AS-MF)</v>
      </c>
      <c r="B44" s="247"/>
      <c r="C44" s="248"/>
      <c r="D44" s="302" t="str">
        <f t="shared" si="10"/>
        <v/>
      </c>
      <c r="E44" s="249"/>
      <c r="F44" s="247"/>
      <c r="G44" s="247"/>
      <c r="H44" s="247"/>
      <c r="I44" s="247"/>
      <c r="J44" s="247"/>
      <c r="K44" s="248"/>
      <c r="L44" s="431" t="str">
        <f t="shared" si="3"/>
        <v>0</v>
      </c>
      <c r="M44" s="428" t="str">
        <f t="shared" si="4"/>
        <v>0</v>
      </c>
      <c r="N44" s="250" t="str">
        <f t="shared" si="5"/>
        <v>0</v>
      </c>
      <c r="O44" s="251"/>
      <c r="P44" s="247"/>
      <c r="R44" s="312">
        <f t="shared" si="6"/>
        <v>0</v>
      </c>
      <c r="S44" s="152">
        <f t="shared" si="7"/>
        <v>90</v>
      </c>
      <c r="T44" s="68" t="e">
        <f t="shared" si="0"/>
        <v>#VALUE!</v>
      </c>
      <c r="U44" s="68" t="e">
        <f t="shared" si="8"/>
        <v>#VALUE!</v>
      </c>
      <c r="V44" s="95">
        <v>1</v>
      </c>
      <c r="W44" s="153" t="e">
        <f t="shared" si="1"/>
        <v>#VALUE!</v>
      </c>
      <c r="Y44" s="107">
        <f t="shared" si="9"/>
        <v>0</v>
      </c>
    </row>
    <row r="45" spans="1:25" ht="34.5" customHeight="1" x14ac:dyDescent="0.3">
      <c r="A45" s="322" t="str">
        <f>CDT!B45</f>
        <v>Quinine comprimé 300mg</v>
      </c>
      <c r="B45" s="247"/>
      <c r="C45" s="248"/>
      <c r="D45" s="302" t="str">
        <f t="shared" si="10"/>
        <v/>
      </c>
      <c r="E45" s="249"/>
      <c r="F45" s="247"/>
      <c r="G45" s="247"/>
      <c r="H45" s="247"/>
      <c r="I45" s="247"/>
      <c r="J45" s="247"/>
      <c r="K45" s="248"/>
      <c r="L45" s="431" t="str">
        <f t="shared" si="3"/>
        <v>0</v>
      </c>
      <c r="M45" s="428" t="str">
        <f t="shared" si="4"/>
        <v>0</v>
      </c>
      <c r="N45" s="250" t="str">
        <f t="shared" si="5"/>
        <v>0</v>
      </c>
      <c r="O45" s="251"/>
      <c r="P45" s="247"/>
      <c r="R45" s="312">
        <f t="shared" si="6"/>
        <v>0</v>
      </c>
      <c r="S45" s="152">
        <f t="shared" si="7"/>
        <v>90</v>
      </c>
      <c r="T45" s="68" t="e">
        <f t="shared" si="0"/>
        <v>#VALUE!</v>
      </c>
      <c r="U45" s="68" t="e">
        <f t="shared" si="8"/>
        <v>#VALUE!</v>
      </c>
      <c r="V45" s="95">
        <v>1</v>
      </c>
      <c r="W45" s="153" t="e">
        <f t="shared" si="1"/>
        <v>#VALUE!</v>
      </c>
      <c r="Y45" s="107">
        <f t="shared" si="9"/>
        <v>0</v>
      </c>
    </row>
    <row r="46" spans="1:25" ht="34.5" customHeight="1" x14ac:dyDescent="0.3">
      <c r="A46" s="322" t="str">
        <f>CDT!B46</f>
        <v>Quinine injectable 300 mg</v>
      </c>
      <c r="B46" s="247"/>
      <c r="C46" s="248"/>
      <c r="D46" s="302" t="str">
        <f t="shared" si="10"/>
        <v/>
      </c>
      <c r="E46" s="249"/>
      <c r="F46" s="247"/>
      <c r="G46" s="247"/>
      <c r="H46" s="247"/>
      <c r="I46" s="247"/>
      <c r="J46" s="247"/>
      <c r="K46" s="248"/>
      <c r="L46" s="431" t="str">
        <f t="shared" si="3"/>
        <v>0</v>
      </c>
      <c r="M46" s="428" t="str">
        <f t="shared" si="4"/>
        <v>0</v>
      </c>
      <c r="N46" s="250" t="str">
        <f t="shared" si="5"/>
        <v>0</v>
      </c>
      <c r="O46" s="251"/>
      <c r="P46" s="247"/>
      <c r="R46" s="312">
        <f t="shared" si="6"/>
        <v>0</v>
      </c>
      <c r="S46" s="152">
        <f t="shared" si="7"/>
        <v>90</v>
      </c>
      <c r="T46" s="68" t="e">
        <f t="shared" si="0"/>
        <v>#VALUE!</v>
      </c>
      <c r="U46" s="68" t="e">
        <f t="shared" si="8"/>
        <v>#VALUE!</v>
      </c>
      <c r="V46" s="95">
        <v>1</v>
      </c>
      <c r="W46" s="153" t="e">
        <f t="shared" si="1"/>
        <v>#VALUE!</v>
      </c>
      <c r="Y46" s="107">
        <f t="shared" si="9"/>
        <v>0</v>
      </c>
    </row>
    <row r="47" spans="1:25" ht="34.5" customHeight="1" x14ac:dyDescent="0.3">
      <c r="A47" s="322" t="str">
        <f>CDT!B47</f>
        <v>Quinine injectable 600 mg</v>
      </c>
      <c r="B47" s="247"/>
      <c r="C47" s="248"/>
      <c r="D47" s="302" t="str">
        <f t="shared" si="10"/>
        <v/>
      </c>
      <c r="E47" s="249"/>
      <c r="F47" s="247"/>
      <c r="G47" s="247"/>
      <c r="H47" s="247"/>
      <c r="I47" s="247"/>
      <c r="J47" s="247"/>
      <c r="K47" s="248"/>
      <c r="L47" s="431" t="str">
        <f t="shared" si="3"/>
        <v>0</v>
      </c>
      <c r="M47" s="428" t="str">
        <f t="shared" si="4"/>
        <v>0</v>
      </c>
      <c r="N47" s="250" t="str">
        <f t="shared" si="5"/>
        <v>0</v>
      </c>
      <c r="O47" s="251"/>
      <c r="P47" s="247"/>
      <c r="R47" s="312">
        <f t="shared" si="6"/>
        <v>0</v>
      </c>
      <c r="S47" s="152">
        <f t="shared" si="7"/>
        <v>90</v>
      </c>
      <c r="T47" s="68" t="e">
        <f t="shared" si="0"/>
        <v>#VALUE!</v>
      </c>
      <c r="U47" s="68" t="e">
        <f t="shared" si="8"/>
        <v>#VALUE!</v>
      </c>
      <c r="V47" s="95">
        <v>1</v>
      </c>
      <c r="W47" s="153" t="e">
        <f t="shared" si="1"/>
        <v>#VALUE!</v>
      </c>
      <c r="Y47" s="107">
        <f t="shared" si="9"/>
        <v>0</v>
      </c>
    </row>
    <row r="48" spans="1:25" ht="34.5" customHeight="1" thickBot="1" x14ac:dyDescent="0.35">
      <c r="A48" s="322" t="str">
        <f>CDT!B48</f>
        <v>Quinine injectable 600 mg</v>
      </c>
      <c r="B48" s="247"/>
      <c r="C48" s="248"/>
      <c r="D48" s="303" t="str">
        <f t="shared" si="10"/>
        <v/>
      </c>
      <c r="E48" s="249"/>
      <c r="F48" s="247"/>
      <c r="G48" s="247"/>
      <c r="H48" s="247"/>
      <c r="I48" s="247"/>
      <c r="J48" s="247"/>
      <c r="K48" s="248"/>
      <c r="L48" s="431" t="str">
        <f t="shared" si="3"/>
        <v>0</v>
      </c>
      <c r="M48" s="428" t="str">
        <f t="shared" si="4"/>
        <v>0</v>
      </c>
      <c r="N48" s="250" t="str">
        <f t="shared" si="5"/>
        <v>0</v>
      </c>
      <c r="O48" s="251"/>
      <c r="P48" s="247"/>
      <c r="R48" s="312">
        <f t="shared" si="6"/>
        <v>0</v>
      </c>
      <c r="S48" s="152">
        <f t="shared" si="7"/>
        <v>90</v>
      </c>
      <c r="T48" s="68" t="e">
        <f>D48-(E48+G48+I48+H48)</f>
        <v>#VALUE!</v>
      </c>
      <c r="U48" s="68" t="e">
        <f t="shared" si="8"/>
        <v>#VALUE!</v>
      </c>
      <c r="V48" s="95">
        <v>1</v>
      </c>
      <c r="W48" s="153" t="e">
        <f t="shared" si="1"/>
        <v>#VALUE!</v>
      </c>
      <c r="Y48" s="107">
        <f t="shared" si="9"/>
        <v>0</v>
      </c>
    </row>
    <row r="49" spans="1:23" ht="34.5" customHeight="1" thickBot="1" x14ac:dyDescent="0.35">
      <c r="A49" s="322" t="str">
        <f>CDT!B49</f>
        <v>Artéméther injectable 100 mg</v>
      </c>
      <c r="B49" s="247"/>
      <c r="C49" s="248"/>
      <c r="D49" s="303" t="str">
        <f t="shared" si="10"/>
        <v/>
      </c>
      <c r="E49" s="249"/>
      <c r="F49" s="247"/>
      <c r="G49" s="247"/>
      <c r="H49" s="247"/>
      <c r="I49" s="247"/>
      <c r="J49" s="247"/>
      <c r="K49" s="248"/>
      <c r="L49" s="431" t="str">
        <f t="shared" si="3"/>
        <v>0</v>
      </c>
      <c r="M49" s="428" t="str">
        <f t="shared" si="4"/>
        <v>0</v>
      </c>
      <c r="N49" s="250" t="str">
        <f t="shared" si="5"/>
        <v>0</v>
      </c>
      <c r="O49" s="251"/>
      <c r="P49" s="247"/>
      <c r="R49" s="312">
        <f t="shared" si="6"/>
        <v>0</v>
      </c>
      <c r="S49" s="152">
        <f t="shared" si="7"/>
        <v>90</v>
      </c>
      <c r="T49" s="68" t="e">
        <f>D49-(E49+G49+I49+H49)</f>
        <v>#VALUE!</v>
      </c>
      <c r="U49" s="68" t="e">
        <f t="shared" si="8"/>
        <v>#VALUE!</v>
      </c>
      <c r="V49" s="95">
        <v>1</v>
      </c>
      <c r="W49" s="153" t="e">
        <f t="shared" si="1"/>
        <v>#VALUE!</v>
      </c>
    </row>
    <row r="50" spans="1:23" ht="34.5" hidden="1" customHeight="1" x14ac:dyDescent="0.3">
      <c r="A50" s="17"/>
      <c r="B50" s="79"/>
      <c r="C50" s="79"/>
      <c r="D50" s="53"/>
      <c r="E50" s="79"/>
      <c r="F50" s="79"/>
      <c r="G50" s="79"/>
      <c r="H50" s="79"/>
      <c r="I50" s="79"/>
      <c r="J50" s="79"/>
      <c r="K50" s="79"/>
      <c r="L50" s="54"/>
      <c r="M50" s="58" t="str">
        <f t="shared" ref="M50" si="11">IF(B50&lt;&gt;"",((E50/S50)*30),"")</f>
        <v/>
      </c>
      <c r="N50" s="55"/>
      <c r="O50" s="80"/>
      <c r="P50" s="79"/>
      <c r="S50" s="152"/>
      <c r="T50" s="68"/>
      <c r="U50" s="68"/>
      <c r="V50" s="95"/>
      <c r="W50" s="153" t="str">
        <f t="shared" si="1"/>
        <v/>
      </c>
    </row>
    <row r="51" spans="1:23" s="235" customFormat="1" ht="16.5" customHeight="1" x14ac:dyDescent="0.35">
      <c r="A51" s="531" t="s">
        <v>290</v>
      </c>
      <c r="B51" s="531"/>
      <c r="C51" s="531"/>
      <c r="D51" s="531"/>
      <c r="E51" s="531"/>
      <c r="F51" s="531"/>
      <c r="H51" s="233"/>
      <c r="I51" s="233" t="s">
        <v>300</v>
      </c>
      <c r="J51" s="234"/>
      <c r="K51" s="232"/>
      <c r="L51" s="232"/>
      <c r="M51" s="232"/>
      <c r="N51" s="232"/>
      <c r="O51" s="232"/>
      <c r="Q51" s="236"/>
      <c r="R51" s="311"/>
      <c r="S51" s="237"/>
      <c r="T51" s="238"/>
      <c r="U51" s="238"/>
      <c r="V51" s="239"/>
      <c r="W51" s="240"/>
    </row>
    <row r="52" spans="1:23" ht="29.25" customHeight="1" x14ac:dyDescent="0.3">
      <c r="A52" s="18"/>
      <c r="B52" s="18"/>
      <c r="C52" s="18"/>
      <c r="D52" s="18"/>
      <c r="E52" s="18"/>
      <c r="F52" s="18"/>
      <c r="G52" s="18"/>
      <c r="H52" s="18"/>
      <c r="I52" s="18"/>
      <c r="J52" s="18"/>
      <c r="K52" s="18"/>
      <c r="L52" s="18"/>
      <c r="M52" s="18"/>
      <c r="N52" s="18"/>
      <c r="O52" s="18"/>
      <c r="S52" s="154"/>
      <c r="T52" s="69"/>
      <c r="U52" s="69"/>
      <c r="V52" s="70"/>
      <c r="W52" s="155"/>
    </row>
    <row r="53" spans="1:23" ht="15.6" x14ac:dyDescent="0.3">
      <c r="B53" s="18"/>
      <c r="C53" s="18"/>
      <c r="D53" s="18"/>
      <c r="E53" s="18"/>
      <c r="F53" s="18"/>
      <c r="I53" s="18"/>
      <c r="J53" s="18"/>
      <c r="K53" s="18"/>
      <c r="L53" s="18"/>
      <c r="M53" s="18"/>
      <c r="N53" s="18"/>
      <c r="O53" s="18"/>
      <c r="S53" s="154"/>
      <c r="T53" s="69"/>
      <c r="U53" s="69"/>
      <c r="V53" s="70"/>
      <c r="W53" s="155"/>
    </row>
    <row r="54" spans="1:23" s="235" customFormat="1" ht="18.600000000000001" thickBot="1" x14ac:dyDescent="0.4">
      <c r="A54" s="233" t="s">
        <v>289</v>
      </c>
      <c r="H54" s="233"/>
      <c r="I54" s="233" t="s">
        <v>301</v>
      </c>
      <c r="O54" s="232"/>
      <c r="Q54" s="236"/>
      <c r="R54" s="311"/>
      <c r="S54" s="243"/>
      <c r="T54" s="244"/>
      <c r="U54" s="244"/>
      <c r="V54" s="245"/>
      <c r="W54" s="246"/>
    </row>
  </sheetData>
  <mergeCells count="21">
    <mergeCell ref="A24:A25"/>
    <mergeCell ref="A51:F51"/>
    <mergeCell ref="A19:C19"/>
    <mergeCell ref="D19:N19"/>
    <mergeCell ref="S19:W19"/>
    <mergeCell ref="A21:C21"/>
    <mergeCell ref="D21:F21"/>
    <mergeCell ref="G21:K22"/>
    <mergeCell ref="L21:P21"/>
    <mergeCell ref="L17:P17"/>
    <mergeCell ref="A1:B1"/>
    <mergeCell ref="A3:B3"/>
    <mergeCell ref="A4:B4"/>
    <mergeCell ref="A11:O11"/>
    <mergeCell ref="B13:C13"/>
    <mergeCell ref="E13:J13"/>
    <mergeCell ref="B15:C15"/>
    <mergeCell ref="D15:F15"/>
    <mergeCell ref="G15:I15"/>
    <mergeCell ref="B17:E17"/>
    <mergeCell ref="G17:K17"/>
  </mergeCells>
  <conditionalFormatting sqref="U26">
    <cfRule type="cellIs" dxfId="951" priority="39" operator="greaterThan">
      <formula>0</formula>
    </cfRule>
    <cfRule type="cellIs" dxfId="950" priority="40" operator="greaterThan">
      <formula>0</formula>
    </cfRule>
    <cfRule type="cellIs" dxfId="949" priority="41" operator="lessThan">
      <formula>0</formula>
    </cfRule>
    <cfRule type="cellIs" dxfId="948" priority="42" operator="notEqual">
      <formula>0</formula>
    </cfRule>
  </conditionalFormatting>
  <conditionalFormatting sqref="U27:U29">
    <cfRule type="cellIs" dxfId="947" priority="35" operator="greaterThan">
      <formula>0</formula>
    </cfRule>
    <cfRule type="cellIs" dxfId="946" priority="36" operator="greaterThan">
      <formula>0</formula>
    </cfRule>
    <cfRule type="cellIs" dxfId="945" priority="37" operator="lessThan">
      <formula>0</formula>
    </cfRule>
    <cfRule type="cellIs" dxfId="944" priority="38" operator="notEqual">
      <formula>0</formula>
    </cfRule>
  </conditionalFormatting>
  <conditionalFormatting sqref="U30:U31 U33:U47">
    <cfRule type="cellIs" dxfId="943" priority="31" operator="greaterThan">
      <formula>0</formula>
    </cfRule>
    <cfRule type="cellIs" dxfId="942" priority="32" operator="greaterThan">
      <formula>0</formula>
    </cfRule>
    <cfRule type="cellIs" dxfId="941" priority="33" operator="lessThan">
      <formula>0</formula>
    </cfRule>
    <cfRule type="cellIs" dxfId="940" priority="34" operator="notEqual">
      <formula>0</formula>
    </cfRule>
  </conditionalFormatting>
  <conditionalFormatting sqref="U48:U50">
    <cfRule type="cellIs" dxfId="939" priority="27" operator="greaterThan">
      <formula>0</formula>
    </cfRule>
    <cfRule type="cellIs" dxfId="938" priority="28" operator="greaterThan">
      <formula>0</formula>
    </cfRule>
    <cfRule type="cellIs" dxfId="937" priority="29" operator="lessThan">
      <formula>0</formula>
    </cfRule>
    <cfRule type="cellIs" dxfId="936" priority="30" operator="notEqual">
      <formula>0</formula>
    </cfRule>
  </conditionalFormatting>
  <conditionalFormatting sqref="K50">
    <cfRule type="expression" dxfId="935" priority="25">
      <formula>K50&lt;T50</formula>
    </cfRule>
    <cfRule type="expression" dxfId="934" priority="26">
      <formula>K50&gt;T50</formula>
    </cfRule>
  </conditionalFormatting>
  <conditionalFormatting sqref="J37:J47">
    <cfRule type="cellIs" dxfId="933" priority="24" operator="greaterThan">
      <formula>90</formula>
    </cfRule>
  </conditionalFormatting>
  <conditionalFormatting sqref="J48:J50">
    <cfRule type="cellIs" dxfId="932" priority="23" operator="greaterThan">
      <formula>90</formula>
    </cfRule>
  </conditionalFormatting>
  <conditionalFormatting sqref="K36:K47">
    <cfRule type="expression" dxfId="931" priority="21">
      <formula>K36&lt;T36</formula>
    </cfRule>
    <cfRule type="expression" dxfId="930" priority="22">
      <formula>K36&gt;T36</formula>
    </cfRule>
  </conditionalFormatting>
  <conditionalFormatting sqref="J27:J31 J33">
    <cfRule type="cellIs" dxfId="929" priority="20" operator="greaterThan">
      <formula>90</formula>
    </cfRule>
  </conditionalFormatting>
  <conditionalFormatting sqref="J36">
    <cfRule type="cellIs" dxfId="928" priority="19" operator="greaterThan">
      <formula>90</formula>
    </cfRule>
  </conditionalFormatting>
  <conditionalFormatting sqref="K48:K49">
    <cfRule type="expression" dxfId="927" priority="17">
      <formula>K48&lt;T48</formula>
    </cfRule>
    <cfRule type="expression" dxfId="926" priority="18">
      <formula>K48&gt;T48</formula>
    </cfRule>
  </conditionalFormatting>
  <conditionalFormatting sqref="K27:K31 K33">
    <cfRule type="expression" dxfId="925" priority="15">
      <formula>K27&lt;T27</formula>
    </cfRule>
    <cfRule type="expression" dxfId="924" priority="16">
      <formula>K27&gt;T27</formula>
    </cfRule>
  </conditionalFormatting>
  <conditionalFormatting sqref="J26">
    <cfRule type="cellIs" dxfId="923" priority="14" operator="greaterThan">
      <formula>90</formula>
    </cfRule>
  </conditionalFormatting>
  <conditionalFormatting sqref="K26">
    <cfRule type="expression" dxfId="922" priority="12">
      <formula>K26&lt;T26</formula>
    </cfRule>
    <cfRule type="expression" dxfId="921" priority="13">
      <formula>K26&gt;T26</formula>
    </cfRule>
  </conditionalFormatting>
  <conditionalFormatting sqref="U32">
    <cfRule type="cellIs" dxfId="920" priority="8" operator="greaterThan">
      <formula>0</formula>
    </cfRule>
    <cfRule type="cellIs" dxfId="919" priority="9" operator="greaterThan">
      <formula>0</formula>
    </cfRule>
    <cfRule type="cellIs" dxfId="918" priority="10" operator="lessThan">
      <formula>0</formula>
    </cfRule>
    <cfRule type="cellIs" dxfId="917" priority="11" operator="notEqual">
      <formula>0</formula>
    </cfRule>
  </conditionalFormatting>
  <conditionalFormatting sqref="K34">
    <cfRule type="expression" dxfId="916" priority="6">
      <formula>K34&lt;T34</formula>
    </cfRule>
    <cfRule type="expression" dxfId="915" priority="7">
      <formula>K34&gt;T34</formula>
    </cfRule>
  </conditionalFormatting>
  <conditionalFormatting sqref="K35">
    <cfRule type="expression" dxfId="914" priority="4">
      <formula>K35&lt;T35</formula>
    </cfRule>
    <cfRule type="expression" dxfId="913" priority="5">
      <formula>K35&gt;T35</formula>
    </cfRule>
  </conditionalFormatting>
  <conditionalFormatting sqref="J32">
    <cfRule type="cellIs" dxfId="912" priority="3" operator="greaterThan">
      <formula>90</formula>
    </cfRule>
  </conditionalFormatting>
  <conditionalFormatting sqref="K32">
    <cfRule type="expression" dxfId="911" priority="1">
      <formula>K32&lt;T32</formula>
    </cfRule>
    <cfRule type="expression" dxfId="910" priority="2">
      <formula>K32&gt;T32</formula>
    </cfRule>
  </conditionalFormatting>
  <dataValidations count="7">
    <dataValidation type="whole" allowBlank="1" showInputMessage="1" showErrorMessage="1" prompt="La quantité accordée par le point Focal ne peut être supérieure à la somme du CMMa et la quantité commandée pour le trimestre._x000a_Merci de revoir la quantité dans la colonne O." sqref="O26:O49">
      <formula1>0</formula1>
      <formula2>+M26+N26</formula2>
    </dataValidation>
    <dataValidation type="whole" allowBlank="1" showInputMessage="1" showErrorMessage="1" prompt="La valeur ne peut pas être supérieure à 89_x000a_Si tel est le cas déteminer la quantité à commander directement à la colonne O_x000a_merci" sqref="J26">
      <formula1>0</formula1>
      <formula2>89</formula2>
    </dataValidation>
    <dataValidation type="list" allowBlank="1" showInputMessage="1" showErrorMessage="1" sqref="D21:F21">
      <formula1>typerapport2</formula1>
    </dataValidation>
    <dataValidation type="whole" operator="lessThanOrEqual" allowBlank="1" showInputMessage="1" showErrorMessage="1" promptTitle="instruction" prompt="La valeur de la cellule ne peut pas être supérieure à la quantité Totale inscrite dans la colonne D._x000a_Merci de vérifier." sqref="E26:E50">
      <formula1>D26</formula1>
    </dataValidation>
    <dataValidation type="whole" allowBlank="1" showInputMessage="1" showErrorMessage="1" prompt="La valeur ne peut pas être supérieure à 89_x000a_Si tel est le cas déteminer la quantité à commander directement à la colonne M._x000a_merci" sqref="J27:J50">
      <formula1>0</formula1>
      <formula2>89</formula2>
    </dataValidation>
    <dataValidation errorStyle="information" allowBlank="1" showInputMessage="1" showErrorMessage="1" errorTitle="Instruction" error="Saisissez le Texte en MAJUSCULE_x000a_Exemple: CMS AGOE_x000a_Merci" promptTitle="Instruction" prompt="Saisissez le Texte en MAJUSCULE_x000a_Exemple: CMS AGOE_x000a_Merci" sqref="D19:N19"/>
    <dataValidation type="date" errorStyle="warning" allowBlank="1" showInputMessage="1" showErrorMessage="1" promptTitle="Instruction" prompt="SVP Saisissez la date sous le format:_x000a_00/00/0000. exemple 15/09/2016,_x000a_Merci_x000a_" sqref="L21:P21">
      <formula1>42370</formula1>
      <formula2>44926</formula2>
    </dataValidation>
  </dataValidations>
  <pageMargins left="0.21" right="0.23622047244094491" top="0.74803149606299213" bottom="0.74803149606299213" header="0.31496062992125984" footer="0.31496062992125984"/>
  <pageSetup paperSize="9" scale="40" orientation="portrait" r:id="rId1"/>
  <headerFooter alignWithMargins="0">
    <oddFooter>&amp;C&amp;"Arial,Gras"PNLS /IST, Avenue des Armées, -05 BP 424 Lomé –Togo ; Tel 22 20 94 39 Fax : 22 20 94 36    Site Web : www.pnls.tg</oddFooter>
  </headerFooter>
  <drawing r:id="rId2"/>
</worksheet>
</file>

<file path=xl/worksheets/sheet12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rgb="FFFF0000"/>
  </sheetPr>
  <dimension ref="A1:W56"/>
  <sheetViews>
    <sheetView showGridLines="0" view="pageBreakPreview" topLeftCell="A5" zoomScale="70" zoomScaleNormal="70" zoomScaleSheetLayoutView="70" zoomScalePageLayoutView="50" workbookViewId="0">
      <selection activeCell="D19" sqref="D19:N19"/>
    </sheetView>
  </sheetViews>
  <sheetFormatPr baseColWidth="10" defaultColWidth="7.33203125" defaultRowHeight="13.8" x14ac:dyDescent="0.3"/>
  <cols>
    <col min="1" max="1" width="51.5546875" style="3" customWidth="1"/>
    <col min="2" max="14" width="11.5546875" style="3" customWidth="1"/>
    <col min="15" max="15" width="11.6640625" style="39" customWidth="1"/>
    <col min="16" max="16" width="17.5546875" style="3" customWidth="1"/>
    <col min="17" max="17" width="2.109375" style="62" customWidth="1"/>
    <col min="18" max="18" width="4.88671875" style="77" customWidth="1"/>
    <col min="19" max="20" width="7.44140625" style="77" bestFit="1" customWidth="1"/>
    <col min="21" max="21" width="7.88671875" style="78" bestFit="1" customWidth="1"/>
    <col min="22" max="22" width="33.33203125" style="77" customWidth="1"/>
    <col min="23" max="16384" width="7.33203125" style="3"/>
  </cols>
  <sheetData>
    <row r="1" spans="1:23" ht="17.25" customHeight="1" x14ac:dyDescent="0.3">
      <c r="A1" s="549" t="s">
        <v>452</v>
      </c>
      <c r="B1" s="549"/>
      <c r="C1" s="2"/>
      <c r="D1" s="2"/>
      <c r="E1"/>
      <c r="F1"/>
      <c r="G1"/>
      <c r="H1"/>
      <c r="I1"/>
      <c r="J1"/>
      <c r="N1" s="4" t="s">
        <v>1</v>
      </c>
      <c r="O1" s="5"/>
      <c r="R1" s="306"/>
      <c r="S1" s="69"/>
      <c r="T1" s="69"/>
      <c r="U1" s="69"/>
      <c r="V1" s="70"/>
      <c r="W1" s="69"/>
    </row>
    <row r="2" spans="1:23" ht="13.5" customHeight="1" x14ac:dyDescent="0.3">
      <c r="A2" s="1" t="s">
        <v>453</v>
      </c>
      <c r="B2" s="1"/>
      <c r="C2" s="2"/>
      <c r="D2" s="2"/>
      <c r="E2"/>
      <c r="F2"/>
      <c r="G2"/>
      <c r="H2"/>
      <c r="I2"/>
      <c r="J2"/>
      <c r="M2" s="4"/>
      <c r="N2" s="4" t="s">
        <v>3</v>
      </c>
      <c r="O2" s="5"/>
      <c r="R2" s="306"/>
      <c r="S2" s="69"/>
      <c r="T2" s="69"/>
      <c r="U2" s="69"/>
      <c r="V2" s="70"/>
      <c r="W2" s="69"/>
    </row>
    <row r="3" spans="1:23" ht="15.6" x14ac:dyDescent="0.3">
      <c r="A3" s="549" t="s">
        <v>454</v>
      </c>
      <c r="B3" s="549"/>
      <c r="C3" s="2"/>
      <c r="D3" s="2"/>
      <c r="E3"/>
      <c r="F3"/>
      <c r="G3"/>
      <c r="H3"/>
      <c r="I3"/>
      <c r="J3"/>
      <c r="K3" s="5"/>
      <c r="L3" s="5"/>
      <c r="M3" s="5"/>
      <c r="N3" s="5"/>
      <c r="O3" s="5"/>
      <c r="R3" s="306"/>
      <c r="S3" s="69"/>
      <c r="T3" s="69"/>
      <c r="U3" s="69"/>
      <c r="V3" s="70"/>
      <c r="W3" s="69"/>
    </row>
    <row r="4" spans="1:23" ht="33.6" customHeight="1" x14ac:dyDescent="0.3">
      <c r="A4" s="547" t="s">
        <v>455</v>
      </c>
      <c r="B4" s="548"/>
      <c r="C4" s="7"/>
      <c r="D4" s="7"/>
      <c r="E4" s="8"/>
      <c r="F4" s="8"/>
      <c r="G4" s="8"/>
      <c r="H4" s="8"/>
      <c r="I4" s="8"/>
      <c r="J4" s="8"/>
      <c r="K4" s="9"/>
      <c r="L4" s="9"/>
      <c r="M4" s="9"/>
      <c r="N4" s="9"/>
      <c r="O4" s="38"/>
      <c r="R4" s="306"/>
      <c r="S4" s="69"/>
      <c r="T4" s="69"/>
      <c r="U4" s="69"/>
      <c r="V4" s="70"/>
      <c r="W4" s="69"/>
    </row>
    <row r="5" spans="1:23" x14ac:dyDescent="0.3">
      <c r="B5" s="9"/>
      <c r="C5" s="9"/>
      <c r="D5" s="9"/>
      <c r="E5" s="9"/>
      <c r="F5" s="9"/>
      <c r="G5" s="9"/>
      <c r="H5" s="9"/>
      <c r="I5" s="9"/>
      <c r="J5" s="9"/>
      <c r="K5" s="9"/>
      <c r="L5" s="9"/>
      <c r="M5" s="9"/>
      <c r="N5" s="9"/>
      <c r="O5" s="38"/>
      <c r="R5" s="306"/>
      <c r="S5" s="69"/>
      <c r="T5" s="69"/>
      <c r="U5" s="69"/>
      <c r="V5" s="70"/>
      <c r="W5" s="69"/>
    </row>
    <row r="6" spans="1:23" ht="15.6" x14ac:dyDescent="0.3">
      <c r="A6" s="6" t="s">
        <v>232</v>
      </c>
      <c r="B6" s="9"/>
      <c r="C6" s="9"/>
      <c r="D6" s="9"/>
      <c r="E6" s="9"/>
      <c r="F6" s="9"/>
      <c r="G6" s="9"/>
      <c r="H6" s="9"/>
      <c r="I6" s="9"/>
      <c r="J6" s="9"/>
      <c r="K6" s="9"/>
      <c r="L6" s="9"/>
      <c r="M6" s="9"/>
      <c r="N6" s="9"/>
      <c r="O6" s="38"/>
      <c r="R6" s="306"/>
      <c r="S6" s="69"/>
      <c r="T6" s="69"/>
      <c r="U6" s="69"/>
      <c r="V6" s="70"/>
      <c r="W6" s="69"/>
    </row>
    <row r="7" spans="1:23" x14ac:dyDescent="0.3">
      <c r="A7" s="10"/>
      <c r="B7" s="9"/>
      <c r="C7" s="9"/>
      <c r="D7" s="9"/>
      <c r="E7" s="9"/>
      <c r="F7" s="9"/>
      <c r="G7" s="9"/>
      <c r="H7" s="9"/>
      <c r="I7" s="9"/>
      <c r="J7" s="9"/>
      <c r="K7" s="9"/>
      <c r="L7" s="9"/>
      <c r="M7" s="9"/>
      <c r="N7" s="9"/>
      <c r="O7" s="38"/>
      <c r="R7" s="69"/>
      <c r="S7" s="69"/>
      <c r="T7" s="69"/>
      <c r="U7" s="70"/>
      <c r="V7" s="69"/>
    </row>
    <row r="8" spans="1:23" x14ac:dyDescent="0.3">
      <c r="A8" s="10"/>
      <c r="B8" s="9"/>
      <c r="C8" s="9"/>
      <c r="D8" s="9"/>
      <c r="E8" s="9"/>
      <c r="F8" s="9"/>
      <c r="G8" s="9"/>
      <c r="H8" s="9"/>
      <c r="I8" s="9"/>
      <c r="J8" s="9"/>
      <c r="K8" s="9"/>
      <c r="L8" s="9"/>
      <c r="M8" s="9"/>
      <c r="N8" s="9"/>
      <c r="O8" s="38"/>
      <c r="R8" s="69"/>
      <c r="S8" s="69"/>
      <c r="T8" s="69"/>
      <c r="U8" s="70"/>
      <c r="V8" s="69"/>
    </row>
    <row r="9" spans="1:23" ht="17.25" customHeight="1" x14ac:dyDescent="0.3">
      <c r="A9" s="10"/>
      <c r="B9" s="9"/>
      <c r="C9" s="9"/>
      <c r="D9" s="9"/>
      <c r="E9" s="9"/>
      <c r="F9" s="9"/>
      <c r="G9" s="9"/>
      <c r="H9" s="9"/>
      <c r="I9" s="9"/>
      <c r="J9" s="9"/>
      <c r="K9" s="9"/>
      <c r="L9" s="9"/>
      <c r="M9" s="9"/>
      <c r="N9" s="9"/>
      <c r="O9" s="38"/>
      <c r="R9" s="69"/>
      <c r="S9" s="69"/>
      <c r="T9" s="69"/>
      <c r="U9" s="70"/>
      <c r="V9" s="69"/>
    </row>
    <row r="10" spans="1:23" ht="0.75" customHeight="1" x14ac:dyDescent="0.3">
      <c r="R10" s="69"/>
      <c r="S10" s="69"/>
      <c r="T10" s="69"/>
      <c r="U10" s="70"/>
      <c r="V10" s="69"/>
    </row>
    <row r="11" spans="1:23" ht="21" customHeight="1" x14ac:dyDescent="0.3">
      <c r="A11" s="555" t="s">
        <v>263</v>
      </c>
      <c r="B11" s="555"/>
      <c r="C11" s="555"/>
      <c r="D11" s="555"/>
      <c r="E11" s="555"/>
      <c r="F11" s="555"/>
      <c r="G11" s="555"/>
      <c r="H11" s="555"/>
      <c r="I11" s="555"/>
      <c r="J11" s="555"/>
      <c r="K11" s="555"/>
      <c r="L11" s="555"/>
      <c r="M11" s="555"/>
      <c r="N11" s="555"/>
      <c r="O11" s="555"/>
      <c r="P11" s="40"/>
      <c r="R11" s="69"/>
      <c r="S11" s="69"/>
      <c r="T11" s="69"/>
      <c r="U11" s="70"/>
      <c r="V11" s="69"/>
    </row>
    <row r="12" spans="1:23" ht="3.75" customHeight="1" x14ac:dyDescent="0.3">
      <c r="A12" s="11"/>
      <c r="B12" s="11"/>
      <c r="C12" s="11"/>
      <c r="D12" s="11"/>
      <c r="E12" s="11"/>
      <c r="F12" s="11"/>
      <c r="G12" s="11"/>
      <c r="H12" s="11"/>
      <c r="I12" s="11"/>
      <c r="J12" s="11"/>
      <c r="K12" s="11"/>
      <c r="L12" s="11"/>
      <c r="M12" s="11"/>
      <c r="N12" s="11"/>
      <c r="O12" s="11"/>
      <c r="R12" s="69"/>
      <c r="S12" s="69"/>
      <c r="T12" s="69"/>
      <c r="U12" s="70"/>
      <c r="V12" s="69"/>
    </row>
    <row r="13" spans="1:23" s="42" customFormat="1" ht="20.25" hidden="1" customHeight="1" thickBot="1" x14ac:dyDescent="0.35">
      <c r="A13" s="434" t="s">
        <v>5</v>
      </c>
      <c r="B13" s="556">
        <f>'Info District'!G11</f>
        <v>2025</v>
      </c>
      <c r="C13" s="557"/>
      <c r="E13" s="550"/>
      <c r="F13" s="550"/>
      <c r="G13" s="550"/>
      <c r="H13" s="550"/>
      <c r="I13" s="550"/>
      <c r="J13" s="554"/>
      <c r="Q13" s="63"/>
      <c r="R13" s="71"/>
      <c r="S13" s="71"/>
      <c r="T13" s="71"/>
      <c r="U13" s="72"/>
      <c r="V13" s="71"/>
    </row>
    <row r="14" spans="1:23" s="42" customFormat="1" ht="7.5" hidden="1" customHeight="1" thickBot="1" x14ac:dyDescent="0.35">
      <c r="A14" s="434"/>
      <c r="B14" s="13"/>
      <c r="C14" s="13"/>
      <c r="D14" s="13"/>
      <c r="O14" s="15"/>
      <c r="Q14" s="63"/>
      <c r="R14" s="71"/>
      <c r="S14" s="71"/>
      <c r="T14" s="71"/>
      <c r="U14" s="72"/>
      <c r="V14" s="71"/>
    </row>
    <row r="15" spans="1:23" s="42" customFormat="1" ht="16.5" hidden="1" customHeight="1" thickBot="1" x14ac:dyDescent="0.35">
      <c r="A15" s="434" t="s">
        <v>7</v>
      </c>
      <c r="B15" s="558" t="str">
        <f>'Info District'!G12</f>
        <v>PLATEAUX</v>
      </c>
      <c r="C15" s="559"/>
      <c r="D15" s="550" t="s">
        <v>8</v>
      </c>
      <c r="E15" s="550"/>
      <c r="F15" s="550"/>
      <c r="G15" s="551" t="str">
        <f>'Info District'!G13</f>
        <v>Agou</v>
      </c>
      <c r="H15" s="552"/>
      <c r="I15" s="553"/>
      <c r="L15" s="11"/>
      <c r="M15" s="11"/>
      <c r="N15" s="11"/>
      <c r="O15" s="11"/>
      <c r="P15" s="11"/>
      <c r="Q15" s="63"/>
      <c r="R15" s="71"/>
      <c r="S15" s="71"/>
      <c r="T15" s="71"/>
      <c r="U15" s="73"/>
      <c r="V15" s="71"/>
    </row>
    <row r="16" spans="1:23" s="42" customFormat="1" ht="3.75" hidden="1" customHeight="1" thickBot="1" x14ac:dyDescent="0.35">
      <c r="A16" s="139"/>
      <c r="B16" s="15"/>
      <c r="C16" s="15"/>
      <c r="D16" s="15"/>
      <c r="E16" s="15"/>
      <c r="K16" s="15"/>
      <c r="L16" s="15"/>
      <c r="M16" s="15"/>
      <c r="O16" s="15"/>
      <c r="Q16" s="63"/>
      <c r="R16" s="71"/>
      <c r="S16" s="71"/>
      <c r="T16" s="71"/>
      <c r="U16" s="72"/>
      <c r="V16" s="71"/>
    </row>
    <row r="17" spans="1:23" s="42" customFormat="1" ht="18" hidden="1" customHeight="1" thickBot="1" x14ac:dyDescent="0.35">
      <c r="A17" s="434" t="s">
        <v>9</v>
      </c>
      <c r="B17" s="556" t="str">
        <f>'Info District'!G17</f>
        <v>Avril à Juin 2025</v>
      </c>
      <c r="C17" s="560"/>
      <c r="D17" s="560"/>
      <c r="E17" s="557"/>
      <c r="G17" s="550" t="s">
        <v>11</v>
      </c>
      <c r="H17" s="550"/>
      <c r="I17" s="550"/>
      <c r="J17" s="550"/>
      <c r="K17" s="554"/>
      <c r="L17" s="551" t="str">
        <f>'Info District'!G18</f>
        <v>Juillet à Septembre 2025</v>
      </c>
      <c r="M17" s="552"/>
      <c r="N17" s="552"/>
      <c r="O17" s="552"/>
      <c r="P17" s="553"/>
      <c r="Q17" s="63"/>
      <c r="R17" s="71"/>
      <c r="S17" s="71"/>
      <c r="T17" s="71"/>
      <c r="U17" s="72"/>
      <c r="V17" s="71"/>
    </row>
    <row r="18" spans="1:23" s="9" customFormat="1" ht="6" customHeight="1" thickBot="1" x14ac:dyDescent="0.3">
      <c r="B18" s="43"/>
      <c r="C18" s="43"/>
      <c r="D18" s="43"/>
      <c r="E18" s="44"/>
      <c r="F18" s="43"/>
      <c r="G18" s="45"/>
      <c r="H18" s="45"/>
      <c r="I18" s="45"/>
      <c r="J18" s="45"/>
      <c r="K18" s="45"/>
      <c r="L18" s="45"/>
      <c r="M18" s="45"/>
      <c r="O18" s="38"/>
      <c r="Q18" s="64"/>
      <c r="R18" s="74"/>
      <c r="S18" s="74"/>
      <c r="T18" s="74"/>
      <c r="U18" s="75"/>
      <c r="V18" s="74"/>
    </row>
    <row r="19" spans="1:23" s="9" customFormat="1" ht="31.5" customHeight="1" thickBot="1" x14ac:dyDescent="0.35">
      <c r="A19" s="532" t="s">
        <v>12</v>
      </c>
      <c r="B19" s="532"/>
      <c r="C19" s="533"/>
      <c r="D19" s="575"/>
      <c r="E19" s="576"/>
      <c r="F19" s="576"/>
      <c r="G19" s="576"/>
      <c r="H19" s="576"/>
      <c r="I19" s="576"/>
      <c r="J19" s="576"/>
      <c r="K19" s="576"/>
      <c r="L19" s="576"/>
      <c r="M19" s="576"/>
      <c r="N19" s="577"/>
      <c r="O19" s="11"/>
      <c r="P19" s="464" t="str">
        <f>'Info District'!H17</f>
        <v>T2</v>
      </c>
      <c r="Q19" s="65"/>
      <c r="R19" s="535" t="s">
        <v>96</v>
      </c>
      <c r="S19" s="536"/>
      <c r="T19" s="536"/>
      <c r="U19" s="536"/>
      <c r="V19" s="537"/>
    </row>
    <row r="20" spans="1:23" s="9" customFormat="1" ht="8.25" customHeight="1" thickBot="1" x14ac:dyDescent="0.35">
      <c r="A20" s="12"/>
      <c r="B20" s="12"/>
      <c r="C20" s="12"/>
      <c r="D20" s="12"/>
      <c r="E20" s="12"/>
      <c r="F20" s="12"/>
      <c r="G20" s="13"/>
      <c r="H20" s="13"/>
      <c r="I20" s="13"/>
      <c r="J20" s="13"/>
      <c r="K20" s="13"/>
      <c r="L20" s="14"/>
      <c r="M20" s="14"/>
      <c r="N20" s="14"/>
      <c r="O20" s="14"/>
      <c r="Q20" s="64"/>
      <c r="R20" s="146"/>
      <c r="S20" s="74"/>
      <c r="T20" s="74"/>
      <c r="U20" s="76"/>
      <c r="V20" s="147"/>
    </row>
    <row r="21" spans="1:23" s="9" customFormat="1" ht="30.75" customHeight="1" thickBot="1" x14ac:dyDescent="0.35">
      <c r="A21" s="564" t="s">
        <v>6</v>
      </c>
      <c r="B21" s="564"/>
      <c r="C21" s="564"/>
      <c r="D21" s="565"/>
      <c r="E21" s="566"/>
      <c r="F21" s="566"/>
      <c r="G21" s="566"/>
      <c r="H21" s="567"/>
      <c r="I21" s="12"/>
      <c r="K21" s="230" t="s">
        <v>338</v>
      </c>
      <c r="O21" s="571"/>
      <c r="P21" s="572"/>
      <c r="Q21" s="64"/>
      <c r="R21" s="146"/>
      <c r="S21" s="74"/>
      <c r="T21" s="74"/>
      <c r="U21" s="76"/>
      <c r="V21" s="147"/>
    </row>
    <row r="22" spans="1:23" s="9" customFormat="1" ht="9" customHeight="1" thickBot="1" x14ac:dyDescent="0.35">
      <c r="A22" s="12"/>
      <c r="B22" s="12"/>
      <c r="C22" s="12"/>
      <c r="D22" s="12"/>
      <c r="E22" s="12"/>
      <c r="F22" s="12"/>
      <c r="G22" s="13"/>
      <c r="H22" s="13"/>
      <c r="I22" s="13"/>
      <c r="J22" s="13"/>
      <c r="K22" s="13"/>
      <c r="L22" s="14"/>
      <c r="M22" s="14"/>
      <c r="N22" s="14"/>
      <c r="O22" s="14"/>
      <c r="Q22" s="64"/>
      <c r="R22" s="146"/>
      <c r="S22" s="74"/>
      <c r="T22" s="74"/>
      <c r="U22" s="76"/>
      <c r="V22" s="147"/>
    </row>
    <row r="23" spans="1:23" s="9" customFormat="1" ht="30" customHeight="1" thickBot="1" x14ac:dyDescent="0.35">
      <c r="A23" s="532" t="s">
        <v>240</v>
      </c>
      <c r="B23" s="532"/>
      <c r="C23" s="533"/>
      <c r="D23" s="568" t="s">
        <v>265</v>
      </c>
      <c r="E23" s="569"/>
      <c r="F23" s="570"/>
      <c r="H23" s="229"/>
      <c r="I23" s="573" t="s">
        <v>337</v>
      </c>
      <c r="J23" s="573"/>
      <c r="K23" s="573"/>
      <c r="L23" s="573"/>
      <c r="M23" s="573"/>
      <c r="N23" s="574"/>
      <c r="O23" s="562"/>
      <c r="P23" s="563"/>
      <c r="Q23" s="64"/>
      <c r="R23" s="146"/>
      <c r="S23" s="74"/>
      <c r="T23" s="74"/>
      <c r="U23" s="76"/>
      <c r="V23" s="147"/>
    </row>
    <row r="24" spans="1:23" s="9" customFormat="1" ht="6" customHeight="1" x14ac:dyDescent="0.3">
      <c r="A24" s="12"/>
      <c r="B24" s="12"/>
      <c r="C24" s="12"/>
      <c r="D24" s="12"/>
      <c r="E24" s="12"/>
      <c r="F24" s="12"/>
      <c r="G24" s="13"/>
      <c r="H24" s="15"/>
      <c r="I24" s="15"/>
      <c r="J24" s="15"/>
      <c r="K24" s="13"/>
      <c r="L24" s="14"/>
      <c r="M24" s="14"/>
      <c r="N24" s="14"/>
      <c r="O24" s="14"/>
      <c r="Q24" s="64"/>
      <c r="R24" s="146"/>
      <c r="S24" s="74"/>
      <c r="T24" s="74"/>
      <c r="U24" s="76"/>
      <c r="V24" s="147"/>
    </row>
    <row r="25" spans="1:23" s="9" customFormat="1" ht="4.5" customHeight="1" thickBot="1" x14ac:dyDescent="0.35">
      <c r="A25" s="12"/>
      <c r="B25" s="12"/>
      <c r="C25" s="12"/>
      <c r="D25" s="12"/>
      <c r="E25" s="12"/>
      <c r="F25" s="12"/>
      <c r="G25" s="13"/>
      <c r="H25" s="13"/>
      <c r="I25" s="13"/>
      <c r="J25" s="13"/>
      <c r="K25" s="13"/>
      <c r="L25" s="14"/>
      <c r="M25" s="14"/>
      <c r="N25" s="14"/>
      <c r="O25" s="14"/>
      <c r="Q25" s="64"/>
      <c r="R25" s="146"/>
      <c r="S25" s="74"/>
      <c r="T25" s="74"/>
      <c r="U25" s="76"/>
      <c r="V25" s="147"/>
    </row>
    <row r="26" spans="1:23" ht="76.5" customHeight="1" thickBot="1" x14ac:dyDescent="0.35">
      <c r="A26" s="541" t="s">
        <v>13</v>
      </c>
      <c r="B26" s="16" t="s">
        <v>14</v>
      </c>
      <c r="C26" s="108" t="s">
        <v>15</v>
      </c>
      <c r="D26" s="118" t="s">
        <v>16</v>
      </c>
      <c r="E26" s="117" t="s">
        <v>17</v>
      </c>
      <c r="F26" s="16" t="s">
        <v>18</v>
      </c>
      <c r="G26" s="16" t="s">
        <v>233</v>
      </c>
      <c r="H26" s="16" t="s">
        <v>234</v>
      </c>
      <c r="I26" s="16" t="s">
        <v>19</v>
      </c>
      <c r="J26" s="16" t="s">
        <v>20</v>
      </c>
      <c r="K26" s="108" t="s">
        <v>21</v>
      </c>
      <c r="L26" s="136" t="s">
        <v>22</v>
      </c>
      <c r="M26" s="137" t="s">
        <v>236</v>
      </c>
      <c r="N26" s="138" t="s">
        <v>23</v>
      </c>
      <c r="O26" s="109" t="s">
        <v>39</v>
      </c>
      <c r="P26" s="16" t="s">
        <v>40</v>
      </c>
      <c r="R26" s="148" t="s">
        <v>237</v>
      </c>
      <c r="S26" s="140" t="s">
        <v>93</v>
      </c>
      <c r="T26" s="140" t="s">
        <v>239</v>
      </c>
      <c r="U26" s="140" t="s">
        <v>238</v>
      </c>
      <c r="V26" s="149" t="s">
        <v>97</v>
      </c>
    </row>
    <row r="27" spans="1:23" s="47" customFormat="1" ht="21.75" customHeight="1" thickBot="1" x14ac:dyDescent="0.35">
      <c r="A27" s="542"/>
      <c r="B27" s="46" t="s">
        <v>24</v>
      </c>
      <c r="C27" s="46" t="s">
        <v>25</v>
      </c>
      <c r="D27" s="112" t="s">
        <v>26</v>
      </c>
      <c r="E27" s="46" t="s">
        <v>27</v>
      </c>
      <c r="F27" s="46"/>
      <c r="G27" s="46" t="s">
        <v>28</v>
      </c>
      <c r="H27" s="46"/>
      <c r="I27" s="46" t="s">
        <v>29</v>
      </c>
      <c r="J27" s="46"/>
      <c r="K27" s="131" t="s">
        <v>235</v>
      </c>
      <c r="L27" s="133"/>
      <c r="M27" s="134"/>
      <c r="N27" s="135"/>
      <c r="O27" s="132" t="s">
        <v>30</v>
      </c>
      <c r="P27" s="46"/>
      <c r="Q27" s="66"/>
      <c r="R27" s="150"/>
      <c r="S27" s="67" t="s">
        <v>94</v>
      </c>
      <c r="T27" s="67" t="s">
        <v>95</v>
      </c>
      <c r="U27" s="94"/>
      <c r="V27" s="151" t="str">
        <f>IF(J28&lt;=0,"",IF(J28=90,$W$28))</f>
        <v/>
      </c>
      <c r="W27" s="37" t="s">
        <v>98</v>
      </c>
    </row>
    <row r="28" spans="1:23" ht="49.5" customHeight="1" x14ac:dyDescent="0.3">
      <c r="A28" s="231" t="str">
        <f>CDT!B26</f>
        <v>Artéméther-Luméfantrine 6cp (AL)</v>
      </c>
      <c r="B28" s="79"/>
      <c r="C28" s="110"/>
      <c r="D28" s="120" t="str">
        <f>IF(B28&lt;&gt;"",B28+C28,"")</f>
        <v/>
      </c>
      <c r="E28" s="119"/>
      <c r="F28" s="79"/>
      <c r="G28" s="79"/>
      <c r="H28" s="79"/>
      <c r="I28" s="79"/>
      <c r="J28" s="79"/>
      <c r="K28" s="110"/>
      <c r="L28" s="431" t="str">
        <f>IF(B28&lt;&gt;"",IF(J28=0,E28,((E28*90)/(90-J28))),"0")</f>
        <v>0</v>
      </c>
      <c r="M28" s="428" t="str">
        <f>IF(B28&lt;&gt;"",((E28/R28)*30),"0")</f>
        <v>0</v>
      </c>
      <c r="N28" s="250" t="str">
        <f>IF(B28&lt;&gt;"",IF(J28=0,((E28+L28)-K28),((M28*6)-K28)),"0")</f>
        <v>0</v>
      </c>
      <c r="O28" s="251"/>
      <c r="P28" s="81"/>
      <c r="R28" s="152">
        <f>(90-J28)</f>
        <v>90</v>
      </c>
      <c r="S28" s="68" t="e">
        <f>D28-(E28+G28+I28+H28)</f>
        <v>#VALUE!</v>
      </c>
      <c r="T28" s="68" t="e">
        <f>K28-S28</f>
        <v>#VALUE!</v>
      </c>
      <c r="U28" s="95">
        <v>6</v>
      </c>
      <c r="V28" s="153" t="e">
        <f t="shared" ref="V28:V52" si="0">IF(T28=0,"",$W$27)</f>
        <v>#VALUE!</v>
      </c>
      <c r="W28" s="37" t="s">
        <v>203</v>
      </c>
    </row>
    <row r="29" spans="1:23" ht="45" customHeight="1" x14ac:dyDescent="0.3">
      <c r="A29" s="231" t="str">
        <f>CDT!B27</f>
        <v>Artéméther-Luméfantrine 12cp (AL)</v>
      </c>
      <c r="B29" s="79"/>
      <c r="C29" s="110"/>
      <c r="D29" s="121" t="str">
        <f t="shared" ref="D29:D36" si="1">IF(B29&lt;&gt;"",B29+C29,"")</f>
        <v/>
      </c>
      <c r="E29" s="119"/>
      <c r="F29" s="79"/>
      <c r="G29" s="79"/>
      <c r="H29" s="79"/>
      <c r="I29" s="79"/>
      <c r="J29" s="79"/>
      <c r="K29" s="110"/>
      <c r="L29" s="431" t="str">
        <f t="shared" ref="L29:L36" si="2">IF(B29&lt;&gt;"",IF(J29=0,E29,((E29*90)/(90-J29))),"0")</f>
        <v>0</v>
      </c>
      <c r="M29" s="428" t="str">
        <f t="shared" ref="M29:M36" si="3">IF(B29&lt;&gt;"",((E29/R29)*30),"0")</f>
        <v>0</v>
      </c>
      <c r="N29" s="250" t="str">
        <f t="shared" ref="N29:N36" si="4">IF(B29&lt;&gt;"",IF(J29=0,((E29+L29)-K29),((M29*6)-K29)),"0")</f>
        <v>0</v>
      </c>
      <c r="O29" s="251"/>
      <c r="P29" s="81"/>
      <c r="R29" s="152">
        <f t="shared" ref="R29:R50" si="5">(90-J29)</f>
        <v>90</v>
      </c>
      <c r="S29" s="68" t="e">
        <f t="shared" ref="S29:S49" si="6">D29-(E29+G29+I29+H29)</f>
        <v>#VALUE!</v>
      </c>
      <c r="T29" s="68" t="e">
        <f t="shared" ref="T29:T50" si="7">K29-S29</f>
        <v>#VALUE!</v>
      </c>
      <c r="U29" s="95">
        <v>12</v>
      </c>
      <c r="V29" s="153" t="e">
        <f t="shared" si="0"/>
        <v>#VALUE!</v>
      </c>
    </row>
    <row r="30" spans="1:23" ht="49.5" customHeight="1" x14ac:dyDescent="0.3">
      <c r="A30" s="231" t="str">
        <f>CDT!B28</f>
        <v>Artéméther-Luméfantrine 18cp (AL)</v>
      </c>
      <c r="B30" s="79"/>
      <c r="C30" s="110"/>
      <c r="D30" s="121" t="str">
        <f t="shared" si="1"/>
        <v/>
      </c>
      <c r="E30" s="119"/>
      <c r="F30" s="79"/>
      <c r="G30" s="79"/>
      <c r="H30" s="79"/>
      <c r="I30" s="79"/>
      <c r="J30" s="79"/>
      <c r="K30" s="110"/>
      <c r="L30" s="431" t="str">
        <f t="shared" si="2"/>
        <v>0</v>
      </c>
      <c r="M30" s="428" t="str">
        <f t="shared" si="3"/>
        <v>0</v>
      </c>
      <c r="N30" s="250" t="str">
        <f t="shared" si="4"/>
        <v>0</v>
      </c>
      <c r="O30" s="251"/>
      <c r="P30" s="81"/>
      <c r="R30" s="152">
        <f t="shared" si="5"/>
        <v>90</v>
      </c>
      <c r="S30" s="68" t="e">
        <f t="shared" si="6"/>
        <v>#VALUE!</v>
      </c>
      <c r="T30" s="68" t="e">
        <f t="shared" si="7"/>
        <v>#VALUE!</v>
      </c>
      <c r="U30" s="95">
        <v>18</v>
      </c>
      <c r="V30" s="153" t="e">
        <f t="shared" si="0"/>
        <v>#VALUE!</v>
      </c>
    </row>
    <row r="31" spans="1:23" ht="49.5" customHeight="1" x14ac:dyDescent="0.3">
      <c r="A31" s="231" t="str">
        <f>CDT!B29</f>
        <v>Artéméther-Luméfantrine 24cp (AL)</v>
      </c>
      <c r="B31" s="79"/>
      <c r="C31" s="110"/>
      <c r="D31" s="121" t="str">
        <f t="shared" si="1"/>
        <v/>
      </c>
      <c r="E31" s="119"/>
      <c r="F31" s="79"/>
      <c r="G31" s="79"/>
      <c r="H31" s="79"/>
      <c r="I31" s="79"/>
      <c r="J31" s="79"/>
      <c r="K31" s="110"/>
      <c r="L31" s="431" t="str">
        <f t="shared" si="2"/>
        <v>0</v>
      </c>
      <c r="M31" s="428" t="str">
        <f t="shared" si="3"/>
        <v>0</v>
      </c>
      <c r="N31" s="250" t="str">
        <f t="shared" si="4"/>
        <v>0</v>
      </c>
      <c r="O31" s="251"/>
      <c r="P31" s="81"/>
      <c r="R31" s="152">
        <f t="shared" si="5"/>
        <v>90</v>
      </c>
      <c r="S31" s="68" t="e">
        <f t="shared" si="6"/>
        <v>#VALUE!</v>
      </c>
      <c r="T31" s="68" t="e">
        <f t="shared" si="7"/>
        <v>#VALUE!</v>
      </c>
      <c r="U31" s="95">
        <v>24</v>
      </c>
      <c r="V31" s="153" t="e">
        <f t="shared" si="0"/>
        <v>#VALUE!</v>
      </c>
    </row>
    <row r="32" spans="1:23" ht="50.25" hidden="1" customHeight="1" x14ac:dyDescent="0.3">
      <c r="A32" s="17" t="str">
        <f>CDT!B30</f>
        <v>Artéméther injectable 40 mg</v>
      </c>
      <c r="B32" s="79"/>
      <c r="C32" s="110"/>
      <c r="D32" s="121" t="str">
        <f t="shared" si="1"/>
        <v/>
      </c>
      <c r="E32" s="119"/>
      <c r="F32" s="79"/>
      <c r="G32" s="79"/>
      <c r="H32" s="79"/>
      <c r="I32" s="79"/>
      <c r="J32" s="79"/>
      <c r="K32" s="110"/>
      <c r="L32" s="431" t="str">
        <f t="shared" si="2"/>
        <v>0</v>
      </c>
      <c r="M32" s="428" t="str">
        <f t="shared" si="3"/>
        <v>0</v>
      </c>
      <c r="N32" s="250" t="str">
        <f t="shared" si="4"/>
        <v>0</v>
      </c>
      <c r="O32" s="251"/>
      <c r="P32" s="79"/>
      <c r="R32" s="152">
        <f t="shared" si="5"/>
        <v>90</v>
      </c>
      <c r="S32" s="68" t="e">
        <f t="shared" si="6"/>
        <v>#VALUE!</v>
      </c>
      <c r="T32" s="68" t="e">
        <f t="shared" si="7"/>
        <v>#VALUE!</v>
      </c>
      <c r="U32" s="95">
        <v>1</v>
      </c>
      <c r="V32" s="153" t="e">
        <f t="shared" si="0"/>
        <v>#VALUE!</v>
      </c>
    </row>
    <row r="33" spans="1:22" ht="50.25" hidden="1" customHeight="1" x14ac:dyDescent="0.3">
      <c r="A33" s="17" t="str">
        <f>CDT!B31</f>
        <v>Artéméther injectable 80 mg</v>
      </c>
      <c r="B33" s="79"/>
      <c r="C33" s="110"/>
      <c r="D33" s="121" t="str">
        <f t="shared" si="1"/>
        <v/>
      </c>
      <c r="E33" s="119"/>
      <c r="F33" s="79"/>
      <c r="G33" s="79"/>
      <c r="H33" s="79"/>
      <c r="I33" s="79"/>
      <c r="J33" s="79"/>
      <c r="K33" s="110"/>
      <c r="L33" s="431" t="str">
        <f t="shared" si="2"/>
        <v>0</v>
      </c>
      <c r="M33" s="428" t="str">
        <f t="shared" si="3"/>
        <v>0</v>
      </c>
      <c r="N33" s="250" t="str">
        <f t="shared" si="4"/>
        <v>0</v>
      </c>
      <c r="O33" s="251"/>
      <c r="P33" s="79"/>
      <c r="R33" s="152">
        <f t="shared" si="5"/>
        <v>90</v>
      </c>
      <c r="S33" s="68" t="e">
        <f t="shared" si="6"/>
        <v>#VALUE!</v>
      </c>
      <c r="T33" s="68" t="e">
        <f t="shared" si="7"/>
        <v>#VALUE!</v>
      </c>
      <c r="U33" s="95">
        <v>1</v>
      </c>
      <c r="V33" s="153" t="e">
        <f t="shared" si="0"/>
        <v>#VALUE!</v>
      </c>
    </row>
    <row r="34" spans="1:22" ht="50.25" hidden="1" customHeight="1" x14ac:dyDescent="0.3">
      <c r="A34" s="17" t="str">
        <f>CDT!B32</f>
        <v>Artésunate injectable 60 mg</v>
      </c>
      <c r="B34" s="79"/>
      <c r="C34" s="110"/>
      <c r="D34" s="121" t="str">
        <f t="shared" si="1"/>
        <v/>
      </c>
      <c r="E34" s="119"/>
      <c r="F34" s="79"/>
      <c r="G34" s="79"/>
      <c r="H34" s="79"/>
      <c r="I34" s="79"/>
      <c r="J34" s="79"/>
      <c r="K34" s="110"/>
      <c r="L34" s="431" t="str">
        <f t="shared" si="2"/>
        <v>0</v>
      </c>
      <c r="M34" s="428" t="str">
        <f t="shared" si="3"/>
        <v>0</v>
      </c>
      <c r="N34" s="250" t="str">
        <f t="shared" si="4"/>
        <v>0</v>
      </c>
      <c r="O34" s="251"/>
      <c r="P34" s="79"/>
      <c r="R34" s="152">
        <f t="shared" si="5"/>
        <v>90</v>
      </c>
      <c r="S34" s="68" t="e">
        <f t="shared" si="6"/>
        <v>#VALUE!</v>
      </c>
      <c r="T34" s="68" t="e">
        <f t="shared" si="7"/>
        <v>#VALUE!</v>
      </c>
      <c r="U34" s="95">
        <v>1</v>
      </c>
      <c r="V34" s="153" t="e">
        <f t="shared" si="0"/>
        <v>#VALUE!</v>
      </c>
    </row>
    <row r="35" spans="1:22" ht="50.25" hidden="1" customHeight="1" x14ac:dyDescent="0.3">
      <c r="A35" s="17" t="str">
        <f>CDT!B33</f>
        <v xml:space="preserve"> Sulfadoxine Pyriméthamine:  (SP)</v>
      </c>
      <c r="B35" s="79"/>
      <c r="C35" s="110"/>
      <c r="D35" s="121" t="str">
        <f t="shared" si="1"/>
        <v/>
      </c>
      <c r="E35" s="119"/>
      <c r="F35" s="79"/>
      <c r="G35" s="79"/>
      <c r="H35" s="79"/>
      <c r="I35" s="79"/>
      <c r="J35" s="79"/>
      <c r="K35" s="110"/>
      <c r="L35" s="431" t="str">
        <f t="shared" si="2"/>
        <v>0</v>
      </c>
      <c r="M35" s="428" t="str">
        <f t="shared" si="3"/>
        <v>0</v>
      </c>
      <c r="N35" s="250" t="str">
        <f t="shared" si="4"/>
        <v>0</v>
      </c>
      <c r="O35" s="251"/>
      <c r="P35" s="79"/>
      <c r="R35" s="152">
        <f t="shared" si="5"/>
        <v>90</v>
      </c>
      <c r="S35" s="68" t="e">
        <f t="shared" si="6"/>
        <v>#VALUE!</v>
      </c>
      <c r="T35" s="68" t="e">
        <f t="shared" si="7"/>
        <v>#VALUE!</v>
      </c>
      <c r="U35" s="95">
        <v>3</v>
      </c>
      <c r="V35" s="153" t="e">
        <f t="shared" si="0"/>
        <v>#VALUE!</v>
      </c>
    </row>
    <row r="36" spans="1:22" ht="45.75" customHeight="1" thickBot="1" x14ac:dyDescent="0.35">
      <c r="A36" s="231" t="str">
        <f>CDT!B34</f>
        <v>Test de Diagnostic Rapide  : (TDR)</v>
      </c>
      <c r="B36" s="79"/>
      <c r="C36" s="110"/>
      <c r="D36" s="305" t="str">
        <f t="shared" si="1"/>
        <v/>
      </c>
      <c r="E36" s="119"/>
      <c r="F36" s="79"/>
      <c r="G36" s="79"/>
      <c r="H36" s="79"/>
      <c r="I36" s="79"/>
      <c r="J36" s="79"/>
      <c r="K36" s="110"/>
      <c r="L36" s="431" t="str">
        <f t="shared" si="2"/>
        <v>0</v>
      </c>
      <c r="M36" s="428" t="str">
        <f t="shared" si="3"/>
        <v>0</v>
      </c>
      <c r="N36" s="250" t="str">
        <f t="shared" si="4"/>
        <v>0</v>
      </c>
      <c r="O36" s="251"/>
      <c r="P36" s="79"/>
      <c r="R36" s="152">
        <f t="shared" si="5"/>
        <v>90</v>
      </c>
      <c r="S36" s="68" t="e">
        <f t="shared" si="6"/>
        <v>#VALUE!</v>
      </c>
      <c r="T36" s="68" t="e">
        <f t="shared" si="7"/>
        <v>#VALUE!</v>
      </c>
      <c r="U36" s="95">
        <v>1</v>
      </c>
      <c r="V36" s="153" t="e">
        <f t="shared" si="0"/>
        <v>#VALUE!</v>
      </c>
    </row>
    <row r="37" spans="1:22" ht="34.5" hidden="1" customHeight="1" x14ac:dyDescent="0.3">
      <c r="A37" s="17" t="str">
        <f>CDT!B35</f>
        <v>Moustiquaire à Imprégnation Durable: (MID)</v>
      </c>
      <c r="B37" s="79"/>
      <c r="C37" s="110"/>
      <c r="D37" s="304">
        <f t="shared" ref="D37:D50" si="8">B37+C37</f>
        <v>0</v>
      </c>
      <c r="E37" s="119"/>
      <c r="F37" s="79"/>
      <c r="G37" s="79"/>
      <c r="H37" s="79"/>
      <c r="I37" s="79"/>
      <c r="J37" s="79"/>
      <c r="K37" s="110"/>
      <c r="L37" s="113">
        <f t="shared" ref="L37:L50" si="9">IF(J37=0,E37,((D37*90)/(90-J37)))</f>
        <v>0</v>
      </c>
      <c r="M37" s="55">
        <f t="shared" ref="M37:M50" si="10">(E37/R37)*30</f>
        <v>0</v>
      </c>
      <c r="N37" s="114">
        <f t="shared" ref="N37:N49" si="11">IF(J37=0,((E37+L37)-K37),((L37*2)-K37))</f>
        <v>0</v>
      </c>
      <c r="O37" s="111" t="str">
        <f t="shared" ref="O37:O50" si="12">IF(N37=0,"0",N37)</f>
        <v>0</v>
      </c>
      <c r="P37" s="79"/>
      <c r="R37" s="152">
        <f t="shared" si="5"/>
        <v>90</v>
      </c>
      <c r="S37" s="68">
        <f t="shared" si="6"/>
        <v>0</v>
      </c>
      <c r="T37" s="68">
        <f t="shared" si="7"/>
        <v>0</v>
      </c>
      <c r="U37" s="95">
        <v>1</v>
      </c>
      <c r="V37" s="153" t="str">
        <f t="shared" si="0"/>
        <v/>
      </c>
    </row>
    <row r="38" spans="1:22" ht="34.5" hidden="1" customHeight="1" x14ac:dyDescent="0.3">
      <c r="A38" s="17" t="str">
        <f>CDT!B40</f>
        <v>Artésunate Amodiaquine: (ASAQ) : 3 cp (25/67,5 mg)</v>
      </c>
      <c r="B38" s="79"/>
      <c r="C38" s="110"/>
      <c r="D38" s="121">
        <f t="shared" si="8"/>
        <v>0</v>
      </c>
      <c r="E38" s="119"/>
      <c r="F38" s="79"/>
      <c r="G38" s="79"/>
      <c r="H38" s="79"/>
      <c r="I38" s="79"/>
      <c r="J38" s="79"/>
      <c r="K38" s="110"/>
      <c r="L38" s="113">
        <f t="shared" si="9"/>
        <v>0</v>
      </c>
      <c r="M38" s="55">
        <f t="shared" si="10"/>
        <v>0</v>
      </c>
      <c r="N38" s="114">
        <f t="shared" si="11"/>
        <v>0</v>
      </c>
      <c r="O38" s="111" t="str">
        <f t="shared" si="12"/>
        <v>0</v>
      </c>
      <c r="P38" s="79"/>
      <c r="R38" s="152">
        <f t="shared" si="5"/>
        <v>90</v>
      </c>
      <c r="S38" s="68">
        <f t="shared" si="6"/>
        <v>0</v>
      </c>
      <c r="T38" s="68">
        <f t="shared" si="7"/>
        <v>0</v>
      </c>
      <c r="U38" s="95">
        <v>3</v>
      </c>
      <c r="V38" s="153" t="str">
        <f t="shared" si="0"/>
        <v/>
      </c>
    </row>
    <row r="39" spans="1:22" ht="34.5" hidden="1" customHeight="1" x14ac:dyDescent="0.3">
      <c r="A39" s="17" t="str">
        <f>CDT!B41</f>
        <v>Artésunate Amodiaquine: (ASAQ) 3 cp (50/135 mg)</v>
      </c>
      <c r="B39" s="79"/>
      <c r="C39" s="110"/>
      <c r="D39" s="121">
        <f t="shared" si="8"/>
        <v>0</v>
      </c>
      <c r="E39" s="119"/>
      <c r="F39" s="79"/>
      <c r="G39" s="79"/>
      <c r="H39" s="79"/>
      <c r="I39" s="79"/>
      <c r="J39" s="79"/>
      <c r="K39" s="110"/>
      <c r="L39" s="113">
        <f t="shared" si="9"/>
        <v>0</v>
      </c>
      <c r="M39" s="55">
        <f t="shared" si="10"/>
        <v>0</v>
      </c>
      <c r="N39" s="114">
        <f t="shared" si="11"/>
        <v>0</v>
      </c>
      <c r="O39" s="111" t="str">
        <f t="shared" si="12"/>
        <v>0</v>
      </c>
      <c r="P39" s="79"/>
      <c r="R39" s="152">
        <f t="shared" si="5"/>
        <v>90</v>
      </c>
      <c r="S39" s="68">
        <f t="shared" si="6"/>
        <v>0</v>
      </c>
      <c r="T39" s="68">
        <f t="shared" si="7"/>
        <v>0</v>
      </c>
      <c r="U39" s="95">
        <v>3</v>
      </c>
      <c r="V39" s="153" t="str">
        <f t="shared" si="0"/>
        <v/>
      </c>
    </row>
    <row r="40" spans="1:22" ht="34.5" hidden="1" customHeight="1" x14ac:dyDescent="0.3">
      <c r="A40" s="17" t="str">
        <f>CDT!B42</f>
        <v>Artésunate Amodiaquine: (ASAQ) 3 cp (100/270 mg)</v>
      </c>
      <c r="B40" s="79"/>
      <c r="C40" s="110"/>
      <c r="D40" s="121">
        <f t="shared" si="8"/>
        <v>0</v>
      </c>
      <c r="E40" s="119"/>
      <c r="F40" s="79"/>
      <c r="G40" s="79"/>
      <c r="H40" s="79"/>
      <c r="I40" s="79"/>
      <c r="J40" s="79"/>
      <c r="K40" s="110"/>
      <c r="L40" s="113">
        <f t="shared" si="9"/>
        <v>0</v>
      </c>
      <c r="M40" s="55">
        <f t="shared" si="10"/>
        <v>0</v>
      </c>
      <c r="N40" s="114">
        <f t="shared" si="11"/>
        <v>0</v>
      </c>
      <c r="O40" s="111" t="str">
        <f t="shared" si="12"/>
        <v>0</v>
      </c>
      <c r="P40" s="79"/>
      <c r="R40" s="152">
        <f t="shared" si="5"/>
        <v>90</v>
      </c>
      <c r="S40" s="68">
        <f t="shared" si="6"/>
        <v>0</v>
      </c>
      <c r="T40" s="68">
        <f t="shared" si="7"/>
        <v>0</v>
      </c>
      <c r="U40" s="95">
        <v>3</v>
      </c>
      <c r="V40" s="153" t="str">
        <f t="shared" si="0"/>
        <v/>
      </c>
    </row>
    <row r="41" spans="1:22" ht="34.5" hidden="1" customHeight="1" x14ac:dyDescent="0.3">
      <c r="A41" s="17" t="str">
        <f>CDT!B43</f>
        <v>Artésunate Amodiaquine: (ASAQ) 6 cp (100/270 mg)</v>
      </c>
      <c r="B41" s="79"/>
      <c r="C41" s="110"/>
      <c r="D41" s="121">
        <f t="shared" si="8"/>
        <v>0</v>
      </c>
      <c r="E41" s="119"/>
      <c r="F41" s="79"/>
      <c r="G41" s="79"/>
      <c r="H41" s="79"/>
      <c r="I41" s="79"/>
      <c r="J41" s="79"/>
      <c r="K41" s="110"/>
      <c r="L41" s="113">
        <f t="shared" si="9"/>
        <v>0</v>
      </c>
      <c r="M41" s="55">
        <f t="shared" si="10"/>
        <v>0</v>
      </c>
      <c r="N41" s="114">
        <f t="shared" si="11"/>
        <v>0</v>
      </c>
      <c r="O41" s="111" t="str">
        <f t="shared" si="12"/>
        <v>0</v>
      </c>
      <c r="P41" s="79"/>
      <c r="R41" s="152">
        <f t="shared" si="5"/>
        <v>90</v>
      </c>
      <c r="S41" s="68">
        <f t="shared" si="6"/>
        <v>0</v>
      </c>
      <c r="T41" s="68">
        <f t="shared" si="7"/>
        <v>0</v>
      </c>
      <c r="U41" s="95">
        <v>3</v>
      </c>
      <c r="V41" s="153" t="str">
        <f t="shared" si="0"/>
        <v/>
      </c>
    </row>
    <row r="42" spans="1:22" ht="34.5" hidden="1" customHeight="1" x14ac:dyDescent="0.3">
      <c r="A42" s="17" t="str">
        <f>CDT!B36</f>
        <v>Dihydroartéminisine Pipéraquine– Plaq / 3 comp 
( DHA-PPQ)  20/160 mg</v>
      </c>
      <c r="B42" s="79"/>
      <c r="C42" s="110"/>
      <c r="D42" s="121">
        <f t="shared" si="8"/>
        <v>0</v>
      </c>
      <c r="E42" s="119"/>
      <c r="F42" s="79"/>
      <c r="G42" s="79"/>
      <c r="H42" s="79"/>
      <c r="I42" s="79"/>
      <c r="J42" s="79"/>
      <c r="K42" s="110"/>
      <c r="L42" s="113">
        <f t="shared" si="9"/>
        <v>0</v>
      </c>
      <c r="M42" s="55">
        <f t="shared" si="10"/>
        <v>0</v>
      </c>
      <c r="N42" s="114">
        <f t="shared" si="11"/>
        <v>0</v>
      </c>
      <c r="O42" s="111" t="str">
        <f t="shared" si="12"/>
        <v>0</v>
      </c>
      <c r="P42" s="79"/>
      <c r="R42" s="152">
        <f t="shared" si="5"/>
        <v>90</v>
      </c>
      <c r="S42" s="68">
        <f t="shared" si="6"/>
        <v>0</v>
      </c>
      <c r="T42" s="68">
        <f t="shared" si="7"/>
        <v>0</v>
      </c>
      <c r="U42" s="95">
        <v>1</v>
      </c>
      <c r="V42" s="153" t="str">
        <f t="shared" si="0"/>
        <v/>
      </c>
    </row>
    <row r="43" spans="1:22" ht="34.5" hidden="1" customHeight="1" x14ac:dyDescent="0.3">
      <c r="A43" s="17" t="str">
        <f>CDT!B37</f>
        <v>Dihydroartéminisine Pipéraquine– Plaq / 3 comp 
( DHA-PPQ)  40/320 mg</v>
      </c>
      <c r="B43" s="79"/>
      <c r="C43" s="110"/>
      <c r="D43" s="121">
        <f t="shared" si="8"/>
        <v>0</v>
      </c>
      <c r="E43" s="119"/>
      <c r="F43" s="79"/>
      <c r="G43" s="79"/>
      <c r="H43" s="79"/>
      <c r="I43" s="79"/>
      <c r="J43" s="79"/>
      <c r="K43" s="110"/>
      <c r="L43" s="113">
        <f t="shared" si="9"/>
        <v>0</v>
      </c>
      <c r="M43" s="55">
        <f t="shared" si="10"/>
        <v>0</v>
      </c>
      <c r="N43" s="114">
        <f t="shared" si="11"/>
        <v>0</v>
      </c>
      <c r="O43" s="111" t="str">
        <f t="shared" si="12"/>
        <v>0</v>
      </c>
      <c r="P43" s="79"/>
      <c r="R43" s="152">
        <f t="shared" si="5"/>
        <v>90</v>
      </c>
      <c r="S43" s="68">
        <f t="shared" si="6"/>
        <v>0</v>
      </c>
      <c r="T43" s="68">
        <f t="shared" si="7"/>
        <v>0</v>
      </c>
      <c r="U43" s="95">
        <v>1</v>
      </c>
      <c r="V43" s="153" t="str">
        <f t="shared" si="0"/>
        <v/>
      </c>
    </row>
    <row r="44" spans="1:22" ht="34.5" hidden="1" customHeight="1" x14ac:dyDescent="0.3">
      <c r="A44" s="17" t="str">
        <f>CDT!B38</f>
        <v>Dihydroartéminisine Pipéraquine– Plaq / 6 comp 
( DHA-PPQ)  40/320 mg</v>
      </c>
      <c r="B44" s="79"/>
      <c r="C44" s="110"/>
      <c r="D44" s="121">
        <f t="shared" si="8"/>
        <v>0</v>
      </c>
      <c r="E44" s="119"/>
      <c r="F44" s="79"/>
      <c r="G44" s="79"/>
      <c r="H44" s="79"/>
      <c r="I44" s="79"/>
      <c r="J44" s="79"/>
      <c r="K44" s="110"/>
      <c r="L44" s="113">
        <f t="shared" si="9"/>
        <v>0</v>
      </c>
      <c r="M44" s="55">
        <f t="shared" si="10"/>
        <v>0</v>
      </c>
      <c r="N44" s="114">
        <f t="shared" si="11"/>
        <v>0</v>
      </c>
      <c r="O44" s="111" t="str">
        <f t="shared" si="12"/>
        <v>0</v>
      </c>
      <c r="P44" s="79"/>
      <c r="R44" s="152">
        <f t="shared" si="5"/>
        <v>90</v>
      </c>
      <c r="S44" s="68">
        <f t="shared" si="6"/>
        <v>0</v>
      </c>
      <c r="T44" s="68">
        <f t="shared" si="7"/>
        <v>0</v>
      </c>
      <c r="U44" s="95">
        <v>1</v>
      </c>
      <c r="V44" s="153" t="str">
        <f t="shared" si="0"/>
        <v/>
      </c>
    </row>
    <row r="45" spans="1:22" ht="34.5" hidden="1" customHeight="1" x14ac:dyDescent="0.3">
      <c r="A45" s="17" t="str">
        <f>CDT!B44</f>
        <v>Artésunate - Méfloquine (AS-MF)</v>
      </c>
      <c r="B45" s="79"/>
      <c r="C45" s="110"/>
      <c r="D45" s="121">
        <f t="shared" si="8"/>
        <v>0</v>
      </c>
      <c r="E45" s="119"/>
      <c r="F45" s="79"/>
      <c r="G45" s="79"/>
      <c r="H45" s="79"/>
      <c r="I45" s="79"/>
      <c r="J45" s="79"/>
      <c r="K45" s="110"/>
      <c r="L45" s="113">
        <f t="shared" si="9"/>
        <v>0</v>
      </c>
      <c r="M45" s="55">
        <f t="shared" si="10"/>
        <v>0</v>
      </c>
      <c r="N45" s="114">
        <f t="shared" si="11"/>
        <v>0</v>
      </c>
      <c r="O45" s="111" t="str">
        <f t="shared" si="12"/>
        <v>0</v>
      </c>
      <c r="P45" s="79"/>
      <c r="R45" s="152">
        <f t="shared" si="5"/>
        <v>90</v>
      </c>
      <c r="S45" s="68">
        <f t="shared" si="6"/>
        <v>0</v>
      </c>
      <c r="T45" s="68">
        <f t="shared" si="7"/>
        <v>0</v>
      </c>
      <c r="U45" s="95">
        <v>1</v>
      </c>
      <c r="V45" s="153" t="str">
        <f t="shared" si="0"/>
        <v/>
      </c>
    </row>
    <row r="46" spans="1:22" ht="34.5" hidden="1" customHeight="1" x14ac:dyDescent="0.3">
      <c r="A46" s="17" t="str">
        <f>CDT!B45</f>
        <v>Quinine comprimé 300mg</v>
      </c>
      <c r="B46" s="79"/>
      <c r="C46" s="110"/>
      <c r="D46" s="121">
        <f t="shared" si="8"/>
        <v>0</v>
      </c>
      <c r="E46" s="119"/>
      <c r="F46" s="79"/>
      <c r="G46" s="79"/>
      <c r="H46" s="79"/>
      <c r="I46" s="79"/>
      <c r="J46" s="79"/>
      <c r="K46" s="110"/>
      <c r="L46" s="113">
        <f t="shared" si="9"/>
        <v>0</v>
      </c>
      <c r="M46" s="55">
        <f t="shared" si="10"/>
        <v>0</v>
      </c>
      <c r="N46" s="114">
        <f t="shared" si="11"/>
        <v>0</v>
      </c>
      <c r="O46" s="111" t="str">
        <f t="shared" si="12"/>
        <v>0</v>
      </c>
      <c r="P46" s="79"/>
      <c r="R46" s="152">
        <f t="shared" si="5"/>
        <v>90</v>
      </c>
      <c r="S46" s="68">
        <f t="shared" si="6"/>
        <v>0</v>
      </c>
      <c r="T46" s="68">
        <f t="shared" si="7"/>
        <v>0</v>
      </c>
      <c r="U46" s="95">
        <v>1</v>
      </c>
      <c r="V46" s="153" t="str">
        <f t="shared" si="0"/>
        <v/>
      </c>
    </row>
    <row r="47" spans="1:22" ht="34.5" hidden="1" customHeight="1" x14ac:dyDescent="0.3">
      <c r="A47" s="17" t="str">
        <f>CDT!B46</f>
        <v>Quinine injectable 300 mg</v>
      </c>
      <c r="B47" s="79"/>
      <c r="C47" s="110"/>
      <c r="D47" s="121">
        <f t="shared" si="8"/>
        <v>0</v>
      </c>
      <c r="E47" s="119"/>
      <c r="F47" s="79"/>
      <c r="G47" s="79"/>
      <c r="H47" s="79"/>
      <c r="I47" s="79"/>
      <c r="J47" s="79"/>
      <c r="K47" s="110"/>
      <c r="L47" s="113">
        <f t="shared" si="9"/>
        <v>0</v>
      </c>
      <c r="M47" s="55">
        <f t="shared" si="10"/>
        <v>0</v>
      </c>
      <c r="N47" s="114">
        <f t="shared" si="11"/>
        <v>0</v>
      </c>
      <c r="O47" s="111" t="str">
        <f t="shared" si="12"/>
        <v>0</v>
      </c>
      <c r="P47" s="79"/>
      <c r="R47" s="152">
        <f t="shared" si="5"/>
        <v>90</v>
      </c>
      <c r="S47" s="68">
        <f t="shared" si="6"/>
        <v>0</v>
      </c>
      <c r="T47" s="68">
        <f t="shared" si="7"/>
        <v>0</v>
      </c>
      <c r="U47" s="95">
        <v>1</v>
      </c>
      <c r="V47" s="153" t="str">
        <f t="shared" si="0"/>
        <v/>
      </c>
    </row>
    <row r="48" spans="1:22" ht="34.5" hidden="1" customHeight="1" x14ac:dyDescent="0.3">
      <c r="A48" s="17" t="str">
        <f>CDT!B47</f>
        <v>Quinine injectable 600 mg</v>
      </c>
      <c r="B48" s="79"/>
      <c r="C48" s="110"/>
      <c r="D48" s="121">
        <f t="shared" si="8"/>
        <v>0</v>
      </c>
      <c r="E48" s="119"/>
      <c r="F48" s="79"/>
      <c r="G48" s="79"/>
      <c r="H48" s="79"/>
      <c r="I48" s="79"/>
      <c r="J48" s="79"/>
      <c r="K48" s="110"/>
      <c r="L48" s="113">
        <f t="shared" si="9"/>
        <v>0</v>
      </c>
      <c r="M48" s="55">
        <f t="shared" si="10"/>
        <v>0</v>
      </c>
      <c r="N48" s="114">
        <f t="shared" si="11"/>
        <v>0</v>
      </c>
      <c r="O48" s="111" t="str">
        <f t="shared" si="12"/>
        <v>0</v>
      </c>
      <c r="P48" s="79"/>
      <c r="R48" s="152">
        <f t="shared" si="5"/>
        <v>90</v>
      </c>
      <c r="S48" s="68">
        <f t="shared" si="6"/>
        <v>0</v>
      </c>
      <c r="T48" s="68">
        <f t="shared" si="7"/>
        <v>0</v>
      </c>
      <c r="U48" s="95">
        <v>1</v>
      </c>
      <c r="V48" s="153" t="str">
        <f t="shared" si="0"/>
        <v/>
      </c>
    </row>
    <row r="49" spans="1:22" ht="34.5" hidden="1" customHeight="1" x14ac:dyDescent="0.3">
      <c r="A49" s="17" t="str">
        <f>CDT!B48</f>
        <v>Quinine injectable 600 mg</v>
      </c>
      <c r="B49" s="79"/>
      <c r="C49" s="110"/>
      <c r="D49" s="121">
        <f t="shared" si="8"/>
        <v>0</v>
      </c>
      <c r="E49" s="119"/>
      <c r="F49" s="79"/>
      <c r="G49" s="79"/>
      <c r="H49" s="79"/>
      <c r="I49" s="79"/>
      <c r="J49" s="79"/>
      <c r="K49" s="110"/>
      <c r="L49" s="113">
        <f t="shared" si="9"/>
        <v>0</v>
      </c>
      <c r="M49" s="55">
        <f t="shared" si="10"/>
        <v>0</v>
      </c>
      <c r="N49" s="114">
        <f t="shared" si="11"/>
        <v>0</v>
      </c>
      <c r="O49" s="111" t="str">
        <f t="shared" si="12"/>
        <v>0</v>
      </c>
      <c r="P49" s="79"/>
      <c r="R49" s="152">
        <f t="shared" si="5"/>
        <v>90</v>
      </c>
      <c r="S49" s="68">
        <f t="shared" si="6"/>
        <v>0</v>
      </c>
      <c r="T49" s="68">
        <f t="shared" si="7"/>
        <v>0</v>
      </c>
      <c r="U49" s="95">
        <v>1</v>
      </c>
      <c r="V49" s="153" t="str">
        <f t="shared" si="0"/>
        <v/>
      </c>
    </row>
    <row r="50" spans="1:22" ht="34.5" hidden="1" customHeight="1" thickBot="1" x14ac:dyDescent="0.35">
      <c r="A50" s="17" t="str">
        <f>CDT!B49</f>
        <v>Artéméther injectable 100 mg</v>
      </c>
      <c r="B50" s="79"/>
      <c r="C50" s="110"/>
      <c r="D50" s="122">
        <f t="shared" si="8"/>
        <v>0</v>
      </c>
      <c r="E50" s="119"/>
      <c r="F50" s="79"/>
      <c r="G50" s="79"/>
      <c r="H50" s="79"/>
      <c r="I50" s="79"/>
      <c r="J50" s="79"/>
      <c r="K50" s="110"/>
      <c r="L50" s="115">
        <f t="shared" si="9"/>
        <v>0</v>
      </c>
      <c r="M50" s="130">
        <f t="shared" si="10"/>
        <v>0</v>
      </c>
      <c r="N50" s="116">
        <f>IF(J50=0,((E50+L50)-K50),((L50*2)-K50))</f>
        <v>0</v>
      </c>
      <c r="O50" s="111" t="str">
        <f t="shared" si="12"/>
        <v>0</v>
      </c>
      <c r="P50" s="79"/>
      <c r="R50" s="152">
        <f t="shared" si="5"/>
        <v>90</v>
      </c>
      <c r="S50" s="68">
        <f>D50-(E50+G50+I50+H50)</f>
        <v>0</v>
      </c>
      <c r="T50" s="68">
        <f t="shared" si="7"/>
        <v>0</v>
      </c>
      <c r="U50" s="95">
        <v>1</v>
      </c>
      <c r="V50" s="153" t="str">
        <f t="shared" si="0"/>
        <v/>
      </c>
    </row>
    <row r="51" spans="1:22" ht="34.5" hidden="1" customHeight="1" x14ac:dyDescent="0.3">
      <c r="A51" s="17"/>
      <c r="B51" s="79"/>
      <c r="C51" s="79"/>
      <c r="D51" s="56"/>
      <c r="E51" s="79"/>
      <c r="F51" s="79"/>
      <c r="G51" s="79"/>
      <c r="H51" s="79"/>
      <c r="I51" s="79"/>
      <c r="J51" s="79"/>
      <c r="K51" s="79"/>
      <c r="L51" s="57"/>
      <c r="M51" s="57"/>
      <c r="N51" s="58"/>
      <c r="O51" s="80"/>
      <c r="P51" s="79"/>
      <c r="R51" s="152"/>
      <c r="S51" s="68"/>
      <c r="T51" s="68"/>
      <c r="U51" s="95"/>
      <c r="V51" s="153" t="str">
        <f t="shared" si="0"/>
        <v/>
      </c>
    </row>
    <row r="52" spans="1:22" ht="34.5" hidden="1" customHeight="1" x14ac:dyDescent="0.3">
      <c r="A52" s="17"/>
      <c r="B52" s="79"/>
      <c r="C52" s="79"/>
      <c r="D52" s="53"/>
      <c r="E52" s="79"/>
      <c r="F52" s="79"/>
      <c r="G52" s="79"/>
      <c r="H52" s="79"/>
      <c r="I52" s="79"/>
      <c r="J52" s="79"/>
      <c r="K52" s="79"/>
      <c r="L52" s="54"/>
      <c r="M52" s="54"/>
      <c r="N52" s="55"/>
      <c r="O52" s="80"/>
      <c r="P52" s="79"/>
      <c r="R52" s="152"/>
      <c r="S52" s="68"/>
      <c r="T52" s="68"/>
      <c r="U52" s="95"/>
      <c r="V52" s="153" t="str">
        <f t="shared" si="0"/>
        <v/>
      </c>
    </row>
    <row r="53" spans="1:22" s="235" customFormat="1" ht="16.5" customHeight="1" x14ac:dyDescent="0.35">
      <c r="A53" s="494" t="s">
        <v>290</v>
      </c>
      <c r="B53" s="494"/>
      <c r="C53" s="494"/>
      <c r="D53" s="494"/>
      <c r="E53" s="232"/>
      <c r="F53" s="232"/>
      <c r="G53" s="233" t="s">
        <v>298</v>
      </c>
      <c r="H53" s="233"/>
      <c r="I53" s="232"/>
      <c r="J53" s="234"/>
      <c r="K53" s="232"/>
      <c r="L53" s="232"/>
      <c r="M53" s="232"/>
      <c r="N53" s="232"/>
      <c r="O53" s="232"/>
      <c r="Q53" s="236"/>
      <c r="R53" s="237"/>
      <c r="S53" s="238"/>
      <c r="T53" s="238"/>
      <c r="U53" s="239"/>
      <c r="V53" s="240"/>
    </row>
    <row r="54" spans="1:22" ht="34.5" customHeight="1" x14ac:dyDescent="0.3">
      <c r="A54" s="18"/>
      <c r="B54" s="18"/>
      <c r="C54" s="18"/>
      <c r="D54" s="18"/>
      <c r="E54" s="18"/>
      <c r="F54" s="18"/>
      <c r="G54" s="18"/>
      <c r="H54" s="18"/>
      <c r="I54" s="18"/>
      <c r="J54" s="18"/>
      <c r="K54" s="18"/>
      <c r="L54" s="18"/>
      <c r="M54" s="18"/>
      <c r="N54" s="18"/>
      <c r="O54" s="18"/>
      <c r="R54" s="154"/>
      <c r="S54" s="69"/>
      <c r="T54" s="69"/>
      <c r="U54" s="70"/>
      <c r="V54" s="155"/>
    </row>
    <row r="55" spans="1:22" ht="35.25" customHeight="1" x14ac:dyDescent="0.3">
      <c r="B55" s="18"/>
      <c r="C55" s="18"/>
      <c r="D55" s="18"/>
      <c r="E55" s="18"/>
      <c r="F55" s="18"/>
      <c r="I55" s="18"/>
      <c r="J55" s="18"/>
      <c r="K55" s="18"/>
      <c r="L55" s="18"/>
      <c r="M55" s="18"/>
      <c r="N55" s="18"/>
      <c r="O55" s="18"/>
      <c r="R55" s="154"/>
      <c r="S55" s="69"/>
      <c r="T55" s="69"/>
      <c r="U55" s="70"/>
      <c r="V55" s="155"/>
    </row>
    <row r="56" spans="1:22" s="235" customFormat="1" ht="16.5" customHeight="1" x14ac:dyDescent="0.35">
      <c r="A56" s="494" t="s">
        <v>289</v>
      </c>
      <c r="B56" s="494"/>
      <c r="C56" s="494"/>
      <c r="D56" s="494"/>
      <c r="E56" s="232"/>
      <c r="F56" s="232"/>
      <c r="G56" s="561" t="s">
        <v>299</v>
      </c>
      <c r="H56" s="561"/>
      <c r="I56" s="561"/>
      <c r="J56" s="561"/>
      <c r="K56" s="561"/>
      <c r="L56" s="561"/>
      <c r="M56" s="561"/>
      <c r="N56" s="561"/>
      <c r="O56" s="561"/>
      <c r="Q56" s="236"/>
      <c r="R56" s="237"/>
      <c r="S56" s="238"/>
      <c r="T56" s="238"/>
      <c r="U56" s="239"/>
      <c r="V56" s="240"/>
    </row>
  </sheetData>
  <mergeCells count="26">
    <mergeCell ref="A56:D56"/>
    <mergeCell ref="G56:O56"/>
    <mergeCell ref="A23:C23"/>
    <mergeCell ref="D23:F23"/>
    <mergeCell ref="I23:N23"/>
    <mergeCell ref="O23:P23"/>
    <mergeCell ref="A26:A27"/>
    <mergeCell ref="A53:D53"/>
    <mergeCell ref="A19:C19"/>
    <mergeCell ref="D19:N19"/>
    <mergeCell ref="R19:V19"/>
    <mergeCell ref="A21:C21"/>
    <mergeCell ref="D21:H21"/>
    <mergeCell ref="O21:P21"/>
    <mergeCell ref="L17:P17"/>
    <mergeCell ref="A1:B1"/>
    <mergeCell ref="A3:B3"/>
    <mergeCell ref="A4:B4"/>
    <mergeCell ref="A11:O11"/>
    <mergeCell ref="B13:C13"/>
    <mergeCell ref="E13:J13"/>
    <mergeCell ref="B15:C15"/>
    <mergeCell ref="D15:F15"/>
    <mergeCell ref="G15:I15"/>
    <mergeCell ref="B17:E17"/>
    <mergeCell ref="G17:K17"/>
  </mergeCells>
  <conditionalFormatting sqref="T28">
    <cfRule type="cellIs" dxfId="909" priority="23" operator="greaterThan">
      <formula>0</formula>
    </cfRule>
    <cfRule type="cellIs" dxfId="908" priority="24" operator="greaterThan">
      <formula>0</formula>
    </cfRule>
    <cfRule type="cellIs" dxfId="907" priority="25" operator="lessThan">
      <formula>0</formula>
    </cfRule>
    <cfRule type="cellIs" dxfId="906" priority="26" operator="notEqual">
      <formula>0</formula>
    </cfRule>
  </conditionalFormatting>
  <conditionalFormatting sqref="T29:T31">
    <cfRule type="cellIs" dxfId="905" priority="19" operator="greaterThan">
      <formula>0</formula>
    </cfRule>
    <cfRule type="cellIs" dxfId="904" priority="20" operator="greaterThan">
      <formula>0</formula>
    </cfRule>
    <cfRule type="cellIs" dxfId="903" priority="21" operator="lessThan">
      <formula>0</formula>
    </cfRule>
    <cfRule type="cellIs" dxfId="902" priority="22" operator="notEqual">
      <formula>0</formula>
    </cfRule>
  </conditionalFormatting>
  <conditionalFormatting sqref="T32:T49">
    <cfRule type="cellIs" dxfId="901" priority="15" operator="greaterThan">
      <formula>0</formula>
    </cfRule>
    <cfRule type="cellIs" dxfId="900" priority="16" operator="greaterThan">
      <formula>0</formula>
    </cfRule>
    <cfRule type="cellIs" dxfId="899" priority="17" operator="lessThan">
      <formula>0</formula>
    </cfRule>
    <cfRule type="cellIs" dxfId="898" priority="18" operator="notEqual">
      <formula>0</formula>
    </cfRule>
  </conditionalFormatting>
  <conditionalFormatting sqref="T50:T52">
    <cfRule type="cellIs" dxfId="897" priority="11" operator="greaterThan">
      <formula>0</formula>
    </cfRule>
    <cfRule type="cellIs" dxfId="896" priority="12" operator="greaterThan">
      <formula>0</formula>
    </cfRule>
    <cfRule type="cellIs" dxfId="895" priority="13" operator="lessThan">
      <formula>0</formula>
    </cfRule>
    <cfRule type="cellIs" dxfId="894" priority="14" operator="notEqual">
      <formula>0</formula>
    </cfRule>
  </conditionalFormatting>
  <conditionalFormatting sqref="K28 K50:K52">
    <cfRule type="expression" dxfId="893" priority="9">
      <formula>K28&lt;S28</formula>
    </cfRule>
    <cfRule type="expression" dxfId="892" priority="10">
      <formula>K28&gt;S28</formula>
    </cfRule>
  </conditionalFormatting>
  <conditionalFormatting sqref="J28">
    <cfRule type="cellIs" dxfId="891" priority="8" operator="greaterThan">
      <formula>90</formula>
    </cfRule>
  </conditionalFormatting>
  <conditionalFormatting sqref="J37:J49">
    <cfRule type="cellIs" dxfId="890" priority="7" operator="greaterThan">
      <formula>90</formula>
    </cfRule>
  </conditionalFormatting>
  <conditionalFormatting sqref="J50:J52">
    <cfRule type="cellIs" dxfId="889" priority="6" operator="greaterThan">
      <formula>90</formula>
    </cfRule>
  </conditionalFormatting>
  <conditionalFormatting sqref="K37:K49">
    <cfRule type="expression" dxfId="888" priority="4">
      <formula>K37&lt;S37</formula>
    </cfRule>
    <cfRule type="expression" dxfId="887" priority="5">
      <formula>K37&gt;S37</formula>
    </cfRule>
  </conditionalFormatting>
  <conditionalFormatting sqref="K29:K36">
    <cfRule type="expression" dxfId="886" priority="2">
      <formula>K29&lt;S29</formula>
    </cfRule>
    <cfRule type="expression" dxfId="885" priority="3">
      <formula>K29&gt;S29</formula>
    </cfRule>
  </conditionalFormatting>
  <conditionalFormatting sqref="J29:J36">
    <cfRule type="cellIs" dxfId="884" priority="1" operator="greaterThan">
      <formula>90</formula>
    </cfRule>
  </conditionalFormatting>
  <dataValidations count="9">
    <dataValidation type="whole" allowBlank="1" showInputMessage="1" showErrorMessage="1" prompt="La quantité accordée par le point Focal ne peut être supérieure à la somme du CMMa et la quantité commandée pour le trimestre._x000a_Merci de revoir la quantité dans la colonne O._x000a_" sqref="O28:O36">
      <formula1>0</formula1>
      <formula2>+M28+N28</formula2>
    </dataValidation>
    <dataValidation type="whole" allowBlank="1" showInputMessage="1" showErrorMessage="1" prompt="SVP _x000a_Veuillez inscrire le nombre d'ACS dans l'air sanitaire._x000a_Merci" sqref="O23:P23">
      <formula1>0</formula1>
      <formula2>500</formula2>
    </dataValidation>
    <dataValidation type="list" allowBlank="1" showInputMessage="1" showErrorMessage="1" sqref="D23:F23">
      <formula1>typerapport2</formula1>
    </dataValidation>
    <dataValidation errorStyle="information" allowBlank="1" showInputMessage="1" showErrorMessage="1" error="Vérifiez SVP l'inventaire physique,_x000a__x000a_MERI" sqref="K28:K36"/>
    <dataValidation allowBlank="1" showInputMessage="1" showErrorMessage="1" prompt="SVP Saisissez le Nom du site et la date de dépôt de la commande en premier. Merci" sqref="B28:B36"/>
    <dataValidation type="date" errorStyle="warning" allowBlank="1" showInputMessage="1" showErrorMessage="1" promptTitle="Instruction" prompt="SVP Saisissez la date sous le format:_x000a_00/00/0000. exemple 15/09/2016,_x000a_Merci_x000a_" sqref="D21:H21">
      <formula1>42370</formula1>
      <formula2>44926</formula2>
    </dataValidation>
    <dataValidation errorStyle="information" allowBlank="1" showInputMessage="1" showErrorMessage="1" errorTitle="Instruction" error="Saisissez le Texte en MAJUSCULE_x000a_Exemple: CMS AGOE_x000a_Merci" promptTitle="Instruction" prompt="Saisissez le Texte en MAJUSCULE_x000a_Exemple: CMS AGOE_x000a_Merci" sqref="D19:N19"/>
    <dataValidation type="whole" allowBlank="1" showInputMessage="1" showErrorMessage="1" prompt="La valeur ne peut pas être supérieure à 89_x000a_Si tel est le cas déteminer la quantité à commander directement à la colonne M._x000a_merci" sqref="J28:J52">
      <formula1>0</formula1>
      <formula2>89</formula2>
    </dataValidation>
    <dataValidation type="whole" operator="lessThanOrEqual" allowBlank="1" showInputMessage="1" showErrorMessage="1" promptTitle="instruction" prompt="La valeur de la cellule ne peut pas être supérieure à la quantité Totale inscrite dans la colonne D._x000a_Merci de vérifier." sqref="E28:E52">
      <formula1>D28</formula1>
    </dataValidation>
  </dataValidations>
  <pageMargins left="0.21" right="0.23622047244094491" top="0.74803149606299213" bottom="0.74803149606299213" header="0.31496062992125984" footer="0.31496062992125984"/>
  <pageSetup paperSize="9" scale="40" orientation="landscape" r:id="rId1"/>
  <headerFooter alignWithMargins="0">
    <oddFooter>&amp;C&amp;"Arial,Gras"PNLS /IST, Avenue des Armées, -05 BP 424 Lomé –Togo ; Tel 22 20 94 39 Fax : 22 20 94 36    Site Web : www.pnls.tg</oddFooter>
  </headerFooter>
  <drawing r:id="rId2"/>
</worksheet>
</file>

<file path=xl/worksheets/sheet12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rgb="FF00B050"/>
  </sheetPr>
  <dimension ref="A1:AA54"/>
  <sheetViews>
    <sheetView showGridLines="0" view="pageBreakPreview" topLeftCell="A11" zoomScale="80" zoomScaleNormal="125" zoomScaleSheetLayoutView="80" workbookViewId="0">
      <pane xSplit="1" ySplit="15" topLeftCell="B26" activePane="bottomRight" state="frozen"/>
      <selection activeCell="A32" sqref="A32:XFD32"/>
      <selection pane="topRight" activeCell="A32" sqref="A32:XFD32"/>
      <selection pane="bottomLeft" activeCell="A32" sqref="A32:XFD32"/>
      <selection pane="bottomRight" activeCell="D19" sqref="D19:N19"/>
    </sheetView>
  </sheetViews>
  <sheetFormatPr baseColWidth="10" defaultColWidth="7.33203125" defaultRowHeight="13.8" x14ac:dyDescent="0.3"/>
  <cols>
    <col min="1" max="1" width="53.44140625" style="3" customWidth="1"/>
    <col min="2" max="10" width="8.109375" style="3" customWidth="1"/>
    <col min="11" max="11" width="9.88671875" style="3" customWidth="1"/>
    <col min="12" max="12" width="8.88671875" style="3" customWidth="1"/>
    <col min="13" max="13" width="8.44140625" style="3" customWidth="1"/>
    <col min="14" max="14" width="9.44140625" style="3" customWidth="1"/>
    <col min="15" max="15" width="9.5546875" style="39" customWidth="1"/>
    <col min="16" max="16" width="16.44140625" style="3" customWidth="1"/>
    <col min="17" max="17" width="2.109375" style="62" customWidth="1"/>
    <col min="18" max="18" width="7.33203125" style="306" hidden="1" customWidth="1"/>
    <col min="19" max="19" width="7.44140625" style="77" customWidth="1"/>
    <col min="20" max="20" width="10.5546875" style="77" customWidth="1"/>
    <col min="21" max="21" width="7.44140625" style="77" bestFit="1" customWidth="1"/>
    <col min="22" max="22" width="7.88671875" style="78" bestFit="1" customWidth="1"/>
    <col min="23" max="23" width="33.33203125" style="77" customWidth="1"/>
    <col min="24" max="16384" width="7.33203125" style="3"/>
  </cols>
  <sheetData>
    <row r="1" spans="1:23" ht="17.25" customHeight="1" x14ac:dyDescent="0.3">
      <c r="A1" s="549" t="s">
        <v>452</v>
      </c>
      <c r="B1" s="549"/>
      <c r="C1" s="2"/>
      <c r="D1" s="2"/>
      <c r="E1"/>
      <c r="F1"/>
      <c r="G1"/>
      <c r="H1"/>
      <c r="I1"/>
      <c r="J1"/>
      <c r="N1" s="4" t="s">
        <v>1</v>
      </c>
      <c r="O1" s="5"/>
      <c r="S1" s="69"/>
      <c r="T1" s="69"/>
      <c r="U1" s="69"/>
      <c r="V1" s="70"/>
      <c r="W1" s="69"/>
    </row>
    <row r="2" spans="1:23" ht="13.5" customHeight="1" x14ac:dyDescent="0.3">
      <c r="A2" s="1" t="s">
        <v>453</v>
      </c>
      <c r="B2" s="1"/>
      <c r="C2" s="2"/>
      <c r="D2" s="2"/>
      <c r="E2"/>
      <c r="F2"/>
      <c r="G2"/>
      <c r="H2"/>
      <c r="I2"/>
      <c r="J2"/>
      <c r="M2" s="4"/>
      <c r="N2" s="4" t="s">
        <v>3</v>
      </c>
      <c r="O2" s="5"/>
      <c r="S2" s="69"/>
      <c r="T2" s="69"/>
      <c r="U2" s="69"/>
      <c r="V2" s="70"/>
      <c r="W2" s="69"/>
    </row>
    <row r="3" spans="1:23" ht="15.6" x14ac:dyDescent="0.3">
      <c r="A3" s="549" t="s">
        <v>454</v>
      </c>
      <c r="B3" s="549"/>
      <c r="C3" s="2"/>
      <c r="D3" s="2"/>
      <c r="E3"/>
      <c r="F3"/>
      <c r="G3"/>
      <c r="H3"/>
      <c r="I3"/>
      <c r="J3"/>
      <c r="K3" s="5"/>
      <c r="L3" s="5"/>
      <c r="M3" s="5"/>
      <c r="N3" s="5"/>
      <c r="O3" s="5"/>
      <c r="S3" s="69"/>
      <c r="T3" s="69"/>
      <c r="U3" s="69"/>
      <c r="V3" s="70"/>
      <c r="W3" s="69"/>
    </row>
    <row r="4" spans="1:23" ht="33.6" customHeight="1" x14ac:dyDescent="0.3">
      <c r="A4" s="547" t="s">
        <v>455</v>
      </c>
      <c r="B4" s="548"/>
      <c r="C4" s="7"/>
      <c r="D4" s="7"/>
      <c r="E4" s="8"/>
      <c r="F4" s="8"/>
      <c r="G4" s="8"/>
      <c r="H4" s="8"/>
      <c r="I4" s="8"/>
      <c r="J4" s="8"/>
      <c r="K4" s="9"/>
      <c r="L4" s="9"/>
      <c r="M4" s="9"/>
      <c r="N4" s="9"/>
      <c r="O4" s="38"/>
      <c r="S4" s="69"/>
      <c r="T4" s="69"/>
      <c r="U4" s="69"/>
      <c r="V4" s="70"/>
      <c r="W4" s="69"/>
    </row>
    <row r="5" spans="1:23" x14ac:dyDescent="0.3">
      <c r="B5" s="9"/>
      <c r="C5" s="9"/>
      <c r="D5" s="9"/>
      <c r="E5" s="9"/>
      <c r="F5" s="9"/>
      <c r="G5" s="9"/>
      <c r="H5" s="9"/>
      <c r="I5" s="9"/>
      <c r="J5" s="9"/>
      <c r="K5" s="9"/>
      <c r="L5" s="9"/>
      <c r="M5" s="9"/>
      <c r="N5" s="9"/>
      <c r="O5" s="38"/>
      <c r="S5" s="69"/>
      <c r="T5" s="69"/>
      <c r="U5" s="69"/>
      <c r="V5" s="70"/>
      <c r="W5" s="69"/>
    </row>
    <row r="6" spans="1:23" ht="15.6" x14ac:dyDescent="0.3">
      <c r="A6" s="6" t="s">
        <v>232</v>
      </c>
      <c r="B6" s="9"/>
      <c r="C6" s="9"/>
      <c r="D6" s="9"/>
      <c r="E6" s="9"/>
      <c r="F6" s="9"/>
      <c r="G6" s="9"/>
      <c r="H6" s="9"/>
      <c r="I6" s="9"/>
      <c r="J6" s="9"/>
      <c r="K6" s="9"/>
      <c r="L6" s="9"/>
      <c r="M6" s="9"/>
      <c r="N6" s="9"/>
      <c r="O6" s="38"/>
      <c r="S6" s="69"/>
      <c r="T6" s="69"/>
      <c r="U6" s="69"/>
      <c r="V6" s="70"/>
      <c r="W6" s="69"/>
    </row>
    <row r="7" spans="1:23" x14ac:dyDescent="0.3">
      <c r="A7" s="10"/>
      <c r="B7" s="9"/>
      <c r="C7" s="9"/>
      <c r="D7" s="9"/>
      <c r="E7" s="9"/>
      <c r="F7" s="9"/>
      <c r="G7" s="9"/>
      <c r="H7" s="9"/>
      <c r="I7" s="9"/>
      <c r="J7" s="9"/>
      <c r="K7" s="9"/>
      <c r="L7" s="9"/>
      <c r="M7" s="9"/>
      <c r="N7" s="9"/>
      <c r="O7" s="38"/>
      <c r="S7" s="69"/>
      <c r="T7" s="69"/>
      <c r="U7" s="69"/>
      <c r="V7" s="70"/>
      <c r="W7" s="69"/>
    </row>
    <row r="8" spans="1:23" x14ac:dyDescent="0.3">
      <c r="A8" s="10"/>
      <c r="B8" s="9"/>
      <c r="C8" s="9"/>
      <c r="D8" s="9"/>
      <c r="E8" s="9"/>
      <c r="F8" s="9"/>
      <c r="G8" s="9"/>
      <c r="H8" s="9"/>
      <c r="I8" s="9"/>
      <c r="J8" s="9"/>
      <c r="K8" s="9"/>
      <c r="L8" s="9"/>
      <c r="M8" s="9"/>
      <c r="N8" s="9"/>
      <c r="O8" s="38"/>
      <c r="S8" s="69"/>
      <c r="T8" s="69"/>
      <c r="U8" s="69"/>
      <c r="V8" s="70"/>
      <c r="W8" s="69"/>
    </row>
    <row r="9" spans="1:23" x14ac:dyDescent="0.3">
      <c r="A9" s="10"/>
      <c r="B9" s="9"/>
      <c r="C9" s="9"/>
      <c r="D9" s="9"/>
      <c r="E9" s="9"/>
      <c r="F9" s="9"/>
      <c r="G9" s="9"/>
      <c r="H9" s="9"/>
      <c r="I9" s="9"/>
      <c r="J9" s="9"/>
      <c r="K9" s="9"/>
      <c r="L9" s="9"/>
      <c r="M9" s="9"/>
      <c r="N9" s="9"/>
      <c r="O9" s="38"/>
      <c r="S9" s="69"/>
      <c r="T9" s="69"/>
      <c r="U9" s="69"/>
      <c r="V9" s="70"/>
      <c r="W9" s="69"/>
    </row>
    <row r="10" spans="1:23" x14ac:dyDescent="0.3">
      <c r="S10" s="69"/>
      <c r="T10" s="69"/>
      <c r="U10" s="69"/>
      <c r="V10" s="70"/>
      <c r="W10" s="69"/>
    </row>
    <row r="11" spans="1:23" ht="19.5" customHeight="1" x14ac:dyDescent="0.3">
      <c r="A11" s="555" t="s">
        <v>263</v>
      </c>
      <c r="B11" s="555"/>
      <c r="C11" s="555"/>
      <c r="D11" s="555"/>
      <c r="E11" s="555"/>
      <c r="F11" s="555"/>
      <c r="G11" s="555"/>
      <c r="H11" s="555"/>
      <c r="I11" s="555"/>
      <c r="J11" s="555"/>
      <c r="K11" s="555"/>
      <c r="L11" s="555"/>
      <c r="M11" s="555"/>
      <c r="N11" s="555"/>
      <c r="O11" s="555"/>
      <c r="P11" s="40"/>
      <c r="S11" s="69"/>
      <c r="T11" s="69"/>
      <c r="U11" s="69"/>
      <c r="V11" s="70"/>
      <c r="W11" s="69"/>
    </row>
    <row r="12" spans="1:23" ht="1.5" customHeight="1" thickBot="1" x14ac:dyDescent="0.35">
      <c r="A12" s="11"/>
      <c r="B12" s="11"/>
      <c r="C12" s="11"/>
      <c r="D12" s="11"/>
      <c r="E12" s="11"/>
      <c r="F12" s="11"/>
      <c r="G12" s="11"/>
      <c r="H12" s="11"/>
      <c r="I12" s="11"/>
      <c r="J12" s="11"/>
      <c r="K12" s="11"/>
      <c r="L12" s="11"/>
      <c r="M12" s="11"/>
      <c r="N12" s="11"/>
      <c r="O12" s="11"/>
      <c r="S12" s="69"/>
      <c r="T12" s="69"/>
      <c r="U12" s="69"/>
      <c r="V12" s="70"/>
      <c r="W12" s="69"/>
    </row>
    <row r="13" spans="1:23" s="42" customFormat="1" ht="20.25" hidden="1" customHeight="1" thickBot="1" x14ac:dyDescent="0.35">
      <c r="A13" s="434" t="s">
        <v>5</v>
      </c>
      <c r="B13" s="556">
        <f>'Info District'!G11</f>
        <v>2025</v>
      </c>
      <c r="C13" s="557"/>
      <c r="E13" s="550"/>
      <c r="F13" s="550"/>
      <c r="G13" s="550"/>
      <c r="H13" s="550"/>
      <c r="I13" s="550"/>
      <c r="J13" s="554"/>
      <c r="Q13" s="63"/>
      <c r="R13" s="307"/>
      <c r="S13" s="71"/>
      <c r="T13" s="71"/>
      <c r="U13" s="71"/>
      <c r="V13" s="72"/>
      <c r="W13" s="71"/>
    </row>
    <row r="14" spans="1:23" s="42" customFormat="1" ht="7.5" hidden="1" customHeight="1" thickBot="1" x14ac:dyDescent="0.35">
      <c r="A14" s="434"/>
      <c r="B14" s="13"/>
      <c r="C14" s="13"/>
      <c r="D14" s="13"/>
      <c r="O14" s="15"/>
      <c r="Q14" s="63"/>
      <c r="R14" s="307"/>
      <c r="S14" s="71"/>
      <c r="T14" s="71"/>
      <c r="U14" s="71"/>
      <c r="V14" s="72"/>
      <c r="W14" s="71"/>
    </row>
    <row r="15" spans="1:23" s="42" customFormat="1" ht="16.5" hidden="1" customHeight="1" thickBot="1" x14ac:dyDescent="0.35">
      <c r="A15" s="434" t="s">
        <v>7</v>
      </c>
      <c r="B15" s="558" t="str">
        <f>'Info District'!G12</f>
        <v>PLATEAUX</v>
      </c>
      <c r="C15" s="559"/>
      <c r="D15" s="550" t="s">
        <v>8</v>
      </c>
      <c r="E15" s="550"/>
      <c r="F15" s="550"/>
      <c r="G15" s="551" t="str">
        <f>'Info District'!G13</f>
        <v>Agou</v>
      </c>
      <c r="H15" s="552"/>
      <c r="I15" s="553"/>
      <c r="L15" s="11"/>
      <c r="M15" s="11"/>
      <c r="N15" s="11"/>
      <c r="O15" s="11"/>
      <c r="P15" s="11"/>
      <c r="Q15" s="63"/>
      <c r="R15" s="307"/>
      <c r="S15" s="71"/>
      <c r="T15" s="71"/>
      <c r="U15" s="71"/>
      <c r="V15" s="73"/>
      <c r="W15" s="71"/>
    </row>
    <row r="16" spans="1:23" s="42" customFormat="1" ht="3.75" hidden="1" customHeight="1" thickBot="1" x14ac:dyDescent="0.35">
      <c r="A16" s="139"/>
      <c r="B16" s="15"/>
      <c r="C16" s="15"/>
      <c r="D16" s="15"/>
      <c r="E16" s="15"/>
      <c r="K16" s="15"/>
      <c r="L16" s="15"/>
      <c r="M16" s="15"/>
      <c r="O16" s="15"/>
      <c r="Q16" s="63"/>
      <c r="R16" s="307"/>
      <c r="S16" s="71"/>
      <c r="T16" s="71"/>
      <c r="U16" s="71"/>
      <c r="V16" s="72"/>
      <c r="W16" s="71"/>
    </row>
    <row r="17" spans="1:27" s="42" customFormat="1" ht="18" hidden="1" customHeight="1" thickBot="1" x14ac:dyDescent="0.35">
      <c r="A17" s="434" t="s">
        <v>9</v>
      </c>
      <c r="B17" s="556" t="str">
        <f>'Info District'!G17</f>
        <v>Avril à Juin 2025</v>
      </c>
      <c r="C17" s="560"/>
      <c r="D17" s="560"/>
      <c r="E17" s="557"/>
      <c r="G17" s="550" t="s">
        <v>11</v>
      </c>
      <c r="H17" s="550"/>
      <c r="I17" s="550"/>
      <c r="J17" s="550"/>
      <c r="K17" s="554"/>
      <c r="L17" s="551" t="str">
        <f>'Info District'!G18</f>
        <v>Juillet à Septembre 2025</v>
      </c>
      <c r="M17" s="552"/>
      <c r="N17" s="552"/>
      <c r="O17" s="552"/>
      <c r="P17" s="553"/>
      <c r="Q17" s="63"/>
      <c r="R17" s="307"/>
      <c r="S17" s="71"/>
      <c r="T17" s="71"/>
      <c r="U17" s="71"/>
      <c r="V17" s="72"/>
      <c r="W17" s="71"/>
    </row>
    <row r="18" spans="1:27" s="9" customFormat="1" ht="2.25" hidden="1" customHeight="1" thickBot="1" x14ac:dyDescent="0.3">
      <c r="B18" s="43"/>
      <c r="C18" s="43"/>
      <c r="D18" s="43"/>
      <c r="E18" s="44"/>
      <c r="F18" s="43"/>
      <c r="G18" s="45"/>
      <c r="H18" s="45"/>
      <c r="I18" s="45"/>
      <c r="J18" s="45"/>
      <c r="K18" s="45"/>
      <c r="L18" s="45"/>
      <c r="M18" s="45"/>
      <c r="O18" s="38"/>
      <c r="Q18" s="64"/>
      <c r="R18" s="308"/>
      <c r="S18" s="74"/>
      <c r="T18" s="74"/>
      <c r="U18" s="74"/>
      <c r="V18" s="75"/>
      <c r="W18" s="74"/>
    </row>
    <row r="19" spans="1:27" s="9" customFormat="1" ht="21" customHeight="1" thickBot="1" x14ac:dyDescent="0.35">
      <c r="A19" s="532" t="s">
        <v>12</v>
      </c>
      <c r="B19" s="532"/>
      <c r="C19" s="533"/>
      <c r="D19" s="538"/>
      <c r="E19" s="539"/>
      <c r="F19" s="539"/>
      <c r="G19" s="539"/>
      <c r="H19" s="539"/>
      <c r="I19" s="539"/>
      <c r="J19" s="539"/>
      <c r="K19" s="539"/>
      <c r="L19" s="539"/>
      <c r="M19" s="539"/>
      <c r="N19" s="540"/>
      <c r="O19" s="11"/>
      <c r="P19" s="241" t="str">
        <f>'Info District'!H17</f>
        <v>T2</v>
      </c>
      <c r="Q19" s="65"/>
      <c r="R19" s="309"/>
      <c r="S19" s="535" t="s">
        <v>96</v>
      </c>
      <c r="T19" s="536"/>
      <c r="U19" s="536"/>
      <c r="V19" s="536"/>
      <c r="W19" s="537"/>
    </row>
    <row r="20" spans="1:27" s="9" customFormat="1" ht="4.5" customHeight="1" thickBot="1" x14ac:dyDescent="0.35">
      <c r="A20" s="12"/>
      <c r="B20" s="12"/>
      <c r="C20" s="12"/>
      <c r="D20" s="12"/>
      <c r="E20" s="12"/>
      <c r="F20" s="12"/>
      <c r="G20" s="13"/>
      <c r="H20" s="13"/>
      <c r="I20" s="13"/>
      <c r="J20" s="13"/>
      <c r="K20" s="13"/>
      <c r="L20" s="14"/>
      <c r="M20" s="14"/>
      <c r="N20" s="14"/>
      <c r="O20" s="14"/>
      <c r="Q20" s="64"/>
      <c r="R20" s="308"/>
      <c r="S20" s="146"/>
      <c r="T20" s="74"/>
      <c r="U20" s="74"/>
      <c r="V20" s="76"/>
      <c r="W20" s="147"/>
    </row>
    <row r="21" spans="1:27" s="9" customFormat="1" ht="32.25" customHeight="1" thickBot="1" x14ac:dyDescent="0.35">
      <c r="A21" s="532" t="s">
        <v>240</v>
      </c>
      <c r="B21" s="532"/>
      <c r="C21" s="533"/>
      <c r="D21" s="543" t="s">
        <v>264</v>
      </c>
      <c r="E21" s="544"/>
      <c r="F21" s="545"/>
      <c r="G21" s="534" t="s">
        <v>6</v>
      </c>
      <c r="H21" s="534"/>
      <c r="I21" s="534"/>
      <c r="J21" s="534"/>
      <c r="K21" s="534"/>
      <c r="L21" s="546"/>
      <c r="M21" s="539"/>
      <c r="N21" s="539"/>
      <c r="O21" s="539"/>
      <c r="P21" s="540"/>
      <c r="Q21" s="64"/>
      <c r="R21" s="308"/>
      <c r="S21" s="146"/>
      <c r="T21" s="74"/>
      <c r="U21" s="74"/>
      <c r="V21" s="76"/>
      <c r="W21" s="147"/>
    </row>
    <row r="22" spans="1:27" s="9" customFormat="1" ht="6" customHeight="1" x14ac:dyDescent="0.3">
      <c r="A22" s="12"/>
      <c r="B22" s="12"/>
      <c r="C22" s="12"/>
      <c r="D22" s="12"/>
      <c r="E22" s="12"/>
      <c r="F22" s="12"/>
      <c r="G22" s="534"/>
      <c r="H22" s="534"/>
      <c r="I22" s="534"/>
      <c r="J22" s="534"/>
      <c r="K22" s="534"/>
      <c r="L22" s="14"/>
      <c r="M22" s="14"/>
      <c r="N22" s="14"/>
      <c r="O22" s="14"/>
      <c r="Q22" s="64"/>
      <c r="R22" s="308"/>
      <c r="S22" s="146"/>
      <c r="T22" s="74"/>
      <c r="U22" s="74"/>
      <c r="V22" s="76"/>
      <c r="W22" s="147"/>
    </row>
    <row r="23" spans="1:27" s="9" customFormat="1" ht="3.75" customHeight="1" thickBot="1" x14ac:dyDescent="0.35">
      <c r="A23" s="12"/>
      <c r="B23" s="12"/>
      <c r="C23" s="12"/>
      <c r="D23" s="12"/>
      <c r="E23" s="12"/>
      <c r="F23" s="12"/>
      <c r="G23" s="13"/>
      <c r="H23" s="13"/>
      <c r="I23" s="13"/>
      <c r="J23" s="13"/>
      <c r="K23" s="13"/>
      <c r="L23" s="14"/>
      <c r="M23" s="14"/>
      <c r="N23" s="14"/>
      <c r="O23" s="14"/>
      <c r="Q23" s="64"/>
      <c r="R23" s="308"/>
      <c r="S23" s="146"/>
      <c r="T23" s="74"/>
      <c r="U23" s="74"/>
      <c r="V23" s="76"/>
      <c r="W23" s="147"/>
    </row>
    <row r="24" spans="1:27" ht="76.5" customHeight="1" thickBot="1" x14ac:dyDescent="0.35">
      <c r="A24" s="541" t="s">
        <v>13</v>
      </c>
      <c r="B24" s="16" t="s">
        <v>14</v>
      </c>
      <c r="C24" s="108" t="s">
        <v>15</v>
      </c>
      <c r="D24" s="118" t="s">
        <v>16</v>
      </c>
      <c r="E24" s="117" t="s">
        <v>17</v>
      </c>
      <c r="F24" s="351" t="s">
        <v>18</v>
      </c>
      <c r="G24" s="16" t="s">
        <v>233</v>
      </c>
      <c r="H24" s="16" t="s">
        <v>234</v>
      </c>
      <c r="I24" s="16" t="s">
        <v>19</v>
      </c>
      <c r="J24" s="16" t="s">
        <v>20</v>
      </c>
      <c r="K24" s="108" t="s">
        <v>21</v>
      </c>
      <c r="L24" s="136" t="s">
        <v>22</v>
      </c>
      <c r="M24" s="137" t="s">
        <v>236</v>
      </c>
      <c r="N24" s="138" t="s">
        <v>23</v>
      </c>
      <c r="O24" s="109" t="s">
        <v>39</v>
      </c>
      <c r="P24" s="16" t="s">
        <v>40</v>
      </c>
      <c r="S24" s="148" t="s">
        <v>237</v>
      </c>
      <c r="T24" s="140" t="s">
        <v>93</v>
      </c>
      <c r="U24" s="140" t="s">
        <v>239</v>
      </c>
      <c r="V24" s="140" t="s">
        <v>238</v>
      </c>
      <c r="W24" s="149" t="s">
        <v>97</v>
      </c>
    </row>
    <row r="25" spans="1:27" s="47" customFormat="1" ht="31.2" customHeight="1" x14ac:dyDescent="0.3">
      <c r="A25" s="542"/>
      <c r="B25" s="46" t="s">
        <v>24</v>
      </c>
      <c r="C25" s="46" t="s">
        <v>25</v>
      </c>
      <c r="D25" s="112" t="s">
        <v>26</v>
      </c>
      <c r="E25" s="46" t="s">
        <v>27</v>
      </c>
      <c r="F25" s="46"/>
      <c r="G25" s="46" t="s">
        <v>28</v>
      </c>
      <c r="H25" s="46"/>
      <c r="I25" s="46" t="s">
        <v>29</v>
      </c>
      <c r="J25" s="46"/>
      <c r="K25" s="131" t="s">
        <v>235</v>
      </c>
      <c r="L25" s="133"/>
      <c r="M25" s="134"/>
      <c r="N25" s="135"/>
      <c r="O25" s="132" t="s">
        <v>30</v>
      </c>
      <c r="P25" s="46"/>
      <c r="Q25" s="66"/>
      <c r="R25" s="310"/>
      <c r="S25" s="150"/>
      <c r="T25" s="67" t="s">
        <v>94</v>
      </c>
      <c r="U25" s="67" t="s">
        <v>95</v>
      </c>
      <c r="V25" s="94"/>
      <c r="W25" s="151" t="str">
        <f>IF(J26&lt;=0,"",IF(J26=90,$X$26))</f>
        <v/>
      </c>
      <c r="X25" s="37" t="s">
        <v>98</v>
      </c>
    </row>
    <row r="26" spans="1:27" ht="31.2" customHeight="1" x14ac:dyDescent="0.3">
      <c r="A26" s="322" t="str">
        <f>CDT!B26</f>
        <v>Artéméther-Luméfantrine 6cp (AL)</v>
      </c>
      <c r="B26" s="247"/>
      <c r="C26" s="248"/>
      <c r="D26" s="302" t="str">
        <f>IF(B26&lt;&gt;"",B26+C26,"")</f>
        <v/>
      </c>
      <c r="E26" s="249"/>
      <c r="F26" s="247"/>
      <c r="G26" s="247"/>
      <c r="H26" s="247"/>
      <c r="I26" s="247"/>
      <c r="J26" s="247"/>
      <c r="K26" s="248"/>
      <c r="L26" s="431" t="str">
        <f>IF(B26&lt;&gt;"",IF(J26=0,E26,((E26*90)/(90-J26))),"0")</f>
        <v>0</v>
      </c>
      <c r="M26" s="428" t="str">
        <f>IF(B26&lt;&gt;"",((E26/S26)*30),"0")</f>
        <v>0</v>
      </c>
      <c r="N26" s="250" t="str">
        <f>IF(B26&lt;&gt;"",IF(J26=0,((E26+L26)-K26),((M26*6)-K26)),"0")</f>
        <v>0</v>
      </c>
      <c r="O26" s="251"/>
      <c r="P26" s="313"/>
      <c r="R26" s="312">
        <f>+L26+N26</f>
        <v>0</v>
      </c>
      <c r="S26" s="152">
        <f>(90-J26)</f>
        <v>90</v>
      </c>
      <c r="T26" s="68" t="e">
        <f t="shared" ref="T26:T47" si="0">D26-(E26+G26+I26+H26)</f>
        <v>#VALUE!</v>
      </c>
      <c r="U26" s="68" t="e">
        <f>K26-T26</f>
        <v>#VALUE!</v>
      </c>
      <c r="V26" s="95">
        <v>6</v>
      </c>
      <c r="W26" s="153" t="e">
        <f t="shared" ref="W26:W50" si="1">IF(U26=0,"",$X$25)</f>
        <v>#VALUE!</v>
      </c>
      <c r="X26" s="37" t="s">
        <v>203</v>
      </c>
      <c r="Y26" s="107">
        <f>+O26</f>
        <v>0</v>
      </c>
    </row>
    <row r="27" spans="1:27" ht="31.2" customHeight="1" x14ac:dyDescent="0.3">
      <c r="A27" s="322" t="str">
        <f>CDT!B27</f>
        <v>Artéméther-Luméfantrine 12cp (AL)</v>
      </c>
      <c r="B27" s="247"/>
      <c r="C27" s="248"/>
      <c r="D27" s="302" t="str">
        <f t="shared" ref="D27" si="2">IF(B27&lt;&gt;"",B27+C27,"")</f>
        <v/>
      </c>
      <c r="E27" s="249"/>
      <c r="F27" s="247"/>
      <c r="G27" s="247"/>
      <c r="H27" s="247"/>
      <c r="I27" s="247"/>
      <c r="J27" s="247"/>
      <c r="K27" s="248"/>
      <c r="L27" s="431" t="str">
        <f t="shared" ref="L27:L49" si="3">IF(B27&lt;&gt;"",IF(J27=0,E27,((E27*90)/(90-J27))),"0")</f>
        <v>0</v>
      </c>
      <c r="M27" s="428" t="str">
        <f t="shared" ref="M27:M49" si="4">IF(B27&lt;&gt;"",((E27/S27)*30),"0")</f>
        <v>0</v>
      </c>
      <c r="N27" s="250" t="str">
        <f t="shared" ref="N27:N49" si="5">IF(B27&lt;&gt;"",IF(J27=0,((E27+L27)-K27),((M27*6)-K27)),"0")</f>
        <v>0</v>
      </c>
      <c r="O27" s="251"/>
      <c r="P27" s="247"/>
      <c r="R27" s="312">
        <f t="shared" ref="R27:R49" si="6">+L27+N27</f>
        <v>0</v>
      </c>
      <c r="S27" s="152">
        <f t="shared" ref="S27:S49" si="7">(90-J27)</f>
        <v>90</v>
      </c>
      <c r="T27" s="68" t="e">
        <f t="shared" si="0"/>
        <v>#VALUE!</v>
      </c>
      <c r="U27" s="68" t="e">
        <f t="shared" ref="U27:U49" si="8">K27-T27</f>
        <v>#VALUE!</v>
      </c>
      <c r="V27" s="95">
        <v>12</v>
      </c>
      <c r="W27" s="153" t="e">
        <f t="shared" si="1"/>
        <v>#VALUE!</v>
      </c>
      <c r="Y27" s="107">
        <f t="shared" ref="Y27:Y48" si="9">+O27</f>
        <v>0</v>
      </c>
    </row>
    <row r="28" spans="1:27" ht="31.2" customHeight="1" x14ac:dyDescent="0.3">
      <c r="A28" s="322" t="str">
        <f>CDT!B28</f>
        <v>Artéméther-Luméfantrine 18cp (AL)</v>
      </c>
      <c r="B28" s="247"/>
      <c r="C28" s="248"/>
      <c r="D28" s="302" t="str">
        <f>IF(B28&lt;&gt;"",B28+C28,"")</f>
        <v/>
      </c>
      <c r="E28" s="249"/>
      <c r="F28" s="247"/>
      <c r="G28" s="247"/>
      <c r="H28" s="247"/>
      <c r="I28" s="247"/>
      <c r="J28" s="247"/>
      <c r="K28" s="248"/>
      <c r="L28" s="431" t="str">
        <f t="shared" si="3"/>
        <v>0</v>
      </c>
      <c r="M28" s="428" t="str">
        <f t="shared" si="4"/>
        <v>0</v>
      </c>
      <c r="N28" s="250" t="str">
        <f t="shared" si="5"/>
        <v>0</v>
      </c>
      <c r="O28" s="251"/>
      <c r="P28" s="247"/>
      <c r="R28" s="312">
        <f t="shared" si="6"/>
        <v>0</v>
      </c>
      <c r="S28" s="152">
        <f t="shared" si="7"/>
        <v>90</v>
      </c>
      <c r="T28" s="68" t="e">
        <f t="shared" si="0"/>
        <v>#VALUE!</v>
      </c>
      <c r="U28" s="68" t="e">
        <f t="shared" si="8"/>
        <v>#VALUE!</v>
      </c>
      <c r="V28" s="95">
        <v>18</v>
      </c>
      <c r="W28" s="153" t="e">
        <f t="shared" si="1"/>
        <v>#VALUE!</v>
      </c>
      <c r="Y28" s="107">
        <f t="shared" si="9"/>
        <v>0</v>
      </c>
    </row>
    <row r="29" spans="1:27" ht="31.2" customHeight="1" x14ac:dyDescent="0.3">
      <c r="A29" s="322" t="str">
        <f>CDT!B29</f>
        <v>Artéméther-Luméfantrine 24cp (AL)</v>
      </c>
      <c r="B29" s="247"/>
      <c r="C29" s="248"/>
      <c r="D29" s="302" t="str">
        <f>IF(B29&lt;&gt;"",B29+C29,"")</f>
        <v/>
      </c>
      <c r="E29" s="249"/>
      <c r="F29" s="247"/>
      <c r="G29" s="247"/>
      <c r="H29" s="247"/>
      <c r="I29" s="247"/>
      <c r="J29" s="247"/>
      <c r="K29" s="248"/>
      <c r="L29" s="431" t="str">
        <f t="shared" si="3"/>
        <v>0</v>
      </c>
      <c r="M29" s="428" t="str">
        <f t="shared" si="4"/>
        <v>0</v>
      </c>
      <c r="N29" s="250" t="str">
        <f t="shared" si="5"/>
        <v>0</v>
      </c>
      <c r="O29" s="251"/>
      <c r="P29" s="247"/>
      <c r="R29" s="312">
        <f t="shared" si="6"/>
        <v>0</v>
      </c>
      <c r="S29" s="152">
        <f t="shared" si="7"/>
        <v>90</v>
      </c>
      <c r="T29" s="68" t="e">
        <f t="shared" si="0"/>
        <v>#VALUE!</v>
      </c>
      <c r="U29" s="68" t="e">
        <f t="shared" si="8"/>
        <v>#VALUE!</v>
      </c>
      <c r="V29" s="95">
        <v>24</v>
      </c>
      <c r="W29" s="153" t="e">
        <f t="shared" si="1"/>
        <v>#VALUE!</v>
      </c>
      <c r="Y29" s="107">
        <f t="shared" si="9"/>
        <v>0</v>
      </c>
    </row>
    <row r="30" spans="1:27" ht="31.2" customHeight="1" x14ac:dyDescent="0.3">
      <c r="A30" s="322" t="str">
        <f>CDT!B30</f>
        <v>Artéméther injectable 40 mg</v>
      </c>
      <c r="B30" s="247"/>
      <c r="C30" s="248"/>
      <c r="D30" s="302" t="str">
        <f t="shared" ref="D30:D49" si="10">IF(B30&lt;&gt;"",B30+C30,"")</f>
        <v/>
      </c>
      <c r="E30" s="249"/>
      <c r="F30" s="247"/>
      <c r="G30" s="247"/>
      <c r="H30" s="247"/>
      <c r="I30" s="247"/>
      <c r="J30" s="247"/>
      <c r="K30" s="248"/>
      <c r="L30" s="431" t="str">
        <f t="shared" si="3"/>
        <v>0</v>
      </c>
      <c r="M30" s="428" t="str">
        <f t="shared" si="4"/>
        <v>0</v>
      </c>
      <c r="N30" s="250" t="str">
        <f t="shared" si="5"/>
        <v>0</v>
      </c>
      <c r="O30" s="251"/>
      <c r="P30" s="247"/>
      <c r="R30" s="312">
        <f t="shared" si="6"/>
        <v>0</v>
      </c>
      <c r="S30" s="152">
        <f t="shared" si="7"/>
        <v>90</v>
      </c>
      <c r="T30" s="68" t="e">
        <f t="shared" si="0"/>
        <v>#VALUE!</v>
      </c>
      <c r="U30" s="68" t="e">
        <f t="shared" si="8"/>
        <v>#VALUE!</v>
      </c>
      <c r="V30" s="95">
        <v>1</v>
      </c>
      <c r="W30" s="153" t="e">
        <f t="shared" si="1"/>
        <v>#VALUE!</v>
      </c>
      <c r="Y30" s="107">
        <f t="shared" si="9"/>
        <v>0</v>
      </c>
    </row>
    <row r="31" spans="1:27" ht="34.5" customHeight="1" x14ac:dyDescent="0.3">
      <c r="A31" s="322" t="str">
        <f>CDT!B31</f>
        <v>Artéméther injectable 80 mg</v>
      </c>
      <c r="B31" s="247"/>
      <c r="C31" s="248"/>
      <c r="D31" s="302" t="str">
        <f t="shared" si="10"/>
        <v/>
      </c>
      <c r="E31" s="249"/>
      <c r="F31" s="247"/>
      <c r="G31" s="247"/>
      <c r="H31" s="247"/>
      <c r="I31" s="247"/>
      <c r="J31" s="247"/>
      <c r="K31" s="248"/>
      <c r="L31" s="431" t="str">
        <f t="shared" si="3"/>
        <v>0</v>
      </c>
      <c r="M31" s="428" t="str">
        <f t="shared" si="4"/>
        <v>0</v>
      </c>
      <c r="N31" s="250" t="str">
        <f t="shared" si="5"/>
        <v>0</v>
      </c>
      <c r="O31" s="251"/>
      <c r="P31" s="247"/>
      <c r="R31" s="312">
        <f t="shared" si="6"/>
        <v>0</v>
      </c>
      <c r="S31" s="152">
        <f t="shared" si="7"/>
        <v>90</v>
      </c>
      <c r="T31" s="68" t="e">
        <f t="shared" si="0"/>
        <v>#VALUE!</v>
      </c>
      <c r="U31" s="68" t="e">
        <f t="shared" si="8"/>
        <v>#VALUE!</v>
      </c>
      <c r="V31" s="95">
        <v>1</v>
      </c>
      <c r="W31" s="153" t="e">
        <f t="shared" si="1"/>
        <v>#VALUE!</v>
      </c>
      <c r="Y31" s="107">
        <f t="shared" si="9"/>
        <v>0</v>
      </c>
    </row>
    <row r="32" spans="1:27" ht="34.5" customHeight="1" x14ac:dyDescent="0.3">
      <c r="A32" s="435" t="str">
        <f>CDT!B32</f>
        <v>Artésunate injectable 60 mg</v>
      </c>
      <c r="B32" s="247"/>
      <c r="C32" s="248"/>
      <c r="D32" s="302" t="str">
        <f t="shared" si="10"/>
        <v/>
      </c>
      <c r="E32" s="249"/>
      <c r="F32" s="247"/>
      <c r="G32" s="247"/>
      <c r="H32" s="247"/>
      <c r="I32" s="247"/>
      <c r="J32" s="247"/>
      <c r="K32" s="248"/>
      <c r="L32" s="438" t="str">
        <f t="shared" si="3"/>
        <v>0</v>
      </c>
      <c r="M32" s="314" t="str">
        <f>IF(B32&lt;&gt;"",((E32/S32:S32)*30),"0")</f>
        <v>0</v>
      </c>
      <c r="N32" s="432" t="str">
        <f>IF(B32&lt;&gt;"",IF(J32=0,AA32,IF(J32&gt;0,((M32/30)*J32)+AA32)),"0")</f>
        <v>0</v>
      </c>
      <c r="O32" s="433"/>
      <c r="P32" s="247"/>
      <c r="R32" s="312">
        <f t="shared" si="6"/>
        <v>0</v>
      </c>
      <c r="S32" s="429">
        <f t="shared" si="7"/>
        <v>90</v>
      </c>
      <c r="T32" s="436" t="e">
        <f>D32-(E32+G32+I32+H32)</f>
        <v>#VALUE!</v>
      </c>
      <c r="U32" s="436" t="e">
        <f t="shared" si="8"/>
        <v>#VALUE!</v>
      </c>
      <c r="V32" s="430">
        <v>1</v>
      </c>
      <c r="W32" s="437" t="e">
        <f t="shared" si="1"/>
        <v>#VALUE!</v>
      </c>
      <c r="Y32" s="107">
        <f t="shared" si="9"/>
        <v>0</v>
      </c>
      <c r="AA32" s="3">
        <f>((F32*10)+L32-K32)</f>
        <v>0</v>
      </c>
    </row>
    <row r="33" spans="1:25" ht="34.5" customHeight="1" x14ac:dyDescent="0.3">
      <c r="A33" s="322" t="str">
        <f>CDT!B33</f>
        <v xml:space="preserve"> Sulfadoxine Pyriméthamine:  (SP)</v>
      </c>
      <c r="B33" s="247"/>
      <c r="C33" s="248"/>
      <c r="D33" s="302" t="str">
        <f t="shared" si="10"/>
        <v/>
      </c>
      <c r="E33" s="249"/>
      <c r="F33" s="247"/>
      <c r="G33" s="247"/>
      <c r="H33" s="247"/>
      <c r="I33" s="247"/>
      <c r="J33" s="247"/>
      <c r="K33" s="248"/>
      <c r="L33" s="431" t="str">
        <f t="shared" si="3"/>
        <v>0</v>
      </c>
      <c r="M33" s="428" t="str">
        <f t="shared" si="4"/>
        <v>0</v>
      </c>
      <c r="N33" s="250" t="str">
        <f t="shared" si="5"/>
        <v>0</v>
      </c>
      <c r="O33" s="251"/>
      <c r="P33" s="247"/>
      <c r="R33" s="312">
        <f t="shared" si="6"/>
        <v>0</v>
      </c>
      <c r="S33" s="152">
        <f t="shared" si="7"/>
        <v>90</v>
      </c>
      <c r="T33" s="68" t="e">
        <f t="shared" si="0"/>
        <v>#VALUE!</v>
      </c>
      <c r="U33" s="68" t="e">
        <f t="shared" si="8"/>
        <v>#VALUE!</v>
      </c>
      <c r="V33" s="95">
        <v>3</v>
      </c>
      <c r="W33" s="153" t="e">
        <f t="shared" si="1"/>
        <v>#VALUE!</v>
      </c>
      <c r="Y33" s="107">
        <f t="shared" si="9"/>
        <v>0</v>
      </c>
    </row>
    <row r="34" spans="1:25" ht="34.5" customHeight="1" x14ac:dyDescent="0.3">
      <c r="A34" s="322" t="str">
        <f>CDT!B34</f>
        <v>Test de Diagnostic Rapide  : (TDR)</v>
      </c>
      <c r="B34" s="247"/>
      <c r="C34" s="248"/>
      <c r="D34" s="302" t="str">
        <f t="shared" si="10"/>
        <v/>
      </c>
      <c r="E34" s="247"/>
      <c r="F34" s="248"/>
      <c r="G34" s="247"/>
      <c r="H34" s="247"/>
      <c r="I34" s="247"/>
      <c r="J34" s="247"/>
      <c r="K34" s="248"/>
      <c r="L34" s="431" t="str">
        <f t="shared" si="3"/>
        <v>0</v>
      </c>
      <c r="M34" s="428" t="str">
        <f t="shared" si="4"/>
        <v>0</v>
      </c>
      <c r="N34" s="250" t="str">
        <f t="shared" si="5"/>
        <v>0</v>
      </c>
      <c r="O34" s="251"/>
      <c r="P34" s="247"/>
      <c r="R34" s="312">
        <f t="shared" si="6"/>
        <v>0</v>
      </c>
      <c r="S34" s="152">
        <f t="shared" si="7"/>
        <v>90</v>
      </c>
      <c r="T34" s="68" t="e">
        <f t="shared" si="0"/>
        <v>#VALUE!</v>
      </c>
      <c r="U34" s="68" t="e">
        <f t="shared" si="8"/>
        <v>#VALUE!</v>
      </c>
      <c r="V34" s="95">
        <v>1</v>
      </c>
      <c r="W34" s="153" t="e">
        <f>IF(U34=0,"",$X$25)</f>
        <v>#VALUE!</v>
      </c>
      <c r="Y34" s="107">
        <f t="shared" si="9"/>
        <v>0</v>
      </c>
    </row>
    <row r="35" spans="1:25" ht="34.5" customHeight="1" x14ac:dyDescent="0.3">
      <c r="A35" s="322" t="str">
        <f>CDT!B35</f>
        <v>Moustiquaire à Imprégnation Durable: (MID)</v>
      </c>
      <c r="B35" s="247"/>
      <c r="C35" s="248"/>
      <c r="D35" s="302" t="str">
        <f t="shared" si="10"/>
        <v/>
      </c>
      <c r="E35" s="247"/>
      <c r="F35" s="248"/>
      <c r="G35" s="247"/>
      <c r="H35" s="247"/>
      <c r="I35" s="247"/>
      <c r="J35" s="247"/>
      <c r="K35" s="248"/>
      <c r="L35" s="431" t="str">
        <f t="shared" si="3"/>
        <v>0</v>
      </c>
      <c r="M35" s="428" t="str">
        <f t="shared" si="4"/>
        <v>0</v>
      </c>
      <c r="N35" s="250" t="str">
        <f t="shared" si="5"/>
        <v>0</v>
      </c>
      <c r="O35" s="251"/>
      <c r="P35" s="247"/>
      <c r="R35" s="312">
        <f t="shared" si="6"/>
        <v>0</v>
      </c>
      <c r="S35" s="152">
        <f t="shared" si="7"/>
        <v>90</v>
      </c>
      <c r="T35" s="68" t="e">
        <f t="shared" si="0"/>
        <v>#VALUE!</v>
      </c>
      <c r="U35" s="68" t="e">
        <f t="shared" si="8"/>
        <v>#VALUE!</v>
      </c>
      <c r="V35" s="95">
        <v>1</v>
      </c>
      <c r="W35" s="153" t="e">
        <f t="shared" si="1"/>
        <v>#VALUE!</v>
      </c>
      <c r="Y35" s="107">
        <f t="shared" si="9"/>
        <v>0</v>
      </c>
    </row>
    <row r="36" spans="1:25" ht="34.5" customHeight="1" x14ac:dyDescent="0.3">
      <c r="A36" s="322" t="str">
        <f>CDT!B36</f>
        <v>Dihydroartéminisine Pipéraquine– Plaq / 3 comp 
( DHA-PPQ)  20/160 mg</v>
      </c>
      <c r="B36" s="247"/>
      <c r="C36" s="248"/>
      <c r="D36" s="302" t="str">
        <f t="shared" si="10"/>
        <v/>
      </c>
      <c r="E36" s="249"/>
      <c r="F36" s="247"/>
      <c r="G36" s="247"/>
      <c r="H36" s="247"/>
      <c r="I36" s="247"/>
      <c r="J36" s="247"/>
      <c r="K36" s="248"/>
      <c r="L36" s="431" t="str">
        <f t="shared" si="3"/>
        <v>0</v>
      </c>
      <c r="M36" s="428" t="str">
        <f t="shared" si="4"/>
        <v>0</v>
      </c>
      <c r="N36" s="250" t="str">
        <f t="shared" si="5"/>
        <v>0</v>
      </c>
      <c r="O36" s="251"/>
      <c r="P36" s="247"/>
      <c r="R36" s="312">
        <f t="shared" si="6"/>
        <v>0</v>
      </c>
      <c r="S36" s="152">
        <f t="shared" si="7"/>
        <v>90</v>
      </c>
      <c r="T36" s="68" t="e">
        <f t="shared" si="0"/>
        <v>#VALUE!</v>
      </c>
      <c r="U36" s="68" t="e">
        <f t="shared" si="8"/>
        <v>#VALUE!</v>
      </c>
      <c r="V36" s="95">
        <v>3</v>
      </c>
      <c r="W36" s="153" t="e">
        <f t="shared" si="1"/>
        <v>#VALUE!</v>
      </c>
      <c r="Y36" s="107">
        <f t="shared" si="9"/>
        <v>0</v>
      </c>
    </row>
    <row r="37" spans="1:25" ht="34.5" customHeight="1" x14ac:dyDescent="0.3">
      <c r="A37" s="322" t="str">
        <f>CDT!B37</f>
        <v>Dihydroartéminisine Pipéraquine– Plaq / 3 comp 
( DHA-PPQ)  40/320 mg</v>
      </c>
      <c r="B37" s="247"/>
      <c r="C37" s="248"/>
      <c r="D37" s="302" t="str">
        <f t="shared" si="10"/>
        <v/>
      </c>
      <c r="E37" s="249"/>
      <c r="F37" s="247"/>
      <c r="G37" s="247"/>
      <c r="H37" s="247"/>
      <c r="I37" s="247"/>
      <c r="J37" s="247"/>
      <c r="K37" s="248"/>
      <c r="L37" s="431" t="str">
        <f t="shared" si="3"/>
        <v>0</v>
      </c>
      <c r="M37" s="428" t="str">
        <f t="shared" si="4"/>
        <v>0</v>
      </c>
      <c r="N37" s="250" t="str">
        <f t="shared" si="5"/>
        <v>0</v>
      </c>
      <c r="O37" s="251"/>
      <c r="P37" s="247"/>
      <c r="R37" s="312">
        <f t="shared" si="6"/>
        <v>0</v>
      </c>
      <c r="S37" s="152">
        <f t="shared" si="7"/>
        <v>90</v>
      </c>
      <c r="T37" s="68" t="e">
        <f t="shared" si="0"/>
        <v>#VALUE!</v>
      </c>
      <c r="U37" s="68" t="e">
        <f t="shared" si="8"/>
        <v>#VALUE!</v>
      </c>
      <c r="V37" s="95">
        <v>3</v>
      </c>
      <c r="W37" s="153" t="e">
        <f t="shared" si="1"/>
        <v>#VALUE!</v>
      </c>
      <c r="Y37" s="107">
        <f t="shared" si="9"/>
        <v>0</v>
      </c>
    </row>
    <row r="38" spans="1:25" ht="34.5" customHeight="1" x14ac:dyDescent="0.3">
      <c r="A38" s="322" t="str">
        <f>CDT!B38</f>
        <v>Dihydroartéminisine Pipéraquine– Plaq / 6 comp 
( DHA-PPQ)  40/320 mg</v>
      </c>
      <c r="B38" s="247"/>
      <c r="C38" s="248"/>
      <c r="D38" s="302" t="str">
        <f t="shared" si="10"/>
        <v/>
      </c>
      <c r="E38" s="249"/>
      <c r="F38" s="247"/>
      <c r="G38" s="247"/>
      <c r="H38" s="247"/>
      <c r="I38" s="247"/>
      <c r="J38" s="247"/>
      <c r="K38" s="248"/>
      <c r="L38" s="431" t="str">
        <f t="shared" si="3"/>
        <v>0</v>
      </c>
      <c r="M38" s="428" t="str">
        <f t="shared" si="4"/>
        <v>0</v>
      </c>
      <c r="N38" s="250" t="str">
        <f t="shared" si="5"/>
        <v>0</v>
      </c>
      <c r="O38" s="251"/>
      <c r="P38" s="247"/>
      <c r="R38" s="312">
        <f t="shared" si="6"/>
        <v>0</v>
      </c>
      <c r="S38" s="152">
        <f t="shared" si="7"/>
        <v>90</v>
      </c>
      <c r="T38" s="68" t="e">
        <f t="shared" si="0"/>
        <v>#VALUE!</v>
      </c>
      <c r="U38" s="68" t="e">
        <f t="shared" si="8"/>
        <v>#VALUE!</v>
      </c>
      <c r="V38" s="95">
        <v>3</v>
      </c>
      <c r="W38" s="153" t="e">
        <f t="shared" si="1"/>
        <v>#VALUE!</v>
      </c>
      <c r="Y38" s="107">
        <f t="shared" si="9"/>
        <v>0</v>
      </c>
    </row>
    <row r="39" spans="1:25" ht="34.5" customHeight="1" x14ac:dyDescent="0.3">
      <c r="A39" s="322" t="str">
        <f>CDT!B39</f>
        <v>Dihydroartemisinine/pipéraquine – Plaq / 9 comp 
( DHA-PPQ) 40/320 mg</v>
      </c>
      <c r="B39" s="247"/>
      <c r="C39" s="248"/>
      <c r="D39" s="302" t="str">
        <f t="shared" si="10"/>
        <v/>
      </c>
      <c r="E39" s="249"/>
      <c r="F39" s="247"/>
      <c r="G39" s="247"/>
      <c r="H39" s="247"/>
      <c r="I39" s="247"/>
      <c r="J39" s="247"/>
      <c r="K39" s="248"/>
      <c r="L39" s="431" t="str">
        <f t="shared" si="3"/>
        <v>0</v>
      </c>
      <c r="M39" s="428" t="str">
        <f t="shared" si="4"/>
        <v>0</v>
      </c>
      <c r="N39" s="250" t="str">
        <f t="shared" si="5"/>
        <v>0</v>
      </c>
      <c r="O39" s="251"/>
      <c r="P39" s="247"/>
      <c r="R39" s="312">
        <f t="shared" si="6"/>
        <v>0</v>
      </c>
      <c r="S39" s="152">
        <f t="shared" si="7"/>
        <v>90</v>
      </c>
      <c r="T39" s="68" t="e">
        <f t="shared" si="0"/>
        <v>#VALUE!</v>
      </c>
      <c r="U39" s="68" t="e">
        <f t="shared" si="8"/>
        <v>#VALUE!</v>
      </c>
      <c r="V39" s="95">
        <v>3</v>
      </c>
      <c r="W39" s="153" t="e">
        <f t="shared" si="1"/>
        <v>#VALUE!</v>
      </c>
      <c r="Y39" s="107">
        <f t="shared" si="9"/>
        <v>0</v>
      </c>
    </row>
    <row r="40" spans="1:25" ht="34.5" customHeight="1" x14ac:dyDescent="0.3">
      <c r="A40" s="322" t="str">
        <f>CDT!B40</f>
        <v>Artésunate Amodiaquine: (ASAQ) : 3 cp (25/67,5 mg)</v>
      </c>
      <c r="B40" s="247"/>
      <c r="C40" s="248"/>
      <c r="D40" s="302" t="str">
        <f t="shared" si="10"/>
        <v/>
      </c>
      <c r="E40" s="249"/>
      <c r="F40" s="247"/>
      <c r="G40" s="247"/>
      <c r="H40" s="247"/>
      <c r="I40" s="247"/>
      <c r="J40" s="247"/>
      <c r="K40" s="248"/>
      <c r="L40" s="431" t="str">
        <f t="shared" si="3"/>
        <v>0</v>
      </c>
      <c r="M40" s="428" t="str">
        <f t="shared" si="4"/>
        <v>0</v>
      </c>
      <c r="N40" s="250" t="str">
        <f t="shared" si="5"/>
        <v>0</v>
      </c>
      <c r="O40" s="251"/>
      <c r="P40" s="247"/>
      <c r="R40" s="312">
        <f t="shared" si="6"/>
        <v>0</v>
      </c>
      <c r="S40" s="152">
        <f t="shared" si="7"/>
        <v>90</v>
      </c>
      <c r="T40" s="68" t="e">
        <f t="shared" si="0"/>
        <v>#VALUE!</v>
      </c>
      <c r="U40" s="68" t="e">
        <f t="shared" si="8"/>
        <v>#VALUE!</v>
      </c>
      <c r="V40" s="95">
        <v>1</v>
      </c>
      <c r="W40" s="153" t="e">
        <f t="shared" si="1"/>
        <v>#VALUE!</v>
      </c>
      <c r="Y40" s="107">
        <f t="shared" si="9"/>
        <v>0</v>
      </c>
    </row>
    <row r="41" spans="1:25" ht="34.5" customHeight="1" x14ac:dyDescent="0.3">
      <c r="A41" s="322" t="str">
        <f>CDT!B41</f>
        <v>Artésunate Amodiaquine: (ASAQ) 3 cp (50/135 mg)</v>
      </c>
      <c r="B41" s="247"/>
      <c r="C41" s="248"/>
      <c r="D41" s="302" t="str">
        <f t="shared" si="10"/>
        <v/>
      </c>
      <c r="E41" s="249"/>
      <c r="F41" s="247"/>
      <c r="G41" s="247"/>
      <c r="H41" s="247"/>
      <c r="I41" s="247"/>
      <c r="J41" s="247"/>
      <c r="K41" s="248"/>
      <c r="L41" s="431" t="str">
        <f t="shared" si="3"/>
        <v>0</v>
      </c>
      <c r="M41" s="428" t="str">
        <f t="shared" si="4"/>
        <v>0</v>
      </c>
      <c r="N41" s="250" t="str">
        <f t="shared" si="5"/>
        <v>0</v>
      </c>
      <c r="O41" s="251"/>
      <c r="P41" s="247"/>
      <c r="R41" s="312">
        <f t="shared" si="6"/>
        <v>0</v>
      </c>
      <c r="S41" s="152">
        <f t="shared" si="7"/>
        <v>90</v>
      </c>
      <c r="T41" s="68" t="e">
        <f t="shared" si="0"/>
        <v>#VALUE!</v>
      </c>
      <c r="U41" s="68" t="e">
        <f t="shared" si="8"/>
        <v>#VALUE!</v>
      </c>
      <c r="V41" s="95">
        <v>1</v>
      </c>
      <c r="W41" s="153" t="e">
        <f t="shared" si="1"/>
        <v>#VALUE!</v>
      </c>
      <c r="Y41" s="107">
        <f t="shared" si="9"/>
        <v>0</v>
      </c>
    </row>
    <row r="42" spans="1:25" ht="34.5" customHeight="1" x14ac:dyDescent="0.3">
      <c r="A42" s="322" t="str">
        <f>CDT!B42</f>
        <v>Artésunate Amodiaquine: (ASAQ) 3 cp (100/270 mg)</v>
      </c>
      <c r="B42" s="247"/>
      <c r="C42" s="248"/>
      <c r="D42" s="302" t="str">
        <f t="shared" si="10"/>
        <v/>
      </c>
      <c r="E42" s="249"/>
      <c r="F42" s="247"/>
      <c r="G42" s="247"/>
      <c r="H42" s="247"/>
      <c r="I42" s="247"/>
      <c r="J42" s="247"/>
      <c r="K42" s="248"/>
      <c r="L42" s="431" t="str">
        <f t="shared" si="3"/>
        <v>0</v>
      </c>
      <c r="M42" s="428" t="str">
        <f t="shared" si="4"/>
        <v>0</v>
      </c>
      <c r="N42" s="250" t="str">
        <f t="shared" si="5"/>
        <v>0</v>
      </c>
      <c r="O42" s="251"/>
      <c r="P42" s="247"/>
      <c r="R42" s="312">
        <f t="shared" si="6"/>
        <v>0</v>
      </c>
      <c r="S42" s="152">
        <f t="shared" si="7"/>
        <v>90</v>
      </c>
      <c r="T42" s="68" t="e">
        <f t="shared" si="0"/>
        <v>#VALUE!</v>
      </c>
      <c r="U42" s="68" t="e">
        <f t="shared" si="8"/>
        <v>#VALUE!</v>
      </c>
      <c r="V42" s="95">
        <v>1</v>
      </c>
      <c r="W42" s="153" t="e">
        <f t="shared" si="1"/>
        <v>#VALUE!</v>
      </c>
      <c r="Y42" s="107">
        <f t="shared" si="9"/>
        <v>0</v>
      </c>
    </row>
    <row r="43" spans="1:25" ht="34.5" customHeight="1" x14ac:dyDescent="0.3">
      <c r="A43" s="322" t="str">
        <f>CDT!B43</f>
        <v>Artésunate Amodiaquine: (ASAQ) 6 cp (100/270 mg)</v>
      </c>
      <c r="B43" s="247"/>
      <c r="C43" s="248"/>
      <c r="D43" s="302" t="str">
        <f t="shared" si="10"/>
        <v/>
      </c>
      <c r="E43" s="249"/>
      <c r="F43" s="247"/>
      <c r="G43" s="247"/>
      <c r="H43" s="247"/>
      <c r="I43" s="247"/>
      <c r="J43" s="247"/>
      <c r="K43" s="248"/>
      <c r="L43" s="431" t="str">
        <f t="shared" si="3"/>
        <v>0</v>
      </c>
      <c r="M43" s="428" t="str">
        <f t="shared" si="4"/>
        <v>0</v>
      </c>
      <c r="N43" s="250" t="str">
        <f t="shared" si="5"/>
        <v>0</v>
      </c>
      <c r="O43" s="251"/>
      <c r="P43" s="247"/>
      <c r="R43" s="312">
        <f t="shared" si="6"/>
        <v>0</v>
      </c>
      <c r="S43" s="152">
        <f t="shared" si="7"/>
        <v>90</v>
      </c>
      <c r="T43" s="68" t="e">
        <f t="shared" si="0"/>
        <v>#VALUE!</v>
      </c>
      <c r="U43" s="68" t="e">
        <f t="shared" si="8"/>
        <v>#VALUE!</v>
      </c>
      <c r="V43" s="95">
        <v>1</v>
      </c>
      <c r="W43" s="153" t="e">
        <f t="shared" si="1"/>
        <v>#VALUE!</v>
      </c>
      <c r="Y43" s="107">
        <f t="shared" si="9"/>
        <v>0</v>
      </c>
    </row>
    <row r="44" spans="1:25" ht="34.5" customHeight="1" x14ac:dyDescent="0.3">
      <c r="A44" s="322" t="str">
        <f>CDT!B44</f>
        <v>Artésunate - Méfloquine (AS-MF)</v>
      </c>
      <c r="B44" s="247"/>
      <c r="C44" s="248"/>
      <c r="D44" s="302" t="str">
        <f t="shared" si="10"/>
        <v/>
      </c>
      <c r="E44" s="249"/>
      <c r="F44" s="247"/>
      <c r="G44" s="247"/>
      <c r="H44" s="247"/>
      <c r="I44" s="247"/>
      <c r="J44" s="247"/>
      <c r="K44" s="248"/>
      <c r="L44" s="431" t="str">
        <f t="shared" si="3"/>
        <v>0</v>
      </c>
      <c r="M44" s="428" t="str">
        <f t="shared" si="4"/>
        <v>0</v>
      </c>
      <c r="N44" s="250" t="str">
        <f t="shared" si="5"/>
        <v>0</v>
      </c>
      <c r="O44" s="251"/>
      <c r="P44" s="247"/>
      <c r="R44" s="312">
        <f t="shared" si="6"/>
        <v>0</v>
      </c>
      <c r="S44" s="152">
        <f t="shared" si="7"/>
        <v>90</v>
      </c>
      <c r="T44" s="68" t="e">
        <f t="shared" si="0"/>
        <v>#VALUE!</v>
      </c>
      <c r="U44" s="68" t="e">
        <f t="shared" si="8"/>
        <v>#VALUE!</v>
      </c>
      <c r="V44" s="95">
        <v>1</v>
      </c>
      <c r="W44" s="153" t="e">
        <f t="shared" si="1"/>
        <v>#VALUE!</v>
      </c>
      <c r="Y44" s="107">
        <f t="shared" si="9"/>
        <v>0</v>
      </c>
    </row>
    <row r="45" spans="1:25" ht="34.5" customHeight="1" x14ac:dyDescent="0.3">
      <c r="A45" s="322" t="str">
        <f>CDT!B45</f>
        <v>Quinine comprimé 300mg</v>
      </c>
      <c r="B45" s="247"/>
      <c r="C45" s="248"/>
      <c r="D45" s="302" t="str">
        <f t="shared" si="10"/>
        <v/>
      </c>
      <c r="E45" s="249"/>
      <c r="F45" s="247"/>
      <c r="G45" s="247"/>
      <c r="H45" s="247"/>
      <c r="I45" s="247"/>
      <c r="J45" s="247"/>
      <c r="K45" s="248"/>
      <c r="L45" s="431" t="str">
        <f t="shared" si="3"/>
        <v>0</v>
      </c>
      <c r="M45" s="428" t="str">
        <f t="shared" si="4"/>
        <v>0</v>
      </c>
      <c r="N45" s="250" t="str">
        <f t="shared" si="5"/>
        <v>0</v>
      </c>
      <c r="O45" s="251"/>
      <c r="P45" s="247"/>
      <c r="R45" s="312">
        <f t="shared" si="6"/>
        <v>0</v>
      </c>
      <c r="S45" s="152">
        <f t="shared" si="7"/>
        <v>90</v>
      </c>
      <c r="T45" s="68" t="e">
        <f t="shared" si="0"/>
        <v>#VALUE!</v>
      </c>
      <c r="U45" s="68" t="e">
        <f t="shared" si="8"/>
        <v>#VALUE!</v>
      </c>
      <c r="V45" s="95">
        <v>1</v>
      </c>
      <c r="W45" s="153" t="e">
        <f t="shared" si="1"/>
        <v>#VALUE!</v>
      </c>
      <c r="Y45" s="107">
        <f t="shared" si="9"/>
        <v>0</v>
      </c>
    </row>
    <row r="46" spans="1:25" ht="34.5" customHeight="1" x14ac:dyDescent="0.3">
      <c r="A46" s="322" t="str">
        <f>CDT!B46</f>
        <v>Quinine injectable 300 mg</v>
      </c>
      <c r="B46" s="247"/>
      <c r="C46" s="248"/>
      <c r="D46" s="302" t="str">
        <f t="shared" si="10"/>
        <v/>
      </c>
      <c r="E46" s="249"/>
      <c r="F46" s="247"/>
      <c r="G46" s="247"/>
      <c r="H46" s="247"/>
      <c r="I46" s="247"/>
      <c r="J46" s="247"/>
      <c r="K46" s="248"/>
      <c r="L46" s="431" t="str">
        <f t="shared" si="3"/>
        <v>0</v>
      </c>
      <c r="M46" s="428" t="str">
        <f t="shared" si="4"/>
        <v>0</v>
      </c>
      <c r="N46" s="250" t="str">
        <f t="shared" si="5"/>
        <v>0</v>
      </c>
      <c r="O46" s="251"/>
      <c r="P46" s="247"/>
      <c r="R46" s="312">
        <f t="shared" si="6"/>
        <v>0</v>
      </c>
      <c r="S46" s="152">
        <f t="shared" si="7"/>
        <v>90</v>
      </c>
      <c r="T46" s="68" t="e">
        <f t="shared" si="0"/>
        <v>#VALUE!</v>
      </c>
      <c r="U46" s="68" t="e">
        <f t="shared" si="8"/>
        <v>#VALUE!</v>
      </c>
      <c r="V46" s="95">
        <v>1</v>
      </c>
      <c r="W46" s="153" t="e">
        <f t="shared" si="1"/>
        <v>#VALUE!</v>
      </c>
      <c r="Y46" s="107">
        <f t="shared" si="9"/>
        <v>0</v>
      </c>
    </row>
    <row r="47" spans="1:25" ht="34.5" customHeight="1" x14ac:dyDescent="0.3">
      <c r="A47" s="322" t="str">
        <f>CDT!B47</f>
        <v>Quinine injectable 600 mg</v>
      </c>
      <c r="B47" s="247"/>
      <c r="C47" s="248"/>
      <c r="D47" s="302" t="str">
        <f t="shared" si="10"/>
        <v/>
      </c>
      <c r="E47" s="249"/>
      <c r="F47" s="247"/>
      <c r="G47" s="247"/>
      <c r="H47" s="247"/>
      <c r="I47" s="247"/>
      <c r="J47" s="247"/>
      <c r="K47" s="248"/>
      <c r="L47" s="431" t="str">
        <f t="shared" si="3"/>
        <v>0</v>
      </c>
      <c r="M47" s="428" t="str">
        <f t="shared" si="4"/>
        <v>0</v>
      </c>
      <c r="N47" s="250" t="str">
        <f t="shared" si="5"/>
        <v>0</v>
      </c>
      <c r="O47" s="251"/>
      <c r="P47" s="247"/>
      <c r="R47" s="312">
        <f t="shared" si="6"/>
        <v>0</v>
      </c>
      <c r="S47" s="152">
        <f t="shared" si="7"/>
        <v>90</v>
      </c>
      <c r="T47" s="68" t="e">
        <f t="shared" si="0"/>
        <v>#VALUE!</v>
      </c>
      <c r="U47" s="68" t="e">
        <f t="shared" si="8"/>
        <v>#VALUE!</v>
      </c>
      <c r="V47" s="95">
        <v>1</v>
      </c>
      <c r="W47" s="153" t="e">
        <f t="shared" si="1"/>
        <v>#VALUE!</v>
      </c>
      <c r="Y47" s="107">
        <f t="shared" si="9"/>
        <v>0</v>
      </c>
    </row>
    <row r="48" spans="1:25" ht="34.5" customHeight="1" thickBot="1" x14ac:dyDescent="0.35">
      <c r="A48" s="322" t="str">
        <f>CDT!B48</f>
        <v>Quinine injectable 600 mg</v>
      </c>
      <c r="B48" s="247"/>
      <c r="C48" s="248"/>
      <c r="D48" s="303" t="str">
        <f t="shared" si="10"/>
        <v/>
      </c>
      <c r="E48" s="249"/>
      <c r="F48" s="247"/>
      <c r="G48" s="247"/>
      <c r="H48" s="247"/>
      <c r="I48" s="247"/>
      <c r="J48" s="247"/>
      <c r="K48" s="248"/>
      <c r="L48" s="431" t="str">
        <f t="shared" si="3"/>
        <v>0</v>
      </c>
      <c r="M48" s="428" t="str">
        <f t="shared" si="4"/>
        <v>0</v>
      </c>
      <c r="N48" s="250" t="str">
        <f t="shared" si="5"/>
        <v>0</v>
      </c>
      <c r="O48" s="251"/>
      <c r="P48" s="247"/>
      <c r="R48" s="312">
        <f t="shared" si="6"/>
        <v>0</v>
      </c>
      <c r="S48" s="152">
        <f t="shared" si="7"/>
        <v>90</v>
      </c>
      <c r="T48" s="68" t="e">
        <f>D48-(E48+G48+I48+H48)</f>
        <v>#VALUE!</v>
      </c>
      <c r="U48" s="68" t="e">
        <f t="shared" si="8"/>
        <v>#VALUE!</v>
      </c>
      <c r="V48" s="95">
        <v>1</v>
      </c>
      <c r="W48" s="153" t="e">
        <f t="shared" si="1"/>
        <v>#VALUE!</v>
      </c>
      <c r="Y48" s="107">
        <f t="shared" si="9"/>
        <v>0</v>
      </c>
    </row>
    <row r="49" spans="1:23" ht="34.5" customHeight="1" thickBot="1" x14ac:dyDescent="0.35">
      <c r="A49" s="322" t="str">
        <f>CDT!B49</f>
        <v>Artéméther injectable 100 mg</v>
      </c>
      <c r="B49" s="247"/>
      <c r="C49" s="248"/>
      <c r="D49" s="303" t="str">
        <f t="shared" si="10"/>
        <v/>
      </c>
      <c r="E49" s="249"/>
      <c r="F49" s="247"/>
      <c r="G49" s="247"/>
      <c r="H49" s="247"/>
      <c r="I49" s="247"/>
      <c r="J49" s="247"/>
      <c r="K49" s="248"/>
      <c r="L49" s="431" t="str">
        <f t="shared" si="3"/>
        <v>0</v>
      </c>
      <c r="M49" s="428" t="str">
        <f t="shared" si="4"/>
        <v>0</v>
      </c>
      <c r="N49" s="250" t="str">
        <f t="shared" si="5"/>
        <v>0</v>
      </c>
      <c r="O49" s="251"/>
      <c r="P49" s="247"/>
      <c r="R49" s="312">
        <f t="shared" si="6"/>
        <v>0</v>
      </c>
      <c r="S49" s="152">
        <f t="shared" si="7"/>
        <v>90</v>
      </c>
      <c r="T49" s="68" t="e">
        <f>D49-(E49+G49+I49+H49)</f>
        <v>#VALUE!</v>
      </c>
      <c r="U49" s="68" t="e">
        <f t="shared" si="8"/>
        <v>#VALUE!</v>
      </c>
      <c r="V49" s="95">
        <v>1</v>
      </c>
      <c r="W49" s="153" t="e">
        <f t="shared" si="1"/>
        <v>#VALUE!</v>
      </c>
    </row>
    <row r="50" spans="1:23" ht="34.5" hidden="1" customHeight="1" x14ac:dyDescent="0.3">
      <c r="A50" s="17"/>
      <c r="B50" s="79"/>
      <c r="C50" s="79"/>
      <c r="D50" s="53"/>
      <c r="E50" s="79"/>
      <c r="F50" s="79"/>
      <c r="G50" s="79"/>
      <c r="H50" s="79"/>
      <c r="I50" s="79"/>
      <c r="J50" s="79"/>
      <c r="K50" s="79"/>
      <c r="L50" s="54"/>
      <c r="M50" s="58" t="str">
        <f t="shared" ref="M50" si="11">IF(B50&lt;&gt;"",((E50/S50)*30),"")</f>
        <v/>
      </c>
      <c r="N50" s="55"/>
      <c r="O50" s="80"/>
      <c r="P50" s="79"/>
      <c r="S50" s="152"/>
      <c r="T50" s="68"/>
      <c r="U50" s="68"/>
      <c r="V50" s="95"/>
      <c r="W50" s="153" t="str">
        <f t="shared" si="1"/>
        <v/>
      </c>
    </row>
    <row r="51" spans="1:23" s="235" customFormat="1" ht="16.5" customHeight="1" x14ac:dyDescent="0.35">
      <c r="A51" s="531" t="s">
        <v>290</v>
      </c>
      <c r="B51" s="531"/>
      <c r="C51" s="531"/>
      <c r="D51" s="531"/>
      <c r="E51" s="531"/>
      <c r="F51" s="531"/>
      <c r="H51" s="233"/>
      <c r="I51" s="233" t="s">
        <v>300</v>
      </c>
      <c r="J51" s="234"/>
      <c r="K51" s="232"/>
      <c r="L51" s="232"/>
      <c r="M51" s="232"/>
      <c r="N51" s="232"/>
      <c r="O51" s="232"/>
      <c r="Q51" s="236"/>
      <c r="R51" s="311"/>
      <c r="S51" s="237"/>
      <c r="T51" s="238"/>
      <c r="U51" s="238"/>
      <c r="V51" s="239"/>
      <c r="W51" s="240"/>
    </row>
    <row r="52" spans="1:23" ht="29.25" customHeight="1" x14ac:dyDescent="0.3">
      <c r="A52" s="18"/>
      <c r="B52" s="18"/>
      <c r="C52" s="18"/>
      <c r="D52" s="18"/>
      <c r="E52" s="18"/>
      <c r="F52" s="18"/>
      <c r="G52" s="18"/>
      <c r="H52" s="18"/>
      <c r="I52" s="18"/>
      <c r="J52" s="18"/>
      <c r="K52" s="18"/>
      <c r="L52" s="18"/>
      <c r="M52" s="18"/>
      <c r="N52" s="18"/>
      <c r="O52" s="18"/>
      <c r="S52" s="154"/>
      <c r="T52" s="69"/>
      <c r="U52" s="69"/>
      <c r="V52" s="70"/>
      <c r="W52" s="155"/>
    </row>
    <row r="53" spans="1:23" ht="15.6" x14ac:dyDescent="0.3">
      <c r="B53" s="18"/>
      <c r="C53" s="18"/>
      <c r="D53" s="18"/>
      <c r="E53" s="18"/>
      <c r="F53" s="18"/>
      <c r="I53" s="18"/>
      <c r="J53" s="18"/>
      <c r="K53" s="18"/>
      <c r="L53" s="18"/>
      <c r="M53" s="18"/>
      <c r="N53" s="18"/>
      <c r="O53" s="18"/>
      <c r="S53" s="154"/>
      <c r="T53" s="69"/>
      <c r="U53" s="69"/>
      <c r="V53" s="70"/>
      <c r="W53" s="155"/>
    </row>
    <row r="54" spans="1:23" s="235" customFormat="1" ht="18.600000000000001" thickBot="1" x14ac:dyDescent="0.4">
      <c r="A54" s="233" t="s">
        <v>289</v>
      </c>
      <c r="H54" s="233"/>
      <c r="I54" s="233" t="s">
        <v>301</v>
      </c>
      <c r="O54" s="232"/>
      <c r="Q54" s="236"/>
      <c r="R54" s="311"/>
      <c r="S54" s="243"/>
      <c r="T54" s="244"/>
      <c r="U54" s="244"/>
      <c r="V54" s="245"/>
      <c r="W54" s="246"/>
    </row>
  </sheetData>
  <mergeCells count="21">
    <mergeCell ref="A24:A25"/>
    <mergeCell ref="A51:F51"/>
    <mergeCell ref="A19:C19"/>
    <mergeCell ref="D19:N19"/>
    <mergeCell ref="S19:W19"/>
    <mergeCell ref="A21:C21"/>
    <mergeCell ref="D21:F21"/>
    <mergeCell ref="G21:K22"/>
    <mergeCell ref="L21:P21"/>
    <mergeCell ref="L17:P17"/>
    <mergeCell ref="A1:B1"/>
    <mergeCell ref="A3:B3"/>
    <mergeCell ref="A4:B4"/>
    <mergeCell ref="A11:O11"/>
    <mergeCell ref="B13:C13"/>
    <mergeCell ref="E13:J13"/>
    <mergeCell ref="B15:C15"/>
    <mergeCell ref="D15:F15"/>
    <mergeCell ref="G15:I15"/>
    <mergeCell ref="B17:E17"/>
    <mergeCell ref="G17:K17"/>
  </mergeCells>
  <conditionalFormatting sqref="U26">
    <cfRule type="cellIs" dxfId="883" priority="39" operator="greaterThan">
      <formula>0</formula>
    </cfRule>
    <cfRule type="cellIs" dxfId="882" priority="40" operator="greaterThan">
      <formula>0</formula>
    </cfRule>
    <cfRule type="cellIs" dxfId="881" priority="41" operator="lessThan">
      <formula>0</formula>
    </cfRule>
    <cfRule type="cellIs" dxfId="880" priority="42" operator="notEqual">
      <formula>0</formula>
    </cfRule>
  </conditionalFormatting>
  <conditionalFormatting sqref="U27:U29">
    <cfRule type="cellIs" dxfId="879" priority="35" operator="greaterThan">
      <formula>0</formula>
    </cfRule>
    <cfRule type="cellIs" dxfId="878" priority="36" operator="greaterThan">
      <formula>0</formula>
    </cfRule>
    <cfRule type="cellIs" dxfId="877" priority="37" operator="lessThan">
      <formula>0</formula>
    </cfRule>
    <cfRule type="cellIs" dxfId="876" priority="38" operator="notEqual">
      <formula>0</formula>
    </cfRule>
  </conditionalFormatting>
  <conditionalFormatting sqref="U30:U31 U33:U47">
    <cfRule type="cellIs" dxfId="875" priority="31" operator="greaterThan">
      <formula>0</formula>
    </cfRule>
    <cfRule type="cellIs" dxfId="874" priority="32" operator="greaterThan">
      <formula>0</formula>
    </cfRule>
    <cfRule type="cellIs" dxfId="873" priority="33" operator="lessThan">
      <formula>0</formula>
    </cfRule>
    <cfRule type="cellIs" dxfId="872" priority="34" operator="notEqual">
      <formula>0</formula>
    </cfRule>
  </conditionalFormatting>
  <conditionalFormatting sqref="U48:U50">
    <cfRule type="cellIs" dxfId="871" priority="27" operator="greaterThan">
      <formula>0</formula>
    </cfRule>
    <cfRule type="cellIs" dxfId="870" priority="28" operator="greaterThan">
      <formula>0</formula>
    </cfRule>
    <cfRule type="cellIs" dxfId="869" priority="29" operator="lessThan">
      <formula>0</formula>
    </cfRule>
    <cfRule type="cellIs" dxfId="868" priority="30" operator="notEqual">
      <formula>0</formula>
    </cfRule>
  </conditionalFormatting>
  <conditionalFormatting sqref="K50">
    <cfRule type="expression" dxfId="867" priority="25">
      <formula>K50&lt;T50</formula>
    </cfRule>
    <cfRule type="expression" dxfId="866" priority="26">
      <formula>K50&gt;T50</formula>
    </cfRule>
  </conditionalFormatting>
  <conditionalFormatting sqref="J37:J47">
    <cfRule type="cellIs" dxfId="865" priority="24" operator="greaterThan">
      <formula>90</formula>
    </cfRule>
  </conditionalFormatting>
  <conditionalFormatting sqref="J48:J50">
    <cfRule type="cellIs" dxfId="864" priority="23" operator="greaterThan">
      <formula>90</formula>
    </cfRule>
  </conditionalFormatting>
  <conditionalFormatting sqref="K36:K47">
    <cfRule type="expression" dxfId="863" priority="21">
      <formula>K36&lt;T36</formula>
    </cfRule>
    <cfRule type="expression" dxfId="862" priority="22">
      <formula>K36&gt;T36</formula>
    </cfRule>
  </conditionalFormatting>
  <conditionalFormatting sqref="J27:J31 J33">
    <cfRule type="cellIs" dxfId="861" priority="20" operator="greaterThan">
      <formula>90</formula>
    </cfRule>
  </conditionalFormatting>
  <conditionalFormatting sqref="J36">
    <cfRule type="cellIs" dxfId="860" priority="19" operator="greaterThan">
      <formula>90</formula>
    </cfRule>
  </conditionalFormatting>
  <conditionalFormatting sqref="K48:K49">
    <cfRule type="expression" dxfId="859" priority="17">
      <formula>K48&lt;T48</formula>
    </cfRule>
    <cfRule type="expression" dxfId="858" priority="18">
      <formula>K48&gt;T48</formula>
    </cfRule>
  </conditionalFormatting>
  <conditionalFormatting sqref="K27:K31 K33">
    <cfRule type="expression" dxfId="857" priority="15">
      <formula>K27&lt;T27</formula>
    </cfRule>
    <cfRule type="expression" dxfId="856" priority="16">
      <formula>K27&gt;T27</formula>
    </cfRule>
  </conditionalFormatting>
  <conditionalFormatting sqref="J26">
    <cfRule type="cellIs" dxfId="855" priority="14" operator="greaterThan">
      <formula>90</formula>
    </cfRule>
  </conditionalFormatting>
  <conditionalFormatting sqref="K26">
    <cfRule type="expression" dxfId="854" priority="12">
      <formula>K26&lt;T26</formula>
    </cfRule>
    <cfRule type="expression" dxfId="853" priority="13">
      <formula>K26&gt;T26</formula>
    </cfRule>
  </conditionalFormatting>
  <conditionalFormatting sqref="U32">
    <cfRule type="cellIs" dxfId="852" priority="8" operator="greaterThan">
      <formula>0</formula>
    </cfRule>
    <cfRule type="cellIs" dxfId="851" priority="9" operator="greaterThan">
      <formula>0</formula>
    </cfRule>
    <cfRule type="cellIs" dxfId="850" priority="10" operator="lessThan">
      <formula>0</formula>
    </cfRule>
    <cfRule type="cellIs" dxfId="849" priority="11" operator="notEqual">
      <formula>0</formula>
    </cfRule>
  </conditionalFormatting>
  <conditionalFormatting sqref="K34">
    <cfRule type="expression" dxfId="848" priority="6">
      <formula>K34&lt;T34</formula>
    </cfRule>
    <cfRule type="expression" dxfId="847" priority="7">
      <formula>K34&gt;T34</formula>
    </cfRule>
  </conditionalFormatting>
  <conditionalFormatting sqref="K35">
    <cfRule type="expression" dxfId="846" priority="4">
      <formula>K35&lt;T35</formula>
    </cfRule>
    <cfRule type="expression" dxfId="845" priority="5">
      <formula>K35&gt;T35</formula>
    </cfRule>
  </conditionalFormatting>
  <conditionalFormatting sqref="J32">
    <cfRule type="cellIs" dxfId="844" priority="3" operator="greaterThan">
      <formula>90</formula>
    </cfRule>
  </conditionalFormatting>
  <conditionalFormatting sqref="K32">
    <cfRule type="expression" dxfId="843" priority="1">
      <formula>K32&lt;T32</formula>
    </cfRule>
    <cfRule type="expression" dxfId="842" priority="2">
      <formula>K32&gt;T32</formula>
    </cfRule>
  </conditionalFormatting>
  <dataValidations count="7">
    <dataValidation type="date" errorStyle="warning" allowBlank="1" showInputMessage="1" showErrorMessage="1" promptTitle="Instruction" prompt="SVP Saisissez la date sous le format:_x000a_00/00/0000. exemple 15/09/2016,_x000a_Merci_x000a_" sqref="L21:P21">
      <formula1>42370</formula1>
      <formula2>44926</formula2>
    </dataValidation>
    <dataValidation errorStyle="information" allowBlank="1" showInputMessage="1" showErrorMessage="1" errorTitle="Instruction" error="Saisissez le Texte en MAJUSCULE_x000a_Exemple: CMS AGOE_x000a_Merci" promptTitle="Instruction" prompt="Saisissez le Texte en MAJUSCULE_x000a_Exemple: CMS AGOE_x000a_Merci" sqref="D19:N19"/>
    <dataValidation type="whole" allowBlank="1" showInputMessage="1" showErrorMessage="1" prompt="La valeur ne peut pas être supérieure à 89_x000a_Si tel est le cas déteminer la quantité à commander directement à la colonne M._x000a_merci" sqref="J27:J50">
      <formula1>0</formula1>
      <formula2>89</formula2>
    </dataValidation>
    <dataValidation type="whole" operator="lessThanOrEqual" allowBlank="1" showInputMessage="1" showErrorMessage="1" promptTitle="instruction" prompt="La valeur de la cellule ne peut pas être supérieure à la quantité Totale inscrite dans la colonne D._x000a_Merci de vérifier." sqref="E26:E50">
      <formula1>D26</formula1>
    </dataValidation>
    <dataValidation type="list" allowBlank="1" showInputMessage="1" showErrorMessage="1" sqref="D21:F21">
      <formula1>typerapport2</formula1>
    </dataValidation>
    <dataValidation type="whole" allowBlank="1" showInputMessage="1" showErrorMessage="1" prompt="La valeur ne peut pas être supérieure à 89_x000a_Si tel est le cas déteminer la quantité à commander directement à la colonne O_x000a_merci" sqref="J26">
      <formula1>0</formula1>
      <formula2>89</formula2>
    </dataValidation>
    <dataValidation type="whole" allowBlank="1" showInputMessage="1" showErrorMessage="1" prompt="La quantité accordée par le point Focal ne peut être supérieure à la somme du CMMa et la quantité commandée pour le trimestre._x000a_Merci de revoir la quantité dans la colonne O." sqref="O26:O49">
      <formula1>0</formula1>
      <formula2>+M26+N26</formula2>
    </dataValidation>
  </dataValidations>
  <pageMargins left="0.21" right="0.23622047244094491" top="0.74803149606299213" bottom="0.74803149606299213" header="0.31496062992125984" footer="0.31496062992125984"/>
  <pageSetup paperSize="9" scale="40" orientation="portrait" r:id="rId1"/>
  <headerFooter alignWithMargins="0">
    <oddFooter>&amp;C&amp;"Arial,Gras"PNLS /IST, Avenue des Armées, -05 BP 424 Lomé –Togo ; Tel 22 20 94 39 Fax : 22 20 94 36    Site Web : www.pnls.tg</oddFooter>
  </headerFooter>
  <drawing r:id="rId2"/>
</worksheet>
</file>

<file path=xl/worksheets/sheet12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rgb="FFFF0000"/>
  </sheetPr>
  <dimension ref="A1:W56"/>
  <sheetViews>
    <sheetView showGridLines="0" view="pageBreakPreview" topLeftCell="A5" zoomScale="70" zoomScaleNormal="70" zoomScaleSheetLayoutView="70" zoomScalePageLayoutView="50" workbookViewId="0">
      <selection activeCell="D19" sqref="D19:N19"/>
    </sheetView>
  </sheetViews>
  <sheetFormatPr baseColWidth="10" defaultColWidth="7.33203125" defaultRowHeight="13.8" x14ac:dyDescent="0.3"/>
  <cols>
    <col min="1" max="1" width="51.5546875" style="3" customWidth="1"/>
    <col min="2" max="14" width="11.5546875" style="3" customWidth="1"/>
    <col min="15" max="15" width="11.6640625" style="39" customWidth="1"/>
    <col min="16" max="16" width="17.5546875" style="3" customWidth="1"/>
    <col min="17" max="17" width="2.109375" style="62" customWidth="1"/>
    <col min="18" max="18" width="4.88671875" style="77" customWidth="1"/>
    <col min="19" max="20" width="7.44140625" style="77" bestFit="1" customWidth="1"/>
    <col min="21" max="21" width="7.88671875" style="78" bestFit="1" customWidth="1"/>
    <col min="22" max="22" width="33.33203125" style="77" customWidth="1"/>
    <col min="23" max="16384" width="7.33203125" style="3"/>
  </cols>
  <sheetData>
    <row r="1" spans="1:23" ht="17.25" customHeight="1" x14ac:dyDescent="0.3">
      <c r="A1" s="549" t="s">
        <v>452</v>
      </c>
      <c r="B1" s="549"/>
      <c r="C1" s="2"/>
      <c r="D1" s="2"/>
      <c r="E1"/>
      <c r="F1"/>
      <c r="G1"/>
      <c r="H1"/>
      <c r="I1"/>
      <c r="J1"/>
      <c r="N1" s="4" t="s">
        <v>1</v>
      </c>
      <c r="O1" s="5"/>
      <c r="R1" s="306"/>
      <c r="S1" s="69"/>
      <c r="T1" s="69"/>
      <c r="U1" s="69"/>
      <c r="V1" s="70"/>
      <c r="W1" s="69"/>
    </row>
    <row r="2" spans="1:23" ht="13.5" customHeight="1" x14ac:dyDescent="0.3">
      <c r="A2" s="1" t="s">
        <v>453</v>
      </c>
      <c r="B2" s="1"/>
      <c r="C2" s="2"/>
      <c r="D2" s="2"/>
      <c r="E2"/>
      <c r="F2"/>
      <c r="G2"/>
      <c r="H2"/>
      <c r="I2"/>
      <c r="J2"/>
      <c r="M2" s="4"/>
      <c r="N2" s="4" t="s">
        <v>3</v>
      </c>
      <c r="O2" s="5"/>
      <c r="R2" s="306"/>
      <c r="S2" s="69"/>
      <c r="T2" s="69"/>
      <c r="U2" s="69"/>
      <c r="V2" s="70"/>
      <c r="W2" s="69"/>
    </row>
    <row r="3" spans="1:23" ht="15.6" x14ac:dyDescent="0.3">
      <c r="A3" s="549" t="s">
        <v>454</v>
      </c>
      <c r="B3" s="549"/>
      <c r="C3" s="2"/>
      <c r="D3" s="2"/>
      <c r="E3"/>
      <c r="F3"/>
      <c r="G3"/>
      <c r="H3"/>
      <c r="I3"/>
      <c r="J3"/>
      <c r="K3" s="5"/>
      <c r="L3" s="5"/>
      <c r="M3" s="5"/>
      <c r="N3" s="5"/>
      <c r="O3" s="5"/>
      <c r="R3" s="306"/>
      <c r="S3" s="69"/>
      <c r="T3" s="69"/>
      <c r="U3" s="69"/>
      <c r="V3" s="70"/>
      <c r="W3" s="69"/>
    </row>
    <row r="4" spans="1:23" ht="33.6" customHeight="1" x14ac:dyDescent="0.3">
      <c r="A4" s="547" t="s">
        <v>455</v>
      </c>
      <c r="B4" s="548"/>
      <c r="C4" s="7"/>
      <c r="D4" s="7"/>
      <c r="E4" s="8"/>
      <c r="F4" s="8"/>
      <c r="G4" s="8"/>
      <c r="H4" s="8"/>
      <c r="I4" s="8"/>
      <c r="J4" s="8"/>
      <c r="K4" s="9"/>
      <c r="L4" s="9"/>
      <c r="M4" s="9"/>
      <c r="N4" s="9"/>
      <c r="O4" s="38"/>
      <c r="R4" s="306"/>
      <c r="S4" s="69"/>
      <c r="T4" s="69"/>
      <c r="U4" s="69"/>
      <c r="V4" s="70"/>
      <c r="W4" s="69"/>
    </row>
    <row r="5" spans="1:23" x14ac:dyDescent="0.3">
      <c r="B5" s="9"/>
      <c r="C5" s="9"/>
      <c r="D5" s="9"/>
      <c r="E5" s="9"/>
      <c r="F5" s="9"/>
      <c r="G5" s="9"/>
      <c r="H5" s="9"/>
      <c r="I5" s="9"/>
      <c r="J5" s="9"/>
      <c r="K5" s="9"/>
      <c r="L5" s="9"/>
      <c r="M5" s="9"/>
      <c r="N5" s="9"/>
      <c r="O5" s="38"/>
      <c r="R5" s="306"/>
      <c r="S5" s="69"/>
      <c r="T5" s="69"/>
      <c r="U5" s="69"/>
      <c r="V5" s="70"/>
      <c r="W5" s="69"/>
    </row>
    <row r="6" spans="1:23" ht="15.6" x14ac:dyDescent="0.3">
      <c r="A6" s="6" t="s">
        <v>232</v>
      </c>
      <c r="B6" s="9"/>
      <c r="C6" s="9"/>
      <c r="D6" s="9"/>
      <c r="E6" s="9"/>
      <c r="F6" s="9"/>
      <c r="G6" s="9"/>
      <c r="H6" s="9"/>
      <c r="I6" s="9"/>
      <c r="J6" s="9"/>
      <c r="K6" s="9"/>
      <c r="L6" s="9"/>
      <c r="M6" s="9"/>
      <c r="N6" s="9"/>
      <c r="O6" s="38"/>
      <c r="R6" s="306"/>
      <c r="S6" s="69"/>
      <c r="T6" s="69"/>
      <c r="U6" s="69"/>
      <c r="V6" s="70"/>
      <c r="W6" s="69"/>
    </row>
    <row r="7" spans="1:23" x14ac:dyDescent="0.3">
      <c r="A7" s="10"/>
      <c r="B7" s="9"/>
      <c r="C7" s="9"/>
      <c r="D7" s="9"/>
      <c r="E7" s="9"/>
      <c r="F7" s="9"/>
      <c r="G7" s="9"/>
      <c r="H7" s="9"/>
      <c r="I7" s="9"/>
      <c r="J7" s="9"/>
      <c r="K7" s="9"/>
      <c r="L7" s="9"/>
      <c r="M7" s="9"/>
      <c r="N7" s="9"/>
      <c r="O7" s="38"/>
      <c r="R7" s="69"/>
      <c r="S7" s="69"/>
      <c r="T7" s="69"/>
      <c r="U7" s="70"/>
      <c r="V7" s="69"/>
    </row>
    <row r="8" spans="1:23" x14ac:dyDescent="0.3">
      <c r="A8" s="10"/>
      <c r="B8" s="9"/>
      <c r="C8" s="9"/>
      <c r="D8" s="9"/>
      <c r="E8" s="9"/>
      <c r="F8" s="9"/>
      <c r="G8" s="9"/>
      <c r="H8" s="9"/>
      <c r="I8" s="9"/>
      <c r="J8" s="9"/>
      <c r="K8" s="9"/>
      <c r="L8" s="9"/>
      <c r="M8" s="9"/>
      <c r="N8" s="9"/>
      <c r="O8" s="38"/>
      <c r="R8" s="69"/>
      <c r="S8" s="69"/>
      <c r="T8" s="69"/>
      <c r="U8" s="70"/>
      <c r="V8" s="69"/>
    </row>
    <row r="9" spans="1:23" ht="17.25" customHeight="1" x14ac:dyDescent="0.3">
      <c r="A9" s="10"/>
      <c r="B9" s="9"/>
      <c r="C9" s="9"/>
      <c r="D9" s="9"/>
      <c r="E9" s="9"/>
      <c r="F9" s="9"/>
      <c r="G9" s="9"/>
      <c r="H9" s="9"/>
      <c r="I9" s="9"/>
      <c r="J9" s="9"/>
      <c r="K9" s="9"/>
      <c r="L9" s="9"/>
      <c r="M9" s="9"/>
      <c r="N9" s="9"/>
      <c r="O9" s="38"/>
      <c r="R9" s="69"/>
      <c r="S9" s="69"/>
      <c r="T9" s="69"/>
      <c r="U9" s="70"/>
      <c r="V9" s="69"/>
    </row>
    <row r="10" spans="1:23" ht="0.75" customHeight="1" x14ac:dyDescent="0.3">
      <c r="R10" s="69"/>
      <c r="S10" s="69"/>
      <c r="T10" s="69"/>
      <c r="U10" s="70"/>
      <c r="V10" s="69"/>
    </row>
    <row r="11" spans="1:23" ht="21" customHeight="1" x14ac:dyDescent="0.3">
      <c r="A11" s="555" t="s">
        <v>263</v>
      </c>
      <c r="B11" s="555"/>
      <c r="C11" s="555"/>
      <c r="D11" s="555"/>
      <c r="E11" s="555"/>
      <c r="F11" s="555"/>
      <c r="G11" s="555"/>
      <c r="H11" s="555"/>
      <c r="I11" s="555"/>
      <c r="J11" s="555"/>
      <c r="K11" s="555"/>
      <c r="L11" s="555"/>
      <c r="M11" s="555"/>
      <c r="N11" s="555"/>
      <c r="O11" s="555"/>
      <c r="P11" s="40"/>
      <c r="R11" s="69"/>
      <c r="S11" s="69"/>
      <c r="T11" s="69"/>
      <c r="U11" s="70"/>
      <c r="V11" s="69"/>
    </row>
    <row r="12" spans="1:23" ht="3.75" customHeight="1" x14ac:dyDescent="0.3">
      <c r="A12" s="11"/>
      <c r="B12" s="11"/>
      <c r="C12" s="11"/>
      <c r="D12" s="11"/>
      <c r="E12" s="11"/>
      <c r="F12" s="11"/>
      <c r="G12" s="11"/>
      <c r="H12" s="11"/>
      <c r="I12" s="11"/>
      <c r="J12" s="11"/>
      <c r="K12" s="11"/>
      <c r="L12" s="11"/>
      <c r="M12" s="11"/>
      <c r="N12" s="11"/>
      <c r="O12" s="11"/>
      <c r="R12" s="69"/>
      <c r="S12" s="69"/>
      <c r="T12" s="69"/>
      <c r="U12" s="70"/>
      <c r="V12" s="69"/>
    </row>
    <row r="13" spans="1:23" s="42" customFormat="1" ht="20.25" hidden="1" customHeight="1" thickBot="1" x14ac:dyDescent="0.35">
      <c r="A13" s="434" t="s">
        <v>5</v>
      </c>
      <c r="B13" s="556">
        <f>'Info District'!G11</f>
        <v>2025</v>
      </c>
      <c r="C13" s="557"/>
      <c r="E13" s="550"/>
      <c r="F13" s="550"/>
      <c r="G13" s="550"/>
      <c r="H13" s="550"/>
      <c r="I13" s="550"/>
      <c r="J13" s="554"/>
      <c r="Q13" s="63"/>
      <c r="R13" s="71"/>
      <c r="S13" s="71"/>
      <c r="T13" s="71"/>
      <c r="U13" s="72"/>
      <c r="V13" s="71"/>
    </row>
    <row r="14" spans="1:23" s="42" customFormat="1" ht="7.5" hidden="1" customHeight="1" thickBot="1" x14ac:dyDescent="0.35">
      <c r="A14" s="434"/>
      <c r="B14" s="13"/>
      <c r="C14" s="13"/>
      <c r="D14" s="13"/>
      <c r="O14" s="15"/>
      <c r="Q14" s="63"/>
      <c r="R14" s="71"/>
      <c r="S14" s="71"/>
      <c r="T14" s="71"/>
      <c r="U14" s="72"/>
      <c r="V14" s="71"/>
    </row>
    <row r="15" spans="1:23" s="42" customFormat="1" ht="16.5" hidden="1" customHeight="1" thickBot="1" x14ac:dyDescent="0.35">
      <c r="A15" s="434" t="s">
        <v>7</v>
      </c>
      <c r="B15" s="558" t="str">
        <f>'Info District'!G12</f>
        <v>PLATEAUX</v>
      </c>
      <c r="C15" s="559"/>
      <c r="D15" s="550" t="s">
        <v>8</v>
      </c>
      <c r="E15" s="550"/>
      <c r="F15" s="550"/>
      <c r="G15" s="551" t="str">
        <f>'Info District'!G13</f>
        <v>Agou</v>
      </c>
      <c r="H15" s="552"/>
      <c r="I15" s="553"/>
      <c r="L15" s="11"/>
      <c r="M15" s="11"/>
      <c r="N15" s="11"/>
      <c r="O15" s="11"/>
      <c r="P15" s="11"/>
      <c r="Q15" s="63"/>
      <c r="R15" s="71"/>
      <c r="S15" s="71"/>
      <c r="T15" s="71"/>
      <c r="U15" s="73"/>
      <c r="V15" s="71"/>
    </row>
    <row r="16" spans="1:23" s="42" customFormat="1" ht="3.75" hidden="1" customHeight="1" thickBot="1" x14ac:dyDescent="0.35">
      <c r="A16" s="139"/>
      <c r="B16" s="15"/>
      <c r="C16" s="15"/>
      <c r="D16" s="15"/>
      <c r="E16" s="15"/>
      <c r="K16" s="15"/>
      <c r="L16" s="15"/>
      <c r="M16" s="15"/>
      <c r="O16" s="15"/>
      <c r="Q16" s="63"/>
      <c r="R16" s="71"/>
      <c r="S16" s="71"/>
      <c r="T16" s="71"/>
      <c r="U16" s="72"/>
      <c r="V16" s="71"/>
    </row>
    <row r="17" spans="1:23" s="42" customFormat="1" ht="18" hidden="1" customHeight="1" thickBot="1" x14ac:dyDescent="0.35">
      <c r="A17" s="434" t="s">
        <v>9</v>
      </c>
      <c r="B17" s="556" t="str">
        <f>'Info District'!G17</f>
        <v>Avril à Juin 2025</v>
      </c>
      <c r="C17" s="560"/>
      <c r="D17" s="560"/>
      <c r="E17" s="557"/>
      <c r="G17" s="550" t="s">
        <v>11</v>
      </c>
      <c r="H17" s="550"/>
      <c r="I17" s="550"/>
      <c r="J17" s="550"/>
      <c r="K17" s="554"/>
      <c r="L17" s="551" t="str">
        <f>'Info District'!G18</f>
        <v>Juillet à Septembre 2025</v>
      </c>
      <c r="M17" s="552"/>
      <c r="N17" s="552"/>
      <c r="O17" s="552"/>
      <c r="P17" s="553"/>
      <c r="Q17" s="63"/>
      <c r="R17" s="71"/>
      <c r="S17" s="71"/>
      <c r="T17" s="71"/>
      <c r="U17" s="72"/>
      <c r="V17" s="71"/>
    </row>
    <row r="18" spans="1:23" s="9" customFormat="1" ht="6" customHeight="1" thickBot="1" x14ac:dyDescent="0.3">
      <c r="B18" s="43"/>
      <c r="C18" s="43"/>
      <c r="D18" s="43"/>
      <c r="E18" s="44"/>
      <c r="F18" s="43"/>
      <c r="G18" s="45"/>
      <c r="H18" s="45"/>
      <c r="I18" s="45"/>
      <c r="J18" s="45"/>
      <c r="K18" s="45"/>
      <c r="L18" s="45"/>
      <c r="M18" s="45"/>
      <c r="O18" s="38"/>
      <c r="Q18" s="64"/>
      <c r="R18" s="74"/>
      <c r="S18" s="74"/>
      <c r="T18" s="74"/>
      <c r="U18" s="75"/>
      <c r="V18" s="74"/>
    </row>
    <row r="19" spans="1:23" s="9" customFormat="1" ht="31.5" customHeight="1" thickBot="1" x14ac:dyDescent="0.35">
      <c r="A19" s="532" t="s">
        <v>12</v>
      </c>
      <c r="B19" s="532"/>
      <c r="C19" s="533"/>
      <c r="D19" s="575"/>
      <c r="E19" s="576"/>
      <c r="F19" s="576"/>
      <c r="G19" s="576"/>
      <c r="H19" s="576"/>
      <c r="I19" s="576"/>
      <c r="J19" s="576"/>
      <c r="K19" s="576"/>
      <c r="L19" s="576"/>
      <c r="M19" s="576"/>
      <c r="N19" s="577"/>
      <c r="O19" s="11"/>
      <c r="P19" s="464" t="str">
        <f>'Info District'!H17</f>
        <v>T2</v>
      </c>
      <c r="Q19" s="65"/>
      <c r="R19" s="535" t="s">
        <v>96</v>
      </c>
      <c r="S19" s="536"/>
      <c r="T19" s="536"/>
      <c r="U19" s="536"/>
      <c r="V19" s="537"/>
    </row>
    <row r="20" spans="1:23" s="9" customFormat="1" ht="8.25" customHeight="1" thickBot="1" x14ac:dyDescent="0.35">
      <c r="A20" s="12"/>
      <c r="B20" s="12"/>
      <c r="C20" s="12"/>
      <c r="D20" s="12"/>
      <c r="E20" s="12"/>
      <c r="F20" s="12"/>
      <c r="G20" s="13"/>
      <c r="H20" s="13"/>
      <c r="I20" s="13"/>
      <c r="J20" s="13"/>
      <c r="K20" s="13"/>
      <c r="L20" s="14"/>
      <c r="M20" s="14"/>
      <c r="N20" s="14"/>
      <c r="O20" s="14"/>
      <c r="Q20" s="64"/>
      <c r="R20" s="146"/>
      <c r="S20" s="74"/>
      <c r="T20" s="74"/>
      <c r="U20" s="76"/>
      <c r="V20" s="147"/>
    </row>
    <row r="21" spans="1:23" s="9" customFormat="1" ht="30.75" customHeight="1" thickBot="1" x14ac:dyDescent="0.35">
      <c r="A21" s="564" t="s">
        <v>6</v>
      </c>
      <c r="B21" s="564"/>
      <c r="C21" s="564"/>
      <c r="D21" s="565"/>
      <c r="E21" s="566"/>
      <c r="F21" s="566"/>
      <c r="G21" s="566"/>
      <c r="H21" s="567"/>
      <c r="I21" s="12"/>
      <c r="K21" s="230" t="s">
        <v>338</v>
      </c>
      <c r="O21" s="571"/>
      <c r="P21" s="572"/>
      <c r="Q21" s="64"/>
      <c r="R21" s="146"/>
      <c r="S21" s="74"/>
      <c r="T21" s="74"/>
      <c r="U21" s="76"/>
      <c r="V21" s="147"/>
    </row>
    <row r="22" spans="1:23" s="9" customFormat="1" ht="9" customHeight="1" thickBot="1" x14ac:dyDescent="0.35">
      <c r="A22" s="12"/>
      <c r="B22" s="12"/>
      <c r="C22" s="12"/>
      <c r="D22" s="12"/>
      <c r="E22" s="12"/>
      <c r="F22" s="12"/>
      <c r="G22" s="13"/>
      <c r="H22" s="13"/>
      <c r="I22" s="13"/>
      <c r="J22" s="13"/>
      <c r="K22" s="13"/>
      <c r="L22" s="14"/>
      <c r="M22" s="14"/>
      <c r="N22" s="14"/>
      <c r="O22" s="14"/>
      <c r="Q22" s="64"/>
      <c r="R22" s="146"/>
      <c r="S22" s="74"/>
      <c r="T22" s="74"/>
      <c r="U22" s="76"/>
      <c r="V22" s="147"/>
    </row>
    <row r="23" spans="1:23" s="9" customFormat="1" ht="30" customHeight="1" thickBot="1" x14ac:dyDescent="0.35">
      <c r="A23" s="532" t="s">
        <v>240</v>
      </c>
      <c r="B23" s="532"/>
      <c r="C23" s="533"/>
      <c r="D23" s="568" t="s">
        <v>265</v>
      </c>
      <c r="E23" s="569"/>
      <c r="F23" s="570"/>
      <c r="H23" s="229"/>
      <c r="I23" s="573" t="s">
        <v>337</v>
      </c>
      <c r="J23" s="573"/>
      <c r="K23" s="573"/>
      <c r="L23" s="573"/>
      <c r="M23" s="573"/>
      <c r="N23" s="574"/>
      <c r="O23" s="562"/>
      <c r="P23" s="563"/>
      <c r="Q23" s="64"/>
      <c r="R23" s="146"/>
      <c r="S23" s="74"/>
      <c r="T23" s="74"/>
      <c r="U23" s="76"/>
      <c r="V23" s="147"/>
    </row>
    <row r="24" spans="1:23" s="9" customFormat="1" ht="6" customHeight="1" x14ac:dyDescent="0.3">
      <c r="A24" s="12"/>
      <c r="B24" s="12"/>
      <c r="C24" s="12"/>
      <c r="D24" s="12"/>
      <c r="E24" s="12"/>
      <c r="F24" s="12"/>
      <c r="G24" s="13"/>
      <c r="H24" s="15"/>
      <c r="I24" s="15"/>
      <c r="J24" s="15"/>
      <c r="K24" s="13"/>
      <c r="L24" s="14"/>
      <c r="M24" s="14"/>
      <c r="N24" s="14"/>
      <c r="O24" s="14"/>
      <c r="Q24" s="64"/>
      <c r="R24" s="146"/>
      <c r="S24" s="74"/>
      <c r="T24" s="74"/>
      <c r="U24" s="76"/>
      <c r="V24" s="147"/>
    </row>
    <row r="25" spans="1:23" s="9" customFormat="1" ht="4.5" customHeight="1" thickBot="1" x14ac:dyDescent="0.35">
      <c r="A25" s="12"/>
      <c r="B25" s="12"/>
      <c r="C25" s="12"/>
      <c r="D25" s="12"/>
      <c r="E25" s="12"/>
      <c r="F25" s="12"/>
      <c r="G25" s="13"/>
      <c r="H25" s="13"/>
      <c r="I25" s="13"/>
      <c r="J25" s="13"/>
      <c r="K25" s="13"/>
      <c r="L25" s="14"/>
      <c r="M25" s="14"/>
      <c r="N25" s="14"/>
      <c r="O25" s="14"/>
      <c r="Q25" s="64"/>
      <c r="R25" s="146"/>
      <c r="S25" s="74"/>
      <c r="T25" s="74"/>
      <c r="U25" s="76"/>
      <c r="V25" s="147"/>
    </row>
    <row r="26" spans="1:23" ht="76.5" customHeight="1" thickBot="1" x14ac:dyDescent="0.35">
      <c r="A26" s="541" t="s">
        <v>13</v>
      </c>
      <c r="B26" s="16" t="s">
        <v>14</v>
      </c>
      <c r="C26" s="108" t="s">
        <v>15</v>
      </c>
      <c r="D26" s="118" t="s">
        <v>16</v>
      </c>
      <c r="E26" s="117" t="s">
        <v>17</v>
      </c>
      <c r="F26" s="16" t="s">
        <v>18</v>
      </c>
      <c r="G26" s="16" t="s">
        <v>233</v>
      </c>
      <c r="H26" s="16" t="s">
        <v>234</v>
      </c>
      <c r="I26" s="16" t="s">
        <v>19</v>
      </c>
      <c r="J26" s="16" t="s">
        <v>20</v>
      </c>
      <c r="K26" s="108" t="s">
        <v>21</v>
      </c>
      <c r="L26" s="136" t="s">
        <v>22</v>
      </c>
      <c r="M26" s="137" t="s">
        <v>236</v>
      </c>
      <c r="N26" s="138" t="s">
        <v>23</v>
      </c>
      <c r="O26" s="109" t="s">
        <v>39</v>
      </c>
      <c r="P26" s="16" t="s">
        <v>40</v>
      </c>
      <c r="R26" s="148" t="s">
        <v>237</v>
      </c>
      <c r="S26" s="140" t="s">
        <v>93</v>
      </c>
      <c r="T26" s="140" t="s">
        <v>239</v>
      </c>
      <c r="U26" s="140" t="s">
        <v>238</v>
      </c>
      <c r="V26" s="149" t="s">
        <v>97</v>
      </c>
    </row>
    <row r="27" spans="1:23" s="47" customFormat="1" ht="21.75" customHeight="1" thickBot="1" x14ac:dyDescent="0.35">
      <c r="A27" s="542"/>
      <c r="B27" s="46" t="s">
        <v>24</v>
      </c>
      <c r="C27" s="46" t="s">
        <v>25</v>
      </c>
      <c r="D27" s="112" t="s">
        <v>26</v>
      </c>
      <c r="E27" s="46" t="s">
        <v>27</v>
      </c>
      <c r="F27" s="46"/>
      <c r="G27" s="46" t="s">
        <v>28</v>
      </c>
      <c r="H27" s="46"/>
      <c r="I27" s="46" t="s">
        <v>29</v>
      </c>
      <c r="J27" s="46"/>
      <c r="K27" s="131" t="s">
        <v>235</v>
      </c>
      <c r="L27" s="133"/>
      <c r="M27" s="134"/>
      <c r="N27" s="135"/>
      <c r="O27" s="132" t="s">
        <v>30</v>
      </c>
      <c r="P27" s="46"/>
      <c r="Q27" s="66"/>
      <c r="R27" s="150"/>
      <c r="S27" s="67" t="s">
        <v>94</v>
      </c>
      <c r="T27" s="67" t="s">
        <v>95</v>
      </c>
      <c r="U27" s="94"/>
      <c r="V27" s="151" t="str">
        <f>IF(J28&lt;=0,"",IF(J28=90,$W$28))</f>
        <v/>
      </c>
      <c r="W27" s="37" t="s">
        <v>98</v>
      </c>
    </row>
    <row r="28" spans="1:23" ht="49.5" customHeight="1" x14ac:dyDescent="0.3">
      <c r="A28" s="231" t="str">
        <f>CDT!B26</f>
        <v>Artéméther-Luméfantrine 6cp (AL)</v>
      </c>
      <c r="B28" s="79"/>
      <c r="C28" s="110"/>
      <c r="D28" s="120" t="str">
        <f>IF(B28&lt;&gt;"",B28+C28,"")</f>
        <v/>
      </c>
      <c r="E28" s="119"/>
      <c r="F28" s="79"/>
      <c r="G28" s="79"/>
      <c r="H28" s="79"/>
      <c r="I28" s="79"/>
      <c r="J28" s="79"/>
      <c r="K28" s="110"/>
      <c r="L28" s="431" t="str">
        <f>IF(B28&lt;&gt;"",IF(J28=0,E28,((E28*90)/(90-J28))),"0")</f>
        <v>0</v>
      </c>
      <c r="M28" s="428" t="str">
        <f>IF(B28&lt;&gt;"",((E28/R28)*30),"0")</f>
        <v>0</v>
      </c>
      <c r="N28" s="250" t="str">
        <f>IF(B28&lt;&gt;"",IF(J28=0,((E28+L28)-K28),((M28*6)-K28)),"0")</f>
        <v>0</v>
      </c>
      <c r="O28" s="251"/>
      <c r="P28" s="81"/>
      <c r="R28" s="152">
        <f>(90-J28)</f>
        <v>90</v>
      </c>
      <c r="S28" s="68" t="e">
        <f>D28-(E28+G28+I28+H28)</f>
        <v>#VALUE!</v>
      </c>
      <c r="T28" s="68" t="e">
        <f>K28-S28</f>
        <v>#VALUE!</v>
      </c>
      <c r="U28" s="95">
        <v>6</v>
      </c>
      <c r="V28" s="153" t="e">
        <f t="shared" ref="V28:V52" si="0">IF(T28=0,"",$W$27)</f>
        <v>#VALUE!</v>
      </c>
      <c r="W28" s="37" t="s">
        <v>203</v>
      </c>
    </row>
    <row r="29" spans="1:23" ht="45" customHeight="1" x14ac:dyDescent="0.3">
      <c r="A29" s="231" t="str">
        <f>CDT!B27</f>
        <v>Artéméther-Luméfantrine 12cp (AL)</v>
      </c>
      <c r="B29" s="79"/>
      <c r="C29" s="110"/>
      <c r="D29" s="121" t="str">
        <f t="shared" ref="D29:D36" si="1">IF(B29&lt;&gt;"",B29+C29,"")</f>
        <v/>
      </c>
      <c r="E29" s="119"/>
      <c r="F29" s="79"/>
      <c r="G29" s="79"/>
      <c r="H29" s="79"/>
      <c r="I29" s="79"/>
      <c r="J29" s="79"/>
      <c r="K29" s="110"/>
      <c r="L29" s="431" t="str">
        <f t="shared" ref="L29:L36" si="2">IF(B29&lt;&gt;"",IF(J29=0,E29,((E29*90)/(90-J29))),"0")</f>
        <v>0</v>
      </c>
      <c r="M29" s="428" t="str">
        <f t="shared" ref="M29:M36" si="3">IF(B29&lt;&gt;"",((E29/R29)*30),"0")</f>
        <v>0</v>
      </c>
      <c r="N29" s="250" t="str">
        <f t="shared" ref="N29:N36" si="4">IF(B29&lt;&gt;"",IF(J29=0,((E29+L29)-K29),((M29*6)-K29)),"0")</f>
        <v>0</v>
      </c>
      <c r="O29" s="251"/>
      <c r="P29" s="81"/>
      <c r="R29" s="152">
        <f t="shared" ref="R29:R50" si="5">(90-J29)</f>
        <v>90</v>
      </c>
      <c r="S29" s="68" t="e">
        <f t="shared" ref="S29:S49" si="6">D29-(E29+G29+I29+H29)</f>
        <v>#VALUE!</v>
      </c>
      <c r="T29" s="68" t="e">
        <f t="shared" ref="T29:T50" si="7">K29-S29</f>
        <v>#VALUE!</v>
      </c>
      <c r="U29" s="95">
        <v>12</v>
      </c>
      <c r="V29" s="153" t="e">
        <f t="shared" si="0"/>
        <v>#VALUE!</v>
      </c>
    </row>
    <row r="30" spans="1:23" ht="49.5" customHeight="1" x14ac:dyDescent="0.3">
      <c r="A30" s="231" t="str">
        <f>CDT!B28</f>
        <v>Artéméther-Luméfantrine 18cp (AL)</v>
      </c>
      <c r="B30" s="79"/>
      <c r="C30" s="110"/>
      <c r="D30" s="121" t="str">
        <f t="shared" si="1"/>
        <v/>
      </c>
      <c r="E30" s="119"/>
      <c r="F30" s="79"/>
      <c r="G30" s="79"/>
      <c r="H30" s="79"/>
      <c r="I30" s="79"/>
      <c r="J30" s="79"/>
      <c r="K30" s="110"/>
      <c r="L30" s="431" t="str">
        <f t="shared" si="2"/>
        <v>0</v>
      </c>
      <c r="M30" s="428" t="str">
        <f t="shared" si="3"/>
        <v>0</v>
      </c>
      <c r="N30" s="250" t="str">
        <f t="shared" si="4"/>
        <v>0</v>
      </c>
      <c r="O30" s="251"/>
      <c r="P30" s="81"/>
      <c r="R30" s="152">
        <f t="shared" si="5"/>
        <v>90</v>
      </c>
      <c r="S30" s="68" t="e">
        <f t="shared" si="6"/>
        <v>#VALUE!</v>
      </c>
      <c r="T30" s="68" t="e">
        <f t="shared" si="7"/>
        <v>#VALUE!</v>
      </c>
      <c r="U30" s="95">
        <v>18</v>
      </c>
      <c r="V30" s="153" t="e">
        <f t="shared" si="0"/>
        <v>#VALUE!</v>
      </c>
    </row>
    <row r="31" spans="1:23" ht="49.5" customHeight="1" x14ac:dyDescent="0.3">
      <c r="A31" s="231" t="str">
        <f>CDT!B29</f>
        <v>Artéméther-Luméfantrine 24cp (AL)</v>
      </c>
      <c r="B31" s="79"/>
      <c r="C31" s="110"/>
      <c r="D31" s="121" t="str">
        <f t="shared" si="1"/>
        <v/>
      </c>
      <c r="E31" s="119"/>
      <c r="F31" s="79"/>
      <c r="G31" s="79"/>
      <c r="H31" s="79"/>
      <c r="I31" s="79"/>
      <c r="J31" s="79"/>
      <c r="K31" s="110"/>
      <c r="L31" s="431" t="str">
        <f t="shared" si="2"/>
        <v>0</v>
      </c>
      <c r="M31" s="428" t="str">
        <f t="shared" si="3"/>
        <v>0</v>
      </c>
      <c r="N31" s="250" t="str">
        <f t="shared" si="4"/>
        <v>0</v>
      </c>
      <c r="O31" s="251"/>
      <c r="P31" s="81"/>
      <c r="R31" s="152">
        <f t="shared" si="5"/>
        <v>90</v>
      </c>
      <c r="S31" s="68" t="e">
        <f t="shared" si="6"/>
        <v>#VALUE!</v>
      </c>
      <c r="T31" s="68" t="e">
        <f t="shared" si="7"/>
        <v>#VALUE!</v>
      </c>
      <c r="U31" s="95">
        <v>24</v>
      </c>
      <c r="V31" s="153" t="e">
        <f t="shared" si="0"/>
        <v>#VALUE!</v>
      </c>
    </row>
    <row r="32" spans="1:23" ht="50.25" hidden="1" customHeight="1" x14ac:dyDescent="0.3">
      <c r="A32" s="17" t="str">
        <f>CDT!B30</f>
        <v>Artéméther injectable 40 mg</v>
      </c>
      <c r="B32" s="79"/>
      <c r="C32" s="110"/>
      <c r="D32" s="121" t="str">
        <f t="shared" si="1"/>
        <v/>
      </c>
      <c r="E32" s="119"/>
      <c r="F32" s="79"/>
      <c r="G32" s="79"/>
      <c r="H32" s="79"/>
      <c r="I32" s="79"/>
      <c r="J32" s="79"/>
      <c r="K32" s="110"/>
      <c r="L32" s="431" t="str">
        <f t="shared" si="2"/>
        <v>0</v>
      </c>
      <c r="M32" s="428" t="str">
        <f t="shared" si="3"/>
        <v>0</v>
      </c>
      <c r="N32" s="250" t="str">
        <f t="shared" si="4"/>
        <v>0</v>
      </c>
      <c r="O32" s="251"/>
      <c r="P32" s="79"/>
      <c r="R32" s="152">
        <f t="shared" si="5"/>
        <v>90</v>
      </c>
      <c r="S32" s="68" t="e">
        <f t="shared" si="6"/>
        <v>#VALUE!</v>
      </c>
      <c r="T32" s="68" t="e">
        <f t="shared" si="7"/>
        <v>#VALUE!</v>
      </c>
      <c r="U32" s="95">
        <v>1</v>
      </c>
      <c r="V32" s="153" t="e">
        <f t="shared" si="0"/>
        <v>#VALUE!</v>
      </c>
    </row>
    <row r="33" spans="1:22" ht="50.25" hidden="1" customHeight="1" x14ac:dyDescent="0.3">
      <c r="A33" s="17" t="str">
        <f>CDT!B31</f>
        <v>Artéméther injectable 80 mg</v>
      </c>
      <c r="B33" s="79"/>
      <c r="C33" s="110"/>
      <c r="D33" s="121" t="str">
        <f t="shared" si="1"/>
        <v/>
      </c>
      <c r="E33" s="119"/>
      <c r="F33" s="79"/>
      <c r="G33" s="79"/>
      <c r="H33" s="79"/>
      <c r="I33" s="79"/>
      <c r="J33" s="79"/>
      <c r="K33" s="110"/>
      <c r="L33" s="431" t="str">
        <f t="shared" si="2"/>
        <v>0</v>
      </c>
      <c r="M33" s="428" t="str">
        <f t="shared" si="3"/>
        <v>0</v>
      </c>
      <c r="N33" s="250" t="str">
        <f t="shared" si="4"/>
        <v>0</v>
      </c>
      <c r="O33" s="251"/>
      <c r="P33" s="79"/>
      <c r="R33" s="152">
        <f t="shared" si="5"/>
        <v>90</v>
      </c>
      <c r="S33" s="68" t="e">
        <f t="shared" si="6"/>
        <v>#VALUE!</v>
      </c>
      <c r="T33" s="68" t="e">
        <f t="shared" si="7"/>
        <v>#VALUE!</v>
      </c>
      <c r="U33" s="95">
        <v>1</v>
      </c>
      <c r="V33" s="153" t="e">
        <f t="shared" si="0"/>
        <v>#VALUE!</v>
      </c>
    </row>
    <row r="34" spans="1:22" ht="50.25" hidden="1" customHeight="1" x14ac:dyDescent="0.3">
      <c r="A34" s="17" t="str">
        <f>CDT!B32</f>
        <v>Artésunate injectable 60 mg</v>
      </c>
      <c r="B34" s="79"/>
      <c r="C34" s="110"/>
      <c r="D34" s="121" t="str">
        <f t="shared" si="1"/>
        <v/>
      </c>
      <c r="E34" s="119"/>
      <c r="F34" s="79"/>
      <c r="G34" s="79"/>
      <c r="H34" s="79"/>
      <c r="I34" s="79"/>
      <c r="J34" s="79"/>
      <c r="K34" s="110"/>
      <c r="L34" s="431" t="str">
        <f t="shared" si="2"/>
        <v>0</v>
      </c>
      <c r="M34" s="428" t="str">
        <f t="shared" si="3"/>
        <v>0</v>
      </c>
      <c r="N34" s="250" t="str">
        <f t="shared" si="4"/>
        <v>0</v>
      </c>
      <c r="O34" s="251"/>
      <c r="P34" s="79"/>
      <c r="R34" s="152">
        <f t="shared" si="5"/>
        <v>90</v>
      </c>
      <c r="S34" s="68" t="e">
        <f t="shared" si="6"/>
        <v>#VALUE!</v>
      </c>
      <c r="T34" s="68" t="e">
        <f t="shared" si="7"/>
        <v>#VALUE!</v>
      </c>
      <c r="U34" s="95">
        <v>1</v>
      </c>
      <c r="V34" s="153" t="e">
        <f t="shared" si="0"/>
        <v>#VALUE!</v>
      </c>
    </row>
    <row r="35" spans="1:22" ht="50.25" hidden="1" customHeight="1" x14ac:dyDescent="0.3">
      <c r="A35" s="17" t="str">
        <f>CDT!B33</f>
        <v xml:space="preserve"> Sulfadoxine Pyriméthamine:  (SP)</v>
      </c>
      <c r="B35" s="79"/>
      <c r="C35" s="110"/>
      <c r="D35" s="121" t="str">
        <f t="shared" si="1"/>
        <v/>
      </c>
      <c r="E35" s="119"/>
      <c r="F35" s="79"/>
      <c r="G35" s="79"/>
      <c r="H35" s="79"/>
      <c r="I35" s="79"/>
      <c r="J35" s="79"/>
      <c r="K35" s="110"/>
      <c r="L35" s="431" t="str">
        <f t="shared" si="2"/>
        <v>0</v>
      </c>
      <c r="M35" s="428" t="str">
        <f t="shared" si="3"/>
        <v>0</v>
      </c>
      <c r="N35" s="250" t="str">
        <f t="shared" si="4"/>
        <v>0</v>
      </c>
      <c r="O35" s="251"/>
      <c r="P35" s="79"/>
      <c r="R35" s="152">
        <f t="shared" si="5"/>
        <v>90</v>
      </c>
      <c r="S35" s="68" t="e">
        <f t="shared" si="6"/>
        <v>#VALUE!</v>
      </c>
      <c r="T35" s="68" t="e">
        <f t="shared" si="7"/>
        <v>#VALUE!</v>
      </c>
      <c r="U35" s="95">
        <v>3</v>
      </c>
      <c r="V35" s="153" t="e">
        <f t="shared" si="0"/>
        <v>#VALUE!</v>
      </c>
    </row>
    <row r="36" spans="1:22" ht="45.75" customHeight="1" thickBot="1" x14ac:dyDescent="0.35">
      <c r="A36" s="231" t="str">
        <f>CDT!B34</f>
        <v>Test de Diagnostic Rapide  : (TDR)</v>
      </c>
      <c r="B36" s="79"/>
      <c r="C36" s="110"/>
      <c r="D36" s="305" t="str">
        <f t="shared" si="1"/>
        <v/>
      </c>
      <c r="E36" s="119"/>
      <c r="F36" s="79"/>
      <c r="G36" s="79"/>
      <c r="H36" s="79"/>
      <c r="I36" s="79"/>
      <c r="J36" s="79"/>
      <c r="K36" s="110"/>
      <c r="L36" s="431" t="str">
        <f t="shared" si="2"/>
        <v>0</v>
      </c>
      <c r="M36" s="428" t="str">
        <f t="shared" si="3"/>
        <v>0</v>
      </c>
      <c r="N36" s="250" t="str">
        <f t="shared" si="4"/>
        <v>0</v>
      </c>
      <c r="O36" s="251"/>
      <c r="P36" s="79"/>
      <c r="R36" s="152">
        <f t="shared" si="5"/>
        <v>90</v>
      </c>
      <c r="S36" s="68" t="e">
        <f t="shared" si="6"/>
        <v>#VALUE!</v>
      </c>
      <c r="T36" s="68" t="e">
        <f t="shared" si="7"/>
        <v>#VALUE!</v>
      </c>
      <c r="U36" s="95">
        <v>1</v>
      </c>
      <c r="V36" s="153" t="e">
        <f t="shared" si="0"/>
        <v>#VALUE!</v>
      </c>
    </row>
    <row r="37" spans="1:22" ht="34.5" hidden="1" customHeight="1" x14ac:dyDescent="0.3">
      <c r="A37" s="17" t="str">
        <f>CDT!B35</f>
        <v>Moustiquaire à Imprégnation Durable: (MID)</v>
      </c>
      <c r="B37" s="79"/>
      <c r="C37" s="110"/>
      <c r="D37" s="304">
        <f t="shared" ref="D37:D50" si="8">B37+C37</f>
        <v>0</v>
      </c>
      <c r="E37" s="119"/>
      <c r="F37" s="79"/>
      <c r="G37" s="79"/>
      <c r="H37" s="79"/>
      <c r="I37" s="79"/>
      <c r="J37" s="79"/>
      <c r="K37" s="110"/>
      <c r="L37" s="113">
        <f t="shared" ref="L37:L50" si="9">IF(J37=0,E37,((D37*90)/(90-J37)))</f>
        <v>0</v>
      </c>
      <c r="M37" s="55">
        <f t="shared" ref="M37:M50" si="10">(E37/R37)*30</f>
        <v>0</v>
      </c>
      <c r="N37" s="114">
        <f t="shared" ref="N37:N49" si="11">IF(J37=0,((E37+L37)-K37),((L37*2)-K37))</f>
        <v>0</v>
      </c>
      <c r="O37" s="111" t="str">
        <f t="shared" ref="O37:O50" si="12">IF(N37=0,"0",N37)</f>
        <v>0</v>
      </c>
      <c r="P37" s="79"/>
      <c r="R37" s="152">
        <f t="shared" si="5"/>
        <v>90</v>
      </c>
      <c r="S37" s="68">
        <f t="shared" si="6"/>
        <v>0</v>
      </c>
      <c r="T37" s="68">
        <f t="shared" si="7"/>
        <v>0</v>
      </c>
      <c r="U37" s="95">
        <v>1</v>
      </c>
      <c r="V37" s="153" t="str">
        <f t="shared" si="0"/>
        <v/>
      </c>
    </row>
    <row r="38" spans="1:22" ht="34.5" hidden="1" customHeight="1" x14ac:dyDescent="0.3">
      <c r="A38" s="17" t="str">
        <f>CDT!B40</f>
        <v>Artésunate Amodiaquine: (ASAQ) : 3 cp (25/67,5 mg)</v>
      </c>
      <c r="B38" s="79"/>
      <c r="C38" s="110"/>
      <c r="D38" s="121">
        <f t="shared" si="8"/>
        <v>0</v>
      </c>
      <c r="E38" s="119"/>
      <c r="F38" s="79"/>
      <c r="G38" s="79"/>
      <c r="H38" s="79"/>
      <c r="I38" s="79"/>
      <c r="J38" s="79"/>
      <c r="K38" s="110"/>
      <c r="L38" s="113">
        <f t="shared" si="9"/>
        <v>0</v>
      </c>
      <c r="M38" s="55">
        <f t="shared" si="10"/>
        <v>0</v>
      </c>
      <c r="N38" s="114">
        <f t="shared" si="11"/>
        <v>0</v>
      </c>
      <c r="O38" s="111" t="str">
        <f t="shared" si="12"/>
        <v>0</v>
      </c>
      <c r="P38" s="79"/>
      <c r="R38" s="152">
        <f t="shared" si="5"/>
        <v>90</v>
      </c>
      <c r="S38" s="68">
        <f t="shared" si="6"/>
        <v>0</v>
      </c>
      <c r="T38" s="68">
        <f t="shared" si="7"/>
        <v>0</v>
      </c>
      <c r="U38" s="95">
        <v>3</v>
      </c>
      <c r="V38" s="153" t="str">
        <f t="shared" si="0"/>
        <v/>
      </c>
    </row>
    <row r="39" spans="1:22" ht="34.5" hidden="1" customHeight="1" x14ac:dyDescent="0.3">
      <c r="A39" s="17" t="str">
        <f>CDT!B41</f>
        <v>Artésunate Amodiaquine: (ASAQ) 3 cp (50/135 mg)</v>
      </c>
      <c r="B39" s="79"/>
      <c r="C39" s="110"/>
      <c r="D39" s="121">
        <f t="shared" si="8"/>
        <v>0</v>
      </c>
      <c r="E39" s="119"/>
      <c r="F39" s="79"/>
      <c r="G39" s="79"/>
      <c r="H39" s="79"/>
      <c r="I39" s="79"/>
      <c r="J39" s="79"/>
      <c r="K39" s="110"/>
      <c r="L39" s="113">
        <f t="shared" si="9"/>
        <v>0</v>
      </c>
      <c r="M39" s="55">
        <f t="shared" si="10"/>
        <v>0</v>
      </c>
      <c r="N39" s="114">
        <f t="shared" si="11"/>
        <v>0</v>
      </c>
      <c r="O39" s="111" t="str">
        <f t="shared" si="12"/>
        <v>0</v>
      </c>
      <c r="P39" s="79"/>
      <c r="R39" s="152">
        <f t="shared" si="5"/>
        <v>90</v>
      </c>
      <c r="S39" s="68">
        <f t="shared" si="6"/>
        <v>0</v>
      </c>
      <c r="T39" s="68">
        <f t="shared" si="7"/>
        <v>0</v>
      </c>
      <c r="U39" s="95">
        <v>3</v>
      </c>
      <c r="V39" s="153" t="str">
        <f t="shared" si="0"/>
        <v/>
      </c>
    </row>
    <row r="40" spans="1:22" ht="34.5" hidden="1" customHeight="1" x14ac:dyDescent="0.3">
      <c r="A40" s="17" t="str">
        <f>CDT!B42</f>
        <v>Artésunate Amodiaquine: (ASAQ) 3 cp (100/270 mg)</v>
      </c>
      <c r="B40" s="79"/>
      <c r="C40" s="110"/>
      <c r="D40" s="121">
        <f t="shared" si="8"/>
        <v>0</v>
      </c>
      <c r="E40" s="119"/>
      <c r="F40" s="79"/>
      <c r="G40" s="79"/>
      <c r="H40" s="79"/>
      <c r="I40" s="79"/>
      <c r="J40" s="79"/>
      <c r="K40" s="110"/>
      <c r="L40" s="113">
        <f t="shared" si="9"/>
        <v>0</v>
      </c>
      <c r="M40" s="55">
        <f t="shared" si="10"/>
        <v>0</v>
      </c>
      <c r="N40" s="114">
        <f t="shared" si="11"/>
        <v>0</v>
      </c>
      <c r="O40" s="111" t="str">
        <f t="shared" si="12"/>
        <v>0</v>
      </c>
      <c r="P40" s="79"/>
      <c r="R40" s="152">
        <f t="shared" si="5"/>
        <v>90</v>
      </c>
      <c r="S40" s="68">
        <f t="shared" si="6"/>
        <v>0</v>
      </c>
      <c r="T40" s="68">
        <f t="shared" si="7"/>
        <v>0</v>
      </c>
      <c r="U40" s="95">
        <v>3</v>
      </c>
      <c r="V40" s="153" t="str">
        <f t="shared" si="0"/>
        <v/>
      </c>
    </row>
    <row r="41" spans="1:22" ht="34.5" hidden="1" customHeight="1" x14ac:dyDescent="0.3">
      <c r="A41" s="17" t="str">
        <f>CDT!B43</f>
        <v>Artésunate Amodiaquine: (ASAQ) 6 cp (100/270 mg)</v>
      </c>
      <c r="B41" s="79"/>
      <c r="C41" s="110"/>
      <c r="D41" s="121">
        <f t="shared" si="8"/>
        <v>0</v>
      </c>
      <c r="E41" s="119"/>
      <c r="F41" s="79"/>
      <c r="G41" s="79"/>
      <c r="H41" s="79"/>
      <c r="I41" s="79"/>
      <c r="J41" s="79"/>
      <c r="K41" s="110"/>
      <c r="L41" s="113">
        <f t="shared" si="9"/>
        <v>0</v>
      </c>
      <c r="M41" s="55">
        <f t="shared" si="10"/>
        <v>0</v>
      </c>
      <c r="N41" s="114">
        <f t="shared" si="11"/>
        <v>0</v>
      </c>
      <c r="O41" s="111" t="str">
        <f t="shared" si="12"/>
        <v>0</v>
      </c>
      <c r="P41" s="79"/>
      <c r="R41" s="152">
        <f t="shared" si="5"/>
        <v>90</v>
      </c>
      <c r="S41" s="68">
        <f t="shared" si="6"/>
        <v>0</v>
      </c>
      <c r="T41" s="68">
        <f t="shared" si="7"/>
        <v>0</v>
      </c>
      <c r="U41" s="95">
        <v>3</v>
      </c>
      <c r="V41" s="153" t="str">
        <f t="shared" si="0"/>
        <v/>
      </c>
    </row>
    <row r="42" spans="1:22" ht="34.5" hidden="1" customHeight="1" x14ac:dyDescent="0.3">
      <c r="A42" s="17" t="str">
        <f>CDT!B36</f>
        <v>Dihydroartéminisine Pipéraquine– Plaq / 3 comp 
( DHA-PPQ)  20/160 mg</v>
      </c>
      <c r="B42" s="79"/>
      <c r="C42" s="110"/>
      <c r="D42" s="121">
        <f t="shared" si="8"/>
        <v>0</v>
      </c>
      <c r="E42" s="119"/>
      <c r="F42" s="79"/>
      <c r="G42" s="79"/>
      <c r="H42" s="79"/>
      <c r="I42" s="79"/>
      <c r="J42" s="79"/>
      <c r="K42" s="110"/>
      <c r="L42" s="113">
        <f t="shared" si="9"/>
        <v>0</v>
      </c>
      <c r="M42" s="55">
        <f t="shared" si="10"/>
        <v>0</v>
      </c>
      <c r="N42" s="114">
        <f t="shared" si="11"/>
        <v>0</v>
      </c>
      <c r="O42" s="111" t="str">
        <f t="shared" si="12"/>
        <v>0</v>
      </c>
      <c r="P42" s="79"/>
      <c r="R42" s="152">
        <f t="shared" si="5"/>
        <v>90</v>
      </c>
      <c r="S42" s="68">
        <f t="shared" si="6"/>
        <v>0</v>
      </c>
      <c r="T42" s="68">
        <f t="shared" si="7"/>
        <v>0</v>
      </c>
      <c r="U42" s="95">
        <v>1</v>
      </c>
      <c r="V42" s="153" t="str">
        <f t="shared" si="0"/>
        <v/>
      </c>
    </row>
    <row r="43" spans="1:22" ht="34.5" hidden="1" customHeight="1" x14ac:dyDescent="0.3">
      <c r="A43" s="17" t="str">
        <f>CDT!B37</f>
        <v>Dihydroartéminisine Pipéraquine– Plaq / 3 comp 
( DHA-PPQ)  40/320 mg</v>
      </c>
      <c r="B43" s="79"/>
      <c r="C43" s="110"/>
      <c r="D43" s="121">
        <f t="shared" si="8"/>
        <v>0</v>
      </c>
      <c r="E43" s="119"/>
      <c r="F43" s="79"/>
      <c r="G43" s="79"/>
      <c r="H43" s="79"/>
      <c r="I43" s="79"/>
      <c r="J43" s="79"/>
      <c r="K43" s="110"/>
      <c r="L43" s="113">
        <f t="shared" si="9"/>
        <v>0</v>
      </c>
      <c r="M43" s="55">
        <f t="shared" si="10"/>
        <v>0</v>
      </c>
      <c r="N43" s="114">
        <f t="shared" si="11"/>
        <v>0</v>
      </c>
      <c r="O43" s="111" t="str">
        <f t="shared" si="12"/>
        <v>0</v>
      </c>
      <c r="P43" s="79"/>
      <c r="R43" s="152">
        <f t="shared" si="5"/>
        <v>90</v>
      </c>
      <c r="S43" s="68">
        <f t="shared" si="6"/>
        <v>0</v>
      </c>
      <c r="T43" s="68">
        <f t="shared" si="7"/>
        <v>0</v>
      </c>
      <c r="U43" s="95">
        <v>1</v>
      </c>
      <c r="V43" s="153" t="str">
        <f t="shared" si="0"/>
        <v/>
      </c>
    </row>
    <row r="44" spans="1:22" ht="34.5" hidden="1" customHeight="1" x14ac:dyDescent="0.3">
      <c r="A44" s="17" t="str">
        <f>CDT!B38</f>
        <v>Dihydroartéminisine Pipéraquine– Plaq / 6 comp 
( DHA-PPQ)  40/320 mg</v>
      </c>
      <c r="B44" s="79"/>
      <c r="C44" s="110"/>
      <c r="D44" s="121">
        <f t="shared" si="8"/>
        <v>0</v>
      </c>
      <c r="E44" s="119"/>
      <c r="F44" s="79"/>
      <c r="G44" s="79"/>
      <c r="H44" s="79"/>
      <c r="I44" s="79"/>
      <c r="J44" s="79"/>
      <c r="K44" s="110"/>
      <c r="L44" s="113">
        <f t="shared" si="9"/>
        <v>0</v>
      </c>
      <c r="M44" s="55">
        <f t="shared" si="10"/>
        <v>0</v>
      </c>
      <c r="N44" s="114">
        <f t="shared" si="11"/>
        <v>0</v>
      </c>
      <c r="O44" s="111" t="str">
        <f t="shared" si="12"/>
        <v>0</v>
      </c>
      <c r="P44" s="79"/>
      <c r="R44" s="152">
        <f t="shared" si="5"/>
        <v>90</v>
      </c>
      <c r="S44" s="68">
        <f t="shared" si="6"/>
        <v>0</v>
      </c>
      <c r="T44" s="68">
        <f t="shared" si="7"/>
        <v>0</v>
      </c>
      <c r="U44" s="95">
        <v>1</v>
      </c>
      <c r="V44" s="153" t="str">
        <f t="shared" si="0"/>
        <v/>
      </c>
    </row>
    <row r="45" spans="1:22" ht="34.5" hidden="1" customHeight="1" x14ac:dyDescent="0.3">
      <c r="A45" s="17" t="str">
        <f>CDT!B44</f>
        <v>Artésunate - Méfloquine (AS-MF)</v>
      </c>
      <c r="B45" s="79"/>
      <c r="C45" s="110"/>
      <c r="D45" s="121">
        <f t="shared" si="8"/>
        <v>0</v>
      </c>
      <c r="E45" s="119"/>
      <c r="F45" s="79"/>
      <c r="G45" s="79"/>
      <c r="H45" s="79"/>
      <c r="I45" s="79"/>
      <c r="J45" s="79"/>
      <c r="K45" s="110"/>
      <c r="L45" s="113">
        <f t="shared" si="9"/>
        <v>0</v>
      </c>
      <c r="M45" s="55">
        <f t="shared" si="10"/>
        <v>0</v>
      </c>
      <c r="N45" s="114">
        <f t="shared" si="11"/>
        <v>0</v>
      </c>
      <c r="O45" s="111" t="str">
        <f t="shared" si="12"/>
        <v>0</v>
      </c>
      <c r="P45" s="79"/>
      <c r="R45" s="152">
        <f t="shared" si="5"/>
        <v>90</v>
      </c>
      <c r="S45" s="68">
        <f t="shared" si="6"/>
        <v>0</v>
      </c>
      <c r="T45" s="68">
        <f t="shared" si="7"/>
        <v>0</v>
      </c>
      <c r="U45" s="95">
        <v>1</v>
      </c>
      <c r="V45" s="153" t="str">
        <f t="shared" si="0"/>
        <v/>
      </c>
    </row>
    <row r="46" spans="1:22" ht="34.5" hidden="1" customHeight="1" x14ac:dyDescent="0.3">
      <c r="A46" s="17" t="str">
        <f>CDT!B45</f>
        <v>Quinine comprimé 300mg</v>
      </c>
      <c r="B46" s="79"/>
      <c r="C46" s="110"/>
      <c r="D46" s="121">
        <f t="shared" si="8"/>
        <v>0</v>
      </c>
      <c r="E46" s="119"/>
      <c r="F46" s="79"/>
      <c r="G46" s="79"/>
      <c r="H46" s="79"/>
      <c r="I46" s="79"/>
      <c r="J46" s="79"/>
      <c r="K46" s="110"/>
      <c r="L46" s="113">
        <f t="shared" si="9"/>
        <v>0</v>
      </c>
      <c r="M46" s="55">
        <f t="shared" si="10"/>
        <v>0</v>
      </c>
      <c r="N46" s="114">
        <f t="shared" si="11"/>
        <v>0</v>
      </c>
      <c r="O46" s="111" t="str">
        <f t="shared" si="12"/>
        <v>0</v>
      </c>
      <c r="P46" s="79"/>
      <c r="R46" s="152">
        <f t="shared" si="5"/>
        <v>90</v>
      </c>
      <c r="S46" s="68">
        <f t="shared" si="6"/>
        <v>0</v>
      </c>
      <c r="T46" s="68">
        <f t="shared" si="7"/>
        <v>0</v>
      </c>
      <c r="U46" s="95">
        <v>1</v>
      </c>
      <c r="V46" s="153" t="str">
        <f t="shared" si="0"/>
        <v/>
      </c>
    </row>
    <row r="47" spans="1:22" ht="34.5" hidden="1" customHeight="1" x14ac:dyDescent="0.3">
      <c r="A47" s="17" t="str">
        <f>CDT!B46</f>
        <v>Quinine injectable 300 mg</v>
      </c>
      <c r="B47" s="79"/>
      <c r="C47" s="110"/>
      <c r="D47" s="121">
        <f t="shared" si="8"/>
        <v>0</v>
      </c>
      <c r="E47" s="119"/>
      <c r="F47" s="79"/>
      <c r="G47" s="79"/>
      <c r="H47" s="79"/>
      <c r="I47" s="79"/>
      <c r="J47" s="79"/>
      <c r="K47" s="110"/>
      <c r="L47" s="113">
        <f t="shared" si="9"/>
        <v>0</v>
      </c>
      <c r="M47" s="55">
        <f t="shared" si="10"/>
        <v>0</v>
      </c>
      <c r="N47" s="114">
        <f t="shared" si="11"/>
        <v>0</v>
      </c>
      <c r="O47" s="111" t="str">
        <f t="shared" si="12"/>
        <v>0</v>
      </c>
      <c r="P47" s="79"/>
      <c r="R47" s="152">
        <f t="shared" si="5"/>
        <v>90</v>
      </c>
      <c r="S47" s="68">
        <f t="shared" si="6"/>
        <v>0</v>
      </c>
      <c r="T47" s="68">
        <f t="shared" si="7"/>
        <v>0</v>
      </c>
      <c r="U47" s="95">
        <v>1</v>
      </c>
      <c r="V47" s="153" t="str">
        <f t="shared" si="0"/>
        <v/>
      </c>
    </row>
    <row r="48" spans="1:22" ht="34.5" hidden="1" customHeight="1" x14ac:dyDescent="0.3">
      <c r="A48" s="17" t="str">
        <f>CDT!B47</f>
        <v>Quinine injectable 600 mg</v>
      </c>
      <c r="B48" s="79"/>
      <c r="C48" s="110"/>
      <c r="D48" s="121">
        <f t="shared" si="8"/>
        <v>0</v>
      </c>
      <c r="E48" s="119"/>
      <c r="F48" s="79"/>
      <c r="G48" s="79"/>
      <c r="H48" s="79"/>
      <c r="I48" s="79"/>
      <c r="J48" s="79"/>
      <c r="K48" s="110"/>
      <c r="L48" s="113">
        <f t="shared" si="9"/>
        <v>0</v>
      </c>
      <c r="M48" s="55">
        <f t="shared" si="10"/>
        <v>0</v>
      </c>
      <c r="N48" s="114">
        <f t="shared" si="11"/>
        <v>0</v>
      </c>
      <c r="O48" s="111" t="str">
        <f t="shared" si="12"/>
        <v>0</v>
      </c>
      <c r="P48" s="79"/>
      <c r="R48" s="152">
        <f t="shared" si="5"/>
        <v>90</v>
      </c>
      <c r="S48" s="68">
        <f t="shared" si="6"/>
        <v>0</v>
      </c>
      <c r="T48" s="68">
        <f t="shared" si="7"/>
        <v>0</v>
      </c>
      <c r="U48" s="95">
        <v>1</v>
      </c>
      <c r="V48" s="153" t="str">
        <f t="shared" si="0"/>
        <v/>
      </c>
    </row>
    <row r="49" spans="1:22" ht="34.5" hidden="1" customHeight="1" x14ac:dyDescent="0.3">
      <c r="A49" s="17" t="str">
        <f>CDT!B48</f>
        <v>Quinine injectable 600 mg</v>
      </c>
      <c r="B49" s="79"/>
      <c r="C49" s="110"/>
      <c r="D49" s="121">
        <f t="shared" si="8"/>
        <v>0</v>
      </c>
      <c r="E49" s="119"/>
      <c r="F49" s="79"/>
      <c r="G49" s="79"/>
      <c r="H49" s="79"/>
      <c r="I49" s="79"/>
      <c r="J49" s="79"/>
      <c r="K49" s="110"/>
      <c r="L49" s="113">
        <f t="shared" si="9"/>
        <v>0</v>
      </c>
      <c r="M49" s="55">
        <f t="shared" si="10"/>
        <v>0</v>
      </c>
      <c r="N49" s="114">
        <f t="shared" si="11"/>
        <v>0</v>
      </c>
      <c r="O49" s="111" t="str">
        <f t="shared" si="12"/>
        <v>0</v>
      </c>
      <c r="P49" s="79"/>
      <c r="R49" s="152">
        <f t="shared" si="5"/>
        <v>90</v>
      </c>
      <c r="S49" s="68">
        <f t="shared" si="6"/>
        <v>0</v>
      </c>
      <c r="T49" s="68">
        <f t="shared" si="7"/>
        <v>0</v>
      </c>
      <c r="U49" s="95">
        <v>1</v>
      </c>
      <c r="V49" s="153" t="str">
        <f t="shared" si="0"/>
        <v/>
      </c>
    </row>
    <row r="50" spans="1:22" ht="34.5" hidden="1" customHeight="1" thickBot="1" x14ac:dyDescent="0.35">
      <c r="A50" s="17" t="str">
        <f>CDT!B49</f>
        <v>Artéméther injectable 100 mg</v>
      </c>
      <c r="B50" s="79"/>
      <c r="C50" s="110"/>
      <c r="D50" s="122">
        <f t="shared" si="8"/>
        <v>0</v>
      </c>
      <c r="E50" s="119"/>
      <c r="F50" s="79"/>
      <c r="G50" s="79"/>
      <c r="H50" s="79"/>
      <c r="I50" s="79"/>
      <c r="J50" s="79"/>
      <c r="K50" s="110"/>
      <c r="L50" s="115">
        <f t="shared" si="9"/>
        <v>0</v>
      </c>
      <c r="M50" s="130">
        <f t="shared" si="10"/>
        <v>0</v>
      </c>
      <c r="N50" s="116">
        <f>IF(J50=0,((E50+L50)-K50),((L50*2)-K50))</f>
        <v>0</v>
      </c>
      <c r="O50" s="111" t="str">
        <f t="shared" si="12"/>
        <v>0</v>
      </c>
      <c r="P50" s="79"/>
      <c r="R50" s="152">
        <f t="shared" si="5"/>
        <v>90</v>
      </c>
      <c r="S50" s="68">
        <f>D50-(E50+G50+I50+H50)</f>
        <v>0</v>
      </c>
      <c r="T50" s="68">
        <f t="shared" si="7"/>
        <v>0</v>
      </c>
      <c r="U50" s="95">
        <v>1</v>
      </c>
      <c r="V50" s="153" t="str">
        <f t="shared" si="0"/>
        <v/>
      </c>
    </row>
    <row r="51" spans="1:22" ht="34.5" hidden="1" customHeight="1" x14ac:dyDescent="0.3">
      <c r="A51" s="17"/>
      <c r="B51" s="79"/>
      <c r="C51" s="79"/>
      <c r="D51" s="56"/>
      <c r="E51" s="79"/>
      <c r="F51" s="79"/>
      <c r="G51" s="79"/>
      <c r="H51" s="79"/>
      <c r="I51" s="79"/>
      <c r="J51" s="79"/>
      <c r="K51" s="79"/>
      <c r="L51" s="57"/>
      <c r="M51" s="57"/>
      <c r="N51" s="58"/>
      <c r="O51" s="80"/>
      <c r="P51" s="79"/>
      <c r="R51" s="152"/>
      <c r="S51" s="68"/>
      <c r="T51" s="68"/>
      <c r="U51" s="95"/>
      <c r="V51" s="153" t="str">
        <f t="shared" si="0"/>
        <v/>
      </c>
    </row>
    <row r="52" spans="1:22" ht="34.5" hidden="1" customHeight="1" x14ac:dyDescent="0.3">
      <c r="A52" s="17"/>
      <c r="B52" s="79"/>
      <c r="C52" s="79"/>
      <c r="D52" s="53"/>
      <c r="E52" s="79"/>
      <c r="F52" s="79"/>
      <c r="G52" s="79"/>
      <c r="H52" s="79"/>
      <c r="I52" s="79"/>
      <c r="J52" s="79"/>
      <c r="K52" s="79"/>
      <c r="L52" s="54"/>
      <c r="M52" s="54"/>
      <c r="N52" s="55"/>
      <c r="O52" s="80"/>
      <c r="P52" s="79"/>
      <c r="R52" s="152"/>
      <c r="S52" s="68"/>
      <c r="T52" s="68"/>
      <c r="U52" s="95"/>
      <c r="V52" s="153" t="str">
        <f t="shared" si="0"/>
        <v/>
      </c>
    </row>
    <row r="53" spans="1:22" s="235" customFormat="1" ht="16.5" customHeight="1" x14ac:dyDescent="0.35">
      <c r="A53" s="494" t="s">
        <v>290</v>
      </c>
      <c r="B53" s="494"/>
      <c r="C53" s="494"/>
      <c r="D53" s="494"/>
      <c r="E53" s="232"/>
      <c r="F53" s="232"/>
      <c r="G53" s="233" t="s">
        <v>298</v>
      </c>
      <c r="H53" s="233"/>
      <c r="I53" s="232"/>
      <c r="J53" s="234"/>
      <c r="K53" s="232"/>
      <c r="L53" s="232"/>
      <c r="M53" s="232"/>
      <c r="N53" s="232"/>
      <c r="O53" s="232"/>
      <c r="Q53" s="236"/>
      <c r="R53" s="237"/>
      <c r="S53" s="238"/>
      <c r="T53" s="238"/>
      <c r="U53" s="239"/>
      <c r="V53" s="240"/>
    </row>
    <row r="54" spans="1:22" ht="34.5" customHeight="1" x14ac:dyDescent="0.3">
      <c r="A54" s="18"/>
      <c r="B54" s="18"/>
      <c r="C54" s="18"/>
      <c r="D54" s="18"/>
      <c r="E54" s="18"/>
      <c r="F54" s="18"/>
      <c r="G54" s="18"/>
      <c r="H54" s="18"/>
      <c r="I54" s="18"/>
      <c r="J54" s="18"/>
      <c r="K54" s="18"/>
      <c r="L54" s="18"/>
      <c r="M54" s="18"/>
      <c r="N54" s="18"/>
      <c r="O54" s="18"/>
      <c r="R54" s="154"/>
      <c r="S54" s="69"/>
      <c r="T54" s="69"/>
      <c r="U54" s="70"/>
      <c r="V54" s="155"/>
    </row>
    <row r="55" spans="1:22" ht="35.25" customHeight="1" x14ac:dyDescent="0.3">
      <c r="B55" s="18"/>
      <c r="C55" s="18"/>
      <c r="D55" s="18"/>
      <c r="E55" s="18"/>
      <c r="F55" s="18"/>
      <c r="I55" s="18"/>
      <c r="J55" s="18"/>
      <c r="K55" s="18"/>
      <c r="L55" s="18"/>
      <c r="M55" s="18"/>
      <c r="N55" s="18"/>
      <c r="O55" s="18"/>
      <c r="R55" s="154"/>
      <c r="S55" s="69"/>
      <c r="T55" s="69"/>
      <c r="U55" s="70"/>
      <c r="V55" s="155"/>
    </row>
    <row r="56" spans="1:22" s="235" customFormat="1" ht="16.5" customHeight="1" x14ac:dyDescent="0.35">
      <c r="A56" s="494" t="s">
        <v>289</v>
      </c>
      <c r="B56" s="494"/>
      <c r="C56" s="494"/>
      <c r="D56" s="494"/>
      <c r="E56" s="232"/>
      <c r="F56" s="232"/>
      <c r="G56" s="561" t="s">
        <v>299</v>
      </c>
      <c r="H56" s="561"/>
      <c r="I56" s="561"/>
      <c r="J56" s="561"/>
      <c r="K56" s="561"/>
      <c r="L56" s="561"/>
      <c r="M56" s="561"/>
      <c r="N56" s="561"/>
      <c r="O56" s="561"/>
      <c r="Q56" s="236"/>
      <c r="R56" s="237"/>
      <c r="S56" s="238"/>
      <c r="T56" s="238"/>
      <c r="U56" s="239"/>
      <c r="V56" s="240"/>
    </row>
  </sheetData>
  <mergeCells count="26">
    <mergeCell ref="A56:D56"/>
    <mergeCell ref="G56:O56"/>
    <mergeCell ref="A23:C23"/>
    <mergeCell ref="D23:F23"/>
    <mergeCell ref="I23:N23"/>
    <mergeCell ref="O23:P23"/>
    <mergeCell ref="A26:A27"/>
    <mergeCell ref="A53:D53"/>
    <mergeCell ref="A19:C19"/>
    <mergeCell ref="D19:N19"/>
    <mergeCell ref="R19:V19"/>
    <mergeCell ref="A21:C21"/>
    <mergeCell ref="D21:H21"/>
    <mergeCell ref="O21:P21"/>
    <mergeCell ref="L17:P17"/>
    <mergeCell ref="A1:B1"/>
    <mergeCell ref="A3:B3"/>
    <mergeCell ref="A4:B4"/>
    <mergeCell ref="A11:O11"/>
    <mergeCell ref="B13:C13"/>
    <mergeCell ref="E13:J13"/>
    <mergeCell ref="B15:C15"/>
    <mergeCell ref="D15:F15"/>
    <mergeCell ref="G15:I15"/>
    <mergeCell ref="B17:E17"/>
    <mergeCell ref="G17:K17"/>
  </mergeCells>
  <conditionalFormatting sqref="T28">
    <cfRule type="cellIs" dxfId="841" priority="23" operator="greaterThan">
      <formula>0</formula>
    </cfRule>
    <cfRule type="cellIs" dxfId="840" priority="24" operator="greaterThan">
      <formula>0</formula>
    </cfRule>
    <cfRule type="cellIs" dxfId="839" priority="25" operator="lessThan">
      <formula>0</formula>
    </cfRule>
    <cfRule type="cellIs" dxfId="838" priority="26" operator="notEqual">
      <formula>0</formula>
    </cfRule>
  </conditionalFormatting>
  <conditionalFormatting sqref="T29:T31">
    <cfRule type="cellIs" dxfId="837" priority="19" operator="greaterThan">
      <formula>0</formula>
    </cfRule>
    <cfRule type="cellIs" dxfId="836" priority="20" operator="greaterThan">
      <formula>0</formula>
    </cfRule>
    <cfRule type="cellIs" dxfId="835" priority="21" operator="lessThan">
      <formula>0</formula>
    </cfRule>
    <cfRule type="cellIs" dxfId="834" priority="22" operator="notEqual">
      <formula>0</formula>
    </cfRule>
  </conditionalFormatting>
  <conditionalFormatting sqref="T32:T49">
    <cfRule type="cellIs" dxfId="833" priority="15" operator="greaterThan">
      <formula>0</formula>
    </cfRule>
    <cfRule type="cellIs" dxfId="832" priority="16" operator="greaterThan">
      <formula>0</formula>
    </cfRule>
    <cfRule type="cellIs" dxfId="831" priority="17" operator="lessThan">
      <formula>0</formula>
    </cfRule>
    <cfRule type="cellIs" dxfId="830" priority="18" operator="notEqual">
      <formula>0</formula>
    </cfRule>
  </conditionalFormatting>
  <conditionalFormatting sqref="T50:T52">
    <cfRule type="cellIs" dxfId="829" priority="11" operator="greaterThan">
      <formula>0</formula>
    </cfRule>
    <cfRule type="cellIs" dxfId="828" priority="12" operator="greaterThan">
      <formula>0</formula>
    </cfRule>
    <cfRule type="cellIs" dxfId="827" priority="13" operator="lessThan">
      <formula>0</formula>
    </cfRule>
    <cfRule type="cellIs" dxfId="826" priority="14" operator="notEqual">
      <formula>0</formula>
    </cfRule>
  </conditionalFormatting>
  <conditionalFormatting sqref="K28 K50:K52">
    <cfRule type="expression" dxfId="825" priority="9">
      <formula>K28&lt;S28</formula>
    </cfRule>
    <cfRule type="expression" dxfId="824" priority="10">
      <formula>K28&gt;S28</formula>
    </cfRule>
  </conditionalFormatting>
  <conditionalFormatting sqref="J28">
    <cfRule type="cellIs" dxfId="823" priority="8" operator="greaterThan">
      <formula>90</formula>
    </cfRule>
  </conditionalFormatting>
  <conditionalFormatting sqref="J37:J49">
    <cfRule type="cellIs" dxfId="822" priority="7" operator="greaterThan">
      <formula>90</formula>
    </cfRule>
  </conditionalFormatting>
  <conditionalFormatting sqref="J50:J52">
    <cfRule type="cellIs" dxfId="821" priority="6" operator="greaterThan">
      <formula>90</formula>
    </cfRule>
  </conditionalFormatting>
  <conditionalFormatting sqref="K37:K49">
    <cfRule type="expression" dxfId="820" priority="4">
      <formula>K37&lt;S37</formula>
    </cfRule>
    <cfRule type="expression" dxfId="819" priority="5">
      <formula>K37&gt;S37</formula>
    </cfRule>
  </conditionalFormatting>
  <conditionalFormatting sqref="K29:K36">
    <cfRule type="expression" dxfId="818" priority="2">
      <formula>K29&lt;S29</formula>
    </cfRule>
    <cfRule type="expression" dxfId="817" priority="3">
      <formula>K29&gt;S29</formula>
    </cfRule>
  </conditionalFormatting>
  <conditionalFormatting sqref="J29:J36">
    <cfRule type="cellIs" dxfId="816" priority="1" operator="greaterThan">
      <formula>90</formula>
    </cfRule>
  </conditionalFormatting>
  <dataValidations count="9">
    <dataValidation type="whole" operator="lessThanOrEqual" allowBlank="1" showInputMessage="1" showErrorMessage="1" promptTitle="instruction" prompt="La valeur de la cellule ne peut pas être supérieure à la quantité Totale inscrite dans la colonne D._x000a_Merci de vérifier." sqref="E28:E52">
      <formula1>D28</formula1>
    </dataValidation>
    <dataValidation type="whole" allowBlank="1" showInputMessage="1" showErrorMessage="1" prompt="La valeur ne peut pas être supérieure à 89_x000a_Si tel est le cas déteminer la quantité à commander directement à la colonne M._x000a_merci" sqref="J28:J52">
      <formula1>0</formula1>
      <formula2>89</formula2>
    </dataValidation>
    <dataValidation errorStyle="information" allowBlank="1" showInputMessage="1" showErrorMessage="1" errorTitle="Instruction" error="Saisissez le Texte en MAJUSCULE_x000a_Exemple: CMS AGOE_x000a_Merci" promptTitle="Instruction" prompt="Saisissez le Texte en MAJUSCULE_x000a_Exemple: CMS AGOE_x000a_Merci" sqref="D19:N19"/>
    <dataValidation type="date" errorStyle="warning" allowBlank="1" showInputMessage="1" showErrorMessage="1" promptTitle="Instruction" prompt="SVP Saisissez la date sous le format:_x000a_00/00/0000. exemple 15/09/2016,_x000a_Merci_x000a_" sqref="D21:H21">
      <formula1>42370</formula1>
      <formula2>44926</formula2>
    </dataValidation>
    <dataValidation allowBlank="1" showInputMessage="1" showErrorMessage="1" prompt="SVP Saisissez le Nom du site et la date de dépôt de la commande en premier. Merci" sqref="B28:B36"/>
    <dataValidation errorStyle="information" allowBlank="1" showInputMessage="1" showErrorMessage="1" error="Vérifiez SVP l'inventaire physique,_x000a__x000a_MERI" sqref="K28:K36"/>
    <dataValidation type="list" allowBlank="1" showInputMessage="1" showErrorMessage="1" sqref="D23:F23">
      <formula1>typerapport2</formula1>
    </dataValidation>
    <dataValidation type="whole" allowBlank="1" showInputMessage="1" showErrorMessage="1" prompt="SVP _x000a_Veuillez inscrire le nombre d'ACS dans l'air sanitaire._x000a_Merci" sqref="O23:P23">
      <formula1>0</formula1>
      <formula2>500</formula2>
    </dataValidation>
    <dataValidation type="whole" allowBlank="1" showInputMessage="1" showErrorMessage="1" prompt="La quantité accordée par le point Focal ne peut être supérieure à la somme du CMMa et la quantité commandée pour le trimestre._x000a_Merci de revoir la quantité dans la colonne O._x000a_" sqref="O28:O36">
      <formula1>0</formula1>
      <formula2>+M28+N28</formula2>
    </dataValidation>
  </dataValidations>
  <pageMargins left="0.21" right="0.23622047244094491" top="0.74803149606299213" bottom="0.74803149606299213" header="0.31496062992125984" footer="0.31496062992125984"/>
  <pageSetup paperSize="9" scale="40" orientation="landscape" r:id="rId1"/>
  <headerFooter alignWithMargins="0">
    <oddFooter>&amp;C&amp;"Arial,Gras"PNLS /IST, Avenue des Armées, -05 BP 424 Lomé –Togo ; Tel 22 20 94 39 Fax : 22 20 94 36    Site Web : www.pnls.tg</oddFooter>
  </headerFooter>
  <drawing r:id="rId2"/>
</worksheet>
</file>

<file path=xl/worksheets/sheet12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rgb="FF00B050"/>
  </sheetPr>
  <dimension ref="A1:AA54"/>
  <sheetViews>
    <sheetView showGridLines="0" view="pageBreakPreview" topLeftCell="A11" zoomScale="80" zoomScaleNormal="125" zoomScaleSheetLayoutView="80" workbookViewId="0">
      <pane xSplit="1" ySplit="15" topLeftCell="B26" activePane="bottomRight" state="frozen"/>
      <selection activeCell="A32" sqref="A32:XFD32"/>
      <selection pane="topRight" activeCell="A32" sqref="A32:XFD32"/>
      <selection pane="bottomLeft" activeCell="A32" sqref="A32:XFD32"/>
      <selection pane="bottomRight" activeCell="D19" sqref="D19:N19"/>
    </sheetView>
  </sheetViews>
  <sheetFormatPr baseColWidth="10" defaultColWidth="7.33203125" defaultRowHeight="13.8" x14ac:dyDescent="0.3"/>
  <cols>
    <col min="1" max="1" width="53.44140625" style="3" customWidth="1"/>
    <col min="2" max="10" width="8.109375" style="3" customWidth="1"/>
    <col min="11" max="11" width="9.88671875" style="3" customWidth="1"/>
    <col min="12" max="12" width="8.88671875" style="3" customWidth="1"/>
    <col min="13" max="13" width="8.44140625" style="3" customWidth="1"/>
    <col min="14" max="14" width="9.44140625" style="3" customWidth="1"/>
    <col min="15" max="15" width="9.5546875" style="39" customWidth="1"/>
    <col min="16" max="16" width="16.44140625" style="3" customWidth="1"/>
    <col min="17" max="17" width="2.109375" style="62" customWidth="1"/>
    <col min="18" max="18" width="7.33203125" style="306" hidden="1" customWidth="1"/>
    <col min="19" max="19" width="7.44140625" style="77" customWidth="1"/>
    <col min="20" max="20" width="10.5546875" style="77" customWidth="1"/>
    <col min="21" max="21" width="7.44140625" style="77" bestFit="1" customWidth="1"/>
    <col min="22" max="22" width="7.88671875" style="78" bestFit="1" customWidth="1"/>
    <col min="23" max="23" width="33.33203125" style="77" customWidth="1"/>
    <col min="24" max="16384" width="7.33203125" style="3"/>
  </cols>
  <sheetData>
    <row r="1" spans="1:23" ht="17.25" customHeight="1" x14ac:dyDescent="0.3">
      <c r="A1" s="549" t="s">
        <v>452</v>
      </c>
      <c r="B1" s="549"/>
      <c r="C1" s="2"/>
      <c r="D1" s="2"/>
      <c r="E1"/>
      <c r="F1"/>
      <c r="G1"/>
      <c r="H1"/>
      <c r="I1"/>
      <c r="J1"/>
      <c r="N1" s="4" t="s">
        <v>1</v>
      </c>
      <c r="O1" s="5"/>
      <c r="S1" s="69"/>
      <c r="T1" s="69"/>
      <c r="U1" s="69"/>
      <c r="V1" s="70"/>
      <c r="W1" s="69"/>
    </row>
    <row r="2" spans="1:23" ht="13.5" customHeight="1" x14ac:dyDescent="0.3">
      <c r="A2" s="1" t="s">
        <v>453</v>
      </c>
      <c r="B2" s="1"/>
      <c r="C2" s="2"/>
      <c r="D2" s="2"/>
      <c r="E2"/>
      <c r="F2"/>
      <c r="G2"/>
      <c r="H2"/>
      <c r="I2"/>
      <c r="J2"/>
      <c r="M2" s="4"/>
      <c r="N2" s="4" t="s">
        <v>3</v>
      </c>
      <c r="O2" s="5"/>
      <c r="S2" s="69"/>
      <c r="T2" s="69"/>
      <c r="U2" s="69"/>
      <c r="V2" s="70"/>
      <c r="W2" s="69"/>
    </row>
    <row r="3" spans="1:23" ht="15.6" x14ac:dyDescent="0.3">
      <c r="A3" s="549" t="s">
        <v>454</v>
      </c>
      <c r="B3" s="549"/>
      <c r="C3" s="2"/>
      <c r="D3" s="2"/>
      <c r="E3"/>
      <c r="F3"/>
      <c r="G3"/>
      <c r="H3"/>
      <c r="I3"/>
      <c r="J3"/>
      <c r="K3" s="5"/>
      <c r="L3" s="5"/>
      <c r="M3" s="5"/>
      <c r="N3" s="5"/>
      <c r="O3" s="5"/>
      <c r="S3" s="69"/>
      <c r="T3" s="69"/>
      <c r="U3" s="69"/>
      <c r="V3" s="70"/>
      <c r="W3" s="69"/>
    </row>
    <row r="4" spans="1:23" ht="33.6" customHeight="1" x14ac:dyDescent="0.3">
      <c r="A4" s="547" t="s">
        <v>455</v>
      </c>
      <c r="B4" s="548"/>
      <c r="C4" s="7"/>
      <c r="D4" s="7"/>
      <c r="E4" s="8"/>
      <c r="F4" s="8"/>
      <c r="G4" s="8"/>
      <c r="H4" s="8"/>
      <c r="I4" s="8"/>
      <c r="J4" s="8"/>
      <c r="K4" s="9"/>
      <c r="L4" s="9"/>
      <c r="M4" s="9"/>
      <c r="N4" s="9"/>
      <c r="O4" s="38"/>
      <c r="S4" s="69"/>
      <c r="T4" s="69"/>
      <c r="U4" s="69"/>
      <c r="V4" s="70"/>
      <c r="W4" s="69"/>
    </row>
    <row r="5" spans="1:23" x14ac:dyDescent="0.3">
      <c r="B5" s="9"/>
      <c r="C5" s="9"/>
      <c r="D5" s="9"/>
      <c r="E5" s="9"/>
      <c r="F5" s="9"/>
      <c r="G5" s="9"/>
      <c r="H5" s="9"/>
      <c r="I5" s="9"/>
      <c r="J5" s="9"/>
      <c r="K5" s="9"/>
      <c r="L5" s="9"/>
      <c r="M5" s="9"/>
      <c r="N5" s="9"/>
      <c r="O5" s="38"/>
      <c r="S5" s="69"/>
      <c r="T5" s="69"/>
      <c r="U5" s="69"/>
      <c r="V5" s="70"/>
      <c r="W5" s="69"/>
    </row>
    <row r="6" spans="1:23" ht="15.6" x14ac:dyDescent="0.3">
      <c r="A6" s="6" t="s">
        <v>232</v>
      </c>
      <c r="B6" s="9"/>
      <c r="C6" s="9"/>
      <c r="D6" s="9"/>
      <c r="E6" s="9"/>
      <c r="F6" s="9"/>
      <c r="G6" s="9"/>
      <c r="H6" s="9"/>
      <c r="I6" s="9"/>
      <c r="J6" s="9"/>
      <c r="K6" s="9"/>
      <c r="L6" s="9"/>
      <c r="M6" s="9"/>
      <c r="N6" s="9"/>
      <c r="O6" s="38"/>
      <c r="S6" s="69"/>
      <c r="T6" s="69"/>
      <c r="U6" s="69"/>
      <c r="V6" s="70"/>
      <c r="W6" s="69"/>
    </row>
    <row r="7" spans="1:23" x14ac:dyDescent="0.3">
      <c r="A7" s="10"/>
      <c r="B7" s="9"/>
      <c r="C7" s="9"/>
      <c r="D7" s="9"/>
      <c r="E7" s="9"/>
      <c r="F7" s="9"/>
      <c r="G7" s="9"/>
      <c r="H7" s="9"/>
      <c r="I7" s="9"/>
      <c r="J7" s="9"/>
      <c r="K7" s="9"/>
      <c r="L7" s="9"/>
      <c r="M7" s="9"/>
      <c r="N7" s="9"/>
      <c r="O7" s="38"/>
      <c r="S7" s="69"/>
      <c r="T7" s="69"/>
      <c r="U7" s="69"/>
      <c r="V7" s="70"/>
      <c r="W7" s="69"/>
    </row>
    <row r="8" spans="1:23" x14ac:dyDescent="0.3">
      <c r="A8" s="10"/>
      <c r="B8" s="9"/>
      <c r="C8" s="9"/>
      <c r="D8" s="9"/>
      <c r="E8" s="9"/>
      <c r="F8" s="9"/>
      <c r="G8" s="9"/>
      <c r="H8" s="9"/>
      <c r="I8" s="9"/>
      <c r="J8" s="9"/>
      <c r="K8" s="9"/>
      <c r="L8" s="9"/>
      <c r="M8" s="9"/>
      <c r="N8" s="9"/>
      <c r="O8" s="38"/>
      <c r="S8" s="69"/>
      <c r="T8" s="69"/>
      <c r="U8" s="69"/>
      <c r="V8" s="70"/>
      <c r="W8" s="69"/>
    </row>
    <row r="9" spans="1:23" x14ac:dyDescent="0.3">
      <c r="A9" s="10"/>
      <c r="B9" s="9"/>
      <c r="C9" s="9"/>
      <c r="D9" s="9"/>
      <c r="E9" s="9"/>
      <c r="F9" s="9"/>
      <c r="G9" s="9"/>
      <c r="H9" s="9"/>
      <c r="I9" s="9"/>
      <c r="J9" s="9"/>
      <c r="K9" s="9"/>
      <c r="L9" s="9"/>
      <c r="M9" s="9"/>
      <c r="N9" s="9"/>
      <c r="O9" s="38"/>
      <c r="S9" s="69"/>
      <c r="T9" s="69"/>
      <c r="U9" s="69"/>
      <c r="V9" s="70"/>
      <c r="W9" s="69"/>
    </row>
    <row r="10" spans="1:23" x14ac:dyDescent="0.3">
      <c r="S10" s="69"/>
      <c r="T10" s="69"/>
      <c r="U10" s="69"/>
      <c r="V10" s="70"/>
      <c r="W10" s="69"/>
    </row>
    <row r="11" spans="1:23" ht="19.5" customHeight="1" x14ac:dyDescent="0.3">
      <c r="A11" s="555" t="s">
        <v>263</v>
      </c>
      <c r="B11" s="555"/>
      <c r="C11" s="555"/>
      <c r="D11" s="555"/>
      <c r="E11" s="555"/>
      <c r="F11" s="555"/>
      <c r="G11" s="555"/>
      <c r="H11" s="555"/>
      <c r="I11" s="555"/>
      <c r="J11" s="555"/>
      <c r="K11" s="555"/>
      <c r="L11" s="555"/>
      <c r="M11" s="555"/>
      <c r="N11" s="555"/>
      <c r="O11" s="555"/>
      <c r="P11" s="40"/>
      <c r="S11" s="69"/>
      <c r="T11" s="69"/>
      <c r="U11" s="69"/>
      <c r="V11" s="70"/>
      <c r="W11" s="69"/>
    </row>
    <row r="12" spans="1:23" ht="1.5" customHeight="1" thickBot="1" x14ac:dyDescent="0.35">
      <c r="A12" s="11"/>
      <c r="B12" s="11"/>
      <c r="C12" s="11"/>
      <c r="D12" s="11"/>
      <c r="E12" s="11"/>
      <c r="F12" s="11"/>
      <c r="G12" s="11"/>
      <c r="H12" s="11"/>
      <c r="I12" s="11"/>
      <c r="J12" s="11"/>
      <c r="K12" s="11"/>
      <c r="L12" s="11"/>
      <c r="M12" s="11"/>
      <c r="N12" s="11"/>
      <c r="O12" s="11"/>
      <c r="S12" s="69"/>
      <c r="T12" s="69"/>
      <c r="U12" s="69"/>
      <c r="V12" s="70"/>
      <c r="W12" s="69"/>
    </row>
    <row r="13" spans="1:23" s="42" customFormat="1" ht="20.25" hidden="1" customHeight="1" thickBot="1" x14ac:dyDescent="0.35">
      <c r="A13" s="434" t="s">
        <v>5</v>
      </c>
      <c r="B13" s="556">
        <f>'Info District'!G11</f>
        <v>2025</v>
      </c>
      <c r="C13" s="557"/>
      <c r="E13" s="550"/>
      <c r="F13" s="550"/>
      <c r="G13" s="550"/>
      <c r="H13" s="550"/>
      <c r="I13" s="550"/>
      <c r="J13" s="554"/>
      <c r="Q13" s="63"/>
      <c r="R13" s="307"/>
      <c r="S13" s="71"/>
      <c r="T13" s="71"/>
      <c r="U13" s="71"/>
      <c r="V13" s="72"/>
      <c r="W13" s="71"/>
    </row>
    <row r="14" spans="1:23" s="42" customFormat="1" ht="7.5" hidden="1" customHeight="1" thickBot="1" x14ac:dyDescent="0.35">
      <c r="A14" s="434"/>
      <c r="B14" s="13"/>
      <c r="C14" s="13"/>
      <c r="D14" s="13"/>
      <c r="O14" s="15"/>
      <c r="Q14" s="63"/>
      <c r="R14" s="307"/>
      <c r="S14" s="71"/>
      <c r="T14" s="71"/>
      <c r="U14" s="71"/>
      <c r="V14" s="72"/>
      <c r="W14" s="71"/>
    </row>
    <row r="15" spans="1:23" s="42" customFormat="1" ht="16.5" hidden="1" customHeight="1" thickBot="1" x14ac:dyDescent="0.35">
      <c r="A15" s="434" t="s">
        <v>7</v>
      </c>
      <c r="B15" s="558" t="str">
        <f>'Info District'!G12</f>
        <v>PLATEAUX</v>
      </c>
      <c r="C15" s="559"/>
      <c r="D15" s="550" t="s">
        <v>8</v>
      </c>
      <c r="E15" s="550"/>
      <c r="F15" s="550"/>
      <c r="G15" s="551" t="str">
        <f>'Info District'!G13</f>
        <v>Agou</v>
      </c>
      <c r="H15" s="552"/>
      <c r="I15" s="553"/>
      <c r="L15" s="11"/>
      <c r="M15" s="11"/>
      <c r="N15" s="11"/>
      <c r="O15" s="11"/>
      <c r="P15" s="11"/>
      <c r="Q15" s="63"/>
      <c r="R15" s="307"/>
      <c r="S15" s="71"/>
      <c r="T15" s="71"/>
      <c r="U15" s="71"/>
      <c r="V15" s="73"/>
      <c r="W15" s="71"/>
    </row>
    <row r="16" spans="1:23" s="42" customFormat="1" ht="3.75" hidden="1" customHeight="1" thickBot="1" x14ac:dyDescent="0.35">
      <c r="A16" s="139"/>
      <c r="B16" s="15"/>
      <c r="C16" s="15"/>
      <c r="D16" s="15"/>
      <c r="E16" s="15"/>
      <c r="K16" s="15"/>
      <c r="L16" s="15"/>
      <c r="M16" s="15"/>
      <c r="O16" s="15"/>
      <c r="Q16" s="63"/>
      <c r="R16" s="307"/>
      <c r="S16" s="71"/>
      <c r="T16" s="71"/>
      <c r="U16" s="71"/>
      <c r="V16" s="72"/>
      <c r="W16" s="71"/>
    </row>
    <row r="17" spans="1:27" s="42" customFormat="1" ht="18" hidden="1" customHeight="1" thickBot="1" x14ac:dyDescent="0.35">
      <c r="A17" s="434" t="s">
        <v>9</v>
      </c>
      <c r="B17" s="556" t="str">
        <f>'Info District'!G17</f>
        <v>Avril à Juin 2025</v>
      </c>
      <c r="C17" s="560"/>
      <c r="D17" s="560"/>
      <c r="E17" s="557"/>
      <c r="G17" s="550" t="s">
        <v>11</v>
      </c>
      <c r="H17" s="550"/>
      <c r="I17" s="550"/>
      <c r="J17" s="550"/>
      <c r="K17" s="554"/>
      <c r="L17" s="551" t="str">
        <f>'Info District'!G18</f>
        <v>Juillet à Septembre 2025</v>
      </c>
      <c r="M17" s="552"/>
      <c r="N17" s="552"/>
      <c r="O17" s="552"/>
      <c r="P17" s="553"/>
      <c r="Q17" s="63"/>
      <c r="R17" s="307"/>
      <c r="S17" s="71"/>
      <c r="T17" s="71"/>
      <c r="U17" s="71"/>
      <c r="V17" s="72"/>
      <c r="W17" s="71"/>
    </row>
    <row r="18" spans="1:27" s="9" customFormat="1" ht="2.25" hidden="1" customHeight="1" thickBot="1" x14ac:dyDescent="0.3">
      <c r="B18" s="43"/>
      <c r="C18" s="43"/>
      <c r="D18" s="43"/>
      <c r="E18" s="44"/>
      <c r="F18" s="43"/>
      <c r="G18" s="45"/>
      <c r="H18" s="45"/>
      <c r="I18" s="45"/>
      <c r="J18" s="45"/>
      <c r="K18" s="45"/>
      <c r="L18" s="45"/>
      <c r="M18" s="45"/>
      <c r="O18" s="38"/>
      <c r="Q18" s="64"/>
      <c r="R18" s="308"/>
      <c r="S18" s="74"/>
      <c r="T18" s="74"/>
      <c r="U18" s="74"/>
      <c r="V18" s="75"/>
      <c r="W18" s="74"/>
    </row>
    <row r="19" spans="1:27" s="9" customFormat="1" ht="21" customHeight="1" thickBot="1" x14ac:dyDescent="0.35">
      <c r="A19" s="532" t="s">
        <v>12</v>
      </c>
      <c r="B19" s="532"/>
      <c r="C19" s="533"/>
      <c r="D19" s="538"/>
      <c r="E19" s="539"/>
      <c r="F19" s="539"/>
      <c r="G19" s="539"/>
      <c r="H19" s="539"/>
      <c r="I19" s="539"/>
      <c r="J19" s="539"/>
      <c r="K19" s="539"/>
      <c r="L19" s="539"/>
      <c r="M19" s="539"/>
      <c r="N19" s="540"/>
      <c r="O19" s="11"/>
      <c r="P19" s="241" t="str">
        <f>'Info District'!H17</f>
        <v>T2</v>
      </c>
      <c r="Q19" s="65"/>
      <c r="R19" s="309"/>
      <c r="S19" s="535" t="s">
        <v>96</v>
      </c>
      <c r="T19" s="536"/>
      <c r="U19" s="536"/>
      <c r="V19" s="536"/>
      <c r="W19" s="537"/>
    </row>
    <row r="20" spans="1:27" s="9" customFormat="1" ht="4.5" customHeight="1" thickBot="1" x14ac:dyDescent="0.35">
      <c r="A20" s="12"/>
      <c r="B20" s="12"/>
      <c r="C20" s="12"/>
      <c r="D20" s="12"/>
      <c r="E20" s="12"/>
      <c r="F20" s="12"/>
      <c r="G20" s="13"/>
      <c r="H20" s="13"/>
      <c r="I20" s="13"/>
      <c r="J20" s="13"/>
      <c r="K20" s="13"/>
      <c r="L20" s="14"/>
      <c r="M20" s="14"/>
      <c r="N20" s="14"/>
      <c r="O20" s="14"/>
      <c r="Q20" s="64"/>
      <c r="R20" s="308"/>
      <c r="S20" s="146"/>
      <c r="T20" s="74"/>
      <c r="U20" s="74"/>
      <c r="V20" s="76"/>
      <c r="W20" s="147"/>
    </row>
    <row r="21" spans="1:27" s="9" customFormat="1" ht="32.25" customHeight="1" thickBot="1" x14ac:dyDescent="0.35">
      <c r="A21" s="532" t="s">
        <v>240</v>
      </c>
      <c r="B21" s="532"/>
      <c r="C21" s="533"/>
      <c r="D21" s="543" t="s">
        <v>264</v>
      </c>
      <c r="E21" s="544"/>
      <c r="F21" s="545"/>
      <c r="G21" s="534" t="s">
        <v>6</v>
      </c>
      <c r="H21" s="534"/>
      <c r="I21" s="534"/>
      <c r="J21" s="534"/>
      <c r="K21" s="534"/>
      <c r="L21" s="546"/>
      <c r="M21" s="539"/>
      <c r="N21" s="539"/>
      <c r="O21" s="539"/>
      <c r="P21" s="540"/>
      <c r="Q21" s="64"/>
      <c r="R21" s="308"/>
      <c r="S21" s="146"/>
      <c r="T21" s="74"/>
      <c r="U21" s="74"/>
      <c r="V21" s="76"/>
      <c r="W21" s="147"/>
    </row>
    <row r="22" spans="1:27" s="9" customFormat="1" ht="6" customHeight="1" x14ac:dyDescent="0.3">
      <c r="A22" s="12"/>
      <c r="B22" s="12"/>
      <c r="C22" s="12"/>
      <c r="D22" s="12"/>
      <c r="E22" s="12"/>
      <c r="F22" s="12"/>
      <c r="G22" s="534"/>
      <c r="H22" s="534"/>
      <c r="I22" s="534"/>
      <c r="J22" s="534"/>
      <c r="K22" s="534"/>
      <c r="L22" s="14"/>
      <c r="M22" s="14"/>
      <c r="N22" s="14"/>
      <c r="O22" s="14"/>
      <c r="Q22" s="64"/>
      <c r="R22" s="308"/>
      <c r="S22" s="146"/>
      <c r="T22" s="74"/>
      <c r="U22" s="74"/>
      <c r="V22" s="76"/>
      <c r="W22" s="147"/>
    </row>
    <row r="23" spans="1:27" s="9" customFormat="1" ht="3.75" customHeight="1" thickBot="1" x14ac:dyDescent="0.35">
      <c r="A23" s="12"/>
      <c r="B23" s="12"/>
      <c r="C23" s="12"/>
      <c r="D23" s="12"/>
      <c r="E23" s="12"/>
      <c r="F23" s="12"/>
      <c r="G23" s="13"/>
      <c r="H23" s="13"/>
      <c r="I23" s="13"/>
      <c r="J23" s="13"/>
      <c r="K23" s="13"/>
      <c r="L23" s="14"/>
      <c r="M23" s="14"/>
      <c r="N23" s="14"/>
      <c r="O23" s="14"/>
      <c r="Q23" s="64"/>
      <c r="R23" s="308"/>
      <c r="S23" s="146"/>
      <c r="T23" s="74"/>
      <c r="U23" s="74"/>
      <c r="V23" s="76"/>
      <c r="W23" s="147"/>
    </row>
    <row r="24" spans="1:27" ht="76.5" customHeight="1" thickBot="1" x14ac:dyDescent="0.35">
      <c r="A24" s="541" t="s">
        <v>13</v>
      </c>
      <c r="B24" s="16" t="s">
        <v>14</v>
      </c>
      <c r="C24" s="108" t="s">
        <v>15</v>
      </c>
      <c r="D24" s="118" t="s">
        <v>16</v>
      </c>
      <c r="E24" s="117" t="s">
        <v>17</v>
      </c>
      <c r="F24" s="351" t="s">
        <v>18</v>
      </c>
      <c r="G24" s="16" t="s">
        <v>233</v>
      </c>
      <c r="H24" s="16" t="s">
        <v>234</v>
      </c>
      <c r="I24" s="16" t="s">
        <v>19</v>
      </c>
      <c r="J24" s="16" t="s">
        <v>20</v>
      </c>
      <c r="K24" s="108" t="s">
        <v>21</v>
      </c>
      <c r="L24" s="136" t="s">
        <v>22</v>
      </c>
      <c r="M24" s="137" t="s">
        <v>236</v>
      </c>
      <c r="N24" s="138" t="s">
        <v>23</v>
      </c>
      <c r="O24" s="109" t="s">
        <v>39</v>
      </c>
      <c r="P24" s="16" t="s">
        <v>40</v>
      </c>
      <c r="S24" s="148" t="s">
        <v>237</v>
      </c>
      <c r="T24" s="140" t="s">
        <v>93</v>
      </c>
      <c r="U24" s="140" t="s">
        <v>239</v>
      </c>
      <c r="V24" s="140" t="s">
        <v>238</v>
      </c>
      <c r="W24" s="149" t="s">
        <v>97</v>
      </c>
    </row>
    <row r="25" spans="1:27" s="47" customFormat="1" ht="31.2" customHeight="1" x14ac:dyDescent="0.3">
      <c r="A25" s="542"/>
      <c r="B25" s="46" t="s">
        <v>24</v>
      </c>
      <c r="C25" s="46" t="s">
        <v>25</v>
      </c>
      <c r="D25" s="112" t="s">
        <v>26</v>
      </c>
      <c r="E25" s="46" t="s">
        <v>27</v>
      </c>
      <c r="F25" s="46"/>
      <c r="G25" s="46" t="s">
        <v>28</v>
      </c>
      <c r="H25" s="46"/>
      <c r="I25" s="46" t="s">
        <v>29</v>
      </c>
      <c r="J25" s="46"/>
      <c r="K25" s="131" t="s">
        <v>235</v>
      </c>
      <c r="L25" s="133"/>
      <c r="M25" s="134"/>
      <c r="N25" s="135"/>
      <c r="O25" s="132" t="s">
        <v>30</v>
      </c>
      <c r="P25" s="46"/>
      <c r="Q25" s="66"/>
      <c r="R25" s="310"/>
      <c r="S25" s="150"/>
      <c r="T25" s="67" t="s">
        <v>94</v>
      </c>
      <c r="U25" s="67" t="s">
        <v>95</v>
      </c>
      <c r="V25" s="94"/>
      <c r="W25" s="151" t="str">
        <f>IF(J26&lt;=0,"",IF(J26=90,$X$26))</f>
        <v/>
      </c>
      <c r="X25" s="37" t="s">
        <v>98</v>
      </c>
    </row>
    <row r="26" spans="1:27" ht="31.2" customHeight="1" x14ac:dyDescent="0.3">
      <c r="A26" s="322" t="str">
        <f>CDT!B26</f>
        <v>Artéméther-Luméfantrine 6cp (AL)</v>
      </c>
      <c r="B26" s="247"/>
      <c r="C26" s="248"/>
      <c r="D26" s="302" t="str">
        <f>IF(B26&lt;&gt;"",B26+C26,"")</f>
        <v/>
      </c>
      <c r="E26" s="249"/>
      <c r="F26" s="247"/>
      <c r="G26" s="247"/>
      <c r="H26" s="247"/>
      <c r="I26" s="247"/>
      <c r="J26" s="247"/>
      <c r="K26" s="248"/>
      <c r="L26" s="431" t="str">
        <f>IF(B26&lt;&gt;"",IF(J26=0,E26,((E26*90)/(90-J26))),"0")</f>
        <v>0</v>
      </c>
      <c r="M26" s="428" t="str">
        <f>IF(B26&lt;&gt;"",((E26/S26)*30),"0")</f>
        <v>0</v>
      </c>
      <c r="N26" s="250" t="str">
        <f>IF(B26&lt;&gt;"",IF(J26=0,((E26+L26)-K26),((M26*6)-K26)),"0")</f>
        <v>0</v>
      </c>
      <c r="O26" s="251"/>
      <c r="P26" s="313"/>
      <c r="R26" s="312">
        <f>+L26+N26</f>
        <v>0</v>
      </c>
      <c r="S26" s="152">
        <f>(90-J26)</f>
        <v>90</v>
      </c>
      <c r="T26" s="68" t="e">
        <f t="shared" ref="T26:T47" si="0">D26-(E26+G26+I26+H26)</f>
        <v>#VALUE!</v>
      </c>
      <c r="U26" s="68" t="e">
        <f>K26-T26</f>
        <v>#VALUE!</v>
      </c>
      <c r="V26" s="95">
        <v>6</v>
      </c>
      <c r="W26" s="153" t="e">
        <f t="shared" ref="W26:W50" si="1">IF(U26=0,"",$X$25)</f>
        <v>#VALUE!</v>
      </c>
      <c r="X26" s="37" t="s">
        <v>203</v>
      </c>
      <c r="Y26" s="107">
        <f>+O26</f>
        <v>0</v>
      </c>
    </row>
    <row r="27" spans="1:27" ht="31.2" customHeight="1" x14ac:dyDescent="0.3">
      <c r="A27" s="322" t="str">
        <f>CDT!B27</f>
        <v>Artéméther-Luméfantrine 12cp (AL)</v>
      </c>
      <c r="B27" s="247"/>
      <c r="C27" s="248"/>
      <c r="D27" s="302" t="str">
        <f t="shared" ref="D27" si="2">IF(B27&lt;&gt;"",B27+C27,"")</f>
        <v/>
      </c>
      <c r="E27" s="249"/>
      <c r="F27" s="247"/>
      <c r="G27" s="247"/>
      <c r="H27" s="247"/>
      <c r="I27" s="247"/>
      <c r="J27" s="247"/>
      <c r="K27" s="248"/>
      <c r="L27" s="431" t="str">
        <f t="shared" ref="L27:L49" si="3">IF(B27&lt;&gt;"",IF(J27=0,E27,((E27*90)/(90-J27))),"0")</f>
        <v>0</v>
      </c>
      <c r="M27" s="428" t="str">
        <f t="shared" ref="M27:M49" si="4">IF(B27&lt;&gt;"",((E27/S27)*30),"0")</f>
        <v>0</v>
      </c>
      <c r="N27" s="250" t="str">
        <f t="shared" ref="N27:N49" si="5">IF(B27&lt;&gt;"",IF(J27=0,((E27+L27)-K27),((M27*6)-K27)),"0")</f>
        <v>0</v>
      </c>
      <c r="O27" s="251"/>
      <c r="P27" s="247"/>
      <c r="R27" s="312">
        <f t="shared" ref="R27:R49" si="6">+L27+N27</f>
        <v>0</v>
      </c>
      <c r="S27" s="152">
        <f t="shared" ref="S27:S49" si="7">(90-J27)</f>
        <v>90</v>
      </c>
      <c r="T27" s="68" t="e">
        <f t="shared" si="0"/>
        <v>#VALUE!</v>
      </c>
      <c r="U27" s="68" t="e">
        <f t="shared" ref="U27:U49" si="8">K27-T27</f>
        <v>#VALUE!</v>
      </c>
      <c r="V27" s="95">
        <v>12</v>
      </c>
      <c r="W27" s="153" t="e">
        <f t="shared" si="1"/>
        <v>#VALUE!</v>
      </c>
      <c r="Y27" s="107">
        <f t="shared" ref="Y27:Y48" si="9">+O27</f>
        <v>0</v>
      </c>
    </row>
    <row r="28" spans="1:27" ht="31.2" customHeight="1" x14ac:dyDescent="0.3">
      <c r="A28" s="322" t="str">
        <f>CDT!B28</f>
        <v>Artéméther-Luméfantrine 18cp (AL)</v>
      </c>
      <c r="B28" s="247"/>
      <c r="C28" s="248"/>
      <c r="D28" s="302" t="str">
        <f>IF(B28&lt;&gt;"",B28+C28,"")</f>
        <v/>
      </c>
      <c r="E28" s="249"/>
      <c r="F28" s="247"/>
      <c r="G28" s="247"/>
      <c r="H28" s="247"/>
      <c r="I28" s="247"/>
      <c r="J28" s="247"/>
      <c r="K28" s="248"/>
      <c r="L28" s="431" t="str">
        <f t="shared" si="3"/>
        <v>0</v>
      </c>
      <c r="M28" s="428" t="str">
        <f t="shared" si="4"/>
        <v>0</v>
      </c>
      <c r="N28" s="250" t="str">
        <f t="shared" si="5"/>
        <v>0</v>
      </c>
      <c r="O28" s="251"/>
      <c r="P28" s="247"/>
      <c r="R28" s="312">
        <f t="shared" si="6"/>
        <v>0</v>
      </c>
      <c r="S28" s="152">
        <f t="shared" si="7"/>
        <v>90</v>
      </c>
      <c r="T28" s="68" t="e">
        <f t="shared" si="0"/>
        <v>#VALUE!</v>
      </c>
      <c r="U28" s="68" t="e">
        <f t="shared" si="8"/>
        <v>#VALUE!</v>
      </c>
      <c r="V28" s="95">
        <v>18</v>
      </c>
      <c r="W28" s="153" t="e">
        <f t="shared" si="1"/>
        <v>#VALUE!</v>
      </c>
      <c r="Y28" s="107">
        <f t="shared" si="9"/>
        <v>0</v>
      </c>
    </row>
    <row r="29" spans="1:27" ht="31.2" customHeight="1" x14ac:dyDescent="0.3">
      <c r="A29" s="322" t="str">
        <f>CDT!B29</f>
        <v>Artéméther-Luméfantrine 24cp (AL)</v>
      </c>
      <c r="B29" s="247"/>
      <c r="C29" s="248"/>
      <c r="D29" s="302" t="str">
        <f>IF(B29&lt;&gt;"",B29+C29,"")</f>
        <v/>
      </c>
      <c r="E29" s="249"/>
      <c r="F29" s="247"/>
      <c r="G29" s="247"/>
      <c r="H29" s="247"/>
      <c r="I29" s="247"/>
      <c r="J29" s="247"/>
      <c r="K29" s="248"/>
      <c r="L29" s="431" t="str">
        <f t="shared" si="3"/>
        <v>0</v>
      </c>
      <c r="M29" s="428" t="str">
        <f t="shared" si="4"/>
        <v>0</v>
      </c>
      <c r="N29" s="250" t="str">
        <f t="shared" si="5"/>
        <v>0</v>
      </c>
      <c r="O29" s="251"/>
      <c r="P29" s="247"/>
      <c r="R29" s="312">
        <f t="shared" si="6"/>
        <v>0</v>
      </c>
      <c r="S29" s="152">
        <f t="shared" si="7"/>
        <v>90</v>
      </c>
      <c r="T29" s="68" t="e">
        <f t="shared" si="0"/>
        <v>#VALUE!</v>
      </c>
      <c r="U29" s="68" t="e">
        <f t="shared" si="8"/>
        <v>#VALUE!</v>
      </c>
      <c r="V29" s="95">
        <v>24</v>
      </c>
      <c r="W29" s="153" t="e">
        <f t="shared" si="1"/>
        <v>#VALUE!</v>
      </c>
      <c r="Y29" s="107">
        <f t="shared" si="9"/>
        <v>0</v>
      </c>
    </row>
    <row r="30" spans="1:27" ht="31.2" customHeight="1" x14ac:dyDescent="0.3">
      <c r="A30" s="322" t="str">
        <f>CDT!B30</f>
        <v>Artéméther injectable 40 mg</v>
      </c>
      <c r="B30" s="247"/>
      <c r="C30" s="248"/>
      <c r="D30" s="302" t="str">
        <f t="shared" ref="D30:D49" si="10">IF(B30&lt;&gt;"",B30+C30,"")</f>
        <v/>
      </c>
      <c r="E30" s="249"/>
      <c r="F30" s="247"/>
      <c r="G30" s="247"/>
      <c r="H30" s="247"/>
      <c r="I30" s="247"/>
      <c r="J30" s="247"/>
      <c r="K30" s="248"/>
      <c r="L30" s="431" t="str">
        <f t="shared" si="3"/>
        <v>0</v>
      </c>
      <c r="M30" s="428" t="str">
        <f t="shared" si="4"/>
        <v>0</v>
      </c>
      <c r="N30" s="250" t="str">
        <f t="shared" si="5"/>
        <v>0</v>
      </c>
      <c r="O30" s="251"/>
      <c r="P30" s="247"/>
      <c r="R30" s="312">
        <f t="shared" si="6"/>
        <v>0</v>
      </c>
      <c r="S30" s="152">
        <f t="shared" si="7"/>
        <v>90</v>
      </c>
      <c r="T30" s="68" t="e">
        <f t="shared" si="0"/>
        <v>#VALUE!</v>
      </c>
      <c r="U30" s="68" t="e">
        <f t="shared" si="8"/>
        <v>#VALUE!</v>
      </c>
      <c r="V30" s="95">
        <v>1</v>
      </c>
      <c r="W30" s="153" t="e">
        <f t="shared" si="1"/>
        <v>#VALUE!</v>
      </c>
      <c r="Y30" s="107">
        <f t="shared" si="9"/>
        <v>0</v>
      </c>
    </row>
    <row r="31" spans="1:27" ht="34.5" customHeight="1" x14ac:dyDescent="0.3">
      <c r="A31" s="322" t="str">
        <f>CDT!B31</f>
        <v>Artéméther injectable 80 mg</v>
      </c>
      <c r="B31" s="247"/>
      <c r="C31" s="248"/>
      <c r="D31" s="302" t="str">
        <f t="shared" si="10"/>
        <v/>
      </c>
      <c r="E31" s="249"/>
      <c r="F31" s="247"/>
      <c r="G31" s="247"/>
      <c r="H31" s="247"/>
      <c r="I31" s="247"/>
      <c r="J31" s="247"/>
      <c r="K31" s="248"/>
      <c r="L31" s="431" t="str">
        <f t="shared" si="3"/>
        <v>0</v>
      </c>
      <c r="M31" s="428" t="str">
        <f t="shared" si="4"/>
        <v>0</v>
      </c>
      <c r="N31" s="250" t="str">
        <f t="shared" si="5"/>
        <v>0</v>
      </c>
      <c r="O31" s="251"/>
      <c r="P31" s="247"/>
      <c r="R31" s="312">
        <f t="shared" si="6"/>
        <v>0</v>
      </c>
      <c r="S31" s="152">
        <f t="shared" si="7"/>
        <v>90</v>
      </c>
      <c r="T31" s="68" t="e">
        <f t="shared" si="0"/>
        <v>#VALUE!</v>
      </c>
      <c r="U31" s="68" t="e">
        <f t="shared" si="8"/>
        <v>#VALUE!</v>
      </c>
      <c r="V31" s="95">
        <v>1</v>
      </c>
      <c r="W31" s="153" t="e">
        <f t="shared" si="1"/>
        <v>#VALUE!</v>
      </c>
      <c r="Y31" s="107">
        <f t="shared" si="9"/>
        <v>0</v>
      </c>
    </row>
    <row r="32" spans="1:27" ht="34.5" customHeight="1" x14ac:dyDescent="0.3">
      <c r="A32" s="435" t="str">
        <f>CDT!B32</f>
        <v>Artésunate injectable 60 mg</v>
      </c>
      <c r="B32" s="247"/>
      <c r="C32" s="248"/>
      <c r="D32" s="302" t="str">
        <f t="shared" si="10"/>
        <v/>
      </c>
      <c r="E32" s="249"/>
      <c r="F32" s="247"/>
      <c r="G32" s="247"/>
      <c r="H32" s="247"/>
      <c r="I32" s="247"/>
      <c r="J32" s="247"/>
      <c r="K32" s="248"/>
      <c r="L32" s="438" t="str">
        <f t="shared" si="3"/>
        <v>0</v>
      </c>
      <c r="M32" s="314" t="str">
        <f>IF(B32&lt;&gt;"",((E32/S32:S32)*30),"0")</f>
        <v>0</v>
      </c>
      <c r="N32" s="432" t="str">
        <f>IF(B32&lt;&gt;"",IF(J32=0,AA32,IF(J32&gt;0,((M32/30)*J32)+AA32)),"0")</f>
        <v>0</v>
      </c>
      <c r="O32" s="433"/>
      <c r="P32" s="247"/>
      <c r="R32" s="312">
        <f t="shared" si="6"/>
        <v>0</v>
      </c>
      <c r="S32" s="429">
        <f t="shared" si="7"/>
        <v>90</v>
      </c>
      <c r="T32" s="436" t="e">
        <f>D32-(E32+G32+I32+H32)</f>
        <v>#VALUE!</v>
      </c>
      <c r="U32" s="436" t="e">
        <f t="shared" si="8"/>
        <v>#VALUE!</v>
      </c>
      <c r="V32" s="430">
        <v>1</v>
      </c>
      <c r="W32" s="437" t="e">
        <f t="shared" si="1"/>
        <v>#VALUE!</v>
      </c>
      <c r="Y32" s="107">
        <f t="shared" si="9"/>
        <v>0</v>
      </c>
      <c r="AA32" s="3">
        <f>((F32*10)+L32-K32)</f>
        <v>0</v>
      </c>
    </row>
    <row r="33" spans="1:25" ht="34.5" customHeight="1" x14ac:dyDescent="0.3">
      <c r="A33" s="322" t="str">
        <f>CDT!B33</f>
        <v xml:space="preserve"> Sulfadoxine Pyriméthamine:  (SP)</v>
      </c>
      <c r="B33" s="247"/>
      <c r="C33" s="248"/>
      <c r="D33" s="302" t="str">
        <f t="shared" si="10"/>
        <v/>
      </c>
      <c r="E33" s="249"/>
      <c r="F33" s="247"/>
      <c r="G33" s="247"/>
      <c r="H33" s="247"/>
      <c r="I33" s="247"/>
      <c r="J33" s="247"/>
      <c r="K33" s="248"/>
      <c r="L33" s="431" t="str">
        <f t="shared" si="3"/>
        <v>0</v>
      </c>
      <c r="M33" s="428" t="str">
        <f t="shared" si="4"/>
        <v>0</v>
      </c>
      <c r="N33" s="250" t="str">
        <f t="shared" si="5"/>
        <v>0</v>
      </c>
      <c r="O33" s="251"/>
      <c r="P33" s="247"/>
      <c r="R33" s="312">
        <f t="shared" si="6"/>
        <v>0</v>
      </c>
      <c r="S33" s="152">
        <f t="shared" si="7"/>
        <v>90</v>
      </c>
      <c r="T33" s="68" t="e">
        <f t="shared" si="0"/>
        <v>#VALUE!</v>
      </c>
      <c r="U33" s="68" t="e">
        <f t="shared" si="8"/>
        <v>#VALUE!</v>
      </c>
      <c r="V33" s="95">
        <v>3</v>
      </c>
      <c r="W33" s="153" t="e">
        <f t="shared" si="1"/>
        <v>#VALUE!</v>
      </c>
      <c r="Y33" s="107">
        <f t="shared" si="9"/>
        <v>0</v>
      </c>
    </row>
    <row r="34" spans="1:25" ht="34.5" customHeight="1" x14ac:dyDescent="0.3">
      <c r="A34" s="322" t="str">
        <f>CDT!B34</f>
        <v>Test de Diagnostic Rapide  : (TDR)</v>
      </c>
      <c r="B34" s="247"/>
      <c r="C34" s="248"/>
      <c r="D34" s="302" t="str">
        <f t="shared" si="10"/>
        <v/>
      </c>
      <c r="E34" s="247"/>
      <c r="F34" s="248"/>
      <c r="G34" s="247"/>
      <c r="H34" s="247"/>
      <c r="I34" s="247"/>
      <c r="J34" s="247"/>
      <c r="K34" s="248"/>
      <c r="L34" s="431" t="str">
        <f t="shared" si="3"/>
        <v>0</v>
      </c>
      <c r="M34" s="428" t="str">
        <f t="shared" si="4"/>
        <v>0</v>
      </c>
      <c r="N34" s="250" t="str">
        <f t="shared" si="5"/>
        <v>0</v>
      </c>
      <c r="O34" s="251"/>
      <c r="P34" s="247"/>
      <c r="R34" s="312">
        <f t="shared" si="6"/>
        <v>0</v>
      </c>
      <c r="S34" s="152">
        <f t="shared" si="7"/>
        <v>90</v>
      </c>
      <c r="T34" s="68" t="e">
        <f t="shared" si="0"/>
        <v>#VALUE!</v>
      </c>
      <c r="U34" s="68" t="e">
        <f t="shared" si="8"/>
        <v>#VALUE!</v>
      </c>
      <c r="V34" s="95">
        <v>1</v>
      </c>
      <c r="W34" s="153" t="e">
        <f>IF(U34=0,"",$X$25)</f>
        <v>#VALUE!</v>
      </c>
      <c r="Y34" s="107">
        <f t="shared" si="9"/>
        <v>0</v>
      </c>
    </row>
    <row r="35" spans="1:25" ht="34.5" customHeight="1" x14ac:dyDescent="0.3">
      <c r="A35" s="322" t="str">
        <f>CDT!B35</f>
        <v>Moustiquaire à Imprégnation Durable: (MID)</v>
      </c>
      <c r="B35" s="247"/>
      <c r="C35" s="248"/>
      <c r="D35" s="302" t="str">
        <f t="shared" si="10"/>
        <v/>
      </c>
      <c r="E35" s="247"/>
      <c r="F35" s="248"/>
      <c r="G35" s="247"/>
      <c r="H35" s="247"/>
      <c r="I35" s="247"/>
      <c r="J35" s="247"/>
      <c r="K35" s="248"/>
      <c r="L35" s="431" t="str">
        <f t="shared" si="3"/>
        <v>0</v>
      </c>
      <c r="M35" s="428" t="str">
        <f t="shared" si="4"/>
        <v>0</v>
      </c>
      <c r="N35" s="250" t="str">
        <f t="shared" si="5"/>
        <v>0</v>
      </c>
      <c r="O35" s="251"/>
      <c r="P35" s="247"/>
      <c r="R35" s="312">
        <f t="shared" si="6"/>
        <v>0</v>
      </c>
      <c r="S35" s="152">
        <f t="shared" si="7"/>
        <v>90</v>
      </c>
      <c r="T35" s="68" t="e">
        <f t="shared" si="0"/>
        <v>#VALUE!</v>
      </c>
      <c r="U35" s="68" t="e">
        <f t="shared" si="8"/>
        <v>#VALUE!</v>
      </c>
      <c r="V35" s="95">
        <v>1</v>
      </c>
      <c r="W35" s="153" t="e">
        <f t="shared" si="1"/>
        <v>#VALUE!</v>
      </c>
      <c r="Y35" s="107">
        <f t="shared" si="9"/>
        <v>0</v>
      </c>
    </row>
    <row r="36" spans="1:25" ht="34.5" customHeight="1" x14ac:dyDescent="0.3">
      <c r="A36" s="322" t="str">
        <f>CDT!B36</f>
        <v>Dihydroartéminisine Pipéraquine– Plaq / 3 comp 
( DHA-PPQ)  20/160 mg</v>
      </c>
      <c r="B36" s="247"/>
      <c r="C36" s="248"/>
      <c r="D36" s="302" t="str">
        <f t="shared" si="10"/>
        <v/>
      </c>
      <c r="E36" s="249"/>
      <c r="F36" s="247"/>
      <c r="G36" s="247"/>
      <c r="H36" s="247"/>
      <c r="I36" s="247"/>
      <c r="J36" s="247"/>
      <c r="K36" s="248"/>
      <c r="L36" s="431" t="str">
        <f t="shared" si="3"/>
        <v>0</v>
      </c>
      <c r="M36" s="428" t="str">
        <f t="shared" si="4"/>
        <v>0</v>
      </c>
      <c r="N36" s="250" t="str">
        <f t="shared" si="5"/>
        <v>0</v>
      </c>
      <c r="O36" s="251"/>
      <c r="P36" s="247"/>
      <c r="R36" s="312">
        <f t="shared" si="6"/>
        <v>0</v>
      </c>
      <c r="S36" s="152">
        <f t="shared" si="7"/>
        <v>90</v>
      </c>
      <c r="T36" s="68" t="e">
        <f t="shared" si="0"/>
        <v>#VALUE!</v>
      </c>
      <c r="U36" s="68" t="e">
        <f t="shared" si="8"/>
        <v>#VALUE!</v>
      </c>
      <c r="V36" s="95">
        <v>3</v>
      </c>
      <c r="W36" s="153" t="e">
        <f t="shared" si="1"/>
        <v>#VALUE!</v>
      </c>
      <c r="Y36" s="107">
        <f t="shared" si="9"/>
        <v>0</v>
      </c>
    </row>
    <row r="37" spans="1:25" ht="34.5" customHeight="1" x14ac:dyDescent="0.3">
      <c r="A37" s="322" t="str">
        <f>CDT!B37</f>
        <v>Dihydroartéminisine Pipéraquine– Plaq / 3 comp 
( DHA-PPQ)  40/320 mg</v>
      </c>
      <c r="B37" s="247"/>
      <c r="C37" s="248"/>
      <c r="D37" s="302" t="str">
        <f t="shared" si="10"/>
        <v/>
      </c>
      <c r="E37" s="249"/>
      <c r="F37" s="247"/>
      <c r="G37" s="247"/>
      <c r="H37" s="247"/>
      <c r="I37" s="247"/>
      <c r="J37" s="247"/>
      <c r="K37" s="248"/>
      <c r="L37" s="431" t="str">
        <f t="shared" si="3"/>
        <v>0</v>
      </c>
      <c r="M37" s="428" t="str">
        <f t="shared" si="4"/>
        <v>0</v>
      </c>
      <c r="N37" s="250" t="str">
        <f t="shared" si="5"/>
        <v>0</v>
      </c>
      <c r="O37" s="251"/>
      <c r="P37" s="247"/>
      <c r="R37" s="312">
        <f t="shared" si="6"/>
        <v>0</v>
      </c>
      <c r="S37" s="152">
        <f t="shared" si="7"/>
        <v>90</v>
      </c>
      <c r="T37" s="68" t="e">
        <f t="shared" si="0"/>
        <v>#VALUE!</v>
      </c>
      <c r="U37" s="68" t="e">
        <f t="shared" si="8"/>
        <v>#VALUE!</v>
      </c>
      <c r="V37" s="95">
        <v>3</v>
      </c>
      <c r="W37" s="153" t="e">
        <f t="shared" si="1"/>
        <v>#VALUE!</v>
      </c>
      <c r="Y37" s="107">
        <f t="shared" si="9"/>
        <v>0</v>
      </c>
    </row>
    <row r="38" spans="1:25" ht="34.5" customHeight="1" x14ac:dyDescent="0.3">
      <c r="A38" s="322" t="str">
        <f>CDT!B38</f>
        <v>Dihydroartéminisine Pipéraquine– Plaq / 6 comp 
( DHA-PPQ)  40/320 mg</v>
      </c>
      <c r="B38" s="247"/>
      <c r="C38" s="248"/>
      <c r="D38" s="302" t="str">
        <f t="shared" si="10"/>
        <v/>
      </c>
      <c r="E38" s="249"/>
      <c r="F38" s="247"/>
      <c r="G38" s="247"/>
      <c r="H38" s="247"/>
      <c r="I38" s="247"/>
      <c r="J38" s="247"/>
      <c r="K38" s="248"/>
      <c r="L38" s="431" t="str">
        <f t="shared" si="3"/>
        <v>0</v>
      </c>
      <c r="M38" s="428" t="str">
        <f t="shared" si="4"/>
        <v>0</v>
      </c>
      <c r="N38" s="250" t="str">
        <f t="shared" si="5"/>
        <v>0</v>
      </c>
      <c r="O38" s="251"/>
      <c r="P38" s="247"/>
      <c r="R38" s="312">
        <f t="shared" si="6"/>
        <v>0</v>
      </c>
      <c r="S38" s="152">
        <f t="shared" si="7"/>
        <v>90</v>
      </c>
      <c r="T38" s="68" t="e">
        <f t="shared" si="0"/>
        <v>#VALUE!</v>
      </c>
      <c r="U38" s="68" t="e">
        <f t="shared" si="8"/>
        <v>#VALUE!</v>
      </c>
      <c r="V38" s="95">
        <v>3</v>
      </c>
      <c r="W38" s="153" t="e">
        <f t="shared" si="1"/>
        <v>#VALUE!</v>
      </c>
      <c r="Y38" s="107">
        <f t="shared" si="9"/>
        <v>0</v>
      </c>
    </row>
    <row r="39" spans="1:25" ht="34.5" customHeight="1" x14ac:dyDescent="0.3">
      <c r="A39" s="322" t="str">
        <f>CDT!B39</f>
        <v>Dihydroartemisinine/pipéraquine – Plaq / 9 comp 
( DHA-PPQ) 40/320 mg</v>
      </c>
      <c r="B39" s="247"/>
      <c r="C39" s="248"/>
      <c r="D39" s="302" t="str">
        <f t="shared" si="10"/>
        <v/>
      </c>
      <c r="E39" s="249"/>
      <c r="F39" s="247"/>
      <c r="G39" s="247"/>
      <c r="H39" s="247"/>
      <c r="I39" s="247"/>
      <c r="J39" s="247"/>
      <c r="K39" s="248"/>
      <c r="L39" s="431" t="str">
        <f t="shared" si="3"/>
        <v>0</v>
      </c>
      <c r="M39" s="428" t="str">
        <f t="shared" si="4"/>
        <v>0</v>
      </c>
      <c r="N39" s="250" t="str">
        <f t="shared" si="5"/>
        <v>0</v>
      </c>
      <c r="O39" s="251"/>
      <c r="P39" s="247"/>
      <c r="R39" s="312">
        <f t="shared" si="6"/>
        <v>0</v>
      </c>
      <c r="S39" s="152">
        <f t="shared" si="7"/>
        <v>90</v>
      </c>
      <c r="T39" s="68" t="e">
        <f t="shared" si="0"/>
        <v>#VALUE!</v>
      </c>
      <c r="U39" s="68" t="e">
        <f t="shared" si="8"/>
        <v>#VALUE!</v>
      </c>
      <c r="V39" s="95">
        <v>3</v>
      </c>
      <c r="W39" s="153" t="e">
        <f t="shared" si="1"/>
        <v>#VALUE!</v>
      </c>
      <c r="Y39" s="107">
        <f t="shared" si="9"/>
        <v>0</v>
      </c>
    </row>
    <row r="40" spans="1:25" ht="34.5" customHeight="1" x14ac:dyDescent="0.3">
      <c r="A40" s="322" t="str">
        <f>CDT!B40</f>
        <v>Artésunate Amodiaquine: (ASAQ) : 3 cp (25/67,5 mg)</v>
      </c>
      <c r="B40" s="247"/>
      <c r="C40" s="248"/>
      <c r="D40" s="302" t="str">
        <f t="shared" si="10"/>
        <v/>
      </c>
      <c r="E40" s="249"/>
      <c r="F40" s="247"/>
      <c r="G40" s="247"/>
      <c r="H40" s="247"/>
      <c r="I40" s="247"/>
      <c r="J40" s="247"/>
      <c r="K40" s="248"/>
      <c r="L40" s="431" t="str">
        <f t="shared" si="3"/>
        <v>0</v>
      </c>
      <c r="M40" s="428" t="str">
        <f t="shared" si="4"/>
        <v>0</v>
      </c>
      <c r="N40" s="250" t="str">
        <f t="shared" si="5"/>
        <v>0</v>
      </c>
      <c r="O40" s="251"/>
      <c r="P40" s="247"/>
      <c r="R40" s="312">
        <f t="shared" si="6"/>
        <v>0</v>
      </c>
      <c r="S40" s="152">
        <f t="shared" si="7"/>
        <v>90</v>
      </c>
      <c r="T40" s="68" t="e">
        <f t="shared" si="0"/>
        <v>#VALUE!</v>
      </c>
      <c r="U40" s="68" t="e">
        <f t="shared" si="8"/>
        <v>#VALUE!</v>
      </c>
      <c r="V40" s="95">
        <v>1</v>
      </c>
      <c r="W40" s="153" t="e">
        <f t="shared" si="1"/>
        <v>#VALUE!</v>
      </c>
      <c r="Y40" s="107">
        <f t="shared" si="9"/>
        <v>0</v>
      </c>
    </row>
    <row r="41" spans="1:25" ht="34.5" customHeight="1" x14ac:dyDescent="0.3">
      <c r="A41" s="322" t="str">
        <f>CDT!B41</f>
        <v>Artésunate Amodiaquine: (ASAQ) 3 cp (50/135 mg)</v>
      </c>
      <c r="B41" s="247"/>
      <c r="C41" s="248"/>
      <c r="D41" s="302" t="str">
        <f t="shared" si="10"/>
        <v/>
      </c>
      <c r="E41" s="249"/>
      <c r="F41" s="247"/>
      <c r="G41" s="247"/>
      <c r="H41" s="247"/>
      <c r="I41" s="247"/>
      <c r="J41" s="247"/>
      <c r="K41" s="248"/>
      <c r="L41" s="431" t="str">
        <f t="shared" si="3"/>
        <v>0</v>
      </c>
      <c r="M41" s="428" t="str">
        <f t="shared" si="4"/>
        <v>0</v>
      </c>
      <c r="N41" s="250" t="str">
        <f t="shared" si="5"/>
        <v>0</v>
      </c>
      <c r="O41" s="251"/>
      <c r="P41" s="247"/>
      <c r="R41" s="312">
        <f t="shared" si="6"/>
        <v>0</v>
      </c>
      <c r="S41" s="152">
        <f t="shared" si="7"/>
        <v>90</v>
      </c>
      <c r="T41" s="68" t="e">
        <f t="shared" si="0"/>
        <v>#VALUE!</v>
      </c>
      <c r="U41" s="68" t="e">
        <f t="shared" si="8"/>
        <v>#VALUE!</v>
      </c>
      <c r="V41" s="95">
        <v>1</v>
      </c>
      <c r="W41" s="153" t="e">
        <f t="shared" si="1"/>
        <v>#VALUE!</v>
      </c>
      <c r="Y41" s="107">
        <f t="shared" si="9"/>
        <v>0</v>
      </c>
    </row>
    <row r="42" spans="1:25" ht="34.5" customHeight="1" x14ac:dyDescent="0.3">
      <c r="A42" s="322" t="str">
        <f>CDT!B42</f>
        <v>Artésunate Amodiaquine: (ASAQ) 3 cp (100/270 mg)</v>
      </c>
      <c r="B42" s="247"/>
      <c r="C42" s="248"/>
      <c r="D42" s="302" t="str">
        <f t="shared" si="10"/>
        <v/>
      </c>
      <c r="E42" s="249"/>
      <c r="F42" s="247"/>
      <c r="G42" s="247"/>
      <c r="H42" s="247"/>
      <c r="I42" s="247"/>
      <c r="J42" s="247"/>
      <c r="K42" s="248"/>
      <c r="L42" s="431" t="str">
        <f t="shared" si="3"/>
        <v>0</v>
      </c>
      <c r="M42" s="428" t="str">
        <f t="shared" si="4"/>
        <v>0</v>
      </c>
      <c r="N42" s="250" t="str">
        <f t="shared" si="5"/>
        <v>0</v>
      </c>
      <c r="O42" s="251"/>
      <c r="P42" s="247"/>
      <c r="R42" s="312">
        <f t="shared" si="6"/>
        <v>0</v>
      </c>
      <c r="S42" s="152">
        <f t="shared" si="7"/>
        <v>90</v>
      </c>
      <c r="T42" s="68" t="e">
        <f t="shared" si="0"/>
        <v>#VALUE!</v>
      </c>
      <c r="U42" s="68" t="e">
        <f t="shared" si="8"/>
        <v>#VALUE!</v>
      </c>
      <c r="V42" s="95">
        <v>1</v>
      </c>
      <c r="W42" s="153" t="e">
        <f t="shared" si="1"/>
        <v>#VALUE!</v>
      </c>
      <c r="Y42" s="107">
        <f t="shared" si="9"/>
        <v>0</v>
      </c>
    </row>
    <row r="43" spans="1:25" ht="34.5" customHeight="1" x14ac:dyDescent="0.3">
      <c r="A43" s="322" t="str">
        <f>CDT!B43</f>
        <v>Artésunate Amodiaquine: (ASAQ) 6 cp (100/270 mg)</v>
      </c>
      <c r="B43" s="247"/>
      <c r="C43" s="248"/>
      <c r="D43" s="302" t="str">
        <f t="shared" si="10"/>
        <v/>
      </c>
      <c r="E43" s="249"/>
      <c r="F43" s="247"/>
      <c r="G43" s="247"/>
      <c r="H43" s="247"/>
      <c r="I43" s="247"/>
      <c r="J43" s="247"/>
      <c r="K43" s="248"/>
      <c r="L43" s="431" t="str">
        <f t="shared" si="3"/>
        <v>0</v>
      </c>
      <c r="M43" s="428" t="str">
        <f t="shared" si="4"/>
        <v>0</v>
      </c>
      <c r="N43" s="250" t="str">
        <f t="shared" si="5"/>
        <v>0</v>
      </c>
      <c r="O43" s="251"/>
      <c r="P43" s="247"/>
      <c r="R43" s="312">
        <f t="shared" si="6"/>
        <v>0</v>
      </c>
      <c r="S43" s="152">
        <f t="shared" si="7"/>
        <v>90</v>
      </c>
      <c r="T43" s="68" t="e">
        <f t="shared" si="0"/>
        <v>#VALUE!</v>
      </c>
      <c r="U43" s="68" t="e">
        <f t="shared" si="8"/>
        <v>#VALUE!</v>
      </c>
      <c r="V43" s="95">
        <v>1</v>
      </c>
      <c r="W43" s="153" t="e">
        <f t="shared" si="1"/>
        <v>#VALUE!</v>
      </c>
      <c r="Y43" s="107">
        <f t="shared" si="9"/>
        <v>0</v>
      </c>
    </row>
    <row r="44" spans="1:25" ht="34.5" customHeight="1" x14ac:dyDescent="0.3">
      <c r="A44" s="322" t="str">
        <f>CDT!B44</f>
        <v>Artésunate - Méfloquine (AS-MF)</v>
      </c>
      <c r="B44" s="247"/>
      <c r="C44" s="248"/>
      <c r="D44" s="302" t="str">
        <f t="shared" si="10"/>
        <v/>
      </c>
      <c r="E44" s="249"/>
      <c r="F44" s="247"/>
      <c r="G44" s="247"/>
      <c r="H44" s="247"/>
      <c r="I44" s="247"/>
      <c r="J44" s="247"/>
      <c r="K44" s="248"/>
      <c r="L44" s="431" t="str">
        <f t="shared" si="3"/>
        <v>0</v>
      </c>
      <c r="M44" s="428" t="str">
        <f t="shared" si="4"/>
        <v>0</v>
      </c>
      <c r="N44" s="250" t="str">
        <f t="shared" si="5"/>
        <v>0</v>
      </c>
      <c r="O44" s="251"/>
      <c r="P44" s="247"/>
      <c r="R44" s="312">
        <f t="shared" si="6"/>
        <v>0</v>
      </c>
      <c r="S44" s="152">
        <f t="shared" si="7"/>
        <v>90</v>
      </c>
      <c r="T44" s="68" t="e">
        <f t="shared" si="0"/>
        <v>#VALUE!</v>
      </c>
      <c r="U44" s="68" t="e">
        <f t="shared" si="8"/>
        <v>#VALUE!</v>
      </c>
      <c r="V44" s="95">
        <v>1</v>
      </c>
      <c r="W44" s="153" t="e">
        <f t="shared" si="1"/>
        <v>#VALUE!</v>
      </c>
      <c r="Y44" s="107">
        <f t="shared" si="9"/>
        <v>0</v>
      </c>
    </row>
    <row r="45" spans="1:25" ht="34.5" customHeight="1" x14ac:dyDescent="0.3">
      <c r="A45" s="322" t="str">
        <f>CDT!B45</f>
        <v>Quinine comprimé 300mg</v>
      </c>
      <c r="B45" s="247"/>
      <c r="C45" s="248"/>
      <c r="D45" s="302" t="str">
        <f t="shared" si="10"/>
        <v/>
      </c>
      <c r="E45" s="249"/>
      <c r="F45" s="247"/>
      <c r="G45" s="247"/>
      <c r="H45" s="247"/>
      <c r="I45" s="247"/>
      <c r="J45" s="247"/>
      <c r="K45" s="248"/>
      <c r="L45" s="431" t="str">
        <f t="shared" si="3"/>
        <v>0</v>
      </c>
      <c r="M45" s="428" t="str">
        <f t="shared" si="4"/>
        <v>0</v>
      </c>
      <c r="N45" s="250" t="str">
        <f t="shared" si="5"/>
        <v>0</v>
      </c>
      <c r="O45" s="251"/>
      <c r="P45" s="247"/>
      <c r="R45" s="312">
        <f t="shared" si="6"/>
        <v>0</v>
      </c>
      <c r="S45" s="152">
        <f t="shared" si="7"/>
        <v>90</v>
      </c>
      <c r="T45" s="68" t="e">
        <f t="shared" si="0"/>
        <v>#VALUE!</v>
      </c>
      <c r="U45" s="68" t="e">
        <f t="shared" si="8"/>
        <v>#VALUE!</v>
      </c>
      <c r="V45" s="95">
        <v>1</v>
      </c>
      <c r="W45" s="153" t="e">
        <f t="shared" si="1"/>
        <v>#VALUE!</v>
      </c>
      <c r="Y45" s="107">
        <f t="shared" si="9"/>
        <v>0</v>
      </c>
    </row>
    <row r="46" spans="1:25" ht="34.5" customHeight="1" x14ac:dyDescent="0.3">
      <c r="A46" s="322" t="str">
        <f>CDT!B46</f>
        <v>Quinine injectable 300 mg</v>
      </c>
      <c r="B46" s="247"/>
      <c r="C46" s="248"/>
      <c r="D46" s="302" t="str">
        <f t="shared" si="10"/>
        <v/>
      </c>
      <c r="E46" s="249"/>
      <c r="F46" s="247"/>
      <c r="G46" s="247"/>
      <c r="H46" s="247"/>
      <c r="I46" s="247"/>
      <c r="J46" s="247"/>
      <c r="K46" s="248"/>
      <c r="L46" s="431" t="str">
        <f t="shared" si="3"/>
        <v>0</v>
      </c>
      <c r="M46" s="428" t="str">
        <f t="shared" si="4"/>
        <v>0</v>
      </c>
      <c r="N46" s="250" t="str">
        <f t="shared" si="5"/>
        <v>0</v>
      </c>
      <c r="O46" s="251"/>
      <c r="P46" s="247"/>
      <c r="R46" s="312">
        <f t="shared" si="6"/>
        <v>0</v>
      </c>
      <c r="S46" s="152">
        <f t="shared" si="7"/>
        <v>90</v>
      </c>
      <c r="T46" s="68" t="e">
        <f t="shared" si="0"/>
        <v>#VALUE!</v>
      </c>
      <c r="U46" s="68" t="e">
        <f t="shared" si="8"/>
        <v>#VALUE!</v>
      </c>
      <c r="V46" s="95">
        <v>1</v>
      </c>
      <c r="W46" s="153" t="e">
        <f t="shared" si="1"/>
        <v>#VALUE!</v>
      </c>
      <c r="Y46" s="107">
        <f t="shared" si="9"/>
        <v>0</v>
      </c>
    </row>
    <row r="47" spans="1:25" ht="34.5" customHeight="1" x14ac:dyDescent="0.3">
      <c r="A47" s="322" t="str">
        <f>CDT!B47</f>
        <v>Quinine injectable 600 mg</v>
      </c>
      <c r="B47" s="247"/>
      <c r="C47" s="248"/>
      <c r="D47" s="302" t="str">
        <f t="shared" si="10"/>
        <v/>
      </c>
      <c r="E47" s="249"/>
      <c r="F47" s="247"/>
      <c r="G47" s="247"/>
      <c r="H47" s="247"/>
      <c r="I47" s="247"/>
      <c r="J47" s="247"/>
      <c r="K47" s="248"/>
      <c r="L47" s="431" t="str">
        <f t="shared" si="3"/>
        <v>0</v>
      </c>
      <c r="M47" s="428" t="str">
        <f t="shared" si="4"/>
        <v>0</v>
      </c>
      <c r="N47" s="250" t="str">
        <f t="shared" si="5"/>
        <v>0</v>
      </c>
      <c r="O47" s="251"/>
      <c r="P47" s="247"/>
      <c r="R47" s="312">
        <f t="shared" si="6"/>
        <v>0</v>
      </c>
      <c r="S47" s="152">
        <f t="shared" si="7"/>
        <v>90</v>
      </c>
      <c r="T47" s="68" t="e">
        <f t="shared" si="0"/>
        <v>#VALUE!</v>
      </c>
      <c r="U47" s="68" t="e">
        <f t="shared" si="8"/>
        <v>#VALUE!</v>
      </c>
      <c r="V47" s="95">
        <v>1</v>
      </c>
      <c r="W47" s="153" t="e">
        <f t="shared" si="1"/>
        <v>#VALUE!</v>
      </c>
      <c r="Y47" s="107">
        <f t="shared" si="9"/>
        <v>0</v>
      </c>
    </row>
    <row r="48" spans="1:25" ht="34.5" customHeight="1" thickBot="1" x14ac:dyDescent="0.35">
      <c r="A48" s="322" t="str">
        <f>CDT!B48</f>
        <v>Quinine injectable 600 mg</v>
      </c>
      <c r="B48" s="247"/>
      <c r="C48" s="248"/>
      <c r="D48" s="303" t="str">
        <f t="shared" si="10"/>
        <v/>
      </c>
      <c r="E48" s="249"/>
      <c r="F48" s="247"/>
      <c r="G48" s="247"/>
      <c r="H48" s="247"/>
      <c r="I48" s="247"/>
      <c r="J48" s="247"/>
      <c r="K48" s="248"/>
      <c r="L48" s="431" t="str">
        <f t="shared" si="3"/>
        <v>0</v>
      </c>
      <c r="M48" s="428" t="str">
        <f t="shared" si="4"/>
        <v>0</v>
      </c>
      <c r="N48" s="250" t="str">
        <f t="shared" si="5"/>
        <v>0</v>
      </c>
      <c r="O48" s="251"/>
      <c r="P48" s="247"/>
      <c r="R48" s="312">
        <f t="shared" si="6"/>
        <v>0</v>
      </c>
      <c r="S48" s="152">
        <f t="shared" si="7"/>
        <v>90</v>
      </c>
      <c r="T48" s="68" t="e">
        <f>D48-(E48+G48+I48+H48)</f>
        <v>#VALUE!</v>
      </c>
      <c r="U48" s="68" t="e">
        <f t="shared" si="8"/>
        <v>#VALUE!</v>
      </c>
      <c r="V48" s="95">
        <v>1</v>
      </c>
      <c r="W48" s="153" t="e">
        <f t="shared" si="1"/>
        <v>#VALUE!</v>
      </c>
      <c r="Y48" s="107">
        <f t="shared" si="9"/>
        <v>0</v>
      </c>
    </row>
    <row r="49" spans="1:23" ht="34.5" customHeight="1" thickBot="1" x14ac:dyDescent="0.35">
      <c r="A49" s="322" t="str">
        <f>CDT!B49</f>
        <v>Artéméther injectable 100 mg</v>
      </c>
      <c r="B49" s="247"/>
      <c r="C49" s="248"/>
      <c r="D49" s="303" t="str">
        <f t="shared" si="10"/>
        <v/>
      </c>
      <c r="E49" s="249"/>
      <c r="F49" s="247"/>
      <c r="G49" s="247"/>
      <c r="H49" s="247"/>
      <c r="I49" s="247"/>
      <c r="J49" s="247"/>
      <c r="K49" s="248"/>
      <c r="L49" s="431" t="str">
        <f t="shared" si="3"/>
        <v>0</v>
      </c>
      <c r="M49" s="428" t="str">
        <f t="shared" si="4"/>
        <v>0</v>
      </c>
      <c r="N49" s="250" t="str">
        <f t="shared" si="5"/>
        <v>0</v>
      </c>
      <c r="O49" s="251"/>
      <c r="P49" s="247"/>
      <c r="R49" s="312">
        <f t="shared" si="6"/>
        <v>0</v>
      </c>
      <c r="S49" s="152">
        <f t="shared" si="7"/>
        <v>90</v>
      </c>
      <c r="T49" s="68" t="e">
        <f>D49-(E49+G49+I49+H49)</f>
        <v>#VALUE!</v>
      </c>
      <c r="U49" s="68" t="e">
        <f t="shared" si="8"/>
        <v>#VALUE!</v>
      </c>
      <c r="V49" s="95">
        <v>1</v>
      </c>
      <c r="W49" s="153" t="e">
        <f t="shared" si="1"/>
        <v>#VALUE!</v>
      </c>
    </row>
    <row r="50" spans="1:23" ht="34.5" hidden="1" customHeight="1" x14ac:dyDescent="0.3">
      <c r="A50" s="17"/>
      <c r="B50" s="79"/>
      <c r="C50" s="79"/>
      <c r="D50" s="53"/>
      <c r="E50" s="79"/>
      <c r="F50" s="79"/>
      <c r="G50" s="79"/>
      <c r="H50" s="79"/>
      <c r="I50" s="79"/>
      <c r="J50" s="79"/>
      <c r="K50" s="79"/>
      <c r="L50" s="54"/>
      <c r="M50" s="58" t="str">
        <f t="shared" ref="M50" si="11">IF(B50&lt;&gt;"",((E50/S50)*30),"")</f>
        <v/>
      </c>
      <c r="N50" s="55"/>
      <c r="O50" s="80"/>
      <c r="P50" s="79"/>
      <c r="S50" s="152"/>
      <c r="T50" s="68"/>
      <c r="U50" s="68"/>
      <c r="V50" s="95"/>
      <c r="W50" s="153" t="str">
        <f t="shared" si="1"/>
        <v/>
      </c>
    </row>
    <row r="51" spans="1:23" s="235" customFormat="1" ht="16.5" customHeight="1" x14ac:dyDescent="0.35">
      <c r="A51" s="531" t="s">
        <v>290</v>
      </c>
      <c r="B51" s="531"/>
      <c r="C51" s="531"/>
      <c r="D51" s="531"/>
      <c r="E51" s="531"/>
      <c r="F51" s="531"/>
      <c r="H51" s="233"/>
      <c r="I51" s="233" t="s">
        <v>300</v>
      </c>
      <c r="J51" s="234"/>
      <c r="K51" s="232"/>
      <c r="L51" s="232"/>
      <c r="M51" s="232"/>
      <c r="N51" s="232"/>
      <c r="O51" s="232"/>
      <c r="Q51" s="236"/>
      <c r="R51" s="311"/>
      <c r="S51" s="237"/>
      <c r="T51" s="238"/>
      <c r="U51" s="238"/>
      <c r="V51" s="239"/>
      <c r="W51" s="240"/>
    </row>
    <row r="52" spans="1:23" ht="29.25" customHeight="1" x14ac:dyDescent="0.3">
      <c r="A52" s="18"/>
      <c r="B52" s="18"/>
      <c r="C52" s="18"/>
      <c r="D52" s="18"/>
      <c r="E52" s="18"/>
      <c r="F52" s="18"/>
      <c r="G52" s="18"/>
      <c r="H52" s="18"/>
      <c r="I52" s="18"/>
      <c r="J52" s="18"/>
      <c r="K52" s="18"/>
      <c r="L52" s="18"/>
      <c r="M52" s="18"/>
      <c r="N52" s="18"/>
      <c r="O52" s="18"/>
      <c r="S52" s="154"/>
      <c r="T52" s="69"/>
      <c r="U52" s="69"/>
      <c r="V52" s="70"/>
      <c r="W52" s="155"/>
    </row>
    <row r="53" spans="1:23" ht="15.6" x14ac:dyDescent="0.3">
      <c r="B53" s="18"/>
      <c r="C53" s="18"/>
      <c r="D53" s="18"/>
      <c r="E53" s="18"/>
      <c r="F53" s="18"/>
      <c r="I53" s="18"/>
      <c r="J53" s="18"/>
      <c r="K53" s="18"/>
      <c r="L53" s="18"/>
      <c r="M53" s="18"/>
      <c r="N53" s="18"/>
      <c r="O53" s="18"/>
      <c r="S53" s="154"/>
      <c r="T53" s="69"/>
      <c r="U53" s="69"/>
      <c r="V53" s="70"/>
      <c r="W53" s="155"/>
    </row>
    <row r="54" spans="1:23" s="235" customFormat="1" ht="18.600000000000001" thickBot="1" x14ac:dyDescent="0.4">
      <c r="A54" s="233" t="s">
        <v>289</v>
      </c>
      <c r="H54" s="233"/>
      <c r="I54" s="233" t="s">
        <v>301</v>
      </c>
      <c r="O54" s="232"/>
      <c r="Q54" s="236"/>
      <c r="R54" s="311"/>
      <c r="S54" s="243"/>
      <c r="T54" s="244"/>
      <c r="U54" s="244"/>
      <c r="V54" s="245"/>
      <c r="W54" s="246"/>
    </row>
  </sheetData>
  <mergeCells count="21">
    <mergeCell ref="A24:A25"/>
    <mergeCell ref="A51:F51"/>
    <mergeCell ref="A19:C19"/>
    <mergeCell ref="D19:N19"/>
    <mergeCell ref="S19:W19"/>
    <mergeCell ref="A21:C21"/>
    <mergeCell ref="D21:F21"/>
    <mergeCell ref="G21:K22"/>
    <mergeCell ref="L21:P21"/>
    <mergeCell ref="L17:P17"/>
    <mergeCell ref="A1:B1"/>
    <mergeCell ref="A3:B3"/>
    <mergeCell ref="A4:B4"/>
    <mergeCell ref="A11:O11"/>
    <mergeCell ref="B13:C13"/>
    <mergeCell ref="E13:J13"/>
    <mergeCell ref="B15:C15"/>
    <mergeCell ref="D15:F15"/>
    <mergeCell ref="G15:I15"/>
    <mergeCell ref="B17:E17"/>
    <mergeCell ref="G17:K17"/>
  </mergeCells>
  <conditionalFormatting sqref="U26">
    <cfRule type="cellIs" dxfId="815" priority="39" operator="greaterThan">
      <formula>0</formula>
    </cfRule>
    <cfRule type="cellIs" dxfId="814" priority="40" operator="greaterThan">
      <formula>0</formula>
    </cfRule>
    <cfRule type="cellIs" dxfId="813" priority="41" operator="lessThan">
      <formula>0</formula>
    </cfRule>
    <cfRule type="cellIs" dxfId="812" priority="42" operator="notEqual">
      <formula>0</formula>
    </cfRule>
  </conditionalFormatting>
  <conditionalFormatting sqref="U27:U29">
    <cfRule type="cellIs" dxfId="811" priority="35" operator="greaterThan">
      <formula>0</formula>
    </cfRule>
    <cfRule type="cellIs" dxfId="810" priority="36" operator="greaterThan">
      <formula>0</formula>
    </cfRule>
    <cfRule type="cellIs" dxfId="809" priority="37" operator="lessThan">
      <formula>0</formula>
    </cfRule>
    <cfRule type="cellIs" dxfId="808" priority="38" operator="notEqual">
      <formula>0</formula>
    </cfRule>
  </conditionalFormatting>
  <conditionalFormatting sqref="U30:U31 U33:U47">
    <cfRule type="cellIs" dxfId="807" priority="31" operator="greaterThan">
      <formula>0</formula>
    </cfRule>
    <cfRule type="cellIs" dxfId="806" priority="32" operator="greaterThan">
      <formula>0</formula>
    </cfRule>
    <cfRule type="cellIs" dxfId="805" priority="33" operator="lessThan">
      <formula>0</formula>
    </cfRule>
    <cfRule type="cellIs" dxfId="804" priority="34" operator="notEqual">
      <formula>0</formula>
    </cfRule>
  </conditionalFormatting>
  <conditionalFormatting sqref="U48:U50">
    <cfRule type="cellIs" dxfId="803" priority="27" operator="greaterThan">
      <formula>0</formula>
    </cfRule>
    <cfRule type="cellIs" dxfId="802" priority="28" operator="greaterThan">
      <formula>0</formula>
    </cfRule>
    <cfRule type="cellIs" dxfId="801" priority="29" operator="lessThan">
      <formula>0</formula>
    </cfRule>
    <cfRule type="cellIs" dxfId="800" priority="30" operator="notEqual">
      <formula>0</formula>
    </cfRule>
  </conditionalFormatting>
  <conditionalFormatting sqref="K50">
    <cfRule type="expression" dxfId="799" priority="25">
      <formula>K50&lt;T50</formula>
    </cfRule>
    <cfRule type="expression" dxfId="798" priority="26">
      <formula>K50&gt;T50</formula>
    </cfRule>
  </conditionalFormatting>
  <conditionalFormatting sqref="J37:J47">
    <cfRule type="cellIs" dxfId="797" priority="24" operator="greaterThan">
      <formula>90</formula>
    </cfRule>
  </conditionalFormatting>
  <conditionalFormatting sqref="J48:J50">
    <cfRule type="cellIs" dxfId="796" priority="23" operator="greaterThan">
      <formula>90</formula>
    </cfRule>
  </conditionalFormatting>
  <conditionalFormatting sqref="K36:K47">
    <cfRule type="expression" dxfId="795" priority="21">
      <formula>K36&lt;T36</formula>
    </cfRule>
    <cfRule type="expression" dxfId="794" priority="22">
      <formula>K36&gt;T36</formula>
    </cfRule>
  </conditionalFormatting>
  <conditionalFormatting sqref="J27:J31 J33">
    <cfRule type="cellIs" dxfId="793" priority="20" operator="greaterThan">
      <formula>90</formula>
    </cfRule>
  </conditionalFormatting>
  <conditionalFormatting sqref="J36">
    <cfRule type="cellIs" dxfId="792" priority="19" operator="greaterThan">
      <formula>90</formula>
    </cfRule>
  </conditionalFormatting>
  <conditionalFormatting sqref="K48:K49">
    <cfRule type="expression" dxfId="791" priority="17">
      <formula>K48&lt;T48</formula>
    </cfRule>
    <cfRule type="expression" dxfId="790" priority="18">
      <formula>K48&gt;T48</formula>
    </cfRule>
  </conditionalFormatting>
  <conditionalFormatting sqref="K27:K31 K33">
    <cfRule type="expression" dxfId="789" priority="15">
      <formula>K27&lt;T27</formula>
    </cfRule>
    <cfRule type="expression" dxfId="788" priority="16">
      <formula>K27&gt;T27</formula>
    </cfRule>
  </conditionalFormatting>
  <conditionalFormatting sqref="J26">
    <cfRule type="cellIs" dxfId="787" priority="14" operator="greaterThan">
      <formula>90</formula>
    </cfRule>
  </conditionalFormatting>
  <conditionalFormatting sqref="K26">
    <cfRule type="expression" dxfId="786" priority="12">
      <formula>K26&lt;T26</formula>
    </cfRule>
    <cfRule type="expression" dxfId="785" priority="13">
      <formula>K26&gt;T26</formula>
    </cfRule>
  </conditionalFormatting>
  <conditionalFormatting sqref="U32">
    <cfRule type="cellIs" dxfId="784" priority="8" operator="greaterThan">
      <formula>0</formula>
    </cfRule>
    <cfRule type="cellIs" dxfId="783" priority="9" operator="greaterThan">
      <formula>0</formula>
    </cfRule>
    <cfRule type="cellIs" dxfId="782" priority="10" operator="lessThan">
      <formula>0</formula>
    </cfRule>
    <cfRule type="cellIs" dxfId="781" priority="11" operator="notEqual">
      <formula>0</formula>
    </cfRule>
  </conditionalFormatting>
  <conditionalFormatting sqref="K34">
    <cfRule type="expression" dxfId="780" priority="6">
      <formula>K34&lt;T34</formula>
    </cfRule>
    <cfRule type="expression" dxfId="779" priority="7">
      <formula>K34&gt;T34</formula>
    </cfRule>
  </conditionalFormatting>
  <conditionalFormatting sqref="K35">
    <cfRule type="expression" dxfId="778" priority="4">
      <formula>K35&lt;T35</formula>
    </cfRule>
    <cfRule type="expression" dxfId="777" priority="5">
      <formula>K35&gt;T35</formula>
    </cfRule>
  </conditionalFormatting>
  <conditionalFormatting sqref="J32">
    <cfRule type="cellIs" dxfId="776" priority="3" operator="greaterThan">
      <formula>90</formula>
    </cfRule>
  </conditionalFormatting>
  <conditionalFormatting sqref="K32">
    <cfRule type="expression" dxfId="775" priority="1">
      <formula>K32&lt;T32</formula>
    </cfRule>
    <cfRule type="expression" dxfId="774" priority="2">
      <formula>K32&gt;T32</formula>
    </cfRule>
  </conditionalFormatting>
  <dataValidations count="7">
    <dataValidation type="date" errorStyle="warning" allowBlank="1" showInputMessage="1" showErrorMessage="1" promptTitle="Instruction" prompt="SVP Saisissez la date sous le format:_x000a_00/00/0000. exemple 15/09/2016,_x000a_Merci_x000a_" sqref="L21:P21">
      <formula1>42370</formula1>
      <formula2>44926</formula2>
    </dataValidation>
    <dataValidation errorStyle="information" allowBlank="1" showInputMessage="1" showErrorMessage="1" errorTitle="Instruction" error="Saisissez le Texte en MAJUSCULE_x000a_Exemple: CMS AGOE_x000a_Merci" promptTitle="Instruction" prompt="Saisissez le Texte en MAJUSCULE_x000a_Exemple: CMS AGOE_x000a_Merci" sqref="D19:N19"/>
    <dataValidation type="whole" allowBlank="1" showInputMessage="1" showErrorMessage="1" prompt="La valeur ne peut pas être supérieure à 89_x000a_Si tel est le cas déteminer la quantité à commander directement à la colonne M._x000a_merci" sqref="J27:J50">
      <formula1>0</formula1>
      <formula2>89</formula2>
    </dataValidation>
    <dataValidation type="whole" operator="lessThanOrEqual" allowBlank="1" showInputMessage="1" showErrorMessage="1" promptTitle="instruction" prompt="La valeur de la cellule ne peut pas être supérieure à la quantité Totale inscrite dans la colonne D._x000a_Merci de vérifier." sqref="E26:E50">
      <formula1>D26</formula1>
    </dataValidation>
    <dataValidation type="list" allowBlank="1" showInputMessage="1" showErrorMessage="1" sqref="D21:F21">
      <formula1>typerapport2</formula1>
    </dataValidation>
    <dataValidation type="whole" allowBlank="1" showInputMessage="1" showErrorMessage="1" prompt="La valeur ne peut pas être supérieure à 89_x000a_Si tel est le cas déteminer la quantité à commander directement à la colonne O_x000a_merci" sqref="J26">
      <formula1>0</formula1>
      <formula2>89</formula2>
    </dataValidation>
    <dataValidation type="whole" allowBlank="1" showInputMessage="1" showErrorMessage="1" prompt="La quantité accordée par le point Focal ne peut être supérieure à la somme du CMMa et la quantité commandée pour le trimestre._x000a_Merci de revoir la quantité dans la colonne O." sqref="O26:O49">
      <formula1>0</formula1>
      <formula2>+M26+N26</formula2>
    </dataValidation>
  </dataValidations>
  <pageMargins left="0.21" right="0.23622047244094491" top="0.74803149606299213" bottom="0.74803149606299213" header="0.31496062992125984" footer="0.31496062992125984"/>
  <pageSetup paperSize="9" scale="40" orientation="portrait" r:id="rId1"/>
  <headerFooter alignWithMargins="0">
    <oddFooter>&amp;C&amp;"Arial,Gras"PNLS /IST, Avenue des Armées, -05 BP 424 Lomé –Togo ; Tel 22 20 94 39 Fax : 22 20 94 36    Site Web : www.pnls.tg</oddFooter>
  </headerFooter>
  <drawing r:id="rId2"/>
</worksheet>
</file>

<file path=xl/worksheets/sheet12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rgb="FFFF0000"/>
  </sheetPr>
  <dimension ref="A1:W56"/>
  <sheetViews>
    <sheetView showGridLines="0" view="pageBreakPreview" topLeftCell="A5" zoomScale="70" zoomScaleNormal="70" zoomScaleSheetLayoutView="70" zoomScalePageLayoutView="50" workbookViewId="0">
      <selection activeCell="D19" sqref="D19:N19"/>
    </sheetView>
  </sheetViews>
  <sheetFormatPr baseColWidth="10" defaultColWidth="7.33203125" defaultRowHeight="13.8" x14ac:dyDescent="0.3"/>
  <cols>
    <col min="1" max="1" width="51.5546875" style="3" customWidth="1"/>
    <col min="2" max="14" width="11.5546875" style="3" customWidth="1"/>
    <col min="15" max="15" width="11.6640625" style="39" customWidth="1"/>
    <col min="16" max="16" width="17.5546875" style="3" customWidth="1"/>
    <col min="17" max="17" width="2.109375" style="62" customWidth="1"/>
    <col min="18" max="18" width="4.88671875" style="77" customWidth="1"/>
    <col min="19" max="20" width="7.44140625" style="77" bestFit="1" customWidth="1"/>
    <col min="21" max="21" width="7.88671875" style="78" bestFit="1" customWidth="1"/>
    <col min="22" max="22" width="33.33203125" style="77" customWidth="1"/>
    <col min="23" max="16384" width="7.33203125" style="3"/>
  </cols>
  <sheetData>
    <row r="1" spans="1:23" ht="17.25" customHeight="1" x14ac:dyDescent="0.3">
      <c r="A1" s="549" t="s">
        <v>452</v>
      </c>
      <c r="B1" s="549"/>
      <c r="C1" s="2"/>
      <c r="D1" s="2"/>
      <c r="E1"/>
      <c r="F1"/>
      <c r="G1"/>
      <c r="H1"/>
      <c r="I1"/>
      <c r="J1"/>
      <c r="N1" s="4" t="s">
        <v>1</v>
      </c>
      <c r="O1" s="5"/>
      <c r="R1" s="306"/>
      <c r="S1" s="69"/>
      <c r="T1" s="69"/>
      <c r="U1" s="69"/>
      <c r="V1" s="70"/>
      <c r="W1" s="69"/>
    </row>
    <row r="2" spans="1:23" ht="13.5" customHeight="1" x14ac:dyDescent="0.3">
      <c r="A2" s="1" t="s">
        <v>453</v>
      </c>
      <c r="B2" s="1"/>
      <c r="C2" s="2"/>
      <c r="D2" s="2"/>
      <c r="E2"/>
      <c r="F2"/>
      <c r="G2"/>
      <c r="H2"/>
      <c r="I2"/>
      <c r="J2"/>
      <c r="M2" s="4"/>
      <c r="N2" s="4" t="s">
        <v>3</v>
      </c>
      <c r="O2" s="5"/>
      <c r="R2" s="306"/>
      <c r="S2" s="69"/>
      <c r="T2" s="69"/>
      <c r="U2" s="69"/>
      <c r="V2" s="70"/>
      <c r="W2" s="69"/>
    </row>
    <row r="3" spans="1:23" ht="15.6" x14ac:dyDescent="0.3">
      <c r="A3" s="549" t="s">
        <v>454</v>
      </c>
      <c r="B3" s="549"/>
      <c r="C3" s="2"/>
      <c r="D3" s="2"/>
      <c r="E3"/>
      <c r="F3"/>
      <c r="G3"/>
      <c r="H3"/>
      <c r="I3"/>
      <c r="J3"/>
      <c r="K3" s="5"/>
      <c r="L3" s="5"/>
      <c r="M3" s="5"/>
      <c r="N3" s="5"/>
      <c r="O3" s="5"/>
      <c r="R3" s="306"/>
      <c r="S3" s="69"/>
      <c r="T3" s="69"/>
      <c r="U3" s="69"/>
      <c r="V3" s="70"/>
      <c r="W3" s="69"/>
    </row>
    <row r="4" spans="1:23" ht="33.6" customHeight="1" x14ac:dyDescent="0.3">
      <c r="A4" s="547" t="s">
        <v>455</v>
      </c>
      <c r="B4" s="548"/>
      <c r="C4" s="7"/>
      <c r="D4" s="7"/>
      <c r="E4" s="8"/>
      <c r="F4" s="8"/>
      <c r="G4" s="8"/>
      <c r="H4" s="8"/>
      <c r="I4" s="8"/>
      <c r="J4" s="8"/>
      <c r="K4" s="9"/>
      <c r="L4" s="9"/>
      <c r="M4" s="9"/>
      <c r="N4" s="9"/>
      <c r="O4" s="38"/>
      <c r="R4" s="306"/>
      <c r="S4" s="69"/>
      <c r="T4" s="69"/>
      <c r="U4" s="69"/>
      <c r="V4" s="70"/>
      <c r="W4" s="69"/>
    </row>
    <row r="5" spans="1:23" x14ac:dyDescent="0.3">
      <c r="B5" s="9"/>
      <c r="C5" s="9"/>
      <c r="D5" s="9"/>
      <c r="E5" s="9"/>
      <c r="F5" s="9"/>
      <c r="G5" s="9"/>
      <c r="H5" s="9"/>
      <c r="I5" s="9"/>
      <c r="J5" s="9"/>
      <c r="K5" s="9"/>
      <c r="L5" s="9"/>
      <c r="M5" s="9"/>
      <c r="N5" s="9"/>
      <c r="O5" s="38"/>
      <c r="R5" s="306"/>
      <c r="S5" s="69"/>
      <c r="T5" s="69"/>
      <c r="U5" s="69"/>
      <c r="V5" s="70"/>
      <c r="W5" s="69"/>
    </row>
    <row r="6" spans="1:23" ht="15.6" x14ac:dyDescent="0.3">
      <c r="A6" s="6" t="s">
        <v>232</v>
      </c>
      <c r="B6" s="9"/>
      <c r="C6" s="9"/>
      <c r="D6" s="9"/>
      <c r="E6" s="9"/>
      <c r="F6" s="9"/>
      <c r="G6" s="9"/>
      <c r="H6" s="9"/>
      <c r="I6" s="9"/>
      <c r="J6" s="9"/>
      <c r="K6" s="9"/>
      <c r="L6" s="9"/>
      <c r="M6" s="9"/>
      <c r="N6" s="9"/>
      <c r="O6" s="38"/>
      <c r="R6" s="306"/>
      <c r="S6" s="69"/>
      <c r="T6" s="69"/>
      <c r="U6" s="69"/>
      <c r="V6" s="70"/>
      <c r="W6" s="69"/>
    </row>
    <row r="7" spans="1:23" x14ac:dyDescent="0.3">
      <c r="A7" s="10"/>
      <c r="B7" s="9"/>
      <c r="C7" s="9"/>
      <c r="D7" s="9"/>
      <c r="E7" s="9"/>
      <c r="F7" s="9"/>
      <c r="G7" s="9"/>
      <c r="H7" s="9"/>
      <c r="I7" s="9"/>
      <c r="J7" s="9"/>
      <c r="K7" s="9"/>
      <c r="L7" s="9"/>
      <c r="M7" s="9"/>
      <c r="N7" s="9"/>
      <c r="O7" s="38"/>
      <c r="R7" s="69"/>
      <c r="S7" s="69"/>
      <c r="T7" s="69"/>
      <c r="U7" s="70"/>
      <c r="V7" s="69"/>
    </row>
    <row r="8" spans="1:23" x14ac:dyDescent="0.3">
      <c r="A8" s="10"/>
      <c r="B8" s="9"/>
      <c r="C8" s="9"/>
      <c r="D8" s="9"/>
      <c r="E8" s="9"/>
      <c r="F8" s="9"/>
      <c r="G8" s="9"/>
      <c r="H8" s="9"/>
      <c r="I8" s="9"/>
      <c r="J8" s="9"/>
      <c r="K8" s="9"/>
      <c r="L8" s="9"/>
      <c r="M8" s="9"/>
      <c r="N8" s="9"/>
      <c r="O8" s="38"/>
      <c r="R8" s="69"/>
      <c r="S8" s="69"/>
      <c r="T8" s="69"/>
      <c r="U8" s="70"/>
      <c r="V8" s="69"/>
    </row>
    <row r="9" spans="1:23" ht="17.25" customHeight="1" x14ac:dyDescent="0.3">
      <c r="A9" s="10"/>
      <c r="B9" s="9"/>
      <c r="C9" s="9"/>
      <c r="D9" s="9"/>
      <c r="E9" s="9"/>
      <c r="F9" s="9"/>
      <c r="G9" s="9"/>
      <c r="H9" s="9"/>
      <c r="I9" s="9"/>
      <c r="J9" s="9"/>
      <c r="K9" s="9"/>
      <c r="L9" s="9"/>
      <c r="M9" s="9"/>
      <c r="N9" s="9"/>
      <c r="O9" s="38"/>
      <c r="R9" s="69"/>
      <c r="S9" s="69"/>
      <c r="T9" s="69"/>
      <c r="U9" s="70"/>
      <c r="V9" s="69"/>
    </row>
    <row r="10" spans="1:23" ht="0.75" customHeight="1" x14ac:dyDescent="0.3">
      <c r="R10" s="69"/>
      <c r="S10" s="69"/>
      <c r="T10" s="69"/>
      <c r="U10" s="70"/>
      <c r="V10" s="69"/>
    </row>
    <row r="11" spans="1:23" ht="21" customHeight="1" x14ac:dyDescent="0.3">
      <c r="A11" s="555" t="s">
        <v>263</v>
      </c>
      <c r="B11" s="555"/>
      <c r="C11" s="555"/>
      <c r="D11" s="555"/>
      <c r="E11" s="555"/>
      <c r="F11" s="555"/>
      <c r="G11" s="555"/>
      <c r="H11" s="555"/>
      <c r="I11" s="555"/>
      <c r="J11" s="555"/>
      <c r="K11" s="555"/>
      <c r="L11" s="555"/>
      <c r="M11" s="555"/>
      <c r="N11" s="555"/>
      <c r="O11" s="555"/>
      <c r="P11" s="40"/>
      <c r="R11" s="69"/>
      <c r="S11" s="69"/>
      <c r="T11" s="69"/>
      <c r="U11" s="70"/>
      <c r="V11" s="69"/>
    </row>
    <row r="12" spans="1:23" ht="3.75" customHeight="1" x14ac:dyDescent="0.3">
      <c r="A12" s="11"/>
      <c r="B12" s="11"/>
      <c r="C12" s="11"/>
      <c r="D12" s="11"/>
      <c r="E12" s="11"/>
      <c r="F12" s="11"/>
      <c r="G12" s="11"/>
      <c r="H12" s="11"/>
      <c r="I12" s="11"/>
      <c r="J12" s="11"/>
      <c r="K12" s="11"/>
      <c r="L12" s="11"/>
      <c r="M12" s="11"/>
      <c r="N12" s="11"/>
      <c r="O12" s="11"/>
      <c r="R12" s="69"/>
      <c r="S12" s="69"/>
      <c r="T12" s="69"/>
      <c r="U12" s="70"/>
      <c r="V12" s="69"/>
    </row>
    <row r="13" spans="1:23" s="42" customFormat="1" ht="20.25" hidden="1" customHeight="1" thickBot="1" x14ac:dyDescent="0.35">
      <c r="A13" s="434" t="s">
        <v>5</v>
      </c>
      <c r="B13" s="556">
        <f>'Info District'!G11</f>
        <v>2025</v>
      </c>
      <c r="C13" s="557"/>
      <c r="E13" s="550"/>
      <c r="F13" s="550"/>
      <c r="G13" s="550"/>
      <c r="H13" s="550"/>
      <c r="I13" s="550"/>
      <c r="J13" s="554"/>
      <c r="Q13" s="63"/>
      <c r="R13" s="71"/>
      <c r="S13" s="71"/>
      <c r="T13" s="71"/>
      <c r="U13" s="72"/>
      <c r="V13" s="71"/>
    </row>
    <row r="14" spans="1:23" s="42" customFormat="1" ht="7.5" hidden="1" customHeight="1" thickBot="1" x14ac:dyDescent="0.35">
      <c r="A14" s="434"/>
      <c r="B14" s="13"/>
      <c r="C14" s="13"/>
      <c r="D14" s="13"/>
      <c r="O14" s="15"/>
      <c r="Q14" s="63"/>
      <c r="R14" s="71"/>
      <c r="S14" s="71"/>
      <c r="T14" s="71"/>
      <c r="U14" s="72"/>
      <c r="V14" s="71"/>
    </row>
    <row r="15" spans="1:23" s="42" customFormat="1" ht="16.5" hidden="1" customHeight="1" thickBot="1" x14ac:dyDescent="0.35">
      <c r="A15" s="434" t="s">
        <v>7</v>
      </c>
      <c r="B15" s="558" t="str">
        <f>'Info District'!G12</f>
        <v>PLATEAUX</v>
      </c>
      <c r="C15" s="559"/>
      <c r="D15" s="550" t="s">
        <v>8</v>
      </c>
      <c r="E15" s="550"/>
      <c r="F15" s="550"/>
      <c r="G15" s="551" t="str">
        <f>'Info District'!G13</f>
        <v>Agou</v>
      </c>
      <c r="H15" s="552"/>
      <c r="I15" s="553"/>
      <c r="L15" s="11"/>
      <c r="M15" s="11"/>
      <c r="N15" s="11"/>
      <c r="O15" s="11"/>
      <c r="P15" s="11"/>
      <c r="Q15" s="63"/>
      <c r="R15" s="71"/>
      <c r="S15" s="71"/>
      <c r="T15" s="71"/>
      <c r="U15" s="73"/>
      <c r="V15" s="71"/>
    </row>
    <row r="16" spans="1:23" s="42" customFormat="1" ht="3.75" hidden="1" customHeight="1" thickBot="1" x14ac:dyDescent="0.35">
      <c r="A16" s="139"/>
      <c r="B16" s="15"/>
      <c r="C16" s="15"/>
      <c r="D16" s="15"/>
      <c r="E16" s="15"/>
      <c r="K16" s="15"/>
      <c r="L16" s="15"/>
      <c r="M16" s="15"/>
      <c r="O16" s="15"/>
      <c r="Q16" s="63"/>
      <c r="R16" s="71"/>
      <c r="S16" s="71"/>
      <c r="T16" s="71"/>
      <c r="U16" s="72"/>
      <c r="V16" s="71"/>
    </row>
    <row r="17" spans="1:23" s="42" customFormat="1" ht="18" hidden="1" customHeight="1" thickBot="1" x14ac:dyDescent="0.35">
      <c r="A17" s="434" t="s">
        <v>9</v>
      </c>
      <c r="B17" s="556" t="str">
        <f>'Info District'!G17</f>
        <v>Avril à Juin 2025</v>
      </c>
      <c r="C17" s="560"/>
      <c r="D17" s="560"/>
      <c r="E17" s="557"/>
      <c r="G17" s="550" t="s">
        <v>11</v>
      </c>
      <c r="H17" s="550"/>
      <c r="I17" s="550"/>
      <c r="J17" s="550"/>
      <c r="K17" s="554"/>
      <c r="L17" s="551" t="str">
        <f>'Info District'!G18</f>
        <v>Juillet à Septembre 2025</v>
      </c>
      <c r="M17" s="552"/>
      <c r="N17" s="552"/>
      <c r="O17" s="552"/>
      <c r="P17" s="553"/>
      <c r="Q17" s="63"/>
      <c r="R17" s="71"/>
      <c r="S17" s="71"/>
      <c r="T17" s="71"/>
      <c r="U17" s="72"/>
      <c r="V17" s="71"/>
    </row>
    <row r="18" spans="1:23" s="9" customFormat="1" ht="6" customHeight="1" thickBot="1" x14ac:dyDescent="0.3">
      <c r="B18" s="43"/>
      <c r="C18" s="43"/>
      <c r="D18" s="43"/>
      <c r="E18" s="44"/>
      <c r="F18" s="43"/>
      <c r="G18" s="45"/>
      <c r="H18" s="45"/>
      <c r="I18" s="45"/>
      <c r="J18" s="45"/>
      <c r="K18" s="45"/>
      <c r="L18" s="45"/>
      <c r="M18" s="45"/>
      <c r="O18" s="38"/>
      <c r="Q18" s="64"/>
      <c r="R18" s="74"/>
      <c r="S18" s="74"/>
      <c r="T18" s="74"/>
      <c r="U18" s="75"/>
      <c r="V18" s="74"/>
    </row>
    <row r="19" spans="1:23" s="9" customFormat="1" ht="31.5" customHeight="1" thickBot="1" x14ac:dyDescent="0.35">
      <c r="A19" s="532" t="s">
        <v>12</v>
      </c>
      <c r="B19" s="532"/>
      <c r="C19" s="533"/>
      <c r="D19" s="575"/>
      <c r="E19" s="576"/>
      <c r="F19" s="576"/>
      <c r="G19" s="576"/>
      <c r="H19" s="576"/>
      <c r="I19" s="576"/>
      <c r="J19" s="576"/>
      <c r="K19" s="576"/>
      <c r="L19" s="576"/>
      <c r="M19" s="576"/>
      <c r="N19" s="577"/>
      <c r="O19" s="11"/>
      <c r="P19" s="464" t="str">
        <f>'Info District'!H17</f>
        <v>T2</v>
      </c>
      <c r="Q19" s="65"/>
      <c r="R19" s="535" t="s">
        <v>96</v>
      </c>
      <c r="S19" s="536"/>
      <c r="T19" s="536"/>
      <c r="U19" s="536"/>
      <c r="V19" s="537"/>
    </row>
    <row r="20" spans="1:23" s="9" customFormat="1" ht="8.25" customHeight="1" thickBot="1" x14ac:dyDescent="0.35">
      <c r="A20" s="12"/>
      <c r="B20" s="12"/>
      <c r="C20" s="12"/>
      <c r="D20" s="12"/>
      <c r="E20" s="12"/>
      <c r="F20" s="12"/>
      <c r="G20" s="13"/>
      <c r="H20" s="13"/>
      <c r="I20" s="13"/>
      <c r="J20" s="13"/>
      <c r="K20" s="13"/>
      <c r="L20" s="14"/>
      <c r="M20" s="14"/>
      <c r="N20" s="14"/>
      <c r="O20" s="14"/>
      <c r="Q20" s="64"/>
      <c r="R20" s="146"/>
      <c r="S20" s="74"/>
      <c r="T20" s="74"/>
      <c r="U20" s="76"/>
      <c r="V20" s="147"/>
    </row>
    <row r="21" spans="1:23" s="9" customFormat="1" ht="30.75" customHeight="1" thickBot="1" x14ac:dyDescent="0.35">
      <c r="A21" s="564" t="s">
        <v>6</v>
      </c>
      <c r="B21" s="564"/>
      <c r="C21" s="564"/>
      <c r="D21" s="565"/>
      <c r="E21" s="566"/>
      <c r="F21" s="566"/>
      <c r="G21" s="566"/>
      <c r="H21" s="567"/>
      <c r="I21" s="12"/>
      <c r="K21" s="230" t="s">
        <v>338</v>
      </c>
      <c r="O21" s="571"/>
      <c r="P21" s="572"/>
      <c r="Q21" s="64"/>
      <c r="R21" s="146"/>
      <c r="S21" s="74"/>
      <c r="T21" s="74"/>
      <c r="U21" s="76"/>
      <c r="V21" s="147"/>
    </row>
    <row r="22" spans="1:23" s="9" customFormat="1" ht="9" customHeight="1" thickBot="1" x14ac:dyDescent="0.35">
      <c r="A22" s="12"/>
      <c r="B22" s="12"/>
      <c r="C22" s="12"/>
      <c r="D22" s="12"/>
      <c r="E22" s="12"/>
      <c r="F22" s="12"/>
      <c r="G22" s="13"/>
      <c r="H22" s="13"/>
      <c r="I22" s="13"/>
      <c r="J22" s="13"/>
      <c r="K22" s="13"/>
      <c r="L22" s="14"/>
      <c r="M22" s="14"/>
      <c r="N22" s="14"/>
      <c r="O22" s="14"/>
      <c r="Q22" s="64"/>
      <c r="R22" s="146"/>
      <c r="S22" s="74"/>
      <c r="T22" s="74"/>
      <c r="U22" s="76"/>
      <c r="V22" s="147"/>
    </row>
    <row r="23" spans="1:23" s="9" customFormat="1" ht="30" customHeight="1" thickBot="1" x14ac:dyDescent="0.35">
      <c r="A23" s="532" t="s">
        <v>240</v>
      </c>
      <c r="B23" s="532"/>
      <c r="C23" s="533"/>
      <c r="D23" s="568" t="s">
        <v>265</v>
      </c>
      <c r="E23" s="569"/>
      <c r="F23" s="570"/>
      <c r="H23" s="229"/>
      <c r="I23" s="573" t="s">
        <v>337</v>
      </c>
      <c r="J23" s="573"/>
      <c r="K23" s="573"/>
      <c r="L23" s="573"/>
      <c r="M23" s="573"/>
      <c r="N23" s="574"/>
      <c r="O23" s="562"/>
      <c r="P23" s="563"/>
      <c r="Q23" s="64"/>
      <c r="R23" s="146"/>
      <c r="S23" s="74"/>
      <c r="T23" s="74"/>
      <c r="U23" s="76"/>
      <c r="V23" s="147"/>
    </row>
    <row r="24" spans="1:23" s="9" customFormat="1" ht="6" customHeight="1" x14ac:dyDescent="0.3">
      <c r="A24" s="12"/>
      <c r="B24" s="12"/>
      <c r="C24" s="12"/>
      <c r="D24" s="12"/>
      <c r="E24" s="12"/>
      <c r="F24" s="12"/>
      <c r="G24" s="13"/>
      <c r="H24" s="15"/>
      <c r="I24" s="15"/>
      <c r="J24" s="15"/>
      <c r="K24" s="13"/>
      <c r="L24" s="14"/>
      <c r="M24" s="14"/>
      <c r="N24" s="14"/>
      <c r="O24" s="14"/>
      <c r="Q24" s="64"/>
      <c r="R24" s="146"/>
      <c r="S24" s="74"/>
      <c r="T24" s="74"/>
      <c r="U24" s="76"/>
      <c r="V24" s="147"/>
    </row>
    <row r="25" spans="1:23" s="9" customFormat="1" ht="4.5" customHeight="1" thickBot="1" x14ac:dyDescent="0.35">
      <c r="A25" s="12"/>
      <c r="B25" s="12"/>
      <c r="C25" s="12"/>
      <c r="D25" s="12"/>
      <c r="E25" s="12"/>
      <c r="F25" s="12"/>
      <c r="G25" s="13"/>
      <c r="H25" s="13"/>
      <c r="I25" s="13"/>
      <c r="J25" s="13"/>
      <c r="K25" s="13"/>
      <c r="L25" s="14"/>
      <c r="M25" s="14"/>
      <c r="N25" s="14"/>
      <c r="O25" s="14"/>
      <c r="Q25" s="64"/>
      <c r="R25" s="146"/>
      <c r="S25" s="74"/>
      <c r="T25" s="74"/>
      <c r="U25" s="76"/>
      <c r="V25" s="147"/>
    </row>
    <row r="26" spans="1:23" ht="76.5" customHeight="1" thickBot="1" x14ac:dyDescent="0.35">
      <c r="A26" s="541" t="s">
        <v>13</v>
      </c>
      <c r="B26" s="16" t="s">
        <v>14</v>
      </c>
      <c r="C26" s="108" t="s">
        <v>15</v>
      </c>
      <c r="D26" s="118" t="s">
        <v>16</v>
      </c>
      <c r="E26" s="117" t="s">
        <v>17</v>
      </c>
      <c r="F26" s="16" t="s">
        <v>18</v>
      </c>
      <c r="G26" s="16" t="s">
        <v>233</v>
      </c>
      <c r="H26" s="16" t="s">
        <v>234</v>
      </c>
      <c r="I26" s="16" t="s">
        <v>19</v>
      </c>
      <c r="J26" s="16" t="s">
        <v>20</v>
      </c>
      <c r="K26" s="108" t="s">
        <v>21</v>
      </c>
      <c r="L26" s="136" t="s">
        <v>22</v>
      </c>
      <c r="M26" s="137" t="s">
        <v>236</v>
      </c>
      <c r="N26" s="138" t="s">
        <v>23</v>
      </c>
      <c r="O26" s="109" t="s">
        <v>39</v>
      </c>
      <c r="P26" s="16" t="s">
        <v>40</v>
      </c>
      <c r="R26" s="148" t="s">
        <v>237</v>
      </c>
      <c r="S26" s="140" t="s">
        <v>93</v>
      </c>
      <c r="T26" s="140" t="s">
        <v>239</v>
      </c>
      <c r="U26" s="140" t="s">
        <v>238</v>
      </c>
      <c r="V26" s="149" t="s">
        <v>97</v>
      </c>
    </row>
    <row r="27" spans="1:23" s="47" customFormat="1" ht="21.75" customHeight="1" thickBot="1" x14ac:dyDescent="0.35">
      <c r="A27" s="542"/>
      <c r="B27" s="46" t="s">
        <v>24</v>
      </c>
      <c r="C27" s="46" t="s">
        <v>25</v>
      </c>
      <c r="D27" s="112" t="s">
        <v>26</v>
      </c>
      <c r="E27" s="46" t="s">
        <v>27</v>
      </c>
      <c r="F27" s="46"/>
      <c r="G27" s="46" t="s">
        <v>28</v>
      </c>
      <c r="H27" s="46"/>
      <c r="I27" s="46" t="s">
        <v>29</v>
      </c>
      <c r="J27" s="46"/>
      <c r="K27" s="131" t="s">
        <v>235</v>
      </c>
      <c r="L27" s="133"/>
      <c r="M27" s="134"/>
      <c r="N27" s="135"/>
      <c r="O27" s="132" t="s">
        <v>30</v>
      </c>
      <c r="P27" s="46"/>
      <c r="Q27" s="66"/>
      <c r="R27" s="150"/>
      <c r="S27" s="67" t="s">
        <v>94</v>
      </c>
      <c r="T27" s="67" t="s">
        <v>95</v>
      </c>
      <c r="U27" s="94"/>
      <c r="V27" s="151" t="str">
        <f>IF(J28&lt;=0,"",IF(J28=90,$W$28))</f>
        <v/>
      </c>
      <c r="W27" s="37" t="s">
        <v>98</v>
      </c>
    </row>
    <row r="28" spans="1:23" ht="49.5" customHeight="1" x14ac:dyDescent="0.3">
      <c r="A28" s="231" t="str">
        <f>CDT!B26</f>
        <v>Artéméther-Luméfantrine 6cp (AL)</v>
      </c>
      <c r="B28" s="79"/>
      <c r="C28" s="110"/>
      <c r="D28" s="120" t="str">
        <f>IF(B28&lt;&gt;"",B28+C28,"")</f>
        <v/>
      </c>
      <c r="E28" s="119"/>
      <c r="F28" s="79"/>
      <c r="G28" s="79"/>
      <c r="H28" s="79"/>
      <c r="I28" s="79"/>
      <c r="J28" s="79"/>
      <c r="K28" s="110"/>
      <c r="L28" s="431" t="str">
        <f>IF(B28&lt;&gt;"",IF(J28=0,E28,((E28*90)/(90-J28))),"0")</f>
        <v>0</v>
      </c>
      <c r="M28" s="428" t="str">
        <f>IF(B28&lt;&gt;"",((E28/R28)*30),"0")</f>
        <v>0</v>
      </c>
      <c r="N28" s="250" t="str">
        <f>IF(B28&lt;&gt;"",IF(J28=0,((E28+L28)-K28),((M28*6)-K28)),"0")</f>
        <v>0</v>
      </c>
      <c r="O28" s="251"/>
      <c r="P28" s="81"/>
      <c r="R28" s="152">
        <f>(90-J28)</f>
        <v>90</v>
      </c>
      <c r="S28" s="68" t="e">
        <f>D28-(E28+G28+I28+H28)</f>
        <v>#VALUE!</v>
      </c>
      <c r="T28" s="68" t="e">
        <f>K28-S28</f>
        <v>#VALUE!</v>
      </c>
      <c r="U28" s="95">
        <v>6</v>
      </c>
      <c r="V28" s="153" t="e">
        <f t="shared" ref="V28:V52" si="0">IF(T28=0,"",$W$27)</f>
        <v>#VALUE!</v>
      </c>
      <c r="W28" s="37" t="s">
        <v>203</v>
      </c>
    </row>
    <row r="29" spans="1:23" ht="45" customHeight="1" x14ac:dyDescent="0.3">
      <c r="A29" s="231" t="str">
        <f>CDT!B27</f>
        <v>Artéméther-Luméfantrine 12cp (AL)</v>
      </c>
      <c r="B29" s="79"/>
      <c r="C29" s="110"/>
      <c r="D29" s="121" t="str">
        <f t="shared" ref="D29:D36" si="1">IF(B29&lt;&gt;"",B29+C29,"")</f>
        <v/>
      </c>
      <c r="E29" s="119"/>
      <c r="F29" s="79"/>
      <c r="G29" s="79"/>
      <c r="H29" s="79"/>
      <c r="I29" s="79"/>
      <c r="J29" s="79"/>
      <c r="K29" s="110"/>
      <c r="L29" s="431" t="str">
        <f t="shared" ref="L29:L36" si="2">IF(B29&lt;&gt;"",IF(J29=0,E29,((E29*90)/(90-J29))),"0")</f>
        <v>0</v>
      </c>
      <c r="M29" s="428" t="str">
        <f t="shared" ref="M29:M36" si="3">IF(B29&lt;&gt;"",((E29/R29)*30),"0")</f>
        <v>0</v>
      </c>
      <c r="N29" s="250" t="str">
        <f t="shared" ref="N29:N36" si="4">IF(B29&lt;&gt;"",IF(J29=0,((E29+L29)-K29),((M29*6)-K29)),"0")</f>
        <v>0</v>
      </c>
      <c r="O29" s="251"/>
      <c r="P29" s="81"/>
      <c r="R29" s="152">
        <f t="shared" ref="R29:R50" si="5">(90-J29)</f>
        <v>90</v>
      </c>
      <c r="S29" s="68" t="e">
        <f t="shared" ref="S29:S49" si="6">D29-(E29+G29+I29+H29)</f>
        <v>#VALUE!</v>
      </c>
      <c r="T29" s="68" t="e">
        <f t="shared" ref="T29:T50" si="7">K29-S29</f>
        <v>#VALUE!</v>
      </c>
      <c r="U29" s="95">
        <v>12</v>
      </c>
      <c r="V29" s="153" t="e">
        <f t="shared" si="0"/>
        <v>#VALUE!</v>
      </c>
    </row>
    <row r="30" spans="1:23" ht="49.5" customHeight="1" x14ac:dyDescent="0.3">
      <c r="A30" s="231" t="str">
        <f>CDT!B28</f>
        <v>Artéméther-Luméfantrine 18cp (AL)</v>
      </c>
      <c r="B30" s="79"/>
      <c r="C30" s="110"/>
      <c r="D30" s="121" t="str">
        <f t="shared" si="1"/>
        <v/>
      </c>
      <c r="E30" s="119"/>
      <c r="F30" s="79"/>
      <c r="G30" s="79"/>
      <c r="H30" s="79"/>
      <c r="I30" s="79"/>
      <c r="J30" s="79"/>
      <c r="K30" s="110"/>
      <c r="L30" s="431" t="str">
        <f t="shared" si="2"/>
        <v>0</v>
      </c>
      <c r="M30" s="428" t="str">
        <f t="shared" si="3"/>
        <v>0</v>
      </c>
      <c r="N30" s="250" t="str">
        <f t="shared" si="4"/>
        <v>0</v>
      </c>
      <c r="O30" s="251"/>
      <c r="P30" s="81"/>
      <c r="R30" s="152">
        <f t="shared" si="5"/>
        <v>90</v>
      </c>
      <c r="S30" s="68" t="e">
        <f t="shared" si="6"/>
        <v>#VALUE!</v>
      </c>
      <c r="T30" s="68" t="e">
        <f t="shared" si="7"/>
        <v>#VALUE!</v>
      </c>
      <c r="U30" s="95">
        <v>18</v>
      </c>
      <c r="V30" s="153" t="e">
        <f t="shared" si="0"/>
        <v>#VALUE!</v>
      </c>
    </row>
    <row r="31" spans="1:23" ht="49.5" customHeight="1" x14ac:dyDescent="0.3">
      <c r="A31" s="231" t="str">
        <f>CDT!B29</f>
        <v>Artéméther-Luméfantrine 24cp (AL)</v>
      </c>
      <c r="B31" s="79"/>
      <c r="C31" s="110"/>
      <c r="D31" s="121" t="str">
        <f t="shared" si="1"/>
        <v/>
      </c>
      <c r="E31" s="119"/>
      <c r="F31" s="79"/>
      <c r="G31" s="79"/>
      <c r="H31" s="79"/>
      <c r="I31" s="79"/>
      <c r="J31" s="79"/>
      <c r="K31" s="110"/>
      <c r="L31" s="431" t="str">
        <f t="shared" si="2"/>
        <v>0</v>
      </c>
      <c r="M31" s="428" t="str">
        <f t="shared" si="3"/>
        <v>0</v>
      </c>
      <c r="N31" s="250" t="str">
        <f t="shared" si="4"/>
        <v>0</v>
      </c>
      <c r="O31" s="251"/>
      <c r="P31" s="81"/>
      <c r="R31" s="152">
        <f t="shared" si="5"/>
        <v>90</v>
      </c>
      <c r="S31" s="68" t="e">
        <f t="shared" si="6"/>
        <v>#VALUE!</v>
      </c>
      <c r="T31" s="68" t="e">
        <f t="shared" si="7"/>
        <v>#VALUE!</v>
      </c>
      <c r="U31" s="95">
        <v>24</v>
      </c>
      <c r="V31" s="153" t="e">
        <f t="shared" si="0"/>
        <v>#VALUE!</v>
      </c>
    </row>
    <row r="32" spans="1:23" ht="50.25" hidden="1" customHeight="1" x14ac:dyDescent="0.3">
      <c r="A32" s="17" t="str">
        <f>CDT!B30</f>
        <v>Artéméther injectable 40 mg</v>
      </c>
      <c r="B32" s="79"/>
      <c r="C32" s="110"/>
      <c r="D32" s="121" t="str">
        <f t="shared" si="1"/>
        <v/>
      </c>
      <c r="E32" s="119"/>
      <c r="F32" s="79"/>
      <c r="G32" s="79"/>
      <c r="H32" s="79"/>
      <c r="I32" s="79"/>
      <c r="J32" s="79"/>
      <c r="K32" s="110"/>
      <c r="L32" s="431" t="str">
        <f t="shared" si="2"/>
        <v>0</v>
      </c>
      <c r="M32" s="428" t="str">
        <f t="shared" si="3"/>
        <v>0</v>
      </c>
      <c r="N32" s="250" t="str">
        <f t="shared" si="4"/>
        <v>0</v>
      </c>
      <c r="O32" s="251"/>
      <c r="P32" s="79"/>
      <c r="R32" s="152">
        <f t="shared" si="5"/>
        <v>90</v>
      </c>
      <c r="S32" s="68" t="e">
        <f t="shared" si="6"/>
        <v>#VALUE!</v>
      </c>
      <c r="T32" s="68" t="e">
        <f t="shared" si="7"/>
        <v>#VALUE!</v>
      </c>
      <c r="U32" s="95">
        <v>1</v>
      </c>
      <c r="V32" s="153" t="e">
        <f t="shared" si="0"/>
        <v>#VALUE!</v>
      </c>
    </row>
    <row r="33" spans="1:22" ht="50.25" hidden="1" customHeight="1" x14ac:dyDescent="0.3">
      <c r="A33" s="17" t="str">
        <f>CDT!B31</f>
        <v>Artéméther injectable 80 mg</v>
      </c>
      <c r="B33" s="79"/>
      <c r="C33" s="110"/>
      <c r="D33" s="121" t="str">
        <f t="shared" si="1"/>
        <v/>
      </c>
      <c r="E33" s="119"/>
      <c r="F33" s="79"/>
      <c r="G33" s="79"/>
      <c r="H33" s="79"/>
      <c r="I33" s="79"/>
      <c r="J33" s="79"/>
      <c r="K33" s="110"/>
      <c r="L33" s="431" t="str">
        <f t="shared" si="2"/>
        <v>0</v>
      </c>
      <c r="M33" s="428" t="str">
        <f t="shared" si="3"/>
        <v>0</v>
      </c>
      <c r="N33" s="250" t="str">
        <f t="shared" si="4"/>
        <v>0</v>
      </c>
      <c r="O33" s="251"/>
      <c r="P33" s="79"/>
      <c r="R33" s="152">
        <f t="shared" si="5"/>
        <v>90</v>
      </c>
      <c r="S33" s="68" t="e">
        <f t="shared" si="6"/>
        <v>#VALUE!</v>
      </c>
      <c r="T33" s="68" t="e">
        <f t="shared" si="7"/>
        <v>#VALUE!</v>
      </c>
      <c r="U33" s="95">
        <v>1</v>
      </c>
      <c r="V33" s="153" t="e">
        <f t="shared" si="0"/>
        <v>#VALUE!</v>
      </c>
    </row>
    <row r="34" spans="1:22" ht="50.25" hidden="1" customHeight="1" x14ac:dyDescent="0.3">
      <c r="A34" s="17" t="str">
        <f>CDT!B32</f>
        <v>Artésunate injectable 60 mg</v>
      </c>
      <c r="B34" s="79"/>
      <c r="C34" s="110"/>
      <c r="D34" s="121" t="str">
        <f t="shared" si="1"/>
        <v/>
      </c>
      <c r="E34" s="119"/>
      <c r="F34" s="79"/>
      <c r="G34" s="79"/>
      <c r="H34" s="79"/>
      <c r="I34" s="79"/>
      <c r="J34" s="79"/>
      <c r="K34" s="110"/>
      <c r="L34" s="431" t="str">
        <f t="shared" si="2"/>
        <v>0</v>
      </c>
      <c r="M34" s="428" t="str">
        <f t="shared" si="3"/>
        <v>0</v>
      </c>
      <c r="N34" s="250" t="str">
        <f t="shared" si="4"/>
        <v>0</v>
      </c>
      <c r="O34" s="251"/>
      <c r="P34" s="79"/>
      <c r="R34" s="152">
        <f t="shared" si="5"/>
        <v>90</v>
      </c>
      <c r="S34" s="68" t="e">
        <f t="shared" si="6"/>
        <v>#VALUE!</v>
      </c>
      <c r="T34" s="68" t="e">
        <f t="shared" si="7"/>
        <v>#VALUE!</v>
      </c>
      <c r="U34" s="95">
        <v>1</v>
      </c>
      <c r="V34" s="153" t="e">
        <f t="shared" si="0"/>
        <v>#VALUE!</v>
      </c>
    </row>
    <row r="35" spans="1:22" ht="50.25" hidden="1" customHeight="1" x14ac:dyDescent="0.3">
      <c r="A35" s="17" t="str">
        <f>CDT!B33</f>
        <v xml:space="preserve"> Sulfadoxine Pyriméthamine:  (SP)</v>
      </c>
      <c r="B35" s="79"/>
      <c r="C35" s="110"/>
      <c r="D35" s="121" t="str">
        <f t="shared" si="1"/>
        <v/>
      </c>
      <c r="E35" s="119"/>
      <c r="F35" s="79"/>
      <c r="G35" s="79"/>
      <c r="H35" s="79"/>
      <c r="I35" s="79"/>
      <c r="J35" s="79"/>
      <c r="K35" s="110"/>
      <c r="L35" s="431" t="str">
        <f t="shared" si="2"/>
        <v>0</v>
      </c>
      <c r="M35" s="428" t="str">
        <f t="shared" si="3"/>
        <v>0</v>
      </c>
      <c r="N35" s="250" t="str">
        <f t="shared" si="4"/>
        <v>0</v>
      </c>
      <c r="O35" s="251"/>
      <c r="P35" s="79"/>
      <c r="R35" s="152">
        <f t="shared" si="5"/>
        <v>90</v>
      </c>
      <c r="S35" s="68" t="e">
        <f t="shared" si="6"/>
        <v>#VALUE!</v>
      </c>
      <c r="T35" s="68" t="e">
        <f t="shared" si="7"/>
        <v>#VALUE!</v>
      </c>
      <c r="U35" s="95">
        <v>3</v>
      </c>
      <c r="V35" s="153" t="e">
        <f t="shared" si="0"/>
        <v>#VALUE!</v>
      </c>
    </row>
    <row r="36" spans="1:22" ht="45.75" customHeight="1" thickBot="1" x14ac:dyDescent="0.35">
      <c r="A36" s="231" t="str">
        <f>CDT!B34</f>
        <v>Test de Diagnostic Rapide  : (TDR)</v>
      </c>
      <c r="B36" s="79"/>
      <c r="C36" s="110"/>
      <c r="D36" s="305" t="str">
        <f t="shared" si="1"/>
        <v/>
      </c>
      <c r="E36" s="119"/>
      <c r="F36" s="79"/>
      <c r="G36" s="79"/>
      <c r="H36" s="79"/>
      <c r="I36" s="79"/>
      <c r="J36" s="79"/>
      <c r="K36" s="110"/>
      <c r="L36" s="431" t="str">
        <f t="shared" si="2"/>
        <v>0</v>
      </c>
      <c r="M36" s="428" t="str">
        <f t="shared" si="3"/>
        <v>0</v>
      </c>
      <c r="N36" s="250" t="str">
        <f t="shared" si="4"/>
        <v>0</v>
      </c>
      <c r="O36" s="251"/>
      <c r="P36" s="79"/>
      <c r="R36" s="152">
        <f t="shared" si="5"/>
        <v>90</v>
      </c>
      <c r="S36" s="68" t="e">
        <f t="shared" si="6"/>
        <v>#VALUE!</v>
      </c>
      <c r="T36" s="68" t="e">
        <f t="shared" si="7"/>
        <v>#VALUE!</v>
      </c>
      <c r="U36" s="95">
        <v>1</v>
      </c>
      <c r="V36" s="153" t="e">
        <f t="shared" si="0"/>
        <v>#VALUE!</v>
      </c>
    </row>
    <row r="37" spans="1:22" ht="34.5" hidden="1" customHeight="1" x14ac:dyDescent="0.3">
      <c r="A37" s="17" t="str">
        <f>CDT!B35</f>
        <v>Moustiquaire à Imprégnation Durable: (MID)</v>
      </c>
      <c r="B37" s="79"/>
      <c r="C37" s="110"/>
      <c r="D37" s="304">
        <f t="shared" ref="D37:D50" si="8">B37+C37</f>
        <v>0</v>
      </c>
      <c r="E37" s="119"/>
      <c r="F37" s="79"/>
      <c r="G37" s="79"/>
      <c r="H37" s="79"/>
      <c r="I37" s="79"/>
      <c r="J37" s="79"/>
      <c r="K37" s="110"/>
      <c r="L37" s="113">
        <f t="shared" ref="L37:L50" si="9">IF(J37=0,E37,((D37*90)/(90-J37)))</f>
        <v>0</v>
      </c>
      <c r="M37" s="55">
        <f t="shared" ref="M37:M50" si="10">(E37/R37)*30</f>
        <v>0</v>
      </c>
      <c r="N37" s="114">
        <f t="shared" ref="N37:N49" si="11">IF(J37=0,((E37+L37)-K37),((L37*2)-K37))</f>
        <v>0</v>
      </c>
      <c r="O37" s="111" t="str">
        <f t="shared" ref="O37:O50" si="12">IF(N37=0,"0",N37)</f>
        <v>0</v>
      </c>
      <c r="P37" s="79"/>
      <c r="R37" s="152">
        <f t="shared" si="5"/>
        <v>90</v>
      </c>
      <c r="S37" s="68">
        <f t="shared" si="6"/>
        <v>0</v>
      </c>
      <c r="T37" s="68">
        <f t="shared" si="7"/>
        <v>0</v>
      </c>
      <c r="U37" s="95">
        <v>1</v>
      </c>
      <c r="V37" s="153" t="str">
        <f t="shared" si="0"/>
        <v/>
      </c>
    </row>
    <row r="38" spans="1:22" ht="34.5" hidden="1" customHeight="1" x14ac:dyDescent="0.3">
      <c r="A38" s="17" t="str">
        <f>CDT!B40</f>
        <v>Artésunate Amodiaquine: (ASAQ) : 3 cp (25/67,5 mg)</v>
      </c>
      <c r="B38" s="79"/>
      <c r="C38" s="110"/>
      <c r="D38" s="121">
        <f t="shared" si="8"/>
        <v>0</v>
      </c>
      <c r="E38" s="119"/>
      <c r="F38" s="79"/>
      <c r="G38" s="79"/>
      <c r="H38" s="79"/>
      <c r="I38" s="79"/>
      <c r="J38" s="79"/>
      <c r="K38" s="110"/>
      <c r="L38" s="113">
        <f t="shared" si="9"/>
        <v>0</v>
      </c>
      <c r="M38" s="55">
        <f t="shared" si="10"/>
        <v>0</v>
      </c>
      <c r="N38" s="114">
        <f t="shared" si="11"/>
        <v>0</v>
      </c>
      <c r="O38" s="111" t="str">
        <f t="shared" si="12"/>
        <v>0</v>
      </c>
      <c r="P38" s="79"/>
      <c r="R38" s="152">
        <f t="shared" si="5"/>
        <v>90</v>
      </c>
      <c r="S38" s="68">
        <f t="shared" si="6"/>
        <v>0</v>
      </c>
      <c r="T38" s="68">
        <f t="shared" si="7"/>
        <v>0</v>
      </c>
      <c r="U38" s="95">
        <v>3</v>
      </c>
      <c r="V38" s="153" t="str">
        <f t="shared" si="0"/>
        <v/>
      </c>
    </row>
    <row r="39" spans="1:22" ht="34.5" hidden="1" customHeight="1" x14ac:dyDescent="0.3">
      <c r="A39" s="17" t="str">
        <f>CDT!B41</f>
        <v>Artésunate Amodiaquine: (ASAQ) 3 cp (50/135 mg)</v>
      </c>
      <c r="B39" s="79"/>
      <c r="C39" s="110"/>
      <c r="D39" s="121">
        <f t="shared" si="8"/>
        <v>0</v>
      </c>
      <c r="E39" s="119"/>
      <c r="F39" s="79"/>
      <c r="G39" s="79"/>
      <c r="H39" s="79"/>
      <c r="I39" s="79"/>
      <c r="J39" s="79"/>
      <c r="K39" s="110"/>
      <c r="L39" s="113">
        <f t="shared" si="9"/>
        <v>0</v>
      </c>
      <c r="M39" s="55">
        <f t="shared" si="10"/>
        <v>0</v>
      </c>
      <c r="N39" s="114">
        <f t="shared" si="11"/>
        <v>0</v>
      </c>
      <c r="O39" s="111" t="str">
        <f t="shared" si="12"/>
        <v>0</v>
      </c>
      <c r="P39" s="79"/>
      <c r="R39" s="152">
        <f t="shared" si="5"/>
        <v>90</v>
      </c>
      <c r="S39" s="68">
        <f t="shared" si="6"/>
        <v>0</v>
      </c>
      <c r="T39" s="68">
        <f t="shared" si="7"/>
        <v>0</v>
      </c>
      <c r="U39" s="95">
        <v>3</v>
      </c>
      <c r="V39" s="153" t="str">
        <f t="shared" si="0"/>
        <v/>
      </c>
    </row>
    <row r="40" spans="1:22" ht="34.5" hidden="1" customHeight="1" x14ac:dyDescent="0.3">
      <c r="A40" s="17" t="str">
        <f>CDT!B42</f>
        <v>Artésunate Amodiaquine: (ASAQ) 3 cp (100/270 mg)</v>
      </c>
      <c r="B40" s="79"/>
      <c r="C40" s="110"/>
      <c r="D40" s="121">
        <f t="shared" si="8"/>
        <v>0</v>
      </c>
      <c r="E40" s="119"/>
      <c r="F40" s="79"/>
      <c r="G40" s="79"/>
      <c r="H40" s="79"/>
      <c r="I40" s="79"/>
      <c r="J40" s="79"/>
      <c r="K40" s="110"/>
      <c r="L40" s="113">
        <f t="shared" si="9"/>
        <v>0</v>
      </c>
      <c r="M40" s="55">
        <f t="shared" si="10"/>
        <v>0</v>
      </c>
      <c r="N40" s="114">
        <f t="shared" si="11"/>
        <v>0</v>
      </c>
      <c r="O40" s="111" t="str">
        <f t="shared" si="12"/>
        <v>0</v>
      </c>
      <c r="P40" s="79"/>
      <c r="R40" s="152">
        <f t="shared" si="5"/>
        <v>90</v>
      </c>
      <c r="S40" s="68">
        <f t="shared" si="6"/>
        <v>0</v>
      </c>
      <c r="T40" s="68">
        <f t="shared" si="7"/>
        <v>0</v>
      </c>
      <c r="U40" s="95">
        <v>3</v>
      </c>
      <c r="V40" s="153" t="str">
        <f t="shared" si="0"/>
        <v/>
      </c>
    </row>
    <row r="41" spans="1:22" ht="34.5" hidden="1" customHeight="1" x14ac:dyDescent="0.3">
      <c r="A41" s="17" t="str">
        <f>CDT!B43</f>
        <v>Artésunate Amodiaquine: (ASAQ) 6 cp (100/270 mg)</v>
      </c>
      <c r="B41" s="79"/>
      <c r="C41" s="110"/>
      <c r="D41" s="121">
        <f t="shared" si="8"/>
        <v>0</v>
      </c>
      <c r="E41" s="119"/>
      <c r="F41" s="79"/>
      <c r="G41" s="79"/>
      <c r="H41" s="79"/>
      <c r="I41" s="79"/>
      <c r="J41" s="79"/>
      <c r="K41" s="110"/>
      <c r="L41" s="113">
        <f t="shared" si="9"/>
        <v>0</v>
      </c>
      <c r="M41" s="55">
        <f t="shared" si="10"/>
        <v>0</v>
      </c>
      <c r="N41" s="114">
        <f t="shared" si="11"/>
        <v>0</v>
      </c>
      <c r="O41" s="111" t="str">
        <f t="shared" si="12"/>
        <v>0</v>
      </c>
      <c r="P41" s="79"/>
      <c r="R41" s="152">
        <f t="shared" si="5"/>
        <v>90</v>
      </c>
      <c r="S41" s="68">
        <f t="shared" si="6"/>
        <v>0</v>
      </c>
      <c r="T41" s="68">
        <f t="shared" si="7"/>
        <v>0</v>
      </c>
      <c r="U41" s="95">
        <v>3</v>
      </c>
      <c r="V41" s="153" t="str">
        <f t="shared" si="0"/>
        <v/>
      </c>
    </row>
    <row r="42" spans="1:22" ht="34.5" hidden="1" customHeight="1" x14ac:dyDescent="0.3">
      <c r="A42" s="17" t="str">
        <f>CDT!B36</f>
        <v>Dihydroartéminisine Pipéraquine– Plaq / 3 comp 
( DHA-PPQ)  20/160 mg</v>
      </c>
      <c r="B42" s="79"/>
      <c r="C42" s="110"/>
      <c r="D42" s="121">
        <f t="shared" si="8"/>
        <v>0</v>
      </c>
      <c r="E42" s="119"/>
      <c r="F42" s="79"/>
      <c r="G42" s="79"/>
      <c r="H42" s="79"/>
      <c r="I42" s="79"/>
      <c r="J42" s="79"/>
      <c r="K42" s="110"/>
      <c r="L42" s="113">
        <f t="shared" si="9"/>
        <v>0</v>
      </c>
      <c r="M42" s="55">
        <f t="shared" si="10"/>
        <v>0</v>
      </c>
      <c r="N42" s="114">
        <f t="shared" si="11"/>
        <v>0</v>
      </c>
      <c r="O42" s="111" t="str">
        <f t="shared" si="12"/>
        <v>0</v>
      </c>
      <c r="P42" s="79"/>
      <c r="R42" s="152">
        <f t="shared" si="5"/>
        <v>90</v>
      </c>
      <c r="S42" s="68">
        <f t="shared" si="6"/>
        <v>0</v>
      </c>
      <c r="T42" s="68">
        <f t="shared" si="7"/>
        <v>0</v>
      </c>
      <c r="U42" s="95">
        <v>1</v>
      </c>
      <c r="V42" s="153" t="str">
        <f t="shared" si="0"/>
        <v/>
      </c>
    </row>
    <row r="43" spans="1:22" ht="34.5" hidden="1" customHeight="1" x14ac:dyDescent="0.3">
      <c r="A43" s="17" t="str">
        <f>CDT!B37</f>
        <v>Dihydroartéminisine Pipéraquine– Plaq / 3 comp 
( DHA-PPQ)  40/320 mg</v>
      </c>
      <c r="B43" s="79"/>
      <c r="C43" s="110"/>
      <c r="D43" s="121">
        <f t="shared" si="8"/>
        <v>0</v>
      </c>
      <c r="E43" s="119"/>
      <c r="F43" s="79"/>
      <c r="G43" s="79"/>
      <c r="H43" s="79"/>
      <c r="I43" s="79"/>
      <c r="J43" s="79"/>
      <c r="K43" s="110"/>
      <c r="L43" s="113">
        <f t="shared" si="9"/>
        <v>0</v>
      </c>
      <c r="M43" s="55">
        <f t="shared" si="10"/>
        <v>0</v>
      </c>
      <c r="N43" s="114">
        <f t="shared" si="11"/>
        <v>0</v>
      </c>
      <c r="O43" s="111" t="str">
        <f t="shared" si="12"/>
        <v>0</v>
      </c>
      <c r="P43" s="79"/>
      <c r="R43" s="152">
        <f t="shared" si="5"/>
        <v>90</v>
      </c>
      <c r="S43" s="68">
        <f t="shared" si="6"/>
        <v>0</v>
      </c>
      <c r="T43" s="68">
        <f t="shared" si="7"/>
        <v>0</v>
      </c>
      <c r="U43" s="95">
        <v>1</v>
      </c>
      <c r="V43" s="153" t="str">
        <f t="shared" si="0"/>
        <v/>
      </c>
    </row>
    <row r="44" spans="1:22" ht="34.5" hidden="1" customHeight="1" x14ac:dyDescent="0.3">
      <c r="A44" s="17" t="str">
        <f>CDT!B38</f>
        <v>Dihydroartéminisine Pipéraquine– Plaq / 6 comp 
( DHA-PPQ)  40/320 mg</v>
      </c>
      <c r="B44" s="79"/>
      <c r="C44" s="110"/>
      <c r="D44" s="121">
        <f t="shared" si="8"/>
        <v>0</v>
      </c>
      <c r="E44" s="119"/>
      <c r="F44" s="79"/>
      <c r="G44" s="79"/>
      <c r="H44" s="79"/>
      <c r="I44" s="79"/>
      <c r="J44" s="79"/>
      <c r="K44" s="110"/>
      <c r="L44" s="113">
        <f t="shared" si="9"/>
        <v>0</v>
      </c>
      <c r="M44" s="55">
        <f t="shared" si="10"/>
        <v>0</v>
      </c>
      <c r="N44" s="114">
        <f t="shared" si="11"/>
        <v>0</v>
      </c>
      <c r="O44" s="111" t="str">
        <f t="shared" si="12"/>
        <v>0</v>
      </c>
      <c r="P44" s="79"/>
      <c r="R44" s="152">
        <f t="shared" si="5"/>
        <v>90</v>
      </c>
      <c r="S44" s="68">
        <f t="shared" si="6"/>
        <v>0</v>
      </c>
      <c r="T44" s="68">
        <f t="shared" si="7"/>
        <v>0</v>
      </c>
      <c r="U44" s="95">
        <v>1</v>
      </c>
      <c r="V44" s="153" t="str">
        <f t="shared" si="0"/>
        <v/>
      </c>
    </row>
    <row r="45" spans="1:22" ht="34.5" hidden="1" customHeight="1" x14ac:dyDescent="0.3">
      <c r="A45" s="17" t="str">
        <f>CDT!B44</f>
        <v>Artésunate - Méfloquine (AS-MF)</v>
      </c>
      <c r="B45" s="79"/>
      <c r="C45" s="110"/>
      <c r="D45" s="121">
        <f t="shared" si="8"/>
        <v>0</v>
      </c>
      <c r="E45" s="119"/>
      <c r="F45" s="79"/>
      <c r="G45" s="79"/>
      <c r="H45" s="79"/>
      <c r="I45" s="79"/>
      <c r="J45" s="79"/>
      <c r="K45" s="110"/>
      <c r="L45" s="113">
        <f t="shared" si="9"/>
        <v>0</v>
      </c>
      <c r="M45" s="55">
        <f t="shared" si="10"/>
        <v>0</v>
      </c>
      <c r="N45" s="114">
        <f t="shared" si="11"/>
        <v>0</v>
      </c>
      <c r="O45" s="111" t="str">
        <f t="shared" si="12"/>
        <v>0</v>
      </c>
      <c r="P45" s="79"/>
      <c r="R45" s="152">
        <f t="shared" si="5"/>
        <v>90</v>
      </c>
      <c r="S45" s="68">
        <f t="shared" si="6"/>
        <v>0</v>
      </c>
      <c r="T45" s="68">
        <f t="shared" si="7"/>
        <v>0</v>
      </c>
      <c r="U45" s="95">
        <v>1</v>
      </c>
      <c r="V45" s="153" t="str">
        <f t="shared" si="0"/>
        <v/>
      </c>
    </row>
    <row r="46" spans="1:22" ht="34.5" hidden="1" customHeight="1" x14ac:dyDescent="0.3">
      <c r="A46" s="17" t="str">
        <f>CDT!B45</f>
        <v>Quinine comprimé 300mg</v>
      </c>
      <c r="B46" s="79"/>
      <c r="C46" s="110"/>
      <c r="D46" s="121">
        <f t="shared" si="8"/>
        <v>0</v>
      </c>
      <c r="E46" s="119"/>
      <c r="F46" s="79"/>
      <c r="G46" s="79"/>
      <c r="H46" s="79"/>
      <c r="I46" s="79"/>
      <c r="J46" s="79"/>
      <c r="K46" s="110"/>
      <c r="L46" s="113">
        <f t="shared" si="9"/>
        <v>0</v>
      </c>
      <c r="M46" s="55">
        <f t="shared" si="10"/>
        <v>0</v>
      </c>
      <c r="N46" s="114">
        <f t="shared" si="11"/>
        <v>0</v>
      </c>
      <c r="O46" s="111" t="str">
        <f t="shared" si="12"/>
        <v>0</v>
      </c>
      <c r="P46" s="79"/>
      <c r="R46" s="152">
        <f t="shared" si="5"/>
        <v>90</v>
      </c>
      <c r="S46" s="68">
        <f t="shared" si="6"/>
        <v>0</v>
      </c>
      <c r="T46" s="68">
        <f t="shared" si="7"/>
        <v>0</v>
      </c>
      <c r="U46" s="95">
        <v>1</v>
      </c>
      <c r="V46" s="153" t="str">
        <f t="shared" si="0"/>
        <v/>
      </c>
    </row>
    <row r="47" spans="1:22" ht="34.5" hidden="1" customHeight="1" x14ac:dyDescent="0.3">
      <c r="A47" s="17" t="str">
        <f>CDT!B46</f>
        <v>Quinine injectable 300 mg</v>
      </c>
      <c r="B47" s="79"/>
      <c r="C47" s="110"/>
      <c r="D47" s="121">
        <f t="shared" si="8"/>
        <v>0</v>
      </c>
      <c r="E47" s="119"/>
      <c r="F47" s="79"/>
      <c r="G47" s="79"/>
      <c r="H47" s="79"/>
      <c r="I47" s="79"/>
      <c r="J47" s="79"/>
      <c r="K47" s="110"/>
      <c r="L47" s="113">
        <f t="shared" si="9"/>
        <v>0</v>
      </c>
      <c r="M47" s="55">
        <f t="shared" si="10"/>
        <v>0</v>
      </c>
      <c r="N47" s="114">
        <f t="shared" si="11"/>
        <v>0</v>
      </c>
      <c r="O47" s="111" t="str">
        <f t="shared" si="12"/>
        <v>0</v>
      </c>
      <c r="P47" s="79"/>
      <c r="R47" s="152">
        <f t="shared" si="5"/>
        <v>90</v>
      </c>
      <c r="S47" s="68">
        <f t="shared" si="6"/>
        <v>0</v>
      </c>
      <c r="T47" s="68">
        <f t="shared" si="7"/>
        <v>0</v>
      </c>
      <c r="U47" s="95">
        <v>1</v>
      </c>
      <c r="V47" s="153" t="str">
        <f t="shared" si="0"/>
        <v/>
      </c>
    </row>
    <row r="48" spans="1:22" ht="34.5" hidden="1" customHeight="1" x14ac:dyDescent="0.3">
      <c r="A48" s="17" t="str">
        <f>CDT!B47</f>
        <v>Quinine injectable 600 mg</v>
      </c>
      <c r="B48" s="79"/>
      <c r="C48" s="110"/>
      <c r="D48" s="121">
        <f t="shared" si="8"/>
        <v>0</v>
      </c>
      <c r="E48" s="119"/>
      <c r="F48" s="79"/>
      <c r="G48" s="79"/>
      <c r="H48" s="79"/>
      <c r="I48" s="79"/>
      <c r="J48" s="79"/>
      <c r="K48" s="110"/>
      <c r="L48" s="113">
        <f t="shared" si="9"/>
        <v>0</v>
      </c>
      <c r="M48" s="55">
        <f t="shared" si="10"/>
        <v>0</v>
      </c>
      <c r="N48" s="114">
        <f t="shared" si="11"/>
        <v>0</v>
      </c>
      <c r="O48" s="111" t="str">
        <f t="shared" si="12"/>
        <v>0</v>
      </c>
      <c r="P48" s="79"/>
      <c r="R48" s="152">
        <f t="shared" si="5"/>
        <v>90</v>
      </c>
      <c r="S48" s="68">
        <f t="shared" si="6"/>
        <v>0</v>
      </c>
      <c r="T48" s="68">
        <f t="shared" si="7"/>
        <v>0</v>
      </c>
      <c r="U48" s="95">
        <v>1</v>
      </c>
      <c r="V48" s="153" t="str">
        <f t="shared" si="0"/>
        <v/>
      </c>
    </row>
    <row r="49" spans="1:22" ht="34.5" hidden="1" customHeight="1" x14ac:dyDescent="0.3">
      <c r="A49" s="17" t="str">
        <f>CDT!B48</f>
        <v>Quinine injectable 600 mg</v>
      </c>
      <c r="B49" s="79"/>
      <c r="C49" s="110"/>
      <c r="D49" s="121">
        <f t="shared" si="8"/>
        <v>0</v>
      </c>
      <c r="E49" s="119"/>
      <c r="F49" s="79"/>
      <c r="G49" s="79"/>
      <c r="H49" s="79"/>
      <c r="I49" s="79"/>
      <c r="J49" s="79"/>
      <c r="K49" s="110"/>
      <c r="L49" s="113">
        <f t="shared" si="9"/>
        <v>0</v>
      </c>
      <c r="M49" s="55">
        <f t="shared" si="10"/>
        <v>0</v>
      </c>
      <c r="N49" s="114">
        <f t="shared" si="11"/>
        <v>0</v>
      </c>
      <c r="O49" s="111" t="str">
        <f t="shared" si="12"/>
        <v>0</v>
      </c>
      <c r="P49" s="79"/>
      <c r="R49" s="152">
        <f t="shared" si="5"/>
        <v>90</v>
      </c>
      <c r="S49" s="68">
        <f t="shared" si="6"/>
        <v>0</v>
      </c>
      <c r="T49" s="68">
        <f t="shared" si="7"/>
        <v>0</v>
      </c>
      <c r="U49" s="95">
        <v>1</v>
      </c>
      <c r="V49" s="153" t="str">
        <f t="shared" si="0"/>
        <v/>
      </c>
    </row>
    <row r="50" spans="1:22" ht="34.5" hidden="1" customHeight="1" thickBot="1" x14ac:dyDescent="0.35">
      <c r="A50" s="17" t="str">
        <f>CDT!B49</f>
        <v>Artéméther injectable 100 mg</v>
      </c>
      <c r="B50" s="79"/>
      <c r="C50" s="110"/>
      <c r="D50" s="122">
        <f t="shared" si="8"/>
        <v>0</v>
      </c>
      <c r="E50" s="119"/>
      <c r="F50" s="79"/>
      <c r="G50" s="79"/>
      <c r="H50" s="79"/>
      <c r="I50" s="79"/>
      <c r="J50" s="79"/>
      <c r="K50" s="110"/>
      <c r="L50" s="115">
        <f t="shared" si="9"/>
        <v>0</v>
      </c>
      <c r="M50" s="130">
        <f t="shared" si="10"/>
        <v>0</v>
      </c>
      <c r="N50" s="116">
        <f>IF(J50=0,((E50+L50)-K50),((L50*2)-K50))</f>
        <v>0</v>
      </c>
      <c r="O50" s="111" t="str">
        <f t="shared" si="12"/>
        <v>0</v>
      </c>
      <c r="P50" s="79"/>
      <c r="R50" s="152">
        <f t="shared" si="5"/>
        <v>90</v>
      </c>
      <c r="S50" s="68">
        <f>D50-(E50+G50+I50+H50)</f>
        <v>0</v>
      </c>
      <c r="T50" s="68">
        <f t="shared" si="7"/>
        <v>0</v>
      </c>
      <c r="U50" s="95">
        <v>1</v>
      </c>
      <c r="V50" s="153" t="str">
        <f t="shared" si="0"/>
        <v/>
      </c>
    </row>
    <row r="51" spans="1:22" ht="34.5" hidden="1" customHeight="1" x14ac:dyDescent="0.3">
      <c r="A51" s="17"/>
      <c r="B51" s="79"/>
      <c r="C51" s="79"/>
      <c r="D51" s="56"/>
      <c r="E51" s="79"/>
      <c r="F51" s="79"/>
      <c r="G51" s="79"/>
      <c r="H51" s="79"/>
      <c r="I51" s="79"/>
      <c r="J51" s="79"/>
      <c r="K51" s="79"/>
      <c r="L51" s="57"/>
      <c r="M51" s="57"/>
      <c r="N51" s="58"/>
      <c r="O51" s="80"/>
      <c r="P51" s="79"/>
      <c r="R51" s="152"/>
      <c r="S51" s="68"/>
      <c r="T51" s="68"/>
      <c r="U51" s="95"/>
      <c r="V51" s="153" t="str">
        <f t="shared" si="0"/>
        <v/>
      </c>
    </row>
    <row r="52" spans="1:22" ht="34.5" hidden="1" customHeight="1" x14ac:dyDescent="0.3">
      <c r="A52" s="17"/>
      <c r="B52" s="79"/>
      <c r="C52" s="79"/>
      <c r="D52" s="53"/>
      <c r="E52" s="79"/>
      <c r="F52" s="79"/>
      <c r="G52" s="79"/>
      <c r="H52" s="79"/>
      <c r="I52" s="79"/>
      <c r="J52" s="79"/>
      <c r="K52" s="79"/>
      <c r="L52" s="54"/>
      <c r="M52" s="54"/>
      <c r="N52" s="55"/>
      <c r="O52" s="80"/>
      <c r="P52" s="79"/>
      <c r="R52" s="152"/>
      <c r="S52" s="68"/>
      <c r="T52" s="68"/>
      <c r="U52" s="95"/>
      <c r="V52" s="153" t="str">
        <f t="shared" si="0"/>
        <v/>
      </c>
    </row>
    <row r="53" spans="1:22" s="235" customFormat="1" ht="16.5" customHeight="1" x14ac:dyDescent="0.35">
      <c r="A53" s="494" t="s">
        <v>290</v>
      </c>
      <c r="B53" s="494"/>
      <c r="C53" s="494"/>
      <c r="D53" s="494"/>
      <c r="E53" s="232"/>
      <c r="F53" s="232"/>
      <c r="G53" s="233" t="s">
        <v>298</v>
      </c>
      <c r="H53" s="233"/>
      <c r="I53" s="232"/>
      <c r="J53" s="234"/>
      <c r="K53" s="232"/>
      <c r="L53" s="232"/>
      <c r="M53" s="232"/>
      <c r="N53" s="232"/>
      <c r="O53" s="232"/>
      <c r="Q53" s="236"/>
      <c r="R53" s="237"/>
      <c r="S53" s="238"/>
      <c r="T53" s="238"/>
      <c r="U53" s="239"/>
      <c r="V53" s="240"/>
    </row>
    <row r="54" spans="1:22" ht="34.5" customHeight="1" x14ac:dyDescent="0.3">
      <c r="A54" s="18"/>
      <c r="B54" s="18"/>
      <c r="C54" s="18"/>
      <c r="D54" s="18"/>
      <c r="E54" s="18"/>
      <c r="F54" s="18"/>
      <c r="G54" s="18"/>
      <c r="H54" s="18"/>
      <c r="I54" s="18"/>
      <c r="J54" s="18"/>
      <c r="K54" s="18"/>
      <c r="L54" s="18"/>
      <c r="M54" s="18"/>
      <c r="N54" s="18"/>
      <c r="O54" s="18"/>
      <c r="R54" s="154"/>
      <c r="S54" s="69"/>
      <c r="T54" s="69"/>
      <c r="U54" s="70"/>
      <c r="V54" s="155"/>
    </row>
    <row r="55" spans="1:22" ht="35.25" customHeight="1" x14ac:dyDescent="0.3">
      <c r="B55" s="18"/>
      <c r="C55" s="18"/>
      <c r="D55" s="18"/>
      <c r="E55" s="18"/>
      <c r="F55" s="18"/>
      <c r="I55" s="18"/>
      <c r="J55" s="18"/>
      <c r="K55" s="18"/>
      <c r="L55" s="18"/>
      <c r="M55" s="18"/>
      <c r="N55" s="18"/>
      <c r="O55" s="18"/>
      <c r="R55" s="154"/>
      <c r="S55" s="69"/>
      <c r="T55" s="69"/>
      <c r="U55" s="70"/>
      <c r="V55" s="155"/>
    </row>
    <row r="56" spans="1:22" s="235" customFormat="1" ht="16.5" customHeight="1" x14ac:dyDescent="0.35">
      <c r="A56" s="494" t="s">
        <v>289</v>
      </c>
      <c r="B56" s="494"/>
      <c r="C56" s="494"/>
      <c r="D56" s="494"/>
      <c r="E56" s="232"/>
      <c r="F56" s="232"/>
      <c r="G56" s="561" t="s">
        <v>299</v>
      </c>
      <c r="H56" s="561"/>
      <c r="I56" s="561"/>
      <c r="J56" s="561"/>
      <c r="K56" s="561"/>
      <c r="L56" s="561"/>
      <c r="M56" s="561"/>
      <c r="N56" s="561"/>
      <c r="O56" s="561"/>
      <c r="Q56" s="236"/>
      <c r="R56" s="237"/>
      <c r="S56" s="238"/>
      <c r="T56" s="238"/>
      <c r="U56" s="239"/>
      <c r="V56" s="240"/>
    </row>
  </sheetData>
  <mergeCells count="26">
    <mergeCell ref="A56:D56"/>
    <mergeCell ref="G56:O56"/>
    <mergeCell ref="A23:C23"/>
    <mergeCell ref="D23:F23"/>
    <mergeCell ref="I23:N23"/>
    <mergeCell ref="O23:P23"/>
    <mergeCell ref="A26:A27"/>
    <mergeCell ref="A53:D53"/>
    <mergeCell ref="A19:C19"/>
    <mergeCell ref="D19:N19"/>
    <mergeCell ref="R19:V19"/>
    <mergeCell ref="A21:C21"/>
    <mergeCell ref="D21:H21"/>
    <mergeCell ref="O21:P21"/>
    <mergeCell ref="L17:P17"/>
    <mergeCell ref="A1:B1"/>
    <mergeCell ref="A3:B3"/>
    <mergeCell ref="A4:B4"/>
    <mergeCell ref="A11:O11"/>
    <mergeCell ref="B13:C13"/>
    <mergeCell ref="E13:J13"/>
    <mergeCell ref="B15:C15"/>
    <mergeCell ref="D15:F15"/>
    <mergeCell ref="G15:I15"/>
    <mergeCell ref="B17:E17"/>
    <mergeCell ref="G17:K17"/>
  </mergeCells>
  <conditionalFormatting sqref="T28">
    <cfRule type="cellIs" dxfId="773" priority="23" operator="greaterThan">
      <formula>0</formula>
    </cfRule>
    <cfRule type="cellIs" dxfId="772" priority="24" operator="greaterThan">
      <formula>0</formula>
    </cfRule>
    <cfRule type="cellIs" dxfId="771" priority="25" operator="lessThan">
      <formula>0</formula>
    </cfRule>
    <cfRule type="cellIs" dxfId="770" priority="26" operator="notEqual">
      <formula>0</formula>
    </cfRule>
  </conditionalFormatting>
  <conditionalFormatting sqref="T29:T31">
    <cfRule type="cellIs" dxfId="769" priority="19" operator="greaterThan">
      <formula>0</formula>
    </cfRule>
    <cfRule type="cellIs" dxfId="768" priority="20" operator="greaterThan">
      <formula>0</formula>
    </cfRule>
    <cfRule type="cellIs" dxfId="767" priority="21" operator="lessThan">
      <formula>0</formula>
    </cfRule>
    <cfRule type="cellIs" dxfId="766" priority="22" operator="notEqual">
      <formula>0</formula>
    </cfRule>
  </conditionalFormatting>
  <conditionalFormatting sqref="T32:T49">
    <cfRule type="cellIs" dxfId="765" priority="15" operator="greaterThan">
      <formula>0</formula>
    </cfRule>
    <cfRule type="cellIs" dxfId="764" priority="16" operator="greaterThan">
      <formula>0</formula>
    </cfRule>
    <cfRule type="cellIs" dxfId="763" priority="17" operator="lessThan">
      <formula>0</formula>
    </cfRule>
    <cfRule type="cellIs" dxfId="762" priority="18" operator="notEqual">
      <formula>0</formula>
    </cfRule>
  </conditionalFormatting>
  <conditionalFormatting sqref="T50:T52">
    <cfRule type="cellIs" dxfId="761" priority="11" operator="greaterThan">
      <formula>0</formula>
    </cfRule>
    <cfRule type="cellIs" dxfId="760" priority="12" operator="greaterThan">
      <formula>0</formula>
    </cfRule>
    <cfRule type="cellIs" dxfId="759" priority="13" operator="lessThan">
      <formula>0</formula>
    </cfRule>
    <cfRule type="cellIs" dxfId="758" priority="14" operator="notEqual">
      <formula>0</formula>
    </cfRule>
  </conditionalFormatting>
  <conditionalFormatting sqref="K28 K50:K52">
    <cfRule type="expression" dxfId="757" priority="9">
      <formula>K28&lt;S28</formula>
    </cfRule>
    <cfRule type="expression" dxfId="756" priority="10">
      <formula>K28&gt;S28</formula>
    </cfRule>
  </conditionalFormatting>
  <conditionalFormatting sqref="J28">
    <cfRule type="cellIs" dxfId="755" priority="8" operator="greaterThan">
      <formula>90</formula>
    </cfRule>
  </conditionalFormatting>
  <conditionalFormatting sqref="J37:J49">
    <cfRule type="cellIs" dxfId="754" priority="7" operator="greaterThan">
      <formula>90</formula>
    </cfRule>
  </conditionalFormatting>
  <conditionalFormatting sqref="J50:J52">
    <cfRule type="cellIs" dxfId="753" priority="6" operator="greaterThan">
      <formula>90</formula>
    </cfRule>
  </conditionalFormatting>
  <conditionalFormatting sqref="K37:K49">
    <cfRule type="expression" dxfId="752" priority="4">
      <formula>K37&lt;S37</formula>
    </cfRule>
    <cfRule type="expression" dxfId="751" priority="5">
      <formula>K37&gt;S37</formula>
    </cfRule>
  </conditionalFormatting>
  <conditionalFormatting sqref="K29:K36">
    <cfRule type="expression" dxfId="750" priority="2">
      <formula>K29&lt;S29</formula>
    </cfRule>
    <cfRule type="expression" dxfId="749" priority="3">
      <formula>K29&gt;S29</formula>
    </cfRule>
  </conditionalFormatting>
  <conditionalFormatting sqref="J29:J36">
    <cfRule type="cellIs" dxfId="748" priority="1" operator="greaterThan">
      <formula>90</formula>
    </cfRule>
  </conditionalFormatting>
  <dataValidations count="9">
    <dataValidation type="whole" operator="lessThanOrEqual" allowBlank="1" showInputMessage="1" showErrorMessage="1" promptTitle="instruction" prompt="La valeur de la cellule ne peut pas être supérieure à la quantité Totale inscrite dans la colonne D._x000a_Merci de vérifier." sqref="E28:E52">
      <formula1>D28</formula1>
    </dataValidation>
    <dataValidation type="whole" allowBlank="1" showInputMessage="1" showErrorMessage="1" prompt="La valeur ne peut pas être supérieure à 89_x000a_Si tel est le cas déteminer la quantité à commander directement à la colonne M._x000a_merci" sqref="J28:J52">
      <formula1>0</formula1>
      <formula2>89</formula2>
    </dataValidation>
    <dataValidation errorStyle="information" allowBlank="1" showInputMessage="1" showErrorMessage="1" errorTitle="Instruction" error="Saisissez le Texte en MAJUSCULE_x000a_Exemple: CMS AGOE_x000a_Merci" promptTitle="Instruction" prompt="Saisissez le Texte en MAJUSCULE_x000a_Exemple: CMS AGOE_x000a_Merci" sqref="D19:N19"/>
    <dataValidation type="date" errorStyle="warning" allowBlank="1" showInputMessage="1" showErrorMessage="1" promptTitle="Instruction" prompt="SVP Saisissez la date sous le format:_x000a_00/00/0000. exemple 15/09/2016,_x000a_Merci_x000a_" sqref="D21:H21">
      <formula1>42370</formula1>
      <formula2>44926</formula2>
    </dataValidation>
    <dataValidation allowBlank="1" showInputMessage="1" showErrorMessage="1" prompt="SVP Saisissez le Nom du site et la date de dépôt de la commande en premier. Merci" sqref="B28:B36"/>
    <dataValidation errorStyle="information" allowBlank="1" showInputMessage="1" showErrorMessage="1" error="Vérifiez SVP l'inventaire physique,_x000a__x000a_MERI" sqref="K28:K36"/>
    <dataValidation type="list" allowBlank="1" showInputMessage="1" showErrorMessage="1" sqref="D23:F23">
      <formula1>typerapport2</formula1>
    </dataValidation>
    <dataValidation type="whole" allowBlank="1" showInputMessage="1" showErrorMessage="1" prompt="SVP _x000a_Veuillez inscrire le nombre d'ACS dans l'air sanitaire._x000a_Merci" sqref="O23:P23">
      <formula1>0</formula1>
      <formula2>500</formula2>
    </dataValidation>
    <dataValidation type="whole" allowBlank="1" showInputMessage="1" showErrorMessage="1" prompt="La quantité accordée par le point Focal ne peut être supérieure à la somme du CMMa et la quantité commandée pour le trimestre._x000a_Merci de revoir la quantité dans la colonne O._x000a_" sqref="O28:O36">
      <formula1>0</formula1>
      <formula2>+M28+N28</formula2>
    </dataValidation>
  </dataValidations>
  <pageMargins left="0.21" right="0.23622047244094491" top="0.74803149606299213" bottom="0.74803149606299213" header="0.31496062992125984" footer="0.31496062992125984"/>
  <pageSetup paperSize="9" scale="40" orientation="landscape" r:id="rId1"/>
  <headerFooter alignWithMargins="0">
    <oddFooter>&amp;C&amp;"Arial,Gras"PNLS /IST, Avenue des Armées, -05 BP 424 Lomé –Togo ; Tel 22 20 94 39 Fax : 22 20 94 36    Site Web : www.pnls.tg</oddFooter>
  </headerFooter>
  <drawing r:id="rId2"/>
</worksheet>
</file>

<file path=xl/worksheets/sheet12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rgb="FF00B050"/>
  </sheetPr>
  <dimension ref="A1:AA54"/>
  <sheetViews>
    <sheetView showGridLines="0" view="pageBreakPreview" topLeftCell="A11" zoomScale="80" zoomScaleNormal="125" zoomScaleSheetLayoutView="80" workbookViewId="0">
      <pane xSplit="1" ySplit="15" topLeftCell="B26" activePane="bottomRight" state="frozen"/>
      <selection activeCell="A32" sqref="A32:XFD32"/>
      <selection pane="topRight" activeCell="A32" sqref="A32:XFD32"/>
      <selection pane="bottomLeft" activeCell="A32" sqref="A32:XFD32"/>
      <selection pane="bottomRight" activeCell="D19" sqref="D19:N19"/>
    </sheetView>
  </sheetViews>
  <sheetFormatPr baseColWidth="10" defaultColWidth="7.33203125" defaultRowHeight="13.8" x14ac:dyDescent="0.3"/>
  <cols>
    <col min="1" max="1" width="53.44140625" style="3" customWidth="1"/>
    <col min="2" max="10" width="8.109375" style="3" customWidth="1"/>
    <col min="11" max="11" width="9.88671875" style="3" customWidth="1"/>
    <col min="12" max="12" width="8.88671875" style="3" customWidth="1"/>
    <col min="13" max="13" width="8.44140625" style="3" customWidth="1"/>
    <col min="14" max="14" width="9.44140625" style="3" customWidth="1"/>
    <col min="15" max="15" width="9.5546875" style="39" customWidth="1"/>
    <col min="16" max="16" width="16.44140625" style="3" customWidth="1"/>
    <col min="17" max="17" width="2.109375" style="62" customWidth="1"/>
    <col min="18" max="18" width="7.33203125" style="306" hidden="1" customWidth="1"/>
    <col min="19" max="19" width="7.44140625" style="77" customWidth="1"/>
    <col min="20" max="20" width="10.5546875" style="77" customWidth="1"/>
    <col min="21" max="21" width="7.44140625" style="77" bestFit="1" customWidth="1"/>
    <col min="22" max="22" width="7.88671875" style="78" bestFit="1" customWidth="1"/>
    <col min="23" max="23" width="33.33203125" style="77" customWidth="1"/>
    <col min="24" max="16384" width="7.33203125" style="3"/>
  </cols>
  <sheetData>
    <row r="1" spans="1:23" ht="17.25" customHeight="1" x14ac:dyDescent="0.3">
      <c r="A1" s="549" t="s">
        <v>452</v>
      </c>
      <c r="B1" s="549"/>
      <c r="C1" s="2"/>
      <c r="D1" s="2"/>
      <c r="E1"/>
      <c r="F1"/>
      <c r="G1"/>
      <c r="H1"/>
      <c r="I1"/>
      <c r="J1"/>
      <c r="N1" s="4" t="s">
        <v>1</v>
      </c>
      <c r="O1" s="5"/>
      <c r="S1" s="69"/>
      <c r="T1" s="69"/>
      <c r="U1" s="69"/>
      <c r="V1" s="70"/>
      <c r="W1" s="69"/>
    </row>
    <row r="2" spans="1:23" ht="13.5" customHeight="1" x14ac:dyDescent="0.3">
      <c r="A2" s="1" t="s">
        <v>453</v>
      </c>
      <c r="B2" s="1"/>
      <c r="C2" s="2"/>
      <c r="D2" s="2"/>
      <c r="E2"/>
      <c r="F2"/>
      <c r="G2"/>
      <c r="H2"/>
      <c r="I2"/>
      <c r="J2"/>
      <c r="M2" s="4"/>
      <c r="N2" s="4" t="s">
        <v>3</v>
      </c>
      <c r="O2" s="5"/>
      <c r="S2" s="69"/>
      <c r="T2" s="69"/>
      <c r="U2" s="69"/>
      <c r="V2" s="70"/>
      <c r="W2" s="69"/>
    </row>
    <row r="3" spans="1:23" ht="15.6" x14ac:dyDescent="0.3">
      <c r="A3" s="549" t="s">
        <v>454</v>
      </c>
      <c r="B3" s="549"/>
      <c r="C3" s="2"/>
      <c r="D3" s="2"/>
      <c r="E3"/>
      <c r="F3"/>
      <c r="G3"/>
      <c r="H3"/>
      <c r="I3"/>
      <c r="J3"/>
      <c r="K3" s="5"/>
      <c r="L3" s="5"/>
      <c r="M3" s="5"/>
      <c r="N3" s="5"/>
      <c r="O3" s="5"/>
      <c r="S3" s="69"/>
      <c r="T3" s="69"/>
      <c r="U3" s="69"/>
      <c r="V3" s="70"/>
      <c r="W3" s="69"/>
    </row>
    <row r="4" spans="1:23" ht="33.6" customHeight="1" x14ac:dyDescent="0.3">
      <c r="A4" s="547" t="s">
        <v>455</v>
      </c>
      <c r="B4" s="548"/>
      <c r="C4" s="7"/>
      <c r="D4" s="7"/>
      <c r="E4" s="8"/>
      <c r="F4" s="8"/>
      <c r="G4" s="8"/>
      <c r="H4" s="8"/>
      <c r="I4" s="8"/>
      <c r="J4" s="8"/>
      <c r="K4" s="9"/>
      <c r="L4" s="9"/>
      <c r="M4" s="9"/>
      <c r="N4" s="9"/>
      <c r="O4" s="38"/>
      <c r="S4" s="69"/>
      <c r="T4" s="69"/>
      <c r="U4" s="69"/>
      <c r="V4" s="70"/>
      <c r="W4" s="69"/>
    </row>
    <row r="5" spans="1:23" x14ac:dyDescent="0.3">
      <c r="B5" s="9"/>
      <c r="C5" s="9"/>
      <c r="D5" s="9"/>
      <c r="E5" s="9"/>
      <c r="F5" s="9"/>
      <c r="G5" s="9"/>
      <c r="H5" s="9"/>
      <c r="I5" s="9"/>
      <c r="J5" s="9"/>
      <c r="K5" s="9"/>
      <c r="L5" s="9"/>
      <c r="M5" s="9"/>
      <c r="N5" s="9"/>
      <c r="O5" s="38"/>
      <c r="S5" s="69"/>
      <c r="T5" s="69"/>
      <c r="U5" s="69"/>
      <c r="V5" s="70"/>
      <c r="W5" s="69"/>
    </row>
    <row r="6" spans="1:23" ht="15.6" x14ac:dyDescent="0.3">
      <c r="A6" s="6" t="s">
        <v>232</v>
      </c>
      <c r="B6" s="9"/>
      <c r="C6" s="9"/>
      <c r="D6" s="9"/>
      <c r="E6" s="9"/>
      <c r="F6" s="9"/>
      <c r="G6" s="9"/>
      <c r="H6" s="9"/>
      <c r="I6" s="9"/>
      <c r="J6" s="9"/>
      <c r="K6" s="9"/>
      <c r="L6" s="9"/>
      <c r="M6" s="9"/>
      <c r="N6" s="9"/>
      <c r="O6" s="38"/>
      <c r="S6" s="69"/>
      <c r="T6" s="69"/>
      <c r="U6" s="69"/>
      <c r="V6" s="70"/>
      <c r="W6" s="69"/>
    </row>
    <row r="7" spans="1:23" x14ac:dyDescent="0.3">
      <c r="A7" s="10"/>
      <c r="B7" s="9"/>
      <c r="C7" s="9"/>
      <c r="D7" s="9"/>
      <c r="E7" s="9"/>
      <c r="F7" s="9"/>
      <c r="G7" s="9"/>
      <c r="H7" s="9"/>
      <c r="I7" s="9"/>
      <c r="J7" s="9"/>
      <c r="K7" s="9"/>
      <c r="L7" s="9"/>
      <c r="M7" s="9"/>
      <c r="N7" s="9"/>
      <c r="O7" s="38"/>
      <c r="S7" s="69"/>
      <c r="T7" s="69"/>
      <c r="U7" s="69"/>
      <c r="V7" s="70"/>
      <c r="W7" s="69"/>
    </row>
    <row r="8" spans="1:23" x14ac:dyDescent="0.3">
      <c r="A8" s="10"/>
      <c r="B8" s="9"/>
      <c r="C8" s="9"/>
      <c r="D8" s="9"/>
      <c r="E8" s="9"/>
      <c r="F8" s="9"/>
      <c r="G8" s="9"/>
      <c r="H8" s="9"/>
      <c r="I8" s="9"/>
      <c r="J8" s="9"/>
      <c r="K8" s="9"/>
      <c r="L8" s="9"/>
      <c r="M8" s="9"/>
      <c r="N8" s="9"/>
      <c r="O8" s="38"/>
      <c r="S8" s="69"/>
      <c r="T8" s="69"/>
      <c r="U8" s="69"/>
      <c r="V8" s="70"/>
      <c r="W8" s="69"/>
    </row>
    <row r="9" spans="1:23" x14ac:dyDescent="0.3">
      <c r="A9" s="10"/>
      <c r="B9" s="9"/>
      <c r="C9" s="9"/>
      <c r="D9" s="9"/>
      <c r="E9" s="9"/>
      <c r="F9" s="9"/>
      <c r="G9" s="9"/>
      <c r="H9" s="9"/>
      <c r="I9" s="9"/>
      <c r="J9" s="9"/>
      <c r="K9" s="9"/>
      <c r="L9" s="9"/>
      <c r="M9" s="9"/>
      <c r="N9" s="9"/>
      <c r="O9" s="38"/>
      <c r="S9" s="69"/>
      <c r="T9" s="69"/>
      <c r="U9" s="69"/>
      <c r="V9" s="70"/>
      <c r="W9" s="69"/>
    </row>
    <row r="10" spans="1:23" x14ac:dyDescent="0.3">
      <c r="S10" s="69"/>
      <c r="T10" s="69"/>
      <c r="U10" s="69"/>
      <c r="V10" s="70"/>
      <c r="W10" s="69"/>
    </row>
    <row r="11" spans="1:23" ht="19.5" customHeight="1" x14ac:dyDescent="0.3">
      <c r="A11" s="555" t="s">
        <v>263</v>
      </c>
      <c r="B11" s="555"/>
      <c r="C11" s="555"/>
      <c r="D11" s="555"/>
      <c r="E11" s="555"/>
      <c r="F11" s="555"/>
      <c r="G11" s="555"/>
      <c r="H11" s="555"/>
      <c r="I11" s="555"/>
      <c r="J11" s="555"/>
      <c r="K11" s="555"/>
      <c r="L11" s="555"/>
      <c r="M11" s="555"/>
      <c r="N11" s="555"/>
      <c r="O11" s="555"/>
      <c r="P11" s="40"/>
      <c r="S11" s="69"/>
      <c r="T11" s="69"/>
      <c r="U11" s="69"/>
      <c r="V11" s="70"/>
      <c r="W11" s="69"/>
    </row>
    <row r="12" spans="1:23" ht="1.5" customHeight="1" thickBot="1" x14ac:dyDescent="0.35">
      <c r="A12" s="11"/>
      <c r="B12" s="11"/>
      <c r="C12" s="11"/>
      <c r="D12" s="11"/>
      <c r="E12" s="11"/>
      <c r="F12" s="11"/>
      <c r="G12" s="11"/>
      <c r="H12" s="11"/>
      <c r="I12" s="11"/>
      <c r="J12" s="11"/>
      <c r="K12" s="11"/>
      <c r="L12" s="11"/>
      <c r="M12" s="11"/>
      <c r="N12" s="11"/>
      <c r="O12" s="11"/>
      <c r="S12" s="69"/>
      <c r="T12" s="69"/>
      <c r="U12" s="69"/>
      <c r="V12" s="70"/>
      <c r="W12" s="69"/>
    </row>
    <row r="13" spans="1:23" s="42" customFormat="1" ht="20.25" hidden="1" customHeight="1" thickBot="1" x14ac:dyDescent="0.35">
      <c r="A13" s="434" t="s">
        <v>5</v>
      </c>
      <c r="B13" s="556">
        <f>'Info District'!G11</f>
        <v>2025</v>
      </c>
      <c r="C13" s="557"/>
      <c r="E13" s="550"/>
      <c r="F13" s="550"/>
      <c r="G13" s="550"/>
      <c r="H13" s="550"/>
      <c r="I13" s="550"/>
      <c r="J13" s="554"/>
      <c r="Q13" s="63"/>
      <c r="R13" s="307"/>
      <c r="S13" s="71"/>
      <c r="T13" s="71"/>
      <c r="U13" s="71"/>
      <c r="V13" s="72"/>
      <c r="W13" s="71"/>
    </row>
    <row r="14" spans="1:23" s="42" customFormat="1" ht="7.5" hidden="1" customHeight="1" thickBot="1" x14ac:dyDescent="0.35">
      <c r="A14" s="434"/>
      <c r="B14" s="13"/>
      <c r="C14" s="13"/>
      <c r="D14" s="13"/>
      <c r="O14" s="15"/>
      <c r="Q14" s="63"/>
      <c r="R14" s="307"/>
      <c r="S14" s="71"/>
      <c r="T14" s="71"/>
      <c r="U14" s="71"/>
      <c r="V14" s="72"/>
      <c r="W14" s="71"/>
    </row>
    <row r="15" spans="1:23" s="42" customFormat="1" ht="16.5" hidden="1" customHeight="1" thickBot="1" x14ac:dyDescent="0.35">
      <c r="A15" s="434" t="s">
        <v>7</v>
      </c>
      <c r="B15" s="558" t="str">
        <f>'Info District'!G12</f>
        <v>PLATEAUX</v>
      </c>
      <c r="C15" s="559"/>
      <c r="D15" s="550" t="s">
        <v>8</v>
      </c>
      <c r="E15" s="550"/>
      <c r="F15" s="550"/>
      <c r="G15" s="551" t="str">
        <f>'Info District'!G13</f>
        <v>Agou</v>
      </c>
      <c r="H15" s="552"/>
      <c r="I15" s="553"/>
      <c r="L15" s="11"/>
      <c r="M15" s="11"/>
      <c r="N15" s="11"/>
      <c r="O15" s="11"/>
      <c r="P15" s="11"/>
      <c r="Q15" s="63"/>
      <c r="R15" s="307"/>
      <c r="S15" s="71"/>
      <c r="T15" s="71"/>
      <c r="U15" s="71"/>
      <c r="V15" s="73"/>
      <c r="W15" s="71"/>
    </row>
    <row r="16" spans="1:23" s="42" customFormat="1" ht="3.75" hidden="1" customHeight="1" thickBot="1" x14ac:dyDescent="0.35">
      <c r="A16" s="139"/>
      <c r="B16" s="15"/>
      <c r="C16" s="15"/>
      <c r="D16" s="15"/>
      <c r="E16" s="15"/>
      <c r="K16" s="15"/>
      <c r="L16" s="15"/>
      <c r="M16" s="15"/>
      <c r="O16" s="15"/>
      <c r="Q16" s="63"/>
      <c r="R16" s="307"/>
      <c r="S16" s="71"/>
      <c r="T16" s="71"/>
      <c r="U16" s="71"/>
      <c r="V16" s="72"/>
      <c r="W16" s="71"/>
    </row>
    <row r="17" spans="1:27" s="42" customFormat="1" ht="18" hidden="1" customHeight="1" thickBot="1" x14ac:dyDescent="0.35">
      <c r="A17" s="434" t="s">
        <v>9</v>
      </c>
      <c r="B17" s="556" t="str">
        <f>'Info District'!G17</f>
        <v>Avril à Juin 2025</v>
      </c>
      <c r="C17" s="560"/>
      <c r="D17" s="560"/>
      <c r="E17" s="557"/>
      <c r="G17" s="550" t="s">
        <v>11</v>
      </c>
      <c r="H17" s="550"/>
      <c r="I17" s="550"/>
      <c r="J17" s="550"/>
      <c r="K17" s="554"/>
      <c r="L17" s="551" t="str">
        <f>'Info District'!G18</f>
        <v>Juillet à Septembre 2025</v>
      </c>
      <c r="M17" s="552"/>
      <c r="N17" s="552"/>
      <c r="O17" s="552"/>
      <c r="P17" s="553"/>
      <c r="Q17" s="63"/>
      <c r="R17" s="307"/>
      <c r="S17" s="71"/>
      <c r="T17" s="71"/>
      <c r="U17" s="71"/>
      <c r="V17" s="72"/>
      <c r="W17" s="71"/>
    </row>
    <row r="18" spans="1:27" s="9" customFormat="1" ht="2.25" hidden="1" customHeight="1" thickBot="1" x14ac:dyDescent="0.3">
      <c r="B18" s="43"/>
      <c r="C18" s="43"/>
      <c r="D18" s="43"/>
      <c r="E18" s="44"/>
      <c r="F18" s="43"/>
      <c r="G18" s="45"/>
      <c r="H18" s="45"/>
      <c r="I18" s="45"/>
      <c r="J18" s="45"/>
      <c r="K18" s="45"/>
      <c r="L18" s="45"/>
      <c r="M18" s="45"/>
      <c r="O18" s="38"/>
      <c r="Q18" s="64"/>
      <c r="R18" s="308"/>
      <c r="S18" s="74"/>
      <c r="T18" s="74"/>
      <c r="U18" s="74"/>
      <c r="V18" s="75"/>
      <c r="W18" s="74"/>
    </row>
    <row r="19" spans="1:27" s="9" customFormat="1" ht="21" customHeight="1" thickBot="1" x14ac:dyDescent="0.35">
      <c r="A19" s="532" t="s">
        <v>12</v>
      </c>
      <c r="B19" s="532"/>
      <c r="C19" s="533"/>
      <c r="D19" s="538"/>
      <c r="E19" s="539"/>
      <c r="F19" s="539"/>
      <c r="G19" s="539"/>
      <c r="H19" s="539"/>
      <c r="I19" s="539"/>
      <c r="J19" s="539"/>
      <c r="K19" s="539"/>
      <c r="L19" s="539"/>
      <c r="M19" s="539"/>
      <c r="N19" s="540"/>
      <c r="O19" s="11"/>
      <c r="P19" s="241" t="str">
        <f>'Info District'!H17</f>
        <v>T2</v>
      </c>
      <c r="Q19" s="65"/>
      <c r="R19" s="309"/>
      <c r="S19" s="535" t="s">
        <v>96</v>
      </c>
      <c r="T19" s="536"/>
      <c r="U19" s="536"/>
      <c r="V19" s="536"/>
      <c r="W19" s="537"/>
    </row>
    <row r="20" spans="1:27" s="9" customFormat="1" ht="4.5" customHeight="1" thickBot="1" x14ac:dyDescent="0.35">
      <c r="A20" s="12"/>
      <c r="B20" s="12"/>
      <c r="C20" s="12"/>
      <c r="D20" s="12"/>
      <c r="E20" s="12"/>
      <c r="F20" s="12"/>
      <c r="G20" s="13"/>
      <c r="H20" s="13"/>
      <c r="I20" s="13"/>
      <c r="J20" s="13"/>
      <c r="K20" s="13"/>
      <c r="L20" s="14"/>
      <c r="M20" s="14"/>
      <c r="N20" s="14"/>
      <c r="O20" s="14"/>
      <c r="Q20" s="64"/>
      <c r="R20" s="308"/>
      <c r="S20" s="146"/>
      <c r="T20" s="74"/>
      <c r="U20" s="74"/>
      <c r="V20" s="76"/>
      <c r="W20" s="147"/>
    </row>
    <row r="21" spans="1:27" s="9" customFormat="1" ht="32.25" customHeight="1" thickBot="1" x14ac:dyDescent="0.35">
      <c r="A21" s="532" t="s">
        <v>240</v>
      </c>
      <c r="B21" s="532"/>
      <c r="C21" s="533"/>
      <c r="D21" s="543" t="s">
        <v>264</v>
      </c>
      <c r="E21" s="544"/>
      <c r="F21" s="545"/>
      <c r="G21" s="534" t="s">
        <v>6</v>
      </c>
      <c r="H21" s="534"/>
      <c r="I21" s="534"/>
      <c r="J21" s="534"/>
      <c r="K21" s="534"/>
      <c r="L21" s="546"/>
      <c r="M21" s="539"/>
      <c r="N21" s="539"/>
      <c r="O21" s="539"/>
      <c r="P21" s="540"/>
      <c r="Q21" s="64"/>
      <c r="R21" s="308"/>
      <c r="S21" s="146"/>
      <c r="T21" s="74"/>
      <c r="U21" s="74"/>
      <c r="V21" s="76"/>
      <c r="W21" s="147"/>
    </row>
    <row r="22" spans="1:27" s="9" customFormat="1" ht="6" customHeight="1" x14ac:dyDescent="0.3">
      <c r="A22" s="12"/>
      <c r="B22" s="12"/>
      <c r="C22" s="12"/>
      <c r="D22" s="12"/>
      <c r="E22" s="12"/>
      <c r="F22" s="12"/>
      <c r="G22" s="534"/>
      <c r="H22" s="534"/>
      <c r="I22" s="534"/>
      <c r="J22" s="534"/>
      <c r="K22" s="534"/>
      <c r="L22" s="14"/>
      <c r="M22" s="14"/>
      <c r="N22" s="14"/>
      <c r="O22" s="14"/>
      <c r="Q22" s="64"/>
      <c r="R22" s="308"/>
      <c r="S22" s="146"/>
      <c r="T22" s="74"/>
      <c r="U22" s="74"/>
      <c r="V22" s="76"/>
      <c r="W22" s="147"/>
    </row>
    <row r="23" spans="1:27" s="9" customFormat="1" ht="3.75" customHeight="1" thickBot="1" x14ac:dyDescent="0.35">
      <c r="A23" s="12"/>
      <c r="B23" s="12"/>
      <c r="C23" s="12"/>
      <c r="D23" s="12"/>
      <c r="E23" s="12"/>
      <c r="F23" s="12"/>
      <c r="G23" s="13"/>
      <c r="H23" s="13"/>
      <c r="I23" s="13"/>
      <c r="J23" s="13"/>
      <c r="K23" s="13"/>
      <c r="L23" s="14"/>
      <c r="M23" s="14"/>
      <c r="N23" s="14"/>
      <c r="O23" s="14"/>
      <c r="Q23" s="64"/>
      <c r="R23" s="308"/>
      <c r="S23" s="146"/>
      <c r="T23" s="74"/>
      <c r="U23" s="74"/>
      <c r="V23" s="76"/>
      <c r="W23" s="147"/>
    </row>
    <row r="24" spans="1:27" ht="76.5" customHeight="1" thickBot="1" x14ac:dyDescent="0.35">
      <c r="A24" s="541" t="s">
        <v>13</v>
      </c>
      <c r="B24" s="16" t="s">
        <v>14</v>
      </c>
      <c r="C24" s="108" t="s">
        <v>15</v>
      </c>
      <c r="D24" s="118" t="s">
        <v>16</v>
      </c>
      <c r="E24" s="117" t="s">
        <v>17</v>
      </c>
      <c r="F24" s="351" t="s">
        <v>18</v>
      </c>
      <c r="G24" s="16" t="s">
        <v>233</v>
      </c>
      <c r="H24" s="16" t="s">
        <v>234</v>
      </c>
      <c r="I24" s="16" t="s">
        <v>19</v>
      </c>
      <c r="J24" s="16" t="s">
        <v>20</v>
      </c>
      <c r="K24" s="108" t="s">
        <v>21</v>
      </c>
      <c r="L24" s="136" t="s">
        <v>22</v>
      </c>
      <c r="M24" s="137" t="s">
        <v>236</v>
      </c>
      <c r="N24" s="138" t="s">
        <v>23</v>
      </c>
      <c r="O24" s="109" t="s">
        <v>39</v>
      </c>
      <c r="P24" s="16" t="s">
        <v>40</v>
      </c>
      <c r="S24" s="148" t="s">
        <v>237</v>
      </c>
      <c r="T24" s="140" t="s">
        <v>93</v>
      </c>
      <c r="U24" s="140" t="s">
        <v>239</v>
      </c>
      <c r="V24" s="140" t="s">
        <v>238</v>
      </c>
      <c r="W24" s="149" t="s">
        <v>97</v>
      </c>
    </row>
    <row r="25" spans="1:27" s="47" customFormat="1" ht="31.2" customHeight="1" x14ac:dyDescent="0.3">
      <c r="A25" s="542"/>
      <c r="B25" s="46" t="s">
        <v>24</v>
      </c>
      <c r="C25" s="46" t="s">
        <v>25</v>
      </c>
      <c r="D25" s="112" t="s">
        <v>26</v>
      </c>
      <c r="E25" s="46" t="s">
        <v>27</v>
      </c>
      <c r="F25" s="46"/>
      <c r="G25" s="46" t="s">
        <v>28</v>
      </c>
      <c r="H25" s="46"/>
      <c r="I25" s="46" t="s">
        <v>29</v>
      </c>
      <c r="J25" s="46"/>
      <c r="K25" s="131" t="s">
        <v>235</v>
      </c>
      <c r="L25" s="133"/>
      <c r="M25" s="134"/>
      <c r="N25" s="135"/>
      <c r="O25" s="132" t="s">
        <v>30</v>
      </c>
      <c r="P25" s="46"/>
      <c r="Q25" s="66"/>
      <c r="R25" s="310"/>
      <c r="S25" s="150"/>
      <c r="T25" s="67" t="s">
        <v>94</v>
      </c>
      <c r="U25" s="67" t="s">
        <v>95</v>
      </c>
      <c r="V25" s="94"/>
      <c r="W25" s="151" t="str">
        <f>IF(J26&lt;=0,"",IF(J26=90,$X$26))</f>
        <v/>
      </c>
      <c r="X25" s="37" t="s">
        <v>98</v>
      </c>
    </row>
    <row r="26" spans="1:27" ht="31.2" customHeight="1" x14ac:dyDescent="0.3">
      <c r="A26" s="322" t="str">
        <f>CDT!B26</f>
        <v>Artéméther-Luméfantrine 6cp (AL)</v>
      </c>
      <c r="B26" s="247"/>
      <c r="C26" s="248"/>
      <c r="D26" s="302" t="str">
        <f>IF(B26&lt;&gt;"",B26+C26,"")</f>
        <v/>
      </c>
      <c r="E26" s="249"/>
      <c r="F26" s="247"/>
      <c r="G26" s="247"/>
      <c r="H26" s="247"/>
      <c r="I26" s="247"/>
      <c r="J26" s="247"/>
      <c r="K26" s="248"/>
      <c r="L26" s="431" t="str">
        <f>IF(B26&lt;&gt;"",IF(J26=0,E26,((E26*90)/(90-J26))),"0")</f>
        <v>0</v>
      </c>
      <c r="M26" s="428" t="str">
        <f>IF(B26&lt;&gt;"",((E26/S26)*30),"0")</f>
        <v>0</v>
      </c>
      <c r="N26" s="250" t="str">
        <f>IF(B26&lt;&gt;"",IF(J26=0,((E26+L26)-K26),((M26*6)-K26)),"0")</f>
        <v>0</v>
      </c>
      <c r="O26" s="251"/>
      <c r="P26" s="313"/>
      <c r="R26" s="312">
        <f>+L26+N26</f>
        <v>0</v>
      </c>
      <c r="S26" s="152">
        <f>(90-J26)</f>
        <v>90</v>
      </c>
      <c r="T26" s="68" t="e">
        <f t="shared" ref="T26:T47" si="0">D26-(E26+G26+I26+H26)</f>
        <v>#VALUE!</v>
      </c>
      <c r="U26" s="68" t="e">
        <f>K26-T26</f>
        <v>#VALUE!</v>
      </c>
      <c r="V26" s="95">
        <v>6</v>
      </c>
      <c r="W26" s="153" t="e">
        <f t="shared" ref="W26:W50" si="1">IF(U26=0,"",$X$25)</f>
        <v>#VALUE!</v>
      </c>
      <c r="X26" s="37" t="s">
        <v>203</v>
      </c>
      <c r="Y26" s="107">
        <f>+O26</f>
        <v>0</v>
      </c>
    </row>
    <row r="27" spans="1:27" ht="31.2" customHeight="1" x14ac:dyDescent="0.3">
      <c r="A27" s="322" t="str">
        <f>CDT!B27</f>
        <v>Artéméther-Luméfantrine 12cp (AL)</v>
      </c>
      <c r="B27" s="247"/>
      <c r="C27" s="248"/>
      <c r="D27" s="302" t="str">
        <f t="shared" ref="D27" si="2">IF(B27&lt;&gt;"",B27+C27,"")</f>
        <v/>
      </c>
      <c r="E27" s="249"/>
      <c r="F27" s="247"/>
      <c r="G27" s="247"/>
      <c r="H27" s="247"/>
      <c r="I27" s="247"/>
      <c r="J27" s="247"/>
      <c r="K27" s="248"/>
      <c r="L27" s="431" t="str">
        <f t="shared" ref="L27:L49" si="3">IF(B27&lt;&gt;"",IF(J27=0,E27,((E27*90)/(90-J27))),"0")</f>
        <v>0</v>
      </c>
      <c r="M27" s="428" t="str">
        <f t="shared" ref="M27:M49" si="4">IF(B27&lt;&gt;"",((E27/S27)*30),"0")</f>
        <v>0</v>
      </c>
      <c r="N27" s="250" t="str">
        <f t="shared" ref="N27:N49" si="5">IF(B27&lt;&gt;"",IF(J27=0,((E27+L27)-K27),((M27*6)-K27)),"0")</f>
        <v>0</v>
      </c>
      <c r="O27" s="251"/>
      <c r="P27" s="247"/>
      <c r="R27" s="312">
        <f t="shared" ref="R27:R49" si="6">+L27+N27</f>
        <v>0</v>
      </c>
      <c r="S27" s="152">
        <f t="shared" ref="S27:S49" si="7">(90-J27)</f>
        <v>90</v>
      </c>
      <c r="T27" s="68" t="e">
        <f t="shared" si="0"/>
        <v>#VALUE!</v>
      </c>
      <c r="U27" s="68" t="e">
        <f t="shared" ref="U27:U49" si="8">K27-T27</f>
        <v>#VALUE!</v>
      </c>
      <c r="V27" s="95">
        <v>12</v>
      </c>
      <c r="W27" s="153" t="e">
        <f t="shared" si="1"/>
        <v>#VALUE!</v>
      </c>
      <c r="Y27" s="107">
        <f t="shared" ref="Y27:Y48" si="9">+O27</f>
        <v>0</v>
      </c>
    </row>
    <row r="28" spans="1:27" ht="31.2" customHeight="1" x14ac:dyDescent="0.3">
      <c r="A28" s="322" t="str">
        <f>CDT!B28</f>
        <v>Artéméther-Luméfantrine 18cp (AL)</v>
      </c>
      <c r="B28" s="247"/>
      <c r="C28" s="248"/>
      <c r="D28" s="302" t="str">
        <f>IF(B28&lt;&gt;"",B28+C28,"")</f>
        <v/>
      </c>
      <c r="E28" s="249"/>
      <c r="F28" s="247"/>
      <c r="G28" s="247"/>
      <c r="H28" s="247"/>
      <c r="I28" s="247"/>
      <c r="J28" s="247"/>
      <c r="K28" s="248"/>
      <c r="L28" s="431" t="str">
        <f t="shared" si="3"/>
        <v>0</v>
      </c>
      <c r="M28" s="428" t="str">
        <f t="shared" si="4"/>
        <v>0</v>
      </c>
      <c r="N28" s="250" t="str">
        <f t="shared" si="5"/>
        <v>0</v>
      </c>
      <c r="O28" s="251"/>
      <c r="P28" s="247"/>
      <c r="R28" s="312">
        <f t="shared" si="6"/>
        <v>0</v>
      </c>
      <c r="S28" s="152">
        <f t="shared" si="7"/>
        <v>90</v>
      </c>
      <c r="T28" s="68" t="e">
        <f t="shared" si="0"/>
        <v>#VALUE!</v>
      </c>
      <c r="U28" s="68" t="e">
        <f t="shared" si="8"/>
        <v>#VALUE!</v>
      </c>
      <c r="V28" s="95">
        <v>18</v>
      </c>
      <c r="W28" s="153" t="e">
        <f t="shared" si="1"/>
        <v>#VALUE!</v>
      </c>
      <c r="Y28" s="107">
        <f t="shared" si="9"/>
        <v>0</v>
      </c>
    </row>
    <row r="29" spans="1:27" ht="31.2" customHeight="1" x14ac:dyDescent="0.3">
      <c r="A29" s="322" t="str">
        <f>CDT!B29</f>
        <v>Artéméther-Luméfantrine 24cp (AL)</v>
      </c>
      <c r="B29" s="247"/>
      <c r="C29" s="248"/>
      <c r="D29" s="302" t="str">
        <f>IF(B29&lt;&gt;"",B29+C29,"")</f>
        <v/>
      </c>
      <c r="E29" s="249"/>
      <c r="F29" s="247"/>
      <c r="G29" s="247"/>
      <c r="H29" s="247"/>
      <c r="I29" s="247"/>
      <c r="J29" s="247"/>
      <c r="K29" s="248"/>
      <c r="L29" s="431" t="str">
        <f t="shared" si="3"/>
        <v>0</v>
      </c>
      <c r="M29" s="428" t="str">
        <f t="shared" si="4"/>
        <v>0</v>
      </c>
      <c r="N29" s="250" t="str">
        <f t="shared" si="5"/>
        <v>0</v>
      </c>
      <c r="O29" s="251"/>
      <c r="P29" s="247"/>
      <c r="R29" s="312">
        <f t="shared" si="6"/>
        <v>0</v>
      </c>
      <c r="S29" s="152">
        <f t="shared" si="7"/>
        <v>90</v>
      </c>
      <c r="T29" s="68" t="e">
        <f t="shared" si="0"/>
        <v>#VALUE!</v>
      </c>
      <c r="U29" s="68" t="e">
        <f t="shared" si="8"/>
        <v>#VALUE!</v>
      </c>
      <c r="V29" s="95">
        <v>24</v>
      </c>
      <c r="W29" s="153" t="e">
        <f t="shared" si="1"/>
        <v>#VALUE!</v>
      </c>
      <c r="Y29" s="107">
        <f t="shared" si="9"/>
        <v>0</v>
      </c>
    </row>
    <row r="30" spans="1:27" ht="31.2" customHeight="1" x14ac:dyDescent="0.3">
      <c r="A30" s="322" t="str">
        <f>CDT!B30</f>
        <v>Artéméther injectable 40 mg</v>
      </c>
      <c r="B30" s="247"/>
      <c r="C30" s="248"/>
      <c r="D30" s="302" t="str">
        <f t="shared" ref="D30:D49" si="10">IF(B30&lt;&gt;"",B30+C30,"")</f>
        <v/>
      </c>
      <c r="E30" s="249"/>
      <c r="F30" s="247"/>
      <c r="G30" s="247"/>
      <c r="H30" s="247"/>
      <c r="I30" s="247"/>
      <c r="J30" s="247"/>
      <c r="K30" s="248"/>
      <c r="L30" s="431" t="str">
        <f t="shared" si="3"/>
        <v>0</v>
      </c>
      <c r="M30" s="428" t="str">
        <f t="shared" si="4"/>
        <v>0</v>
      </c>
      <c r="N30" s="250" t="str">
        <f t="shared" si="5"/>
        <v>0</v>
      </c>
      <c r="O30" s="251"/>
      <c r="P30" s="247"/>
      <c r="R30" s="312">
        <f t="shared" si="6"/>
        <v>0</v>
      </c>
      <c r="S30" s="152">
        <f t="shared" si="7"/>
        <v>90</v>
      </c>
      <c r="T30" s="68" t="e">
        <f t="shared" si="0"/>
        <v>#VALUE!</v>
      </c>
      <c r="U30" s="68" t="e">
        <f t="shared" si="8"/>
        <v>#VALUE!</v>
      </c>
      <c r="V30" s="95">
        <v>1</v>
      </c>
      <c r="W30" s="153" t="e">
        <f t="shared" si="1"/>
        <v>#VALUE!</v>
      </c>
      <c r="Y30" s="107">
        <f t="shared" si="9"/>
        <v>0</v>
      </c>
    </row>
    <row r="31" spans="1:27" ht="34.5" customHeight="1" x14ac:dyDescent="0.3">
      <c r="A31" s="322" t="str">
        <f>CDT!B31</f>
        <v>Artéméther injectable 80 mg</v>
      </c>
      <c r="B31" s="247"/>
      <c r="C31" s="248"/>
      <c r="D31" s="302" t="str">
        <f t="shared" si="10"/>
        <v/>
      </c>
      <c r="E31" s="249"/>
      <c r="F31" s="247"/>
      <c r="G31" s="247"/>
      <c r="H31" s="247"/>
      <c r="I31" s="247"/>
      <c r="J31" s="247"/>
      <c r="K31" s="248"/>
      <c r="L31" s="431" t="str">
        <f t="shared" si="3"/>
        <v>0</v>
      </c>
      <c r="M31" s="428" t="str">
        <f t="shared" si="4"/>
        <v>0</v>
      </c>
      <c r="N31" s="250" t="str">
        <f t="shared" si="5"/>
        <v>0</v>
      </c>
      <c r="O31" s="251"/>
      <c r="P31" s="247"/>
      <c r="R31" s="312">
        <f t="shared" si="6"/>
        <v>0</v>
      </c>
      <c r="S31" s="152">
        <f t="shared" si="7"/>
        <v>90</v>
      </c>
      <c r="T31" s="68" t="e">
        <f t="shared" si="0"/>
        <v>#VALUE!</v>
      </c>
      <c r="U31" s="68" t="e">
        <f t="shared" si="8"/>
        <v>#VALUE!</v>
      </c>
      <c r="V31" s="95">
        <v>1</v>
      </c>
      <c r="W31" s="153" t="e">
        <f t="shared" si="1"/>
        <v>#VALUE!</v>
      </c>
      <c r="Y31" s="107">
        <f t="shared" si="9"/>
        <v>0</v>
      </c>
    </row>
    <row r="32" spans="1:27" ht="34.5" customHeight="1" x14ac:dyDescent="0.3">
      <c r="A32" s="435" t="str">
        <f>CDT!B32</f>
        <v>Artésunate injectable 60 mg</v>
      </c>
      <c r="B32" s="247"/>
      <c r="C32" s="248"/>
      <c r="D32" s="302" t="str">
        <f t="shared" si="10"/>
        <v/>
      </c>
      <c r="E32" s="249"/>
      <c r="F32" s="247"/>
      <c r="G32" s="247"/>
      <c r="H32" s="247"/>
      <c r="I32" s="247"/>
      <c r="J32" s="247"/>
      <c r="K32" s="248"/>
      <c r="L32" s="438" t="str">
        <f t="shared" si="3"/>
        <v>0</v>
      </c>
      <c r="M32" s="314" t="str">
        <f>IF(B32&lt;&gt;"",((E32/S32:S32)*30),"0")</f>
        <v>0</v>
      </c>
      <c r="N32" s="432" t="str">
        <f>IF(B32&lt;&gt;"",IF(J32=0,AA32,IF(J32&gt;0,((M32/30)*J32)+AA32)),"0")</f>
        <v>0</v>
      </c>
      <c r="O32" s="433"/>
      <c r="P32" s="247"/>
      <c r="R32" s="312">
        <f t="shared" si="6"/>
        <v>0</v>
      </c>
      <c r="S32" s="429">
        <f t="shared" si="7"/>
        <v>90</v>
      </c>
      <c r="T32" s="436" t="e">
        <f>D32-(E32+G32+I32+H32)</f>
        <v>#VALUE!</v>
      </c>
      <c r="U32" s="436" t="e">
        <f t="shared" si="8"/>
        <v>#VALUE!</v>
      </c>
      <c r="V32" s="430">
        <v>1</v>
      </c>
      <c r="W32" s="437" t="e">
        <f t="shared" si="1"/>
        <v>#VALUE!</v>
      </c>
      <c r="Y32" s="107">
        <f t="shared" si="9"/>
        <v>0</v>
      </c>
      <c r="AA32" s="3">
        <f>((F32*10)+L32-K32)</f>
        <v>0</v>
      </c>
    </row>
    <row r="33" spans="1:25" ht="34.5" customHeight="1" x14ac:dyDescent="0.3">
      <c r="A33" s="322" t="str">
        <f>CDT!B33</f>
        <v xml:space="preserve"> Sulfadoxine Pyriméthamine:  (SP)</v>
      </c>
      <c r="B33" s="247"/>
      <c r="C33" s="248"/>
      <c r="D33" s="302" t="str">
        <f t="shared" si="10"/>
        <v/>
      </c>
      <c r="E33" s="249"/>
      <c r="F33" s="247"/>
      <c r="G33" s="247"/>
      <c r="H33" s="247"/>
      <c r="I33" s="247"/>
      <c r="J33" s="247"/>
      <c r="K33" s="248"/>
      <c r="L33" s="431" t="str">
        <f t="shared" si="3"/>
        <v>0</v>
      </c>
      <c r="M33" s="428" t="str">
        <f t="shared" si="4"/>
        <v>0</v>
      </c>
      <c r="N33" s="250" t="str">
        <f t="shared" si="5"/>
        <v>0</v>
      </c>
      <c r="O33" s="251"/>
      <c r="P33" s="247"/>
      <c r="R33" s="312">
        <f t="shared" si="6"/>
        <v>0</v>
      </c>
      <c r="S33" s="152">
        <f t="shared" si="7"/>
        <v>90</v>
      </c>
      <c r="T33" s="68" t="e">
        <f t="shared" si="0"/>
        <v>#VALUE!</v>
      </c>
      <c r="U33" s="68" t="e">
        <f t="shared" si="8"/>
        <v>#VALUE!</v>
      </c>
      <c r="V33" s="95">
        <v>3</v>
      </c>
      <c r="W33" s="153" t="e">
        <f t="shared" si="1"/>
        <v>#VALUE!</v>
      </c>
      <c r="Y33" s="107">
        <f t="shared" si="9"/>
        <v>0</v>
      </c>
    </row>
    <row r="34" spans="1:25" ht="34.5" customHeight="1" x14ac:dyDescent="0.3">
      <c r="A34" s="322" t="str">
        <f>CDT!B34</f>
        <v>Test de Diagnostic Rapide  : (TDR)</v>
      </c>
      <c r="B34" s="247"/>
      <c r="C34" s="248"/>
      <c r="D34" s="302" t="str">
        <f t="shared" si="10"/>
        <v/>
      </c>
      <c r="E34" s="247"/>
      <c r="F34" s="248"/>
      <c r="G34" s="247"/>
      <c r="H34" s="247"/>
      <c r="I34" s="247"/>
      <c r="J34" s="247"/>
      <c r="K34" s="248"/>
      <c r="L34" s="431" t="str">
        <f t="shared" si="3"/>
        <v>0</v>
      </c>
      <c r="M34" s="428" t="str">
        <f t="shared" si="4"/>
        <v>0</v>
      </c>
      <c r="N34" s="250" t="str">
        <f t="shared" si="5"/>
        <v>0</v>
      </c>
      <c r="O34" s="251"/>
      <c r="P34" s="247"/>
      <c r="R34" s="312">
        <f t="shared" si="6"/>
        <v>0</v>
      </c>
      <c r="S34" s="152">
        <f t="shared" si="7"/>
        <v>90</v>
      </c>
      <c r="T34" s="68" t="e">
        <f t="shared" si="0"/>
        <v>#VALUE!</v>
      </c>
      <c r="U34" s="68" t="e">
        <f t="shared" si="8"/>
        <v>#VALUE!</v>
      </c>
      <c r="V34" s="95">
        <v>1</v>
      </c>
      <c r="W34" s="153" t="e">
        <f>IF(U34=0,"",$X$25)</f>
        <v>#VALUE!</v>
      </c>
      <c r="Y34" s="107">
        <f t="shared" si="9"/>
        <v>0</v>
      </c>
    </row>
    <row r="35" spans="1:25" ht="34.5" customHeight="1" x14ac:dyDescent="0.3">
      <c r="A35" s="322" t="str">
        <f>CDT!B35</f>
        <v>Moustiquaire à Imprégnation Durable: (MID)</v>
      </c>
      <c r="B35" s="247"/>
      <c r="C35" s="248"/>
      <c r="D35" s="302" t="str">
        <f t="shared" si="10"/>
        <v/>
      </c>
      <c r="E35" s="247"/>
      <c r="F35" s="248"/>
      <c r="G35" s="247"/>
      <c r="H35" s="247"/>
      <c r="I35" s="247"/>
      <c r="J35" s="247"/>
      <c r="K35" s="248"/>
      <c r="L35" s="431" t="str">
        <f t="shared" si="3"/>
        <v>0</v>
      </c>
      <c r="M35" s="428" t="str">
        <f t="shared" si="4"/>
        <v>0</v>
      </c>
      <c r="N35" s="250" t="str">
        <f t="shared" si="5"/>
        <v>0</v>
      </c>
      <c r="O35" s="251"/>
      <c r="P35" s="247"/>
      <c r="R35" s="312">
        <f t="shared" si="6"/>
        <v>0</v>
      </c>
      <c r="S35" s="152">
        <f t="shared" si="7"/>
        <v>90</v>
      </c>
      <c r="T35" s="68" t="e">
        <f t="shared" si="0"/>
        <v>#VALUE!</v>
      </c>
      <c r="U35" s="68" t="e">
        <f t="shared" si="8"/>
        <v>#VALUE!</v>
      </c>
      <c r="V35" s="95">
        <v>1</v>
      </c>
      <c r="W35" s="153" t="e">
        <f t="shared" si="1"/>
        <v>#VALUE!</v>
      </c>
      <c r="Y35" s="107">
        <f t="shared" si="9"/>
        <v>0</v>
      </c>
    </row>
    <row r="36" spans="1:25" ht="34.5" customHeight="1" x14ac:dyDescent="0.3">
      <c r="A36" s="322" t="str">
        <f>CDT!B36</f>
        <v>Dihydroartéminisine Pipéraquine– Plaq / 3 comp 
( DHA-PPQ)  20/160 mg</v>
      </c>
      <c r="B36" s="247"/>
      <c r="C36" s="248"/>
      <c r="D36" s="302" t="str">
        <f t="shared" si="10"/>
        <v/>
      </c>
      <c r="E36" s="249"/>
      <c r="F36" s="247"/>
      <c r="G36" s="247"/>
      <c r="H36" s="247"/>
      <c r="I36" s="247"/>
      <c r="J36" s="247"/>
      <c r="K36" s="248"/>
      <c r="L36" s="431" t="str">
        <f t="shared" si="3"/>
        <v>0</v>
      </c>
      <c r="M36" s="428" t="str">
        <f t="shared" si="4"/>
        <v>0</v>
      </c>
      <c r="N36" s="250" t="str">
        <f t="shared" si="5"/>
        <v>0</v>
      </c>
      <c r="O36" s="251"/>
      <c r="P36" s="247"/>
      <c r="R36" s="312">
        <f t="shared" si="6"/>
        <v>0</v>
      </c>
      <c r="S36" s="152">
        <f t="shared" si="7"/>
        <v>90</v>
      </c>
      <c r="T36" s="68" t="e">
        <f t="shared" si="0"/>
        <v>#VALUE!</v>
      </c>
      <c r="U36" s="68" t="e">
        <f t="shared" si="8"/>
        <v>#VALUE!</v>
      </c>
      <c r="V36" s="95">
        <v>3</v>
      </c>
      <c r="W36" s="153" t="e">
        <f t="shared" si="1"/>
        <v>#VALUE!</v>
      </c>
      <c r="Y36" s="107">
        <f t="shared" si="9"/>
        <v>0</v>
      </c>
    </row>
    <row r="37" spans="1:25" ht="34.5" customHeight="1" x14ac:dyDescent="0.3">
      <c r="A37" s="322" t="str">
        <f>CDT!B37</f>
        <v>Dihydroartéminisine Pipéraquine– Plaq / 3 comp 
( DHA-PPQ)  40/320 mg</v>
      </c>
      <c r="B37" s="247"/>
      <c r="C37" s="248"/>
      <c r="D37" s="302" t="str">
        <f t="shared" si="10"/>
        <v/>
      </c>
      <c r="E37" s="249"/>
      <c r="F37" s="247"/>
      <c r="G37" s="247"/>
      <c r="H37" s="247"/>
      <c r="I37" s="247"/>
      <c r="J37" s="247"/>
      <c r="K37" s="248"/>
      <c r="L37" s="431" t="str">
        <f t="shared" si="3"/>
        <v>0</v>
      </c>
      <c r="M37" s="428" t="str">
        <f t="shared" si="4"/>
        <v>0</v>
      </c>
      <c r="N37" s="250" t="str">
        <f t="shared" si="5"/>
        <v>0</v>
      </c>
      <c r="O37" s="251"/>
      <c r="P37" s="247"/>
      <c r="R37" s="312">
        <f t="shared" si="6"/>
        <v>0</v>
      </c>
      <c r="S37" s="152">
        <f t="shared" si="7"/>
        <v>90</v>
      </c>
      <c r="T37" s="68" t="e">
        <f t="shared" si="0"/>
        <v>#VALUE!</v>
      </c>
      <c r="U37" s="68" t="e">
        <f t="shared" si="8"/>
        <v>#VALUE!</v>
      </c>
      <c r="V37" s="95">
        <v>3</v>
      </c>
      <c r="W37" s="153" t="e">
        <f t="shared" si="1"/>
        <v>#VALUE!</v>
      </c>
      <c r="Y37" s="107">
        <f t="shared" si="9"/>
        <v>0</v>
      </c>
    </row>
    <row r="38" spans="1:25" ht="34.5" customHeight="1" x14ac:dyDescent="0.3">
      <c r="A38" s="322" t="str">
        <f>CDT!B38</f>
        <v>Dihydroartéminisine Pipéraquine– Plaq / 6 comp 
( DHA-PPQ)  40/320 mg</v>
      </c>
      <c r="B38" s="247"/>
      <c r="C38" s="248"/>
      <c r="D38" s="302" t="str">
        <f t="shared" si="10"/>
        <v/>
      </c>
      <c r="E38" s="249"/>
      <c r="F38" s="247"/>
      <c r="G38" s="247"/>
      <c r="H38" s="247"/>
      <c r="I38" s="247"/>
      <c r="J38" s="247"/>
      <c r="K38" s="248"/>
      <c r="L38" s="431" t="str">
        <f t="shared" si="3"/>
        <v>0</v>
      </c>
      <c r="M38" s="428" t="str">
        <f t="shared" si="4"/>
        <v>0</v>
      </c>
      <c r="N38" s="250" t="str">
        <f t="shared" si="5"/>
        <v>0</v>
      </c>
      <c r="O38" s="251"/>
      <c r="P38" s="247"/>
      <c r="R38" s="312">
        <f t="shared" si="6"/>
        <v>0</v>
      </c>
      <c r="S38" s="152">
        <f t="shared" si="7"/>
        <v>90</v>
      </c>
      <c r="T38" s="68" t="e">
        <f t="shared" si="0"/>
        <v>#VALUE!</v>
      </c>
      <c r="U38" s="68" t="e">
        <f t="shared" si="8"/>
        <v>#VALUE!</v>
      </c>
      <c r="V38" s="95">
        <v>3</v>
      </c>
      <c r="W38" s="153" t="e">
        <f t="shared" si="1"/>
        <v>#VALUE!</v>
      </c>
      <c r="Y38" s="107">
        <f t="shared" si="9"/>
        <v>0</v>
      </c>
    </row>
    <row r="39" spans="1:25" ht="34.5" customHeight="1" x14ac:dyDescent="0.3">
      <c r="A39" s="322" t="str">
        <f>CDT!B39</f>
        <v>Dihydroartemisinine/pipéraquine – Plaq / 9 comp 
( DHA-PPQ) 40/320 mg</v>
      </c>
      <c r="B39" s="247"/>
      <c r="C39" s="248"/>
      <c r="D39" s="302" t="str">
        <f t="shared" si="10"/>
        <v/>
      </c>
      <c r="E39" s="249"/>
      <c r="F39" s="247"/>
      <c r="G39" s="247"/>
      <c r="H39" s="247"/>
      <c r="I39" s="247"/>
      <c r="J39" s="247"/>
      <c r="K39" s="248"/>
      <c r="L39" s="431" t="str">
        <f t="shared" si="3"/>
        <v>0</v>
      </c>
      <c r="M39" s="428" t="str">
        <f t="shared" si="4"/>
        <v>0</v>
      </c>
      <c r="N39" s="250" t="str">
        <f t="shared" si="5"/>
        <v>0</v>
      </c>
      <c r="O39" s="251"/>
      <c r="P39" s="247"/>
      <c r="R39" s="312">
        <f t="shared" si="6"/>
        <v>0</v>
      </c>
      <c r="S39" s="152">
        <f t="shared" si="7"/>
        <v>90</v>
      </c>
      <c r="T39" s="68" t="e">
        <f t="shared" si="0"/>
        <v>#VALUE!</v>
      </c>
      <c r="U39" s="68" t="e">
        <f t="shared" si="8"/>
        <v>#VALUE!</v>
      </c>
      <c r="V39" s="95">
        <v>3</v>
      </c>
      <c r="W39" s="153" t="e">
        <f t="shared" si="1"/>
        <v>#VALUE!</v>
      </c>
      <c r="Y39" s="107">
        <f t="shared" si="9"/>
        <v>0</v>
      </c>
    </row>
    <row r="40" spans="1:25" ht="34.5" customHeight="1" x14ac:dyDescent="0.3">
      <c r="A40" s="322" t="str">
        <f>CDT!B40</f>
        <v>Artésunate Amodiaquine: (ASAQ) : 3 cp (25/67,5 mg)</v>
      </c>
      <c r="B40" s="247"/>
      <c r="C40" s="248"/>
      <c r="D40" s="302" t="str">
        <f t="shared" si="10"/>
        <v/>
      </c>
      <c r="E40" s="249"/>
      <c r="F40" s="247"/>
      <c r="G40" s="247"/>
      <c r="H40" s="247"/>
      <c r="I40" s="247"/>
      <c r="J40" s="247"/>
      <c r="K40" s="248"/>
      <c r="L40" s="431" t="str">
        <f t="shared" si="3"/>
        <v>0</v>
      </c>
      <c r="M40" s="428" t="str">
        <f t="shared" si="4"/>
        <v>0</v>
      </c>
      <c r="N40" s="250" t="str">
        <f t="shared" si="5"/>
        <v>0</v>
      </c>
      <c r="O40" s="251"/>
      <c r="P40" s="247"/>
      <c r="R40" s="312">
        <f t="shared" si="6"/>
        <v>0</v>
      </c>
      <c r="S40" s="152">
        <f t="shared" si="7"/>
        <v>90</v>
      </c>
      <c r="T40" s="68" t="e">
        <f t="shared" si="0"/>
        <v>#VALUE!</v>
      </c>
      <c r="U40" s="68" t="e">
        <f t="shared" si="8"/>
        <v>#VALUE!</v>
      </c>
      <c r="V40" s="95">
        <v>1</v>
      </c>
      <c r="W40" s="153" t="e">
        <f t="shared" si="1"/>
        <v>#VALUE!</v>
      </c>
      <c r="Y40" s="107">
        <f t="shared" si="9"/>
        <v>0</v>
      </c>
    </row>
    <row r="41" spans="1:25" ht="34.5" customHeight="1" x14ac:dyDescent="0.3">
      <c r="A41" s="322" t="str">
        <f>CDT!B41</f>
        <v>Artésunate Amodiaquine: (ASAQ) 3 cp (50/135 mg)</v>
      </c>
      <c r="B41" s="247"/>
      <c r="C41" s="248"/>
      <c r="D41" s="302" t="str">
        <f t="shared" si="10"/>
        <v/>
      </c>
      <c r="E41" s="249"/>
      <c r="F41" s="247"/>
      <c r="G41" s="247"/>
      <c r="H41" s="247"/>
      <c r="I41" s="247"/>
      <c r="J41" s="247"/>
      <c r="K41" s="248"/>
      <c r="L41" s="431" t="str">
        <f t="shared" si="3"/>
        <v>0</v>
      </c>
      <c r="M41" s="428" t="str">
        <f t="shared" si="4"/>
        <v>0</v>
      </c>
      <c r="N41" s="250" t="str">
        <f t="shared" si="5"/>
        <v>0</v>
      </c>
      <c r="O41" s="251"/>
      <c r="P41" s="247"/>
      <c r="R41" s="312">
        <f t="shared" si="6"/>
        <v>0</v>
      </c>
      <c r="S41" s="152">
        <f t="shared" si="7"/>
        <v>90</v>
      </c>
      <c r="T41" s="68" t="e">
        <f t="shared" si="0"/>
        <v>#VALUE!</v>
      </c>
      <c r="U41" s="68" t="e">
        <f t="shared" si="8"/>
        <v>#VALUE!</v>
      </c>
      <c r="V41" s="95">
        <v>1</v>
      </c>
      <c r="W41" s="153" t="e">
        <f t="shared" si="1"/>
        <v>#VALUE!</v>
      </c>
      <c r="Y41" s="107">
        <f t="shared" si="9"/>
        <v>0</v>
      </c>
    </row>
    <row r="42" spans="1:25" ht="34.5" customHeight="1" x14ac:dyDescent="0.3">
      <c r="A42" s="322" t="str">
        <f>CDT!B42</f>
        <v>Artésunate Amodiaquine: (ASAQ) 3 cp (100/270 mg)</v>
      </c>
      <c r="B42" s="247"/>
      <c r="C42" s="248"/>
      <c r="D42" s="302" t="str">
        <f t="shared" si="10"/>
        <v/>
      </c>
      <c r="E42" s="249"/>
      <c r="F42" s="247"/>
      <c r="G42" s="247"/>
      <c r="H42" s="247"/>
      <c r="I42" s="247"/>
      <c r="J42" s="247"/>
      <c r="K42" s="248"/>
      <c r="L42" s="431" t="str">
        <f t="shared" si="3"/>
        <v>0</v>
      </c>
      <c r="M42" s="428" t="str">
        <f t="shared" si="4"/>
        <v>0</v>
      </c>
      <c r="N42" s="250" t="str">
        <f t="shared" si="5"/>
        <v>0</v>
      </c>
      <c r="O42" s="251"/>
      <c r="P42" s="247"/>
      <c r="R42" s="312">
        <f t="shared" si="6"/>
        <v>0</v>
      </c>
      <c r="S42" s="152">
        <f t="shared" si="7"/>
        <v>90</v>
      </c>
      <c r="T42" s="68" t="e">
        <f t="shared" si="0"/>
        <v>#VALUE!</v>
      </c>
      <c r="U42" s="68" t="e">
        <f t="shared" si="8"/>
        <v>#VALUE!</v>
      </c>
      <c r="V42" s="95">
        <v>1</v>
      </c>
      <c r="W42" s="153" t="e">
        <f t="shared" si="1"/>
        <v>#VALUE!</v>
      </c>
      <c r="Y42" s="107">
        <f t="shared" si="9"/>
        <v>0</v>
      </c>
    </row>
    <row r="43" spans="1:25" ht="34.5" customHeight="1" x14ac:dyDescent="0.3">
      <c r="A43" s="322" t="str">
        <f>CDT!B43</f>
        <v>Artésunate Amodiaquine: (ASAQ) 6 cp (100/270 mg)</v>
      </c>
      <c r="B43" s="247"/>
      <c r="C43" s="248"/>
      <c r="D43" s="302" t="str">
        <f t="shared" si="10"/>
        <v/>
      </c>
      <c r="E43" s="249"/>
      <c r="F43" s="247"/>
      <c r="G43" s="247"/>
      <c r="H43" s="247"/>
      <c r="I43" s="247"/>
      <c r="J43" s="247"/>
      <c r="K43" s="248"/>
      <c r="L43" s="431" t="str">
        <f t="shared" si="3"/>
        <v>0</v>
      </c>
      <c r="M43" s="428" t="str">
        <f t="shared" si="4"/>
        <v>0</v>
      </c>
      <c r="N43" s="250" t="str">
        <f t="shared" si="5"/>
        <v>0</v>
      </c>
      <c r="O43" s="251"/>
      <c r="P43" s="247"/>
      <c r="R43" s="312">
        <f t="shared" si="6"/>
        <v>0</v>
      </c>
      <c r="S43" s="152">
        <f t="shared" si="7"/>
        <v>90</v>
      </c>
      <c r="T43" s="68" t="e">
        <f t="shared" si="0"/>
        <v>#VALUE!</v>
      </c>
      <c r="U43" s="68" t="e">
        <f t="shared" si="8"/>
        <v>#VALUE!</v>
      </c>
      <c r="V43" s="95">
        <v>1</v>
      </c>
      <c r="W43" s="153" t="e">
        <f t="shared" si="1"/>
        <v>#VALUE!</v>
      </c>
      <c r="Y43" s="107">
        <f t="shared" si="9"/>
        <v>0</v>
      </c>
    </row>
    <row r="44" spans="1:25" ht="34.5" customHeight="1" x14ac:dyDescent="0.3">
      <c r="A44" s="322" t="str">
        <f>CDT!B44</f>
        <v>Artésunate - Méfloquine (AS-MF)</v>
      </c>
      <c r="B44" s="247"/>
      <c r="C44" s="248"/>
      <c r="D44" s="302" t="str">
        <f t="shared" si="10"/>
        <v/>
      </c>
      <c r="E44" s="249"/>
      <c r="F44" s="247"/>
      <c r="G44" s="247"/>
      <c r="H44" s="247"/>
      <c r="I44" s="247"/>
      <c r="J44" s="247"/>
      <c r="K44" s="248"/>
      <c r="L44" s="431" t="str">
        <f t="shared" si="3"/>
        <v>0</v>
      </c>
      <c r="M44" s="428" t="str">
        <f t="shared" si="4"/>
        <v>0</v>
      </c>
      <c r="N44" s="250" t="str">
        <f t="shared" si="5"/>
        <v>0</v>
      </c>
      <c r="O44" s="251"/>
      <c r="P44" s="247"/>
      <c r="R44" s="312">
        <f t="shared" si="6"/>
        <v>0</v>
      </c>
      <c r="S44" s="152">
        <f t="shared" si="7"/>
        <v>90</v>
      </c>
      <c r="T44" s="68" t="e">
        <f t="shared" si="0"/>
        <v>#VALUE!</v>
      </c>
      <c r="U44" s="68" t="e">
        <f t="shared" si="8"/>
        <v>#VALUE!</v>
      </c>
      <c r="V44" s="95">
        <v>1</v>
      </c>
      <c r="W44" s="153" t="e">
        <f t="shared" si="1"/>
        <v>#VALUE!</v>
      </c>
      <c r="Y44" s="107">
        <f t="shared" si="9"/>
        <v>0</v>
      </c>
    </row>
    <row r="45" spans="1:25" ht="34.5" customHeight="1" x14ac:dyDescent="0.3">
      <c r="A45" s="322" t="str">
        <f>CDT!B45</f>
        <v>Quinine comprimé 300mg</v>
      </c>
      <c r="B45" s="247"/>
      <c r="C45" s="248"/>
      <c r="D45" s="302" t="str">
        <f t="shared" si="10"/>
        <v/>
      </c>
      <c r="E45" s="249"/>
      <c r="F45" s="247"/>
      <c r="G45" s="247"/>
      <c r="H45" s="247"/>
      <c r="I45" s="247"/>
      <c r="J45" s="247"/>
      <c r="K45" s="248"/>
      <c r="L45" s="431" t="str">
        <f t="shared" si="3"/>
        <v>0</v>
      </c>
      <c r="M45" s="428" t="str">
        <f t="shared" si="4"/>
        <v>0</v>
      </c>
      <c r="N45" s="250" t="str">
        <f t="shared" si="5"/>
        <v>0</v>
      </c>
      <c r="O45" s="251"/>
      <c r="P45" s="247"/>
      <c r="R45" s="312">
        <f t="shared" si="6"/>
        <v>0</v>
      </c>
      <c r="S45" s="152">
        <f t="shared" si="7"/>
        <v>90</v>
      </c>
      <c r="T45" s="68" t="e">
        <f t="shared" si="0"/>
        <v>#VALUE!</v>
      </c>
      <c r="U45" s="68" t="e">
        <f t="shared" si="8"/>
        <v>#VALUE!</v>
      </c>
      <c r="V45" s="95">
        <v>1</v>
      </c>
      <c r="W45" s="153" t="e">
        <f t="shared" si="1"/>
        <v>#VALUE!</v>
      </c>
      <c r="Y45" s="107">
        <f t="shared" si="9"/>
        <v>0</v>
      </c>
    </row>
    <row r="46" spans="1:25" ht="34.5" customHeight="1" x14ac:dyDescent="0.3">
      <c r="A46" s="322" t="str">
        <f>CDT!B46</f>
        <v>Quinine injectable 300 mg</v>
      </c>
      <c r="B46" s="247"/>
      <c r="C46" s="248"/>
      <c r="D46" s="302" t="str">
        <f t="shared" si="10"/>
        <v/>
      </c>
      <c r="E46" s="249"/>
      <c r="F46" s="247"/>
      <c r="G46" s="247"/>
      <c r="H46" s="247"/>
      <c r="I46" s="247"/>
      <c r="J46" s="247"/>
      <c r="K46" s="248"/>
      <c r="L46" s="431" t="str">
        <f t="shared" si="3"/>
        <v>0</v>
      </c>
      <c r="M46" s="428" t="str">
        <f t="shared" si="4"/>
        <v>0</v>
      </c>
      <c r="N46" s="250" t="str">
        <f t="shared" si="5"/>
        <v>0</v>
      </c>
      <c r="O46" s="251"/>
      <c r="P46" s="247"/>
      <c r="R46" s="312">
        <f t="shared" si="6"/>
        <v>0</v>
      </c>
      <c r="S46" s="152">
        <f t="shared" si="7"/>
        <v>90</v>
      </c>
      <c r="T46" s="68" t="e">
        <f t="shared" si="0"/>
        <v>#VALUE!</v>
      </c>
      <c r="U46" s="68" t="e">
        <f t="shared" si="8"/>
        <v>#VALUE!</v>
      </c>
      <c r="V46" s="95">
        <v>1</v>
      </c>
      <c r="W46" s="153" t="e">
        <f t="shared" si="1"/>
        <v>#VALUE!</v>
      </c>
      <c r="Y46" s="107">
        <f t="shared" si="9"/>
        <v>0</v>
      </c>
    </row>
    <row r="47" spans="1:25" ht="34.5" customHeight="1" x14ac:dyDescent="0.3">
      <c r="A47" s="322" t="str">
        <f>CDT!B47</f>
        <v>Quinine injectable 600 mg</v>
      </c>
      <c r="B47" s="247"/>
      <c r="C47" s="248"/>
      <c r="D47" s="302" t="str">
        <f t="shared" si="10"/>
        <v/>
      </c>
      <c r="E47" s="249"/>
      <c r="F47" s="247"/>
      <c r="G47" s="247"/>
      <c r="H47" s="247"/>
      <c r="I47" s="247"/>
      <c r="J47" s="247"/>
      <c r="K47" s="248"/>
      <c r="L47" s="431" t="str">
        <f t="shared" si="3"/>
        <v>0</v>
      </c>
      <c r="M47" s="428" t="str">
        <f t="shared" si="4"/>
        <v>0</v>
      </c>
      <c r="N47" s="250" t="str">
        <f t="shared" si="5"/>
        <v>0</v>
      </c>
      <c r="O47" s="251"/>
      <c r="P47" s="247"/>
      <c r="R47" s="312">
        <f t="shared" si="6"/>
        <v>0</v>
      </c>
      <c r="S47" s="152">
        <f t="shared" si="7"/>
        <v>90</v>
      </c>
      <c r="T47" s="68" t="e">
        <f t="shared" si="0"/>
        <v>#VALUE!</v>
      </c>
      <c r="U47" s="68" t="e">
        <f t="shared" si="8"/>
        <v>#VALUE!</v>
      </c>
      <c r="V47" s="95">
        <v>1</v>
      </c>
      <c r="W47" s="153" t="e">
        <f t="shared" si="1"/>
        <v>#VALUE!</v>
      </c>
      <c r="Y47" s="107">
        <f t="shared" si="9"/>
        <v>0</v>
      </c>
    </row>
    <row r="48" spans="1:25" ht="34.5" customHeight="1" thickBot="1" x14ac:dyDescent="0.35">
      <c r="A48" s="322" t="str">
        <f>CDT!B48</f>
        <v>Quinine injectable 600 mg</v>
      </c>
      <c r="B48" s="247"/>
      <c r="C48" s="248"/>
      <c r="D48" s="303" t="str">
        <f t="shared" si="10"/>
        <v/>
      </c>
      <c r="E48" s="249"/>
      <c r="F48" s="247"/>
      <c r="G48" s="247"/>
      <c r="H48" s="247"/>
      <c r="I48" s="247"/>
      <c r="J48" s="247"/>
      <c r="K48" s="248"/>
      <c r="L48" s="431" t="str">
        <f t="shared" si="3"/>
        <v>0</v>
      </c>
      <c r="M48" s="428" t="str">
        <f t="shared" si="4"/>
        <v>0</v>
      </c>
      <c r="N48" s="250" t="str">
        <f t="shared" si="5"/>
        <v>0</v>
      </c>
      <c r="O48" s="251"/>
      <c r="P48" s="247"/>
      <c r="R48" s="312">
        <f t="shared" si="6"/>
        <v>0</v>
      </c>
      <c r="S48" s="152">
        <f t="shared" si="7"/>
        <v>90</v>
      </c>
      <c r="T48" s="68" t="e">
        <f>D48-(E48+G48+I48+H48)</f>
        <v>#VALUE!</v>
      </c>
      <c r="U48" s="68" t="e">
        <f t="shared" si="8"/>
        <v>#VALUE!</v>
      </c>
      <c r="V48" s="95">
        <v>1</v>
      </c>
      <c r="W48" s="153" t="e">
        <f t="shared" si="1"/>
        <v>#VALUE!</v>
      </c>
      <c r="Y48" s="107">
        <f t="shared" si="9"/>
        <v>0</v>
      </c>
    </row>
    <row r="49" spans="1:23" ht="34.5" customHeight="1" thickBot="1" x14ac:dyDescent="0.35">
      <c r="A49" s="322" t="str">
        <f>CDT!B49</f>
        <v>Artéméther injectable 100 mg</v>
      </c>
      <c r="B49" s="247"/>
      <c r="C49" s="248"/>
      <c r="D49" s="303" t="str">
        <f t="shared" si="10"/>
        <v/>
      </c>
      <c r="E49" s="249"/>
      <c r="F49" s="247"/>
      <c r="G49" s="247"/>
      <c r="H49" s="247"/>
      <c r="I49" s="247"/>
      <c r="J49" s="247"/>
      <c r="K49" s="248"/>
      <c r="L49" s="431" t="str">
        <f t="shared" si="3"/>
        <v>0</v>
      </c>
      <c r="M49" s="428" t="str">
        <f t="shared" si="4"/>
        <v>0</v>
      </c>
      <c r="N49" s="250" t="str">
        <f t="shared" si="5"/>
        <v>0</v>
      </c>
      <c r="O49" s="251"/>
      <c r="P49" s="247"/>
      <c r="R49" s="312">
        <f t="shared" si="6"/>
        <v>0</v>
      </c>
      <c r="S49" s="152">
        <f t="shared" si="7"/>
        <v>90</v>
      </c>
      <c r="T49" s="68" t="e">
        <f>D49-(E49+G49+I49+H49)</f>
        <v>#VALUE!</v>
      </c>
      <c r="U49" s="68" t="e">
        <f t="shared" si="8"/>
        <v>#VALUE!</v>
      </c>
      <c r="V49" s="95">
        <v>1</v>
      </c>
      <c r="W49" s="153" t="e">
        <f t="shared" si="1"/>
        <v>#VALUE!</v>
      </c>
    </row>
    <row r="50" spans="1:23" ht="34.5" hidden="1" customHeight="1" x14ac:dyDescent="0.3">
      <c r="A50" s="17"/>
      <c r="B50" s="79"/>
      <c r="C50" s="79"/>
      <c r="D50" s="53"/>
      <c r="E50" s="79"/>
      <c r="F50" s="79"/>
      <c r="G50" s="79"/>
      <c r="H50" s="79"/>
      <c r="I50" s="79"/>
      <c r="J50" s="79"/>
      <c r="K50" s="79"/>
      <c r="L50" s="54"/>
      <c r="M50" s="58" t="str">
        <f t="shared" ref="M50" si="11">IF(B50&lt;&gt;"",((E50/S50)*30),"")</f>
        <v/>
      </c>
      <c r="N50" s="55"/>
      <c r="O50" s="80"/>
      <c r="P50" s="79"/>
      <c r="S50" s="152"/>
      <c r="T50" s="68"/>
      <c r="U50" s="68"/>
      <c r="V50" s="95"/>
      <c r="W50" s="153" t="str">
        <f t="shared" si="1"/>
        <v/>
      </c>
    </row>
    <row r="51" spans="1:23" s="235" customFormat="1" ht="16.5" customHeight="1" x14ac:dyDescent="0.35">
      <c r="A51" s="531" t="s">
        <v>290</v>
      </c>
      <c r="B51" s="531"/>
      <c r="C51" s="531"/>
      <c r="D51" s="531"/>
      <c r="E51" s="531"/>
      <c r="F51" s="531"/>
      <c r="H51" s="233"/>
      <c r="I51" s="233" t="s">
        <v>300</v>
      </c>
      <c r="J51" s="234"/>
      <c r="K51" s="232"/>
      <c r="L51" s="232"/>
      <c r="M51" s="232"/>
      <c r="N51" s="232"/>
      <c r="O51" s="232"/>
      <c r="Q51" s="236"/>
      <c r="R51" s="311"/>
      <c r="S51" s="237"/>
      <c r="T51" s="238"/>
      <c r="U51" s="238"/>
      <c r="V51" s="239"/>
      <c r="W51" s="240"/>
    </row>
    <row r="52" spans="1:23" ht="29.25" customHeight="1" x14ac:dyDescent="0.3">
      <c r="A52" s="18"/>
      <c r="B52" s="18"/>
      <c r="C52" s="18"/>
      <c r="D52" s="18"/>
      <c r="E52" s="18"/>
      <c r="F52" s="18"/>
      <c r="G52" s="18"/>
      <c r="H52" s="18"/>
      <c r="I52" s="18"/>
      <c r="J52" s="18"/>
      <c r="K52" s="18"/>
      <c r="L52" s="18"/>
      <c r="M52" s="18"/>
      <c r="N52" s="18"/>
      <c r="O52" s="18"/>
      <c r="S52" s="154"/>
      <c r="T52" s="69"/>
      <c r="U52" s="69"/>
      <c r="V52" s="70"/>
      <c r="W52" s="155"/>
    </row>
    <row r="53" spans="1:23" ht="15.6" x14ac:dyDescent="0.3">
      <c r="B53" s="18"/>
      <c r="C53" s="18"/>
      <c r="D53" s="18"/>
      <c r="E53" s="18"/>
      <c r="F53" s="18"/>
      <c r="I53" s="18"/>
      <c r="J53" s="18"/>
      <c r="K53" s="18"/>
      <c r="L53" s="18"/>
      <c r="M53" s="18"/>
      <c r="N53" s="18"/>
      <c r="O53" s="18"/>
      <c r="S53" s="154"/>
      <c r="T53" s="69"/>
      <c r="U53" s="69"/>
      <c r="V53" s="70"/>
      <c r="W53" s="155"/>
    </row>
    <row r="54" spans="1:23" s="235" customFormat="1" ht="18.600000000000001" thickBot="1" x14ac:dyDescent="0.4">
      <c r="A54" s="233" t="s">
        <v>289</v>
      </c>
      <c r="H54" s="233"/>
      <c r="I54" s="233" t="s">
        <v>301</v>
      </c>
      <c r="O54" s="232"/>
      <c r="Q54" s="236"/>
      <c r="R54" s="311"/>
      <c r="S54" s="243"/>
      <c r="T54" s="244"/>
      <c r="U54" s="244"/>
      <c r="V54" s="245"/>
      <c r="W54" s="246"/>
    </row>
  </sheetData>
  <mergeCells count="21">
    <mergeCell ref="A24:A25"/>
    <mergeCell ref="A51:F51"/>
    <mergeCell ref="A19:C19"/>
    <mergeCell ref="D19:N19"/>
    <mergeCell ref="S19:W19"/>
    <mergeCell ref="A21:C21"/>
    <mergeCell ref="D21:F21"/>
    <mergeCell ref="G21:K22"/>
    <mergeCell ref="L21:P21"/>
    <mergeCell ref="L17:P17"/>
    <mergeCell ref="A1:B1"/>
    <mergeCell ref="A3:B3"/>
    <mergeCell ref="A4:B4"/>
    <mergeCell ref="A11:O11"/>
    <mergeCell ref="B13:C13"/>
    <mergeCell ref="E13:J13"/>
    <mergeCell ref="B15:C15"/>
    <mergeCell ref="D15:F15"/>
    <mergeCell ref="G15:I15"/>
    <mergeCell ref="B17:E17"/>
    <mergeCell ref="G17:K17"/>
  </mergeCells>
  <conditionalFormatting sqref="U26">
    <cfRule type="cellIs" dxfId="747" priority="39" operator="greaterThan">
      <formula>0</formula>
    </cfRule>
    <cfRule type="cellIs" dxfId="746" priority="40" operator="greaterThan">
      <formula>0</formula>
    </cfRule>
    <cfRule type="cellIs" dxfId="745" priority="41" operator="lessThan">
      <formula>0</formula>
    </cfRule>
    <cfRule type="cellIs" dxfId="744" priority="42" operator="notEqual">
      <formula>0</formula>
    </cfRule>
  </conditionalFormatting>
  <conditionalFormatting sqref="U27:U29">
    <cfRule type="cellIs" dxfId="743" priority="35" operator="greaterThan">
      <formula>0</formula>
    </cfRule>
    <cfRule type="cellIs" dxfId="742" priority="36" operator="greaterThan">
      <formula>0</formula>
    </cfRule>
    <cfRule type="cellIs" dxfId="741" priority="37" operator="lessThan">
      <formula>0</formula>
    </cfRule>
    <cfRule type="cellIs" dxfId="740" priority="38" operator="notEqual">
      <formula>0</formula>
    </cfRule>
  </conditionalFormatting>
  <conditionalFormatting sqref="U30:U31 U33:U47">
    <cfRule type="cellIs" dxfId="739" priority="31" operator="greaterThan">
      <formula>0</formula>
    </cfRule>
    <cfRule type="cellIs" dxfId="738" priority="32" operator="greaterThan">
      <formula>0</formula>
    </cfRule>
    <cfRule type="cellIs" dxfId="737" priority="33" operator="lessThan">
      <formula>0</formula>
    </cfRule>
    <cfRule type="cellIs" dxfId="736" priority="34" operator="notEqual">
      <formula>0</formula>
    </cfRule>
  </conditionalFormatting>
  <conditionalFormatting sqref="U48:U50">
    <cfRule type="cellIs" dxfId="735" priority="27" operator="greaterThan">
      <formula>0</formula>
    </cfRule>
    <cfRule type="cellIs" dxfId="734" priority="28" operator="greaterThan">
      <formula>0</formula>
    </cfRule>
    <cfRule type="cellIs" dxfId="733" priority="29" operator="lessThan">
      <formula>0</formula>
    </cfRule>
    <cfRule type="cellIs" dxfId="732" priority="30" operator="notEqual">
      <formula>0</formula>
    </cfRule>
  </conditionalFormatting>
  <conditionalFormatting sqref="K50">
    <cfRule type="expression" dxfId="731" priority="25">
      <formula>K50&lt;T50</formula>
    </cfRule>
    <cfRule type="expression" dxfId="730" priority="26">
      <formula>K50&gt;T50</formula>
    </cfRule>
  </conditionalFormatting>
  <conditionalFormatting sqref="J37:J47">
    <cfRule type="cellIs" dxfId="729" priority="24" operator="greaterThan">
      <formula>90</formula>
    </cfRule>
  </conditionalFormatting>
  <conditionalFormatting sqref="J48:J50">
    <cfRule type="cellIs" dxfId="728" priority="23" operator="greaterThan">
      <formula>90</formula>
    </cfRule>
  </conditionalFormatting>
  <conditionalFormatting sqref="K36:K47">
    <cfRule type="expression" dxfId="727" priority="21">
      <formula>K36&lt;T36</formula>
    </cfRule>
    <cfRule type="expression" dxfId="726" priority="22">
      <formula>K36&gt;T36</formula>
    </cfRule>
  </conditionalFormatting>
  <conditionalFormatting sqref="J27:J31 J33">
    <cfRule type="cellIs" dxfId="725" priority="20" operator="greaterThan">
      <formula>90</formula>
    </cfRule>
  </conditionalFormatting>
  <conditionalFormatting sqref="J36">
    <cfRule type="cellIs" dxfId="724" priority="19" operator="greaterThan">
      <formula>90</formula>
    </cfRule>
  </conditionalFormatting>
  <conditionalFormatting sqref="K48:K49">
    <cfRule type="expression" dxfId="723" priority="17">
      <formula>K48&lt;T48</formula>
    </cfRule>
    <cfRule type="expression" dxfId="722" priority="18">
      <formula>K48&gt;T48</formula>
    </cfRule>
  </conditionalFormatting>
  <conditionalFormatting sqref="K27:K31 K33">
    <cfRule type="expression" dxfId="721" priority="15">
      <formula>K27&lt;T27</formula>
    </cfRule>
    <cfRule type="expression" dxfId="720" priority="16">
      <formula>K27&gt;T27</formula>
    </cfRule>
  </conditionalFormatting>
  <conditionalFormatting sqref="J26">
    <cfRule type="cellIs" dxfId="719" priority="14" operator="greaterThan">
      <formula>90</formula>
    </cfRule>
  </conditionalFormatting>
  <conditionalFormatting sqref="K26">
    <cfRule type="expression" dxfId="718" priority="12">
      <formula>K26&lt;T26</formula>
    </cfRule>
    <cfRule type="expression" dxfId="717" priority="13">
      <formula>K26&gt;T26</formula>
    </cfRule>
  </conditionalFormatting>
  <conditionalFormatting sqref="U32">
    <cfRule type="cellIs" dxfId="716" priority="8" operator="greaterThan">
      <formula>0</formula>
    </cfRule>
    <cfRule type="cellIs" dxfId="715" priority="9" operator="greaterThan">
      <formula>0</formula>
    </cfRule>
    <cfRule type="cellIs" dxfId="714" priority="10" operator="lessThan">
      <formula>0</formula>
    </cfRule>
    <cfRule type="cellIs" dxfId="713" priority="11" operator="notEqual">
      <formula>0</formula>
    </cfRule>
  </conditionalFormatting>
  <conditionalFormatting sqref="K34">
    <cfRule type="expression" dxfId="712" priority="6">
      <formula>K34&lt;T34</formula>
    </cfRule>
    <cfRule type="expression" dxfId="711" priority="7">
      <formula>K34&gt;T34</formula>
    </cfRule>
  </conditionalFormatting>
  <conditionalFormatting sqref="K35">
    <cfRule type="expression" dxfId="710" priority="4">
      <formula>K35&lt;T35</formula>
    </cfRule>
    <cfRule type="expression" dxfId="709" priority="5">
      <formula>K35&gt;T35</formula>
    </cfRule>
  </conditionalFormatting>
  <conditionalFormatting sqref="J32">
    <cfRule type="cellIs" dxfId="708" priority="3" operator="greaterThan">
      <formula>90</formula>
    </cfRule>
  </conditionalFormatting>
  <conditionalFormatting sqref="K32">
    <cfRule type="expression" dxfId="707" priority="1">
      <formula>K32&lt;T32</formula>
    </cfRule>
    <cfRule type="expression" dxfId="706" priority="2">
      <formula>K32&gt;T32</formula>
    </cfRule>
  </conditionalFormatting>
  <dataValidations count="7">
    <dataValidation type="whole" allowBlank="1" showInputMessage="1" showErrorMessage="1" prompt="La quantité accordée par le point Focal ne peut être supérieure à la somme du CMMa et la quantité commandée pour le trimestre._x000a_Merci de revoir la quantité dans la colonne O." sqref="O26:O49">
      <formula1>0</formula1>
      <formula2>+M26+N26</formula2>
    </dataValidation>
    <dataValidation type="whole" allowBlank="1" showInputMessage="1" showErrorMessage="1" prompt="La valeur ne peut pas être supérieure à 89_x000a_Si tel est le cas déteminer la quantité à commander directement à la colonne O_x000a_merci" sqref="J26">
      <formula1>0</formula1>
      <formula2>89</formula2>
    </dataValidation>
    <dataValidation type="list" allowBlank="1" showInputMessage="1" showErrorMessage="1" sqref="D21:F21">
      <formula1>typerapport2</formula1>
    </dataValidation>
    <dataValidation type="whole" operator="lessThanOrEqual" allowBlank="1" showInputMessage="1" showErrorMessage="1" promptTitle="instruction" prompt="La valeur de la cellule ne peut pas être supérieure à la quantité Totale inscrite dans la colonne D._x000a_Merci de vérifier." sqref="E26:E50">
      <formula1>D26</formula1>
    </dataValidation>
    <dataValidation type="whole" allowBlank="1" showInputMessage="1" showErrorMessage="1" prompt="La valeur ne peut pas être supérieure à 89_x000a_Si tel est le cas déteminer la quantité à commander directement à la colonne M._x000a_merci" sqref="J27:J50">
      <formula1>0</formula1>
      <formula2>89</formula2>
    </dataValidation>
    <dataValidation errorStyle="information" allowBlank="1" showInputMessage="1" showErrorMessage="1" errorTitle="Instruction" error="Saisissez le Texte en MAJUSCULE_x000a_Exemple: CMS AGOE_x000a_Merci" promptTitle="Instruction" prompt="Saisissez le Texte en MAJUSCULE_x000a_Exemple: CMS AGOE_x000a_Merci" sqref="D19:N19"/>
    <dataValidation type="date" errorStyle="warning" allowBlank="1" showInputMessage="1" showErrorMessage="1" promptTitle="Instruction" prompt="SVP Saisissez la date sous le format:_x000a_00/00/0000. exemple 15/09/2016,_x000a_Merci_x000a_" sqref="L21:P21">
      <formula1>42370</formula1>
      <formula2>44926</formula2>
    </dataValidation>
  </dataValidations>
  <pageMargins left="0.21" right="0.23622047244094491" top="0.74803149606299213" bottom="0.74803149606299213" header="0.31496062992125984" footer="0.31496062992125984"/>
  <pageSetup paperSize="9" scale="40" orientation="portrait" r:id="rId1"/>
  <headerFooter alignWithMargins="0">
    <oddFooter>&amp;C&amp;"Arial,Gras"PNLS /IST, Avenue des Armées, -05 BP 424 Lomé –Togo ; Tel 22 20 94 39 Fax : 22 20 94 36    Site Web : www.pnls.tg</oddFooter>
  </headerFooter>
  <drawing r:id="rId2"/>
</worksheet>
</file>

<file path=xl/worksheets/sheet12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rgb="FFFF0000"/>
  </sheetPr>
  <dimension ref="A1:W56"/>
  <sheetViews>
    <sheetView showGridLines="0" view="pageBreakPreview" topLeftCell="A5" zoomScale="70" zoomScaleNormal="70" zoomScaleSheetLayoutView="70" zoomScalePageLayoutView="50" workbookViewId="0">
      <selection activeCell="D19" sqref="D19:N19"/>
    </sheetView>
  </sheetViews>
  <sheetFormatPr baseColWidth="10" defaultColWidth="7.33203125" defaultRowHeight="13.8" x14ac:dyDescent="0.3"/>
  <cols>
    <col min="1" max="1" width="51.5546875" style="3" customWidth="1"/>
    <col min="2" max="14" width="11.5546875" style="3" customWidth="1"/>
    <col min="15" max="15" width="11.6640625" style="39" customWidth="1"/>
    <col min="16" max="16" width="17.5546875" style="3" customWidth="1"/>
    <col min="17" max="17" width="2.109375" style="62" customWidth="1"/>
    <col min="18" max="18" width="4.88671875" style="77" customWidth="1"/>
    <col min="19" max="20" width="7.44140625" style="77" bestFit="1" customWidth="1"/>
    <col min="21" max="21" width="7.88671875" style="78" bestFit="1" customWidth="1"/>
    <col min="22" max="22" width="33.33203125" style="77" customWidth="1"/>
    <col min="23" max="16384" width="7.33203125" style="3"/>
  </cols>
  <sheetData>
    <row r="1" spans="1:23" ht="17.25" customHeight="1" x14ac:dyDescent="0.3">
      <c r="A1" s="549" t="s">
        <v>452</v>
      </c>
      <c r="B1" s="549"/>
      <c r="C1" s="2"/>
      <c r="D1" s="2"/>
      <c r="E1"/>
      <c r="F1"/>
      <c r="G1"/>
      <c r="H1"/>
      <c r="I1"/>
      <c r="J1"/>
      <c r="N1" s="4" t="s">
        <v>1</v>
      </c>
      <c r="O1" s="5"/>
      <c r="R1" s="306"/>
      <c r="S1" s="69"/>
      <c r="T1" s="69"/>
      <c r="U1" s="69"/>
      <c r="V1" s="70"/>
      <c r="W1" s="69"/>
    </row>
    <row r="2" spans="1:23" ht="13.5" customHeight="1" x14ac:dyDescent="0.3">
      <c r="A2" s="1" t="s">
        <v>453</v>
      </c>
      <c r="B2" s="1"/>
      <c r="C2" s="2"/>
      <c r="D2" s="2"/>
      <c r="E2"/>
      <c r="F2"/>
      <c r="G2"/>
      <c r="H2"/>
      <c r="I2"/>
      <c r="J2"/>
      <c r="M2" s="4"/>
      <c r="N2" s="4" t="s">
        <v>3</v>
      </c>
      <c r="O2" s="5"/>
      <c r="R2" s="306"/>
      <c r="S2" s="69"/>
      <c r="T2" s="69"/>
      <c r="U2" s="69"/>
      <c r="V2" s="70"/>
      <c r="W2" s="69"/>
    </row>
    <row r="3" spans="1:23" ht="15.6" x14ac:dyDescent="0.3">
      <c r="A3" s="549" t="s">
        <v>454</v>
      </c>
      <c r="B3" s="549"/>
      <c r="C3" s="2"/>
      <c r="D3" s="2"/>
      <c r="E3"/>
      <c r="F3"/>
      <c r="G3"/>
      <c r="H3"/>
      <c r="I3"/>
      <c r="J3"/>
      <c r="K3" s="5"/>
      <c r="L3" s="5"/>
      <c r="M3" s="5"/>
      <c r="N3" s="5"/>
      <c r="O3" s="5"/>
      <c r="R3" s="306"/>
      <c r="S3" s="69"/>
      <c r="T3" s="69"/>
      <c r="U3" s="69"/>
      <c r="V3" s="70"/>
      <c r="W3" s="69"/>
    </row>
    <row r="4" spans="1:23" ht="33.6" customHeight="1" x14ac:dyDescent="0.3">
      <c r="A4" s="547" t="s">
        <v>455</v>
      </c>
      <c r="B4" s="548"/>
      <c r="C4" s="7"/>
      <c r="D4" s="7"/>
      <c r="E4" s="8"/>
      <c r="F4" s="8"/>
      <c r="G4" s="8"/>
      <c r="H4" s="8"/>
      <c r="I4" s="8"/>
      <c r="J4" s="8"/>
      <c r="K4" s="9"/>
      <c r="L4" s="9"/>
      <c r="M4" s="9"/>
      <c r="N4" s="9"/>
      <c r="O4" s="38"/>
      <c r="R4" s="306"/>
      <c r="S4" s="69"/>
      <c r="T4" s="69"/>
      <c r="U4" s="69"/>
      <c r="V4" s="70"/>
      <c r="W4" s="69"/>
    </row>
    <row r="5" spans="1:23" x14ac:dyDescent="0.3">
      <c r="B5" s="9"/>
      <c r="C5" s="9"/>
      <c r="D5" s="9"/>
      <c r="E5" s="9"/>
      <c r="F5" s="9"/>
      <c r="G5" s="9"/>
      <c r="H5" s="9"/>
      <c r="I5" s="9"/>
      <c r="J5" s="9"/>
      <c r="K5" s="9"/>
      <c r="L5" s="9"/>
      <c r="M5" s="9"/>
      <c r="N5" s="9"/>
      <c r="O5" s="38"/>
      <c r="R5" s="306"/>
      <c r="S5" s="69"/>
      <c r="T5" s="69"/>
      <c r="U5" s="69"/>
      <c r="V5" s="70"/>
      <c r="W5" s="69"/>
    </row>
    <row r="6" spans="1:23" ht="15.6" x14ac:dyDescent="0.3">
      <c r="A6" s="6" t="s">
        <v>232</v>
      </c>
      <c r="B6" s="9"/>
      <c r="C6" s="9"/>
      <c r="D6" s="9"/>
      <c r="E6" s="9"/>
      <c r="F6" s="9"/>
      <c r="G6" s="9"/>
      <c r="H6" s="9"/>
      <c r="I6" s="9"/>
      <c r="J6" s="9"/>
      <c r="K6" s="9"/>
      <c r="L6" s="9"/>
      <c r="M6" s="9"/>
      <c r="N6" s="9"/>
      <c r="O6" s="38"/>
      <c r="R6" s="306"/>
      <c r="S6" s="69"/>
      <c r="T6" s="69"/>
      <c r="U6" s="69"/>
      <c r="V6" s="70"/>
      <c r="W6" s="69"/>
    </row>
    <row r="7" spans="1:23" x14ac:dyDescent="0.3">
      <c r="A7" s="10"/>
      <c r="B7" s="9"/>
      <c r="C7" s="9"/>
      <c r="D7" s="9"/>
      <c r="E7" s="9"/>
      <c r="F7" s="9"/>
      <c r="G7" s="9"/>
      <c r="H7" s="9"/>
      <c r="I7" s="9"/>
      <c r="J7" s="9"/>
      <c r="K7" s="9"/>
      <c r="L7" s="9"/>
      <c r="M7" s="9"/>
      <c r="N7" s="9"/>
      <c r="O7" s="38"/>
      <c r="R7" s="69"/>
      <c r="S7" s="69"/>
      <c r="T7" s="69"/>
      <c r="U7" s="70"/>
      <c r="V7" s="69"/>
    </row>
    <row r="8" spans="1:23" x14ac:dyDescent="0.3">
      <c r="A8" s="10"/>
      <c r="B8" s="9"/>
      <c r="C8" s="9"/>
      <c r="D8" s="9"/>
      <c r="E8" s="9"/>
      <c r="F8" s="9"/>
      <c r="G8" s="9"/>
      <c r="H8" s="9"/>
      <c r="I8" s="9"/>
      <c r="J8" s="9"/>
      <c r="K8" s="9"/>
      <c r="L8" s="9"/>
      <c r="M8" s="9"/>
      <c r="N8" s="9"/>
      <c r="O8" s="38"/>
      <c r="R8" s="69"/>
      <c r="S8" s="69"/>
      <c r="T8" s="69"/>
      <c r="U8" s="70"/>
      <c r="V8" s="69"/>
    </row>
    <row r="9" spans="1:23" ht="17.25" customHeight="1" x14ac:dyDescent="0.3">
      <c r="A9" s="10"/>
      <c r="B9" s="9"/>
      <c r="C9" s="9"/>
      <c r="D9" s="9"/>
      <c r="E9" s="9"/>
      <c r="F9" s="9"/>
      <c r="G9" s="9"/>
      <c r="H9" s="9"/>
      <c r="I9" s="9"/>
      <c r="J9" s="9"/>
      <c r="K9" s="9"/>
      <c r="L9" s="9"/>
      <c r="M9" s="9"/>
      <c r="N9" s="9"/>
      <c r="O9" s="38"/>
      <c r="R9" s="69"/>
      <c r="S9" s="69"/>
      <c r="T9" s="69"/>
      <c r="U9" s="70"/>
      <c r="V9" s="69"/>
    </row>
    <row r="10" spans="1:23" ht="0.75" customHeight="1" x14ac:dyDescent="0.3">
      <c r="R10" s="69"/>
      <c r="S10" s="69"/>
      <c r="T10" s="69"/>
      <c r="U10" s="70"/>
      <c r="V10" s="69"/>
    </row>
    <row r="11" spans="1:23" ht="21" customHeight="1" x14ac:dyDescent="0.3">
      <c r="A11" s="555" t="s">
        <v>263</v>
      </c>
      <c r="B11" s="555"/>
      <c r="C11" s="555"/>
      <c r="D11" s="555"/>
      <c r="E11" s="555"/>
      <c r="F11" s="555"/>
      <c r="G11" s="555"/>
      <c r="H11" s="555"/>
      <c r="I11" s="555"/>
      <c r="J11" s="555"/>
      <c r="K11" s="555"/>
      <c r="L11" s="555"/>
      <c r="M11" s="555"/>
      <c r="N11" s="555"/>
      <c r="O11" s="555"/>
      <c r="P11" s="40"/>
      <c r="R11" s="69"/>
      <c r="S11" s="69"/>
      <c r="T11" s="69"/>
      <c r="U11" s="70"/>
      <c r="V11" s="69"/>
    </row>
    <row r="12" spans="1:23" ht="3.75" customHeight="1" x14ac:dyDescent="0.3">
      <c r="A12" s="11"/>
      <c r="B12" s="11"/>
      <c r="C12" s="11"/>
      <c r="D12" s="11"/>
      <c r="E12" s="11"/>
      <c r="F12" s="11"/>
      <c r="G12" s="11"/>
      <c r="H12" s="11"/>
      <c r="I12" s="11"/>
      <c r="J12" s="11"/>
      <c r="K12" s="11"/>
      <c r="L12" s="11"/>
      <c r="M12" s="11"/>
      <c r="N12" s="11"/>
      <c r="O12" s="11"/>
      <c r="R12" s="69"/>
      <c r="S12" s="69"/>
      <c r="T12" s="69"/>
      <c r="U12" s="70"/>
      <c r="V12" s="69"/>
    </row>
    <row r="13" spans="1:23" s="42" customFormat="1" ht="20.25" hidden="1" customHeight="1" thickBot="1" x14ac:dyDescent="0.35">
      <c r="A13" s="434" t="s">
        <v>5</v>
      </c>
      <c r="B13" s="556">
        <f>'Info District'!G11</f>
        <v>2025</v>
      </c>
      <c r="C13" s="557"/>
      <c r="E13" s="550"/>
      <c r="F13" s="550"/>
      <c r="G13" s="550"/>
      <c r="H13" s="550"/>
      <c r="I13" s="550"/>
      <c r="J13" s="554"/>
      <c r="Q13" s="63"/>
      <c r="R13" s="71"/>
      <c r="S13" s="71"/>
      <c r="T13" s="71"/>
      <c r="U13" s="72"/>
      <c r="V13" s="71"/>
    </row>
    <row r="14" spans="1:23" s="42" customFormat="1" ht="7.5" hidden="1" customHeight="1" thickBot="1" x14ac:dyDescent="0.35">
      <c r="A14" s="434"/>
      <c r="B14" s="13"/>
      <c r="C14" s="13"/>
      <c r="D14" s="13"/>
      <c r="O14" s="15"/>
      <c r="Q14" s="63"/>
      <c r="R14" s="71"/>
      <c r="S14" s="71"/>
      <c r="T14" s="71"/>
      <c r="U14" s="72"/>
      <c r="V14" s="71"/>
    </row>
    <row r="15" spans="1:23" s="42" customFormat="1" ht="16.5" hidden="1" customHeight="1" thickBot="1" x14ac:dyDescent="0.35">
      <c r="A15" s="434" t="s">
        <v>7</v>
      </c>
      <c r="B15" s="558" t="str">
        <f>'Info District'!G12</f>
        <v>PLATEAUX</v>
      </c>
      <c r="C15" s="559"/>
      <c r="D15" s="550" t="s">
        <v>8</v>
      </c>
      <c r="E15" s="550"/>
      <c r="F15" s="550"/>
      <c r="G15" s="551" t="str">
        <f>'Info District'!G13</f>
        <v>Agou</v>
      </c>
      <c r="H15" s="552"/>
      <c r="I15" s="553"/>
      <c r="L15" s="11"/>
      <c r="M15" s="11"/>
      <c r="N15" s="11"/>
      <c r="O15" s="11"/>
      <c r="P15" s="11"/>
      <c r="Q15" s="63"/>
      <c r="R15" s="71"/>
      <c r="S15" s="71"/>
      <c r="T15" s="71"/>
      <c r="U15" s="73"/>
      <c r="V15" s="71"/>
    </row>
    <row r="16" spans="1:23" s="42" customFormat="1" ht="3.75" hidden="1" customHeight="1" thickBot="1" x14ac:dyDescent="0.35">
      <c r="A16" s="139"/>
      <c r="B16" s="15"/>
      <c r="C16" s="15"/>
      <c r="D16" s="15"/>
      <c r="E16" s="15"/>
      <c r="K16" s="15"/>
      <c r="L16" s="15"/>
      <c r="M16" s="15"/>
      <c r="O16" s="15"/>
      <c r="Q16" s="63"/>
      <c r="R16" s="71"/>
      <c r="S16" s="71"/>
      <c r="T16" s="71"/>
      <c r="U16" s="72"/>
      <c r="V16" s="71"/>
    </row>
    <row r="17" spans="1:23" s="42" customFormat="1" ht="18" hidden="1" customHeight="1" thickBot="1" x14ac:dyDescent="0.35">
      <c r="A17" s="434" t="s">
        <v>9</v>
      </c>
      <c r="B17" s="556" t="str">
        <f>'Info District'!G17</f>
        <v>Avril à Juin 2025</v>
      </c>
      <c r="C17" s="560"/>
      <c r="D17" s="560"/>
      <c r="E17" s="557"/>
      <c r="G17" s="550" t="s">
        <v>11</v>
      </c>
      <c r="H17" s="550"/>
      <c r="I17" s="550"/>
      <c r="J17" s="550"/>
      <c r="K17" s="554"/>
      <c r="L17" s="551" t="str">
        <f>'Info District'!G18</f>
        <v>Juillet à Septembre 2025</v>
      </c>
      <c r="M17" s="552"/>
      <c r="N17" s="552"/>
      <c r="O17" s="552"/>
      <c r="P17" s="553"/>
      <c r="Q17" s="63"/>
      <c r="R17" s="71"/>
      <c r="S17" s="71"/>
      <c r="T17" s="71"/>
      <c r="U17" s="72"/>
      <c r="V17" s="71"/>
    </row>
    <row r="18" spans="1:23" s="9" customFormat="1" ht="6" customHeight="1" thickBot="1" x14ac:dyDescent="0.3">
      <c r="B18" s="43"/>
      <c r="C18" s="43"/>
      <c r="D18" s="43"/>
      <c r="E18" s="44"/>
      <c r="F18" s="43"/>
      <c r="G18" s="45"/>
      <c r="H18" s="45"/>
      <c r="I18" s="45"/>
      <c r="J18" s="45"/>
      <c r="K18" s="45"/>
      <c r="L18" s="45"/>
      <c r="M18" s="45"/>
      <c r="O18" s="38"/>
      <c r="Q18" s="64"/>
      <c r="R18" s="74"/>
      <c r="S18" s="74"/>
      <c r="T18" s="74"/>
      <c r="U18" s="75"/>
      <c r="V18" s="74"/>
    </row>
    <row r="19" spans="1:23" s="9" customFormat="1" ht="31.5" customHeight="1" thickBot="1" x14ac:dyDescent="0.35">
      <c r="A19" s="532" t="s">
        <v>12</v>
      </c>
      <c r="B19" s="532"/>
      <c r="C19" s="533"/>
      <c r="D19" s="575"/>
      <c r="E19" s="576"/>
      <c r="F19" s="576"/>
      <c r="G19" s="576"/>
      <c r="H19" s="576"/>
      <c r="I19" s="576"/>
      <c r="J19" s="576"/>
      <c r="K19" s="576"/>
      <c r="L19" s="576"/>
      <c r="M19" s="576"/>
      <c r="N19" s="577"/>
      <c r="O19" s="11"/>
      <c r="P19" s="464" t="str">
        <f>'Info District'!H17</f>
        <v>T2</v>
      </c>
      <c r="Q19" s="65"/>
      <c r="R19" s="535" t="s">
        <v>96</v>
      </c>
      <c r="S19" s="536"/>
      <c r="T19" s="536"/>
      <c r="U19" s="536"/>
      <c r="V19" s="537"/>
    </row>
    <row r="20" spans="1:23" s="9" customFormat="1" ht="8.25" customHeight="1" thickBot="1" x14ac:dyDescent="0.35">
      <c r="A20" s="12"/>
      <c r="B20" s="12"/>
      <c r="C20" s="12"/>
      <c r="D20" s="12"/>
      <c r="E20" s="12"/>
      <c r="F20" s="12"/>
      <c r="G20" s="13"/>
      <c r="H20" s="13"/>
      <c r="I20" s="13"/>
      <c r="J20" s="13"/>
      <c r="K20" s="13"/>
      <c r="L20" s="14"/>
      <c r="M20" s="14"/>
      <c r="N20" s="14"/>
      <c r="O20" s="14"/>
      <c r="Q20" s="64"/>
      <c r="R20" s="146"/>
      <c r="S20" s="74"/>
      <c r="T20" s="74"/>
      <c r="U20" s="76"/>
      <c r="V20" s="147"/>
    </row>
    <row r="21" spans="1:23" s="9" customFormat="1" ht="30.75" customHeight="1" thickBot="1" x14ac:dyDescent="0.35">
      <c r="A21" s="564" t="s">
        <v>6</v>
      </c>
      <c r="B21" s="564"/>
      <c r="C21" s="564"/>
      <c r="D21" s="565"/>
      <c r="E21" s="566"/>
      <c r="F21" s="566"/>
      <c r="G21" s="566"/>
      <c r="H21" s="567"/>
      <c r="I21" s="12"/>
      <c r="K21" s="230" t="s">
        <v>338</v>
      </c>
      <c r="O21" s="571"/>
      <c r="P21" s="572"/>
      <c r="Q21" s="64"/>
      <c r="R21" s="146"/>
      <c r="S21" s="74"/>
      <c r="T21" s="74"/>
      <c r="U21" s="76"/>
      <c r="V21" s="147"/>
    </row>
    <row r="22" spans="1:23" s="9" customFormat="1" ht="9" customHeight="1" thickBot="1" x14ac:dyDescent="0.35">
      <c r="A22" s="12"/>
      <c r="B22" s="12"/>
      <c r="C22" s="12"/>
      <c r="D22" s="12"/>
      <c r="E22" s="12"/>
      <c r="F22" s="12"/>
      <c r="G22" s="13"/>
      <c r="H22" s="13"/>
      <c r="I22" s="13"/>
      <c r="J22" s="13"/>
      <c r="K22" s="13"/>
      <c r="L22" s="14"/>
      <c r="M22" s="14"/>
      <c r="N22" s="14"/>
      <c r="O22" s="14"/>
      <c r="Q22" s="64"/>
      <c r="R22" s="146"/>
      <c r="S22" s="74"/>
      <c r="T22" s="74"/>
      <c r="U22" s="76"/>
      <c r="V22" s="147"/>
    </row>
    <row r="23" spans="1:23" s="9" customFormat="1" ht="30" customHeight="1" thickBot="1" x14ac:dyDescent="0.35">
      <c r="A23" s="532" t="s">
        <v>240</v>
      </c>
      <c r="B23" s="532"/>
      <c r="C23" s="533"/>
      <c r="D23" s="568" t="s">
        <v>265</v>
      </c>
      <c r="E23" s="569"/>
      <c r="F23" s="570"/>
      <c r="H23" s="229"/>
      <c r="I23" s="573" t="s">
        <v>337</v>
      </c>
      <c r="J23" s="573"/>
      <c r="K23" s="573"/>
      <c r="L23" s="573"/>
      <c r="M23" s="573"/>
      <c r="N23" s="574"/>
      <c r="O23" s="562"/>
      <c r="P23" s="563"/>
      <c r="Q23" s="64"/>
      <c r="R23" s="146"/>
      <c r="S23" s="74"/>
      <c r="T23" s="74"/>
      <c r="U23" s="76"/>
      <c r="V23" s="147"/>
    </row>
    <row r="24" spans="1:23" s="9" customFormat="1" ht="6" customHeight="1" x14ac:dyDescent="0.3">
      <c r="A24" s="12"/>
      <c r="B24" s="12"/>
      <c r="C24" s="12"/>
      <c r="D24" s="12"/>
      <c r="E24" s="12"/>
      <c r="F24" s="12"/>
      <c r="G24" s="13"/>
      <c r="H24" s="15"/>
      <c r="I24" s="15"/>
      <c r="J24" s="15"/>
      <c r="K24" s="13"/>
      <c r="L24" s="14"/>
      <c r="M24" s="14"/>
      <c r="N24" s="14"/>
      <c r="O24" s="14"/>
      <c r="Q24" s="64"/>
      <c r="R24" s="146"/>
      <c r="S24" s="74"/>
      <c r="T24" s="74"/>
      <c r="U24" s="76"/>
      <c r="V24" s="147"/>
    </row>
    <row r="25" spans="1:23" s="9" customFormat="1" ht="4.5" customHeight="1" thickBot="1" x14ac:dyDescent="0.35">
      <c r="A25" s="12"/>
      <c r="B25" s="12"/>
      <c r="C25" s="12"/>
      <c r="D25" s="12"/>
      <c r="E25" s="12"/>
      <c r="F25" s="12"/>
      <c r="G25" s="13"/>
      <c r="H25" s="13"/>
      <c r="I25" s="13"/>
      <c r="J25" s="13"/>
      <c r="K25" s="13"/>
      <c r="L25" s="14"/>
      <c r="M25" s="14"/>
      <c r="N25" s="14"/>
      <c r="O25" s="14"/>
      <c r="Q25" s="64"/>
      <c r="R25" s="146"/>
      <c r="S25" s="74"/>
      <c r="T25" s="74"/>
      <c r="U25" s="76"/>
      <c r="V25" s="147"/>
    </row>
    <row r="26" spans="1:23" ht="76.5" customHeight="1" thickBot="1" x14ac:dyDescent="0.35">
      <c r="A26" s="541" t="s">
        <v>13</v>
      </c>
      <c r="B26" s="16" t="s">
        <v>14</v>
      </c>
      <c r="C26" s="108" t="s">
        <v>15</v>
      </c>
      <c r="D26" s="118" t="s">
        <v>16</v>
      </c>
      <c r="E26" s="117" t="s">
        <v>17</v>
      </c>
      <c r="F26" s="16" t="s">
        <v>18</v>
      </c>
      <c r="G26" s="16" t="s">
        <v>233</v>
      </c>
      <c r="H26" s="16" t="s">
        <v>234</v>
      </c>
      <c r="I26" s="16" t="s">
        <v>19</v>
      </c>
      <c r="J26" s="16" t="s">
        <v>20</v>
      </c>
      <c r="K26" s="108" t="s">
        <v>21</v>
      </c>
      <c r="L26" s="136" t="s">
        <v>22</v>
      </c>
      <c r="M26" s="137" t="s">
        <v>236</v>
      </c>
      <c r="N26" s="138" t="s">
        <v>23</v>
      </c>
      <c r="O26" s="109" t="s">
        <v>39</v>
      </c>
      <c r="P26" s="16" t="s">
        <v>40</v>
      </c>
      <c r="R26" s="148" t="s">
        <v>237</v>
      </c>
      <c r="S26" s="140" t="s">
        <v>93</v>
      </c>
      <c r="T26" s="140" t="s">
        <v>239</v>
      </c>
      <c r="U26" s="140" t="s">
        <v>238</v>
      </c>
      <c r="V26" s="149" t="s">
        <v>97</v>
      </c>
    </row>
    <row r="27" spans="1:23" s="47" customFormat="1" ht="21.75" customHeight="1" thickBot="1" x14ac:dyDescent="0.35">
      <c r="A27" s="542"/>
      <c r="B27" s="46" t="s">
        <v>24</v>
      </c>
      <c r="C27" s="46" t="s">
        <v>25</v>
      </c>
      <c r="D27" s="112" t="s">
        <v>26</v>
      </c>
      <c r="E27" s="46" t="s">
        <v>27</v>
      </c>
      <c r="F27" s="46"/>
      <c r="G27" s="46" t="s">
        <v>28</v>
      </c>
      <c r="H27" s="46"/>
      <c r="I27" s="46" t="s">
        <v>29</v>
      </c>
      <c r="J27" s="46"/>
      <c r="K27" s="131" t="s">
        <v>235</v>
      </c>
      <c r="L27" s="133"/>
      <c r="M27" s="134"/>
      <c r="N27" s="135"/>
      <c r="O27" s="132" t="s">
        <v>30</v>
      </c>
      <c r="P27" s="46"/>
      <c r="Q27" s="66"/>
      <c r="R27" s="150"/>
      <c r="S27" s="67" t="s">
        <v>94</v>
      </c>
      <c r="T27" s="67" t="s">
        <v>95</v>
      </c>
      <c r="U27" s="94"/>
      <c r="V27" s="151" t="str">
        <f>IF(J28&lt;=0,"",IF(J28=90,$W$28))</f>
        <v/>
      </c>
      <c r="W27" s="37" t="s">
        <v>98</v>
      </c>
    </row>
    <row r="28" spans="1:23" ht="49.5" customHeight="1" x14ac:dyDescent="0.3">
      <c r="A28" s="231" t="str">
        <f>CDT!B26</f>
        <v>Artéméther-Luméfantrine 6cp (AL)</v>
      </c>
      <c r="B28" s="79"/>
      <c r="C28" s="110"/>
      <c r="D28" s="120" t="str">
        <f>IF(B28&lt;&gt;"",B28+C28,"")</f>
        <v/>
      </c>
      <c r="E28" s="119"/>
      <c r="F28" s="79"/>
      <c r="G28" s="79"/>
      <c r="H28" s="79"/>
      <c r="I28" s="79"/>
      <c r="J28" s="79"/>
      <c r="K28" s="110"/>
      <c r="L28" s="431" t="str">
        <f>IF(B28&lt;&gt;"",IF(J28=0,E28,((E28*90)/(90-J28))),"0")</f>
        <v>0</v>
      </c>
      <c r="M28" s="428" t="str">
        <f>IF(B28&lt;&gt;"",((E28/R28)*30),"0")</f>
        <v>0</v>
      </c>
      <c r="N28" s="250" t="str">
        <f>IF(B28&lt;&gt;"",IF(J28=0,((E28+L28)-K28),((M28*6)-K28)),"0")</f>
        <v>0</v>
      </c>
      <c r="O28" s="251"/>
      <c r="P28" s="81"/>
      <c r="R28" s="152">
        <f>(90-J28)</f>
        <v>90</v>
      </c>
      <c r="S28" s="68" t="e">
        <f>D28-(E28+G28+I28+H28)</f>
        <v>#VALUE!</v>
      </c>
      <c r="T28" s="68" t="e">
        <f>K28-S28</f>
        <v>#VALUE!</v>
      </c>
      <c r="U28" s="95">
        <v>6</v>
      </c>
      <c r="V28" s="153" t="e">
        <f t="shared" ref="V28:V52" si="0">IF(T28=0,"",$W$27)</f>
        <v>#VALUE!</v>
      </c>
      <c r="W28" s="37" t="s">
        <v>203</v>
      </c>
    </row>
    <row r="29" spans="1:23" ht="45" customHeight="1" x14ac:dyDescent="0.3">
      <c r="A29" s="231" t="str">
        <f>CDT!B27</f>
        <v>Artéméther-Luméfantrine 12cp (AL)</v>
      </c>
      <c r="B29" s="79"/>
      <c r="C29" s="110"/>
      <c r="D29" s="121" t="str">
        <f t="shared" ref="D29:D36" si="1">IF(B29&lt;&gt;"",B29+C29,"")</f>
        <v/>
      </c>
      <c r="E29" s="119"/>
      <c r="F29" s="79"/>
      <c r="G29" s="79"/>
      <c r="H29" s="79"/>
      <c r="I29" s="79"/>
      <c r="J29" s="79"/>
      <c r="K29" s="110"/>
      <c r="L29" s="431" t="str">
        <f t="shared" ref="L29:L36" si="2">IF(B29&lt;&gt;"",IF(J29=0,E29,((E29*90)/(90-J29))),"0")</f>
        <v>0</v>
      </c>
      <c r="M29" s="428" t="str">
        <f t="shared" ref="M29:M36" si="3">IF(B29&lt;&gt;"",((E29/R29)*30),"0")</f>
        <v>0</v>
      </c>
      <c r="N29" s="250" t="str">
        <f t="shared" ref="N29:N36" si="4">IF(B29&lt;&gt;"",IF(J29=0,((E29+L29)-K29),((M29*6)-K29)),"0")</f>
        <v>0</v>
      </c>
      <c r="O29" s="251"/>
      <c r="P29" s="81"/>
      <c r="R29" s="152">
        <f t="shared" ref="R29:R50" si="5">(90-J29)</f>
        <v>90</v>
      </c>
      <c r="S29" s="68" t="e">
        <f t="shared" ref="S29:S49" si="6">D29-(E29+G29+I29+H29)</f>
        <v>#VALUE!</v>
      </c>
      <c r="T29" s="68" t="e">
        <f t="shared" ref="T29:T50" si="7">K29-S29</f>
        <v>#VALUE!</v>
      </c>
      <c r="U29" s="95">
        <v>12</v>
      </c>
      <c r="V29" s="153" t="e">
        <f t="shared" si="0"/>
        <v>#VALUE!</v>
      </c>
    </row>
    <row r="30" spans="1:23" ht="49.5" customHeight="1" x14ac:dyDescent="0.3">
      <c r="A30" s="231" t="str">
        <f>CDT!B28</f>
        <v>Artéméther-Luméfantrine 18cp (AL)</v>
      </c>
      <c r="B30" s="79"/>
      <c r="C30" s="110"/>
      <c r="D30" s="121" t="str">
        <f t="shared" si="1"/>
        <v/>
      </c>
      <c r="E30" s="119"/>
      <c r="F30" s="79"/>
      <c r="G30" s="79"/>
      <c r="H30" s="79"/>
      <c r="I30" s="79"/>
      <c r="J30" s="79"/>
      <c r="K30" s="110"/>
      <c r="L30" s="431" t="str">
        <f t="shared" si="2"/>
        <v>0</v>
      </c>
      <c r="M30" s="428" t="str">
        <f t="shared" si="3"/>
        <v>0</v>
      </c>
      <c r="N30" s="250" t="str">
        <f t="shared" si="4"/>
        <v>0</v>
      </c>
      <c r="O30" s="251"/>
      <c r="P30" s="81"/>
      <c r="R30" s="152">
        <f t="shared" si="5"/>
        <v>90</v>
      </c>
      <c r="S30" s="68" t="e">
        <f t="shared" si="6"/>
        <v>#VALUE!</v>
      </c>
      <c r="T30" s="68" t="e">
        <f t="shared" si="7"/>
        <v>#VALUE!</v>
      </c>
      <c r="U30" s="95">
        <v>18</v>
      </c>
      <c r="V30" s="153" t="e">
        <f t="shared" si="0"/>
        <v>#VALUE!</v>
      </c>
    </row>
    <row r="31" spans="1:23" ht="49.5" customHeight="1" x14ac:dyDescent="0.3">
      <c r="A31" s="231" t="str">
        <f>CDT!B29</f>
        <v>Artéméther-Luméfantrine 24cp (AL)</v>
      </c>
      <c r="B31" s="79"/>
      <c r="C31" s="110"/>
      <c r="D31" s="121" t="str">
        <f t="shared" si="1"/>
        <v/>
      </c>
      <c r="E31" s="119"/>
      <c r="F31" s="79"/>
      <c r="G31" s="79"/>
      <c r="H31" s="79"/>
      <c r="I31" s="79"/>
      <c r="J31" s="79"/>
      <c r="K31" s="110"/>
      <c r="L31" s="431" t="str">
        <f t="shared" si="2"/>
        <v>0</v>
      </c>
      <c r="M31" s="428" t="str">
        <f t="shared" si="3"/>
        <v>0</v>
      </c>
      <c r="N31" s="250" t="str">
        <f t="shared" si="4"/>
        <v>0</v>
      </c>
      <c r="O31" s="251"/>
      <c r="P31" s="81"/>
      <c r="R31" s="152">
        <f t="shared" si="5"/>
        <v>90</v>
      </c>
      <c r="S31" s="68" t="e">
        <f t="shared" si="6"/>
        <v>#VALUE!</v>
      </c>
      <c r="T31" s="68" t="e">
        <f t="shared" si="7"/>
        <v>#VALUE!</v>
      </c>
      <c r="U31" s="95">
        <v>24</v>
      </c>
      <c r="V31" s="153" t="e">
        <f t="shared" si="0"/>
        <v>#VALUE!</v>
      </c>
    </row>
    <row r="32" spans="1:23" ht="50.25" hidden="1" customHeight="1" x14ac:dyDescent="0.3">
      <c r="A32" s="17" t="str">
        <f>CDT!B30</f>
        <v>Artéméther injectable 40 mg</v>
      </c>
      <c r="B32" s="79"/>
      <c r="C32" s="110"/>
      <c r="D32" s="121" t="str">
        <f t="shared" si="1"/>
        <v/>
      </c>
      <c r="E32" s="119"/>
      <c r="F32" s="79"/>
      <c r="G32" s="79"/>
      <c r="H32" s="79"/>
      <c r="I32" s="79"/>
      <c r="J32" s="79"/>
      <c r="K32" s="110"/>
      <c r="L32" s="431" t="str">
        <f t="shared" si="2"/>
        <v>0</v>
      </c>
      <c r="M32" s="428" t="str">
        <f t="shared" si="3"/>
        <v>0</v>
      </c>
      <c r="N32" s="250" t="str">
        <f t="shared" si="4"/>
        <v>0</v>
      </c>
      <c r="O32" s="251"/>
      <c r="P32" s="79"/>
      <c r="R32" s="152">
        <f t="shared" si="5"/>
        <v>90</v>
      </c>
      <c r="S32" s="68" t="e">
        <f t="shared" si="6"/>
        <v>#VALUE!</v>
      </c>
      <c r="T32" s="68" t="e">
        <f t="shared" si="7"/>
        <v>#VALUE!</v>
      </c>
      <c r="U32" s="95">
        <v>1</v>
      </c>
      <c r="V32" s="153" t="e">
        <f t="shared" si="0"/>
        <v>#VALUE!</v>
      </c>
    </row>
    <row r="33" spans="1:22" ht="50.25" hidden="1" customHeight="1" x14ac:dyDescent="0.3">
      <c r="A33" s="17" t="str">
        <f>CDT!B31</f>
        <v>Artéméther injectable 80 mg</v>
      </c>
      <c r="B33" s="79"/>
      <c r="C33" s="110"/>
      <c r="D33" s="121" t="str">
        <f t="shared" si="1"/>
        <v/>
      </c>
      <c r="E33" s="119"/>
      <c r="F33" s="79"/>
      <c r="G33" s="79"/>
      <c r="H33" s="79"/>
      <c r="I33" s="79"/>
      <c r="J33" s="79"/>
      <c r="K33" s="110"/>
      <c r="L33" s="431" t="str">
        <f t="shared" si="2"/>
        <v>0</v>
      </c>
      <c r="M33" s="428" t="str">
        <f t="shared" si="3"/>
        <v>0</v>
      </c>
      <c r="N33" s="250" t="str">
        <f t="shared" si="4"/>
        <v>0</v>
      </c>
      <c r="O33" s="251"/>
      <c r="P33" s="79"/>
      <c r="R33" s="152">
        <f t="shared" si="5"/>
        <v>90</v>
      </c>
      <c r="S33" s="68" t="e">
        <f t="shared" si="6"/>
        <v>#VALUE!</v>
      </c>
      <c r="T33" s="68" t="e">
        <f t="shared" si="7"/>
        <v>#VALUE!</v>
      </c>
      <c r="U33" s="95">
        <v>1</v>
      </c>
      <c r="V33" s="153" t="e">
        <f t="shared" si="0"/>
        <v>#VALUE!</v>
      </c>
    </row>
    <row r="34" spans="1:22" ht="50.25" hidden="1" customHeight="1" x14ac:dyDescent="0.3">
      <c r="A34" s="17" t="str">
        <f>CDT!B32</f>
        <v>Artésunate injectable 60 mg</v>
      </c>
      <c r="B34" s="79"/>
      <c r="C34" s="110"/>
      <c r="D34" s="121" t="str">
        <f t="shared" si="1"/>
        <v/>
      </c>
      <c r="E34" s="119"/>
      <c r="F34" s="79"/>
      <c r="G34" s="79"/>
      <c r="H34" s="79"/>
      <c r="I34" s="79"/>
      <c r="J34" s="79"/>
      <c r="K34" s="110"/>
      <c r="L34" s="431" t="str">
        <f t="shared" si="2"/>
        <v>0</v>
      </c>
      <c r="M34" s="428" t="str">
        <f t="shared" si="3"/>
        <v>0</v>
      </c>
      <c r="N34" s="250" t="str">
        <f t="shared" si="4"/>
        <v>0</v>
      </c>
      <c r="O34" s="251"/>
      <c r="P34" s="79"/>
      <c r="R34" s="152">
        <f t="shared" si="5"/>
        <v>90</v>
      </c>
      <c r="S34" s="68" t="e">
        <f t="shared" si="6"/>
        <v>#VALUE!</v>
      </c>
      <c r="T34" s="68" t="e">
        <f t="shared" si="7"/>
        <v>#VALUE!</v>
      </c>
      <c r="U34" s="95">
        <v>1</v>
      </c>
      <c r="V34" s="153" t="e">
        <f t="shared" si="0"/>
        <v>#VALUE!</v>
      </c>
    </row>
    <row r="35" spans="1:22" ht="50.25" hidden="1" customHeight="1" x14ac:dyDescent="0.3">
      <c r="A35" s="17" t="str">
        <f>CDT!B33</f>
        <v xml:space="preserve"> Sulfadoxine Pyriméthamine:  (SP)</v>
      </c>
      <c r="B35" s="79"/>
      <c r="C35" s="110"/>
      <c r="D35" s="121" t="str">
        <f t="shared" si="1"/>
        <v/>
      </c>
      <c r="E35" s="119"/>
      <c r="F35" s="79"/>
      <c r="G35" s="79"/>
      <c r="H35" s="79"/>
      <c r="I35" s="79"/>
      <c r="J35" s="79"/>
      <c r="K35" s="110"/>
      <c r="L35" s="431" t="str">
        <f t="shared" si="2"/>
        <v>0</v>
      </c>
      <c r="M35" s="428" t="str">
        <f t="shared" si="3"/>
        <v>0</v>
      </c>
      <c r="N35" s="250" t="str">
        <f t="shared" si="4"/>
        <v>0</v>
      </c>
      <c r="O35" s="251"/>
      <c r="P35" s="79"/>
      <c r="R35" s="152">
        <f t="shared" si="5"/>
        <v>90</v>
      </c>
      <c r="S35" s="68" t="e">
        <f t="shared" si="6"/>
        <v>#VALUE!</v>
      </c>
      <c r="T35" s="68" t="e">
        <f t="shared" si="7"/>
        <v>#VALUE!</v>
      </c>
      <c r="U35" s="95">
        <v>3</v>
      </c>
      <c r="V35" s="153" t="e">
        <f t="shared" si="0"/>
        <v>#VALUE!</v>
      </c>
    </row>
    <row r="36" spans="1:22" ht="45.75" customHeight="1" thickBot="1" x14ac:dyDescent="0.35">
      <c r="A36" s="231" t="str">
        <f>CDT!B34</f>
        <v>Test de Diagnostic Rapide  : (TDR)</v>
      </c>
      <c r="B36" s="79"/>
      <c r="C36" s="110"/>
      <c r="D36" s="305" t="str">
        <f t="shared" si="1"/>
        <v/>
      </c>
      <c r="E36" s="119"/>
      <c r="F36" s="79"/>
      <c r="G36" s="79"/>
      <c r="H36" s="79"/>
      <c r="I36" s="79"/>
      <c r="J36" s="79"/>
      <c r="K36" s="110"/>
      <c r="L36" s="431" t="str">
        <f t="shared" si="2"/>
        <v>0</v>
      </c>
      <c r="M36" s="428" t="str">
        <f t="shared" si="3"/>
        <v>0</v>
      </c>
      <c r="N36" s="250" t="str">
        <f t="shared" si="4"/>
        <v>0</v>
      </c>
      <c r="O36" s="251"/>
      <c r="P36" s="79"/>
      <c r="R36" s="152">
        <f t="shared" si="5"/>
        <v>90</v>
      </c>
      <c r="S36" s="68" t="e">
        <f t="shared" si="6"/>
        <v>#VALUE!</v>
      </c>
      <c r="T36" s="68" t="e">
        <f t="shared" si="7"/>
        <v>#VALUE!</v>
      </c>
      <c r="U36" s="95">
        <v>1</v>
      </c>
      <c r="V36" s="153" t="e">
        <f t="shared" si="0"/>
        <v>#VALUE!</v>
      </c>
    </row>
    <row r="37" spans="1:22" ht="34.5" hidden="1" customHeight="1" x14ac:dyDescent="0.3">
      <c r="A37" s="17" t="str">
        <f>CDT!B35</f>
        <v>Moustiquaire à Imprégnation Durable: (MID)</v>
      </c>
      <c r="B37" s="79"/>
      <c r="C37" s="110"/>
      <c r="D37" s="304">
        <f t="shared" ref="D37:D50" si="8">B37+C37</f>
        <v>0</v>
      </c>
      <c r="E37" s="119"/>
      <c r="F37" s="79"/>
      <c r="G37" s="79"/>
      <c r="H37" s="79"/>
      <c r="I37" s="79"/>
      <c r="J37" s="79"/>
      <c r="K37" s="110"/>
      <c r="L37" s="113">
        <f t="shared" ref="L37:L50" si="9">IF(J37=0,E37,((D37*90)/(90-J37)))</f>
        <v>0</v>
      </c>
      <c r="M37" s="55">
        <f t="shared" ref="M37:M50" si="10">(E37/R37)*30</f>
        <v>0</v>
      </c>
      <c r="N37" s="114">
        <f t="shared" ref="N37:N49" si="11">IF(J37=0,((E37+L37)-K37),((L37*2)-K37))</f>
        <v>0</v>
      </c>
      <c r="O37" s="111" t="str">
        <f t="shared" ref="O37:O50" si="12">IF(N37=0,"0",N37)</f>
        <v>0</v>
      </c>
      <c r="P37" s="79"/>
      <c r="R37" s="152">
        <f t="shared" si="5"/>
        <v>90</v>
      </c>
      <c r="S37" s="68">
        <f t="shared" si="6"/>
        <v>0</v>
      </c>
      <c r="T37" s="68">
        <f t="shared" si="7"/>
        <v>0</v>
      </c>
      <c r="U37" s="95">
        <v>1</v>
      </c>
      <c r="V37" s="153" t="str">
        <f t="shared" si="0"/>
        <v/>
      </c>
    </row>
    <row r="38" spans="1:22" ht="34.5" hidden="1" customHeight="1" x14ac:dyDescent="0.3">
      <c r="A38" s="17" t="str">
        <f>CDT!B40</f>
        <v>Artésunate Amodiaquine: (ASAQ) : 3 cp (25/67,5 mg)</v>
      </c>
      <c r="B38" s="79"/>
      <c r="C38" s="110"/>
      <c r="D38" s="121">
        <f t="shared" si="8"/>
        <v>0</v>
      </c>
      <c r="E38" s="119"/>
      <c r="F38" s="79"/>
      <c r="G38" s="79"/>
      <c r="H38" s="79"/>
      <c r="I38" s="79"/>
      <c r="J38" s="79"/>
      <c r="K38" s="110"/>
      <c r="L38" s="113">
        <f t="shared" si="9"/>
        <v>0</v>
      </c>
      <c r="M38" s="55">
        <f t="shared" si="10"/>
        <v>0</v>
      </c>
      <c r="N38" s="114">
        <f t="shared" si="11"/>
        <v>0</v>
      </c>
      <c r="O38" s="111" t="str">
        <f t="shared" si="12"/>
        <v>0</v>
      </c>
      <c r="P38" s="79"/>
      <c r="R38" s="152">
        <f t="shared" si="5"/>
        <v>90</v>
      </c>
      <c r="S38" s="68">
        <f t="shared" si="6"/>
        <v>0</v>
      </c>
      <c r="T38" s="68">
        <f t="shared" si="7"/>
        <v>0</v>
      </c>
      <c r="U38" s="95">
        <v>3</v>
      </c>
      <c r="V38" s="153" t="str">
        <f t="shared" si="0"/>
        <v/>
      </c>
    </row>
    <row r="39" spans="1:22" ht="34.5" hidden="1" customHeight="1" x14ac:dyDescent="0.3">
      <c r="A39" s="17" t="str">
        <f>CDT!B41</f>
        <v>Artésunate Amodiaquine: (ASAQ) 3 cp (50/135 mg)</v>
      </c>
      <c r="B39" s="79"/>
      <c r="C39" s="110"/>
      <c r="D39" s="121">
        <f t="shared" si="8"/>
        <v>0</v>
      </c>
      <c r="E39" s="119"/>
      <c r="F39" s="79"/>
      <c r="G39" s="79"/>
      <c r="H39" s="79"/>
      <c r="I39" s="79"/>
      <c r="J39" s="79"/>
      <c r="K39" s="110"/>
      <c r="L39" s="113">
        <f t="shared" si="9"/>
        <v>0</v>
      </c>
      <c r="M39" s="55">
        <f t="shared" si="10"/>
        <v>0</v>
      </c>
      <c r="N39" s="114">
        <f t="shared" si="11"/>
        <v>0</v>
      </c>
      <c r="O39" s="111" t="str">
        <f t="shared" si="12"/>
        <v>0</v>
      </c>
      <c r="P39" s="79"/>
      <c r="R39" s="152">
        <f t="shared" si="5"/>
        <v>90</v>
      </c>
      <c r="S39" s="68">
        <f t="shared" si="6"/>
        <v>0</v>
      </c>
      <c r="T39" s="68">
        <f t="shared" si="7"/>
        <v>0</v>
      </c>
      <c r="U39" s="95">
        <v>3</v>
      </c>
      <c r="V39" s="153" t="str">
        <f t="shared" si="0"/>
        <v/>
      </c>
    </row>
    <row r="40" spans="1:22" ht="34.5" hidden="1" customHeight="1" x14ac:dyDescent="0.3">
      <c r="A40" s="17" t="str">
        <f>CDT!B42</f>
        <v>Artésunate Amodiaquine: (ASAQ) 3 cp (100/270 mg)</v>
      </c>
      <c r="B40" s="79"/>
      <c r="C40" s="110"/>
      <c r="D40" s="121">
        <f t="shared" si="8"/>
        <v>0</v>
      </c>
      <c r="E40" s="119"/>
      <c r="F40" s="79"/>
      <c r="G40" s="79"/>
      <c r="H40" s="79"/>
      <c r="I40" s="79"/>
      <c r="J40" s="79"/>
      <c r="K40" s="110"/>
      <c r="L40" s="113">
        <f t="shared" si="9"/>
        <v>0</v>
      </c>
      <c r="M40" s="55">
        <f t="shared" si="10"/>
        <v>0</v>
      </c>
      <c r="N40" s="114">
        <f t="shared" si="11"/>
        <v>0</v>
      </c>
      <c r="O40" s="111" t="str">
        <f t="shared" si="12"/>
        <v>0</v>
      </c>
      <c r="P40" s="79"/>
      <c r="R40" s="152">
        <f t="shared" si="5"/>
        <v>90</v>
      </c>
      <c r="S40" s="68">
        <f t="shared" si="6"/>
        <v>0</v>
      </c>
      <c r="T40" s="68">
        <f t="shared" si="7"/>
        <v>0</v>
      </c>
      <c r="U40" s="95">
        <v>3</v>
      </c>
      <c r="V40" s="153" t="str">
        <f t="shared" si="0"/>
        <v/>
      </c>
    </row>
    <row r="41" spans="1:22" ht="34.5" hidden="1" customHeight="1" x14ac:dyDescent="0.3">
      <c r="A41" s="17" t="str">
        <f>CDT!B43</f>
        <v>Artésunate Amodiaquine: (ASAQ) 6 cp (100/270 mg)</v>
      </c>
      <c r="B41" s="79"/>
      <c r="C41" s="110"/>
      <c r="D41" s="121">
        <f t="shared" si="8"/>
        <v>0</v>
      </c>
      <c r="E41" s="119"/>
      <c r="F41" s="79"/>
      <c r="G41" s="79"/>
      <c r="H41" s="79"/>
      <c r="I41" s="79"/>
      <c r="J41" s="79"/>
      <c r="K41" s="110"/>
      <c r="L41" s="113">
        <f t="shared" si="9"/>
        <v>0</v>
      </c>
      <c r="M41" s="55">
        <f t="shared" si="10"/>
        <v>0</v>
      </c>
      <c r="N41" s="114">
        <f t="shared" si="11"/>
        <v>0</v>
      </c>
      <c r="O41" s="111" t="str">
        <f t="shared" si="12"/>
        <v>0</v>
      </c>
      <c r="P41" s="79"/>
      <c r="R41" s="152">
        <f t="shared" si="5"/>
        <v>90</v>
      </c>
      <c r="S41" s="68">
        <f t="shared" si="6"/>
        <v>0</v>
      </c>
      <c r="T41" s="68">
        <f t="shared" si="7"/>
        <v>0</v>
      </c>
      <c r="U41" s="95">
        <v>3</v>
      </c>
      <c r="V41" s="153" t="str">
        <f t="shared" si="0"/>
        <v/>
      </c>
    </row>
    <row r="42" spans="1:22" ht="34.5" hidden="1" customHeight="1" x14ac:dyDescent="0.3">
      <c r="A42" s="17" t="str">
        <f>CDT!B36</f>
        <v>Dihydroartéminisine Pipéraquine– Plaq / 3 comp 
( DHA-PPQ)  20/160 mg</v>
      </c>
      <c r="B42" s="79"/>
      <c r="C42" s="110"/>
      <c r="D42" s="121">
        <f t="shared" si="8"/>
        <v>0</v>
      </c>
      <c r="E42" s="119"/>
      <c r="F42" s="79"/>
      <c r="G42" s="79"/>
      <c r="H42" s="79"/>
      <c r="I42" s="79"/>
      <c r="J42" s="79"/>
      <c r="K42" s="110"/>
      <c r="L42" s="113">
        <f t="shared" si="9"/>
        <v>0</v>
      </c>
      <c r="M42" s="55">
        <f t="shared" si="10"/>
        <v>0</v>
      </c>
      <c r="N42" s="114">
        <f t="shared" si="11"/>
        <v>0</v>
      </c>
      <c r="O42" s="111" t="str">
        <f t="shared" si="12"/>
        <v>0</v>
      </c>
      <c r="P42" s="79"/>
      <c r="R42" s="152">
        <f t="shared" si="5"/>
        <v>90</v>
      </c>
      <c r="S42" s="68">
        <f t="shared" si="6"/>
        <v>0</v>
      </c>
      <c r="T42" s="68">
        <f t="shared" si="7"/>
        <v>0</v>
      </c>
      <c r="U42" s="95">
        <v>1</v>
      </c>
      <c r="V42" s="153" t="str">
        <f t="shared" si="0"/>
        <v/>
      </c>
    </row>
    <row r="43" spans="1:22" ht="34.5" hidden="1" customHeight="1" x14ac:dyDescent="0.3">
      <c r="A43" s="17" t="str">
        <f>CDT!B37</f>
        <v>Dihydroartéminisine Pipéraquine– Plaq / 3 comp 
( DHA-PPQ)  40/320 mg</v>
      </c>
      <c r="B43" s="79"/>
      <c r="C43" s="110"/>
      <c r="D43" s="121">
        <f t="shared" si="8"/>
        <v>0</v>
      </c>
      <c r="E43" s="119"/>
      <c r="F43" s="79"/>
      <c r="G43" s="79"/>
      <c r="H43" s="79"/>
      <c r="I43" s="79"/>
      <c r="J43" s="79"/>
      <c r="K43" s="110"/>
      <c r="L43" s="113">
        <f t="shared" si="9"/>
        <v>0</v>
      </c>
      <c r="M43" s="55">
        <f t="shared" si="10"/>
        <v>0</v>
      </c>
      <c r="N43" s="114">
        <f t="shared" si="11"/>
        <v>0</v>
      </c>
      <c r="O43" s="111" t="str">
        <f t="shared" si="12"/>
        <v>0</v>
      </c>
      <c r="P43" s="79"/>
      <c r="R43" s="152">
        <f t="shared" si="5"/>
        <v>90</v>
      </c>
      <c r="S43" s="68">
        <f t="shared" si="6"/>
        <v>0</v>
      </c>
      <c r="T43" s="68">
        <f t="shared" si="7"/>
        <v>0</v>
      </c>
      <c r="U43" s="95">
        <v>1</v>
      </c>
      <c r="V43" s="153" t="str">
        <f t="shared" si="0"/>
        <v/>
      </c>
    </row>
    <row r="44" spans="1:22" ht="34.5" hidden="1" customHeight="1" x14ac:dyDescent="0.3">
      <c r="A44" s="17" t="str">
        <f>CDT!B38</f>
        <v>Dihydroartéminisine Pipéraquine– Plaq / 6 comp 
( DHA-PPQ)  40/320 mg</v>
      </c>
      <c r="B44" s="79"/>
      <c r="C44" s="110"/>
      <c r="D44" s="121">
        <f t="shared" si="8"/>
        <v>0</v>
      </c>
      <c r="E44" s="119"/>
      <c r="F44" s="79"/>
      <c r="G44" s="79"/>
      <c r="H44" s="79"/>
      <c r="I44" s="79"/>
      <c r="J44" s="79"/>
      <c r="K44" s="110"/>
      <c r="L44" s="113">
        <f t="shared" si="9"/>
        <v>0</v>
      </c>
      <c r="M44" s="55">
        <f t="shared" si="10"/>
        <v>0</v>
      </c>
      <c r="N44" s="114">
        <f t="shared" si="11"/>
        <v>0</v>
      </c>
      <c r="O44" s="111" t="str">
        <f t="shared" si="12"/>
        <v>0</v>
      </c>
      <c r="P44" s="79"/>
      <c r="R44" s="152">
        <f t="shared" si="5"/>
        <v>90</v>
      </c>
      <c r="S44" s="68">
        <f t="shared" si="6"/>
        <v>0</v>
      </c>
      <c r="T44" s="68">
        <f t="shared" si="7"/>
        <v>0</v>
      </c>
      <c r="U44" s="95">
        <v>1</v>
      </c>
      <c r="V44" s="153" t="str">
        <f t="shared" si="0"/>
        <v/>
      </c>
    </row>
    <row r="45" spans="1:22" ht="34.5" hidden="1" customHeight="1" x14ac:dyDescent="0.3">
      <c r="A45" s="17" t="str">
        <f>CDT!B44</f>
        <v>Artésunate - Méfloquine (AS-MF)</v>
      </c>
      <c r="B45" s="79"/>
      <c r="C45" s="110"/>
      <c r="D45" s="121">
        <f t="shared" si="8"/>
        <v>0</v>
      </c>
      <c r="E45" s="119"/>
      <c r="F45" s="79"/>
      <c r="G45" s="79"/>
      <c r="H45" s="79"/>
      <c r="I45" s="79"/>
      <c r="J45" s="79"/>
      <c r="K45" s="110"/>
      <c r="L45" s="113">
        <f t="shared" si="9"/>
        <v>0</v>
      </c>
      <c r="M45" s="55">
        <f t="shared" si="10"/>
        <v>0</v>
      </c>
      <c r="N45" s="114">
        <f t="shared" si="11"/>
        <v>0</v>
      </c>
      <c r="O45" s="111" t="str">
        <f t="shared" si="12"/>
        <v>0</v>
      </c>
      <c r="P45" s="79"/>
      <c r="R45" s="152">
        <f t="shared" si="5"/>
        <v>90</v>
      </c>
      <c r="S45" s="68">
        <f t="shared" si="6"/>
        <v>0</v>
      </c>
      <c r="T45" s="68">
        <f t="shared" si="7"/>
        <v>0</v>
      </c>
      <c r="U45" s="95">
        <v>1</v>
      </c>
      <c r="V45" s="153" t="str">
        <f t="shared" si="0"/>
        <v/>
      </c>
    </row>
    <row r="46" spans="1:22" ht="34.5" hidden="1" customHeight="1" x14ac:dyDescent="0.3">
      <c r="A46" s="17" t="str">
        <f>CDT!B45</f>
        <v>Quinine comprimé 300mg</v>
      </c>
      <c r="B46" s="79"/>
      <c r="C46" s="110"/>
      <c r="D46" s="121">
        <f t="shared" si="8"/>
        <v>0</v>
      </c>
      <c r="E46" s="119"/>
      <c r="F46" s="79"/>
      <c r="G46" s="79"/>
      <c r="H46" s="79"/>
      <c r="I46" s="79"/>
      <c r="J46" s="79"/>
      <c r="K46" s="110"/>
      <c r="L46" s="113">
        <f t="shared" si="9"/>
        <v>0</v>
      </c>
      <c r="M46" s="55">
        <f t="shared" si="10"/>
        <v>0</v>
      </c>
      <c r="N46" s="114">
        <f t="shared" si="11"/>
        <v>0</v>
      </c>
      <c r="O46" s="111" t="str">
        <f t="shared" si="12"/>
        <v>0</v>
      </c>
      <c r="P46" s="79"/>
      <c r="R46" s="152">
        <f t="shared" si="5"/>
        <v>90</v>
      </c>
      <c r="S46" s="68">
        <f t="shared" si="6"/>
        <v>0</v>
      </c>
      <c r="T46" s="68">
        <f t="shared" si="7"/>
        <v>0</v>
      </c>
      <c r="U46" s="95">
        <v>1</v>
      </c>
      <c r="V46" s="153" t="str">
        <f t="shared" si="0"/>
        <v/>
      </c>
    </row>
    <row r="47" spans="1:22" ht="34.5" hidden="1" customHeight="1" x14ac:dyDescent="0.3">
      <c r="A47" s="17" t="str">
        <f>CDT!B46</f>
        <v>Quinine injectable 300 mg</v>
      </c>
      <c r="B47" s="79"/>
      <c r="C47" s="110"/>
      <c r="D47" s="121">
        <f t="shared" si="8"/>
        <v>0</v>
      </c>
      <c r="E47" s="119"/>
      <c r="F47" s="79"/>
      <c r="G47" s="79"/>
      <c r="H47" s="79"/>
      <c r="I47" s="79"/>
      <c r="J47" s="79"/>
      <c r="K47" s="110"/>
      <c r="L47" s="113">
        <f t="shared" si="9"/>
        <v>0</v>
      </c>
      <c r="M47" s="55">
        <f t="shared" si="10"/>
        <v>0</v>
      </c>
      <c r="N47" s="114">
        <f t="shared" si="11"/>
        <v>0</v>
      </c>
      <c r="O47" s="111" t="str">
        <f t="shared" si="12"/>
        <v>0</v>
      </c>
      <c r="P47" s="79"/>
      <c r="R47" s="152">
        <f t="shared" si="5"/>
        <v>90</v>
      </c>
      <c r="S47" s="68">
        <f t="shared" si="6"/>
        <v>0</v>
      </c>
      <c r="T47" s="68">
        <f t="shared" si="7"/>
        <v>0</v>
      </c>
      <c r="U47" s="95">
        <v>1</v>
      </c>
      <c r="V47" s="153" t="str">
        <f t="shared" si="0"/>
        <v/>
      </c>
    </row>
    <row r="48" spans="1:22" ht="34.5" hidden="1" customHeight="1" x14ac:dyDescent="0.3">
      <c r="A48" s="17" t="str">
        <f>CDT!B47</f>
        <v>Quinine injectable 600 mg</v>
      </c>
      <c r="B48" s="79"/>
      <c r="C48" s="110"/>
      <c r="D48" s="121">
        <f t="shared" si="8"/>
        <v>0</v>
      </c>
      <c r="E48" s="119"/>
      <c r="F48" s="79"/>
      <c r="G48" s="79"/>
      <c r="H48" s="79"/>
      <c r="I48" s="79"/>
      <c r="J48" s="79"/>
      <c r="K48" s="110"/>
      <c r="L48" s="113">
        <f t="shared" si="9"/>
        <v>0</v>
      </c>
      <c r="M48" s="55">
        <f t="shared" si="10"/>
        <v>0</v>
      </c>
      <c r="N48" s="114">
        <f t="shared" si="11"/>
        <v>0</v>
      </c>
      <c r="O48" s="111" t="str">
        <f t="shared" si="12"/>
        <v>0</v>
      </c>
      <c r="P48" s="79"/>
      <c r="R48" s="152">
        <f t="shared" si="5"/>
        <v>90</v>
      </c>
      <c r="S48" s="68">
        <f t="shared" si="6"/>
        <v>0</v>
      </c>
      <c r="T48" s="68">
        <f t="shared" si="7"/>
        <v>0</v>
      </c>
      <c r="U48" s="95">
        <v>1</v>
      </c>
      <c r="V48" s="153" t="str">
        <f t="shared" si="0"/>
        <v/>
      </c>
    </row>
    <row r="49" spans="1:22" ht="34.5" hidden="1" customHeight="1" x14ac:dyDescent="0.3">
      <c r="A49" s="17" t="str">
        <f>CDT!B48</f>
        <v>Quinine injectable 600 mg</v>
      </c>
      <c r="B49" s="79"/>
      <c r="C49" s="110"/>
      <c r="D49" s="121">
        <f t="shared" si="8"/>
        <v>0</v>
      </c>
      <c r="E49" s="119"/>
      <c r="F49" s="79"/>
      <c r="G49" s="79"/>
      <c r="H49" s="79"/>
      <c r="I49" s="79"/>
      <c r="J49" s="79"/>
      <c r="K49" s="110"/>
      <c r="L49" s="113">
        <f t="shared" si="9"/>
        <v>0</v>
      </c>
      <c r="M49" s="55">
        <f t="shared" si="10"/>
        <v>0</v>
      </c>
      <c r="N49" s="114">
        <f t="shared" si="11"/>
        <v>0</v>
      </c>
      <c r="O49" s="111" t="str">
        <f t="shared" si="12"/>
        <v>0</v>
      </c>
      <c r="P49" s="79"/>
      <c r="R49" s="152">
        <f t="shared" si="5"/>
        <v>90</v>
      </c>
      <c r="S49" s="68">
        <f t="shared" si="6"/>
        <v>0</v>
      </c>
      <c r="T49" s="68">
        <f t="shared" si="7"/>
        <v>0</v>
      </c>
      <c r="U49" s="95">
        <v>1</v>
      </c>
      <c r="V49" s="153" t="str">
        <f t="shared" si="0"/>
        <v/>
      </c>
    </row>
    <row r="50" spans="1:22" ht="34.5" hidden="1" customHeight="1" thickBot="1" x14ac:dyDescent="0.35">
      <c r="A50" s="17" t="str">
        <f>CDT!B49</f>
        <v>Artéméther injectable 100 mg</v>
      </c>
      <c r="B50" s="79"/>
      <c r="C50" s="110"/>
      <c r="D50" s="122">
        <f t="shared" si="8"/>
        <v>0</v>
      </c>
      <c r="E50" s="119"/>
      <c r="F50" s="79"/>
      <c r="G50" s="79"/>
      <c r="H50" s="79"/>
      <c r="I50" s="79"/>
      <c r="J50" s="79"/>
      <c r="K50" s="110"/>
      <c r="L50" s="115">
        <f t="shared" si="9"/>
        <v>0</v>
      </c>
      <c r="M50" s="130">
        <f t="shared" si="10"/>
        <v>0</v>
      </c>
      <c r="N50" s="116">
        <f>IF(J50=0,((E50+L50)-K50),((L50*2)-K50))</f>
        <v>0</v>
      </c>
      <c r="O50" s="111" t="str">
        <f t="shared" si="12"/>
        <v>0</v>
      </c>
      <c r="P50" s="79"/>
      <c r="R50" s="152">
        <f t="shared" si="5"/>
        <v>90</v>
      </c>
      <c r="S50" s="68">
        <f>D50-(E50+G50+I50+H50)</f>
        <v>0</v>
      </c>
      <c r="T50" s="68">
        <f t="shared" si="7"/>
        <v>0</v>
      </c>
      <c r="U50" s="95">
        <v>1</v>
      </c>
      <c r="V50" s="153" t="str">
        <f t="shared" si="0"/>
        <v/>
      </c>
    </row>
    <row r="51" spans="1:22" ht="34.5" hidden="1" customHeight="1" x14ac:dyDescent="0.3">
      <c r="A51" s="17"/>
      <c r="B51" s="79"/>
      <c r="C51" s="79"/>
      <c r="D51" s="56"/>
      <c r="E51" s="79"/>
      <c r="F51" s="79"/>
      <c r="G51" s="79"/>
      <c r="H51" s="79"/>
      <c r="I51" s="79"/>
      <c r="J51" s="79"/>
      <c r="K51" s="79"/>
      <c r="L51" s="57"/>
      <c r="M51" s="57"/>
      <c r="N51" s="58"/>
      <c r="O51" s="80"/>
      <c r="P51" s="79"/>
      <c r="R51" s="152"/>
      <c r="S51" s="68"/>
      <c r="T51" s="68"/>
      <c r="U51" s="95"/>
      <c r="V51" s="153" t="str">
        <f t="shared" si="0"/>
        <v/>
      </c>
    </row>
    <row r="52" spans="1:22" ht="34.5" hidden="1" customHeight="1" x14ac:dyDescent="0.3">
      <c r="A52" s="17"/>
      <c r="B52" s="79"/>
      <c r="C52" s="79"/>
      <c r="D52" s="53"/>
      <c r="E52" s="79"/>
      <c r="F52" s="79"/>
      <c r="G52" s="79"/>
      <c r="H52" s="79"/>
      <c r="I52" s="79"/>
      <c r="J52" s="79"/>
      <c r="K52" s="79"/>
      <c r="L52" s="54"/>
      <c r="M52" s="54"/>
      <c r="N52" s="55"/>
      <c r="O52" s="80"/>
      <c r="P52" s="79"/>
      <c r="R52" s="152"/>
      <c r="S52" s="68"/>
      <c r="T52" s="68"/>
      <c r="U52" s="95"/>
      <c r="V52" s="153" t="str">
        <f t="shared" si="0"/>
        <v/>
      </c>
    </row>
    <row r="53" spans="1:22" s="235" customFormat="1" ht="16.5" customHeight="1" x14ac:dyDescent="0.35">
      <c r="A53" s="494" t="s">
        <v>290</v>
      </c>
      <c r="B53" s="494"/>
      <c r="C53" s="494"/>
      <c r="D53" s="494"/>
      <c r="E53" s="232"/>
      <c r="F53" s="232"/>
      <c r="G53" s="233" t="s">
        <v>298</v>
      </c>
      <c r="H53" s="233"/>
      <c r="I53" s="232"/>
      <c r="J53" s="234"/>
      <c r="K53" s="232"/>
      <c r="L53" s="232"/>
      <c r="M53" s="232"/>
      <c r="N53" s="232"/>
      <c r="O53" s="232"/>
      <c r="Q53" s="236"/>
      <c r="R53" s="237"/>
      <c r="S53" s="238"/>
      <c r="T53" s="238"/>
      <c r="U53" s="239"/>
      <c r="V53" s="240"/>
    </row>
    <row r="54" spans="1:22" ht="34.5" customHeight="1" x14ac:dyDescent="0.3">
      <c r="A54" s="18"/>
      <c r="B54" s="18"/>
      <c r="C54" s="18"/>
      <c r="D54" s="18"/>
      <c r="E54" s="18"/>
      <c r="F54" s="18"/>
      <c r="G54" s="18"/>
      <c r="H54" s="18"/>
      <c r="I54" s="18"/>
      <c r="J54" s="18"/>
      <c r="K54" s="18"/>
      <c r="L54" s="18"/>
      <c r="M54" s="18"/>
      <c r="N54" s="18"/>
      <c r="O54" s="18"/>
      <c r="R54" s="154"/>
      <c r="S54" s="69"/>
      <c r="T54" s="69"/>
      <c r="U54" s="70"/>
      <c r="V54" s="155"/>
    </row>
    <row r="55" spans="1:22" ht="35.25" customHeight="1" x14ac:dyDescent="0.3">
      <c r="B55" s="18"/>
      <c r="C55" s="18"/>
      <c r="D55" s="18"/>
      <c r="E55" s="18"/>
      <c r="F55" s="18"/>
      <c r="I55" s="18"/>
      <c r="J55" s="18"/>
      <c r="K55" s="18"/>
      <c r="L55" s="18"/>
      <c r="M55" s="18"/>
      <c r="N55" s="18"/>
      <c r="O55" s="18"/>
      <c r="R55" s="154"/>
      <c r="S55" s="69"/>
      <c r="T55" s="69"/>
      <c r="U55" s="70"/>
      <c r="V55" s="155"/>
    </row>
    <row r="56" spans="1:22" s="235" customFormat="1" ht="16.5" customHeight="1" x14ac:dyDescent="0.35">
      <c r="A56" s="494" t="s">
        <v>289</v>
      </c>
      <c r="B56" s="494"/>
      <c r="C56" s="494"/>
      <c r="D56" s="494"/>
      <c r="E56" s="232"/>
      <c r="F56" s="232"/>
      <c r="G56" s="561" t="s">
        <v>299</v>
      </c>
      <c r="H56" s="561"/>
      <c r="I56" s="561"/>
      <c r="J56" s="561"/>
      <c r="K56" s="561"/>
      <c r="L56" s="561"/>
      <c r="M56" s="561"/>
      <c r="N56" s="561"/>
      <c r="O56" s="561"/>
      <c r="Q56" s="236"/>
      <c r="R56" s="237"/>
      <c r="S56" s="238"/>
      <c r="T56" s="238"/>
      <c r="U56" s="239"/>
      <c r="V56" s="240"/>
    </row>
  </sheetData>
  <mergeCells count="26">
    <mergeCell ref="A56:D56"/>
    <mergeCell ref="G56:O56"/>
    <mergeCell ref="A23:C23"/>
    <mergeCell ref="D23:F23"/>
    <mergeCell ref="I23:N23"/>
    <mergeCell ref="O23:P23"/>
    <mergeCell ref="A26:A27"/>
    <mergeCell ref="A53:D53"/>
    <mergeCell ref="A19:C19"/>
    <mergeCell ref="D19:N19"/>
    <mergeCell ref="R19:V19"/>
    <mergeCell ref="A21:C21"/>
    <mergeCell ref="D21:H21"/>
    <mergeCell ref="O21:P21"/>
    <mergeCell ref="L17:P17"/>
    <mergeCell ref="A1:B1"/>
    <mergeCell ref="A3:B3"/>
    <mergeCell ref="A4:B4"/>
    <mergeCell ref="A11:O11"/>
    <mergeCell ref="B13:C13"/>
    <mergeCell ref="E13:J13"/>
    <mergeCell ref="B15:C15"/>
    <mergeCell ref="D15:F15"/>
    <mergeCell ref="G15:I15"/>
    <mergeCell ref="B17:E17"/>
    <mergeCell ref="G17:K17"/>
  </mergeCells>
  <conditionalFormatting sqref="T28">
    <cfRule type="cellIs" dxfId="705" priority="23" operator="greaterThan">
      <formula>0</formula>
    </cfRule>
    <cfRule type="cellIs" dxfId="704" priority="24" operator="greaterThan">
      <formula>0</formula>
    </cfRule>
    <cfRule type="cellIs" dxfId="703" priority="25" operator="lessThan">
      <formula>0</formula>
    </cfRule>
    <cfRule type="cellIs" dxfId="702" priority="26" operator="notEqual">
      <formula>0</formula>
    </cfRule>
  </conditionalFormatting>
  <conditionalFormatting sqref="T29:T31">
    <cfRule type="cellIs" dxfId="701" priority="19" operator="greaterThan">
      <formula>0</formula>
    </cfRule>
    <cfRule type="cellIs" dxfId="700" priority="20" operator="greaterThan">
      <formula>0</formula>
    </cfRule>
    <cfRule type="cellIs" dxfId="699" priority="21" operator="lessThan">
      <formula>0</formula>
    </cfRule>
    <cfRule type="cellIs" dxfId="698" priority="22" operator="notEqual">
      <formula>0</formula>
    </cfRule>
  </conditionalFormatting>
  <conditionalFormatting sqref="T32:T49">
    <cfRule type="cellIs" dxfId="697" priority="15" operator="greaterThan">
      <formula>0</formula>
    </cfRule>
    <cfRule type="cellIs" dxfId="696" priority="16" operator="greaterThan">
      <formula>0</formula>
    </cfRule>
    <cfRule type="cellIs" dxfId="695" priority="17" operator="lessThan">
      <formula>0</formula>
    </cfRule>
    <cfRule type="cellIs" dxfId="694" priority="18" operator="notEqual">
      <formula>0</formula>
    </cfRule>
  </conditionalFormatting>
  <conditionalFormatting sqref="T50:T52">
    <cfRule type="cellIs" dxfId="693" priority="11" operator="greaterThan">
      <formula>0</formula>
    </cfRule>
    <cfRule type="cellIs" dxfId="692" priority="12" operator="greaterThan">
      <formula>0</formula>
    </cfRule>
    <cfRule type="cellIs" dxfId="691" priority="13" operator="lessThan">
      <formula>0</formula>
    </cfRule>
    <cfRule type="cellIs" dxfId="690" priority="14" operator="notEqual">
      <formula>0</formula>
    </cfRule>
  </conditionalFormatting>
  <conditionalFormatting sqref="K28 K50:K52">
    <cfRule type="expression" dxfId="689" priority="9">
      <formula>K28&lt;S28</formula>
    </cfRule>
    <cfRule type="expression" dxfId="688" priority="10">
      <formula>K28&gt;S28</formula>
    </cfRule>
  </conditionalFormatting>
  <conditionalFormatting sqref="J28">
    <cfRule type="cellIs" dxfId="687" priority="8" operator="greaterThan">
      <formula>90</formula>
    </cfRule>
  </conditionalFormatting>
  <conditionalFormatting sqref="J37:J49">
    <cfRule type="cellIs" dxfId="686" priority="7" operator="greaterThan">
      <formula>90</formula>
    </cfRule>
  </conditionalFormatting>
  <conditionalFormatting sqref="J50:J52">
    <cfRule type="cellIs" dxfId="685" priority="6" operator="greaterThan">
      <formula>90</formula>
    </cfRule>
  </conditionalFormatting>
  <conditionalFormatting sqref="K37:K49">
    <cfRule type="expression" dxfId="684" priority="4">
      <formula>K37&lt;S37</formula>
    </cfRule>
    <cfRule type="expression" dxfId="683" priority="5">
      <formula>K37&gt;S37</formula>
    </cfRule>
  </conditionalFormatting>
  <conditionalFormatting sqref="K29:K36">
    <cfRule type="expression" dxfId="682" priority="2">
      <formula>K29&lt;S29</formula>
    </cfRule>
    <cfRule type="expression" dxfId="681" priority="3">
      <formula>K29&gt;S29</formula>
    </cfRule>
  </conditionalFormatting>
  <conditionalFormatting sqref="J29:J36">
    <cfRule type="cellIs" dxfId="680" priority="1" operator="greaterThan">
      <formula>90</formula>
    </cfRule>
  </conditionalFormatting>
  <dataValidations count="9">
    <dataValidation type="whole" allowBlank="1" showInputMessage="1" showErrorMessage="1" prompt="La quantité accordée par le point Focal ne peut être supérieure à la somme du CMMa et la quantité commandée pour le trimestre._x000a_Merci de revoir la quantité dans la colonne O._x000a_" sqref="O28:O36">
      <formula1>0</formula1>
      <formula2>+M28+N28</formula2>
    </dataValidation>
    <dataValidation type="whole" allowBlank="1" showInputMessage="1" showErrorMessage="1" prompt="SVP _x000a_Veuillez inscrire le nombre d'ACS dans l'air sanitaire._x000a_Merci" sqref="O23:P23">
      <formula1>0</formula1>
      <formula2>500</formula2>
    </dataValidation>
    <dataValidation type="list" allowBlank="1" showInputMessage="1" showErrorMessage="1" sqref="D23:F23">
      <formula1>typerapport2</formula1>
    </dataValidation>
    <dataValidation errorStyle="information" allowBlank="1" showInputMessage="1" showErrorMessage="1" error="Vérifiez SVP l'inventaire physique,_x000a__x000a_MERI" sqref="K28:K36"/>
    <dataValidation allowBlank="1" showInputMessage="1" showErrorMessage="1" prompt="SVP Saisissez le Nom du site et la date de dépôt de la commande en premier. Merci" sqref="B28:B36"/>
    <dataValidation type="date" errorStyle="warning" allowBlank="1" showInputMessage="1" showErrorMessage="1" promptTitle="Instruction" prompt="SVP Saisissez la date sous le format:_x000a_00/00/0000. exemple 15/09/2016,_x000a_Merci_x000a_" sqref="D21:H21">
      <formula1>42370</formula1>
      <formula2>44926</formula2>
    </dataValidation>
    <dataValidation errorStyle="information" allowBlank="1" showInputMessage="1" showErrorMessage="1" errorTitle="Instruction" error="Saisissez le Texte en MAJUSCULE_x000a_Exemple: CMS AGOE_x000a_Merci" promptTitle="Instruction" prompt="Saisissez le Texte en MAJUSCULE_x000a_Exemple: CMS AGOE_x000a_Merci" sqref="D19:N19"/>
    <dataValidation type="whole" allowBlank="1" showInputMessage="1" showErrorMessage="1" prompt="La valeur ne peut pas être supérieure à 89_x000a_Si tel est le cas déteminer la quantité à commander directement à la colonne M._x000a_merci" sqref="J28:J52">
      <formula1>0</formula1>
      <formula2>89</formula2>
    </dataValidation>
    <dataValidation type="whole" operator="lessThanOrEqual" allowBlank="1" showInputMessage="1" showErrorMessage="1" promptTitle="instruction" prompt="La valeur de la cellule ne peut pas être supérieure à la quantité Totale inscrite dans la colonne D._x000a_Merci de vérifier." sqref="E28:E52">
      <formula1>D28</formula1>
    </dataValidation>
  </dataValidations>
  <pageMargins left="0.21" right="0.23622047244094491" top="0.74803149606299213" bottom="0.74803149606299213" header="0.31496062992125984" footer="0.31496062992125984"/>
  <pageSetup paperSize="9" scale="40" orientation="landscape" r:id="rId1"/>
  <headerFooter alignWithMargins="0">
    <oddFooter>&amp;C&amp;"Arial,Gras"PNLS /IST, Avenue des Armées, -05 BP 424 Lomé –Togo ; Tel 22 20 94 39 Fax : 22 20 94 36    Site Web : www.pnls.tg</oddFooter>
  </headerFooter>
  <drawing r:id="rId2"/>
</worksheet>
</file>

<file path=xl/worksheets/sheet12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rgb="FF00B050"/>
  </sheetPr>
  <dimension ref="A1:AA54"/>
  <sheetViews>
    <sheetView showGridLines="0" view="pageBreakPreview" topLeftCell="A11" zoomScale="80" zoomScaleNormal="125" zoomScaleSheetLayoutView="80" workbookViewId="0">
      <pane xSplit="1" ySplit="15" topLeftCell="B26" activePane="bottomRight" state="frozen"/>
      <selection activeCell="A32" sqref="A32:XFD32"/>
      <selection pane="topRight" activeCell="A32" sqref="A32:XFD32"/>
      <selection pane="bottomLeft" activeCell="A32" sqref="A32:XFD32"/>
      <selection pane="bottomRight" activeCell="D19" sqref="D19:N19"/>
    </sheetView>
  </sheetViews>
  <sheetFormatPr baseColWidth="10" defaultColWidth="7.33203125" defaultRowHeight="13.8" x14ac:dyDescent="0.3"/>
  <cols>
    <col min="1" max="1" width="53.44140625" style="3" customWidth="1"/>
    <col min="2" max="10" width="8.109375" style="3" customWidth="1"/>
    <col min="11" max="11" width="9.88671875" style="3" customWidth="1"/>
    <col min="12" max="12" width="8.88671875" style="3" customWidth="1"/>
    <col min="13" max="13" width="8.44140625" style="3" customWidth="1"/>
    <col min="14" max="14" width="9.44140625" style="3" customWidth="1"/>
    <col min="15" max="15" width="9.5546875" style="39" customWidth="1"/>
    <col min="16" max="16" width="16.44140625" style="3" customWidth="1"/>
    <col min="17" max="17" width="2.109375" style="62" customWidth="1"/>
    <col min="18" max="18" width="7.33203125" style="306" hidden="1" customWidth="1"/>
    <col min="19" max="19" width="7.44140625" style="77" customWidth="1"/>
    <col min="20" max="20" width="10.5546875" style="77" customWidth="1"/>
    <col min="21" max="21" width="7.44140625" style="77" bestFit="1" customWidth="1"/>
    <col min="22" max="22" width="7.88671875" style="78" bestFit="1" customWidth="1"/>
    <col min="23" max="23" width="33.33203125" style="77" customWidth="1"/>
    <col min="24" max="16384" width="7.33203125" style="3"/>
  </cols>
  <sheetData>
    <row r="1" spans="1:23" ht="17.25" customHeight="1" x14ac:dyDescent="0.3">
      <c r="A1" s="549" t="s">
        <v>452</v>
      </c>
      <c r="B1" s="549"/>
      <c r="C1" s="2"/>
      <c r="D1" s="2"/>
      <c r="E1"/>
      <c r="F1"/>
      <c r="G1"/>
      <c r="H1"/>
      <c r="I1"/>
      <c r="J1"/>
      <c r="N1" s="4" t="s">
        <v>1</v>
      </c>
      <c r="O1" s="5"/>
      <c r="S1" s="69"/>
      <c r="T1" s="69"/>
      <c r="U1" s="69"/>
      <c r="V1" s="70"/>
      <c r="W1" s="69"/>
    </row>
    <row r="2" spans="1:23" ht="13.5" customHeight="1" x14ac:dyDescent="0.3">
      <c r="A2" s="1" t="s">
        <v>453</v>
      </c>
      <c r="B2" s="1"/>
      <c r="C2" s="2"/>
      <c r="D2" s="2"/>
      <c r="E2"/>
      <c r="F2"/>
      <c r="G2"/>
      <c r="H2"/>
      <c r="I2"/>
      <c r="J2"/>
      <c r="M2" s="4"/>
      <c r="N2" s="4" t="s">
        <v>3</v>
      </c>
      <c r="O2" s="5"/>
      <c r="S2" s="69"/>
      <c r="T2" s="69"/>
      <c r="U2" s="69"/>
      <c r="V2" s="70"/>
      <c r="W2" s="69"/>
    </row>
    <row r="3" spans="1:23" ht="15.6" x14ac:dyDescent="0.3">
      <c r="A3" s="549" t="s">
        <v>454</v>
      </c>
      <c r="B3" s="549"/>
      <c r="C3" s="2"/>
      <c r="D3" s="2"/>
      <c r="E3"/>
      <c r="F3"/>
      <c r="G3"/>
      <c r="H3"/>
      <c r="I3"/>
      <c r="J3"/>
      <c r="K3" s="5"/>
      <c r="L3" s="5"/>
      <c r="M3" s="5"/>
      <c r="N3" s="5"/>
      <c r="O3" s="5"/>
      <c r="S3" s="69"/>
      <c r="T3" s="69"/>
      <c r="U3" s="69"/>
      <c r="V3" s="70"/>
      <c r="W3" s="69"/>
    </row>
    <row r="4" spans="1:23" ht="33.6" customHeight="1" x14ac:dyDescent="0.3">
      <c r="A4" s="547" t="s">
        <v>455</v>
      </c>
      <c r="B4" s="548"/>
      <c r="C4" s="7"/>
      <c r="D4" s="7"/>
      <c r="E4" s="8"/>
      <c r="F4" s="8"/>
      <c r="G4" s="8"/>
      <c r="H4" s="8"/>
      <c r="I4" s="8"/>
      <c r="J4" s="8"/>
      <c r="K4" s="9"/>
      <c r="L4" s="9"/>
      <c r="M4" s="9"/>
      <c r="N4" s="9"/>
      <c r="O4" s="38"/>
      <c r="S4" s="69"/>
      <c r="T4" s="69"/>
      <c r="U4" s="69"/>
      <c r="V4" s="70"/>
      <c r="W4" s="69"/>
    </row>
    <row r="5" spans="1:23" x14ac:dyDescent="0.3">
      <c r="B5" s="9"/>
      <c r="C5" s="9"/>
      <c r="D5" s="9"/>
      <c r="E5" s="9"/>
      <c r="F5" s="9"/>
      <c r="G5" s="9"/>
      <c r="H5" s="9"/>
      <c r="I5" s="9"/>
      <c r="J5" s="9"/>
      <c r="K5" s="9"/>
      <c r="L5" s="9"/>
      <c r="M5" s="9"/>
      <c r="N5" s="9"/>
      <c r="O5" s="38"/>
      <c r="S5" s="69"/>
      <c r="T5" s="69"/>
      <c r="U5" s="69"/>
      <c r="V5" s="70"/>
      <c r="W5" s="69"/>
    </row>
    <row r="6" spans="1:23" ht="15.6" x14ac:dyDescent="0.3">
      <c r="A6" s="6" t="s">
        <v>232</v>
      </c>
      <c r="B6" s="9"/>
      <c r="C6" s="9"/>
      <c r="D6" s="9"/>
      <c r="E6" s="9"/>
      <c r="F6" s="9"/>
      <c r="G6" s="9"/>
      <c r="H6" s="9"/>
      <c r="I6" s="9"/>
      <c r="J6" s="9"/>
      <c r="K6" s="9"/>
      <c r="L6" s="9"/>
      <c r="M6" s="9"/>
      <c r="N6" s="9"/>
      <c r="O6" s="38"/>
      <c r="S6" s="69"/>
      <c r="T6" s="69"/>
      <c r="U6" s="69"/>
      <c r="V6" s="70"/>
      <c r="W6" s="69"/>
    </row>
    <row r="7" spans="1:23" x14ac:dyDescent="0.3">
      <c r="A7" s="10"/>
      <c r="B7" s="9"/>
      <c r="C7" s="9"/>
      <c r="D7" s="9"/>
      <c r="E7" s="9"/>
      <c r="F7" s="9"/>
      <c r="G7" s="9"/>
      <c r="H7" s="9"/>
      <c r="I7" s="9"/>
      <c r="J7" s="9"/>
      <c r="K7" s="9"/>
      <c r="L7" s="9"/>
      <c r="M7" s="9"/>
      <c r="N7" s="9"/>
      <c r="O7" s="38"/>
      <c r="S7" s="69"/>
      <c r="T7" s="69"/>
      <c r="U7" s="69"/>
      <c r="V7" s="70"/>
      <c r="W7" s="69"/>
    </row>
    <row r="8" spans="1:23" x14ac:dyDescent="0.3">
      <c r="A8" s="10"/>
      <c r="B8" s="9"/>
      <c r="C8" s="9"/>
      <c r="D8" s="9"/>
      <c r="E8" s="9"/>
      <c r="F8" s="9"/>
      <c r="G8" s="9"/>
      <c r="H8" s="9"/>
      <c r="I8" s="9"/>
      <c r="J8" s="9"/>
      <c r="K8" s="9"/>
      <c r="L8" s="9"/>
      <c r="M8" s="9"/>
      <c r="N8" s="9"/>
      <c r="O8" s="38"/>
      <c r="S8" s="69"/>
      <c r="T8" s="69"/>
      <c r="U8" s="69"/>
      <c r="V8" s="70"/>
      <c r="W8" s="69"/>
    </row>
    <row r="9" spans="1:23" x14ac:dyDescent="0.3">
      <c r="A9" s="10"/>
      <c r="B9" s="9"/>
      <c r="C9" s="9"/>
      <c r="D9" s="9"/>
      <c r="E9" s="9"/>
      <c r="F9" s="9"/>
      <c r="G9" s="9"/>
      <c r="H9" s="9"/>
      <c r="I9" s="9"/>
      <c r="J9" s="9"/>
      <c r="K9" s="9"/>
      <c r="L9" s="9"/>
      <c r="M9" s="9"/>
      <c r="N9" s="9"/>
      <c r="O9" s="38"/>
      <c r="S9" s="69"/>
      <c r="T9" s="69"/>
      <c r="U9" s="69"/>
      <c r="V9" s="70"/>
      <c r="W9" s="69"/>
    </row>
    <row r="10" spans="1:23" x14ac:dyDescent="0.3">
      <c r="S10" s="69"/>
      <c r="T10" s="69"/>
      <c r="U10" s="69"/>
      <c r="V10" s="70"/>
      <c r="W10" s="69"/>
    </row>
    <row r="11" spans="1:23" ht="19.5" customHeight="1" x14ac:dyDescent="0.3">
      <c r="A11" s="555" t="s">
        <v>263</v>
      </c>
      <c r="B11" s="555"/>
      <c r="C11" s="555"/>
      <c r="D11" s="555"/>
      <c r="E11" s="555"/>
      <c r="F11" s="555"/>
      <c r="G11" s="555"/>
      <c r="H11" s="555"/>
      <c r="I11" s="555"/>
      <c r="J11" s="555"/>
      <c r="K11" s="555"/>
      <c r="L11" s="555"/>
      <c r="M11" s="555"/>
      <c r="N11" s="555"/>
      <c r="O11" s="555"/>
      <c r="P11" s="40"/>
      <c r="S11" s="69"/>
      <c r="T11" s="69"/>
      <c r="U11" s="69"/>
      <c r="V11" s="70"/>
      <c r="W11" s="69"/>
    </row>
    <row r="12" spans="1:23" ht="1.5" customHeight="1" thickBot="1" x14ac:dyDescent="0.35">
      <c r="A12" s="11"/>
      <c r="B12" s="11"/>
      <c r="C12" s="11"/>
      <c r="D12" s="11"/>
      <c r="E12" s="11"/>
      <c r="F12" s="11"/>
      <c r="G12" s="11"/>
      <c r="H12" s="11"/>
      <c r="I12" s="11"/>
      <c r="J12" s="11"/>
      <c r="K12" s="11"/>
      <c r="L12" s="11"/>
      <c r="M12" s="11"/>
      <c r="N12" s="11"/>
      <c r="O12" s="11"/>
      <c r="S12" s="69"/>
      <c r="T12" s="69"/>
      <c r="U12" s="69"/>
      <c r="V12" s="70"/>
      <c r="W12" s="69"/>
    </row>
    <row r="13" spans="1:23" s="42" customFormat="1" ht="20.25" hidden="1" customHeight="1" thickBot="1" x14ac:dyDescent="0.35">
      <c r="A13" s="434" t="s">
        <v>5</v>
      </c>
      <c r="B13" s="556">
        <f>'Info District'!G11</f>
        <v>2025</v>
      </c>
      <c r="C13" s="557"/>
      <c r="E13" s="550"/>
      <c r="F13" s="550"/>
      <c r="G13" s="550"/>
      <c r="H13" s="550"/>
      <c r="I13" s="550"/>
      <c r="J13" s="554"/>
      <c r="Q13" s="63"/>
      <c r="R13" s="307"/>
      <c r="S13" s="71"/>
      <c r="T13" s="71"/>
      <c r="U13" s="71"/>
      <c r="V13" s="72"/>
      <c r="W13" s="71"/>
    </row>
    <row r="14" spans="1:23" s="42" customFormat="1" ht="7.5" hidden="1" customHeight="1" thickBot="1" x14ac:dyDescent="0.35">
      <c r="A14" s="434"/>
      <c r="B14" s="13"/>
      <c r="C14" s="13"/>
      <c r="D14" s="13"/>
      <c r="O14" s="15"/>
      <c r="Q14" s="63"/>
      <c r="R14" s="307"/>
      <c r="S14" s="71"/>
      <c r="T14" s="71"/>
      <c r="U14" s="71"/>
      <c r="V14" s="72"/>
      <c r="W14" s="71"/>
    </row>
    <row r="15" spans="1:23" s="42" customFormat="1" ht="16.5" hidden="1" customHeight="1" thickBot="1" x14ac:dyDescent="0.35">
      <c r="A15" s="434" t="s">
        <v>7</v>
      </c>
      <c r="B15" s="558" t="str">
        <f>'Info District'!G12</f>
        <v>PLATEAUX</v>
      </c>
      <c r="C15" s="559"/>
      <c r="D15" s="550" t="s">
        <v>8</v>
      </c>
      <c r="E15" s="550"/>
      <c r="F15" s="550"/>
      <c r="G15" s="551" t="str">
        <f>'Info District'!G13</f>
        <v>Agou</v>
      </c>
      <c r="H15" s="552"/>
      <c r="I15" s="553"/>
      <c r="L15" s="11"/>
      <c r="M15" s="11"/>
      <c r="N15" s="11"/>
      <c r="O15" s="11"/>
      <c r="P15" s="11"/>
      <c r="Q15" s="63"/>
      <c r="R15" s="307"/>
      <c r="S15" s="71"/>
      <c r="T15" s="71"/>
      <c r="U15" s="71"/>
      <c r="V15" s="73"/>
      <c r="W15" s="71"/>
    </row>
    <row r="16" spans="1:23" s="42" customFormat="1" ht="3.75" hidden="1" customHeight="1" thickBot="1" x14ac:dyDescent="0.35">
      <c r="A16" s="139"/>
      <c r="B16" s="15"/>
      <c r="C16" s="15"/>
      <c r="D16" s="15"/>
      <c r="E16" s="15"/>
      <c r="K16" s="15"/>
      <c r="L16" s="15"/>
      <c r="M16" s="15"/>
      <c r="O16" s="15"/>
      <c r="Q16" s="63"/>
      <c r="R16" s="307"/>
      <c r="S16" s="71"/>
      <c r="T16" s="71"/>
      <c r="U16" s="71"/>
      <c r="V16" s="72"/>
      <c r="W16" s="71"/>
    </row>
    <row r="17" spans="1:27" s="42" customFormat="1" ht="18" hidden="1" customHeight="1" thickBot="1" x14ac:dyDescent="0.35">
      <c r="A17" s="434" t="s">
        <v>9</v>
      </c>
      <c r="B17" s="556" t="str">
        <f>'Info District'!G17</f>
        <v>Avril à Juin 2025</v>
      </c>
      <c r="C17" s="560"/>
      <c r="D17" s="560"/>
      <c r="E17" s="557"/>
      <c r="G17" s="550" t="s">
        <v>11</v>
      </c>
      <c r="H17" s="550"/>
      <c r="I17" s="550"/>
      <c r="J17" s="550"/>
      <c r="K17" s="554"/>
      <c r="L17" s="551" t="str">
        <f>'Info District'!G18</f>
        <v>Juillet à Septembre 2025</v>
      </c>
      <c r="M17" s="552"/>
      <c r="N17" s="552"/>
      <c r="O17" s="552"/>
      <c r="P17" s="553"/>
      <c r="Q17" s="63"/>
      <c r="R17" s="307"/>
      <c r="S17" s="71"/>
      <c r="T17" s="71"/>
      <c r="U17" s="71"/>
      <c r="V17" s="72"/>
      <c r="W17" s="71"/>
    </row>
    <row r="18" spans="1:27" s="9" customFormat="1" ht="2.25" hidden="1" customHeight="1" thickBot="1" x14ac:dyDescent="0.3">
      <c r="B18" s="43"/>
      <c r="C18" s="43"/>
      <c r="D18" s="43"/>
      <c r="E18" s="44"/>
      <c r="F18" s="43"/>
      <c r="G18" s="45"/>
      <c r="H18" s="45"/>
      <c r="I18" s="45"/>
      <c r="J18" s="45"/>
      <c r="K18" s="45"/>
      <c r="L18" s="45"/>
      <c r="M18" s="45"/>
      <c r="O18" s="38"/>
      <c r="Q18" s="64"/>
      <c r="R18" s="308"/>
      <c r="S18" s="74"/>
      <c r="T18" s="74"/>
      <c r="U18" s="74"/>
      <c r="V18" s="75"/>
      <c r="W18" s="74"/>
    </row>
    <row r="19" spans="1:27" s="9" customFormat="1" ht="21" customHeight="1" thickBot="1" x14ac:dyDescent="0.35">
      <c r="A19" s="532" t="s">
        <v>12</v>
      </c>
      <c r="B19" s="532"/>
      <c r="C19" s="533"/>
      <c r="D19" s="538"/>
      <c r="E19" s="539"/>
      <c r="F19" s="539"/>
      <c r="G19" s="539"/>
      <c r="H19" s="539"/>
      <c r="I19" s="539"/>
      <c r="J19" s="539"/>
      <c r="K19" s="539"/>
      <c r="L19" s="539"/>
      <c r="M19" s="539"/>
      <c r="N19" s="540"/>
      <c r="O19" s="11"/>
      <c r="P19" s="241" t="str">
        <f>'Info District'!H17</f>
        <v>T2</v>
      </c>
      <c r="Q19" s="65"/>
      <c r="R19" s="309"/>
      <c r="S19" s="535" t="s">
        <v>96</v>
      </c>
      <c r="T19" s="536"/>
      <c r="U19" s="536"/>
      <c r="V19" s="536"/>
      <c r="W19" s="537"/>
    </row>
    <row r="20" spans="1:27" s="9" customFormat="1" ht="4.5" customHeight="1" thickBot="1" x14ac:dyDescent="0.35">
      <c r="A20" s="12"/>
      <c r="B20" s="12"/>
      <c r="C20" s="12"/>
      <c r="D20" s="12"/>
      <c r="E20" s="12"/>
      <c r="F20" s="12"/>
      <c r="G20" s="13"/>
      <c r="H20" s="13"/>
      <c r="I20" s="13"/>
      <c r="J20" s="13"/>
      <c r="K20" s="13"/>
      <c r="L20" s="14"/>
      <c r="M20" s="14"/>
      <c r="N20" s="14"/>
      <c r="O20" s="14"/>
      <c r="Q20" s="64"/>
      <c r="R20" s="308"/>
      <c r="S20" s="146"/>
      <c r="T20" s="74"/>
      <c r="U20" s="74"/>
      <c r="V20" s="76"/>
      <c r="W20" s="147"/>
    </row>
    <row r="21" spans="1:27" s="9" customFormat="1" ht="32.25" customHeight="1" thickBot="1" x14ac:dyDescent="0.35">
      <c r="A21" s="532" t="s">
        <v>240</v>
      </c>
      <c r="B21" s="532"/>
      <c r="C21" s="533"/>
      <c r="D21" s="543" t="s">
        <v>264</v>
      </c>
      <c r="E21" s="544"/>
      <c r="F21" s="545"/>
      <c r="G21" s="534" t="s">
        <v>6</v>
      </c>
      <c r="H21" s="534"/>
      <c r="I21" s="534"/>
      <c r="J21" s="534"/>
      <c r="K21" s="534"/>
      <c r="L21" s="546"/>
      <c r="M21" s="539"/>
      <c r="N21" s="539"/>
      <c r="O21" s="539"/>
      <c r="P21" s="540"/>
      <c r="Q21" s="64"/>
      <c r="R21" s="308"/>
      <c r="S21" s="146"/>
      <c r="T21" s="74"/>
      <c r="U21" s="74"/>
      <c r="V21" s="76"/>
      <c r="W21" s="147"/>
    </row>
    <row r="22" spans="1:27" s="9" customFormat="1" ht="6" customHeight="1" x14ac:dyDescent="0.3">
      <c r="A22" s="12"/>
      <c r="B22" s="12"/>
      <c r="C22" s="12"/>
      <c r="D22" s="12"/>
      <c r="E22" s="12"/>
      <c r="F22" s="12"/>
      <c r="G22" s="534"/>
      <c r="H22" s="534"/>
      <c r="I22" s="534"/>
      <c r="J22" s="534"/>
      <c r="K22" s="534"/>
      <c r="L22" s="14"/>
      <c r="M22" s="14"/>
      <c r="N22" s="14"/>
      <c r="O22" s="14"/>
      <c r="Q22" s="64"/>
      <c r="R22" s="308"/>
      <c r="S22" s="146"/>
      <c r="T22" s="74"/>
      <c r="U22" s="74"/>
      <c r="V22" s="76"/>
      <c r="W22" s="147"/>
    </row>
    <row r="23" spans="1:27" s="9" customFormat="1" ht="3.75" customHeight="1" thickBot="1" x14ac:dyDescent="0.35">
      <c r="A23" s="12"/>
      <c r="B23" s="12"/>
      <c r="C23" s="12"/>
      <c r="D23" s="12"/>
      <c r="E23" s="12"/>
      <c r="F23" s="12"/>
      <c r="G23" s="13"/>
      <c r="H23" s="13"/>
      <c r="I23" s="13"/>
      <c r="J23" s="13"/>
      <c r="K23" s="13"/>
      <c r="L23" s="14"/>
      <c r="M23" s="14"/>
      <c r="N23" s="14"/>
      <c r="O23" s="14"/>
      <c r="Q23" s="64"/>
      <c r="R23" s="308"/>
      <c r="S23" s="146"/>
      <c r="T23" s="74"/>
      <c r="U23" s="74"/>
      <c r="V23" s="76"/>
      <c r="W23" s="147"/>
    </row>
    <row r="24" spans="1:27" ht="76.5" customHeight="1" thickBot="1" x14ac:dyDescent="0.35">
      <c r="A24" s="541" t="s">
        <v>13</v>
      </c>
      <c r="B24" s="16" t="s">
        <v>14</v>
      </c>
      <c r="C24" s="108" t="s">
        <v>15</v>
      </c>
      <c r="D24" s="118" t="s">
        <v>16</v>
      </c>
      <c r="E24" s="117" t="s">
        <v>17</v>
      </c>
      <c r="F24" s="351" t="s">
        <v>18</v>
      </c>
      <c r="G24" s="16" t="s">
        <v>233</v>
      </c>
      <c r="H24" s="16" t="s">
        <v>234</v>
      </c>
      <c r="I24" s="16" t="s">
        <v>19</v>
      </c>
      <c r="J24" s="16" t="s">
        <v>20</v>
      </c>
      <c r="K24" s="108" t="s">
        <v>21</v>
      </c>
      <c r="L24" s="136" t="s">
        <v>22</v>
      </c>
      <c r="M24" s="137" t="s">
        <v>236</v>
      </c>
      <c r="N24" s="138" t="s">
        <v>23</v>
      </c>
      <c r="O24" s="109" t="s">
        <v>39</v>
      </c>
      <c r="P24" s="16" t="s">
        <v>40</v>
      </c>
      <c r="S24" s="148" t="s">
        <v>237</v>
      </c>
      <c r="T24" s="140" t="s">
        <v>93</v>
      </c>
      <c r="U24" s="140" t="s">
        <v>239</v>
      </c>
      <c r="V24" s="140" t="s">
        <v>238</v>
      </c>
      <c r="W24" s="149" t="s">
        <v>97</v>
      </c>
    </row>
    <row r="25" spans="1:27" s="47" customFormat="1" ht="31.2" customHeight="1" x14ac:dyDescent="0.3">
      <c r="A25" s="542"/>
      <c r="B25" s="46" t="s">
        <v>24</v>
      </c>
      <c r="C25" s="46" t="s">
        <v>25</v>
      </c>
      <c r="D25" s="112" t="s">
        <v>26</v>
      </c>
      <c r="E25" s="46" t="s">
        <v>27</v>
      </c>
      <c r="F25" s="46"/>
      <c r="G25" s="46" t="s">
        <v>28</v>
      </c>
      <c r="H25" s="46"/>
      <c r="I25" s="46" t="s">
        <v>29</v>
      </c>
      <c r="J25" s="46"/>
      <c r="K25" s="131" t="s">
        <v>235</v>
      </c>
      <c r="L25" s="133"/>
      <c r="M25" s="134"/>
      <c r="N25" s="135"/>
      <c r="O25" s="132" t="s">
        <v>30</v>
      </c>
      <c r="P25" s="46"/>
      <c r="Q25" s="66"/>
      <c r="R25" s="310"/>
      <c r="S25" s="150"/>
      <c r="T25" s="67" t="s">
        <v>94</v>
      </c>
      <c r="U25" s="67" t="s">
        <v>95</v>
      </c>
      <c r="V25" s="94"/>
      <c r="W25" s="151" t="str">
        <f>IF(J26&lt;=0,"",IF(J26=90,$X$26))</f>
        <v/>
      </c>
      <c r="X25" s="37" t="s">
        <v>98</v>
      </c>
    </row>
    <row r="26" spans="1:27" ht="31.2" customHeight="1" x14ac:dyDescent="0.3">
      <c r="A26" s="322" t="str">
        <f>CDT!B26</f>
        <v>Artéméther-Luméfantrine 6cp (AL)</v>
      </c>
      <c r="B26" s="247"/>
      <c r="C26" s="248"/>
      <c r="D26" s="302" t="str">
        <f>IF(B26&lt;&gt;"",B26+C26,"")</f>
        <v/>
      </c>
      <c r="E26" s="249"/>
      <c r="F26" s="247"/>
      <c r="G26" s="247"/>
      <c r="H26" s="247"/>
      <c r="I26" s="247"/>
      <c r="J26" s="247"/>
      <c r="K26" s="248"/>
      <c r="L26" s="431" t="str">
        <f>IF(B26&lt;&gt;"",IF(J26=0,E26,((E26*90)/(90-J26))),"0")</f>
        <v>0</v>
      </c>
      <c r="M26" s="428" t="str">
        <f>IF(B26&lt;&gt;"",((E26/S26)*30),"0")</f>
        <v>0</v>
      </c>
      <c r="N26" s="250" t="str">
        <f>IF(B26&lt;&gt;"",IF(J26=0,((E26+L26)-K26),((M26*6)-K26)),"0")</f>
        <v>0</v>
      </c>
      <c r="O26" s="251"/>
      <c r="P26" s="313"/>
      <c r="R26" s="312">
        <f>+L26+N26</f>
        <v>0</v>
      </c>
      <c r="S26" s="152">
        <f>(90-J26)</f>
        <v>90</v>
      </c>
      <c r="T26" s="68" t="e">
        <f t="shared" ref="T26:T47" si="0">D26-(E26+G26+I26+H26)</f>
        <v>#VALUE!</v>
      </c>
      <c r="U26" s="68" t="e">
        <f>K26-T26</f>
        <v>#VALUE!</v>
      </c>
      <c r="V26" s="95">
        <v>6</v>
      </c>
      <c r="W26" s="153" t="e">
        <f t="shared" ref="W26:W50" si="1">IF(U26=0,"",$X$25)</f>
        <v>#VALUE!</v>
      </c>
      <c r="X26" s="37" t="s">
        <v>203</v>
      </c>
      <c r="Y26" s="107">
        <f>+O26</f>
        <v>0</v>
      </c>
    </row>
    <row r="27" spans="1:27" ht="31.2" customHeight="1" x14ac:dyDescent="0.3">
      <c r="A27" s="322" t="str">
        <f>CDT!B27</f>
        <v>Artéméther-Luméfantrine 12cp (AL)</v>
      </c>
      <c r="B27" s="247"/>
      <c r="C27" s="248"/>
      <c r="D27" s="302" t="str">
        <f t="shared" ref="D27" si="2">IF(B27&lt;&gt;"",B27+C27,"")</f>
        <v/>
      </c>
      <c r="E27" s="249"/>
      <c r="F27" s="247"/>
      <c r="G27" s="247"/>
      <c r="H27" s="247"/>
      <c r="I27" s="247"/>
      <c r="J27" s="247"/>
      <c r="K27" s="248"/>
      <c r="L27" s="431" t="str">
        <f t="shared" ref="L27:L49" si="3">IF(B27&lt;&gt;"",IF(J27=0,E27,((E27*90)/(90-J27))),"0")</f>
        <v>0</v>
      </c>
      <c r="M27" s="428" t="str">
        <f t="shared" ref="M27:M49" si="4">IF(B27&lt;&gt;"",((E27/S27)*30),"0")</f>
        <v>0</v>
      </c>
      <c r="N27" s="250" t="str">
        <f t="shared" ref="N27:N49" si="5">IF(B27&lt;&gt;"",IF(J27=0,((E27+L27)-K27),((M27*6)-K27)),"0")</f>
        <v>0</v>
      </c>
      <c r="O27" s="251"/>
      <c r="P27" s="247"/>
      <c r="R27" s="312">
        <f t="shared" ref="R27:R49" si="6">+L27+N27</f>
        <v>0</v>
      </c>
      <c r="S27" s="152">
        <f t="shared" ref="S27:S49" si="7">(90-J27)</f>
        <v>90</v>
      </c>
      <c r="T27" s="68" t="e">
        <f t="shared" si="0"/>
        <v>#VALUE!</v>
      </c>
      <c r="U27" s="68" t="e">
        <f t="shared" ref="U27:U49" si="8">K27-T27</f>
        <v>#VALUE!</v>
      </c>
      <c r="V27" s="95">
        <v>12</v>
      </c>
      <c r="W27" s="153" t="e">
        <f t="shared" si="1"/>
        <v>#VALUE!</v>
      </c>
      <c r="Y27" s="107">
        <f t="shared" ref="Y27:Y48" si="9">+O27</f>
        <v>0</v>
      </c>
    </row>
    <row r="28" spans="1:27" ht="31.2" customHeight="1" x14ac:dyDescent="0.3">
      <c r="A28" s="322" t="str">
        <f>CDT!B28</f>
        <v>Artéméther-Luméfantrine 18cp (AL)</v>
      </c>
      <c r="B28" s="247"/>
      <c r="C28" s="248"/>
      <c r="D28" s="302" t="str">
        <f>IF(B28&lt;&gt;"",B28+C28,"")</f>
        <v/>
      </c>
      <c r="E28" s="249"/>
      <c r="F28" s="247"/>
      <c r="G28" s="247"/>
      <c r="H28" s="247"/>
      <c r="I28" s="247"/>
      <c r="J28" s="247"/>
      <c r="K28" s="248"/>
      <c r="L28" s="431" t="str">
        <f t="shared" si="3"/>
        <v>0</v>
      </c>
      <c r="M28" s="428" t="str">
        <f t="shared" si="4"/>
        <v>0</v>
      </c>
      <c r="N28" s="250" t="str">
        <f t="shared" si="5"/>
        <v>0</v>
      </c>
      <c r="O28" s="251"/>
      <c r="P28" s="247"/>
      <c r="R28" s="312">
        <f t="shared" si="6"/>
        <v>0</v>
      </c>
      <c r="S28" s="152">
        <f t="shared" si="7"/>
        <v>90</v>
      </c>
      <c r="T28" s="68" t="e">
        <f t="shared" si="0"/>
        <v>#VALUE!</v>
      </c>
      <c r="U28" s="68" t="e">
        <f t="shared" si="8"/>
        <v>#VALUE!</v>
      </c>
      <c r="V28" s="95">
        <v>18</v>
      </c>
      <c r="W28" s="153" t="e">
        <f t="shared" si="1"/>
        <v>#VALUE!</v>
      </c>
      <c r="Y28" s="107">
        <f t="shared" si="9"/>
        <v>0</v>
      </c>
    </row>
    <row r="29" spans="1:27" ht="31.2" customHeight="1" x14ac:dyDescent="0.3">
      <c r="A29" s="322" t="str">
        <f>CDT!B29</f>
        <v>Artéméther-Luméfantrine 24cp (AL)</v>
      </c>
      <c r="B29" s="247"/>
      <c r="C29" s="248"/>
      <c r="D29" s="302" t="str">
        <f>IF(B29&lt;&gt;"",B29+C29,"")</f>
        <v/>
      </c>
      <c r="E29" s="249"/>
      <c r="F29" s="247"/>
      <c r="G29" s="247"/>
      <c r="H29" s="247"/>
      <c r="I29" s="247"/>
      <c r="J29" s="247"/>
      <c r="K29" s="248"/>
      <c r="L29" s="431" t="str">
        <f t="shared" si="3"/>
        <v>0</v>
      </c>
      <c r="M29" s="428" t="str">
        <f t="shared" si="4"/>
        <v>0</v>
      </c>
      <c r="N29" s="250" t="str">
        <f t="shared" si="5"/>
        <v>0</v>
      </c>
      <c r="O29" s="251"/>
      <c r="P29" s="247"/>
      <c r="R29" s="312">
        <f t="shared" si="6"/>
        <v>0</v>
      </c>
      <c r="S29" s="152">
        <f t="shared" si="7"/>
        <v>90</v>
      </c>
      <c r="T29" s="68" t="e">
        <f t="shared" si="0"/>
        <v>#VALUE!</v>
      </c>
      <c r="U29" s="68" t="e">
        <f t="shared" si="8"/>
        <v>#VALUE!</v>
      </c>
      <c r="V29" s="95">
        <v>24</v>
      </c>
      <c r="W29" s="153" t="e">
        <f t="shared" si="1"/>
        <v>#VALUE!</v>
      </c>
      <c r="Y29" s="107">
        <f t="shared" si="9"/>
        <v>0</v>
      </c>
    </row>
    <row r="30" spans="1:27" ht="31.2" customHeight="1" x14ac:dyDescent="0.3">
      <c r="A30" s="322" t="str">
        <f>CDT!B30</f>
        <v>Artéméther injectable 40 mg</v>
      </c>
      <c r="B30" s="247"/>
      <c r="C30" s="248"/>
      <c r="D30" s="302" t="str">
        <f t="shared" ref="D30:D49" si="10">IF(B30&lt;&gt;"",B30+C30,"")</f>
        <v/>
      </c>
      <c r="E30" s="249"/>
      <c r="F30" s="247"/>
      <c r="G30" s="247"/>
      <c r="H30" s="247"/>
      <c r="I30" s="247"/>
      <c r="J30" s="247"/>
      <c r="K30" s="248"/>
      <c r="L30" s="431" t="str">
        <f t="shared" si="3"/>
        <v>0</v>
      </c>
      <c r="M30" s="428" t="str">
        <f t="shared" si="4"/>
        <v>0</v>
      </c>
      <c r="N30" s="250" t="str">
        <f t="shared" si="5"/>
        <v>0</v>
      </c>
      <c r="O30" s="251"/>
      <c r="P30" s="247"/>
      <c r="R30" s="312">
        <f t="shared" si="6"/>
        <v>0</v>
      </c>
      <c r="S30" s="152">
        <f t="shared" si="7"/>
        <v>90</v>
      </c>
      <c r="T30" s="68" t="e">
        <f t="shared" si="0"/>
        <v>#VALUE!</v>
      </c>
      <c r="U30" s="68" t="e">
        <f t="shared" si="8"/>
        <v>#VALUE!</v>
      </c>
      <c r="V30" s="95">
        <v>1</v>
      </c>
      <c r="W30" s="153" t="e">
        <f t="shared" si="1"/>
        <v>#VALUE!</v>
      </c>
      <c r="Y30" s="107">
        <f t="shared" si="9"/>
        <v>0</v>
      </c>
    </row>
    <row r="31" spans="1:27" ht="34.5" customHeight="1" x14ac:dyDescent="0.3">
      <c r="A31" s="322" t="str">
        <f>CDT!B31</f>
        <v>Artéméther injectable 80 mg</v>
      </c>
      <c r="B31" s="247"/>
      <c r="C31" s="248"/>
      <c r="D31" s="302" t="str">
        <f t="shared" si="10"/>
        <v/>
      </c>
      <c r="E31" s="249"/>
      <c r="F31" s="247"/>
      <c r="G31" s="247"/>
      <c r="H31" s="247"/>
      <c r="I31" s="247"/>
      <c r="J31" s="247"/>
      <c r="K31" s="248"/>
      <c r="L31" s="431" t="str">
        <f t="shared" si="3"/>
        <v>0</v>
      </c>
      <c r="M31" s="428" t="str">
        <f t="shared" si="4"/>
        <v>0</v>
      </c>
      <c r="N31" s="250" t="str">
        <f t="shared" si="5"/>
        <v>0</v>
      </c>
      <c r="O31" s="251"/>
      <c r="P31" s="247"/>
      <c r="R31" s="312">
        <f t="shared" si="6"/>
        <v>0</v>
      </c>
      <c r="S31" s="152">
        <f t="shared" si="7"/>
        <v>90</v>
      </c>
      <c r="T31" s="68" t="e">
        <f t="shared" si="0"/>
        <v>#VALUE!</v>
      </c>
      <c r="U31" s="68" t="e">
        <f t="shared" si="8"/>
        <v>#VALUE!</v>
      </c>
      <c r="V31" s="95">
        <v>1</v>
      </c>
      <c r="W31" s="153" t="e">
        <f t="shared" si="1"/>
        <v>#VALUE!</v>
      </c>
      <c r="Y31" s="107">
        <f t="shared" si="9"/>
        <v>0</v>
      </c>
    </row>
    <row r="32" spans="1:27" ht="34.5" customHeight="1" x14ac:dyDescent="0.3">
      <c r="A32" s="435" t="str">
        <f>CDT!B32</f>
        <v>Artésunate injectable 60 mg</v>
      </c>
      <c r="B32" s="247"/>
      <c r="C32" s="248"/>
      <c r="D32" s="302" t="str">
        <f t="shared" si="10"/>
        <v/>
      </c>
      <c r="E32" s="249"/>
      <c r="F32" s="247"/>
      <c r="G32" s="247"/>
      <c r="H32" s="247"/>
      <c r="I32" s="247"/>
      <c r="J32" s="247"/>
      <c r="K32" s="248"/>
      <c r="L32" s="438" t="str">
        <f t="shared" si="3"/>
        <v>0</v>
      </c>
      <c r="M32" s="314" t="str">
        <f>IF(B32&lt;&gt;"",((E32/S32:S32)*30),"0")</f>
        <v>0</v>
      </c>
      <c r="N32" s="432" t="str">
        <f>IF(B32&lt;&gt;"",IF(J32=0,AA32,IF(J32&gt;0,((M32/30)*J32)+AA32)),"0")</f>
        <v>0</v>
      </c>
      <c r="O32" s="433"/>
      <c r="P32" s="247"/>
      <c r="R32" s="312">
        <f t="shared" si="6"/>
        <v>0</v>
      </c>
      <c r="S32" s="429">
        <f t="shared" si="7"/>
        <v>90</v>
      </c>
      <c r="T32" s="436" t="e">
        <f>D32-(E32+G32+I32+H32)</f>
        <v>#VALUE!</v>
      </c>
      <c r="U32" s="436" t="e">
        <f t="shared" si="8"/>
        <v>#VALUE!</v>
      </c>
      <c r="V32" s="430">
        <v>1</v>
      </c>
      <c r="W32" s="437" t="e">
        <f t="shared" si="1"/>
        <v>#VALUE!</v>
      </c>
      <c r="Y32" s="107">
        <f t="shared" si="9"/>
        <v>0</v>
      </c>
      <c r="AA32" s="3">
        <f>((F32*10)+L32-K32)</f>
        <v>0</v>
      </c>
    </row>
    <row r="33" spans="1:25" ht="34.5" customHeight="1" x14ac:dyDescent="0.3">
      <c r="A33" s="322" t="str">
        <f>CDT!B33</f>
        <v xml:space="preserve"> Sulfadoxine Pyriméthamine:  (SP)</v>
      </c>
      <c r="B33" s="247"/>
      <c r="C33" s="248"/>
      <c r="D33" s="302" t="str">
        <f t="shared" si="10"/>
        <v/>
      </c>
      <c r="E33" s="249"/>
      <c r="F33" s="247"/>
      <c r="G33" s="247"/>
      <c r="H33" s="247"/>
      <c r="I33" s="247"/>
      <c r="J33" s="247"/>
      <c r="K33" s="248"/>
      <c r="L33" s="431" t="str">
        <f t="shared" si="3"/>
        <v>0</v>
      </c>
      <c r="M33" s="428" t="str">
        <f t="shared" si="4"/>
        <v>0</v>
      </c>
      <c r="N33" s="250" t="str">
        <f t="shared" si="5"/>
        <v>0</v>
      </c>
      <c r="O33" s="251"/>
      <c r="P33" s="247"/>
      <c r="R33" s="312">
        <f t="shared" si="6"/>
        <v>0</v>
      </c>
      <c r="S33" s="152">
        <f t="shared" si="7"/>
        <v>90</v>
      </c>
      <c r="T33" s="68" t="e">
        <f t="shared" si="0"/>
        <v>#VALUE!</v>
      </c>
      <c r="U33" s="68" t="e">
        <f t="shared" si="8"/>
        <v>#VALUE!</v>
      </c>
      <c r="V33" s="95">
        <v>3</v>
      </c>
      <c r="W33" s="153" t="e">
        <f t="shared" si="1"/>
        <v>#VALUE!</v>
      </c>
      <c r="Y33" s="107">
        <f t="shared" si="9"/>
        <v>0</v>
      </c>
    </row>
    <row r="34" spans="1:25" ht="34.5" customHeight="1" x14ac:dyDescent="0.3">
      <c r="A34" s="322" t="str">
        <f>CDT!B34</f>
        <v>Test de Diagnostic Rapide  : (TDR)</v>
      </c>
      <c r="B34" s="247"/>
      <c r="C34" s="248"/>
      <c r="D34" s="302" t="str">
        <f t="shared" si="10"/>
        <v/>
      </c>
      <c r="E34" s="247"/>
      <c r="F34" s="248"/>
      <c r="G34" s="247"/>
      <c r="H34" s="247"/>
      <c r="I34" s="247"/>
      <c r="J34" s="247"/>
      <c r="K34" s="248"/>
      <c r="L34" s="431" t="str">
        <f t="shared" si="3"/>
        <v>0</v>
      </c>
      <c r="M34" s="428" t="str">
        <f t="shared" si="4"/>
        <v>0</v>
      </c>
      <c r="N34" s="250" t="str">
        <f t="shared" si="5"/>
        <v>0</v>
      </c>
      <c r="O34" s="251"/>
      <c r="P34" s="247"/>
      <c r="R34" s="312">
        <f t="shared" si="6"/>
        <v>0</v>
      </c>
      <c r="S34" s="152">
        <f t="shared" si="7"/>
        <v>90</v>
      </c>
      <c r="T34" s="68" t="e">
        <f t="shared" si="0"/>
        <v>#VALUE!</v>
      </c>
      <c r="U34" s="68" t="e">
        <f t="shared" si="8"/>
        <v>#VALUE!</v>
      </c>
      <c r="V34" s="95">
        <v>1</v>
      </c>
      <c r="W34" s="153" t="e">
        <f>IF(U34=0,"",$X$25)</f>
        <v>#VALUE!</v>
      </c>
      <c r="Y34" s="107">
        <f t="shared" si="9"/>
        <v>0</v>
      </c>
    </row>
    <row r="35" spans="1:25" ht="34.5" customHeight="1" x14ac:dyDescent="0.3">
      <c r="A35" s="322" t="str">
        <f>CDT!B35</f>
        <v>Moustiquaire à Imprégnation Durable: (MID)</v>
      </c>
      <c r="B35" s="247"/>
      <c r="C35" s="248"/>
      <c r="D35" s="302" t="str">
        <f t="shared" si="10"/>
        <v/>
      </c>
      <c r="E35" s="247"/>
      <c r="F35" s="248"/>
      <c r="G35" s="247"/>
      <c r="H35" s="247"/>
      <c r="I35" s="247"/>
      <c r="J35" s="247"/>
      <c r="K35" s="248"/>
      <c r="L35" s="431" t="str">
        <f t="shared" si="3"/>
        <v>0</v>
      </c>
      <c r="M35" s="428" t="str">
        <f t="shared" si="4"/>
        <v>0</v>
      </c>
      <c r="N35" s="250" t="str">
        <f t="shared" si="5"/>
        <v>0</v>
      </c>
      <c r="O35" s="251"/>
      <c r="P35" s="247"/>
      <c r="R35" s="312">
        <f t="shared" si="6"/>
        <v>0</v>
      </c>
      <c r="S35" s="152">
        <f t="shared" si="7"/>
        <v>90</v>
      </c>
      <c r="T35" s="68" t="e">
        <f t="shared" si="0"/>
        <v>#VALUE!</v>
      </c>
      <c r="U35" s="68" t="e">
        <f t="shared" si="8"/>
        <v>#VALUE!</v>
      </c>
      <c r="V35" s="95">
        <v>1</v>
      </c>
      <c r="W35" s="153" t="e">
        <f t="shared" si="1"/>
        <v>#VALUE!</v>
      </c>
      <c r="Y35" s="107">
        <f t="shared" si="9"/>
        <v>0</v>
      </c>
    </row>
    <row r="36" spans="1:25" ht="34.5" customHeight="1" x14ac:dyDescent="0.3">
      <c r="A36" s="322" t="str">
        <f>CDT!B36</f>
        <v>Dihydroartéminisine Pipéraquine– Plaq / 3 comp 
( DHA-PPQ)  20/160 mg</v>
      </c>
      <c r="B36" s="247"/>
      <c r="C36" s="248"/>
      <c r="D36" s="302" t="str">
        <f t="shared" si="10"/>
        <v/>
      </c>
      <c r="E36" s="249"/>
      <c r="F36" s="247"/>
      <c r="G36" s="247"/>
      <c r="H36" s="247"/>
      <c r="I36" s="247"/>
      <c r="J36" s="247"/>
      <c r="K36" s="248"/>
      <c r="L36" s="431" t="str">
        <f t="shared" si="3"/>
        <v>0</v>
      </c>
      <c r="M36" s="428" t="str">
        <f t="shared" si="4"/>
        <v>0</v>
      </c>
      <c r="N36" s="250" t="str">
        <f t="shared" si="5"/>
        <v>0</v>
      </c>
      <c r="O36" s="251"/>
      <c r="P36" s="247"/>
      <c r="R36" s="312">
        <f t="shared" si="6"/>
        <v>0</v>
      </c>
      <c r="S36" s="152">
        <f t="shared" si="7"/>
        <v>90</v>
      </c>
      <c r="T36" s="68" t="e">
        <f t="shared" si="0"/>
        <v>#VALUE!</v>
      </c>
      <c r="U36" s="68" t="e">
        <f t="shared" si="8"/>
        <v>#VALUE!</v>
      </c>
      <c r="V36" s="95">
        <v>3</v>
      </c>
      <c r="W36" s="153" t="e">
        <f t="shared" si="1"/>
        <v>#VALUE!</v>
      </c>
      <c r="Y36" s="107">
        <f t="shared" si="9"/>
        <v>0</v>
      </c>
    </row>
    <row r="37" spans="1:25" ht="34.5" customHeight="1" x14ac:dyDescent="0.3">
      <c r="A37" s="322" t="str">
        <f>CDT!B37</f>
        <v>Dihydroartéminisine Pipéraquine– Plaq / 3 comp 
( DHA-PPQ)  40/320 mg</v>
      </c>
      <c r="B37" s="247"/>
      <c r="C37" s="248"/>
      <c r="D37" s="302" t="str">
        <f t="shared" si="10"/>
        <v/>
      </c>
      <c r="E37" s="249"/>
      <c r="F37" s="247"/>
      <c r="G37" s="247"/>
      <c r="H37" s="247"/>
      <c r="I37" s="247"/>
      <c r="J37" s="247"/>
      <c r="K37" s="248"/>
      <c r="L37" s="431" t="str">
        <f t="shared" si="3"/>
        <v>0</v>
      </c>
      <c r="M37" s="428" t="str">
        <f t="shared" si="4"/>
        <v>0</v>
      </c>
      <c r="N37" s="250" t="str">
        <f t="shared" si="5"/>
        <v>0</v>
      </c>
      <c r="O37" s="251"/>
      <c r="P37" s="247"/>
      <c r="R37" s="312">
        <f t="shared" si="6"/>
        <v>0</v>
      </c>
      <c r="S37" s="152">
        <f t="shared" si="7"/>
        <v>90</v>
      </c>
      <c r="T37" s="68" t="e">
        <f t="shared" si="0"/>
        <v>#VALUE!</v>
      </c>
      <c r="U37" s="68" t="e">
        <f t="shared" si="8"/>
        <v>#VALUE!</v>
      </c>
      <c r="V37" s="95">
        <v>3</v>
      </c>
      <c r="W37" s="153" t="e">
        <f t="shared" si="1"/>
        <v>#VALUE!</v>
      </c>
      <c r="Y37" s="107">
        <f t="shared" si="9"/>
        <v>0</v>
      </c>
    </row>
    <row r="38" spans="1:25" ht="34.5" customHeight="1" x14ac:dyDescent="0.3">
      <c r="A38" s="322" t="str">
        <f>CDT!B38</f>
        <v>Dihydroartéminisine Pipéraquine– Plaq / 6 comp 
( DHA-PPQ)  40/320 mg</v>
      </c>
      <c r="B38" s="247"/>
      <c r="C38" s="248"/>
      <c r="D38" s="302" t="str">
        <f t="shared" si="10"/>
        <v/>
      </c>
      <c r="E38" s="249"/>
      <c r="F38" s="247"/>
      <c r="G38" s="247"/>
      <c r="H38" s="247"/>
      <c r="I38" s="247"/>
      <c r="J38" s="247"/>
      <c r="K38" s="248"/>
      <c r="L38" s="431" t="str">
        <f t="shared" si="3"/>
        <v>0</v>
      </c>
      <c r="M38" s="428" t="str">
        <f t="shared" si="4"/>
        <v>0</v>
      </c>
      <c r="N38" s="250" t="str">
        <f t="shared" si="5"/>
        <v>0</v>
      </c>
      <c r="O38" s="251"/>
      <c r="P38" s="247"/>
      <c r="R38" s="312">
        <f t="shared" si="6"/>
        <v>0</v>
      </c>
      <c r="S38" s="152">
        <f t="shared" si="7"/>
        <v>90</v>
      </c>
      <c r="T38" s="68" t="e">
        <f t="shared" si="0"/>
        <v>#VALUE!</v>
      </c>
      <c r="U38" s="68" t="e">
        <f t="shared" si="8"/>
        <v>#VALUE!</v>
      </c>
      <c r="V38" s="95">
        <v>3</v>
      </c>
      <c r="W38" s="153" t="e">
        <f t="shared" si="1"/>
        <v>#VALUE!</v>
      </c>
      <c r="Y38" s="107">
        <f t="shared" si="9"/>
        <v>0</v>
      </c>
    </row>
    <row r="39" spans="1:25" ht="34.5" customHeight="1" x14ac:dyDescent="0.3">
      <c r="A39" s="322" t="str">
        <f>CDT!B39</f>
        <v>Dihydroartemisinine/pipéraquine – Plaq / 9 comp 
( DHA-PPQ) 40/320 mg</v>
      </c>
      <c r="B39" s="247"/>
      <c r="C39" s="248"/>
      <c r="D39" s="302" t="str">
        <f t="shared" si="10"/>
        <v/>
      </c>
      <c r="E39" s="249"/>
      <c r="F39" s="247"/>
      <c r="G39" s="247"/>
      <c r="H39" s="247"/>
      <c r="I39" s="247"/>
      <c r="J39" s="247"/>
      <c r="K39" s="248"/>
      <c r="L39" s="431" t="str">
        <f t="shared" si="3"/>
        <v>0</v>
      </c>
      <c r="M39" s="428" t="str">
        <f t="shared" si="4"/>
        <v>0</v>
      </c>
      <c r="N39" s="250" t="str">
        <f t="shared" si="5"/>
        <v>0</v>
      </c>
      <c r="O39" s="251"/>
      <c r="P39" s="247"/>
      <c r="R39" s="312">
        <f t="shared" si="6"/>
        <v>0</v>
      </c>
      <c r="S39" s="152">
        <f t="shared" si="7"/>
        <v>90</v>
      </c>
      <c r="T39" s="68" t="e">
        <f t="shared" si="0"/>
        <v>#VALUE!</v>
      </c>
      <c r="U39" s="68" t="e">
        <f t="shared" si="8"/>
        <v>#VALUE!</v>
      </c>
      <c r="V39" s="95">
        <v>3</v>
      </c>
      <c r="W39" s="153" t="e">
        <f t="shared" si="1"/>
        <v>#VALUE!</v>
      </c>
      <c r="Y39" s="107">
        <f t="shared" si="9"/>
        <v>0</v>
      </c>
    </row>
    <row r="40" spans="1:25" ht="34.5" customHeight="1" x14ac:dyDescent="0.3">
      <c r="A40" s="322" t="str">
        <f>CDT!B40</f>
        <v>Artésunate Amodiaquine: (ASAQ) : 3 cp (25/67,5 mg)</v>
      </c>
      <c r="B40" s="247"/>
      <c r="C40" s="248"/>
      <c r="D40" s="302" t="str">
        <f t="shared" si="10"/>
        <v/>
      </c>
      <c r="E40" s="249"/>
      <c r="F40" s="247"/>
      <c r="G40" s="247"/>
      <c r="H40" s="247"/>
      <c r="I40" s="247"/>
      <c r="J40" s="247"/>
      <c r="K40" s="248"/>
      <c r="L40" s="431" t="str">
        <f t="shared" si="3"/>
        <v>0</v>
      </c>
      <c r="M40" s="428" t="str">
        <f t="shared" si="4"/>
        <v>0</v>
      </c>
      <c r="N40" s="250" t="str">
        <f t="shared" si="5"/>
        <v>0</v>
      </c>
      <c r="O40" s="251"/>
      <c r="P40" s="247"/>
      <c r="R40" s="312">
        <f t="shared" si="6"/>
        <v>0</v>
      </c>
      <c r="S40" s="152">
        <f t="shared" si="7"/>
        <v>90</v>
      </c>
      <c r="T40" s="68" t="e">
        <f t="shared" si="0"/>
        <v>#VALUE!</v>
      </c>
      <c r="U40" s="68" t="e">
        <f t="shared" si="8"/>
        <v>#VALUE!</v>
      </c>
      <c r="V40" s="95">
        <v>1</v>
      </c>
      <c r="W40" s="153" t="e">
        <f t="shared" si="1"/>
        <v>#VALUE!</v>
      </c>
      <c r="Y40" s="107">
        <f t="shared" si="9"/>
        <v>0</v>
      </c>
    </row>
    <row r="41" spans="1:25" ht="34.5" customHeight="1" x14ac:dyDescent="0.3">
      <c r="A41" s="322" t="str">
        <f>CDT!B41</f>
        <v>Artésunate Amodiaquine: (ASAQ) 3 cp (50/135 mg)</v>
      </c>
      <c r="B41" s="247"/>
      <c r="C41" s="248"/>
      <c r="D41" s="302" t="str">
        <f t="shared" si="10"/>
        <v/>
      </c>
      <c r="E41" s="249"/>
      <c r="F41" s="247"/>
      <c r="G41" s="247"/>
      <c r="H41" s="247"/>
      <c r="I41" s="247"/>
      <c r="J41" s="247"/>
      <c r="K41" s="248"/>
      <c r="L41" s="431" t="str">
        <f t="shared" si="3"/>
        <v>0</v>
      </c>
      <c r="M41" s="428" t="str">
        <f t="shared" si="4"/>
        <v>0</v>
      </c>
      <c r="N41" s="250" t="str">
        <f t="shared" si="5"/>
        <v>0</v>
      </c>
      <c r="O41" s="251"/>
      <c r="P41" s="247"/>
      <c r="R41" s="312">
        <f t="shared" si="6"/>
        <v>0</v>
      </c>
      <c r="S41" s="152">
        <f t="shared" si="7"/>
        <v>90</v>
      </c>
      <c r="T41" s="68" t="e">
        <f t="shared" si="0"/>
        <v>#VALUE!</v>
      </c>
      <c r="U41" s="68" t="e">
        <f t="shared" si="8"/>
        <v>#VALUE!</v>
      </c>
      <c r="V41" s="95">
        <v>1</v>
      </c>
      <c r="W41" s="153" t="e">
        <f t="shared" si="1"/>
        <v>#VALUE!</v>
      </c>
      <c r="Y41" s="107">
        <f t="shared" si="9"/>
        <v>0</v>
      </c>
    </row>
    <row r="42" spans="1:25" ht="34.5" customHeight="1" x14ac:dyDescent="0.3">
      <c r="A42" s="322" t="str">
        <f>CDT!B42</f>
        <v>Artésunate Amodiaquine: (ASAQ) 3 cp (100/270 mg)</v>
      </c>
      <c r="B42" s="247"/>
      <c r="C42" s="248"/>
      <c r="D42" s="302" t="str">
        <f t="shared" si="10"/>
        <v/>
      </c>
      <c r="E42" s="249"/>
      <c r="F42" s="247"/>
      <c r="G42" s="247"/>
      <c r="H42" s="247"/>
      <c r="I42" s="247"/>
      <c r="J42" s="247"/>
      <c r="K42" s="248"/>
      <c r="L42" s="431" t="str">
        <f t="shared" si="3"/>
        <v>0</v>
      </c>
      <c r="M42" s="428" t="str">
        <f t="shared" si="4"/>
        <v>0</v>
      </c>
      <c r="N42" s="250" t="str">
        <f t="shared" si="5"/>
        <v>0</v>
      </c>
      <c r="O42" s="251"/>
      <c r="P42" s="247"/>
      <c r="R42" s="312">
        <f t="shared" si="6"/>
        <v>0</v>
      </c>
      <c r="S42" s="152">
        <f t="shared" si="7"/>
        <v>90</v>
      </c>
      <c r="T42" s="68" t="e">
        <f t="shared" si="0"/>
        <v>#VALUE!</v>
      </c>
      <c r="U42" s="68" t="e">
        <f t="shared" si="8"/>
        <v>#VALUE!</v>
      </c>
      <c r="V42" s="95">
        <v>1</v>
      </c>
      <c r="W42" s="153" t="e">
        <f t="shared" si="1"/>
        <v>#VALUE!</v>
      </c>
      <c r="Y42" s="107">
        <f t="shared" si="9"/>
        <v>0</v>
      </c>
    </row>
    <row r="43" spans="1:25" ht="34.5" customHeight="1" x14ac:dyDescent="0.3">
      <c r="A43" s="322" t="str">
        <f>CDT!B43</f>
        <v>Artésunate Amodiaquine: (ASAQ) 6 cp (100/270 mg)</v>
      </c>
      <c r="B43" s="247"/>
      <c r="C43" s="248"/>
      <c r="D43" s="302" t="str">
        <f t="shared" si="10"/>
        <v/>
      </c>
      <c r="E43" s="249"/>
      <c r="F43" s="247"/>
      <c r="G43" s="247"/>
      <c r="H43" s="247"/>
      <c r="I43" s="247"/>
      <c r="J43" s="247"/>
      <c r="K43" s="248"/>
      <c r="L43" s="431" t="str">
        <f t="shared" si="3"/>
        <v>0</v>
      </c>
      <c r="M43" s="428" t="str">
        <f t="shared" si="4"/>
        <v>0</v>
      </c>
      <c r="N43" s="250" t="str">
        <f t="shared" si="5"/>
        <v>0</v>
      </c>
      <c r="O43" s="251"/>
      <c r="P43" s="247"/>
      <c r="R43" s="312">
        <f t="shared" si="6"/>
        <v>0</v>
      </c>
      <c r="S43" s="152">
        <f t="shared" si="7"/>
        <v>90</v>
      </c>
      <c r="T43" s="68" t="e">
        <f t="shared" si="0"/>
        <v>#VALUE!</v>
      </c>
      <c r="U43" s="68" t="e">
        <f t="shared" si="8"/>
        <v>#VALUE!</v>
      </c>
      <c r="V43" s="95">
        <v>1</v>
      </c>
      <c r="W43" s="153" t="e">
        <f t="shared" si="1"/>
        <v>#VALUE!</v>
      </c>
      <c r="Y43" s="107">
        <f t="shared" si="9"/>
        <v>0</v>
      </c>
    </row>
    <row r="44" spans="1:25" ht="34.5" customHeight="1" x14ac:dyDescent="0.3">
      <c r="A44" s="322" t="str">
        <f>CDT!B44</f>
        <v>Artésunate - Méfloquine (AS-MF)</v>
      </c>
      <c r="B44" s="247"/>
      <c r="C44" s="248"/>
      <c r="D44" s="302" t="str">
        <f t="shared" si="10"/>
        <v/>
      </c>
      <c r="E44" s="249"/>
      <c r="F44" s="247"/>
      <c r="G44" s="247"/>
      <c r="H44" s="247"/>
      <c r="I44" s="247"/>
      <c r="J44" s="247"/>
      <c r="K44" s="248"/>
      <c r="L44" s="431" t="str">
        <f t="shared" si="3"/>
        <v>0</v>
      </c>
      <c r="M44" s="428" t="str">
        <f t="shared" si="4"/>
        <v>0</v>
      </c>
      <c r="N44" s="250" t="str">
        <f t="shared" si="5"/>
        <v>0</v>
      </c>
      <c r="O44" s="251"/>
      <c r="P44" s="247"/>
      <c r="R44" s="312">
        <f t="shared" si="6"/>
        <v>0</v>
      </c>
      <c r="S44" s="152">
        <f t="shared" si="7"/>
        <v>90</v>
      </c>
      <c r="T44" s="68" t="e">
        <f t="shared" si="0"/>
        <v>#VALUE!</v>
      </c>
      <c r="U44" s="68" t="e">
        <f t="shared" si="8"/>
        <v>#VALUE!</v>
      </c>
      <c r="V44" s="95">
        <v>1</v>
      </c>
      <c r="W44" s="153" t="e">
        <f t="shared" si="1"/>
        <v>#VALUE!</v>
      </c>
      <c r="Y44" s="107">
        <f t="shared" si="9"/>
        <v>0</v>
      </c>
    </row>
    <row r="45" spans="1:25" ht="34.5" customHeight="1" x14ac:dyDescent="0.3">
      <c r="A45" s="322" t="str">
        <f>CDT!B45</f>
        <v>Quinine comprimé 300mg</v>
      </c>
      <c r="B45" s="247"/>
      <c r="C45" s="248"/>
      <c r="D45" s="302" t="str">
        <f t="shared" si="10"/>
        <v/>
      </c>
      <c r="E45" s="249"/>
      <c r="F45" s="247"/>
      <c r="G45" s="247"/>
      <c r="H45" s="247"/>
      <c r="I45" s="247"/>
      <c r="J45" s="247"/>
      <c r="K45" s="248"/>
      <c r="L45" s="431" t="str">
        <f t="shared" si="3"/>
        <v>0</v>
      </c>
      <c r="M45" s="428" t="str">
        <f t="shared" si="4"/>
        <v>0</v>
      </c>
      <c r="N45" s="250" t="str">
        <f t="shared" si="5"/>
        <v>0</v>
      </c>
      <c r="O45" s="251"/>
      <c r="P45" s="247"/>
      <c r="R45" s="312">
        <f t="shared" si="6"/>
        <v>0</v>
      </c>
      <c r="S45" s="152">
        <f t="shared" si="7"/>
        <v>90</v>
      </c>
      <c r="T45" s="68" t="e">
        <f t="shared" si="0"/>
        <v>#VALUE!</v>
      </c>
      <c r="U45" s="68" t="e">
        <f t="shared" si="8"/>
        <v>#VALUE!</v>
      </c>
      <c r="V45" s="95">
        <v>1</v>
      </c>
      <c r="W45" s="153" t="e">
        <f t="shared" si="1"/>
        <v>#VALUE!</v>
      </c>
      <c r="Y45" s="107">
        <f t="shared" si="9"/>
        <v>0</v>
      </c>
    </row>
    <row r="46" spans="1:25" ht="34.5" customHeight="1" x14ac:dyDescent="0.3">
      <c r="A46" s="322" t="str">
        <f>CDT!B46</f>
        <v>Quinine injectable 300 mg</v>
      </c>
      <c r="B46" s="247"/>
      <c r="C46" s="248"/>
      <c r="D46" s="302" t="str">
        <f t="shared" si="10"/>
        <v/>
      </c>
      <c r="E46" s="249"/>
      <c r="F46" s="247"/>
      <c r="G46" s="247"/>
      <c r="H46" s="247"/>
      <c r="I46" s="247"/>
      <c r="J46" s="247"/>
      <c r="K46" s="248"/>
      <c r="L46" s="431" t="str">
        <f t="shared" si="3"/>
        <v>0</v>
      </c>
      <c r="M46" s="428" t="str">
        <f t="shared" si="4"/>
        <v>0</v>
      </c>
      <c r="N46" s="250" t="str">
        <f t="shared" si="5"/>
        <v>0</v>
      </c>
      <c r="O46" s="251"/>
      <c r="P46" s="247"/>
      <c r="R46" s="312">
        <f t="shared" si="6"/>
        <v>0</v>
      </c>
      <c r="S46" s="152">
        <f t="shared" si="7"/>
        <v>90</v>
      </c>
      <c r="T46" s="68" t="e">
        <f t="shared" si="0"/>
        <v>#VALUE!</v>
      </c>
      <c r="U46" s="68" t="e">
        <f t="shared" si="8"/>
        <v>#VALUE!</v>
      </c>
      <c r="V46" s="95">
        <v>1</v>
      </c>
      <c r="W46" s="153" t="e">
        <f t="shared" si="1"/>
        <v>#VALUE!</v>
      </c>
      <c r="Y46" s="107">
        <f t="shared" si="9"/>
        <v>0</v>
      </c>
    </row>
    <row r="47" spans="1:25" ht="34.5" customHeight="1" x14ac:dyDescent="0.3">
      <c r="A47" s="322" t="str">
        <f>CDT!B47</f>
        <v>Quinine injectable 600 mg</v>
      </c>
      <c r="B47" s="247"/>
      <c r="C47" s="248"/>
      <c r="D47" s="302" t="str">
        <f t="shared" si="10"/>
        <v/>
      </c>
      <c r="E47" s="249"/>
      <c r="F47" s="247"/>
      <c r="G47" s="247"/>
      <c r="H47" s="247"/>
      <c r="I47" s="247"/>
      <c r="J47" s="247"/>
      <c r="K47" s="248"/>
      <c r="L47" s="431" t="str">
        <f t="shared" si="3"/>
        <v>0</v>
      </c>
      <c r="M47" s="428" t="str">
        <f t="shared" si="4"/>
        <v>0</v>
      </c>
      <c r="N47" s="250" t="str">
        <f t="shared" si="5"/>
        <v>0</v>
      </c>
      <c r="O47" s="251"/>
      <c r="P47" s="247"/>
      <c r="R47" s="312">
        <f t="shared" si="6"/>
        <v>0</v>
      </c>
      <c r="S47" s="152">
        <f t="shared" si="7"/>
        <v>90</v>
      </c>
      <c r="T47" s="68" t="e">
        <f t="shared" si="0"/>
        <v>#VALUE!</v>
      </c>
      <c r="U47" s="68" t="e">
        <f t="shared" si="8"/>
        <v>#VALUE!</v>
      </c>
      <c r="V47" s="95">
        <v>1</v>
      </c>
      <c r="W47" s="153" t="e">
        <f t="shared" si="1"/>
        <v>#VALUE!</v>
      </c>
      <c r="Y47" s="107">
        <f t="shared" si="9"/>
        <v>0</v>
      </c>
    </row>
    <row r="48" spans="1:25" ht="34.5" customHeight="1" thickBot="1" x14ac:dyDescent="0.35">
      <c r="A48" s="322" t="str">
        <f>CDT!B48</f>
        <v>Quinine injectable 600 mg</v>
      </c>
      <c r="B48" s="247"/>
      <c r="C48" s="248"/>
      <c r="D48" s="303" t="str">
        <f t="shared" si="10"/>
        <v/>
      </c>
      <c r="E48" s="249"/>
      <c r="F48" s="247"/>
      <c r="G48" s="247"/>
      <c r="H48" s="247"/>
      <c r="I48" s="247"/>
      <c r="J48" s="247"/>
      <c r="K48" s="248"/>
      <c r="L48" s="431" t="str">
        <f t="shared" si="3"/>
        <v>0</v>
      </c>
      <c r="M48" s="428" t="str">
        <f t="shared" si="4"/>
        <v>0</v>
      </c>
      <c r="N48" s="250" t="str">
        <f t="shared" si="5"/>
        <v>0</v>
      </c>
      <c r="O48" s="251"/>
      <c r="P48" s="247"/>
      <c r="R48" s="312">
        <f t="shared" si="6"/>
        <v>0</v>
      </c>
      <c r="S48" s="152">
        <f t="shared" si="7"/>
        <v>90</v>
      </c>
      <c r="T48" s="68" t="e">
        <f>D48-(E48+G48+I48+H48)</f>
        <v>#VALUE!</v>
      </c>
      <c r="U48" s="68" t="e">
        <f t="shared" si="8"/>
        <v>#VALUE!</v>
      </c>
      <c r="V48" s="95">
        <v>1</v>
      </c>
      <c r="W48" s="153" t="e">
        <f t="shared" si="1"/>
        <v>#VALUE!</v>
      </c>
      <c r="Y48" s="107">
        <f t="shared" si="9"/>
        <v>0</v>
      </c>
    </row>
    <row r="49" spans="1:23" ht="34.5" customHeight="1" thickBot="1" x14ac:dyDescent="0.35">
      <c r="A49" s="322" t="str">
        <f>CDT!B49</f>
        <v>Artéméther injectable 100 mg</v>
      </c>
      <c r="B49" s="247"/>
      <c r="C49" s="248"/>
      <c r="D49" s="303" t="str">
        <f t="shared" si="10"/>
        <v/>
      </c>
      <c r="E49" s="249"/>
      <c r="F49" s="247"/>
      <c r="G49" s="247"/>
      <c r="H49" s="247"/>
      <c r="I49" s="247"/>
      <c r="J49" s="247"/>
      <c r="K49" s="248"/>
      <c r="L49" s="431" t="str">
        <f t="shared" si="3"/>
        <v>0</v>
      </c>
      <c r="M49" s="428" t="str">
        <f t="shared" si="4"/>
        <v>0</v>
      </c>
      <c r="N49" s="250" t="str">
        <f t="shared" si="5"/>
        <v>0</v>
      </c>
      <c r="O49" s="251"/>
      <c r="P49" s="247"/>
      <c r="R49" s="312">
        <f t="shared" si="6"/>
        <v>0</v>
      </c>
      <c r="S49" s="152">
        <f t="shared" si="7"/>
        <v>90</v>
      </c>
      <c r="T49" s="68" t="e">
        <f>D49-(E49+G49+I49+H49)</f>
        <v>#VALUE!</v>
      </c>
      <c r="U49" s="68" t="e">
        <f t="shared" si="8"/>
        <v>#VALUE!</v>
      </c>
      <c r="V49" s="95">
        <v>1</v>
      </c>
      <c r="W49" s="153" t="e">
        <f t="shared" si="1"/>
        <v>#VALUE!</v>
      </c>
    </row>
    <row r="50" spans="1:23" ht="34.5" hidden="1" customHeight="1" x14ac:dyDescent="0.3">
      <c r="A50" s="17"/>
      <c r="B50" s="79"/>
      <c r="C50" s="79"/>
      <c r="D50" s="53"/>
      <c r="E50" s="79"/>
      <c r="F50" s="79"/>
      <c r="G50" s="79"/>
      <c r="H50" s="79"/>
      <c r="I50" s="79"/>
      <c r="J50" s="79"/>
      <c r="K50" s="79"/>
      <c r="L50" s="54"/>
      <c r="M50" s="58" t="str">
        <f t="shared" ref="M50" si="11">IF(B50&lt;&gt;"",((E50/S50)*30),"")</f>
        <v/>
      </c>
      <c r="N50" s="55"/>
      <c r="O50" s="80"/>
      <c r="P50" s="79"/>
      <c r="S50" s="152"/>
      <c r="T50" s="68"/>
      <c r="U50" s="68"/>
      <c r="V50" s="95"/>
      <c r="W50" s="153" t="str">
        <f t="shared" si="1"/>
        <v/>
      </c>
    </row>
    <row r="51" spans="1:23" s="235" customFormat="1" ht="16.5" customHeight="1" x14ac:dyDescent="0.35">
      <c r="A51" s="531" t="s">
        <v>290</v>
      </c>
      <c r="B51" s="531"/>
      <c r="C51" s="531"/>
      <c r="D51" s="531"/>
      <c r="E51" s="531"/>
      <c r="F51" s="531"/>
      <c r="H51" s="233"/>
      <c r="I51" s="233" t="s">
        <v>300</v>
      </c>
      <c r="J51" s="234"/>
      <c r="K51" s="232"/>
      <c r="L51" s="232"/>
      <c r="M51" s="232"/>
      <c r="N51" s="232"/>
      <c r="O51" s="232"/>
      <c r="Q51" s="236"/>
      <c r="R51" s="311"/>
      <c r="S51" s="237"/>
      <c r="T51" s="238"/>
      <c r="U51" s="238"/>
      <c r="V51" s="239"/>
      <c r="W51" s="240"/>
    </row>
    <row r="52" spans="1:23" ht="29.25" customHeight="1" x14ac:dyDescent="0.3">
      <c r="A52" s="18"/>
      <c r="B52" s="18"/>
      <c r="C52" s="18"/>
      <c r="D52" s="18"/>
      <c r="E52" s="18"/>
      <c r="F52" s="18"/>
      <c r="G52" s="18"/>
      <c r="H52" s="18"/>
      <c r="I52" s="18"/>
      <c r="J52" s="18"/>
      <c r="K52" s="18"/>
      <c r="L52" s="18"/>
      <c r="M52" s="18"/>
      <c r="N52" s="18"/>
      <c r="O52" s="18"/>
      <c r="S52" s="154"/>
      <c r="T52" s="69"/>
      <c r="U52" s="69"/>
      <c r="V52" s="70"/>
      <c r="W52" s="155"/>
    </row>
    <row r="53" spans="1:23" ht="15.6" x14ac:dyDescent="0.3">
      <c r="B53" s="18"/>
      <c r="C53" s="18"/>
      <c r="D53" s="18"/>
      <c r="E53" s="18"/>
      <c r="F53" s="18"/>
      <c r="I53" s="18"/>
      <c r="J53" s="18"/>
      <c r="K53" s="18"/>
      <c r="L53" s="18"/>
      <c r="M53" s="18"/>
      <c r="N53" s="18"/>
      <c r="O53" s="18"/>
      <c r="S53" s="154"/>
      <c r="T53" s="69"/>
      <c r="U53" s="69"/>
      <c r="V53" s="70"/>
      <c r="W53" s="155"/>
    </row>
    <row r="54" spans="1:23" s="235" customFormat="1" ht="18.600000000000001" thickBot="1" x14ac:dyDescent="0.4">
      <c r="A54" s="233" t="s">
        <v>289</v>
      </c>
      <c r="H54" s="233"/>
      <c r="I54" s="233" t="s">
        <v>301</v>
      </c>
      <c r="O54" s="232"/>
      <c r="Q54" s="236"/>
      <c r="R54" s="311"/>
      <c r="S54" s="243"/>
      <c r="T54" s="244"/>
      <c r="U54" s="244"/>
      <c r="V54" s="245"/>
      <c r="W54" s="246"/>
    </row>
  </sheetData>
  <mergeCells count="21">
    <mergeCell ref="A24:A25"/>
    <mergeCell ref="A51:F51"/>
    <mergeCell ref="A19:C19"/>
    <mergeCell ref="D19:N19"/>
    <mergeCell ref="S19:W19"/>
    <mergeCell ref="A21:C21"/>
    <mergeCell ref="D21:F21"/>
    <mergeCell ref="G21:K22"/>
    <mergeCell ref="L21:P21"/>
    <mergeCell ref="L17:P17"/>
    <mergeCell ref="A1:B1"/>
    <mergeCell ref="A3:B3"/>
    <mergeCell ref="A4:B4"/>
    <mergeCell ref="A11:O11"/>
    <mergeCell ref="B13:C13"/>
    <mergeCell ref="E13:J13"/>
    <mergeCell ref="B15:C15"/>
    <mergeCell ref="D15:F15"/>
    <mergeCell ref="G15:I15"/>
    <mergeCell ref="B17:E17"/>
    <mergeCell ref="G17:K17"/>
  </mergeCells>
  <conditionalFormatting sqref="U26">
    <cfRule type="cellIs" dxfId="679" priority="39" operator="greaterThan">
      <formula>0</formula>
    </cfRule>
    <cfRule type="cellIs" dxfId="678" priority="40" operator="greaterThan">
      <formula>0</formula>
    </cfRule>
    <cfRule type="cellIs" dxfId="677" priority="41" operator="lessThan">
      <formula>0</formula>
    </cfRule>
    <cfRule type="cellIs" dxfId="676" priority="42" operator="notEqual">
      <formula>0</formula>
    </cfRule>
  </conditionalFormatting>
  <conditionalFormatting sqref="U27:U29">
    <cfRule type="cellIs" dxfId="675" priority="35" operator="greaterThan">
      <formula>0</formula>
    </cfRule>
    <cfRule type="cellIs" dxfId="674" priority="36" operator="greaterThan">
      <formula>0</formula>
    </cfRule>
    <cfRule type="cellIs" dxfId="673" priority="37" operator="lessThan">
      <formula>0</formula>
    </cfRule>
    <cfRule type="cellIs" dxfId="672" priority="38" operator="notEqual">
      <formula>0</formula>
    </cfRule>
  </conditionalFormatting>
  <conditionalFormatting sqref="U30:U31 U33:U47">
    <cfRule type="cellIs" dxfId="671" priority="31" operator="greaterThan">
      <formula>0</formula>
    </cfRule>
    <cfRule type="cellIs" dxfId="670" priority="32" operator="greaterThan">
      <formula>0</formula>
    </cfRule>
    <cfRule type="cellIs" dxfId="669" priority="33" operator="lessThan">
      <formula>0</formula>
    </cfRule>
    <cfRule type="cellIs" dxfId="668" priority="34" operator="notEqual">
      <formula>0</formula>
    </cfRule>
  </conditionalFormatting>
  <conditionalFormatting sqref="U48:U50">
    <cfRule type="cellIs" dxfId="667" priority="27" operator="greaterThan">
      <formula>0</formula>
    </cfRule>
    <cfRule type="cellIs" dxfId="666" priority="28" operator="greaterThan">
      <formula>0</formula>
    </cfRule>
    <cfRule type="cellIs" dxfId="665" priority="29" operator="lessThan">
      <formula>0</formula>
    </cfRule>
    <cfRule type="cellIs" dxfId="664" priority="30" operator="notEqual">
      <formula>0</formula>
    </cfRule>
  </conditionalFormatting>
  <conditionalFormatting sqref="K50">
    <cfRule type="expression" dxfId="663" priority="25">
      <formula>K50&lt;T50</formula>
    </cfRule>
    <cfRule type="expression" dxfId="662" priority="26">
      <formula>K50&gt;T50</formula>
    </cfRule>
  </conditionalFormatting>
  <conditionalFormatting sqref="J37:J47">
    <cfRule type="cellIs" dxfId="661" priority="24" operator="greaterThan">
      <formula>90</formula>
    </cfRule>
  </conditionalFormatting>
  <conditionalFormatting sqref="J48:J50">
    <cfRule type="cellIs" dxfId="660" priority="23" operator="greaterThan">
      <formula>90</formula>
    </cfRule>
  </conditionalFormatting>
  <conditionalFormatting sqref="K36:K47">
    <cfRule type="expression" dxfId="659" priority="21">
      <formula>K36&lt;T36</formula>
    </cfRule>
    <cfRule type="expression" dxfId="658" priority="22">
      <formula>K36&gt;T36</formula>
    </cfRule>
  </conditionalFormatting>
  <conditionalFormatting sqref="J27:J31 J33">
    <cfRule type="cellIs" dxfId="657" priority="20" operator="greaterThan">
      <formula>90</formula>
    </cfRule>
  </conditionalFormatting>
  <conditionalFormatting sqref="J36">
    <cfRule type="cellIs" dxfId="656" priority="19" operator="greaterThan">
      <formula>90</formula>
    </cfRule>
  </conditionalFormatting>
  <conditionalFormatting sqref="K48:K49">
    <cfRule type="expression" dxfId="655" priority="17">
      <formula>K48&lt;T48</formula>
    </cfRule>
    <cfRule type="expression" dxfId="654" priority="18">
      <formula>K48&gt;T48</formula>
    </cfRule>
  </conditionalFormatting>
  <conditionalFormatting sqref="K27:K31 K33">
    <cfRule type="expression" dxfId="653" priority="15">
      <formula>K27&lt;T27</formula>
    </cfRule>
    <cfRule type="expression" dxfId="652" priority="16">
      <formula>K27&gt;T27</formula>
    </cfRule>
  </conditionalFormatting>
  <conditionalFormatting sqref="J26">
    <cfRule type="cellIs" dxfId="651" priority="14" operator="greaterThan">
      <formula>90</formula>
    </cfRule>
  </conditionalFormatting>
  <conditionalFormatting sqref="K26">
    <cfRule type="expression" dxfId="650" priority="12">
      <formula>K26&lt;T26</formula>
    </cfRule>
    <cfRule type="expression" dxfId="649" priority="13">
      <formula>K26&gt;T26</formula>
    </cfRule>
  </conditionalFormatting>
  <conditionalFormatting sqref="U32">
    <cfRule type="cellIs" dxfId="648" priority="8" operator="greaterThan">
      <formula>0</formula>
    </cfRule>
    <cfRule type="cellIs" dxfId="647" priority="9" operator="greaterThan">
      <formula>0</formula>
    </cfRule>
    <cfRule type="cellIs" dxfId="646" priority="10" operator="lessThan">
      <formula>0</formula>
    </cfRule>
    <cfRule type="cellIs" dxfId="645" priority="11" operator="notEqual">
      <formula>0</formula>
    </cfRule>
  </conditionalFormatting>
  <conditionalFormatting sqref="K34">
    <cfRule type="expression" dxfId="644" priority="6">
      <formula>K34&lt;T34</formula>
    </cfRule>
    <cfRule type="expression" dxfId="643" priority="7">
      <formula>K34&gt;T34</formula>
    </cfRule>
  </conditionalFormatting>
  <conditionalFormatting sqref="K35">
    <cfRule type="expression" dxfId="642" priority="4">
      <formula>K35&lt;T35</formula>
    </cfRule>
    <cfRule type="expression" dxfId="641" priority="5">
      <formula>K35&gt;T35</formula>
    </cfRule>
  </conditionalFormatting>
  <conditionalFormatting sqref="J32">
    <cfRule type="cellIs" dxfId="640" priority="3" operator="greaterThan">
      <formula>90</formula>
    </cfRule>
  </conditionalFormatting>
  <conditionalFormatting sqref="K32">
    <cfRule type="expression" dxfId="639" priority="1">
      <formula>K32&lt;T32</formula>
    </cfRule>
    <cfRule type="expression" dxfId="638" priority="2">
      <formula>K32&gt;T32</formula>
    </cfRule>
  </conditionalFormatting>
  <dataValidations count="7">
    <dataValidation type="date" errorStyle="warning" allowBlank="1" showInputMessage="1" showErrorMessage="1" promptTitle="Instruction" prompt="SVP Saisissez la date sous le format:_x000a_00/00/0000. exemple 15/09/2016,_x000a_Merci_x000a_" sqref="L21:P21">
      <formula1>42370</formula1>
      <formula2>44926</formula2>
    </dataValidation>
    <dataValidation errorStyle="information" allowBlank="1" showInputMessage="1" showErrorMessage="1" errorTitle="Instruction" error="Saisissez le Texte en MAJUSCULE_x000a_Exemple: CMS AGOE_x000a_Merci" promptTitle="Instruction" prompt="Saisissez le Texte en MAJUSCULE_x000a_Exemple: CMS AGOE_x000a_Merci" sqref="D19:N19"/>
    <dataValidation type="whole" allowBlank="1" showInputMessage="1" showErrorMessage="1" prompt="La valeur ne peut pas être supérieure à 89_x000a_Si tel est le cas déteminer la quantité à commander directement à la colonne M._x000a_merci" sqref="J27:J50">
      <formula1>0</formula1>
      <formula2>89</formula2>
    </dataValidation>
    <dataValidation type="whole" operator="lessThanOrEqual" allowBlank="1" showInputMessage="1" showErrorMessage="1" promptTitle="instruction" prompt="La valeur de la cellule ne peut pas être supérieure à la quantité Totale inscrite dans la colonne D._x000a_Merci de vérifier." sqref="E26:E50">
      <formula1>D26</formula1>
    </dataValidation>
    <dataValidation type="list" allowBlank="1" showInputMessage="1" showErrorMessage="1" sqref="D21:F21">
      <formula1>typerapport2</formula1>
    </dataValidation>
    <dataValidation type="whole" allowBlank="1" showInputMessage="1" showErrorMessage="1" prompt="La valeur ne peut pas être supérieure à 89_x000a_Si tel est le cas déteminer la quantité à commander directement à la colonne O_x000a_merci" sqref="J26">
      <formula1>0</formula1>
      <formula2>89</formula2>
    </dataValidation>
    <dataValidation type="whole" allowBlank="1" showInputMessage="1" showErrorMessage="1" prompt="La quantité accordée par le point Focal ne peut être supérieure à la somme du CMMa et la quantité commandée pour le trimestre._x000a_Merci de revoir la quantité dans la colonne O." sqref="O26:O49">
      <formula1>0</formula1>
      <formula2>+M26+N26</formula2>
    </dataValidation>
  </dataValidations>
  <pageMargins left="0.21" right="0.23622047244094491" top="0.74803149606299213" bottom="0.74803149606299213" header="0.31496062992125984" footer="0.31496062992125984"/>
  <pageSetup paperSize="9" scale="40" orientation="portrait" r:id="rId1"/>
  <headerFooter alignWithMargins="0">
    <oddFooter>&amp;C&amp;"Arial,Gras"PNLS /IST, Avenue des Armées, -05 BP 424 Lomé –Togo ; Tel 22 20 94 39 Fax : 22 20 94 36    Site Web : www.pnls.tg</oddFooter>
  </headerFooter>
  <drawing r:id="rId2"/>
</worksheet>
</file>

<file path=xl/worksheets/sheet12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rgb="FFFF0000"/>
  </sheetPr>
  <dimension ref="A1:W56"/>
  <sheetViews>
    <sheetView showGridLines="0" view="pageBreakPreview" topLeftCell="A5" zoomScale="70" zoomScaleNormal="70" zoomScaleSheetLayoutView="70" zoomScalePageLayoutView="50" workbookViewId="0">
      <selection activeCell="D19" sqref="D19:N19"/>
    </sheetView>
  </sheetViews>
  <sheetFormatPr baseColWidth="10" defaultColWidth="7.33203125" defaultRowHeight="13.8" x14ac:dyDescent="0.3"/>
  <cols>
    <col min="1" max="1" width="51.5546875" style="3" customWidth="1"/>
    <col min="2" max="14" width="11.5546875" style="3" customWidth="1"/>
    <col min="15" max="15" width="11.6640625" style="39" customWidth="1"/>
    <col min="16" max="16" width="17.5546875" style="3" customWidth="1"/>
    <col min="17" max="17" width="2.109375" style="62" customWidth="1"/>
    <col min="18" max="18" width="4.88671875" style="77" customWidth="1"/>
    <col min="19" max="20" width="7.44140625" style="77" bestFit="1" customWidth="1"/>
    <col min="21" max="21" width="7.88671875" style="78" bestFit="1" customWidth="1"/>
    <col min="22" max="22" width="33.33203125" style="77" customWidth="1"/>
    <col min="23" max="16384" width="7.33203125" style="3"/>
  </cols>
  <sheetData>
    <row r="1" spans="1:23" ht="17.25" customHeight="1" x14ac:dyDescent="0.3">
      <c r="A1" s="549" t="s">
        <v>452</v>
      </c>
      <c r="B1" s="549"/>
      <c r="C1" s="2"/>
      <c r="D1" s="2"/>
      <c r="E1"/>
      <c r="F1"/>
      <c r="G1"/>
      <c r="H1"/>
      <c r="I1"/>
      <c r="J1"/>
      <c r="N1" s="4" t="s">
        <v>1</v>
      </c>
      <c r="O1" s="5"/>
      <c r="R1" s="306"/>
      <c r="S1" s="69"/>
      <c r="T1" s="69"/>
      <c r="U1" s="69"/>
      <c r="V1" s="70"/>
      <c r="W1" s="69"/>
    </row>
    <row r="2" spans="1:23" ht="13.5" customHeight="1" x14ac:dyDescent="0.3">
      <c r="A2" s="1" t="s">
        <v>453</v>
      </c>
      <c r="B2" s="1"/>
      <c r="C2" s="2"/>
      <c r="D2" s="2"/>
      <c r="E2"/>
      <c r="F2"/>
      <c r="G2"/>
      <c r="H2"/>
      <c r="I2"/>
      <c r="J2"/>
      <c r="M2" s="4"/>
      <c r="N2" s="4" t="s">
        <v>3</v>
      </c>
      <c r="O2" s="5"/>
      <c r="R2" s="306"/>
      <c r="S2" s="69"/>
      <c r="T2" s="69"/>
      <c r="U2" s="69"/>
      <c r="V2" s="70"/>
      <c r="W2" s="69"/>
    </row>
    <row r="3" spans="1:23" ht="15.6" x14ac:dyDescent="0.3">
      <c r="A3" s="549" t="s">
        <v>454</v>
      </c>
      <c r="B3" s="549"/>
      <c r="C3" s="2"/>
      <c r="D3" s="2"/>
      <c r="E3"/>
      <c r="F3"/>
      <c r="G3"/>
      <c r="H3"/>
      <c r="I3"/>
      <c r="J3"/>
      <c r="K3" s="5"/>
      <c r="L3" s="5"/>
      <c r="M3" s="5"/>
      <c r="N3" s="5"/>
      <c r="O3" s="5"/>
      <c r="R3" s="306"/>
      <c r="S3" s="69"/>
      <c r="T3" s="69"/>
      <c r="U3" s="69"/>
      <c r="V3" s="70"/>
      <c r="W3" s="69"/>
    </row>
    <row r="4" spans="1:23" ht="33.6" customHeight="1" x14ac:dyDescent="0.3">
      <c r="A4" s="547" t="s">
        <v>455</v>
      </c>
      <c r="B4" s="548"/>
      <c r="C4" s="7"/>
      <c r="D4" s="7"/>
      <c r="E4" s="8"/>
      <c r="F4" s="8"/>
      <c r="G4" s="8"/>
      <c r="H4" s="8"/>
      <c r="I4" s="8"/>
      <c r="J4" s="8"/>
      <c r="K4" s="9"/>
      <c r="L4" s="9"/>
      <c r="M4" s="9"/>
      <c r="N4" s="9"/>
      <c r="O4" s="38"/>
      <c r="R4" s="306"/>
      <c r="S4" s="69"/>
      <c r="T4" s="69"/>
      <c r="U4" s="69"/>
      <c r="V4" s="70"/>
      <c r="W4" s="69"/>
    </row>
    <row r="5" spans="1:23" x14ac:dyDescent="0.3">
      <c r="B5" s="9"/>
      <c r="C5" s="9"/>
      <c r="D5" s="9"/>
      <c r="E5" s="9"/>
      <c r="F5" s="9"/>
      <c r="G5" s="9"/>
      <c r="H5" s="9"/>
      <c r="I5" s="9"/>
      <c r="J5" s="9"/>
      <c r="K5" s="9"/>
      <c r="L5" s="9"/>
      <c r="M5" s="9"/>
      <c r="N5" s="9"/>
      <c r="O5" s="38"/>
      <c r="R5" s="306"/>
      <c r="S5" s="69"/>
      <c r="T5" s="69"/>
      <c r="U5" s="69"/>
      <c r="V5" s="70"/>
      <c r="W5" s="69"/>
    </row>
    <row r="6" spans="1:23" ht="15.6" x14ac:dyDescent="0.3">
      <c r="A6" s="6" t="s">
        <v>232</v>
      </c>
      <c r="B6" s="9"/>
      <c r="C6" s="9"/>
      <c r="D6" s="9"/>
      <c r="E6" s="9"/>
      <c r="F6" s="9"/>
      <c r="G6" s="9"/>
      <c r="H6" s="9"/>
      <c r="I6" s="9"/>
      <c r="J6" s="9"/>
      <c r="K6" s="9"/>
      <c r="L6" s="9"/>
      <c r="M6" s="9"/>
      <c r="N6" s="9"/>
      <c r="O6" s="38"/>
      <c r="R6" s="306"/>
      <c r="S6" s="69"/>
      <c r="T6" s="69"/>
      <c r="U6" s="69"/>
      <c r="V6" s="70"/>
      <c r="W6" s="69"/>
    </row>
    <row r="7" spans="1:23" x14ac:dyDescent="0.3">
      <c r="A7" s="10"/>
      <c r="B7" s="9"/>
      <c r="C7" s="9"/>
      <c r="D7" s="9"/>
      <c r="E7" s="9"/>
      <c r="F7" s="9"/>
      <c r="G7" s="9"/>
      <c r="H7" s="9"/>
      <c r="I7" s="9"/>
      <c r="J7" s="9"/>
      <c r="K7" s="9"/>
      <c r="L7" s="9"/>
      <c r="M7" s="9"/>
      <c r="N7" s="9"/>
      <c r="O7" s="38"/>
      <c r="R7" s="69"/>
      <c r="S7" s="69"/>
      <c r="T7" s="69"/>
      <c r="U7" s="70"/>
      <c r="V7" s="69"/>
    </row>
    <row r="8" spans="1:23" x14ac:dyDescent="0.3">
      <c r="A8" s="10"/>
      <c r="B8" s="9"/>
      <c r="C8" s="9"/>
      <c r="D8" s="9"/>
      <c r="E8" s="9"/>
      <c r="F8" s="9"/>
      <c r="G8" s="9"/>
      <c r="H8" s="9"/>
      <c r="I8" s="9"/>
      <c r="J8" s="9"/>
      <c r="K8" s="9"/>
      <c r="L8" s="9"/>
      <c r="M8" s="9"/>
      <c r="N8" s="9"/>
      <c r="O8" s="38"/>
      <c r="R8" s="69"/>
      <c r="S8" s="69"/>
      <c r="T8" s="69"/>
      <c r="U8" s="70"/>
      <c r="V8" s="69"/>
    </row>
    <row r="9" spans="1:23" ht="17.25" customHeight="1" x14ac:dyDescent="0.3">
      <c r="A9" s="10"/>
      <c r="B9" s="9"/>
      <c r="C9" s="9"/>
      <c r="D9" s="9"/>
      <c r="E9" s="9"/>
      <c r="F9" s="9"/>
      <c r="G9" s="9"/>
      <c r="H9" s="9"/>
      <c r="I9" s="9"/>
      <c r="J9" s="9"/>
      <c r="K9" s="9"/>
      <c r="L9" s="9"/>
      <c r="M9" s="9"/>
      <c r="N9" s="9"/>
      <c r="O9" s="38"/>
      <c r="R9" s="69"/>
      <c r="S9" s="69"/>
      <c r="T9" s="69"/>
      <c r="U9" s="70"/>
      <c r="V9" s="69"/>
    </row>
    <row r="10" spans="1:23" ht="0.75" customHeight="1" x14ac:dyDescent="0.3">
      <c r="R10" s="69"/>
      <c r="S10" s="69"/>
      <c r="T10" s="69"/>
      <c r="U10" s="70"/>
      <c r="V10" s="69"/>
    </row>
    <row r="11" spans="1:23" ht="21" customHeight="1" x14ac:dyDescent="0.3">
      <c r="A11" s="555" t="s">
        <v>263</v>
      </c>
      <c r="B11" s="555"/>
      <c r="C11" s="555"/>
      <c r="D11" s="555"/>
      <c r="E11" s="555"/>
      <c r="F11" s="555"/>
      <c r="G11" s="555"/>
      <c r="H11" s="555"/>
      <c r="I11" s="555"/>
      <c r="J11" s="555"/>
      <c r="K11" s="555"/>
      <c r="L11" s="555"/>
      <c r="M11" s="555"/>
      <c r="N11" s="555"/>
      <c r="O11" s="555"/>
      <c r="P11" s="40"/>
      <c r="R11" s="69"/>
      <c r="S11" s="69"/>
      <c r="T11" s="69"/>
      <c r="U11" s="70"/>
      <c r="V11" s="69"/>
    </row>
    <row r="12" spans="1:23" ht="3.75" customHeight="1" x14ac:dyDescent="0.3">
      <c r="A12" s="11"/>
      <c r="B12" s="11"/>
      <c r="C12" s="11"/>
      <c r="D12" s="11"/>
      <c r="E12" s="11"/>
      <c r="F12" s="11"/>
      <c r="G12" s="11"/>
      <c r="H12" s="11"/>
      <c r="I12" s="11"/>
      <c r="J12" s="11"/>
      <c r="K12" s="11"/>
      <c r="L12" s="11"/>
      <c r="M12" s="11"/>
      <c r="N12" s="11"/>
      <c r="O12" s="11"/>
      <c r="R12" s="69"/>
      <c r="S12" s="69"/>
      <c r="T12" s="69"/>
      <c r="U12" s="70"/>
      <c r="V12" s="69"/>
    </row>
    <row r="13" spans="1:23" s="42" customFormat="1" ht="20.25" hidden="1" customHeight="1" thickBot="1" x14ac:dyDescent="0.35">
      <c r="A13" s="434" t="s">
        <v>5</v>
      </c>
      <c r="B13" s="556">
        <f>'Info District'!G11</f>
        <v>2025</v>
      </c>
      <c r="C13" s="557"/>
      <c r="E13" s="550"/>
      <c r="F13" s="550"/>
      <c r="G13" s="550"/>
      <c r="H13" s="550"/>
      <c r="I13" s="550"/>
      <c r="J13" s="554"/>
      <c r="Q13" s="63"/>
      <c r="R13" s="71"/>
      <c r="S13" s="71"/>
      <c r="T13" s="71"/>
      <c r="U13" s="72"/>
      <c r="V13" s="71"/>
    </row>
    <row r="14" spans="1:23" s="42" customFormat="1" ht="7.5" hidden="1" customHeight="1" thickBot="1" x14ac:dyDescent="0.35">
      <c r="A14" s="434"/>
      <c r="B14" s="13"/>
      <c r="C14" s="13"/>
      <c r="D14" s="13"/>
      <c r="O14" s="15"/>
      <c r="Q14" s="63"/>
      <c r="R14" s="71"/>
      <c r="S14" s="71"/>
      <c r="T14" s="71"/>
      <c r="U14" s="72"/>
      <c r="V14" s="71"/>
    </row>
    <row r="15" spans="1:23" s="42" customFormat="1" ht="16.5" hidden="1" customHeight="1" thickBot="1" x14ac:dyDescent="0.35">
      <c r="A15" s="434" t="s">
        <v>7</v>
      </c>
      <c r="B15" s="558" t="str">
        <f>'Info District'!G12</f>
        <v>PLATEAUX</v>
      </c>
      <c r="C15" s="559"/>
      <c r="D15" s="550" t="s">
        <v>8</v>
      </c>
      <c r="E15" s="550"/>
      <c r="F15" s="550"/>
      <c r="G15" s="551" t="str">
        <f>'Info District'!G13</f>
        <v>Agou</v>
      </c>
      <c r="H15" s="552"/>
      <c r="I15" s="553"/>
      <c r="L15" s="11"/>
      <c r="M15" s="11"/>
      <c r="N15" s="11"/>
      <c r="O15" s="11"/>
      <c r="P15" s="11"/>
      <c r="Q15" s="63"/>
      <c r="R15" s="71"/>
      <c r="S15" s="71"/>
      <c r="T15" s="71"/>
      <c r="U15" s="73"/>
      <c r="V15" s="71"/>
    </row>
    <row r="16" spans="1:23" s="42" customFormat="1" ht="3.75" hidden="1" customHeight="1" thickBot="1" x14ac:dyDescent="0.35">
      <c r="A16" s="139"/>
      <c r="B16" s="15"/>
      <c r="C16" s="15"/>
      <c r="D16" s="15"/>
      <c r="E16" s="15"/>
      <c r="K16" s="15"/>
      <c r="L16" s="15"/>
      <c r="M16" s="15"/>
      <c r="O16" s="15"/>
      <c r="Q16" s="63"/>
      <c r="R16" s="71"/>
      <c r="S16" s="71"/>
      <c r="T16" s="71"/>
      <c r="U16" s="72"/>
      <c r="V16" s="71"/>
    </row>
    <row r="17" spans="1:23" s="42" customFormat="1" ht="18" hidden="1" customHeight="1" thickBot="1" x14ac:dyDescent="0.35">
      <c r="A17" s="434" t="s">
        <v>9</v>
      </c>
      <c r="B17" s="556" t="str">
        <f>'Info District'!G17</f>
        <v>Avril à Juin 2025</v>
      </c>
      <c r="C17" s="560"/>
      <c r="D17" s="560"/>
      <c r="E17" s="557"/>
      <c r="G17" s="550" t="s">
        <v>11</v>
      </c>
      <c r="H17" s="550"/>
      <c r="I17" s="550"/>
      <c r="J17" s="550"/>
      <c r="K17" s="554"/>
      <c r="L17" s="551" t="str">
        <f>'Info District'!G18</f>
        <v>Juillet à Septembre 2025</v>
      </c>
      <c r="M17" s="552"/>
      <c r="N17" s="552"/>
      <c r="O17" s="552"/>
      <c r="P17" s="553"/>
      <c r="Q17" s="63"/>
      <c r="R17" s="71"/>
      <c r="S17" s="71"/>
      <c r="T17" s="71"/>
      <c r="U17" s="72"/>
      <c r="V17" s="71"/>
    </row>
    <row r="18" spans="1:23" s="9" customFormat="1" ht="6" customHeight="1" thickBot="1" x14ac:dyDescent="0.3">
      <c r="B18" s="43"/>
      <c r="C18" s="43"/>
      <c r="D18" s="43"/>
      <c r="E18" s="44"/>
      <c r="F18" s="43"/>
      <c r="G18" s="45"/>
      <c r="H18" s="45"/>
      <c r="I18" s="45"/>
      <c r="J18" s="45"/>
      <c r="K18" s="45"/>
      <c r="L18" s="45"/>
      <c r="M18" s="45"/>
      <c r="O18" s="38"/>
      <c r="Q18" s="64"/>
      <c r="R18" s="74"/>
      <c r="S18" s="74"/>
      <c r="T18" s="74"/>
      <c r="U18" s="75"/>
      <c r="V18" s="74"/>
    </row>
    <row r="19" spans="1:23" s="9" customFormat="1" ht="31.5" customHeight="1" thickBot="1" x14ac:dyDescent="0.35">
      <c r="A19" s="532" t="s">
        <v>12</v>
      </c>
      <c r="B19" s="532"/>
      <c r="C19" s="533"/>
      <c r="D19" s="575"/>
      <c r="E19" s="576"/>
      <c r="F19" s="576"/>
      <c r="G19" s="576"/>
      <c r="H19" s="576"/>
      <c r="I19" s="576"/>
      <c r="J19" s="576"/>
      <c r="K19" s="576"/>
      <c r="L19" s="576"/>
      <c r="M19" s="576"/>
      <c r="N19" s="577"/>
      <c r="O19" s="11"/>
      <c r="P19" s="464" t="str">
        <f>'Info District'!H17</f>
        <v>T2</v>
      </c>
      <c r="Q19" s="65"/>
      <c r="R19" s="535" t="s">
        <v>96</v>
      </c>
      <c r="S19" s="536"/>
      <c r="T19" s="536"/>
      <c r="U19" s="536"/>
      <c r="V19" s="537"/>
    </row>
    <row r="20" spans="1:23" s="9" customFormat="1" ht="8.25" customHeight="1" thickBot="1" x14ac:dyDescent="0.35">
      <c r="A20" s="12"/>
      <c r="B20" s="12"/>
      <c r="C20" s="12"/>
      <c r="D20" s="12"/>
      <c r="E20" s="12"/>
      <c r="F20" s="12"/>
      <c r="G20" s="13"/>
      <c r="H20" s="13"/>
      <c r="I20" s="13"/>
      <c r="J20" s="13"/>
      <c r="K20" s="13"/>
      <c r="L20" s="14"/>
      <c r="M20" s="14"/>
      <c r="N20" s="14"/>
      <c r="O20" s="14"/>
      <c r="Q20" s="64"/>
      <c r="R20" s="146"/>
      <c r="S20" s="74"/>
      <c r="T20" s="74"/>
      <c r="U20" s="76"/>
      <c r="V20" s="147"/>
    </row>
    <row r="21" spans="1:23" s="9" customFormat="1" ht="30.75" customHeight="1" thickBot="1" x14ac:dyDescent="0.35">
      <c r="A21" s="564" t="s">
        <v>6</v>
      </c>
      <c r="B21" s="564"/>
      <c r="C21" s="564"/>
      <c r="D21" s="565"/>
      <c r="E21" s="566"/>
      <c r="F21" s="566"/>
      <c r="G21" s="566"/>
      <c r="H21" s="567"/>
      <c r="I21" s="12"/>
      <c r="K21" s="230" t="s">
        <v>338</v>
      </c>
      <c r="O21" s="571"/>
      <c r="P21" s="572"/>
      <c r="Q21" s="64"/>
      <c r="R21" s="146"/>
      <c r="S21" s="74"/>
      <c r="T21" s="74"/>
      <c r="U21" s="76"/>
      <c r="V21" s="147"/>
    </row>
    <row r="22" spans="1:23" s="9" customFormat="1" ht="9" customHeight="1" thickBot="1" x14ac:dyDescent="0.35">
      <c r="A22" s="12"/>
      <c r="B22" s="12"/>
      <c r="C22" s="12"/>
      <c r="D22" s="12"/>
      <c r="E22" s="12"/>
      <c r="F22" s="12"/>
      <c r="G22" s="13"/>
      <c r="H22" s="13"/>
      <c r="I22" s="13"/>
      <c r="J22" s="13"/>
      <c r="K22" s="13"/>
      <c r="L22" s="14"/>
      <c r="M22" s="14"/>
      <c r="N22" s="14"/>
      <c r="O22" s="14"/>
      <c r="Q22" s="64"/>
      <c r="R22" s="146"/>
      <c r="S22" s="74"/>
      <c r="T22" s="74"/>
      <c r="U22" s="76"/>
      <c r="V22" s="147"/>
    </row>
    <row r="23" spans="1:23" s="9" customFormat="1" ht="30" customHeight="1" thickBot="1" x14ac:dyDescent="0.35">
      <c r="A23" s="532" t="s">
        <v>240</v>
      </c>
      <c r="B23" s="532"/>
      <c r="C23" s="533"/>
      <c r="D23" s="568" t="s">
        <v>265</v>
      </c>
      <c r="E23" s="569"/>
      <c r="F23" s="570"/>
      <c r="H23" s="229"/>
      <c r="I23" s="573" t="s">
        <v>337</v>
      </c>
      <c r="J23" s="573"/>
      <c r="K23" s="573"/>
      <c r="L23" s="573"/>
      <c r="M23" s="573"/>
      <c r="N23" s="574"/>
      <c r="O23" s="562"/>
      <c r="P23" s="563"/>
      <c r="Q23" s="64"/>
      <c r="R23" s="146"/>
      <c r="S23" s="74"/>
      <c r="T23" s="74"/>
      <c r="U23" s="76"/>
      <c r="V23" s="147"/>
    </row>
    <row r="24" spans="1:23" s="9" customFormat="1" ht="6" customHeight="1" x14ac:dyDescent="0.3">
      <c r="A24" s="12"/>
      <c r="B24" s="12"/>
      <c r="C24" s="12"/>
      <c r="D24" s="12"/>
      <c r="E24" s="12"/>
      <c r="F24" s="12"/>
      <c r="G24" s="13"/>
      <c r="H24" s="15"/>
      <c r="I24" s="15"/>
      <c r="J24" s="15"/>
      <c r="K24" s="13"/>
      <c r="L24" s="14"/>
      <c r="M24" s="14"/>
      <c r="N24" s="14"/>
      <c r="O24" s="14"/>
      <c r="Q24" s="64"/>
      <c r="R24" s="146"/>
      <c r="S24" s="74"/>
      <c r="T24" s="74"/>
      <c r="U24" s="76"/>
      <c r="V24" s="147"/>
    </row>
    <row r="25" spans="1:23" s="9" customFormat="1" ht="4.5" customHeight="1" thickBot="1" x14ac:dyDescent="0.35">
      <c r="A25" s="12"/>
      <c r="B25" s="12"/>
      <c r="C25" s="12"/>
      <c r="D25" s="12"/>
      <c r="E25" s="12"/>
      <c r="F25" s="12"/>
      <c r="G25" s="13"/>
      <c r="H25" s="13"/>
      <c r="I25" s="13"/>
      <c r="J25" s="13"/>
      <c r="K25" s="13"/>
      <c r="L25" s="14"/>
      <c r="M25" s="14"/>
      <c r="N25" s="14"/>
      <c r="O25" s="14"/>
      <c r="Q25" s="64"/>
      <c r="R25" s="146"/>
      <c r="S25" s="74"/>
      <c r="T25" s="74"/>
      <c r="U25" s="76"/>
      <c r="V25" s="147"/>
    </row>
    <row r="26" spans="1:23" ht="76.5" customHeight="1" thickBot="1" x14ac:dyDescent="0.35">
      <c r="A26" s="541" t="s">
        <v>13</v>
      </c>
      <c r="B26" s="16" t="s">
        <v>14</v>
      </c>
      <c r="C26" s="108" t="s">
        <v>15</v>
      </c>
      <c r="D26" s="118" t="s">
        <v>16</v>
      </c>
      <c r="E26" s="117" t="s">
        <v>17</v>
      </c>
      <c r="F26" s="16" t="s">
        <v>18</v>
      </c>
      <c r="G26" s="16" t="s">
        <v>233</v>
      </c>
      <c r="H26" s="16" t="s">
        <v>234</v>
      </c>
      <c r="I26" s="16" t="s">
        <v>19</v>
      </c>
      <c r="J26" s="16" t="s">
        <v>20</v>
      </c>
      <c r="K26" s="108" t="s">
        <v>21</v>
      </c>
      <c r="L26" s="136" t="s">
        <v>22</v>
      </c>
      <c r="M26" s="137" t="s">
        <v>236</v>
      </c>
      <c r="N26" s="138" t="s">
        <v>23</v>
      </c>
      <c r="O26" s="109" t="s">
        <v>39</v>
      </c>
      <c r="P26" s="16" t="s">
        <v>40</v>
      </c>
      <c r="R26" s="148" t="s">
        <v>237</v>
      </c>
      <c r="S26" s="140" t="s">
        <v>93</v>
      </c>
      <c r="T26" s="140" t="s">
        <v>239</v>
      </c>
      <c r="U26" s="140" t="s">
        <v>238</v>
      </c>
      <c r="V26" s="149" t="s">
        <v>97</v>
      </c>
    </row>
    <row r="27" spans="1:23" s="47" customFormat="1" ht="21.75" customHeight="1" thickBot="1" x14ac:dyDescent="0.35">
      <c r="A27" s="542"/>
      <c r="B27" s="46" t="s">
        <v>24</v>
      </c>
      <c r="C27" s="46" t="s">
        <v>25</v>
      </c>
      <c r="D27" s="112" t="s">
        <v>26</v>
      </c>
      <c r="E27" s="46" t="s">
        <v>27</v>
      </c>
      <c r="F27" s="46"/>
      <c r="G27" s="46" t="s">
        <v>28</v>
      </c>
      <c r="H27" s="46"/>
      <c r="I27" s="46" t="s">
        <v>29</v>
      </c>
      <c r="J27" s="46"/>
      <c r="K27" s="131" t="s">
        <v>235</v>
      </c>
      <c r="L27" s="133"/>
      <c r="M27" s="134"/>
      <c r="N27" s="135"/>
      <c r="O27" s="132" t="s">
        <v>30</v>
      </c>
      <c r="P27" s="46"/>
      <c r="Q27" s="66"/>
      <c r="R27" s="150"/>
      <c r="S27" s="67" t="s">
        <v>94</v>
      </c>
      <c r="T27" s="67" t="s">
        <v>95</v>
      </c>
      <c r="U27" s="94"/>
      <c r="V27" s="151" t="str">
        <f>IF(J28&lt;=0,"",IF(J28=90,$W$28))</f>
        <v/>
      </c>
      <c r="W27" s="37" t="s">
        <v>98</v>
      </c>
    </row>
    <row r="28" spans="1:23" ht="49.5" customHeight="1" x14ac:dyDescent="0.3">
      <c r="A28" s="231" t="str">
        <f>CDT!B26</f>
        <v>Artéméther-Luméfantrine 6cp (AL)</v>
      </c>
      <c r="B28" s="79"/>
      <c r="C28" s="110"/>
      <c r="D28" s="120" t="str">
        <f>IF(B28&lt;&gt;"",B28+C28,"")</f>
        <v/>
      </c>
      <c r="E28" s="119"/>
      <c r="F28" s="79"/>
      <c r="G28" s="79"/>
      <c r="H28" s="79"/>
      <c r="I28" s="79"/>
      <c r="J28" s="79"/>
      <c r="K28" s="110"/>
      <c r="L28" s="431" t="str">
        <f>IF(B28&lt;&gt;"",IF(J28=0,E28,((E28*90)/(90-J28))),"0")</f>
        <v>0</v>
      </c>
      <c r="M28" s="428" t="str">
        <f>IF(B28&lt;&gt;"",((E28/R28)*30),"0")</f>
        <v>0</v>
      </c>
      <c r="N28" s="250" t="str">
        <f>IF(B28&lt;&gt;"",IF(J28=0,((E28+L28)-K28),((M28*6)-K28)),"0")</f>
        <v>0</v>
      </c>
      <c r="O28" s="251"/>
      <c r="P28" s="81"/>
      <c r="R28" s="152">
        <f>(90-J28)</f>
        <v>90</v>
      </c>
      <c r="S28" s="68" t="e">
        <f>D28-(E28+G28+I28+H28)</f>
        <v>#VALUE!</v>
      </c>
      <c r="T28" s="68" t="e">
        <f>K28-S28</f>
        <v>#VALUE!</v>
      </c>
      <c r="U28" s="95">
        <v>6</v>
      </c>
      <c r="V28" s="153" t="e">
        <f t="shared" ref="V28:V52" si="0">IF(T28=0,"",$W$27)</f>
        <v>#VALUE!</v>
      </c>
      <c r="W28" s="37" t="s">
        <v>203</v>
      </c>
    </row>
    <row r="29" spans="1:23" ht="45" customHeight="1" x14ac:dyDescent="0.3">
      <c r="A29" s="231" t="str">
        <f>CDT!B27</f>
        <v>Artéméther-Luméfantrine 12cp (AL)</v>
      </c>
      <c r="B29" s="79"/>
      <c r="C29" s="110"/>
      <c r="D29" s="121" t="str">
        <f t="shared" ref="D29:D36" si="1">IF(B29&lt;&gt;"",B29+C29,"")</f>
        <v/>
      </c>
      <c r="E29" s="119"/>
      <c r="F29" s="79"/>
      <c r="G29" s="79"/>
      <c r="H29" s="79"/>
      <c r="I29" s="79"/>
      <c r="J29" s="79"/>
      <c r="K29" s="110"/>
      <c r="L29" s="431" t="str">
        <f t="shared" ref="L29:L36" si="2">IF(B29&lt;&gt;"",IF(J29=0,E29,((E29*90)/(90-J29))),"0")</f>
        <v>0</v>
      </c>
      <c r="M29" s="428" t="str">
        <f t="shared" ref="M29:M36" si="3">IF(B29&lt;&gt;"",((E29/R29)*30),"0")</f>
        <v>0</v>
      </c>
      <c r="N29" s="250" t="str">
        <f t="shared" ref="N29:N36" si="4">IF(B29&lt;&gt;"",IF(J29=0,((E29+L29)-K29),((M29*6)-K29)),"0")</f>
        <v>0</v>
      </c>
      <c r="O29" s="251"/>
      <c r="P29" s="81"/>
      <c r="R29" s="152">
        <f t="shared" ref="R29:R50" si="5">(90-J29)</f>
        <v>90</v>
      </c>
      <c r="S29" s="68" t="e">
        <f t="shared" ref="S29:S49" si="6">D29-(E29+G29+I29+H29)</f>
        <v>#VALUE!</v>
      </c>
      <c r="T29" s="68" t="e">
        <f t="shared" ref="T29:T50" si="7">K29-S29</f>
        <v>#VALUE!</v>
      </c>
      <c r="U29" s="95">
        <v>12</v>
      </c>
      <c r="V29" s="153" t="e">
        <f t="shared" si="0"/>
        <v>#VALUE!</v>
      </c>
    </row>
    <row r="30" spans="1:23" ht="49.5" customHeight="1" x14ac:dyDescent="0.3">
      <c r="A30" s="231" t="str">
        <f>CDT!B28</f>
        <v>Artéméther-Luméfantrine 18cp (AL)</v>
      </c>
      <c r="B30" s="79"/>
      <c r="C30" s="110"/>
      <c r="D30" s="121" t="str">
        <f t="shared" si="1"/>
        <v/>
      </c>
      <c r="E30" s="119"/>
      <c r="F30" s="79"/>
      <c r="G30" s="79"/>
      <c r="H30" s="79"/>
      <c r="I30" s="79"/>
      <c r="J30" s="79"/>
      <c r="K30" s="110"/>
      <c r="L30" s="431" t="str">
        <f t="shared" si="2"/>
        <v>0</v>
      </c>
      <c r="M30" s="428" t="str">
        <f t="shared" si="3"/>
        <v>0</v>
      </c>
      <c r="N30" s="250" t="str">
        <f t="shared" si="4"/>
        <v>0</v>
      </c>
      <c r="O30" s="251"/>
      <c r="P30" s="81"/>
      <c r="R30" s="152">
        <f t="shared" si="5"/>
        <v>90</v>
      </c>
      <c r="S30" s="68" t="e">
        <f t="shared" si="6"/>
        <v>#VALUE!</v>
      </c>
      <c r="T30" s="68" t="e">
        <f t="shared" si="7"/>
        <v>#VALUE!</v>
      </c>
      <c r="U30" s="95">
        <v>18</v>
      </c>
      <c r="V30" s="153" t="e">
        <f t="shared" si="0"/>
        <v>#VALUE!</v>
      </c>
    </row>
    <row r="31" spans="1:23" ht="49.5" customHeight="1" x14ac:dyDescent="0.3">
      <c r="A31" s="231" t="str">
        <f>CDT!B29</f>
        <v>Artéméther-Luméfantrine 24cp (AL)</v>
      </c>
      <c r="B31" s="79"/>
      <c r="C31" s="110"/>
      <c r="D31" s="121" t="str">
        <f t="shared" si="1"/>
        <v/>
      </c>
      <c r="E31" s="119"/>
      <c r="F31" s="79"/>
      <c r="G31" s="79"/>
      <c r="H31" s="79"/>
      <c r="I31" s="79"/>
      <c r="J31" s="79"/>
      <c r="K31" s="110"/>
      <c r="L31" s="431" t="str">
        <f t="shared" si="2"/>
        <v>0</v>
      </c>
      <c r="M31" s="428" t="str">
        <f t="shared" si="3"/>
        <v>0</v>
      </c>
      <c r="N31" s="250" t="str">
        <f t="shared" si="4"/>
        <v>0</v>
      </c>
      <c r="O31" s="251"/>
      <c r="P31" s="81"/>
      <c r="R31" s="152">
        <f t="shared" si="5"/>
        <v>90</v>
      </c>
      <c r="S31" s="68" t="e">
        <f t="shared" si="6"/>
        <v>#VALUE!</v>
      </c>
      <c r="T31" s="68" t="e">
        <f t="shared" si="7"/>
        <v>#VALUE!</v>
      </c>
      <c r="U31" s="95">
        <v>24</v>
      </c>
      <c r="V31" s="153" t="e">
        <f t="shared" si="0"/>
        <v>#VALUE!</v>
      </c>
    </row>
    <row r="32" spans="1:23" ht="50.25" hidden="1" customHeight="1" x14ac:dyDescent="0.3">
      <c r="A32" s="17" t="str">
        <f>CDT!B30</f>
        <v>Artéméther injectable 40 mg</v>
      </c>
      <c r="B32" s="79"/>
      <c r="C32" s="110"/>
      <c r="D32" s="121" t="str">
        <f t="shared" si="1"/>
        <v/>
      </c>
      <c r="E32" s="119"/>
      <c r="F32" s="79"/>
      <c r="G32" s="79"/>
      <c r="H32" s="79"/>
      <c r="I32" s="79"/>
      <c r="J32" s="79"/>
      <c r="K32" s="110"/>
      <c r="L32" s="431" t="str">
        <f t="shared" si="2"/>
        <v>0</v>
      </c>
      <c r="M32" s="428" t="str">
        <f t="shared" si="3"/>
        <v>0</v>
      </c>
      <c r="N32" s="250" t="str">
        <f t="shared" si="4"/>
        <v>0</v>
      </c>
      <c r="O32" s="251"/>
      <c r="P32" s="79"/>
      <c r="R32" s="152">
        <f t="shared" si="5"/>
        <v>90</v>
      </c>
      <c r="S32" s="68" t="e">
        <f t="shared" si="6"/>
        <v>#VALUE!</v>
      </c>
      <c r="T32" s="68" t="e">
        <f t="shared" si="7"/>
        <v>#VALUE!</v>
      </c>
      <c r="U32" s="95">
        <v>1</v>
      </c>
      <c r="V32" s="153" t="e">
        <f t="shared" si="0"/>
        <v>#VALUE!</v>
      </c>
    </row>
    <row r="33" spans="1:22" ht="50.25" hidden="1" customHeight="1" x14ac:dyDescent="0.3">
      <c r="A33" s="17" t="str">
        <f>CDT!B31</f>
        <v>Artéméther injectable 80 mg</v>
      </c>
      <c r="B33" s="79"/>
      <c r="C33" s="110"/>
      <c r="D33" s="121" t="str">
        <f t="shared" si="1"/>
        <v/>
      </c>
      <c r="E33" s="119"/>
      <c r="F33" s="79"/>
      <c r="G33" s="79"/>
      <c r="H33" s="79"/>
      <c r="I33" s="79"/>
      <c r="J33" s="79"/>
      <c r="K33" s="110"/>
      <c r="L33" s="431" t="str">
        <f t="shared" si="2"/>
        <v>0</v>
      </c>
      <c r="M33" s="428" t="str">
        <f t="shared" si="3"/>
        <v>0</v>
      </c>
      <c r="N33" s="250" t="str">
        <f t="shared" si="4"/>
        <v>0</v>
      </c>
      <c r="O33" s="251"/>
      <c r="P33" s="79"/>
      <c r="R33" s="152">
        <f t="shared" si="5"/>
        <v>90</v>
      </c>
      <c r="S33" s="68" t="e">
        <f t="shared" si="6"/>
        <v>#VALUE!</v>
      </c>
      <c r="T33" s="68" t="e">
        <f t="shared" si="7"/>
        <v>#VALUE!</v>
      </c>
      <c r="U33" s="95">
        <v>1</v>
      </c>
      <c r="V33" s="153" t="e">
        <f t="shared" si="0"/>
        <v>#VALUE!</v>
      </c>
    </row>
    <row r="34" spans="1:22" ht="50.25" hidden="1" customHeight="1" x14ac:dyDescent="0.3">
      <c r="A34" s="17" t="str">
        <f>CDT!B32</f>
        <v>Artésunate injectable 60 mg</v>
      </c>
      <c r="B34" s="79"/>
      <c r="C34" s="110"/>
      <c r="D34" s="121" t="str">
        <f t="shared" si="1"/>
        <v/>
      </c>
      <c r="E34" s="119"/>
      <c r="F34" s="79"/>
      <c r="G34" s="79"/>
      <c r="H34" s="79"/>
      <c r="I34" s="79"/>
      <c r="J34" s="79"/>
      <c r="K34" s="110"/>
      <c r="L34" s="431" t="str">
        <f t="shared" si="2"/>
        <v>0</v>
      </c>
      <c r="M34" s="428" t="str">
        <f t="shared" si="3"/>
        <v>0</v>
      </c>
      <c r="N34" s="250" t="str">
        <f t="shared" si="4"/>
        <v>0</v>
      </c>
      <c r="O34" s="251"/>
      <c r="P34" s="79"/>
      <c r="R34" s="152">
        <f t="shared" si="5"/>
        <v>90</v>
      </c>
      <c r="S34" s="68" t="e">
        <f t="shared" si="6"/>
        <v>#VALUE!</v>
      </c>
      <c r="T34" s="68" t="e">
        <f t="shared" si="7"/>
        <v>#VALUE!</v>
      </c>
      <c r="U34" s="95">
        <v>1</v>
      </c>
      <c r="V34" s="153" t="e">
        <f t="shared" si="0"/>
        <v>#VALUE!</v>
      </c>
    </row>
    <row r="35" spans="1:22" ht="50.25" hidden="1" customHeight="1" x14ac:dyDescent="0.3">
      <c r="A35" s="17" t="str">
        <f>CDT!B33</f>
        <v xml:space="preserve"> Sulfadoxine Pyriméthamine:  (SP)</v>
      </c>
      <c r="B35" s="79"/>
      <c r="C35" s="110"/>
      <c r="D35" s="121" t="str">
        <f t="shared" si="1"/>
        <v/>
      </c>
      <c r="E35" s="119"/>
      <c r="F35" s="79"/>
      <c r="G35" s="79"/>
      <c r="H35" s="79"/>
      <c r="I35" s="79"/>
      <c r="J35" s="79"/>
      <c r="K35" s="110"/>
      <c r="L35" s="431" t="str">
        <f t="shared" si="2"/>
        <v>0</v>
      </c>
      <c r="M35" s="428" t="str">
        <f t="shared" si="3"/>
        <v>0</v>
      </c>
      <c r="N35" s="250" t="str">
        <f t="shared" si="4"/>
        <v>0</v>
      </c>
      <c r="O35" s="251"/>
      <c r="P35" s="79"/>
      <c r="R35" s="152">
        <f t="shared" si="5"/>
        <v>90</v>
      </c>
      <c r="S35" s="68" t="e">
        <f t="shared" si="6"/>
        <v>#VALUE!</v>
      </c>
      <c r="T35" s="68" t="e">
        <f t="shared" si="7"/>
        <v>#VALUE!</v>
      </c>
      <c r="U35" s="95">
        <v>3</v>
      </c>
      <c r="V35" s="153" t="e">
        <f t="shared" si="0"/>
        <v>#VALUE!</v>
      </c>
    </row>
    <row r="36" spans="1:22" ht="45.75" customHeight="1" thickBot="1" x14ac:dyDescent="0.35">
      <c r="A36" s="231" t="str">
        <f>CDT!B34</f>
        <v>Test de Diagnostic Rapide  : (TDR)</v>
      </c>
      <c r="B36" s="79"/>
      <c r="C36" s="110"/>
      <c r="D36" s="305" t="str">
        <f t="shared" si="1"/>
        <v/>
      </c>
      <c r="E36" s="119"/>
      <c r="F36" s="79"/>
      <c r="G36" s="79"/>
      <c r="H36" s="79"/>
      <c r="I36" s="79"/>
      <c r="J36" s="79"/>
      <c r="K36" s="110"/>
      <c r="L36" s="431" t="str">
        <f t="shared" si="2"/>
        <v>0</v>
      </c>
      <c r="M36" s="428" t="str">
        <f t="shared" si="3"/>
        <v>0</v>
      </c>
      <c r="N36" s="250" t="str">
        <f t="shared" si="4"/>
        <v>0</v>
      </c>
      <c r="O36" s="251"/>
      <c r="P36" s="79"/>
      <c r="R36" s="152">
        <f t="shared" si="5"/>
        <v>90</v>
      </c>
      <c r="S36" s="68" t="e">
        <f t="shared" si="6"/>
        <v>#VALUE!</v>
      </c>
      <c r="T36" s="68" t="e">
        <f t="shared" si="7"/>
        <v>#VALUE!</v>
      </c>
      <c r="U36" s="95">
        <v>1</v>
      </c>
      <c r="V36" s="153" t="e">
        <f t="shared" si="0"/>
        <v>#VALUE!</v>
      </c>
    </row>
    <row r="37" spans="1:22" ht="34.5" hidden="1" customHeight="1" x14ac:dyDescent="0.3">
      <c r="A37" s="17" t="str">
        <f>CDT!B35</f>
        <v>Moustiquaire à Imprégnation Durable: (MID)</v>
      </c>
      <c r="B37" s="79"/>
      <c r="C37" s="110"/>
      <c r="D37" s="304">
        <f t="shared" ref="D37:D50" si="8">B37+C37</f>
        <v>0</v>
      </c>
      <c r="E37" s="119"/>
      <c r="F37" s="79"/>
      <c r="G37" s="79"/>
      <c r="H37" s="79"/>
      <c r="I37" s="79"/>
      <c r="J37" s="79"/>
      <c r="K37" s="110"/>
      <c r="L37" s="113">
        <f t="shared" ref="L37:L50" si="9">IF(J37=0,E37,((D37*90)/(90-J37)))</f>
        <v>0</v>
      </c>
      <c r="M37" s="55">
        <f t="shared" ref="M37:M50" si="10">(E37/R37)*30</f>
        <v>0</v>
      </c>
      <c r="N37" s="114">
        <f t="shared" ref="N37:N49" si="11">IF(J37=0,((E37+L37)-K37),((L37*2)-K37))</f>
        <v>0</v>
      </c>
      <c r="O37" s="111" t="str">
        <f t="shared" ref="O37:O50" si="12">IF(N37=0,"0",N37)</f>
        <v>0</v>
      </c>
      <c r="P37" s="79"/>
      <c r="R37" s="152">
        <f t="shared" si="5"/>
        <v>90</v>
      </c>
      <c r="S37" s="68">
        <f t="shared" si="6"/>
        <v>0</v>
      </c>
      <c r="T37" s="68">
        <f t="shared" si="7"/>
        <v>0</v>
      </c>
      <c r="U37" s="95">
        <v>1</v>
      </c>
      <c r="V37" s="153" t="str">
        <f t="shared" si="0"/>
        <v/>
      </c>
    </row>
    <row r="38" spans="1:22" ht="34.5" hidden="1" customHeight="1" x14ac:dyDescent="0.3">
      <c r="A38" s="17" t="str">
        <f>CDT!B40</f>
        <v>Artésunate Amodiaquine: (ASAQ) : 3 cp (25/67,5 mg)</v>
      </c>
      <c r="B38" s="79"/>
      <c r="C38" s="110"/>
      <c r="D38" s="121">
        <f t="shared" si="8"/>
        <v>0</v>
      </c>
      <c r="E38" s="119"/>
      <c r="F38" s="79"/>
      <c r="G38" s="79"/>
      <c r="H38" s="79"/>
      <c r="I38" s="79"/>
      <c r="J38" s="79"/>
      <c r="K38" s="110"/>
      <c r="L38" s="113">
        <f t="shared" si="9"/>
        <v>0</v>
      </c>
      <c r="M38" s="55">
        <f t="shared" si="10"/>
        <v>0</v>
      </c>
      <c r="N38" s="114">
        <f t="shared" si="11"/>
        <v>0</v>
      </c>
      <c r="O38" s="111" t="str">
        <f t="shared" si="12"/>
        <v>0</v>
      </c>
      <c r="P38" s="79"/>
      <c r="R38" s="152">
        <f t="shared" si="5"/>
        <v>90</v>
      </c>
      <c r="S38" s="68">
        <f t="shared" si="6"/>
        <v>0</v>
      </c>
      <c r="T38" s="68">
        <f t="shared" si="7"/>
        <v>0</v>
      </c>
      <c r="U38" s="95">
        <v>3</v>
      </c>
      <c r="V38" s="153" t="str">
        <f t="shared" si="0"/>
        <v/>
      </c>
    </row>
    <row r="39" spans="1:22" ht="34.5" hidden="1" customHeight="1" x14ac:dyDescent="0.3">
      <c r="A39" s="17" t="str">
        <f>CDT!B41</f>
        <v>Artésunate Amodiaquine: (ASAQ) 3 cp (50/135 mg)</v>
      </c>
      <c r="B39" s="79"/>
      <c r="C39" s="110"/>
      <c r="D39" s="121">
        <f t="shared" si="8"/>
        <v>0</v>
      </c>
      <c r="E39" s="119"/>
      <c r="F39" s="79"/>
      <c r="G39" s="79"/>
      <c r="H39" s="79"/>
      <c r="I39" s="79"/>
      <c r="J39" s="79"/>
      <c r="K39" s="110"/>
      <c r="L39" s="113">
        <f t="shared" si="9"/>
        <v>0</v>
      </c>
      <c r="M39" s="55">
        <f t="shared" si="10"/>
        <v>0</v>
      </c>
      <c r="N39" s="114">
        <f t="shared" si="11"/>
        <v>0</v>
      </c>
      <c r="O39" s="111" t="str">
        <f t="shared" si="12"/>
        <v>0</v>
      </c>
      <c r="P39" s="79"/>
      <c r="R39" s="152">
        <f t="shared" si="5"/>
        <v>90</v>
      </c>
      <c r="S39" s="68">
        <f t="shared" si="6"/>
        <v>0</v>
      </c>
      <c r="T39" s="68">
        <f t="shared" si="7"/>
        <v>0</v>
      </c>
      <c r="U39" s="95">
        <v>3</v>
      </c>
      <c r="V39" s="153" t="str">
        <f t="shared" si="0"/>
        <v/>
      </c>
    </row>
    <row r="40" spans="1:22" ht="34.5" hidden="1" customHeight="1" x14ac:dyDescent="0.3">
      <c r="A40" s="17" t="str">
        <f>CDT!B42</f>
        <v>Artésunate Amodiaquine: (ASAQ) 3 cp (100/270 mg)</v>
      </c>
      <c r="B40" s="79"/>
      <c r="C40" s="110"/>
      <c r="D40" s="121">
        <f t="shared" si="8"/>
        <v>0</v>
      </c>
      <c r="E40" s="119"/>
      <c r="F40" s="79"/>
      <c r="G40" s="79"/>
      <c r="H40" s="79"/>
      <c r="I40" s="79"/>
      <c r="J40" s="79"/>
      <c r="K40" s="110"/>
      <c r="L40" s="113">
        <f t="shared" si="9"/>
        <v>0</v>
      </c>
      <c r="M40" s="55">
        <f t="shared" si="10"/>
        <v>0</v>
      </c>
      <c r="N40" s="114">
        <f t="shared" si="11"/>
        <v>0</v>
      </c>
      <c r="O40" s="111" t="str">
        <f t="shared" si="12"/>
        <v>0</v>
      </c>
      <c r="P40" s="79"/>
      <c r="R40" s="152">
        <f t="shared" si="5"/>
        <v>90</v>
      </c>
      <c r="S40" s="68">
        <f t="shared" si="6"/>
        <v>0</v>
      </c>
      <c r="T40" s="68">
        <f t="shared" si="7"/>
        <v>0</v>
      </c>
      <c r="U40" s="95">
        <v>3</v>
      </c>
      <c r="V40" s="153" t="str">
        <f t="shared" si="0"/>
        <v/>
      </c>
    </row>
    <row r="41" spans="1:22" ht="34.5" hidden="1" customHeight="1" x14ac:dyDescent="0.3">
      <c r="A41" s="17" t="str">
        <f>CDT!B43</f>
        <v>Artésunate Amodiaquine: (ASAQ) 6 cp (100/270 mg)</v>
      </c>
      <c r="B41" s="79"/>
      <c r="C41" s="110"/>
      <c r="D41" s="121">
        <f t="shared" si="8"/>
        <v>0</v>
      </c>
      <c r="E41" s="119"/>
      <c r="F41" s="79"/>
      <c r="G41" s="79"/>
      <c r="H41" s="79"/>
      <c r="I41" s="79"/>
      <c r="J41" s="79"/>
      <c r="K41" s="110"/>
      <c r="L41" s="113">
        <f t="shared" si="9"/>
        <v>0</v>
      </c>
      <c r="M41" s="55">
        <f t="shared" si="10"/>
        <v>0</v>
      </c>
      <c r="N41" s="114">
        <f t="shared" si="11"/>
        <v>0</v>
      </c>
      <c r="O41" s="111" t="str">
        <f t="shared" si="12"/>
        <v>0</v>
      </c>
      <c r="P41" s="79"/>
      <c r="R41" s="152">
        <f t="shared" si="5"/>
        <v>90</v>
      </c>
      <c r="S41" s="68">
        <f t="shared" si="6"/>
        <v>0</v>
      </c>
      <c r="T41" s="68">
        <f t="shared" si="7"/>
        <v>0</v>
      </c>
      <c r="U41" s="95">
        <v>3</v>
      </c>
      <c r="V41" s="153" t="str">
        <f t="shared" si="0"/>
        <v/>
      </c>
    </row>
    <row r="42" spans="1:22" ht="34.5" hidden="1" customHeight="1" x14ac:dyDescent="0.3">
      <c r="A42" s="17" t="str">
        <f>CDT!B36</f>
        <v>Dihydroartéminisine Pipéraquine– Plaq / 3 comp 
( DHA-PPQ)  20/160 mg</v>
      </c>
      <c r="B42" s="79"/>
      <c r="C42" s="110"/>
      <c r="D42" s="121">
        <f t="shared" si="8"/>
        <v>0</v>
      </c>
      <c r="E42" s="119"/>
      <c r="F42" s="79"/>
      <c r="G42" s="79"/>
      <c r="H42" s="79"/>
      <c r="I42" s="79"/>
      <c r="J42" s="79"/>
      <c r="K42" s="110"/>
      <c r="L42" s="113">
        <f t="shared" si="9"/>
        <v>0</v>
      </c>
      <c r="M42" s="55">
        <f t="shared" si="10"/>
        <v>0</v>
      </c>
      <c r="N42" s="114">
        <f t="shared" si="11"/>
        <v>0</v>
      </c>
      <c r="O42" s="111" t="str">
        <f t="shared" si="12"/>
        <v>0</v>
      </c>
      <c r="P42" s="79"/>
      <c r="R42" s="152">
        <f t="shared" si="5"/>
        <v>90</v>
      </c>
      <c r="S42" s="68">
        <f t="shared" si="6"/>
        <v>0</v>
      </c>
      <c r="T42" s="68">
        <f t="shared" si="7"/>
        <v>0</v>
      </c>
      <c r="U42" s="95">
        <v>1</v>
      </c>
      <c r="V42" s="153" t="str">
        <f t="shared" si="0"/>
        <v/>
      </c>
    </row>
    <row r="43" spans="1:22" ht="34.5" hidden="1" customHeight="1" x14ac:dyDescent="0.3">
      <c r="A43" s="17" t="str">
        <f>CDT!B37</f>
        <v>Dihydroartéminisine Pipéraquine– Plaq / 3 comp 
( DHA-PPQ)  40/320 mg</v>
      </c>
      <c r="B43" s="79"/>
      <c r="C43" s="110"/>
      <c r="D43" s="121">
        <f t="shared" si="8"/>
        <v>0</v>
      </c>
      <c r="E43" s="119"/>
      <c r="F43" s="79"/>
      <c r="G43" s="79"/>
      <c r="H43" s="79"/>
      <c r="I43" s="79"/>
      <c r="J43" s="79"/>
      <c r="K43" s="110"/>
      <c r="L43" s="113">
        <f t="shared" si="9"/>
        <v>0</v>
      </c>
      <c r="M43" s="55">
        <f t="shared" si="10"/>
        <v>0</v>
      </c>
      <c r="N43" s="114">
        <f t="shared" si="11"/>
        <v>0</v>
      </c>
      <c r="O43" s="111" t="str">
        <f t="shared" si="12"/>
        <v>0</v>
      </c>
      <c r="P43" s="79"/>
      <c r="R43" s="152">
        <f t="shared" si="5"/>
        <v>90</v>
      </c>
      <c r="S43" s="68">
        <f t="shared" si="6"/>
        <v>0</v>
      </c>
      <c r="T43" s="68">
        <f t="shared" si="7"/>
        <v>0</v>
      </c>
      <c r="U43" s="95">
        <v>1</v>
      </c>
      <c r="V43" s="153" t="str">
        <f t="shared" si="0"/>
        <v/>
      </c>
    </row>
    <row r="44" spans="1:22" ht="34.5" hidden="1" customHeight="1" x14ac:dyDescent="0.3">
      <c r="A44" s="17" t="str">
        <f>CDT!B38</f>
        <v>Dihydroartéminisine Pipéraquine– Plaq / 6 comp 
( DHA-PPQ)  40/320 mg</v>
      </c>
      <c r="B44" s="79"/>
      <c r="C44" s="110"/>
      <c r="D44" s="121">
        <f t="shared" si="8"/>
        <v>0</v>
      </c>
      <c r="E44" s="119"/>
      <c r="F44" s="79"/>
      <c r="G44" s="79"/>
      <c r="H44" s="79"/>
      <c r="I44" s="79"/>
      <c r="J44" s="79"/>
      <c r="K44" s="110"/>
      <c r="L44" s="113">
        <f t="shared" si="9"/>
        <v>0</v>
      </c>
      <c r="M44" s="55">
        <f t="shared" si="10"/>
        <v>0</v>
      </c>
      <c r="N44" s="114">
        <f t="shared" si="11"/>
        <v>0</v>
      </c>
      <c r="O44" s="111" t="str">
        <f t="shared" si="12"/>
        <v>0</v>
      </c>
      <c r="P44" s="79"/>
      <c r="R44" s="152">
        <f t="shared" si="5"/>
        <v>90</v>
      </c>
      <c r="S44" s="68">
        <f t="shared" si="6"/>
        <v>0</v>
      </c>
      <c r="T44" s="68">
        <f t="shared" si="7"/>
        <v>0</v>
      </c>
      <c r="U44" s="95">
        <v>1</v>
      </c>
      <c r="V44" s="153" t="str">
        <f t="shared" si="0"/>
        <v/>
      </c>
    </row>
    <row r="45" spans="1:22" ht="34.5" hidden="1" customHeight="1" x14ac:dyDescent="0.3">
      <c r="A45" s="17" t="str">
        <f>CDT!B44</f>
        <v>Artésunate - Méfloquine (AS-MF)</v>
      </c>
      <c r="B45" s="79"/>
      <c r="C45" s="110"/>
      <c r="D45" s="121">
        <f t="shared" si="8"/>
        <v>0</v>
      </c>
      <c r="E45" s="119"/>
      <c r="F45" s="79"/>
      <c r="G45" s="79"/>
      <c r="H45" s="79"/>
      <c r="I45" s="79"/>
      <c r="J45" s="79"/>
      <c r="K45" s="110"/>
      <c r="L45" s="113">
        <f t="shared" si="9"/>
        <v>0</v>
      </c>
      <c r="M45" s="55">
        <f t="shared" si="10"/>
        <v>0</v>
      </c>
      <c r="N45" s="114">
        <f t="shared" si="11"/>
        <v>0</v>
      </c>
      <c r="O45" s="111" t="str">
        <f t="shared" si="12"/>
        <v>0</v>
      </c>
      <c r="P45" s="79"/>
      <c r="R45" s="152">
        <f t="shared" si="5"/>
        <v>90</v>
      </c>
      <c r="S45" s="68">
        <f t="shared" si="6"/>
        <v>0</v>
      </c>
      <c r="T45" s="68">
        <f t="shared" si="7"/>
        <v>0</v>
      </c>
      <c r="U45" s="95">
        <v>1</v>
      </c>
      <c r="V45" s="153" t="str">
        <f t="shared" si="0"/>
        <v/>
      </c>
    </row>
    <row r="46" spans="1:22" ht="34.5" hidden="1" customHeight="1" x14ac:dyDescent="0.3">
      <c r="A46" s="17" t="str">
        <f>CDT!B45</f>
        <v>Quinine comprimé 300mg</v>
      </c>
      <c r="B46" s="79"/>
      <c r="C46" s="110"/>
      <c r="D46" s="121">
        <f t="shared" si="8"/>
        <v>0</v>
      </c>
      <c r="E46" s="119"/>
      <c r="F46" s="79"/>
      <c r="G46" s="79"/>
      <c r="H46" s="79"/>
      <c r="I46" s="79"/>
      <c r="J46" s="79"/>
      <c r="K46" s="110"/>
      <c r="L46" s="113">
        <f t="shared" si="9"/>
        <v>0</v>
      </c>
      <c r="M46" s="55">
        <f t="shared" si="10"/>
        <v>0</v>
      </c>
      <c r="N46" s="114">
        <f t="shared" si="11"/>
        <v>0</v>
      </c>
      <c r="O46" s="111" t="str">
        <f t="shared" si="12"/>
        <v>0</v>
      </c>
      <c r="P46" s="79"/>
      <c r="R46" s="152">
        <f t="shared" si="5"/>
        <v>90</v>
      </c>
      <c r="S46" s="68">
        <f t="shared" si="6"/>
        <v>0</v>
      </c>
      <c r="T46" s="68">
        <f t="shared" si="7"/>
        <v>0</v>
      </c>
      <c r="U46" s="95">
        <v>1</v>
      </c>
      <c r="V46" s="153" t="str">
        <f t="shared" si="0"/>
        <v/>
      </c>
    </row>
    <row r="47" spans="1:22" ht="34.5" hidden="1" customHeight="1" x14ac:dyDescent="0.3">
      <c r="A47" s="17" t="str">
        <f>CDT!B46</f>
        <v>Quinine injectable 300 mg</v>
      </c>
      <c r="B47" s="79"/>
      <c r="C47" s="110"/>
      <c r="D47" s="121">
        <f t="shared" si="8"/>
        <v>0</v>
      </c>
      <c r="E47" s="119"/>
      <c r="F47" s="79"/>
      <c r="G47" s="79"/>
      <c r="H47" s="79"/>
      <c r="I47" s="79"/>
      <c r="J47" s="79"/>
      <c r="K47" s="110"/>
      <c r="L47" s="113">
        <f t="shared" si="9"/>
        <v>0</v>
      </c>
      <c r="M47" s="55">
        <f t="shared" si="10"/>
        <v>0</v>
      </c>
      <c r="N47" s="114">
        <f t="shared" si="11"/>
        <v>0</v>
      </c>
      <c r="O47" s="111" t="str">
        <f t="shared" si="12"/>
        <v>0</v>
      </c>
      <c r="P47" s="79"/>
      <c r="R47" s="152">
        <f t="shared" si="5"/>
        <v>90</v>
      </c>
      <c r="S47" s="68">
        <f t="shared" si="6"/>
        <v>0</v>
      </c>
      <c r="T47" s="68">
        <f t="shared" si="7"/>
        <v>0</v>
      </c>
      <c r="U47" s="95">
        <v>1</v>
      </c>
      <c r="V47" s="153" t="str">
        <f t="shared" si="0"/>
        <v/>
      </c>
    </row>
    <row r="48" spans="1:22" ht="34.5" hidden="1" customHeight="1" x14ac:dyDescent="0.3">
      <c r="A48" s="17" t="str">
        <f>CDT!B47</f>
        <v>Quinine injectable 600 mg</v>
      </c>
      <c r="B48" s="79"/>
      <c r="C48" s="110"/>
      <c r="D48" s="121">
        <f t="shared" si="8"/>
        <v>0</v>
      </c>
      <c r="E48" s="119"/>
      <c r="F48" s="79"/>
      <c r="G48" s="79"/>
      <c r="H48" s="79"/>
      <c r="I48" s="79"/>
      <c r="J48" s="79"/>
      <c r="K48" s="110"/>
      <c r="L48" s="113">
        <f t="shared" si="9"/>
        <v>0</v>
      </c>
      <c r="M48" s="55">
        <f t="shared" si="10"/>
        <v>0</v>
      </c>
      <c r="N48" s="114">
        <f t="shared" si="11"/>
        <v>0</v>
      </c>
      <c r="O48" s="111" t="str">
        <f t="shared" si="12"/>
        <v>0</v>
      </c>
      <c r="P48" s="79"/>
      <c r="R48" s="152">
        <f t="shared" si="5"/>
        <v>90</v>
      </c>
      <c r="S48" s="68">
        <f t="shared" si="6"/>
        <v>0</v>
      </c>
      <c r="T48" s="68">
        <f t="shared" si="7"/>
        <v>0</v>
      </c>
      <c r="U48" s="95">
        <v>1</v>
      </c>
      <c r="V48" s="153" t="str">
        <f t="shared" si="0"/>
        <v/>
      </c>
    </row>
    <row r="49" spans="1:22" ht="34.5" hidden="1" customHeight="1" x14ac:dyDescent="0.3">
      <c r="A49" s="17" t="str">
        <f>CDT!B48</f>
        <v>Quinine injectable 600 mg</v>
      </c>
      <c r="B49" s="79"/>
      <c r="C49" s="110"/>
      <c r="D49" s="121">
        <f t="shared" si="8"/>
        <v>0</v>
      </c>
      <c r="E49" s="119"/>
      <c r="F49" s="79"/>
      <c r="G49" s="79"/>
      <c r="H49" s="79"/>
      <c r="I49" s="79"/>
      <c r="J49" s="79"/>
      <c r="K49" s="110"/>
      <c r="L49" s="113">
        <f t="shared" si="9"/>
        <v>0</v>
      </c>
      <c r="M49" s="55">
        <f t="shared" si="10"/>
        <v>0</v>
      </c>
      <c r="N49" s="114">
        <f t="shared" si="11"/>
        <v>0</v>
      </c>
      <c r="O49" s="111" t="str">
        <f t="shared" si="12"/>
        <v>0</v>
      </c>
      <c r="P49" s="79"/>
      <c r="R49" s="152">
        <f t="shared" si="5"/>
        <v>90</v>
      </c>
      <c r="S49" s="68">
        <f t="shared" si="6"/>
        <v>0</v>
      </c>
      <c r="T49" s="68">
        <f t="shared" si="7"/>
        <v>0</v>
      </c>
      <c r="U49" s="95">
        <v>1</v>
      </c>
      <c r="V49" s="153" t="str">
        <f t="shared" si="0"/>
        <v/>
      </c>
    </row>
    <row r="50" spans="1:22" ht="34.5" hidden="1" customHeight="1" thickBot="1" x14ac:dyDescent="0.35">
      <c r="A50" s="17" t="str">
        <f>CDT!B49</f>
        <v>Artéméther injectable 100 mg</v>
      </c>
      <c r="B50" s="79"/>
      <c r="C50" s="110"/>
      <c r="D50" s="122">
        <f t="shared" si="8"/>
        <v>0</v>
      </c>
      <c r="E50" s="119"/>
      <c r="F50" s="79"/>
      <c r="G50" s="79"/>
      <c r="H50" s="79"/>
      <c r="I50" s="79"/>
      <c r="J50" s="79"/>
      <c r="K50" s="110"/>
      <c r="L50" s="115">
        <f t="shared" si="9"/>
        <v>0</v>
      </c>
      <c r="M50" s="130">
        <f t="shared" si="10"/>
        <v>0</v>
      </c>
      <c r="N50" s="116">
        <f>IF(J50=0,((E50+L50)-K50),((L50*2)-K50))</f>
        <v>0</v>
      </c>
      <c r="O50" s="111" t="str">
        <f t="shared" si="12"/>
        <v>0</v>
      </c>
      <c r="P50" s="79"/>
      <c r="R50" s="152">
        <f t="shared" si="5"/>
        <v>90</v>
      </c>
      <c r="S50" s="68">
        <f>D50-(E50+G50+I50+H50)</f>
        <v>0</v>
      </c>
      <c r="T50" s="68">
        <f t="shared" si="7"/>
        <v>0</v>
      </c>
      <c r="U50" s="95">
        <v>1</v>
      </c>
      <c r="V50" s="153" t="str">
        <f t="shared" si="0"/>
        <v/>
      </c>
    </row>
    <row r="51" spans="1:22" ht="34.5" hidden="1" customHeight="1" x14ac:dyDescent="0.3">
      <c r="A51" s="17"/>
      <c r="B51" s="79"/>
      <c r="C51" s="79"/>
      <c r="D51" s="56"/>
      <c r="E51" s="79"/>
      <c r="F51" s="79"/>
      <c r="G51" s="79"/>
      <c r="H51" s="79"/>
      <c r="I51" s="79"/>
      <c r="J51" s="79"/>
      <c r="K51" s="79"/>
      <c r="L51" s="57"/>
      <c r="M51" s="57"/>
      <c r="N51" s="58"/>
      <c r="O51" s="80"/>
      <c r="P51" s="79"/>
      <c r="R51" s="152"/>
      <c r="S51" s="68"/>
      <c r="T51" s="68"/>
      <c r="U51" s="95"/>
      <c r="V51" s="153" t="str">
        <f t="shared" si="0"/>
        <v/>
      </c>
    </row>
    <row r="52" spans="1:22" ht="34.5" hidden="1" customHeight="1" x14ac:dyDescent="0.3">
      <c r="A52" s="17"/>
      <c r="B52" s="79"/>
      <c r="C52" s="79"/>
      <c r="D52" s="53"/>
      <c r="E52" s="79"/>
      <c r="F52" s="79"/>
      <c r="G52" s="79"/>
      <c r="H52" s="79"/>
      <c r="I52" s="79"/>
      <c r="J52" s="79"/>
      <c r="K52" s="79"/>
      <c r="L52" s="54"/>
      <c r="M52" s="54"/>
      <c r="N52" s="55"/>
      <c r="O52" s="80"/>
      <c r="P52" s="79"/>
      <c r="R52" s="152"/>
      <c r="S52" s="68"/>
      <c r="T52" s="68"/>
      <c r="U52" s="95"/>
      <c r="V52" s="153" t="str">
        <f t="shared" si="0"/>
        <v/>
      </c>
    </row>
    <row r="53" spans="1:22" s="235" customFormat="1" ht="16.5" customHeight="1" x14ac:dyDescent="0.35">
      <c r="A53" s="494" t="s">
        <v>290</v>
      </c>
      <c r="B53" s="494"/>
      <c r="C53" s="494"/>
      <c r="D53" s="494"/>
      <c r="E53" s="232"/>
      <c r="F53" s="232"/>
      <c r="G53" s="233" t="s">
        <v>298</v>
      </c>
      <c r="H53" s="233"/>
      <c r="I53" s="232"/>
      <c r="J53" s="234"/>
      <c r="K53" s="232"/>
      <c r="L53" s="232"/>
      <c r="M53" s="232"/>
      <c r="N53" s="232"/>
      <c r="O53" s="232"/>
      <c r="Q53" s="236"/>
      <c r="R53" s="237"/>
      <c r="S53" s="238"/>
      <c r="T53" s="238"/>
      <c r="U53" s="239"/>
      <c r="V53" s="240"/>
    </row>
    <row r="54" spans="1:22" ht="34.5" customHeight="1" x14ac:dyDescent="0.3">
      <c r="A54" s="18"/>
      <c r="B54" s="18"/>
      <c r="C54" s="18"/>
      <c r="D54" s="18"/>
      <c r="E54" s="18"/>
      <c r="F54" s="18"/>
      <c r="G54" s="18"/>
      <c r="H54" s="18"/>
      <c r="I54" s="18"/>
      <c r="J54" s="18"/>
      <c r="K54" s="18"/>
      <c r="L54" s="18"/>
      <c r="M54" s="18"/>
      <c r="N54" s="18"/>
      <c r="O54" s="18"/>
      <c r="R54" s="154"/>
      <c r="S54" s="69"/>
      <c r="T54" s="69"/>
      <c r="U54" s="70"/>
      <c r="V54" s="155"/>
    </row>
    <row r="55" spans="1:22" ht="35.25" customHeight="1" x14ac:dyDescent="0.3">
      <c r="B55" s="18"/>
      <c r="C55" s="18"/>
      <c r="D55" s="18"/>
      <c r="E55" s="18"/>
      <c r="F55" s="18"/>
      <c r="I55" s="18"/>
      <c r="J55" s="18"/>
      <c r="K55" s="18"/>
      <c r="L55" s="18"/>
      <c r="M55" s="18"/>
      <c r="N55" s="18"/>
      <c r="O55" s="18"/>
      <c r="R55" s="154"/>
      <c r="S55" s="69"/>
      <c r="T55" s="69"/>
      <c r="U55" s="70"/>
      <c r="V55" s="155"/>
    </row>
    <row r="56" spans="1:22" s="235" customFormat="1" ht="16.5" customHeight="1" x14ac:dyDescent="0.35">
      <c r="A56" s="494" t="s">
        <v>289</v>
      </c>
      <c r="B56" s="494"/>
      <c r="C56" s="494"/>
      <c r="D56" s="494"/>
      <c r="E56" s="232"/>
      <c r="F56" s="232"/>
      <c r="G56" s="561" t="s">
        <v>299</v>
      </c>
      <c r="H56" s="561"/>
      <c r="I56" s="561"/>
      <c r="J56" s="561"/>
      <c r="K56" s="561"/>
      <c r="L56" s="561"/>
      <c r="M56" s="561"/>
      <c r="N56" s="561"/>
      <c r="O56" s="561"/>
      <c r="Q56" s="236"/>
      <c r="R56" s="237"/>
      <c r="S56" s="238"/>
      <c r="T56" s="238"/>
      <c r="U56" s="239"/>
      <c r="V56" s="240"/>
    </row>
  </sheetData>
  <mergeCells count="26">
    <mergeCell ref="A56:D56"/>
    <mergeCell ref="G56:O56"/>
    <mergeCell ref="A23:C23"/>
    <mergeCell ref="D23:F23"/>
    <mergeCell ref="I23:N23"/>
    <mergeCell ref="O23:P23"/>
    <mergeCell ref="A26:A27"/>
    <mergeCell ref="A53:D53"/>
    <mergeCell ref="A19:C19"/>
    <mergeCell ref="D19:N19"/>
    <mergeCell ref="R19:V19"/>
    <mergeCell ref="A21:C21"/>
    <mergeCell ref="D21:H21"/>
    <mergeCell ref="O21:P21"/>
    <mergeCell ref="L17:P17"/>
    <mergeCell ref="A1:B1"/>
    <mergeCell ref="A3:B3"/>
    <mergeCell ref="A4:B4"/>
    <mergeCell ref="A11:O11"/>
    <mergeCell ref="B13:C13"/>
    <mergeCell ref="E13:J13"/>
    <mergeCell ref="B15:C15"/>
    <mergeCell ref="D15:F15"/>
    <mergeCell ref="G15:I15"/>
    <mergeCell ref="B17:E17"/>
    <mergeCell ref="G17:K17"/>
  </mergeCells>
  <conditionalFormatting sqref="T28">
    <cfRule type="cellIs" dxfId="637" priority="23" operator="greaterThan">
      <formula>0</formula>
    </cfRule>
    <cfRule type="cellIs" dxfId="636" priority="24" operator="greaterThan">
      <formula>0</formula>
    </cfRule>
    <cfRule type="cellIs" dxfId="635" priority="25" operator="lessThan">
      <formula>0</formula>
    </cfRule>
    <cfRule type="cellIs" dxfId="634" priority="26" operator="notEqual">
      <formula>0</formula>
    </cfRule>
  </conditionalFormatting>
  <conditionalFormatting sqref="T29:T31">
    <cfRule type="cellIs" dxfId="633" priority="19" operator="greaterThan">
      <formula>0</formula>
    </cfRule>
    <cfRule type="cellIs" dxfId="632" priority="20" operator="greaterThan">
      <formula>0</formula>
    </cfRule>
    <cfRule type="cellIs" dxfId="631" priority="21" operator="lessThan">
      <formula>0</formula>
    </cfRule>
    <cfRule type="cellIs" dxfId="630" priority="22" operator="notEqual">
      <formula>0</formula>
    </cfRule>
  </conditionalFormatting>
  <conditionalFormatting sqref="T32:T49">
    <cfRule type="cellIs" dxfId="629" priority="15" operator="greaterThan">
      <formula>0</formula>
    </cfRule>
    <cfRule type="cellIs" dxfId="628" priority="16" operator="greaterThan">
      <formula>0</formula>
    </cfRule>
    <cfRule type="cellIs" dxfId="627" priority="17" operator="lessThan">
      <formula>0</formula>
    </cfRule>
    <cfRule type="cellIs" dxfId="626" priority="18" operator="notEqual">
      <formula>0</formula>
    </cfRule>
  </conditionalFormatting>
  <conditionalFormatting sqref="T50:T52">
    <cfRule type="cellIs" dxfId="625" priority="11" operator="greaterThan">
      <formula>0</formula>
    </cfRule>
    <cfRule type="cellIs" dxfId="624" priority="12" operator="greaterThan">
      <formula>0</formula>
    </cfRule>
    <cfRule type="cellIs" dxfId="623" priority="13" operator="lessThan">
      <formula>0</formula>
    </cfRule>
    <cfRule type="cellIs" dxfId="622" priority="14" operator="notEqual">
      <formula>0</formula>
    </cfRule>
  </conditionalFormatting>
  <conditionalFormatting sqref="K28 K50:K52">
    <cfRule type="expression" dxfId="621" priority="9">
      <formula>K28&lt;S28</formula>
    </cfRule>
    <cfRule type="expression" dxfId="620" priority="10">
      <formula>K28&gt;S28</formula>
    </cfRule>
  </conditionalFormatting>
  <conditionalFormatting sqref="J28">
    <cfRule type="cellIs" dxfId="619" priority="8" operator="greaterThan">
      <formula>90</formula>
    </cfRule>
  </conditionalFormatting>
  <conditionalFormatting sqref="J37:J49">
    <cfRule type="cellIs" dxfId="618" priority="7" operator="greaterThan">
      <formula>90</formula>
    </cfRule>
  </conditionalFormatting>
  <conditionalFormatting sqref="J50:J52">
    <cfRule type="cellIs" dxfId="617" priority="6" operator="greaterThan">
      <formula>90</formula>
    </cfRule>
  </conditionalFormatting>
  <conditionalFormatting sqref="K37:K49">
    <cfRule type="expression" dxfId="616" priority="4">
      <formula>K37&lt;S37</formula>
    </cfRule>
    <cfRule type="expression" dxfId="615" priority="5">
      <formula>K37&gt;S37</formula>
    </cfRule>
  </conditionalFormatting>
  <conditionalFormatting sqref="K29:K36">
    <cfRule type="expression" dxfId="614" priority="2">
      <formula>K29&lt;S29</formula>
    </cfRule>
    <cfRule type="expression" dxfId="613" priority="3">
      <formula>K29&gt;S29</formula>
    </cfRule>
  </conditionalFormatting>
  <conditionalFormatting sqref="J29:J36">
    <cfRule type="cellIs" dxfId="612" priority="1" operator="greaterThan">
      <formula>90</formula>
    </cfRule>
  </conditionalFormatting>
  <dataValidations count="9">
    <dataValidation type="whole" operator="lessThanOrEqual" allowBlank="1" showInputMessage="1" showErrorMessage="1" promptTitle="instruction" prompt="La valeur de la cellule ne peut pas être supérieure à la quantité Totale inscrite dans la colonne D._x000a_Merci de vérifier." sqref="E28:E52">
      <formula1>D28</formula1>
    </dataValidation>
    <dataValidation type="whole" allowBlank="1" showInputMessage="1" showErrorMessage="1" prompt="La valeur ne peut pas être supérieure à 89_x000a_Si tel est le cas déteminer la quantité à commander directement à la colonne M._x000a_merci" sqref="J28:J52">
      <formula1>0</formula1>
      <formula2>89</formula2>
    </dataValidation>
    <dataValidation errorStyle="information" allowBlank="1" showInputMessage="1" showErrorMessage="1" errorTitle="Instruction" error="Saisissez le Texte en MAJUSCULE_x000a_Exemple: CMS AGOE_x000a_Merci" promptTitle="Instruction" prompt="Saisissez le Texte en MAJUSCULE_x000a_Exemple: CMS AGOE_x000a_Merci" sqref="D19:N19"/>
    <dataValidation type="date" errorStyle="warning" allowBlank="1" showInputMessage="1" showErrorMessage="1" promptTitle="Instruction" prompt="SVP Saisissez la date sous le format:_x000a_00/00/0000. exemple 15/09/2016,_x000a_Merci_x000a_" sqref="D21:H21">
      <formula1>42370</formula1>
      <formula2>44926</formula2>
    </dataValidation>
    <dataValidation allowBlank="1" showInputMessage="1" showErrorMessage="1" prompt="SVP Saisissez le Nom du site et la date de dépôt de la commande en premier. Merci" sqref="B28:B36"/>
    <dataValidation errorStyle="information" allowBlank="1" showInputMessage="1" showErrorMessage="1" error="Vérifiez SVP l'inventaire physique,_x000a__x000a_MERI" sqref="K28:K36"/>
    <dataValidation type="list" allowBlank="1" showInputMessage="1" showErrorMessage="1" sqref="D23:F23">
      <formula1>typerapport2</formula1>
    </dataValidation>
    <dataValidation type="whole" allowBlank="1" showInputMessage="1" showErrorMessage="1" prompt="SVP _x000a_Veuillez inscrire le nombre d'ACS dans l'air sanitaire._x000a_Merci" sqref="O23:P23">
      <formula1>0</formula1>
      <formula2>500</formula2>
    </dataValidation>
    <dataValidation type="whole" allowBlank="1" showInputMessage="1" showErrorMessage="1" prompt="La quantité accordée par le point Focal ne peut être supérieure à la somme du CMMa et la quantité commandée pour le trimestre._x000a_Merci de revoir la quantité dans la colonne O._x000a_" sqref="O28:O36">
      <formula1>0</formula1>
      <formula2>+M28+N28</formula2>
    </dataValidation>
  </dataValidations>
  <pageMargins left="0.21" right="0.23622047244094491" top="0.74803149606299213" bottom="0.74803149606299213" header="0.31496062992125984" footer="0.31496062992125984"/>
  <pageSetup paperSize="9" scale="40" orientation="landscape" r:id="rId1"/>
  <headerFooter alignWithMargins="0">
    <oddFooter>&amp;C&amp;"Arial,Gras"PNLS /IST, Avenue des Armées, -05 BP 424 Lomé –Togo ; Tel 22 20 94 39 Fax : 22 20 94 36    Site Web : www.pnls.tg</oddFooter>
  </headerFooter>
  <drawing r:id="rId2"/>
</worksheet>
</file>

<file path=xl/worksheets/sheet13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rgb="FF00B050"/>
  </sheetPr>
  <dimension ref="A1:AA54"/>
  <sheetViews>
    <sheetView showGridLines="0" view="pageBreakPreview" topLeftCell="A11" zoomScale="80" zoomScaleNormal="125" zoomScaleSheetLayoutView="80" workbookViewId="0">
      <pane xSplit="1" ySplit="15" topLeftCell="B26" activePane="bottomRight" state="frozen"/>
      <selection activeCell="A32" sqref="A32:XFD32"/>
      <selection pane="topRight" activeCell="A32" sqref="A32:XFD32"/>
      <selection pane="bottomLeft" activeCell="A32" sqref="A32:XFD32"/>
      <selection pane="bottomRight" activeCell="D19" sqref="D19:N19"/>
    </sheetView>
  </sheetViews>
  <sheetFormatPr baseColWidth="10" defaultColWidth="7.33203125" defaultRowHeight="13.8" x14ac:dyDescent="0.3"/>
  <cols>
    <col min="1" max="1" width="53.44140625" style="3" customWidth="1"/>
    <col min="2" max="10" width="8.109375" style="3" customWidth="1"/>
    <col min="11" max="11" width="9.88671875" style="3" customWidth="1"/>
    <col min="12" max="12" width="8.88671875" style="3" customWidth="1"/>
    <col min="13" max="13" width="8.44140625" style="3" customWidth="1"/>
    <col min="14" max="14" width="9.44140625" style="3" customWidth="1"/>
    <col min="15" max="15" width="9.5546875" style="39" customWidth="1"/>
    <col min="16" max="16" width="16.44140625" style="3" customWidth="1"/>
    <col min="17" max="17" width="2.109375" style="62" customWidth="1"/>
    <col min="18" max="18" width="7.33203125" style="306" hidden="1" customWidth="1"/>
    <col min="19" max="19" width="7.44140625" style="77" customWidth="1"/>
    <col min="20" max="20" width="10.5546875" style="77" customWidth="1"/>
    <col min="21" max="21" width="7.44140625" style="77" bestFit="1" customWidth="1"/>
    <col min="22" max="22" width="7.88671875" style="78" bestFit="1" customWidth="1"/>
    <col min="23" max="23" width="33.33203125" style="77" customWidth="1"/>
    <col min="24" max="16384" width="7.33203125" style="3"/>
  </cols>
  <sheetData>
    <row r="1" spans="1:23" ht="17.25" customHeight="1" x14ac:dyDescent="0.3">
      <c r="A1" s="549" t="s">
        <v>452</v>
      </c>
      <c r="B1" s="549"/>
      <c r="C1" s="2"/>
      <c r="D1" s="2"/>
      <c r="E1"/>
      <c r="F1"/>
      <c r="G1"/>
      <c r="H1"/>
      <c r="I1"/>
      <c r="J1"/>
      <c r="N1" s="4" t="s">
        <v>1</v>
      </c>
      <c r="O1" s="5"/>
      <c r="S1" s="69"/>
      <c r="T1" s="69"/>
      <c r="U1" s="69"/>
      <c r="V1" s="70"/>
      <c r="W1" s="69"/>
    </row>
    <row r="2" spans="1:23" ht="13.5" customHeight="1" x14ac:dyDescent="0.3">
      <c r="A2" s="1" t="s">
        <v>453</v>
      </c>
      <c r="B2" s="1"/>
      <c r="C2" s="2"/>
      <c r="D2" s="2"/>
      <c r="E2"/>
      <c r="F2"/>
      <c r="G2"/>
      <c r="H2"/>
      <c r="I2"/>
      <c r="J2"/>
      <c r="M2" s="4"/>
      <c r="N2" s="4" t="s">
        <v>3</v>
      </c>
      <c r="O2" s="5"/>
      <c r="S2" s="69"/>
      <c r="T2" s="69"/>
      <c r="U2" s="69"/>
      <c r="V2" s="70"/>
      <c r="W2" s="69"/>
    </row>
    <row r="3" spans="1:23" ht="15.6" x14ac:dyDescent="0.3">
      <c r="A3" s="549" t="s">
        <v>454</v>
      </c>
      <c r="B3" s="549"/>
      <c r="C3" s="2"/>
      <c r="D3" s="2"/>
      <c r="E3"/>
      <c r="F3"/>
      <c r="G3"/>
      <c r="H3"/>
      <c r="I3"/>
      <c r="J3"/>
      <c r="K3" s="5"/>
      <c r="L3" s="5"/>
      <c r="M3" s="5"/>
      <c r="N3" s="5"/>
      <c r="O3" s="5"/>
      <c r="S3" s="69"/>
      <c r="T3" s="69"/>
      <c r="U3" s="69"/>
      <c r="V3" s="70"/>
      <c r="W3" s="69"/>
    </row>
    <row r="4" spans="1:23" ht="33.6" customHeight="1" x14ac:dyDescent="0.3">
      <c r="A4" s="547" t="s">
        <v>455</v>
      </c>
      <c r="B4" s="548"/>
      <c r="C4" s="7"/>
      <c r="D4" s="7"/>
      <c r="E4" s="8"/>
      <c r="F4" s="8"/>
      <c r="G4" s="8"/>
      <c r="H4" s="8"/>
      <c r="I4" s="8"/>
      <c r="J4" s="8"/>
      <c r="K4" s="9"/>
      <c r="L4" s="9"/>
      <c r="M4" s="9"/>
      <c r="N4" s="9"/>
      <c r="O4" s="38"/>
      <c r="S4" s="69"/>
      <c r="T4" s="69"/>
      <c r="U4" s="69"/>
      <c r="V4" s="70"/>
      <c r="W4" s="69"/>
    </row>
    <row r="5" spans="1:23" x14ac:dyDescent="0.3">
      <c r="B5" s="9"/>
      <c r="C5" s="9"/>
      <c r="D5" s="9"/>
      <c r="E5" s="9"/>
      <c r="F5" s="9"/>
      <c r="G5" s="9"/>
      <c r="H5" s="9"/>
      <c r="I5" s="9"/>
      <c r="J5" s="9"/>
      <c r="K5" s="9"/>
      <c r="L5" s="9"/>
      <c r="M5" s="9"/>
      <c r="N5" s="9"/>
      <c r="O5" s="38"/>
      <c r="S5" s="69"/>
      <c r="T5" s="69"/>
      <c r="U5" s="69"/>
      <c r="V5" s="70"/>
      <c r="W5" s="69"/>
    </row>
    <row r="6" spans="1:23" ht="15.6" x14ac:dyDescent="0.3">
      <c r="A6" s="6" t="s">
        <v>232</v>
      </c>
      <c r="B6" s="9"/>
      <c r="C6" s="9"/>
      <c r="D6" s="9"/>
      <c r="E6" s="9"/>
      <c r="F6" s="9"/>
      <c r="G6" s="9"/>
      <c r="H6" s="9"/>
      <c r="I6" s="9"/>
      <c r="J6" s="9"/>
      <c r="K6" s="9"/>
      <c r="L6" s="9"/>
      <c r="M6" s="9"/>
      <c r="N6" s="9"/>
      <c r="O6" s="38"/>
      <c r="S6" s="69"/>
      <c r="T6" s="69"/>
      <c r="U6" s="69"/>
      <c r="V6" s="70"/>
      <c r="W6" s="69"/>
    </row>
    <row r="7" spans="1:23" x14ac:dyDescent="0.3">
      <c r="A7" s="10"/>
      <c r="B7" s="9"/>
      <c r="C7" s="9"/>
      <c r="D7" s="9"/>
      <c r="E7" s="9"/>
      <c r="F7" s="9"/>
      <c r="G7" s="9"/>
      <c r="H7" s="9"/>
      <c r="I7" s="9"/>
      <c r="J7" s="9"/>
      <c r="K7" s="9"/>
      <c r="L7" s="9"/>
      <c r="M7" s="9"/>
      <c r="N7" s="9"/>
      <c r="O7" s="38"/>
      <c r="S7" s="69"/>
      <c r="T7" s="69"/>
      <c r="U7" s="69"/>
      <c r="V7" s="70"/>
      <c r="W7" s="69"/>
    </row>
    <row r="8" spans="1:23" x14ac:dyDescent="0.3">
      <c r="A8" s="10"/>
      <c r="B8" s="9"/>
      <c r="C8" s="9"/>
      <c r="D8" s="9"/>
      <c r="E8" s="9"/>
      <c r="F8" s="9"/>
      <c r="G8" s="9"/>
      <c r="H8" s="9"/>
      <c r="I8" s="9"/>
      <c r="J8" s="9"/>
      <c r="K8" s="9"/>
      <c r="L8" s="9"/>
      <c r="M8" s="9"/>
      <c r="N8" s="9"/>
      <c r="O8" s="38"/>
      <c r="S8" s="69"/>
      <c r="T8" s="69"/>
      <c r="U8" s="69"/>
      <c r="V8" s="70"/>
      <c r="W8" s="69"/>
    </row>
    <row r="9" spans="1:23" x14ac:dyDescent="0.3">
      <c r="A9" s="10"/>
      <c r="B9" s="9"/>
      <c r="C9" s="9"/>
      <c r="D9" s="9"/>
      <c r="E9" s="9"/>
      <c r="F9" s="9"/>
      <c r="G9" s="9"/>
      <c r="H9" s="9"/>
      <c r="I9" s="9"/>
      <c r="J9" s="9"/>
      <c r="K9" s="9"/>
      <c r="L9" s="9"/>
      <c r="M9" s="9"/>
      <c r="N9" s="9"/>
      <c r="O9" s="38"/>
      <c r="S9" s="69"/>
      <c r="T9" s="69"/>
      <c r="U9" s="69"/>
      <c r="V9" s="70"/>
      <c r="W9" s="69"/>
    </row>
    <row r="10" spans="1:23" x14ac:dyDescent="0.3">
      <c r="S10" s="69"/>
      <c r="T10" s="69"/>
      <c r="U10" s="69"/>
      <c r="V10" s="70"/>
      <c r="W10" s="69"/>
    </row>
    <row r="11" spans="1:23" ht="19.5" customHeight="1" x14ac:dyDescent="0.3">
      <c r="A11" s="555" t="s">
        <v>263</v>
      </c>
      <c r="B11" s="555"/>
      <c r="C11" s="555"/>
      <c r="D11" s="555"/>
      <c r="E11" s="555"/>
      <c r="F11" s="555"/>
      <c r="G11" s="555"/>
      <c r="H11" s="555"/>
      <c r="I11" s="555"/>
      <c r="J11" s="555"/>
      <c r="K11" s="555"/>
      <c r="L11" s="555"/>
      <c r="M11" s="555"/>
      <c r="N11" s="555"/>
      <c r="O11" s="555"/>
      <c r="P11" s="40"/>
      <c r="S11" s="69"/>
      <c r="T11" s="69"/>
      <c r="U11" s="69"/>
      <c r="V11" s="70"/>
      <c r="W11" s="69"/>
    </row>
    <row r="12" spans="1:23" ht="1.5" customHeight="1" thickBot="1" x14ac:dyDescent="0.35">
      <c r="A12" s="11"/>
      <c r="B12" s="11"/>
      <c r="C12" s="11"/>
      <c r="D12" s="11"/>
      <c r="E12" s="11"/>
      <c r="F12" s="11"/>
      <c r="G12" s="11"/>
      <c r="H12" s="11"/>
      <c r="I12" s="11"/>
      <c r="J12" s="11"/>
      <c r="K12" s="11"/>
      <c r="L12" s="11"/>
      <c r="M12" s="11"/>
      <c r="N12" s="11"/>
      <c r="O12" s="11"/>
      <c r="S12" s="69"/>
      <c r="T12" s="69"/>
      <c r="U12" s="69"/>
      <c r="V12" s="70"/>
      <c r="W12" s="69"/>
    </row>
    <row r="13" spans="1:23" s="42" customFormat="1" ht="20.25" hidden="1" customHeight="1" thickBot="1" x14ac:dyDescent="0.35">
      <c r="A13" s="434" t="s">
        <v>5</v>
      </c>
      <c r="B13" s="556">
        <f>'Info District'!G11</f>
        <v>2025</v>
      </c>
      <c r="C13" s="557"/>
      <c r="E13" s="550"/>
      <c r="F13" s="550"/>
      <c r="G13" s="550"/>
      <c r="H13" s="550"/>
      <c r="I13" s="550"/>
      <c r="J13" s="554"/>
      <c r="Q13" s="63"/>
      <c r="R13" s="307"/>
      <c r="S13" s="71"/>
      <c r="T13" s="71"/>
      <c r="U13" s="71"/>
      <c r="V13" s="72"/>
      <c r="W13" s="71"/>
    </row>
    <row r="14" spans="1:23" s="42" customFormat="1" ht="7.5" hidden="1" customHeight="1" thickBot="1" x14ac:dyDescent="0.35">
      <c r="A14" s="434"/>
      <c r="B14" s="13"/>
      <c r="C14" s="13"/>
      <c r="D14" s="13"/>
      <c r="O14" s="15"/>
      <c r="Q14" s="63"/>
      <c r="R14" s="307"/>
      <c r="S14" s="71"/>
      <c r="T14" s="71"/>
      <c r="U14" s="71"/>
      <c r="V14" s="72"/>
      <c r="W14" s="71"/>
    </row>
    <row r="15" spans="1:23" s="42" customFormat="1" ht="16.5" hidden="1" customHeight="1" thickBot="1" x14ac:dyDescent="0.35">
      <c r="A15" s="434" t="s">
        <v>7</v>
      </c>
      <c r="B15" s="558" t="str">
        <f>'Info District'!G12</f>
        <v>PLATEAUX</v>
      </c>
      <c r="C15" s="559"/>
      <c r="D15" s="550" t="s">
        <v>8</v>
      </c>
      <c r="E15" s="550"/>
      <c r="F15" s="550"/>
      <c r="G15" s="551" t="str">
        <f>'Info District'!G13</f>
        <v>Agou</v>
      </c>
      <c r="H15" s="552"/>
      <c r="I15" s="553"/>
      <c r="L15" s="11"/>
      <c r="M15" s="11"/>
      <c r="N15" s="11"/>
      <c r="O15" s="11"/>
      <c r="P15" s="11"/>
      <c r="Q15" s="63"/>
      <c r="R15" s="307"/>
      <c r="S15" s="71"/>
      <c r="T15" s="71"/>
      <c r="U15" s="71"/>
      <c r="V15" s="73"/>
      <c r="W15" s="71"/>
    </row>
    <row r="16" spans="1:23" s="42" customFormat="1" ht="3.75" hidden="1" customHeight="1" thickBot="1" x14ac:dyDescent="0.35">
      <c r="A16" s="139"/>
      <c r="B16" s="15"/>
      <c r="C16" s="15"/>
      <c r="D16" s="15"/>
      <c r="E16" s="15"/>
      <c r="K16" s="15"/>
      <c r="L16" s="15"/>
      <c r="M16" s="15"/>
      <c r="O16" s="15"/>
      <c r="Q16" s="63"/>
      <c r="R16" s="307"/>
      <c r="S16" s="71"/>
      <c r="T16" s="71"/>
      <c r="U16" s="71"/>
      <c r="V16" s="72"/>
      <c r="W16" s="71"/>
    </row>
    <row r="17" spans="1:27" s="42" customFormat="1" ht="18" hidden="1" customHeight="1" thickBot="1" x14ac:dyDescent="0.35">
      <c r="A17" s="434" t="s">
        <v>9</v>
      </c>
      <c r="B17" s="556" t="str">
        <f>'Info District'!G17</f>
        <v>Avril à Juin 2025</v>
      </c>
      <c r="C17" s="560"/>
      <c r="D17" s="560"/>
      <c r="E17" s="557"/>
      <c r="G17" s="550" t="s">
        <v>11</v>
      </c>
      <c r="H17" s="550"/>
      <c r="I17" s="550"/>
      <c r="J17" s="550"/>
      <c r="K17" s="554"/>
      <c r="L17" s="551" t="str">
        <f>'Info District'!G18</f>
        <v>Juillet à Septembre 2025</v>
      </c>
      <c r="M17" s="552"/>
      <c r="N17" s="552"/>
      <c r="O17" s="552"/>
      <c r="P17" s="553"/>
      <c r="Q17" s="63"/>
      <c r="R17" s="307"/>
      <c r="S17" s="71"/>
      <c r="T17" s="71"/>
      <c r="U17" s="71"/>
      <c r="V17" s="72"/>
      <c r="W17" s="71"/>
    </row>
    <row r="18" spans="1:27" s="9" customFormat="1" ht="2.25" hidden="1" customHeight="1" thickBot="1" x14ac:dyDescent="0.3">
      <c r="B18" s="43"/>
      <c r="C18" s="43"/>
      <c r="D18" s="43"/>
      <c r="E18" s="44"/>
      <c r="F18" s="43"/>
      <c r="G18" s="45"/>
      <c r="H18" s="45"/>
      <c r="I18" s="45"/>
      <c r="J18" s="45"/>
      <c r="K18" s="45"/>
      <c r="L18" s="45"/>
      <c r="M18" s="45"/>
      <c r="O18" s="38"/>
      <c r="Q18" s="64"/>
      <c r="R18" s="308"/>
      <c r="S18" s="74"/>
      <c r="T18" s="74"/>
      <c r="U18" s="74"/>
      <c r="V18" s="75"/>
      <c r="W18" s="74"/>
    </row>
    <row r="19" spans="1:27" s="9" customFormat="1" ht="21" customHeight="1" thickBot="1" x14ac:dyDescent="0.35">
      <c r="A19" s="532" t="s">
        <v>12</v>
      </c>
      <c r="B19" s="532"/>
      <c r="C19" s="533"/>
      <c r="D19" s="538"/>
      <c r="E19" s="539"/>
      <c r="F19" s="539"/>
      <c r="G19" s="539"/>
      <c r="H19" s="539"/>
      <c r="I19" s="539"/>
      <c r="J19" s="539"/>
      <c r="K19" s="539"/>
      <c r="L19" s="539"/>
      <c r="M19" s="539"/>
      <c r="N19" s="540"/>
      <c r="O19" s="11"/>
      <c r="P19" s="241" t="str">
        <f>'Info District'!H17</f>
        <v>T2</v>
      </c>
      <c r="Q19" s="65"/>
      <c r="R19" s="309"/>
      <c r="S19" s="535" t="s">
        <v>96</v>
      </c>
      <c r="T19" s="536"/>
      <c r="U19" s="536"/>
      <c r="V19" s="536"/>
      <c r="W19" s="537"/>
    </row>
    <row r="20" spans="1:27" s="9" customFormat="1" ht="4.5" customHeight="1" thickBot="1" x14ac:dyDescent="0.35">
      <c r="A20" s="12"/>
      <c r="B20" s="12"/>
      <c r="C20" s="12"/>
      <c r="D20" s="12"/>
      <c r="E20" s="12"/>
      <c r="F20" s="12"/>
      <c r="G20" s="13"/>
      <c r="H20" s="13"/>
      <c r="I20" s="13"/>
      <c r="J20" s="13"/>
      <c r="K20" s="13"/>
      <c r="L20" s="14"/>
      <c r="M20" s="14"/>
      <c r="N20" s="14"/>
      <c r="O20" s="14"/>
      <c r="Q20" s="64"/>
      <c r="R20" s="308"/>
      <c r="S20" s="146"/>
      <c r="T20" s="74"/>
      <c r="U20" s="74"/>
      <c r="V20" s="76"/>
      <c r="W20" s="147"/>
    </row>
    <row r="21" spans="1:27" s="9" customFormat="1" ht="32.25" customHeight="1" thickBot="1" x14ac:dyDescent="0.35">
      <c r="A21" s="532" t="s">
        <v>240</v>
      </c>
      <c r="B21" s="532"/>
      <c r="C21" s="533"/>
      <c r="D21" s="543" t="s">
        <v>264</v>
      </c>
      <c r="E21" s="544"/>
      <c r="F21" s="545"/>
      <c r="G21" s="534" t="s">
        <v>6</v>
      </c>
      <c r="H21" s="534"/>
      <c r="I21" s="534"/>
      <c r="J21" s="534"/>
      <c r="K21" s="534"/>
      <c r="L21" s="546"/>
      <c r="M21" s="539"/>
      <c r="N21" s="539"/>
      <c r="O21" s="539"/>
      <c r="P21" s="540"/>
      <c r="Q21" s="64"/>
      <c r="R21" s="308"/>
      <c r="S21" s="146"/>
      <c r="T21" s="74"/>
      <c r="U21" s="74"/>
      <c r="V21" s="76"/>
      <c r="W21" s="147"/>
    </row>
    <row r="22" spans="1:27" s="9" customFormat="1" ht="6" customHeight="1" x14ac:dyDescent="0.3">
      <c r="A22" s="12"/>
      <c r="B22" s="12"/>
      <c r="C22" s="12"/>
      <c r="D22" s="12"/>
      <c r="E22" s="12"/>
      <c r="F22" s="12"/>
      <c r="G22" s="534"/>
      <c r="H22" s="534"/>
      <c r="I22" s="534"/>
      <c r="J22" s="534"/>
      <c r="K22" s="534"/>
      <c r="L22" s="14"/>
      <c r="M22" s="14"/>
      <c r="N22" s="14"/>
      <c r="O22" s="14"/>
      <c r="Q22" s="64"/>
      <c r="R22" s="308"/>
      <c r="S22" s="146"/>
      <c r="T22" s="74"/>
      <c r="U22" s="74"/>
      <c r="V22" s="76"/>
      <c r="W22" s="147"/>
    </row>
    <row r="23" spans="1:27" s="9" customFormat="1" ht="3.75" customHeight="1" thickBot="1" x14ac:dyDescent="0.35">
      <c r="A23" s="12"/>
      <c r="B23" s="12"/>
      <c r="C23" s="12"/>
      <c r="D23" s="12"/>
      <c r="E23" s="12"/>
      <c r="F23" s="12"/>
      <c r="G23" s="13"/>
      <c r="H23" s="13"/>
      <c r="I23" s="13"/>
      <c r="J23" s="13"/>
      <c r="K23" s="13"/>
      <c r="L23" s="14"/>
      <c r="M23" s="14"/>
      <c r="N23" s="14"/>
      <c r="O23" s="14"/>
      <c r="Q23" s="64"/>
      <c r="R23" s="308"/>
      <c r="S23" s="146"/>
      <c r="T23" s="74"/>
      <c r="U23" s="74"/>
      <c r="V23" s="76"/>
      <c r="W23" s="147"/>
    </row>
    <row r="24" spans="1:27" ht="76.5" customHeight="1" thickBot="1" x14ac:dyDescent="0.35">
      <c r="A24" s="541" t="s">
        <v>13</v>
      </c>
      <c r="B24" s="16" t="s">
        <v>14</v>
      </c>
      <c r="C24" s="108" t="s">
        <v>15</v>
      </c>
      <c r="D24" s="118" t="s">
        <v>16</v>
      </c>
      <c r="E24" s="117" t="s">
        <v>17</v>
      </c>
      <c r="F24" s="351" t="s">
        <v>18</v>
      </c>
      <c r="G24" s="16" t="s">
        <v>233</v>
      </c>
      <c r="H24" s="16" t="s">
        <v>234</v>
      </c>
      <c r="I24" s="16" t="s">
        <v>19</v>
      </c>
      <c r="J24" s="16" t="s">
        <v>20</v>
      </c>
      <c r="K24" s="108" t="s">
        <v>21</v>
      </c>
      <c r="L24" s="136" t="s">
        <v>22</v>
      </c>
      <c r="M24" s="137" t="s">
        <v>236</v>
      </c>
      <c r="N24" s="138" t="s">
        <v>23</v>
      </c>
      <c r="O24" s="109" t="s">
        <v>39</v>
      </c>
      <c r="P24" s="16" t="s">
        <v>40</v>
      </c>
      <c r="S24" s="148" t="s">
        <v>237</v>
      </c>
      <c r="T24" s="140" t="s">
        <v>93</v>
      </c>
      <c r="U24" s="140" t="s">
        <v>239</v>
      </c>
      <c r="V24" s="140" t="s">
        <v>238</v>
      </c>
      <c r="W24" s="149" t="s">
        <v>97</v>
      </c>
    </row>
    <row r="25" spans="1:27" s="47" customFormat="1" ht="31.2" customHeight="1" x14ac:dyDescent="0.3">
      <c r="A25" s="542"/>
      <c r="B25" s="46" t="s">
        <v>24</v>
      </c>
      <c r="C25" s="46" t="s">
        <v>25</v>
      </c>
      <c r="D25" s="112" t="s">
        <v>26</v>
      </c>
      <c r="E25" s="46" t="s">
        <v>27</v>
      </c>
      <c r="F25" s="46"/>
      <c r="G25" s="46" t="s">
        <v>28</v>
      </c>
      <c r="H25" s="46"/>
      <c r="I25" s="46" t="s">
        <v>29</v>
      </c>
      <c r="J25" s="46"/>
      <c r="K25" s="131" t="s">
        <v>235</v>
      </c>
      <c r="L25" s="133"/>
      <c r="M25" s="134"/>
      <c r="N25" s="135"/>
      <c r="O25" s="132" t="s">
        <v>30</v>
      </c>
      <c r="P25" s="46"/>
      <c r="Q25" s="66"/>
      <c r="R25" s="310"/>
      <c r="S25" s="150"/>
      <c r="T25" s="67" t="s">
        <v>94</v>
      </c>
      <c r="U25" s="67" t="s">
        <v>95</v>
      </c>
      <c r="V25" s="94"/>
      <c r="W25" s="151" t="str">
        <f>IF(J26&lt;=0,"",IF(J26=90,$X$26))</f>
        <v/>
      </c>
      <c r="X25" s="37" t="s">
        <v>98</v>
      </c>
    </row>
    <row r="26" spans="1:27" ht="31.2" customHeight="1" x14ac:dyDescent="0.3">
      <c r="A26" s="322" t="str">
        <f>CDT!B26</f>
        <v>Artéméther-Luméfantrine 6cp (AL)</v>
      </c>
      <c r="B26" s="247"/>
      <c r="C26" s="248"/>
      <c r="D26" s="302" t="str">
        <f>IF(B26&lt;&gt;"",B26+C26,"")</f>
        <v/>
      </c>
      <c r="E26" s="249"/>
      <c r="F26" s="247"/>
      <c r="G26" s="247"/>
      <c r="H26" s="247"/>
      <c r="I26" s="247"/>
      <c r="J26" s="247"/>
      <c r="K26" s="248"/>
      <c r="L26" s="431" t="str">
        <f>IF(B26&lt;&gt;"",IF(J26=0,E26,((E26*90)/(90-J26))),"0")</f>
        <v>0</v>
      </c>
      <c r="M26" s="428" t="str">
        <f>IF(B26&lt;&gt;"",((E26/S26)*30),"0")</f>
        <v>0</v>
      </c>
      <c r="N26" s="250" t="str">
        <f>IF(B26&lt;&gt;"",IF(J26=0,((E26+L26)-K26),((M26*6)-K26)),"0")</f>
        <v>0</v>
      </c>
      <c r="O26" s="251"/>
      <c r="P26" s="313"/>
      <c r="R26" s="312">
        <f>+L26+N26</f>
        <v>0</v>
      </c>
      <c r="S26" s="152">
        <f>(90-J26)</f>
        <v>90</v>
      </c>
      <c r="T26" s="68" t="e">
        <f t="shared" ref="T26:T47" si="0">D26-(E26+G26+I26+H26)</f>
        <v>#VALUE!</v>
      </c>
      <c r="U26" s="68" t="e">
        <f>K26-T26</f>
        <v>#VALUE!</v>
      </c>
      <c r="V26" s="95">
        <v>6</v>
      </c>
      <c r="W26" s="153" t="e">
        <f t="shared" ref="W26:W50" si="1">IF(U26=0,"",$X$25)</f>
        <v>#VALUE!</v>
      </c>
      <c r="X26" s="37" t="s">
        <v>203</v>
      </c>
      <c r="Y26" s="107">
        <f>+O26</f>
        <v>0</v>
      </c>
    </row>
    <row r="27" spans="1:27" ht="31.2" customHeight="1" x14ac:dyDescent="0.3">
      <c r="A27" s="322" t="str">
        <f>CDT!B27</f>
        <v>Artéméther-Luméfantrine 12cp (AL)</v>
      </c>
      <c r="B27" s="247"/>
      <c r="C27" s="248"/>
      <c r="D27" s="302" t="str">
        <f t="shared" ref="D27" si="2">IF(B27&lt;&gt;"",B27+C27,"")</f>
        <v/>
      </c>
      <c r="E27" s="249"/>
      <c r="F27" s="247"/>
      <c r="G27" s="247"/>
      <c r="H27" s="247"/>
      <c r="I27" s="247"/>
      <c r="J27" s="247"/>
      <c r="K27" s="248"/>
      <c r="L27" s="431" t="str">
        <f t="shared" ref="L27:L49" si="3">IF(B27&lt;&gt;"",IF(J27=0,E27,((E27*90)/(90-J27))),"0")</f>
        <v>0</v>
      </c>
      <c r="M27" s="428" t="str">
        <f t="shared" ref="M27:M49" si="4">IF(B27&lt;&gt;"",((E27/S27)*30),"0")</f>
        <v>0</v>
      </c>
      <c r="N27" s="250" t="str">
        <f t="shared" ref="N27:N49" si="5">IF(B27&lt;&gt;"",IF(J27=0,((E27+L27)-K27),((M27*6)-K27)),"0")</f>
        <v>0</v>
      </c>
      <c r="O27" s="251"/>
      <c r="P27" s="247"/>
      <c r="R27" s="312">
        <f t="shared" ref="R27:R49" si="6">+L27+N27</f>
        <v>0</v>
      </c>
      <c r="S27" s="152">
        <f t="shared" ref="S27:S49" si="7">(90-J27)</f>
        <v>90</v>
      </c>
      <c r="T27" s="68" t="e">
        <f t="shared" si="0"/>
        <v>#VALUE!</v>
      </c>
      <c r="U27" s="68" t="e">
        <f t="shared" ref="U27:U49" si="8">K27-T27</f>
        <v>#VALUE!</v>
      </c>
      <c r="V27" s="95">
        <v>12</v>
      </c>
      <c r="W27" s="153" t="e">
        <f t="shared" si="1"/>
        <v>#VALUE!</v>
      </c>
      <c r="Y27" s="107">
        <f t="shared" ref="Y27:Y48" si="9">+O27</f>
        <v>0</v>
      </c>
    </row>
    <row r="28" spans="1:27" ht="31.2" customHeight="1" x14ac:dyDescent="0.3">
      <c r="A28" s="322" t="str">
        <f>CDT!B28</f>
        <v>Artéméther-Luméfantrine 18cp (AL)</v>
      </c>
      <c r="B28" s="247"/>
      <c r="C28" s="248"/>
      <c r="D28" s="302" t="str">
        <f>IF(B28&lt;&gt;"",B28+C28,"")</f>
        <v/>
      </c>
      <c r="E28" s="249"/>
      <c r="F28" s="247"/>
      <c r="G28" s="247"/>
      <c r="H28" s="247"/>
      <c r="I28" s="247"/>
      <c r="J28" s="247"/>
      <c r="K28" s="248"/>
      <c r="L28" s="431" t="str">
        <f t="shared" si="3"/>
        <v>0</v>
      </c>
      <c r="M28" s="428" t="str">
        <f t="shared" si="4"/>
        <v>0</v>
      </c>
      <c r="N28" s="250" t="str">
        <f t="shared" si="5"/>
        <v>0</v>
      </c>
      <c r="O28" s="251"/>
      <c r="P28" s="247"/>
      <c r="R28" s="312">
        <f t="shared" si="6"/>
        <v>0</v>
      </c>
      <c r="S28" s="152">
        <f t="shared" si="7"/>
        <v>90</v>
      </c>
      <c r="T28" s="68" t="e">
        <f t="shared" si="0"/>
        <v>#VALUE!</v>
      </c>
      <c r="U28" s="68" t="e">
        <f t="shared" si="8"/>
        <v>#VALUE!</v>
      </c>
      <c r="V28" s="95">
        <v>18</v>
      </c>
      <c r="W28" s="153" t="e">
        <f t="shared" si="1"/>
        <v>#VALUE!</v>
      </c>
      <c r="Y28" s="107">
        <f t="shared" si="9"/>
        <v>0</v>
      </c>
    </row>
    <row r="29" spans="1:27" ht="31.2" customHeight="1" x14ac:dyDescent="0.3">
      <c r="A29" s="322" t="str">
        <f>CDT!B29</f>
        <v>Artéméther-Luméfantrine 24cp (AL)</v>
      </c>
      <c r="B29" s="247"/>
      <c r="C29" s="248"/>
      <c r="D29" s="302" t="str">
        <f>IF(B29&lt;&gt;"",B29+C29,"")</f>
        <v/>
      </c>
      <c r="E29" s="249"/>
      <c r="F29" s="247"/>
      <c r="G29" s="247"/>
      <c r="H29" s="247"/>
      <c r="I29" s="247"/>
      <c r="J29" s="247"/>
      <c r="K29" s="248"/>
      <c r="L29" s="431" t="str">
        <f t="shared" si="3"/>
        <v>0</v>
      </c>
      <c r="M29" s="428" t="str">
        <f t="shared" si="4"/>
        <v>0</v>
      </c>
      <c r="N29" s="250" t="str">
        <f t="shared" si="5"/>
        <v>0</v>
      </c>
      <c r="O29" s="251"/>
      <c r="P29" s="247"/>
      <c r="R29" s="312">
        <f t="shared" si="6"/>
        <v>0</v>
      </c>
      <c r="S29" s="152">
        <f t="shared" si="7"/>
        <v>90</v>
      </c>
      <c r="T29" s="68" t="e">
        <f t="shared" si="0"/>
        <v>#VALUE!</v>
      </c>
      <c r="U29" s="68" t="e">
        <f t="shared" si="8"/>
        <v>#VALUE!</v>
      </c>
      <c r="V29" s="95">
        <v>24</v>
      </c>
      <c r="W29" s="153" t="e">
        <f t="shared" si="1"/>
        <v>#VALUE!</v>
      </c>
      <c r="Y29" s="107">
        <f t="shared" si="9"/>
        <v>0</v>
      </c>
    </row>
    <row r="30" spans="1:27" ht="31.2" customHeight="1" x14ac:dyDescent="0.3">
      <c r="A30" s="322" t="str">
        <f>CDT!B30</f>
        <v>Artéméther injectable 40 mg</v>
      </c>
      <c r="B30" s="247"/>
      <c r="C30" s="248"/>
      <c r="D30" s="302" t="str">
        <f t="shared" ref="D30:D49" si="10">IF(B30&lt;&gt;"",B30+C30,"")</f>
        <v/>
      </c>
      <c r="E30" s="249"/>
      <c r="F30" s="247"/>
      <c r="G30" s="247"/>
      <c r="H30" s="247"/>
      <c r="I30" s="247"/>
      <c r="J30" s="247"/>
      <c r="K30" s="248"/>
      <c r="L30" s="431" t="str">
        <f t="shared" si="3"/>
        <v>0</v>
      </c>
      <c r="M30" s="428" t="str">
        <f t="shared" si="4"/>
        <v>0</v>
      </c>
      <c r="N30" s="250" t="str">
        <f t="shared" si="5"/>
        <v>0</v>
      </c>
      <c r="O30" s="251"/>
      <c r="P30" s="247"/>
      <c r="R30" s="312">
        <f t="shared" si="6"/>
        <v>0</v>
      </c>
      <c r="S30" s="152">
        <f t="shared" si="7"/>
        <v>90</v>
      </c>
      <c r="T30" s="68" t="e">
        <f t="shared" si="0"/>
        <v>#VALUE!</v>
      </c>
      <c r="U30" s="68" t="e">
        <f t="shared" si="8"/>
        <v>#VALUE!</v>
      </c>
      <c r="V30" s="95">
        <v>1</v>
      </c>
      <c r="W30" s="153" t="e">
        <f t="shared" si="1"/>
        <v>#VALUE!</v>
      </c>
      <c r="Y30" s="107">
        <f t="shared" si="9"/>
        <v>0</v>
      </c>
    </row>
    <row r="31" spans="1:27" ht="34.5" customHeight="1" x14ac:dyDescent="0.3">
      <c r="A31" s="322" t="str">
        <f>CDT!B31</f>
        <v>Artéméther injectable 80 mg</v>
      </c>
      <c r="B31" s="247"/>
      <c r="C31" s="248"/>
      <c r="D31" s="302" t="str">
        <f t="shared" si="10"/>
        <v/>
      </c>
      <c r="E31" s="249"/>
      <c r="F31" s="247"/>
      <c r="G31" s="247"/>
      <c r="H31" s="247"/>
      <c r="I31" s="247"/>
      <c r="J31" s="247"/>
      <c r="K31" s="248"/>
      <c r="L31" s="431" t="str">
        <f t="shared" si="3"/>
        <v>0</v>
      </c>
      <c r="M31" s="428" t="str">
        <f t="shared" si="4"/>
        <v>0</v>
      </c>
      <c r="N31" s="250" t="str">
        <f t="shared" si="5"/>
        <v>0</v>
      </c>
      <c r="O31" s="251"/>
      <c r="P31" s="247"/>
      <c r="R31" s="312">
        <f t="shared" si="6"/>
        <v>0</v>
      </c>
      <c r="S31" s="152">
        <f t="shared" si="7"/>
        <v>90</v>
      </c>
      <c r="T31" s="68" t="e">
        <f t="shared" si="0"/>
        <v>#VALUE!</v>
      </c>
      <c r="U31" s="68" t="e">
        <f t="shared" si="8"/>
        <v>#VALUE!</v>
      </c>
      <c r="V31" s="95">
        <v>1</v>
      </c>
      <c r="W31" s="153" t="e">
        <f t="shared" si="1"/>
        <v>#VALUE!</v>
      </c>
      <c r="Y31" s="107">
        <f t="shared" si="9"/>
        <v>0</v>
      </c>
    </row>
    <row r="32" spans="1:27" ht="34.5" customHeight="1" x14ac:dyDescent="0.3">
      <c r="A32" s="435" t="str">
        <f>CDT!B32</f>
        <v>Artésunate injectable 60 mg</v>
      </c>
      <c r="B32" s="247"/>
      <c r="C32" s="248"/>
      <c r="D32" s="302" t="str">
        <f t="shared" si="10"/>
        <v/>
      </c>
      <c r="E32" s="249"/>
      <c r="F32" s="247"/>
      <c r="G32" s="247"/>
      <c r="H32" s="247"/>
      <c r="I32" s="247"/>
      <c r="J32" s="247"/>
      <c r="K32" s="248"/>
      <c r="L32" s="438" t="str">
        <f t="shared" si="3"/>
        <v>0</v>
      </c>
      <c r="M32" s="314" t="str">
        <f>IF(B32&lt;&gt;"",((E32/S32:S32)*30),"0")</f>
        <v>0</v>
      </c>
      <c r="N32" s="432" t="str">
        <f>IF(B32&lt;&gt;"",IF(J32=0,AA32,IF(J32&gt;0,((M32/30)*J32)+AA32)),"0")</f>
        <v>0</v>
      </c>
      <c r="O32" s="433"/>
      <c r="P32" s="247"/>
      <c r="R32" s="312">
        <f t="shared" si="6"/>
        <v>0</v>
      </c>
      <c r="S32" s="429">
        <f t="shared" si="7"/>
        <v>90</v>
      </c>
      <c r="T32" s="436" t="e">
        <f>D32-(E32+G32+I32+H32)</f>
        <v>#VALUE!</v>
      </c>
      <c r="U32" s="436" t="e">
        <f t="shared" si="8"/>
        <v>#VALUE!</v>
      </c>
      <c r="V32" s="430">
        <v>1</v>
      </c>
      <c r="W32" s="437" t="e">
        <f t="shared" si="1"/>
        <v>#VALUE!</v>
      </c>
      <c r="Y32" s="107">
        <f t="shared" si="9"/>
        <v>0</v>
      </c>
      <c r="AA32" s="3">
        <f>((F32*10)+L32-K32)</f>
        <v>0</v>
      </c>
    </row>
    <row r="33" spans="1:25" ht="34.5" customHeight="1" x14ac:dyDescent="0.3">
      <c r="A33" s="322" t="str">
        <f>CDT!B33</f>
        <v xml:space="preserve"> Sulfadoxine Pyriméthamine:  (SP)</v>
      </c>
      <c r="B33" s="247"/>
      <c r="C33" s="248"/>
      <c r="D33" s="302" t="str">
        <f t="shared" si="10"/>
        <v/>
      </c>
      <c r="E33" s="249"/>
      <c r="F33" s="247"/>
      <c r="G33" s="247"/>
      <c r="H33" s="247"/>
      <c r="I33" s="247"/>
      <c r="J33" s="247"/>
      <c r="K33" s="248"/>
      <c r="L33" s="431" t="str">
        <f t="shared" si="3"/>
        <v>0</v>
      </c>
      <c r="M33" s="428" t="str">
        <f t="shared" si="4"/>
        <v>0</v>
      </c>
      <c r="N33" s="250" t="str">
        <f t="shared" si="5"/>
        <v>0</v>
      </c>
      <c r="O33" s="251"/>
      <c r="P33" s="247"/>
      <c r="R33" s="312">
        <f t="shared" si="6"/>
        <v>0</v>
      </c>
      <c r="S33" s="152">
        <f t="shared" si="7"/>
        <v>90</v>
      </c>
      <c r="T33" s="68" t="e">
        <f t="shared" si="0"/>
        <v>#VALUE!</v>
      </c>
      <c r="U33" s="68" t="e">
        <f t="shared" si="8"/>
        <v>#VALUE!</v>
      </c>
      <c r="V33" s="95">
        <v>3</v>
      </c>
      <c r="W33" s="153" t="e">
        <f t="shared" si="1"/>
        <v>#VALUE!</v>
      </c>
      <c r="Y33" s="107">
        <f t="shared" si="9"/>
        <v>0</v>
      </c>
    </row>
    <row r="34" spans="1:25" ht="34.5" customHeight="1" x14ac:dyDescent="0.3">
      <c r="A34" s="322" t="str">
        <f>CDT!B34</f>
        <v>Test de Diagnostic Rapide  : (TDR)</v>
      </c>
      <c r="B34" s="247"/>
      <c r="C34" s="248"/>
      <c r="D34" s="302" t="str">
        <f t="shared" si="10"/>
        <v/>
      </c>
      <c r="E34" s="247"/>
      <c r="F34" s="248"/>
      <c r="G34" s="247"/>
      <c r="H34" s="247"/>
      <c r="I34" s="247"/>
      <c r="J34" s="247"/>
      <c r="K34" s="248"/>
      <c r="L34" s="431" t="str">
        <f t="shared" si="3"/>
        <v>0</v>
      </c>
      <c r="M34" s="428" t="str">
        <f t="shared" si="4"/>
        <v>0</v>
      </c>
      <c r="N34" s="250" t="str">
        <f t="shared" si="5"/>
        <v>0</v>
      </c>
      <c r="O34" s="251"/>
      <c r="P34" s="247"/>
      <c r="R34" s="312">
        <f t="shared" si="6"/>
        <v>0</v>
      </c>
      <c r="S34" s="152">
        <f t="shared" si="7"/>
        <v>90</v>
      </c>
      <c r="T34" s="68" t="e">
        <f t="shared" si="0"/>
        <v>#VALUE!</v>
      </c>
      <c r="U34" s="68" t="e">
        <f t="shared" si="8"/>
        <v>#VALUE!</v>
      </c>
      <c r="V34" s="95">
        <v>1</v>
      </c>
      <c r="W34" s="153" t="e">
        <f>IF(U34=0,"",$X$25)</f>
        <v>#VALUE!</v>
      </c>
      <c r="Y34" s="107">
        <f t="shared" si="9"/>
        <v>0</v>
      </c>
    </row>
    <row r="35" spans="1:25" ht="34.5" customHeight="1" x14ac:dyDescent="0.3">
      <c r="A35" s="322" t="str">
        <f>CDT!B35</f>
        <v>Moustiquaire à Imprégnation Durable: (MID)</v>
      </c>
      <c r="B35" s="247"/>
      <c r="C35" s="248"/>
      <c r="D35" s="302" t="str">
        <f t="shared" si="10"/>
        <v/>
      </c>
      <c r="E35" s="247"/>
      <c r="F35" s="248"/>
      <c r="G35" s="247"/>
      <c r="H35" s="247"/>
      <c r="I35" s="247"/>
      <c r="J35" s="247"/>
      <c r="K35" s="248"/>
      <c r="L35" s="431" t="str">
        <f t="shared" si="3"/>
        <v>0</v>
      </c>
      <c r="M35" s="428" t="str">
        <f t="shared" si="4"/>
        <v>0</v>
      </c>
      <c r="N35" s="250" t="str">
        <f t="shared" si="5"/>
        <v>0</v>
      </c>
      <c r="O35" s="251"/>
      <c r="P35" s="247"/>
      <c r="R35" s="312">
        <f t="shared" si="6"/>
        <v>0</v>
      </c>
      <c r="S35" s="152">
        <f t="shared" si="7"/>
        <v>90</v>
      </c>
      <c r="T35" s="68" t="e">
        <f t="shared" si="0"/>
        <v>#VALUE!</v>
      </c>
      <c r="U35" s="68" t="e">
        <f t="shared" si="8"/>
        <v>#VALUE!</v>
      </c>
      <c r="V35" s="95">
        <v>1</v>
      </c>
      <c r="W35" s="153" t="e">
        <f t="shared" si="1"/>
        <v>#VALUE!</v>
      </c>
      <c r="Y35" s="107">
        <f t="shared" si="9"/>
        <v>0</v>
      </c>
    </row>
    <row r="36" spans="1:25" ht="34.5" customHeight="1" x14ac:dyDescent="0.3">
      <c r="A36" s="322" t="str">
        <f>CDT!B36</f>
        <v>Dihydroartéminisine Pipéraquine– Plaq / 3 comp 
( DHA-PPQ)  20/160 mg</v>
      </c>
      <c r="B36" s="247"/>
      <c r="C36" s="248"/>
      <c r="D36" s="302" t="str">
        <f t="shared" si="10"/>
        <v/>
      </c>
      <c r="E36" s="249"/>
      <c r="F36" s="247"/>
      <c r="G36" s="247"/>
      <c r="H36" s="247"/>
      <c r="I36" s="247"/>
      <c r="J36" s="247"/>
      <c r="K36" s="248"/>
      <c r="L36" s="431" t="str">
        <f t="shared" si="3"/>
        <v>0</v>
      </c>
      <c r="M36" s="428" t="str">
        <f t="shared" si="4"/>
        <v>0</v>
      </c>
      <c r="N36" s="250" t="str">
        <f t="shared" si="5"/>
        <v>0</v>
      </c>
      <c r="O36" s="251"/>
      <c r="P36" s="247"/>
      <c r="R36" s="312">
        <f t="shared" si="6"/>
        <v>0</v>
      </c>
      <c r="S36" s="152">
        <f t="shared" si="7"/>
        <v>90</v>
      </c>
      <c r="T36" s="68" t="e">
        <f t="shared" si="0"/>
        <v>#VALUE!</v>
      </c>
      <c r="U36" s="68" t="e">
        <f t="shared" si="8"/>
        <v>#VALUE!</v>
      </c>
      <c r="V36" s="95">
        <v>3</v>
      </c>
      <c r="W36" s="153" t="e">
        <f t="shared" si="1"/>
        <v>#VALUE!</v>
      </c>
      <c r="Y36" s="107">
        <f t="shared" si="9"/>
        <v>0</v>
      </c>
    </row>
    <row r="37" spans="1:25" ht="34.5" customHeight="1" x14ac:dyDescent="0.3">
      <c r="A37" s="322" t="str">
        <f>CDT!B37</f>
        <v>Dihydroartéminisine Pipéraquine– Plaq / 3 comp 
( DHA-PPQ)  40/320 mg</v>
      </c>
      <c r="B37" s="247"/>
      <c r="C37" s="248"/>
      <c r="D37" s="302" t="str">
        <f t="shared" si="10"/>
        <v/>
      </c>
      <c r="E37" s="249"/>
      <c r="F37" s="247"/>
      <c r="G37" s="247"/>
      <c r="H37" s="247"/>
      <c r="I37" s="247"/>
      <c r="J37" s="247"/>
      <c r="K37" s="248"/>
      <c r="L37" s="431" t="str">
        <f t="shared" si="3"/>
        <v>0</v>
      </c>
      <c r="M37" s="428" t="str">
        <f t="shared" si="4"/>
        <v>0</v>
      </c>
      <c r="N37" s="250" t="str">
        <f t="shared" si="5"/>
        <v>0</v>
      </c>
      <c r="O37" s="251"/>
      <c r="P37" s="247"/>
      <c r="R37" s="312">
        <f t="shared" si="6"/>
        <v>0</v>
      </c>
      <c r="S37" s="152">
        <f t="shared" si="7"/>
        <v>90</v>
      </c>
      <c r="T37" s="68" t="e">
        <f t="shared" si="0"/>
        <v>#VALUE!</v>
      </c>
      <c r="U37" s="68" t="e">
        <f t="shared" si="8"/>
        <v>#VALUE!</v>
      </c>
      <c r="V37" s="95">
        <v>3</v>
      </c>
      <c r="W37" s="153" t="e">
        <f t="shared" si="1"/>
        <v>#VALUE!</v>
      </c>
      <c r="Y37" s="107">
        <f t="shared" si="9"/>
        <v>0</v>
      </c>
    </row>
    <row r="38" spans="1:25" ht="34.5" customHeight="1" x14ac:dyDescent="0.3">
      <c r="A38" s="322" t="str">
        <f>CDT!B38</f>
        <v>Dihydroartéminisine Pipéraquine– Plaq / 6 comp 
( DHA-PPQ)  40/320 mg</v>
      </c>
      <c r="B38" s="247"/>
      <c r="C38" s="248"/>
      <c r="D38" s="302" t="str">
        <f t="shared" si="10"/>
        <v/>
      </c>
      <c r="E38" s="249"/>
      <c r="F38" s="247"/>
      <c r="G38" s="247"/>
      <c r="H38" s="247"/>
      <c r="I38" s="247"/>
      <c r="J38" s="247"/>
      <c r="K38" s="248"/>
      <c r="L38" s="431" t="str">
        <f t="shared" si="3"/>
        <v>0</v>
      </c>
      <c r="M38" s="428" t="str">
        <f t="shared" si="4"/>
        <v>0</v>
      </c>
      <c r="N38" s="250" t="str">
        <f t="shared" si="5"/>
        <v>0</v>
      </c>
      <c r="O38" s="251"/>
      <c r="P38" s="247"/>
      <c r="R38" s="312">
        <f t="shared" si="6"/>
        <v>0</v>
      </c>
      <c r="S38" s="152">
        <f t="shared" si="7"/>
        <v>90</v>
      </c>
      <c r="T38" s="68" t="e">
        <f t="shared" si="0"/>
        <v>#VALUE!</v>
      </c>
      <c r="U38" s="68" t="e">
        <f t="shared" si="8"/>
        <v>#VALUE!</v>
      </c>
      <c r="V38" s="95">
        <v>3</v>
      </c>
      <c r="W38" s="153" t="e">
        <f t="shared" si="1"/>
        <v>#VALUE!</v>
      </c>
      <c r="Y38" s="107">
        <f t="shared" si="9"/>
        <v>0</v>
      </c>
    </row>
    <row r="39" spans="1:25" ht="34.5" customHeight="1" x14ac:dyDescent="0.3">
      <c r="A39" s="322" t="str">
        <f>CDT!B39</f>
        <v>Dihydroartemisinine/pipéraquine – Plaq / 9 comp 
( DHA-PPQ) 40/320 mg</v>
      </c>
      <c r="B39" s="247"/>
      <c r="C39" s="248"/>
      <c r="D39" s="302" t="str">
        <f t="shared" si="10"/>
        <v/>
      </c>
      <c r="E39" s="249"/>
      <c r="F39" s="247"/>
      <c r="G39" s="247"/>
      <c r="H39" s="247"/>
      <c r="I39" s="247"/>
      <c r="J39" s="247"/>
      <c r="K39" s="248"/>
      <c r="L39" s="431" t="str">
        <f t="shared" si="3"/>
        <v>0</v>
      </c>
      <c r="M39" s="428" t="str">
        <f t="shared" si="4"/>
        <v>0</v>
      </c>
      <c r="N39" s="250" t="str">
        <f t="shared" si="5"/>
        <v>0</v>
      </c>
      <c r="O39" s="251"/>
      <c r="P39" s="247"/>
      <c r="R39" s="312">
        <f t="shared" si="6"/>
        <v>0</v>
      </c>
      <c r="S39" s="152">
        <f t="shared" si="7"/>
        <v>90</v>
      </c>
      <c r="T39" s="68" t="e">
        <f t="shared" si="0"/>
        <v>#VALUE!</v>
      </c>
      <c r="U39" s="68" t="e">
        <f t="shared" si="8"/>
        <v>#VALUE!</v>
      </c>
      <c r="V39" s="95">
        <v>3</v>
      </c>
      <c r="W39" s="153" t="e">
        <f t="shared" si="1"/>
        <v>#VALUE!</v>
      </c>
      <c r="Y39" s="107">
        <f t="shared" si="9"/>
        <v>0</v>
      </c>
    </row>
    <row r="40" spans="1:25" ht="34.5" customHeight="1" x14ac:dyDescent="0.3">
      <c r="A40" s="322" t="str">
        <f>CDT!B40</f>
        <v>Artésunate Amodiaquine: (ASAQ) : 3 cp (25/67,5 mg)</v>
      </c>
      <c r="B40" s="247"/>
      <c r="C40" s="248"/>
      <c r="D40" s="302" t="str">
        <f t="shared" si="10"/>
        <v/>
      </c>
      <c r="E40" s="249"/>
      <c r="F40" s="247"/>
      <c r="G40" s="247"/>
      <c r="H40" s="247"/>
      <c r="I40" s="247"/>
      <c r="J40" s="247"/>
      <c r="K40" s="248"/>
      <c r="L40" s="431" t="str">
        <f t="shared" si="3"/>
        <v>0</v>
      </c>
      <c r="M40" s="428" t="str">
        <f t="shared" si="4"/>
        <v>0</v>
      </c>
      <c r="N40" s="250" t="str">
        <f t="shared" si="5"/>
        <v>0</v>
      </c>
      <c r="O40" s="251"/>
      <c r="P40" s="247"/>
      <c r="R40" s="312">
        <f t="shared" si="6"/>
        <v>0</v>
      </c>
      <c r="S40" s="152">
        <f t="shared" si="7"/>
        <v>90</v>
      </c>
      <c r="T40" s="68" t="e">
        <f t="shared" si="0"/>
        <v>#VALUE!</v>
      </c>
      <c r="U40" s="68" t="e">
        <f t="shared" si="8"/>
        <v>#VALUE!</v>
      </c>
      <c r="V40" s="95">
        <v>1</v>
      </c>
      <c r="W40" s="153" t="e">
        <f t="shared" si="1"/>
        <v>#VALUE!</v>
      </c>
      <c r="Y40" s="107">
        <f t="shared" si="9"/>
        <v>0</v>
      </c>
    </row>
    <row r="41" spans="1:25" ht="34.5" customHeight="1" x14ac:dyDescent="0.3">
      <c r="A41" s="322" t="str">
        <f>CDT!B41</f>
        <v>Artésunate Amodiaquine: (ASAQ) 3 cp (50/135 mg)</v>
      </c>
      <c r="B41" s="247"/>
      <c r="C41" s="248"/>
      <c r="D41" s="302" t="str">
        <f t="shared" si="10"/>
        <v/>
      </c>
      <c r="E41" s="249"/>
      <c r="F41" s="247"/>
      <c r="G41" s="247"/>
      <c r="H41" s="247"/>
      <c r="I41" s="247"/>
      <c r="J41" s="247"/>
      <c r="K41" s="248"/>
      <c r="L41" s="431" t="str">
        <f t="shared" si="3"/>
        <v>0</v>
      </c>
      <c r="M41" s="428" t="str">
        <f t="shared" si="4"/>
        <v>0</v>
      </c>
      <c r="N41" s="250" t="str">
        <f t="shared" si="5"/>
        <v>0</v>
      </c>
      <c r="O41" s="251"/>
      <c r="P41" s="247"/>
      <c r="R41" s="312">
        <f t="shared" si="6"/>
        <v>0</v>
      </c>
      <c r="S41" s="152">
        <f t="shared" si="7"/>
        <v>90</v>
      </c>
      <c r="T41" s="68" t="e">
        <f t="shared" si="0"/>
        <v>#VALUE!</v>
      </c>
      <c r="U41" s="68" t="e">
        <f t="shared" si="8"/>
        <v>#VALUE!</v>
      </c>
      <c r="V41" s="95">
        <v>1</v>
      </c>
      <c r="W41" s="153" t="e">
        <f t="shared" si="1"/>
        <v>#VALUE!</v>
      </c>
      <c r="Y41" s="107">
        <f t="shared" si="9"/>
        <v>0</v>
      </c>
    </row>
    <row r="42" spans="1:25" ht="34.5" customHeight="1" x14ac:dyDescent="0.3">
      <c r="A42" s="322" t="str">
        <f>CDT!B42</f>
        <v>Artésunate Amodiaquine: (ASAQ) 3 cp (100/270 mg)</v>
      </c>
      <c r="B42" s="247"/>
      <c r="C42" s="248"/>
      <c r="D42" s="302" t="str">
        <f t="shared" si="10"/>
        <v/>
      </c>
      <c r="E42" s="249"/>
      <c r="F42" s="247"/>
      <c r="G42" s="247"/>
      <c r="H42" s="247"/>
      <c r="I42" s="247"/>
      <c r="J42" s="247"/>
      <c r="K42" s="248"/>
      <c r="L42" s="431" t="str">
        <f t="shared" si="3"/>
        <v>0</v>
      </c>
      <c r="M42" s="428" t="str">
        <f t="shared" si="4"/>
        <v>0</v>
      </c>
      <c r="N42" s="250" t="str">
        <f t="shared" si="5"/>
        <v>0</v>
      </c>
      <c r="O42" s="251"/>
      <c r="P42" s="247"/>
      <c r="R42" s="312">
        <f t="shared" si="6"/>
        <v>0</v>
      </c>
      <c r="S42" s="152">
        <f t="shared" si="7"/>
        <v>90</v>
      </c>
      <c r="T42" s="68" t="e">
        <f t="shared" si="0"/>
        <v>#VALUE!</v>
      </c>
      <c r="U42" s="68" t="e">
        <f t="shared" si="8"/>
        <v>#VALUE!</v>
      </c>
      <c r="V42" s="95">
        <v>1</v>
      </c>
      <c r="W42" s="153" t="e">
        <f t="shared" si="1"/>
        <v>#VALUE!</v>
      </c>
      <c r="Y42" s="107">
        <f t="shared" si="9"/>
        <v>0</v>
      </c>
    </row>
    <row r="43" spans="1:25" ht="34.5" customHeight="1" x14ac:dyDescent="0.3">
      <c r="A43" s="322" t="str">
        <f>CDT!B43</f>
        <v>Artésunate Amodiaquine: (ASAQ) 6 cp (100/270 mg)</v>
      </c>
      <c r="B43" s="247"/>
      <c r="C43" s="248"/>
      <c r="D43" s="302" t="str">
        <f t="shared" si="10"/>
        <v/>
      </c>
      <c r="E43" s="249"/>
      <c r="F43" s="247"/>
      <c r="G43" s="247"/>
      <c r="H43" s="247"/>
      <c r="I43" s="247"/>
      <c r="J43" s="247"/>
      <c r="K43" s="248"/>
      <c r="L43" s="431" t="str">
        <f t="shared" si="3"/>
        <v>0</v>
      </c>
      <c r="M43" s="428" t="str">
        <f t="shared" si="4"/>
        <v>0</v>
      </c>
      <c r="N43" s="250" t="str">
        <f t="shared" si="5"/>
        <v>0</v>
      </c>
      <c r="O43" s="251"/>
      <c r="P43" s="247"/>
      <c r="R43" s="312">
        <f t="shared" si="6"/>
        <v>0</v>
      </c>
      <c r="S43" s="152">
        <f t="shared" si="7"/>
        <v>90</v>
      </c>
      <c r="T43" s="68" t="e">
        <f t="shared" si="0"/>
        <v>#VALUE!</v>
      </c>
      <c r="U43" s="68" t="e">
        <f t="shared" si="8"/>
        <v>#VALUE!</v>
      </c>
      <c r="V43" s="95">
        <v>1</v>
      </c>
      <c r="W43" s="153" t="e">
        <f t="shared" si="1"/>
        <v>#VALUE!</v>
      </c>
      <c r="Y43" s="107">
        <f t="shared" si="9"/>
        <v>0</v>
      </c>
    </row>
    <row r="44" spans="1:25" ht="34.5" customHeight="1" x14ac:dyDescent="0.3">
      <c r="A44" s="322" t="str">
        <f>CDT!B44</f>
        <v>Artésunate - Méfloquine (AS-MF)</v>
      </c>
      <c r="B44" s="247"/>
      <c r="C44" s="248"/>
      <c r="D44" s="302" t="str">
        <f t="shared" si="10"/>
        <v/>
      </c>
      <c r="E44" s="249"/>
      <c r="F44" s="247"/>
      <c r="G44" s="247"/>
      <c r="H44" s="247"/>
      <c r="I44" s="247"/>
      <c r="J44" s="247"/>
      <c r="K44" s="248"/>
      <c r="L44" s="431" t="str">
        <f t="shared" si="3"/>
        <v>0</v>
      </c>
      <c r="M44" s="428" t="str">
        <f t="shared" si="4"/>
        <v>0</v>
      </c>
      <c r="N44" s="250" t="str">
        <f t="shared" si="5"/>
        <v>0</v>
      </c>
      <c r="O44" s="251"/>
      <c r="P44" s="247"/>
      <c r="R44" s="312">
        <f t="shared" si="6"/>
        <v>0</v>
      </c>
      <c r="S44" s="152">
        <f t="shared" si="7"/>
        <v>90</v>
      </c>
      <c r="T44" s="68" t="e">
        <f t="shared" si="0"/>
        <v>#VALUE!</v>
      </c>
      <c r="U44" s="68" t="e">
        <f t="shared" si="8"/>
        <v>#VALUE!</v>
      </c>
      <c r="V44" s="95">
        <v>1</v>
      </c>
      <c r="W44" s="153" t="e">
        <f t="shared" si="1"/>
        <v>#VALUE!</v>
      </c>
      <c r="Y44" s="107">
        <f t="shared" si="9"/>
        <v>0</v>
      </c>
    </row>
    <row r="45" spans="1:25" ht="34.5" customHeight="1" x14ac:dyDescent="0.3">
      <c r="A45" s="322" t="str">
        <f>CDT!B45</f>
        <v>Quinine comprimé 300mg</v>
      </c>
      <c r="B45" s="247"/>
      <c r="C45" s="248"/>
      <c r="D45" s="302" t="str">
        <f t="shared" si="10"/>
        <v/>
      </c>
      <c r="E45" s="249"/>
      <c r="F45" s="247"/>
      <c r="G45" s="247"/>
      <c r="H45" s="247"/>
      <c r="I45" s="247"/>
      <c r="J45" s="247"/>
      <c r="K45" s="248"/>
      <c r="L45" s="431" t="str">
        <f t="shared" si="3"/>
        <v>0</v>
      </c>
      <c r="M45" s="428" t="str">
        <f t="shared" si="4"/>
        <v>0</v>
      </c>
      <c r="N45" s="250" t="str">
        <f t="shared" si="5"/>
        <v>0</v>
      </c>
      <c r="O45" s="251"/>
      <c r="P45" s="247"/>
      <c r="R45" s="312">
        <f t="shared" si="6"/>
        <v>0</v>
      </c>
      <c r="S45" s="152">
        <f t="shared" si="7"/>
        <v>90</v>
      </c>
      <c r="T45" s="68" t="e">
        <f t="shared" si="0"/>
        <v>#VALUE!</v>
      </c>
      <c r="U45" s="68" t="e">
        <f t="shared" si="8"/>
        <v>#VALUE!</v>
      </c>
      <c r="V45" s="95">
        <v>1</v>
      </c>
      <c r="W45" s="153" t="e">
        <f t="shared" si="1"/>
        <v>#VALUE!</v>
      </c>
      <c r="Y45" s="107">
        <f t="shared" si="9"/>
        <v>0</v>
      </c>
    </row>
    <row r="46" spans="1:25" ht="34.5" customHeight="1" x14ac:dyDescent="0.3">
      <c r="A46" s="322" t="str">
        <f>CDT!B46</f>
        <v>Quinine injectable 300 mg</v>
      </c>
      <c r="B46" s="247"/>
      <c r="C46" s="248"/>
      <c r="D46" s="302" t="str">
        <f t="shared" si="10"/>
        <v/>
      </c>
      <c r="E46" s="249"/>
      <c r="F46" s="247"/>
      <c r="G46" s="247"/>
      <c r="H46" s="247"/>
      <c r="I46" s="247"/>
      <c r="J46" s="247"/>
      <c r="K46" s="248"/>
      <c r="L46" s="431" t="str">
        <f t="shared" si="3"/>
        <v>0</v>
      </c>
      <c r="M46" s="428" t="str">
        <f t="shared" si="4"/>
        <v>0</v>
      </c>
      <c r="N46" s="250" t="str">
        <f t="shared" si="5"/>
        <v>0</v>
      </c>
      <c r="O46" s="251"/>
      <c r="P46" s="247"/>
      <c r="R46" s="312">
        <f t="shared" si="6"/>
        <v>0</v>
      </c>
      <c r="S46" s="152">
        <f t="shared" si="7"/>
        <v>90</v>
      </c>
      <c r="T46" s="68" t="e">
        <f t="shared" si="0"/>
        <v>#VALUE!</v>
      </c>
      <c r="U46" s="68" t="e">
        <f t="shared" si="8"/>
        <v>#VALUE!</v>
      </c>
      <c r="V46" s="95">
        <v>1</v>
      </c>
      <c r="W46" s="153" t="e">
        <f t="shared" si="1"/>
        <v>#VALUE!</v>
      </c>
      <c r="Y46" s="107">
        <f t="shared" si="9"/>
        <v>0</v>
      </c>
    </row>
    <row r="47" spans="1:25" ht="34.5" customHeight="1" x14ac:dyDescent="0.3">
      <c r="A47" s="322" t="str">
        <f>CDT!B47</f>
        <v>Quinine injectable 600 mg</v>
      </c>
      <c r="B47" s="247"/>
      <c r="C47" s="248"/>
      <c r="D47" s="302" t="str">
        <f t="shared" si="10"/>
        <v/>
      </c>
      <c r="E47" s="249"/>
      <c r="F47" s="247"/>
      <c r="G47" s="247"/>
      <c r="H47" s="247"/>
      <c r="I47" s="247"/>
      <c r="J47" s="247"/>
      <c r="K47" s="248"/>
      <c r="L47" s="431" t="str">
        <f t="shared" si="3"/>
        <v>0</v>
      </c>
      <c r="M47" s="428" t="str">
        <f t="shared" si="4"/>
        <v>0</v>
      </c>
      <c r="N47" s="250" t="str">
        <f t="shared" si="5"/>
        <v>0</v>
      </c>
      <c r="O47" s="251"/>
      <c r="P47" s="247"/>
      <c r="R47" s="312">
        <f t="shared" si="6"/>
        <v>0</v>
      </c>
      <c r="S47" s="152">
        <f t="shared" si="7"/>
        <v>90</v>
      </c>
      <c r="T47" s="68" t="e">
        <f t="shared" si="0"/>
        <v>#VALUE!</v>
      </c>
      <c r="U47" s="68" t="e">
        <f t="shared" si="8"/>
        <v>#VALUE!</v>
      </c>
      <c r="V47" s="95">
        <v>1</v>
      </c>
      <c r="W47" s="153" t="e">
        <f t="shared" si="1"/>
        <v>#VALUE!</v>
      </c>
      <c r="Y47" s="107">
        <f t="shared" si="9"/>
        <v>0</v>
      </c>
    </row>
    <row r="48" spans="1:25" ht="34.5" customHeight="1" thickBot="1" x14ac:dyDescent="0.35">
      <c r="A48" s="322" t="str">
        <f>CDT!B48</f>
        <v>Quinine injectable 600 mg</v>
      </c>
      <c r="B48" s="247"/>
      <c r="C48" s="248"/>
      <c r="D48" s="303" t="str">
        <f t="shared" si="10"/>
        <v/>
      </c>
      <c r="E48" s="249"/>
      <c r="F48" s="247"/>
      <c r="G48" s="247"/>
      <c r="H48" s="247"/>
      <c r="I48" s="247"/>
      <c r="J48" s="247"/>
      <c r="K48" s="248"/>
      <c r="L48" s="431" t="str">
        <f t="shared" si="3"/>
        <v>0</v>
      </c>
      <c r="M48" s="428" t="str">
        <f t="shared" si="4"/>
        <v>0</v>
      </c>
      <c r="N48" s="250" t="str">
        <f t="shared" si="5"/>
        <v>0</v>
      </c>
      <c r="O48" s="251"/>
      <c r="P48" s="247"/>
      <c r="R48" s="312">
        <f t="shared" si="6"/>
        <v>0</v>
      </c>
      <c r="S48" s="152">
        <f t="shared" si="7"/>
        <v>90</v>
      </c>
      <c r="T48" s="68" t="e">
        <f>D48-(E48+G48+I48+H48)</f>
        <v>#VALUE!</v>
      </c>
      <c r="U48" s="68" t="e">
        <f t="shared" si="8"/>
        <v>#VALUE!</v>
      </c>
      <c r="V48" s="95">
        <v>1</v>
      </c>
      <c r="W48" s="153" t="e">
        <f t="shared" si="1"/>
        <v>#VALUE!</v>
      </c>
      <c r="Y48" s="107">
        <f t="shared" si="9"/>
        <v>0</v>
      </c>
    </row>
    <row r="49" spans="1:23" ht="34.5" customHeight="1" thickBot="1" x14ac:dyDescent="0.35">
      <c r="A49" s="322" t="str">
        <f>CDT!B49</f>
        <v>Artéméther injectable 100 mg</v>
      </c>
      <c r="B49" s="247"/>
      <c r="C49" s="248"/>
      <c r="D49" s="303" t="str">
        <f t="shared" si="10"/>
        <v/>
      </c>
      <c r="E49" s="249"/>
      <c r="F49" s="247"/>
      <c r="G49" s="247"/>
      <c r="H49" s="247"/>
      <c r="I49" s="247"/>
      <c r="J49" s="247"/>
      <c r="K49" s="248"/>
      <c r="L49" s="431" t="str">
        <f t="shared" si="3"/>
        <v>0</v>
      </c>
      <c r="M49" s="428" t="str">
        <f t="shared" si="4"/>
        <v>0</v>
      </c>
      <c r="N49" s="250" t="str">
        <f t="shared" si="5"/>
        <v>0</v>
      </c>
      <c r="O49" s="251"/>
      <c r="P49" s="247"/>
      <c r="R49" s="312">
        <f t="shared" si="6"/>
        <v>0</v>
      </c>
      <c r="S49" s="152">
        <f t="shared" si="7"/>
        <v>90</v>
      </c>
      <c r="T49" s="68" t="e">
        <f>D49-(E49+G49+I49+H49)</f>
        <v>#VALUE!</v>
      </c>
      <c r="U49" s="68" t="e">
        <f t="shared" si="8"/>
        <v>#VALUE!</v>
      </c>
      <c r="V49" s="95">
        <v>1</v>
      </c>
      <c r="W49" s="153" t="e">
        <f t="shared" si="1"/>
        <v>#VALUE!</v>
      </c>
    </row>
    <row r="50" spans="1:23" ht="34.5" hidden="1" customHeight="1" x14ac:dyDescent="0.3">
      <c r="A50" s="17"/>
      <c r="B50" s="79"/>
      <c r="C50" s="79"/>
      <c r="D50" s="53"/>
      <c r="E50" s="79"/>
      <c r="F50" s="79"/>
      <c r="G50" s="79"/>
      <c r="H50" s="79"/>
      <c r="I50" s="79"/>
      <c r="J50" s="79"/>
      <c r="K50" s="79"/>
      <c r="L50" s="54"/>
      <c r="M50" s="58" t="str">
        <f t="shared" ref="M50" si="11">IF(B50&lt;&gt;"",((E50/S50)*30),"")</f>
        <v/>
      </c>
      <c r="N50" s="55"/>
      <c r="O50" s="80"/>
      <c r="P50" s="79"/>
      <c r="S50" s="152"/>
      <c r="T50" s="68"/>
      <c r="U50" s="68"/>
      <c r="V50" s="95"/>
      <c r="W50" s="153" t="str">
        <f t="shared" si="1"/>
        <v/>
      </c>
    </row>
    <row r="51" spans="1:23" s="235" customFormat="1" ht="16.5" customHeight="1" x14ac:dyDescent="0.35">
      <c r="A51" s="531" t="s">
        <v>290</v>
      </c>
      <c r="B51" s="531"/>
      <c r="C51" s="531"/>
      <c r="D51" s="531"/>
      <c r="E51" s="531"/>
      <c r="F51" s="531"/>
      <c r="H51" s="233"/>
      <c r="I51" s="233" t="s">
        <v>300</v>
      </c>
      <c r="J51" s="234"/>
      <c r="K51" s="232"/>
      <c r="L51" s="232"/>
      <c r="M51" s="232"/>
      <c r="N51" s="232"/>
      <c r="O51" s="232"/>
      <c r="Q51" s="236"/>
      <c r="R51" s="311"/>
      <c r="S51" s="237"/>
      <c r="T51" s="238"/>
      <c r="U51" s="238"/>
      <c r="V51" s="239"/>
      <c r="W51" s="240"/>
    </row>
    <row r="52" spans="1:23" ht="29.25" customHeight="1" x14ac:dyDescent="0.3">
      <c r="A52" s="18"/>
      <c r="B52" s="18"/>
      <c r="C52" s="18"/>
      <c r="D52" s="18"/>
      <c r="E52" s="18"/>
      <c r="F52" s="18"/>
      <c r="G52" s="18"/>
      <c r="H52" s="18"/>
      <c r="I52" s="18"/>
      <c r="J52" s="18"/>
      <c r="K52" s="18"/>
      <c r="L52" s="18"/>
      <c r="M52" s="18"/>
      <c r="N52" s="18"/>
      <c r="O52" s="18"/>
      <c r="S52" s="154"/>
      <c r="T52" s="69"/>
      <c r="U52" s="69"/>
      <c r="V52" s="70"/>
      <c r="W52" s="155"/>
    </row>
    <row r="53" spans="1:23" ht="15.6" x14ac:dyDescent="0.3">
      <c r="B53" s="18"/>
      <c r="C53" s="18"/>
      <c r="D53" s="18"/>
      <c r="E53" s="18"/>
      <c r="F53" s="18"/>
      <c r="I53" s="18"/>
      <c r="J53" s="18"/>
      <c r="K53" s="18"/>
      <c r="L53" s="18"/>
      <c r="M53" s="18"/>
      <c r="N53" s="18"/>
      <c r="O53" s="18"/>
      <c r="S53" s="154"/>
      <c r="T53" s="69"/>
      <c r="U53" s="69"/>
      <c r="V53" s="70"/>
      <c r="W53" s="155"/>
    </row>
    <row r="54" spans="1:23" s="235" customFormat="1" ht="18.600000000000001" thickBot="1" x14ac:dyDescent="0.4">
      <c r="A54" s="233" t="s">
        <v>289</v>
      </c>
      <c r="H54" s="233"/>
      <c r="I54" s="233" t="s">
        <v>301</v>
      </c>
      <c r="O54" s="232"/>
      <c r="Q54" s="236"/>
      <c r="R54" s="311"/>
      <c r="S54" s="243"/>
      <c r="T54" s="244"/>
      <c r="U54" s="244"/>
      <c r="V54" s="245"/>
      <c r="W54" s="246"/>
    </row>
  </sheetData>
  <mergeCells count="21">
    <mergeCell ref="A24:A25"/>
    <mergeCell ref="A51:F51"/>
    <mergeCell ref="A19:C19"/>
    <mergeCell ref="D19:N19"/>
    <mergeCell ref="S19:W19"/>
    <mergeCell ref="A21:C21"/>
    <mergeCell ref="D21:F21"/>
    <mergeCell ref="G21:K22"/>
    <mergeCell ref="L21:P21"/>
    <mergeCell ref="L17:P17"/>
    <mergeCell ref="A1:B1"/>
    <mergeCell ref="A3:B3"/>
    <mergeCell ref="A4:B4"/>
    <mergeCell ref="A11:O11"/>
    <mergeCell ref="B13:C13"/>
    <mergeCell ref="E13:J13"/>
    <mergeCell ref="B15:C15"/>
    <mergeCell ref="D15:F15"/>
    <mergeCell ref="G15:I15"/>
    <mergeCell ref="B17:E17"/>
    <mergeCell ref="G17:K17"/>
  </mergeCells>
  <conditionalFormatting sqref="U26">
    <cfRule type="cellIs" dxfId="611" priority="39" operator="greaterThan">
      <formula>0</formula>
    </cfRule>
    <cfRule type="cellIs" dxfId="610" priority="40" operator="greaterThan">
      <formula>0</formula>
    </cfRule>
    <cfRule type="cellIs" dxfId="609" priority="41" operator="lessThan">
      <formula>0</formula>
    </cfRule>
    <cfRule type="cellIs" dxfId="608" priority="42" operator="notEqual">
      <formula>0</formula>
    </cfRule>
  </conditionalFormatting>
  <conditionalFormatting sqref="U27:U29">
    <cfRule type="cellIs" dxfId="607" priority="35" operator="greaterThan">
      <formula>0</formula>
    </cfRule>
    <cfRule type="cellIs" dxfId="606" priority="36" operator="greaterThan">
      <formula>0</formula>
    </cfRule>
    <cfRule type="cellIs" dxfId="605" priority="37" operator="lessThan">
      <formula>0</formula>
    </cfRule>
    <cfRule type="cellIs" dxfId="604" priority="38" operator="notEqual">
      <formula>0</formula>
    </cfRule>
  </conditionalFormatting>
  <conditionalFormatting sqref="U30:U31 U33:U47">
    <cfRule type="cellIs" dxfId="603" priority="31" operator="greaterThan">
      <formula>0</formula>
    </cfRule>
    <cfRule type="cellIs" dxfId="602" priority="32" operator="greaterThan">
      <formula>0</formula>
    </cfRule>
    <cfRule type="cellIs" dxfId="601" priority="33" operator="lessThan">
      <formula>0</formula>
    </cfRule>
    <cfRule type="cellIs" dxfId="600" priority="34" operator="notEqual">
      <formula>0</formula>
    </cfRule>
  </conditionalFormatting>
  <conditionalFormatting sqref="U48:U50">
    <cfRule type="cellIs" dxfId="599" priority="27" operator="greaterThan">
      <formula>0</formula>
    </cfRule>
    <cfRule type="cellIs" dxfId="598" priority="28" operator="greaterThan">
      <formula>0</formula>
    </cfRule>
    <cfRule type="cellIs" dxfId="597" priority="29" operator="lessThan">
      <formula>0</formula>
    </cfRule>
    <cfRule type="cellIs" dxfId="596" priority="30" operator="notEqual">
      <formula>0</formula>
    </cfRule>
  </conditionalFormatting>
  <conditionalFormatting sqref="K50">
    <cfRule type="expression" dxfId="595" priority="25">
      <formula>K50&lt;T50</formula>
    </cfRule>
    <cfRule type="expression" dxfId="594" priority="26">
      <formula>K50&gt;T50</formula>
    </cfRule>
  </conditionalFormatting>
  <conditionalFormatting sqref="J37:J47">
    <cfRule type="cellIs" dxfId="593" priority="24" operator="greaterThan">
      <formula>90</formula>
    </cfRule>
  </conditionalFormatting>
  <conditionalFormatting sqref="J48:J50">
    <cfRule type="cellIs" dxfId="592" priority="23" operator="greaterThan">
      <formula>90</formula>
    </cfRule>
  </conditionalFormatting>
  <conditionalFormatting sqref="K36:K47">
    <cfRule type="expression" dxfId="591" priority="21">
      <formula>K36&lt;T36</formula>
    </cfRule>
    <cfRule type="expression" dxfId="590" priority="22">
      <formula>K36&gt;T36</formula>
    </cfRule>
  </conditionalFormatting>
  <conditionalFormatting sqref="J27:J31 J33">
    <cfRule type="cellIs" dxfId="589" priority="20" operator="greaterThan">
      <formula>90</formula>
    </cfRule>
  </conditionalFormatting>
  <conditionalFormatting sqref="J36">
    <cfRule type="cellIs" dxfId="588" priority="19" operator="greaterThan">
      <formula>90</formula>
    </cfRule>
  </conditionalFormatting>
  <conditionalFormatting sqref="K48:K49">
    <cfRule type="expression" dxfId="587" priority="17">
      <formula>K48&lt;T48</formula>
    </cfRule>
    <cfRule type="expression" dxfId="586" priority="18">
      <formula>K48&gt;T48</formula>
    </cfRule>
  </conditionalFormatting>
  <conditionalFormatting sqref="K27:K31 K33">
    <cfRule type="expression" dxfId="585" priority="15">
      <formula>K27&lt;T27</formula>
    </cfRule>
    <cfRule type="expression" dxfId="584" priority="16">
      <formula>K27&gt;T27</formula>
    </cfRule>
  </conditionalFormatting>
  <conditionalFormatting sqref="J26">
    <cfRule type="cellIs" dxfId="583" priority="14" operator="greaterThan">
      <formula>90</formula>
    </cfRule>
  </conditionalFormatting>
  <conditionalFormatting sqref="K26">
    <cfRule type="expression" dxfId="582" priority="12">
      <formula>K26&lt;T26</formula>
    </cfRule>
    <cfRule type="expression" dxfId="581" priority="13">
      <formula>K26&gt;T26</formula>
    </cfRule>
  </conditionalFormatting>
  <conditionalFormatting sqref="U32">
    <cfRule type="cellIs" dxfId="580" priority="8" operator="greaterThan">
      <formula>0</formula>
    </cfRule>
    <cfRule type="cellIs" dxfId="579" priority="9" operator="greaterThan">
      <formula>0</formula>
    </cfRule>
    <cfRule type="cellIs" dxfId="578" priority="10" operator="lessThan">
      <formula>0</formula>
    </cfRule>
    <cfRule type="cellIs" dxfId="577" priority="11" operator="notEqual">
      <formula>0</formula>
    </cfRule>
  </conditionalFormatting>
  <conditionalFormatting sqref="K34">
    <cfRule type="expression" dxfId="576" priority="6">
      <formula>K34&lt;T34</formula>
    </cfRule>
    <cfRule type="expression" dxfId="575" priority="7">
      <formula>K34&gt;T34</formula>
    </cfRule>
  </conditionalFormatting>
  <conditionalFormatting sqref="K35">
    <cfRule type="expression" dxfId="574" priority="4">
      <formula>K35&lt;T35</formula>
    </cfRule>
    <cfRule type="expression" dxfId="573" priority="5">
      <formula>K35&gt;T35</formula>
    </cfRule>
  </conditionalFormatting>
  <conditionalFormatting sqref="J32">
    <cfRule type="cellIs" dxfId="572" priority="3" operator="greaterThan">
      <formula>90</formula>
    </cfRule>
  </conditionalFormatting>
  <conditionalFormatting sqref="K32">
    <cfRule type="expression" dxfId="571" priority="1">
      <formula>K32&lt;T32</formula>
    </cfRule>
    <cfRule type="expression" dxfId="570" priority="2">
      <formula>K32&gt;T32</formula>
    </cfRule>
  </conditionalFormatting>
  <dataValidations count="7">
    <dataValidation type="whole" allowBlank="1" showInputMessage="1" showErrorMessage="1" prompt="La quantité accordée par le point Focal ne peut être supérieure à la somme du CMMa et la quantité commandée pour le trimestre._x000a_Merci de revoir la quantité dans la colonne O." sqref="O26:O49">
      <formula1>0</formula1>
      <formula2>+M26+N26</formula2>
    </dataValidation>
    <dataValidation type="whole" allowBlank="1" showInputMessage="1" showErrorMessage="1" prompt="La valeur ne peut pas être supérieure à 89_x000a_Si tel est le cas déteminer la quantité à commander directement à la colonne O_x000a_merci" sqref="J26">
      <formula1>0</formula1>
      <formula2>89</formula2>
    </dataValidation>
    <dataValidation type="list" allowBlank="1" showInputMessage="1" showErrorMessage="1" sqref="D21:F21">
      <formula1>typerapport2</formula1>
    </dataValidation>
    <dataValidation type="whole" operator="lessThanOrEqual" allowBlank="1" showInputMessage="1" showErrorMessage="1" promptTitle="instruction" prompt="La valeur de la cellule ne peut pas être supérieure à la quantité Totale inscrite dans la colonne D._x000a_Merci de vérifier." sqref="E26:E50">
      <formula1>D26</formula1>
    </dataValidation>
    <dataValidation type="whole" allowBlank="1" showInputMessage="1" showErrorMessage="1" prompt="La valeur ne peut pas être supérieure à 89_x000a_Si tel est le cas déteminer la quantité à commander directement à la colonne M._x000a_merci" sqref="J27:J50">
      <formula1>0</formula1>
      <formula2>89</formula2>
    </dataValidation>
    <dataValidation errorStyle="information" allowBlank="1" showInputMessage="1" showErrorMessage="1" errorTitle="Instruction" error="Saisissez le Texte en MAJUSCULE_x000a_Exemple: CMS AGOE_x000a_Merci" promptTitle="Instruction" prompt="Saisissez le Texte en MAJUSCULE_x000a_Exemple: CMS AGOE_x000a_Merci" sqref="D19:N19"/>
    <dataValidation type="date" errorStyle="warning" allowBlank="1" showInputMessage="1" showErrorMessage="1" promptTitle="Instruction" prompt="SVP Saisissez la date sous le format:_x000a_00/00/0000. exemple 15/09/2016,_x000a_Merci_x000a_" sqref="L21:P21">
      <formula1>42370</formula1>
      <formula2>44926</formula2>
    </dataValidation>
  </dataValidations>
  <pageMargins left="0.21" right="0.23622047244094491" top="0.74803149606299213" bottom="0.74803149606299213" header="0.31496062992125984" footer="0.31496062992125984"/>
  <pageSetup paperSize="9" scale="40" orientation="portrait" r:id="rId1"/>
  <headerFooter alignWithMargins="0">
    <oddFooter>&amp;C&amp;"Arial,Gras"PNLS /IST, Avenue des Armées, -05 BP 424 Lomé –Togo ; Tel 22 20 94 39 Fax : 22 20 94 36    Site Web : www.pnls.tg</oddFooter>
  </headerFooter>
  <drawing r:id="rId2"/>
</worksheet>
</file>

<file path=xl/worksheets/sheet13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rgb="FFFF0000"/>
  </sheetPr>
  <dimension ref="A1:W56"/>
  <sheetViews>
    <sheetView showGridLines="0" view="pageBreakPreview" topLeftCell="A5" zoomScale="70" zoomScaleNormal="70" zoomScaleSheetLayoutView="70" zoomScalePageLayoutView="50" workbookViewId="0">
      <selection activeCell="K31" sqref="K31"/>
    </sheetView>
  </sheetViews>
  <sheetFormatPr baseColWidth="10" defaultColWidth="7.33203125" defaultRowHeight="13.8" x14ac:dyDescent="0.3"/>
  <cols>
    <col min="1" max="1" width="51.5546875" style="3" customWidth="1"/>
    <col min="2" max="14" width="11.5546875" style="3" customWidth="1"/>
    <col min="15" max="15" width="11.6640625" style="39" customWidth="1"/>
    <col min="16" max="16" width="17.5546875" style="3" customWidth="1"/>
    <col min="17" max="17" width="2.109375" style="62" customWidth="1"/>
    <col min="18" max="18" width="4.88671875" style="77" customWidth="1"/>
    <col min="19" max="20" width="7.44140625" style="77" bestFit="1" customWidth="1"/>
    <col min="21" max="21" width="7.88671875" style="78" bestFit="1" customWidth="1"/>
    <col min="22" max="22" width="33.33203125" style="77" customWidth="1"/>
    <col min="23" max="16384" width="7.33203125" style="3"/>
  </cols>
  <sheetData>
    <row r="1" spans="1:23" ht="17.25" customHeight="1" x14ac:dyDescent="0.3">
      <c r="A1" s="549" t="s">
        <v>452</v>
      </c>
      <c r="B1" s="549"/>
      <c r="C1" s="2"/>
      <c r="D1" s="2"/>
      <c r="E1"/>
      <c r="F1"/>
      <c r="G1"/>
      <c r="H1"/>
      <c r="I1"/>
      <c r="J1"/>
      <c r="N1" s="4" t="s">
        <v>1</v>
      </c>
      <c r="O1" s="5"/>
      <c r="R1" s="306"/>
      <c r="S1" s="69"/>
      <c r="T1" s="69"/>
      <c r="U1" s="69"/>
      <c r="V1" s="70"/>
      <c r="W1" s="69"/>
    </row>
    <row r="2" spans="1:23" ht="13.5" customHeight="1" x14ac:dyDescent="0.3">
      <c r="A2" s="1" t="s">
        <v>453</v>
      </c>
      <c r="B2" s="1"/>
      <c r="C2" s="2"/>
      <c r="D2" s="2"/>
      <c r="E2"/>
      <c r="F2"/>
      <c r="G2"/>
      <c r="H2"/>
      <c r="I2"/>
      <c r="J2"/>
      <c r="M2" s="4"/>
      <c r="N2" s="4" t="s">
        <v>3</v>
      </c>
      <c r="O2" s="5"/>
      <c r="R2" s="306"/>
      <c r="S2" s="69"/>
      <c r="T2" s="69"/>
      <c r="U2" s="69"/>
      <c r="V2" s="70"/>
      <c r="W2" s="69"/>
    </row>
    <row r="3" spans="1:23" ht="15.6" x14ac:dyDescent="0.3">
      <c r="A3" s="549" t="s">
        <v>454</v>
      </c>
      <c r="B3" s="549"/>
      <c r="C3" s="2"/>
      <c r="D3" s="2"/>
      <c r="E3"/>
      <c r="F3"/>
      <c r="G3"/>
      <c r="H3"/>
      <c r="I3"/>
      <c r="J3"/>
      <c r="K3" s="5"/>
      <c r="L3" s="5"/>
      <c r="M3" s="5"/>
      <c r="N3" s="5"/>
      <c r="O3" s="5"/>
      <c r="R3" s="306"/>
      <c r="S3" s="69"/>
      <c r="T3" s="69"/>
      <c r="U3" s="69"/>
      <c r="V3" s="70"/>
      <c r="W3" s="69"/>
    </row>
    <row r="4" spans="1:23" ht="33.6" customHeight="1" x14ac:dyDescent="0.3">
      <c r="A4" s="547" t="s">
        <v>455</v>
      </c>
      <c r="B4" s="548"/>
      <c r="C4" s="7"/>
      <c r="D4" s="7"/>
      <c r="E4" s="8"/>
      <c r="F4" s="8"/>
      <c r="G4" s="8"/>
      <c r="H4" s="8"/>
      <c r="I4" s="8"/>
      <c r="J4" s="8"/>
      <c r="K4" s="9"/>
      <c r="L4" s="9"/>
      <c r="M4" s="9"/>
      <c r="N4" s="9"/>
      <c r="O4" s="38"/>
      <c r="R4" s="306"/>
      <c r="S4" s="69"/>
      <c r="T4" s="69"/>
      <c r="U4" s="69"/>
      <c r="V4" s="70"/>
      <c r="W4" s="69"/>
    </row>
    <row r="5" spans="1:23" x14ac:dyDescent="0.3">
      <c r="B5" s="9"/>
      <c r="C5" s="9"/>
      <c r="D5" s="9"/>
      <c r="E5" s="9"/>
      <c r="F5" s="9"/>
      <c r="G5" s="9"/>
      <c r="H5" s="9"/>
      <c r="I5" s="9"/>
      <c r="J5" s="9"/>
      <c r="K5" s="9"/>
      <c r="L5" s="9"/>
      <c r="M5" s="9"/>
      <c r="N5" s="9"/>
      <c r="O5" s="38"/>
      <c r="R5" s="306"/>
      <c r="S5" s="69"/>
      <c r="T5" s="69"/>
      <c r="U5" s="69"/>
      <c r="V5" s="70"/>
      <c r="W5" s="69"/>
    </row>
    <row r="6" spans="1:23" ht="15.6" x14ac:dyDescent="0.3">
      <c r="A6" s="6" t="s">
        <v>232</v>
      </c>
      <c r="B6" s="9"/>
      <c r="C6" s="9"/>
      <c r="D6" s="9"/>
      <c r="E6" s="9"/>
      <c r="F6" s="9"/>
      <c r="G6" s="9"/>
      <c r="H6" s="9"/>
      <c r="I6" s="9"/>
      <c r="J6" s="9"/>
      <c r="K6" s="9"/>
      <c r="L6" s="9"/>
      <c r="M6" s="9"/>
      <c r="N6" s="9"/>
      <c r="O6" s="38"/>
      <c r="R6" s="306"/>
      <c r="S6" s="69"/>
      <c r="T6" s="69"/>
      <c r="U6" s="69"/>
      <c r="V6" s="70"/>
      <c r="W6" s="69"/>
    </row>
    <row r="7" spans="1:23" x14ac:dyDescent="0.3">
      <c r="A7" s="10"/>
      <c r="B7" s="9"/>
      <c r="C7" s="9"/>
      <c r="D7" s="9"/>
      <c r="E7" s="9"/>
      <c r="F7" s="9"/>
      <c r="G7" s="9"/>
      <c r="H7" s="9"/>
      <c r="I7" s="9"/>
      <c r="J7" s="9"/>
      <c r="K7" s="9"/>
      <c r="L7" s="9"/>
      <c r="M7" s="9"/>
      <c r="N7" s="9"/>
      <c r="O7" s="38"/>
      <c r="R7" s="69"/>
      <c r="S7" s="69"/>
      <c r="T7" s="69"/>
      <c r="U7" s="70"/>
      <c r="V7" s="69"/>
    </row>
    <row r="8" spans="1:23" x14ac:dyDescent="0.3">
      <c r="A8" s="10"/>
      <c r="B8" s="9"/>
      <c r="C8" s="9"/>
      <c r="D8" s="9"/>
      <c r="E8" s="9"/>
      <c r="F8" s="9"/>
      <c r="G8" s="9"/>
      <c r="H8" s="9"/>
      <c r="I8" s="9"/>
      <c r="J8" s="9"/>
      <c r="K8" s="9"/>
      <c r="L8" s="9"/>
      <c r="M8" s="9"/>
      <c r="N8" s="9"/>
      <c r="O8" s="38"/>
      <c r="R8" s="69"/>
      <c r="S8" s="69"/>
      <c r="T8" s="69"/>
      <c r="U8" s="70"/>
      <c r="V8" s="69"/>
    </row>
    <row r="9" spans="1:23" ht="17.25" customHeight="1" x14ac:dyDescent="0.3">
      <c r="A9" s="10"/>
      <c r="B9" s="9"/>
      <c r="C9" s="9"/>
      <c r="D9" s="9"/>
      <c r="E9" s="9"/>
      <c r="F9" s="9"/>
      <c r="G9" s="9"/>
      <c r="H9" s="9"/>
      <c r="I9" s="9"/>
      <c r="J9" s="9"/>
      <c r="K9" s="9"/>
      <c r="L9" s="9"/>
      <c r="M9" s="9"/>
      <c r="N9" s="9"/>
      <c r="O9" s="38"/>
      <c r="R9" s="69"/>
      <c r="S9" s="69"/>
      <c r="T9" s="69"/>
      <c r="U9" s="70"/>
      <c r="V9" s="69"/>
    </row>
    <row r="10" spans="1:23" ht="0.75" customHeight="1" x14ac:dyDescent="0.3">
      <c r="R10" s="69"/>
      <c r="S10" s="69"/>
      <c r="T10" s="69"/>
      <c r="U10" s="70"/>
      <c r="V10" s="69"/>
    </row>
    <row r="11" spans="1:23" ht="21" customHeight="1" x14ac:dyDescent="0.3">
      <c r="A11" s="555" t="s">
        <v>263</v>
      </c>
      <c r="B11" s="555"/>
      <c r="C11" s="555"/>
      <c r="D11" s="555"/>
      <c r="E11" s="555"/>
      <c r="F11" s="555"/>
      <c r="G11" s="555"/>
      <c r="H11" s="555"/>
      <c r="I11" s="555"/>
      <c r="J11" s="555"/>
      <c r="K11" s="555"/>
      <c r="L11" s="555"/>
      <c r="M11" s="555"/>
      <c r="N11" s="555"/>
      <c r="O11" s="555"/>
      <c r="P11" s="40"/>
      <c r="R11" s="69"/>
      <c r="S11" s="69"/>
      <c r="T11" s="69"/>
      <c r="U11" s="70"/>
      <c r="V11" s="69"/>
    </row>
    <row r="12" spans="1:23" ht="3.75" customHeight="1" x14ac:dyDescent="0.3">
      <c r="A12" s="11"/>
      <c r="B12" s="11"/>
      <c r="C12" s="11"/>
      <c r="D12" s="11"/>
      <c r="E12" s="11"/>
      <c r="F12" s="11"/>
      <c r="G12" s="11"/>
      <c r="H12" s="11"/>
      <c r="I12" s="11"/>
      <c r="J12" s="11"/>
      <c r="K12" s="11"/>
      <c r="L12" s="11"/>
      <c r="M12" s="11"/>
      <c r="N12" s="11"/>
      <c r="O12" s="11"/>
      <c r="R12" s="69"/>
      <c r="S12" s="69"/>
      <c r="T12" s="69"/>
      <c r="U12" s="70"/>
      <c r="V12" s="69"/>
    </row>
    <row r="13" spans="1:23" s="42" customFormat="1" ht="20.25" hidden="1" customHeight="1" thickBot="1" x14ac:dyDescent="0.35">
      <c r="A13" s="434" t="s">
        <v>5</v>
      </c>
      <c r="B13" s="556">
        <f>'Info District'!G11</f>
        <v>2025</v>
      </c>
      <c r="C13" s="557"/>
      <c r="E13" s="550"/>
      <c r="F13" s="550"/>
      <c r="G13" s="550"/>
      <c r="H13" s="550"/>
      <c r="I13" s="550"/>
      <c r="J13" s="554"/>
      <c r="Q13" s="63"/>
      <c r="R13" s="71"/>
      <c r="S13" s="71"/>
      <c r="T13" s="71"/>
      <c r="U13" s="72"/>
      <c r="V13" s="71"/>
    </row>
    <row r="14" spans="1:23" s="42" customFormat="1" ht="7.5" hidden="1" customHeight="1" thickBot="1" x14ac:dyDescent="0.35">
      <c r="A14" s="434"/>
      <c r="B14" s="13"/>
      <c r="C14" s="13"/>
      <c r="D14" s="13"/>
      <c r="O14" s="15"/>
      <c r="Q14" s="63"/>
      <c r="R14" s="71"/>
      <c r="S14" s="71"/>
      <c r="T14" s="71"/>
      <c r="U14" s="72"/>
      <c r="V14" s="71"/>
    </row>
    <row r="15" spans="1:23" s="42" customFormat="1" ht="16.5" hidden="1" customHeight="1" thickBot="1" x14ac:dyDescent="0.35">
      <c r="A15" s="434" t="s">
        <v>7</v>
      </c>
      <c r="B15" s="558" t="str">
        <f>'Info District'!G12</f>
        <v>PLATEAUX</v>
      </c>
      <c r="C15" s="559"/>
      <c r="D15" s="550" t="s">
        <v>8</v>
      </c>
      <c r="E15" s="550"/>
      <c r="F15" s="550"/>
      <c r="G15" s="551" t="str">
        <f>'Info District'!G13</f>
        <v>Agou</v>
      </c>
      <c r="H15" s="552"/>
      <c r="I15" s="553"/>
      <c r="L15" s="11"/>
      <c r="M15" s="11"/>
      <c r="N15" s="11"/>
      <c r="O15" s="11"/>
      <c r="P15" s="11"/>
      <c r="Q15" s="63"/>
      <c r="R15" s="71"/>
      <c r="S15" s="71"/>
      <c r="T15" s="71"/>
      <c r="U15" s="73"/>
      <c r="V15" s="71"/>
    </row>
    <row r="16" spans="1:23" s="42" customFormat="1" ht="3.75" hidden="1" customHeight="1" thickBot="1" x14ac:dyDescent="0.35">
      <c r="A16" s="139"/>
      <c r="B16" s="15"/>
      <c r="C16" s="15"/>
      <c r="D16" s="15"/>
      <c r="E16" s="15"/>
      <c r="K16" s="15"/>
      <c r="L16" s="15"/>
      <c r="M16" s="15"/>
      <c r="O16" s="15"/>
      <c r="Q16" s="63"/>
      <c r="R16" s="71"/>
      <c r="S16" s="71"/>
      <c r="T16" s="71"/>
      <c r="U16" s="72"/>
      <c r="V16" s="71"/>
    </row>
    <row r="17" spans="1:23" s="42" customFormat="1" ht="18" hidden="1" customHeight="1" thickBot="1" x14ac:dyDescent="0.35">
      <c r="A17" s="434" t="s">
        <v>9</v>
      </c>
      <c r="B17" s="556" t="str">
        <f>'Info District'!G17</f>
        <v>Avril à Juin 2025</v>
      </c>
      <c r="C17" s="560"/>
      <c r="D17" s="560"/>
      <c r="E17" s="557"/>
      <c r="G17" s="550" t="s">
        <v>11</v>
      </c>
      <c r="H17" s="550"/>
      <c r="I17" s="550"/>
      <c r="J17" s="550"/>
      <c r="K17" s="554"/>
      <c r="L17" s="551" t="str">
        <f>'Info District'!G18</f>
        <v>Juillet à Septembre 2025</v>
      </c>
      <c r="M17" s="552"/>
      <c r="N17" s="552"/>
      <c r="O17" s="552"/>
      <c r="P17" s="553"/>
      <c r="Q17" s="63"/>
      <c r="R17" s="71"/>
      <c r="S17" s="71"/>
      <c r="T17" s="71"/>
      <c r="U17" s="72"/>
      <c r="V17" s="71"/>
    </row>
    <row r="18" spans="1:23" s="9" customFormat="1" ht="6" customHeight="1" thickBot="1" x14ac:dyDescent="0.3">
      <c r="B18" s="43"/>
      <c r="C18" s="43"/>
      <c r="D18" s="43"/>
      <c r="E18" s="44"/>
      <c r="F18" s="43"/>
      <c r="G18" s="45"/>
      <c r="H18" s="45"/>
      <c r="I18" s="45"/>
      <c r="J18" s="45"/>
      <c r="K18" s="45"/>
      <c r="L18" s="45"/>
      <c r="M18" s="45"/>
      <c r="O18" s="38"/>
      <c r="Q18" s="64"/>
      <c r="R18" s="74"/>
      <c r="S18" s="74"/>
      <c r="T18" s="74"/>
      <c r="U18" s="75"/>
      <c r="V18" s="74"/>
    </row>
    <row r="19" spans="1:23" s="9" customFormat="1" ht="31.5" customHeight="1" thickBot="1" x14ac:dyDescent="0.35">
      <c r="A19" s="532" t="s">
        <v>12</v>
      </c>
      <c r="B19" s="532"/>
      <c r="C19" s="533"/>
      <c r="D19" s="575"/>
      <c r="E19" s="576"/>
      <c r="F19" s="576"/>
      <c r="G19" s="576"/>
      <c r="H19" s="576"/>
      <c r="I19" s="576"/>
      <c r="J19" s="576"/>
      <c r="K19" s="576"/>
      <c r="L19" s="576"/>
      <c r="M19" s="576"/>
      <c r="N19" s="577"/>
      <c r="O19" s="11"/>
      <c r="P19" s="464" t="str">
        <f>'Info District'!H17</f>
        <v>T2</v>
      </c>
      <c r="Q19" s="65"/>
      <c r="R19" s="535" t="s">
        <v>96</v>
      </c>
      <c r="S19" s="536"/>
      <c r="T19" s="536"/>
      <c r="U19" s="536"/>
      <c r="V19" s="537"/>
    </row>
    <row r="20" spans="1:23" s="9" customFormat="1" ht="8.25" customHeight="1" thickBot="1" x14ac:dyDescent="0.35">
      <c r="A20" s="12"/>
      <c r="B20" s="12"/>
      <c r="C20" s="12"/>
      <c r="D20" s="12"/>
      <c r="E20" s="12"/>
      <c r="F20" s="12"/>
      <c r="G20" s="13"/>
      <c r="H20" s="13"/>
      <c r="I20" s="13"/>
      <c r="J20" s="13"/>
      <c r="K20" s="13"/>
      <c r="L20" s="14"/>
      <c r="M20" s="14"/>
      <c r="N20" s="14"/>
      <c r="O20" s="14"/>
      <c r="Q20" s="64"/>
      <c r="R20" s="146"/>
      <c r="S20" s="74"/>
      <c r="T20" s="74"/>
      <c r="U20" s="76"/>
      <c r="V20" s="147"/>
    </row>
    <row r="21" spans="1:23" s="9" customFormat="1" ht="30.75" customHeight="1" thickBot="1" x14ac:dyDescent="0.35">
      <c r="A21" s="564" t="s">
        <v>6</v>
      </c>
      <c r="B21" s="564"/>
      <c r="C21" s="564"/>
      <c r="D21" s="565"/>
      <c r="E21" s="566"/>
      <c r="F21" s="566"/>
      <c r="G21" s="566"/>
      <c r="H21" s="567"/>
      <c r="I21" s="12"/>
      <c r="K21" s="230" t="s">
        <v>338</v>
      </c>
      <c r="O21" s="571"/>
      <c r="P21" s="572"/>
      <c r="Q21" s="64"/>
      <c r="R21" s="146"/>
      <c r="S21" s="74"/>
      <c r="T21" s="74"/>
      <c r="U21" s="76"/>
      <c r="V21" s="147"/>
    </row>
    <row r="22" spans="1:23" s="9" customFormat="1" ht="9" customHeight="1" thickBot="1" x14ac:dyDescent="0.35">
      <c r="A22" s="12"/>
      <c r="B22" s="12"/>
      <c r="C22" s="12"/>
      <c r="D22" s="12"/>
      <c r="E22" s="12"/>
      <c r="F22" s="12"/>
      <c r="G22" s="13"/>
      <c r="H22" s="13"/>
      <c r="I22" s="13"/>
      <c r="J22" s="13"/>
      <c r="K22" s="13"/>
      <c r="L22" s="14"/>
      <c r="M22" s="14"/>
      <c r="N22" s="14"/>
      <c r="O22" s="14"/>
      <c r="Q22" s="64"/>
      <c r="R22" s="146"/>
      <c r="S22" s="74"/>
      <c r="T22" s="74"/>
      <c r="U22" s="76"/>
      <c r="V22" s="147"/>
    </row>
    <row r="23" spans="1:23" s="9" customFormat="1" ht="30" customHeight="1" thickBot="1" x14ac:dyDescent="0.35">
      <c r="A23" s="532" t="s">
        <v>240</v>
      </c>
      <c r="B23" s="532"/>
      <c r="C23" s="533"/>
      <c r="D23" s="568" t="s">
        <v>265</v>
      </c>
      <c r="E23" s="569"/>
      <c r="F23" s="570"/>
      <c r="H23" s="229"/>
      <c r="I23" s="573" t="s">
        <v>337</v>
      </c>
      <c r="J23" s="573"/>
      <c r="K23" s="573"/>
      <c r="L23" s="573"/>
      <c r="M23" s="573"/>
      <c r="N23" s="574"/>
      <c r="O23" s="562"/>
      <c r="P23" s="563"/>
      <c r="Q23" s="64"/>
      <c r="R23" s="146"/>
      <c r="S23" s="74"/>
      <c r="T23" s="74"/>
      <c r="U23" s="76"/>
      <c r="V23" s="147"/>
    </row>
    <row r="24" spans="1:23" s="9" customFormat="1" ht="6" customHeight="1" x14ac:dyDescent="0.3">
      <c r="A24" s="12"/>
      <c r="B24" s="12"/>
      <c r="C24" s="12"/>
      <c r="D24" s="12"/>
      <c r="E24" s="12"/>
      <c r="F24" s="12"/>
      <c r="G24" s="13"/>
      <c r="H24" s="15"/>
      <c r="I24" s="15"/>
      <c r="J24" s="15"/>
      <c r="K24" s="13"/>
      <c r="L24" s="14"/>
      <c r="M24" s="14"/>
      <c r="N24" s="14"/>
      <c r="O24" s="14"/>
      <c r="Q24" s="64"/>
      <c r="R24" s="146"/>
      <c r="S24" s="74"/>
      <c r="T24" s="74"/>
      <c r="U24" s="76"/>
      <c r="V24" s="147"/>
    </row>
    <row r="25" spans="1:23" s="9" customFormat="1" ht="4.5" customHeight="1" thickBot="1" x14ac:dyDescent="0.35">
      <c r="A25" s="12"/>
      <c r="B25" s="12"/>
      <c r="C25" s="12"/>
      <c r="D25" s="12"/>
      <c r="E25" s="12"/>
      <c r="F25" s="12"/>
      <c r="G25" s="13"/>
      <c r="H25" s="13"/>
      <c r="I25" s="13"/>
      <c r="J25" s="13"/>
      <c r="K25" s="13"/>
      <c r="L25" s="14"/>
      <c r="M25" s="14"/>
      <c r="N25" s="14"/>
      <c r="O25" s="14"/>
      <c r="Q25" s="64"/>
      <c r="R25" s="146"/>
      <c r="S25" s="74"/>
      <c r="T25" s="74"/>
      <c r="U25" s="76"/>
      <c r="V25" s="147"/>
    </row>
    <row r="26" spans="1:23" ht="76.5" customHeight="1" thickBot="1" x14ac:dyDescent="0.35">
      <c r="A26" s="541" t="s">
        <v>13</v>
      </c>
      <c r="B26" s="16" t="s">
        <v>14</v>
      </c>
      <c r="C26" s="108" t="s">
        <v>15</v>
      </c>
      <c r="D26" s="118" t="s">
        <v>16</v>
      </c>
      <c r="E26" s="117" t="s">
        <v>17</v>
      </c>
      <c r="F26" s="16" t="s">
        <v>18</v>
      </c>
      <c r="G26" s="16" t="s">
        <v>233</v>
      </c>
      <c r="H26" s="16" t="s">
        <v>234</v>
      </c>
      <c r="I26" s="16" t="s">
        <v>19</v>
      </c>
      <c r="J26" s="16" t="s">
        <v>20</v>
      </c>
      <c r="K26" s="108" t="s">
        <v>21</v>
      </c>
      <c r="L26" s="136" t="s">
        <v>22</v>
      </c>
      <c r="M26" s="137" t="s">
        <v>236</v>
      </c>
      <c r="N26" s="138" t="s">
        <v>23</v>
      </c>
      <c r="O26" s="109" t="s">
        <v>39</v>
      </c>
      <c r="P26" s="16" t="s">
        <v>40</v>
      </c>
      <c r="R26" s="148" t="s">
        <v>237</v>
      </c>
      <c r="S26" s="140" t="s">
        <v>93</v>
      </c>
      <c r="T26" s="140" t="s">
        <v>239</v>
      </c>
      <c r="U26" s="140" t="s">
        <v>238</v>
      </c>
      <c r="V26" s="149" t="s">
        <v>97</v>
      </c>
    </row>
    <row r="27" spans="1:23" s="47" customFormat="1" ht="21.75" customHeight="1" thickBot="1" x14ac:dyDescent="0.35">
      <c r="A27" s="542"/>
      <c r="B27" s="46" t="s">
        <v>24</v>
      </c>
      <c r="C27" s="46" t="s">
        <v>25</v>
      </c>
      <c r="D27" s="112" t="s">
        <v>26</v>
      </c>
      <c r="E27" s="46" t="s">
        <v>27</v>
      </c>
      <c r="F27" s="46"/>
      <c r="G27" s="46" t="s">
        <v>28</v>
      </c>
      <c r="H27" s="46"/>
      <c r="I27" s="46" t="s">
        <v>29</v>
      </c>
      <c r="J27" s="46"/>
      <c r="K27" s="131" t="s">
        <v>235</v>
      </c>
      <c r="L27" s="133"/>
      <c r="M27" s="134"/>
      <c r="N27" s="135"/>
      <c r="O27" s="132" t="s">
        <v>30</v>
      </c>
      <c r="P27" s="46"/>
      <c r="Q27" s="66"/>
      <c r="R27" s="150"/>
      <c r="S27" s="67" t="s">
        <v>94</v>
      </c>
      <c r="T27" s="67" t="s">
        <v>95</v>
      </c>
      <c r="U27" s="94"/>
      <c r="V27" s="151" t="str">
        <f>IF(J28&lt;=0,"",IF(J28=90,$W$28))</f>
        <v/>
      </c>
      <c r="W27" s="37" t="s">
        <v>98</v>
      </c>
    </row>
    <row r="28" spans="1:23" ht="49.5" customHeight="1" x14ac:dyDescent="0.3">
      <c r="A28" s="231" t="str">
        <f>CDT!B26</f>
        <v>Artéméther-Luméfantrine 6cp (AL)</v>
      </c>
      <c r="B28" s="79"/>
      <c r="C28" s="110"/>
      <c r="D28" s="120" t="str">
        <f>IF(B28&lt;&gt;"",B28+C28,"")</f>
        <v/>
      </c>
      <c r="E28" s="119"/>
      <c r="F28" s="79"/>
      <c r="G28" s="79"/>
      <c r="H28" s="79"/>
      <c r="I28" s="79"/>
      <c r="J28" s="79"/>
      <c r="K28" s="110"/>
      <c r="L28" s="431" t="str">
        <f>IF(B28&lt;&gt;"",IF(J28=0,E28,((E28*90)/(90-J28))),"0")</f>
        <v>0</v>
      </c>
      <c r="M28" s="428" t="str">
        <f>IF(B28&lt;&gt;"",((E28/R28)*30),"0")</f>
        <v>0</v>
      </c>
      <c r="N28" s="250" t="str">
        <f>IF(B28&lt;&gt;"",IF(J28=0,((E28+L28)-K28),((M28*6)-K28)),"0")</f>
        <v>0</v>
      </c>
      <c r="O28" s="251"/>
      <c r="P28" s="81"/>
      <c r="R28" s="152">
        <f>(90-J28)</f>
        <v>90</v>
      </c>
      <c r="S28" s="68" t="e">
        <f>D28-(E28+G28+I28+H28)</f>
        <v>#VALUE!</v>
      </c>
      <c r="T28" s="68" t="e">
        <f>K28-S28</f>
        <v>#VALUE!</v>
      </c>
      <c r="U28" s="95">
        <v>6</v>
      </c>
      <c r="V28" s="153" t="e">
        <f t="shared" ref="V28:V52" si="0">IF(T28=0,"",$W$27)</f>
        <v>#VALUE!</v>
      </c>
      <c r="W28" s="37" t="s">
        <v>203</v>
      </c>
    </row>
    <row r="29" spans="1:23" ht="45" customHeight="1" x14ac:dyDescent="0.3">
      <c r="A29" s="231" t="str">
        <f>CDT!B27</f>
        <v>Artéméther-Luméfantrine 12cp (AL)</v>
      </c>
      <c r="B29" s="79"/>
      <c r="C29" s="110"/>
      <c r="D29" s="121" t="str">
        <f t="shared" ref="D29:D36" si="1">IF(B29&lt;&gt;"",B29+C29,"")</f>
        <v/>
      </c>
      <c r="E29" s="119"/>
      <c r="F29" s="79"/>
      <c r="G29" s="79"/>
      <c r="H29" s="79"/>
      <c r="I29" s="79"/>
      <c r="J29" s="79"/>
      <c r="K29" s="110"/>
      <c r="L29" s="431" t="str">
        <f t="shared" ref="L29:L36" si="2">IF(B29&lt;&gt;"",IF(J29=0,E29,((E29*90)/(90-J29))),"0")</f>
        <v>0</v>
      </c>
      <c r="M29" s="428" t="str">
        <f t="shared" ref="M29:M36" si="3">IF(B29&lt;&gt;"",((E29/R29)*30),"0")</f>
        <v>0</v>
      </c>
      <c r="N29" s="250" t="str">
        <f t="shared" ref="N29:N36" si="4">IF(B29&lt;&gt;"",IF(J29=0,((E29+L29)-K29),((M29*6)-K29)),"0")</f>
        <v>0</v>
      </c>
      <c r="O29" s="251"/>
      <c r="P29" s="81"/>
      <c r="R29" s="152">
        <f t="shared" ref="R29:R50" si="5">(90-J29)</f>
        <v>90</v>
      </c>
      <c r="S29" s="68" t="e">
        <f t="shared" ref="S29:S49" si="6">D29-(E29+G29+I29+H29)</f>
        <v>#VALUE!</v>
      </c>
      <c r="T29" s="68" t="e">
        <f t="shared" ref="T29:T50" si="7">K29-S29</f>
        <v>#VALUE!</v>
      </c>
      <c r="U29" s="95">
        <v>12</v>
      </c>
      <c r="V29" s="153" t="e">
        <f t="shared" si="0"/>
        <v>#VALUE!</v>
      </c>
    </row>
    <row r="30" spans="1:23" ht="49.5" customHeight="1" x14ac:dyDescent="0.3">
      <c r="A30" s="231" t="str">
        <f>CDT!B28</f>
        <v>Artéméther-Luméfantrine 18cp (AL)</v>
      </c>
      <c r="B30" s="79"/>
      <c r="C30" s="110"/>
      <c r="D30" s="121" t="str">
        <f t="shared" si="1"/>
        <v/>
      </c>
      <c r="E30" s="119"/>
      <c r="F30" s="79"/>
      <c r="G30" s="79"/>
      <c r="H30" s="79"/>
      <c r="I30" s="79"/>
      <c r="J30" s="79"/>
      <c r="K30" s="110"/>
      <c r="L30" s="431" t="str">
        <f t="shared" si="2"/>
        <v>0</v>
      </c>
      <c r="M30" s="428" t="str">
        <f t="shared" si="3"/>
        <v>0</v>
      </c>
      <c r="N30" s="250" t="str">
        <f t="shared" si="4"/>
        <v>0</v>
      </c>
      <c r="O30" s="251"/>
      <c r="P30" s="81"/>
      <c r="R30" s="152">
        <f t="shared" si="5"/>
        <v>90</v>
      </c>
      <c r="S30" s="68" t="e">
        <f t="shared" si="6"/>
        <v>#VALUE!</v>
      </c>
      <c r="T30" s="68" t="e">
        <f t="shared" si="7"/>
        <v>#VALUE!</v>
      </c>
      <c r="U30" s="95">
        <v>18</v>
      </c>
      <c r="V30" s="153" t="e">
        <f t="shared" si="0"/>
        <v>#VALUE!</v>
      </c>
    </row>
    <row r="31" spans="1:23" ht="49.5" customHeight="1" x14ac:dyDescent="0.3">
      <c r="A31" s="231" t="str">
        <f>CDT!B29</f>
        <v>Artéméther-Luméfantrine 24cp (AL)</v>
      </c>
      <c r="B31" s="79"/>
      <c r="C31" s="110"/>
      <c r="D31" s="121" t="str">
        <f t="shared" si="1"/>
        <v/>
      </c>
      <c r="E31" s="119"/>
      <c r="F31" s="79"/>
      <c r="G31" s="79"/>
      <c r="H31" s="79"/>
      <c r="I31" s="79"/>
      <c r="J31" s="79"/>
      <c r="K31" s="110"/>
      <c r="L31" s="431" t="str">
        <f t="shared" si="2"/>
        <v>0</v>
      </c>
      <c r="M31" s="428" t="str">
        <f t="shared" si="3"/>
        <v>0</v>
      </c>
      <c r="N31" s="250" t="str">
        <f t="shared" si="4"/>
        <v>0</v>
      </c>
      <c r="O31" s="251"/>
      <c r="P31" s="81"/>
      <c r="R31" s="152">
        <f t="shared" si="5"/>
        <v>90</v>
      </c>
      <c r="S31" s="68" t="e">
        <f t="shared" si="6"/>
        <v>#VALUE!</v>
      </c>
      <c r="T31" s="68" t="e">
        <f t="shared" si="7"/>
        <v>#VALUE!</v>
      </c>
      <c r="U31" s="95">
        <v>24</v>
      </c>
      <c r="V31" s="153" t="e">
        <f t="shared" si="0"/>
        <v>#VALUE!</v>
      </c>
    </row>
    <row r="32" spans="1:23" ht="50.25" hidden="1" customHeight="1" x14ac:dyDescent="0.3">
      <c r="A32" s="17" t="str">
        <f>CDT!B30</f>
        <v>Artéméther injectable 40 mg</v>
      </c>
      <c r="B32" s="79"/>
      <c r="C32" s="110"/>
      <c r="D32" s="121" t="str">
        <f t="shared" si="1"/>
        <v/>
      </c>
      <c r="E32" s="119"/>
      <c r="F32" s="79"/>
      <c r="G32" s="79"/>
      <c r="H32" s="79"/>
      <c r="I32" s="79"/>
      <c r="J32" s="79"/>
      <c r="K32" s="110"/>
      <c r="L32" s="431" t="str">
        <f t="shared" si="2"/>
        <v>0</v>
      </c>
      <c r="M32" s="428" t="str">
        <f t="shared" si="3"/>
        <v>0</v>
      </c>
      <c r="N32" s="250" t="str">
        <f t="shared" si="4"/>
        <v>0</v>
      </c>
      <c r="O32" s="251"/>
      <c r="P32" s="79"/>
      <c r="R32" s="152">
        <f t="shared" si="5"/>
        <v>90</v>
      </c>
      <c r="S32" s="68" t="e">
        <f t="shared" si="6"/>
        <v>#VALUE!</v>
      </c>
      <c r="T32" s="68" t="e">
        <f t="shared" si="7"/>
        <v>#VALUE!</v>
      </c>
      <c r="U32" s="95">
        <v>1</v>
      </c>
      <c r="V32" s="153" t="e">
        <f t="shared" si="0"/>
        <v>#VALUE!</v>
      </c>
    </row>
    <row r="33" spans="1:22" ht="50.25" hidden="1" customHeight="1" x14ac:dyDescent="0.3">
      <c r="A33" s="17" t="str">
        <f>CDT!B31</f>
        <v>Artéméther injectable 80 mg</v>
      </c>
      <c r="B33" s="79"/>
      <c r="C33" s="110"/>
      <c r="D33" s="121" t="str">
        <f t="shared" si="1"/>
        <v/>
      </c>
      <c r="E33" s="119"/>
      <c r="F33" s="79"/>
      <c r="G33" s="79"/>
      <c r="H33" s="79"/>
      <c r="I33" s="79"/>
      <c r="J33" s="79"/>
      <c r="K33" s="110"/>
      <c r="L33" s="431" t="str">
        <f t="shared" si="2"/>
        <v>0</v>
      </c>
      <c r="M33" s="428" t="str">
        <f t="shared" si="3"/>
        <v>0</v>
      </c>
      <c r="N33" s="250" t="str">
        <f t="shared" si="4"/>
        <v>0</v>
      </c>
      <c r="O33" s="251"/>
      <c r="P33" s="79"/>
      <c r="R33" s="152">
        <f t="shared" si="5"/>
        <v>90</v>
      </c>
      <c r="S33" s="68" t="e">
        <f t="shared" si="6"/>
        <v>#VALUE!</v>
      </c>
      <c r="T33" s="68" t="e">
        <f t="shared" si="7"/>
        <v>#VALUE!</v>
      </c>
      <c r="U33" s="95">
        <v>1</v>
      </c>
      <c r="V33" s="153" t="e">
        <f t="shared" si="0"/>
        <v>#VALUE!</v>
      </c>
    </row>
    <row r="34" spans="1:22" ht="50.25" hidden="1" customHeight="1" x14ac:dyDescent="0.3">
      <c r="A34" s="17" t="str">
        <f>CDT!B32</f>
        <v>Artésunate injectable 60 mg</v>
      </c>
      <c r="B34" s="79"/>
      <c r="C34" s="110"/>
      <c r="D34" s="121" t="str">
        <f t="shared" si="1"/>
        <v/>
      </c>
      <c r="E34" s="119"/>
      <c r="F34" s="79"/>
      <c r="G34" s="79"/>
      <c r="H34" s="79"/>
      <c r="I34" s="79"/>
      <c r="J34" s="79"/>
      <c r="K34" s="110"/>
      <c r="L34" s="431" t="str">
        <f t="shared" si="2"/>
        <v>0</v>
      </c>
      <c r="M34" s="428" t="str">
        <f t="shared" si="3"/>
        <v>0</v>
      </c>
      <c r="N34" s="250" t="str">
        <f t="shared" si="4"/>
        <v>0</v>
      </c>
      <c r="O34" s="251"/>
      <c r="P34" s="79"/>
      <c r="R34" s="152">
        <f t="shared" si="5"/>
        <v>90</v>
      </c>
      <c r="S34" s="68" t="e">
        <f t="shared" si="6"/>
        <v>#VALUE!</v>
      </c>
      <c r="T34" s="68" t="e">
        <f t="shared" si="7"/>
        <v>#VALUE!</v>
      </c>
      <c r="U34" s="95">
        <v>1</v>
      </c>
      <c r="V34" s="153" t="e">
        <f t="shared" si="0"/>
        <v>#VALUE!</v>
      </c>
    </row>
    <row r="35" spans="1:22" ht="50.25" hidden="1" customHeight="1" x14ac:dyDescent="0.3">
      <c r="A35" s="17" t="str">
        <f>CDT!B33</f>
        <v xml:space="preserve"> Sulfadoxine Pyriméthamine:  (SP)</v>
      </c>
      <c r="B35" s="79"/>
      <c r="C35" s="110"/>
      <c r="D35" s="121" t="str">
        <f t="shared" si="1"/>
        <v/>
      </c>
      <c r="E35" s="119"/>
      <c r="F35" s="79"/>
      <c r="G35" s="79"/>
      <c r="H35" s="79"/>
      <c r="I35" s="79"/>
      <c r="J35" s="79"/>
      <c r="K35" s="110"/>
      <c r="L35" s="431" t="str">
        <f t="shared" si="2"/>
        <v>0</v>
      </c>
      <c r="M35" s="428" t="str">
        <f t="shared" si="3"/>
        <v>0</v>
      </c>
      <c r="N35" s="250" t="str">
        <f t="shared" si="4"/>
        <v>0</v>
      </c>
      <c r="O35" s="251"/>
      <c r="P35" s="79"/>
      <c r="R35" s="152">
        <f t="shared" si="5"/>
        <v>90</v>
      </c>
      <c r="S35" s="68" t="e">
        <f t="shared" si="6"/>
        <v>#VALUE!</v>
      </c>
      <c r="T35" s="68" t="e">
        <f t="shared" si="7"/>
        <v>#VALUE!</v>
      </c>
      <c r="U35" s="95">
        <v>3</v>
      </c>
      <c r="V35" s="153" t="e">
        <f t="shared" si="0"/>
        <v>#VALUE!</v>
      </c>
    </row>
    <row r="36" spans="1:22" ht="45.75" customHeight="1" thickBot="1" x14ac:dyDescent="0.35">
      <c r="A36" s="231" t="str">
        <f>CDT!B34</f>
        <v>Test de Diagnostic Rapide  : (TDR)</v>
      </c>
      <c r="B36" s="79"/>
      <c r="C36" s="110"/>
      <c r="D36" s="305" t="str">
        <f t="shared" si="1"/>
        <v/>
      </c>
      <c r="E36" s="119"/>
      <c r="F36" s="79"/>
      <c r="G36" s="79"/>
      <c r="H36" s="79"/>
      <c r="I36" s="79"/>
      <c r="J36" s="79"/>
      <c r="K36" s="110"/>
      <c r="L36" s="431" t="str">
        <f t="shared" si="2"/>
        <v>0</v>
      </c>
      <c r="M36" s="428" t="str">
        <f t="shared" si="3"/>
        <v>0</v>
      </c>
      <c r="N36" s="250" t="str">
        <f t="shared" si="4"/>
        <v>0</v>
      </c>
      <c r="O36" s="251"/>
      <c r="P36" s="79"/>
      <c r="R36" s="152">
        <f t="shared" si="5"/>
        <v>90</v>
      </c>
      <c r="S36" s="68" t="e">
        <f t="shared" si="6"/>
        <v>#VALUE!</v>
      </c>
      <c r="T36" s="68" t="e">
        <f t="shared" si="7"/>
        <v>#VALUE!</v>
      </c>
      <c r="U36" s="95">
        <v>1</v>
      </c>
      <c r="V36" s="153" t="e">
        <f t="shared" si="0"/>
        <v>#VALUE!</v>
      </c>
    </row>
    <row r="37" spans="1:22" ht="34.5" hidden="1" customHeight="1" x14ac:dyDescent="0.3">
      <c r="A37" s="17" t="str">
        <f>CDT!B35</f>
        <v>Moustiquaire à Imprégnation Durable: (MID)</v>
      </c>
      <c r="B37" s="79"/>
      <c r="C37" s="110"/>
      <c r="D37" s="304">
        <f t="shared" ref="D37:D50" si="8">B37+C37</f>
        <v>0</v>
      </c>
      <c r="E37" s="119"/>
      <c r="F37" s="79"/>
      <c r="G37" s="79"/>
      <c r="H37" s="79"/>
      <c r="I37" s="79"/>
      <c r="J37" s="79"/>
      <c r="K37" s="110"/>
      <c r="L37" s="113">
        <f t="shared" ref="L37:L50" si="9">IF(J37=0,E37,((D37*90)/(90-J37)))</f>
        <v>0</v>
      </c>
      <c r="M37" s="55">
        <f t="shared" ref="M37:M50" si="10">(E37/R37)*30</f>
        <v>0</v>
      </c>
      <c r="N37" s="114">
        <f t="shared" ref="N37:N49" si="11">IF(J37=0,((E37+L37)-K37),((L37*2)-K37))</f>
        <v>0</v>
      </c>
      <c r="O37" s="111" t="str">
        <f t="shared" ref="O37:O50" si="12">IF(N37=0,"0",N37)</f>
        <v>0</v>
      </c>
      <c r="P37" s="79"/>
      <c r="R37" s="152">
        <f t="shared" si="5"/>
        <v>90</v>
      </c>
      <c r="S37" s="68">
        <f t="shared" si="6"/>
        <v>0</v>
      </c>
      <c r="T37" s="68">
        <f t="shared" si="7"/>
        <v>0</v>
      </c>
      <c r="U37" s="95">
        <v>1</v>
      </c>
      <c r="V37" s="153" t="str">
        <f t="shared" si="0"/>
        <v/>
      </c>
    </row>
    <row r="38" spans="1:22" ht="34.5" hidden="1" customHeight="1" x14ac:dyDescent="0.3">
      <c r="A38" s="17" t="str">
        <f>CDT!B40</f>
        <v>Artésunate Amodiaquine: (ASAQ) : 3 cp (25/67,5 mg)</v>
      </c>
      <c r="B38" s="79"/>
      <c r="C38" s="110"/>
      <c r="D38" s="121">
        <f t="shared" si="8"/>
        <v>0</v>
      </c>
      <c r="E38" s="119"/>
      <c r="F38" s="79"/>
      <c r="G38" s="79"/>
      <c r="H38" s="79"/>
      <c r="I38" s="79"/>
      <c r="J38" s="79"/>
      <c r="K38" s="110"/>
      <c r="L38" s="113">
        <f t="shared" si="9"/>
        <v>0</v>
      </c>
      <c r="M38" s="55">
        <f t="shared" si="10"/>
        <v>0</v>
      </c>
      <c r="N38" s="114">
        <f t="shared" si="11"/>
        <v>0</v>
      </c>
      <c r="O38" s="111" t="str">
        <f t="shared" si="12"/>
        <v>0</v>
      </c>
      <c r="P38" s="79"/>
      <c r="R38" s="152">
        <f t="shared" si="5"/>
        <v>90</v>
      </c>
      <c r="S38" s="68">
        <f t="shared" si="6"/>
        <v>0</v>
      </c>
      <c r="T38" s="68">
        <f t="shared" si="7"/>
        <v>0</v>
      </c>
      <c r="U38" s="95">
        <v>3</v>
      </c>
      <c r="V38" s="153" t="str">
        <f t="shared" si="0"/>
        <v/>
      </c>
    </row>
    <row r="39" spans="1:22" ht="34.5" hidden="1" customHeight="1" x14ac:dyDescent="0.3">
      <c r="A39" s="17" t="str">
        <f>CDT!B41</f>
        <v>Artésunate Amodiaquine: (ASAQ) 3 cp (50/135 mg)</v>
      </c>
      <c r="B39" s="79"/>
      <c r="C39" s="110"/>
      <c r="D39" s="121">
        <f t="shared" si="8"/>
        <v>0</v>
      </c>
      <c r="E39" s="119"/>
      <c r="F39" s="79"/>
      <c r="G39" s="79"/>
      <c r="H39" s="79"/>
      <c r="I39" s="79"/>
      <c r="J39" s="79"/>
      <c r="K39" s="110"/>
      <c r="L39" s="113">
        <f t="shared" si="9"/>
        <v>0</v>
      </c>
      <c r="M39" s="55">
        <f t="shared" si="10"/>
        <v>0</v>
      </c>
      <c r="N39" s="114">
        <f t="shared" si="11"/>
        <v>0</v>
      </c>
      <c r="O39" s="111" t="str">
        <f t="shared" si="12"/>
        <v>0</v>
      </c>
      <c r="P39" s="79"/>
      <c r="R39" s="152">
        <f t="shared" si="5"/>
        <v>90</v>
      </c>
      <c r="S39" s="68">
        <f t="shared" si="6"/>
        <v>0</v>
      </c>
      <c r="T39" s="68">
        <f t="shared" si="7"/>
        <v>0</v>
      </c>
      <c r="U39" s="95">
        <v>3</v>
      </c>
      <c r="V39" s="153" t="str">
        <f t="shared" si="0"/>
        <v/>
      </c>
    </row>
    <row r="40" spans="1:22" ht="34.5" hidden="1" customHeight="1" x14ac:dyDescent="0.3">
      <c r="A40" s="17" t="str">
        <f>CDT!B42</f>
        <v>Artésunate Amodiaquine: (ASAQ) 3 cp (100/270 mg)</v>
      </c>
      <c r="B40" s="79"/>
      <c r="C40" s="110"/>
      <c r="D40" s="121">
        <f t="shared" si="8"/>
        <v>0</v>
      </c>
      <c r="E40" s="119"/>
      <c r="F40" s="79"/>
      <c r="G40" s="79"/>
      <c r="H40" s="79"/>
      <c r="I40" s="79"/>
      <c r="J40" s="79"/>
      <c r="K40" s="110"/>
      <c r="L40" s="113">
        <f t="shared" si="9"/>
        <v>0</v>
      </c>
      <c r="M40" s="55">
        <f t="shared" si="10"/>
        <v>0</v>
      </c>
      <c r="N40" s="114">
        <f t="shared" si="11"/>
        <v>0</v>
      </c>
      <c r="O40" s="111" t="str">
        <f t="shared" si="12"/>
        <v>0</v>
      </c>
      <c r="P40" s="79"/>
      <c r="R40" s="152">
        <f t="shared" si="5"/>
        <v>90</v>
      </c>
      <c r="S40" s="68">
        <f t="shared" si="6"/>
        <v>0</v>
      </c>
      <c r="T40" s="68">
        <f t="shared" si="7"/>
        <v>0</v>
      </c>
      <c r="U40" s="95">
        <v>3</v>
      </c>
      <c r="V40" s="153" t="str">
        <f t="shared" si="0"/>
        <v/>
      </c>
    </row>
    <row r="41" spans="1:22" ht="34.5" hidden="1" customHeight="1" x14ac:dyDescent="0.3">
      <c r="A41" s="17" t="str">
        <f>CDT!B43</f>
        <v>Artésunate Amodiaquine: (ASAQ) 6 cp (100/270 mg)</v>
      </c>
      <c r="B41" s="79"/>
      <c r="C41" s="110"/>
      <c r="D41" s="121">
        <f t="shared" si="8"/>
        <v>0</v>
      </c>
      <c r="E41" s="119"/>
      <c r="F41" s="79"/>
      <c r="G41" s="79"/>
      <c r="H41" s="79"/>
      <c r="I41" s="79"/>
      <c r="J41" s="79"/>
      <c r="K41" s="110"/>
      <c r="L41" s="113">
        <f t="shared" si="9"/>
        <v>0</v>
      </c>
      <c r="M41" s="55">
        <f t="shared" si="10"/>
        <v>0</v>
      </c>
      <c r="N41" s="114">
        <f t="shared" si="11"/>
        <v>0</v>
      </c>
      <c r="O41" s="111" t="str">
        <f t="shared" si="12"/>
        <v>0</v>
      </c>
      <c r="P41" s="79"/>
      <c r="R41" s="152">
        <f t="shared" si="5"/>
        <v>90</v>
      </c>
      <c r="S41" s="68">
        <f t="shared" si="6"/>
        <v>0</v>
      </c>
      <c r="T41" s="68">
        <f t="shared" si="7"/>
        <v>0</v>
      </c>
      <c r="U41" s="95">
        <v>3</v>
      </c>
      <c r="V41" s="153" t="str">
        <f t="shared" si="0"/>
        <v/>
      </c>
    </row>
    <row r="42" spans="1:22" ht="34.5" hidden="1" customHeight="1" x14ac:dyDescent="0.3">
      <c r="A42" s="17" t="str">
        <f>CDT!B36</f>
        <v>Dihydroartéminisine Pipéraquine– Plaq / 3 comp 
( DHA-PPQ)  20/160 mg</v>
      </c>
      <c r="B42" s="79"/>
      <c r="C42" s="110"/>
      <c r="D42" s="121">
        <f t="shared" si="8"/>
        <v>0</v>
      </c>
      <c r="E42" s="119"/>
      <c r="F42" s="79"/>
      <c r="G42" s="79"/>
      <c r="H42" s="79"/>
      <c r="I42" s="79"/>
      <c r="J42" s="79"/>
      <c r="K42" s="110"/>
      <c r="L42" s="113">
        <f t="shared" si="9"/>
        <v>0</v>
      </c>
      <c r="M42" s="55">
        <f t="shared" si="10"/>
        <v>0</v>
      </c>
      <c r="N42" s="114">
        <f t="shared" si="11"/>
        <v>0</v>
      </c>
      <c r="O42" s="111" t="str">
        <f t="shared" si="12"/>
        <v>0</v>
      </c>
      <c r="P42" s="79"/>
      <c r="R42" s="152">
        <f t="shared" si="5"/>
        <v>90</v>
      </c>
      <c r="S42" s="68">
        <f t="shared" si="6"/>
        <v>0</v>
      </c>
      <c r="T42" s="68">
        <f t="shared" si="7"/>
        <v>0</v>
      </c>
      <c r="U42" s="95">
        <v>1</v>
      </c>
      <c r="V42" s="153" t="str">
        <f t="shared" si="0"/>
        <v/>
      </c>
    </row>
    <row r="43" spans="1:22" ht="34.5" hidden="1" customHeight="1" x14ac:dyDescent="0.3">
      <c r="A43" s="17" t="str">
        <f>CDT!B37</f>
        <v>Dihydroartéminisine Pipéraquine– Plaq / 3 comp 
( DHA-PPQ)  40/320 mg</v>
      </c>
      <c r="B43" s="79"/>
      <c r="C43" s="110"/>
      <c r="D43" s="121">
        <f t="shared" si="8"/>
        <v>0</v>
      </c>
      <c r="E43" s="119"/>
      <c r="F43" s="79"/>
      <c r="G43" s="79"/>
      <c r="H43" s="79"/>
      <c r="I43" s="79"/>
      <c r="J43" s="79"/>
      <c r="K43" s="110"/>
      <c r="L43" s="113">
        <f t="shared" si="9"/>
        <v>0</v>
      </c>
      <c r="M43" s="55">
        <f t="shared" si="10"/>
        <v>0</v>
      </c>
      <c r="N43" s="114">
        <f t="shared" si="11"/>
        <v>0</v>
      </c>
      <c r="O43" s="111" t="str">
        <f t="shared" si="12"/>
        <v>0</v>
      </c>
      <c r="P43" s="79"/>
      <c r="R43" s="152">
        <f t="shared" si="5"/>
        <v>90</v>
      </c>
      <c r="S43" s="68">
        <f t="shared" si="6"/>
        <v>0</v>
      </c>
      <c r="T43" s="68">
        <f t="shared" si="7"/>
        <v>0</v>
      </c>
      <c r="U43" s="95">
        <v>1</v>
      </c>
      <c r="V43" s="153" t="str">
        <f t="shared" si="0"/>
        <v/>
      </c>
    </row>
    <row r="44" spans="1:22" ht="34.5" hidden="1" customHeight="1" x14ac:dyDescent="0.3">
      <c r="A44" s="17" t="str">
        <f>CDT!B38</f>
        <v>Dihydroartéminisine Pipéraquine– Plaq / 6 comp 
( DHA-PPQ)  40/320 mg</v>
      </c>
      <c r="B44" s="79"/>
      <c r="C44" s="110"/>
      <c r="D44" s="121">
        <f t="shared" si="8"/>
        <v>0</v>
      </c>
      <c r="E44" s="119"/>
      <c r="F44" s="79"/>
      <c r="G44" s="79"/>
      <c r="H44" s="79"/>
      <c r="I44" s="79"/>
      <c r="J44" s="79"/>
      <c r="K44" s="110"/>
      <c r="L44" s="113">
        <f t="shared" si="9"/>
        <v>0</v>
      </c>
      <c r="M44" s="55">
        <f t="shared" si="10"/>
        <v>0</v>
      </c>
      <c r="N44" s="114">
        <f t="shared" si="11"/>
        <v>0</v>
      </c>
      <c r="O44" s="111" t="str">
        <f t="shared" si="12"/>
        <v>0</v>
      </c>
      <c r="P44" s="79"/>
      <c r="R44" s="152">
        <f t="shared" si="5"/>
        <v>90</v>
      </c>
      <c r="S44" s="68">
        <f t="shared" si="6"/>
        <v>0</v>
      </c>
      <c r="T44" s="68">
        <f t="shared" si="7"/>
        <v>0</v>
      </c>
      <c r="U44" s="95">
        <v>1</v>
      </c>
      <c r="V44" s="153" t="str">
        <f t="shared" si="0"/>
        <v/>
      </c>
    </row>
    <row r="45" spans="1:22" ht="34.5" hidden="1" customHeight="1" x14ac:dyDescent="0.3">
      <c r="A45" s="17" t="str">
        <f>CDT!B44</f>
        <v>Artésunate - Méfloquine (AS-MF)</v>
      </c>
      <c r="B45" s="79"/>
      <c r="C45" s="110"/>
      <c r="D45" s="121">
        <f t="shared" si="8"/>
        <v>0</v>
      </c>
      <c r="E45" s="119"/>
      <c r="F45" s="79"/>
      <c r="G45" s="79"/>
      <c r="H45" s="79"/>
      <c r="I45" s="79"/>
      <c r="J45" s="79"/>
      <c r="K45" s="110"/>
      <c r="L45" s="113">
        <f t="shared" si="9"/>
        <v>0</v>
      </c>
      <c r="M45" s="55">
        <f t="shared" si="10"/>
        <v>0</v>
      </c>
      <c r="N45" s="114">
        <f t="shared" si="11"/>
        <v>0</v>
      </c>
      <c r="O45" s="111" t="str">
        <f t="shared" si="12"/>
        <v>0</v>
      </c>
      <c r="P45" s="79"/>
      <c r="R45" s="152">
        <f t="shared" si="5"/>
        <v>90</v>
      </c>
      <c r="S45" s="68">
        <f t="shared" si="6"/>
        <v>0</v>
      </c>
      <c r="T45" s="68">
        <f t="shared" si="7"/>
        <v>0</v>
      </c>
      <c r="U45" s="95">
        <v>1</v>
      </c>
      <c r="V45" s="153" t="str">
        <f t="shared" si="0"/>
        <v/>
      </c>
    </row>
    <row r="46" spans="1:22" ht="34.5" hidden="1" customHeight="1" x14ac:dyDescent="0.3">
      <c r="A46" s="17" t="str">
        <f>CDT!B45</f>
        <v>Quinine comprimé 300mg</v>
      </c>
      <c r="B46" s="79"/>
      <c r="C46" s="110"/>
      <c r="D46" s="121">
        <f t="shared" si="8"/>
        <v>0</v>
      </c>
      <c r="E46" s="119"/>
      <c r="F46" s="79"/>
      <c r="G46" s="79"/>
      <c r="H46" s="79"/>
      <c r="I46" s="79"/>
      <c r="J46" s="79"/>
      <c r="K46" s="110"/>
      <c r="L46" s="113">
        <f t="shared" si="9"/>
        <v>0</v>
      </c>
      <c r="M46" s="55">
        <f t="shared" si="10"/>
        <v>0</v>
      </c>
      <c r="N46" s="114">
        <f t="shared" si="11"/>
        <v>0</v>
      </c>
      <c r="O46" s="111" t="str">
        <f t="shared" si="12"/>
        <v>0</v>
      </c>
      <c r="P46" s="79"/>
      <c r="R46" s="152">
        <f t="shared" si="5"/>
        <v>90</v>
      </c>
      <c r="S46" s="68">
        <f t="shared" si="6"/>
        <v>0</v>
      </c>
      <c r="T46" s="68">
        <f t="shared" si="7"/>
        <v>0</v>
      </c>
      <c r="U46" s="95">
        <v>1</v>
      </c>
      <c r="V46" s="153" t="str">
        <f t="shared" si="0"/>
        <v/>
      </c>
    </row>
    <row r="47" spans="1:22" ht="34.5" hidden="1" customHeight="1" x14ac:dyDescent="0.3">
      <c r="A47" s="17" t="str">
        <f>CDT!B46</f>
        <v>Quinine injectable 300 mg</v>
      </c>
      <c r="B47" s="79"/>
      <c r="C47" s="110"/>
      <c r="D47" s="121">
        <f t="shared" si="8"/>
        <v>0</v>
      </c>
      <c r="E47" s="119"/>
      <c r="F47" s="79"/>
      <c r="G47" s="79"/>
      <c r="H47" s="79"/>
      <c r="I47" s="79"/>
      <c r="J47" s="79"/>
      <c r="K47" s="110"/>
      <c r="L47" s="113">
        <f t="shared" si="9"/>
        <v>0</v>
      </c>
      <c r="M47" s="55">
        <f t="shared" si="10"/>
        <v>0</v>
      </c>
      <c r="N47" s="114">
        <f t="shared" si="11"/>
        <v>0</v>
      </c>
      <c r="O47" s="111" t="str">
        <f t="shared" si="12"/>
        <v>0</v>
      </c>
      <c r="P47" s="79"/>
      <c r="R47" s="152">
        <f t="shared" si="5"/>
        <v>90</v>
      </c>
      <c r="S47" s="68">
        <f t="shared" si="6"/>
        <v>0</v>
      </c>
      <c r="T47" s="68">
        <f t="shared" si="7"/>
        <v>0</v>
      </c>
      <c r="U47" s="95">
        <v>1</v>
      </c>
      <c r="V47" s="153" t="str">
        <f t="shared" si="0"/>
        <v/>
      </c>
    </row>
    <row r="48" spans="1:22" ht="34.5" hidden="1" customHeight="1" x14ac:dyDescent="0.3">
      <c r="A48" s="17" t="str">
        <f>CDT!B47</f>
        <v>Quinine injectable 600 mg</v>
      </c>
      <c r="B48" s="79"/>
      <c r="C48" s="110"/>
      <c r="D48" s="121">
        <f t="shared" si="8"/>
        <v>0</v>
      </c>
      <c r="E48" s="119"/>
      <c r="F48" s="79"/>
      <c r="G48" s="79"/>
      <c r="H48" s="79"/>
      <c r="I48" s="79"/>
      <c r="J48" s="79"/>
      <c r="K48" s="110"/>
      <c r="L48" s="113">
        <f t="shared" si="9"/>
        <v>0</v>
      </c>
      <c r="M48" s="55">
        <f t="shared" si="10"/>
        <v>0</v>
      </c>
      <c r="N48" s="114">
        <f t="shared" si="11"/>
        <v>0</v>
      </c>
      <c r="O48" s="111" t="str">
        <f t="shared" si="12"/>
        <v>0</v>
      </c>
      <c r="P48" s="79"/>
      <c r="R48" s="152">
        <f t="shared" si="5"/>
        <v>90</v>
      </c>
      <c r="S48" s="68">
        <f t="shared" si="6"/>
        <v>0</v>
      </c>
      <c r="T48" s="68">
        <f t="shared" si="7"/>
        <v>0</v>
      </c>
      <c r="U48" s="95">
        <v>1</v>
      </c>
      <c r="V48" s="153" t="str">
        <f t="shared" si="0"/>
        <v/>
      </c>
    </row>
    <row r="49" spans="1:22" ht="34.5" hidden="1" customHeight="1" x14ac:dyDescent="0.3">
      <c r="A49" s="17" t="str">
        <f>CDT!B48</f>
        <v>Quinine injectable 600 mg</v>
      </c>
      <c r="B49" s="79"/>
      <c r="C49" s="110"/>
      <c r="D49" s="121">
        <f t="shared" si="8"/>
        <v>0</v>
      </c>
      <c r="E49" s="119"/>
      <c r="F49" s="79"/>
      <c r="G49" s="79"/>
      <c r="H49" s="79"/>
      <c r="I49" s="79"/>
      <c r="J49" s="79"/>
      <c r="K49" s="110"/>
      <c r="L49" s="113">
        <f t="shared" si="9"/>
        <v>0</v>
      </c>
      <c r="M49" s="55">
        <f t="shared" si="10"/>
        <v>0</v>
      </c>
      <c r="N49" s="114">
        <f t="shared" si="11"/>
        <v>0</v>
      </c>
      <c r="O49" s="111" t="str">
        <f t="shared" si="12"/>
        <v>0</v>
      </c>
      <c r="P49" s="79"/>
      <c r="R49" s="152">
        <f t="shared" si="5"/>
        <v>90</v>
      </c>
      <c r="S49" s="68">
        <f t="shared" si="6"/>
        <v>0</v>
      </c>
      <c r="T49" s="68">
        <f t="shared" si="7"/>
        <v>0</v>
      </c>
      <c r="U49" s="95">
        <v>1</v>
      </c>
      <c r="V49" s="153" t="str">
        <f t="shared" si="0"/>
        <v/>
      </c>
    </row>
    <row r="50" spans="1:22" ht="34.5" hidden="1" customHeight="1" thickBot="1" x14ac:dyDescent="0.35">
      <c r="A50" s="17" t="str">
        <f>CDT!B49</f>
        <v>Artéméther injectable 100 mg</v>
      </c>
      <c r="B50" s="79"/>
      <c r="C50" s="110"/>
      <c r="D50" s="122">
        <f t="shared" si="8"/>
        <v>0</v>
      </c>
      <c r="E50" s="119"/>
      <c r="F50" s="79"/>
      <c r="G50" s="79"/>
      <c r="H50" s="79"/>
      <c r="I50" s="79"/>
      <c r="J50" s="79"/>
      <c r="K50" s="110"/>
      <c r="L50" s="115">
        <f t="shared" si="9"/>
        <v>0</v>
      </c>
      <c r="M50" s="130">
        <f t="shared" si="10"/>
        <v>0</v>
      </c>
      <c r="N50" s="116">
        <f>IF(J50=0,((E50+L50)-K50),((L50*2)-K50))</f>
        <v>0</v>
      </c>
      <c r="O50" s="111" t="str">
        <f t="shared" si="12"/>
        <v>0</v>
      </c>
      <c r="P50" s="79"/>
      <c r="R50" s="152">
        <f t="shared" si="5"/>
        <v>90</v>
      </c>
      <c r="S50" s="68">
        <f>D50-(E50+G50+I50+H50)</f>
        <v>0</v>
      </c>
      <c r="T50" s="68">
        <f t="shared" si="7"/>
        <v>0</v>
      </c>
      <c r="U50" s="95">
        <v>1</v>
      </c>
      <c r="V50" s="153" t="str">
        <f t="shared" si="0"/>
        <v/>
      </c>
    </row>
    <row r="51" spans="1:22" ht="34.5" hidden="1" customHeight="1" x14ac:dyDescent="0.3">
      <c r="A51" s="17"/>
      <c r="B51" s="79"/>
      <c r="C51" s="79"/>
      <c r="D51" s="56"/>
      <c r="E51" s="79"/>
      <c r="F51" s="79"/>
      <c r="G51" s="79"/>
      <c r="H51" s="79"/>
      <c r="I51" s="79"/>
      <c r="J51" s="79"/>
      <c r="K51" s="79"/>
      <c r="L51" s="57"/>
      <c r="M51" s="57"/>
      <c r="N51" s="58"/>
      <c r="O51" s="80"/>
      <c r="P51" s="79"/>
      <c r="R51" s="152"/>
      <c r="S51" s="68"/>
      <c r="T51" s="68"/>
      <c r="U51" s="95"/>
      <c r="V51" s="153" t="str">
        <f t="shared" si="0"/>
        <v/>
      </c>
    </row>
    <row r="52" spans="1:22" ht="34.5" hidden="1" customHeight="1" x14ac:dyDescent="0.3">
      <c r="A52" s="17"/>
      <c r="B52" s="79"/>
      <c r="C52" s="79"/>
      <c r="D52" s="53"/>
      <c r="E52" s="79"/>
      <c r="F52" s="79"/>
      <c r="G52" s="79"/>
      <c r="H52" s="79"/>
      <c r="I52" s="79"/>
      <c r="J52" s="79"/>
      <c r="K52" s="79"/>
      <c r="L52" s="54"/>
      <c r="M52" s="54"/>
      <c r="N52" s="55"/>
      <c r="O52" s="80"/>
      <c r="P52" s="79"/>
      <c r="R52" s="152"/>
      <c r="S52" s="68"/>
      <c r="T52" s="68"/>
      <c r="U52" s="95"/>
      <c r="V52" s="153" t="str">
        <f t="shared" si="0"/>
        <v/>
      </c>
    </row>
    <row r="53" spans="1:22" s="235" customFormat="1" ht="16.5" customHeight="1" x14ac:dyDescent="0.35">
      <c r="A53" s="494" t="s">
        <v>290</v>
      </c>
      <c r="B53" s="494"/>
      <c r="C53" s="494"/>
      <c r="D53" s="494"/>
      <c r="E53" s="232"/>
      <c r="F53" s="232"/>
      <c r="G53" s="233" t="s">
        <v>298</v>
      </c>
      <c r="H53" s="233"/>
      <c r="I53" s="232"/>
      <c r="J53" s="234"/>
      <c r="K53" s="232"/>
      <c r="L53" s="232"/>
      <c r="M53" s="232"/>
      <c r="N53" s="232"/>
      <c r="O53" s="232"/>
      <c r="Q53" s="236"/>
      <c r="R53" s="237"/>
      <c r="S53" s="238"/>
      <c r="T53" s="238"/>
      <c r="U53" s="239"/>
      <c r="V53" s="240"/>
    </row>
    <row r="54" spans="1:22" ht="34.5" customHeight="1" x14ac:dyDescent="0.3">
      <c r="A54" s="18"/>
      <c r="B54" s="18"/>
      <c r="C54" s="18"/>
      <c r="D54" s="18"/>
      <c r="E54" s="18"/>
      <c r="F54" s="18"/>
      <c r="G54" s="18"/>
      <c r="H54" s="18"/>
      <c r="I54" s="18"/>
      <c r="J54" s="18"/>
      <c r="K54" s="18"/>
      <c r="L54" s="18"/>
      <c r="M54" s="18"/>
      <c r="N54" s="18"/>
      <c r="O54" s="18"/>
      <c r="R54" s="154"/>
      <c r="S54" s="69"/>
      <c r="T54" s="69"/>
      <c r="U54" s="70"/>
      <c r="V54" s="155"/>
    </row>
    <row r="55" spans="1:22" ht="35.25" customHeight="1" x14ac:dyDescent="0.3">
      <c r="B55" s="18"/>
      <c r="C55" s="18"/>
      <c r="D55" s="18"/>
      <c r="E55" s="18"/>
      <c r="F55" s="18"/>
      <c r="I55" s="18"/>
      <c r="J55" s="18"/>
      <c r="K55" s="18"/>
      <c r="L55" s="18"/>
      <c r="M55" s="18"/>
      <c r="N55" s="18"/>
      <c r="O55" s="18"/>
      <c r="R55" s="154"/>
      <c r="S55" s="69"/>
      <c r="T55" s="69"/>
      <c r="U55" s="70"/>
      <c r="V55" s="155"/>
    </row>
    <row r="56" spans="1:22" s="235" customFormat="1" ht="16.5" customHeight="1" x14ac:dyDescent="0.35">
      <c r="A56" s="494" t="s">
        <v>289</v>
      </c>
      <c r="B56" s="494"/>
      <c r="C56" s="494"/>
      <c r="D56" s="494"/>
      <c r="E56" s="232"/>
      <c r="F56" s="232"/>
      <c r="G56" s="561" t="s">
        <v>299</v>
      </c>
      <c r="H56" s="561"/>
      <c r="I56" s="561"/>
      <c r="J56" s="561"/>
      <c r="K56" s="561"/>
      <c r="L56" s="561"/>
      <c r="M56" s="561"/>
      <c r="N56" s="561"/>
      <c r="O56" s="561"/>
      <c r="Q56" s="236"/>
      <c r="R56" s="237"/>
      <c r="S56" s="238"/>
      <c r="T56" s="238"/>
      <c r="U56" s="239"/>
      <c r="V56" s="240"/>
    </row>
  </sheetData>
  <mergeCells count="26">
    <mergeCell ref="A56:D56"/>
    <mergeCell ref="G56:O56"/>
    <mergeCell ref="A23:C23"/>
    <mergeCell ref="D23:F23"/>
    <mergeCell ref="I23:N23"/>
    <mergeCell ref="O23:P23"/>
    <mergeCell ref="A26:A27"/>
    <mergeCell ref="A53:D53"/>
    <mergeCell ref="A19:C19"/>
    <mergeCell ref="D19:N19"/>
    <mergeCell ref="R19:V19"/>
    <mergeCell ref="A21:C21"/>
    <mergeCell ref="D21:H21"/>
    <mergeCell ref="O21:P21"/>
    <mergeCell ref="L17:P17"/>
    <mergeCell ref="A1:B1"/>
    <mergeCell ref="A3:B3"/>
    <mergeCell ref="A4:B4"/>
    <mergeCell ref="A11:O11"/>
    <mergeCell ref="B13:C13"/>
    <mergeCell ref="E13:J13"/>
    <mergeCell ref="B15:C15"/>
    <mergeCell ref="D15:F15"/>
    <mergeCell ref="G15:I15"/>
    <mergeCell ref="B17:E17"/>
    <mergeCell ref="G17:K17"/>
  </mergeCells>
  <conditionalFormatting sqref="T28">
    <cfRule type="cellIs" dxfId="569" priority="23" operator="greaterThan">
      <formula>0</formula>
    </cfRule>
    <cfRule type="cellIs" dxfId="568" priority="24" operator="greaterThan">
      <formula>0</formula>
    </cfRule>
    <cfRule type="cellIs" dxfId="567" priority="25" operator="lessThan">
      <formula>0</formula>
    </cfRule>
    <cfRule type="cellIs" dxfId="566" priority="26" operator="notEqual">
      <formula>0</formula>
    </cfRule>
  </conditionalFormatting>
  <conditionalFormatting sqref="T29:T31">
    <cfRule type="cellIs" dxfId="565" priority="19" operator="greaterThan">
      <formula>0</formula>
    </cfRule>
    <cfRule type="cellIs" dxfId="564" priority="20" operator="greaterThan">
      <formula>0</formula>
    </cfRule>
    <cfRule type="cellIs" dxfId="563" priority="21" operator="lessThan">
      <formula>0</formula>
    </cfRule>
    <cfRule type="cellIs" dxfId="562" priority="22" operator="notEqual">
      <formula>0</formula>
    </cfRule>
  </conditionalFormatting>
  <conditionalFormatting sqref="T32:T49">
    <cfRule type="cellIs" dxfId="561" priority="15" operator="greaterThan">
      <formula>0</formula>
    </cfRule>
    <cfRule type="cellIs" dxfId="560" priority="16" operator="greaterThan">
      <formula>0</formula>
    </cfRule>
    <cfRule type="cellIs" dxfId="559" priority="17" operator="lessThan">
      <formula>0</formula>
    </cfRule>
    <cfRule type="cellIs" dxfId="558" priority="18" operator="notEqual">
      <formula>0</formula>
    </cfRule>
  </conditionalFormatting>
  <conditionalFormatting sqref="T50:T52">
    <cfRule type="cellIs" dxfId="557" priority="11" operator="greaterThan">
      <formula>0</formula>
    </cfRule>
    <cfRule type="cellIs" dxfId="556" priority="12" operator="greaterThan">
      <formula>0</formula>
    </cfRule>
    <cfRule type="cellIs" dxfId="555" priority="13" operator="lessThan">
      <formula>0</formula>
    </cfRule>
    <cfRule type="cellIs" dxfId="554" priority="14" operator="notEqual">
      <formula>0</formula>
    </cfRule>
  </conditionalFormatting>
  <conditionalFormatting sqref="K28 K50:K52">
    <cfRule type="expression" dxfId="553" priority="9">
      <formula>K28&lt;S28</formula>
    </cfRule>
    <cfRule type="expression" dxfId="552" priority="10">
      <formula>K28&gt;S28</formula>
    </cfRule>
  </conditionalFormatting>
  <conditionalFormatting sqref="J28">
    <cfRule type="cellIs" dxfId="551" priority="8" operator="greaterThan">
      <formula>90</formula>
    </cfRule>
  </conditionalFormatting>
  <conditionalFormatting sqref="J37:J49">
    <cfRule type="cellIs" dxfId="550" priority="7" operator="greaterThan">
      <formula>90</formula>
    </cfRule>
  </conditionalFormatting>
  <conditionalFormatting sqref="J50:J52">
    <cfRule type="cellIs" dxfId="549" priority="6" operator="greaterThan">
      <formula>90</formula>
    </cfRule>
  </conditionalFormatting>
  <conditionalFormatting sqref="K37:K49">
    <cfRule type="expression" dxfId="548" priority="4">
      <formula>K37&lt;S37</formula>
    </cfRule>
    <cfRule type="expression" dxfId="547" priority="5">
      <formula>K37&gt;S37</formula>
    </cfRule>
  </conditionalFormatting>
  <conditionalFormatting sqref="K29:K36">
    <cfRule type="expression" dxfId="546" priority="2">
      <formula>K29&lt;S29</formula>
    </cfRule>
    <cfRule type="expression" dxfId="545" priority="3">
      <formula>K29&gt;S29</formula>
    </cfRule>
  </conditionalFormatting>
  <conditionalFormatting sqref="J29:J36">
    <cfRule type="cellIs" dxfId="544" priority="1" operator="greaterThan">
      <formula>90</formula>
    </cfRule>
  </conditionalFormatting>
  <dataValidations count="9">
    <dataValidation type="whole" allowBlank="1" showInputMessage="1" showErrorMessage="1" prompt="La quantité accordée par le point Focal ne peut être supérieure à la somme du CMMa et la quantité commandée pour le trimestre._x000a_Merci de revoir la quantité dans la colonne O._x000a_" sqref="O28:O36">
      <formula1>0</formula1>
      <formula2>+M28+N28</formula2>
    </dataValidation>
    <dataValidation type="whole" allowBlank="1" showInputMessage="1" showErrorMessage="1" prompt="SVP _x000a_Veuillez inscrire le nombre d'ACS dans l'air sanitaire._x000a_Merci" sqref="O23:P23">
      <formula1>0</formula1>
      <formula2>500</formula2>
    </dataValidation>
    <dataValidation type="list" allowBlank="1" showInputMessage="1" showErrorMessage="1" sqref="D23:F23">
      <formula1>typerapport2</formula1>
    </dataValidation>
    <dataValidation errorStyle="information" allowBlank="1" showInputMessage="1" showErrorMessage="1" error="Vérifiez SVP l'inventaire physique,_x000a__x000a_MERI" sqref="K28:K36"/>
    <dataValidation allowBlank="1" showInputMessage="1" showErrorMessage="1" prompt="SVP Saisissez le Nom du site et la date de dépôt de la commande en premier. Merci" sqref="B28:B36"/>
    <dataValidation type="date" errorStyle="warning" allowBlank="1" showInputMessage="1" showErrorMessage="1" promptTitle="Instruction" prompt="SVP Saisissez la date sous le format:_x000a_00/00/0000. exemple 15/09/2016,_x000a_Merci_x000a_" sqref="D21:H21">
      <formula1>42370</formula1>
      <formula2>44926</formula2>
    </dataValidation>
    <dataValidation errorStyle="information" allowBlank="1" showInputMessage="1" showErrorMessage="1" errorTitle="Instruction" error="Saisissez le Texte en MAJUSCULE_x000a_Exemple: CMS AGOE_x000a_Merci" promptTitle="Instruction" prompt="Saisissez le Texte en MAJUSCULE_x000a_Exemple: CMS AGOE_x000a_Merci" sqref="D19:N19"/>
    <dataValidation type="whole" allowBlank="1" showInputMessage="1" showErrorMessage="1" prompt="La valeur ne peut pas être supérieure à 89_x000a_Si tel est le cas déteminer la quantité à commander directement à la colonne M._x000a_merci" sqref="J28:J52">
      <formula1>0</formula1>
      <formula2>89</formula2>
    </dataValidation>
    <dataValidation type="whole" operator="lessThanOrEqual" allowBlank="1" showInputMessage="1" showErrorMessage="1" promptTitle="instruction" prompt="La valeur de la cellule ne peut pas être supérieure à la quantité Totale inscrite dans la colonne D._x000a_Merci de vérifier." sqref="E28:E52">
      <formula1>D28</formula1>
    </dataValidation>
  </dataValidations>
  <pageMargins left="0.21" right="0.23622047244094491" top="0.74803149606299213" bottom="0.74803149606299213" header="0.31496062992125984" footer="0.31496062992125984"/>
  <pageSetup paperSize="9" scale="40" orientation="landscape" r:id="rId1"/>
  <headerFooter alignWithMargins="0">
    <oddFooter>&amp;C&amp;"Arial,Gras"PNLS /IST, Avenue des Armées, -05 BP 424 Lomé –Togo ; Tel 22 20 94 39 Fax : 22 20 94 36    Site Web : www.pnls.tg</oddFooter>
  </headerFooter>
  <drawing r:id="rId2"/>
</worksheet>
</file>

<file path=xl/worksheets/sheet13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rgb="FF00B050"/>
  </sheetPr>
  <dimension ref="A1:AA54"/>
  <sheetViews>
    <sheetView showGridLines="0" view="pageBreakPreview" topLeftCell="A11" zoomScale="80" zoomScaleNormal="125" zoomScaleSheetLayoutView="80" workbookViewId="0">
      <pane xSplit="1" ySplit="15" topLeftCell="B26" activePane="bottomRight" state="frozen"/>
      <selection activeCell="A32" sqref="A32:XFD32"/>
      <selection pane="topRight" activeCell="A32" sqref="A32:XFD32"/>
      <selection pane="bottomLeft" activeCell="A32" sqref="A32:XFD32"/>
      <selection pane="bottomRight" activeCell="D19" sqref="D19:N19"/>
    </sheetView>
  </sheetViews>
  <sheetFormatPr baseColWidth="10" defaultColWidth="7.33203125" defaultRowHeight="13.8" x14ac:dyDescent="0.3"/>
  <cols>
    <col min="1" max="1" width="53.44140625" style="3" customWidth="1"/>
    <col min="2" max="10" width="8.109375" style="3" customWidth="1"/>
    <col min="11" max="11" width="9.88671875" style="3" customWidth="1"/>
    <col min="12" max="12" width="8.88671875" style="3" customWidth="1"/>
    <col min="13" max="13" width="8.44140625" style="3" customWidth="1"/>
    <col min="14" max="14" width="9.44140625" style="3" customWidth="1"/>
    <col min="15" max="15" width="9.5546875" style="39" customWidth="1"/>
    <col min="16" max="16" width="16.44140625" style="3" customWidth="1"/>
    <col min="17" max="17" width="2.109375" style="62" customWidth="1"/>
    <col min="18" max="18" width="7.33203125" style="306" hidden="1" customWidth="1"/>
    <col min="19" max="19" width="7.44140625" style="77" customWidth="1"/>
    <col min="20" max="20" width="10.5546875" style="77" customWidth="1"/>
    <col min="21" max="21" width="7.44140625" style="77" bestFit="1" customWidth="1"/>
    <col min="22" max="22" width="7.88671875" style="78" bestFit="1" customWidth="1"/>
    <col min="23" max="23" width="33.33203125" style="77" customWidth="1"/>
    <col min="24" max="16384" width="7.33203125" style="3"/>
  </cols>
  <sheetData>
    <row r="1" spans="1:23" ht="17.25" customHeight="1" x14ac:dyDescent="0.3">
      <c r="A1" s="549" t="s">
        <v>452</v>
      </c>
      <c r="B1" s="549"/>
      <c r="C1" s="2"/>
      <c r="D1" s="2"/>
      <c r="E1"/>
      <c r="F1"/>
      <c r="G1"/>
      <c r="H1"/>
      <c r="I1"/>
      <c r="J1"/>
      <c r="N1" s="4" t="s">
        <v>1</v>
      </c>
      <c r="O1" s="5"/>
      <c r="S1" s="69"/>
      <c r="T1" s="69"/>
      <c r="U1" s="69"/>
      <c r="V1" s="70"/>
      <c r="W1" s="69"/>
    </row>
    <row r="2" spans="1:23" ht="13.5" customHeight="1" x14ac:dyDescent="0.3">
      <c r="A2" s="1" t="s">
        <v>453</v>
      </c>
      <c r="B2" s="1"/>
      <c r="C2" s="2"/>
      <c r="D2" s="2"/>
      <c r="E2"/>
      <c r="F2"/>
      <c r="G2"/>
      <c r="H2"/>
      <c r="I2"/>
      <c r="J2"/>
      <c r="M2" s="4"/>
      <c r="N2" s="4" t="s">
        <v>3</v>
      </c>
      <c r="O2" s="5"/>
      <c r="S2" s="69"/>
      <c r="T2" s="69"/>
      <c r="U2" s="69"/>
      <c r="V2" s="70"/>
      <c r="W2" s="69"/>
    </row>
    <row r="3" spans="1:23" ht="15.6" x14ac:dyDescent="0.3">
      <c r="A3" s="549" t="s">
        <v>454</v>
      </c>
      <c r="B3" s="549"/>
      <c r="C3" s="2"/>
      <c r="D3" s="2"/>
      <c r="E3"/>
      <c r="F3"/>
      <c r="G3"/>
      <c r="H3"/>
      <c r="I3"/>
      <c r="J3"/>
      <c r="K3" s="5"/>
      <c r="L3" s="5"/>
      <c r="M3" s="5"/>
      <c r="N3" s="5"/>
      <c r="O3" s="5"/>
      <c r="S3" s="69"/>
      <c r="T3" s="69"/>
      <c r="U3" s="69"/>
      <c r="V3" s="70"/>
      <c r="W3" s="69"/>
    </row>
    <row r="4" spans="1:23" ht="33.6" customHeight="1" x14ac:dyDescent="0.3">
      <c r="A4" s="547" t="s">
        <v>455</v>
      </c>
      <c r="B4" s="548"/>
      <c r="C4" s="7"/>
      <c r="D4" s="7"/>
      <c r="E4" s="8"/>
      <c r="F4" s="8"/>
      <c r="G4" s="8"/>
      <c r="H4" s="8"/>
      <c r="I4" s="8"/>
      <c r="J4" s="8"/>
      <c r="K4" s="9"/>
      <c r="L4" s="9"/>
      <c r="M4" s="9"/>
      <c r="N4" s="9"/>
      <c r="O4" s="38"/>
      <c r="S4" s="69"/>
      <c r="T4" s="69"/>
      <c r="U4" s="69"/>
      <c r="V4" s="70"/>
      <c r="W4" s="69"/>
    </row>
    <row r="5" spans="1:23" x14ac:dyDescent="0.3">
      <c r="B5" s="9"/>
      <c r="C5" s="9"/>
      <c r="D5" s="9"/>
      <c r="E5" s="9"/>
      <c r="F5" s="9"/>
      <c r="G5" s="9"/>
      <c r="H5" s="9"/>
      <c r="I5" s="9"/>
      <c r="J5" s="9"/>
      <c r="K5" s="9"/>
      <c r="L5" s="9"/>
      <c r="M5" s="9"/>
      <c r="N5" s="9"/>
      <c r="O5" s="38"/>
      <c r="S5" s="69"/>
      <c r="T5" s="69"/>
      <c r="U5" s="69"/>
      <c r="V5" s="70"/>
      <c r="W5" s="69"/>
    </row>
    <row r="6" spans="1:23" ht="15.6" x14ac:dyDescent="0.3">
      <c r="A6" s="6" t="s">
        <v>232</v>
      </c>
      <c r="B6" s="9"/>
      <c r="C6" s="9"/>
      <c r="D6" s="9"/>
      <c r="E6" s="9"/>
      <c r="F6" s="9"/>
      <c r="G6" s="9"/>
      <c r="H6" s="9"/>
      <c r="I6" s="9"/>
      <c r="J6" s="9"/>
      <c r="K6" s="9"/>
      <c r="L6" s="9"/>
      <c r="M6" s="9"/>
      <c r="N6" s="9"/>
      <c r="O6" s="38"/>
      <c r="S6" s="69"/>
      <c r="T6" s="69"/>
      <c r="U6" s="69"/>
      <c r="V6" s="70"/>
      <c r="W6" s="69"/>
    </row>
    <row r="7" spans="1:23" x14ac:dyDescent="0.3">
      <c r="A7" s="10"/>
      <c r="B7" s="9"/>
      <c r="C7" s="9"/>
      <c r="D7" s="9"/>
      <c r="E7" s="9"/>
      <c r="F7" s="9"/>
      <c r="G7" s="9"/>
      <c r="H7" s="9"/>
      <c r="I7" s="9"/>
      <c r="J7" s="9"/>
      <c r="K7" s="9"/>
      <c r="L7" s="9"/>
      <c r="M7" s="9"/>
      <c r="N7" s="9"/>
      <c r="O7" s="38"/>
      <c r="S7" s="69"/>
      <c r="T7" s="69"/>
      <c r="U7" s="69"/>
      <c r="V7" s="70"/>
      <c r="W7" s="69"/>
    </row>
    <row r="8" spans="1:23" x14ac:dyDescent="0.3">
      <c r="A8" s="10"/>
      <c r="B8" s="9"/>
      <c r="C8" s="9"/>
      <c r="D8" s="9"/>
      <c r="E8" s="9"/>
      <c r="F8" s="9"/>
      <c r="G8" s="9"/>
      <c r="H8" s="9"/>
      <c r="I8" s="9"/>
      <c r="J8" s="9"/>
      <c r="K8" s="9"/>
      <c r="L8" s="9"/>
      <c r="M8" s="9"/>
      <c r="N8" s="9"/>
      <c r="O8" s="38"/>
      <c r="S8" s="69"/>
      <c r="T8" s="69"/>
      <c r="U8" s="69"/>
      <c r="V8" s="70"/>
      <c r="W8" s="69"/>
    </row>
    <row r="9" spans="1:23" x14ac:dyDescent="0.3">
      <c r="A9" s="10"/>
      <c r="B9" s="9"/>
      <c r="C9" s="9"/>
      <c r="D9" s="9"/>
      <c r="E9" s="9"/>
      <c r="F9" s="9"/>
      <c r="G9" s="9"/>
      <c r="H9" s="9"/>
      <c r="I9" s="9"/>
      <c r="J9" s="9"/>
      <c r="K9" s="9"/>
      <c r="L9" s="9"/>
      <c r="M9" s="9"/>
      <c r="N9" s="9"/>
      <c r="O9" s="38"/>
      <c r="S9" s="69"/>
      <c r="T9" s="69"/>
      <c r="U9" s="69"/>
      <c r="V9" s="70"/>
      <c r="W9" s="69"/>
    </row>
    <row r="10" spans="1:23" x14ac:dyDescent="0.3">
      <c r="S10" s="69"/>
      <c r="T10" s="69"/>
      <c r="U10" s="69"/>
      <c r="V10" s="70"/>
      <c r="W10" s="69"/>
    </row>
    <row r="11" spans="1:23" ht="19.5" customHeight="1" x14ac:dyDescent="0.3">
      <c r="A11" s="555" t="s">
        <v>263</v>
      </c>
      <c r="B11" s="555"/>
      <c r="C11" s="555"/>
      <c r="D11" s="555"/>
      <c r="E11" s="555"/>
      <c r="F11" s="555"/>
      <c r="G11" s="555"/>
      <c r="H11" s="555"/>
      <c r="I11" s="555"/>
      <c r="J11" s="555"/>
      <c r="K11" s="555"/>
      <c r="L11" s="555"/>
      <c r="M11" s="555"/>
      <c r="N11" s="555"/>
      <c r="O11" s="555"/>
      <c r="P11" s="40"/>
      <c r="S11" s="69"/>
      <c r="T11" s="69"/>
      <c r="U11" s="69"/>
      <c r="V11" s="70"/>
      <c r="W11" s="69"/>
    </row>
    <row r="12" spans="1:23" ht="1.5" customHeight="1" thickBot="1" x14ac:dyDescent="0.35">
      <c r="A12" s="11"/>
      <c r="B12" s="11"/>
      <c r="C12" s="11"/>
      <c r="D12" s="11"/>
      <c r="E12" s="11"/>
      <c r="F12" s="11"/>
      <c r="G12" s="11"/>
      <c r="H12" s="11"/>
      <c r="I12" s="11"/>
      <c r="J12" s="11"/>
      <c r="K12" s="11"/>
      <c r="L12" s="11"/>
      <c r="M12" s="11"/>
      <c r="N12" s="11"/>
      <c r="O12" s="11"/>
      <c r="S12" s="69"/>
      <c r="T12" s="69"/>
      <c r="U12" s="69"/>
      <c r="V12" s="70"/>
      <c r="W12" s="69"/>
    </row>
    <row r="13" spans="1:23" s="42" customFormat="1" ht="20.25" hidden="1" customHeight="1" thickBot="1" x14ac:dyDescent="0.35">
      <c r="A13" s="434" t="s">
        <v>5</v>
      </c>
      <c r="B13" s="556">
        <f>'Info District'!G11</f>
        <v>2025</v>
      </c>
      <c r="C13" s="557"/>
      <c r="E13" s="550"/>
      <c r="F13" s="550"/>
      <c r="G13" s="550"/>
      <c r="H13" s="550"/>
      <c r="I13" s="550"/>
      <c r="J13" s="554"/>
      <c r="Q13" s="63"/>
      <c r="R13" s="307"/>
      <c r="S13" s="71"/>
      <c r="T13" s="71"/>
      <c r="U13" s="71"/>
      <c r="V13" s="72"/>
      <c r="W13" s="71"/>
    </row>
    <row r="14" spans="1:23" s="42" customFormat="1" ht="7.5" hidden="1" customHeight="1" thickBot="1" x14ac:dyDescent="0.35">
      <c r="A14" s="434"/>
      <c r="B14" s="13"/>
      <c r="C14" s="13"/>
      <c r="D14" s="13"/>
      <c r="O14" s="15"/>
      <c r="Q14" s="63"/>
      <c r="R14" s="307"/>
      <c r="S14" s="71"/>
      <c r="T14" s="71"/>
      <c r="U14" s="71"/>
      <c r="V14" s="72"/>
      <c r="W14" s="71"/>
    </row>
    <row r="15" spans="1:23" s="42" customFormat="1" ht="16.5" hidden="1" customHeight="1" thickBot="1" x14ac:dyDescent="0.35">
      <c r="A15" s="434" t="s">
        <v>7</v>
      </c>
      <c r="B15" s="558" t="str">
        <f>'Info District'!G12</f>
        <v>PLATEAUX</v>
      </c>
      <c r="C15" s="559"/>
      <c r="D15" s="550" t="s">
        <v>8</v>
      </c>
      <c r="E15" s="550"/>
      <c r="F15" s="550"/>
      <c r="G15" s="551" t="str">
        <f>'Info District'!G13</f>
        <v>Agou</v>
      </c>
      <c r="H15" s="552"/>
      <c r="I15" s="553"/>
      <c r="L15" s="11"/>
      <c r="M15" s="11"/>
      <c r="N15" s="11"/>
      <c r="O15" s="11"/>
      <c r="P15" s="11"/>
      <c r="Q15" s="63"/>
      <c r="R15" s="307"/>
      <c r="S15" s="71"/>
      <c r="T15" s="71"/>
      <c r="U15" s="71"/>
      <c r="V15" s="73"/>
      <c r="W15" s="71"/>
    </row>
    <row r="16" spans="1:23" s="42" customFormat="1" ht="3.75" hidden="1" customHeight="1" thickBot="1" x14ac:dyDescent="0.35">
      <c r="A16" s="139"/>
      <c r="B16" s="15"/>
      <c r="C16" s="15"/>
      <c r="D16" s="15"/>
      <c r="E16" s="15"/>
      <c r="K16" s="15"/>
      <c r="L16" s="15"/>
      <c r="M16" s="15"/>
      <c r="O16" s="15"/>
      <c r="Q16" s="63"/>
      <c r="R16" s="307"/>
      <c r="S16" s="71"/>
      <c r="T16" s="71"/>
      <c r="U16" s="71"/>
      <c r="V16" s="72"/>
      <c r="W16" s="71"/>
    </row>
    <row r="17" spans="1:27" s="42" customFormat="1" ht="18" hidden="1" customHeight="1" thickBot="1" x14ac:dyDescent="0.35">
      <c r="A17" s="434" t="s">
        <v>9</v>
      </c>
      <c r="B17" s="556" t="str">
        <f>'Info District'!G17</f>
        <v>Avril à Juin 2025</v>
      </c>
      <c r="C17" s="560"/>
      <c r="D17" s="560"/>
      <c r="E17" s="557"/>
      <c r="G17" s="550" t="s">
        <v>11</v>
      </c>
      <c r="H17" s="550"/>
      <c r="I17" s="550"/>
      <c r="J17" s="550"/>
      <c r="K17" s="554"/>
      <c r="L17" s="551" t="str">
        <f>'Info District'!G18</f>
        <v>Juillet à Septembre 2025</v>
      </c>
      <c r="M17" s="552"/>
      <c r="N17" s="552"/>
      <c r="O17" s="552"/>
      <c r="P17" s="553"/>
      <c r="Q17" s="63"/>
      <c r="R17" s="307"/>
      <c r="S17" s="71"/>
      <c r="T17" s="71"/>
      <c r="U17" s="71"/>
      <c r="V17" s="72"/>
      <c r="W17" s="71"/>
    </row>
    <row r="18" spans="1:27" s="9" customFormat="1" ht="2.25" hidden="1" customHeight="1" thickBot="1" x14ac:dyDescent="0.3">
      <c r="B18" s="43"/>
      <c r="C18" s="43"/>
      <c r="D18" s="43"/>
      <c r="E18" s="44"/>
      <c r="F18" s="43"/>
      <c r="G18" s="45"/>
      <c r="H18" s="45"/>
      <c r="I18" s="45"/>
      <c r="J18" s="45"/>
      <c r="K18" s="45"/>
      <c r="L18" s="45"/>
      <c r="M18" s="45"/>
      <c r="O18" s="38"/>
      <c r="Q18" s="64"/>
      <c r="R18" s="308"/>
      <c r="S18" s="74"/>
      <c r="T18" s="74"/>
      <c r="U18" s="74"/>
      <c r="V18" s="75"/>
      <c r="W18" s="74"/>
    </row>
    <row r="19" spans="1:27" s="9" customFormat="1" ht="21" customHeight="1" thickBot="1" x14ac:dyDescent="0.35">
      <c r="A19" s="532" t="s">
        <v>12</v>
      </c>
      <c r="B19" s="532"/>
      <c r="C19" s="533"/>
      <c r="D19" s="538"/>
      <c r="E19" s="539"/>
      <c r="F19" s="539"/>
      <c r="G19" s="539"/>
      <c r="H19" s="539"/>
      <c r="I19" s="539"/>
      <c r="J19" s="539"/>
      <c r="K19" s="539"/>
      <c r="L19" s="539"/>
      <c r="M19" s="539"/>
      <c r="N19" s="540"/>
      <c r="O19" s="11"/>
      <c r="P19" s="241" t="str">
        <f>'Info District'!H17</f>
        <v>T2</v>
      </c>
      <c r="Q19" s="65"/>
      <c r="R19" s="309"/>
      <c r="S19" s="535" t="s">
        <v>96</v>
      </c>
      <c r="T19" s="536"/>
      <c r="U19" s="536"/>
      <c r="V19" s="536"/>
      <c r="W19" s="537"/>
    </row>
    <row r="20" spans="1:27" s="9" customFormat="1" ht="4.5" customHeight="1" thickBot="1" x14ac:dyDescent="0.35">
      <c r="A20" s="12"/>
      <c r="B20" s="12"/>
      <c r="C20" s="12"/>
      <c r="D20" s="12"/>
      <c r="E20" s="12"/>
      <c r="F20" s="12"/>
      <c r="G20" s="13"/>
      <c r="H20" s="13"/>
      <c r="I20" s="13"/>
      <c r="J20" s="13"/>
      <c r="K20" s="13"/>
      <c r="L20" s="14"/>
      <c r="M20" s="14"/>
      <c r="N20" s="14"/>
      <c r="O20" s="14"/>
      <c r="Q20" s="64"/>
      <c r="R20" s="308"/>
      <c r="S20" s="146"/>
      <c r="T20" s="74"/>
      <c r="U20" s="74"/>
      <c r="V20" s="76"/>
      <c r="W20" s="147"/>
    </row>
    <row r="21" spans="1:27" s="9" customFormat="1" ht="32.25" customHeight="1" thickBot="1" x14ac:dyDescent="0.35">
      <c r="A21" s="532" t="s">
        <v>240</v>
      </c>
      <c r="B21" s="532"/>
      <c r="C21" s="533"/>
      <c r="D21" s="543" t="s">
        <v>264</v>
      </c>
      <c r="E21" s="544"/>
      <c r="F21" s="545"/>
      <c r="G21" s="534" t="s">
        <v>6</v>
      </c>
      <c r="H21" s="534"/>
      <c r="I21" s="534"/>
      <c r="J21" s="534"/>
      <c r="K21" s="534"/>
      <c r="L21" s="546"/>
      <c r="M21" s="539"/>
      <c r="N21" s="539"/>
      <c r="O21" s="539"/>
      <c r="P21" s="540"/>
      <c r="Q21" s="64"/>
      <c r="R21" s="308"/>
      <c r="S21" s="146"/>
      <c r="T21" s="74"/>
      <c r="U21" s="74"/>
      <c r="V21" s="76"/>
      <c r="W21" s="147"/>
    </row>
    <row r="22" spans="1:27" s="9" customFormat="1" ht="6" customHeight="1" x14ac:dyDescent="0.3">
      <c r="A22" s="12"/>
      <c r="B22" s="12"/>
      <c r="C22" s="12"/>
      <c r="D22" s="12"/>
      <c r="E22" s="12"/>
      <c r="F22" s="12"/>
      <c r="G22" s="534"/>
      <c r="H22" s="534"/>
      <c r="I22" s="534"/>
      <c r="J22" s="534"/>
      <c r="K22" s="534"/>
      <c r="L22" s="14"/>
      <c r="M22" s="14"/>
      <c r="N22" s="14"/>
      <c r="O22" s="14"/>
      <c r="Q22" s="64"/>
      <c r="R22" s="308"/>
      <c r="S22" s="146"/>
      <c r="T22" s="74"/>
      <c r="U22" s="74"/>
      <c r="V22" s="76"/>
      <c r="W22" s="147"/>
    </row>
    <row r="23" spans="1:27" s="9" customFormat="1" ht="3.75" customHeight="1" thickBot="1" x14ac:dyDescent="0.35">
      <c r="A23" s="12"/>
      <c r="B23" s="12"/>
      <c r="C23" s="12"/>
      <c r="D23" s="12"/>
      <c r="E23" s="12"/>
      <c r="F23" s="12"/>
      <c r="G23" s="13"/>
      <c r="H23" s="13"/>
      <c r="I23" s="13"/>
      <c r="J23" s="13"/>
      <c r="K23" s="13"/>
      <c r="L23" s="14"/>
      <c r="M23" s="14"/>
      <c r="N23" s="14"/>
      <c r="O23" s="14"/>
      <c r="Q23" s="64"/>
      <c r="R23" s="308"/>
      <c r="S23" s="146"/>
      <c r="T23" s="74"/>
      <c r="U23" s="74"/>
      <c r="V23" s="76"/>
      <c r="W23" s="147"/>
    </row>
    <row r="24" spans="1:27" ht="76.5" customHeight="1" thickBot="1" x14ac:dyDescent="0.35">
      <c r="A24" s="541" t="s">
        <v>13</v>
      </c>
      <c r="B24" s="16" t="s">
        <v>14</v>
      </c>
      <c r="C24" s="108" t="s">
        <v>15</v>
      </c>
      <c r="D24" s="118" t="s">
        <v>16</v>
      </c>
      <c r="E24" s="117" t="s">
        <v>17</v>
      </c>
      <c r="F24" s="351" t="s">
        <v>18</v>
      </c>
      <c r="G24" s="16" t="s">
        <v>233</v>
      </c>
      <c r="H24" s="16" t="s">
        <v>234</v>
      </c>
      <c r="I24" s="16" t="s">
        <v>19</v>
      </c>
      <c r="J24" s="16" t="s">
        <v>20</v>
      </c>
      <c r="K24" s="108" t="s">
        <v>21</v>
      </c>
      <c r="L24" s="136" t="s">
        <v>22</v>
      </c>
      <c r="M24" s="137" t="s">
        <v>236</v>
      </c>
      <c r="N24" s="138" t="s">
        <v>23</v>
      </c>
      <c r="O24" s="109" t="s">
        <v>39</v>
      </c>
      <c r="P24" s="16" t="s">
        <v>40</v>
      </c>
      <c r="S24" s="148" t="s">
        <v>237</v>
      </c>
      <c r="T24" s="140" t="s">
        <v>93</v>
      </c>
      <c r="U24" s="140" t="s">
        <v>239</v>
      </c>
      <c r="V24" s="140" t="s">
        <v>238</v>
      </c>
      <c r="W24" s="149" t="s">
        <v>97</v>
      </c>
    </row>
    <row r="25" spans="1:27" s="47" customFormat="1" ht="31.2" customHeight="1" x14ac:dyDescent="0.3">
      <c r="A25" s="542"/>
      <c r="B25" s="46" t="s">
        <v>24</v>
      </c>
      <c r="C25" s="46" t="s">
        <v>25</v>
      </c>
      <c r="D25" s="112" t="s">
        <v>26</v>
      </c>
      <c r="E25" s="46" t="s">
        <v>27</v>
      </c>
      <c r="F25" s="46"/>
      <c r="G25" s="46" t="s">
        <v>28</v>
      </c>
      <c r="H25" s="46"/>
      <c r="I25" s="46" t="s">
        <v>29</v>
      </c>
      <c r="J25" s="46"/>
      <c r="K25" s="131" t="s">
        <v>235</v>
      </c>
      <c r="L25" s="133"/>
      <c r="M25" s="134"/>
      <c r="N25" s="135"/>
      <c r="O25" s="132" t="s">
        <v>30</v>
      </c>
      <c r="P25" s="46"/>
      <c r="Q25" s="66"/>
      <c r="R25" s="310"/>
      <c r="S25" s="150"/>
      <c r="T25" s="67" t="s">
        <v>94</v>
      </c>
      <c r="U25" s="67" t="s">
        <v>95</v>
      </c>
      <c r="V25" s="94"/>
      <c r="W25" s="151" t="str">
        <f>IF(J26&lt;=0,"",IF(J26=90,$X$26))</f>
        <v/>
      </c>
      <c r="X25" s="37" t="s">
        <v>98</v>
      </c>
    </row>
    <row r="26" spans="1:27" ht="31.2" customHeight="1" x14ac:dyDescent="0.3">
      <c r="A26" s="322" t="str">
        <f>CDT!B26</f>
        <v>Artéméther-Luméfantrine 6cp (AL)</v>
      </c>
      <c r="B26" s="247"/>
      <c r="C26" s="248"/>
      <c r="D26" s="302" t="str">
        <f>IF(B26&lt;&gt;"",B26+C26,"")</f>
        <v/>
      </c>
      <c r="E26" s="249"/>
      <c r="F26" s="247"/>
      <c r="G26" s="247"/>
      <c r="H26" s="247"/>
      <c r="I26" s="247"/>
      <c r="J26" s="247"/>
      <c r="K26" s="248"/>
      <c r="L26" s="431" t="str">
        <f>IF(B26&lt;&gt;"",IF(J26=0,E26,((E26*90)/(90-J26))),"0")</f>
        <v>0</v>
      </c>
      <c r="M26" s="428" t="str">
        <f>IF(B26&lt;&gt;"",((E26/S26)*30),"0")</f>
        <v>0</v>
      </c>
      <c r="N26" s="250" t="str">
        <f>IF(B26&lt;&gt;"",IF(J26=0,((E26+L26)-K26),((M26*6)-K26)),"0")</f>
        <v>0</v>
      </c>
      <c r="O26" s="251"/>
      <c r="P26" s="313"/>
      <c r="R26" s="312">
        <f>+L26+N26</f>
        <v>0</v>
      </c>
      <c r="S26" s="152">
        <f>(90-J26)</f>
        <v>90</v>
      </c>
      <c r="T26" s="68" t="e">
        <f t="shared" ref="T26:T47" si="0">D26-(E26+G26+I26+H26)</f>
        <v>#VALUE!</v>
      </c>
      <c r="U26" s="68" t="e">
        <f>K26-T26</f>
        <v>#VALUE!</v>
      </c>
      <c r="V26" s="95">
        <v>6</v>
      </c>
      <c r="W26" s="153" t="e">
        <f t="shared" ref="W26:W50" si="1">IF(U26=0,"",$X$25)</f>
        <v>#VALUE!</v>
      </c>
      <c r="X26" s="37" t="s">
        <v>203</v>
      </c>
      <c r="Y26" s="107">
        <f>+O26</f>
        <v>0</v>
      </c>
    </row>
    <row r="27" spans="1:27" ht="31.2" customHeight="1" x14ac:dyDescent="0.3">
      <c r="A27" s="322" t="str">
        <f>CDT!B27</f>
        <v>Artéméther-Luméfantrine 12cp (AL)</v>
      </c>
      <c r="B27" s="247"/>
      <c r="C27" s="248"/>
      <c r="D27" s="302" t="str">
        <f t="shared" ref="D27" si="2">IF(B27&lt;&gt;"",B27+C27,"")</f>
        <v/>
      </c>
      <c r="E27" s="249"/>
      <c r="F27" s="247"/>
      <c r="G27" s="247"/>
      <c r="H27" s="247"/>
      <c r="I27" s="247"/>
      <c r="J27" s="247"/>
      <c r="K27" s="248"/>
      <c r="L27" s="431" t="str">
        <f t="shared" ref="L27:L49" si="3">IF(B27&lt;&gt;"",IF(J27=0,E27,((E27*90)/(90-J27))),"0")</f>
        <v>0</v>
      </c>
      <c r="M27" s="428" t="str">
        <f t="shared" ref="M27:M49" si="4">IF(B27&lt;&gt;"",((E27/S27)*30),"0")</f>
        <v>0</v>
      </c>
      <c r="N27" s="250" t="str">
        <f t="shared" ref="N27:N49" si="5">IF(B27&lt;&gt;"",IF(J27=0,((E27+L27)-K27),((M27*6)-K27)),"0")</f>
        <v>0</v>
      </c>
      <c r="O27" s="251"/>
      <c r="P27" s="247"/>
      <c r="R27" s="312">
        <f t="shared" ref="R27:R49" si="6">+L27+N27</f>
        <v>0</v>
      </c>
      <c r="S27" s="152">
        <f t="shared" ref="S27:S49" si="7">(90-J27)</f>
        <v>90</v>
      </c>
      <c r="T27" s="68" t="e">
        <f t="shared" si="0"/>
        <v>#VALUE!</v>
      </c>
      <c r="U27" s="68" t="e">
        <f t="shared" ref="U27:U49" si="8">K27-T27</f>
        <v>#VALUE!</v>
      </c>
      <c r="V27" s="95">
        <v>12</v>
      </c>
      <c r="W27" s="153" t="e">
        <f t="shared" si="1"/>
        <v>#VALUE!</v>
      </c>
      <c r="Y27" s="107">
        <f t="shared" ref="Y27:Y48" si="9">+O27</f>
        <v>0</v>
      </c>
    </row>
    <row r="28" spans="1:27" ht="31.2" customHeight="1" x14ac:dyDescent="0.3">
      <c r="A28" s="322" t="str">
        <f>CDT!B28</f>
        <v>Artéméther-Luméfantrine 18cp (AL)</v>
      </c>
      <c r="B28" s="247"/>
      <c r="C28" s="248"/>
      <c r="D28" s="302" t="str">
        <f>IF(B28&lt;&gt;"",B28+C28,"")</f>
        <v/>
      </c>
      <c r="E28" s="249"/>
      <c r="F28" s="247"/>
      <c r="G28" s="247"/>
      <c r="H28" s="247"/>
      <c r="I28" s="247"/>
      <c r="J28" s="247"/>
      <c r="K28" s="248"/>
      <c r="L28" s="431" t="str">
        <f t="shared" si="3"/>
        <v>0</v>
      </c>
      <c r="M28" s="428" t="str">
        <f t="shared" si="4"/>
        <v>0</v>
      </c>
      <c r="N28" s="250" t="str">
        <f t="shared" si="5"/>
        <v>0</v>
      </c>
      <c r="O28" s="251"/>
      <c r="P28" s="247"/>
      <c r="R28" s="312">
        <f t="shared" si="6"/>
        <v>0</v>
      </c>
      <c r="S28" s="152">
        <f t="shared" si="7"/>
        <v>90</v>
      </c>
      <c r="T28" s="68" t="e">
        <f t="shared" si="0"/>
        <v>#VALUE!</v>
      </c>
      <c r="U28" s="68" t="e">
        <f t="shared" si="8"/>
        <v>#VALUE!</v>
      </c>
      <c r="V28" s="95">
        <v>18</v>
      </c>
      <c r="W28" s="153" t="e">
        <f t="shared" si="1"/>
        <v>#VALUE!</v>
      </c>
      <c r="Y28" s="107">
        <f t="shared" si="9"/>
        <v>0</v>
      </c>
    </row>
    <row r="29" spans="1:27" ht="31.2" customHeight="1" x14ac:dyDescent="0.3">
      <c r="A29" s="322" t="str">
        <f>CDT!B29</f>
        <v>Artéméther-Luméfantrine 24cp (AL)</v>
      </c>
      <c r="B29" s="247"/>
      <c r="C29" s="248"/>
      <c r="D29" s="302" t="str">
        <f>IF(B29&lt;&gt;"",B29+C29,"")</f>
        <v/>
      </c>
      <c r="E29" s="249"/>
      <c r="F29" s="247"/>
      <c r="G29" s="247"/>
      <c r="H29" s="247"/>
      <c r="I29" s="247"/>
      <c r="J29" s="247"/>
      <c r="K29" s="248"/>
      <c r="L29" s="431" t="str">
        <f t="shared" si="3"/>
        <v>0</v>
      </c>
      <c r="M29" s="428" t="str">
        <f t="shared" si="4"/>
        <v>0</v>
      </c>
      <c r="N29" s="250" t="str">
        <f t="shared" si="5"/>
        <v>0</v>
      </c>
      <c r="O29" s="251"/>
      <c r="P29" s="247"/>
      <c r="R29" s="312">
        <f t="shared" si="6"/>
        <v>0</v>
      </c>
      <c r="S29" s="152">
        <f t="shared" si="7"/>
        <v>90</v>
      </c>
      <c r="T29" s="68" t="e">
        <f t="shared" si="0"/>
        <v>#VALUE!</v>
      </c>
      <c r="U29" s="68" t="e">
        <f t="shared" si="8"/>
        <v>#VALUE!</v>
      </c>
      <c r="V29" s="95">
        <v>24</v>
      </c>
      <c r="W29" s="153" t="e">
        <f t="shared" si="1"/>
        <v>#VALUE!</v>
      </c>
      <c r="Y29" s="107">
        <f t="shared" si="9"/>
        <v>0</v>
      </c>
    </row>
    <row r="30" spans="1:27" ht="31.2" customHeight="1" x14ac:dyDescent="0.3">
      <c r="A30" s="322" t="str">
        <f>CDT!B30</f>
        <v>Artéméther injectable 40 mg</v>
      </c>
      <c r="B30" s="247"/>
      <c r="C30" s="248"/>
      <c r="D30" s="302" t="str">
        <f t="shared" ref="D30:D49" si="10">IF(B30&lt;&gt;"",B30+C30,"")</f>
        <v/>
      </c>
      <c r="E30" s="249"/>
      <c r="F30" s="247"/>
      <c r="G30" s="247"/>
      <c r="H30" s="247"/>
      <c r="I30" s="247"/>
      <c r="J30" s="247"/>
      <c r="K30" s="248"/>
      <c r="L30" s="431" t="str">
        <f t="shared" si="3"/>
        <v>0</v>
      </c>
      <c r="M30" s="428" t="str">
        <f t="shared" si="4"/>
        <v>0</v>
      </c>
      <c r="N30" s="250" t="str">
        <f t="shared" si="5"/>
        <v>0</v>
      </c>
      <c r="O30" s="251"/>
      <c r="P30" s="247"/>
      <c r="R30" s="312">
        <f t="shared" si="6"/>
        <v>0</v>
      </c>
      <c r="S30" s="152">
        <f t="shared" si="7"/>
        <v>90</v>
      </c>
      <c r="T30" s="68" t="e">
        <f t="shared" si="0"/>
        <v>#VALUE!</v>
      </c>
      <c r="U30" s="68" t="e">
        <f t="shared" si="8"/>
        <v>#VALUE!</v>
      </c>
      <c r="V30" s="95">
        <v>1</v>
      </c>
      <c r="W30" s="153" t="e">
        <f t="shared" si="1"/>
        <v>#VALUE!</v>
      </c>
      <c r="Y30" s="107">
        <f t="shared" si="9"/>
        <v>0</v>
      </c>
    </row>
    <row r="31" spans="1:27" ht="34.5" customHeight="1" x14ac:dyDescent="0.3">
      <c r="A31" s="322" t="str">
        <f>CDT!B31</f>
        <v>Artéméther injectable 80 mg</v>
      </c>
      <c r="B31" s="247"/>
      <c r="C31" s="248"/>
      <c r="D31" s="302" t="str">
        <f t="shared" si="10"/>
        <v/>
      </c>
      <c r="E31" s="249"/>
      <c r="F31" s="247"/>
      <c r="G31" s="247"/>
      <c r="H31" s="247"/>
      <c r="I31" s="247"/>
      <c r="J31" s="247"/>
      <c r="K31" s="248"/>
      <c r="L31" s="431" t="str">
        <f t="shared" si="3"/>
        <v>0</v>
      </c>
      <c r="M31" s="428" t="str">
        <f t="shared" si="4"/>
        <v>0</v>
      </c>
      <c r="N31" s="250" t="str">
        <f t="shared" si="5"/>
        <v>0</v>
      </c>
      <c r="O31" s="251"/>
      <c r="P31" s="247"/>
      <c r="R31" s="312">
        <f t="shared" si="6"/>
        <v>0</v>
      </c>
      <c r="S31" s="152">
        <f t="shared" si="7"/>
        <v>90</v>
      </c>
      <c r="T31" s="68" t="e">
        <f t="shared" si="0"/>
        <v>#VALUE!</v>
      </c>
      <c r="U31" s="68" t="e">
        <f t="shared" si="8"/>
        <v>#VALUE!</v>
      </c>
      <c r="V31" s="95">
        <v>1</v>
      </c>
      <c r="W31" s="153" t="e">
        <f t="shared" si="1"/>
        <v>#VALUE!</v>
      </c>
      <c r="Y31" s="107">
        <f t="shared" si="9"/>
        <v>0</v>
      </c>
    </row>
    <row r="32" spans="1:27" ht="34.5" customHeight="1" x14ac:dyDescent="0.3">
      <c r="A32" s="435" t="str">
        <f>CDT!B32</f>
        <v>Artésunate injectable 60 mg</v>
      </c>
      <c r="B32" s="247"/>
      <c r="C32" s="248"/>
      <c r="D32" s="302" t="str">
        <f t="shared" si="10"/>
        <v/>
      </c>
      <c r="E32" s="249"/>
      <c r="F32" s="247"/>
      <c r="G32" s="247"/>
      <c r="H32" s="247"/>
      <c r="I32" s="247"/>
      <c r="J32" s="247"/>
      <c r="K32" s="248"/>
      <c r="L32" s="438" t="str">
        <f t="shared" si="3"/>
        <v>0</v>
      </c>
      <c r="M32" s="314" t="str">
        <f>IF(B32&lt;&gt;"",((E32/S32:S32)*30),"0")</f>
        <v>0</v>
      </c>
      <c r="N32" s="432" t="str">
        <f>IF(B32&lt;&gt;"",IF(J32=0,AA32,IF(J32&gt;0,((M32/30)*J32)+AA32)),"0")</f>
        <v>0</v>
      </c>
      <c r="O32" s="433"/>
      <c r="P32" s="247"/>
      <c r="R32" s="312">
        <f t="shared" si="6"/>
        <v>0</v>
      </c>
      <c r="S32" s="429">
        <f t="shared" si="7"/>
        <v>90</v>
      </c>
      <c r="T32" s="436" t="e">
        <f>D32-(E32+G32+I32+H32)</f>
        <v>#VALUE!</v>
      </c>
      <c r="U32" s="436" t="e">
        <f t="shared" si="8"/>
        <v>#VALUE!</v>
      </c>
      <c r="V32" s="430">
        <v>1</v>
      </c>
      <c r="W32" s="437" t="e">
        <f t="shared" si="1"/>
        <v>#VALUE!</v>
      </c>
      <c r="Y32" s="107">
        <f t="shared" si="9"/>
        <v>0</v>
      </c>
      <c r="AA32" s="3">
        <f>((F32*10)+L32-K32)</f>
        <v>0</v>
      </c>
    </row>
    <row r="33" spans="1:25" ht="34.5" customHeight="1" x14ac:dyDescent="0.3">
      <c r="A33" s="322" t="str">
        <f>CDT!B33</f>
        <v xml:space="preserve"> Sulfadoxine Pyriméthamine:  (SP)</v>
      </c>
      <c r="B33" s="247"/>
      <c r="C33" s="248"/>
      <c r="D33" s="302" t="str">
        <f t="shared" si="10"/>
        <v/>
      </c>
      <c r="E33" s="249"/>
      <c r="F33" s="247"/>
      <c r="G33" s="247"/>
      <c r="H33" s="247"/>
      <c r="I33" s="247"/>
      <c r="J33" s="247"/>
      <c r="K33" s="248"/>
      <c r="L33" s="431" t="str">
        <f t="shared" si="3"/>
        <v>0</v>
      </c>
      <c r="M33" s="428" t="str">
        <f t="shared" si="4"/>
        <v>0</v>
      </c>
      <c r="N33" s="250" t="str">
        <f t="shared" si="5"/>
        <v>0</v>
      </c>
      <c r="O33" s="251"/>
      <c r="P33" s="247"/>
      <c r="R33" s="312">
        <f t="shared" si="6"/>
        <v>0</v>
      </c>
      <c r="S33" s="152">
        <f t="shared" si="7"/>
        <v>90</v>
      </c>
      <c r="T33" s="68" t="e">
        <f t="shared" si="0"/>
        <v>#VALUE!</v>
      </c>
      <c r="U33" s="68" t="e">
        <f t="shared" si="8"/>
        <v>#VALUE!</v>
      </c>
      <c r="V33" s="95">
        <v>3</v>
      </c>
      <c r="W33" s="153" t="e">
        <f t="shared" si="1"/>
        <v>#VALUE!</v>
      </c>
      <c r="Y33" s="107">
        <f t="shared" si="9"/>
        <v>0</v>
      </c>
    </row>
    <row r="34" spans="1:25" ht="34.5" customHeight="1" x14ac:dyDescent="0.3">
      <c r="A34" s="322" t="str">
        <f>CDT!B34</f>
        <v>Test de Diagnostic Rapide  : (TDR)</v>
      </c>
      <c r="B34" s="247"/>
      <c r="C34" s="248"/>
      <c r="D34" s="302" t="str">
        <f t="shared" si="10"/>
        <v/>
      </c>
      <c r="E34" s="247"/>
      <c r="F34" s="248"/>
      <c r="G34" s="247"/>
      <c r="H34" s="247"/>
      <c r="I34" s="247"/>
      <c r="J34" s="247"/>
      <c r="K34" s="248"/>
      <c r="L34" s="431" t="str">
        <f t="shared" si="3"/>
        <v>0</v>
      </c>
      <c r="M34" s="428" t="str">
        <f t="shared" si="4"/>
        <v>0</v>
      </c>
      <c r="N34" s="250" t="str">
        <f t="shared" si="5"/>
        <v>0</v>
      </c>
      <c r="O34" s="251"/>
      <c r="P34" s="247"/>
      <c r="R34" s="312">
        <f t="shared" si="6"/>
        <v>0</v>
      </c>
      <c r="S34" s="152">
        <f t="shared" si="7"/>
        <v>90</v>
      </c>
      <c r="T34" s="68" t="e">
        <f t="shared" si="0"/>
        <v>#VALUE!</v>
      </c>
      <c r="U34" s="68" t="e">
        <f t="shared" si="8"/>
        <v>#VALUE!</v>
      </c>
      <c r="V34" s="95">
        <v>1</v>
      </c>
      <c r="W34" s="153" t="e">
        <f>IF(U34=0,"",$X$25)</f>
        <v>#VALUE!</v>
      </c>
      <c r="Y34" s="107">
        <f t="shared" si="9"/>
        <v>0</v>
      </c>
    </row>
    <row r="35" spans="1:25" ht="34.5" customHeight="1" x14ac:dyDescent="0.3">
      <c r="A35" s="322" t="str">
        <f>CDT!B35</f>
        <v>Moustiquaire à Imprégnation Durable: (MID)</v>
      </c>
      <c r="B35" s="247"/>
      <c r="C35" s="248"/>
      <c r="D35" s="302" t="str">
        <f t="shared" si="10"/>
        <v/>
      </c>
      <c r="E35" s="247"/>
      <c r="F35" s="248"/>
      <c r="G35" s="247"/>
      <c r="H35" s="247"/>
      <c r="I35" s="247"/>
      <c r="J35" s="247"/>
      <c r="K35" s="248"/>
      <c r="L35" s="431" t="str">
        <f t="shared" si="3"/>
        <v>0</v>
      </c>
      <c r="M35" s="428" t="str">
        <f t="shared" si="4"/>
        <v>0</v>
      </c>
      <c r="N35" s="250" t="str">
        <f t="shared" si="5"/>
        <v>0</v>
      </c>
      <c r="O35" s="251"/>
      <c r="P35" s="247"/>
      <c r="R35" s="312">
        <f t="shared" si="6"/>
        <v>0</v>
      </c>
      <c r="S35" s="152">
        <f t="shared" si="7"/>
        <v>90</v>
      </c>
      <c r="T35" s="68" t="e">
        <f t="shared" si="0"/>
        <v>#VALUE!</v>
      </c>
      <c r="U35" s="68" t="e">
        <f t="shared" si="8"/>
        <v>#VALUE!</v>
      </c>
      <c r="V35" s="95">
        <v>1</v>
      </c>
      <c r="W35" s="153" t="e">
        <f t="shared" si="1"/>
        <v>#VALUE!</v>
      </c>
      <c r="Y35" s="107">
        <f t="shared" si="9"/>
        <v>0</v>
      </c>
    </row>
    <row r="36" spans="1:25" ht="34.5" customHeight="1" x14ac:dyDescent="0.3">
      <c r="A36" s="322" t="str">
        <f>CDT!B36</f>
        <v>Dihydroartéminisine Pipéraquine– Plaq / 3 comp 
( DHA-PPQ)  20/160 mg</v>
      </c>
      <c r="B36" s="247"/>
      <c r="C36" s="248"/>
      <c r="D36" s="302" t="str">
        <f t="shared" si="10"/>
        <v/>
      </c>
      <c r="E36" s="249"/>
      <c r="F36" s="247"/>
      <c r="G36" s="247"/>
      <c r="H36" s="247"/>
      <c r="I36" s="247"/>
      <c r="J36" s="247"/>
      <c r="K36" s="248"/>
      <c r="L36" s="431" t="str">
        <f t="shared" si="3"/>
        <v>0</v>
      </c>
      <c r="M36" s="428" t="str">
        <f t="shared" si="4"/>
        <v>0</v>
      </c>
      <c r="N36" s="250" t="str">
        <f t="shared" si="5"/>
        <v>0</v>
      </c>
      <c r="O36" s="251"/>
      <c r="P36" s="247"/>
      <c r="R36" s="312">
        <f t="shared" si="6"/>
        <v>0</v>
      </c>
      <c r="S36" s="152">
        <f t="shared" si="7"/>
        <v>90</v>
      </c>
      <c r="T36" s="68" t="e">
        <f t="shared" si="0"/>
        <v>#VALUE!</v>
      </c>
      <c r="U36" s="68" t="e">
        <f t="shared" si="8"/>
        <v>#VALUE!</v>
      </c>
      <c r="V36" s="95">
        <v>3</v>
      </c>
      <c r="W36" s="153" t="e">
        <f t="shared" si="1"/>
        <v>#VALUE!</v>
      </c>
      <c r="Y36" s="107">
        <f t="shared" si="9"/>
        <v>0</v>
      </c>
    </row>
    <row r="37" spans="1:25" ht="34.5" customHeight="1" x14ac:dyDescent="0.3">
      <c r="A37" s="322" t="str">
        <f>CDT!B37</f>
        <v>Dihydroartéminisine Pipéraquine– Plaq / 3 comp 
( DHA-PPQ)  40/320 mg</v>
      </c>
      <c r="B37" s="247"/>
      <c r="C37" s="248"/>
      <c r="D37" s="302" t="str">
        <f t="shared" si="10"/>
        <v/>
      </c>
      <c r="E37" s="249"/>
      <c r="F37" s="247"/>
      <c r="G37" s="247"/>
      <c r="H37" s="247"/>
      <c r="I37" s="247"/>
      <c r="J37" s="247"/>
      <c r="K37" s="248"/>
      <c r="L37" s="431" t="str">
        <f t="shared" si="3"/>
        <v>0</v>
      </c>
      <c r="M37" s="428" t="str">
        <f t="shared" si="4"/>
        <v>0</v>
      </c>
      <c r="N37" s="250" t="str">
        <f t="shared" si="5"/>
        <v>0</v>
      </c>
      <c r="O37" s="251"/>
      <c r="P37" s="247"/>
      <c r="R37" s="312">
        <f t="shared" si="6"/>
        <v>0</v>
      </c>
      <c r="S37" s="152">
        <f t="shared" si="7"/>
        <v>90</v>
      </c>
      <c r="T37" s="68" t="e">
        <f t="shared" si="0"/>
        <v>#VALUE!</v>
      </c>
      <c r="U37" s="68" t="e">
        <f t="shared" si="8"/>
        <v>#VALUE!</v>
      </c>
      <c r="V37" s="95">
        <v>3</v>
      </c>
      <c r="W37" s="153" t="e">
        <f t="shared" si="1"/>
        <v>#VALUE!</v>
      </c>
      <c r="Y37" s="107">
        <f t="shared" si="9"/>
        <v>0</v>
      </c>
    </row>
    <row r="38" spans="1:25" ht="34.5" customHeight="1" x14ac:dyDescent="0.3">
      <c r="A38" s="322" t="str">
        <f>CDT!B38</f>
        <v>Dihydroartéminisine Pipéraquine– Plaq / 6 comp 
( DHA-PPQ)  40/320 mg</v>
      </c>
      <c r="B38" s="247"/>
      <c r="C38" s="248"/>
      <c r="D38" s="302" t="str">
        <f t="shared" si="10"/>
        <v/>
      </c>
      <c r="E38" s="249"/>
      <c r="F38" s="247"/>
      <c r="G38" s="247"/>
      <c r="H38" s="247"/>
      <c r="I38" s="247"/>
      <c r="J38" s="247"/>
      <c r="K38" s="248"/>
      <c r="L38" s="431" t="str">
        <f t="shared" si="3"/>
        <v>0</v>
      </c>
      <c r="M38" s="428" t="str">
        <f t="shared" si="4"/>
        <v>0</v>
      </c>
      <c r="N38" s="250" t="str">
        <f t="shared" si="5"/>
        <v>0</v>
      </c>
      <c r="O38" s="251"/>
      <c r="P38" s="247"/>
      <c r="R38" s="312">
        <f t="shared" si="6"/>
        <v>0</v>
      </c>
      <c r="S38" s="152">
        <f t="shared" si="7"/>
        <v>90</v>
      </c>
      <c r="T38" s="68" t="e">
        <f t="shared" si="0"/>
        <v>#VALUE!</v>
      </c>
      <c r="U38" s="68" t="e">
        <f t="shared" si="8"/>
        <v>#VALUE!</v>
      </c>
      <c r="V38" s="95">
        <v>3</v>
      </c>
      <c r="W38" s="153" t="e">
        <f t="shared" si="1"/>
        <v>#VALUE!</v>
      </c>
      <c r="Y38" s="107">
        <f t="shared" si="9"/>
        <v>0</v>
      </c>
    </row>
    <row r="39" spans="1:25" ht="34.5" customHeight="1" x14ac:dyDescent="0.3">
      <c r="A39" s="322" t="str">
        <f>CDT!B39</f>
        <v>Dihydroartemisinine/pipéraquine – Plaq / 9 comp 
( DHA-PPQ) 40/320 mg</v>
      </c>
      <c r="B39" s="247"/>
      <c r="C39" s="248"/>
      <c r="D39" s="302" t="str">
        <f t="shared" si="10"/>
        <v/>
      </c>
      <c r="E39" s="249"/>
      <c r="F39" s="247"/>
      <c r="G39" s="247"/>
      <c r="H39" s="247"/>
      <c r="I39" s="247"/>
      <c r="J39" s="247"/>
      <c r="K39" s="248"/>
      <c r="L39" s="431" t="str">
        <f t="shared" si="3"/>
        <v>0</v>
      </c>
      <c r="M39" s="428" t="str">
        <f t="shared" si="4"/>
        <v>0</v>
      </c>
      <c r="N39" s="250" t="str">
        <f t="shared" si="5"/>
        <v>0</v>
      </c>
      <c r="O39" s="251"/>
      <c r="P39" s="247"/>
      <c r="R39" s="312">
        <f t="shared" si="6"/>
        <v>0</v>
      </c>
      <c r="S39" s="152">
        <f t="shared" si="7"/>
        <v>90</v>
      </c>
      <c r="T39" s="68" t="e">
        <f t="shared" si="0"/>
        <v>#VALUE!</v>
      </c>
      <c r="U39" s="68" t="e">
        <f t="shared" si="8"/>
        <v>#VALUE!</v>
      </c>
      <c r="V39" s="95">
        <v>3</v>
      </c>
      <c r="W39" s="153" t="e">
        <f t="shared" si="1"/>
        <v>#VALUE!</v>
      </c>
      <c r="Y39" s="107">
        <f t="shared" si="9"/>
        <v>0</v>
      </c>
    </row>
    <row r="40" spans="1:25" ht="34.5" customHeight="1" x14ac:dyDescent="0.3">
      <c r="A40" s="322" t="str">
        <f>CDT!B40</f>
        <v>Artésunate Amodiaquine: (ASAQ) : 3 cp (25/67,5 mg)</v>
      </c>
      <c r="B40" s="247"/>
      <c r="C40" s="248"/>
      <c r="D40" s="302" t="str">
        <f t="shared" si="10"/>
        <v/>
      </c>
      <c r="E40" s="249"/>
      <c r="F40" s="247"/>
      <c r="G40" s="247"/>
      <c r="H40" s="247"/>
      <c r="I40" s="247"/>
      <c r="J40" s="247"/>
      <c r="K40" s="248"/>
      <c r="L40" s="431" t="str">
        <f t="shared" si="3"/>
        <v>0</v>
      </c>
      <c r="M40" s="428" t="str">
        <f t="shared" si="4"/>
        <v>0</v>
      </c>
      <c r="N40" s="250" t="str">
        <f t="shared" si="5"/>
        <v>0</v>
      </c>
      <c r="O40" s="251"/>
      <c r="P40" s="247"/>
      <c r="R40" s="312">
        <f t="shared" si="6"/>
        <v>0</v>
      </c>
      <c r="S40" s="152">
        <f t="shared" si="7"/>
        <v>90</v>
      </c>
      <c r="T40" s="68" t="e">
        <f t="shared" si="0"/>
        <v>#VALUE!</v>
      </c>
      <c r="U40" s="68" t="e">
        <f t="shared" si="8"/>
        <v>#VALUE!</v>
      </c>
      <c r="V40" s="95">
        <v>1</v>
      </c>
      <c r="W40" s="153" t="e">
        <f t="shared" si="1"/>
        <v>#VALUE!</v>
      </c>
      <c r="Y40" s="107">
        <f t="shared" si="9"/>
        <v>0</v>
      </c>
    </row>
    <row r="41" spans="1:25" ht="34.5" customHeight="1" x14ac:dyDescent="0.3">
      <c r="A41" s="322" t="str">
        <f>CDT!B41</f>
        <v>Artésunate Amodiaquine: (ASAQ) 3 cp (50/135 mg)</v>
      </c>
      <c r="B41" s="247"/>
      <c r="C41" s="248"/>
      <c r="D41" s="302" t="str">
        <f t="shared" si="10"/>
        <v/>
      </c>
      <c r="E41" s="249"/>
      <c r="F41" s="247"/>
      <c r="G41" s="247"/>
      <c r="H41" s="247"/>
      <c r="I41" s="247"/>
      <c r="J41" s="247"/>
      <c r="K41" s="248"/>
      <c r="L41" s="431" t="str">
        <f t="shared" si="3"/>
        <v>0</v>
      </c>
      <c r="M41" s="428" t="str">
        <f t="shared" si="4"/>
        <v>0</v>
      </c>
      <c r="N41" s="250" t="str">
        <f t="shared" si="5"/>
        <v>0</v>
      </c>
      <c r="O41" s="251"/>
      <c r="P41" s="247"/>
      <c r="R41" s="312">
        <f t="shared" si="6"/>
        <v>0</v>
      </c>
      <c r="S41" s="152">
        <f t="shared" si="7"/>
        <v>90</v>
      </c>
      <c r="T41" s="68" t="e">
        <f t="shared" si="0"/>
        <v>#VALUE!</v>
      </c>
      <c r="U41" s="68" t="e">
        <f t="shared" si="8"/>
        <v>#VALUE!</v>
      </c>
      <c r="V41" s="95">
        <v>1</v>
      </c>
      <c r="W41" s="153" t="e">
        <f t="shared" si="1"/>
        <v>#VALUE!</v>
      </c>
      <c r="Y41" s="107">
        <f t="shared" si="9"/>
        <v>0</v>
      </c>
    </row>
    <row r="42" spans="1:25" ht="34.5" customHeight="1" x14ac:dyDescent="0.3">
      <c r="A42" s="322" t="str">
        <f>CDT!B42</f>
        <v>Artésunate Amodiaquine: (ASAQ) 3 cp (100/270 mg)</v>
      </c>
      <c r="B42" s="247"/>
      <c r="C42" s="248"/>
      <c r="D42" s="302" t="str">
        <f t="shared" si="10"/>
        <v/>
      </c>
      <c r="E42" s="249"/>
      <c r="F42" s="247"/>
      <c r="G42" s="247"/>
      <c r="H42" s="247"/>
      <c r="I42" s="247"/>
      <c r="J42" s="247"/>
      <c r="K42" s="248"/>
      <c r="L42" s="431" t="str">
        <f t="shared" si="3"/>
        <v>0</v>
      </c>
      <c r="M42" s="428" t="str">
        <f t="shared" si="4"/>
        <v>0</v>
      </c>
      <c r="N42" s="250" t="str">
        <f t="shared" si="5"/>
        <v>0</v>
      </c>
      <c r="O42" s="251"/>
      <c r="P42" s="247"/>
      <c r="R42" s="312">
        <f t="shared" si="6"/>
        <v>0</v>
      </c>
      <c r="S42" s="152">
        <f t="shared" si="7"/>
        <v>90</v>
      </c>
      <c r="T42" s="68" t="e">
        <f t="shared" si="0"/>
        <v>#VALUE!</v>
      </c>
      <c r="U42" s="68" t="e">
        <f t="shared" si="8"/>
        <v>#VALUE!</v>
      </c>
      <c r="V42" s="95">
        <v>1</v>
      </c>
      <c r="W42" s="153" t="e">
        <f t="shared" si="1"/>
        <v>#VALUE!</v>
      </c>
      <c r="Y42" s="107">
        <f t="shared" si="9"/>
        <v>0</v>
      </c>
    </row>
    <row r="43" spans="1:25" ht="34.5" customHeight="1" x14ac:dyDescent="0.3">
      <c r="A43" s="322" t="str">
        <f>CDT!B43</f>
        <v>Artésunate Amodiaquine: (ASAQ) 6 cp (100/270 mg)</v>
      </c>
      <c r="B43" s="247"/>
      <c r="C43" s="248"/>
      <c r="D43" s="302" t="str">
        <f t="shared" si="10"/>
        <v/>
      </c>
      <c r="E43" s="249"/>
      <c r="F43" s="247"/>
      <c r="G43" s="247"/>
      <c r="H43" s="247"/>
      <c r="I43" s="247"/>
      <c r="J43" s="247"/>
      <c r="K43" s="248"/>
      <c r="L43" s="431" t="str">
        <f t="shared" si="3"/>
        <v>0</v>
      </c>
      <c r="M43" s="428" t="str">
        <f t="shared" si="4"/>
        <v>0</v>
      </c>
      <c r="N43" s="250" t="str">
        <f t="shared" si="5"/>
        <v>0</v>
      </c>
      <c r="O43" s="251"/>
      <c r="P43" s="247"/>
      <c r="R43" s="312">
        <f t="shared" si="6"/>
        <v>0</v>
      </c>
      <c r="S43" s="152">
        <f t="shared" si="7"/>
        <v>90</v>
      </c>
      <c r="T43" s="68" t="e">
        <f t="shared" si="0"/>
        <v>#VALUE!</v>
      </c>
      <c r="U43" s="68" t="e">
        <f t="shared" si="8"/>
        <v>#VALUE!</v>
      </c>
      <c r="V43" s="95">
        <v>1</v>
      </c>
      <c r="W43" s="153" t="e">
        <f t="shared" si="1"/>
        <v>#VALUE!</v>
      </c>
      <c r="Y43" s="107">
        <f t="shared" si="9"/>
        <v>0</v>
      </c>
    </row>
    <row r="44" spans="1:25" ht="34.5" customHeight="1" x14ac:dyDescent="0.3">
      <c r="A44" s="322" t="str">
        <f>CDT!B44</f>
        <v>Artésunate - Méfloquine (AS-MF)</v>
      </c>
      <c r="B44" s="247"/>
      <c r="C44" s="248"/>
      <c r="D44" s="302" t="str">
        <f t="shared" si="10"/>
        <v/>
      </c>
      <c r="E44" s="249"/>
      <c r="F44" s="247"/>
      <c r="G44" s="247"/>
      <c r="H44" s="247"/>
      <c r="I44" s="247"/>
      <c r="J44" s="247"/>
      <c r="K44" s="248"/>
      <c r="L44" s="431" t="str">
        <f t="shared" si="3"/>
        <v>0</v>
      </c>
      <c r="M44" s="428" t="str">
        <f t="shared" si="4"/>
        <v>0</v>
      </c>
      <c r="N44" s="250" t="str">
        <f t="shared" si="5"/>
        <v>0</v>
      </c>
      <c r="O44" s="251"/>
      <c r="P44" s="247"/>
      <c r="R44" s="312">
        <f t="shared" si="6"/>
        <v>0</v>
      </c>
      <c r="S44" s="152">
        <f t="shared" si="7"/>
        <v>90</v>
      </c>
      <c r="T44" s="68" t="e">
        <f t="shared" si="0"/>
        <v>#VALUE!</v>
      </c>
      <c r="U44" s="68" t="e">
        <f t="shared" si="8"/>
        <v>#VALUE!</v>
      </c>
      <c r="V44" s="95">
        <v>1</v>
      </c>
      <c r="W44" s="153" t="e">
        <f t="shared" si="1"/>
        <v>#VALUE!</v>
      </c>
      <c r="Y44" s="107">
        <f t="shared" si="9"/>
        <v>0</v>
      </c>
    </row>
    <row r="45" spans="1:25" ht="34.5" customHeight="1" x14ac:dyDescent="0.3">
      <c r="A45" s="322" t="str">
        <f>CDT!B45</f>
        <v>Quinine comprimé 300mg</v>
      </c>
      <c r="B45" s="247"/>
      <c r="C45" s="248"/>
      <c r="D45" s="302" t="str">
        <f t="shared" si="10"/>
        <v/>
      </c>
      <c r="E45" s="249"/>
      <c r="F45" s="247"/>
      <c r="G45" s="247"/>
      <c r="H45" s="247"/>
      <c r="I45" s="247"/>
      <c r="J45" s="247"/>
      <c r="K45" s="248"/>
      <c r="L45" s="431" t="str">
        <f t="shared" si="3"/>
        <v>0</v>
      </c>
      <c r="M45" s="428" t="str">
        <f t="shared" si="4"/>
        <v>0</v>
      </c>
      <c r="N45" s="250" t="str">
        <f t="shared" si="5"/>
        <v>0</v>
      </c>
      <c r="O45" s="251"/>
      <c r="P45" s="247"/>
      <c r="R45" s="312">
        <f t="shared" si="6"/>
        <v>0</v>
      </c>
      <c r="S45" s="152">
        <f t="shared" si="7"/>
        <v>90</v>
      </c>
      <c r="T45" s="68" t="e">
        <f t="shared" si="0"/>
        <v>#VALUE!</v>
      </c>
      <c r="U45" s="68" t="e">
        <f t="shared" si="8"/>
        <v>#VALUE!</v>
      </c>
      <c r="V45" s="95">
        <v>1</v>
      </c>
      <c r="W45" s="153" t="e">
        <f t="shared" si="1"/>
        <v>#VALUE!</v>
      </c>
      <c r="Y45" s="107">
        <f t="shared" si="9"/>
        <v>0</v>
      </c>
    </row>
    <row r="46" spans="1:25" ht="34.5" customHeight="1" x14ac:dyDescent="0.3">
      <c r="A46" s="322" t="str">
        <f>CDT!B46</f>
        <v>Quinine injectable 300 mg</v>
      </c>
      <c r="B46" s="247"/>
      <c r="C46" s="248"/>
      <c r="D46" s="302" t="str">
        <f t="shared" si="10"/>
        <v/>
      </c>
      <c r="E46" s="249"/>
      <c r="F46" s="247"/>
      <c r="G46" s="247"/>
      <c r="H46" s="247"/>
      <c r="I46" s="247"/>
      <c r="J46" s="247"/>
      <c r="K46" s="248"/>
      <c r="L46" s="431" t="str">
        <f t="shared" si="3"/>
        <v>0</v>
      </c>
      <c r="M46" s="428" t="str">
        <f t="shared" si="4"/>
        <v>0</v>
      </c>
      <c r="N46" s="250" t="str">
        <f t="shared" si="5"/>
        <v>0</v>
      </c>
      <c r="O46" s="251"/>
      <c r="P46" s="247"/>
      <c r="R46" s="312">
        <f t="shared" si="6"/>
        <v>0</v>
      </c>
      <c r="S46" s="152">
        <f t="shared" si="7"/>
        <v>90</v>
      </c>
      <c r="T46" s="68" t="e">
        <f t="shared" si="0"/>
        <v>#VALUE!</v>
      </c>
      <c r="U46" s="68" t="e">
        <f t="shared" si="8"/>
        <v>#VALUE!</v>
      </c>
      <c r="V46" s="95">
        <v>1</v>
      </c>
      <c r="W46" s="153" t="e">
        <f t="shared" si="1"/>
        <v>#VALUE!</v>
      </c>
      <c r="Y46" s="107">
        <f t="shared" si="9"/>
        <v>0</v>
      </c>
    </row>
    <row r="47" spans="1:25" ht="34.5" customHeight="1" x14ac:dyDescent="0.3">
      <c r="A47" s="322" t="str">
        <f>CDT!B47</f>
        <v>Quinine injectable 600 mg</v>
      </c>
      <c r="B47" s="247"/>
      <c r="C47" s="248"/>
      <c r="D47" s="302" t="str">
        <f t="shared" si="10"/>
        <v/>
      </c>
      <c r="E47" s="249"/>
      <c r="F47" s="247"/>
      <c r="G47" s="247"/>
      <c r="H47" s="247"/>
      <c r="I47" s="247"/>
      <c r="J47" s="247"/>
      <c r="K47" s="248"/>
      <c r="L47" s="431" t="str">
        <f t="shared" si="3"/>
        <v>0</v>
      </c>
      <c r="M47" s="428" t="str">
        <f t="shared" si="4"/>
        <v>0</v>
      </c>
      <c r="N47" s="250" t="str">
        <f t="shared" si="5"/>
        <v>0</v>
      </c>
      <c r="O47" s="251"/>
      <c r="P47" s="247"/>
      <c r="R47" s="312">
        <f t="shared" si="6"/>
        <v>0</v>
      </c>
      <c r="S47" s="152">
        <f t="shared" si="7"/>
        <v>90</v>
      </c>
      <c r="T47" s="68" t="e">
        <f t="shared" si="0"/>
        <v>#VALUE!</v>
      </c>
      <c r="U47" s="68" t="e">
        <f t="shared" si="8"/>
        <v>#VALUE!</v>
      </c>
      <c r="V47" s="95">
        <v>1</v>
      </c>
      <c r="W47" s="153" t="e">
        <f t="shared" si="1"/>
        <v>#VALUE!</v>
      </c>
      <c r="Y47" s="107">
        <f t="shared" si="9"/>
        <v>0</v>
      </c>
    </row>
    <row r="48" spans="1:25" ht="34.5" customHeight="1" thickBot="1" x14ac:dyDescent="0.35">
      <c r="A48" s="322" t="str">
        <f>CDT!B48</f>
        <v>Quinine injectable 600 mg</v>
      </c>
      <c r="B48" s="247"/>
      <c r="C48" s="248"/>
      <c r="D48" s="303" t="str">
        <f t="shared" si="10"/>
        <v/>
      </c>
      <c r="E48" s="249"/>
      <c r="F48" s="247"/>
      <c r="G48" s="247"/>
      <c r="H48" s="247"/>
      <c r="I48" s="247"/>
      <c r="J48" s="247"/>
      <c r="K48" s="248"/>
      <c r="L48" s="431" t="str">
        <f t="shared" si="3"/>
        <v>0</v>
      </c>
      <c r="M48" s="428" t="str">
        <f t="shared" si="4"/>
        <v>0</v>
      </c>
      <c r="N48" s="250" t="str">
        <f t="shared" si="5"/>
        <v>0</v>
      </c>
      <c r="O48" s="251"/>
      <c r="P48" s="247"/>
      <c r="R48" s="312">
        <f t="shared" si="6"/>
        <v>0</v>
      </c>
      <c r="S48" s="152">
        <f t="shared" si="7"/>
        <v>90</v>
      </c>
      <c r="T48" s="68" t="e">
        <f>D48-(E48+G48+I48+H48)</f>
        <v>#VALUE!</v>
      </c>
      <c r="U48" s="68" t="e">
        <f t="shared" si="8"/>
        <v>#VALUE!</v>
      </c>
      <c r="V48" s="95">
        <v>1</v>
      </c>
      <c r="W48" s="153" t="e">
        <f t="shared" si="1"/>
        <v>#VALUE!</v>
      </c>
      <c r="Y48" s="107">
        <f t="shared" si="9"/>
        <v>0</v>
      </c>
    </row>
    <row r="49" spans="1:23" ht="34.5" customHeight="1" thickBot="1" x14ac:dyDescent="0.35">
      <c r="A49" s="322" t="str">
        <f>CDT!B49</f>
        <v>Artéméther injectable 100 mg</v>
      </c>
      <c r="B49" s="247"/>
      <c r="C49" s="248"/>
      <c r="D49" s="303" t="str">
        <f t="shared" si="10"/>
        <v/>
      </c>
      <c r="E49" s="249"/>
      <c r="F49" s="247"/>
      <c r="G49" s="247"/>
      <c r="H49" s="247"/>
      <c r="I49" s="247"/>
      <c r="J49" s="247"/>
      <c r="K49" s="248"/>
      <c r="L49" s="431" t="str">
        <f t="shared" si="3"/>
        <v>0</v>
      </c>
      <c r="M49" s="428" t="str">
        <f t="shared" si="4"/>
        <v>0</v>
      </c>
      <c r="N49" s="250" t="str">
        <f t="shared" si="5"/>
        <v>0</v>
      </c>
      <c r="O49" s="251"/>
      <c r="P49" s="247"/>
      <c r="R49" s="312">
        <f t="shared" si="6"/>
        <v>0</v>
      </c>
      <c r="S49" s="152">
        <f t="shared" si="7"/>
        <v>90</v>
      </c>
      <c r="T49" s="68" t="e">
        <f>D49-(E49+G49+I49+H49)</f>
        <v>#VALUE!</v>
      </c>
      <c r="U49" s="68" t="e">
        <f t="shared" si="8"/>
        <v>#VALUE!</v>
      </c>
      <c r="V49" s="95">
        <v>1</v>
      </c>
      <c r="W49" s="153" t="e">
        <f t="shared" si="1"/>
        <v>#VALUE!</v>
      </c>
    </row>
    <row r="50" spans="1:23" ht="34.5" hidden="1" customHeight="1" x14ac:dyDescent="0.3">
      <c r="A50" s="17"/>
      <c r="B50" s="79"/>
      <c r="C50" s="79"/>
      <c r="D50" s="53"/>
      <c r="E50" s="79"/>
      <c r="F50" s="79"/>
      <c r="G50" s="79"/>
      <c r="H50" s="79"/>
      <c r="I50" s="79"/>
      <c r="J50" s="79"/>
      <c r="K50" s="79"/>
      <c r="L50" s="54"/>
      <c r="M50" s="58" t="str">
        <f t="shared" ref="M50" si="11">IF(B50&lt;&gt;"",((E50/S50)*30),"")</f>
        <v/>
      </c>
      <c r="N50" s="55"/>
      <c r="O50" s="80"/>
      <c r="P50" s="79"/>
      <c r="S50" s="152"/>
      <c r="T50" s="68"/>
      <c r="U50" s="68"/>
      <c r="V50" s="95"/>
      <c r="W50" s="153" t="str">
        <f t="shared" si="1"/>
        <v/>
      </c>
    </row>
    <row r="51" spans="1:23" s="235" customFormat="1" ht="16.5" customHeight="1" x14ac:dyDescent="0.35">
      <c r="A51" s="531" t="s">
        <v>290</v>
      </c>
      <c r="B51" s="531"/>
      <c r="C51" s="531"/>
      <c r="D51" s="531"/>
      <c r="E51" s="531"/>
      <c r="F51" s="531"/>
      <c r="H51" s="233"/>
      <c r="I51" s="233" t="s">
        <v>300</v>
      </c>
      <c r="J51" s="234"/>
      <c r="K51" s="232"/>
      <c r="L51" s="232"/>
      <c r="M51" s="232"/>
      <c r="N51" s="232"/>
      <c r="O51" s="232"/>
      <c r="Q51" s="236"/>
      <c r="R51" s="311"/>
      <c r="S51" s="237"/>
      <c r="T51" s="238"/>
      <c r="U51" s="238"/>
      <c r="V51" s="239"/>
      <c r="W51" s="240"/>
    </row>
    <row r="52" spans="1:23" ht="29.25" customHeight="1" x14ac:dyDescent="0.3">
      <c r="A52" s="18"/>
      <c r="B52" s="18"/>
      <c r="C52" s="18"/>
      <c r="D52" s="18"/>
      <c r="E52" s="18"/>
      <c r="F52" s="18"/>
      <c r="G52" s="18"/>
      <c r="H52" s="18"/>
      <c r="I52" s="18"/>
      <c r="J52" s="18"/>
      <c r="K52" s="18"/>
      <c r="L52" s="18"/>
      <c r="M52" s="18"/>
      <c r="N52" s="18"/>
      <c r="O52" s="18"/>
      <c r="S52" s="154"/>
      <c r="T52" s="69"/>
      <c r="U52" s="69"/>
      <c r="V52" s="70"/>
      <c r="W52" s="155"/>
    </row>
    <row r="53" spans="1:23" ht="15.6" x14ac:dyDescent="0.3">
      <c r="B53" s="18"/>
      <c r="C53" s="18"/>
      <c r="D53" s="18"/>
      <c r="E53" s="18"/>
      <c r="F53" s="18"/>
      <c r="I53" s="18"/>
      <c r="J53" s="18"/>
      <c r="K53" s="18"/>
      <c r="L53" s="18"/>
      <c r="M53" s="18"/>
      <c r="N53" s="18"/>
      <c r="O53" s="18"/>
      <c r="S53" s="154"/>
      <c r="T53" s="69"/>
      <c r="U53" s="69"/>
      <c r="V53" s="70"/>
      <c r="W53" s="155"/>
    </row>
    <row r="54" spans="1:23" s="235" customFormat="1" ht="18.600000000000001" thickBot="1" x14ac:dyDescent="0.4">
      <c r="A54" s="233" t="s">
        <v>289</v>
      </c>
      <c r="H54" s="233"/>
      <c r="I54" s="233" t="s">
        <v>301</v>
      </c>
      <c r="O54" s="232"/>
      <c r="Q54" s="236"/>
      <c r="R54" s="311"/>
      <c r="S54" s="243"/>
      <c r="T54" s="244"/>
      <c r="U54" s="244"/>
      <c r="V54" s="245"/>
      <c r="W54" s="246"/>
    </row>
  </sheetData>
  <mergeCells count="21">
    <mergeCell ref="A24:A25"/>
    <mergeCell ref="A51:F51"/>
    <mergeCell ref="A19:C19"/>
    <mergeCell ref="D19:N19"/>
    <mergeCell ref="S19:W19"/>
    <mergeCell ref="A21:C21"/>
    <mergeCell ref="D21:F21"/>
    <mergeCell ref="G21:K22"/>
    <mergeCell ref="L21:P21"/>
    <mergeCell ref="L17:P17"/>
    <mergeCell ref="A1:B1"/>
    <mergeCell ref="A3:B3"/>
    <mergeCell ref="A4:B4"/>
    <mergeCell ref="A11:O11"/>
    <mergeCell ref="B13:C13"/>
    <mergeCell ref="E13:J13"/>
    <mergeCell ref="B15:C15"/>
    <mergeCell ref="D15:F15"/>
    <mergeCell ref="G15:I15"/>
    <mergeCell ref="B17:E17"/>
    <mergeCell ref="G17:K17"/>
  </mergeCells>
  <conditionalFormatting sqref="U26">
    <cfRule type="cellIs" dxfId="543" priority="39" operator="greaterThan">
      <formula>0</formula>
    </cfRule>
    <cfRule type="cellIs" dxfId="542" priority="40" operator="greaterThan">
      <formula>0</formula>
    </cfRule>
    <cfRule type="cellIs" dxfId="541" priority="41" operator="lessThan">
      <formula>0</formula>
    </cfRule>
    <cfRule type="cellIs" dxfId="540" priority="42" operator="notEqual">
      <formula>0</formula>
    </cfRule>
  </conditionalFormatting>
  <conditionalFormatting sqref="U27:U29">
    <cfRule type="cellIs" dxfId="539" priority="35" operator="greaterThan">
      <formula>0</formula>
    </cfRule>
    <cfRule type="cellIs" dxfId="538" priority="36" operator="greaterThan">
      <formula>0</formula>
    </cfRule>
    <cfRule type="cellIs" dxfId="537" priority="37" operator="lessThan">
      <formula>0</formula>
    </cfRule>
    <cfRule type="cellIs" dxfId="536" priority="38" operator="notEqual">
      <formula>0</formula>
    </cfRule>
  </conditionalFormatting>
  <conditionalFormatting sqref="U30:U31 U33:U47">
    <cfRule type="cellIs" dxfId="535" priority="31" operator="greaterThan">
      <formula>0</formula>
    </cfRule>
    <cfRule type="cellIs" dxfId="534" priority="32" operator="greaterThan">
      <formula>0</formula>
    </cfRule>
    <cfRule type="cellIs" dxfId="533" priority="33" operator="lessThan">
      <formula>0</formula>
    </cfRule>
    <cfRule type="cellIs" dxfId="532" priority="34" operator="notEqual">
      <formula>0</formula>
    </cfRule>
  </conditionalFormatting>
  <conditionalFormatting sqref="U48:U50">
    <cfRule type="cellIs" dxfId="531" priority="27" operator="greaterThan">
      <formula>0</formula>
    </cfRule>
    <cfRule type="cellIs" dxfId="530" priority="28" operator="greaterThan">
      <formula>0</formula>
    </cfRule>
    <cfRule type="cellIs" dxfId="529" priority="29" operator="lessThan">
      <formula>0</formula>
    </cfRule>
    <cfRule type="cellIs" dxfId="528" priority="30" operator="notEqual">
      <formula>0</formula>
    </cfRule>
  </conditionalFormatting>
  <conditionalFormatting sqref="K50">
    <cfRule type="expression" dxfId="527" priority="25">
      <formula>K50&lt;T50</formula>
    </cfRule>
    <cfRule type="expression" dxfId="526" priority="26">
      <formula>K50&gt;T50</formula>
    </cfRule>
  </conditionalFormatting>
  <conditionalFormatting sqref="J37:J47">
    <cfRule type="cellIs" dxfId="525" priority="24" operator="greaterThan">
      <formula>90</formula>
    </cfRule>
  </conditionalFormatting>
  <conditionalFormatting sqref="J48:J50">
    <cfRule type="cellIs" dxfId="524" priority="23" operator="greaterThan">
      <formula>90</formula>
    </cfRule>
  </conditionalFormatting>
  <conditionalFormatting sqref="K36:K47">
    <cfRule type="expression" dxfId="523" priority="21">
      <formula>K36&lt;T36</formula>
    </cfRule>
    <cfRule type="expression" dxfId="522" priority="22">
      <formula>K36&gt;T36</formula>
    </cfRule>
  </conditionalFormatting>
  <conditionalFormatting sqref="J27:J31 J33">
    <cfRule type="cellIs" dxfId="521" priority="20" operator="greaterThan">
      <formula>90</formula>
    </cfRule>
  </conditionalFormatting>
  <conditionalFormatting sqref="J36">
    <cfRule type="cellIs" dxfId="520" priority="19" operator="greaterThan">
      <formula>90</formula>
    </cfRule>
  </conditionalFormatting>
  <conditionalFormatting sqref="K48:K49">
    <cfRule type="expression" dxfId="519" priority="17">
      <formula>K48&lt;T48</formula>
    </cfRule>
    <cfRule type="expression" dxfId="518" priority="18">
      <formula>K48&gt;T48</formula>
    </cfRule>
  </conditionalFormatting>
  <conditionalFormatting sqref="K27:K31 K33">
    <cfRule type="expression" dxfId="517" priority="15">
      <formula>K27&lt;T27</formula>
    </cfRule>
    <cfRule type="expression" dxfId="516" priority="16">
      <formula>K27&gt;T27</formula>
    </cfRule>
  </conditionalFormatting>
  <conditionalFormatting sqref="J26">
    <cfRule type="cellIs" dxfId="515" priority="14" operator="greaterThan">
      <formula>90</formula>
    </cfRule>
  </conditionalFormatting>
  <conditionalFormatting sqref="K26">
    <cfRule type="expression" dxfId="514" priority="12">
      <formula>K26&lt;T26</formula>
    </cfRule>
    <cfRule type="expression" dxfId="513" priority="13">
      <formula>K26&gt;T26</formula>
    </cfRule>
  </conditionalFormatting>
  <conditionalFormatting sqref="U32">
    <cfRule type="cellIs" dxfId="512" priority="8" operator="greaterThan">
      <formula>0</formula>
    </cfRule>
    <cfRule type="cellIs" dxfId="511" priority="9" operator="greaterThan">
      <formula>0</formula>
    </cfRule>
    <cfRule type="cellIs" dxfId="510" priority="10" operator="lessThan">
      <formula>0</formula>
    </cfRule>
    <cfRule type="cellIs" dxfId="509" priority="11" operator="notEqual">
      <formula>0</formula>
    </cfRule>
  </conditionalFormatting>
  <conditionalFormatting sqref="K34">
    <cfRule type="expression" dxfId="508" priority="6">
      <formula>K34&lt;T34</formula>
    </cfRule>
    <cfRule type="expression" dxfId="507" priority="7">
      <formula>K34&gt;T34</formula>
    </cfRule>
  </conditionalFormatting>
  <conditionalFormatting sqref="K35">
    <cfRule type="expression" dxfId="506" priority="4">
      <formula>K35&lt;T35</formula>
    </cfRule>
    <cfRule type="expression" dxfId="505" priority="5">
      <formula>K35&gt;T35</formula>
    </cfRule>
  </conditionalFormatting>
  <conditionalFormatting sqref="J32">
    <cfRule type="cellIs" dxfId="504" priority="3" operator="greaterThan">
      <formula>90</formula>
    </cfRule>
  </conditionalFormatting>
  <conditionalFormatting sqref="K32">
    <cfRule type="expression" dxfId="503" priority="1">
      <formula>K32&lt;T32</formula>
    </cfRule>
    <cfRule type="expression" dxfId="502" priority="2">
      <formula>K32&gt;T32</formula>
    </cfRule>
  </conditionalFormatting>
  <dataValidations count="7">
    <dataValidation type="whole" allowBlank="1" showInputMessage="1" showErrorMessage="1" prompt="La quantité accordée par le point Focal ne peut être supérieure à la somme du CMMa et la quantité commandée pour le trimestre._x000a_Merci de revoir la quantité dans la colonne O." sqref="O26:O49">
      <formula1>0</formula1>
      <formula2>+M26+N26</formula2>
    </dataValidation>
    <dataValidation type="whole" allowBlank="1" showInputMessage="1" showErrorMessage="1" prompt="La valeur ne peut pas être supérieure à 89_x000a_Si tel est le cas déteminer la quantité à commander directement à la colonne O_x000a_merci" sqref="J26">
      <formula1>0</formula1>
      <formula2>89</formula2>
    </dataValidation>
    <dataValidation type="list" allowBlank="1" showInputMessage="1" showErrorMessage="1" sqref="D21:F21">
      <formula1>typerapport2</formula1>
    </dataValidation>
    <dataValidation type="whole" operator="lessThanOrEqual" allowBlank="1" showInputMessage="1" showErrorMessage="1" promptTitle="instruction" prompt="La valeur de la cellule ne peut pas être supérieure à la quantité Totale inscrite dans la colonne D._x000a_Merci de vérifier." sqref="E26:E50">
      <formula1>D26</formula1>
    </dataValidation>
    <dataValidation type="whole" allowBlank="1" showInputMessage="1" showErrorMessage="1" prompt="La valeur ne peut pas être supérieure à 89_x000a_Si tel est le cas déteminer la quantité à commander directement à la colonne M._x000a_merci" sqref="J27:J50">
      <formula1>0</formula1>
      <formula2>89</formula2>
    </dataValidation>
    <dataValidation errorStyle="information" allowBlank="1" showInputMessage="1" showErrorMessage="1" errorTitle="Instruction" error="Saisissez le Texte en MAJUSCULE_x000a_Exemple: CMS AGOE_x000a_Merci" promptTitle="Instruction" prompt="Saisissez le Texte en MAJUSCULE_x000a_Exemple: CMS AGOE_x000a_Merci" sqref="D19:N19"/>
    <dataValidation type="date" errorStyle="warning" allowBlank="1" showInputMessage="1" showErrorMessage="1" promptTitle="Instruction" prompt="SVP Saisissez la date sous le format:_x000a_00/00/0000. exemple 15/09/2016,_x000a_Merci_x000a_" sqref="L21:P21">
      <formula1>42370</formula1>
      <formula2>44926</formula2>
    </dataValidation>
  </dataValidations>
  <pageMargins left="0.21" right="0.23622047244094491" top="0.74803149606299213" bottom="0.74803149606299213" header="0.31496062992125984" footer="0.31496062992125984"/>
  <pageSetup paperSize="9" scale="40" orientation="portrait" r:id="rId1"/>
  <headerFooter alignWithMargins="0">
    <oddFooter>&amp;C&amp;"Arial,Gras"PNLS /IST, Avenue des Armées, -05 BP 424 Lomé –Togo ; Tel 22 20 94 39 Fax : 22 20 94 36    Site Web : www.pnls.tg</oddFooter>
  </headerFooter>
  <drawing r:id="rId2"/>
</worksheet>
</file>

<file path=xl/worksheets/sheet13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rgb="FFFF0000"/>
  </sheetPr>
  <dimension ref="A1:W56"/>
  <sheetViews>
    <sheetView showGridLines="0" view="pageBreakPreview" topLeftCell="A5" zoomScale="70" zoomScaleNormal="70" zoomScaleSheetLayoutView="70" zoomScalePageLayoutView="50" workbookViewId="0">
      <selection activeCell="D19" sqref="D19:N19"/>
    </sheetView>
  </sheetViews>
  <sheetFormatPr baseColWidth="10" defaultColWidth="7.33203125" defaultRowHeight="13.8" x14ac:dyDescent="0.3"/>
  <cols>
    <col min="1" max="1" width="51.5546875" style="3" customWidth="1"/>
    <col min="2" max="14" width="11.5546875" style="3" customWidth="1"/>
    <col min="15" max="15" width="11.6640625" style="39" customWidth="1"/>
    <col min="16" max="16" width="17.5546875" style="3" customWidth="1"/>
    <col min="17" max="17" width="2.109375" style="62" customWidth="1"/>
    <col min="18" max="18" width="4.88671875" style="77" customWidth="1"/>
    <col min="19" max="20" width="7.44140625" style="77" bestFit="1" customWidth="1"/>
    <col min="21" max="21" width="7.88671875" style="78" bestFit="1" customWidth="1"/>
    <col min="22" max="22" width="33.33203125" style="77" customWidth="1"/>
    <col min="23" max="16384" width="7.33203125" style="3"/>
  </cols>
  <sheetData>
    <row r="1" spans="1:23" ht="17.25" customHeight="1" x14ac:dyDescent="0.3">
      <c r="A1" s="549" t="s">
        <v>452</v>
      </c>
      <c r="B1" s="549"/>
      <c r="C1" s="2"/>
      <c r="D1" s="2"/>
      <c r="E1"/>
      <c r="F1"/>
      <c r="G1"/>
      <c r="H1"/>
      <c r="I1"/>
      <c r="J1"/>
      <c r="N1" s="4" t="s">
        <v>1</v>
      </c>
      <c r="O1" s="5"/>
      <c r="R1" s="306"/>
      <c r="S1" s="69"/>
      <c r="T1" s="69"/>
      <c r="U1" s="69"/>
      <c r="V1" s="70"/>
      <c r="W1" s="69"/>
    </row>
    <row r="2" spans="1:23" ht="13.5" customHeight="1" x14ac:dyDescent="0.3">
      <c r="A2" s="1" t="s">
        <v>453</v>
      </c>
      <c r="B2" s="1"/>
      <c r="C2" s="2"/>
      <c r="D2" s="2"/>
      <c r="E2"/>
      <c r="F2"/>
      <c r="G2"/>
      <c r="H2"/>
      <c r="I2"/>
      <c r="J2"/>
      <c r="M2" s="4"/>
      <c r="N2" s="4" t="s">
        <v>3</v>
      </c>
      <c r="O2" s="5"/>
      <c r="R2" s="306"/>
      <c r="S2" s="69"/>
      <c r="T2" s="69"/>
      <c r="U2" s="69"/>
      <c r="V2" s="70"/>
      <c r="W2" s="69"/>
    </row>
    <row r="3" spans="1:23" ht="15.6" x14ac:dyDescent="0.3">
      <c r="A3" s="549" t="s">
        <v>454</v>
      </c>
      <c r="B3" s="549"/>
      <c r="C3" s="2"/>
      <c r="D3" s="2"/>
      <c r="E3"/>
      <c r="F3"/>
      <c r="G3"/>
      <c r="H3"/>
      <c r="I3"/>
      <c r="J3"/>
      <c r="K3" s="5"/>
      <c r="L3" s="5"/>
      <c r="M3" s="5"/>
      <c r="N3" s="5"/>
      <c r="O3" s="5"/>
      <c r="R3" s="306"/>
      <c r="S3" s="69"/>
      <c r="T3" s="69"/>
      <c r="U3" s="69"/>
      <c r="V3" s="70"/>
      <c r="W3" s="69"/>
    </row>
    <row r="4" spans="1:23" ht="33.6" customHeight="1" x14ac:dyDescent="0.3">
      <c r="A4" s="547" t="s">
        <v>455</v>
      </c>
      <c r="B4" s="548"/>
      <c r="C4" s="7"/>
      <c r="D4" s="7"/>
      <c r="E4" s="8"/>
      <c r="F4" s="8"/>
      <c r="G4" s="8"/>
      <c r="H4" s="8"/>
      <c r="I4" s="8"/>
      <c r="J4" s="8"/>
      <c r="K4" s="9"/>
      <c r="L4" s="9"/>
      <c r="M4" s="9"/>
      <c r="N4" s="9"/>
      <c r="O4" s="38"/>
      <c r="R4" s="306"/>
      <c r="S4" s="69"/>
      <c r="T4" s="69"/>
      <c r="U4" s="69"/>
      <c r="V4" s="70"/>
      <c r="W4" s="69"/>
    </row>
    <row r="5" spans="1:23" x14ac:dyDescent="0.3">
      <c r="B5" s="9"/>
      <c r="C5" s="9"/>
      <c r="D5" s="9"/>
      <c r="E5" s="9"/>
      <c r="F5" s="9"/>
      <c r="G5" s="9"/>
      <c r="H5" s="9"/>
      <c r="I5" s="9"/>
      <c r="J5" s="9"/>
      <c r="K5" s="9"/>
      <c r="L5" s="9"/>
      <c r="M5" s="9"/>
      <c r="N5" s="9"/>
      <c r="O5" s="38"/>
      <c r="R5" s="306"/>
      <c r="S5" s="69"/>
      <c r="T5" s="69"/>
      <c r="U5" s="69"/>
      <c r="V5" s="70"/>
      <c r="W5" s="69"/>
    </row>
    <row r="6" spans="1:23" ht="15.6" x14ac:dyDescent="0.3">
      <c r="A6" s="6" t="s">
        <v>232</v>
      </c>
      <c r="B6" s="9"/>
      <c r="C6" s="9"/>
      <c r="D6" s="9"/>
      <c r="E6" s="9"/>
      <c r="F6" s="9"/>
      <c r="G6" s="9"/>
      <c r="H6" s="9"/>
      <c r="I6" s="9"/>
      <c r="J6" s="9"/>
      <c r="K6" s="9"/>
      <c r="L6" s="9"/>
      <c r="M6" s="9"/>
      <c r="N6" s="9"/>
      <c r="O6" s="38"/>
      <c r="R6" s="306"/>
      <c r="S6" s="69"/>
      <c r="T6" s="69"/>
      <c r="U6" s="69"/>
      <c r="V6" s="70"/>
      <c r="W6" s="69"/>
    </row>
    <row r="7" spans="1:23" x14ac:dyDescent="0.3">
      <c r="A7" s="10"/>
      <c r="B7" s="9"/>
      <c r="C7" s="9"/>
      <c r="D7" s="9"/>
      <c r="E7" s="9"/>
      <c r="F7" s="9"/>
      <c r="G7" s="9"/>
      <c r="H7" s="9"/>
      <c r="I7" s="9"/>
      <c r="J7" s="9"/>
      <c r="K7" s="9"/>
      <c r="L7" s="9"/>
      <c r="M7" s="9"/>
      <c r="N7" s="9"/>
      <c r="O7" s="38"/>
      <c r="R7" s="69"/>
      <c r="S7" s="69"/>
      <c r="T7" s="69"/>
      <c r="U7" s="70"/>
      <c r="V7" s="69"/>
    </row>
    <row r="8" spans="1:23" x14ac:dyDescent="0.3">
      <c r="A8" s="10"/>
      <c r="B8" s="9"/>
      <c r="C8" s="9"/>
      <c r="D8" s="9"/>
      <c r="E8" s="9"/>
      <c r="F8" s="9"/>
      <c r="G8" s="9"/>
      <c r="H8" s="9"/>
      <c r="I8" s="9"/>
      <c r="J8" s="9"/>
      <c r="K8" s="9"/>
      <c r="L8" s="9"/>
      <c r="M8" s="9"/>
      <c r="N8" s="9"/>
      <c r="O8" s="38"/>
      <c r="R8" s="69"/>
      <c r="S8" s="69"/>
      <c r="T8" s="69"/>
      <c r="U8" s="70"/>
      <c r="V8" s="69"/>
    </row>
    <row r="9" spans="1:23" ht="17.25" customHeight="1" x14ac:dyDescent="0.3">
      <c r="A9" s="10"/>
      <c r="B9" s="9"/>
      <c r="C9" s="9"/>
      <c r="D9" s="9"/>
      <c r="E9" s="9"/>
      <c r="F9" s="9"/>
      <c r="G9" s="9"/>
      <c r="H9" s="9"/>
      <c r="I9" s="9"/>
      <c r="J9" s="9"/>
      <c r="K9" s="9"/>
      <c r="L9" s="9"/>
      <c r="M9" s="9"/>
      <c r="N9" s="9"/>
      <c r="O9" s="38"/>
      <c r="R9" s="69"/>
      <c r="S9" s="69"/>
      <c r="T9" s="69"/>
      <c r="U9" s="70"/>
      <c r="V9" s="69"/>
    </row>
    <row r="10" spans="1:23" ht="0.75" customHeight="1" x14ac:dyDescent="0.3">
      <c r="R10" s="69"/>
      <c r="S10" s="69"/>
      <c r="T10" s="69"/>
      <c r="U10" s="70"/>
      <c r="V10" s="69"/>
    </row>
    <row r="11" spans="1:23" ht="21" customHeight="1" x14ac:dyDescent="0.3">
      <c r="A11" s="555" t="s">
        <v>263</v>
      </c>
      <c r="B11" s="555"/>
      <c r="C11" s="555"/>
      <c r="D11" s="555"/>
      <c r="E11" s="555"/>
      <c r="F11" s="555"/>
      <c r="G11" s="555"/>
      <c r="H11" s="555"/>
      <c r="I11" s="555"/>
      <c r="J11" s="555"/>
      <c r="K11" s="555"/>
      <c r="L11" s="555"/>
      <c r="M11" s="555"/>
      <c r="N11" s="555"/>
      <c r="O11" s="555"/>
      <c r="P11" s="40"/>
      <c r="R11" s="69"/>
      <c r="S11" s="69"/>
      <c r="T11" s="69"/>
      <c r="U11" s="70"/>
      <c r="V11" s="69"/>
    </row>
    <row r="12" spans="1:23" ht="3.75" customHeight="1" x14ac:dyDescent="0.3">
      <c r="A12" s="11"/>
      <c r="B12" s="11"/>
      <c r="C12" s="11"/>
      <c r="D12" s="11"/>
      <c r="E12" s="11"/>
      <c r="F12" s="11"/>
      <c r="G12" s="11"/>
      <c r="H12" s="11"/>
      <c r="I12" s="11"/>
      <c r="J12" s="11"/>
      <c r="K12" s="11"/>
      <c r="L12" s="11"/>
      <c r="M12" s="11"/>
      <c r="N12" s="11"/>
      <c r="O12" s="11"/>
      <c r="R12" s="69"/>
      <c r="S12" s="69"/>
      <c r="T12" s="69"/>
      <c r="U12" s="70"/>
      <c r="V12" s="69"/>
    </row>
    <row r="13" spans="1:23" s="42" customFormat="1" ht="20.25" hidden="1" customHeight="1" thickBot="1" x14ac:dyDescent="0.35">
      <c r="A13" s="434" t="s">
        <v>5</v>
      </c>
      <c r="B13" s="556">
        <f>'Info District'!G11</f>
        <v>2025</v>
      </c>
      <c r="C13" s="557"/>
      <c r="E13" s="550"/>
      <c r="F13" s="550"/>
      <c r="G13" s="550"/>
      <c r="H13" s="550"/>
      <c r="I13" s="550"/>
      <c r="J13" s="554"/>
      <c r="Q13" s="63"/>
      <c r="R13" s="71"/>
      <c r="S13" s="71"/>
      <c r="T13" s="71"/>
      <c r="U13" s="72"/>
      <c r="V13" s="71"/>
    </row>
    <row r="14" spans="1:23" s="42" customFormat="1" ht="7.5" hidden="1" customHeight="1" thickBot="1" x14ac:dyDescent="0.35">
      <c r="A14" s="434"/>
      <c r="B14" s="13"/>
      <c r="C14" s="13"/>
      <c r="D14" s="13"/>
      <c r="O14" s="15"/>
      <c r="Q14" s="63"/>
      <c r="R14" s="71"/>
      <c r="S14" s="71"/>
      <c r="T14" s="71"/>
      <c r="U14" s="72"/>
      <c r="V14" s="71"/>
    </row>
    <row r="15" spans="1:23" s="42" customFormat="1" ht="16.5" hidden="1" customHeight="1" thickBot="1" x14ac:dyDescent="0.35">
      <c r="A15" s="434" t="s">
        <v>7</v>
      </c>
      <c r="B15" s="558" t="str">
        <f>'Info District'!G12</f>
        <v>PLATEAUX</v>
      </c>
      <c r="C15" s="559"/>
      <c r="D15" s="550" t="s">
        <v>8</v>
      </c>
      <c r="E15" s="550"/>
      <c r="F15" s="550"/>
      <c r="G15" s="551" t="str">
        <f>'Info District'!G13</f>
        <v>Agou</v>
      </c>
      <c r="H15" s="552"/>
      <c r="I15" s="553"/>
      <c r="L15" s="11"/>
      <c r="M15" s="11"/>
      <c r="N15" s="11"/>
      <c r="O15" s="11"/>
      <c r="P15" s="11"/>
      <c r="Q15" s="63"/>
      <c r="R15" s="71"/>
      <c r="S15" s="71"/>
      <c r="T15" s="71"/>
      <c r="U15" s="73"/>
      <c r="V15" s="71"/>
    </row>
    <row r="16" spans="1:23" s="42" customFormat="1" ht="3.75" hidden="1" customHeight="1" thickBot="1" x14ac:dyDescent="0.35">
      <c r="A16" s="139"/>
      <c r="B16" s="15"/>
      <c r="C16" s="15"/>
      <c r="D16" s="15"/>
      <c r="E16" s="15"/>
      <c r="K16" s="15"/>
      <c r="L16" s="15"/>
      <c r="M16" s="15"/>
      <c r="O16" s="15"/>
      <c r="Q16" s="63"/>
      <c r="R16" s="71"/>
      <c r="S16" s="71"/>
      <c r="T16" s="71"/>
      <c r="U16" s="72"/>
      <c r="V16" s="71"/>
    </row>
    <row r="17" spans="1:23" s="42" customFormat="1" ht="18" hidden="1" customHeight="1" thickBot="1" x14ac:dyDescent="0.35">
      <c r="A17" s="434" t="s">
        <v>9</v>
      </c>
      <c r="B17" s="556" t="str">
        <f>'Info District'!G17</f>
        <v>Avril à Juin 2025</v>
      </c>
      <c r="C17" s="560"/>
      <c r="D17" s="560"/>
      <c r="E17" s="557"/>
      <c r="G17" s="550" t="s">
        <v>11</v>
      </c>
      <c r="H17" s="550"/>
      <c r="I17" s="550"/>
      <c r="J17" s="550"/>
      <c r="K17" s="554"/>
      <c r="L17" s="551" t="str">
        <f>'Info District'!G18</f>
        <v>Juillet à Septembre 2025</v>
      </c>
      <c r="M17" s="552"/>
      <c r="N17" s="552"/>
      <c r="O17" s="552"/>
      <c r="P17" s="553"/>
      <c r="Q17" s="63"/>
      <c r="R17" s="71"/>
      <c r="S17" s="71"/>
      <c r="T17" s="71"/>
      <c r="U17" s="72"/>
      <c r="V17" s="71"/>
    </row>
    <row r="18" spans="1:23" s="9" customFormat="1" ht="6" customHeight="1" thickBot="1" x14ac:dyDescent="0.3">
      <c r="B18" s="43"/>
      <c r="C18" s="43"/>
      <c r="D18" s="43"/>
      <c r="E18" s="44"/>
      <c r="F18" s="43"/>
      <c r="G18" s="45"/>
      <c r="H18" s="45"/>
      <c r="I18" s="45"/>
      <c r="J18" s="45"/>
      <c r="K18" s="45"/>
      <c r="L18" s="45"/>
      <c r="M18" s="45"/>
      <c r="O18" s="38"/>
      <c r="Q18" s="64"/>
      <c r="R18" s="74"/>
      <c r="S18" s="74"/>
      <c r="T18" s="74"/>
      <c r="U18" s="75"/>
      <c r="V18" s="74"/>
    </row>
    <row r="19" spans="1:23" s="9" customFormat="1" ht="31.5" customHeight="1" thickBot="1" x14ac:dyDescent="0.35">
      <c r="A19" s="532" t="s">
        <v>12</v>
      </c>
      <c r="B19" s="532"/>
      <c r="C19" s="533"/>
      <c r="D19" s="575"/>
      <c r="E19" s="576"/>
      <c r="F19" s="576"/>
      <c r="G19" s="576"/>
      <c r="H19" s="576"/>
      <c r="I19" s="576"/>
      <c r="J19" s="576"/>
      <c r="K19" s="576"/>
      <c r="L19" s="576"/>
      <c r="M19" s="576"/>
      <c r="N19" s="577"/>
      <c r="O19" s="11"/>
      <c r="P19" s="464" t="str">
        <f>'Info District'!H17</f>
        <v>T2</v>
      </c>
      <c r="Q19" s="65"/>
      <c r="R19" s="535" t="s">
        <v>96</v>
      </c>
      <c r="S19" s="536"/>
      <c r="T19" s="536"/>
      <c r="U19" s="536"/>
      <c r="V19" s="537"/>
    </row>
    <row r="20" spans="1:23" s="9" customFormat="1" ht="8.25" customHeight="1" thickBot="1" x14ac:dyDescent="0.35">
      <c r="A20" s="12"/>
      <c r="B20" s="12"/>
      <c r="C20" s="12"/>
      <c r="D20" s="12"/>
      <c r="E20" s="12"/>
      <c r="F20" s="12"/>
      <c r="G20" s="13"/>
      <c r="H20" s="13"/>
      <c r="I20" s="13"/>
      <c r="J20" s="13"/>
      <c r="K20" s="13"/>
      <c r="L20" s="14"/>
      <c r="M20" s="14"/>
      <c r="N20" s="14"/>
      <c r="O20" s="14"/>
      <c r="Q20" s="64"/>
      <c r="R20" s="146"/>
      <c r="S20" s="74"/>
      <c r="T20" s="74"/>
      <c r="U20" s="76"/>
      <c r="V20" s="147"/>
    </row>
    <row r="21" spans="1:23" s="9" customFormat="1" ht="30.75" customHeight="1" thickBot="1" x14ac:dyDescent="0.35">
      <c r="A21" s="564" t="s">
        <v>6</v>
      </c>
      <c r="B21" s="564"/>
      <c r="C21" s="564"/>
      <c r="D21" s="565"/>
      <c r="E21" s="566"/>
      <c r="F21" s="566"/>
      <c r="G21" s="566"/>
      <c r="H21" s="567"/>
      <c r="I21" s="12"/>
      <c r="K21" s="230" t="s">
        <v>338</v>
      </c>
      <c r="O21" s="571"/>
      <c r="P21" s="572"/>
      <c r="Q21" s="64"/>
      <c r="R21" s="146"/>
      <c r="S21" s="74"/>
      <c r="T21" s="74"/>
      <c r="U21" s="76"/>
      <c r="V21" s="147"/>
    </row>
    <row r="22" spans="1:23" s="9" customFormat="1" ht="9" customHeight="1" thickBot="1" x14ac:dyDescent="0.35">
      <c r="A22" s="12"/>
      <c r="B22" s="12"/>
      <c r="C22" s="12"/>
      <c r="D22" s="12"/>
      <c r="E22" s="12"/>
      <c r="F22" s="12"/>
      <c r="G22" s="13"/>
      <c r="H22" s="13"/>
      <c r="I22" s="13"/>
      <c r="J22" s="13"/>
      <c r="K22" s="13"/>
      <c r="L22" s="14"/>
      <c r="M22" s="14"/>
      <c r="N22" s="14"/>
      <c r="O22" s="14"/>
      <c r="Q22" s="64"/>
      <c r="R22" s="146"/>
      <c r="S22" s="74"/>
      <c r="T22" s="74"/>
      <c r="U22" s="76"/>
      <c r="V22" s="147"/>
    </row>
    <row r="23" spans="1:23" s="9" customFormat="1" ht="30" customHeight="1" thickBot="1" x14ac:dyDescent="0.35">
      <c r="A23" s="532" t="s">
        <v>240</v>
      </c>
      <c r="B23" s="532"/>
      <c r="C23" s="533"/>
      <c r="D23" s="568" t="s">
        <v>265</v>
      </c>
      <c r="E23" s="569"/>
      <c r="F23" s="570"/>
      <c r="H23" s="229"/>
      <c r="I23" s="573" t="s">
        <v>337</v>
      </c>
      <c r="J23" s="573"/>
      <c r="K23" s="573"/>
      <c r="L23" s="573"/>
      <c r="M23" s="573"/>
      <c r="N23" s="574"/>
      <c r="O23" s="562"/>
      <c r="P23" s="563"/>
      <c r="Q23" s="64"/>
      <c r="R23" s="146"/>
      <c r="S23" s="74"/>
      <c r="T23" s="74"/>
      <c r="U23" s="76"/>
      <c r="V23" s="147"/>
    </row>
    <row r="24" spans="1:23" s="9" customFormat="1" ht="6" customHeight="1" x14ac:dyDescent="0.3">
      <c r="A24" s="12"/>
      <c r="B24" s="12"/>
      <c r="C24" s="12"/>
      <c r="D24" s="12"/>
      <c r="E24" s="12"/>
      <c r="F24" s="12"/>
      <c r="G24" s="13"/>
      <c r="H24" s="15"/>
      <c r="I24" s="15"/>
      <c r="J24" s="15"/>
      <c r="K24" s="13"/>
      <c r="L24" s="14"/>
      <c r="M24" s="14"/>
      <c r="N24" s="14"/>
      <c r="O24" s="14"/>
      <c r="Q24" s="64"/>
      <c r="R24" s="146"/>
      <c r="S24" s="74"/>
      <c r="T24" s="74"/>
      <c r="U24" s="76"/>
      <c r="V24" s="147"/>
    </row>
    <row r="25" spans="1:23" s="9" customFormat="1" ht="4.5" customHeight="1" thickBot="1" x14ac:dyDescent="0.35">
      <c r="A25" s="12"/>
      <c r="B25" s="12"/>
      <c r="C25" s="12"/>
      <c r="D25" s="12"/>
      <c r="E25" s="12"/>
      <c r="F25" s="12"/>
      <c r="G25" s="13"/>
      <c r="H25" s="13"/>
      <c r="I25" s="13"/>
      <c r="J25" s="13"/>
      <c r="K25" s="13"/>
      <c r="L25" s="14"/>
      <c r="M25" s="14"/>
      <c r="N25" s="14"/>
      <c r="O25" s="14"/>
      <c r="Q25" s="64"/>
      <c r="R25" s="146"/>
      <c r="S25" s="74"/>
      <c r="T25" s="74"/>
      <c r="U25" s="76"/>
      <c r="V25" s="147"/>
    </row>
    <row r="26" spans="1:23" ht="76.5" customHeight="1" thickBot="1" x14ac:dyDescent="0.35">
      <c r="A26" s="541" t="s">
        <v>13</v>
      </c>
      <c r="B26" s="16" t="s">
        <v>14</v>
      </c>
      <c r="C26" s="108" t="s">
        <v>15</v>
      </c>
      <c r="D26" s="118" t="s">
        <v>16</v>
      </c>
      <c r="E26" s="117" t="s">
        <v>17</v>
      </c>
      <c r="F26" s="16" t="s">
        <v>18</v>
      </c>
      <c r="G26" s="16" t="s">
        <v>233</v>
      </c>
      <c r="H26" s="16" t="s">
        <v>234</v>
      </c>
      <c r="I26" s="16" t="s">
        <v>19</v>
      </c>
      <c r="J26" s="16" t="s">
        <v>20</v>
      </c>
      <c r="K26" s="108" t="s">
        <v>21</v>
      </c>
      <c r="L26" s="136" t="s">
        <v>22</v>
      </c>
      <c r="M26" s="137" t="s">
        <v>236</v>
      </c>
      <c r="N26" s="138" t="s">
        <v>23</v>
      </c>
      <c r="O26" s="109" t="s">
        <v>39</v>
      </c>
      <c r="P26" s="16" t="s">
        <v>40</v>
      </c>
      <c r="R26" s="148" t="s">
        <v>237</v>
      </c>
      <c r="S26" s="140" t="s">
        <v>93</v>
      </c>
      <c r="T26" s="140" t="s">
        <v>239</v>
      </c>
      <c r="U26" s="140" t="s">
        <v>238</v>
      </c>
      <c r="V26" s="149" t="s">
        <v>97</v>
      </c>
    </row>
    <row r="27" spans="1:23" s="47" customFormat="1" ht="21.75" customHeight="1" thickBot="1" x14ac:dyDescent="0.35">
      <c r="A27" s="542"/>
      <c r="B27" s="46" t="s">
        <v>24</v>
      </c>
      <c r="C27" s="46" t="s">
        <v>25</v>
      </c>
      <c r="D27" s="112" t="s">
        <v>26</v>
      </c>
      <c r="E27" s="46" t="s">
        <v>27</v>
      </c>
      <c r="F27" s="46"/>
      <c r="G27" s="46" t="s">
        <v>28</v>
      </c>
      <c r="H27" s="46"/>
      <c r="I27" s="46" t="s">
        <v>29</v>
      </c>
      <c r="J27" s="46"/>
      <c r="K27" s="131" t="s">
        <v>235</v>
      </c>
      <c r="L27" s="133"/>
      <c r="M27" s="134"/>
      <c r="N27" s="135"/>
      <c r="O27" s="132" t="s">
        <v>30</v>
      </c>
      <c r="P27" s="46"/>
      <c r="Q27" s="66"/>
      <c r="R27" s="150"/>
      <c r="S27" s="67" t="s">
        <v>94</v>
      </c>
      <c r="T27" s="67" t="s">
        <v>95</v>
      </c>
      <c r="U27" s="94"/>
      <c r="V27" s="151" t="str">
        <f>IF(J28&lt;=0,"",IF(J28=90,$W$28))</f>
        <v/>
      </c>
      <c r="W27" s="37" t="s">
        <v>98</v>
      </c>
    </row>
    <row r="28" spans="1:23" ht="49.5" customHeight="1" x14ac:dyDescent="0.3">
      <c r="A28" s="231" t="str">
        <f>CDT!B26</f>
        <v>Artéméther-Luméfantrine 6cp (AL)</v>
      </c>
      <c r="B28" s="79"/>
      <c r="C28" s="110"/>
      <c r="D28" s="120" t="str">
        <f>IF(B28&lt;&gt;"",B28+C28,"")</f>
        <v/>
      </c>
      <c r="E28" s="119"/>
      <c r="F28" s="79"/>
      <c r="G28" s="79"/>
      <c r="H28" s="79"/>
      <c r="I28" s="79"/>
      <c r="J28" s="79"/>
      <c r="K28" s="110"/>
      <c r="L28" s="431" t="str">
        <f>IF(B28&lt;&gt;"",IF(J28=0,E28,((E28*90)/(90-J28))),"0")</f>
        <v>0</v>
      </c>
      <c r="M28" s="428" t="str">
        <f>IF(B28&lt;&gt;"",((E28/R28)*30),"0")</f>
        <v>0</v>
      </c>
      <c r="N28" s="250" t="str">
        <f>IF(B28&lt;&gt;"",IF(J28=0,((E28+L28)-K28),((M28*6)-K28)),"0")</f>
        <v>0</v>
      </c>
      <c r="O28" s="251"/>
      <c r="P28" s="81"/>
      <c r="R28" s="152">
        <f>(90-J28)</f>
        <v>90</v>
      </c>
      <c r="S28" s="68" t="e">
        <f>D28-(E28+G28+I28+H28)</f>
        <v>#VALUE!</v>
      </c>
      <c r="T28" s="68" t="e">
        <f>K28-S28</f>
        <v>#VALUE!</v>
      </c>
      <c r="U28" s="95">
        <v>6</v>
      </c>
      <c r="V28" s="153" t="e">
        <f t="shared" ref="V28:V52" si="0">IF(T28=0,"",$W$27)</f>
        <v>#VALUE!</v>
      </c>
      <c r="W28" s="37" t="s">
        <v>203</v>
      </c>
    </row>
    <row r="29" spans="1:23" ht="45" customHeight="1" x14ac:dyDescent="0.3">
      <c r="A29" s="231" t="str">
        <f>CDT!B27</f>
        <v>Artéméther-Luméfantrine 12cp (AL)</v>
      </c>
      <c r="B29" s="79"/>
      <c r="C29" s="110"/>
      <c r="D29" s="121" t="str">
        <f t="shared" ref="D29:D36" si="1">IF(B29&lt;&gt;"",B29+C29,"")</f>
        <v/>
      </c>
      <c r="E29" s="119"/>
      <c r="F29" s="79"/>
      <c r="G29" s="79"/>
      <c r="H29" s="79"/>
      <c r="I29" s="79"/>
      <c r="J29" s="79"/>
      <c r="K29" s="110"/>
      <c r="L29" s="431" t="str">
        <f t="shared" ref="L29:L36" si="2">IF(B29&lt;&gt;"",IF(J29=0,E29,((E29*90)/(90-J29))),"0")</f>
        <v>0</v>
      </c>
      <c r="M29" s="428" t="str">
        <f t="shared" ref="M29:M36" si="3">IF(B29&lt;&gt;"",((E29/R29)*30),"0")</f>
        <v>0</v>
      </c>
      <c r="N29" s="250" t="str">
        <f t="shared" ref="N29:N36" si="4">IF(B29&lt;&gt;"",IF(J29=0,((E29+L29)-K29),((M29*6)-K29)),"0")</f>
        <v>0</v>
      </c>
      <c r="O29" s="251"/>
      <c r="P29" s="81"/>
      <c r="R29" s="152">
        <f t="shared" ref="R29:R50" si="5">(90-J29)</f>
        <v>90</v>
      </c>
      <c r="S29" s="68" t="e">
        <f t="shared" ref="S29:S49" si="6">D29-(E29+G29+I29+H29)</f>
        <v>#VALUE!</v>
      </c>
      <c r="T29" s="68" t="e">
        <f t="shared" ref="T29:T50" si="7">K29-S29</f>
        <v>#VALUE!</v>
      </c>
      <c r="U29" s="95">
        <v>12</v>
      </c>
      <c r="V29" s="153" t="e">
        <f t="shared" si="0"/>
        <v>#VALUE!</v>
      </c>
    </row>
    <row r="30" spans="1:23" ht="49.5" customHeight="1" x14ac:dyDescent="0.3">
      <c r="A30" s="231" t="str">
        <f>CDT!B28</f>
        <v>Artéméther-Luméfantrine 18cp (AL)</v>
      </c>
      <c r="B30" s="79"/>
      <c r="C30" s="110"/>
      <c r="D30" s="121" t="str">
        <f t="shared" si="1"/>
        <v/>
      </c>
      <c r="E30" s="119"/>
      <c r="F30" s="79"/>
      <c r="G30" s="79"/>
      <c r="H30" s="79"/>
      <c r="I30" s="79"/>
      <c r="J30" s="79"/>
      <c r="K30" s="110"/>
      <c r="L30" s="431" t="str">
        <f t="shared" si="2"/>
        <v>0</v>
      </c>
      <c r="M30" s="428" t="str">
        <f t="shared" si="3"/>
        <v>0</v>
      </c>
      <c r="N30" s="250" t="str">
        <f t="shared" si="4"/>
        <v>0</v>
      </c>
      <c r="O30" s="251"/>
      <c r="P30" s="81"/>
      <c r="R30" s="152">
        <f t="shared" si="5"/>
        <v>90</v>
      </c>
      <c r="S30" s="68" t="e">
        <f t="shared" si="6"/>
        <v>#VALUE!</v>
      </c>
      <c r="T30" s="68" t="e">
        <f t="shared" si="7"/>
        <v>#VALUE!</v>
      </c>
      <c r="U30" s="95">
        <v>18</v>
      </c>
      <c r="V30" s="153" t="e">
        <f t="shared" si="0"/>
        <v>#VALUE!</v>
      </c>
    </row>
    <row r="31" spans="1:23" ht="49.5" customHeight="1" x14ac:dyDescent="0.3">
      <c r="A31" s="231" t="str">
        <f>CDT!B29</f>
        <v>Artéméther-Luméfantrine 24cp (AL)</v>
      </c>
      <c r="B31" s="79"/>
      <c r="C31" s="110"/>
      <c r="D31" s="121" t="str">
        <f t="shared" si="1"/>
        <v/>
      </c>
      <c r="E31" s="119"/>
      <c r="F31" s="79"/>
      <c r="G31" s="79"/>
      <c r="H31" s="79"/>
      <c r="I31" s="79"/>
      <c r="J31" s="79"/>
      <c r="K31" s="110"/>
      <c r="L31" s="431" t="str">
        <f t="shared" si="2"/>
        <v>0</v>
      </c>
      <c r="M31" s="428" t="str">
        <f t="shared" si="3"/>
        <v>0</v>
      </c>
      <c r="N31" s="250" t="str">
        <f t="shared" si="4"/>
        <v>0</v>
      </c>
      <c r="O31" s="251"/>
      <c r="P31" s="81"/>
      <c r="R31" s="152">
        <f t="shared" si="5"/>
        <v>90</v>
      </c>
      <c r="S31" s="68" t="e">
        <f t="shared" si="6"/>
        <v>#VALUE!</v>
      </c>
      <c r="T31" s="68" t="e">
        <f t="shared" si="7"/>
        <v>#VALUE!</v>
      </c>
      <c r="U31" s="95">
        <v>24</v>
      </c>
      <c r="V31" s="153" t="e">
        <f t="shared" si="0"/>
        <v>#VALUE!</v>
      </c>
    </row>
    <row r="32" spans="1:23" ht="50.25" hidden="1" customHeight="1" x14ac:dyDescent="0.3">
      <c r="A32" s="17" t="str">
        <f>CDT!B30</f>
        <v>Artéméther injectable 40 mg</v>
      </c>
      <c r="B32" s="79"/>
      <c r="C32" s="110"/>
      <c r="D32" s="121" t="str">
        <f t="shared" si="1"/>
        <v/>
      </c>
      <c r="E32" s="119"/>
      <c r="F32" s="79"/>
      <c r="G32" s="79"/>
      <c r="H32" s="79"/>
      <c r="I32" s="79"/>
      <c r="J32" s="79"/>
      <c r="K32" s="110"/>
      <c r="L32" s="431" t="str">
        <f t="shared" si="2"/>
        <v>0</v>
      </c>
      <c r="M32" s="428" t="str">
        <f t="shared" si="3"/>
        <v>0</v>
      </c>
      <c r="N32" s="250" t="str">
        <f t="shared" si="4"/>
        <v>0</v>
      </c>
      <c r="O32" s="251"/>
      <c r="P32" s="79"/>
      <c r="R32" s="152">
        <f t="shared" si="5"/>
        <v>90</v>
      </c>
      <c r="S32" s="68" t="e">
        <f t="shared" si="6"/>
        <v>#VALUE!</v>
      </c>
      <c r="T32" s="68" t="e">
        <f t="shared" si="7"/>
        <v>#VALUE!</v>
      </c>
      <c r="U32" s="95">
        <v>1</v>
      </c>
      <c r="V32" s="153" t="e">
        <f t="shared" si="0"/>
        <v>#VALUE!</v>
      </c>
    </row>
    <row r="33" spans="1:22" ht="50.25" hidden="1" customHeight="1" x14ac:dyDescent="0.3">
      <c r="A33" s="17" t="str">
        <f>CDT!B31</f>
        <v>Artéméther injectable 80 mg</v>
      </c>
      <c r="B33" s="79"/>
      <c r="C33" s="110"/>
      <c r="D33" s="121" t="str">
        <f t="shared" si="1"/>
        <v/>
      </c>
      <c r="E33" s="119"/>
      <c r="F33" s="79"/>
      <c r="G33" s="79"/>
      <c r="H33" s="79"/>
      <c r="I33" s="79"/>
      <c r="J33" s="79"/>
      <c r="K33" s="110"/>
      <c r="L33" s="431" t="str">
        <f t="shared" si="2"/>
        <v>0</v>
      </c>
      <c r="M33" s="428" t="str">
        <f t="shared" si="3"/>
        <v>0</v>
      </c>
      <c r="N33" s="250" t="str">
        <f t="shared" si="4"/>
        <v>0</v>
      </c>
      <c r="O33" s="251"/>
      <c r="P33" s="79"/>
      <c r="R33" s="152">
        <f t="shared" si="5"/>
        <v>90</v>
      </c>
      <c r="S33" s="68" t="e">
        <f t="shared" si="6"/>
        <v>#VALUE!</v>
      </c>
      <c r="T33" s="68" t="e">
        <f t="shared" si="7"/>
        <v>#VALUE!</v>
      </c>
      <c r="U33" s="95">
        <v>1</v>
      </c>
      <c r="V33" s="153" t="e">
        <f t="shared" si="0"/>
        <v>#VALUE!</v>
      </c>
    </row>
    <row r="34" spans="1:22" ht="50.25" hidden="1" customHeight="1" x14ac:dyDescent="0.3">
      <c r="A34" s="17" t="str">
        <f>CDT!B32</f>
        <v>Artésunate injectable 60 mg</v>
      </c>
      <c r="B34" s="79"/>
      <c r="C34" s="110"/>
      <c r="D34" s="121" t="str">
        <f t="shared" si="1"/>
        <v/>
      </c>
      <c r="E34" s="119"/>
      <c r="F34" s="79"/>
      <c r="G34" s="79"/>
      <c r="H34" s="79"/>
      <c r="I34" s="79"/>
      <c r="J34" s="79"/>
      <c r="K34" s="110"/>
      <c r="L34" s="431" t="str">
        <f t="shared" si="2"/>
        <v>0</v>
      </c>
      <c r="M34" s="428" t="str">
        <f t="shared" si="3"/>
        <v>0</v>
      </c>
      <c r="N34" s="250" t="str">
        <f t="shared" si="4"/>
        <v>0</v>
      </c>
      <c r="O34" s="251"/>
      <c r="P34" s="79"/>
      <c r="R34" s="152">
        <f t="shared" si="5"/>
        <v>90</v>
      </c>
      <c r="S34" s="68" t="e">
        <f t="shared" si="6"/>
        <v>#VALUE!</v>
      </c>
      <c r="T34" s="68" t="e">
        <f t="shared" si="7"/>
        <v>#VALUE!</v>
      </c>
      <c r="U34" s="95">
        <v>1</v>
      </c>
      <c r="V34" s="153" t="e">
        <f t="shared" si="0"/>
        <v>#VALUE!</v>
      </c>
    </row>
    <row r="35" spans="1:22" ht="50.25" hidden="1" customHeight="1" x14ac:dyDescent="0.3">
      <c r="A35" s="17" t="str">
        <f>CDT!B33</f>
        <v xml:space="preserve"> Sulfadoxine Pyriméthamine:  (SP)</v>
      </c>
      <c r="B35" s="79"/>
      <c r="C35" s="110"/>
      <c r="D35" s="121" t="str">
        <f t="shared" si="1"/>
        <v/>
      </c>
      <c r="E35" s="119"/>
      <c r="F35" s="79"/>
      <c r="G35" s="79"/>
      <c r="H35" s="79"/>
      <c r="I35" s="79"/>
      <c r="J35" s="79"/>
      <c r="K35" s="110"/>
      <c r="L35" s="431" t="str">
        <f t="shared" si="2"/>
        <v>0</v>
      </c>
      <c r="M35" s="428" t="str">
        <f t="shared" si="3"/>
        <v>0</v>
      </c>
      <c r="N35" s="250" t="str">
        <f t="shared" si="4"/>
        <v>0</v>
      </c>
      <c r="O35" s="251"/>
      <c r="P35" s="79"/>
      <c r="R35" s="152">
        <f t="shared" si="5"/>
        <v>90</v>
      </c>
      <c r="S35" s="68" t="e">
        <f t="shared" si="6"/>
        <v>#VALUE!</v>
      </c>
      <c r="T35" s="68" t="e">
        <f t="shared" si="7"/>
        <v>#VALUE!</v>
      </c>
      <c r="U35" s="95">
        <v>3</v>
      </c>
      <c r="V35" s="153" t="e">
        <f t="shared" si="0"/>
        <v>#VALUE!</v>
      </c>
    </row>
    <row r="36" spans="1:22" ht="45.75" customHeight="1" thickBot="1" x14ac:dyDescent="0.35">
      <c r="A36" s="231" t="str">
        <f>CDT!B34</f>
        <v>Test de Diagnostic Rapide  : (TDR)</v>
      </c>
      <c r="B36" s="79"/>
      <c r="C36" s="110"/>
      <c r="D36" s="305" t="str">
        <f t="shared" si="1"/>
        <v/>
      </c>
      <c r="E36" s="119"/>
      <c r="F36" s="79"/>
      <c r="G36" s="79"/>
      <c r="H36" s="79"/>
      <c r="I36" s="79"/>
      <c r="J36" s="79"/>
      <c r="K36" s="110"/>
      <c r="L36" s="431" t="str">
        <f t="shared" si="2"/>
        <v>0</v>
      </c>
      <c r="M36" s="428" t="str">
        <f t="shared" si="3"/>
        <v>0</v>
      </c>
      <c r="N36" s="250" t="str">
        <f t="shared" si="4"/>
        <v>0</v>
      </c>
      <c r="O36" s="251"/>
      <c r="P36" s="79"/>
      <c r="R36" s="152">
        <f t="shared" si="5"/>
        <v>90</v>
      </c>
      <c r="S36" s="68" t="e">
        <f t="shared" si="6"/>
        <v>#VALUE!</v>
      </c>
      <c r="T36" s="68" t="e">
        <f t="shared" si="7"/>
        <v>#VALUE!</v>
      </c>
      <c r="U36" s="95">
        <v>1</v>
      </c>
      <c r="V36" s="153" t="e">
        <f t="shared" si="0"/>
        <v>#VALUE!</v>
      </c>
    </row>
    <row r="37" spans="1:22" ht="34.5" hidden="1" customHeight="1" x14ac:dyDescent="0.3">
      <c r="A37" s="17" t="str">
        <f>CDT!B35</f>
        <v>Moustiquaire à Imprégnation Durable: (MID)</v>
      </c>
      <c r="B37" s="79"/>
      <c r="C37" s="110"/>
      <c r="D37" s="304">
        <f t="shared" ref="D37:D50" si="8">B37+C37</f>
        <v>0</v>
      </c>
      <c r="E37" s="119"/>
      <c r="F37" s="79"/>
      <c r="G37" s="79"/>
      <c r="H37" s="79"/>
      <c r="I37" s="79"/>
      <c r="J37" s="79"/>
      <c r="K37" s="110"/>
      <c r="L37" s="113">
        <f t="shared" ref="L37:L50" si="9">IF(J37=0,E37,((D37*90)/(90-J37)))</f>
        <v>0</v>
      </c>
      <c r="M37" s="55">
        <f t="shared" ref="M37:M50" si="10">(E37/R37)*30</f>
        <v>0</v>
      </c>
      <c r="N37" s="114">
        <f t="shared" ref="N37:N49" si="11">IF(J37=0,((E37+L37)-K37),((L37*2)-K37))</f>
        <v>0</v>
      </c>
      <c r="O37" s="111" t="str">
        <f t="shared" ref="O37:O50" si="12">IF(N37=0,"0",N37)</f>
        <v>0</v>
      </c>
      <c r="P37" s="79"/>
      <c r="R37" s="152">
        <f t="shared" si="5"/>
        <v>90</v>
      </c>
      <c r="S37" s="68">
        <f t="shared" si="6"/>
        <v>0</v>
      </c>
      <c r="T37" s="68">
        <f t="shared" si="7"/>
        <v>0</v>
      </c>
      <c r="U37" s="95">
        <v>1</v>
      </c>
      <c r="V37" s="153" t="str">
        <f t="shared" si="0"/>
        <v/>
      </c>
    </row>
    <row r="38" spans="1:22" ht="34.5" hidden="1" customHeight="1" x14ac:dyDescent="0.3">
      <c r="A38" s="17" t="str">
        <f>CDT!B40</f>
        <v>Artésunate Amodiaquine: (ASAQ) : 3 cp (25/67,5 mg)</v>
      </c>
      <c r="B38" s="79"/>
      <c r="C38" s="110"/>
      <c r="D38" s="121">
        <f t="shared" si="8"/>
        <v>0</v>
      </c>
      <c r="E38" s="119"/>
      <c r="F38" s="79"/>
      <c r="G38" s="79"/>
      <c r="H38" s="79"/>
      <c r="I38" s="79"/>
      <c r="J38" s="79"/>
      <c r="K38" s="110"/>
      <c r="L38" s="113">
        <f t="shared" si="9"/>
        <v>0</v>
      </c>
      <c r="M38" s="55">
        <f t="shared" si="10"/>
        <v>0</v>
      </c>
      <c r="N38" s="114">
        <f t="shared" si="11"/>
        <v>0</v>
      </c>
      <c r="O38" s="111" t="str">
        <f t="shared" si="12"/>
        <v>0</v>
      </c>
      <c r="P38" s="79"/>
      <c r="R38" s="152">
        <f t="shared" si="5"/>
        <v>90</v>
      </c>
      <c r="S38" s="68">
        <f t="shared" si="6"/>
        <v>0</v>
      </c>
      <c r="T38" s="68">
        <f t="shared" si="7"/>
        <v>0</v>
      </c>
      <c r="U38" s="95">
        <v>3</v>
      </c>
      <c r="V38" s="153" t="str">
        <f t="shared" si="0"/>
        <v/>
      </c>
    </row>
    <row r="39" spans="1:22" ht="34.5" hidden="1" customHeight="1" x14ac:dyDescent="0.3">
      <c r="A39" s="17" t="str">
        <f>CDT!B41</f>
        <v>Artésunate Amodiaquine: (ASAQ) 3 cp (50/135 mg)</v>
      </c>
      <c r="B39" s="79"/>
      <c r="C39" s="110"/>
      <c r="D39" s="121">
        <f t="shared" si="8"/>
        <v>0</v>
      </c>
      <c r="E39" s="119"/>
      <c r="F39" s="79"/>
      <c r="G39" s="79"/>
      <c r="H39" s="79"/>
      <c r="I39" s="79"/>
      <c r="J39" s="79"/>
      <c r="K39" s="110"/>
      <c r="L39" s="113">
        <f t="shared" si="9"/>
        <v>0</v>
      </c>
      <c r="M39" s="55">
        <f t="shared" si="10"/>
        <v>0</v>
      </c>
      <c r="N39" s="114">
        <f t="shared" si="11"/>
        <v>0</v>
      </c>
      <c r="O39" s="111" t="str">
        <f t="shared" si="12"/>
        <v>0</v>
      </c>
      <c r="P39" s="79"/>
      <c r="R39" s="152">
        <f t="shared" si="5"/>
        <v>90</v>
      </c>
      <c r="S39" s="68">
        <f t="shared" si="6"/>
        <v>0</v>
      </c>
      <c r="T39" s="68">
        <f t="shared" si="7"/>
        <v>0</v>
      </c>
      <c r="U39" s="95">
        <v>3</v>
      </c>
      <c r="V39" s="153" t="str">
        <f t="shared" si="0"/>
        <v/>
      </c>
    </row>
    <row r="40" spans="1:22" ht="34.5" hidden="1" customHeight="1" x14ac:dyDescent="0.3">
      <c r="A40" s="17" t="str">
        <f>CDT!B42</f>
        <v>Artésunate Amodiaquine: (ASAQ) 3 cp (100/270 mg)</v>
      </c>
      <c r="B40" s="79"/>
      <c r="C40" s="110"/>
      <c r="D40" s="121">
        <f t="shared" si="8"/>
        <v>0</v>
      </c>
      <c r="E40" s="119"/>
      <c r="F40" s="79"/>
      <c r="G40" s="79"/>
      <c r="H40" s="79"/>
      <c r="I40" s="79"/>
      <c r="J40" s="79"/>
      <c r="K40" s="110"/>
      <c r="L40" s="113">
        <f t="shared" si="9"/>
        <v>0</v>
      </c>
      <c r="M40" s="55">
        <f t="shared" si="10"/>
        <v>0</v>
      </c>
      <c r="N40" s="114">
        <f t="shared" si="11"/>
        <v>0</v>
      </c>
      <c r="O40" s="111" t="str">
        <f t="shared" si="12"/>
        <v>0</v>
      </c>
      <c r="P40" s="79"/>
      <c r="R40" s="152">
        <f t="shared" si="5"/>
        <v>90</v>
      </c>
      <c r="S40" s="68">
        <f t="shared" si="6"/>
        <v>0</v>
      </c>
      <c r="T40" s="68">
        <f t="shared" si="7"/>
        <v>0</v>
      </c>
      <c r="U40" s="95">
        <v>3</v>
      </c>
      <c r="V40" s="153" t="str">
        <f t="shared" si="0"/>
        <v/>
      </c>
    </row>
    <row r="41" spans="1:22" ht="34.5" hidden="1" customHeight="1" x14ac:dyDescent="0.3">
      <c r="A41" s="17" t="str">
        <f>CDT!B43</f>
        <v>Artésunate Amodiaquine: (ASAQ) 6 cp (100/270 mg)</v>
      </c>
      <c r="B41" s="79"/>
      <c r="C41" s="110"/>
      <c r="D41" s="121">
        <f t="shared" si="8"/>
        <v>0</v>
      </c>
      <c r="E41" s="119"/>
      <c r="F41" s="79"/>
      <c r="G41" s="79"/>
      <c r="H41" s="79"/>
      <c r="I41" s="79"/>
      <c r="J41" s="79"/>
      <c r="K41" s="110"/>
      <c r="L41" s="113">
        <f t="shared" si="9"/>
        <v>0</v>
      </c>
      <c r="M41" s="55">
        <f t="shared" si="10"/>
        <v>0</v>
      </c>
      <c r="N41" s="114">
        <f t="shared" si="11"/>
        <v>0</v>
      </c>
      <c r="O41" s="111" t="str">
        <f t="shared" si="12"/>
        <v>0</v>
      </c>
      <c r="P41" s="79"/>
      <c r="R41" s="152">
        <f t="shared" si="5"/>
        <v>90</v>
      </c>
      <c r="S41" s="68">
        <f t="shared" si="6"/>
        <v>0</v>
      </c>
      <c r="T41" s="68">
        <f t="shared" si="7"/>
        <v>0</v>
      </c>
      <c r="U41" s="95">
        <v>3</v>
      </c>
      <c r="V41" s="153" t="str">
        <f t="shared" si="0"/>
        <v/>
      </c>
    </row>
    <row r="42" spans="1:22" ht="34.5" hidden="1" customHeight="1" x14ac:dyDescent="0.3">
      <c r="A42" s="17" t="str">
        <f>CDT!B36</f>
        <v>Dihydroartéminisine Pipéraquine– Plaq / 3 comp 
( DHA-PPQ)  20/160 mg</v>
      </c>
      <c r="B42" s="79"/>
      <c r="C42" s="110"/>
      <c r="D42" s="121">
        <f t="shared" si="8"/>
        <v>0</v>
      </c>
      <c r="E42" s="119"/>
      <c r="F42" s="79"/>
      <c r="G42" s="79"/>
      <c r="H42" s="79"/>
      <c r="I42" s="79"/>
      <c r="J42" s="79"/>
      <c r="K42" s="110"/>
      <c r="L42" s="113">
        <f t="shared" si="9"/>
        <v>0</v>
      </c>
      <c r="M42" s="55">
        <f t="shared" si="10"/>
        <v>0</v>
      </c>
      <c r="N42" s="114">
        <f t="shared" si="11"/>
        <v>0</v>
      </c>
      <c r="O42" s="111" t="str">
        <f t="shared" si="12"/>
        <v>0</v>
      </c>
      <c r="P42" s="79"/>
      <c r="R42" s="152">
        <f t="shared" si="5"/>
        <v>90</v>
      </c>
      <c r="S42" s="68">
        <f t="shared" si="6"/>
        <v>0</v>
      </c>
      <c r="T42" s="68">
        <f t="shared" si="7"/>
        <v>0</v>
      </c>
      <c r="U42" s="95">
        <v>1</v>
      </c>
      <c r="V42" s="153" t="str">
        <f t="shared" si="0"/>
        <v/>
      </c>
    </row>
    <row r="43" spans="1:22" ht="34.5" hidden="1" customHeight="1" x14ac:dyDescent="0.3">
      <c r="A43" s="17" t="str">
        <f>CDT!B37</f>
        <v>Dihydroartéminisine Pipéraquine– Plaq / 3 comp 
( DHA-PPQ)  40/320 mg</v>
      </c>
      <c r="B43" s="79"/>
      <c r="C43" s="110"/>
      <c r="D43" s="121">
        <f t="shared" si="8"/>
        <v>0</v>
      </c>
      <c r="E43" s="119"/>
      <c r="F43" s="79"/>
      <c r="G43" s="79"/>
      <c r="H43" s="79"/>
      <c r="I43" s="79"/>
      <c r="J43" s="79"/>
      <c r="K43" s="110"/>
      <c r="L43" s="113">
        <f t="shared" si="9"/>
        <v>0</v>
      </c>
      <c r="M43" s="55">
        <f t="shared" si="10"/>
        <v>0</v>
      </c>
      <c r="N43" s="114">
        <f t="shared" si="11"/>
        <v>0</v>
      </c>
      <c r="O43" s="111" t="str">
        <f t="shared" si="12"/>
        <v>0</v>
      </c>
      <c r="P43" s="79"/>
      <c r="R43" s="152">
        <f t="shared" si="5"/>
        <v>90</v>
      </c>
      <c r="S43" s="68">
        <f t="shared" si="6"/>
        <v>0</v>
      </c>
      <c r="T43" s="68">
        <f t="shared" si="7"/>
        <v>0</v>
      </c>
      <c r="U43" s="95">
        <v>1</v>
      </c>
      <c r="V43" s="153" t="str">
        <f t="shared" si="0"/>
        <v/>
      </c>
    </row>
    <row r="44" spans="1:22" ht="34.5" hidden="1" customHeight="1" x14ac:dyDescent="0.3">
      <c r="A44" s="17" t="str">
        <f>CDT!B38</f>
        <v>Dihydroartéminisine Pipéraquine– Plaq / 6 comp 
( DHA-PPQ)  40/320 mg</v>
      </c>
      <c r="B44" s="79"/>
      <c r="C44" s="110"/>
      <c r="D44" s="121">
        <f t="shared" si="8"/>
        <v>0</v>
      </c>
      <c r="E44" s="119"/>
      <c r="F44" s="79"/>
      <c r="G44" s="79"/>
      <c r="H44" s="79"/>
      <c r="I44" s="79"/>
      <c r="J44" s="79"/>
      <c r="K44" s="110"/>
      <c r="L44" s="113">
        <f t="shared" si="9"/>
        <v>0</v>
      </c>
      <c r="M44" s="55">
        <f t="shared" si="10"/>
        <v>0</v>
      </c>
      <c r="N44" s="114">
        <f t="shared" si="11"/>
        <v>0</v>
      </c>
      <c r="O44" s="111" t="str">
        <f t="shared" si="12"/>
        <v>0</v>
      </c>
      <c r="P44" s="79"/>
      <c r="R44" s="152">
        <f t="shared" si="5"/>
        <v>90</v>
      </c>
      <c r="S44" s="68">
        <f t="shared" si="6"/>
        <v>0</v>
      </c>
      <c r="T44" s="68">
        <f t="shared" si="7"/>
        <v>0</v>
      </c>
      <c r="U44" s="95">
        <v>1</v>
      </c>
      <c r="V44" s="153" t="str">
        <f t="shared" si="0"/>
        <v/>
      </c>
    </row>
    <row r="45" spans="1:22" ht="34.5" hidden="1" customHeight="1" x14ac:dyDescent="0.3">
      <c r="A45" s="17" t="str">
        <f>CDT!B44</f>
        <v>Artésunate - Méfloquine (AS-MF)</v>
      </c>
      <c r="B45" s="79"/>
      <c r="C45" s="110"/>
      <c r="D45" s="121">
        <f t="shared" si="8"/>
        <v>0</v>
      </c>
      <c r="E45" s="119"/>
      <c r="F45" s="79"/>
      <c r="G45" s="79"/>
      <c r="H45" s="79"/>
      <c r="I45" s="79"/>
      <c r="J45" s="79"/>
      <c r="K45" s="110"/>
      <c r="L45" s="113">
        <f t="shared" si="9"/>
        <v>0</v>
      </c>
      <c r="M45" s="55">
        <f t="shared" si="10"/>
        <v>0</v>
      </c>
      <c r="N45" s="114">
        <f t="shared" si="11"/>
        <v>0</v>
      </c>
      <c r="O45" s="111" t="str">
        <f t="shared" si="12"/>
        <v>0</v>
      </c>
      <c r="P45" s="79"/>
      <c r="R45" s="152">
        <f t="shared" si="5"/>
        <v>90</v>
      </c>
      <c r="S45" s="68">
        <f t="shared" si="6"/>
        <v>0</v>
      </c>
      <c r="T45" s="68">
        <f t="shared" si="7"/>
        <v>0</v>
      </c>
      <c r="U45" s="95">
        <v>1</v>
      </c>
      <c r="V45" s="153" t="str">
        <f t="shared" si="0"/>
        <v/>
      </c>
    </row>
    <row r="46" spans="1:22" ht="34.5" hidden="1" customHeight="1" x14ac:dyDescent="0.3">
      <c r="A46" s="17" t="str">
        <f>CDT!B45</f>
        <v>Quinine comprimé 300mg</v>
      </c>
      <c r="B46" s="79"/>
      <c r="C46" s="110"/>
      <c r="D46" s="121">
        <f t="shared" si="8"/>
        <v>0</v>
      </c>
      <c r="E46" s="119"/>
      <c r="F46" s="79"/>
      <c r="G46" s="79"/>
      <c r="H46" s="79"/>
      <c r="I46" s="79"/>
      <c r="J46" s="79"/>
      <c r="K46" s="110"/>
      <c r="L46" s="113">
        <f t="shared" si="9"/>
        <v>0</v>
      </c>
      <c r="M46" s="55">
        <f t="shared" si="10"/>
        <v>0</v>
      </c>
      <c r="N46" s="114">
        <f t="shared" si="11"/>
        <v>0</v>
      </c>
      <c r="O46" s="111" t="str">
        <f t="shared" si="12"/>
        <v>0</v>
      </c>
      <c r="P46" s="79"/>
      <c r="R46" s="152">
        <f t="shared" si="5"/>
        <v>90</v>
      </c>
      <c r="S46" s="68">
        <f t="shared" si="6"/>
        <v>0</v>
      </c>
      <c r="T46" s="68">
        <f t="shared" si="7"/>
        <v>0</v>
      </c>
      <c r="U46" s="95">
        <v>1</v>
      </c>
      <c r="V46" s="153" t="str">
        <f t="shared" si="0"/>
        <v/>
      </c>
    </row>
    <row r="47" spans="1:22" ht="34.5" hidden="1" customHeight="1" x14ac:dyDescent="0.3">
      <c r="A47" s="17" t="str">
        <f>CDT!B46</f>
        <v>Quinine injectable 300 mg</v>
      </c>
      <c r="B47" s="79"/>
      <c r="C47" s="110"/>
      <c r="D47" s="121">
        <f t="shared" si="8"/>
        <v>0</v>
      </c>
      <c r="E47" s="119"/>
      <c r="F47" s="79"/>
      <c r="G47" s="79"/>
      <c r="H47" s="79"/>
      <c r="I47" s="79"/>
      <c r="J47" s="79"/>
      <c r="K47" s="110"/>
      <c r="L47" s="113">
        <f t="shared" si="9"/>
        <v>0</v>
      </c>
      <c r="M47" s="55">
        <f t="shared" si="10"/>
        <v>0</v>
      </c>
      <c r="N47" s="114">
        <f t="shared" si="11"/>
        <v>0</v>
      </c>
      <c r="O47" s="111" t="str">
        <f t="shared" si="12"/>
        <v>0</v>
      </c>
      <c r="P47" s="79"/>
      <c r="R47" s="152">
        <f t="shared" si="5"/>
        <v>90</v>
      </c>
      <c r="S47" s="68">
        <f t="shared" si="6"/>
        <v>0</v>
      </c>
      <c r="T47" s="68">
        <f t="shared" si="7"/>
        <v>0</v>
      </c>
      <c r="U47" s="95">
        <v>1</v>
      </c>
      <c r="V47" s="153" t="str">
        <f t="shared" si="0"/>
        <v/>
      </c>
    </row>
    <row r="48" spans="1:22" ht="34.5" hidden="1" customHeight="1" x14ac:dyDescent="0.3">
      <c r="A48" s="17" t="str">
        <f>CDT!B47</f>
        <v>Quinine injectable 600 mg</v>
      </c>
      <c r="B48" s="79"/>
      <c r="C48" s="110"/>
      <c r="D48" s="121">
        <f t="shared" si="8"/>
        <v>0</v>
      </c>
      <c r="E48" s="119"/>
      <c r="F48" s="79"/>
      <c r="G48" s="79"/>
      <c r="H48" s="79"/>
      <c r="I48" s="79"/>
      <c r="J48" s="79"/>
      <c r="K48" s="110"/>
      <c r="L48" s="113">
        <f t="shared" si="9"/>
        <v>0</v>
      </c>
      <c r="M48" s="55">
        <f t="shared" si="10"/>
        <v>0</v>
      </c>
      <c r="N48" s="114">
        <f t="shared" si="11"/>
        <v>0</v>
      </c>
      <c r="O48" s="111" t="str">
        <f t="shared" si="12"/>
        <v>0</v>
      </c>
      <c r="P48" s="79"/>
      <c r="R48" s="152">
        <f t="shared" si="5"/>
        <v>90</v>
      </c>
      <c r="S48" s="68">
        <f t="shared" si="6"/>
        <v>0</v>
      </c>
      <c r="T48" s="68">
        <f t="shared" si="7"/>
        <v>0</v>
      </c>
      <c r="U48" s="95">
        <v>1</v>
      </c>
      <c r="V48" s="153" t="str">
        <f t="shared" si="0"/>
        <v/>
      </c>
    </row>
    <row r="49" spans="1:22" ht="34.5" hidden="1" customHeight="1" x14ac:dyDescent="0.3">
      <c r="A49" s="17" t="str">
        <f>CDT!B48</f>
        <v>Quinine injectable 600 mg</v>
      </c>
      <c r="B49" s="79"/>
      <c r="C49" s="110"/>
      <c r="D49" s="121">
        <f t="shared" si="8"/>
        <v>0</v>
      </c>
      <c r="E49" s="119"/>
      <c r="F49" s="79"/>
      <c r="G49" s="79"/>
      <c r="H49" s="79"/>
      <c r="I49" s="79"/>
      <c r="J49" s="79"/>
      <c r="K49" s="110"/>
      <c r="L49" s="113">
        <f t="shared" si="9"/>
        <v>0</v>
      </c>
      <c r="M49" s="55">
        <f t="shared" si="10"/>
        <v>0</v>
      </c>
      <c r="N49" s="114">
        <f t="shared" si="11"/>
        <v>0</v>
      </c>
      <c r="O49" s="111" t="str">
        <f t="shared" si="12"/>
        <v>0</v>
      </c>
      <c r="P49" s="79"/>
      <c r="R49" s="152">
        <f t="shared" si="5"/>
        <v>90</v>
      </c>
      <c r="S49" s="68">
        <f t="shared" si="6"/>
        <v>0</v>
      </c>
      <c r="T49" s="68">
        <f t="shared" si="7"/>
        <v>0</v>
      </c>
      <c r="U49" s="95">
        <v>1</v>
      </c>
      <c r="V49" s="153" t="str">
        <f t="shared" si="0"/>
        <v/>
      </c>
    </row>
    <row r="50" spans="1:22" ht="34.5" hidden="1" customHeight="1" thickBot="1" x14ac:dyDescent="0.35">
      <c r="A50" s="17" t="str">
        <f>CDT!B49</f>
        <v>Artéméther injectable 100 mg</v>
      </c>
      <c r="B50" s="79"/>
      <c r="C50" s="110"/>
      <c r="D50" s="122">
        <f t="shared" si="8"/>
        <v>0</v>
      </c>
      <c r="E50" s="119"/>
      <c r="F50" s="79"/>
      <c r="G50" s="79"/>
      <c r="H50" s="79"/>
      <c r="I50" s="79"/>
      <c r="J50" s="79"/>
      <c r="K50" s="110"/>
      <c r="L50" s="115">
        <f t="shared" si="9"/>
        <v>0</v>
      </c>
      <c r="M50" s="130">
        <f t="shared" si="10"/>
        <v>0</v>
      </c>
      <c r="N50" s="116">
        <f>IF(J50=0,((E50+L50)-K50),((L50*2)-K50))</f>
        <v>0</v>
      </c>
      <c r="O50" s="111" t="str">
        <f t="shared" si="12"/>
        <v>0</v>
      </c>
      <c r="P50" s="79"/>
      <c r="R50" s="152">
        <f t="shared" si="5"/>
        <v>90</v>
      </c>
      <c r="S50" s="68">
        <f>D50-(E50+G50+I50+H50)</f>
        <v>0</v>
      </c>
      <c r="T50" s="68">
        <f t="shared" si="7"/>
        <v>0</v>
      </c>
      <c r="U50" s="95">
        <v>1</v>
      </c>
      <c r="V50" s="153" t="str">
        <f t="shared" si="0"/>
        <v/>
      </c>
    </row>
    <row r="51" spans="1:22" ht="34.5" hidden="1" customHeight="1" x14ac:dyDescent="0.3">
      <c r="A51" s="17"/>
      <c r="B51" s="79"/>
      <c r="C51" s="79"/>
      <c r="D51" s="56"/>
      <c r="E51" s="79"/>
      <c r="F51" s="79"/>
      <c r="G51" s="79"/>
      <c r="H51" s="79"/>
      <c r="I51" s="79"/>
      <c r="J51" s="79"/>
      <c r="K51" s="79"/>
      <c r="L51" s="57"/>
      <c r="M51" s="57"/>
      <c r="N51" s="58"/>
      <c r="O51" s="80"/>
      <c r="P51" s="79"/>
      <c r="R51" s="152"/>
      <c r="S51" s="68"/>
      <c r="T51" s="68"/>
      <c r="U51" s="95"/>
      <c r="V51" s="153" t="str">
        <f t="shared" si="0"/>
        <v/>
      </c>
    </row>
    <row r="52" spans="1:22" ht="34.5" hidden="1" customHeight="1" x14ac:dyDescent="0.3">
      <c r="A52" s="17"/>
      <c r="B52" s="79"/>
      <c r="C52" s="79"/>
      <c r="D52" s="53"/>
      <c r="E52" s="79"/>
      <c r="F52" s="79"/>
      <c r="G52" s="79"/>
      <c r="H52" s="79"/>
      <c r="I52" s="79"/>
      <c r="J52" s="79"/>
      <c r="K52" s="79"/>
      <c r="L52" s="54"/>
      <c r="M52" s="54"/>
      <c r="N52" s="55"/>
      <c r="O52" s="80"/>
      <c r="P52" s="79"/>
      <c r="R52" s="152"/>
      <c r="S52" s="68"/>
      <c r="T52" s="68"/>
      <c r="U52" s="95"/>
      <c r="V52" s="153" t="str">
        <f t="shared" si="0"/>
        <v/>
      </c>
    </row>
    <row r="53" spans="1:22" s="235" customFormat="1" ht="16.5" customHeight="1" x14ac:dyDescent="0.35">
      <c r="A53" s="494" t="s">
        <v>290</v>
      </c>
      <c r="B53" s="494"/>
      <c r="C53" s="494"/>
      <c r="D53" s="494"/>
      <c r="E53" s="232"/>
      <c r="F53" s="232"/>
      <c r="G53" s="233" t="s">
        <v>298</v>
      </c>
      <c r="H53" s="233"/>
      <c r="I53" s="232"/>
      <c r="J53" s="234"/>
      <c r="K53" s="232"/>
      <c r="L53" s="232"/>
      <c r="M53" s="232"/>
      <c r="N53" s="232"/>
      <c r="O53" s="232"/>
      <c r="Q53" s="236"/>
      <c r="R53" s="237"/>
      <c r="S53" s="238"/>
      <c r="T53" s="238"/>
      <c r="U53" s="239"/>
      <c r="V53" s="240"/>
    </row>
    <row r="54" spans="1:22" ht="34.5" customHeight="1" x14ac:dyDescent="0.3">
      <c r="A54" s="18"/>
      <c r="B54" s="18"/>
      <c r="C54" s="18"/>
      <c r="D54" s="18"/>
      <c r="E54" s="18"/>
      <c r="F54" s="18"/>
      <c r="G54" s="18"/>
      <c r="H54" s="18"/>
      <c r="I54" s="18"/>
      <c r="J54" s="18"/>
      <c r="K54" s="18"/>
      <c r="L54" s="18"/>
      <c r="M54" s="18"/>
      <c r="N54" s="18"/>
      <c r="O54" s="18"/>
      <c r="R54" s="154"/>
      <c r="S54" s="69"/>
      <c r="T54" s="69"/>
      <c r="U54" s="70"/>
      <c r="V54" s="155"/>
    </row>
    <row r="55" spans="1:22" ht="35.25" customHeight="1" x14ac:dyDescent="0.3">
      <c r="B55" s="18"/>
      <c r="C55" s="18"/>
      <c r="D55" s="18"/>
      <c r="E55" s="18"/>
      <c r="F55" s="18"/>
      <c r="I55" s="18"/>
      <c r="J55" s="18"/>
      <c r="K55" s="18"/>
      <c r="L55" s="18"/>
      <c r="M55" s="18"/>
      <c r="N55" s="18"/>
      <c r="O55" s="18"/>
      <c r="R55" s="154"/>
      <c r="S55" s="69"/>
      <c r="T55" s="69"/>
      <c r="U55" s="70"/>
      <c r="V55" s="155"/>
    </row>
    <row r="56" spans="1:22" s="235" customFormat="1" ht="16.5" customHeight="1" x14ac:dyDescent="0.35">
      <c r="A56" s="494" t="s">
        <v>289</v>
      </c>
      <c r="B56" s="494"/>
      <c r="C56" s="494"/>
      <c r="D56" s="494"/>
      <c r="E56" s="232"/>
      <c r="F56" s="232"/>
      <c r="G56" s="561" t="s">
        <v>299</v>
      </c>
      <c r="H56" s="561"/>
      <c r="I56" s="561"/>
      <c r="J56" s="561"/>
      <c r="K56" s="561"/>
      <c r="L56" s="561"/>
      <c r="M56" s="561"/>
      <c r="N56" s="561"/>
      <c r="O56" s="561"/>
      <c r="Q56" s="236"/>
      <c r="R56" s="237"/>
      <c r="S56" s="238"/>
      <c r="T56" s="238"/>
      <c r="U56" s="239"/>
      <c r="V56" s="240"/>
    </row>
  </sheetData>
  <mergeCells count="26">
    <mergeCell ref="A56:D56"/>
    <mergeCell ref="G56:O56"/>
    <mergeCell ref="A23:C23"/>
    <mergeCell ref="D23:F23"/>
    <mergeCell ref="I23:N23"/>
    <mergeCell ref="O23:P23"/>
    <mergeCell ref="A26:A27"/>
    <mergeCell ref="A53:D53"/>
    <mergeCell ref="A19:C19"/>
    <mergeCell ref="D19:N19"/>
    <mergeCell ref="R19:V19"/>
    <mergeCell ref="A21:C21"/>
    <mergeCell ref="D21:H21"/>
    <mergeCell ref="O21:P21"/>
    <mergeCell ref="L17:P17"/>
    <mergeCell ref="A1:B1"/>
    <mergeCell ref="A3:B3"/>
    <mergeCell ref="A4:B4"/>
    <mergeCell ref="A11:O11"/>
    <mergeCell ref="B13:C13"/>
    <mergeCell ref="E13:J13"/>
    <mergeCell ref="B15:C15"/>
    <mergeCell ref="D15:F15"/>
    <mergeCell ref="G15:I15"/>
    <mergeCell ref="B17:E17"/>
    <mergeCell ref="G17:K17"/>
  </mergeCells>
  <conditionalFormatting sqref="T28">
    <cfRule type="cellIs" dxfId="501" priority="23" operator="greaterThan">
      <formula>0</formula>
    </cfRule>
    <cfRule type="cellIs" dxfId="500" priority="24" operator="greaterThan">
      <formula>0</formula>
    </cfRule>
    <cfRule type="cellIs" dxfId="499" priority="25" operator="lessThan">
      <formula>0</formula>
    </cfRule>
    <cfRule type="cellIs" dxfId="498" priority="26" operator="notEqual">
      <formula>0</formula>
    </cfRule>
  </conditionalFormatting>
  <conditionalFormatting sqref="T29:T31">
    <cfRule type="cellIs" dxfId="497" priority="19" operator="greaterThan">
      <formula>0</formula>
    </cfRule>
    <cfRule type="cellIs" dxfId="496" priority="20" operator="greaterThan">
      <formula>0</formula>
    </cfRule>
    <cfRule type="cellIs" dxfId="495" priority="21" operator="lessThan">
      <formula>0</formula>
    </cfRule>
    <cfRule type="cellIs" dxfId="494" priority="22" operator="notEqual">
      <formula>0</formula>
    </cfRule>
  </conditionalFormatting>
  <conditionalFormatting sqref="T32:T49">
    <cfRule type="cellIs" dxfId="493" priority="15" operator="greaterThan">
      <formula>0</formula>
    </cfRule>
    <cfRule type="cellIs" dxfId="492" priority="16" operator="greaterThan">
      <formula>0</formula>
    </cfRule>
    <cfRule type="cellIs" dxfId="491" priority="17" operator="lessThan">
      <formula>0</formula>
    </cfRule>
    <cfRule type="cellIs" dxfId="490" priority="18" operator="notEqual">
      <formula>0</formula>
    </cfRule>
  </conditionalFormatting>
  <conditionalFormatting sqref="T50:T52">
    <cfRule type="cellIs" dxfId="489" priority="11" operator="greaterThan">
      <formula>0</formula>
    </cfRule>
    <cfRule type="cellIs" dxfId="488" priority="12" operator="greaterThan">
      <formula>0</formula>
    </cfRule>
    <cfRule type="cellIs" dxfId="487" priority="13" operator="lessThan">
      <formula>0</formula>
    </cfRule>
    <cfRule type="cellIs" dxfId="486" priority="14" operator="notEqual">
      <formula>0</formula>
    </cfRule>
  </conditionalFormatting>
  <conditionalFormatting sqref="K28 K50:K52">
    <cfRule type="expression" dxfId="485" priority="9">
      <formula>K28&lt;S28</formula>
    </cfRule>
    <cfRule type="expression" dxfId="484" priority="10">
      <formula>K28&gt;S28</formula>
    </cfRule>
  </conditionalFormatting>
  <conditionalFormatting sqref="J28">
    <cfRule type="cellIs" dxfId="483" priority="8" operator="greaterThan">
      <formula>90</formula>
    </cfRule>
  </conditionalFormatting>
  <conditionalFormatting sqref="J37:J49">
    <cfRule type="cellIs" dxfId="482" priority="7" operator="greaterThan">
      <formula>90</formula>
    </cfRule>
  </conditionalFormatting>
  <conditionalFormatting sqref="J50:J52">
    <cfRule type="cellIs" dxfId="481" priority="6" operator="greaterThan">
      <formula>90</formula>
    </cfRule>
  </conditionalFormatting>
  <conditionalFormatting sqref="K37:K49">
    <cfRule type="expression" dxfId="480" priority="4">
      <formula>K37&lt;S37</formula>
    </cfRule>
    <cfRule type="expression" dxfId="479" priority="5">
      <formula>K37&gt;S37</formula>
    </cfRule>
  </conditionalFormatting>
  <conditionalFormatting sqref="K29:K36">
    <cfRule type="expression" dxfId="478" priority="2">
      <formula>K29&lt;S29</formula>
    </cfRule>
    <cfRule type="expression" dxfId="477" priority="3">
      <formula>K29&gt;S29</formula>
    </cfRule>
  </conditionalFormatting>
  <conditionalFormatting sqref="J29:J36">
    <cfRule type="cellIs" dxfId="476" priority="1" operator="greaterThan">
      <formula>90</formula>
    </cfRule>
  </conditionalFormatting>
  <dataValidations count="9">
    <dataValidation type="whole" allowBlank="1" showInputMessage="1" showErrorMessage="1" prompt="La quantité accordée par le point Focal ne peut être supérieure à la somme du CMMa et la quantité commandée pour le trimestre._x000a_Merci de revoir la quantité dans la colonne O._x000a_" sqref="O28:O36">
      <formula1>0</formula1>
      <formula2>+M28+N28</formula2>
    </dataValidation>
    <dataValidation type="whole" allowBlank="1" showInputMessage="1" showErrorMessage="1" prompt="SVP _x000a_Veuillez inscrire le nombre d'ACS dans l'air sanitaire._x000a_Merci" sqref="O23:P23">
      <formula1>0</formula1>
      <formula2>500</formula2>
    </dataValidation>
    <dataValidation type="list" allowBlank="1" showInputMessage="1" showErrorMessage="1" sqref="D23:F23">
      <formula1>typerapport2</formula1>
    </dataValidation>
    <dataValidation errorStyle="information" allowBlank="1" showInputMessage="1" showErrorMessage="1" error="Vérifiez SVP l'inventaire physique,_x000a__x000a_MERI" sqref="K28:K36"/>
    <dataValidation allowBlank="1" showInputMessage="1" showErrorMessage="1" prompt="SVP Saisissez le Nom du site et la date de dépôt de la commande en premier. Merci" sqref="B28:B36"/>
    <dataValidation type="date" errorStyle="warning" allowBlank="1" showInputMessage="1" showErrorMessage="1" promptTitle="Instruction" prompt="SVP Saisissez la date sous le format:_x000a_00/00/0000. exemple 15/09/2016,_x000a_Merci_x000a_" sqref="D21:H21">
      <formula1>42370</formula1>
      <formula2>44926</formula2>
    </dataValidation>
    <dataValidation errorStyle="information" allowBlank="1" showInputMessage="1" showErrorMessage="1" errorTitle="Instruction" error="Saisissez le Texte en MAJUSCULE_x000a_Exemple: CMS AGOE_x000a_Merci" promptTitle="Instruction" prompt="Saisissez le Texte en MAJUSCULE_x000a_Exemple: CMS AGOE_x000a_Merci" sqref="D19:N19"/>
    <dataValidation type="whole" allowBlank="1" showInputMessage="1" showErrorMessage="1" prompt="La valeur ne peut pas être supérieure à 89_x000a_Si tel est le cas déteminer la quantité à commander directement à la colonne M._x000a_merci" sqref="J28:J52">
      <formula1>0</formula1>
      <formula2>89</formula2>
    </dataValidation>
    <dataValidation type="whole" operator="lessThanOrEqual" allowBlank="1" showInputMessage="1" showErrorMessage="1" promptTitle="instruction" prompt="La valeur de la cellule ne peut pas être supérieure à la quantité Totale inscrite dans la colonne D._x000a_Merci de vérifier." sqref="E28:E52">
      <formula1>D28</formula1>
    </dataValidation>
  </dataValidations>
  <pageMargins left="0.21" right="0.23622047244094491" top="0.74803149606299213" bottom="0.74803149606299213" header="0.31496062992125984" footer="0.31496062992125984"/>
  <pageSetup paperSize="9" scale="40" orientation="landscape" r:id="rId1"/>
  <headerFooter alignWithMargins="0">
    <oddFooter>&amp;C&amp;"Arial,Gras"PNLS /IST, Avenue des Armées, -05 BP 424 Lomé –Togo ; Tel 22 20 94 39 Fax : 22 20 94 36    Site Web : www.pnls.tg</oddFooter>
  </headerFooter>
  <drawing r:id="rId2"/>
</worksheet>
</file>

<file path=xl/worksheets/sheet13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rgb="FF00B050"/>
  </sheetPr>
  <dimension ref="A1:AA54"/>
  <sheetViews>
    <sheetView showGridLines="0" view="pageBreakPreview" topLeftCell="A11" zoomScale="80" zoomScaleNormal="125" zoomScaleSheetLayoutView="80" workbookViewId="0">
      <pane xSplit="1" ySplit="15" topLeftCell="B26" activePane="bottomRight" state="frozen"/>
      <selection activeCell="A32" sqref="A32:XFD32"/>
      <selection pane="topRight" activeCell="A32" sqref="A32:XFD32"/>
      <selection pane="bottomLeft" activeCell="A32" sqref="A32:XFD32"/>
      <selection pane="bottomRight" activeCell="D19" sqref="D19:N19"/>
    </sheetView>
  </sheetViews>
  <sheetFormatPr baseColWidth="10" defaultColWidth="7.33203125" defaultRowHeight="13.8" x14ac:dyDescent="0.3"/>
  <cols>
    <col min="1" max="1" width="53.44140625" style="3" customWidth="1"/>
    <col min="2" max="10" width="8.109375" style="3" customWidth="1"/>
    <col min="11" max="11" width="9.88671875" style="3" customWidth="1"/>
    <col min="12" max="12" width="8.88671875" style="3" customWidth="1"/>
    <col min="13" max="13" width="8.44140625" style="3" customWidth="1"/>
    <col min="14" max="14" width="9.44140625" style="3" customWidth="1"/>
    <col min="15" max="15" width="9.5546875" style="39" customWidth="1"/>
    <col min="16" max="16" width="16.44140625" style="3" customWidth="1"/>
    <col min="17" max="17" width="2.109375" style="62" customWidth="1"/>
    <col min="18" max="18" width="7.33203125" style="306" hidden="1" customWidth="1"/>
    <col min="19" max="19" width="7.44140625" style="77" customWidth="1"/>
    <col min="20" max="20" width="10.5546875" style="77" customWidth="1"/>
    <col min="21" max="21" width="7.44140625" style="77" bestFit="1" customWidth="1"/>
    <col min="22" max="22" width="7.88671875" style="78" bestFit="1" customWidth="1"/>
    <col min="23" max="23" width="33.33203125" style="77" customWidth="1"/>
    <col min="24" max="16384" width="7.33203125" style="3"/>
  </cols>
  <sheetData>
    <row r="1" spans="1:23" ht="17.25" customHeight="1" x14ac:dyDescent="0.3">
      <c r="A1" s="549" t="s">
        <v>452</v>
      </c>
      <c r="B1" s="549"/>
      <c r="C1" s="2"/>
      <c r="D1" s="2"/>
      <c r="E1"/>
      <c r="F1"/>
      <c r="G1"/>
      <c r="H1"/>
      <c r="I1"/>
      <c r="J1"/>
      <c r="N1" s="4" t="s">
        <v>1</v>
      </c>
      <c r="O1" s="5"/>
      <c r="S1" s="69"/>
      <c r="T1" s="69"/>
      <c r="U1" s="69"/>
      <c r="V1" s="70"/>
      <c r="W1" s="69"/>
    </row>
    <row r="2" spans="1:23" ht="13.5" customHeight="1" x14ac:dyDescent="0.3">
      <c r="A2" s="1" t="s">
        <v>453</v>
      </c>
      <c r="B2" s="1"/>
      <c r="C2" s="2"/>
      <c r="D2" s="2"/>
      <c r="E2"/>
      <c r="F2"/>
      <c r="G2"/>
      <c r="H2"/>
      <c r="I2"/>
      <c r="J2"/>
      <c r="M2" s="4"/>
      <c r="N2" s="4" t="s">
        <v>3</v>
      </c>
      <c r="O2" s="5"/>
      <c r="S2" s="69"/>
      <c r="T2" s="69"/>
      <c r="U2" s="69"/>
      <c r="V2" s="70"/>
      <c r="W2" s="69"/>
    </row>
    <row r="3" spans="1:23" ht="15.6" x14ac:dyDescent="0.3">
      <c r="A3" s="549" t="s">
        <v>454</v>
      </c>
      <c r="B3" s="549"/>
      <c r="C3" s="2"/>
      <c r="D3" s="2"/>
      <c r="E3"/>
      <c r="F3"/>
      <c r="G3"/>
      <c r="H3"/>
      <c r="I3"/>
      <c r="J3"/>
      <c r="K3" s="5"/>
      <c r="L3" s="5"/>
      <c r="M3" s="5"/>
      <c r="N3" s="5"/>
      <c r="O3" s="5"/>
      <c r="S3" s="69"/>
      <c r="T3" s="69"/>
      <c r="U3" s="69"/>
      <c r="V3" s="70"/>
      <c r="W3" s="69"/>
    </row>
    <row r="4" spans="1:23" ht="33.6" customHeight="1" x14ac:dyDescent="0.3">
      <c r="A4" s="547" t="s">
        <v>455</v>
      </c>
      <c r="B4" s="548"/>
      <c r="C4" s="7"/>
      <c r="D4" s="7"/>
      <c r="E4" s="8"/>
      <c r="F4" s="8"/>
      <c r="G4" s="8"/>
      <c r="H4" s="8"/>
      <c r="I4" s="8"/>
      <c r="J4" s="8"/>
      <c r="K4" s="9"/>
      <c r="L4" s="9"/>
      <c r="M4" s="9"/>
      <c r="N4" s="9"/>
      <c r="O4" s="38"/>
      <c r="S4" s="69"/>
      <c r="T4" s="69"/>
      <c r="U4" s="69"/>
      <c r="V4" s="70"/>
      <c r="W4" s="69"/>
    </row>
    <row r="5" spans="1:23" x14ac:dyDescent="0.3">
      <c r="B5" s="9"/>
      <c r="C5" s="9"/>
      <c r="D5" s="9"/>
      <c r="E5" s="9"/>
      <c r="F5" s="9"/>
      <c r="G5" s="9"/>
      <c r="H5" s="9"/>
      <c r="I5" s="9"/>
      <c r="J5" s="9"/>
      <c r="K5" s="9"/>
      <c r="L5" s="9"/>
      <c r="M5" s="9"/>
      <c r="N5" s="9"/>
      <c r="O5" s="38"/>
      <c r="S5" s="69"/>
      <c r="T5" s="69"/>
      <c r="U5" s="69"/>
      <c r="V5" s="70"/>
      <c r="W5" s="69"/>
    </row>
    <row r="6" spans="1:23" ht="15.6" x14ac:dyDescent="0.3">
      <c r="A6" s="6" t="s">
        <v>232</v>
      </c>
      <c r="B6" s="9"/>
      <c r="C6" s="9"/>
      <c r="D6" s="9"/>
      <c r="E6" s="9"/>
      <c r="F6" s="9"/>
      <c r="G6" s="9"/>
      <c r="H6" s="9"/>
      <c r="I6" s="9"/>
      <c r="J6" s="9"/>
      <c r="K6" s="9"/>
      <c r="L6" s="9"/>
      <c r="M6" s="9"/>
      <c r="N6" s="9"/>
      <c r="O6" s="38"/>
      <c r="S6" s="69"/>
      <c r="T6" s="69"/>
      <c r="U6" s="69"/>
      <c r="V6" s="70"/>
      <c r="W6" s="69"/>
    </row>
    <row r="7" spans="1:23" x14ac:dyDescent="0.3">
      <c r="A7" s="10"/>
      <c r="B7" s="9"/>
      <c r="C7" s="9"/>
      <c r="D7" s="9"/>
      <c r="E7" s="9"/>
      <c r="F7" s="9"/>
      <c r="G7" s="9"/>
      <c r="H7" s="9"/>
      <c r="I7" s="9"/>
      <c r="J7" s="9"/>
      <c r="K7" s="9"/>
      <c r="L7" s="9"/>
      <c r="M7" s="9"/>
      <c r="N7" s="9"/>
      <c r="O7" s="38"/>
      <c r="S7" s="69"/>
      <c r="T7" s="69"/>
      <c r="U7" s="69"/>
      <c r="V7" s="70"/>
      <c r="W7" s="69"/>
    </row>
    <row r="8" spans="1:23" x14ac:dyDescent="0.3">
      <c r="A8" s="10"/>
      <c r="B8" s="9"/>
      <c r="C8" s="9"/>
      <c r="D8" s="9"/>
      <c r="E8" s="9"/>
      <c r="F8" s="9"/>
      <c r="G8" s="9"/>
      <c r="H8" s="9"/>
      <c r="I8" s="9"/>
      <c r="J8" s="9"/>
      <c r="K8" s="9"/>
      <c r="L8" s="9"/>
      <c r="M8" s="9"/>
      <c r="N8" s="9"/>
      <c r="O8" s="38"/>
      <c r="S8" s="69"/>
      <c r="T8" s="69"/>
      <c r="U8" s="69"/>
      <c r="V8" s="70"/>
      <c r="W8" s="69"/>
    </row>
    <row r="9" spans="1:23" x14ac:dyDescent="0.3">
      <c r="A9" s="10"/>
      <c r="B9" s="9"/>
      <c r="C9" s="9"/>
      <c r="D9" s="9"/>
      <c r="E9" s="9"/>
      <c r="F9" s="9"/>
      <c r="G9" s="9"/>
      <c r="H9" s="9"/>
      <c r="I9" s="9"/>
      <c r="J9" s="9"/>
      <c r="K9" s="9"/>
      <c r="L9" s="9"/>
      <c r="M9" s="9"/>
      <c r="N9" s="9"/>
      <c r="O9" s="38"/>
      <c r="S9" s="69"/>
      <c r="T9" s="69"/>
      <c r="U9" s="69"/>
      <c r="V9" s="70"/>
      <c r="W9" s="69"/>
    </row>
    <row r="10" spans="1:23" x14ac:dyDescent="0.3">
      <c r="S10" s="69"/>
      <c r="T10" s="69"/>
      <c r="U10" s="69"/>
      <c r="V10" s="70"/>
      <c r="W10" s="69"/>
    </row>
    <row r="11" spans="1:23" ht="19.5" customHeight="1" x14ac:dyDescent="0.3">
      <c r="A11" s="555" t="s">
        <v>263</v>
      </c>
      <c r="B11" s="555"/>
      <c r="C11" s="555"/>
      <c r="D11" s="555"/>
      <c r="E11" s="555"/>
      <c r="F11" s="555"/>
      <c r="G11" s="555"/>
      <c r="H11" s="555"/>
      <c r="I11" s="555"/>
      <c r="J11" s="555"/>
      <c r="K11" s="555"/>
      <c r="L11" s="555"/>
      <c r="M11" s="555"/>
      <c r="N11" s="555"/>
      <c r="O11" s="555"/>
      <c r="P11" s="40"/>
      <c r="S11" s="69"/>
      <c r="T11" s="69"/>
      <c r="U11" s="69"/>
      <c r="V11" s="70"/>
      <c r="W11" s="69"/>
    </row>
    <row r="12" spans="1:23" ht="1.5" customHeight="1" thickBot="1" x14ac:dyDescent="0.35">
      <c r="A12" s="11"/>
      <c r="B12" s="11"/>
      <c r="C12" s="11"/>
      <c r="D12" s="11"/>
      <c r="E12" s="11"/>
      <c r="F12" s="11"/>
      <c r="G12" s="11"/>
      <c r="H12" s="11"/>
      <c r="I12" s="11"/>
      <c r="J12" s="11"/>
      <c r="K12" s="11"/>
      <c r="L12" s="11"/>
      <c r="M12" s="11"/>
      <c r="N12" s="11"/>
      <c r="O12" s="11"/>
      <c r="S12" s="69"/>
      <c r="T12" s="69"/>
      <c r="U12" s="69"/>
      <c r="V12" s="70"/>
      <c r="W12" s="69"/>
    </row>
    <row r="13" spans="1:23" s="42" customFormat="1" ht="20.25" hidden="1" customHeight="1" thickBot="1" x14ac:dyDescent="0.35">
      <c r="A13" s="434" t="s">
        <v>5</v>
      </c>
      <c r="B13" s="556">
        <f>'Info District'!G11</f>
        <v>2025</v>
      </c>
      <c r="C13" s="557"/>
      <c r="E13" s="550"/>
      <c r="F13" s="550"/>
      <c r="G13" s="550"/>
      <c r="H13" s="550"/>
      <c r="I13" s="550"/>
      <c r="J13" s="554"/>
      <c r="Q13" s="63"/>
      <c r="R13" s="307"/>
      <c r="S13" s="71"/>
      <c r="T13" s="71"/>
      <c r="U13" s="71"/>
      <c r="V13" s="72"/>
      <c r="W13" s="71"/>
    </row>
    <row r="14" spans="1:23" s="42" customFormat="1" ht="7.5" hidden="1" customHeight="1" thickBot="1" x14ac:dyDescent="0.35">
      <c r="A14" s="434"/>
      <c r="B14" s="13"/>
      <c r="C14" s="13"/>
      <c r="D14" s="13"/>
      <c r="O14" s="15"/>
      <c r="Q14" s="63"/>
      <c r="R14" s="307"/>
      <c r="S14" s="71"/>
      <c r="T14" s="71"/>
      <c r="U14" s="71"/>
      <c r="V14" s="72"/>
      <c r="W14" s="71"/>
    </row>
    <row r="15" spans="1:23" s="42" customFormat="1" ht="16.5" hidden="1" customHeight="1" thickBot="1" x14ac:dyDescent="0.35">
      <c r="A15" s="434" t="s">
        <v>7</v>
      </c>
      <c r="B15" s="558" t="str">
        <f>'Info District'!G12</f>
        <v>PLATEAUX</v>
      </c>
      <c r="C15" s="559"/>
      <c r="D15" s="550" t="s">
        <v>8</v>
      </c>
      <c r="E15" s="550"/>
      <c r="F15" s="550"/>
      <c r="G15" s="551" t="str">
        <f>'Info District'!G13</f>
        <v>Agou</v>
      </c>
      <c r="H15" s="552"/>
      <c r="I15" s="553"/>
      <c r="L15" s="11"/>
      <c r="M15" s="11"/>
      <c r="N15" s="11"/>
      <c r="O15" s="11"/>
      <c r="P15" s="11"/>
      <c r="Q15" s="63"/>
      <c r="R15" s="307"/>
      <c r="S15" s="71"/>
      <c r="T15" s="71"/>
      <c r="U15" s="71"/>
      <c r="V15" s="73"/>
      <c r="W15" s="71"/>
    </row>
    <row r="16" spans="1:23" s="42" customFormat="1" ht="3.75" hidden="1" customHeight="1" thickBot="1" x14ac:dyDescent="0.35">
      <c r="A16" s="139"/>
      <c r="B16" s="15"/>
      <c r="C16" s="15"/>
      <c r="D16" s="15"/>
      <c r="E16" s="15"/>
      <c r="K16" s="15"/>
      <c r="L16" s="15"/>
      <c r="M16" s="15"/>
      <c r="O16" s="15"/>
      <c r="Q16" s="63"/>
      <c r="R16" s="307"/>
      <c r="S16" s="71"/>
      <c r="T16" s="71"/>
      <c r="U16" s="71"/>
      <c r="V16" s="72"/>
      <c r="W16" s="71"/>
    </row>
    <row r="17" spans="1:27" s="42" customFormat="1" ht="18" hidden="1" customHeight="1" thickBot="1" x14ac:dyDescent="0.35">
      <c r="A17" s="434" t="s">
        <v>9</v>
      </c>
      <c r="B17" s="556" t="str">
        <f>'Info District'!G17</f>
        <v>Avril à Juin 2025</v>
      </c>
      <c r="C17" s="560"/>
      <c r="D17" s="560"/>
      <c r="E17" s="557"/>
      <c r="G17" s="550" t="s">
        <v>11</v>
      </c>
      <c r="H17" s="550"/>
      <c r="I17" s="550"/>
      <c r="J17" s="550"/>
      <c r="K17" s="554"/>
      <c r="L17" s="551" t="str">
        <f>'Info District'!G18</f>
        <v>Juillet à Septembre 2025</v>
      </c>
      <c r="M17" s="552"/>
      <c r="N17" s="552"/>
      <c r="O17" s="552"/>
      <c r="P17" s="553"/>
      <c r="Q17" s="63"/>
      <c r="R17" s="307"/>
      <c r="S17" s="71"/>
      <c r="T17" s="71"/>
      <c r="U17" s="71"/>
      <c r="V17" s="72"/>
      <c r="W17" s="71"/>
    </row>
    <row r="18" spans="1:27" s="9" customFormat="1" ht="2.25" hidden="1" customHeight="1" thickBot="1" x14ac:dyDescent="0.3">
      <c r="B18" s="43"/>
      <c r="C18" s="43"/>
      <c r="D18" s="43"/>
      <c r="E18" s="44"/>
      <c r="F18" s="43"/>
      <c r="G18" s="45"/>
      <c r="H18" s="45"/>
      <c r="I18" s="45"/>
      <c r="J18" s="45"/>
      <c r="K18" s="45"/>
      <c r="L18" s="45"/>
      <c r="M18" s="45"/>
      <c r="O18" s="38"/>
      <c r="Q18" s="64"/>
      <c r="R18" s="308"/>
      <c r="S18" s="74"/>
      <c r="T18" s="74"/>
      <c r="U18" s="74"/>
      <c r="V18" s="75"/>
      <c r="W18" s="74"/>
    </row>
    <row r="19" spans="1:27" s="9" customFormat="1" ht="21" customHeight="1" thickBot="1" x14ac:dyDescent="0.35">
      <c r="A19" s="532" t="s">
        <v>12</v>
      </c>
      <c r="B19" s="532"/>
      <c r="C19" s="533"/>
      <c r="D19" s="538"/>
      <c r="E19" s="539"/>
      <c r="F19" s="539"/>
      <c r="G19" s="539"/>
      <c r="H19" s="539"/>
      <c r="I19" s="539"/>
      <c r="J19" s="539"/>
      <c r="K19" s="539"/>
      <c r="L19" s="539"/>
      <c r="M19" s="539"/>
      <c r="N19" s="540"/>
      <c r="O19" s="11"/>
      <c r="P19" s="241" t="str">
        <f>'Info District'!H17</f>
        <v>T2</v>
      </c>
      <c r="Q19" s="65"/>
      <c r="R19" s="309"/>
      <c r="S19" s="535" t="s">
        <v>96</v>
      </c>
      <c r="T19" s="536"/>
      <c r="U19" s="536"/>
      <c r="V19" s="536"/>
      <c r="W19" s="537"/>
    </row>
    <row r="20" spans="1:27" s="9" customFormat="1" ht="4.5" customHeight="1" thickBot="1" x14ac:dyDescent="0.35">
      <c r="A20" s="12"/>
      <c r="B20" s="12"/>
      <c r="C20" s="12"/>
      <c r="D20" s="12"/>
      <c r="E20" s="12"/>
      <c r="F20" s="12"/>
      <c r="G20" s="13"/>
      <c r="H20" s="13"/>
      <c r="I20" s="13"/>
      <c r="J20" s="13"/>
      <c r="K20" s="13"/>
      <c r="L20" s="14"/>
      <c r="M20" s="14"/>
      <c r="N20" s="14"/>
      <c r="O20" s="14"/>
      <c r="Q20" s="64"/>
      <c r="R20" s="308"/>
      <c r="S20" s="146"/>
      <c r="T20" s="74"/>
      <c r="U20" s="74"/>
      <c r="V20" s="76"/>
      <c r="W20" s="147"/>
    </row>
    <row r="21" spans="1:27" s="9" customFormat="1" ht="32.25" customHeight="1" thickBot="1" x14ac:dyDescent="0.35">
      <c r="A21" s="532" t="s">
        <v>240</v>
      </c>
      <c r="B21" s="532"/>
      <c r="C21" s="533"/>
      <c r="D21" s="543" t="s">
        <v>264</v>
      </c>
      <c r="E21" s="544"/>
      <c r="F21" s="545"/>
      <c r="G21" s="534" t="s">
        <v>6</v>
      </c>
      <c r="H21" s="534"/>
      <c r="I21" s="534"/>
      <c r="J21" s="534"/>
      <c r="K21" s="534"/>
      <c r="L21" s="546"/>
      <c r="M21" s="539"/>
      <c r="N21" s="539"/>
      <c r="O21" s="539"/>
      <c r="P21" s="540"/>
      <c r="Q21" s="64"/>
      <c r="R21" s="308"/>
      <c r="S21" s="146"/>
      <c r="T21" s="74"/>
      <c r="U21" s="74"/>
      <c r="V21" s="76"/>
      <c r="W21" s="147"/>
    </row>
    <row r="22" spans="1:27" s="9" customFormat="1" ht="6" customHeight="1" x14ac:dyDescent="0.3">
      <c r="A22" s="12"/>
      <c r="B22" s="12"/>
      <c r="C22" s="12"/>
      <c r="D22" s="12"/>
      <c r="E22" s="12"/>
      <c r="F22" s="12"/>
      <c r="G22" s="534"/>
      <c r="H22" s="534"/>
      <c r="I22" s="534"/>
      <c r="J22" s="534"/>
      <c r="K22" s="534"/>
      <c r="L22" s="14"/>
      <c r="M22" s="14"/>
      <c r="N22" s="14"/>
      <c r="O22" s="14"/>
      <c r="Q22" s="64"/>
      <c r="R22" s="308"/>
      <c r="S22" s="146"/>
      <c r="T22" s="74"/>
      <c r="U22" s="74"/>
      <c r="V22" s="76"/>
      <c r="W22" s="147"/>
    </row>
    <row r="23" spans="1:27" s="9" customFormat="1" ht="3.75" customHeight="1" thickBot="1" x14ac:dyDescent="0.35">
      <c r="A23" s="12"/>
      <c r="B23" s="12"/>
      <c r="C23" s="12"/>
      <c r="D23" s="12"/>
      <c r="E23" s="12"/>
      <c r="F23" s="12"/>
      <c r="G23" s="13"/>
      <c r="H23" s="13"/>
      <c r="I23" s="13"/>
      <c r="J23" s="13"/>
      <c r="K23" s="13"/>
      <c r="L23" s="14"/>
      <c r="M23" s="14"/>
      <c r="N23" s="14"/>
      <c r="O23" s="14"/>
      <c r="Q23" s="64"/>
      <c r="R23" s="308"/>
      <c r="S23" s="146"/>
      <c r="T23" s="74"/>
      <c r="U23" s="74"/>
      <c r="V23" s="76"/>
      <c r="W23" s="147"/>
    </row>
    <row r="24" spans="1:27" ht="76.5" customHeight="1" thickBot="1" x14ac:dyDescent="0.35">
      <c r="A24" s="541" t="s">
        <v>13</v>
      </c>
      <c r="B24" s="16" t="s">
        <v>14</v>
      </c>
      <c r="C24" s="108" t="s">
        <v>15</v>
      </c>
      <c r="D24" s="118" t="s">
        <v>16</v>
      </c>
      <c r="E24" s="117" t="s">
        <v>17</v>
      </c>
      <c r="F24" s="351" t="s">
        <v>18</v>
      </c>
      <c r="G24" s="16" t="s">
        <v>233</v>
      </c>
      <c r="H24" s="16" t="s">
        <v>234</v>
      </c>
      <c r="I24" s="16" t="s">
        <v>19</v>
      </c>
      <c r="J24" s="16" t="s">
        <v>20</v>
      </c>
      <c r="K24" s="108" t="s">
        <v>21</v>
      </c>
      <c r="L24" s="136" t="s">
        <v>22</v>
      </c>
      <c r="M24" s="137" t="s">
        <v>236</v>
      </c>
      <c r="N24" s="138" t="s">
        <v>23</v>
      </c>
      <c r="O24" s="109" t="s">
        <v>39</v>
      </c>
      <c r="P24" s="16" t="s">
        <v>40</v>
      </c>
      <c r="S24" s="148" t="s">
        <v>237</v>
      </c>
      <c r="T24" s="140" t="s">
        <v>93</v>
      </c>
      <c r="U24" s="140" t="s">
        <v>239</v>
      </c>
      <c r="V24" s="140" t="s">
        <v>238</v>
      </c>
      <c r="W24" s="149" t="s">
        <v>97</v>
      </c>
    </row>
    <row r="25" spans="1:27" s="47" customFormat="1" ht="31.2" customHeight="1" x14ac:dyDescent="0.3">
      <c r="A25" s="542"/>
      <c r="B25" s="46" t="s">
        <v>24</v>
      </c>
      <c r="C25" s="46" t="s">
        <v>25</v>
      </c>
      <c r="D25" s="112" t="s">
        <v>26</v>
      </c>
      <c r="E25" s="46" t="s">
        <v>27</v>
      </c>
      <c r="F25" s="46"/>
      <c r="G25" s="46" t="s">
        <v>28</v>
      </c>
      <c r="H25" s="46"/>
      <c r="I25" s="46" t="s">
        <v>29</v>
      </c>
      <c r="J25" s="46"/>
      <c r="K25" s="131" t="s">
        <v>235</v>
      </c>
      <c r="L25" s="133"/>
      <c r="M25" s="134"/>
      <c r="N25" s="135"/>
      <c r="O25" s="132" t="s">
        <v>30</v>
      </c>
      <c r="P25" s="46"/>
      <c r="Q25" s="66"/>
      <c r="R25" s="310"/>
      <c r="S25" s="150"/>
      <c r="T25" s="67" t="s">
        <v>94</v>
      </c>
      <c r="U25" s="67" t="s">
        <v>95</v>
      </c>
      <c r="V25" s="94"/>
      <c r="W25" s="151" t="str">
        <f>IF(J26&lt;=0,"",IF(J26=90,$X$26))</f>
        <v/>
      </c>
      <c r="X25" s="37" t="s">
        <v>98</v>
      </c>
    </row>
    <row r="26" spans="1:27" ht="31.2" customHeight="1" x14ac:dyDescent="0.3">
      <c r="A26" s="322" t="str">
        <f>CDT!B26</f>
        <v>Artéméther-Luméfantrine 6cp (AL)</v>
      </c>
      <c r="B26" s="247"/>
      <c r="C26" s="248"/>
      <c r="D26" s="302" t="str">
        <f>IF(B26&lt;&gt;"",B26+C26,"")</f>
        <v/>
      </c>
      <c r="E26" s="249"/>
      <c r="F26" s="247"/>
      <c r="G26" s="247"/>
      <c r="H26" s="247"/>
      <c r="I26" s="247"/>
      <c r="J26" s="247"/>
      <c r="K26" s="248"/>
      <c r="L26" s="431" t="str">
        <f>IF(B26&lt;&gt;"",IF(J26=0,E26,((E26*90)/(90-J26))),"0")</f>
        <v>0</v>
      </c>
      <c r="M26" s="428" t="str">
        <f>IF(B26&lt;&gt;"",((E26/S26)*30),"0")</f>
        <v>0</v>
      </c>
      <c r="N26" s="250" t="str">
        <f>IF(B26&lt;&gt;"",IF(J26=0,((E26+L26)-K26),((M26*6)-K26)),"0")</f>
        <v>0</v>
      </c>
      <c r="O26" s="251"/>
      <c r="P26" s="313"/>
      <c r="R26" s="312">
        <f>+L26+N26</f>
        <v>0</v>
      </c>
      <c r="S26" s="152">
        <f>(90-J26)</f>
        <v>90</v>
      </c>
      <c r="T26" s="68" t="e">
        <f t="shared" ref="T26:T47" si="0">D26-(E26+G26+I26+H26)</f>
        <v>#VALUE!</v>
      </c>
      <c r="U26" s="68" t="e">
        <f>K26-T26</f>
        <v>#VALUE!</v>
      </c>
      <c r="V26" s="95">
        <v>6</v>
      </c>
      <c r="W26" s="153" t="e">
        <f t="shared" ref="W26:W50" si="1">IF(U26=0,"",$X$25)</f>
        <v>#VALUE!</v>
      </c>
      <c r="X26" s="37" t="s">
        <v>203</v>
      </c>
      <c r="Y26" s="107">
        <f>+O26</f>
        <v>0</v>
      </c>
    </row>
    <row r="27" spans="1:27" ht="31.2" customHeight="1" x14ac:dyDescent="0.3">
      <c r="A27" s="322" t="str">
        <f>CDT!B27</f>
        <v>Artéméther-Luméfantrine 12cp (AL)</v>
      </c>
      <c r="B27" s="247"/>
      <c r="C27" s="248"/>
      <c r="D27" s="302" t="str">
        <f t="shared" ref="D27" si="2">IF(B27&lt;&gt;"",B27+C27,"")</f>
        <v/>
      </c>
      <c r="E27" s="249"/>
      <c r="F27" s="247"/>
      <c r="G27" s="247"/>
      <c r="H27" s="247"/>
      <c r="I27" s="247"/>
      <c r="J27" s="247"/>
      <c r="K27" s="248"/>
      <c r="L27" s="431" t="str">
        <f t="shared" ref="L27:L49" si="3">IF(B27&lt;&gt;"",IF(J27=0,E27,((E27*90)/(90-J27))),"0")</f>
        <v>0</v>
      </c>
      <c r="M27" s="428" t="str">
        <f t="shared" ref="M27:M49" si="4">IF(B27&lt;&gt;"",((E27/S27)*30),"0")</f>
        <v>0</v>
      </c>
      <c r="N27" s="250" t="str">
        <f t="shared" ref="N27:N49" si="5">IF(B27&lt;&gt;"",IF(J27=0,((E27+L27)-K27),((M27*6)-K27)),"0")</f>
        <v>0</v>
      </c>
      <c r="O27" s="251"/>
      <c r="P27" s="247"/>
      <c r="R27" s="312">
        <f t="shared" ref="R27:R49" si="6">+L27+N27</f>
        <v>0</v>
      </c>
      <c r="S27" s="152">
        <f t="shared" ref="S27:S49" si="7">(90-J27)</f>
        <v>90</v>
      </c>
      <c r="T27" s="68" t="e">
        <f t="shared" si="0"/>
        <v>#VALUE!</v>
      </c>
      <c r="U27" s="68" t="e">
        <f t="shared" ref="U27:U49" si="8">K27-T27</f>
        <v>#VALUE!</v>
      </c>
      <c r="V27" s="95">
        <v>12</v>
      </c>
      <c r="W27" s="153" t="e">
        <f t="shared" si="1"/>
        <v>#VALUE!</v>
      </c>
      <c r="Y27" s="107">
        <f t="shared" ref="Y27:Y48" si="9">+O27</f>
        <v>0</v>
      </c>
    </row>
    <row r="28" spans="1:27" ht="31.2" customHeight="1" x14ac:dyDescent="0.3">
      <c r="A28" s="322" t="str">
        <f>CDT!B28</f>
        <v>Artéméther-Luméfantrine 18cp (AL)</v>
      </c>
      <c r="B28" s="247"/>
      <c r="C28" s="248"/>
      <c r="D28" s="302" t="str">
        <f>IF(B28&lt;&gt;"",B28+C28,"")</f>
        <v/>
      </c>
      <c r="E28" s="249"/>
      <c r="F28" s="247"/>
      <c r="G28" s="247"/>
      <c r="H28" s="247"/>
      <c r="I28" s="247"/>
      <c r="J28" s="247"/>
      <c r="K28" s="248"/>
      <c r="L28" s="431" t="str">
        <f t="shared" si="3"/>
        <v>0</v>
      </c>
      <c r="M28" s="428" t="str">
        <f t="shared" si="4"/>
        <v>0</v>
      </c>
      <c r="N28" s="250" t="str">
        <f t="shared" si="5"/>
        <v>0</v>
      </c>
      <c r="O28" s="251"/>
      <c r="P28" s="247"/>
      <c r="R28" s="312">
        <f t="shared" si="6"/>
        <v>0</v>
      </c>
      <c r="S28" s="152">
        <f t="shared" si="7"/>
        <v>90</v>
      </c>
      <c r="T28" s="68" t="e">
        <f t="shared" si="0"/>
        <v>#VALUE!</v>
      </c>
      <c r="U28" s="68" t="e">
        <f t="shared" si="8"/>
        <v>#VALUE!</v>
      </c>
      <c r="V28" s="95">
        <v>18</v>
      </c>
      <c r="W28" s="153" t="e">
        <f t="shared" si="1"/>
        <v>#VALUE!</v>
      </c>
      <c r="Y28" s="107">
        <f t="shared" si="9"/>
        <v>0</v>
      </c>
    </row>
    <row r="29" spans="1:27" ht="31.2" customHeight="1" x14ac:dyDescent="0.3">
      <c r="A29" s="322" t="str">
        <f>CDT!B29</f>
        <v>Artéméther-Luméfantrine 24cp (AL)</v>
      </c>
      <c r="B29" s="247"/>
      <c r="C29" s="248"/>
      <c r="D29" s="302" t="str">
        <f>IF(B29&lt;&gt;"",B29+C29,"")</f>
        <v/>
      </c>
      <c r="E29" s="249"/>
      <c r="F29" s="247"/>
      <c r="G29" s="247"/>
      <c r="H29" s="247"/>
      <c r="I29" s="247"/>
      <c r="J29" s="247"/>
      <c r="K29" s="248"/>
      <c r="L29" s="431" t="str">
        <f t="shared" si="3"/>
        <v>0</v>
      </c>
      <c r="M29" s="428" t="str">
        <f t="shared" si="4"/>
        <v>0</v>
      </c>
      <c r="N29" s="250" t="str">
        <f t="shared" si="5"/>
        <v>0</v>
      </c>
      <c r="O29" s="251"/>
      <c r="P29" s="247"/>
      <c r="R29" s="312">
        <f t="shared" si="6"/>
        <v>0</v>
      </c>
      <c r="S29" s="152">
        <f t="shared" si="7"/>
        <v>90</v>
      </c>
      <c r="T29" s="68" t="e">
        <f t="shared" si="0"/>
        <v>#VALUE!</v>
      </c>
      <c r="U29" s="68" t="e">
        <f t="shared" si="8"/>
        <v>#VALUE!</v>
      </c>
      <c r="V29" s="95">
        <v>24</v>
      </c>
      <c r="W29" s="153" t="e">
        <f t="shared" si="1"/>
        <v>#VALUE!</v>
      </c>
      <c r="Y29" s="107">
        <f t="shared" si="9"/>
        <v>0</v>
      </c>
    </row>
    <row r="30" spans="1:27" ht="31.2" customHeight="1" x14ac:dyDescent="0.3">
      <c r="A30" s="322" t="str">
        <f>CDT!B30</f>
        <v>Artéméther injectable 40 mg</v>
      </c>
      <c r="B30" s="247"/>
      <c r="C30" s="248"/>
      <c r="D30" s="302" t="str">
        <f t="shared" ref="D30:D49" si="10">IF(B30&lt;&gt;"",B30+C30,"")</f>
        <v/>
      </c>
      <c r="E30" s="249"/>
      <c r="F30" s="247"/>
      <c r="G30" s="247"/>
      <c r="H30" s="247"/>
      <c r="I30" s="247"/>
      <c r="J30" s="247"/>
      <c r="K30" s="248"/>
      <c r="L30" s="431" t="str">
        <f t="shared" si="3"/>
        <v>0</v>
      </c>
      <c r="M30" s="428" t="str">
        <f t="shared" si="4"/>
        <v>0</v>
      </c>
      <c r="N30" s="250" t="str">
        <f t="shared" si="5"/>
        <v>0</v>
      </c>
      <c r="O30" s="251"/>
      <c r="P30" s="247"/>
      <c r="R30" s="312">
        <f t="shared" si="6"/>
        <v>0</v>
      </c>
      <c r="S30" s="152">
        <f t="shared" si="7"/>
        <v>90</v>
      </c>
      <c r="T30" s="68" t="e">
        <f t="shared" si="0"/>
        <v>#VALUE!</v>
      </c>
      <c r="U30" s="68" t="e">
        <f t="shared" si="8"/>
        <v>#VALUE!</v>
      </c>
      <c r="V30" s="95">
        <v>1</v>
      </c>
      <c r="W30" s="153" t="e">
        <f t="shared" si="1"/>
        <v>#VALUE!</v>
      </c>
      <c r="Y30" s="107">
        <f t="shared" si="9"/>
        <v>0</v>
      </c>
    </row>
    <row r="31" spans="1:27" ht="34.5" customHeight="1" x14ac:dyDescent="0.3">
      <c r="A31" s="322" t="str">
        <f>CDT!B31</f>
        <v>Artéméther injectable 80 mg</v>
      </c>
      <c r="B31" s="247"/>
      <c r="C31" s="248"/>
      <c r="D31" s="302" t="str">
        <f t="shared" si="10"/>
        <v/>
      </c>
      <c r="E31" s="249"/>
      <c r="F31" s="247"/>
      <c r="G31" s="247"/>
      <c r="H31" s="247"/>
      <c r="I31" s="247"/>
      <c r="J31" s="247"/>
      <c r="K31" s="248"/>
      <c r="L31" s="431" t="str">
        <f t="shared" si="3"/>
        <v>0</v>
      </c>
      <c r="M31" s="428" t="str">
        <f t="shared" si="4"/>
        <v>0</v>
      </c>
      <c r="N31" s="250" t="str">
        <f t="shared" si="5"/>
        <v>0</v>
      </c>
      <c r="O31" s="251"/>
      <c r="P31" s="247"/>
      <c r="R31" s="312">
        <f t="shared" si="6"/>
        <v>0</v>
      </c>
      <c r="S31" s="152">
        <f t="shared" si="7"/>
        <v>90</v>
      </c>
      <c r="T31" s="68" t="e">
        <f t="shared" si="0"/>
        <v>#VALUE!</v>
      </c>
      <c r="U31" s="68" t="e">
        <f t="shared" si="8"/>
        <v>#VALUE!</v>
      </c>
      <c r="V31" s="95">
        <v>1</v>
      </c>
      <c r="W31" s="153" t="e">
        <f t="shared" si="1"/>
        <v>#VALUE!</v>
      </c>
      <c r="Y31" s="107">
        <f t="shared" si="9"/>
        <v>0</v>
      </c>
    </row>
    <row r="32" spans="1:27" ht="34.5" customHeight="1" x14ac:dyDescent="0.3">
      <c r="A32" s="435" t="str">
        <f>CDT!B32</f>
        <v>Artésunate injectable 60 mg</v>
      </c>
      <c r="B32" s="247"/>
      <c r="C32" s="248"/>
      <c r="D32" s="302" t="str">
        <f t="shared" si="10"/>
        <v/>
      </c>
      <c r="E32" s="249"/>
      <c r="F32" s="247"/>
      <c r="G32" s="247"/>
      <c r="H32" s="247"/>
      <c r="I32" s="247"/>
      <c r="J32" s="247"/>
      <c r="K32" s="248"/>
      <c r="L32" s="438" t="str">
        <f t="shared" si="3"/>
        <v>0</v>
      </c>
      <c r="M32" s="314" t="str">
        <f>IF(B32&lt;&gt;"",((E32/S32:S32)*30),"0")</f>
        <v>0</v>
      </c>
      <c r="N32" s="432" t="str">
        <f>IF(B32&lt;&gt;"",IF(J32=0,AA32,IF(J32&gt;0,((M32/30)*J32)+AA32)),"0")</f>
        <v>0</v>
      </c>
      <c r="O32" s="433"/>
      <c r="P32" s="247"/>
      <c r="R32" s="312">
        <f t="shared" si="6"/>
        <v>0</v>
      </c>
      <c r="S32" s="429">
        <f t="shared" si="7"/>
        <v>90</v>
      </c>
      <c r="T32" s="436" t="e">
        <f>D32-(E32+G32+I32+H32)</f>
        <v>#VALUE!</v>
      </c>
      <c r="U32" s="436" t="e">
        <f t="shared" si="8"/>
        <v>#VALUE!</v>
      </c>
      <c r="V32" s="430">
        <v>1</v>
      </c>
      <c r="W32" s="437" t="e">
        <f t="shared" si="1"/>
        <v>#VALUE!</v>
      </c>
      <c r="Y32" s="107">
        <f t="shared" si="9"/>
        <v>0</v>
      </c>
      <c r="AA32" s="3">
        <f>((F32*10)+L32-K32)</f>
        <v>0</v>
      </c>
    </row>
    <row r="33" spans="1:25" ht="34.5" customHeight="1" x14ac:dyDescent="0.3">
      <c r="A33" s="322" t="str">
        <f>CDT!B33</f>
        <v xml:space="preserve"> Sulfadoxine Pyriméthamine:  (SP)</v>
      </c>
      <c r="B33" s="247"/>
      <c r="C33" s="248"/>
      <c r="D33" s="302" t="str">
        <f t="shared" si="10"/>
        <v/>
      </c>
      <c r="E33" s="249"/>
      <c r="F33" s="247"/>
      <c r="G33" s="247"/>
      <c r="H33" s="247"/>
      <c r="I33" s="247"/>
      <c r="J33" s="247"/>
      <c r="K33" s="248"/>
      <c r="L33" s="431" t="str">
        <f t="shared" si="3"/>
        <v>0</v>
      </c>
      <c r="M33" s="428" t="str">
        <f t="shared" si="4"/>
        <v>0</v>
      </c>
      <c r="N33" s="250" t="str">
        <f t="shared" si="5"/>
        <v>0</v>
      </c>
      <c r="O33" s="251"/>
      <c r="P33" s="247"/>
      <c r="R33" s="312">
        <f t="shared" si="6"/>
        <v>0</v>
      </c>
      <c r="S33" s="152">
        <f t="shared" si="7"/>
        <v>90</v>
      </c>
      <c r="T33" s="68" t="e">
        <f t="shared" si="0"/>
        <v>#VALUE!</v>
      </c>
      <c r="U33" s="68" t="e">
        <f t="shared" si="8"/>
        <v>#VALUE!</v>
      </c>
      <c r="V33" s="95">
        <v>3</v>
      </c>
      <c r="W33" s="153" t="e">
        <f t="shared" si="1"/>
        <v>#VALUE!</v>
      </c>
      <c r="Y33" s="107">
        <f t="shared" si="9"/>
        <v>0</v>
      </c>
    </row>
    <row r="34" spans="1:25" ht="34.5" customHeight="1" x14ac:dyDescent="0.3">
      <c r="A34" s="322" t="str">
        <f>CDT!B34</f>
        <v>Test de Diagnostic Rapide  : (TDR)</v>
      </c>
      <c r="B34" s="247"/>
      <c r="C34" s="248"/>
      <c r="D34" s="302" t="str">
        <f t="shared" si="10"/>
        <v/>
      </c>
      <c r="E34" s="247"/>
      <c r="F34" s="248"/>
      <c r="G34" s="247"/>
      <c r="H34" s="247"/>
      <c r="I34" s="247"/>
      <c r="J34" s="247"/>
      <c r="K34" s="248"/>
      <c r="L34" s="431" t="str">
        <f t="shared" si="3"/>
        <v>0</v>
      </c>
      <c r="M34" s="428" t="str">
        <f t="shared" si="4"/>
        <v>0</v>
      </c>
      <c r="N34" s="250" t="str">
        <f t="shared" si="5"/>
        <v>0</v>
      </c>
      <c r="O34" s="251"/>
      <c r="P34" s="247"/>
      <c r="R34" s="312">
        <f t="shared" si="6"/>
        <v>0</v>
      </c>
      <c r="S34" s="152">
        <f t="shared" si="7"/>
        <v>90</v>
      </c>
      <c r="T34" s="68" t="e">
        <f t="shared" si="0"/>
        <v>#VALUE!</v>
      </c>
      <c r="U34" s="68" t="e">
        <f t="shared" si="8"/>
        <v>#VALUE!</v>
      </c>
      <c r="V34" s="95">
        <v>1</v>
      </c>
      <c r="W34" s="153" t="e">
        <f>IF(U34=0,"",$X$25)</f>
        <v>#VALUE!</v>
      </c>
      <c r="Y34" s="107">
        <f t="shared" si="9"/>
        <v>0</v>
      </c>
    </row>
    <row r="35" spans="1:25" ht="34.5" customHeight="1" x14ac:dyDescent="0.3">
      <c r="A35" s="322" t="str">
        <f>CDT!B35</f>
        <v>Moustiquaire à Imprégnation Durable: (MID)</v>
      </c>
      <c r="B35" s="247"/>
      <c r="C35" s="248"/>
      <c r="D35" s="302" t="str">
        <f t="shared" si="10"/>
        <v/>
      </c>
      <c r="E35" s="247"/>
      <c r="F35" s="248"/>
      <c r="G35" s="247"/>
      <c r="H35" s="247"/>
      <c r="I35" s="247"/>
      <c r="J35" s="247"/>
      <c r="K35" s="248"/>
      <c r="L35" s="431" t="str">
        <f t="shared" si="3"/>
        <v>0</v>
      </c>
      <c r="M35" s="428" t="str">
        <f t="shared" si="4"/>
        <v>0</v>
      </c>
      <c r="N35" s="250" t="str">
        <f t="shared" si="5"/>
        <v>0</v>
      </c>
      <c r="O35" s="251"/>
      <c r="P35" s="247"/>
      <c r="R35" s="312">
        <f t="shared" si="6"/>
        <v>0</v>
      </c>
      <c r="S35" s="152">
        <f t="shared" si="7"/>
        <v>90</v>
      </c>
      <c r="T35" s="68" t="e">
        <f t="shared" si="0"/>
        <v>#VALUE!</v>
      </c>
      <c r="U35" s="68" t="e">
        <f t="shared" si="8"/>
        <v>#VALUE!</v>
      </c>
      <c r="V35" s="95">
        <v>1</v>
      </c>
      <c r="W35" s="153" t="e">
        <f t="shared" si="1"/>
        <v>#VALUE!</v>
      </c>
      <c r="Y35" s="107">
        <f t="shared" si="9"/>
        <v>0</v>
      </c>
    </row>
    <row r="36" spans="1:25" ht="34.5" customHeight="1" x14ac:dyDescent="0.3">
      <c r="A36" s="322" t="str">
        <f>CDT!B36</f>
        <v>Dihydroartéminisine Pipéraquine– Plaq / 3 comp 
( DHA-PPQ)  20/160 mg</v>
      </c>
      <c r="B36" s="247"/>
      <c r="C36" s="248"/>
      <c r="D36" s="302" t="str">
        <f t="shared" si="10"/>
        <v/>
      </c>
      <c r="E36" s="249"/>
      <c r="F36" s="247"/>
      <c r="G36" s="247"/>
      <c r="H36" s="247"/>
      <c r="I36" s="247"/>
      <c r="J36" s="247"/>
      <c r="K36" s="248"/>
      <c r="L36" s="431" t="str">
        <f t="shared" si="3"/>
        <v>0</v>
      </c>
      <c r="M36" s="428" t="str">
        <f t="shared" si="4"/>
        <v>0</v>
      </c>
      <c r="N36" s="250" t="str">
        <f t="shared" si="5"/>
        <v>0</v>
      </c>
      <c r="O36" s="251"/>
      <c r="P36" s="247"/>
      <c r="R36" s="312">
        <f t="shared" si="6"/>
        <v>0</v>
      </c>
      <c r="S36" s="152">
        <f t="shared" si="7"/>
        <v>90</v>
      </c>
      <c r="T36" s="68" t="e">
        <f t="shared" si="0"/>
        <v>#VALUE!</v>
      </c>
      <c r="U36" s="68" t="e">
        <f t="shared" si="8"/>
        <v>#VALUE!</v>
      </c>
      <c r="V36" s="95">
        <v>3</v>
      </c>
      <c r="W36" s="153" t="e">
        <f t="shared" si="1"/>
        <v>#VALUE!</v>
      </c>
      <c r="Y36" s="107">
        <f t="shared" si="9"/>
        <v>0</v>
      </c>
    </row>
    <row r="37" spans="1:25" ht="34.5" customHeight="1" x14ac:dyDescent="0.3">
      <c r="A37" s="322" t="str">
        <f>CDT!B37</f>
        <v>Dihydroartéminisine Pipéraquine– Plaq / 3 comp 
( DHA-PPQ)  40/320 mg</v>
      </c>
      <c r="B37" s="247"/>
      <c r="C37" s="248"/>
      <c r="D37" s="302" t="str">
        <f t="shared" si="10"/>
        <v/>
      </c>
      <c r="E37" s="249"/>
      <c r="F37" s="247"/>
      <c r="G37" s="247"/>
      <c r="H37" s="247"/>
      <c r="I37" s="247"/>
      <c r="J37" s="247"/>
      <c r="K37" s="248"/>
      <c r="L37" s="431" t="str">
        <f t="shared" si="3"/>
        <v>0</v>
      </c>
      <c r="M37" s="428" t="str">
        <f t="shared" si="4"/>
        <v>0</v>
      </c>
      <c r="N37" s="250" t="str">
        <f t="shared" si="5"/>
        <v>0</v>
      </c>
      <c r="O37" s="251"/>
      <c r="P37" s="247"/>
      <c r="R37" s="312">
        <f t="shared" si="6"/>
        <v>0</v>
      </c>
      <c r="S37" s="152">
        <f t="shared" si="7"/>
        <v>90</v>
      </c>
      <c r="T37" s="68" t="e">
        <f t="shared" si="0"/>
        <v>#VALUE!</v>
      </c>
      <c r="U37" s="68" t="e">
        <f t="shared" si="8"/>
        <v>#VALUE!</v>
      </c>
      <c r="V37" s="95">
        <v>3</v>
      </c>
      <c r="W37" s="153" t="e">
        <f t="shared" si="1"/>
        <v>#VALUE!</v>
      </c>
      <c r="Y37" s="107">
        <f t="shared" si="9"/>
        <v>0</v>
      </c>
    </row>
    <row r="38" spans="1:25" ht="34.5" customHeight="1" x14ac:dyDescent="0.3">
      <c r="A38" s="322" t="str">
        <f>CDT!B38</f>
        <v>Dihydroartéminisine Pipéraquine– Plaq / 6 comp 
( DHA-PPQ)  40/320 mg</v>
      </c>
      <c r="B38" s="247"/>
      <c r="C38" s="248"/>
      <c r="D38" s="302" t="str">
        <f t="shared" si="10"/>
        <v/>
      </c>
      <c r="E38" s="249"/>
      <c r="F38" s="247"/>
      <c r="G38" s="247"/>
      <c r="H38" s="247"/>
      <c r="I38" s="247"/>
      <c r="J38" s="247"/>
      <c r="K38" s="248"/>
      <c r="L38" s="431" t="str">
        <f t="shared" si="3"/>
        <v>0</v>
      </c>
      <c r="M38" s="428" t="str">
        <f t="shared" si="4"/>
        <v>0</v>
      </c>
      <c r="N38" s="250" t="str">
        <f t="shared" si="5"/>
        <v>0</v>
      </c>
      <c r="O38" s="251"/>
      <c r="P38" s="247"/>
      <c r="R38" s="312">
        <f t="shared" si="6"/>
        <v>0</v>
      </c>
      <c r="S38" s="152">
        <f t="shared" si="7"/>
        <v>90</v>
      </c>
      <c r="T38" s="68" t="e">
        <f t="shared" si="0"/>
        <v>#VALUE!</v>
      </c>
      <c r="U38" s="68" t="e">
        <f t="shared" si="8"/>
        <v>#VALUE!</v>
      </c>
      <c r="V38" s="95">
        <v>3</v>
      </c>
      <c r="W38" s="153" t="e">
        <f t="shared" si="1"/>
        <v>#VALUE!</v>
      </c>
      <c r="Y38" s="107">
        <f t="shared" si="9"/>
        <v>0</v>
      </c>
    </row>
    <row r="39" spans="1:25" ht="34.5" customHeight="1" x14ac:dyDescent="0.3">
      <c r="A39" s="322" t="str">
        <f>CDT!B39</f>
        <v>Dihydroartemisinine/pipéraquine – Plaq / 9 comp 
( DHA-PPQ) 40/320 mg</v>
      </c>
      <c r="B39" s="247"/>
      <c r="C39" s="248"/>
      <c r="D39" s="302" t="str">
        <f t="shared" si="10"/>
        <v/>
      </c>
      <c r="E39" s="249"/>
      <c r="F39" s="247"/>
      <c r="G39" s="247"/>
      <c r="H39" s="247"/>
      <c r="I39" s="247"/>
      <c r="J39" s="247"/>
      <c r="K39" s="248"/>
      <c r="L39" s="431" t="str">
        <f t="shared" si="3"/>
        <v>0</v>
      </c>
      <c r="M39" s="428" t="str">
        <f t="shared" si="4"/>
        <v>0</v>
      </c>
      <c r="N39" s="250" t="str">
        <f t="shared" si="5"/>
        <v>0</v>
      </c>
      <c r="O39" s="251"/>
      <c r="P39" s="247"/>
      <c r="R39" s="312">
        <f t="shared" si="6"/>
        <v>0</v>
      </c>
      <c r="S39" s="152">
        <f t="shared" si="7"/>
        <v>90</v>
      </c>
      <c r="T39" s="68" t="e">
        <f t="shared" si="0"/>
        <v>#VALUE!</v>
      </c>
      <c r="U39" s="68" t="e">
        <f t="shared" si="8"/>
        <v>#VALUE!</v>
      </c>
      <c r="V39" s="95">
        <v>3</v>
      </c>
      <c r="W39" s="153" t="e">
        <f t="shared" si="1"/>
        <v>#VALUE!</v>
      </c>
      <c r="Y39" s="107">
        <f t="shared" si="9"/>
        <v>0</v>
      </c>
    </row>
    <row r="40" spans="1:25" ht="34.5" customHeight="1" x14ac:dyDescent="0.3">
      <c r="A40" s="322" t="str">
        <f>CDT!B40</f>
        <v>Artésunate Amodiaquine: (ASAQ) : 3 cp (25/67,5 mg)</v>
      </c>
      <c r="B40" s="247"/>
      <c r="C40" s="248"/>
      <c r="D40" s="302" t="str">
        <f t="shared" si="10"/>
        <v/>
      </c>
      <c r="E40" s="249"/>
      <c r="F40" s="247"/>
      <c r="G40" s="247"/>
      <c r="H40" s="247"/>
      <c r="I40" s="247"/>
      <c r="J40" s="247"/>
      <c r="K40" s="248"/>
      <c r="L40" s="431" t="str">
        <f t="shared" si="3"/>
        <v>0</v>
      </c>
      <c r="M40" s="428" t="str">
        <f t="shared" si="4"/>
        <v>0</v>
      </c>
      <c r="N40" s="250" t="str">
        <f t="shared" si="5"/>
        <v>0</v>
      </c>
      <c r="O40" s="251"/>
      <c r="P40" s="247"/>
      <c r="R40" s="312">
        <f t="shared" si="6"/>
        <v>0</v>
      </c>
      <c r="S40" s="152">
        <f t="shared" si="7"/>
        <v>90</v>
      </c>
      <c r="T40" s="68" t="e">
        <f t="shared" si="0"/>
        <v>#VALUE!</v>
      </c>
      <c r="U40" s="68" t="e">
        <f t="shared" si="8"/>
        <v>#VALUE!</v>
      </c>
      <c r="V40" s="95">
        <v>1</v>
      </c>
      <c r="W40" s="153" t="e">
        <f t="shared" si="1"/>
        <v>#VALUE!</v>
      </c>
      <c r="Y40" s="107">
        <f t="shared" si="9"/>
        <v>0</v>
      </c>
    </row>
    <row r="41" spans="1:25" ht="34.5" customHeight="1" x14ac:dyDescent="0.3">
      <c r="A41" s="322" t="str">
        <f>CDT!B41</f>
        <v>Artésunate Amodiaquine: (ASAQ) 3 cp (50/135 mg)</v>
      </c>
      <c r="B41" s="247"/>
      <c r="C41" s="248"/>
      <c r="D41" s="302" t="str">
        <f t="shared" si="10"/>
        <v/>
      </c>
      <c r="E41" s="249"/>
      <c r="F41" s="247"/>
      <c r="G41" s="247"/>
      <c r="H41" s="247"/>
      <c r="I41" s="247"/>
      <c r="J41" s="247"/>
      <c r="K41" s="248"/>
      <c r="L41" s="431" t="str">
        <f t="shared" si="3"/>
        <v>0</v>
      </c>
      <c r="M41" s="428" t="str">
        <f t="shared" si="4"/>
        <v>0</v>
      </c>
      <c r="N41" s="250" t="str">
        <f t="shared" si="5"/>
        <v>0</v>
      </c>
      <c r="O41" s="251"/>
      <c r="P41" s="247"/>
      <c r="R41" s="312">
        <f t="shared" si="6"/>
        <v>0</v>
      </c>
      <c r="S41" s="152">
        <f t="shared" si="7"/>
        <v>90</v>
      </c>
      <c r="T41" s="68" t="e">
        <f t="shared" si="0"/>
        <v>#VALUE!</v>
      </c>
      <c r="U41" s="68" t="e">
        <f t="shared" si="8"/>
        <v>#VALUE!</v>
      </c>
      <c r="V41" s="95">
        <v>1</v>
      </c>
      <c r="W41" s="153" t="e">
        <f t="shared" si="1"/>
        <v>#VALUE!</v>
      </c>
      <c r="Y41" s="107">
        <f t="shared" si="9"/>
        <v>0</v>
      </c>
    </row>
    <row r="42" spans="1:25" ht="34.5" customHeight="1" x14ac:dyDescent="0.3">
      <c r="A42" s="322" t="str">
        <f>CDT!B42</f>
        <v>Artésunate Amodiaquine: (ASAQ) 3 cp (100/270 mg)</v>
      </c>
      <c r="B42" s="247"/>
      <c r="C42" s="248"/>
      <c r="D42" s="302" t="str">
        <f t="shared" si="10"/>
        <v/>
      </c>
      <c r="E42" s="249"/>
      <c r="F42" s="247"/>
      <c r="G42" s="247"/>
      <c r="H42" s="247"/>
      <c r="I42" s="247"/>
      <c r="J42" s="247"/>
      <c r="K42" s="248"/>
      <c r="L42" s="431" t="str">
        <f t="shared" si="3"/>
        <v>0</v>
      </c>
      <c r="M42" s="428" t="str">
        <f t="shared" si="4"/>
        <v>0</v>
      </c>
      <c r="N42" s="250" t="str">
        <f t="shared" si="5"/>
        <v>0</v>
      </c>
      <c r="O42" s="251"/>
      <c r="P42" s="247"/>
      <c r="R42" s="312">
        <f t="shared" si="6"/>
        <v>0</v>
      </c>
      <c r="S42" s="152">
        <f t="shared" si="7"/>
        <v>90</v>
      </c>
      <c r="T42" s="68" t="e">
        <f t="shared" si="0"/>
        <v>#VALUE!</v>
      </c>
      <c r="U42" s="68" t="e">
        <f t="shared" si="8"/>
        <v>#VALUE!</v>
      </c>
      <c r="V42" s="95">
        <v>1</v>
      </c>
      <c r="W42" s="153" t="e">
        <f t="shared" si="1"/>
        <v>#VALUE!</v>
      </c>
      <c r="Y42" s="107">
        <f t="shared" si="9"/>
        <v>0</v>
      </c>
    </row>
    <row r="43" spans="1:25" ht="34.5" customHeight="1" x14ac:dyDescent="0.3">
      <c r="A43" s="322" t="str">
        <f>CDT!B43</f>
        <v>Artésunate Amodiaquine: (ASAQ) 6 cp (100/270 mg)</v>
      </c>
      <c r="B43" s="247"/>
      <c r="C43" s="248"/>
      <c r="D43" s="302" t="str">
        <f t="shared" si="10"/>
        <v/>
      </c>
      <c r="E43" s="249"/>
      <c r="F43" s="247"/>
      <c r="G43" s="247"/>
      <c r="H43" s="247"/>
      <c r="I43" s="247"/>
      <c r="J43" s="247"/>
      <c r="K43" s="248"/>
      <c r="L43" s="431" t="str">
        <f t="shared" si="3"/>
        <v>0</v>
      </c>
      <c r="M43" s="428" t="str">
        <f t="shared" si="4"/>
        <v>0</v>
      </c>
      <c r="N43" s="250" t="str">
        <f t="shared" si="5"/>
        <v>0</v>
      </c>
      <c r="O43" s="251"/>
      <c r="P43" s="247"/>
      <c r="R43" s="312">
        <f t="shared" si="6"/>
        <v>0</v>
      </c>
      <c r="S43" s="152">
        <f t="shared" si="7"/>
        <v>90</v>
      </c>
      <c r="T43" s="68" t="e">
        <f t="shared" si="0"/>
        <v>#VALUE!</v>
      </c>
      <c r="U43" s="68" t="e">
        <f t="shared" si="8"/>
        <v>#VALUE!</v>
      </c>
      <c r="V43" s="95">
        <v>1</v>
      </c>
      <c r="W43" s="153" t="e">
        <f t="shared" si="1"/>
        <v>#VALUE!</v>
      </c>
      <c r="Y43" s="107">
        <f t="shared" si="9"/>
        <v>0</v>
      </c>
    </row>
    <row r="44" spans="1:25" ht="34.5" customHeight="1" x14ac:dyDescent="0.3">
      <c r="A44" s="322" t="str">
        <f>CDT!B44</f>
        <v>Artésunate - Méfloquine (AS-MF)</v>
      </c>
      <c r="B44" s="247"/>
      <c r="C44" s="248"/>
      <c r="D44" s="302" t="str">
        <f t="shared" si="10"/>
        <v/>
      </c>
      <c r="E44" s="249"/>
      <c r="F44" s="247"/>
      <c r="G44" s="247"/>
      <c r="H44" s="247"/>
      <c r="I44" s="247"/>
      <c r="J44" s="247"/>
      <c r="K44" s="248"/>
      <c r="L44" s="431" t="str">
        <f t="shared" si="3"/>
        <v>0</v>
      </c>
      <c r="M44" s="428" t="str">
        <f t="shared" si="4"/>
        <v>0</v>
      </c>
      <c r="N44" s="250" t="str">
        <f t="shared" si="5"/>
        <v>0</v>
      </c>
      <c r="O44" s="251"/>
      <c r="P44" s="247"/>
      <c r="R44" s="312">
        <f t="shared" si="6"/>
        <v>0</v>
      </c>
      <c r="S44" s="152">
        <f t="shared" si="7"/>
        <v>90</v>
      </c>
      <c r="T44" s="68" t="e">
        <f t="shared" si="0"/>
        <v>#VALUE!</v>
      </c>
      <c r="U44" s="68" t="e">
        <f t="shared" si="8"/>
        <v>#VALUE!</v>
      </c>
      <c r="V44" s="95">
        <v>1</v>
      </c>
      <c r="W44" s="153" t="e">
        <f t="shared" si="1"/>
        <v>#VALUE!</v>
      </c>
      <c r="Y44" s="107">
        <f t="shared" si="9"/>
        <v>0</v>
      </c>
    </row>
    <row r="45" spans="1:25" ht="34.5" customHeight="1" x14ac:dyDescent="0.3">
      <c r="A45" s="322" t="str">
        <f>CDT!B45</f>
        <v>Quinine comprimé 300mg</v>
      </c>
      <c r="B45" s="247"/>
      <c r="C45" s="248"/>
      <c r="D45" s="302" t="str">
        <f t="shared" si="10"/>
        <v/>
      </c>
      <c r="E45" s="249"/>
      <c r="F45" s="247"/>
      <c r="G45" s="247"/>
      <c r="H45" s="247"/>
      <c r="I45" s="247"/>
      <c r="J45" s="247"/>
      <c r="K45" s="248"/>
      <c r="L45" s="431" t="str">
        <f t="shared" si="3"/>
        <v>0</v>
      </c>
      <c r="M45" s="428" t="str">
        <f t="shared" si="4"/>
        <v>0</v>
      </c>
      <c r="N45" s="250" t="str">
        <f t="shared" si="5"/>
        <v>0</v>
      </c>
      <c r="O45" s="251"/>
      <c r="P45" s="247"/>
      <c r="R45" s="312">
        <f t="shared" si="6"/>
        <v>0</v>
      </c>
      <c r="S45" s="152">
        <f t="shared" si="7"/>
        <v>90</v>
      </c>
      <c r="T45" s="68" t="e">
        <f t="shared" si="0"/>
        <v>#VALUE!</v>
      </c>
      <c r="U45" s="68" t="e">
        <f t="shared" si="8"/>
        <v>#VALUE!</v>
      </c>
      <c r="V45" s="95">
        <v>1</v>
      </c>
      <c r="W45" s="153" t="e">
        <f t="shared" si="1"/>
        <v>#VALUE!</v>
      </c>
      <c r="Y45" s="107">
        <f t="shared" si="9"/>
        <v>0</v>
      </c>
    </row>
    <row r="46" spans="1:25" ht="34.5" customHeight="1" x14ac:dyDescent="0.3">
      <c r="A46" s="322" t="str">
        <f>CDT!B46</f>
        <v>Quinine injectable 300 mg</v>
      </c>
      <c r="B46" s="247"/>
      <c r="C46" s="248"/>
      <c r="D46" s="302" t="str">
        <f t="shared" si="10"/>
        <v/>
      </c>
      <c r="E46" s="249"/>
      <c r="F46" s="247"/>
      <c r="G46" s="247"/>
      <c r="H46" s="247"/>
      <c r="I46" s="247"/>
      <c r="J46" s="247"/>
      <c r="K46" s="248"/>
      <c r="L46" s="431" t="str">
        <f t="shared" si="3"/>
        <v>0</v>
      </c>
      <c r="M46" s="428" t="str">
        <f t="shared" si="4"/>
        <v>0</v>
      </c>
      <c r="N46" s="250" t="str">
        <f t="shared" si="5"/>
        <v>0</v>
      </c>
      <c r="O46" s="251"/>
      <c r="P46" s="247"/>
      <c r="R46" s="312">
        <f t="shared" si="6"/>
        <v>0</v>
      </c>
      <c r="S46" s="152">
        <f t="shared" si="7"/>
        <v>90</v>
      </c>
      <c r="T46" s="68" t="e">
        <f t="shared" si="0"/>
        <v>#VALUE!</v>
      </c>
      <c r="U46" s="68" t="e">
        <f t="shared" si="8"/>
        <v>#VALUE!</v>
      </c>
      <c r="V46" s="95">
        <v>1</v>
      </c>
      <c r="W46" s="153" t="e">
        <f t="shared" si="1"/>
        <v>#VALUE!</v>
      </c>
      <c r="Y46" s="107">
        <f t="shared" si="9"/>
        <v>0</v>
      </c>
    </row>
    <row r="47" spans="1:25" ht="34.5" customHeight="1" x14ac:dyDescent="0.3">
      <c r="A47" s="322" t="str">
        <f>CDT!B47</f>
        <v>Quinine injectable 600 mg</v>
      </c>
      <c r="B47" s="247"/>
      <c r="C47" s="248"/>
      <c r="D47" s="302" t="str">
        <f t="shared" si="10"/>
        <v/>
      </c>
      <c r="E47" s="249"/>
      <c r="F47" s="247"/>
      <c r="G47" s="247"/>
      <c r="H47" s="247"/>
      <c r="I47" s="247"/>
      <c r="J47" s="247"/>
      <c r="K47" s="248"/>
      <c r="L47" s="431" t="str">
        <f t="shared" si="3"/>
        <v>0</v>
      </c>
      <c r="M47" s="428" t="str">
        <f t="shared" si="4"/>
        <v>0</v>
      </c>
      <c r="N47" s="250" t="str">
        <f t="shared" si="5"/>
        <v>0</v>
      </c>
      <c r="O47" s="251"/>
      <c r="P47" s="247"/>
      <c r="R47" s="312">
        <f t="shared" si="6"/>
        <v>0</v>
      </c>
      <c r="S47" s="152">
        <f t="shared" si="7"/>
        <v>90</v>
      </c>
      <c r="T47" s="68" t="e">
        <f t="shared" si="0"/>
        <v>#VALUE!</v>
      </c>
      <c r="U47" s="68" t="e">
        <f t="shared" si="8"/>
        <v>#VALUE!</v>
      </c>
      <c r="V47" s="95">
        <v>1</v>
      </c>
      <c r="W47" s="153" t="e">
        <f t="shared" si="1"/>
        <v>#VALUE!</v>
      </c>
      <c r="Y47" s="107">
        <f t="shared" si="9"/>
        <v>0</v>
      </c>
    </row>
    <row r="48" spans="1:25" ht="34.5" customHeight="1" thickBot="1" x14ac:dyDescent="0.35">
      <c r="A48" s="322" t="str">
        <f>CDT!B48</f>
        <v>Quinine injectable 600 mg</v>
      </c>
      <c r="B48" s="247"/>
      <c r="C48" s="248"/>
      <c r="D48" s="303" t="str">
        <f t="shared" si="10"/>
        <v/>
      </c>
      <c r="E48" s="249"/>
      <c r="F48" s="247"/>
      <c r="G48" s="247"/>
      <c r="H48" s="247"/>
      <c r="I48" s="247"/>
      <c r="J48" s="247"/>
      <c r="K48" s="248"/>
      <c r="L48" s="431" t="str">
        <f t="shared" si="3"/>
        <v>0</v>
      </c>
      <c r="M48" s="428" t="str">
        <f t="shared" si="4"/>
        <v>0</v>
      </c>
      <c r="N48" s="250" t="str">
        <f t="shared" si="5"/>
        <v>0</v>
      </c>
      <c r="O48" s="251"/>
      <c r="P48" s="247"/>
      <c r="R48" s="312">
        <f t="shared" si="6"/>
        <v>0</v>
      </c>
      <c r="S48" s="152">
        <f t="shared" si="7"/>
        <v>90</v>
      </c>
      <c r="T48" s="68" t="e">
        <f>D48-(E48+G48+I48+H48)</f>
        <v>#VALUE!</v>
      </c>
      <c r="U48" s="68" t="e">
        <f t="shared" si="8"/>
        <v>#VALUE!</v>
      </c>
      <c r="V48" s="95">
        <v>1</v>
      </c>
      <c r="W48" s="153" t="e">
        <f t="shared" si="1"/>
        <v>#VALUE!</v>
      </c>
      <c r="Y48" s="107">
        <f t="shared" si="9"/>
        <v>0</v>
      </c>
    </row>
    <row r="49" spans="1:23" ht="34.5" customHeight="1" thickBot="1" x14ac:dyDescent="0.35">
      <c r="A49" s="322" t="str">
        <f>CDT!B49</f>
        <v>Artéméther injectable 100 mg</v>
      </c>
      <c r="B49" s="247"/>
      <c r="C49" s="248"/>
      <c r="D49" s="303" t="str">
        <f t="shared" si="10"/>
        <v/>
      </c>
      <c r="E49" s="249"/>
      <c r="F49" s="247"/>
      <c r="G49" s="247"/>
      <c r="H49" s="247"/>
      <c r="I49" s="247"/>
      <c r="J49" s="247"/>
      <c r="K49" s="248"/>
      <c r="L49" s="431" t="str">
        <f t="shared" si="3"/>
        <v>0</v>
      </c>
      <c r="M49" s="428" t="str">
        <f t="shared" si="4"/>
        <v>0</v>
      </c>
      <c r="N49" s="250" t="str">
        <f t="shared" si="5"/>
        <v>0</v>
      </c>
      <c r="O49" s="251"/>
      <c r="P49" s="247"/>
      <c r="R49" s="312">
        <f t="shared" si="6"/>
        <v>0</v>
      </c>
      <c r="S49" s="152">
        <f t="shared" si="7"/>
        <v>90</v>
      </c>
      <c r="T49" s="68" t="e">
        <f>D49-(E49+G49+I49+H49)</f>
        <v>#VALUE!</v>
      </c>
      <c r="U49" s="68" t="e">
        <f t="shared" si="8"/>
        <v>#VALUE!</v>
      </c>
      <c r="V49" s="95">
        <v>1</v>
      </c>
      <c r="W49" s="153" t="e">
        <f t="shared" si="1"/>
        <v>#VALUE!</v>
      </c>
    </row>
    <row r="50" spans="1:23" ht="34.5" hidden="1" customHeight="1" x14ac:dyDescent="0.3">
      <c r="A50" s="17"/>
      <c r="B50" s="79"/>
      <c r="C50" s="79"/>
      <c r="D50" s="53"/>
      <c r="E50" s="79"/>
      <c r="F50" s="79"/>
      <c r="G50" s="79"/>
      <c r="H50" s="79"/>
      <c r="I50" s="79"/>
      <c r="J50" s="79"/>
      <c r="K50" s="79"/>
      <c r="L50" s="54"/>
      <c r="M50" s="58" t="str">
        <f t="shared" ref="M50" si="11">IF(B50&lt;&gt;"",((E50/S50)*30),"")</f>
        <v/>
      </c>
      <c r="N50" s="55"/>
      <c r="O50" s="80"/>
      <c r="P50" s="79"/>
      <c r="S50" s="152"/>
      <c r="T50" s="68"/>
      <c r="U50" s="68"/>
      <c r="V50" s="95"/>
      <c r="W50" s="153" t="str">
        <f t="shared" si="1"/>
        <v/>
      </c>
    </row>
    <row r="51" spans="1:23" s="235" customFormat="1" ht="16.5" customHeight="1" x14ac:dyDescent="0.35">
      <c r="A51" s="531" t="s">
        <v>290</v>
      </c>
      <c r="B51" s="531"/>
      <c r="C51" s="531"/>
      <c r="D51" s="531"/>
      <c r="E51" s="531"/>
      <c r="F51" s="531"/>
      <c r="H51" s="233"/>
      <c r="I51" s="233" t="s">
        <v>300</v>
      </c>
      <c r="J51" s="234"/>
      <c r="K51" s="232"/>
      <c r="L51" s="232"/>
      <c r="M51" s="232"/>
      <c r="N51" s="232"/>
      <c r="O51" s="232"/>
      <c r="Q51" s="236"/>
      <c r="R51" s="311"/>
      <c r="S51" s="237"/>
      <c r="T51" s="238"/>
      <c r="U51" s="238"/>
      <c r="V51" s="239"/>
      <c r="W51" s="240"/>
    </row>
    <row r="52" spans="1:23" ht="29.25" customHeight="1" x14ac:dyDescent="0.3">
      <c r="A52" s="18"/>
      <c r="B52" s="18"/>
      <c r="C52" s="18"/>
      <c r="D52" s="18"/>
      <c r="E52" s="18"/>
      <c r="F52" s="18"/>
      <c r="G52" s="18"/>
      <c r="H52" s="18"/>
      <c r="I52" s="18"/>
      <c r="J52" s="18"/>
      <c r="K52" s="18"/>
      <c r="L52" s="18"/>
      <c r="M52" s="18"/>
      <c r="N52" s="18"/>
      <c r="O52" s="18"/>
      <c r="S52" s="154"/>
      <c r="T52" s="69"/>
      <c r="U52" s="69"/>
      <c r="V52" s="70"/>
      <c r="W52" s="155"/>
    </row>
    <row r="53" spans="1:23" ht="15.6" x14ac:dyDescent="0.3">
      <c r="B53" s="18"/>
      <c r="C53" s="18"/>
      <c r="D53" s="18"/>
      <c r="E53" s="18"/>
      <c r="F53" s="18"/>
      <c r="I53" s="18"/>
      <c r="J53" s="18"/>
      <c r="K53" s="18"/>
      <c r="L53" s="18"/>
      <c r="M53" s="18"/>
      <c r="N53" s="18"/>
      <c r="O53" s="18"/>
      <c r="S53" s="154"/>
      <c r="T53" s="69"/>
      <c r="U53" s="69"/>
      <c r="V53" s="70"/>
      <c r="W53" s="155"/>
    </row>
    <row r="54" spans="1:23" s="235" customFormat="1" ht="18.600000000000001" thickBot="1" x14ac:dyDescent="0.4">
      <c r="A54" s="233" t="s">
        <v>289</v>
      </c>
      <c r="H54" s="233"/>
      <c r="I54" s="233" t="s">
        <v>301</v>
      </c>
      <c r="O54" s="232"/>
      <c r="Q54" s="236"/>
      <c r="R54" s="311"/>
      <c r="S54" s="243"/>
      <c r="T54" s="244"/>
      <c r="U54" s="244"/>
      <c r="V54" s="245"/>
      <c r="W54" s="246"/>
    </row>
  </sheetData>
  <mergeCells count="21">
    <mergeCell ref="A24:A25"/>
    <mergeCell ref="A51:F51"/>
    <mergeCell ref="A19:C19"/>
    <mergeCell ref="D19:N19"/>
    <mergeCell ref="S19:W19"/>
    <mergeCell ref="A21:C21"/>
    <mergeCell ref="D21:F21"/>
    <mergeCell ref="G21:K22"/>
    <mergeCell ref="L21:P21"/>
    <mergeCell ref="L17:P17"/>
    <mergeCell ref="A1:B1"/>
    <mergeCell ref="A3:B3"/>
    <mergeCell ref="A4:B4"/>
    <mergeCell ref="A11:O11"/>
    <mergeCell ref="B13:C13"/>
    <mergeCell ref="E13:J13"/>
    <mergeCell ref="B15:C15"/>
    <mergeCell ref="D15:F15"/>
    <mergeCell ref="G15:I15"/>
    <mergeCell ref="B17:E17"/>
    <mergeCell ref="G17:K17"/>
  </mergeCells>
  <conditionalFormatting sqref="U26">
    <cfRule type="cellIs" dxfId="475" priority="39" operator="greaterThan">
      <formula>0</formula>
    </cfRule>
    <cfRule type="cellIs" dxfId="474" priority="40" operator="greaterThan">
      <formula>0</formula>
    </cfRule>
    <cfRule type="cellIs" dxfId="473" priority="41" operator="lessThan">
      <formula>0</formula>
    </cfRule>
    <cfRule type="cellIs" dxfId="472" priority="42" operator="notEqual">
      <formula>0</formula>
    </cfRule>
  </conditionalFormatting>
  <conditionalFormatting sqref="U27:U29">
    <cfRule type="cellIs" dxfId="471" priority="35" operator="greaterThan">
      <formula>0</formula>
    </cfRule>
    <cfRule type="cellIs" dxfId="470" priority="36" operator="greaterThan">
      <formula>0</formula>
    </cfRule>
    <cfRule type="cellIs" dxfId="469" priority="37" operator="lessThan">
      <formula>0</formula>
    </cfRule>
    <cfRule type="cellIs" dxfId="468" priority="38" operator="notEqual">
      <formula>0</formula>
    </cfRule>
  </conditionalFormatting>
  <conditionalFormatting sqref="U30:U31 U33:U47">
    <cfRule type="cellIs" dxfId="467" priority="31" operator="greaterThan">
      <formula>0</formula>
    </cfRule>
    <cfRule type="cellIs" dxfId="466" priority="32" operator="greaterThan">
      <formula>0</formula>
    </cfRule>
    <cfRule type="cellIs" dxfId="465" priority="33" operator="lessThan">
      <formula>0</formula>
    </cfRule>
    <cfRule type="cellIs" dxfId="464" priority="34" operator="notEqual">
      <formula>0</formula>
    </cfRule>
  </conditionalFormatting>
  <conditionalFormatting sqref="U48:U50">
    <cfRule type="cellIs" dxfId="463" priority="27" operator="greaterThan">
      <formula>0</formula>
    </cfRule>
    <cfRule type="cellIs" dxfId="462" priority="28" operator="greaterThan">
      <formula>0</formula>
    </cfRule>
    <cfRule type="cellIs" dxfId="461" priority="29" operator="lessThan">
      <formula>0</formula>
    </cfRule>
    <cfRule type="cellIs" dxfId="460" priority="30" operator="notEqual">
      <formula>0</formula>
    </cfRule>
  </conditionalFormatting>
  <conditionalFormatting sqref="K50">
    <cfRule type="expression" dxfId="459" priority="25">
      <formula>K50&lt;T50</formula>
    </cfRule>
    <cfRule type="expression" dxfId="458" priority="26">
      <formula>K50&gt;T50</formula>
    </cfRule>
  </conditionalFormatting>
  <conditionalFormatting sqref="J37:J47">
    <cfRule type="cellIs" dxfId="457" priority="24" operator="greaterThan">
      <formula>90</formula>
    </cfRule>
  </conditionalFormatting>
  <conditionalFormatting sqref="J48:J50">
    <cfRule type="cellIs" dxfId="456" priority="23" operator="greaterThan">
      <formula>90</formula>
    </cfRule>
  </conditionalFormatting>
  <conditionalFormatting sqref="K36:K47">
    <cfRule type="expression" dxfId="455" priority="21">
      <formula>K36&lt;T36</formula>
    </cfRule>
    <cfRule type="expression" dxfId="454" priority="22">
      <formula>K36&gt;T36</formula>
    </cfRule>
  </conditionalFormatting>
  <conditionalFormatting sqref="J27:J31 J33">
    <cfRule type="cellIs" dxfId="453" priority="20" operator="greaterThan">
      <formula>90</formula>
    </cfRule>
  </conditionalFormatting>
  <conditionalFormatting sqref="J36">
    <cfRule type="cellIs" dxfId="452" priority="19" operator="greaterThan">
      <formula>90</formula>
    </cfRule>
  </conditionalFormatting>
  <conditionalFormatting sqref="K48:K49">
    <cfRule type="expression" dxfId="451" priority="17">
      <formula>K48&lt;T48</formula>
    </cfRule>
    <cfRule type="expression" dxfId="450" priority="18">
      <formula>K48&gt;T48</formula>
    </cfRule>
  </conditionalFormatting>
  <conditionalFormatting sqref="K27:K31 K33">
    <cfRule type="expression" dxfId="449" priority="15">
      <formula>K27&lt;T27</formula>
    </cfRule>
    <cfRule type="expression" dxfId="448" priority="16">
      <formula>K27&gt;T27</formula>
    </cfRule>
  </conditionalFormatting>
  <conditionalFormatting sqref="J26">
    <cfRule type="cellIs" dxfId="447" priority="14" operator="greaterThan">
      <formula>90</formula>
    </cfRule>
  </conditionalFormatting>
  <conditionalFormatting sqref="K26">
    <cfRule type="expression" dxfId="446" priority="12">
      <formula>K26&lt;T26</formula>
    </cfRule>
    <cfRule type="expression" dxfId="445" priority="13">
      <formula>K26&gt;T26</formula>
    </cfRule>
  </conditionalFormatting>
  <conditionalFormatting sqref="U32">
    <cfRule type="cellIs" dxfId="444" priority="8" operator="greaterThan">
      <formula>0</formula>
    </cfRule>
    <cfRule type="cellIs" dxfId="443" priority="9" operator="greaterThan">
      <formula>0</formula>
    </cfRule>
    <cfRule type="cellIs" dxfId="442" priority="10" operator="lessThan">
      <formula>0</formula>
    </cfRule>
    <cfRule type="cellIs" dxfId="441" priority="11" operator="notEqual">
      <formula>0</formula>
    </cfRule>
  </conditionalFormatting>
  <conditionalFormatting sqref="K34">
    <cfRule type="expression" dxfId="440" priority="6">
      <formula>K34&lt;T34</formula>
    </cfRule>
    <cfRule type="expression" dxfId="439" priority="7">
      <formula>K34&gt;T34</formula>
    </cfRule>
  </conditionalFormatting>
  <conditionalFormatting sqref="K35">
    <cfRule type="expression" dxfId="438" priority="4">
      <formula>K35&lt;T35</formula>
    </cfRule>
    <cfRule type="expression" dxfId="437" priority="5">
      <formula>K35&gt;T35</formula>
    </cfRule>
  </conditionalFormatting>
  <conditionalFormatting sqref="J32">
    <cfRule type="cellIs" dxfId="436" priority="3" operator="greaterThan">
      <formula>90</formula>
    </cfRule>
  </conditionalFormatting>
  <conditionalFormatting sqref="K32">
    <cfRule type="expression" dxfId="435" priority="1">
      <formula>K32&lt;T32</formula>
    </cfRule>
    <cfRule type="expression" dxfId="434" priority="2">
      <formula>K32&gt;T32</formula>
    </cfRule>
  </conditionalFormatting>
  <dataValidations count="7">
    <dataValidation type="date" errorStyle="warning" allowBlank="1" showInputMessage="1" showErrorMessage="1" promptTitle="Instruction" prompt="SVP Saisissez la date sous le format:_x000a_00/00/0000. exemple 15/09/2016,_x000a_Merci_x000a_" sqref="L21:P21">
      <formula1>42370</formula1>
      <formula2>44926</formula2>
    </dataValidation>
    <dataValidation errorStyle="information" allowBlank="1" showInputMessage="1" showErrorMessage="1" errorTitle="Instruction" error="Saisissez le Texte en MAJUSCULE_x000a_Exemple: CMS AGOE_x000a_Merci" promptTitle="Instruction" prompt="Saisissez le Texte en MAJUSCULE_x000a_Exemple: CMS AGOE_x000a_Merci" sqref="D19:N19"/>
    <dataValidation type="whole" allowBlank="1" showInputMessage="1" showErrorMessage="1" prompt="La valeur ne peut pas être supérieure à 89_x000a_Si tel est le cas déteminer la quantité à commander directement à la colonne M._x000a_merci" sqref="J27:J50">
      <formula1>0</formula1>
      <formula2>89</formula2>
    </dataValidation>
    <dataValidation type="whole" operator="lessThanOrEqual" allowBlank="1" showInputMessage="1" showErrorMessage="1" promptTitle="instruction" prompt="La valeur de la cellule ne peut pas être supérieure à la quantité Totale inscrite dans la colonne D._x000a_Merci de vérifier." sqref="E26:E50">
      <formula1>D26</formula1>
    </dataValidation>
    <dataValidation type="list" allowBlank="1" showInputMessage="1" showErrorMessage="1" sqref="D21:F21">
      <formula1>typerapport2</formula1>
    </dataValidation>
    <dataValidation type="whole" allowBlank="1" showInputMessage="1" showErrorMessage="1" prompt="La valeur ne peut pas être supérieure à 89_x000a_Si tel est le cas déteminer la quantité à commander directement à la colonne O_x000a_merci" sqref="J26">
      <formula1>0</formula1>
      <formula2>89</formula2>
    </dataValidation>
    <dataValidation type="whole" allowBlank="1" showInputMessage="1" showErrorMessage="1" prompt="La quantité accordée par le point Focal ne peut être supérieure à la somme du CMMa et la quantité commandée pour le trimestre._x000a_Merci de revoir la quantité dans la colonne O." sqref="O26:O49">
      <formula1>0</formula1>
      <formula2>+M26+N26</formula2>
    </dataValidation>
  </dataValidations>
  <pageMargins left="0.21" right="0.23622047244094491" top="0.74803149606299213" bottom="0.74803149606299213" header="0.31496062992125984" footer="0.31496062992125984"/>
  <pageSetup paperSize="9" scale="40" orientation="portrait" r:id="rId1"/>
  <headerFooter alignWithMargins="0">
    <oddFooter>&amp;C&amp;"Arial,Gras"PNLS /IST, Avenue des Armées, -05 BP 424 Lomé –Togo ; Tel 22 20 94 39 Fax : 22 20 94 36    Site Web : www.pnls.tg</oddFooter>
  </headerFooter>
  <drawing r:id="rId2"/>
</worksheet>
</file>

<file path=xl/worksheets/sheet13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rgb="FFFF0000"/>
  </sheetPr>
  <dimension ref="A1:W56"/>
  <sheetViews>
    <sheetView showGridLines="0" view="pageBreakPreview" topLeftCell="A5" zoomScale="70" zoomScaleNormal="70" zoomScaleSheetLayoutView="70" zoomScalePageLayoutView="50" workbookViewId="0">
      <selection activeCell="D19" sqref="D19:N19"/>
    </sheetView>
  </sheetViews>
  <sheetFormatPr baseColWidth="10" defaultColWidth="7.33203125" defaultRowHeight="13.8" x14ac:dyDescent="0.3"/>
  <cols>
    <col min="1" max="1" width="51.5546875" style="3" customWidth="1"/>
    <col min="2" max="14" width="11.5546875" style="3" customWidth="1"/>
    <col min="15" max="15" width="11.6640625" style="39" customWidth="1"/>
    <col min="16" max="16" width="17.5546875" style="3" customWidth="1"/>
    <col min="17" max="17" width="2.109375" style="62" customWidth="1"/>
    <col min="18" max="18" width="4.88671875" style="77" customWidth="1"/>
    <col min="19" max="20" width="7.44140625" style="77" bestFit="1" customWidth="1"/>
    <col min="21" max="21" width="7.88671875" style="78" bestFit="1" customWidth="1"/>
    <col min="22" max="22" width="33.33203125" style="77" customWidth="1"/>
    <col min="23" max="16384" width="7.33203125" style="3"/>
  </cols>
  <sheetData>
    <row r="1" spans="1:23" ht="17.25" customHeight="1" x14ac:dyDescent="0.3">
      <c r="A1" s="549" t="s">
        <v>452</v>
      </c>
      <c r="B1" s="549"/>
      <c r="C1" s="2"/>
      <c r="D1" s="2"/>
      <c r="E1"/>
      <c r="F1"/>
      <c r="G1"/>
      <c r="H1"/>
      <c r="I1"/>
      <c r="J1"/>
      <c r="N1" s="4" t="s">
        <v>1</v>
      </c>
      <c r="O1" s="5"/>
      <c r="R1" s="306"/>
      <c r="S1" s="69"/>
      <c r="T1" s="69"/>
      <c r="U1" s="69"/>
      <c r="V1" s="70"/>
      <c r="W1" s="69"/>
    </row>
    <row r="2" spans="1:23" ht="13.5" customHeight="1" x14ac:dyDescent="0.3">
      <c r="A2" s="1" t="s">
        <v>453</v>
      </c>
      <c r="B2" s="1"/>
      <c r="C2" s="2"/>
      <c r="D2" s="2"/>
      <c r="E2"/>
      <c r="F2"/>
      <c r="G2"/>
      <c r="H2"/>
      <c r="I2"/>
      <c r="J2"/>
      <c r="M2" s="4"/>
      <c r="N2" s="4" t="s">
        <v>3</v>
      </c>
      <c r="O2" s="5"/>
      <c r="R2" s="306"/>
      <c r="S2" s="69"/>
      <c r="T2" s="69"/>
      <c r="U2" s="69"/>
      <c r="V2" s="70"/>
      <c r="W2" s="69"/>
    </row>
    <row r="3" spans="1:23" ht="15.6" x14ac:dyDescent="0.3">
      <c r="A3" s="549" t="s">
        <v>454</v>
      </c>
      <c r="B3" s="549"/>
      <c r="C3" s="2"/>
      <c r="D3" s="2"/>
      <c r="E3"/>
      <c r="F3"/>
      <c r="G3"/>
      <c r="H3"/>
      <c r="I3"/>
      <c r="J3"/>
      <c r="K3" s="5"/>
      <c r="L3" s="5"/>
      <c r="M3" s="5"/>
      <c r="N3" s="5"/>
      <c r="O3" s="5"/>
      <c r="R3" s="306"/>
      <c r="S3" s="69"/>
      <c r="T3" s="69"/>
      <c r="U3" s="69"/>
      <c r="V3" s="70"/>
      <c r="W3" s="69"/>
    </row>
    <row r="4" spans="1:23" ht="33.6" customHeight="1" x14ac:dyDescent="0.3">
      <c r="A4" s="547" t="s">
        <v>455</v>
      </c>
      <c r="B4" s="548"/>
      <c r="C4" s="7"/>
      <c r="D4" s="7"/>
      <c r="E4" s="8"/>
      <c r="F4" s="8"/>
      <c r="G4" s="8"/>
      <c r="H4" s="8"/>
      <c r="I4" s="8"/>
      <c r="J4" s="8"/>
      <c r="K4" s="9"/>
      <c r="L4" s="9"/>
      <c r="M4" s="9"/>
      <c r="N4" s="9"/>
      <c r="O4" s="38"/>
      <c r="R4" s="306"/>
      <c r="S4" s="69"/>
      <c r="T4" s="69"/>
      <c r="U4" s="69"/>
      <c r="V4" s="70"/>
      <c r="W4" s="69"/>
    </row>
    <row r="5" spans="1:23" x14ac:dyDescent="0.3">
      <c r="B5" s="9"/>
      <c r="C5" s="9"/>
      <c r="D5" s="9"/>
      <c r="E5" s="9"/>
      <c r="F5" s="9"/>
      <c r="G5" s="9"/>
      <c r="H5" s="9"/>
      <c r="I5" s="9"/>
      <c r="J5" s="9"/>
      <c r="K5" s="9"/>
      <c r="L5" s="9"/>
      <c r="M5" s="9"/>
      <c r="N5" s="9"/>
      <c r="O5" s="38"/>
      <c r="R5" s="306"/>
      <c r="S5" s="69"/>
      <c r="T5" s="69"/>
      <c r="U5" s="69"/>
      <c r="V5" s="70"/>
      <c r="W5" s="69"/>
    </row>
    <row r="6" spans="1:23" ht="15.6" x14ac:dyDescent="0.3">
      <c r="A6" s="6" t="s">
        <v>232</v>
      </c>
      <c r="B6" s="9"/>
      <c r="C6" s="9"/>
      <c r="D6" s="9"/>
      <c r="E6" s="9"/>
      <c r="F6" s="9"/>
      <c r="G6" s="9"/>
      <c r="H6" s="9"/>
      <c r="I6" s="9"/>
      <c r="J6" s="9"/>
      <c r="K6" s="9"/>
      <c r="L6" s="9"/>
      <c r="M6" s="9"/>
      <c r="N6" s="9"/>
      <c r="O6" s="38"/>
      <c r="R6" s="306"/>
      <c r="S6" s="69"/>
      <c r="T6" s="69"/>
      <c r="U6" s="69"/>
      <c r="V6" s="70"/>
      <c r="W6" s="69"/>
    </row>
    <row r="7" spans="1:23" x14ac:dyDescent="0.3">
      <c r="A7" s="10"/>
      <c r="B7" s="9"/>
      <c r="C7" s="9"/>
      <c r="D7" s="9"/>
      <c r="E7" s="9"/>
      <c r="F7" s="9"/>
      <c r="G7" s="9"/>
      <c r="H7" s="9"/>
      <c r="I7" s="9"/>
      <c r="J7" s="9"/>
      <c r="K7" s="9"/>
      <c r="L7" s="9"/>
      <c r="M7" s="9"/>
      <c r="N7" s="9"/>
      <c r="O7" s="38"/>
      <c r="R7" s="69"/>
      <c r="S7" s="69"/>
      <c r="T7" s="69"/>
      <c r="U7" s="70"/>
      <c r="V7" s="69"/>
    </row>
    <row r="8" spans="1:23" x14ac:dyDescent="0.3">
      <c r="A8" s="10"/>
      <c r="B8" s="9"/>
      <c r="C8" s="9"/>
      <c r="D8" s="9"/>
      <c r="E8" s="9"/>
      <c r="F8" s="9"/>
      <c r="G8" s="9"/>
      <c r="H8" s="9"/>
      <c r="I8" s="9"/>
      <c r="J8" s="9"/>
      <c r="K8" s="9"/>
      <c r="L8" s="9"/>
      <c r="M8" s="9"/>
      <c r="N8" s="9"/>
      <c r="O8" s="38"/>
      <c r="R8" s="69"/>
      <c r="S8" s="69"/>
      <c r="T8" s="69"/>
      <c r="U8" s="70"/>
      <c r="V8" s="69"/>
    </row>
    <row r="9" spans="1:23" ht="17.25" customHeight="1" x14ac:dyDescent="0.3">
      <c r="A9" s="10"/>
      <c r="B9" s="9"/>
      <c r="C9" s="9"/>
      <c r="D9" s="9"/>
      <c r="E9" s="9"/>
      <c r="F9" s="9"/>
      <c r="G9" s="9"/>
      <c r="H9" s="9"/>
      <c r="I9" s="9"/>
      <c r="J9" s="9"/>
      <c r="K9" s="9"/>
      <c r="L9" s="9"/>
      <c r="M9" s="9"/>
      <c r="N9" s="9"/>
      <c r="O9" s="38"/>
      <c r="R9" s="69"/>
      <c r="S9" s="69"/>
      <c r="T9" s="69"/>
      <c r="U9" s="70"/>
      <c r="V9" s="69"/>
    </row>
    <row r="10" spans="1:23" ht="0.75" customHeight="1" x14ac:dyDescent="0.3">
      <c r="R10" s="69"/>
      <c r="S10" s="69"/>
      <c r="T10" s="69"/>
      <c r="U10" s="70"/>
      <c r="V10" s="69"/>
    </row>
    <row r="11" spans="1:23" ht="21" customHeight="1" x14ac:dyDescent="0.3">
      <c r="A11" s="555" t="s">
        <v>263</v>
      </c>
      <c r="B11" s="555"/>
      <c r="C11" s="555"/>
      <c r="D11" s="555"/>
      <c r="E11" s="555"/>
      <c r="F11" s="555"/>
      <c r="G11" s="555"/>
      <c r="H11" s="555"/>
      <c r="I11" s="555"/>
      <c r="J11" s="555"/>
      <c r="K11" s="555"/>
      <c r="L11" s="555"/>
      <c r="M11" s="555"/>
      <c r="N11" s="555"/>
      <c r="O11" s="555"/>
      <c r="P11" s="40"/>
      <c r="R11" s="69"/>
      <c r="S11" s="69"/>
      <c r="T11" s="69"/>
      <c r="U11" s="70"/>
      <c r="V11" s="69"/>
    </row>
    <row r="12" spans="1:23" ht="3.75" customHeight="1" x14ac:dyDescent="0.3">
      <c r="A12" s="11"/>
      <c r="B12" s="11"/>
      <c r="C12" s="11"/>
      <c r="D12" s="11"/>
      <c r="E12" s="11"/>
      <c r="F12" s="11"/>
      <c r="G12" s="11"/>
      <c r="H12" s="11"/>
      <c r="I12" s="11"/>
      <c r="J12" s="11"/>
      <c r="K12" s="11"/>
      <c r="L12" s="11"/>
      <c r="M12" s="11"/>
      <c r="N12" s="11"/>
      <c r="O12" s="11"/>
      <c r="R12" s="69"/>
      <c r="S12" s="69"/>
      <c r="T12" s="69"/>
      <c r="U12" s="70"/>
      <c r="V12" s="69"/>
    </row>
    <row r="13" spans="1:23" s="42" customFormat="1" ht="20.25" hidden="1" customHeight="1" thickBot="1" x14ac:dyDescent="0.35">
      <c r="A13" s="434" t="s">
        <v>5</v>
      </c>
      <c r="B13" s="556">
        <f>'Info District'!G11</f>
        <v>2025</v>
      </c>
      <c r="C13" s="557"/>
      <c r="E13" s="550"/>
      <c r="F13" s="550"/>
      <c r="G13" s="550"/>
      <c r="H13" s="550"/>
      <c r="I13" s="550"/>
      <c r="J13" s="554"/>
      <c r="Q13" s="63"/>
      <c r="R13" s="71"/>
      <c r="S13" s="71"/>
      <c r="T13" s="71"/>
      <c r="U13" s="72"/>
      <c r="V13" s="71"/>
    </row>
    <row r="14" spans="1:23" s="42" customFormat="1" ht="7.5" hidden="1" customHeight="1" thickBot="1" x14ac:dyDescent="0.35">
      <c r="A14" s="434"/>
      <c r="B14" s="13"/>
      <c r="C14" s="13"/>
      <c r="D14" s="13"/>
      <c r="O14" s="15"/>
      <c r="Q14" s="63"/>
      <c r="R14" s="71"/>
      <c r="S14" s="71"/>
      <c r="T14" s="71"/>
      <c r="U14" s="72"/>
      <c r="V14" s="71"/>
    </row>
    <row r="15" spans="1:23" s="42" customFormat="1" ht="16.5" hidden="1" customHeight="1" thickBot="1" x14ac:dyDescent="0.35">
      <c r="A15" s="434" t="s">
        <v>7</v>
      </c>
      <c r="B15" s="558" t="str">
        <f>'Info District'!G12</f>
        <v>PLATEAUX</v>
      </c>
      <c r="C15" s="559"/>
      <c r="D15" s="550" t="s">
        <v>8</v>
      </c>
      <c r="E15" s="550"/>
      <c r="F15" s="550"/>
      <c r="G15" s="551" t="str">
        <f>'Info District'!G13</f>
        <v>Agou</v>
      </c>
      <c r="H15" s="552"/>
      <c r="I15" s="553"/>
      <c r="L15" s="11"/>
      <c r="M15" s="11"/>
      <c r="N15" s="11"/>
      <c r="O15" s="11"/>
      <c r="P15" s="11"/>
      <c r="Q15" s="63"/>
      <c r="R15" s="71"/>
      <c r="S15" s="71"/>
      <c r="T15" s="71"/>
      <c r="U15" s="73"/>
      <c r="V15" s="71"/>
    </row>
    <row r="16" spans="1:23" s="42" customFormat="1" ht="3.75" hidden="1" customHeight="1" thickBot="1" x14ac:dyDescent="0.35">
      <c r="A16" s="139"/>
      <c r="B16" s="15"/>
      <c r="C16" s="15"/>
      <c r="D16" s="15"/>
      <c r="E16" s="15"/>
      <c r="K16" s="15"/>
      <c r="L16" s="15"/>
      <c r="M16" s="15"/>
      <c r="O16" s="15"/>
      <c r="Q16" s="63"/>
      <c r="R16" s="71"/>
      <c r="S16" s="71"/>
      <c r="T16" s="71"/>
      <c r="U16" s="72"/>
      <c r="V16" s="71"/>
    </row>
    <row r="17" spans="1:23" s="42" customFormat="1" ht="18" hidden="1" customHeight="1" thickBot="1" x14ac:dyDescent="0.35">
      <c r="A17" s="434" t="s">
        <v>9</v>
      </c>
      <c r="B17" s="556" t="str">
        <f>'Info District'!G17</f>
        <v>Avril à Juin 2025</v>
      </c>
      <c r="C17" s="560"/>
      <c r="D17" s="560"/>
      <c r="E17" s="557"/>
      <c r="G17" s="550" t="s">
        <v>11</v>
      </c>
      <c r="H17" s="550"/>
      <c r="I17" s="550"/>
      <c r="J17" s="550"/>
      <c r="K17" s="554"/>
      <c r="L17" s="551" t="str">
        <f>'Info District'!G18</f>
        <v>Juillet à Septembre 2025</v>
      </c>
      <c r="M17" s="552"/>
      <c r="N17" s="552"/>
      <c r="O17" s="552"/>
      <c r="P17" s="553"/>
      <c r="Q17" s="63"/>
      <c r="R17" s="71"/>
      <c r="S17" s="71"/>
      <c r="T17" s="71"/>
      <c r="U17" s="72"/>
      <c r="V17" s="71"/>
    </row>
    <row r="18" spans="1:23" s="9" customFormat="1" ht="6" customHeight="1" thickBot="1" x14ac:dyDescent="0.3">
      <c r="B18" s="43"/>
      <c r="C18" s="43"/>
      <c r="D18" s="43"/>
      <c r="E18" s="44"/>
      <c r="F18" s="43"/>
      <c r="G18" s="45"/>
      <c r="H18" s="45"/>
      <c r="I18" s="45"/>
      <c r="J18" s="45"/>
      <c r="K18" s="45"/>
      <c r="L18" s="45"/>
      <c r="M18" s="45"/>
      <c r="O18" s="38"/>
      <c r="Q18" s="64"/>
      <c r="R18" s="74"/>
      <c r="S18" s="74"/>
      <c r="T18" s="74"/>
      <c r="U18" s="75"/>
      <c r="V18" s="74"/>
    </row>
    <row r="19" spans="1:23" s="9" customFormat="1" ht="31.5" customHeight="1" thickBot="1" x14ac:dyDescent="0.35">
      <c r="A19" s="532" t="s">
        <v>12</v>
      </c>
      <c r="B19" s="532"/>
      <c r="C19" s="533"/>
      <c r="D19" s="575"/>
      <c r="E19" s="576"/>
      <c r="F19" s="576"/>
      <c r="G19" s="576"/>
      <c r="H19" s="576"/>
      <c r="I19" s="576"/>
      <c r="J19" s="576"/>
      <c r="K19" s="576"/>
      <c r="L19" s="576"/>
      <c r="M19" s="576"/>
      <c r="N19" s="577"/>
      <c r="O19" s="11"/>
      <c r="P19" s="464" t="str">
        <f>'Info District'!H17</f>
        <v>T2</v>
      </c>
      <c r="Q19" s="65"/>
      <c r="R19" s="535" t="s">
        <v>96</v>
      </c>
      <c r="S19" s="536"/>
      <c r="T19" s="536"/>
      <c r="U19" s="536"/>
      <c r="V19" s="537"/>
    </row>
    <row r="20" spans="1:23" s="9" customFormat="1" ht="8.25" customHeight="1" thickBot="1" x14ac:dyDescent="0.35">
      <c r="A20" s="12"/>
      <c r="B20" s="12"/>
      <c r="C20" s="12"/>
      <c r="D20" s="12"/>
      <c r="E20" s="12"/>
      <c r="F20" s="12"/>
      <c r="G20" s="13"/>
      <c r="H20" s="13"/>
      <c r="I20" s="13"/>
      <c r="J20" s="13"/>
      <c r="K20" s="13"/>
      <c r="L20" s="14"/>
      <c r="M20" s="14"/>
      <c r="N20" s="14"/>
      <c r="O20" s="14"/>
      <c r="Q20" s="64"/>
      <c r="R20" s="146"/>
      <c r="S20" s="74"/>
      <c r="T20" s="74"/>
      <c r="U20" s="76"/>
      <c r="V20" s="147"/>
    </row>
    <row r="21" spans="1:23" s="9" customFormat="1" ht="30.75" customHeight="1" thickBot="1" x14ac:dyDescent="0.35">
      <c r="A21" s="564" t="s">
        <v>6</v>
      </c>
      <c r="B21" s="564"/>
      <c r="C21" s="564"/>
      <c r="D21" s="565"/>
      <c r="E21" s="566"/>
      <c r="F21" s="566"/>
      <c r="G21" s="566"/>
      <c r="H21" s="567"/>
      <c r="I21" s="12"/>
      <c r="K21" s="230" t="s">
        <v>338</v>
      </c>
      <c r="O21" s="571"/>
      <c r="P21" s="572"/>
      <c r="Q21" s="64"/>
      <c r="R21" s="146"/>
      <c r="S21" s="74"/>
      <c r="T21" s="74"/>
      <c r="U21" s="76"/>
      <c r="V21" s="147"/>
    </row>
    <row r="22" spans="1:23" s="9" customFormat="1" ht="9" customHeight="1" thickBot="1" x14ac:dyDescent="0.35">
      <c r="A22" s="12"/>
      <c r="B22" s="12"/>
      <c r="C22" s="12"/>
      <c r="D22" s="12"/>
      <c r="E22" s="12"/>
      <c r="F22" s="12"/>
      <c r="G22" s="13"/>
      <c r="H22" s="13"/>
      <c r="I22" s="13"/>
      <c r="J22" s="13"/>
      <c r="K22" s="13"/>
      <c r="L22" s="14"/>
      <c r="M22" s="14"/>
      <c r="N22" s="14"/>
      <c r="O22" s="14"/>
      <c r="Q22" s="64"/>
      <c r="R22" s="146"/>
      <c r="S22" s="74"/>
      <c r="T22" s="74"/>
      <c r="U22" s="76"/>
      <c r="V22" s="147"/>
    </row>
    <row r="23" spans="1:23" s="9" customFormat="1" ht="30" customHeight="1" thickBot="1" x14ac:dyDescent="0.35">
      <c r="A23" s="532" t="s">
        <v>240</v>
      </c>
      <c r="B23" s="532"/>
      <c r="C23" s="533"/>
      <c r="D23" s="568" t="s">
        <v>265</v>
      </c>
      <c r="E23" s="569"/>
      <c r="F23" s="570"/>
      <c r="H23" s="229"/>
      <c r="I23" s="573" t="s">
        <v>337</v>
      </c>
      <c r="J23" s="573"/>
      <c r="K23" s="573"/>
      <c r="L23" s="573"/>
      <c r="M23" s="573"/>
      <c r="N23" s="574"/>
      <c r="O23" s="562"/>
      <c r="P23" s="563"/>
      <c r="Q23" s="64"/>
      <c r="R23" s="146"/>
      <c r="S23" s="74"/>
      <c r="T23" s="74"/>
      <c r="U23" s="76"/>
      <c r="V23" s="147"/>
    </row>
    <row r="24" spans="1:23" s="9" customFormat="1" ht="6" customHeight="1" x14ac:dyDescent="0.3">
      <c r="A24" s="12"/>
      <c r="B24" s="12"/>
      <c r="C24" s="12"/>
      <c r="D24" s="12"/>
      <c r="E24" s="12"/>
      <c r="F24" s="12"/>
      <c r="G24" s="13"/>
      <c r="H24" s="15"/>
      <c r="I24" s="15"/>
      <c r="J24" s="15"/>
      <c r="K24" s="13"/>
      <c r="L24" s="14"/>
      <c r="M24" s="14"/>
      <c r="N24" s="14"/>
      <c r="O24" s="14"/>
      <c r="Q24" s="64"/>
      <c r="R24" s="146"/>
      <c r="S24" s="74"/>
      <c r="T24" s="74"/>
      <c r="U24" s="76"/>
      <c r="V24" s="147"/>
    </row>
    <row r="25" spans="1:23" s="9" customFormat="1" ht="4.5" customHeight="1" thickBot="1" x14ac:dyDescent="0.35">
      <c r="A25" s="12"/>
      <c r="B25" s="12"/>
      <c r="C25" s="12"/>
      <c r="D25" s="12"/>
      <c r="E25" s="12"/>
      <c r="F25" s="12"/>
      <c r="G25" s="13"/>
      <c r="H25" s="13"/>
      <c r="I25" s="13"/>
      <c r="J25" s="13"/>
      <c r="K25" s="13"/>
      <c r="L25" s="14"/>
      <c r="M25" s="14"/>
      <c r="N25" s="14"/>
      <c r="O25" s="14"/>
      <c r="Q25" s="64"/>
      <c r="R25" s="146"/>
      <c r="S25" s="74"/>
      <c r="T25" s="74"/>
      <c r="U25" s="76"/>
      <c r="V25" s="147"/>
    </row>
    <row r="26" spans="1:23" ht="76.5" customHeight="1" thickBot="1" x14ac:dyDescent="0.35">
      <c r="A26" s="541" t="s">
        <v>13</v>
      </c>
      <c r="B26" s="16" t="s">
        <v>14</v>
      </c>
      <c r="C26" s="108" t="s">
        <v>15</v>
      </c>
      <c r="D26" s="118" t="s">
        <v>16</v>
      </c>
      <c r="E26" s="117" t="s">
        <v>17</v>
      </c>
      <c r="F26" s="16" t="s">
        <v>18</v>
      </c>
      <c r="G26" s="16" t="s">
        <v>233</v>
      </c>
      <c r="H26" s="16" t="s">
        <v>234</v>
      </c>
      <c r="I26" s="16" t="s">
        <v>19</v>
      </c>
      <c r="J26" s="16" t="s">
        <v>20</v>
      </c>
      <c r="K26" s="108" t="s">
        <v>21</v>
      </c>
      <c r="L26" s="136" t="s">
        <v>22</v>
      </c>
      <c r="M26" s="137" t="s">
        <v>236</v>
      </c>
      <c r="N26" s="138" t="s">
        <v>23</v>
      </c>
      <c r="O26" s="109" t="s">
        <v>39</v>
      </c>
      <c r="P26" s="16" t="s">
        <v>40</v>
      </c>
      <c r="R26" s="148" t="s">
        <v>237</v>
      </c>
      <c r="S26" s="140" t="s">
        <v>93</v>
      </c>
      <c r="T26" s="140" t="s">
        <v>239</v>
      </c>
      <c r="U26" s="140" t="s">
        <v>238</v>
      </c>
      <c r="V26" s="149" t="s">
        <v>97</v>
      </c>
    </row>
    <row r="27" spans="1:23" s="47" customFormat="1" ht="21.75" customHeight="1" thickBot="1" x14ac:dyDescent="0.35">
      <c r="A27" s="542"/>
      <c r="B27" s="46" t="s">
        <v>24</v>
      </c>
      <c r="C27" s="46" t="s">
        <v>25</v>
      </c>
      <c r="D27" s="112" t="s">
        <v>26</v>
      </c>
      <c r="E27" s="46" t="s">
        <v>27</v>
      </c>
      <c r="F27" s="46"/>
      <c r="G27" s="46" t="s">
        <v>28</v>
      </c>
      <c r="H27" s="46"/>
      <c r="I27" s="46" t="s">
        <v>29</v>
      </c>
      <c r="J27" s="46"/>
      <c r="K27" s="131" t="s">
        <v>235</v>
      </c>
      <c r="L27" s="133"/>
      <c r="M27" s="134"/>
      <c r="N27" s="135"/>
      <c r="O27" s="132" t="s">
        <v>30</v>
      </c>
      <c r="P27" s="46"/>
      <c r="Q27" s="66"/>
      <c r="R27" s="150"/>
      <c r="S27" s="67" t="s">
        <v>94</v>
      </c>
      <c r="T27" s="67" t="s">
        <v>95</v>
      </c>
      <c r="U27" s="94"/>
      <c r="V27" s="151" t="str">
        <f>IF(J28&lt;=0,"",IF(J28=90,$W$28))</f>
        <v/>
      </c>
      <c r="W27" s="37" t="s">
        <v>98</v>
      </c>
    </row>
    <row r="28" spans="1:23" ht="49.5" customHeight="1" x14ac:dyDescent="0.3">
      <c r="A28" s="231" t="str">
        <f>CDT!B26</f>
        <v>Artéméther-Luméfantrine 6cp (AL)</v>
      </c>
      <c r="B28" s="79"/>
      <c r="C28" s="110"/>
      <c r="D28" s="120" t="str">
        <f>IF(B28&lt;&gt;"",B28+C28,"")</f>
        <v/>
      </c>
      <c r="E28" s="119"/>
      <c r="F28" s="79"/>
      <c r="G28" s="79"/>
      <c r="H28" s="79"/>
      <c r="I28" s="79"/>
      <c r="J28" s="79"/>
      <c r="K28" s="110"/>
      <c r="L28" s="431" t="str">
        <f>IF(B28&lt;&gt;"",IF(J28=0,E28,((E28*90)/(90-J28))),"0")</f>
        <v>0</v>
      </c>
      <c r="M28" s="428" t="str">
        <f>IF(B28&lt;&gt;"",((E28/R28)*30),"0")</f>
        <v>0</v>
      </c>
      <c r="N28" s="250" t="str">
        <f>IF(B28&lt;&gt;"",IF(J28=0,((E28+L28)-K28),((M28*6)-K28)),"0")</f>
        <v>0</v>
      </c>
      <c r="O28" s="251"/>
      <c r="P28" s="81"/>
      <c r="R28" s="152">
        <f>(90-J28)</f>
        <v>90</v>
      </c>
      <c r="S28" s="68" t="e">
        <f>D28-(E28+G28+I28+H28)</f>
        <v>#VALUE!</v>
      </c>
      <c r="T28" s="68" t="e">
        <f>K28-S28</f>
        <v>#VALUE!</v>
      </c>
      <c r="U28" s="95">
        <v>6</v>
      </c>
      <c r="V28" s="153" t="e">
        <f t="shared" ref="V28:V52" si="0">IF(T28=0,"",$W$27)</f>
        <v>#VALUE!</v>
      </c>
      <c r="W28" s="37" t="s">
        <v>203</v>
      </c>
    </row>
    <row r="29" spans="1:23" ht="45" customHeight="1" x14ac:dyDescent="0.3">
      <c r="A29" s="231" t="str">
        <f>CDT!B27</f>
        <v>Artéméther-Luméfantrine 12cp (AL)</v>
      </c>
      <c r="B29" s="79"/>
      <c r="C29" s="110"/>
      <c r="D29" s="121" t="str">
        <f t="shared" ref="D29:D36" si="1">IF(B29&lt;&gt;"",B29+C29,"")</f>
        <v/>
      </c>
      <c r="E29" s="119"/>
      <c r="F29" s="79"/>
      <c r="G29" s="79"/>
      <c r="H29" s="79"/>
      <c r="I29" s="79"/>
      <c r="J29" s="79"/>
      <c r="K29" s="110"/>
      <c r="L29" s="431" t="str">
        <f t="shared" ref="L29:L36" si="2">IF(B29&lt;&gt;"",IF(J29=0,E29,((E29*90)/(90-J29))),"0")</f>
        <v>0</v>
      </c>
      <c r="M29" s="428" t="str">
        <f t="shared" ref="M29:M36" si="3">IF(B29&lt;&gt;"",((E29/R29)*30),"0")</f>
        <v>0</v>
      </c>
      <c r="N29" s="250" t="str">
        <f t="shared" ref="N29:N36" si="4">IF(B29&lt;&gt;"",IF(J29=0,((E29+L29)-K29),((M29*6)-K29)),"0")</f>
        <v>0</v>
      </c>
      <c r="O29" s="251"/>
      <c r="P29" s="81"/>
      <c r="R29" s="152">
        <f t="shared" ref="R29:R50" si="5">(90-J29)</f>
        <v>90</v>
      </c>
      <c r="S29" s="68" t="e">
        <f t="shared" ref="S29:S49" si="6">D29-(E29+G29+I29+H29)</f>
        <v>#VALUE!</v>
      </c>
      <c r="T29" s="68" t="e">
        <f t="shared" ref="T29:T50" si="7">K29-S29</f>
        <v>#VALUE!</v>
      </c>
      <c r="U29" s="95">
        <v>12</v>
      </c>
      <c r="V29" s="153" t="e">
        <f t="shared" si="0"/>
        <v>#VALUE!</v>
      </c>
    </row>
    <row r="30" spans="1:23" ht="49.5" customHeight="1" x14ac:dyDescent="0.3">
      <c r="A30" s="231" t="str">
        <f>CDT!B28</f>
        <v>Artéméther-Luméfantrine 18cp (AL)</v>
      </c>
      <c r="B30" s="79"/>
      <c r="C30" s="110"/>
      <c r="D30" s="121" t="str">
        <f t="shared" si="1"/>
        <v/>
      </c>
      <c r="E30" s="119"/>
      <c r="F30" s="79"/>
      <c r="G30" s="79"/>
      <c r="H30" s="79"/>
      <c r="I30" s="79"/>
      <c r="J30" s="79"/>
      <c r="K30" s="110"/>
      <c r="L30" s="431" t="str">
        <f t="shared" si="2"/>
        <v>0</v>
      </c>
      <c r="M30" s="428" t="str">
        <f t="shared" si="3"/>
        <v>0</v>
      </c>
      <c r="N30" s="250" t="str">
        <f t="shared" si="4"/>
        <v>0</v>
      </c>
      <c r="O30" s="251"/>
      <c r="P30" s="81"/>
      <c r="R30" s="152">
        <f t="shared" si="5"/>
        <v>90</v>
      </c>
      <c r="S30" s="68" t="e">
        <f t="shared" si="6"/>
        <v>#VALUE!</v>
      </c>
      <c r="T30" s="68" t="e">
        <f t="shared" si="7"/>
        <v>#VALUE!</v>
      </c>
      <c r="U30" s="95">
        <v>18</v>
      </c>
      <c r="V30" s="153" t="e">
        <f t="shared" si="0"/>
        <v>#VALUE!</v>
      </c>
    </row>
    <row r="31" spans="1:23" ht="49.5" customHeight="1" x14ac:dyDescent="0.3">
      <c r="A31" s="231" t="str">
        <f>CDT!B29</f>
        <v>Artéméther-Luméfantrine 24cp (AL)</v>
      </c>
      <c r="B31" s="79"/>
      <c r="C31" s="110"/>
      <c r="D31" s="121" t="str">
        <f t="shared" si="1"/>
        <v/>
      </c>
      <c r="E31" s="119"/>
      <c r="F31" s="79"/>
      <c r="G31" s="79"/>
      <c r="H31" s="79"/>
      <c r="I31" s="79"/>
      <c r="J31" s="79"/>
      <c r="K31" s="110"/>
      <c r="L31" s="431" t="str">
        <f t="shared" si="2"/>
        <v>0</v>
      </c>
      <c r="M31" s="428" t="str">
        <f t="shared" si="3"/>
        <v>0</v>
      </c>
      <c r="N31" s="250" t="str">
        <f t="shared" si="4"/>
        <v>0</v>
      </c>
      <c r="O31" s="251"/>
      <c r="P31" s="81"/>
      <c r="R31" s="152">
        <f t="shared" si="5"/>
        <v>90</v>
      </c>
      <c r="S31" s="68" t="e">
        <f t="shared" si="6"/>
        <v>#VALUE!</v>
      </c>
      <c r="T31" s="68" t="e">
        <f t="shared" si="7"/>
        <v>#VALUE!</v>
      </c>
      <c r="U31" s="95">
        <v>24</v>
      </c>
      <c r="V31" s="153" t="e">
        <f t="shared" si="0"/>
        <v>#VALUE!</v>
      </c>
    </row>
    <row r="32" spans="1:23" ht="50.25" hidden="1" customHeight="1" x14ac:dyDescent="0.3">
      <c r="A32" s="17" t="str">
        <f>CDT!B30</f>
        <v>Artéméther injectable 40 mg</v>
      </c>
      <c r="B32" s="79"/>
      <c r="C32" s="110"/>
      <c r="D32" s="121" t="str">
        <f t="shared" si="1"/>
        <v/>
      </c>
      <c r="E32" s="119"/>
      <c r="F32" s="79"/>
      <c r="G32" s="79"/>
      <c r="H32" s="79"/>
      <c r="I32" s="79"/>
      <c r="J32" s="79"/>
      <c r="K32" s="110"/>
      <c r="L32" s="431" t="str">
        <f t="shared" si="2"/>
        <v>0</v>
      </c>
      <c r="M32" s="428" t="str">
        <f t="shared" si="3"/>
        <v>0</v>
      </c>
      <c r="N32" s="250" t="str">
        <f t="shared" si="4"/>
        <v>0</v>
      </c>
      <c r="O32" s="251"/>
      <c r="P32" s="79"/>
      <c r="R32" s="152">
        <f t="shared" si="5"/>
        <v>90</v>
      </c>
      <c r="S32" s="68" t="e">
        <f t="shared" si="6"/>
        <v>#VALUE!</v>
      </c>
      <c r="T32" s="68" t="e">
        <f t="shared" si="7"/>
        <v>#VALUE!</v>
      </c>
      <c r="U32" s="95">
        <v>1</v>
      </c>
      <c r="V32" s="153" t="e">
        <f t="shared" si="0"/>
        <v>#VALUE!</v>
      </c>
    </row>
    <row r="33" spans="1:22" ht="50.25" hidden="1" customHeight="1" x14ac:dyDescent="0.3">
      <c r="A33" s="17" t="str">
        <f>CDT!B31</f>
        <v>Artéméther injectable 80 mg</v>
      </c>
      <c r="B33" s="79"/>
      <c r="C33" s="110"/>
      <c r="D33" s="121" t="str">
        <f t="shared" si="1"/>
        <v/>
      </c>
      <c r="E33" s="119"/>
      <c r="F33" s="79"/>
      <c r="G33" s="79"/>
      <c r="H33" s="79"/>
      <c r="I33" s="79"/>
      <c r="J33" s="79"/>
      <c r="K33" s="110"/>
      <c r="L33" s="431" t="str">
        <f t="shared" si="2"/>
        <v>0</v>
      </c>
      <c r="M33" s="428" t="str">
        <f t="shared" si="3"/>
        <v>0</v>
      </c>
      <c r="N33" s="250" t="str">
        <f t="shared" si="4"/>
        <v>0</v>
      </c>
      <c r="O33" s="251"/>
      <c r="P33" s="79"/>
      <c r="R33" s="152">
        <f t="shared" si="5"/>
        <v>90</v>
      </c>
      <c r="S33" s="68" t="e">
        <f t="shared" si="6"/>
        <v>#VALUE!</v>
      </c>
      <c r="T33" s="68" t="e">
        <f t="shared" si="7"/>
        <v>#VALUE!</v>
      </c>
      <c r="U33" s="95">
        <v>1</v>
      </c>
      <c r="V33" s="153" t="e">
        <f t="shared" si="0"/>
        <v>#VALUE!</v>
      </c>
    </row>
    <row r="34" spans="1:22" ht="50.25" hidden="1" customHeight="1" x14ac:dyDescent="0.3">
      <c r="A34" s="17" t="str">
        <f>CDT!B32</f>
        <v>Artésunate injectable 60 mg</v>
      </c>
      <c r="B34" s="79"/>
      <c r="C34" s="110"/>
      <c r="D34" s="121" t="str">
        <f t="shared" si="1"/>
        <v/>
      </c>
      <c r="E34" s="119"/>
      <c r="F34" s="79"/>
      <c r="G34" s="79"/>
      <c r="H34" s="79"/>
      <c r="I34" s="79"/>
      <c r="J34" s="79"/>
      <c r="K34" s="110"/>
      <c r="L34" s="431" t="str">
        <f t="shared" si="2"/>
        <v>0</v>
      </c>
      <c r="M34" s="428" t="str">
        <f t="shared" si="3"/>
        <v>0</v>
      </c>
      <c r="N34" s="250" t="str">
        <f t="shared" si="4"/>
        <v>0</v>
      </c>
      <c r="O34" s="251"/>
      <c r="P34" s="79"/>
      <c r="R34" s="152">
        <f t="shared" si="5"/>
        <v>90</v>
      </c>
      <c r="S34" s="68" t="e">
        <f t="shared" si="6"/>
        <v>#VALUE!</v>
      </c>
      <c r="T34" s="68" t="e">
        <f t="shared" si="7"/>
        <v>#VALUE!</v>
      </c>
      <c r="U34" s="95">
        <v>1</v>
      </c>
      <c r="V34" s="153" t="e">
        <f t="shared" si="0"/>
        <v>#VALUE!</v>
      </c>
    </row>
    <row r="35" spans="1:22" ht="50.25" hidden="1" customHeight="1" x14ac:dyDescent="0.3">
      <c r="A35" s="17" t="str">
        <f>CDT!B33</f>
        <v xml:space="preserve"> Sulfadoxine Pyriméthamine:  (SP)</v>
      </c>
      <c r="B35" s="79"/>
      <c r="C35" s="110"/>
      <c r="D35" s="121" t="str">
        <f t="shared" si="1"/>
        <v/>
      </c>
      <c r="E35" s="119"/>
      <c r="F35" s="79"/>
      <c r="G35" s="79"/>
      <c r="H35" s="79"/>
      <c r="I35" s="79"/>
      <c r="J35" s="79"/>
      <c r="K35" s="110"/>
      <c r="L35" s="431" t="str">
        <f t="shared" si="2"/>
        <v>0</v>
      </c>
      <c r="M35" s="428" t="str">
        <f t="shared" si="3"/>
        <v>0</v>
      </c>
      <c r="N35" s="250" t="str">
        <f t="shared" si="4"/>
        <v>0</v>
      </c>
      <c r="O35" s="251"/>
      <c r="P35" s="79"/>
      <c r="R35" s="152">
        <f t="shared" si="5"/>
        <v>90</v>
      </c>
      <c r="S35" s="68" t="e">
        <f t="shared" si="6"/>
        <v>#VALUE!</v>
      </c>
      <c r="T35" s="68" t="e">
        <f t="shared" si="7"/>
        <v>#VALUE!</v>
      </c>
      <c r="U35" s="95">
        <v>3</v>
      </c>
      <c r="V35" s="153" t="e">
        <f t="shared" si="0"/>
        <v>#VALUE!</v>
      </c>
    </row>
    <row r="36" spans="1:22" ht="45.75" customHeight="1" thickBot="1" x14ac:dyDescent="0.35">
      <c r="A36" s="231" t="str">
        <f>CDT!B34</f>
        <v>Test de Diagnostic Rapide  : (TDR)</v>
      </c>
      <c r="B36" s="79"/>
      <c r="C36" s="110"/>
      <c r="D36" s="305" t="str">
        <f t="shared" si="1"/>
        <v/>
      </c>
      <c r="E36" s="119"/>
      <c r="F36" s="79"/>
      <c r="G36" s="79"/>
      <c r="H36" s="79"/>
      <c r="I36" s="79"/>
      <c r="J36" s="79"/>
      <c r="K36" s="110"/>
      <c r="L36" s="431" t="str">
        <f t="shared" si="2"/>
        <v>0</v>
      </c>
      <c r="M36" s="428" t="str">
        <f t="shared" si="3"/>
        <v>0</v>
      </c>
      <c r="N36" s="250" t="str">
        <f t="shared" si="4"/>
        <v>0</v>
      </c>
      <c r="O36" s="251"/>
      <c r="P36" s="79"/>
      <c r="R36" s="152">
        <f t="shared" si="5"/>
        <v>90</v>
      </c>
      <c r="S36" s="68" t="e">
        <f t="shared" si="6"/>
        <v>#VALUE!</v>
      </c>
      <c r="T36" s="68" t="e">
        <f t="shared" si="7"/>
        <v>#VALUE!</v>
      </c>
      <c r="U36" s="95">
        <v>1</v>
      </c>
      <c r="V36" s="153" t="e">
        <f t="shared" si="0"/>
        <v>#VALUE!</v>
      </c>
    </row>
    <row r="37" spans="1:22" ht="34.5" hidden="1" customHeight="1" x14ac:dyDescent="0.3">
      <c r="A37" s="17" t="str">
        <f>CDT!B35</f>
        <v>Moustiquaire à Imprégnation Durable: (MID)</v>
      </c>
      <c r="B37" s="79"/>
      <c r="C37" s="110"/>
      <c r="D37" s="304">
        <f t="shared" ref="D37:D50" si="8">B37+C37</f>
        <v>0</v>
      </c>
      <c r="E37" s="119"/>
      <c r="F37" s="79"/>
      <c r="G37" s="79"/>
      <c r="H37" s="79"/>
      <c r="I37" s="79"/>
      <c r="J37" s="79"/>
      <c r="K37" s="110"/>
      <c r="L37" s="113">
        <f t="shared" ref="L37:L50" si="9">IF(J37=0,E37,((D37*90)/(90-J37)))</f>
        <v>0</v>
      </c>
      <c r="M37" s="55">
        <f t="shared" ref="M37:M50" si="10">(E37/R37)*30</f>
        <v>0</v>
      </c>
      <c r="N37" s="114">
        <f t="shared" ref="N37:N49" si="11">IF(J37=0,((E37+L37)-K37),((L37*2)-K37))</f>
        <v>0</v>
      </c>
      <c r="O37" s="111" t="str">
        <f t="shared" ref="O37:O50" si="12">IF(N37=0,"0",N37)</f>
        <v>0</v>
      </c>
      <c r="P37" s="79"/>
      <c r="R37" s="152">
        <f t="shared" si="5"/>
        <v>90</v>
      </c>
      <c r="S37" s="68">
        <f t="shared" si="6"/>
        <v>0</v>
      </c>
      <c r="T37" s="68">
        <f t="shared" si="7"/>
        <v>0</v>
      </c>
      <c r="U37" s="95">
        <v>1</v>
      </c>
      <c r="V37" s="153" t="str">
        <f t="shared" si="0"/>
        <v/>
      </c>
    </row>
    <row r="38" spans="1:22" ht="34.5" hidden="1" customHeight="1" x14ac:dyDescent="0.3">
      <c r="A38" s="17" t="str">
        <f>CDT!B40</f>
        <v>Artésunate Amodiaquine: (ASAQ) : 3 cp (25/67,5 mg)</v>
      </c>
      <c r="B38" s="79"/>
      <c r="C38" s="110"/>
      <c r="D38" s="121">
        <f t="shared" si="8"/>
        <v>0</v>
      </c>
      <c r="E38" s="119"/>
      <c r="F38" s="79"/>
      <c r="G38" s="79"/>
      <c r="H38" s="79"/>
      <c r="I38" s="79"/>
      <c r="J38" s="79"/>
      <c r="K38" s="110"/>
      <c r="L38" s="113">
        <f t="shared" si="9"/>
        <v>0</v>
      </c>
      <c r="M38" s="55">
        <f t="shared" si="10"/>
        <v>0</v>
      </c>
      <c r="N38" s="114">
        <f t="shared" si="11"/>
        <v>0</v>
      </c>
      <c r="O38" s="111" t="str">
        <f t="shared" si="12"/>
        <v>0</v>
      </c>
      <c r="P38" s="79"/>
      <c r="R38" s="152">
        <f t="shared" si="5"/>
        <v>90</v>
      </c>
      <c r="S38" s="68">
        <f t="shared" si="6"/>
        <v>0</v>
      </c>
      <c r="T38" s="68">
        <f t="shared" si="7"/>
        <v>0</v>
      </c>
      <c r="U38" s="95">
        <v>3</v>
      </c>
      <c r="V38" s="153" t="str">
        <f t="shared" si="0"/>
        <v/>
      </c>
    </row>
    <row r="39" spans="1:22" ht="34.5" hidden="1" customHeight="1" x14ac:dyDescent="0.3">
      <c r="A39" s="17" t="str">
        <f>CDT!B41</f>
        <v>Artésunate Amodiaquine: (ASAQ) 3 cp (50/135 mg)</v>
      </c>
      <c r="B39" s="79"/>
      <c r="C39" s="110"/>
      <c r="D39" s="121">
        <f t="shared" si="8"/>
        <v>0</v>
      </c>
      <c r="E39" s="119"/>
      <c r="F39" s="79"/>
      <c r="G39" s="79"/>
      <c r="H39" s="79"/>
      <c r="I39" s="79"/>
      <c r="J39" s="79"/>
      <c r="K39" s="110"/>
      <c r="L39" s="113">
        <f t="shared" si="9"/>
        <v>0</v>
      </c>
      <c r="M39" s="55">
        <f t="shared" si="10"/>
        <v>0</v>
      </c>
      <c r="N39" s="114">
        <f t="shared" si="11"/>
        <v>0</v>
      </c>
      <c r="O39" s="111" t="str">
        <f t="shared" si="12"/>
        <v>0</v>
      </c>
      <c r="P39" s="79"/>
      <c r="R39" s="152">
        <f t="shared" si="5"/>
        <v>90</v>
      </c>
      <c r="S39" s="68">
        <f t="shared" si="6"/>
        <v>0</v>
      </c>
      <c r="T39" s="68">
        <f t="shared" si="7"/>
        <v>0</v>
      </c>
      <c r="U39" s="95">
        <v>3</v>
      </c>
      <c r="V39" s="153" t="str">
        <f t="shared" si="0"/>
        <v/>
      </c>
    </row>
    <row r="40" spans="1:22" ht="34.5" hidden="1" customHeight="1" x14ac:dyDescent="0.3">
      <c r="A40" s="17" t="str">
        <f>CDT!B42</f>
        <v>Artésunate Amodiaquine: (ASAQ) 3 cp (100/270 mg)</v>
      </c>
      <c r="B40" s="79"/>
      <c r="C40" s="110"/>
      <c r="D40" s="121">
        <f t="shared" si="8"/>
        <v>0</v>
      </c>
      <c r="E40" s="119"/>
      <c r="F40" s="79"/>
      <c r="G40" s="79"/>
      <c r="H40" s="79"/>
      <c r="I40" s="79"/>
      <c r="J40" s="79"/>
      <c r="K40" s="110"/>
      <c r="L40" s="113">
        <f t="shared" si="9"/>
        <v>0</v>
      </c>
      <c r="M40" s="55">
        <f t="shared" si="10"/>
        <v>0</v>
      </c>
      <c r="N40" s="114">
        <f t="shared" si="11"/>
        <v>0</v>
      </c>
      <c r="O40" s="111" t="str">
        <f t="shared" si="12"/>
        <v>0</v>
      </c>
      <c r="P40" s="79"/>
      <c r="R40" s="152">
        <f t="shared" si="5"/>
        <v>90</v>
      </c>
      <c r="S40" s="68">
        <f t="shared" si="6"/>
        <v>0</v>
      </c>
      <c r="T40" s="68">
        <f t="shared" si="7"/>
        <v>0</v>
      </c>
      <c r="U40" s="95">
        <v>3</v>
      </c>
      <c r="V40" s="153" t="str">
        <f t="shared" si="0"/>
        <v/>
      </c>
    </row>
    <row r="41" spans="1:22" ht="34.5" hidden="1" customHeight="1" x14ac:dyDescent="0.3">
      <c r="A41" s="17" t="str">
        <f>CDT!B43</f>
        <v>Artésunate Amodiaquine: (ASAQ) 6 cp (100/270 mg)</v>
      </c>
      <c r="B41" s="79"/>
      <c r="C41" s="110"/>
      <c r="D41" s="121">
        <f t="shared" si="8"/>
        <v>0</v>
      </c>
      <c r="E41" s="119"/>
      <c r="F41" s="79"/>
      <c r="G41" s="79"/>
      <c r="H41" s="79"/>
      <c r="I41" s="79"/>
      <c r="J41" s="79"/>
      <c r="K41" s="110"/>
      <c r="L41" s="113">
        <f t="shared" si="9"/>
        <v>0</v>
      </c>
      <c r="M41" s="55">
        <f t="shared" si="10"/>
        <v>0</v>
      </c>
      <c r="N41" s="114">
        <f t="shared" si="11"/>
        <v>0</v>
      </c>
      <c r="O41" s="111" t="str">
        <f t="shared" si="12"/>
        <v>0</v>
      </c>
      <c r="P41" s="79"/>
      <c r="R41" s="152">
        <f t="shared" si="5"/>
        <v>90</v>
      </c>
      <c r="S41" s="68">
        <f t="shared" si="6"/>
        <v>0</v>
      </c>
      <c r="T41" s="68">
        <f t="shared" si="7"/>
        <v>0</v>
      </c>
      <c r="U41" s="95">
        <v>3</v>
      </c>
      <c r="V41" s="153" t="str">
        <f t="shared" si="0"/>
        <v/>
      </c>
    </row>
    <row r="42" spans="1:22" ht="34.5" hidden="1" customHeight="1" x14ac:dyDescent="0.3">
      <c r="A42" s="17" t="str">
        <f>CDT!B36</f>
        <v>Dihydroartéminisine Pipéraquine– Plaq / 3 comp 
( DHA-PPQ)  20/160 mg</v>
      </c>
      <c r="B42" s="79"/>
      <c r="C42" s="110"/>
      <c r="D42" s="121">
        <f t="shared" si="8"/>
        <v>0</v>
      </c>
      <c r="E42" s="119"/>
      <c r="F42" s="79"/>
      <c r="G42" s="79"/>
      <c r="H42" s="79"/>
      <c r="I42" s="79"/>
      <c r="J42" s="79"/>
      <c r="K42" s="110"/>
      <c r="L42" s="113">
        <f t="shared" si="9"/>
        <v>0</v>
      </c>
      <c r="M42" s="55">
        <f t="shared" si="10"/>
        <v>0</v>
      </c>
      <c r="N42" s="114">
        <f t="shared" si="11"/>
        <v>0</v>
      </c>
      <c r="O42" s="111" t="str">
        <f t="shared" si="12"/>
        <v>0</v>
      </c>
      <c r="P42" s="79"/>
      <c r="R42" s="152">
        <f t="shared" si="5"/>
        <v>90</v>
      </c>
      <c r="S42" s="68">
        <f t="shared" si="6"/>
        <v>0</v>
      </c>
      <c r="T42" s="68">
        <f t="shared" si="7"/>
        <v>0</v>
      </c>
      <c r="U42" s="95">
        <v>1</v>
      </c>
      <c r="V42" s="153" t="str">
        <f t="shared" si="0"/>
        <v/>
      </c>
    </row>
    <row r="43" spans="1:22" ht="34.5" hidden="1" customHeight="1" x14ac:dyDescent="0.3">
      <c r="A43" s="17" t="str">
        <f>CDT!B37</f>
        <v>Dihydroartéminisine Pipéraquine– Plaq / 3 comp 
( DHA-PPQ)  40/320 mg</v>
      </c>
      <c r="B43" s="79"/>
      <c r="C43" s="110"/>
      <c r="D43" s="121">
        <f t="shared" si="8"/>
        <v>0</v>
      </c>
      <c r="E43" s="119"/>
      <c r="F43" s="79"/>
      <c r="G43" s="79"/>
      <c r="H43" s="79"/>
      <c r="I43" s="79"/>
      <c r="J43" s="79"/>
      <c r="K43" s="110"/>
      <c r="L43" s="113">
        <f t="shared" si="9"/>
        <v>0</v>
      </c>
      <c r="M43" s="55">
        <f t="shared" si="10"/>
        <v>0</v>
      </c>
      <c r="N43" s="114">
        <f t="shared" si="11"/>
        <v>0</v>
      </c>
      <c r="O43" s="111" t="str">
        <f t="shared" si="12"/>
        <v>0</v>
      </c>
      <c r="P43" s="79"/>
      <c r="R43" s="152">
        <f t="shared" si="5"/>
        <v>90</v>
      </c>
      <c r="S43" s="68">
        <f t="shared" si="6"/>
        <v>0</v>
      </c>
      <c r="T43" s="68">
        <f t="shared" si="7"/>
        <v>0</v>
      </c>
      <c r="U43" s="95">
        <v>1</v>
      </c>
      <c r="V43" s="153" t="str">
        <f t="shared" si="0"/>
        <v/>
      </c>
    </row>
    <row r="44" spans="1:22" ht="34.5" hidden="1" customHeight="1" x14ac:dyDescent="0.3">
      <c r="A44" s="17" t="str">
        <f>CDT!B38</f>
        <v>Dihydroartéminisine Pipéraquine– Plaq / 6 comp 
( DHA-PPQ)  40/320 mg</v>
      </c>
      <c r="B44" s="79"/>
      <c r="C44" s="110"/>
      <c r="D44" s="121">
        <f t="shared" si="8"/>
        <v>0</v>
      </c>
      <c r="E44" s="119"/>
      <c r="F44" s="79"/>
      <c r="G44" s="79"/>
      <c r="H44" s="79"/>
      <c r="I44" s="79"/>
      <c r="J44" s="79"/>
      <c r="K44" s="110"/>
      <c r="L44" s="113">
        <f t="shared" si="9"/>
        <v>0</v>
      </c>
      <c r="M44" s="55">
        <f t="shared" si="10"/>
        <v>0</v>
      </c>
      <c r="N44" s="114">
        <f t="shared" si="11"/>
        <v>0</v>
      </c>
      <c r="O44" s="111" t="str">
        <f t="shared" si="12"/>
        <v>0</v>
      </c>
      <c r="P44" s="79"/>
      <c r="R44" s="152">
        <f t="shared" si="5"/>
        <v>90</v>
      </c>
      <c r="S44" s="68">
        <f t="shared" si="6"/>
        <v>0</v>
      </c>
      <c r="T44" s="68">
        <f t="shared" si="7"/>
        <v>0</v>
      </c>
      <c r="U44" s="95">
        <v>1</v>
      </c>
      <c r="V44" s="153" t="str">
        <f t="shared" si="0"/>
        <v/>
      </c>
    </row>
    <row r="45" spans="1:22" ht="34.5" hidden="1" customHeight="1" x14ac:dyDescent="0.3">
      <c r="A45" s="17" t="str">
        <f>CDT!B44</f>
        <v>Artésunate - Méfloquine (AS-MF)</v>
      </c>
      <c r="B45" s="79"/>
      <c r="C45" s="110"/>
      <c r="D45" s="121">
        <f t="shared" si="8"/>
        <v>0</v>
      </c>
      <c r="E45" s="119"/>
      <c r="F45" s="79"/>
      <c r="G45" s="79"/>
      <c r="H45" s="79"/>
      <c r="I45" s="79"/>
      <c r="J45" s="79"/>
      <c r="K45" s="110"/>
      <c r="L45" s="113">
        <f t="shared" si="9"/>
        <v>0</v>
      </c>
      <c r="M45" s="55">
        <f t="shared" si="10"/>
        <v>0</v>
      </c>
      <c r="N45" s="114">
        <f t="shared" si="11"/>
        <v>0</v>
      </c>
      <c r="O45" s="111" t="str">
        <f t="shared" si="12"/>
        <v>0</v>
      </c>
      <c r="P45" s="79"/>
      <c r="R45" s="152">
        <f t="shared" si="5"/>
        <v>90</v>
      </c>
      <c r="S45" s="68">
        <f t="shared" si="6"/>
        <v>0</v>
      </c>
      <c r="T45" s="68">
        <f t="shared" si="7"/>
        <v>0</v>
      </c>
      <c r="U45" s="95">
        <v>1</v>
      </c>
      <c r="V45" s="153" t="str">
        <f t="shared" si="0"/>
        <v/>
      </c>
    </row>
    <row r="46" spans="1:22" ht="34.5" hidden="1" customHeight="1" x14ac:dyDescent="0.3">
      <c r="A46" s="17" t="str">
        <f>CDT!B45</f>
        <v>Quinine comprimé 300mg</v>
      </c>
      <c r="B46" s="79"/>
      <c r="C46" s="110"/>
      <c r="D46" s="121">
        <f t="shared" si="8"/>
        <v>0</v>
      </c>
      <c r="E46" s="119"/>
      <c r="F46" s="79"/>
      <c r="G46" s="79"/>
      <c r="H46" s="79"/>
      <c r="I46" s="79"/>
      <c r="J46" s="79"/>
      <c r="K46" s="110"/>
      <c r="L46" s="113">
        <f t="shared" si="9"/>
        <v>0</v>
      </c>
      <c r="M46" s="55">
        <f t="shared" si="10"/>
        <v>0</v>
      </c>
      <c r="N46" s="114">
        <f t="shared" si="11"/>
        <v>0</v>
      </c>
      <c r="O46" s="111" t="str">
        <f t="shared" si="12"/>
        <v>0</v>
      </c>
      <c r="P46" s="79"/>
      <c r="R46" s="152">
        <f t="shared" si="5"/>
        <v>90</v>
      </c>
      <c r="S46" s="68">
        <f t="shared" si="6"/>
        <v>0</v>
      </c>
      <c r="T46" s="68">
        <f t="shared" si="7"/>
        <v>0</v>
      </c>
      <c r="U46" s="95">
        <v>1</v>
      </c>
      <c r="V46" s="153" t="str">
        <f t="shared" si="0"/>
        <v/>
      </c>
    </row>
    <row r="47" spans="1:22" ht="34.5" hidden="1" customHeight="1" x14ac:dyDescent="0.3">
      <c r="A47" s="17" t="str">
        <f>CDT!B46</f>
        <v>Quinine injectable 300 mg</v>
      </c>
      <c r="B47" s="79"/>
      <c r="C47" s="110"/>
      <c r="D47" s="121">
        <f t="shared" si="8"/>
        <v>0</v>
      </c>
      <c r="E47" s="119"/>
      <c r="F47" s="79"/>
      <c r="G47" s="79"/>
      <c r="H47" s="79"/>
      <c r="I47" s="79"/>
      <c r="J47" s="79"/>
      <c r="K47" s="110"/>
      <c r="L47" s="113">
        <f t="shared" si="9"/>
        <v>0</v>
      </c>
      <c r="M47" s="55">
        <f t="shared" si="10"/>
        <v>0</v>
      </c>
      <c r="N47" s="114">
        <f t="shared" si="11"/>
        <v>0</v>
      </c>
      <c r="O47" s="111" t="str">
        <f t="shared" si="12"/>
        <v>0</v>
      </c>
      <c r="P47" s="79"/>
      <c r="R47" s="152">
        <f t="shared" si="5"/>
        <v>90</v>
      </c>
      <c r="S47" s="68">
        <f t="shared" si="6"/>
        <v>0</v>
      </c>
      <c r="T47" s="68">
        <f t="shared" si="7"/>
        <v>0</v>
      </c>
      <c r="U47" s="95">
        <v>1</v>
      </c>
      <c r="V47" s="153" t="str">
        <f t="shared" si="0"/>
        <v/>
      </c>
    </row>
    <row r="48" spans="1:22" ht="34.5" hidden="1" customHeight="1" x14ac:dyDescent="0.3">
      <c r="A48" s="17" t="str">
        <f>CDT!B47</f>
        <v>Quinine injectable 600 mg</v>
      </c>
      <c r="B48" s="79"/>
      <c r="C48" s="110"/>
      <c r="D48" s="121">
        <f t="shared" si="8"/>
        <v>0</v>
      </c>
      <c r="E48" s="119"/>
      <c r="F48" s="79"/>
      <c r="G48" s="79"/>
      <c r="H48" s="79"/>
      <c r="I48" s="79"/>
      <c r="J48" s="79"/>
      <c r="K48" s="110"/>
      <c r="L48" s="113">
        <f t="shared" si="9"/>
        <v>0</v>
      </c>
      <c r="M48" s="55">
        <f t="shared" si="10"/>
        <v>0</v>
      </c>
      <c r="N48" s="114">
        <f t="shared" si="11"/>
        <v>0</v>
      </c>
      <c r="O48" s="111" t="str">
        <f t="shared" si="12"/>
        <v>0</v>
      </c>
      <c r="P48" s="79"/>
      <c r="R48" s="152">
        <f t="shared" si="5"/>
        <v>90</v>
      </c>
      <c r="S48" s="68">
        <f t="shared" si="6"/>
        <v>0</v>
      </c>
      <c r="T48" s="68">
        <f t="shared" si="7"/>
        <v>0</v>
      </c>
      <c r="U48" s="95">
        <v>1</v>
      </c>
      <c r="V48" s="153" t="str">
        <f t="shared" si="0"/>
        <v/>
      </c>
    </row>
    <row r="49" spans="1:22" ht="34.5" hidden="1" customHeight="1" x14ac:dyDescent="0.3">
      <c r="A49" s="17" t="str">
        <f>CDT!B48</f>
        <v>Quinine injectable 600 mg</v>
      </c>
      <c r="B49" s="79"/>
      <c r="C49" s="110"/>
      <c r="D49" s="121">
        <f t="shared" si="8"/>
        <v>0</v>
      </c>
      <c r="E49" s="119"/>
      <c r="F49" s="79"/>
      <c r="G49" s="79"/>
      <c r="H49" s="79"/>
      <c r="I49" s="79"/>
      <c r="J49" s="79"/>
      <c r="K49" s="110"/>
      <c r="L49" s="113">
        <f t="shared" si="9"/>
        <v>0</v>
      </c>
      <c r="M49" s="55">
        <f t="shared" si="10"/>
        <v>0</v>
      </c>
      <c r="N49" s="114">
        <f t="shared" si="11"/>
        <v>0</v>
      </c>
      <c r="O49" s="111" t="str">
        <f t="shared" si="12"/>
        <v>0</v>
      </c>
      <c r="P49" s="79"/>
      <c r="R49" s="152">
        <f t="shared" si="5"/>
        <v>90</v>
      </c>
      <c r="S49" s="68">
        <f t="shared" si="6"/>
        <v>0</v>
      </c>
      <c r="T49" s="68">
        <f t="shared" si="7"/>
        <v>0</v>
      </c>
      <c r="U49" s="95">
        <v>1</v>
      </c>
      <c r="V49" s="153" t="str">
        <f t="shared" si="0"/>
        <v/>
      </c>
    </row>
    <row r="50" spans="1:22" ht="34.5" hidden="1" customHeight="1" thickBot="1" x14ac:dyDescent="0.35">
      <c r="A50" s="17" t="str">
        <f>CDT!B49</f>
        <v>Artéméther injectable 100 mg</v>
      </c>
      <c r="B50" s="79"/>
      <c r="C50" s="110"/>
      <c r="D50" s="122">
        <f t="shared" si="8"/>
        <v>0</v>
      </c>
      <c r="E50" s="119"/>
      <c r="F50" s="79"/>
      <c r="G50" s="79"/>
      <c r="H50" s="79"/>
      <c r="I50" s="79"/>
      <c r="J50" s="79"/>
      <c r="K50" s="110"/>
      <c r="L50" s="115">
        <f t="shared" si="9"/>
        <v>0</v>
      </c>
      <c r="M50" s="130">
        <f t="shared" si="10"/>
        <v>0</v>
      </c>
      <c r="N50" s="116">
        <f>IF(J50=0,((E50+L50)-K50),((L50*2)-K50))</f>
        <v>0</v>
      </c>
      <c r="O50" s="111" t="str">
        <f t="shared" si="12"/>
        <v>0</v>
      </c>
      <c r="P50" s="79"/>
      <c r="R50" s="152">
        <f t="shared" si="5"/>
        <v>90</v>
      </c>
      <c r="S50" s="68">
        <f>D50-(E50+G50+I50+H50)</f>
        <v>0</v>
      </c>
      <c r="T50" s="68">
        <f t="shared" si="7"/>
        <v>0</v>
      </c>
      <c r="U50" s="95">
        <v>1</v>
      </c>
      <c r="V50" s="153" t="str">
        <f t="shared" si="0"/>
        <v/>
      </c>
    </row>
    <row r="51" spans="1:22" ht="34.5" hidden="1" customHeight="1" x14ac:dyDescent="0.3">
      <c r="A51" s="17"/>
      <c r="B51" s="79"/>
      <c r="C51" s="79"/>
      <c r="D51" s="56"/>
      <c r="E51" s="79"/>
      <c r="F51" s="79"/>
      <c r="G51" s="79"/>
      <c r="H51" s="79"/>
      <c r="I51" s="79"/>
      <c r="J51" s="79"/>
      <c r="K51" s="79"/>
      <c r="L51" s="57"/>
      <c r="M51" s="57"/>
      <c r="N51" s="58"/>
      <c r="O51" s="80"/>
      <c r="P51" s="79"/>
      <c r="R51" s="152"/>
      <c r="S51" s="68"/>
      <c r="T51" s="68"/>
      <c r="U51" s="95"/>
      <c r="V51" s="153" t="str">
        <f t="shared" si="0"/>
        <v/>
      </c>
    </row>
    <row r="52" spans="1:22" ht="34.5" hidden="1" customHeight="1" x14ac:dyDescent="0.3">
      <c r="A52" s="17"/>
      <c r="B52" s="79"/>
      <c r="C52" s="79"/>
      <c r="D52" s="53"/>
      <c r="E52" s="79"/>
      <c r="F52" s="79"/>
      <c r="G52" s="79"/>
      <c r="H52" s="79"/>
      <c r="I52" s="79"/>
      <c r="J52" s="79"/>
      <c r="K52" s="79"/>
      <c r="L52" s="54"/>
      <c r="M52" s="54"/>
      <c r="N52" s="55"/>
      <c r="O52" s="80"/>
      <c r="P52" s="79"/>
      <c r="R52" s="152"/>
      <c r="S52" s="68"/>
      <c r="T52" s="68"/>
      <c r="U52" s="95"/>
      <c r="V52" s="153" t="str">
        <f t="shared" si="0"/>
        <v/>
      </c>
    </row>
    <row r="53" spans="1:22" s="235" customFormat="1" ht="16.5" customHeight="1" x14ac:dyDescent="0.35">
      <c r="A53" s="494" t="s">
        <v>290</v>
      </c>
      <c r="B53" s="494"/>
      <c r="C53" s="494"/>
      <c r="D53" s="494"/>
      <c r="E53" s="232"/>
      <c r="F53" s="232"/>
      <c r="G53" s="233" t="s">
        <v>298</v>
      </c>
      <c r="H53" s="233"/>
      <c r="I53" s="232"/>
      <c r="J53" s="234"/>
      <c r="K53" s="232"/>
      <c r="L53" s="232"/>
      <c r="M53" s="232"/>
      <c r="N53" s="232"/>
      <c r="O53" s="232"/>
      <c r="Q53" s="236"/>
      <c r="R53" s="237"/>
      <c r="S53" s="238"/>
      <c r="T53" s="238"/>
      <c r="U53" s="239"/>
      <c r="V53" s="240"/>
    </row>
    <row r="54" spans="1:22" ht="34.5" customHeight="1" x14ac:dyDescent="0.3">
      <c r="A54" s="18"/>
      <c r="B54" s="18"/>
      <c r="C54" s="18"/>
      <c r="D54" s="18"/>
      <c r="E54" s="18"/>
      <c r="F54" s="18"/>
      <c r="G54" s="18"/>
      <c r="H54" s="18"/>
      <c r="I54" s="18"/>
      <c r="J54" s="18"/>
      <c r="K54" s="18"/>
      <c r="L54" s="18"/>
      <c r="M54" s="18"/>
      <c r="N54" s="18"/>
      <c r="O54" s="18"/>
      <c r="R54" s="154"/>
      <c r="S54" s="69"/>
      <c r="T54" s="69"/>
      <c r="U54" s="70"/>
      <c r="V54" s="155"/>
    </row>
    <row r="55" spans="1:22" ht="35.25" customHeight="1" x14ac:dyDescent="0.3">
      <c r="B55" s="18"/>
      <c r="C55" s="18"/>
      <c r="D55" s="18"/>
      <c r="E55" s="18"/>
      <c r="F55" s="18"/>
      <c r="I55" s="18"/>
      <c r="J55" s="18"/>
      <c r="K55" s="18"/>
      <c r="L55" s="18"/>
      <c r="M55" s="18"/>
      <c r="N55" s="18"/>
      <c r="O55" s="18"/>
      <c r="R55" s="154"/>
      <c r="S55" s="69"/>
      <c r="T55" s="69"/>
      <c r="U55" s="70"/>
      <c r="V55" s="155"/>
    </row>
    <row r="56" spans="1:22" s="235" customFormat="1" ht="16.5" customHeight="1" x14ac:dyDescent="0.35">
      <c r="A56" s="494" t="s">
        <v>289</v>
      </c>
      <c r="B56" s="494"/>
      <c r="C56" s="494"/>
      <c r="D56" s="494"/>
      <c r="E56" s="232"/>
      <c r="F56" s="232"/>
      <c r="G56" s="561" t="s">
        <v>299</v>
      </c>
      <c r="H56" s="561"/>
      <c r="I56" s="561"/>
      <c r="J56" s="561"/>
      <c r="K56" s="561"/>
      <c r="L56" s="561"/>
      <c r="M56" s="561"/>
      <c r="N56" s="561"/>
      <c r="O56" s="561"/>
      <c r="Q56" s="236"/>
      <c r="R56" s="237"/>
      <c r="S56" s="238"/>
      <c r="T56" s="238"/>
      <c r="U56" s="239"/>
      <c r="V56" s="240"/>
    </row>
  </sheetData>
  <mergeCells count="26">
    <mergeCell ref="A56:D56"/>
    <mergeCell ref="G56:O56"/>
    <mergeCell ref="A23:C23"/>
    <mergeCell ref="D23:F23"/>
    <mergeCell ref="I23:N23"/>
    <mergeCell ref="O23:P23"/>
    <mergeCell ref="A26:A27"/>
    <mergeCell ref="A53:D53"/>
    <mergeCell ref="A19:C19"/>
    <mergeCell ref="D19:N19"/>
    <mergeCell ref="R19:V19"/>
    <mergeCell ref="A21:C21"/>
    <mergeCell ref="D21:H21"/>
    <mergeCell ref="O21:P21"/>
    <mergeCell ref="L17:P17"/>
    <mergeCell ref="A1:B1"/>
    <mergeCell ref="A3:B3"/>
    <mergeCell ref="A4:B4"/>
    <mergeCell ref="A11:O11"/>
    <mergeCell ref="B13:C13"/>
    <mergeCell ref="E13:J13"/>
    <mergeCell ref="B15:C15"/>
    <mergeCell ref="D15:F15"/>
    <mergeCell ref="G15:I15"/>
    <mergeCell ref="B17:E17"/>
    <mergeCell ref="G17:K17"/>
  </mergeCells>
  <conditionalFormatting sqref="T28">
    <cfRule type="cellIs" dxfId="433" priority="23" operator="greaterThan">
      <formula>0</formula>
    </cfRule>
    <cfRule type="cellIs" dxfId="432" priority="24" operator="greaterThan">
      <formula>0</formula>
    </cfRule>
    <cfRule type="cellIs" dxfId="431" priority="25" operator="lessThan">
      <formula>0</formula>
    </cfRule>
    <cfRule type="cellIs" dxfId="430" priority="26" operator="notEqual">
      <formula>0</formula>
    </cfRule>
  </conditionalFormatting>
  <conditionalFormatting sqref="T29:T31">
    <cfRule type="cellIs" dxfId="429" priority="19" operator="greaterThan">
      <formula>0</formula>
    </cfRule>
    <cfRule type="cellIs" dxfId="428" priority="20" operator="greaterThan">
      <formula>0</formula>
    </cfRule>
    <cfRule type="cellIs" dxfId="427" priority="21" operator="lessThan">
      <formula>0</formula>
    </cfRule>
    <cfRule type="cellIs" dxfId="426" priority="22" operator="notEqual">
      <formula>0</formula>
    </cfRule>
  </conditionalFormatting>
  <conditionalFormatting sqref="T32:T49">
    <cfRule type="cellIs" dxfId="425" priority="15" operator="greaterThan">
      <formula>0</formula>
    </cfRule>
    <cfRule type="cellIs" dxfId="424" priority="16" operator="greaterThan">
      <formula>0</formula>
    </cfRule>
    <cfRule type="cellIs" dxfId="423" priority="17" operator="lessThan">
      <formula>0</formula>
    </cfRule>
    <cfRule type="cellIs" dxfId="422" priority="18" operator="notEqual">
      <formula>0</formula>
    </cfRule>
  </conditionalFormatting>
  <conditionalFormatting sqref="T50:T52">
    <cfRule type="cellIs" dxfId="421" priority="11" operator="greaterThan">
      <formula>0</formula>
    </cfRule>
    <cfRule type="cellIs" dxfId="420" priority="12" operator="greaterThan">
      <formula>0</formula>
    </cfRule>
    <cfRule type="cellIs" dxfId="419" priority="13" operator="lessThan">
      <formula>0</formula>
    </cfRule>
    <cfRule type="cellIs" dxfId="418" priority="14" operator="notEqual">
      <formula>0</formula>
    </cfRule>
  </conditionalFormatting>
  <conditionalFormatting sqref="K28 K50:K52">
    <cfRule type="expression" dxfId="417" priority="9">
      <formula>K28&lt;S28</formula>
    </cfRule>
    <cfRule type="expression" dxfId="416" priority="10">
      <formula>K28&gt;S28</formula>
    </cfRule>
  </conditionalFormatting>
  <conditionalFormatting sqref="J28">
    <cfRule type="cellIs" dxfId="415" priority="8" operator="greaterThan">
      <formula>90</formula>
    </cfRule>
  </conditionalFormatting>
  <conditionalFormatting sqref="J37:J49">
    <cfRule type="cellIs" dxfId="414" priority="7" operator="greaterThan">
      <formula>90</formula>
    </cfRule>
  </conditionalFormatting>
  <conditionalFormatting sqref="J50:J52">
    <cfRule type="cellIs" dxfId="413" priority="6" operator="greaterThan">
      <formula>90</formula>
    </cfRule>
  </conditionalFormatting>
  <conditionalFormatting sqref="K37:K49">
    <cfRule type="expression" dxfId="412" priority="4">
      <formula>K37&lt;S37</formula>
    </cfRule>
    <cfRule type="expression" dxfId="411" priority="5">
      <formula>K37&gt;S37</formula>
    </cfRule>
  </conditionalFormatting>
  <conditionalFormatting sqref="K29:K36">
    <cfRule type="expression" dxfId="410" priority="2">
      <formula>K29&lt;S29</formula>
    </cfRule>
    <cfRule type="expression" dxfId="409" priority="3">
      <formula>K29&gt;S29</formula>
    </cfRule>
  </conditionalFormatting>
  <conditionalFormatting sqref="J29:J36">
    <cfRule type="cellIs" dxfId="408" priority="1" operator="greaterThan">
      <formula>90</formula>
    </cfRule>
  </conditionalFormatting>
  <dataValidations count="9">
    <dataValidation type="whole" operator="lessThanOrEqual" allowBlank="1" showInputMessage="1" showErrorMessage="1" promptTitle="instruction" prompt="La valeur de la cellule ne peut pas être supérieure à la quantité Totale inscrite dans la colonne D._x000a_Merci de vérifier." sqref="E28:E52">
      <formula1>D28</formula1>
    </dataValidation>
    <dataValidation type="whole" allowBlank="1" showInputMessage="1" showErrorMessage="1" prompt="La valeur ne peut pas être supérieure à 89_x000a_Si tel est le cas déteminer la quantité à commander directement à la colonne M._x000a_merci" sqref="J28:J52">
      <formula1>0</formula1>
      <formula2>89</formula2>
    </dataValidation>
    <dataValidation errorStyle="information" allowBlank="1" showInputMessage="1" showErrorMessage="1" errorTitle="Instruction" error="Saisissez le Texte en MAJUSCULE_x000a_Exemple: CMS AGOE_x000a_Merci" promptTitle="Instruction" prompt="Saisissez le Texte en MAJUSCULE_x000a_Exemple: CMS AGOE_x000a_Merci" sqref="D19:N19"/>
    <dataValidation type="date" errorStyle="warning" allowBlank="1" showInputMessage="1" showErrorMessage="1" promptTitle="Instruction" prompt="SVP Saisissez la date sous le format:_x000a_00/00/0000. exemple 15/09/2016,_x000a_Merci_x000a_" sqref="D21:H21">
      <formula1>42370</formula1>
      <formula2>44926</formula2>
    </dataValidation>
    <dataValidation allowBlank="1" showInputMessage="1" showErrorMessage="1" prompt="SVP Saisissez le Nom du site et la date de dépôt de la commande en premier. Merci" sqref="B28:B36"/>
    <dataValidation errorStyle="information" allowBlank="1" showInputMessage="1" showErrorMessage="1" error="Vérifiez SVP l'inventaire physique,_x000a__x000a_MERI" sqref="K28:K36"/>
    <dataValidation type="list" allowBlank="1" showInputMessage="1" showErrorMessage="1" sqref="D23:F23">
      <formula1>typerapport2</formula1>
    </dataValidation>
    <dataValidation type="whole" allowBlank="1" showInputMessage="1" showErrorMessage="1" prompt="SVP _x000a_Veuillez inscrire le nombre d'ACS dans l'air sanitaire._x000a_Merci" sqref="O23:P23">
      <formula1>0</formula1>
      <formula2>500</formula2>
    </dataValidation>
    <dataValidation type="whole" allowBlank="1" showInputMessage="1" showErrorMessage="1" prompt="La quantité accordée par le point Focal ne peut être supérieure à la somme du CMMa et la quantité commandée pour le trimestre._x000a_Merci de revoir la quantité dans la colonne O._x000a_" sqref="O28:O36">
      <formula1>0</formula1>
      <formula2>+M28+N28</formula2>
    </dataValidation>
  </dataValidations>
  <pageMargins left="0.21" right="0.23622047244094491" top="0.74803149606299213" bottom="0.74803149606299213" header="0.31496062992125984" footer="0.31496062992125984"/>
  <pageSetup paperSize="9" scale="40" orientation="landscape" r:id="rId1"/>
  <headerFooter alignWithMargins="0">
    <oddFooter>&amp;C&amp;"Arial,Gras"PNLS /IST, Avenue des Armées, -05 BP 424 Lomé –Togo ; Tel 22 20 94 39 Fax : 22 20 94 36    Site Web : www.pnls.tg</oddFooter>
  </headerFooter>
  <drawing r:id="rId2"/>
</worksheet>
</file>

<file path=xl/worksheets/sheet13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rgb="FF00B050"/>
  </sheetPr>
  <dimension ref="A1:AA54"/>
  <sheetViews>
    <sheetView showGridLines="0" view="pageBreakPreview" topLeftCell="A11" zoomScale="80" zoomScaleNormal="125" zoomScaleSheetLayoutView="80" workbookViewId="0">
      <pane xSplit="1" ySplit="15" topLeftCell="B26" activePane="bottomRight" state="frozen"/>
      <selection activeCell="A32" sqref="A32:XFD32"/>
      <selection pane="topRight" activeCell="A32" sqref="A32:XFD32"/>
      <selection pane="bottomLeft" activeCell="A32" sqref="A32:XFD32"/>
      <selection pane="bottomRight" activeCell="D19" sqref="D19:N19"/>
    </sheetView>
  </sheetViews>
  <sheetFormatPr baseColWidth="10" defaultColWidth="7.33203125" defaultRowHeight="13.8" x14ac:dyDescent="0.3"/>
  <cols>
    <col min="1" max="1" width="53.44140625" style="3" customWidth="1"/>
    <col min="2" max="10" width="8.109375" style="3" customWidth="1"/>
    <col min="11" max="11" width="9.88671875" style="3" customWidth="1"/>
    <col min="12" max="12" width="8.88671875" style="3" customWidth="1"/>
    <col min="13" max="13" width="8.44140625" style="3" customWidth="1"/>
    <col min="14" max="14" width="9.44140625" style="3" customWidth="1"/>
    <col min="15" max="15" width="9.5546875" style="39" customWidth="1"/>
    <col min="16" max="16" width="16.44140625" style="3" customWidth="1"/>
    <col min="17" max="17" width="2.109375" style="62" customWidth="1"/>
    <col min="18" max="18" width="7.33203125" style="306" hidden="1" customWidth="1"/>
    <col min="19" max="19" width="7.44140625" style="77" customWidth="1"/>
    <col min="20" max="20" width="10.5546875" style="77" customWidth="1"/>
    <col min="21" max="21" width="7.44140625" style="77" bestFit="1" customWidth="1"/>
    <col min="22" max="22" width="7.88671875" style="78" bestFit="1" customWidth="1"/>
    <col min="23" max="23" width="33.33203125" style="77" customWidth="1"/>
    <col min="24" max="16384" width="7.33203125" style="3"/>
  </cols>
  <sheetData>
    <row r="1" spans="1:23" ht="17.25" customHeight="1" x14ac:dyDescent="0.3">
      <c r="A1" s="549" t="s">
        <v>452</v>
      </c>
      <c r="B1" s="549"/>
      <c r="C1" s="2"/>
      <c r="D1" s="2"/>
      <c r="E1"/>
      <c r="F1"/>
      <c r="G1"/>
      <c r="H1"/>
      <c r="I1"/>
      <c r="J1"/>
      <c r="N1" s="4" t="s">
        <v>1</v>
      </c>
      <c r="O1" s="5"/>
      <c r="S1" s="69"/>
      <c r="T1" s="69"/>
      <c r="U1" s="69"/>
      <c r="V1" s="70"/>
      <c r="W1" s="69"/>
    </row>
    <row r="2" spans="1:23" ht="13.5" customHeight="1" x14ac:dyDescent="0.3">
      <c r="A2" s="1" t="s">
        <v>453</v>
      </c>
      <c r="B2" s="1"/>
      <c r="C2" s="2"/>
      <c r="D2" s="2"/>
      <c r="E2"/>
      <c r="F2"/>
      <c r="G2"/>
      <c r="H2"/>
      <c r="I2"/>
      <c r="J2"/>
      <c r="M2" s="4"/>
      <c r="N2" s="4" t="s">
        <v>3</v>
      </c>
      <c r="O2" s="5"/>
      <c r="S2" s="69"/>
      <c r="T2" s="69"/>
      <c r="U2" s="69"/>
      <c r="V2" s="70"/>
      <c r="W2" s="69"/>
    </row>
    <row r="3" spans="1:23" ht="15.6" x14ac:dyDescent="0.3">
      <c r="A3" s="549" t="s">
        <v>454</v>
      </c>
      <c r="B3" s="549"/>
      <c r="C3" s="2"/>
      <c r="D3" s="2"/>
      <c r="E3"/>
      <c r="F3"/>
      <c r="G3"/>
      <c r="H3"/>
      <c r="I3"/>
      <c r="J3"/>
      <c r="K3" s="5"/>
      <c r="L3" s="5"/>
      <c r="M3" s="5"/>
      <c r="N3" s="5"/>
      <c r="O3" s="5"/>
      <c r="S3" s="69"/>
      <c r="T3" s="69"/>
      <c r="U3" s="69"/>
      <c r="V3" s="70"/>
      <c r="W3" s="69"/>
    </row>
    <row r="4" spans="1:23" ht="33.6" customHeight="1" x14ac:dyDescent="0.3">
      <c r="A4" s="547" t="s">
        <v>455</v>
      </c>
      <c r="B4" s="548"/>
      <c r="C4" s="7"/>
      <c r="D4" s="7"/>
      <c r="E4" s="8"/>
      <c r="F4" s="8"/>
      <c r="G4" s="8"/>
      <c r="H4" s="8"/>
      <c r="I4" s="8"/>
      <c r="J4" s="8"/>
      <c r="K4" s="9"/>
      <c r="L4" s="9"/>
      <c r="M4" s="9"/>
      <c r="N4" s="9"/>
      <c r="O4" s="38"/>
      <c r="S4" s="69"/>
      <c r="T4" s="69"/>
      <c r="U4" s="69"/>
      <c r="V4" s="70"/>
      <c r="W4" s="69"/>
    </row>
    <row r="5" spans="1:23" x14ac:dyDescent="0.3">
      <c r="B5" s="9"/>
      <c r="C5" s="9"/>
      <c r="D5" s="9"/>
      <c r="E5" s="9"/>
      <c r="F5" s="9"/>
      <c r="G5" s="9"/>
      <c r="H5" s="9"/>
      <c r="I5" s="9"/>
      <c r="J5" s="9"/>
      <c r="K5" s="9"/>
      <c r="L5" s="9"/>
      <c r="M5" s="9"/>
      <c r="N5" s="9"/>
      <c r="O5" s="38"/>
      <c r="S5" s="69"/>
      <c r="T5" s="69"/>
      <c r="U5" s="69"/>
      <c r="V5" s="70"/>
      <c r="W5" s="69"/>
    </row>
    <row r="6" spans="1:23" ht="15.6" x14ac:dyDescent="0.3">
      <c r="A6" s="6" t="s">
        <v>232</v>
      </c>
      <c r="B6" s="9"/>
      <c r="C6" s="9"/>
      <c r="D6" s="9"/>
      <c r="E6" s="9"/>
      <c r="F6" s="9"/>
      <c r="G6" s="9"/>
      <c r="H6" s="9"/>
      <c r="I6" s="9"/>
      <c r="J6" s="9"/>
      <c r="K6" s="9"/>
      <c r="L6" s="9"/>
      <c r="M6" s="9"/>
      <c r="N6" s="9"/>
      <c r="O6" s="38"/>
      <c r="S6" s="69"/>
      <c r="T6" s="69"/>
      <c r="U6" s="69"/>
      <c r="V6" s="70"/>
      <c r="W6" s="69"/>
    </row>
    <row r="7" spans="1:23" x14ac:dyDescent="0.3">
      <c r="A7" s="10"/>
      <c r="B7" s="9"/>
      <c r="C7" s="9"/>
      <c r="D7" s="9"/>
      <c r="E7" s="9"/>
      <c r="F7" s="9"/>
      <c r="G7" s="9"/>
      <c r="H7" s="9"/>
      <c r="I7" s="9"/>
      <c r="J7" s="9"/>
      <c r="K7" s="9"/>
      <c r="L7" s="9"/>
      <c r="M7" s="9"/>
      <c r="N7" s="9"/>
      <c r="O7" s="38"/>
      <c r="S7" s="69"/>
      <c r="T7" s="69"/>
      <c r="U7" s="69"/>
      <c r="V7" s="70"/>
      <c r="W7" s="69"/>
    </row>
    <row r="8" spans="1:23" x14ac:dyDescent="0.3">
      <c r="A8" s="10"/>
      <c r="B8" s="9"/>
      <c r="C8" s="9"/>
      <c r="D8" s="9"/>
      <c r="E8" s="9"/>
      <c r="F8" s="9"/>
      <c r="G8" s="9"/>
      <c r="H8" s="9"/>
      <c r="I8" s="9"/>
      <c r="J8" s="9"/>
      <c r="K8" s="9"/>
      <c r="L8" s="9"/>
      <c r="M8" s="9"/>
      <c r="N8" s="9"/>
      <c r="O8" s="38"/>
      <c r="S8" s="69"/>
      <c r="T8" s="69"/>
      <c r="U8" s="69"/>
      <c r="V8" s="70"/>
      <c r="W8" s="69"/>
    </row>
    <row r="9" spans="1:23" x14ac:dyDescent="0.3">
      <c r="A9" s="10"/>
      <c r="B9" s="9"/>
      <c r="C9" s="9"/>
      <c r="D9" s="9"/>
      <c r="E9" s="9"/>
      <c r="F9" s="9"/>
      <c r="G9" s="9"/>
      <c r="H9" s="9"/>
      <c r="I9" s="9"/>
      <c r="J9" s="9"/>
      <c r="K9" s="9"/>
      <c r="L9" s="9"/>
      <c r="M9" s="9"/>
      <c r="N9" s="9"/>
      <c r="O9" s="38"/>
      <c r="S9" s="69"/>
      <c r="T9" s="69"/>
      <c r="U9" s="69"/>
      <c r="V9" s="70"/>
      <c r="W9" s="69"/>
    </row>
    <row r="10" spans="1:23" x14ac:dyDescent="0.3">
      <c r="S10" s="69"/>
      <c r="T10" s="69"/>
      <c r="U10" s="69"/>
      <c r="V10" s="70"/>
      <c r="W10" s="69"/>
    </row>
    <row r="11" spans="1:23" ht="19.5" customHeight="1" x14ac:dyDescent="0.3">
      <c r="A11" s="555" t="s">
        <v>263</v>
      </c>
      <c r="B11" s="555"/>
      <c r="C11" s="555"/>
      <c r="D11" s="555"/>
      <c r="E11" s="555"/>
      <c r="F11" s="555"/>
      <c r="G11" s="555"/>
      <c r="H11" s="555"/>
      <c r="I11" s="555"/>
      <c r="J11" s="555"/>
      <c r="K11" s="555"/>
      <c r="L11" s="555"/>
      <c r="M11" s="555"/>
      <c r="N11" s="555"/>
      <c r="O11" s="555"/>
      <c r="P11" s="40"/>
      <c r="S11" s="69"/>
      <c r="T11" s="69"/>
      <c r="U11" s="69"/>
      <c r="V11" s="70"/>
      <c r="W11" s="69"/>
    </row>
    <row r="12" spans="1:23" ht="1.5" customHeight="1" thickBot="1" x14ac:dyDescent="0.35">
      <c r="A12" s="11"/>
      <c r="B12" s="11"/>
      <c r="C12" s="11"/>
      <c r="D12" s="11"/>
      <c r="E12" s="11"/>
      <c r="F12" s="11"/>
      <c r="G12" s="11"/>
      <c r="H12" s="11"/>
      <c r="I12" s="11"/>
      <c r="J12" s="11"/>
      <c r="K12" s="11"/>
      <c r="L12" s="11"/>
      <c r="M12" s="11"/>
      <c r="N12" s="11"/>
      <c r="O12" s="11"/>
      <c r="S12" s="69"/>
      <c r="T12" s="69"/>
      <c r="U12" s="69"/>
      <c r="V12" s="70"/>
      <c r="W12" s="69"/>
    </row>
    <row r="13" spans="1:23" s="42" customFormat="1" ht="20.25" hidden="1" customHeight="1" thickBot="1" x14ac:dyDescent="0.35">
      <c r="A13" s="434" t="s">
        <v>5</v>
      </c>
      <c r="B13" s="556">
        <f>'Info District'!G11</f>
        <v>2025</v>
      </c>
      <c r="C13" s="557"/>
      <c r="E13" s="550"/>
      <c r="F13" s="550"/>
      <c r="G13" s="550"/>
      <c r="H13" s="550"/>
      <c r="I13" s="550"/>
      <c r="J13" s="554"/>
      <c r="Q13" s="63"/>
      <c r="R13" s="307"/>
      <c r="S13" s="71"/>
      <c r="T13" s="71"/>
      <c r="U13" s="71"/>
      <c r="V13" s="72"/>
      <c r="W13" s="71"/>
    </row>
    <row r="14" spans="1:23" s="42" customFormat="1" ht="7.5" hidden="1" customHeight="1" thickBot="1" x14ac:dyDescent="0.35">
      <c r="A14" s="434"/>
      <c r="B14" s="13"/>
      <c r="C14" s="13"/>
      <c r="D14" s="13"/>
      <c r="O14" s="15"/>
      <c r="Q14" s="63"/>
      <c r="R14" s="307"/>
      <c r="S14" s="71"/>
      <c r="T14" s="71"/>
      <c r="U14" s="71"/>
      <c r="V14" s="72"/>
      <c r="W14" s="71"/>
    </row>
    <row r="15" spans="1:23" s="42" customFormat="1" ht="16.5" hidden="1" customHeight="1" thickBot="1" x14ac:dyDescent="0.35">
      <c r="A15" s="434" t="s">
        <v>7</v>
      </c>
      <c r="B15" s="558" t="str">
        <f>'Info District'!G12</f>
        <v>PLATEAUX</v>
      </c>
      <c r="C15" s="559"/>
      <c r="D15" s="550" t="s">
        <v>8</v>
      </c>
      <c r="E15" s="550"/>
      <c r="F15" s="550"/>
      <c r="G15" s="551" t="str">
        <f>'Info District'!G13</f>
        <v>Agou</v>
      </c>
      <c r="H15" s="552"/>
      <c r="I15" s="553"/>
      <c r="L15" s="11"/>
      <c r="M15" s="11"/>
      <c r="N15" s="11"/>
      <c r="O15" s="11"/>
      <c r="P15" s="11"/>
      <c r="Q15" s="63"/>
      <c r="R15" s="307"/>
      <c r="S15" s="71"/>
      <c r="T15" s="71"/>
      <c r="U15" s="71"/>
      <c r="V15" s="73"/>
      <c r="W15" s="71"/>
    </row>
    <row r="16" spans="1:23" s="42" customFormat="1" ht="3.75" hidden="1" customHeight="1" thickBot="1" x14ac:dyDescent="0.35">
      <c r="A16" s="139"/>
      <c r="B16" s="15"/>
      <c r="C16" s="15"/>
      <c r="D16" s="15"/>
      <c r="E16" s="15"/>
      <c r="K16" s="15"/>
      <c r="L16" s="15"/>
      <c r="M16" s="15"/>
      <c r="O16" s="15"/>
      <c r="Q16" s="63"/>
      <c r="R16" s="307"/>
      <c r="S16" s="71"/>
      <c r="T16" s="71"/>
      <c r="U16" s="71"/>
      <c r="V16" s="72"/>
      <c r="W16" s="71"/>
    </row>
    <row r="17" spans="1:27" s="42" customFormat="1" ht="18" hidden="1" customHeight="1" thickBot="1" x14ac:dyDescent="0.35">
      <c r="A17" s="434" t="s">
        <v>9</v>
      </c>
      <c r="B17" s="556" t="str">
        <f>'Info District'!G17</f>
        <v>Avril à Juin 2025</v>
      </c>
      <c r="C17" s="560"/>
      <c r="D17" s="560"/>
      <c r="E17" s="557"/>
      <c r="G17" s="550" t="s">
        <v>11</v>
      </c>
      <c r="H17" s="550"/>
      <c r="I17" s="550"/>
      <c r="J17" s="550"/>
      <c r="K17" s="554"/>
      <c r="L17" s="551" t="str">
        <f>'Info District'!G18</f>
        <v>Juillet à Septembre 2025</v>
      </c>
      <c r="M17" s="552"/>
      <c r="N17" s="552"/>
      <c r="O17" s="552"/>
      <c r="P17" s="553"/>
      <c r="Q17" s="63"/>
      <c r="R17" s="307"/>
      <c r="S17" s="71"/>
      <c r="T17" s="71"/>
      <c r="U17" s="71"/>
      <c r="V17" s="72"/>
      <c r="W17" s="71"/>
    </row>
    <row r="18" spans="1:27" s="9" customFormat="1" ht="2.25" hidden="1" customHeight="1" thickBot="1" x14ac:dyDescent="0.3">
      <c r="B18" s="43"/>
      <c r="C18" s="43"/>
      <c r="D18" s="43"/>
      <c r="E18" s="44"/>
      <c r="F18" s="43"/>
      <c r="G18" s="45"/>
      <c r="H18" s="45"/>
      <c r="I18" s="45"/>
      <c r="J18" s="45"/>
      <c r="K18" s="45"/>
      <c r="L18" s="45"/>
      <c r="M18" s="45"/>
      <c r="O18" s="38"/>
      <c r="Q18" s="64"/>
      <c r="R18" s="308"/>
      <c r="S18" s="74"/>
      <c r="T18" s="74"/>
      <c r="U18" s="74"/>
      <c r="V18" s="75"/>
      <c r="W18" s="74"/>
    </row>
    <row r="19" spans="1:27" s="9" customFormat="1" ht="21" customHeight="1" thickBot="1" x14ac:dyDescent="0.35">
      <c r="A19" s="532" t="s">
        <v>12</v>
      </c>
      <c r="B19" s="532"/>
      <c r="C19" s="533"/>
      <c r="D19" s="538"/>
      <c r="E19" s="539"/>
      <c r="F19" s="539"/>
      <c r="G19" s="539"/>
      <c r="H19" s="539"/>
      <c r="I19" s="539"/>
      <c r="J19" s="539"/>
      <c r="K19" s="539"/>
      <c r="L19" s="539"/>
      <c r="M19" s="539"/>
      <c r="N19" s="540"/>
      <c r="O19" s="11"/>
      <c r="P19" s="241" t="str">
        <f>'Info District'!H17</f>
        <v>T2</v>
      </c>
      <c r="Q19" s="65"/>
      <c r="R19" s="309"/>
      <c r="S19" s="535" t="s">
        <v>96</v>
      </c>
      <c r="T19" s="536"/>
      <c r="U19" s="536"/>
      <c r="V19" s="536"/>
      <c r="W19" s="537"/>
    </row>
    <row r="20" spans="1:27" s="9" customFormat="1" ht="4.5" customHeight="1" thickBot="1" x14ac:dyDescent="0.35">
      <c r="A20" s="12"/>
      <c r="B20" s="12"/>
      <c r="C20" s="12"/>
      <c r="D20" s="12"/>
      <c r="E20" s="12"/>
      <c r="F20" s="12"/>
      <c r="G20" s="13"/>
      <c r="H20" s="13"/>
      <c r="I20" s="13"/>
      <c r="J20" s="13"/>
      <c r="K20" s="13"/>
      <c r="L20" s="14"/>
      <c r="M20" s="14"/>
      <c r="N20" s="14"/>
      <c r="O20" s="14"/>
      <c r="Q20" s="64"/>
      <c r="R20" s="308"/>
      <c r="S20" s="146"/>
      <c r="T20" s="74"/>
      <c r="U20" s="74"/>
      <c r="V20" s="76"/>
      <c r="W20" s="147"/>
    </row>
    <row r="21" spans="1:27" s="9" customFormat="1" ht="32.25" customHeight="1" thickBot="1" x14ac:dyDescent="0.35">
      <c r="A21" s="532" t="s">
        <v>240</v>
      </c>
      <c r="B21" s="532"/>
      <c r="C21" s="533"/>
      <c r="D21" s="543" t="s">
        <v>264</v>
      </c>
      <c r="E21" s="544"/>
      <c r="F21" s="545"/>
      <c r="G21" s="534" t="s">
        <v>6</v>
      </c>
      <c r="H21" s="534"/>
      <c r="I21" s="534"/>
      <c r="J21" s="534"/>
      <c r="K21" s="534"/>
      <c r="L21" s="546"/>
      <c r="M21" s="539"/>
      <c r="N21" s="539"/>
      <c r="O21" s="539"/>
      <c r="P21" s="540"/>
      <c r="Q21" s="64"/>
      <c r="R21" s="308"/>
      <c r="S21" s="146"/>
      <c r="T21" s="74"/>
      <c r="U21" s="74"/>
      <c r="V21" s="76"/>
      <c r="W21" s="147"/>
    </row>
    <row r="22" spans="1:27" s="9" customFormat="1" ht="6" customHeight="1" x14ac:dyDescent="0.3">
      <c r="A22" s="12"/>
      <c r="B22" s="12"/>
      <c r="C22" s="12"/>
      <c r="D22" s="12"/>
      <c r="E22" s="12"/>
      <c r="F22" s="12"/>
      <c r="G22" s="534"/>
      <c r="H22" s="534"/>
      <c r="I22" s="534"/>
      <c r="J22" s="534"/>
      <c r="K22" s="534"/>
      <c r="L22" s="14"/>
      <c r="M22" s="14"/>
      <c r="N22" s="14"/>
      <c r="O22" s="14"/>
      <c r="Q22" s="64"/>
      <c r="R22" s="308"/>
      <c r="S22" s="146"/>
      <c r="T22" s="74"/>
      <c r="U22" s="74"/>
      <c r="V22" s="76"/>
      <c r="W22" s="147"/>
    </row>
    <row r="23" spans="1:27" s="9" customFormat="1" ht="3.75" customHeight="1" thickBot="1" x14ac:dyDescent="0.35">
      <c r="A23" s="12"/>
      <c r="B23" s="12"/>
      <c r="C23" s="12"/>
      <c r="D23" s="12"/>
      <c r="E23" s="12"/>
      <c r="F23" s="12"/>
      <c r="G23" s="13"/>
      <c r="H23" s="13"/>
      <c r="I23" s="13"/>
      <c r="J23" s="13"/>
      <c r="K23" s="13"/>
      <c r="L23" s="14"/>
      <c r="M23" s="14"/>
      <c r="N23" s="14"/>
      <c r="O23" s="14"/>
      <c r="Q23" s="64"/>
      <c r="R23" s="308"/>
      <c r="S23" s="146"/>
      <c r="T23" s="74"/>
      <c r="U23" s="74"/>
      <c r="V23" s="76"/>
      <c r="W23" s="147"/>
    </row>
    <row r="24" spans="1:27" ht="76.5" customHeight="1" thickBot="1" x14ac:dyDescent="0.35">
      <c r="A24" s="541" t="s">
        <v>13</v>
      </c>
      <c r="B24" s="16" t="s">
        <v>14</v>
      </c>
      <c r="C24" s="108" t="s">
        <v>15</v>
      </c>
      <c r="D24" s="118" t="s">
        <v>16</v>
      </c>
      <c r="E24" s="117" t="s">
        <v>17</v>
      </c>
      <c r="F24" s="351" t="s">
        <v>18</v>
      </c>
      <c r="G24" s="16" t="s">
        <v>233</v>
      </c>
      <c r="H24" s="16" t="s">
        <v>234</v>
      </c>
      <c r="I24" s="16" t="s">
        <v>19</v>
      </c>
      <c r="J24" s="16" t="s">
        <v>20</v>
      </c>
      <c r="K24" s="108" t="s">
        <v>21</v>
      </c>
      <c r="L24" s="136" t="s">
        <v>22</v>
      </c>
      <c r="M24" s="137" t="s">
        <v>236</v>
      </c>
      <c r="N24" s="138" t="s">
        <v>23</v>
      </c>
      <c r="O24" s="109" t="s">
        <v>39</v>
      </c>
      <c r="P24" s="16" t="s">
        <v>40</v>
      </c>
      <c r="S24" s="148" t="s">
        <v>237</v>
      </c>
      <c r="T24" s="140" t="s">
        <v>93</v>
      </c>
      <c r="U24" s="140" t="s">
        <v>239</v>
      </c>
      <c r="V24" s="140" t="s">
        <v>238</v>
      </c>
      <c r="W24" s="149" t="s">
        <v>97</v>
      </c>
    </row>
    <row r="25" spans="1:27" s="47" customFormat="1" ht="31.2" customHeight="1" x14ac:dyDescent="0.3">
      <c r="A25" s="542"/>
      <c r="B25" s="46" t="s">
        <v>24</v>
      </c>
      <c r="C25" s="46" t="s">
        <v>25</v>
      </c>
      <c r="D25" s="112" t="s">
        <v>26</v>
      </c>
      <c r="E25" s="46" t="s">
        <v>27</v>
      </c>
      <c r="F25" s="46"/>
      <c r="G25" s="46" t="s">
        <v>28</v>
      </c>
      <c r="H25" s="46"/>
      <c r="I25" s="46" t="s">
        <v>29</v>
      </c>
      <c r="J25" s="46"/>
      <c r="K25" s="131" t="s">
        <v>235</v>
      </c>
      <c r="L25" s="133"/>
      <c r="M25" s="134"/>
      <c r="N25" s="135"/>
      <c r="O25" s="132" t="s">
        <v>30</v>
      </c>
      <c r="P25" s="46"/>
      <c r="Q25" s="66"/>
      <c r="R25" s="310"/>
      <c r="S25" s="150"/>
      <c r="T25" s="67" t="s">
        <v>94</v>
      </c>
      <c r="U25" s="67" t="s">
        <v>95</v>
      </c>
      <c r="V25" s="94"/>
      <c r="W25" s="151" t="str">
        <f>IF(J26&lt;=0,"",IF(J26=90,$X$26))</f>
        <v/>
      </c>
      <c r="X25" s="37" t="s">
        <v>98</v>
      </c>
    </row>
    <row r="26" spans="1:27" ht="31.2" customHeight="1" x14ac:dyDescent="0.3">
      <c r="A26" s="322" t="str">
        <f>CDT!B26</f>
        <v>Artéméther-Luméfantrine 6cp (AL)</v>
      </c>
      <c r="B26" s="247"/>
      <c r="C26" s="248"/>
      <c r="D26" s="302" t="str">
        <f>IF(B26&lt;&gt;"",B26+C26,"")</f>
        <v/>
      </c>
      <c r="E26" s="249"/>
      <c r="F26" s="247"/>
      <c r="G26" s="247"/>
      <c r="H26" s="247"/>
      <c r="I26" s="247"/>
      <c r="J26" s="247"/>
      <c r="K26" s="248"/>
      <c r="L26" s="431" t="str">
        <f>IF(B26&lt;&gt;"",IF(J26=0,E26,((E26*90)/(90-J26))),"0")</f>
        <v>0</v>
      </c>
      <c r="M26" s="428" t="str">
        <f>IF(B26&lt;&gt;"",((E26/S26)*30),"0")</f>
        <v>0</v>
      </c>
      <c r="N26" s="250" t="str">
        <f>IF(B26&lt;&gt;"",IF(J26=0,((E26+L26)-K26),((M26*6)-K26)),"0")</f>
        <v>0</v>
      </c>
      <c r="O26" s="251"/>
      <c r="P26" s="313"/>
      <c r="R26" s="312">
        <f>+L26+N26</f>
        <v>0</v>
      </c>
      <c r="S26" s="152">
        <f>(90-J26)</f>
        <v>90</v>
      </c>
      <c r="T26" s="68" t="e">
        <f t="shared" ref="T26:T47" si="0">D26-(E26+G26+I26+H26)</f>
        <v>#VALUE!</v>
      </c>
      <c r="U26" s="68" t="e">
        <f>K26-T26</f>
        <v>#VALUE!</v>
      </c>
      <c r="V26" s="95">
        <v>6</v>
      </c>
      <c r="W26" s="153" t="e">
        <f t="shared" ref="W26:W50" si="1">IF(U26=0,"",$X$25)</f>
        <v>#VALUE!</v>
      </c>
      <c r="X26" s="37" t="s">
        <v>203</v>
      </c>
      <c r="Y26" s="107">
        <f>+O26</f>
        <v>0</v>
      </c>
    </row>
    <row r="27" spans="1:27" ht="31.2" customHeight="1" x14ac:dyDescent="0.3">
      <c r="A27" s="322" t="str">
        <f>CDT!B27</f>
        <v>Artéméther-Luméfantrine 12cp (AL)</v>
      </c>
      <c r="B27" s="247"/>
      <c r="C27" s="248"/>
      <c r="D27" s="302" t="str">
        <f t="shared" ref="D27" si="2">IF(B27&lt;&gt;"",B27+C27,"")</f>
        <v/>
      </c>
      <c r="E27" s="249"/>
      <c r="F27" s="247"/>
      <c r="G27" s="247"/>
      <c r="H27" s="247"/>
      <c r="I27" s="247"/>
      <c r="J27" s="247"/>
      <c r="K27" s="248"/>
      <c r="L27" s="431" t="str">
        <f t="shared" ref="L27:L49" si="3">IF(B27&lt;&gt;"",IF(J27=0,E27,((E27*90)/(90-J27))),"0")</f>
        <v>0</v>
      </c>
      <c r="M27" s="428" t="str">
        <f t="shared" ref="M27:M49" si="4">IF(B27&lt;&gt;"",((E27/S27)*30),"0")</f>
        <v>0</v>
      </c>
      <c r="N27" s="250" t="str">
        <f t="shared" ref="N27:N49" si="5">IF(B27&lt;&gt;"",IF(J27=0,((E27+L27)-K27),((M27*6)-K27)),"0")</f>
        <v>0</v>
      </c>
      <c r="O27" s="251"/>
      <c r="P27" s="247"/>
      <c r="R27" s="312">
        <f t="shared" ref="R27:R49" si="6">+L27+N27</f>
        <v>0</v>
      </c>
      <c r="S27" s="152">
        <f t="shared" ref="S27:S49" si="7">(90-J27)</f>
        <v>90</v>
      </c>
      <c r="T27" s="68" t="e">
        <f t="shared" si="0"/>
        <v>#VALUE!</v>
      </c>
      <c r="U27" s="68" t="e">
        <f t="shared" ref="U27:U49" si="8">K27-T27</f>
        <v>#VALUE!</v>
      </c>
      <c r="V27" s="95">
        <v>12</v>
      </c>
      <c r="W27" s="153" t="e">
        <f t="shared" si="1"/>
        <v>#VALUE!</v>
      </c>
      <c r="Y27" s="107">
        <f t="shared" ref="Y27:Y48" si="9">+O27</f>
        <v>0</v>
      </c>
    </row>
    <row r="28" spans="1:27" ht="31.2" customHeight="1" x14ac:dyDescent="0.3">
      <c r="A28" s="322" t="str">
        <f>CDT!B28</f>
        <v>Artéméther-Luméfantrine 18cp (AL)</v>
      </c>
      <c r="B28" s="247"/>
      <c r="C28" s="248"/>
      <c r="D28" s="302" t="str">
        <f>IF(B28&lt;&gt;"",B28+C28,"")</f>
        <v/>
      </c>
      <c r="E28" s="249"/>
      <c r="F28" s="247"/>
      <c r="G28" s="247"/>
      <c r="H28" s="247"/>
      <c r="I28" s="247"/>
      <c r="J28" s="247"/>
      <c r="K28" s="248"/>
      <c r="L28" s="431" t="str">
        <f t="shared" si="3"/>
        <v>0</v>
      </c>
      <c r="M28" s="428" t="str">
        <f t="shared" si="4"/>
        <v>0</v>
      </c>
      <c r="N28" s="250" t="str">
        <f t="shared" si="5"/>
        <v>0</v>
      </c>
      <c r="O28" s="251"/>
      <c r="P28" s="247"/>
      <c r="R28" s="312">
        <f t="shared" si="6"/>
        <v>0</v>
      </c>
      <c r="S28" s="152">
        <f t="shared" si="7"/>
        <v>90</v>
      </c>
      <c r="T28" s="68" t="e">
        <f t="shared" si="0"/>
        <v>#VALUE!</v>
      </c>
      <c r="U28" s="68" t="e">
        <f t="shared" si="8"/>
        <v>#VALUE!</v>
      </c>
      <c r="V28" s="95">
        <v>18</v>
      </c>
      <c r="W28" s="153" t="e">
        <f t="shared" si="1"/>
        <v>#VALUE!</v>
      </c>
      <c r="Y28" s="107">
        <f t="shared" si="9"/>
        <v>0</v>
      </c>
    </row>
    <row r="29" spans="1:27" ht="31.2" customHeight="1" x14ac:dyDescent="0.3">
      <c r="A29" s="322" t="str">
        <f>CDT!B29</f>
        <v>Artéméther-Luméfantrine 24cp (AL)</v>
      </c>
      <c r="B29" s="247"/>
      <c r="C29" s="248"/>
      <c r="D29" s="302" t="str">
        <f>IF(B29&lt;&gt;"",B29+C29,"")</f>
        <v/>
      </c>
      <c r="E29" s="249"/>
      <c r="F29" s="247"/>
      <c r="G29" s="247"/>
      <c r="H29" s="247"/>
      <c r="I29" s="247"/>
      <c r="J29" s="247"/>
      <c r="K29" s="248"/>
      <c r="L29" s="431" t="str">
        <f t="shared" si="3"/>
        <v>0</v>
      </c>
      <c r="M29" s="428" t="str">
        <f t="shared" si="4"/>
        <v>0</v>
      </c>
      <c r="N29" s="250" t="str">
        <f t="shared" si="5"/>
        <v>0</v>
      </c>
      <c r="O29" s="251"/>
      <c r="P29" s="247"/>
      <c r="R29" s="312">
        <f t="shared" si="6"/>
        <v>0</v>
      </c>
      <c r="S29" s="152">
        <f t="shared" si="7"/>
        <v>90</v>
      </c>
      <c r="T29" s="68" t="e">
        <f t="shared" si="0"/>
        <v>#VALUE!</v>
      </c>
      <c r="U29" s="68" t="e">
        <f t="shared" si="8"/>
        <v>#VALUE!</v>
      </c>
      <c r="V29" s="95">
        <v>24</v>
      </c>
      <c r="W29" s="153" t="e">
        <f t="shared" si="1"/>
        <v>#VALUE!</v>
      </c>
      <c r="Y29" s="107">
        <f t="shared" si="9"/>
        <v>0</v>
      </c>
    </row>
    <row r="30" spans="1:27" ht="31.2" customHeight="1" x14ac:dyDescent="0.3">
      <c r="A30" s="322" t="str">
        <f>CDT!B30</f>
        <v>Artéméther injectable 40 mg</v>
      </c>
      <c r="B30" s="247"/>
      <c r="C30" s="248"/>
      <c r="D30" s="302" t="str">
        <f t="shared" ref="D30:D49" si="10">IF(B30&lt;&gt;"",B30+C30,"")</f>
        <v/>
      </c>
      <c r="E30" s="249"/>
      <c r="F30" s="247"/>
      <c r="G30" s="247"/>
      <c r="H30" s="247"/>
      <c r="I30" s="247"/>
      <c r="J30" s="247"/>
      <c r="K30" s="248"/>
      <c r="L30" s="431" t="str">
        <f t="shared" si="3"/>
        <v>0</v>
      </c>
      <c r="M30" s="428" t="str">
        <f t="shared" si="4"/>
        <v>0</v>
      </c>
      <c r="N30" s="250" t="str">
        <f t="shared" si="5"/>
        <v>0</v>
      </c>
      <c r="O30" s="251"/>
      <c r="P30" s="247"/>
      <c r="R30" s="312">
        <f t="shared" si="6"/>
        <v>0</v>
      </c>
      <c r="S30" s="152">
        <f t="shared" si="7"/>
        <v>90</v>
      </c>
      <c r="T30" s="68" t="e">
        <f t="shared" si="0"/>
        <v>#VALUE!</v>
      </c>
      <c r="U30" s="68" t="e">
        <f t="shared" si="8"/>
        <v>#VALUE!</v>
      </c>
      <c r="V30" s="95">
        <v>1</v>
      </c>
      <c r="W30" s="153" t="e">
        <f t="shared" si="1"/>
        <v>#VALUE!</v>
      </c>
      <c r="Y30" s="107">
        <f t="shared" si="9"/>
        <v>0</v>
      </c>
    </row>
    <row r="31" spans="1:27" ht="34.5" customHeight="1" x14ac:dyDescent="0.3">
      <c r="A31" s="322" t="str">
        <f>CDT!B31</f>
        <v>Artéméther injectable 80 mg</v>
      </c>
      <c r="B31" s="247"/>
      <c r="C31" s="248"/>
      <c r="D31" s="302" t="str">
        <f t="shared" si="10"/>
        <v/>
      </c>
      <c r="E31" s="249"/>
      <c r="F31" s="247"/>
      <c r="G31" s="247"/>
      <c r="H31" s="247"/>
      <c r="I31" s="247"/>
      <c r="J31" s="247"/>
      <c r="K31" s="248"/>
      <c r="L31" s="431" t="str">
        <f t="shared" si="3"/>
        <v>0</v>
      </c>
      <c r="M31" s="428" t="str">
        <f t="shared" si="4"/>
        <v>0</v>
      </c>
      <c r="N31" s="250" t="str">
        <f t="shared" si="5"/>
        <v>0</v>
      </c>
      <c r="O31" s="251"/>
      <c r="P31" s="247"/>
      <c r="R31" s="312">
        <f t="shared" si="6"/>
        <v>0</v>
      </c>
      <c r="S31" s="152">
        <f t="shared" si="7"/>
        <v>90</v>
      </c>
      <c r="T31" s="68" t="e">
        <f t="shared" si="0"/>
        <v>#VALUE!</v>
      </c>
      <c r="U31" s="68" t="e">
        <f t="shared" si="8"/>
        <v>#VALUE!</v>
      </c>
      <c r="V31" s="95">
        <v>1</v>
      </c>
      <c r="W31" s="153" t="e">
        <f t="shared" si="1"/>
        <v>#VALUE!</v>
      </c>
      <c r="Y31" s="107">
        <f t="shared" si="9"/>
        <v>0</v>
      </c>
    </row>
    <row r="32" spans="1:27" ht="34.5" customHeight="1" x14ac:dyDescent="0.3">
      <c r="A32" s="435" t="str">
        <f>CDT!B32</f>
        <v>Artésunate injectable 60 mg</v>
      </c>
      <c r="B32" s="247"/>
      <c r="C32" s="248"/>
      <c r="D32" s="302" t="str">
        <f t="shared" si="10"/>
        <v/>
      </c>
      <c r="E32" s="249"/>
      <c r="F32" s="247"/>
      <c r="G32" s="247"/>
      <c r="H32" s="247"/>
      <c r="I32" s="247"/>
      <c r="J32" s="247"/>
      <c r="K32" s="248"/>
      <c r="L32" s="438" t="str">
        <f t="shared" si="3"/>
        <v>0</v>
      </c>
      <c r="M32" s="314" t="str">
        <f>IF(B32&lt;&gt;"",((E32/S32:S32)*30),"0")</f>
        <v>0</v>
      </c>
      <c r="N32" s="432" t="str">
        <f>IF(B32&lt;&gt;"",IF(J32=0,AA32,IF(J32&gt;0,((M32/30)*J32)+AA32)),"0")</f>
        <v>0</v>
      </c>
      <c r="O32" s="433"/>
      <c r="P32" s="247"/>
      <c r="R32" s="312">
        <f t="shared" si="6"/>
        <v>0</v>
      </c>
      <c r="S32" s="429">
        <f t="shared" si="7"/>
        <v>90</v>
      </c>
      <c r="T32" s="436" t="e">
        <f>D32-(E32+G32+I32+H32)</f>
        <v>#VALUE!</v>
      </c>
      <c r="U32" s="436" t="e">
        <f t="shared" si="8"/>
        <v>#VALUE!</v>
      </c>
      <c r="V32" s="430">
        <v>1</v>
      </c>
      <c r="W32" s="437" t="e">
        <f t="shared" si="1"/>
        <v>#VALUE!</v>
      </c>
      <c r="Y32" s="107">
        <f t="shared" si="9"/>
        <v>0</v>
      </c>
      <c r="AA32" s="3">
        <f>((F32*10)+L32-K32)</f>
        <v>0</v>
      </c>
    </row>
    <row r="33" spans="1:25" ht="34.5" customHeight="1" x14ac:dyDescent="0.3">
      <c r="A33" s="322" t="str">
        <f>CDT!B33</f>
        <v xml:space="preserve"> Sulfadoxine Pyriméthamine:  (SP)</v>
      </c>
      <c r="B33" s="247"/>
      <c r="C33" s="248"/>
      <c r="D33" s="302" t="str">
        <f t="shared" si="10"/>
        <v/>
      </c>
      <c r="E33" s="249"/>
      <c r="F33" s="247"/>
      <c r="G33" s="247"/>
      <c r="H33" s="247"/>
      <c r="I33" s="247"/>
      <c r="J33" s="247"/>
      <c r="K33" s="248"/>
      <c r="L33" s="431" t="str">
        <f t="shared" si="3"/>
        <v>0</v>
      </c>
      <c r="M33" s="428" t="str">
        <f t="shared" si="4"/>
        <v>0</v>
      </c>
      <c r="N33" s="250" t="str">
        <f t="shared" si="5"/>
        <v>0</v>
      </c>
      <c r="O33" s="251"/>
      <c r="P33" s="247"/>
      <c r="R33" s="312">
        <f t="shared" si="6"/>
        <v>0</v>
      </c>
      <c r="S33" s="152">
        <f t="shared" si="7"/>
        <v>90</v>
      </c>
      <c r="T33" s="68" t="e">
        <f t="shared" si="0"/>
        <v>#VALUE!</v>
      </c>
      <c r="U33" s="68" t="e">
        <f t="shared" si="8"/>
        <v>#VALUE!</v>
      </c>
      <c r="V33" s="95">
        <v>3</v>
      </c>
      <c r="W33" s="153" t="e">
        <f t="shared" si="1"/>
        <v>#VALUE!</v>
      </c>
      <c r="Y33" s="107">
        <f t="shared" si="9"/>
        <v>0</v>
      </c>
    </row>
    <row r="34" spans="1:25" ht="34.5" customHeight="1" x14ac:dyDescent="0.3">
      <c r="A34" s="322" t="str">
        <f>CDT!B34</f>
        <v>Test de Diagnostic Rapide  : (TDR)</v>
      </c>
      <c r="B34" s="247"/>
      <c r="C34" s="248"/>
      <c r="D34" s="302" t="str">
        <f t="shared" si="10"/>
        <v/>
      </c>
      <c r="E34" s="247"/>
      <c r="F34" s="248"/>
      <c r="G34" s="247"/>
      <c r="H34" s="247"/>
      <c r="I34" s="247"/>
      <c r="J34" s="247"/>
      <c r="K34" s="248"/>
      <c r="L34" s="431" t="str">
        <f t="shared" si="3"/>
        <v>0</v>
      </c>
      <c r="M34" s="428" t="str">
        <f t="shared" si="4"/>
        <v>0</v>
      </c>
      <c r="N34" s="250" t="str">
        <f t="shared" si="5"/>
        <v>0</v>
      </c>
      <c r="O34" s="251"/>
      <c r="P34" s="247"/>
      <c r="R34" s="312">
        <f t="shared" si="6"/>
        <v>0</v>
      </c>
      <c r="S34" s="152">
        <f t="shared" si="7"/>
        <v>90</v>
      </c>
      <c r="T34" s="68" t="e">
        <f t="shared" si="0"/>
        <v>#VALUE!</v>
      </c>
      <c r="U34" s="68" t="e">
        <f t="shared" si="8"/>
        <v>#VALUE!</v>
      </c>
      <c r="V34" s="95">
        <v>1</v>
      </c>
      <c r="W34" s="153" t="e">
        <f>IF(U34=0,"",$X$25)</f>
        <v>#VALUE!</v>
      </c>
      <c r="Y34" s="107">
        <f t="shared" si="9"/>
        <v>0</v>
      </c>
    </row>
    <row r="35" spans="1:25" ht="34.5" customHeight="1" x14ac:dyDescent="0.3">
      <c r="A35" s="322" t="str">
        <f>CDT!B35</f>
        <v>Moustiquaire à Imprégnation Durable: (MID)</v>
      </c>
      <c r="B35" s="247"/>
      <c r="C35" s="248"/>
      <c r="D35" s="302" t="str">
        <f t="shared" si="10"/>
        <v/>
      </c>
      <c r="E35" s="247"/>
      <c r="F35" s="248"/>
      <c r="G35" s="247"/>
      <c r="H35" s="247"/>
      <c r="I35" s="247"/>
      <c r="J35" s="247"/>
      <c r="K35" s="248"/>
      <c r="L35" s="431" t="str">
        <f t="shared" si="3"/>
        <v>0</v>
      </c>
      <c r="M35" s="428" t="str">
        <f t="shared" si="4"/>
        <v>0</v>
      </c>
      <c r="N35" s="250" t="str">
        <f t="shared" si="5"/>
        <v>0</v>
      </c>
      <c r="O35" s="251"/>
      <c r="P35" s="247"/>
      <c r="R35" s="312">
        <f t="shared" si="6"/>
        <v>0</v>
      </c>
      <c r="S35" s="152">
        <f t="shared" si="7"/>
        <v>90</v>
      </c>
      <c r="T35" s="68" t="e">
        <f t="shared" si="0"/>
        <v>#VALUE!</v>
      </c>
      <c r="U35" s="68" t="e">
        <f t="shared" si="8"/>
        <v>#VALUE!</v>
      </c>
      <c r="V35" s="95">
        <v>1</v>
      </c>
      <c r="W35" s="153" t="e">
        <f t="shared" si="1"/>
        <v>#VALUE!</v>
      </c>
      <c r="Y35" s="107">
        <f t="shared" si="9"/>
        <v>0</v>
      </c>
    </row>
    <row r="36" spans="1:25" ht="34.5" customHeight="1" x14ac:dyDescent="0.3">
      <c r="A36" s="322" t="str">
        <f>CDT!B36</f>
        <v>Dihydroartéminisine Pipéraquine– Plaq / 3 comp 
( DHA-PPQ)  20/160 mg</v>
      </c>
      <c r="B36" s="247"/>
      <c r="C36" s="248"/>
      <c r="D36" s="302" t="str">
        <f t="shared" si="10"/>
        <v/>
      </c>
      <c r="E36" s="249"/>
      <c r="F36" s="247"/>
      <c r="G36" s="247"/>
      <c r="H36" s="247"/>
      <c r="I36" s="247"/>
      <c r="J36" s="247"/>
      <c r="K36" s="248"/>
      <c r="L36" s="431" t="str">
        <f t="shared" si="3"/>
        <v>0</v>
      </c>
      <c r="M36" s="428" t="str">
        <f t="shared" si="4"/>
        <v>0</v>
      </c>
      <c r="N36" s="250" t="str">
        <f t="shared" si="5"/>
        <v>0</v>
      </c>
      <c r="O36" s="251"/>
      <c r="P36" s="247"/>
      <c r="R36" s="312">
        <f t="shared" si="6"/>
        <v>0</v>
      </c>
      <c r="S36" s="152">
        <f t="shared" si="7"/>
        <v>90</v>
      </c>
      <c r="T36" s="68" t="e">
        <f t="shared" si="0"/>
        <v>#VALUE!</v>
      </c>
      <c r="U36" s="68" t="e">
        <f t="shared" si="8"/>
        <v>#VALUE!</v>
      </c>
      <c r="V36" s="95">
        <v>3</v>
      </c>
      <c r="W36" s="153" t="e">
        <f t="shared" si="1"/>
        <v>#VALUE!</v>
      </c>
      <c r="Y36" s="107">
        <f t="shared" si="9"/>
        <v>0</v>
      </c>
    </row>
    <row r="37" spans="1:25" ht="34.5" customHeight="1" x14ac:dyDescent="0.3">
      <c r="A37" s="322" t="str">
        <f>CDT!B37</f>
        <v>Dihydroartéminisine Pipéraquine– Plaq / 3 comp 
( DHA-PPQ)  40/320 mg</v>
      </c>
      <c r="B37" s="247"/>
      <c r="C37" s="248"/>
      <c r="D37" s="302" t="str">
        <f t="shared" si="10"/>
        <v/>
      </c>
      <c r="E37" s="249"/>
      <c r="F37" s="247"/>
      <c r="G37" s="247"/>
      <c r="H37" s="247"/>
      <c r="I37" s="247"/>
      <c r="J37" s="247"/>
      <c r="K37" s="248"/>
      <c r="L37" s="431" t="str">
        <f t="shared" si="3"/>
        <v>0</v>
      </c>
      <c r="M37" s="428" t="str">
        <f t="shared" si="4"/>
        <v>0</v>
      </c>
      <c r="N37" s="250" t="str">
        <f t="shared" si="5"/>
        <v>0</v>
      </c>
      <c r="O37" s="251"/>
      <c r="P37" s="247"/>
      <c r="R37" s="312">
        <f t="shared" si="6"/>
        <v>0</v>
      </c>
      <c r="S37" s="152">
        <f t="shared" si="7"/>
        <v>90</v>
      </c>
      <c r="T37" s="68" t="e">
        <f t="shared" si="0"/>
        <v>#VALUE!</v>
      </c>
      <c r="U37" s="68" t="e">
        <f t="shared" si="8"/>
        <v>#VALUE!</v>
      </c>
      <c r="V37" s="95">
        <v>3</v>
      </c>
      <c r="W37" s="153" t="e">
        <f t="shared" si="1"/>
        <v>#VALUE!</v>
      </c>
      <c r="Y37" s="107">
        <f t="shared" si="9"/>
        <v>0</v>
      </c>
    </row>
    <row r="38" spans="1:25" ht="34.5" customHeight="1" x14ac:dyDescent="0.3">
      <c r="A38" s="322" t="str">
        <f>CDT!B38</f>
        <v>Dihydroartéminisine Pipéraquine– Plaq / 6 comp 
( DHA-PPQ)  40/320 mg</v>
      </c>
      <c r="B38" s="247"/>
      <c r="C38" s="248"/>
      <c r="D38" s="302" t="str">
        <f t="shared" si="10"/>
        <v/>
      </c>
      <c r="E38" s="249"/>
      <c r="F38" s="247"/>
      <c r="G38" s="247"/>
      <c r="H38" s="247"/>
      <c r="I38" s="247"/>
      <c r="J38" s="247"/>
      <c r="K38" s="248"/>
      <c r="L38" s="431" t="str">
        <f t="shared" si="3"/>
        <v>0</v>
      </c>
      <c r="M38" s="428" t="str">
        <f t="shared" si="4"/>
        <v>0</v>
      </c>
      <c r="N38" s="250" t="str">
        <f t="shared" si="5"/>
        <v>0</v>
      </c>
      <c r="O38" s="251"/>
      <c r="P38" s="247"/>
      <c r="R38" s="312">
        <f t="shared" si="6"/>
        <v>0</v>
      </c>
      <c r="S38" s="152">
        <f t="shared" si="7"/>
        <v>90</v>
      </c>
      <c r="T38" s="68" t="e">
        <f t="shared" si="0"/>
        <v>#VALUE!</v>
      </c>
      <c r="U38" s="68" t="e">
        <f t="shared" si="8"/>
        <v>#VALUE!</v>
      </c>
      <c r="V38" s="95">
        <v>3</v>
      </c>
      <c r="W38" s="153" t="e">
        <f t="shared" si="1"/>
        <v>#VALUE!</v>
      </c>
      <c r="Y38" s="107">
        <f t="shared" si="9"/>
        <v>0</v>
      </c>
    </row>
    <row r="39" spans="1:25" ht="34.5" customHeight="1" x14ac:dyDescent="0.3">
      <c r="A39" s="322" t="str">
        <f>CDT!B39</f>
        <v>Dihydroartemisinine/pipéraquine – Plaq / 9 comp 
( DHA-PPQ) 40/320 mg</v>
      </c>
      <c r="B39" s="247"/>
      <c r="C39" s="248"/>
      <c r="D39" s="302" t="str">
        <f t="shared" si="10"/>
        <v/>
      </c>
      <c r="E39" s="249"/>
      <c r="F39" s="247"/>
      <c r="G39" s="247"/>
      <c r="H39" s="247"/>
      <c r="I39" s="247"/>
      <c r="J39" s="247"/>
      <c r="K39" s="248"/>
      <c r="L39" s="431" t="str">
        <f t="shared" si="3"/>
        <v>0</v>
      </c>
      <c r="M39" s="428" t="str">
        <f t="shared" si="4"/>
        <v>0</v>
      </c>
      <c r="N39" s="250" t="str">
        <f t="shared" si="5"/>
        <v>0</v>
      </c>
      <c r="O39" s="251"/>
      <c r="P39" s="247"/>
      <c r="R39" s="312">
        <f t="shared" si="6"/>
        <v>0</v>
      </c>
      <c r="S39" s="152">
        <f t="shared" si="7"/>
        <v>90</v>
      </c>
      <c r="T39" s="68" t="e">
        <f t="shared" si="0"/>
        <v>#VALUE!</v>
      </c>
      <c r="U39" s="68" t="e">
        <f t="shared" si="8"/>
        <v>#VALUE!</v>
      </c>
      <c r="V39" s="95">
        <v>3</v>
      </c>
      <c r="W39" s="153" t="e">
        <f t="shared" si="1"/>
        <v>#VALUE!</v>
      </c>
      <c r="Y39" s="107">
        <f t="shared" si="9"/>
        <v>0</v>
      </c>
    </row>
    <row r="40" spans="1:25" ht="34.5" customHeight="1" x14ac:dyDescent="0.3">
      <c r="A40" s="322" t="str">
        <f>CDT!B40</f>
        <v>Artésunate Amodiaquine: (ASAQ) : 3 cp (25/67,5 mg)</v>
      </c>
      <c r="B40" s="247"/>
      <c r="C40" s="248"/>
      <c r="D40" s="302" t="str">
        <f t="shared" si="10"/>
        <v/>
      </c>
      <c r="E40" s="249"/>
      <c r="F40" s="247"/>
      <c r="G40" s="247"/>
      <c r="H40" s="247"/>
      <c r="I40" s="247"/>
      <c r="J40" s="247"/>
      <c r="K40" s="248"/>
      <c r="L40" s="431" t="str">
        <f t="shared" si="3"/>
        <v>0</v>
      </c>
      <c r="M40" s="428" t="str">
        <f t="shared" si="4"/>
        <v>0</v>
      </c>
      <c r="N40" s="250" t="str">
        <f t="shared" si="5"/>
        <v>0</v>
      </c>
      <c r="O40" s="251"/>
      <c r="P40" s="247"/>
      <c r="R40" s="312">
        <f t="shared" si="6"/>
        <v>0</v>
      </c>
      <c r="S40" s="152">
        <f t="shared" si="7"/>
        <v>90</v>
      </c>
      <c r="T40" s="68" t="e">
        <f t="shared" si="0"/>
        <v>#VALUE!</v>
      </c>
      <c r="U40" s="68" t="e">
        <f t="shared" si="8"/>
        <v>#VALUE!</v>
      </c>
      <c r="V40" s="95">
        <v>1</v>
      </c>
      <c r="W40" s="153" t="e">
        <f t="shared" si="1"/>
        <v>#VALUE!</v>
      </c>
      <c r="Y40" s="107">
        <f t="shared" si="9"/>
        <v>0</v>
      </c>
    </row>
    <row r="41" spans="1:25" ht="34.5" customHeight="1" x14ac:dyDescent="0.3">
      <c r="A41" s="322" t="str">
        <f>CDT!B41</f>
        <v>Artésunate Amodiaquine: (ASAQ) 3 cp (50/135 mg)</v>
      </c>
      <c r="B41" s="247"/>
      <c r="C41" s="248"/>
      <c r="D41" s="302" t="str">
        <f t="shared" si="10"/>
        <v/>
      </c>
      <c r="E41" s="249"/>
      <c r="F41" s="247"/>
      <c r="G41" s="247"/>
      <c r="H41" s="247"/>
      <c r="I41" s="247"/>
      <c r="J41" s="247"/>
      <c r="K41" s="248"/>
      <c r="L41" s="431" t="str">
        <f t="shared" si="3"/>
        <v>0</v>
      </c>
      <c r="M41" s="428" t="str">
        <f t="shared" si="4"/>
        <v>0</v>
      </c>
      <c r="N41" s="250" t="str">
        <f t="shared" si="5"/>
        <v>0</v>
      </c>
      <c r="O41" s="251"/>
      <c r="P41" s="247"/>
      <c r="R41" s="312">
        <f t="shared" si="6"/>
        <v>0</v>
      </c>
      <c r="S41" s="152">
        <f t="shared" si="7"/>
        <v>90</v>
      </c>
      <c r="T41" s="68" t="e">
        <f t="shared" si="0"/>
        <v>#VALUE!</v>
      </c>
      <c r="U41" s="68" t="e">
        <f t="shared" si="8"/>
        <v>#VALUE!</v>
      </c>
      <c r="V41" s="95">
        <v>1</v>
      </c>
      <c r="W41" s="153" t="e">
        <f t="shared" si="1"/>
        <v>#VALUE!</v>
      </c>
      <c r="Y41" s="107">
        <f t="shared" si="9"/>
        <v>0</v>
      </c>
    </row>
    <row r="42" spans="1:25" ht="34.5" customHeight="1" x14ac:dyDescent="0.3">
      <c r="A42" s="322" t="str">
        <f>CDT!B42</f>
        <v>Artésunate Amodiaquine: (ASAQ) 3 cp (100/270 mg)</v>
      </c>
      <c r="B42" s="247"/>
      <c r="C42" s="248"/>
      <c r="D42" s="302" t="str">
        <f t="shared" si="10"/>
        <v/>
      </c>
      <c r="E42" s="249"/>
      <c r="F42" s="247"/>
      <c r="G42" s="247"/>
      <c r="H42" s="247"/>
      <c r="I42" s="247"/>
      <c r="J42" s="247"/>
      <c r="K42" s="248"/>
      <c r="L42" s="431" t="str">
        <f t="shared" si="3"/>
        <v>0</v>
      </c>
      <c r="M42" s="428" t="str">
        <f t="shared" si="4"/>
        <v>0</v>
      </c>
      <c r="N42" s="250" t="str">
        <f t="shared" si="5"/>
        <v>0</v>
      </c>
      <c r="O42" s="251"/>
      <c r="P42" s="247"/>
      <c r="R42" s="312">
        <f t="shared" si="6"/>
        <v>0</v>
      </c>
      <c r="S42" s="152">
        <f t="shared" si="7"/>
        <v>90</v>
      </c>
      <c r="T42" s="68" t="e">
        <f t="shared" si="0"/>
        <v>#VALUE!</v>
      </c>
      <c r="U42" s="68" t="e">
        <f t="shared" si="8"/>
        <v>#VALUE!</v>
      </c>
      <c r="V42" s="95">
        <v>1</v>
      </c>
      <c r="W42" s="153" t="e">
        <f t="shared" si="1"/>
        <v>#VALUE!</v>
      </c>
      <c r="Y42" s="107">
        <f t="shared" si="9"/>
        <v>0</v>
      </c>
    </row>
    <row r="43" spans="1:25" ht="34.5" customHeight="1" x14ac:dyDescent="0.3">
      <c r="A43" s="322" t="str">
        <f>CDT!B43</f>
        <v>Artésunate Amodiaquine: (ASAQ) 6 cp (100/270 mg)</v>
      </c>
      <c r="B43" s="247"/>
      <c r="C43" s="248"/>
      <c r="D43" s="302" t="str">
        <f t="shared" si="10"/>
        <v/>
      </c>
      <c r="E43" s="249"/>
      <c r="F43" s="247"/>
      <c r="G43" s="247"/>
      <c r="H43" s="247"/>
      <c r="I43" s="247"/>
      <c r="J43" s="247"/>
      <c r="K43" s="248"/>
      <c r="L43" s="431" t="str">
        <f t="shared" si="3"/>
        <v>0</v>
      </c>
      <c r="M43" s="428" t="str">
        <f t="shared" si="4"/>
        <v>0</v>
      </c>
      <c r="N43" s="250" t="str">
        <f t="shared" si="5"/>
        <v>0</v>
      </c>
      <c r="O43" s="251"/>
      <c r="P43" s="247"/>
      <c r="R43" s="312">
        <f t="shared" si="6"/>
        <v>0</v>
      </c>
      <c r="S43" s="152">
        <f t="shared" si="7"/>
        <v>90</v>
      </c>
      <c r="T43" s="68" t="e">
        <f t="shared" si="0"/>
        <v>#VALUE!</v>
      </c>
      <c r="U43" s="68" t="e">
        <f t="shared" si="8"/>
        <v>#VALUE!</v>
      </c>
      <c r="V43" s="95">
        <v>1</v>
      </c>
      <c r="W43" s="153" t="e">
        <f t="shared" si="1"/>
        <v>#VALUE!</v>
      </c>
      <c r="Y43" s="107">
        <f t="shared" si="9"/>
        <v>0</v>
      </c>
    </row>
    <row r="44" spans="1:25" ht="34.5" customHeight="1" x14ac:dyDescent="0.3">
      <c r="A44" s="322" t="str">
        <f>CDT!B44</f>
        <v>Artésunate - Méfloquine (AS-MF)</v>
      </c>
      <c r="B44" s="247"/>
      <c r="C44" s="248"/>
      <c r="D44" s="302" t="str">
        <f t="shared" si="10"/>
        <v/>
      </c>
      <c r="E44" s="249"/>
      <c r="F44" s="247"/>
      <c r="G44" s="247"/>
      <c r="H44" s="247"/>
      <c r="I44" s="247"/>
      <c r="J44" s="247"/>
      <c r="K44" s="248"/>
      <c r="L44" s="431" t="str">
        <f t="shared" si="3"/>
        <v>0</v>
      </c>
      <c r="M44" s="428" t="str">
        <f t="shared" si="4"/>
        <v>0</v>
      </c>
      <c r="N44" s="250" t="str">
        <f t="shared" si="5"/>
        <v>0</v>
      </c>
      <c r="O44" s="251"/>
      <c r="P44" s="247"/>
      <c r="R44" s="312">
        <f t="shared" si="6"/>
        <v>0</v>
      </c>
      <c r="S44" s="152">
        <f t="shared" si="7"/>
        <v>90</v>
      </c>
      <c r="T44" s="68" t="e">
        <f t="shared" si="0"/>
        <v>#VALUE!</v>
      </c>
      <c r="U44" s="68" t="e">
        <f t="shared" si="8"/>
        <v>#VALUE!</v>
      </c>
      <c r="V44" s="95">
        <v>1</v>
      </c>
      <c r="W44" s="153" t="e">
        <f t="shared" si="1"/>
        <v>#VALUE!</v>
      </c>
      <c r="Y44" s="107">
        <f t="shared" si="9"/>
        <v>0</v>
      </c>
    </row>
    <row r="45" spans="1:25" ht="34.5" customHeight="1" x14ac:dyDescent="0.3">
      <c r="A45" s="322" t="str">
        <f>CDT!B45</f>
        <v>Quinine comprimé 300mg</v>
      </c>
      <c r="B45" s="247"/>
      <c r="C45" s="248"/>
      <c r="D45" s="302" t="str">
        <f t="shared" si="10"/>
        <v/>
      </c>
      <c r="E45" s="249"/>
      <c r="F45" s="247"/>
      <c r="G45" s="247"/>
      <c r="H45" s="247"/>
      <c r="I45" s="247"/>
      <c r="J45" s="247"/>
      <c r="K45" s="248"/>
      <c r="L45" s="431" t="str">
        <f t="shared" si="3"/>
        <v>0</v>
      </c>
      <c r="M45" s="428" t="str">
        <f t="shared" si="4"/>
        <v>0</v>
      </c>
      <c r="N45" s="250" t="str">
        <f t="shared" si="5"/>
        <v>0</v>
      </c>
      <c r="O45" s="251"/>
      <c r="P45" s="247"/>
      <c r="R45" s="312">
        <f t="shared" si="6"/>
        <v>0</v>
      </c>
      <c r="S45" s="152">
        <f t="shared" si="7"/>
        <v>90</v>
      </c>
      <c r="T45" s="68" t="e">
        <f t="shared" si="0"/>
        <v>#VALUE!</v>
      </c>
      <c r="U45" s="68" t="e">
        <f t="shared" si="8"/>
        <v>#VALUE!</v>
      </c>
      <c r="V45" s="95">
        <v>1</v>
      </c>
      <c r="W45" s="153" t="e">
        <f t="shared" si="1"/>
        <v>#VALUE!</v>
      </c>
      <c r="Y45" s="107">
        <f t="shared" si="9"/>
        <v>0</v>
      </c>
    </row>
    <row r="46" spans="1:25" ht="34.5" customHeight="1" x14ac:dyDescent="0.3">
      <c r="A46" s="322" t="str">
        <f>CDT!B46</f>
        <v>Quinine injectable 300 mg</v>
      </c>
      <c r="B46" s="247"/>
      <c r="C46" s="248"/>
      <c r="D46" s="302" t="str">
        <f t="shared" si="10"/>
        <v/>
      </c>
      <c r="E46" s="249"/>
      <c r="F46" s="247"/>
      <c r="G46" s="247"/>
      <c r="H46" s="247"/>
      <c r="I46" s="247"/>
      <c r="J46" s="247"/>
      <c r="K46" s="248"/>
      <c r="L46" s="431" t="str">
        <f t="shared" si="3"/>
        <v>0</v>
      </c>
      <c r="M46" s="428" t="str">
        <f t="shared" si="4"/>
        <v>0</v>
      </c>
      <c r="N46" s="250" t="str">
        <f t="shared" si="5"/>
        <v>0</v>
      </c>
      <c r="O46" s="251"/>
      <c r="P46" s="247"/>
      <c r="R46" s="312">
        <f t="shared" si="6"/>
        <v>0</v>
      </c>
      <c r="S46" s="152">
        <f t="shared" si="7"/>
        <v>90</v>
      </c>
      <c r="T46" s="68" t="e">
        <f t="shared" si="0"/>
        <v>#VALUE!</v>
      </c>
      <c r="U46" s="68" t="e">
        <f t="shared" si="8"/>
        <v>#VALUE!</v>
      </c>
      <c r="V46" s="95">
        <v>1</v>
      </c>
      <c r="W46" s="153" t="e">
        <f t="shared" si="1"/>
        <v>#VALUE!</v>
      </c>
      <c r="Y46" s="107">
        <f t="shared" si="9"/>
        <v>0</v>
      </c>
    </row>
    <row r="47" spans="1:25" ht="34.5" customHeight="1" x14ac:dyDescent="0.3">
      <c r="A47" s="322" t="str">
        <f>CDT!B47</f>
        <v>Quinine injectable 600 mg</v>
      </c>
      <c r="B47" s="247"/>
      <c r="C47" s="248"/>
      <c r="D47" s="302" t="str">
        <f t="shared" si="10"/>
        <v/>
      </c>
      <c r="E47" s="249"/>
      <c r="F47" s="247"/>
      <c r="G47" s="247"/>
      <c r="H47" s="247"/>
      <c r="I47" s="247"/>
      <c r="J47" s="247"/>
      <c r="K47" s="248"/>
      <c r="L47" s="431" t="str">
        <f t="shared" si="3"/>
        <v>0</v>
      </c>
      <c r="M47" s="428" t="str">
        <f t="shared" si="4"/>
        <v>0</v>
      </c>
      <c r="N47" s="250" t="str">
        <f t="shared" si="5"/>
        <v>0</v>
      </c>
      <c r="O47" s="251"/>
      <c r="P47" s="247"/>
      <c r="R47" s="312">
        <f t="shared" si="6"/>
        <v>0</v>
      </c>
      <c r="S47" s="152">
        <f t="shared" si="7"/>
        <v>90</v>
      </c>
      <c r="T47" s="68" t="e">
        <f t="shared" si="0"/>
        <v>#VALUE!</v>
      </c>
      <c r="U47" s="68" t="e">
        <f t="shared" si="8"/>
        <v>#VALUE!</v>
      </c>
      <c r="V47" s="95">
        <v>1</v>
      </c>
      <c r="W47" s="153" t="e">
        <f t="shared" si="1"/>
        <v>#VALUE!</v>
      </c>
      <c r="Y47" s="107">
        <f t="shared" si="9"/>
        <v>0</v>
      </c>
    </row>
    <row r="48" spans="1:25" ht="34.5" customHeight="1" thickBot="1" x14ac:dyDescent="0.35">
      <c r="A48" s="322" t="str">
        <f>CDT!B48</f>
        <v>Quinine injectable 600 mg</v>
      </c>
      <c r="B48" s="247"/>
      <c r="C48" s="248"/>
      <c r="D48" s="303" t="str">
        <f t="shared" si="10"/>
        <v/>
      </c>
      <c r="E48" s="249"/>
      <c r="F48" s="247"/>
      <c r="G48" s="247"/>
      <c r="H48" s="247"/>
      <c r="I48" s="247"/>
      <c r="J48" s="247"/>
      <c r="K48" s="248"/>
      <c r="L48" s="431" t="str">
        <f t="shared" si="3"/>
        <v>0</v>
      </c>
      <c r="M48" s="428" t="str">
        <f t="shared" si="4"/>
        <v>0</v>
      </c>
      <c r="N48" s="250" t="str">
        <f t="shared" si="5"/>
        <v>0</v>
      </c>
      <c r="O48" s="251"/>
      <c r="P48" s="247"/>
      <c r="R48" s="312">
        <f t="shared" si="6"/>
        <v>0</v>
      </c>
      <c r="S48" s="152">
        <f t="shared" si="7"/>
        <v>90</v>
      </c>
      <c r="T48" s="68" t="e">
        <f>D48-(E48+G48+I48+H48)</f>
        <v>#VALUE!</v>
      </c>
      <c r="U48" s="68" t="e">
        <f t="shared" si="8"/>
        <v>#VALUE!</v>
      </c>
      <c r="V48" s="95">
        <v>1</v>
      </c>
      <c r="W48" s="153" t="e">
        <f t="shared" si="1"/>
        <v>#VALUE!</v>
      </c>
      <c r="Y48" s="107">
        <f t="shared" si="9"/>
        <v>0</v>
      </c>
    </row>
    <row r="49" spans="1:23" ht="34.5" customHeight="1" thickBot="1" x14ac:dyDescent="0.35">
      <c r="A49" s="322" t="str">
        <f>CDT!B49</f>
        <v>Artéméther injectable 100 mg</v>
      </c>
      <c r="B49" s="247"/>
      <c r="C49" s="248"/>
      <c r="D49" s="303" t="str">
        <f t="shared" si="10"/>
        <v/>
      </c>
      <c r="E49" s="249"/>
      <c r="F49" s="247"/>
      <c r="G49" s="247"/>
      <c r="H49" s="247"/>
      <c r="I49" s="247"/>
      <c r="J49" s="247"/>
      <c r="K49" s="248"/>
      <c r="L49" s="431" t="str">
        <f t="shared" si="3"/>
        <v>0</v>
      </c>
      <c r="M49" s="428" t="str">
        <f t="shared" si="4"/>
        <v>0</v>
      </c>
      <c r="N49" s="250" t="str">
        <f t="shared" si="5"/>
        <v>0</v>
      </c>
      <c r="O49" s="251"/>
      <c r="P49" s="247"/>
      <c r="R49" s="312">
        <f t="shared" si="6"/>
        <v>0</v>
      </c>
      <c r="S49" s="152">
        <f t="shared" si="7"/>
        <v>90</v>
      </c>
      <c r="T49" s="68" t="e">
        <f>D49-(E49+G49+I49+H49)</f>
        <v>#VALUE!</v>
      </c>
      <c r="U49" s="68" t="e">
        <f t="shared" si="8"/>
        <v>#VALUE!</v>
      </c>
      <c r="V49" s="95">
        <v>1</v>
      </c>
      <c r="W49" s="153" t="e">
        <f t="shared" si="1"/>
        <v>#VALUE!</v>
      </c>
    </row>
    <row r="50" spans="1:23" ht="34.5" hidden="1" customHeight="1" x14ac:dyDescent="0.3">
      <c r="A50" s="17"/>
      <c r="B50" s="79"/>
      <c r="C50" s="79"/>
      <c r="D50" s="53"/>
      <c r="E50" s="79"/>
      <c r="F50" s="79"/>
      <c r="G50" s="79"/>
      <c r="H50" s="79"/>
      <c r="I50" s="79"/>
      <c r="J50" s="79"/>
      <c r="K50" s="79"/>
      <c r="L50" s="54"/>
      <c r="M50" s="58" t="str">
        <f t="shared" ref="M50" si="11">IF(B50&lt;&gt;"",((E50/S50)*30),"")</f>
        <v/>
      </c>
      <c r="N50" s="55"/>
      <c r="O50" s="80"/>
      <c r="P50" s="79"/>
      <c r="S50" s="152"/>
      <c r="T50" s="68"/>
      <c r="U50" s="68"/>
      <c r="V50" s="95"/>
      <c r="W50" s="153" t="str">
        <f t="shared" si="1"/>
        <v/>
      </c>
    </row>
    <row r="51" spans="1:23" s="235" customFormat="1" ht="16.5" customHeight="1" x14ac:dyDescent="0.35">
      <c r="A51" s="531" t="s">
        <v>290</v>
      </c>
      <c r="B51" s="531"/>
      <c r="C51" s="531"/>
      <c r="D51" s="531"/>
      <c r="E51" s="531"/>
      <c r="F51" s="531"/>
      <c r="H51" s="233"/>
      <c r="I51" s="233" t="s">
        <v>300</v>
      </c>
      <c r="J51" s="234"/>
      <c r="K51" s="232"/>
      <c r="L51" s="232"/>
      <c r="M51" s="232"/>
      <c r="N51" s="232"/>
      <c r="O51" s="232"/>
      <c r="Q51" s="236"/>
      <c r="R51" s="311"/>
      <c r="S51" s="237"/>
      <c r="T51" s="238"/>
      <c r="U51" s="238"/>
      <c r="V51" s="239"/>
      <c r="W51" s="240"/>
    </row>
    <row r="52" spans="1:23" ht="29.25" customHeight="1" x14ac:dyDescent="0.3">
      <c r="A52" s="18"/>
      <c r="B52" s="18"/>
      <c r="C52" s="18"/>
      <c r="D52" s="18"/>
      <c r="E52" s="18"/>
      <c r="F52" s="18"/>
      <c r="G52" s="18"/>
      <c r="H52" s="18"/>
      <c r="I52" s="18"/>
      <c r="J52" s="18"/>
      <c r="K52" s="18"/>
      <c r="L52" s="18"/>
      <c r="M52" s="18"/>
      <c r="N52" s="18"/>
      <c r="O52" s="18"/>
      <c r="S52" s="154"/>
      <c r="T52" s="69"/>
      <c r="U52" s="69"/>
      <c r="V52" s="70"/>
      <c r="W52" s="155"/>
    </row>
    <row r="53" spans="1:23" ht="15.6" x14ac:dyDescent="0.3">
      <c r="B53" s="18"/>
      <c r="C53" s="18"/>
      <c r="D53" s="18"/>
      <c r="E53" s="18"/>
      <c r="F53" s="18"/>
      <c r="I53" s="18"/>
      <c r="J53" s="18"/>
      <c r="K53" s="18"/>
      <c r="L53" s="18"/>
      <c r="M53" s="18"/>
      <c r="N53" s="18"/>
      <c r="O53" s="18"/>
      <c r="S53" s="154"/>
      <c r="T53" s="69"/>
      <c r="U53" s="69"/>
      <c r="V53" s="70"/>
      <c r="W53" s="155"/>
    </row>
    <row r="54" spans="1:23" s="235" customFormat="1" ht="18.600000000000001" thickBot="1" x14ac:dyDescent="0.4">
      <c r="A54" s="233" t="s">
        <v>289</v>
      </c>
      <c r="H54" s="233"/>
      <c r="I54" s="233" t="s">
        <v>301</v>
      </c>
      <c r="O54" s="232"/>
      <c r="Q54" s="236"/>
      <c r="R54" s="311"/>
      <c r="S54" s="243"/>
      <c r="T54" s="244"/>
      <c r="U54" s="244"/>
      <c r="V54" s="245"/>
      <c r="W54" s="246"/>
    </row>
  </sheetData>
  <mergeCells count="21">
    <mergeCell ref="A24:A25"/>
    <mergeCell ref="A51:F51"/>
    <mergeCell ref="A19:C19"/>
    <mergeCell ref="D19:N19"/>
    <mergeCell ref="S19:W19"/>
    <mergeCell ref="A21:C21"/>
    <mergeCell ref="D21:F21"/>
    <mergeCell ref="G21:K22"/>
    <mergeCell ref="L21:P21"/>
    <mergeCell ref="L17:P17"/>
    <mergeCell ref="A1:B1"/>
    <mergeCell ref="A3:B3"/>
    <mergeCell ref="A4:B4"/>
    <mergeCell ref="A11:O11"/>
    <mergeCell ref="B13:C13"/>
    <mergeCell ref="E13:J13"/>
    <mergeCell ref="B15:C15"/>
    <mergeCell ref="D15:F15"/>
    <mergeCell ref="G15:I15"/>
    <mergeCell ref="B17:E17"/>
    <mergeCell ref="G17:K17"/>
  </mergeCells>
  <conditionalFormatting sqref="U26">
    <cfRule type="cellIs" dxfId="407" priority="39" operator="greaterThan">
      <formula>0</formula>
    </cfRule>
    <cfRule type="cellIs" dxfId="406" priority="40" operator="greaterThan">
      <formula>0</formula>
    </cfRule>
    <cfRule type="cellIs" dxfId="405" priority="41" operator="lessThan">
      <formula>0</formula>
    </cfRule>
    <cfRule type="cellIs" dxfId="404" priority="42" operator="notEqual">
      <formula>0</formula>
    </cfRule>
  </conditionalFormatting>
  <conditionalFormatting sqref="U27:U29">
    <cfRule type="cellIs" dxfId="403" priority="35" operator="greaterThan">
      <formula>0</formula>
    </cfRule>
    <cfRule type="cellIs" dxfId="402" priority="36" operator="greaterThan">
      <formula>0</formula>
    </cfRule>
    <cfRule type="cellIs" dxfId="401" priority="37" operator="lessThan">
      <formula>0</formula>
    </cfRule>
    <cfRule type="cellIs" dxfId="400" priority="38" operator="notEqual">
      <formula>0</formula>
    </cfRule>
  </conditionalFormatting>
  <conditionalFormatting sqref="U30:U31 U33:U47">
    <cfRule type="cellIs" dxfId="399" priority="31" operator="greaterThan">
      <formula>0</formula>
    </cfRule>
    <cfRule type="cellIs" dxfId="398" priority="32" operator="greaterThan">
      <formula>0</formula>
    </cfRule>
    <cfRule type="cellIs" dxfId="397" priority="33" operator="lessThan">
      <formula>0</formula>
    </cfRule>
    <cfRule type="cellIs" dxfId="396" priority="34" operator="notEqual">
      <formula>0</formula>
    </cfRule>
  </conditionalFormatting>
  <conditionalFormatting sqref="U48:U50">
    <cfRule type="cellIs" dxfId="395" priority="27" operator="greaterThan">
      <formula>0</formula>
    </cfRule>
    <cfRule type="cellIs" dxfId="394" priority="28" operator="greaterThan">
      <formula>0</formula>
    </cfRule>
    <cfRule type="cellIs" dxfId="393" priority="29" operator="lessThan">
      <formula>0</formula>
    </cfRule>
    <cfRule type="cellIs" dxfId="392" priority="30" operator="notEqual">
      <formula>0</formula>
    </cfRule>
  </conditionalFormatting>
  <conditionalFormatting sqref="K50">
    <cfRule type="expression" dxfId="391" priority="25">
      <formula>K50&lt;T50</formula>
    </cfRule>
    <cfRule type="expression" dxfId="390" priority="26">
      <formula>K50&gt;T50</formula>
    </cfRule>
  </conditionalFormatting>
  <conditionalFormatting sqref="J37:J47">
    <cfRule type="cellIs" dxfId="389" priority="24" operator="greaterThan">
      <formula>90</formula>
    </cfRule>
  </conditionalFormatting>
  <conditionalFormatting sqref="J48:J50">
    <cfRule type="cellIs" dxfId="388" priority="23" operator="greaterThan">
      <formula>90</formula>
    </cfRule>
  </conditionalFormatting>
  <conditionalFormatting sqref="K36:K47">
    <cfRule type="expression" dxfId="387" priority="21">
      <formula>K36&lt;T36</formula>
    </cfRule>
    <cfRule type="expression" dxfId="386" priority="22">
      <formula>K36&gt;T36</formula>
    </cfRule>
  </conditionalFormatting>
  <conditionalFormatting sqref="J27:J31 J33">
    <cfRule type="cellIs" dxfId="385" priority="20" operator="greaterThan">
      <formula>90</formula>
    </cfRule>
  </conditionalFormatting>
  <conditionalFormatting sqref="J36">
    <cfRule type="cellIs" dxfId="384" priority="19" operator="greaterThan">
      <formula>90</formula>
    </cfRule>
  </conditionalFormatting>
  <conditionalFormatting sqref="K48:K49">
    <cfRule type="expression" dxfId="383" priority="17">
      <formula>K48&lt;T48</formula>
    </cfRule>
    <cfRule type="expression" dxfId="382" priority="18">
      <formula>K48&gt;T48</formula>
    </cfRule>
  </conditionalFormatting>
  <conditionalFormatting sqref="K27:K31 K33">
    <cfRule type="expression" dxfId="381" priority="15">
      <formula>K27&lt;T27</formula>
    </cfRule>
    <cfRule type="expression" dxfId="380" priority="16">
      <formula>K27&gt;T27</formula>
    </cfRule>
  </conditionalFormatting>
  <conditionalFormatting sqref="J26">
    <cfRule type="cellIs" dxfId="379" priority="14" operator="greaterThan">
      <formula>90</formula>
    </cfRule>
  </conditionalFormatting>
  <conditionalFormatting sqref="K26">
    <cfRule type="expression" dxfId="378" priority="12">
      <formula>K26&lt;T26</formula>
    </cfRule>
    <cfRule type="expression" dxfId="377" priority="13">
      <formula>K26&gt;T26</formula>
    </cfRule>
  </conditionalFormatting>
  <conditionalFormatting sqref="U32">
    <cfRule type="cellIs" dxfId="376" priority="8" operator="greaterThan">
      <formula>0</formula>
    </cfRule>
    <cfRule type="cellIs" dxfId="375" priority="9" operator="greaterThan">
      <formula>0</formula>
    </cfRule>
    <cfRule type="cellIs" dxfId="374" priority="10" operator="lessThan">
      <formula>0</formula>
    </cfRule>
    <cfRule type="cellIs" dxfId="373" priority="11" operator="notEqual">
      <formula>0</formula>
    </cfRule>
  </conditionalFormatting>
  <conditionalFormatting sqref="K34">
    <cfRule type="expression" dxfId="372" priority="6">
      <formula>K34&lt;T34</formula>
    </cfRule>
    <cfRule type="expression" dxfId="371" priority="7">
      <formula>K34&gt;T34</formula>
    </cfRule>
  </conditionalFormatting>
  <conditionalFormatting sqref="K35">
    <cfRule type="expression" dxfId="370" priority="4">
      <formula>K35&lt;T35</formula>
    </cfRule>
    <cfRule type="expression" dxfId="369" priority="5">
      <formula>K35&gt;T35</formula>
    </cfRule>
  </conditionalFormatting>
  <conditionalFormatting sqref="J32">
    <cfRule type="cellIs" dxfId="368" priority="3" operator="greaterThan">
      <formula>90</formula>
    </cfRule>
  </conditionalFormatting>
  <conditionalFormatting sqref="K32">
    <cfRule type="expression" dxfId="367" priority="1">
      <formula>K32&lt;T32</formula>
    </cfRule>
    <cfRule type="expression" dxfId="366" priority="2">
      <formula>K32&gt;T32</formula>
    </cfRule>
  </conditionalFormatting>
  <dataValidations count="7">
    <dataValidation type="whole" allowBlank="1" showInputMessage="1" showErrorMessage="1" prompt="La quantité accordée par le point Focal ne peut être supérieure à la somme du CMMa et la quantité commandée pour le trimestre._x000a_Merci de revoir la quantité dans la colonne O." sqref="O26:O49">
      <formula1>0</formula1>
      <formula2>+M26+N26</formula2>
    </dataValidation>
    <dataValidation type="whole" allowBlank="1" showInputMessage="1" showErrorMessage="1" prompt="La valeur ne peut pas être supérieure à 89_x000a_Si tel est le cas déteminer la quantité à commander directement à la colonne O_x000a_merci" sqref="J26">
      <formula1>0</formula1>
      <formula2>89</formula2>
    </dataValidation>
    <dataValidation type="list" allowBlank="1" showInputMessage="1" showErrorMessage="1" sqref="D21:F21">
      <formula1>typerapport2</formula1>
    </dataValidation>
    <dataValidation type="whole" operator="lessThanOrEqual" allowBlank="1" showInputMessage="1" showErrorMessage="1" promptTitle="instruction" prompt="La valeur de la cellule ne peut pas être supérieure à la quantité Totale inscrite dans la colonne D._x000a_Merci de vérifier." sqref="E26:E50">
      <formula1>D26</formula1>
    </dataValidation>
    <dataValidation type="whole" allowBlank="1" showInputMessage="1" showErrorMessage="1" prompt="La valeur ne peut pas être supérieure à 89_x000a_Si tel est le cas déteminer la quantité à commander directement à la colonne M._x000a_merci" sqref="J27:J50">
      <formula1>0</formula1>
      <formula2>89</formula2>
    </dataValidation>
    <dataValidation errorStyle="information" allowBlank="1" showInputMessage="1" showErrorMessage="1" errorTitle="Instruction" error="Saisissez le Texte en MAJUSCULE_x000a_Exemple: CMS AGOE_x000a_Merci" promptTitle="Instruction" prompt="Saisissez le Texte en MAJUSCULE_x000a_Exemple: CMS AGOE_x000a_Merci" sqref="D19:N19"/>
    <dataValidation type="date" errorStyle="warning" allowBlank="1" showInputMessage="1" showErrorMessage="1" promptTitle="Instruction" prompt="SVP Saisissez la date sous le format:_x000a_00/00/0000. exemple 15/09/2016,_x000a_Merci_x000a_" sqref="L21:P21">
      <formula1>42370</formula1>
      <formula2>44926</formula2>
    </dataValidation>
  </dataValidations>
  <pageMargins left="0.21" right="0.23622047244094491" top="0.74803149606299213" bottom="0.74803149606299213" header="0.31496062992125984" footer="0.31496062992125984"/>
  <pageSetup paperSize="9" scale="40" orientation="portrait" r:id="rId1"/>
  <headerFooter alignWithMargins="0">
    <oddFooter>&amp;C&amp;"Arial,Gras"PNLS /IST, Avenue des Armées, -05 BP 424 Lomé –Togo ; Tel 22 20 94 39 Fax : 22 20 94 36    Site Web : www.pnls.tg</oddFooter>
  </headerFooter>
  <drawing r:id="rId2"/>
</worksheet>
</file>

<file path=xl/worksheets/sheet13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rgb="FFFF0000"/>
  </sheetPr>
  <dimension ref="A1:W56"/>
  <sheetViews>
    <sheetView showGridLines="0" view="pageBreakPreview" topLeftCell="A5" zoomScale="70" zoomScaleNormal="70" zoomScaleSheetLayoutView="70" zoomScalePageLayoutView="50" workbookViewId="0">
      <selection activeCell="D19" sqref="D19:N19"/>
    </sheetView>
  </sheetViews>
  <sheetFormatPr baseColWidth="10" defaultColWidth="7.33203125" defaultRowHeight="13.8" x14ac:dyDescent="0.3"/>
  <cols>
    <col min="1" max="1" width="51.5546875" style="3" customWidth="1"/>
    <col min="2" max="14" width="11.5546875" style="3" customWidth="1"/>
    <col min="15" max="15" width="11.6640625" style="39" customWidth="1"/>
    <col min="16" max="16" width="17.5546875" style="3" customWidth="1"/>
    <col min="17" max="17" width="2.109375" style="62" customWidth="1"/>
    <col min="18" max="18" width="4.88671875" style="77" customWidth="1"/>
    <col min="19" max="20" width="7.44140625" style="77" bestFit="1" customWidth="1"/>
    <col min="21" max="21" width="7.88671875" style="78" bestFit="1" customWidth="1"/>
    <col min="22" max="22" width="33.33203125" style="77" customWidth="1"/>
    <col min="23" max="16384" width="7.33203125" style="3"/>
  </cols>
  <sheetData>
    <row r="1" spans="1:23" ht="17.25" customHeight="1" x14ac:dyDescent="0.3">
      <c r="A1" s="549" t="s">
        <v>452</v>
      </c>
      <c r="B1" s="549"/>
      <c r="C1" s="2"/>
      <c r="D1" s="2"/>
      <c r="E1"/>
      <c r="F1"/>
      <c r="G1"/>
      <c r="H1"/>
      <c r="I1"/>
      <c r="J1"/>
      <c r="N1" s="4" t="s">
        <v>1</v>
      </c>
      <c r="O1" s="5"/>
      <c r="R1" s="306"/>
      <c r="S1" s="69"/>
      <c r="T1" s="69"/>
      <c r="U1" s="69"/>
      <c r="V1" s="70"/>
      <c r="W1" s="69"/>
    </row>
    <row r="2" spans="1:23" ht="13.5" customHeight="1" x14ac:dyDescent="0.3">
      <c r="A2" s="1" t="s">
        <v>453</v>
      </c>
      <c r="B2" s="1"/>
      <c r="C2" s="2"/>
      <c r="D2" s="2"/>
      <c r="E2"/>
      <c r="F2"/>
      <c r="G2"/>
      <c r="H2"/>
      <c r="I2"/>
      <c r="J2"/>
      <c r="M2" s="4"/>
      <c r="N2" s="4" t="s">
        <v>3</v>
      </c>
      <c r="O2" s="5"/>
      <c r="R2" s="306"/>
      <c r="S2" s="69"/>
      <c r="T2" s="69"/>
      <c r="U2" s="69"/>
      <c r="V2" s="70"/>
      <c r="W2" s="69"/>
    </row>
    <row r="3" spans="1:23" ht="15.6" x14ac:dyDescent="0.3">
      <c r="A3" s="549" t="s">
        <v>454</v>
      </c>
      <c r="B3" s="549"/>
      <c r="C3" s="2"/>
      <c r="D3" s="2"/>
      <c r="E3"/>
      <c r="F3"/>
      <c r="G3"/>
      <c r="H3"/>
      <c r="I3"/>
      <c r="J3"/>
      <c r="K3" s="5"/>
      <c r="L3" s="5"/>
      <c r="M3" s="5"/>
      <c r="N3" s="5"/>
      <c r="O3" s="5"/>
      <c r="R3" s="306"/>
      <c r="S3" s="69"/>
      <c r="T3" s="69"/>
      <c r="U3" s="69"/>
      <c r="V3" s="70"/>
      <c r="W3" s="69"/>
    </row>
    <row r="4" spans="1:23" ht="33.6" customHeight="1" x14ac:dyDescent="0.3">
      <c r="A4" s="547" t="s">
        <v>455</v>
      </c>
      <c r="B4" s="548"/>
      <c r="C4" s="7"/>
      <c r="D4" s="7"/>
      <c r="E4" s="8"/>
      <c r="F4" s="8"/>
      <c r="G4" s="8"/>
      <c r="H4" s="8"/>
      <c r="I4" s="8"/>
      <c r="J4" s="8"/>
      <c r="K4" s="9"/>
      <c r="L4" s="9"/>
      <c r="M4" s="9"/>
      <c r="N4" s="9"/>
      <c r="O4" s="38"/>
      <c r="R4" s="306"/>
      <c r="S4" s="69"/>
      <c r="T4" s="69"/>
      <c r="U4" s="69"/>
      <c r="V4" s="70"/>
      <c r="W4" s="69"/>
    </row>
    <row r="5" spans="1:23" x14ac:dyDescent="0.3">
      <c r="B5" s="9"/>
      <c r="C5" s="9"/>
      <c r="D5" s="9"/>
      <c r="E5" s="9"/>
      <c r="F5" s="9"/>
      <c r="G5" s="9"/>
      <c r="H5" s="9"/>
      <c r="I5" s="9"/>
      <c r="J5" s="9"/>
      <c r="K5" s="9"/>
      <c r="L5" s="9"/>
      <c r="M5" s="9"/>
      <c r="N5" s="9"/>
      <c r="O5" s="38"/>
      <c r="R5" s="306"/>
      <c r="S5" s="69"/>
      <c r="T5" s="69"/>
      <c r="U5" s="69"/>
      <c r="V5" s="70"/>
      <c r="W5" s="69"/>
    </row>
    <row r="6" spans="1:23" ht="15.6" x14ac:dyDescent="0.3">
      <c r="A6" s="6" t="s">
        <v>232</v>
      </c>
      <c r="B6" s="9"/>
      <c r="C6" s="9"/>
      <c r="D6" s="9"/>
      <c r="E6" s="9"/>
      <c r="F6" s="9"/>
      <c r="G6" s="9"/>
      <c r="H6" s="9"/>
      <c r="I6" s="9"/>
      <c r="J6" s="9"/>
      <c r="K6" s="9"/>
      <c r="L6" s="9"/>
      <c r="M6" s="9"/>
      <c r="N6" s="9"/>
      <c r="O6" s="38"/>
      <c r="R6" s="306"/>
      <c r="S6" s="69"/>
      <c r="T6" s="69"/>
      <c r="U6" s="69"/>
      <c r="V6" s="70"/>
      <c r="W6" s="69"/>
    </row>
    <row r="7" spans="1:23" x14ac:dyDescent="0.3">
      <c r="A7" s="10"/>
      <c r="B7" s="9"/>
      <c r="C7" s="9"/>
      <c r="D7" s="9"/>
      <c r="E7" s="9"/>
      <c r="F7" s="9"/>
      <c r="G7" s="9"/>
      <c r="H7" s="9"/>
      <c r="I7" s="9"/>
      <c r="J7" s="9"/>
      <c r="K7" s="9"/>
      <c r="L7" s="9"/>
      <c r="M7" s="9"/>
      <c r="N7" s="9"/>
      <c r="O7" s="38"/>
      <c r="R7" s="69"/>
      <c r="S7" s="69"/>
      <c r="T7" s="69"/>
      <c r="U7" s="70"/>
      <c r="V7" s="69"/>
    </row>
    <row r="8" spans="1:23" x14ac:dyDescent="0.3">
      <c r="A8" s="10"/>
      <c r="B8" s="9"/>
      <c r="C8" s="9"/>
      <c r="D8" s="9"/>
      <c r="E8" s="9"/>
      <c r="F8" s="9"/>
      <c r="G8" s="9"/>
      <c r="H8" s="9"/>
      <c r="I8" s="9"/>
      <c r="J8" s="9"/>
      <c r="K8" s="9"/>
      <c r="L8" s="9"/>
      <c r="M8" s="9"/>
      <c r="N8" s="9"/>
      <c r="O8" s="38"/>
      <c r="R8" s="69"/>
      <c r="S8" s="69"/>
      <c r="T8" s="69"/>
      <c r="U8" s="70"/>
      <c r="V8" s="69"/>
    </row>
    <row r="9" spans="1:23" ht="17.25" customHeight="1" x14ac:dyDescent="0.3">
      <c r="A9" s="10"/>
      <c r="B9" s="9"/>
      <c r="C9" s="9"/>
      <c r="D9" s="9"/>
      <c r="E9" s="9"/>
      <c r="F9" s="9"/>
      <c r="G9" s="9"/>
      <c r="H9" s="9"/>
      <c r="I9" s="9"/>
      <c r="J9" s="9"/>
      <c r="K9" s="9"/>
      <c r="L9" s="9"/>
      <c r="M9" s="9"/>
      <c r="N9" s="9"/>
      <c r="O9" s="38"/>
      <c r="R9" s="69"/>
      <c r="S9" s="69"/>
      <c r="T9" s="69"/>
      <c r="U9" s="70"/>
      <c r="V9" s="69"/>
    </row>
    <row r="10" spans="1:23" ht="0.75" customHeight="1" x14ac:dyDescent="0.3">
      <c r="R10" s="69"/>
      <c r="S10" s="69"/>
      <c r="T10" s="69"/>
      <c r="U10" s="70"/>
      <c r="V10" s="69"/>
    </row>
    <row r="11" spans="1:23" ht="21" customHeight="1" x14ac:dyDescent="0.3">
      <c r="A11" s="555" t="s">
        <v>263</v>
      </c>
      <c r="B11" s="555"/>
      <c r="C11" s="555"/>
      <c r="D11" s="555"/>
      <c r="E11" s="555"/>
      <c r="F11" s="555"/>
      <c r="G11" s="555"/>
      <c r="H11" s="555"/>
      <c r="I11" s="555"/>
      <c r="J11" s="555"/>
      <c r="K11" s="555"/>
      <c r="L11" s="555"/>
      <c r="M11" s="555"/>
      <c r="N11" s="555"/>
      <c r="O11" s="555"/>
      <c r="P11" s="40"/>
      <c r="R11" s="69"/>
      <c r="S11" s="69"/>
      <c r="T11" s="69"/>
      <c r="U11" s="70"/>
      <c r="V11" s="69"/>
    </row>
    <row r="12" spans="1:23" ht="3.75" customHeight="1" x14ac:dyDescent="0.3">
      <c r="A12" s="11"/>
      <c r="B12" s="11"/>
      <c r="C12" s="11"/>
      <c r="D12" s="11"/>
      <c r="E12" s="11"/>
      <c r="F12" s="11"/>
      <c r="G12" s="11"/>
      <c r="H12" s="11"/>
      <c r="I12" s="11"/>
      <c r="J12" s="11"/>
      <c r="K12" s="11"/>
      <c r="L12" s="11"/>
      <c r="M12" s="11"/>
      <c r="N12" s="11"/>
      <c r="O12" s="11"/>
      <c r="R12" s="69"/>
      <c r="S12" s="69"/>
      <c r="T12" s="69"/>
      <c r="U12" s="70"/>
      <c r="V12" s="69"/>
    </row>
    <row r="13" spans="1:23" s="42" customFormat="1" ht="20.25" hidden="1" customHeight="1" thickBot="1" x14ac:dyDescent="0.35">
      <c r="A13" s="434" t="s">
        <v>5</v>
      </c>
      <c r="B13" s="556">
        <f>'Info District'!G11</f>
        <v>2025</v>
      </c>
      <c r="C13" s="557"/>
      <c r="E13" s="550"/>
      <c r="F13" s="550"/>
      <c r="G13" s="550"/>
      <c r="H13" s="550"/>
      <c r="I13" s="550"/>
      <c r="J13" s="554"/>
      <c r="Q13" s="63"/>
      <c r="R13" s="71"/>
      <c r="S13" s="71"/>
      <c r="T13" s="71"/>
      <c r="U13" s="72"/>
      <c r="V13" s="71"/>
    </row>
    <row r="14" spans="1:23" s="42" customFormat="1" ht="7.5" hidden="1" customHeight="1" thickBot="1" x14ac:dyDescent="0.35">
      <c r="A14" s="434"/>
      <c r="B14" s="13"/>
      <c r="C14" s="13"/>
      <c r="D14" s="13"/>
      <c r="O14" s="15"/>
      <c r="Q14" s="63"/>
      <c r="R14" s="71"/>
      <c r="S14" s="71"/>
      <c r="T14" s="71"/>
      <c r="U14" s="72"/>
      <c r="V14" s="71"/>
    </row>
    <row r="15" spans="1:23" s="42" customFormat="1" ht="16.5" hidden="1" customHeight="1" thickBot="1" x14ac:dyDescent="0.35">
      <c r="A15" s="434" t="s">
        <v>7</v>
      </c>
      <c r="B15" s="558" t="str">
        <f>'Info District'!G12</f>
        <v>PLATEAUX</v>
      </c>
      <c r="C15" s="559"/>
      <c r="D15" s="550" t="s">
        <v>8</v>
      </c>
      <c r="E15" s="550"/>
      <c r="F15" s="550"/>
      <c r="G15" s="551" t="str">
        <f>'Info District'!G13</f>
        <v>Agou</v>
      </c>
      <c r="H15" s="552"/>
      <c r="I15" s="553"/>
      <c r="L15" s="11"/>
      <c r="M15" s="11"/>
      <c r="N15" s="11"/>
      <c r="O15" s="11"/>
      <c r="P15" s="11"/>
      <c r="Q15" s="63"/>
      <c r="R15" s="71"/>
      <c r="S15" s="71"/>
      <c r="T15" s="71"/>
      <c r="U15" s="73"/>
      <c r="V15" s="71"/>
    </row>
    <row r="16" spans="1:23" s="42" customFormat="1" ht="3.75" hidden="1" customHeight="1" thickBot="1" x14ac:dyDescent="0.35">
      <c r="A16" s="139"/>
      <c r="B16" s="15"/>
      <c r="C16" s="15"/>
      <c r="D16" s="15"/>
      <c r="E16" s="15"/>
      <c r="K16" s="15"/>
      <c r="L16" s="15"/>
      <c r="M16" s="15"/>
      <c r="O16" s="15"/>
      <c r="Q16" s="63"/>
      <c r="R16" s="71"/>
      <c r="S16" s="71"/>
      <c r="T16" s="71"/>
      <c r="U16" s="72"/>
      <c r="V16" s="71"/>
    </row>
    <row r="17" spans="1:23" s="42" customFormat="1" ht="18" hidden="1" customHeight="1" thickBot="1" x14ac:dyDescent="0.35">
      <c r="A17" s="434" t="s">
        <v>9</v>
      </c>
      <c r="B17" s="556" t="str">
        <f>'Info District'!G17</f>
        <v>Avril à Juin 2025</v>
      </c>
      <c r="C17" s="560"/>
      <c r="D17" s="560"/>
      <c r="E17" s="557"/>
      <c r="G17" s="550" t="s">
        <v>11</v>
      </c>
      <c r="H17" s="550"/>
      <c r="I17" s="550"/>
      <c r="J17" s="550"/>
      <c r="K17" s="554"/>
      <c r="L17" s="551" t="str">
        <f>'Info District'!G18</f>
        <v>Juillet à Septembre 2025</v>
      </c>
      <c r="M17" s="552"/>
      <c r="N17" s="552"/>
      <c r="O17" s="552"/>
      <c r="P17" s="553"/>
      <c r="Q17" s="63"/>
      <c r="R17" s="71"/>
      <c r="S17" s="71"/>
      <c r="T17" s="71"/>
      <c r="U17" s="72"/>
      <c r="V17" s="71"/>
    </row>
    <row r="18" spans="1:23" s="9" customFormat="1" ht="6" customHeight="1" thickBot="1" x14ac:dyDescent="0.3">
      <c r="B18" s="43"/>
      <c r="C18" s="43"/>
      <c r="D18" s="43"/>
      <c r="E18" s="44"/>
      <c r="F18" s="43"/>
      <c r="G18" s="45"/>
      <c r="H18" s="45"/>
      <c r="I18" s="45"/>
      <c r="J18" s="45"/>
      <c r="K18" s="45"/>
      <c r="L18" s="45"/>
      <c r="M18" s="45"/>
      <c r="O18" s="38"/>
      <c r="Q18" s="64"/>
      <c r="R18" s="74"/>
      <c r="S18" s="74"/>
      <c r="T18" s="74"/>
      <c r="U18" s="75"/>
      <c r="V18" s="74"/>
    </row>
    <row r="19" spans="1:23" s="9" customFormat="1" ht="31.5" customHeight="1" thickBot="1" x14ac:dyDescent="0.35">
      <c r="A19" s="532" t="s">
        <v>12</v>
      </c>
      <c r="B19" s="532"/>
      <c r="C19" s="533"/>
      <c r="D19" s="575"/>
      <c r="E19" s="576"/>
      <c r="F19" s="576"/>
      <c r="G19" s="576"/>
      <c r="H19" s="576"/>
      <c r="I19" s="576"/>
      <c r="J19" s="576"/>
      <c r="K19" s="576"/>
      <c r="L19" s="576"/>
      <c r="M19" s="576"/>
      <c r="N19" s="577"/>
      <c r="O19" s="11"/>
      <c r="P19" s="464" t="str">
        <f>'Info District'!H17</f>
        <v>T2</v>
      </c>
      <c r="Q19" s="65"/>
      <c r="R19" s="535" t="s">
        <v>96</v>
      </c>
      <c r="S19" s="536"/>
      <c r="T19" s="536"/>
      <c r="U19" s="536"/>
      <c r="V19" s="537"/>
    </row>
    <row r="20" spans="1:23" s="9" customFormat="1" ht="8.25" customHeight="1" thickBot="1" x14ac:dyDescent="0.35">
      <c r="A20" s="12"/>
      <c r="B20" s="12"/>
      <c r="C20" s="12"/>
      <c r="D20" s="12"/>
      <c r="E20" s="12"/>
      <c r="F20" s="12"/>
      <c r="G20" s="13"/>
      <c r="H20" s="13"/>
      <c r="I20" s="13"/>
      <c r="J20" s="13"/>
      <c r="K20" s="13"/>
      <c r="L20" s="14"/>
      <c r="M20" s="14"/>
      <c r="N20" s="14"/>
      <c r="O20" s="14"/>
      <c r="Q20" s="64"/>
      <c r="R20" s="146"/>
      <c r="S20" s="74"/>
      <c r="T20" s="74"/>
      <c r="U20" s="76"/>
      <c r="V20" s="147"/>
    </row>
    <row r="21" spans="1:23" s="9" customFormat="1" ht="30.75" customHeight="1" thickBot="1" x14ac:dyDescent="0.35">
      <c r="A21" s="564" t="s">
        <v>6</v>
      </c>
      <c r="B21" s="564"/>
      <c r="C21" s="564"/>
      <c r="D21" s="565"/>
      <c r="E21" s="566"/>
      <c r="F21" s="566"/>
      <c r="G21" s="566"/>
      <c r="H21" s="567"/>
      <c r="I21" s="12"/>
      <c r="K21" s="230" t="s">
        <v>338</v>
      </c>
      <c r="O21" s="571"/>
      <c r="P21" s="572"/>
      <c r="Q21" s="64"/>
      <c r="R21" s="146"/>
      <c r="S21" s="74"/>
      <c r="T21" s="74"/>
      <c r="U21" s="76"/>
      <c r="V21" s="147"/>
    </row>
    <row r="22" spans="1:23" s="9" customFormat="1" ht="9" customHeight="1" thickBot="1" x14ac:dyDescent="0.35">
      <c r="A22" s="12"/>
      <c r="B22" s="12"/>
      <c r="C22" s="12"/>
      <c r="D22" s="12"/>
      <c r="E22" s="12"/>
      <c r="F22" s="12"/>
      <c r="G22" s="13"/>
      <c r="H22" s="13"/>
      <c r="I22" s="13"/>
      <c r="J22" s="13"/>
      <c r="K22" s="13"/>
      <c r="L22" s="14"/>
      <c r="M22" s="14"/>
      <c r="N22" s="14"/>
      <c r="O22" s="14"/>
      <c r="Q22" s="64"/>
      <c r="R22" s="146"/>
      <c r="S22" s="74"/>
      <c r="T22" s="74"/>
      <c r="U22" s="76"/>
      <c r="V22" s="147"/>
    </row>
    <row r="23" spans="1:23" s="9" customFormat="1" ht="30" customHeight="1" thickBot="1" x14ac:dyDescent="0.35">
      <c r="A23" s="532" t="s">
        <v>240</v>
      </c>
      <c r="B23" s="532"/>
      <c r="C23" s="533"/>
      <c r="D23" s="568" t="s">
        <v>265</v>
      </c>
      <c r="E23" s="569"/>
      <c r="F23" s="570"/>
      <c r="H23" s="229"/>
      <c r="I23" s="573" t="s">
        <v>337</v>
      </c>
      <c r="J23" s="573"/>
      <c r="K23" s="573"/>
      <c r="L23" s="573"/>
      <c r="M23" s="573"/>
      <c r="N23" s="574"/>
      <c r="O23" s="562"/>
      <c r="P23" s="563"/>
      <c r="Q23" s="64"/>
      <c r="R23" s="146"/>
      <c r="S23" s="74"/>
      <c r="T23" s="74"/>
      <c r="U23" s="76"/>
      <c r="V23" s="147"/>
    </row>
    <row r="24" spans="1:23" s="9" customFormat="1" ht="6" customHeight="1" x14ac:dyDescent="0.3">
      <c r="A24" s="12"/>
      <c r="B24" s="12"/>
      <c r="C24" s="12"/>
      <c r="D24" s="12"/>
      <c r="E24" s="12"/>
      <c r="F24" s="12"/>
      <c r="G24" s="13"/>
      <c r="H24" s="15"/>
      <c r="I24" s="15"/>
      <c r="J24" s="15"/>
      <c r="K24" s="13"/>
      <c r="L24" s="14"/>
      <c r="M24" s="14"/>
      <c r="N24" s="14"/>
      <c r="O24" s="14"/>
      <c r="Q24" s="64"/>
      <c r="R24" s="146"/>
      <c r="S24" s="74"/>
      <c r="T24" s="74"/>
      <c r="U24" s="76"/>
      <c r="V24" s="147"/>
    </row>
    <row r="25" spans="1:23" s="9" customFormat="1" ht="4.5" customHeight="1" thickBot="1" x14ac:dyDescent="0.35">
      <c r="A25" s="12"/>
      <c r="B25" s="12"/>
      <c r="C25" s="12"/>
      <c r="D25" s="12"/>
      <c r="E25" s="12"/>
      <c r="F25" s="12"/>
      <c r="G25" s="13"/>
      <c r="H25" s="13"/>
      <c r="I25" s="13"/>
      <c r="J25" s="13"/>
      <c r="K25" s="13"/>
      <c r="L25" s="14"/>
      <c r="M25" s="14"/>
      <c r="N25" s="14"/>
      <c r="O25" s="14"/>
      <c r="Q25" s="64"/>
      <c r="R25" s="146"/>
      <c r="S25" s="74"/>
      <c r="T25" s="74"/>
      <c r="U25" s="76"/>
      <c r="V25" s="147"/>
    </row>
    <row r="26" spans="1:23" ht="76.5" customHeight="1" thickBot="1" x14ac:dyDescent="0.35">
      <c r="A26" s="541" t="s">
        <v>13</v>
      </c>
      <c r="B26" s="16" t="s">
        <v>14</v>
      </c>
      <c r="C26" s="108" t="s">
        <v>15</v>
      </c>
      <c r="D26" s="118" t="s">
        <v>16</v>
      </c>
      <c r="E26" s="117" t="s">
        <v>17</v>
      </c>
      <c r="F26" s="16" t="s">
        <v>18</v>
      </c>
      <c r="G26" s="16" t="s">
        <v>233</v>
      </c>
      <c r="H26" s="16" t="s">
        <v>234</v>
      </c>
      <c r="I26" s="16" t="s">
        <v>19</v>
      </c>
      <c r="J26" s="16" t="s">
        <v>20</v>
      </c>
      <c r="K26" s="108" t="s">
        <v>21</v>
      </c>
      <c r="L26" s="136" t="s">
        <v>22</v>
      </c>
      <c r="M26" s="137" t="s">
        <v>236</v>
      </c>
      <c r="N26" s="138" t="s">
        <v>23</v>
      </c>
      <c r="O26" s="109" t="s">
        <v>39</v>
      </c>
      <c r="P26" s="16" t="s">
        <v>40</v>
      </c>
      <c r="R26" s="148" t="s">
        <v>237</v>
      </c>
      <c r="S26" s="140" t="s">
        <v>93</v>
      </c>
      <c r="T26" s="140" t="s">
        <v>239</v>
      </c>
      <c r="U26" s="140" t="s">
        <v>238</v>
      </c>
      <c r="V26" s="149" t="s">
        <v>97</v>
      </c>
    </row>
    <row r="27" spans="1:23" s="47" customFormat="1" ht="21.75" customHeight="1" thickBot="1" x14ac:dyDescent="0.35">
      <c r="A27" s="542"/>
      <c r="B27" s="46" t="s">
        <v>24</v>
      </c>
      <c r="C27" s="46" t="s">
        <v>25</v>
      </c>
      <c r="D27" s="112" t="s">
        <v>26</v>
      </c>
      <c r="E27" s="46" t="s">
        <v>27</v>
      </c>
      <c r="F27" s="46"/>
      <c r="G27" s="46" t="s">
        <v>28</v>
      </c>
      <c r="H27" s="46"/>
      <c r="I27" s="46" t="s">
        <v>29</v>
      </c>
      <c r="J27" s="46"/>
      <c r="K27" s="131" t="s">
        <v>235</v>
      </c>
      <c r="L27" s="133"/>
      <c r="M27" s="134"/>
      <c r="N27" s="135"/>
      <c r="O27" s="132" t="s">
        <v>30</v>
      </c>
      <c r="P27" s="46"/>
      <c r="Q27" s="66"/>
      <c r="R27" s="150"/>
      <c r="S27" s="67" t="s">
        <v>94</v>
      </c>
      <c r="T27" s="67" t="s">
        <v>95</v>
      </c>
      <c r="U27" s="94"/>
      <c r="V27" s="151" t="str">
        <f>IF(J28&lt;=0,"",IF(J28=90,$W$28))</f>
        <v/>
      </c>
      <c r="W27" s="37" t="s">
        <v>98</v>
      </c>
    </row>
    <row r="28" spans="1:23" ht="49.5" customHeight="1" x14ac:dyDescent="0.3">
      <c r="A28" s="231" t="str">
        <f>CDT!B26</f>
        <v>Artéméther-Luméfantrine 6cp (AL)</v>
      </c>
      <c r="B28" s="79"/>
      <c r="C28" s="110"/>
      <c r="D28" s="120" t="str">
        <f>IF(B28&lt;&gt;"",B28+C28,"")</f>
        <v/>
      </c>
      <c r="E28" s="119"/>
      <c r="F28" s="79"/>
      <c r="G28" s="79"/>
      <c r="H28" s="79"/>
      <c r="I28" s="79"/>
      <c r="J28" s="79"/>
      <c r="K28" s="110"/>
      <c r="L28" s="431" t="str">
        <f>IF(B28&lt;&gt;"",IF(J28=0,E28,((E28*90)/(90-J28))),"0")</f>
        <v>0</v>
      </c>
      <c r="M28" s="428" t="str">
        <f>IF(B28&lt;&gt;"",((E28/R28)*30),"0")</f>
        <v>0</v>
      </c>
      <c r="N28" s="250" t="str">
        <f>IF(B28&lt;&gt;"",IF(J28=0,((E28+L28)-K28),((M28*6)-K28)),"0")</f>
        <v>0</v>
      </c>
      <c r="O28" s="251"/>
      <c r="P28" s="81"/>
      <c r="R28" s="152">
        <f>(90-J28)</f>
        <v>90</v>
      </c>
      <c r="S28" s="68" t="e">
        <f>D28-(E28+G28+I28+H28)</f>
        <v>#VALUE!</v>
      </c>
      <c r="T28" s="68" t="e">
        <f>K28-S28</f>
        <v>#VALUE!</v>
      </c>
      <c r="U28" s="95">
        <v>6</v>
      </c>
      <c r="V28" s="153" t="e">
        <f t="shared" ref="V28:V52" si="0">IF(T28=0,"",$W$27)</f>
        <v>#VALUE!</v>
      </c>
      <c r="W28" s="37" t="s">
        <v>203</v>
      </c>
    </row>
    <row r="29" spans="1:23" ht="45" customHeight="1" x14ac:dyDescent="0.3">
      <c r="A29" s="231" t="str">
        <f>CDT!B27</f>
        <v>Artéméther-Luméfantrine 12cp (AL)</v>
      </c>
      <c r="B29" s="79"/>
      <c r="C29" s="110"/>
      <c r="D29" s="121" t="str">
        <f t="shared" ref="D29:D36" si="1">IF(B29&lt;&gt;"",B29+C29,"")</f>
        <v/>
      </c>
      <c r="E29" s="119"/>
      <c r="F29" s="79"/>
      <c r="G29" s="79"/>
      <c r="H29" s="79"/>
      <c r="I29" s="79"/>
      <c r="J29" s="79"/>
      <c r="K29" s="110"/>
      <c r="L29" s="431" t="str">
        <f t="shared" ref="L29:L36" si="2">IF(B29&lt;&gt;"",IF(J29=0,E29,((E29*90)/(90-J29))),"0")</f>
        <v>0</v>
      </c>
      <c r="M29" s="428" t="str">
        <f t="shared" ref="M29:M36" si="3">IF(B29&lt;&gt;"",((E29/R29)*30),"0")</f>
        <v>0</v>
      </c>
      <c r="N29" s="250" t="str">
        <f t="shared" ref="N29:N36" si="4">IF(B29&lt;&gt;"",IF(J29=0,((E29+L29)-K29),((M29*6)-K29)),"0")</f>
        <v>0</v>
      </c>
      <c r="O29" s="251"/>
      <c r="P29" s="81"/>
      <c r="R29" s="152">
        <f t="shared" ref="R29:R50" si="5">(90-J29)</f>
        <v>90</v>
      </c>
      <c r="S29" s="68" t="e">
        <f t="shared" ref="S29:S49" si="6">D29-(E29+G29+I29+H29)</f>
        <v>#VALUE!</v>
      </c>
      <c r="T29" s="68" t="e">
        <f t="shared" ref="T29:T50" si="7">K29-S29</f>
        <v>#VALUE!</v>
      </c>
      <c r="U29" s="95">
        <v>12</v>
      </c>
      <c r="V29" s="153" t="e">
        <f t="shared" si="0"/>
        <v>#VALUE!</v>
      </c>
    </row>
    <row r="30" spans="1:23" ht="49.5" customHeight="1" x14ac:dyDescent="0.3">
      <c r="A30" s="231" t="str">
        <f>CDT!B28</f>
        <v>Artéméther-Luméfantrine 18cp (AL)</v>
      </c>
      <c r="B30" s="79"/>
      <c r="C30" s="110"/>
      <c r="D30" s="121" t="str">
        <f t="shared" si="1"/>
        <v/>
      </c>
      <c r="E30" s="119"/>
      <c r="F30" s="79"/>
      <c r="G30" s="79"/>
      <c r="H30" s="79"/>
      <c r="I30" s="79"/>
      <c r="J30" s="79"/>
      <c r="K30" s="110"/>
      <c r="L30" s="431" t="str">
        <f t="shared" si="2"/>
        <v>0</v>
      </c>
      <c r="M30" s="428" t="str">
        <f t="shared" si="3"/>
        <v>0</v>
      </c>
      <c r="N30" s="250" t="str">
        <f t="shared" si="4"/>
        <v>0</v>
      </c>
      <c r="O30" s="251"/>
      <c r="P30" s="81"/>
      <c r="R30" s="152">
        <f t="shared" si="5"/>
        <v>90</v>
      </c>
      <c r="S30" s="68" t="e">
        <f t="shared" si="6"/>
        <v>#VALUE!</v>
      </c>
      <c r="T30" s="68" t="e">
        <f t="shared" si="7"/>
        <v>#VALUE!</v>
      </c>
      <c r="U30" s="95">
        <v>18</v>
      </c>
      <c r="V30" s="153" t="e">
        <f t="shared" si="0"/>
        <v>#VALUE!</v>
      </c>
    </row>
    <row r="31" spans="1:23" ht="49.5" customHeight="1" x14ac:dyDescent="0.3">
      <c r="A31" s="231" t="str">
        <f>CDT!B29</f>
        <v>Artéméther-Luméfantrine 24cp (AL)</v>
      </c>
      <c r="B31" s="79"/>
      <c r="C31" s="110"/>
      <c r="D31" s="121" t="str">
        <f t="shared" si="1"/>
        <v/>
      </c>
      <c r="E31" s="119"/>
      <c r="F31" s="79"/>
      <c r="G31" s="79"/>
      <c r="H31" s="79"/>
      <c r="I31" s="79"/>
      <c r="J31" s="79"/>
      <c r="K31" s="110"/>
      <c r="L31" s="431" t="str">
        <f t="shared" si="2"/>
        <v>0</v>
      </c>
      <c r="M31" s="428" t="str">
        <f t="shared" si="3"/>
        <v>0</v>
      </c>
      <c r="N31" s="250" t="str">
        <f t="shared" si="4"/>
        <v>0</v>
      </c>
      <c r="O31" s="251"/>
      <c r="P31" s="81"/>
      <c r="R31" s="152">
        <f t="shared" si="5"/>
        <v>90</v>
      </c>
      <c r="S31" s="68" t="e">
        <f t="shared" si="6"/>
        <v>#VALUE!</v>
      </c>
      <c r="T31" s="68" t="e">
        <f t="shared" si="7"/>
        <v>#VALUE!</v>
      </c>
      <c r="U31" s="95">
        <v>24</v>
      </c>
      <c r="V31" s="153" t="e">
        <f t="shared" si="0"/>
        <v>#VALUE!</v>
      </c>
    </row>
    <row r="32" spans="1:23" ht="50.25" hidden="1" customHeight="1" x14ac:dyDescent="0.3">
      <c r="A32" s="17" t="str">
        <f>CDT!B30</f>
        <v>Artéméther injectable 40 mg</v>
      </c>
      <c r="B32" s="79"/>
      <c r="C32" s="110"/>
      <c r="D32" s="121" t="str">
        <f t="shared" si="1"/>
        <v/>
      </c>
      <c r="E32" s="119"/>
      <c r="F32" s="79"/>
      <c r="G32" s="79"/>
      <c r="H32" s="79"/>
      <c r="I32" s="79"/>
      <c r="J32" s="79"/>
      <c r="K32" s="110"/>
      <c r="L32" s="431" t="str">
        <f t="shared" si="2"/>
        <v>0</v>
      </c>
      <c r="M32" s="428" t="str">
        <f t="shared" si="3"/>
        <v>0</v>
      </c>
      <c r="N32" s="250" t="str">
        <f t="shared" si="4"/>
        <v>0</v>
      </c>
      <c r="O32" s="251"/>
      <c r="P32" s="79"/>
      <c r="R32" s="152">
        <f t="shared" si="5"/>
        <v>90</v>
      </c>
      <c r="S32" s="68" t="e">
        <f t="shared" si="6"/>
        <v>#VALUE!</v>
      </c>
      <c r="T32" s="68" t="e">
        <f t="shared" si="7"/>
        <v>#VALUE!</v>
      </c>
      <c r="U32" s="95">
        <v>1</v>
      </c>
      <c r="V32" s="153" t="e">
        <f t="shared" si="0"/>
        <v>#VALUE!</v>
      </c>
    </row>
    <row r="33" spans="1:22" ht="50.25" hidden="1" customHeight="1" x14ac:dyDescent="0.3">
      <c r="A33" s="17" t="str">
        <f>CDT!B31</f>
        <v>Artéméther injectable 80 mg</v>
      </c>
      <c r="B33" s="79"/>
      <c r="C33" s="110"/>
      <c r="D33" s="121" t="str">
        <f t="shared" si="1"/>
        <v/>
      </c>
      <c r="E33" s="119"/>
      <c r="F33" s="79"/>
      <c r="G33" s="79"/>
      <c r="H33" s="79"/>
      <c r="I33" s="79"/>
      <c r="J33" s="79"/>
      <c r="K33" s="110"/>
      <c r="L33" s="431" t="str">
        <f t="shared" si="2"/>
        <v>0</v>
      </c>
      <c r="M33" s="428" t="str">
        <f t="shared" si="3"/>
        <v>0</v>
      </c>
      <c r="N33" s="250" t="str">
        <f t="shared" si="4"/>
        <v>0</v>
      </c>
      <c r="O33" s="251"/>
      <c r="P33" s="79"/>
      <c r="R33" s="152">
        <f t="shared" si="5"/>
        <v>90</v>
      </c>
      <c r="S33" s="68" t="e">
        <f t="shared" si="6"/>
        <v>#VALUE!</v>
      </c>
      <c r="T33" s="68" t="e">
        <f t="shared" si="7"/>
        <v>#VALUE!</v>
      </c>
      <c r="U33" s="95">
        <v>1</v>
      </c>
      <c r="V33" s="153" t="e">
        <f t="shared" si="0"/>
        <v>#VALUE!</v>
      </c>
    </row>
    <row r="34" spans="1:22" ht="50.25" hidden="1" customHeight="1" x14ac:dyDescent="0.3">
      <c r="A34" s="17" t="str">
        <f>CDT!B32</f>
        <v>Artésunate injectable 60 mg</v>
      </c>
      <c r="B34" s="79"/>
      <c r="C34" s="110"/>
      <c r="D34" s="121" t="str">
        <f t="shared" si="1"/>
        <v/>
      </c>
      <c r="E34" s="119"/>
      <c r="F34" s="79"/>
      <c r="G34" s="79"/>
      <c r="H34" s="79"/>
      <c r="I34" s="79"/>
      <c r="J34" s="79"/>
      <c r="K34" s="110"/>
      <c r="L34" s="431" t="str">
        <f t="shared" si="2"/>
        <v>0</v>
      </c>
      <c r="M34" s="428" t="str">
        <f t="shared" si="3"/>
        <v>0</v>
      </c>
      <c r="N34" s="250" t="str">
        <f t="shared" si="4"/>
        <v>0</v>
      </c>
      <c r="O34" s="251"/>
      <c r="P34" s="79"/>
      <c r="R34" s="152">
        <f t="shared" si="5"/>
        <v>90</v>
      </c>
      <c r="S34" s="68" t="e">
        <f t="shared" si="6"/>
        <v>#VALUE!</v>
      </c>
      <c r="T34" s="68" t="e">
        <f t="shared" si="7"/>
        <v>#VALUE!</v>
      </c>
      <c r="U34" s="95">
        <v>1</v>
      </c>
      <c r="V34" s="153" t="e">
        <f t="shared" si="0"/>
        <v>#VALUE!</v>
      </c>
    </row>
    <row r="35" spans="1:22" ht="50.25" hidden="1" customHeight="1" x14ac:dyDescent="0.3">
      <c r="A35" s="17" t="str">
        <f>CDT!B33</f>
        <v xml:space="preserve"> Sulfadoxine Pyriméthamine:  (SP)</v>
      </c>
      <c r="B35" s="79"/>
      <c r="C35" s="110"/>
      <c r="D35" s="121" t="str">
        <f t="shared" si="1"/>
        <v/>
      </c>
      <c r="E35" s="119"/>
      <c r="F35" s="79"/>
      <c r="G35" s="79"/>
      <c r="H35" s="79"/>
      <c r="I35" s="79"/>
      <c r="J35" s="79"/>
      <c r="K35" s="110"/>
      <c r="L35" s="431" t="str">
        <f t="shared" si="2"/>
        <v>0</v>
      </c>
      <c r="M35" s="428" t="str">
        <f t="shared" si="3"/>
        <v>0</v>
      </c>
      <c r="N35" s="250" t="str">
        <f t="shared" si="4"/>
        <v>0</v>
      </c>
      <c r="O35" s="251"/>
      <c r="P35" s="79"/>
      <c r="R35" s="152">
        <f t="shared" si="5"/>
        <v>90</v>
      </c>
      <c r="S35" s="68" t="e">
        <f t="shared" si="6"/>
        <v>#VALUE!</v>
      </c>
      <c r="T35" s="68" t="e">
        <f t="shared" si="7"/>
        <v>#VALUE!</v>
      </c>
      <c r="U35" s="95">
        <v>3</v>
      </c>
      <c r="V35" s="153" t="e">
        <f t="shared" si="0"/>
        <v>#VALUE!</v>
      </c>
    </row>
    <row r="36" spans="1:22" ht="45.75" customHeight="1" thickBot="1" x14ac:dyDescent="0.35">
      <c r="A36" s="231" t="str">
        <f>CDT!B34</f>
        <v>Test de Diagnostic Rapide  : (TDR)</v>
      </c>
      <c r="B36" s="79"/>
      <c r="C36" s="110"/>
      <c r="D36" s="305" t="str">
        <f t="shared" si="1"/>
        <v/>
      </c>
      <c r="E36" s="119"/>
      <c r="F36" s="79"/>
      <c r="G36" s="79"/>
      <c r="H36" s="79"/>
      <c r="I36" s="79"/>
      <c r="J36" s="79"/>
      <c r="K36" s="110"/>
      <c r="L36" s="431" t="str">
        <f t="shared" si="2"/>
        <v>0</v>
      </c>
      <c r="M36" s="428" t="str">
        <f t="shared" si="3"/>
        <v>0</v>
      </c>
      <c r="N36" s="250" t="str">
        <f t="shared" si="4"/>
        <v>0</v>
      </c>
      <c r="O36" s="251"/>
      <c r="P36" s="79"/>
      <c r="R36" s="152">
        <f t="shared" si="5"/>
        <v>90</v>
      </c>
      <c r="S36" s="68" t="e">
        <f t="shared" si="6"/>
        <v>#VALUE!</v>
      </c>
      <c r="T36" s="68" t="e">
        <f t="shared" si="7"/>
        <v>#VALUE!</v>
      </c>
      <c r="U36" s="95">
        <v>1</v>
      </c>
      <c r="V36" s="153" t="e">
        <f t="shared" si="0"/>
        <v>#VALUE!</v>
      </c>
    </row>
    <row r="37" spans="1:22" ht="34.5" hidden="1" customHeight="1" x14ac:dyDescent="0.3">
      <c r="A37" s="17" t="str">
        <f>CDT!B35</f>
        <v>Moustiquaire à Imprégnation Durable: (MID)</v>
      </c>
      <c r="B37" s="79"/>
      <c r="C37" s="110"/>
      <c r="D37" s="304">
        <f t="shared" ref="D37:D50" si="8">B37+C37</f>
        <v>0</v>
      </c>
      <c r="E37" s="119"/>
      <c r="F37" s="79"/>
      <c r="G37" s="79"/>
      <c r="H37" s="79"/>
      <c r="I37" s="79"/>
      <c r="J37" s="79"/>
      <c r="K37" s="110"/>
      <c r="L37" s="113">
        <f t="shared" ref="L37:L50" si="9">IF(J37=0,E37,((D37*90)/(90-J37)))</f>
        <v>0</v>
      </c>
      <c r="M37" s="55">
        <f t="shared" ref="M37:M50" si="10">(E37/R37)*30</f>
        <v>0</v>
      </c>
      <c r="N37" s="114">
        <f t="shared" ref="N37:N49" si="11">IF(J37=0,((E37+L37)-K37),((L37*2)-K37))</f>
        <v>0</v>
      </c>
      <c r="O37" s="111" t="str">
        <f t="shared" ref="O37:O50" si="12">IF(N37=0,"0",N37)</f>
        <v>0</v>
      </c>
      <c r="P37" s="79"/>
      <c r="R37" s="152">
        <f t="shared" si="5"/>
        <v>90</v>
      </c>
      <c r="S37" s="68">
        <f t="shared" si="6"/>
        <v>0</v>
      </c>
      <c r="T37" s="68">
        <f t="shared" si="7"/>
        <v>0</v>
      </c>
      <c r="U37" s="95">
        <v>1</v>
      </c>
      <c r="V37" s="153" t="str">
        <f t="shared" si="0"/>
        <v/>
      </c>
    </row>
    <row r="38" spans="1:22" ht="34.5" hidden="1" customHeight="1" x14ac:dyDescent="0.3">
      <c r="A38" s="17" t="str">
        <f>CDT!B40</f>
        <v>Artésunate Amodiaquine: (ASAQ) : 3 cp (25/67,5 mg)</v>
      </c>
      <c r="B38" s="79"/>
      <c r="C38" s="110"/>
      <c r="D38" s="121">
        <f t="shared" si="8"/>
        <v>0</v>
      </c>
      <c r="E38" s="119"/>
      <c r="F38" s="79"/>
      <c r="G38" s="79"/>
      <c r="H38" s="79"/>
      <c r="I38" s="79"/>
      <c r="J38" s="79"/>
      <c r="K38" s="110"/>
      <c r="L38" s="113">
        <f t="shared" si="9"/>
        <v>0</v>
      </c>
      <c r="M38" s="55">
        <f t="shared" si="10"/>
        <v>0</v>
      </c>
      <c r="N38" s="114">
        <f t="shared" si="11"/>
        <v>0</v>
      </c>
      <c r="O38" s="111" t="str">
        <f t="shared" si="12"/>
        <v>0</v>
      </c>
      <c r="P38" s="79"/>
      <c r="R38" s="152">
        <f t="shared" si="5"/>
        <v>90</v>
      </c>
      <c r="S38" s="68">
        <f t="shared" si="6"/>
        <v>0</v>
      </c>
      <c r="T38" s="68">
        <f t="shared" si="7"/>
        <v>0</v>
      </c>
      <c r="U38" s="95">
        <v>3</v>
      </c>
      <c r="V38" s="153" t="str">
        <f t="shared" si="0"/>
        <v/>
      </c>
    </row>
    <row r="39" spans="1:22" ht="34.5" hidden="1" customHeight="1" x14ac:dyDescent="0.3">
      <c r="A39" s="17" t="str">
        <f>CDT!B41</f>
        <v>Artésunate Amodiaquine: (ASAQ) 3 cp (50/135 mg)</v>
      </c>
      <c r="B39" s="79"/>
      <c r="C39" s="110"/>
      <c r="D39" s="121">
        <f t="shared" si="8"/>
        <v>0</v>
      </c>
      <c r="E39" s="119"/>
      <c r="F39" s="79"/>
      <c r="G39" s="79"/>
      <c r="H39" s="79"/>
      <c r="I39" s="79"/>
      <c r="J39" s="79"/>
      <c r="K39" s="110"/>
      <c r="L39" s="113">
        <f t="shared" si="9"/>
        <v>0</v>
      </c>
      <c r="M39" s="55">
        <f t="shared" si="10"/>
        <v>0</v>
      </c>
      <c r="N39" s="114">
        <f t="shared" si="11"/>
        <v>0</v>
      </c>
      <c r="O39" s="111" t="str">
        <f t="shared" si="12"/>
        <v>0</v>
      </c>
      <c r="P39" s="79"/>
      <c r="R39" s="152">
        <f t="shared" si="5"/>
        <v>90</v>
      </c>
      <c r="S39" s="68">
        <f t="shared" si="6"/>
        <v>0</v>
      </c>
      <c r="T39" s="68">
        <f t="shared" si="7"/>
        <v>0</v>
      </c>
      <c r="U39" s="95">
        <v>3</v>
      </c>
      <c r="V39" s="153" t="str">
        <f t="shared" si="0"/>
        <v/>
      </c>
    </row>
    <row r="40" spans="1:22" ht="34.5" hidden="1" customHeight="1" x14ac:dyDescent="0.3">
      <c r="A40" s="17" t="str">
        <f>CDT!B42</f>
        <v>Artésunate Amodiaquine: (ASAQ) 3 cp (100/270 mg)</v>
      </c>
      <c r="B40" s="79"/>
      <c r="C40" s="110"/>
      <c r="D40" s="121">
        <f t="shared" si="8"/>
        <v>0</v>
      </c>
      <c r="E40" s="119"/>
      <c r="F40" s="79"/>
      <c r="G40" s="79"/>
      <c r="H40" s="79"/>
      <c r="I40" s="79"/>
      <c r="J40" s="79"/>
      <c r="K40" s="110"/>
      <c r="L40" s="113">
        <f t="shared" si="9"/>
        <v>0</v>
      </c>
      <c r="M40" s="55">
        <f t="shared" si="10"/>
        <v>0</v>
      </c>
      <c r="N40" s="114">
        <f t="shared" si="11"/>
        <v>0</v>
      </c>
      <c r="O40" s="111" t="str">
        <f t="shared" si="12"/>
        <v>0</v>
      </c>
      <c r="P40" s="79"/>
      <c r="R40" s="152">
        <f t="shared" si="5"/>
        <v>90</v>
      </c>
      <c r="S40" s="68">
        <f t="shared" si="6"/>
        <v>0</v>
      </c>
      <c r="T40" s="68">
        <f t="shared" si="7"/>
        <v>0</v>
      </c>
      <c r="U40" s="95">
        <v>3</v>
      </c>
      <c r="V40" s="153" t="str">
        <f t="shared" si="0"/>
        <v/>
      </c>
    </row>
    <row r="41" spans="1:22" ht="34.5" hidden="1" customHeight="1" x14ac:dyDescent="0.3">
      <c r="A41" s="17" t="str">
        <f>CDT!B43</f>
        <v>Artésunate Amodiaquine: (ASAQ) 6 cp (100/270 mg)</v>
      </c>
      <c r="B41" s="79"/>
      <c r="C41" s="110"/>
      <c r="D41" s="121">
        <f t="shared" si="8"/>
        <v>0</v>
      </c>
      <c r="E41" s="119"/>
      <c r="F41" s="79"/>
      <c r="G41" s="79"/>
      <c r="H41" s="79"/>
      <c r="I41" s="79"/>
      <c r="J41" s="79"/>
      <c r="K41" s="110"/>
      <c r="L41" s="113">
        <f t="shared" si="9"/>
        <v>0</v>
      </c>
      <c r="M41" s="55">
        <f t="shared" si="10"/>
        <v>0</v>
      </c>
      <c r="N41" s="114">
        <f t="shared" si="11"/>
        <v>0</v>
      </c>
      <c r="O41" s="111" t="str">
        <f t="shared" si="12"/>
        <v>0</v>
      </c>
      <c r="P41" s="79"/>
      <c r="R41" s="152">
        <f t="shared" si="5"/>
        <v>90</v>
      </c>
      <c r="S41" s="68">
        <f t="shared" si="6"/>
        <v>0</v>
      </c>
      <c r="T41" s="68">
        <f t="shared" si="7"/>
        <v>0</v>
      </c>
      <c r="U41" s="95">
        <v>3</v>
      </c>
      <c r="V41" s="153" t="str">
        <f t="shared" si="0"/>
        <v/>
      </c>
    </row>
    <row r="42" spans="1:22" ht="34.5" hidden="1" customHeight="1" x14ac:dyDescent="0.3">
      <c r="A42" s="17" t="str">
        <f>CDT!B36</f>
        <v>Dihydroartéminisine Pipéraquine– Plaq / 3 comp 
( DHA-PPQ)  20/160 mg</v>
      </c>
      <c r="B42" s="79"/>
      <c r="C42" s="110"/>
      <c r="D42" s="121">
        <f t="shared" si="8"/>
        <v>0</v>
      </c>
      <c r="E42" s="119"/>
      <c r="F42" s="79"/>
      <c r="G42" s="79"/>
      <c r="H42" s="79"/>
      <c r="I42" s="79"/>
      <c r="J42" s="79"/>
      <c r="K42" s="110"/>
      <c r="L42" s="113">
        <f t="shared" si="9"/>
        <v>0</v>
      </c>
      <c r="M42" s="55">
        <f t="shared" si="10"/>
        <v>0</v>
      </c>
      <c r="N42" s="114">
        <f t="shared" si="11"/>
        <v>0</v>
      </c>
      <c r="O42" s="111" t="str">
        <f t="shared" si="12"/>
        <v>0</v>
      </c>
      <c r="P42" s="79"/>
      <c r="R42" s="152">
        <f t="shared" si="5"/>
        <v>90</v>
      </c>
      <c r="S42" s="68">
        <f t="shared" si="6"/>
        <v>0</v>
      </c>
      <c r="T42" s="68">
        <f t="shared" si="7"/>
        <v>0</v>
      </c>
      <c r="U42" s="95">
        <v>1</v>
      </c>
      <c r="V42" s="153" t="str">
        <f t="shared" si="0"/>
        <v/>
      </c>
    </row>
    <row r="43" spans="1:22" ht="34.5" hidden="1" customHeight="1" x14ac:dyDescent="0.3">
      <c r="A43" s="17" t="str">
        <f>CDT!B37</f>
        <v>Dihydroartéminisine Pipéraquine– Plaq / 3 comp 
( DHA-PPQ)  40/320 mg</v>
      </c>
      <c r="B43" s="79"/>
      <c r="C43" s="110"/>
      <c r="D43" s="121">
        <f t="shared" si="8"/>
        <v>0</v>
      </c>
      <c r="E43" s="119"/>
      <c r="F43" s="79"/>
      <c r="G43" s="79"/>
      <c r="H43" s="79"/>
      <c r="I43" s="79"/>
      <c r="J43" s="79"/>
      <c r="K43" s="110"/>
      <c r="L43" s="113">
        <f t="shared" si="9"/>
        <v>0</v>
      </c>
      <c r="M43" s="55">
        <f t="shared" si="10"/>
        <v>0</v>
      </c>
      <c r="N43" s="114">
        <f t="shared" si="11"/>
        <v>0</v>
      </c>
      <c r="O43" s="111" t="str">
        <f t="shared" si="12"/>
        <v>0</v>
      </c>
      <c r="P43" s="79"/>
      <c r="R43" s="152">
        <f t="shared" si="5"/>
        <v>90</v>
      </c>
      <c r="S43" s="68">
        <f t="shared" si="6"/>
        <v>0</v>
      </c>
      <c r="T43" s="68">
        <f t="shared" si="7"/>
        <v>0</v>
      </c>
      <c r="U43" s="95">
        <v>1</v>
      </c>
      <c r="V43" s="153" t="str">
        <f t="shared" si="0"/>
        <v/>
      </c>
    </row>
    <row r="44" spans="1:22" ht="34.5" hidden="1" customHeight="1" x14ac:dyDescent="0.3">
      <c r="A44" s="17" t="str">
        <f>CDT!B38</f>
        <v>Dihydroartéminisine Pipéraquine– Plaq / 6 comp 
( DHA-PPQ)  40/320 mg</v>
      </c>
      <c r="B44" s="79"/>
      <c r="C44" s="110"/>
      <c r="D44" s="121">
        <f t="shared" si="8"/>
        <v>0</v>
      </c>
      <c r="E44" s="119"/>
      <c r="F44" s="79"/>
      <c r="G44" s="79"/>
      <c r="H44" s="79"/>
      <c r="I44" s="79"/>
      <c r="J44" s="79"/>
      <c r="K44" s="110"/>
      <c r="L44" s="113">
        <f t="shared" si="9"/>
        <v>0</v>
      </c>
      <c r="M44" s="55">
        <f t="shared" si="10"/>
        <v>0</v>
      </c>
      <c r="N44" s="114">
        <f t="shared" si="11"/>
        <v>0</v>
      </c>
      <c r="O44" s="111" t="str">
        <f t="shared" si="12"/>
        <v>0</v>
      </c>
      <c r="P44" s="79"/>
      <c r="R44" s="152">
        <f t="shared" si="5"/>
        <v>90</v>
      </c>
      <c r="S44" s="68">
        <f t="shared" si="6"/>
        <v>0</v>
      </c>
      <c r="T44" s="68">
        <f t="shared" si="7"/>
        <v>0</v>
      </c>
      <c r="U44" s="95">
        <v>1</v>
      </c>
      <c r="V44" s="153" t="str">
        <f t="shared" si="0"/>
        <v/>
      </c>
    </row>
    <row r="45" spans="1:22" ht="34.5" hidden="1" customHeight="1" x14ac:dyDescent="0.3">
      <c r="A45" s="17" t="str">
        <f>CDT!B44</f>
        <v>Artésunate - Méfloquine (AS-MF)</v>
      </c>
      <c r="B45" s="79"/>
      <c r="C45" s="110"/>
      <c r="D45" s="121">
        <f t="shared" si="8"/>
        <v>0</v>
      </c>
      <c r="E45" s="119"/>
      <c r="F45" s="79"/>
      <c r="G45" s="79"/>
      <c r="H45" s="79"/>
      <c r="I45" s="79"/>
      <c r="J45" s="79"/>
      <c r="K45" s="110"/>
      <c r="L45" s="113">
        <f t="shared" si="9"/>
        <v>0</v>
      </c>
      <c r="M45" s="55">
        <f t="shared" si="10"/>
        <v>0</v>
      </c>
      <c r="N45" s="114">
        <f t="shared" si="11"/>
        <v>0</v>
      </c>
      <c r="O45" s="111" t="str">
        <f t="shared" si="12"/>
        <v>0</v>
      </c>
      <c r="P45" s="79"/>
      <c r="R45" s="152">
        <f t="shared" si="5"/>
        <v>90</v>
      </c>
      <c r="S45" s="68">
        <f t="shared" si="6"/>
        <v>0</v>
      </c>
      <c r="T45" s="68">
        <f t="shared" si="7"/>
        <v>0</v>
      </c>
      <c r="U45" s="95">
        <v>1</v>
      </c>
      <c r="V45" s="153" t="str">
        <f t="shared" si="0"/>
        <v/>
      </c>
    </row>
    <row r="46" spans="1:22" ht="34.5" hidden="1" customHeight="1" x14ac:dyDescent="0.3">
      <c r="A46" s="17" t="str">
        <f>CDT!B45</f>
        <v>Quinine comprimé 300mg</v>
      </c>
      <c r="B46" s="79"/>
      <c r="C46" s="110"/>
      <c r="D46" s="121">
        <f t="shared" si="8"/>
        <v>0</v>
      </c>
      <c r="E46" s="119"/>
      <c r="F46" s="79"/>
      <c r="G46" s="79"/>
      <c r="H46" s="79"/>
      <c r="I46" s="79"/>
      <c r="J46" s="79"/>
      <c r="K46" s="110"/>
      <c r="L46" s="113">
        <f t="shared" si="9"/>
        <v>0</v>
      </c>
      <c r="M46" s="55">
        <f t="shared" si="10"/>
        <v>0</v>
      </c>
      <c r="N46" s="114">
        <f t="shared" si="11"/>
        <v>0</v>
      </c>
      <c r="O46" s="111" t="str">
        <f t="shared" si="12"/>
        <v>0</v>
      </c>
      <c r="P46" s="79"/>
      <c r="R46" s="152">
        <f t="shared" si="5"/>
        <v>90</v>
      </c>
      <c r="S46" s="68">
        <f t="shared" si="6"/>
        <v>0</v>
      </c>
      <c r="T46" s="68">
        <f t="shared" si="7"/>
        <v>0</v>
      </c>
      <c r="U46" s="95">
        <v>1</v>
      </c>
      <c r="V46" s="153" t="str">
        <f t="shared" si="0"/>
        <v/>
      </c>
    </row>
    <row r="47" spans="1:22" ht="34.5" hidden="1" customHeight="1" x14ac:dyDescent="0.3">
      <c r="A47" s="17" t="str">
        <f>CDT!B46</f>
        <v>Quinine injectable 300 mg</v>
      </c>
      <c r="B47" s="79"/>
      <c r="C47" s="110"/>
      <c r="D47" s="121">
        <f t="shared" si="8"/>
        <v>0</v>
      </c>
      <c r="E47" s="119"/>
      <c r="F47" s="79"/>
      <c r="G47" s="79"/>
      <c r="H47" s="79"/>
      <c r="I47" s="79"/>
      <c r="J47" s="79"/>
      <c r="K47" s="110"/>
      <c r="L47" s="113">
        <f t="shared" si="9"/>
        <v>0</v>
      </c>
      <c r="M47" s="55">
        <f t="shared" si="10"/>
        <v>0</v>
      </c>
      <c r="N47" s="114">
        <f t="shared" si="11"/>
        <v>0</v>
      </c>
      <c r="O47" s="111" t="str">
        <f t="shared" si="12"/>
        <v>0</v>
      </c>
      <c r="P47" s="79"/>
      <c r="R47" s="152">
        <f t="shared" si="5"/>
        <v>90</v>
      </c>
      <c r="S47" s="68">
        <f t="shared" si="6"/>
        <v>0</v>
      </c>
      <c r="T47" s="68">
        <f t="shared" si="7"/>
        <v>0</v>
      </c>
      <c r="U47" s="95">
        <v>1</v>
      </c>
      <c r="V47" s="153" t="str">
        <f t="shared" si="0"/>
        <v/>
      </c>
    </row>
    <row r="48" spans="1:22" ht="34.5" hidden="1" customHeight="1" x14ac:dyDescent="0.3">
      <c r="A48" s="17" t="str">
        <f>CDT!B47</f>
        <v>Quinine injectable 600 mg</v>
      </c>
      <c r="B48" s="79"/>
      <c r="C48" s="110"/>
      <c r="D48" s="121">
        <f t="shared" si="8"/>
        <v>0</v>
      </c>
      <c r="E48" s="119"/>
      <c r="F48" s="79"/>
      <c r="G48" s="79"/>
      <c r="H48" s="79"/>
      <c r="I48" s="79"/>
      <c r="J48" s="79"/>
      <c r="K48" s="110"/>
      <c r="L48" s="113">
        <f t="shared" si="9"/>
        <v>0</v>
      </c>
      <c r="M48" s="55">
        <f t="shared" si="10"/>
        <v>0</v>
      </c>
      <c r="N48" s="114">
        <f t="shared" si="11"/>
        <v>0</v>
      </c>
      <c r="O48" s="111" t="str">
        <f t="shared" si="12"/>
        <v>0</v>
      </c>
      <c r="P48" s="79"/>
      <c r="R48" s="152">
        <f t="shared" si="5"/>
        <v>90</v>
      </c>
      <c r="S48" s="68">
        <f t="shared" si="6"/>
        <v>0</v>
      </c>
      <c r="T48" s="68">
        <f t="shared" si="7"/>
        <v>0</v>
      </c>
      <c r="U48" s="95">
        <v>1</v>
      </c>
      <c r="V48" s="153" t="str">
        <f t="shared" si="0"/>
        <v/>
      </c>
    </row>
    <row r="49" spans="1:22" ht="34.5" hidden="1" customHeight="1" x14ac:dyDescent="0.3">
      <c r="A49" s="17" t="str">
        <f>CDT!B48</f>
        <v>Quinine injectable 600 mg</v>
      </c>
      <c r="B49" s="79"/>
      <c r="C49" s="110"/>
      <c r="D49" s="121">
        <f t="shared" si="8"/>
        <v>0</v>
      </c>
      <c r="E49" s="119"/>
      <c r="F49" s="79"/>
      <c r="G49" s="79"/>
      <c r="H49" s="79"/>
      <c r="I49" s="79"/>
      <c r="J49" s="79"/>
      <c r="K49" s="110"/>
      <c r="L49" s="113">
        <f t="shared" si="9"/>
        <v>0</v>
      </c>
      <c r="M49" s="55">
        <f t="shared" si="10"/>
        <v>0</v>
      </c>
      <c r="N49" s="114">
        <f t="shared" si="11"/>
        <v>0</v>
      </c>
      <c r="O49" s="111" t="str">
        <f t="shared" si="12"/>
        <v>0</v>
      </c>
      <c r="P49" s="79"/>
      <c r="R49" s="152">
        <f t="shared" si="5"/>
        <v>90</v>
      </c>
      <c r="S49" s="68">
        <f t="shared" si="6"/>
        <v>0</v>
      </c>
      <c r="T49" s="68">
        <f t="shared" si="7"/>
        <v>0</v>
      </c>
      <c r="U49" s="95">
        <v>1</v>
      </c>
      <c r="V49" s="153" t="str">
        <f t="shared" si="0"/>
        <v/>
      </c>
    </row>
    <row r="50" spans="1:22" ht="34.5" hidden="1" customHeight="1" thickBot="1" x14ac:dyDescent="0.35">
      <c r="A50" s="17" t="str">
        <f>CDT!B49</f>
        <v>Artéméther injectable 100 mg</v>
      </c>
      <c r="B50" s="79"/>
      <c r="C50" s="110"/>
      <c r="D50" s="122">
        <f t="shared" si="8"/>
        <v>0</v>
      </c>
      <c r="E50" s="119"/>
      <c r="F50" s="79"/>
      <c r="G50" s="79"/>
      <c r="H50" s="79"/>
      <c r="I50" s="79"/>
      <c r="J50" s="79"/>
      <c r="K50" s="110"/>
      <c r="L50" s="115">
        <f t="shared" si="9"/>
        <v>0</v>
      </c>
      <c r="M50" s="130">
        <f t="shared" si="10"/>
        <v>0</v>
      </c>
      <c r="N50" s="116">
        <f>IF(J50=0,((E50+L50)-K50),((L50*2)-K50))</f>
        <v>0</v>
      </c>
      <c r="O50" s="111" t="str">
        <f t="shared" si="12"/>
        <v>0</v>
      </c>
      <c r="P50" s="79"/>
      <c r="R50" s="152">
        <f t="shared" si="5"/>
        <v>90</v>
      </c>
      <c r="S50" s="68">
        <f>D50-(E50+G50+I50+H50)</f>
        <v>0</v>
      </c>
      <c r="T50" s="68">
        <f t="shared" si="7"/>
        <v>0</v>
      </c>
      <c r="U50" s="95">
        <v>1</v>
      </c>
      <c r="V50" s="153" t="str">
        <f t="shared" si="0"/>
        <v/>
      </c>
    </row>
    <row r="51" spans="1:22" ht="34.5" hidden="1" customHeight="1" x14ac:dyDescent="0.3">
      <c r="A51" s="17"/>
      <c r="B51" s="79"/>
      <c r="C51" s="79"/>
      <c r="D51" s="56"/>
      <c r="E51" s="79"/>
      <c r="F51" s="79"/>
      <c r="G51" s="79"/>
      <c r="H51" s="79"/>
      <c r="I51" s="79"/>
      <c r="J51" s="79"/>
      <c r="K51" s="79"/>
      <c r="L51" s="57"/>
      <c r="M51" s="57"/>
      <c r="N51" s="58"/>
      <c r="O51" s="80"/>
      <c r="P51" s="79"/>
      <c r="R51" s="152"/>
      <c r="S51" s="68"/>
      <c r="T51" s="68"/>
      <c r="U51" s="95"/>
      <c r="V51" s="153" t="str">
        <f t="shared" si="0"/>
        <v/>
      </c>
    </row>
    <row r="52" spans="1:22" ht="34.5" hidden="1" customHeight="1" x14ac:dyDescent="0.3">
      <c r="A52" s="17"/>
      <c r="B52" s="79"/>
      <c r="C52" s="79"/>
      <c r="D52" s="53"/>
      <c r="E52" s="79"/>
      <c r="F52" s="79"/>
      <c r="G52" s="79"/>
      <c r="H52" s="79"/>
      <c r="I52" s="79"/>
      <c r="J52" s="79"/>
      <c r="K52" s="79"/>
      <c r="L52" s="54"/>
      <c r="M52" s="54"/>
      <c r="N52" s="55"/>
      <c r="O52" s="80"/>
      <c r="P52" s="79"/>
      <c r="R52" s="152"/>
      <c r="S52" s="68"/>
      <c r="T52" s="68"/>
      <c r="U52" s="95"/>
      <c r="V52" s="153" t="str">
        <f t="shared" si="0"/>
        <v/>
      </c>
    </row>
    <row r="53" spans="1:22" s="235" customFormat="1" ht="16.5" customHeight="1" x14ac:dyDescent="0.35">
      <c r="A53" s="494" t="s">
        <v>290</v>
      </c>
      <c r="B53" s="494"/>
      <c r="C53" s="494"/>
      <c r="D53" s="494"/>
      <c r="E53" s="232"/>
      <c r="F53" s="232"/>
      <c r="G53" s="233" t="s">
        <v>298</v>
      </c>
      <c r="H53" s="233"/>
      <c r="I53" s="232"/>
      <c r="J53" s="234"/>
      <c r="K53" s="232"/>
      <c r="L53" s="232"/>
      <c r="M53" s="232"/>
      <c r="N53" s="232"/>
      <c r="O53" s="232"/>
      <c r="Q53" s="236"/>
      <c r="R53" s="237"/>
      <c r="S53" s="238"/>
      <c r="T53" s="238"/>
      <c r="U53" s="239"/>
      <c r="V53" s="240"/>
    </row>
    <row r="54" spans="1:22" ht="34.5" customHeight="1" x14ac:dyDescent="0.3">
      <c r="A54" s="18"/>
      <c r="B54" s="18"/>
      <c r="C54" s="18"/>
      <c r="D54" s="18"/>
      <c r="E54" s="18"/>
      <c r="F54" s="18"/>
      <c r="G54" s="18"/>
      <c r="H54" s="18"/>
      <c r="I54" s="18"/>
      <c r="J54" s="18"/>
      <c r="K54" s="18"/>
      <c r="L54" s="18"/>
      <c r="M54" s="18"/>
      <c r="N54" s="18"/>
      <c r="O54" s="18"/>
      <c r="R54" s="154"/>
      <c r="S54" s="69"/>
      <c r="T54" s="69"/>
      <c r="U54" s="70"/>
      <c r="V54" s="155"/>
    </row>
    <row r="55" spans="1:22" ht="35.25" customHeight="1" x14ac:dyDescent="0.3">
      <c r="B55" s="18"/>
      <c r="C55" s="18"/>
      <c r="D55" s="18"/>
      <c r="E55" s="18"/>
      <c r="F55" s="18"/>
      <c r="I55" s="18"/>
      <c r="J55" s="18"/>
      <c r="K55" s="18"/>
      <c r="L55" s="18"/>
      <c r="M55" s="18"/>
      <c r="N55" s="18"/>
      <c r="O55" s="18"/>
      <c r="R55" s="154"/>
      <c r="S55" s="69"/>
      <c r="T55" s="69"/>
      <c r="U55" s="70"/>
      <c r="V55" s="155"/>
    </row>
    <row r="56" spans="1:22" s="235" customFormat="1" ht="16.5" customHeight="1" x14ac:dyDescent="0.35">
      <c r="A56" s="494" t="s">
        <v>289</v>
      </c>
      <c r="B56" s="494"/>
      <c r="C56" s="494"/>
      <c r="D56" s="494"/>
      <c r="E56" s="232"/>
      <c r="F56" s="232"/>
      <c r="G56" s="561" t="s">
        <v>299</v>
      </c>
      <c r="H56" s="561"/>
      <c r="I56" s="561"/>
      <c r="J56" s="561"/>
      <c r="K56" s="561"/>
      <c r="L56" s="561"/>
      <c r="M56" s="561"/>
      <c r="N56" s="561"/>
      <c r="O56" s="561"/>
      <c r="Q56" s="236"/>
      <c r="R56" s="237"/>
      <c r="S56" s="238"/>
      <c r="T56" s="238"/>
      <c r="U56" s="239"/>
      <c r="V56" s="240"/>
    </row>
  </sheetData>
  <mergeCells count="26">
    <mergeCell ref="A56:D56"/>
    <mergeCell ref="G56:O56"/>
    <mergeCell ref="A23:C23"/>
    <mergeCell ref="D23:F23"/>
    <mergeCell ref="I23:N23"/>
    <mergeCell ref="O23:P23"/>
    <mergeCell ref="A26:A27"/>
    <mergeCell ref="A53:D53"/>
    <mergeCell ref="A19:C19"/>
    <mergeCell ref="D19:N19"/>
    <mergeCell ref="R19:V19"/>
    <mergeCell ref="A21:C21"/>
    <mergeCell ref="D21:H21"/>
    <mergeCell ref="O21:P21"/>
    <mergeCell ref="L17:P17"/>
    <mergeCell ref="A1:B1"/>
    <mergeCell ref="A3:B3"/>
    <mergeCell ref="A4:B4"/>
    <mergeCell ref="A11:O11"/>
    <mergeCell ref="B13:C13"/>
    <mergeCell ref="E13:J13"/>
    <mergeCell ref="B15:C15"/>
    <mergeCell ref="D15:F15"/>
    <mergeCell ref="G15:I15"/>
    <mergeCell ref="B17:E17"/>
    <mergeCell ref="G17:K17"/>
  </mergeCells>
  <conditionalFormatting sqref="T28">
    <cfRule type="cellIs" dxfId="365" priority="23" operator="greaterThan">
      <formula>0</formula>
    </cfRule>
    <cfRule type="cellIs" dxfId="364" priority="24" operator="greaterThan">
      <formula>0</formula>
    </cfRule>
    <cfRule type="cellIs" dxfId="363" priority="25" operator="lessThan">
      <formula>0</formula>
    </cfRule>
    <cfRule type="cellIs" dxfId="362" priority="26" operator="notEqual">
      <formula>0</formula>
    </cfRule>
  </conditionalFormatting>
  <conditionalFormatting sqref="T29:T31">
    <cfRule type="cellIs" dxfId="361" priority="19" operator="greaterThan">
      <formula>0</formula>
    </cfRule>
    <cfRule type="cellIs" dxfId="360" priority="20" operator="greaterThan">
      <formula>0</formula>
    </cfRule>
    <cfRule type="cellIs" dxfId="359" priority="21" operator="lessThan">
      <formula>0</formula>
    </cfRule>
    <cfRule type="cellIs" dxfId="358" priority="22" operator="notEqual">
      <formula>0</formula>
    </cfRule>
  </conditionalFormatting>
  <conditionalFormatting sqref="T32:T49">
    <cfRule type="cellIs" dxfId="357" priority="15" operator="greaterThan">
      <formula>0</formula>
    </cfRule>
    <cfRule type="cellIs" dxfId="356" priority="16" operator="greaterThan">
      <formula>0</formula>
    </cfRule>
    <cfRule type="cellIs" dxfId="355" priority="17" operator="lessThan">
      <formula>0</formula>
    </cfRule>
    <cfRule type="cellIs" dxfId="354" priority="18" operator="notEqual">
      <formula>0</formula>
    </cfRule>
  </conditionalFormatting>
  <conditionalFormatting sqref="T50:T52">
    <cfRule type="cellIs" dxfId="353" priority="11" operator="greaterThan">
      <formula>0</formula>
    </cfRule>
    <cfRule type="cellIs" dxfId="352" priority="12" operator="greaterThan">
      <formula>0</formula>
    </cfRule>
    <cfRule type="cellIs" dxfId="351" priority="13" operator="lessThan">
      <formula>0</formula>
    </cfRule>
    <cfRule type="cellIs" dxfId="350" priority="14" operator="notEqual">
      <formula>0</formula>
    </cfRule>
  </conditionalFormatting>
  <conditionalFormatting sqref="K28 K50:K52">
    <cfRule type="expression" dxfId="349" priority="9">
      <formula>K28&lt;S28</formula>
    </cfRule>
    <cfRule type="expression" dxfId="348" priority="10">
      <formula>K28&gt;S28</formula>
    </cfRule>
  </conditionalFormatting>
  <conditionalFormatting sqref="J28">
    <cfRule type="cellIs" dxfId="347" priority="8" operator="greaterThan">
      <formula>90</formula>
    </cfRule>
  </conditionalFormatting>
  <conditionalFormatting sqref="J37:J49">
    <cfRule type="cellIs" dxfId="346" priority="7" operator="greaterThan">
      <formula>90</formula>
    </cfRule>
  </conditionalFormatting>
  <conditionalFormatting sqref="J50:J52">
    <cfRule type="cellIs" dxfId="345" priority="6" operator="greaterThan">
      <formula>90</formula>
    </cfRule>
  </conditionalFormatting>
  <conditionalFormatting sqref="K37:K49">
    <cfRule type="expression" dxfId="344" priority="4">
      <formula>K37&lt;S37</formula>
    </cfRule>
    <cfRule type="expression" dxfId="343" priority="5">
      <formula>K37&gt;S37</formula>
    </cfRule>
  </conditionalFormatting>
  <conditionalFormatting sqref="K29:K36">
    <cfRule type="expression" dxfId="342" priority="2">
      <formula>K29&lt;S29</formula>
    </cfRule>
    <cfRule type="expression" dxfId="341" priority="3">
      <formula>K29&gt;S29</formula>
    </cfRule>
  </conditionalFormatting>
  <conditionalFormatting sqref="J29:J36">
    <cfRule type="cellIs" dxfId="340" priority="1" operator="greaterThan">
      <formula>90</formula>
    </cfRule>
  </conditionalFormatting>
  <dataValidations count="9">
    <dataValidation type="whole" allowBlank="1" showInputMessage="1" showErrorMessage="1" prompt="La quantité accordée par le point Focal ne peut être supérieure à la somme du CMMa et la quantité commandée pour le trimestre._x000a_Merci de revoir la quantité dans la colonne O._x000a_" sqref="O28:O36">
      <formula1>0</formula1>
      <formula2>+M28+N28</formula2>
    </dataValidation>
    <dataValidation type="whole" allowBlank="1" showInputMessage="1" showErrorMessage="1" prompt="SVP _x000a_Veuillez inscrire le nombre d'ACS dans l'air sanitaire._x000a_Merci" sqref="O23:P23">
      <formula1>0</formula1>
      <formula2>500</formula2>
    </dataValidation>
    <dataValidation type="list" allowBlank="1" showInputMessage="1" showErrorMessage="1" sqref="D23:F23">
      <formula1>typerapport2</formula1>
    </dataValidation>
    <dataValidation errorStyle="information" allowBlank="1" showInputMessage="1" showErrorMessage="1" error="Vérifiez SVP l'inventaire physique,_x000a__x000a_MERI" sqref="K28:K36"/>
    <dataValidation allowBlank="1" showInputMessage="1" showErrorMessage="1" prompt="SVP Saisissez le Nom du site et la date de dépôt de la commande en premier. Merci" sqref="B28:B36"/>
    <dataValidation type="date" errorStyle="warning" allowBlank="1" showInputMessage="1" showErrorMessage="1" promptTitle="Instruction" prompt="SVP Saisissez la date sous le format:_x000a_00/00/0000. exemple 15/09/2016,_x000a_Merci_x000a_" sqref="D21:H21">
      <formula1>42370</formula1>
      <formula2>44926</formula2>
    </dataValidation>
    <dataValidation errorStyle="information" allowBlank="1" showInputMessage="1" showErrorMessage="1" errorTitle="Instruction" error="Saisissez le Texte en MAJUSCULE_x000a_Exemple: CMS AGOE_x000a_Merci" promptTitle="Instruction" prompt="Saisissez le Texte en MAJUSCULE_x000a_Exemple: CMS AGOE_x000a_Merci" sqref="D19:N19"/>
    <dataValidation type="whole" allowBlank="1" showInputMessage="1" showErrorMessage="1" prompt="La valeur ne peut pas être supérieure à 89_x000a_Si tel est le cas déteminer la quantité à commander directement à la colonne M._x000a_merci" sqref="J28:J52">
      <formula1>0</formula1>
      <formula2>89</formula2>
    </dataValidation>
    <dataValidation type="whole" operator="lessThanOrEqual" allowBlank="1" showInputMessage="1" showErrorMessage="1" promptTitle="instruction" prompt="La valeur de la cellule ne peut pas être supérieure à la quantité Totale inscrite dans la colonne D._x000a_Merci de vérifier." sqref="E28:E52">
      <formula1>D28</formula1>
    </dataValidation>
  </dataValidations>
  <pageMargins left="0.21" right="0.23622047244094491" top="0.74803149606299213" bottom="0.74803149606299213" header="0.31496062992125984" footer="0.31496062992125984"/>
  <pageSetup paperSize="9" scale="40" orientation="landscape" r:id="rId1"/>
  <headerFooter alignWithMargins="0">
    <oddFooter>&amp;C&amp;"Arial,Gras"PNLS /IST, Avenue des Armées, -05 BP 424 Lomé –Togo ; Tel 22 20 94 39 Fax : 22 20 94 36    Site Web : www.pnls.tg</oddFooter>
  </headerFooter>
  <drawing r:id="rId2"/>
</worksheet>
</file>

<file path=xl/worksheets/sheet13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rgb="FF00B050"/>
  </sheetPr>
  <dimension ref="A1:AA54"/>
  <sheetViews>
    <sheetView showGridLines="0" view="pageBreakPreview" topLeftCell="A11" zoomScale="80" zoomScaleNormal="125" zoomScaleSheetLayoutView="80" workbookViewId="0">
      <pane xSplit="1" ySplit="15" topLeftCell="C26" activePane="bottomRight" state="frozen"/>
      <selection activeCell="A32" sqref="A32:XFD32"/>
      <selection pane="topRight" activeCell="A32" sqref="A32:XFD32"/>
      <selection pane="bottomLeft" activeCell="A32" sqref="A32:XFD32"/>
      <selection pane="bottomRight" activeCell="D19" sqref="D19:N19"/>
    </sheetView>
  </sheetViews>
  <sheetFormatPr baseColWidth="10" defaultColWidth="7.33203125" defaultRowHeight="13.8" x14ac:dyDescent="0.3"/>
  <cols>
    <col min="1" max="1" width="53.44140625" style="3" customWidth="1"/>
    <col min="2" max="10" width="8.109375" style="3" customWidth="1"/>
    <col min="11" max="11" width="9.88671875" style="3" customWidth="1"/>
    <col min="12" max="12" width="8.88671875" style="3" customWidth="1"/>
    <col min="13" max="13" width="8.44140625" style="3" customWidth="1"/>
    <col min="14" max="14" width="9.44140625" style="3" customWidth="1"/>
    <col min="15" max="15" width="9.5546875" style="39" customWidth="1"/>
    <col min="16" max="16" width="16.44140625" style="3" customWidth="1"/>
    <col min="17" max="17" width="2.109375" style="62" customWidth="1"/>
    <col min="18" max="18" width="7.33203125" style="306" hidden="1" customWidth="1"/>
    <col min="19" max="19" width="7.44140625" style="77" customWidth="1"/>
    <col min="20" max="20" width="10.5546875" style="77" customWidth="1"/>
    <col min="21" max="21" width="7.44140625" style="77" bestFit="1" customWidth="1"/>
    <col min="22" max="22" width="7.88671875" style="78" bestFit="1" customWidth="1"/>
    <col min="23" max="23" width="33.33203125" style="77" customWidth="1"/>
    <col min="24" max="16384" width="7.33203125" style="3"/>
  </cols>
  <sheetData>
    <row r="1" spans="1:23" ht="17.25" customHeight="1" x14ac:dyDescent="0.3">
      <c r="A1" s="549" t="s">
        <v>452</v>
      </c>
      <c r="B1" s="549"/>
      <c r="C1" s="2"/>
      <c r="D1" s="2"/>
      <c r="E1"/>
      <c r="F1"/>
      <c r="G1"/>
      <c r="H1"/>
      <c r="I1"/>
      <c r="J1"/>
      <c r="N1" s="4" t="s">
        <v>1</v>
      </c>
      <c r="O1" s="5"/>
      <c r="S1" s="69"/>
      <c r="T1" s="69"/>
      <c r="U1" s="69"/>
      <c r="V1" s="70"/>
      <c r="W1" s="69"/>
    </row>
    <row r="2" spans="1:23" ht="13.5" customHeight="1" x14ac:dyDescent="0.3">
      <c r="A2" s="1" t="s">
        <v>453</v>
      </c>
      <c r="B2" s="1"/>
      <c r="C2" s="2"/>
      <c r="D2" s="2"/>
      <c r="E2"/>
      <c r="F2"/>
      <c r="G2"/>
      <c r="H2"/>
      <c r="I2"/>
      <c r="J2"/>
      <c r="M2" s="4"/>
      <c r="N2" s="4" t="s">
        <v>3</v>
      </c>
      <c r="O2" s="5"/>
      <c r="S2" s="69"/>
      <c r="T2" s="69"/>
      <c r="U2" s="69"/>
      <c r="V2" s="70"/>
      <c r="W2" s="69"/>
    </row>
    <row r="3" spans="1:23" ht="15.6" x14ac:dyDescent="0.3">
      <c r="A3" s="549" t="s">
        <v>454</v>
      </c>
      <c r="B3" s="549"/>
      <c r="C3" s="2"/>
      <c r="D3" s="2"/>
      <c r="E3"/>
      <c r="F3"/>
      <c r="G3"/>
      <c r="H3"/>
      <c r="I3"/>
      <c r="J3"/>
      <c r="K3" s="5"/>
      <c r="L3" s="5"/>
      <c r="M3" s="5"/>
      <c r="N3" s="5"/>
      <c r="O3" s="5"/>
      <c r="S3" s="69"/>
      <c r="T3" s="69"/>
      <c r="U3" s="69"/>
      <c r="V3" s="70"/>
      <c r="W3" s="69"/>
    </row>
    <row r="4" spans="1:23" ht="33.6" customHeight="1" x14ac:dyDescent="0.3">
      <c r="A4" s="547" t="s">
        <v>455</v>
      </c>
      <c r="B4" s="548"/>
      <c r="C4" s="7"/>
      <c r="D4" s="7"/>
      <c r="E4" s="8"/>
      <c r="F4" s="8"/>
      <c r="G4" s="8"/>
      <c r="H4" s="8"/>
      <c r="I4" s="8"/>
      <c r="J4" s="8"/>
      <c r="K4" s="9"/>
      <c r="L4" s="9"/>
      <c r="M4" s="9"/>
      <c r="N4" s="9"/>
      <c r="O4" s="38"/>
      <c r="S4" s="69"/>
      <c r="T4" s="69"/>
      <c r="U4" s="69"/>
      <c r="V4" s="70"/>
      <c r="W4" s="69"/>
    </row>
    <row r="5" spans="1:23" x14ac:dyDescent="0.3">
      <c r="B5" s="9"/>
      <c r="C5" s="9"/>
      <c r="D5" s="9"/>
      <c r="E5" s="9"/>
      <c r="F5" s="9"/>
      <c r="G5" s="9"/>
      <c r="H5" s="9"/>
      <c r="I5" s="9"/>
      <c r="J5" s="9"/>
      <c r="K5" s="9"/>
      <c r="L5" s="9"/>
      <c r="M5" s="9"/>
      <c r="N5" s="9"/>
      <c r="O5" s="38"/>
      <c r="S5" s="69"/>
      <c r="T5" s="69"/>
      <c r="U5" s="69"/>
      <c r="V5" s="70"/>
      <c r="W5" s="69"/>
    </row>
    <row r="6" spans="1:23" ht="15.6" x14ac:dyDescent="0.3">
      <c r="A6" s="6" t="s">
        <v>232</v>
      </c>
      <c r="B6" s="9"/>
      <c r="C6" s="9"/>
      <c r="D6" s="9"/>
      <c r="E6" s="9"/>
      <c r="F6" s="9"/>
      <c r="G6" s="9"/>
      <c r="H6" s="9"/>
      <c r="I6" s="9"/>
      <c r="J6" s="9"/>
      <c r="K6" s="9"/>
      <c r="L6" s="9"/>
      <c r="M6" s="9"/>
      <c r="N6" s="9"/>
      <c r="O6" s="38"/>
      <c r="S6" s="69"/>
      <c r="T6" s="69"/>
      <c r="U6" s="69"/>
      <c r="V6" s="70"/>
      <c r="W6" s="69"/>
    </row>
    <row r="7" spans="1:23" x14ac:dyDescent="0.3">
      <c r="A7" s="10"/>
      <c r="B7" s="9"/>
      <c r="C7" s="9"/>
      <c r="D7" s="9"/>
      <c r="E7" s="9"/>
      <c r="F7" s="9"/>
      <c r="G7" s="9"/>
      <c r="H7" s="9"/>
      <c r="I7" s="9"/>
      <c r="J7" s="9"/>
      <c r="K7" s="9"/>
      <c r="L7" s="9"/>
      <c r="M7" s="9"/>
      <c r="N7" s="9"/>
      <c r="O7" s="38"/>
      <c r="S7" s="69"/>
      <c r="T7" s="69"/>
      <c r="U7" s="69"/>
      <c r="V7" s="70"/>
      <c r="W7" s="69"/>
    </row>
    <row r="8" spans="1:23" x14ac:dyDescent="0.3">
      <c r="A8" s="10"/>
      <c r="B8" s="9"/>
      <c r="C8" s="9"/>
      <c r="D8" s="9"/>
      <c r="E8" s="9"/>
      <c r="F8" s="9"/>
      <c r="G8" s="9"/>
      <c r="H8" s="9"/>
      <c r="I8" s="9"/>
      <c r="J8" s="9"/>
      <c r="K8" s="9"/>
      <c r="L8" s="9"/>
      <c r="M8" s="9"/>
      <c r="N8" s="9"/>
      <c r="O8" s="38"/>
      <c r="S8" s="69"/>
      <c r="T8" s="69"/>
      <c r="U8" s="69"/>
      <c r="V8" s="70"/>
      <c r="W8" s="69"/>
    </row>
    <row r="9" spans="1:23" x14ac:dyDescent="0.3">
      <c r="A9" s="10"/>
      <c r="B9" s="9"/>
      <c r="C9" s="9"/>
      <c r="D9" s="9"/>
      <c r="E9" s="9"/>
      <c r="F9" s="9"/>
      <c r="G9" s="9"/>
      <c r="H9" s="9"/>
      <c r="I9" s="9"/>
      <c r="J9" s="9"/>
      <c r="K9" s="9"/>
      <c r="L9" s="9"/>
      <c r="M9" s="9"/>
      <c r="N9" s="9"/>
      <c r="O9" s="38"/>
      <c r="S9" s="69"/>
      <c r="T9" s="69"/>
      <c r="U9" s="69"/>
      <c r="V9" s="70"/>
      <c r="W9" s="69"/>
    </row>
    <row r="10" spans="1:23" x14ac:dyDescent="0.3">
      <c r="S10" s="69"/>
      <c r="T10" s="69"/>
      <c r="U10" s="69"/>
      <c r="V10" s="70"/>
      <c r="W10" s="69"/>
    </row>
    <row r="11" spans="1:23" ht="19.5" customHeight="1" x14ac:dyDescent="0.3">
      <c r="A11" s="555" t="s">
        <v>263</v>
      </c>
      <c r="B11" s="555"/>
      <c r="C11" s="555"/>
      <c r="D11" s="555"/>
      <c r="E11" s="555"/>
      <c r="F11" s="555"/>
      <c r="G11" s="555"/>
      <c r="H11" s="555"/>
      <c r="I11" s="555"/>
      <c r="J11" s="555"/>
      <c r="K11" s="555"/>
      <c r="L11" s="555"/>
      <c r="M11" s="555"/>
      <c r="N11" s="555"/>
      <c r="O11" s="555"/>
      <c r="P11" s="40"/>
      <c r="S11" s="69"/>
      <c r="T11" s="69"/>
      <c r="U11" s="69"/>
      <c r="V11" s="70"/>
      <c r="W11" s="69"/>
    </row>
    <row r="12" spans="1:23" ht="1.5" customHeight="1" thickBot="1" x14ac:dyDescent="0.35">
      <c r="A12" s="11"/>
      <c r="B12" s="11"/>
      <c r="C12" s="11"/>
      <c r="D12" s="11"/>
      <c r="E12" s="11"/>
      <c r="F12" s="11"/>
      <c r="G12" s="11"/>
      <c r="H12" s="11"/>
      <c r="I12" s="11"/>
      <c r="J12" s="11"/>
      <c r="K12" s="11"/>
      <c r="L12" s="11"/>
      <c r="M12" s="11"/>
      <c r="N12" s="11"/>
      <c r="O12" s="11"/>
      <c r="S12" s="69"/>
      <c r="T12" s="69"/>
      <c r="U12" s="69"/>
      <c r="V12" s="70"/>
      <c r="W12" s="69"/>
    </row>
    <row r="13" spans="1:23" s="42" customFormat="1" ht="20.25" hidden="1" customHeight="1" thickBot="1" x14ac:dyDescent="0.35">
      <c r="A13" s="434" t="s">
        <v>5</v>
      </c>
      <c r="B13" s="556">
        <f>'Info District'!G11</f>
        <v>2025</v>
      </c>
      <c r="C13" s="557"/>
      <c r="E13" s="550"/>
      <c r="F13" s="550"/>
      <c r="G13" s="550"/>
      <c r="H13" s="550"/>
      <c r="I13" s="550"/>
      <c r="J13" s="554"/>
      <c r="Q13" s="63"/>
      <c r="R13" s="307"/>
      <c r="S13" s="71"/>
      <c r="T13" s="71"/>
      <c r="U13" s="71"/>
      <c r="V13" s="72"/>
      <c r="W13" s="71"/>
    </row>
    <row r="14" spans="1:23" s="42" customFormat="1" ht="7.5" hidden="1" customHeight="1" thickBot="1" x14ac:dyDescent="0.35">
      <c r="A14" s="434"/>
      <c r="B14" s="13"/>
      <c r="C14" s="13"/>
      <c r="D14" s="13"/>
      <c r="O14" s="15"/>
      <c r="Q14" s="63"/>
      <c r="R14" s="307"/>
      <c r="S14" s="71"/>
      <c r="T14" s="71"/>
      <c r="U14" s="71"/>
      <c r="V14" s="72"/>
      <c r="W14" s="71"/>
    </row>
    <row r="15" spans="1:23" s="42" customFormat="1" ht="16.5" hidden="1" customHeight="1" thickBot="1" x14ac:dyDescent="0.35">
      <c r="A15" s="434" t="s">
        <v>7</v>
      </c>
      <c r="B15" s="558" t="str">
        <f>'Info District'!G12</f>
        <v>PLATEAUX</v>
      </c>
      <c r="C15" s="559"/>
      <c r="D15" s="550" t="s">
        <v>8</v>
      </c>
      <c r="E15" s="550"/>
      <c r="F15" s="550"/>
      <c r="G15" s="551" t="str">
        <f>'Info District'!G13</f>
        <v>Agou</v>
      </c>
      <c r="H15" s="552"/>
      <c r="I15" s="553"/>
      <c r="L15" s="11"/>
      <c r="M15" s="11"/>
      <c r="N15" s="11"/>
      <c r="O15" s="11"/>
      <c r="P15" s="11"/>
      <c r="Q15" s="63"/>
      <c r="R15" s="307"/>
      <c r="S15" s="71"/>
      <c r="T15" s="71"/>
      <c r="U15" s="71"/>
      <c r="V15" s="73"/>
      <c r="W15" s="71"/>
    </row>
    <row r="16" spans="1:23" s="42" customFormat="1" ht="3.75" hidden="1" customHeight="1" thickBot="1" x14ac:dyDescent="0.35">
      <c r="A16" s="139"/>
      <c r="B16" s="15"/>
      <c r="C16" s="15"/>
      <c r="D16" s="15"/>
      <c r="E16" s="15"/>
      <c r="K16" s="15"/>
      <c r="L16" s="15"/>
      <c r="M16" s="15"/>
      <c r="O16" s="15"/>
      <c r="Q16" s="63"/>
      <c r="R16" s="307"/>
      <c r="S16" s="71"/>
      <c r="T16" s="71"/>
      <c r="U16" s="71"/>
      <c r="V16" s="72"/>
      <c r="W16" s="71"/>
    </row>
    <row r="17" spans="1:27" s="42" customFormat="1" ht="18" hidden="1" customHeight="1" thickBot="1" x14ac:dyDescent="0.35">
      <c r="A17" s="434" t="s">
        <v>9</v>
      </c>
      <c r="B17" s="556" t="str">
        <f>'Info District'!G17</f>
        <v>Avril à Juin 2025</v>
      </c>
      <c r="C17" s="560"/>
      <c r="D17" s="560"/>
      <c r="E17" s="557"/>
      <c r="G17" s="550" t="s">
        <v>11</v>
      </c>
      <c r="H17" s="550"/>
      <c r="I17" s="550"/>
      <c r="J17" s="550"/>
      <c r="K17" s="554"/>
      <c r="L17" s="551" t="str">
        <f>'Info District'!G18</f>
        <v>Juillet à Septembre 2025</v>
      </c>
      <c r="M17" s="552"/>
      <c r="N17" s="552"/>
      <c r="O17" s="552"/>
      <c r="P17" s="553"/>
      <c r="Q17" s="63"/>
      <c r="R17" s="307"/>
      <c r="S17" s="71"/>
      <c r="T17" s="71"/>
      <c r="U17" s="71"/>
      <c r="V17" s="72"/>
      <c r="W17" s="71"/>
    </row>
    <row r="18" spans="1:27" s="9" customFormat="1" ht="2.25" hidden="1" customHeight="1" thickBot="1" x14ac:dyDescent="0.3">
      <c r="B18" s="43"/>
      <c r="C18" s="43"/>
      <c r="D18" s="43"/>
      <c r="E18" s="44"/>
      <c r="F18" s="43"/>
      <c r="G18" s="45"/>
      <c r="H18" s="45"/>
      <c r="I18" s="45"/>
      <c r="J18" s="45"/>
      <c r="K18" s="45"/>
      <c r="L18" s="45"/>
      <c r="M18" s="45"/>
      <c r="O18" s="38"/>
      <c r="Q18" s="64"/>
      <c r="R18" s="308"/>
      <c r="S18" s="74"/>
      <c r="T18" s="74"/>
      <c r="U18" s="74"/>
      <c r="V18" s="75"/>
      <c r="W18" s="74"/>
    </row>
    <row r="19" spans="1:27" s="9" customFormat="1" ht="21" customHeight="1" thickBot="1" x14ac:dyDescent="0.35">
      <c r="A19" s="532" t="s">
        <v>12</v>
      </c>
      <c r="B19" s="532"/>
      <c r="C19" s="533"/>
      <c r="D19" s="538"/>
      <c r="E19" s="539"/>
      <c r="F19" s="539"/>
      <c r="G19" s="539"/>
      <c r="H19" s="539"/>
      <c r="I19" s="539"/>
      <c r="J19" s="539"/>
      <c r="K19" s="539"/>
      <c r="L19" s="539"/>
      <c r="M19" s="539"/>
      <c r="N19" s="540"/>
      <c r="O19" s="11"/>
      <c r="P19" s="241" t="str">
        <f>'Info District'!H17</f>
        <v>T2</v>
      </c>
      <c r="Q19" s="65"/>
      <c r="R19" s="309"/>
      <c r="S19" s="535" t="s">
        <v>96</v>
      </c>
      <c r="T19" s="536"/>
      <c r="U19" s="536"/>
      <c r="V19" s="536"/>
      <c r="W19" s="537"/>
    </row>
    <row r="20" spans="1:27" s="9" customFormat="1" ht="4.5" customHeight="1" thickBot="1" x14ac:dyDescent="0.35">
      <c r="A20" s="12"/>
      <c r="B20" s="12"/>
      <c r="C20" s="12"/>
      <c r="D20" s="12"/>
      <c r="E20" s="12"/>
      <c r="F20" s="12"/>
      <c r="G20" s="13"/>
      <c r="H20" s="13"/>
      <c r="I20" s="13"/>
      <c r="J20" s="13"/>
      <c r="K20" s="13"/>
      <c r="L20" s="14"/>
      <c r="M20" s="14"/>
      <c r="N20" s="14"/>
      <c r="O20" s="14"/>
      <c r="Q20" s="64"/>
      <c r="R20" s="308"/>
      <c r="S20" s="146"/>
      <c r="T20" s="74"/>
      <c r="U20" s="74"/>
      <c r="V20" s="76"/>
      <c r="W20" s="147"/>
    </row>
    <row r="21" spans="1:27" s="9" customFormat="1" ht="32.25" customHeight="1" thickBot="1" x14ac:dyDescent="0.35">
      <c r="A21" s="532" t="s">
        <v>240</v>
      </c>
      <c r="B21" s="532"/>
      <c r="C21" s="533"/>
      <c r="D21" s="543" t="s">
        <v>264</v>
      </c>
      <c r="E21" s="544"/>
      <c r="F21" s="545"/>
      <c r="G21" s="534" t="s">
        <v>6</v>
      </c>
      <c r="H21" s="534"/>
      <c r="I21" s="534"/>
      <c r="J21" s="534"/>
      <c r="K21" s="534"/>
      <c r="L21" s="546"/>
      <c r="M21" s="539"/>
      <c r="N21" s="539"/>
      <c r="O21" s="539"/>
      <c r="P21" s="540"/>
      <c r="Q21" s="64"/>
      <c r="R21" s="308"/>
      <c r="S21" s="146"/>
      <c r="T21" s="74"/>
      <c r="U21" s="74"/>
      <c r="V21" s="76"/>
      <c r="W21" s="147"/>
    </row>
    <row r="22" spans="1:27" s="9" customFormat="1" ht="6" customHeight="1" x14ac:dyDescent="0.3">
      <c r="A22" s="12"/>
      <c r="B22" s="12"/>
      <c r="C22" s="12"/>
      <c r="D22" s="12"/>
      <c r="E22" s="12"/>
      <c r="F22" s="12"/>
      <c r="G22" s="534"/>
      <c r="H22" s="534"/>
      <c r="I22" s="534"/>
      <c r="J22" s="534"/>
      <c r="K22" s="534"/>
      <c r="L22" s="14"/>
      <c r="M22" s="14"/>
      <c r="N22" s="14"/>
      <c r="O22" s="14"/>
      <c r="Q22" s="64"/>
      <c r="R22" s="308"/>
      <c r="S22" s="146"/>
      <c r="T22" s="74"/>
      <c r="U22" s="74"/>
      <c r="V22" s="76"/>
      <c r="W22" s="147"/>
    </row>
    <row r="23" spans="1:27" s="9" customFormat="1" ht="3.75" customHeight="1" thickBot="1" x14ac:dyDescent="0.35">
      <c r="A23" s="12"/>
      <c r="B23" s="12"/>
      <c r="C23" s="12"/>
      <c r="D23" s="12"/>
      <c r="E23" s="12"/>
      <c r="F23" s="12"/>
      <c r="G23" s="13"/>
      <c r="H23" s="13"/>
      <c r="I23" s="13"/>
      <c r="J23" s="13"/>
      <c r="K23" s="13"/>
      <c r="L23" s="14"/>
      <c r="M23" s="14"/>
      <c r="N23" s="14"/>
      <c r="O23" s="14"/>
      <c r="Q23" s="64"/>
      <c r="R23" s="308"/>
      <c r="S23" s="146"/>
      <c r="T23" s="74"/>
      <c r="U23" s="74"/>
      <c r="V23" s="76"/>
      <c r="W23" s="147"/>
    </row>
    <row r="24" spans="1:27" ht="76.5" customHeight="1" thickBot="1" x14ac:dyDescent="0.35">
      <c r="A24" s="541" t="s">
        <v>13</v>
      </c>
      <c r="B24" s="16" t="s">
        <v>14</v>
      </c>
      <c r="C24" s="108" t="s">
        <v>15</v>
      </c>
      <c r="D24" s="118" t="s">
        <v>16</v>
      </c>
      <c r="E24" s="117" t="s">
        <v>17</v>
      </c>
      <c r="F24" s="351" t="s">
        <v>18</v>
      </c>
      <c r="G24" s="16" t="s">
        <v>233</v>
      </c>
      <c r="H24" s="16" t="s">
        <v>234</v>
      </c>
      <c r="I24" s="16" t="s">
        <v>19</v>
      </c>
      <c r="J24" s="16" t="s">
        <v>20</v>
      </c>
      <c r="K24" s="108" t="s">
        <v>21</v>
      </c>
      <c r="L24" s="136" t="s">
        <v>22</v>
      </c>
      <c r="M24" s="137" t="s">
        <v>236</v>
      </c>
      <c r="N24" s="138" t="s">
        <v>23</v>
      </c>
      <c r="O24" s="109" t="s">
        <v>39</v>
      </c>
      <c r="P24" s="16" t="s">
        <v>40</v>
      </c>
      <c r="S24" s="148" t="s">
        <v>237</v>
      </c>
      <c r="T24" s="140" t="s">
        <v>93</v>
      </c>
      <c r="U24" s="140" t="s">
        <v>239</v>
      </c>
      <c r="V24" s="140" t="s">
        <v>238</v>
      </c>
      <c r="W24" s="149" t="s">
        <v>97</v>
      </c>
    </row>
    <row r="25" spans="1:27" s="47" customFormat="1" ht="31.2" customHeight="1" x14ac:dyDescent="0.3">
      <c r="A25" s="542"/>
      <c r="B25" s="46" t="s">
        <v>24</v>
      </c>
      <c r="C25" s="46" t="s">
        <v>25</v>
      </c>
      <c r="D25" s="112" t="s">
        <v>26</v>
      </c>
      <c r="E25" s="46" t="s">
        <v>27</v>
      </c>
      <c r="F25" s="46"/>
      <c r="G25" s="46" t="s">
        <v>28</v>
      </c>
      <c r="H25" s="46"/>
      <c r="I25" s="46" t="s">
        <v>29</v>
      </c>
      <c r="J25" s="46"/>
      <c r="K25" s="131" t="s">
        <v>235</v>
      </c>
      <c r="L25" s="133"/>
      <c r="M25" s="134"/>
      <c r="N25" s="135"/>
      <c r="O25" s="132" t="s">
        <v>30</v>
      </c>
      <c r="P25" s="46"/>
      <c r="Q25" s="66"/>
      <c r="R25" s="310"/>
      <c r="S25" s="150"/>
      <c r="T25" s="67" t="s">
        <v>94</v>
      </c>
      <c r="U25" s="67" t="s">
        <v>95</v>
      </c>
      <c r="V25" s="94"/>
      <c r="W25" s="151" t="str">
        <f>IF(J26&lt;=0,"",IF(J26=90,$X$26))</f>
        <v/>
      </c>
      <c r="X25" s="37" t="s">
        <v>98</v>
      </c>
    </row>
    <row r="26" spans="1:27" ht="31.2" customHeight="1" x14ac:dyDescent="0.3">
      <c r="A26" s="322" t="str">
        <f>CDT!B26</f>
        <v>Artéméther-Luméfantrine 6cp (AL)</v>
      </c>
      <c r="B26" s="247"/>
      <c r="C26" s="248"/>
      <c r="D26" s="302" t="str">
        <f>IF(B26&lt;&gt;"",B26+C26,"")</f>
        <v/>
      </c>
      <c r="E26" s="249"/>
      <c r="F26" s="247"/>
      <c r="G26" s="247"/>
      <c r="H26" s="247"/>
      <c r="I26" s="247"/>
      <c r="J26" s="247"/>
      <c r="K26" s="248"/>
      <c r="L26" s="431" t="str">
        <f>IF(B26&lt;&gt;"",IF(J26=0,E26,((E26*90)/(90-J26))),"0")</f>
        <v>0</v>
      </c>
      <c r="M26" s="428" t="str">
        <f>IF(B26&lt;&gt;"",((E26/S26)*30),"0")</f>
        <v>0</v>
      </c>
      <c r="N26" s="250" t="str">
        <f>IF(B26&lt;&gt;"",IF(J26=0,((E26+L26)-K26),((M26*6)-K26)),"0")</f>
        <v>0</v>
      </c>
      <c r="O26" s="251"/>
      <c r="P26" s="313"/>
      <c r="R26" s="312">
        <f>+L26+N26</f>
        <v>0</v>
      </c>
      <c r="S26" s="152">
        <f>(90-J26)</f>
        <v>90</v>
      </c>
      <c r="T26" s="68" t="e">
        <f t="shared" ref="T26:T47" si="0">D26-(E26+G26+I26+H26)</f>
        <v>#VALUE!</v>
      </c>
      <c r="U26" s="68" t="e">
        <f>K26-T26</f>
        <v>#VALUE!</v>
      </c>
      <c r="V26" s="95">
        <v>6</v>
      </c>
      <c r="W26" s="153" t="e">
        <f t="shared" ref="W26:W50" si="1">IF(U26=0,"",$X$25)</f>
        <v>#VALUE!</v>
      </c>
      <c r="X26" s="37" t="s">
        <v>203</v>
      </c>
      <c r="Y26" s="107">
        <f>+O26</f>
        <v>0</v>
      </c>
    </row>
    <row r="27" spans="1:27" ht="31.2" customHeight="1" x14ac:dyDescent="0.3">
      <c r="A27" s="322" t="str">
        <f>CDT!B27</f>
        <v>Artéméther-Luméfantrine 12cp (AL)</v>
      </c>
      <c r="B27" s="247"/>
      <c r="C27" s="248"/>
      <c r="D27" s="302" t="str">
        <f t="shared" ref="D27" si="2">IF(B27&lt;&gt;"",B27+C27,"")</f>
        <v/>
      </c>
      <c r="E27" s="249"/>
      <c r="F27" s="247"/>
      <c r="G27" s="247"/>
      <c r="H27" s="247"/>
      <c r="I27" s="247"/>
      <c r="J27" s="247"/>
      <c r="K27" s="248"/>
      <c r="L27" s="431" t="str">
        <f t="shared" ref="L27:L49" si="3">IF(B27&lt;&gt;"",IF(J27=0,E27,((E27*90)/(90-J27))),"0")</f>
        <v>0</v>
      </c>
      <c r="M27" s="428" t="str">
        <f t="shared" ref="M27:M49" si="4">IF(B27&lt;&gt;"",((E27/S27)*30),"0")</f>
        <v>0</v>
      </c>
      <c r="N27" s="250" t="str">
        <f t="shared" ref="N27:N49" si="5">IF(B27&lt;&gt;"",IF(J27=0,((E27+L27)-K27),((M27*6)-K27)),"0")</f>
        <v>0</v>
      </c>
      <c r="O27" s="251"/>
      <c r="P27" s="247"/>
      <c r="R27" s="312">
        <f t="shared" ref="R27:R49" si="6">+L27+N27</f>
        <v>0</v>
      </c>
      <c r="S27" s="152">
        <f t="shared" ref="S27:S49" si="7">(90-J27)</f>
        <v>90</v>
      </c>
      <c r="T27" s="68" t="e">
        <f t="shared" si="0"/>
        <v>#VALUE!</v>
      </c>
      <c r="U27" s="68" t="e">
        <f t="shared" ref="U27:U49" si="8">K27-T27</f>
        <v>#VALUE!</v>
      </c>
      <c r="V27" s="95">
        <v>12</v>
      </c>
      <c r="W27" s="153" t="e">
        <f t="shared" si="1"/>
        <v>#VALUE!</v>
      </c>
      <c r="Y27" s="107">
        <f t="shared" ref="Y27:Y48" si="9">+O27</f>
        <v>0</v>
      </c>
    </row>
    <row r="28" spans="1:27" ht="31.2" customHeight="1" x14ac:dyDescent="0.3">
      <c r="A28" s="322" t="str">
        <f>CDT!B28</f>
        <v>Artéméther-Luméfantrine 18cp (AL)</v>
      </c>
      <c r="B28" s="247"/>
      <c r="C28" s="248"/>
      <c r="D28" s="302" t="str">
        <f>IF(B28&lt;&gt;"",B28+C28,"")</f>
        <v/>
      </c>
      <c r="E28" s="249"/>
      <c r="F28" s="247"/>
      <c r="G28" s="247"/>
      <c r="H28" s="247"/>
      <c r="I28" s="247"/>
      <c r="J28" s="247"/>
      <c r="K28" s="248"/>
      <c r="L28" s="431" t="str">
        <f t="shared" si="3"/>
        <v>0</v>
      </c>
      <c r="M28" s="428" t="str">
        <f t="shared" si="4"/>
        <v>0</v>
      </c>
      <c r="N28" s="250" t="str">
        <f t="shared" si="5"/>
        <v>0</v>
      </c>
      <c r="O28" s="251"/>
      <c r="P28" s="247"/>
      <c r="R28" s="312">
        <f t="shared" si="6"/>
        <v>0</v>
      </c>
      <c r="S28" s="152">
        <f t="shared" si="7"/>
        <v>90</v>
      </c>
      <c r="T28" s="68" t="e">
        <f t="shared" si="0"/>
        <v>#VALUE!</v>
      </c>
      <c r="U28" s="68" t="e">
        <f t="shared" si="8"/>
        <v>#VALUE!</v>
      </c>
      <c r="V28" s="95">
        <v>18</v>
      </c>
      <c r="W28" s="153" t="e">
        <f t="shared" si="1"/>
        <v>#VALUE!</v>
      </c>
      <c r="Y28" s="107">
        <f t="shared" si="9"/>
        <v>0</v>
      </c>
    </row>
    <row r="29" spans="1:27" ht="31.2" customHeight="1" x14ac:dyDescent="0.3">
      <c r="A29" s="322" t="str">
        <f>CDT!B29</f>
        <v>Artéméther-Luméfantrine 24cp (AL)</v>
      </c>
      <c r="B29" s="247"/>
      <c r="C29" s="248"/>
      <c r="D29" s="302" t="str">
        <f>IF(B29&lt;&gt;"",B29+C29,"")</f>
        <v/>
      </c>
      <c r="E29" s="249"/>
      <c r="F29" s="247"/>
      <c r="G29" s="247"/>
      <c r="H29" s="247"/>
      <c r="I29" s="247"/>
      <c r="J29" s="247"/>
      <c r="K29" s="248"/>
      <c r="L29" s="431" t="str">
        <f t="shared" si="3"/>
        <v>0</v>
      </c>
      <c r="M29" s="428" t="str">
        <f t="shared" si="4"/>
        <v>0</v>
      </c>
      <c r="N29" s="250" t="str">
        <f t="shared" si="5"/>
        <v>0</v>
      </c>
      <c r="O29" s="251"/>
      <c r="P29" s="247"/>
      <c r="R29" s="312">
        <f t="shared" si="6"/>
        <v>0</v>
      </c>
      <c r="S29" s="152">
        <f t="shared" si="7"/>
        <v>90</v>
      </c>
      <c r="T29" s="68" t="e">
        <f t="shared" si="0"/>
        <v>#VALUE!</v>
      </c>
      <c r="U29" s="68" t="e">
        <f t="shared" si="8"/>
        <v>#VALUE!</v>
      </c>
      <c r="V29" s="95">
        <v>24</v>
      </c>
      <c r="W29" s="153" t="e">
        <f t="shared" si="1"/>
        <v>#VALUE!</v>
      </c>
      <c r="Y29" s="107">
        <f t="shared" si="9"/>
        <v>0</v>
      </c>
    </row>
    <row r="30" spans="1:27" ht="31.2" customHeight="1" x14ac:dyDescent="0.3">
      <c r="A30" s="322" t="str">
        <f>CDT!B30</f>
        <v>Artéméther injectable 40 mg</v>
      </c>
      <c r="B30" s="247"/>
      <c r="C30" s="248"/>
      <c r="D30" s="302" t="str">
        <f t="shared" ref="D30:D49" si="10">IF(B30&lt;&gt;"",B30+C30,"")</f>
        <v/>
      </c>
      <c r="E30" s="249"/>
      <c r="F30" s="247"/>
      <c r="G30" s="247"/>
      <c r="H30" s="247"/>
      <c r="I30" s="247"/>
      <c r="J30" s="247"/>
      <c r="K30" s="248"/>
      <c r="L30" s="431" t="str">
        <f t="shared" si="3"/>
        <v>0</v>
      </c>
      <c r="M30" s="428" t="str">
        <f t="shared" si="4"/>
        <v>0</v>
      </c>
      <c r="N30" s="250" t="str">
        <f t="shared" si="5"/>
        <v>0</v>
      </c>
      <c r="O30" s="251"/>
      <c r="P30" s="247"/>
      <c r="R30" s="312">
        <f t="shared" si="6"/>
        <v>0</v>
      </c>
      <c r="S30" s="152">
        <f t="shared" si="7"/>
        <v>90</v>
      </c>
      <c r="T30" s="68" t="e">
        <f t="shared" si="0"/>
        <v>#VALUE!</v>
      </c>
      <c r="U30" s="68" t="e">
        <f t="shared" si="8"/>
        <v>#VALUE!</v>
      </c>
      <c r="V30" s="95">
        <v>1</v>
      </c>
      <c r="W30" s="153" t="e">
        <f t="shared" si="1"/>
        <v>#VALUE!</v>
      </c>
      <c r="Y30" s="107">
        <f t="shared" si="9"/>
        <v>0</v>
      </c>
    </row>
    <row r="31" spans="1:27" ht="34.5" customHeight="1" x14ac:dyDescent="0.3">
      <c r="A31" s="322" t="str">
        <f>CDT!B31</f>
        <v>Artéméther injectable 80 mg</v>
      </c>
      <c r="B31" s="247"/>
      <c r="C31" s="248"/>
      <c r="D31" s="302" t="str">
        <f t="shared" si="10"/>
        <v/>
      </c>
      <c r="E31" s="249"/>
      <c r="F31" s="247"/>
      <c r="G31" s="247"/>
      <c r="H31" s="247"/>
      <c r="I31" s="247"/>
      <c r="J31" s="247"/>
      <c r="K31" s="248"/>
      <c r="L31" s="431" t="str">
        <f t="shared" si="3"/>
        <v>0</v>
      </c>
      <c r="M31" s="428" t="str">
        <f t="shared" si="4"/>
        <v>0</v>
      </c>
      <c r="N31" s="250" t="str">
        <f t="shared" si="5"/>
        <v>0</v>
      </c>
      <c r="O31" s="251"/>
      <c r="P31" s="247"/>
      <c r="R31" s="312">
        <f t="shared" si="6"/>
        <v>0</v>
      </c>
      <c r="S31" s="152">
        <f t="shared" si="7"/>
        <v>90</v>
      </c>
      <c r="T31" s="68" t="e">
        <f t="shared" si="0"/>
        <v>#VALUE!</v>
      </c>
      <c r="U31" s="68" t="e">
        <f t="shared" si="8"/>
        <v>#VALUE!</v>
      </c>
      <c r="V31" s="95">
        <v>1</v>
      </c>
      <c r="W31" s="153" t="e">
        <f t="shared" si="1"/>
        <v>#VALUE!</v>
      </c>
      <c r="Y31" s="107">
        <f t="shared" si="9"/>
        <v>0</v>
      </c>
    </row>
    <row r="32" spans="1:27" ht="34.5" customHeight="1" x14ac:dyDescent="0.3">
      <c r="A32" s="435" t="str">
        <f>CDT!B32</f>
        <v>Artésunate injectable 60 mg</v>
      </c>
      <c r="B32" s="247"/>
      <c r="C32" s="248"/>
      <c r="D32" s="302" t="str">
        <f t="shared" si="10"/>
        <v/>
      </c>
      <c r="E32" s="249"/>
      <c r="F32" s="247"/>
      <c r="G32" s="247"/>
      <c r="H32" s="247"/>
      <c r="I32" s="247"/>
      <c r="J32" s="247"/>
      <c r="K32" s="248"/>
      <c r="L32" s="438" t="str">
        <f t="shared" si="3"/>
        <v>0</v>
      </c>
      <c r="M32" s="314" t="str">
        <f>IF(B32&lt;&gt;"",((E32/S32:S32)*30),"0")</f>
        <v>0</v>
      </c>
      <c r="N32" s="432" t="str">
        <f>IF(B32&lt;&gt;"",IF(J32=0,AA32,IF(J32&gt;0,((M32/30)*J32)+AA32)),"0")</f>
        <v>0</v>
      </c>
      <c r="O32" s="433"/>
      <c r="P32" s="247"/>
      <c r="R32" s="312">
        <f t="shared" si="6"/>
        <v>0</v>
      </c>
      <c r="S32" s="429">
        <f t="shared" si="7"/>
        <v>90</v>
      </c>
      <c r="T32" s="436" t="e">
        <f>D32-(E32+G32+I32+H32)</f>
        <v>#VALUE!</v>
      </c>
      <c r="U32" s="436" t="e">
        <f t="shared" si="8"/>
        <v>#VALUE!</v>
      </c>
      <c r="V32" s="430">
        <v>1</v>
      </c>
      <c r="W32" s="437" t="e">
        <f t="shared" si="1"/>
        <v>#VALUE!</v>
      </c>
      <c r="Y32" s="107">
        <f t="shared" si="9"/>
        <v>0</v>
      </c>
      <c r="AA32" s="3">
        <f>((F32*10)+L32-K32)</f>
        <v>0</v>
      </c>
    </row>
    <row r="33" spans="1:25" ht="34.5" customHeight="1" x14ac:dyDescent="0.3">
      <c r="A33" s="322" t="str">
        <f>CDT!B33</f>
        <v xml:space="preserve"> Sulfadoxine Pyriméthamine:  (SP)</v>
      </c>
      <c r="B33" s="247"/>
      <c r="C33" s="248"/>
      <c r="D33" s="302" t="str">
        <f t="shared" si="10"/>
        <v/>
      </c>
      <c r="E33" s="249"/>
      <c r="F33" s="247"/>
      <c r="G33" s="247"/>
      <c r="H33" s="247"/>
      <c r="I33" s="247"/>
      <c r="J33" s="247"/>
      <c r="K33" s="248"/>
      <c r="L33" s="431" t="str">
        <f t="shared" si="3"/>
        <v>0</v>
      </c>
      <c r="M33" s="428" t="str">
        <f t="shared" si="4"/>
        <v>0</v>
      </c>
      <c r="N33" s="250" t="str">
        <f t="shared" si="5"/>
        <v>0</v>
      </c>
      <c r="O33" s="251"/>
      <c r="P33" s="247"/>
      <c r="R33" s="312">
        <f t="shared" si="6"/>
        <v>0</v>
      </c>
      <c r="S33" s="152">
        <f t="shared" si="7"/>
        <v>90</v>
      </c>
      <c r="T33" s="68" t="e">
        <f t="shared" si="0"/>
        <v>#VALUE!</v>
      </c>
      <c r="U33" s="68" t="e">
        <f t="shared" si="8"/>
        <v>#VALUE!</v>
      </c>
      <c r="V33" s="95">
        <v>3</v>
      </c>
      <c r="W33" s="153" t="e">
        <f t="shared" si="1"/>
        <v>#VALUE!</v>
      </c>
      <c r="Y33" s="107">
        <f t="shared" si="9"/>
        <v>0</v>
      </c>
    </row>
    <row r="34" spans="1:25" ht="34.5" customHeight="1" x14ac:dyDescent="0.3">
      <c r="A34" s="322" t="str">
        <f>CDT!B34</f>
        <v>Test de Diagnostic Rapide  : (TDR)</v>
      </c>
      <c r="B34" s="247"/>
      <c r="C34" s="248"/>
      <c r="D34" s="302" t="str">
        <f t="shared" si="10"/>
        <v/>
      </c>
      <c r="E34" s="247"/>
      <c r="F34" s="248"/>
      <c r="G34" s="247"/>
      <c r="H34" s="247"/>
      <c r="I34" s="247"/>
      <c r="J34" s="247"/>
      <c r="K34" s="248"/>
      <c r="L34" s="431" t="str">
        <f t="shared" si="3"/>
        <v>0</v>
      </c>
      <c r="M34" s="428" t="str">
        <f t="shared" si="4"/>
        <v>0</v>
      </c>
      <c r="N34" s="250" t="str">
        <f t="shared" si="5"/>
        <v>0</v>
      </c>
      <c r="O34" s="251"/>
      <c r="P34" s="247"/>
      <c r="R34" s="312">
        <f t="shared" si="6"/>
        <v>0</v>
      </c>
      <c r="S34" s="152">
        <f t="shared" si="7"/>
        <v>90</v>
      </c>
      <c r="T34" s="68" t="e">
        <f t="shared" si="0"/>
        <v>#VALUE!</v>
      </c>
      <c r="U34" s="68" t="e">
        <f t="shared" si="8"/>
        <v>#VALUE!</v>
      </c>
      <c r="V34" s="95">
        <v>1</v>
      </c>
      <c r="W34" s="153" t="e">
        <f>IF(U34=0,"",$X$25)</f>
        <v>#VALUE!</v>
      </c>
      <c r="Y34" s="107">
        <f t="shared" si="9"/>
        <v>0</v>
      </c>
    </row>
    <row r="35" spans="1:25" ht="34.5" customHeight="1" x14ac:dyDescent="0.3">
      <c r="A35" s="322" t="str">
        <f>CDT!B35</f>
        <v>Moustiquaire à Imprégnation Durable: (MID)</v>
      </c>
      <c r="B35" s="247"/>
      <c r="C35" s="248"/>
      <c r="D35" s="302" t="str">
        <f t="shared" si="10"/>
        <v/>
      </c>
      <c r="E35" s="247"/>
      <c r="F35" s="248"/>
      <c r="G35" s="247"/>
      <c r="H35" s="247"/>
      <c r="I35" s="247"/>
      <c r="J35" s="247"/>
      <c r="K35" s="248"/>
      <c r="L35" s="431" t="str">
        <f t="shared" si="3"/>
        <v>0</v>
      </c>
      <c r="M35" s="428" t="str">
        <f t="shared" si="4"/>
        <v>0</v>
      </c>
      <c r="N35" s="250" t="str">
        <f t="shared" si="5"/>
        <v>0</v>
      </c>
      <c r="O35" s="251"/>
      <c r="P35" s="247"/>
      <c r="R35" s="312">
        <f t="shared" si="6"/>
        <v>0</v>
      </c>
      <c r="S35" s="152">
        <f t="shared" si="7"/>
        <v>90</v>
      </c>
      <c r="T35" s="68" t="e">
        <f t="shared" si="0"/>
        <v>#VALUE!</v>
      </c>
      <c r="U35" s="68" t="e">
        <f t="shared" si="8"/>
        <v>#VALUE!</v>
      </c>
      <c r="V35" s="95">
        <v>1</v>
      </c>
      <c r="W35" s="153" t="e">
        <f t="shared" si="1"/>
        <v>#VALUE!</v>
      </c>
      <c r="Y35" s="107">
        <f t="shared" si="9"/>
        <v>0</v>
      </c>
    </row>
    <row r="36" spans="1:25" ht="34.5" customHeight="1" x14ac:dyDescent="0.3">
      <c r="A36" s="322" t="str">
        <f>CDT!B36</f>
        <v>Dihydroartéminisine Pipéraquine– Plaq / 3 comp 
( DHA-PPQ)  20/160 mg</v>
      </c>
      <c r="B36" s="247"/>
      <c r="C36" s="248"/>
      <c r="D36" s="302" t="str">
        <f t="shared" si="10"/>
        <v/>
      </c>
      <c r="E36" s="249"/>
      <c r="F36" s="247"/>
      <c r="G36" s="247"/>
      <c r="H36" s="247"/>
      <c r="I36" s="247"/>
      <c r="J36" s="247"/>
      <c r="K36" s="248"/>
      <c r="L36" s="431" t="str">
        <f t="shared" si="3"/>
        <v>0</v>
      </c>
      <c r="M36" s="428" t="str">
        <f t="shared" si="4"/>
        <v>0</v>
      </c>
      <c r="N36" s="250" t="str">
        <f t="shared" si="5"/>
        <v>0</v>
      </c>
      <c r="O36" s="251"/>
      <c r="P36" s="247"/>
      <c r="R36" s="312">
        <f t="shared" si="6"/>
        <v>0</v>
      </c>
      <c r="S36" s="152">
        <f t="shared" si="7"/>
        <v>90</v>
      </c>
      <c r="T36" s="68" t="e">
        <f t="shared" si="0"/>
        <v>#VALUE!</v>
      </c>
      <c r="U36" s="68" t="e">
        <f t="shared" si="8"/>
        <v>#VALUE!</v>
      </c>
      <c r="V36" s="95">
        <v>3</v>
      </c>
      <c r="W36" s="153" t="e">
        <f t="shared" si="1"/>
        <v>#VALUE!</v>
      </c>
      <c r="Y36" s="107">
        <f t="shared" si="9"/>
        <v>0</v>
      </c>
    </row>
    <row r="37" spans="1:25" ht="34.5" customHeight="1" x14ac:dyDescent="0.3">
      <c r="A37" s="322" t="str">
        <f>CDT!B37</f>
        <v>Dihydroartéminisine Pipéraquine– Plaq / 3 comp 
( DHA-PPQ)  40/320 mg</v>
      </c>
      <c r="B37" s="247"/>
      <c r="C37" s="248"/>
      <c r="D37" s="302" t="str">
        <f t="shared" si="10"/>
        <v/>
      </c>
      <c r="E37" s="249"/>
      <c r="F37" s="247"/>
      <c r="G37" s="247"/>
      <c r="H37" s="247"/>
      <c r="I37" s="247"/>
      <c r="J37" s="247"/>
      <c r="K37" s="248"/>
      <c r="L37" s="431" t="str">
        <f t="shared" si="3"/>
        <v>0</v>
      </c>
      <c r="M37" s="428" t="str">
        <f t="shared" si="4"/>
        <v>0</v>
      </c>
      <c r="N37" s="250" t="str">
        <f t="shared" si="5"/>
        <v>0</v>
      </c>
      <c r="O37" s="251"/>
      <c r="P37" s="247"/>
      <c r="R37" s="312">
        <f t="shared" si="6"/>
        <v>0</v>
      </c>
      <c r="S37" s="152">
        <f t="shared" si="7"/>
        <v>90</v>
      </c>
      <c r="T37" s="68" t="e">
        <f t="shared" si="0"/>
        <v>#VALUE!</v>
      </c>
      <c r="U37" s="68" t="e">
        <f t="shared" si="8"/>
        <v>#VALUE!</v>
      </c>
      <c r="V37" s="95">
        <v>3</v>
      </c>
      <c r="W37" s="153" t="e">
        <f t="shared" si="1"/>
        <v>#VALUE!</v>
      </c>
      <c r="Y37" s="107">
        <f t="shared" si="9"/>
        <v>0</v>
      </c>
    </row>
    <row r="38" spans="1:25" ht="34.5" customHeight="1" x14ac:dyDescent="0.3">
      <c r="A38" s="322" t="str">
        <f>CDT!B38</f>
        <v>Dihydroartéminisine Pipéraquine– Plaq / 6 comp 
( DHA-PPQ)  40/320 mg</v>
      </c>
      <c r="B38" s="247"/>
      <c r="C38" s="248"/>
      <c r="D38" s="302" t="str">
        <f t="shared" si="10"/>
        <v/>
      </c>
      <c r="E38" s="249"/>
      <c r="F38" s="247"/>
      <c r="G38" s="247"/>
      <c r="H38" s="247"/>
      <c r="I38" s="247"/>
      <c r="J38" s="247"/>
      <c r="K38" s="248"/>
      <c r="L38" s="431" t="str">
        <f t="shared" si="3"/>
        <v>0</v>
      </c>
      <c r="M38" s="428" t="str">
        <f t="shared" si="4"/>
        <v>0</v>
      </c>
      <c r="N38" s="250" t="str">
        <f t="shared" si="5"/>
        <v>0</v>
      </c>
      <c r="O38" s="251"/>
      <c r="P38" s="247"/>
      <c r="R38" s="312">
        <f t="shared" si="6"/>
        <v>0</v>
      </c>
      <c r="S38" s="152">
        <f t="shared" si="7"/>
        <v>90</v>
      </c>
      <c r="T38" s="68" t="e">
        <f t="shared" si="0"/>
        <v>#VALUE!</v>
      </c>
      <c r="U38" s="68" t="e">
        <f t="shared" si="8"/>
        <v>#VALUE!</v>
      </c>
      <c r="V38" s="95">
        <v>3</v>
      </c>
      <c r="W38" s="153" t="e">
        <f t="shared" si="1"/>
        <v>#VALUE!</v>
      </c>
      <c r="Y38" s="107">
        <f t="shared" si="9"/>
        <v>0</v>
      </c>
    </row>
    <row r="39" spans="1:25" ht="34.5" customHeight="1" x14ac:dyDescent="0.3">
      <c r="A39" s="322" t="str">
        <f>CDT!B39</f>
        <v>Dihydroartemisinine/pipéraquine – Plaq / 9 comp 
( DHA-PPQ) 40/320 mg</v>
      </c>
      <c r="B39" s="247"/>
      <c r="C39" s="248"/>
      <c r="D39" s="302" t="str">
        <f t="shared" si="10"/>
        <v/>
      </c>
      <c r="E39" s="249"/>
      <c r="F39" s="247"/>
      <c r="G39" s="247"/>
      <c r="H39" s="247"/>
      <c r="I39" s="247"/>
      <c r="J39" s="247"/>
      <c r="K39" s="248"/>
      <c r="L39" s="431" t="str">
        <f t="shared" si="3"/>
        <v>0</v>
      </c>
      <c r="M39" s="428" t="str">
        <f t="shared" si="4"/>
        <v>0</v>
      </c>
      <c r="N39" s="250" t="str">
        <f t="shared" si="5"/>
        <v>0</v>
      </c>
      <c r="O39" s="251"/>
      <c r="P39" s="247"/>
      <c r="R39" s="312">
        <f t="shared" si="6"/>
        <v>0</v>
      </c>
      <c r="S39" s="152">
        <f t="shared" si="7"/>
        <v>90</v>
      </c>
      <c r="T39" s="68" t="e">
        <f t="shared" si="0"/>
        <v>#VALUE!</v>
      </c>
      <c r="U39" s="68" t="e">
        <f t="shared" si="8"/>
        <v>#VALUE!</v>
      </c>
      <c r="V39" s="95">
        <v>3</v>
      </c>
      <c r="W39" s="153" t="e">
        <f t="shared" si="1"/>
        <v>#VALUE!</v>
      </c>
      <c r="Y39" s="107">
        <f t="shared" si="9"/>
        <v>0</v>
      </c>
    </row>
    <row r="40" spans="1:25" ht="34.5" customHeight="1" x14ac:dyDescent="0.3">
      <c r="A40" s="322" t="str">
        <f>CDT!B40</f>
        <v>Artésunate Amodiaquine: (ASAQ) : 3 cp (25/67,5 mg)</v>
      </c>
      <c r="B40" s="247"/>
      <c r="C40" s="248"/>
      <c r="D40" s="302" t="str">
        <f t="shared" si="10"/>
        <v/>
      </c>
      <c r="E40" s="249"/>
      <c r="F40" s="247"/>
      <c r="G40" s="247"/>
      <c r="H40" s="247"/>
      <c r="I40" s="247"/>
      <c r="J40" s="247"/>
      <c r="K40" s="248"/>
      <c r="L40" s="431" t="str">
        <f t="shared" si="3"/>
        <v>0</v>
      </c>
      <c r="M40" s="428" t="str">
        <f t="shared" si="4"/>
        <v>0</v>
      </c>
      <c r="N40" s="250" t="str">
        <f t="shared" si="5"/>
        <v>0</v>
      </c>
      <c r="O40" s="251"/>
      <c r="P40" s="247"/>
      <c r="R40" s="312">
        <f t="shared" si="6"/>
        <v>0</v>
      </c>
      <c r="S40" s="152">
        <f t="shared" si="7"/>
        <v>90</v>
      </c>
      <c r="T40" s="68" t="e">
        <f t="shared" si="0"/>
        <v>#VALUE!</v>
      </c>
      <c r="U40" s="68" t="e">
        <f t="shared" si="8"/>
        <v>#VALUE!</v>
      </c>
      <c r="V40" s="95">
        <v>1</v>
      </c>
      <c r="W40" s="153" t="e">
        <f t="shared" si="1"/>
        <v>#VALUE!</v>
      </c>
      <c r="Y40" s="107">
        <f t="shared" si="9"/>
        <v>0</v>
      </c>
    </row>
    <row r="41" spans="1:25" ht="34.5" customHeight="1" x14ac:dyDescent="0.3">
      <c r="A41" s="322" t="str">
        <f>CDT!B41</f>
        <v>Artésunate Amodiaquine: (ASAQ) 3 cp (50/135 mg)</v>
      </c>
      <c r="B41" s="247"/>
      <c r="C41" s="248"/>
      <c r="D41" s="302" t="str">
        <f t="shared" si="10"/>
        <v/>
      </c>
      <c r="E41" s="249"/>
      <c r="F41" s="247"/>
      <c r="G41" s="247"/>
      <c r="H41" s="247"/>
      <c r="I41" s="247"/>
      <c r="J41" s="247"/>
      <c r="K41" s="248"/>
      <c r="L41" s="431" t="str">
        <f t="shared" si="3"/>
        <v>0</v>
      </c>
      <c r="M41" s="428" t="str">
        <f t="shared" si="4"/>
        <v>0</v>
      </c>
      <c r="N41" s="250" t="str">
        <f t="shared" si="5"/>
        <v>0</v>
      </c>
      <c r="O41" s="251"/>
      <c r="P41" s="247"/>
      <c r="R41" s="312">
        <f t="shared" si="6"/>
        <v>0</v>
      </c>
      <c r="S41" s="152">
        <f t="shared" si="7"/>
        <v>90</v>
      </c>
      <c r="T41" s="68" t="e">
        <f t="shared" si="0"/>
        <v>#VALUE!</v>
      </c>
      <c r="U41" s="68" t="e">
        <f t="shared" si="8"/>
        <v>#VALUE!</v>
      </c>
      <c r="V41" s="95">
        <v>1</v>
      </c>
      <c r="W41" s="153" t="e">
        <f t="shared" si="1"/>
        <v>#VALUE!</v>
      </c>
      <c r="Y41" s="107">
        <f t="shared" si="9"/>
        <v>0</v>
      </c>
    </row>
    <row r="42" spans="1:25" ht="34.5" customHeight="1" x14ac:dyDescent="0.3">
      <c r="A42" s="322" t="str">
        <f>CDT!B42</f>
        <v>Artésunate Amodiaquine: (ASAQ) 3 cp (100/270 mg)</v>
      </c>
      <c r="B42" s="247"/>
      <c r="C42" s="248"/>
      <c r="D42" s="302" t="str">
        <f t="shared" si="10"/>
        <v/>
      </c>
      <c r="E42" s="249"/>
      <c r="F42" s="247"/>
      <c r="G42" s="247"/>
      <c r="H42" s="247"/>
      <c r="I42" s="247"/>
      <c r="J42" s="247"/>
      <c r="K42" s="248"/>
      <c r="L42" s="431" t="str">
        <f t="shared" si="3"/>
        <v>0</v>
      </c>
      <c r="M42" s="428" t="str">
        <f t="shared" si="4"/>
        <v>0</v>
      </c>
      <c r="N42" s="250" t="str">
        <f t="shared" si="5"/>
        <v>0</v>
      </c>
      <c r="O42" s="251"/>
      <c r="P42" s="247"/>
      <c r="R42" s="312">
        <f t="shared" si="6"/>
        <v>0</v>
      </c>
      <c r="S42" s="152">
        <f t="shared" si="7"/>
        <v>90</v>
      </c>
      <c r="T42" s="68" t="e">
        <f t="shared" si="0"/>
        <v>#VALUE!</v>
      </c>
      <c r="U42" s="68" t="e">
        <f t="shared" si="8"/>
        <v>#VALUE!</v>
      </c>
      <c r="V42" s="95">
        <v>1</v>
      </c>
      <c r="W42" s="153" t="e">
        <f t="shared" si="1"/>
        <v>#VALUE!</v>
      </c>
      <c r="Y42" s="107">
        <f t="shared" si="9"/>
        <v>0</v>
      </c>
    </row>
    <row r="43" spans="1:25" ht="34.5" customHeight="1" x14ac:dyDescent="0.3">
      <c r="A43" s="322" t="str">
        <f>CDT!B43</f>
        <v>Artésunate Amodiaquine: (ASAQ) 6 cp (100/270 mg)</v>
      </c>
      <c r="B43" s="247"/>
      <c r="C43" s="248"/>
      <c r="D43" s="302" t="str">
        <f t="shared" si="10"/>
        <v/>
      </c>
      <c r="E43" s="249"/>
      <c r="F43" s="247"/>
      <c r="G43" s="247"/>
      <c r="H43" s="247"/>
      <c r="I43" s="247"/>
      <c r="J43" s="247"/>
      <c r="K43" s="248"/>
      <c r="L43" s="431" t="str">
        <f t="shared" si="3"/>
        <v>0</v>
      </c>
      <c r="M43" s="428" t="str">
        <f t="shared" si="4"/>
        <v>0</v>
      </c>
      <c r="N43" s="250" t="str">
        <f t="shared" si="5"/>
        <v>0</v>
      </c>
      <c r="O43" s="251"/>
      <c r="P43" s="247"/>
      <c r="R43" s="312">
        <f t="shared" si="6"/>
        <v>0</v>
      </c>
      <c r="S43" s="152">
        <f t="shared" si="7"/>
        <v>90</v>
      </c>
      <c r="T43" s="68" t="e">
        <f t="shared" si="0"/>
        <v>#VALUE!</v>
      </c>
      <c r="U43" s="68" t="e">
        <f t="shared" si="8"/>
        <v>#VALUE!</v>
      </c>
      <c r="V43" s="95">
        <v>1</v>
      </c>
      <c r="W43" s="153" t="e">
        <f t="shared" si="1"/>
        <v>#VALUE!</v>
      </c>
      <c r="Y43" s="107">
        <f t="shared" si="9"/>
        <v>0</v>
      </c>
    </row>
    <row r="44" spans="1:25" ht="34.5" customHeight="1" x14ac:dyDescent="0.3">
      <c r="A44" s="322" t="str">
        <f>CDT!B44</f>
        <v>Artésunate - Méfloquine (AS-MF)</v>
      </c>
      <c r="B44" s="247"/>
      <c r="C44" s="248"/>
      <c r="D44" s="302" t="str">
        <f t="shared" si="10"/>
        <v/>
      </c>
      <c r="E44" s="249"/>
      <c r="F44" s="247"/>
      <c r="G44" s="247"/>
      <c r="H44" s="247"/>
      <c r="I44" s="247"/>
      <c r="J44" s="247"/>
      <c r="K44" s="248"/>
      <c r="L44" s="431" t="str">
        <f t="shared" si="3"/>
        <v>0</v>
      </c>
      <c r="M44" s="428" t="str">
        <f t="shared" si="4"/>
        <v>0</v>
      </c>
      <c r="N44" s="250" t="str">
        <f t="shared" si="5"/>
        <v>0</v>
      </c>
      <c r="O44" s="251"/>
      <c r="P44" s="247"/>
      <c r="R44" s="312">
        <f t="shared" si="6"/>
        <v>0</v>
      </c>
      <c r="S44" s="152">
        <f t="shared" si="7"/>
        <v>90</v>
      </c>
      <c r="T44" s="68" t="e">
        <f t="shared" si="0"/>
        <v>#VALUE!</v>
      </c>
      <c r="U44" s="68" t="e">
        <f t="shared" si="8"/>
        <v>#VALUE!</v>
      </c>
      <c r="V44" s="95">
        <v>1</v>
      </c>
      <c r="W44" s="153" t="e">
        <f t="shared" si="1"/>
        <v>#VALUE!</v>
      </c>
      <c r="Y44" s="107">
        <f t="shared" si="9"/>
        <v>0</v>
      </c>
    </row>
    <row r="45" spans="1:25" ht="34.5" customHeight="1" x14ac:dyDescent="0.3">
      <c r="A45" s="322" t="str">
        <f>CDT!B45</f>
        <v>Quinine comprimé 300mg</v>
      </c>
      <c r="B45" s="247"/>
      <c r="C45" s="248"/>
      <c r="D45" s="302" t="str">
        <f t="shared" si="10"/>
        <v/>
      </c>
      <c r="E45" s="249"/>
      <c r="F45" s="247"/>
      <c r="G45" s="247"/>
      <c r="H45" s="247"/>
      <c r="I45" s="247"/>
      <c r="J45" s="247"/>
      <c r="K45" s="248"/>
      <c r="L45" s="431" t="str">
        <f t="shared" si="3"/>
        <v>0</v>
      </c>
      <c r="M45" s="428" t="str">
        <f t="shared" si="4"/>
        <v>0</v>
      </c>
      <c r="N45" s="250" t="str">
        <f t="shared" si="5"/>
        <v>0</v>
      </c>
      <c r="O45" s="251"/>
      <c r="P45" s="247"/>
      <c r="R45" s="312">
        <f t="shared" si="6"/>
        <v>0</v>
      </c>
      <c r="S45" s="152">
        <f t="shared" si="7"/>
        <v>90</v>
      </c>
      <c r="T45" s="68" t="e">
        <f t="shared" si="0"/>
        <v>#VALUE!</v>
      </c>
      <c r="U45" s="68" t="e">
        <f t="shared" si="8"/>
        <v>#VALUE!</v>
      </c>
      <c r="V45" s="95">
        <v>1</v>
      </c>
      <c r="W45" s="153" t="e">
        <f t="shared" si="1"/>
        <v>#VALUE!</v>
      </c>
      <c r="Y45" s="107">
        <f t="shared" si="9"/>
        <v>0</v>
      </c>
    </row>
    <row r="46" spans="1:25" ht="34.5" customHeight="1" x14ac:dyDescent="0.3">
      <c r="A46" s="322" t="str">
        <f>CDT!B46</f>
        <v>Quinine injectable 300 mg</v>
      </c>
      <c r="B46" s="247"/>
      <c r="C46" s="248"/>
      <c r="D46" s="302" t="str">
        <f t="shared" si="10"/>
        <v/>
      </c>
      <c r="E46" s="249"/>
      <c r="F46" s="247"/>
      <c r="G46" s="247"/>
      <c r="H46" s="247"/>
      <c r="I46" s="247"/>
      <c r="J46" s="247"/>
      <c r="K46" s="248"/>
      <c r="L46" s="431" t="str">
        <f t="shared" si="3"/>
        <v>0</v>
      </c>
      <c r="M46" s="428" t="str">
        <f t="shared" si="4"/>
        <v>0</v>
      </c>
      <c r="N46" s="250" t="str">
        <f t="shared" si="5"/>
        <v>0</v>
      </c>
      <c r="O46" s="251"/>
      <c r="P46" s="247"/>
      <c r="R46" s="312">
        <f t="shared" si="6"/>
        <v>0</v>
      </c>
      <c r="S46" s="152">
        <f t="shared" si="7"/>
        <v>90</v>
      </c>
      <c r="T46" s="68" t="e">
        <f t="shared" si="0"/>
        <v>#VALUE!</v>
      </c>
      <c r="U46" s="68" t="e">
        <f t="shared" si="8"/>
        <v>#VALUE!</v>
      </c>
      <c r="V46" s="95">
        <v>1</v>
      </c>
      <c r="W46" s="153" t="e">
        <f t="shared" si="1"/>
        <v>#VALUE!</v>
      </c>
      <c r="Y46" s="107">
        <f t="shared" si="9"/>
        <v>0</v>
      </c>
    </row>
    <row r="47" spans="1:25" ht="34.5" customHeight="1" x14ac:dyDescent="0.3">
      <c r="A47" s="322" t="str">
        <f>CDT!B47</f>
        <v>Quinine injectable 600 mg</v>
      </c>
      <c r="B47" s="247"/>
      <c r="C47" s="248"/>
      <c r="D47" s="302" t="str">
        <f t="shared" si="10"/>
        <v/>
      </c>
      <c r="E47" s="249"/>
      <c r="F47" s="247"/>
      <c r="G47" s="247"/>
      <c r="H47" s="247"/>
      <c r="I47" s="247"/>
      <c r="J47" s="247"/>
      <c r="K47" s="248"/>
      <c r="L47" s="431" t="str">
        <f t="shared" si="3"/>
        <v>0</v>
      </c>
      <c r="M47" s="428" t="str">
        <f t="shared" si="4"/>
        <v>0</v>
      </c>
      <c r="N47" s="250" t="str">
        <f t="shared" si="5"/>
        <v>0</v>
      </c>
      <c r="O47" s="251"/>
      <c r="P47" s="247"/>
      <c r="R47" s="312">
        <f t="shared" si="6"/>
        <v>0</v>
      </c>
      <c r="S47" s="152">
        <f t="shared" si="7"/>
        <v>90</v>
      </c>
      <c r="T47" s="68" t="e">
        <f t="shared" si="0"/>
        <v>#VALUE!</v>
      </c>
      <c r="U47" s="68" t="e">
        <f t="shared" si="8"/>
        <v>#VALUE!</v>
      </c>
      <c r="V47" s="95">
        <v>1</v>
      </c>
      <c r="W47" s="153" t="e">
        <f t="shared" si="1"/>
        <v>#VALUE!</v>
      </c>
      <c r="Y47" s="107">
        <f t="shared" si="9"/>
        <v>0</v>
      </c>
    </row>
    <row r="48" spans="1:25" ht="34.5" customHeight="1" thickBot="1" x14ac:dyDescent="0.35">
      <c r="A48" s="322" t="str">
        <f>CDT!B48</f>
        <v>Quinine injectable 600 mg</v>
      </c>
      <c r="B48" s="247"/>
      <c r="C48" s="248"/>
      <c r="D48" s="303" t="str">
        <f t="shared" si="10"/>
        <v/>
      </c>
      <c r="E48" s="249"/>
      <c r="F48" s="247"/>
      <c r="G48" s="247"/>
      <c r="H48" s="247"/>
      <c r="I48" s="247"/>
      <c r="J48" s="247"/>
      <c r="K48" s="248"/>
      <c r="L48" s="431" t="str">
        <f t="shared" si="3"/>
        <v>0</v>
      </c>
      <c r="M48" s="428" t="str">
        <f t="shared" si="4"/>
        <v>0</v>
      </c>
      <c r="N48" s="250" t="str">
        <f t="shared" si="5"/>
        <v>0</v>
      </c>
      <c r="O48" s="251"/>
      <c r="P48" s="247"/>
      <c r="R48" s="312">
        <f t="shared" si="6"/>
        <v>0</v>
      </c>
      <c r="S48" s="152">
        <f t="shared" si="7"/>
        <v>90</v>
      </c>
      <c r="T48" s="68" t="e">
        <f>D48-(E48+G48+I48+H48)</f>
        <v>#VALUE!</v>
      </c>
      <c r="U48" s="68" t="e">
        <f t="shared" si="8"/>
        <v>#VALUE!</v>
      </c>
      <c r="V48" s="95">
        <v>1</v>
      </c>
      <c r="W48" s="153" t="e">
        <f t="shared" si="1"/>
        <v>#VALUE!</v>
      </c>
      <c r="Y48" s="107">
        <f t="shared" si="9"/>
        <v>0</v>
      </c>
    </row>
    <row r="49" spans="1:23" ht="34.5" customHeight="1" thickBot="1" x14ac:dyDescent="0.35">
      <c r="A49" s="322" t="str">
        <f>CDT!B49</f>
        <v>Artéméther injectable 100 mg</v>
      </c>
      <c r="B49" s="247"/>
      <c r="C49" s="248"/>
      <c r="D49" s="303" t="str">
        <f t="shared" si="10"/>
        <v/>
      </c>
      <c r="E49" s="249"/>
      <c r="F49" s="247"/>
      <c r="G49" s="247"/>
      <c r="H49" s="247"/>
      <c r="I49" s="247"/>
      <c r="J49" s="247"/>
      <c r="K49" s="248"/>
      <c r="L49" s="431" t="str">
        <f t="shared" si="3"/>
        <v>0</v>
      </c>
      <c r="M49" s="428" t="str">
        <f t="shared" si="4"/>
        <v>0</v>
      </c>
      <c r="N49" s="250" t="str">
        <f t="shared" si="5"/>
        <v>0</v>
      </c>
      <c r="O49" s="251"/>
      <c r="P49" s="247"/>
      <c r="R49" s="312">
        <f t="shared" si="6"/>
        <v>0</v>
      </c>
      <c r="S49" s="152">
        <f t="shared" si="7"/>
        <v>90</v>
      </c>
      <c r="T49" s="68" t="e">
        <f>D49-(E49+G49+I49+H49)</f>
        <v>#VALUE!</v>
      </c>
      <c r="U49" s="68" t="e">
        <f t="shared" si="8"/>
        <v>#VALUE!</v>
      </c>
      <c r="V49" s="95">
        <v>1</v>
      </c>
      <c r="W49" s="153" t="e">
        <f t="shared" si="1"/>
        <v>#VALUE!</v>
      </c>
    </row>
    <row r="50" spans="1:23" ht="34.5" hidden="1" customHeight="1" x14ac:dyDescent="0.3">
      <c r="A50" s="17"/>
      <c r="B50" s="79"/>
      <c r="C50" s="79"/>
      <c r="D50" s="53"/>
      <c r="E50" s="79"/>
      <c r="F50" s="79"/>
      <c r="G50" s="79"/>
      <c r="H50" s="79"/>
      <c r="I50" s="79"/>
      <c r="J50" s="79"/>
      <c r="K50" s="79"/>
      <c r="L50" s="54"/>
      <c r="M50" s="58" t="str">
        <f t="shared" ref="M50" si="11">IF(B50&lt;&gt;"",((E50/S50)*30),"")</f>
        <v/>
      </c>
      <c r="N50" s="55"/>
      <c r="O50" s="80"/>
      <c r="P50" s="79"/>
      <c r="S50" s="152"/>
      <c r="T50" s="68"/>
      <c r="U50" s="68"/>
      <c r="V50" s="95"/>
      <c r="W50" s="153" t="str">
        <f t="shared" si="1"/>
        <v/>
      </c>
    </row>
    <row r="51" spans="1:23" s="235" customFormat="1" ht="16.5" customHeight="1" x14ac:dyDescent="0.35">
      <c r="A51" s="531" t="s">
        <v>290</v>
      </c>
      <c r="B51" s="531"/>
      <c r="C51" s="531"/>
      <c r="D51" s="531"/>
      <c r="E51" s="531"/>
      <c r="F51" s="531"/>
      <c r="H51" s="233"/>
      <c r="I51" s="233" t="s">
        <v>300</v>
      </c>
      <c r="J51" s="234"/>
      <c r="K51" s="232"/>
      <c r="L51" s="232"/>
      <c r="M51" s="232"/>
      <c r="N51" s="232"/>
      <c r="O51" s="232"/>
      <c r="Q51" s="236"/>
      <c r="R51" s="311"/>
      <c r="S51" s="237"/>
      <c r="T51" s="238"/>
      <c r="U51" s="238"/>
      <c r="V51" s="239"/>
      <c r="W51" s="240"/>
    </row>
    <row r="52" spans="1:23" ht="29.25" customHeight="1" x14ac:dyDescent="0.3">
      <c r="A52" s="18"/>
      <c r="B52" s="18"/>
      <c r="C52" s="18"/>
      <c r="D52" s="18"/>
      <c r="E52" s="18"/>
      <c r="F52" s="18"/>
      <c r="G52" s="18"/>
      <c r="H52" s="18"/>
      <c r="I52" s="18"/>
      <c r="J52" s="18"/>
      <c r="K52" s="18"/>
      <c r="L52" s="18"/>
      <c r="M52" s="18"/>
      <c r="N52" s="18"/>
      <c r="O52" s="18"/>
      <c r="S52" s="154"/>
      <c r="T52" s="69"/>
      <c r="U52" s="69"/>
      <c r="V52" s="70"/>
      <c r="W52" s="155"/>
    </row>
    <row r="53" spans="1:23" ht="15.6" x14ac:dyDescent="0.3">
      <c r="B53" s="18"/>
      <c r="C53" s="18"/>
      <c r="D53" s="18"/>
      <c r="E53" s="18"/>
      <c r="F53" s="18"/>
      <c r="I53" s="18"/>
      <c r="J53" s="18"/>
      <c r="K53" s="18"/>
      <c r="L53" s="18"/>
      <c r="M53" s="18"/>
      <c r="N53" s="18"/>
      <c r="O53" s="18"/>
      <c r="S53" s="154"/>
      <c r="T53" s="69"/>
      <c r="U53" s="69"/>
      <c r="V53" s="70"/>
      <c r="W53" s="155"/>
    </row>
    <row r="54" spans="1:23" s="235" customFormat="1" ht="18.600000000000001" thickBot="1" x14ac:dyDescent="0.4">
      <c r="A54" s="233" t="s">
        <v>289</v>
      </c>
      <c r="H54" s="233"/>
      <c r="I54" s="233" t="s">
        <v>301</v>
      </c>
      <c r="O54" s="232"/>
      <c r="Q54" s="236"/>
      <c r="R54" s="311"/>
      <c r="S54" s="243"/>
      <c r="T54" s="244"/>
      <c r="U54" s="244"/>
      <c r="V54" s="245"/>
      <c r="W54" s="246"/>
    </row>
  </sheetData>
  <mergeCells count="21">
    <mergeCell ref="A24:A25"/>
    <mergeCell ref="A51:F51"/>
    <mergeCell ref="A19:C19"/>
    <mergeCell ref="D19:N19"/>
    <mergeCell ref="S19:W19"/>
    <mergeCell ref="A21:C21"/>
    <mergeCell ref="D21:F21"/>
    <mergeCell ref="G21:K22"/>
    <mergeCell ref="L21:P21"/>
    <mergeCell ref="L17:P17"/>
    <mergeCell ref="A1:B1"/>
    <mergeCell ref="A3:B3"/>
    <mergeCell ref="A4:B4"/>
    <mergeCell ref="A11:O11"/>
    <mergeCell ref="B13:C13"/>
    <mergeCell ref="E13:J13"/>
    <mergeCell ref="B15:C15"/>
    <mergeCell ref="D15:F15"/>
    <mergeCell ref="G15:I15"/>
    <mergeCell ref="B17:E17"/>
    <mergeCell ref="G17:K17"/>
  </mergeCells>
  <conditionalFormatting sqref="U26">
    <cfRule type="cellIs" dxfId="339" priority="39" operator="greaterThan">
      <formula>0</formula>
    </cfRule>
    <cfRule type="cellIs" dxfId="338" priority="40" operator="greaterThan">
      <formula>0</formula>
    </cfRule>
    <cfRule type="cellIs" dxfId="337" priority="41" operator="lessThan">
      <formula>0</formula>
    </cfRule>
    <cfRule type="cellIs" dxfId="336" priority="42" operator="notEqual">
      <formula>0</formula>
    </cfRule>
  </conditionalFormatting>
  <conditionalFormatting sqref="U27:U29">
    <cfRule type="cellIs" dxfId="335" priority="35" operator="greaterThan">
      <formula>0</formula>
    </cfRule>
    <cfRule type="cellIs" dxfId="334" priority="36" operator="greaterThan">
      <formula>0</formula>
    </cfRule>
    <cfRule type="cellIs" dxfId="333" priority="37" operator="lessThan">
      <formula>0</formula>
    </cfRule>
    <cfRule type="cellIs" dxfId="332" priority="38" operator="notEqual">
      <formula>0</formula>
    </cfRule>
  </conditionalFormatting>
  <conditionalFormatting sqref="U30:U31 U33:U47">
    <cfRule type="cellIs" dxfId="331" priority="31" operator="greaterThan">
      <formula>0</formula>
    </cfRule>
    <cfRule type="cellIs" dxfId="330" priority="32" operator="greaterThan">
      <formula>0</formula>
    </cfRule>
    <cfRule type="cellIs" dxfId="329" priority="33" operator="lessThan">
      <formula>0</formula>
    </cfRule>
    <cfRule type="cellIs" dxfId="328" priority="34" operator="notEqual">
      <formula>0</formula>
    </cfRule>
  </conditionalFormatting>
  <conditionalFormatting sqref="U48:U50">
    <cfRule type="cellIs" dxfId="327" priority="27" operator="greaterThan">
      <formula>0</formula>
    </cfRule>
    <cfRule type="cellIs" dxfId="326" priority="28" operator="greaterThan">
      <formula>0</formula>
    </cfRule>
    <cfRule type="cellIs" dxfId="325" priority="29" operator="lessThan">
      <formula>0</formula>
    </cfRule>
    <cfRule type="cellIs" dxfId="324" priority="30" operator="notEqual">
      <formula>0</formula>
    </cfRule>
  </conditionalFormatting>
  <conditionalFormatting sqref="K50">
    <cfRule type="expression" dxfId="323" priority="25">
      <formula>K50&lt;T50</formula>
    </cfRule>
    <cfRule type="expression" dxfId="322" priority="26">
      <formula>K50&gt;T50</formula>
    </cfRule>
  </conditionalFormatting>
  <conditionalFormatting sqref="J37:J47">
    <cfRule type="cellIs" dxfId="321" priority="24" operator="greaterThan">
      <formula>90</formula>
    </cfRule>
  </conditionalFormatting>
  <conditionalFormatting sqref="J48:J50">
    <cfRule type="cellIs" dxfId="320" priority="23" operator="greaterThan">
      <formula>90</formula>
    </cfRule>
  </conditionalFormatting>
  <conditionalFormatting sqref="K36:K47">
    <cfRule type="expression" dxfId="319" priority="21">
      <formula>K36&lt;T36</formula>
    </cfRule>
    <cfRule type="expression" dxfId="318" priority="22">
      <formula>K36&gt;T36</formula>
    </cfRule>
  </conditionalFormatting>
  <conditionalFormatting sqref="J27:J31 J33">
    <cfRule type="cellIs" dxfId="317" priority="20" operator="greaterThan">
      <formula>90</formula>
    </cfRule>
  </conditionalFormatting>
  <conditionalFormatting sqref="J36">
    <cfRule type="cellIs" dxfId="316" priority="19" operator="greaterThan">
      <formula>90</formula>
    </cfRule>
  </conditionalFormatting>
  <conditionalFormatting sqref="K48:K49">
    <cfRule type="expression" dxfId="315" priority="17">
      <formula>K48&lt;T48</formula>
    </cfRule>
    <cfRule type="expression" dxfId="314" priority="18">
      <formula>K48&gt;T48</formula>
    </cfRule>
  </conditionalFormatting>
  <conditionalFormatting sqref="K27:K31 K33">
    <cfRule type="expression" dxfId="313" priority="15">
      <formula>K27&lt;T27</formula>
    </cfRule>
    <cfRule type="expression" dxfId="312" priority="16">
      <formula>K27&gt;T27</formula>
    </cfRule>
  </conditionalFormatting>
  <conditionalFormatting sqref="J26">
    <cfRule type="cellIs" dxfId="311" priority="14" operator="greaterThan">
      <formula>90</formula>
    </cfRule>
  </conditionalFormatting>
  <conditionalFormatting sqref="K26">
    <cfRule type="expression" dxfId="310" priority="12">
      <formula>K26&lt;T26</formula>
    </cfRule>
    <cfRule type="expression" dxfId="309" priority="13">
      <formula>K26&gt;T26</formula>
    </cfRule>
  </conditionalFormatting>
  <conditionalFormatting sqref="U32">
    <cfRule type="cellIs" dxfId="308" priority="8" operator="greaterThan">
      <formula>0</formula>
    </cfRule>
    <cfRule type="cellIs" dxfId="307" priority="9" operator="greaterThan">
      <formula>0</formula>
    </cfRule>
    <cfRule type="cellIs" dxfId="306" priority="10" operator="lessThan">
      <formula>0</formula>
    </cfRule>
    <cfRule type="cellIs" dxfId="305" priority="11" operator="notEqual">
      <formula>0</formula>
    </cfRule>
  </conditionalFormatting>
  <conditionalFormatting sqref="K34">
    <cfRule type="expression" dxfId="304" priority="6">
      <formula>K34&lt;T34</formula>
    </cfRule>
    <cfRule type="expression" dxfId="303" priority="7">
      <formula>K34&gt;T34</formula>
    </cfRule>
  </conditionalFormatting>
  <conditionalFormatting sqref="K35">
    <cfRule type="expression" dxfId="302" priority="4">
      <formula>K35&lt;T35</formula>
    </cfRule>
    <cfRule type="expression" dxfId="301" priority="5">
      <formula>K35&gt;T35</formula>
    </cfRule>
  </conditionalFormatting>
  <conditionalFormatting sqref="J32">
    <cfRule type="cellIs" dxfId="300" priority="3" operator="greaterThan">
      <formula>90</formula>
    </cfRule>
  </conditionalFormatting>
  <conditionalFormatting sqref="K32">
    <cfRule type="expression" dxfId="299" priority="1">
      <formula>K32&lt;T32</formula>
    </cfRule>
    <cfRule type="expression" dxfId="298" priority="2">
      <formula>K32&gt;T32</formula>
    </cfRule>
  </conditionalFormatting>
  <dataValidations count="7">
    <dataValidation type="date" errorStyle="warning" allowBlank="1" showInputMessage="1" showErrorMessage="1" promptTitle="Instruction" prompt="SVP Saisissez la date sous le format:_x000a_00/00/0000. exemple 15/09/2016,_x000a_Merci_x000a_" sqref="L21:P21">
      <formula1>42370</formula1>
      <formula2>44926</formula2>
    </dataValidation>
    <dataValidation errorStyle="information" allowBlank="1" showInputMessage="1" showErrorMessage="1" errorTitle="Instruction" error="Saisissez le Texte en MAJUSCULE_x000a_Exemple: CMS AGOE_x000a_Merci" promptTitle="Instruction" prompt="Saisissez le Texte en MAJUSCULE_x000a_Exemple: CMS AGOE_x000a_Merci" sqref="D19:N19"/>
    <dataValidation type="whole" allowBlank="1" showInputMessage="1" showErrorMessage="1" prompt="La valeur ne peut pas être supérieure à 89_x000a_Si tel est le cas déteminer la quantité à commander directement à la colonne M._x000a_merci" sqref="J27:J50">
      <formula1>0</formula1>
      <formula2>89</formula2>
    </dataValidation>
    <dataValidation type="whole" operator="lessThanOrEqual" allowBlank="1" showInputMessage="1" showErrorMessage="1" promptTitle="instruction" prompt="La valeur de la cellule ne peut pas être supérieure à la quantité Totale inscrite dans la colonne D._x000a_Merci de vérifier." sqref="E26:E50">
      <formula1>D26</formula1>
    </dataValidation>
    <dataValidation type="list" allowBlank="1" showInputMessage="1" showErrorMessage="1" sqref="D21:F21">
      <formula1>typerapport2</formula1>
    </dataValidation>
    <dataValidation type="whole" allowBlank="1" showInputMessage="1" showErrorMessage="1" prompt="La valeur ne peut pas être supérieure à 89_x000a_Si tel est le cas déteminer la quantité à commander directement à la colonne O_x000a_merci" sqref="J26">
      <formula1>0</formula1>
      <formula2>89</formula2>
    </dataValidation>
    <dataValidation type="whole" allowBlank="1" showInputMessage="1" showErrorMessage="1" prompt="La quantité accordée par le point Focal ne peut être supérieure à la somme du CMMa et la quantité commandée pour le trimestre._x000a_Merci de revoir la quantité dans la colonne O." sqref="O26:O49">
      <formula1>0</formula1>
      <formula2>+M26+N26</formula2>
    </dataValidation>
  </dataValidations>
  <pageMargins left="0.21" right="0.23622047244094491" top="0.74803149606299213" bottom="0.74803149606299213" header="0.31496062992125984" footer="0.31496062992125984"/>
  <pageSetup paperSize="9" scale="40" orientation="portrait" r:id="rId1"/>
  <headerFooter alignWithMargins="0">
    <oddFooter>&amp;C&amp;"Arial,Gras"PNLS /IST, Avenue des Armées, -05 BP 424 Lomé –Togo ; Tel 22 20 94 39 Fax : 22 20 94 36    Site Web : www.pnls.tg</oddFooter>
  </headerFooter>
  <drawing r:id="rId2"/>
</worksheet>
</file>

<file path=xl/worksheets/sheet13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rgb="FFFF0000"/>
  </sheetPr>
  <dimension ref="A1:W56"/>
  <sheetViews>
    <sheetView showGridLines="0" view="pageBreakPreview" topLeftCell="A5" zoomScale="70" zoomScaleNormal="70" zoomScaleSheetLayoutView="70" zoomScalePageLayoutView="50" workbookViewId="0">
      <selection activeCell="D19" sqref="D19:N19"/>
    </sheetView>
  </sheetViews>
  <sheetFormatPr baseColWidth="10" defaultColWidth="7.33203125" defaultRowHeight="13.8" x14ac:dyDescent="0.3"/>
  <cols>
    <col min="1" max="1" width="51.5546875" style="3" customWidth="1"/>
    <col min="2" max="14" width="11.5546875" style="3" customWidth="1"/>
    <col min="15" max="15" width="11.6640625" style="39" customWidth="1"/>
    <col min="16" max="16" width="17.5546875" style="3" customWidth="1"/>
    <col min="17" max="17" width="2.109375" style="62" customWidth="1"/>
    <col min="18" max="18" width="4.88671875" style="77" customWidth="1"/>
    <col min="19" max="20" width="7.44140625" style="77" bestFit="1" customWidth="1"/>
    <col min="21" max="21" width="7.88671875" style="78" bestFit="1" customWidth="1"/>
    <col min="22" max="22" width="33.33203125" style="77" customWidth="1"/>
    <col min="23" max="16384" width="7.33203125" style="3"/>
  </cols>
  <sheetData>
    <row r="1" spans="1:23" ht="17.25" customHeight="1" x14ac:dyDescent="0.3">
      <c r="A1" s="549" t="s">
        <v>452</v>
      </c>
      <c r="B1" s="549"/>
      <c r="C1" s="2"/>
      <c r="D1" s="2"/>
      <c r="E1"/>
      <c r="F1"/>
      <c r="G1"/>
      <c r="H1"/>
      <c r="I1"/>
      <c r="J1"/>
      <c r="N1" s="4" t="s">
        <v>1</v>
      </c>
      <c r="O1" s="5"/>
      <c r="R1" s="306"/>
      <c r="S1" s="69"/>
      <c r="T1" s="69"/>
      <c r="U1" s="69"/>
      <c r="V1" s="70"/>
      <c r="W1" s="69"/>
    </row>
    <row r="2" spans="1:23" ht="13.5" customHeight="1" x14ac:dyDescent="0.3">
      <c r="A2" s="1" t="s">
        <v>453</v>
      </c>
      <c r="B2" s="1"/>
      <c r="C2" s="2"/>
      <c r="D2" s="2"/>
      <c r="E2"/>
      <c r="F2"/>
      <c r="G2"/>
      <c r="H2"/>
      <c r="I2"/>
      <c r="J2"/>
      <c r="M2" s="4"/>
      <c r="N2" s="4" t="s">
        <v>3</v>
      </c>
      <c r="O2" s="5"/>
      <c r="R2" s="306"/>
      <c r="S2" s="69"/>
      <c r="T2" s="69"/>
      <c r="U2" s="69"/>
      <c r="V2" s="70"/>
      <c r="W2" s="69"/>
    </row>
    <row r="3" spans="1:23" ht="15.6" x14ac:dyDescent="0.3">
      <c r="A3" s="549" t="s">
        <v>454</v>
      </c>
      <c r="B3" s="549"/>
      <c r="C3" s="2"/>
      <c r="D3" s="2"/>
      <c r="E3"/>
      <c r="F3"/>
      <c r="G3"/>
      <c r="H3"/>
      <c r="I3"/>
      <c r="J3"/>
      <c r="K3" s="5"/>
      <c r="L3" s="5"/>
      <c r="M3" s="5"/>
      <c r="N3" s="5"/>
      <c r="O3" s="5"/>
      <c r="R3" s="306"/>
      <c r="S3" s="69"/>
      <c r="T3" s="69"/>
      <c r="U3" s="69"/>
      <c r="V3" s="70"/>
      <c r="W3" s="69"/>
    </row>
    <row r="4" spans="1:23" ht="33.6" customHeight="1" x14ac:dyDescent="0.3">
      <c r="A4" s="547" t="s">
        <v>455</v>
      </c>
      <c r="B4" s="548"/>
      <c r="C4" s="7"/>
      <c r="D4" s="7"/>
      <c r="E4" s="8"/>
      <c r="F4" s="8"/>
      <c r="G4" s="8"/>
      <c r="H4" s="8"/>
      <c r="I4" s="8"/>
      <c r="J4" s="8"/>
      <c r="K4" s="9"/>
      <c r="L4" s="9"/>
      <c r="M4" s="9"/>
      <c r="N4" s="9"/>
      <c r="O4" s="38"/>
      <c r="R4" s="306"/>
      <c r="S4" s="69"/>
      <c r="T4" s="69"/>
      <c r="U4" s="69"/>
      <c r="V4" s="70"/>
      <c r="W4" s="69"/>
    </row>
    <row r="5" spans="1:23" x14ac:dyDescent="0.3">
      <c r="B5" s="9"/>
      <c r="C5" s="9"/>
      <c r="D5" s="9"/>
      <c r="E5" s="9"/>
      <c r="F5" s="9"/>
      <c r="G5" s="9"/>
      <c r="H5" s="9"/>
      <c r="I5" s="9"/>
      <c r="J5" s="9"/>
      <c r="K5" s="9"/>
      <c r="L5" s="9"/>
      <c r="M5" s="9"/>
      <c r="N5" s="9"/>
      <c r="O5" s="38"/>
      <c r="R5" s="306"/>
      <c r="S5" s="69"/>
      <c r="T5" s="69"/>
      <c r="U5" s="69"/>
      <c r="V5" s="70"/>
      <c r="W5" s="69"/>
    </row>
    <row r="6" spans="1:23" ht="15.6" x14ac:dyDescent="0.3">
      <c r="A6" s="6" t="s">
        <v>232</v>
      </c>
      <c r="B6" s="9"/>
      <c r="C6" s="9"/>
      <c r="D6" s="9"/>
      <c r="E6" s="9"/>
      <c r="F6" s="9"/>
      <c r="G6" s="9"/>
      <c r="H6" s="9"/>
      <c r="I6" s="9"/>
      <c r="J6" s="9"/>
      <c r="K6" s="9"/>
      <c r="L6" s="9"/>
      <c r="M6" s="9"/>
      <c r="N6" s="9"/>
      <c r="O6" s="38"/>
      <c r="R6" s="306"/>
      <c r="S6" s="69"/>
      <c r="T6" s="69"/>
      <c r="U6" s="69"/>
      <c r="V6" s="70"/>
      <c r="W6" s="69"/>
    </row>
    <row r="7" spans="1:23" x14ac:dyDescent="0.3">
      <c r="A7" s="10"/>
      <c r="B7" s="9"/>
      <c r="C7" s="9"/>
      <c r="D7" s="9"/>
      <c r="E7" s="9"/>
      <c r="F7" s="9"/>
      <c r="G7" s="9"/>
      <c r="H7" s="9"/>
      <c r="I7" s="9"/>
      <c r="J7" s="9"/>
      <c r="K7" s="9"/>
      <c r="L7" s="9"/>
      <c r="M7" s="9"/>
      <c r="N7" s="9"/>
      <c r="O7" s="38"/>
      <c r="R7" s="69"/>
      <c r="S7" s="69"/>
      <c r="T7" s="69"/>
      <c r="U7" s="70"/>
      <c r="V7" s="69"/>
    </row>
    <row r="8" spans="1:23" x14ac:dyDescent="0.3">
      <c r="A8" s="10"/>
      <c r="B8" s="9"/>
      <c r="C8" s="9"/>
      <c r="D8" s="9"/>
      <c r="E8" s="9"/>
      <c r="F8" s="9"/>
      <c r="G8" s="9"/>
      <c r="H8" s="9"/>
      <c r="I8" s="9"/>
      <c r="J8" s="9"/>
      <c r="K8" s="9"/>
      <c r="L8" s="9"/>
      <c r="M8" s="9"/>
      <c r="N8" s="9"/>
      <c r="O8" s="38"/>
      <c r="R8" s="69"/>
      <c r="S8" s="69"/>
      <c r="T8" s="69"/>
      <c r="U8" s="70"/>
      <c r="V8" s="69"/>
    </row>
    <row r="9" spans="1:23" ht="17.25" customHeight="1" x14ac:dyDescent="0.3">
      <c r="A9" s="10"/>
      <c r="B9" s="9"/>
      <c r="C9" s="9"/>
      <c r="D9" s="9"/>
      <c r="E9" s="9"/>
      <c r="F9" s="9"/>
      <c r="G9" s="9"/>
      <c r="H9" s="9"/>
      <c r="I9" s="9"/>
      <c r="J9" s="9"/>
      <c r="K9" s="9"/>
      <c r="L9" s="9"/>
      <c r="M9" s="9"/>
      <c r="N9" s="9"/>
      <c r="O9" s="38"/>
      <c r="R9" s="69"/>
      <c r="S9" s="69"/>
      <c r="T9" s="69"/>
      <c r="U9" s="70"/>
      <c r="V9" s="69"/>
    </row>
    <row r="10" spans="1:23" ht="0.75" customHeight="1" x14ac:dyDescent="0.3">
      <c r="R10" s="69"/>
      <c r="S10" s="69"/>
      <c r="T10" s="69"/>
      <c r="U10" s="70"/>
      <c r="V10" s="69"/>
    </row>
    <row r="11" spans="1:23" ht="21" customHeight="1" x14ac:dyDescent="0.3">
      <c r="A11" s="555" t="s">
        <v>263</v>
      </c>
      <c r="B11" s="555"/>
      <c r="C11" s="555"/>
      <c r="D11" s="555"/>
      <c r="E11" s="555"/>
      <c r="F11" s="555"/>
      <c r="G11" s="555"/>
      <c r="H11" s="555"/>
      <c r="I11" s="555"/>
      <c r="J11" s="555"/>
      <c r="K11" s="555"/>
      <c r="L11" s="555"/>
      <c r="M11" s="555"/>
      <c r="N11" s="555"/>
      <c r="O11" s="555"/>
      <c r="P11" s="40"/>
      <c r="R11" s="69"/>
      <c r="S11" s="69"/>
      <c r="T11" s="69"/>
      <c r="U11" s="70"/>
      <c r="V11" s="69"/>
    </row>
    <row r="12" spans="1:23" ht="3.75" customHeight="1" x14ac:dyDescent="0.3">
      <c r="A12" s="11"/>
      <c r="B12" s="11"/>
      <c r="C12" s="11"/>
      <c r="D12" s="11"/>
      <c r="E12" s="11"/>
      <c r="F12" s="11"/>
      <c r="G12" s="11"/>
      <c r="H12" s="11"/>
      <c r="I12" s="11"/>
      <c r="J12" s="11"/>
      <c r="K12" s="11"/>
      <c r="L12" s="11"/>
      <c r="M12" s="11"/>
      <c r="N12" s="11"/>
      <c r="O12" s="11"/>
      <c r="R12" s="69"/>
      <c r="S12" s="69"/>
      <c r="T12" s="69"/>
      <c r="U12" s="70"/>
      <c r="V12" s="69"/>
    </row>
    <row r="13" spans="1:23" s="42" customFormat="1" ht="20.25" hidden="1" customHeight="1" thickBot="1" x14ac:dyDescent="0.35">
      <c r="A13" s="434" t="s">
        <v>5</v>
      </c>
      <c r="B13" s="556">
        <f>'Info District'!G11</f>
        <v>2025</v>
      </c>
      <c r="C13" s="557"/>
      <c r="E13" s="550"/>
      <c r="F13" s="550"/>
      <c r="G13" s="550"/>
      <c r="H13" s="550"/>
      <c r="I13" s="550"/>
      <c r="J13" s="554"/>
      <c r="Q13" s="63"/>
      <c r="R13" s="71"/>
      <c r="S13" s="71"/>
      <c r="T13" s="71"/>
      <c r="U13" s="72"/>
      <c r="V13" s="71"/>
    </row>
    <row r="14" spans="1:23" s="42" customFormat="1" ht="7.5" hidden="1" customHeight="1" thickBot="1" x14ac:dyDescent="0.35">
      <c r="A14" s="434"/>
      <c r="B14" s="13"/>
      <c r="C14" s="13"/>
      <c r="D14" s="13"/>
      <c r="O14" s="15"/>
      <c r="Q14" s="63"/>
      <c r="R14" s="71"/>
      <c r="S14" s="71"/>
      <c r="T14" s="71"/>
      <c r="U14" s="72"/>
      <c r="V14" s="71"/>
    </row>
    <row r="15" spans="1:23" s="42" customFormat="1" ht="16.5" hidden="1" customHeight="1" thickBot="1" x14ac:dyDescent="0.35">
      <c r="A15" s="434" t="s">
        <v>7</v>
      </c>
      <c r="B15" s="558" t="str">
        <f>'Info District'!G12</f>
        <v>PLATEAUX</v>
      </c>
      <c r="C15" s="559"/>
      <c r="D15" s="550" t="s">
        <v>8</v>
      </c>
      <c r="E15" s="550"/>
      <c r="F15" s="550"/>
      <c r="G15" s="551" t="str">
        <f>'Info District'!G13</f>
        <v>Agou</v>
      </c>
      <c r="H15" s="552"/>
      <c r="I15" s="553"/>
      <c r="L15" s="11"/>
      <c r="M15" s="11"/>
      <c r="N15" s="11"/>
      <c r="O15" s="11"/>
      <c r="P15" s="11"/>
      <c r="Q15" s="63"/>
      <c r="R15" s="71"/>
      <c r="S15" s="71"/>
      <c r="T15" s="71"/>
      <c r="U15" s="73"/>
      <c r="V15" s="71"/>
    </row>
    <row r="16" spans="1:23" s="42" customFormat="1" ht="3.75" hidden="1" customHeight="1" thickBot="1" x14ac:dyDescent="0.35">
      <c r="A16" s="139"/>
      <c r="B16" s="15"/>
      <c r="C16" s="15"/>
      <c r="D16" s="15"/>
      <c r="E16" s="15"/>
      <c r="K16" s="15"/>
      <c r="L16" s="15"/>
      <c r="M16" s="15"/>
      <c r="O16" s="15"/>
      <c r="Q16" s="63"/>
      <c r="R16" s="71"/>
      <c r="S16" s="71"/>
      <c r="T16" s="71"/>
      <c r="U16" s="72"/>
      <c r="V16" s="71"/>
    </row>
    <row r="17" spans="1:23" s="42" customFormat="1" ht="18" hidden="1" customHeight="1" thickBot="1" x14ac:dyDescent="0.35">
      <c r="A17" s="434" t="s">
        <v>9</v>
      </c>
      <c r="B17" s="556" t="str">
        <f>'Info District'!G17</f>
        <v>Avril à Juin 2025</v>
      </c>
      <c r="C17" s="560"/>
      <c r="D17" s="560"/>
      <c r="E17" s="557"/>
      <c r="G17" s="550" t="s">
        <v>11</v>
      </c>
      <c r="H17" s="550"/>
      <c r="I17" s="550"/>
      <c r="J17" s="550"/>
      <c r="K17" s="554"/>
      <c r="L17" s="551" t="str">
        <f>'Info District'!G18</f>
        <v>Juillet à Septembre 2025</v>
      </c>
      <c r="M17" s="552"/>
      <c r="N17" s="552"/>
      <c r="O17" s="552"/>
      <c r="P17" s="553"/>
      <c r="Q17" s="63"/>
      <c r="R17" s="71"/>
      <c r="S17" s="71"/>
      <c r="T17" s="71"/>
      <c r="U17" s="72"/>
      <c r="V17" s="71"/>
    </row>
    <row r="18" spans="1:23" s="9" customFormat="1" ht="6" customHeight="1" thickBot="1" x14ac:dyDescent="0.3">
      <c r="B18" s="43"/>
      <c r="C18" s="43"/>
      <c r="D18" s="43"/>
      <c r="E18" s="44"/>
      <c r="F18" s="43"/>
      <c r="G18" s="45"/>
      <c r="H18" s="45"/>
      <c r="I18" s="45"/>
      <c r="J18" s="45"/>
      <c r="K18" s="45"/>
      <c r="L18" s="45"/>
      <c r="M18" s="45"/>
      <c r="O18" s="38"/>
      <c r="Q18" s="64"/>
      <c r="R18" s="74"/>
      <c r="S18" s="74"/>
      <c r="T18" s="74"/>
      <c r="U18" s="75"/>
      <c r="V18" s="74"/>
    </row>
    <row r="19" spans="1:23" s="9" customFormat="1" ht="31.5" customHeight="1" thickBot="1" x14ac:dyDescent="0.35">
      <c r="A19" s="532" t="s">
        <v>12</v>
      </c>
      <c r="B19" s="532"/>
      <c r="C19" s="533"/>
      <c r="D19" s="575"/>
      <c r="E19" s="576"/>
      <c r="F19" s="576"/>
      <c r="G19" s="576"/>
      <c r="H19" s="576"/>
      <c r="I19" s="576"/>
      <c r="J19" s="576"/>
      <c r="K19" s="576"/>
      <c r="L19" s="576"/>
      <c r="M19" s="576"/>
      <c r="N19" s="577"/>
      <c r="O19" s="11"/>
      <c r="P19" s="464" t="str">
        <f>'Info District'!H17</f>
        <v>T2</v>
      </c>
      <c r="Q19" s="65"/>
      <c r="R19" s="535" t="s">
        <v>96</v>
      </c>
      <c r="S19" s="536"/>
      <c r="T19" s="536"/>
      <c r="U19" s="536"/>
      <c r="V19" s="537"/>
    </row>
    <row r="20" spans="1:23" s="9" customFormat="1" ht="8.25" customHeight="1" thickBot="1" x14ac:dyDescent="0.35">
      <c r="A20" s="12"/>
      <c r="B20" s="12"/>
      <c r="C20" s="12"/>
      <c r="D20" s="12"/>
      <c r="E20" s="12"/>
      <c r="F20" s="12"/>
      <c r="G20" s="13"/>
      <c r="H20" s="13"/>
      <c r="I20" s="13"/>
      <c r="J20" s="13"/>
      <c r="K20" s="13"/>
      <c r="L20" s="14"/>
      <c r="M20" s="14"/>
      <c r="N20" s="14"/>
      <c r="O20" s="14"/>
      <c r="Q20" s="64"/>
      <c r="R20" s="146"/>
      <c r="S20" s="74"/>
      <c r="T20" s="74"/>
      <c r="U20" s="76"/>
      <c r="V20" s="147"/>
    </row>
    <row r="21" spans="1:23" s="9" customFormat="1" ht="30.75" customHeight="1" thickBot="1" x14ac:dyDescent="0.35">
      <c r="A21" s="564" t="s">
        <v>6</v>
      </c>
      <c r="B21" s="564"/>
      <c r="C21" s="564"/>
      <c r="D21" s="565"/>
      <c r="E21" s="566"/>
      <c r="F21" s="566"/>
      <c r="G21" s="566"/>
      <c r="H21" s="567"/>
      <c r="I21" s="12"/>
      <c r="K21" s="230" t="s">
        <v>338</v>
      </c>
      <c r="O21" s="571"/>
      <c r="P21" s="572"/>
      <c r="Q21" s="64"/>
      <c r="R21" s="146"/>
      <c r="S21" s="74"/>
      <c r="T21" s="74"/>
      <c r="U21" s="76"/>
      <c r="V21" s="147"/>
    </row>
    <row r="22" spans="1:23" s="9" customFormat="1" ht="9" customHeight="1" thickBot="1" x14ac:dyDescent="0.35">
      <c r="A22" s="12"/>
      <c r="B22" s="12"/>
      <c r="C22" s="12"/>
      <c r="D22" s="12"/>
      <c r="E22" s="12"/>
      <c r="F22" s="12"/>
      <c r="G22" s="13"/>
      <c r="H22" s="13"/>
      <c r="I22" s="13"/>
      <c r="J22" s="13"/>
      <c r="K22" s="13"/>
      <c r="L22" s="14"/>
      <c r="M22" s="14"/>
      <c r="N22" s="14"/>
      <c r="O22" s="14"/>
      <c r="Q22" s="64"/>
      <c r="R22" s="146"/>
      <c r="S22" s="74"/>
      <c r="T22" s="74"/>
      <c r="U22" s="76"/>
      <c r="V22" s="147"/>
    </row>
    <row r="23" spans="1:23" s="9" customFormat="1" ht="30" customHeight="1" thickBot="1" x14ac:dyDescent="0.35">
      <c r="A23" s="532" t="s">
        <v>240</v>
      </c>
      <c r="B23" s="532"/>
      <c r="C23" s="533"/>
      <c r="D23" s="568" t="s">
        <v>265</v>
      </c>
      <c r="E23" s="569"/>
      <c r="F23" s="570"/>
      <c r="H23" s="229"/>
      <c r="I23" s="573" t="s">
        <v>337</v>
      </c>
      <c r="J23" s="573"/>
      <c r="K23" s="573"/>
      <c r="L23" s="573"/>
      <c r="M23" s="573"/>
      <c r="N23" s="574"/>
      <c r="O23" s="562"/>
      <c r="P23" s="563"/>
      <c r="Q23" s="64"/>
      <c r="R23" s="146"/>
      <c r="S23" s="74"/>
      <c r="T23" s="74"/>
      <c r="U23" s="76"/>
      <c r="V23" s="147"/>
    </row>
    <row r="24" spans="1:23" s="9" customFormat="1" ht="6" customHeight="1" x14ac:dyDescent="0.3">
      <c r="A24" s="12"/>
      <c r="B24" s="12"/>
      <c r="C24" s="12"/>
      <c r="D24" s="12"/>
      <c r="E24" s="12"/>
      <c r="F24" s="12"/>
      <c r="G24" s="13"/>
      <c r="H24" s="15"/>
      <c r="I24" s="15"/>
      <c r="J24" s="15"/>
      <c r="K24" s="13"/>
      <c r="L24" s="14"/>
      <c r="M24" s="14"/>
      <c r="N24" s="14"/>
      <c r="O24" s="14"/>
      <c r="Q24" s="64"/>
      <c r="R24" s="146"/>
      <c r="S24" s="74"/>
      <c r="T24" s="74"/>
      <c r="U24" s="76"/>
      <c r="V24" s="147"/>
    </row>
    <row r="25" spans="1:23" s="9" customFormat="1" ht="4.5" customHeight="1" thickBot="1" x14ac:dyDescent="0.35">
      <c r="A25" s="12"/>
      <c r="B25" s="12"/>
      <c r="C25" s="12"/>
      <c r="D25" s="12"/>
      <c r="E25" s="12"/>
      <c r="F25" s="12"/>
      <c r="G25" s="13"/>
      <c r="H25" s="13"/>
      <c r="I25" s="13"/>
      <c r="J25" s="13"/>
      <c r="K25" s="13"/>
      <c r="L25" s="14"/>
      <c r="M25" s="14"/>
      <c r="N25" s="14"/>
      <c r="O25" s="14"/>
      <c r="Q25" s="64"/>
      <c r="R25" s="146"/>
      <c r="S25" s="74"/>
      <c r="T25" s="74"/>
      <c r="U25" s="76"/>
      <c r="V25" s="147"/>
    </row>
    <row r="26" spans="1:23" ht="76.5" customHeight="1" thickBot="1" x14ac:dyDescent="0.35">
      <c r="A26" s="541" t="s">
        <v>13</v>
      </c>
      <c r="B26" s="16" t="s">
        <v>14</v>
      </c>
      <c r="C26" s="108" t="s">
        <v>15</v>
      </c>
      <c r="D26" s="118" t="s">
        <v>16</v>
      </c>
      <c r="E26" s="117" t="s">
        <v>17</v>
      </c>
      <c r="F26" s="16" t="s">
        <v>18</v>
      </c>
      <c r="G26" s="16" t="s">
        <v>233</v>
      </c>
      <c r="H26" s="16" t="s">
        <v>234</v>
      </c>
      <c r="I26" s="16" t="s">
        <v>19</v>
      </c>
      <c r="J26" s="16" t="s">
        <v>20</v>
      </c>
      <c r="K26" s="108" t="s">
        <v>21</v>
      </c>
      <c r="L26" s="136" t="s">
        <v>22</v>
      </c>
      <c r="M26" s="137" t="s">
        <v>236</v>
      </c>
      <c r="N26" s="138" t="s">
        <v>23</v>
      </c>
      <c r="O26" s="109" t="s">
        <v>39</v>
      </c>
      <c r="P26" s="16" t="s">
        <v>40</v>
      </c>
      <c r="R26" s="148" t="s">
        <v>237</v>
      </c>
      <c r="S26" s="140" t="s">
        <v>93</v>
      </c>
      <c r="T26" s="140" t="s">
        <v>239</v>
      </c>
      <c r="U26" s="140" t="s">
        <v>238</v>
      </c>
      <c r="V26" s="149" t="s">
        <v>97</v>
      </c>
    </row>
    <row r="27" spans="1:23" s="47" customFormat="1" ht="21.75" customHeight="1" thickBot="1" x14ac:dyDescent="0.35">
      <c r="A27" s="542"/>
      <c r="B27" s="46" t="s">
        <v>24</v>
      </c>
      <c r="C27" s="46" t="s">
        <v>25</v>
      </c>
      <c r="D27" s="112" t="s">
        <v>26</v>
      </c>
      <c r="E27" s="46" t="s">
        <v>27</v>
      </c>
      <c r="F27" s="46"/>
      <c r="G27" s="46" t="s">
        <v>28</v>
      </c>
      <c r="H27" s="46"/>
      <c r="I27" s="46" t="s">
        <v>29</v>
      </c>
      <c r="J27" s="46"/>
      <c r="K27" s="131" t="s">
        <v>235</v>
      </c>
      <c r="L27" s="133"/>
      <c r="M27" s="134"/>
      <c r="N27" s="135"/>
      <c r="O27" s="132" t="s">
        <v>30</v>
      </c>
      <c r="P27" s="46"/>
      <c r="Q27" s="66"/>
      <c r="R27" s="150"/>
      <c r="S27" s="67" t="s">
        <v>94</v>
      </c>
      <c r="T27" s="67" t="s">
        <v>95</v>
      </c>
      <c r="U27" s="94"/>
      <c r="V27" s="151" t="str">
        <f>IF(J28&lt;=0,"",IF(J28=90,$W$28))</f>
        <v/>
      </c>
      <c r="W27" s="37" t="s">
        <v>98</v>
      </c>
    </row>
    <row r="28" spans="1:23" ht="49.5" customHeight="1" x14ac:dyDescent="0.3">
      <c r="A28" s="231" t="str">
        <f>CDT!B26</f>
        <v>Artéméther-Luméfantrine 6cp (AL)</v>
      </c>
      <c r="B28" s="79"/>
      <c r="C28" s="110"/>
      <c r="D28" s="120" t="str">
        <f>IF(B28&lt;&gt;"",B28+C28,"")</f>
        <v/>
      </c>
      <c r="E28" s="119"/>
      <c r="F28" s="79"/>
      <c r="G28" s="79"/>
      <c r="H28" s="79"/>
      <c r="I28" s="79"/>
      <c r="J28" s="79"/>
      <c r="K28" s="110"/>
      <c r="L28" s="431" t="str">
        <f>IF(B28&lt;&gt;"",IF(J28=0,E28,((E28*90)/(90-J28))),"0")</f>
        <v>0</v>
      </c>
      <c r="M28" s="428" t="str">
        <f>IF(B28&lt;&gt;"",((E28/R28)*30),"0")</f>
        <v>0</v>
      </c>
      <c r="N28" s="250" t="str">
        <f>IF(B28&lt;&gt;"",IF(J28=0,((E28+L28)-K28),((M28*6)-K28)),"0")</f>
        <v>0</v>
      </c>
      <c r="O28" s="251"/>
      <c r="P28" s="81"/>
      <c r="R28" s="152">
        <f>(90-J28)</f>
        <v>90</v>
      </c>
      <c r="S28" s="68" t="e">
        <f>D28-(E28+G28+I28+H28)</f>
        <v>#VALUE!</v>
      </c>
      <c r="T28" s="68" t="e">
        <f>K28-S28</f>
        <v>#VALUE!</v>
      </c>
      <c r="U28" s="95">
        <v>6</v>
      </c>
      <c r="V28" s="153" t="e">
        <f t="shared" ref="V28:V52" si="0">IF(T28=0,"",$W$27)</f>
        <v>#VALUE!</v>
      </c>
      <c r="W28" s="37" t="s">
        <v>203</v>
      </c>
    </row>
    <row r="29" spans="1:23" ht="45" customHeight="1" x14ac:dyDescent="0.3">
      <c r="A29" s="231" t="str">
        <f>CDT!B27</f>
        <v>Artéméther-Luméfantrine 12cp (AL)</v>
      </c>
      <c r="B29" s="79"/>
      <c r="C29" s="110"/>
      <c r="D29" s="121" t="str">
        <f t="shared" ref="D29:D36" si="1">IF(B29&lt;&gt;"",B29+C29,"")</f>
        <v/>
      </c>
      <c r="E29" s="119"/>
      <c r="F29" s="79"/>
      <c r="G29" s="79"/>
      <c r="H29" s="79"/>
      <c r="I29" s="79"/>
      <c r="J29" s="79"/>
      <c r="K29" s="110"/>
      <c r="L29" s="431" t="str">
        <f t="shared" ref="L29:L36" si="2">IF(B29&lt;&gt;"",IF(J29=0,E29,((E29*90)/(90-J29))),"0")</f>
        <v>0</v>
      </c>
      <c r="M29" s="428" t="str">
        <f t="shared" ref="M29:M36" si="3">IF(B29&lt;&gt;"",((E29/R29)*30),"0")</f>
        <v>0</v>
      </c>
      <c r="N29" s="250" t="str">
        <f t="shared" ref="N29:N36" si="4">IF(B29&lt;&gt;"",IF(J29=0,((E29+L29)-K29),((M29*6)-K29)),"0")</f>
        <v>0</v>
      </c>
      <c r="O29" s="251"/>
      <c r="P29" s="81"/>
      <c r="R29" s="152">
        <f t="shared" ref="R29:R50" si="5">(90-J29)</f>
        <v>90</v>
      </c>
      <c r="S29" s="68" t="e">
        <f t="shared" ref="S29:S49" si="6">D29-(E29+G29+I29+H29)</f>
        <v>#VALUE!</v>
      </c>
      <c r="T29" s="68" t="e">
        <f t="shared" ref="T29:T50" si="7">K29-S29</f>
        <v>#VALUE!</v>
      </c>
      <c r="U29" s="95">
        <v>12</v>
      </c>
      <c r="V29" s="153" t="e">
        <f t="shared" si="0"/>
        <v>#VALUE!</v>
      </c>
    </row>
    <row r="30" spans="1:23" ht="49.5" customHeight="1" x14ac:dyDescent="0.3">
      <c r="A30" s="231" t="str">
        <f>CDT!B28</f>
        <v>Artéméther-Luméfantrine 18cp (AL)</v>
      </c>
      <c r="B30" s="79"/>
      <c r="C30" s="110"/>
      <c r="D30" s="121" t="str">
        <f t="shared" si="1"/>
        <v/>
      </c>
      <c r="E30" s="119"/>
      <c r="F30" s="79"/>
      <c r="G30" s="79"/>
      <c r="H30" s="79"/>
      <c r="I30" s="79"/>
      <c r="J30" s="79"/>
      <c r="K30" s="110"/>
      <c r="L30" s="431" t="str">
        <f t="shared" si="2"/>
        <v>0</v>
      </c>
      <c r="M30" s="428" t="str">
        <f t="shared" si="3"/>
        <v>0</v>
      </c>
      <c r="N30" s="250" t="str">
        <f t="shared" si="4"/>
        <v>0</v>
      </c>
      <c r="O30" s="251"/>
      <c r="P30" s="81"/>
      <c r="R30" s="152">
        <f t="shared" si="5"/>
        <v>90</v>
      </c>
      <c r="S30" s="68" t="e">
        <f t="shared" si="6"/>
        <v>#VALUE!</v>
      </c>
      <c r="T30" s="68" t="e">
        <f t="shared" si="7"/>
        <v>#VALUE!</v>
      </c>
      <c r="U30" s="95">
        <v>18</v>
      </c>
      <c r="V30" s="153" t="e">
        <f t="shared" si="0"/>
        <v>#VALUE!</v>
      </c>
    </row>
    <row r="31" spans="1:23" ht="49.5" customHeight="1" x14ac:dyDescent="0.3">
      <c r="A31" s="231" t="str">
        <f>CDT!B29</f>
        <v>Artéméther-Luméfantrine 24cp (AL)</v>
      </c>
      <c r="B31" s="79"/>
      <c r="C31" s="110"/>
      <c r="D31" s="121" t="str">
        <f t="shared" si="1"/>
        <v/>
      </c>
      <c r="E31" s="119"/>
      <c r="F31" s="79"/>
      <c r="G31" s="79"/>
      <c r="H31" s="79"/>
      <c r="I31" s="79"/>
      <c r="J31" s="79"/>
      <c r="K31" s="110"/>
      <c r="L31" s="431" t="str">
        <f t="shared" si="2"/>
        <v>0</v>
      </c>
      <c r="M31" s="428" t="str">
        <f t="shared" si="3"/>
        <v>0</v>
      </c>
      <c r="N31" s="250" t="str">
        <f t="shared" si="4"/>
        <v>0</v>
      </c>
      <c r="O31" s="251"/>
      <c r="P31" s="81"/>
      <c r="R31" s="152">
        <f t="shared" si="5"/>
        <v>90</v>
      </c>
      <c r="S31" s="68" t="e">
        <f t="shared" si="6"/>
        <v>#VALUE!</v>
      </c>
      <c r="T31" s="68" t="e">
        <f t="shared" si="7"/>
        <v>#VALUE!</v>
      </c>
      <c r="U31" s="95">
        <v>24</v>
      </c>
      <c r="V31" s="153" t="e">
        <f t="shared" si="0"/>
        <v>#VALUE!</v>
      </c>
    </row>
    <row r="32" spans="1:23" ht="50.25" hidden="1" customHeight="1" x14ac:dyDescent="0.3">
      <c r="A32" s="17" t="str">
        <f>CDT!B30</f>
        <v>Artéméther injectable 40 mg</v>
      </c>
      <c r="B32" s="79"/>
      <c r="C32" s="110"/>
      <c r="D32" s="121" t="str">
        <f t="shared" si="1"/>
        <v/>
      </c>
      <c r="E32" s="119"/>
      <c r="F32" s="79"/>
      <c r="G32" s="79"/>
      <c r="H32" s="79"/>
      <c r="I32" s="79"/>
      <c r="J32" s="79"/>
      <c r="K32" s="110"/>
      <c r="L32" s="431" t="str">
        <f t="shared" si="2"/>
        <v>0</v>
      </c>
      <c r="M32" s="428" t="str">
        <f t="shared" si="3"/>
        <v>0</v>
      </c>
      <c r="N32" s="250" t="str">
        <f t="shared" si="4"/>
        <v>0</v>
      </c>
      <c r="O32" s="251"/>
      <c r="P32" s="79"/>
      <c r="R32" s="152">
        <f t="shared" si="5"/>
        <v>90</v>
      </c>
      <c r="S32" s="68" t="e">
        <f t="shared" si="6"/>
        <v>#VALUE!</v>
      </c>
      <c r="T32" s="68" t="e">
        <f t="shared" si="7"/>
        <v>#VALUE!</v>
      </c>
      <c r="U32" s="95">
        <v>1</v>
      </c>
      <c r="V32" s="153" t="e">
        <f t="shared" si="0"/>
        <v>#VALUE!</v>
      </c>
    </row>
    <row r="33" spans="1:22" ht="50.25" hidden="1" customHeight="1" x14ac:dyDescent="0.3">
      <c r="A33" s="17" t="str">
        <f>CDT!B31</f>
        <v>Artéméther injectable 80 mg</v>
      </c>
      <c r="B33" s="79"/>
      <c r="C33" s="110"/>
      <c r="D33" s="121" t="str">
        <f t="shared" si="1"/>
        <v/>
      </c>
      <c r="E33" s="119"/>
      <c r="F33" s="79"/>
      <c r="G33" s="79"/>
      <c r="H33" s="79"/>
      <c r="I33" s="79"/>
      <c r="J33" s="79"/>
      <c r="K33" s="110"/>
      <c r="L33" s="431" t="str">
        <f t="shared" si="2"/>
        <v>0</v>
      </c>
      <c r="M33" s="428" t="str">
        <f t="shared" si="3"/>
        <v>0</v>
      </c>
      <c r="N33" s="250" t="str">
        <f t="shared" si="4"/>
        <v>0</v>
      </c>
      <c r="O33" s="251"/>
      <c r="P33" s="79"/>
      <c r="R33" s="152">
        <f t="shared" si="5"/>
        <v>90</v>
      </c>
      <c r="S33" s="68" t="e">
        <f t="shared" si="6"/>
        <v>#VALUE!</v>
      </c>
      <c r="T33" s="68" t="e">
        <f t="shared" si="7"/>
        <v>#VALUE!</v>
      </c>
      <c r="U33" s="95">
        <v>1</v>
      </c>
      <c r="V33" s="153" t="e">
        <f t="shared" si="0"/>
        <v>#VALUE!</v>
      </c>
    </row>
    <row r="34" spans="1:22" ht="50.25" hidden="1" customHeight="1" x14ac:dyDescent="0.3">
      <c r="A34" s="17" t="str">
        <f>CDT!B32</f>
        <v>Artésunate injectable 60 mg</v>
      </c>
      <c r="B34" s="79"/>
      <c r="C34" s="110"/>
      <c r="D34" s="121" t="str">
        <f t="shared" si="1"/>
        <v/>
      </c>
      <c r="E34" s="119"/>
      <c r="F34" s="79"/>
      <c r="G34" s="79"/>
      <c r="H34" s="79"/>
      <c r="I34" s="79"/>
      <c r="J34" s="79"/>
      <c r="K34" s="110"/>
      <c r="L34" s="431" t="str">
        <f t="shared" si="2"/>
        <v>0</v>
      </c>
      <c r="M34" s="428" t="str">
        <f t="shared" si="3"/>
        <v>0</v>
      </c>
      <c r="N34" s="250" t="str">
        <f t="shared" si="4"/>
        <v>0</v>
      </c>
      <c r="O34" s="251"/>
      <c r="P34" s="79"/>
      <c r="R34" s="152">
        <f t="shared" si="5"/>
        <v>90</v>
      </c>
      <c r="S34" s="68" t="e">
        <f t="shared" si="6"/>
        <v>#VALUE!</v>
      </c>
      <c r="T34" s="68" t="e">
        <f t="shared" si="7"/>
        <v>#VALUE!</v>
      </c>
      <c r="U34" s="95">
        <v>1</v>
      </c>
      <c r="V34" s="153" t="e">
        <f t="shared" si="0"/>
        <v>#VALUE!</v>
      </c>
    </row>
    <row r="35" spans="1:22" ht="50.25" hidden="1" customHeight="1" x14ac:dyDescent="0.3">
      <c r="A35" s="17" t="str">
        <f>CDT!B33</f>
        <v xml:space="preserve"> Sulfadoxine Pyriméthamine:  (SP)</v>
      </c>
      <c r="B35" s="79"/>
      <c r="C35" s="110"/>
      <c r="D35" s="121" t="str">
        <f t="shared" si="1"/>
        <v/>
      </c>
      <c r="E35" s="119"/>
      <c r="F35" s="79"/>
      <c r="G35" s="79"/>
      <c r="H35" s="79"/>
      <c r="I35" s="79"/>
      <c r="J35" s="79"/>
      <c r="K35" s="110"/>
      <c r="L35" s="431" t="str">
        <f t="shared" si="2"/>
        <v>0</v>
      </c>
      <c r="M35" s="428" t="str">
        <f t="shared" si="3"/>
        <v>0</v>
      </c>
      <c r="N35" s="250" t="str">
        <f t="shared" si="4"/>
        <v>0</v>
      </c>
      <c r="O35" s="251"/>
      <c r="P35" s="79"/>
      <c r="R35" s="152">
        <f t="shared" si="5"/>
        <v>90</v>
      </c>
      <c r="S35" s="68" t="e">
        <f t="shared" si="6"/>
        <v>#VALUE!</v>
      </c>
      <c r="T35" s="68" t="e">
        <f t="shared" si="7"/>
        <v>#VALUE!</v>
      </c>
      <c r="U35" s="95">
        <v>3</v>
      </c>
      <c r="V35" s="153" t="e">
        <f t="shared" si="0"/>
        <v>#VALUE!</v>
      </c>
    </row>
    <row r="36" spans="1:22" ht="45.75" customHeight="1" thickBot="1" x14ac:dyDescent="0.35">
      <c r="A36" s="231" t="str">
        <f>CDT!B34</f>
        <v>Test de Diagnostic Rapide  : (TDR)</v>
      </c>
      <c r="B36" s="79"/>
      <c r="C36" s="110"/>
      <c r="D36" s="305" t="str">
        <f t="shared" si="1"/>
        <v/>
      </c>
      <c r="E36" s="119"/>
      <c r="F36" s="79"/>
      <c r="G36" s="79"/>
      <c r="H36" s="79"/>
      <c r="I36" s="79"/>
      <c r="J36" s="79"/>
      <c r="K36" s="110"/>
      <c r="L36" s="431" t="str">
        <f t="shared" si="2"/>
        <v>0</v>
      </c>
      <c r="M36" s="428" t="str">
        <f t="shared" si="3"/>
        <v>0</v>
      </c>
      <c r="N36" s="250" t="str">
        <f t="shared" si="4"/>
        <v>0</v>
      </c>
      <c r="O36" s="251"/>
      <c r="P36" s="79"/>
      <c r="R36" s="152">
        <f t="shared" si="5"/>
        <v>90</v>
      </c>
      <c r="S36" s="68" t="e">
        <f t="shared" si="6"/>
        <v>#VALUE!</v>
      </c>
      <c r="T36" s="68" t="e">
        <f t="shared" si="7"/>
        <v>#VALUE!</v>
      </c>
      <c r="U36" s="95">
        <v>1</v>
      </c>
      <c r="V36" s="153" t="e">
        <f t="shared" si="0"/>
        <v>#VALUE!</v>
      </c>
    </row>
    <row r="37" spans="1:22" ht="34.5" hidden="1" customHeight="1" x14ac:dyDescent="0.3">
      <c r="A37" s="17" t="str">
        <f>CDT!B35</f>
        <v>Moustiquaire à Imprégnation Durable: (MID)</v>
      </c>
      <c r="B37" s="79"/>
      <c r="C37" s="110"/>
      <c r="D37" s="304">
        <f t="shared" ref="D37:D50" si="8">B37+C37</f>
        <v>0</v>
      </c>
      <c r="E37" s="119"/>
      <c r="F37" s="79"/>
      <c r="G37" s="79"/>
      <c r="H37" s="79"/>
      <c r="I37" s="79"/>
      <c r="J37" s="79"/>
      <c r="K37" s="110"/>
      <c r="L37" s="113">
        <f t="shared" ref="L37:L50" si="9">IF(J37=0,E37,((D37*90)/(90-J37)))</f>
        <v>0</v>
      </c>
      <c r="M37" s="55">
        <f t="shared" ref="M37:M50" si="10">(E37/R37)*30</f>
        <v>0</v>
      </c>
      <c r="N37" s="114">
        <f t="shared" ref="N37:N49" si="11">IF(J37=0,((E37+L37)-K37),((L37*2)-K37))</f>
        <v>0</v>
      </c>
      <c r="O37" s="111" t="str">
        <f t="shared" ref="O37:O50" si="12">IF(N37=0,"0",N37)</f>
        <v>0</v>
      </c>
      <c r="P37" s="79"/>
      <c r="R37" s="152">
        <f t="shared" si="5"/>
        <v>90</v>
      </c>
      <c r="S37" s="68">
        <f t="shared" si="6"/>
        <v>0</v>
      </c>
      <c r="T37" s="68">
        <f t="shared" si="7"/>
        <v>0</v>
      </c>
      <c r="U37" s="95">
        <v>1</v>
      </c>
      <c r="V37" s="153" t="str">
        <f t="shared" si="0"/>
        <v/>
      </c>
    </row>
    <row r="38" spans="1:22" ht="34.5" hidden="1" customHeight="1" x14ac:dyDescent="0.3">
      <c r="A38" s="17" t="str">
        <f>CDT!B40</f>
        <v>Artésunate Amodiaquine: (ASAQ) : 3 cp (25/67,5 mg)</v>
      </c>
      <c r="B38" s="79"/>
      <c r="C38" s="110"/>
      <c r="D38" s="121">
        <f t="shared" si="8"/>
        <v>0</v>
      </c>
      <c r="E38" s="119"/>
      <c r="F38" s="79"/>
      <c r="G38" s="79"/>
      <c r="H38" s="79"/>
      <c r="I38" s="79"/>
      <c r="J38" s="79"/>
      <c r="K38" s="110"/>
      <c r="L38" s="113">
        <f t="shared" si="9"/>
        <v>0</v>
      </c>
      <c r="M38" s="55">
        <f t="shared" si="10"/>
        <v>0</v>
      </c>
      <c r="N38" s="114">
        <f t="shared" si="11"/>
        <v>0</v>
      </c>
      <c r="O38" s="111" t="str">
        <f t="shared" si="12"/>
        <v>0</v>
      </c>
      <c r="P38" s="79"/>
      <c r="R38" s="152">
        <f t="shared" si="5"/>
        <v>90</v>
      </c>
      <c r="S38" s="68">
        <f t="shared" si="6"/>
        <v>0</v>
      </c>
      <c r="T38" s="68">
        <f t="shared" si="7"/>
        <v>0</v>
      </c>
      <c r="U38" s="95">
        <v>3</v>
      </c>
      <c r="V38" s="153" t="str">
        <f t="shared" si="0"/>
        <v/>
      </c>
    </row>
    <row r="39" spans="1:22" ht="34.5" hidden="1" customHeight="1" x14ac:dyDescent="0.3">
      <c r="A39" s="17" t="str">
        <f>CDT!B41</f>
        <v>Artésunate Amodiaquine: (ASAQ) 3 cp (50/135 mg)</v>
      </c>
      <c r="B39" s="79"/>
      <c r="C39" s="110"/>
      <c r="D39" s="121">
        <f t="shared" si="8"/>
        <v>0</v>
      </c>
      <c r="E39" s="119"/>
      <c r="F39" s="79"/>
      <c r="G39" s="79"/>
      <c r="H39" s="79"/>
      <c r="I39" s="79"/>
      <c r="J39" s="79"/>
      <c r="K39" s="110"/>
      <c r="L39" s="113">
        <f t="shared" si="9"/>
        <v>0</v>
      </c>
      <c r="M39" s="55">
        <f t="shared" si="10"/>
        <v>0</v>
      </c>
      <c r="N39" s="114">
        <f t="shared" si="11"/>
        <v>0</v>
      </c>
      <c r="O39" s="111" t="str">
        <f t="shared" si="12"/>
        <v>0</v>
      </c>
      <c r="P39" s="79"/>
      <c r="R39" s="152">
        <f t="shared" si="5"/>
        <v>90</v>
      </c>
      <c r="S39" s="68">
        <f t="shared" si="6"/>
        <v>0</v>
      </c>
      <c r="T39" s="68">
        <f t="shared" si="7"/>
        <v>0</v>
      </c>
      <c r="U39" s="95">
        <v>3</v>
      </c>
      <c r="V39" s="153" t="str">
        <f t="shared" si="0"/>
        <v/>
      </c>
    </row>
    <row r="40" spans="1:22" ht="34.5" hidden="1" customHeight="1" x14ac:dyDescent="0.3">
      <c r="A40" s="17" t="str">
        <f>CDT!B42</f>
        <v>Artésunate Amodiaquine: (ASAQ) 3 cp (100/270 mg)</v>
      </c>
      <c r="B40" s="79"/>
      <c r="C40" s="110"/>
      <c r="D40" s="121">
        <f t="shared" si="8"/>
        <v>0</v>
      </c>
      <c r="E40" s="119"/>
      <c r="F40" s="79"/>
      <c r="G40" s="79"/>
      <c r="H40" s="79"/>
      <c r="I40" s="79"/>
      <c r="J40" s="79"/>
      <c r="K40" s="110"/>
      <c r="L40" s="113">
        <f t="shared" si="9"/>
        <v>0</v>
      </c>
      <c r="M40" s="55">
        <f t="shared" si="10"/>
        <v>0</v>
      </c>
      <c r="N40" s="114">
        <f t="shared" si="11"/>
        <v>0</v>
      </c>
      <c r="O40" s="111" t="str">
        <f t="shared" si="12"/>
        <v>0</v>
      </c>
      <c r="P40" s="79"/>
      <c r="R40" s="152">
        <f t="shared" si="5"/>
        <v>90</v>
      </c>
      <c r="S40" s="68">
        <f t="shared" si="6"/>
        <v>0</v>
      </c>
      <c r="T40" s="68">
        <f t="shared" si="7"/>
        <v>0</v>
      </c>
      <c r="U40" s="95">
        <v>3</v>
      </c>
      <c r="V40" s="153" t="str">
        <f t="shared" si="0"/>
        <v/>
      </c>
    </row>
    <row r="41" spans="1:22" ht="34.5" hidden="1" customHeight="1" x14ac:dyDescent="0.3">
      <c r="A41" s="17" t="str">
        <f>CDT!B43</f>
        <v>Artésunate Amodiaquine: (ASAQ) 6 cp (100/270 mg)</v>
      </c>
      <c r="B41" s="79"/>
      <c r="C41" s="110"/>
      <c r="D41" s="121">
        <f t="shared" si="8"/>
        <v>0</v>
      </c>
      <c r="E41" s="119"/>
      <c r="F41" s="79"/>
      <c r="G41" s="79"/>
      <c r="H41" s="79"/>
      <c r="I41" s="79"/>
      <c r="J41" s="79"/>
      <c r="K41" s="110"/>
      <c r="L41" s="113">
        <f t="shared" si="9"/>
        <v>0</v>
      </c>
      <c r="M41" s="55">
        <f t="shared" si="10"/>
        <v>0</v>
      </c>
      <c r="N41" s="114">
        <f t="shared" si="11"/>
        <v>0</v>
      </c>
      <c r="O41" s="111" t="str">
        <f t="shared" si="12"/>
        <v>0</v>
      </c>
      <c r="P41" s="79"/>
      <c r="R41" s="152">
        <f t="shared" si="5"/>
        <v>90</v>
      </c>
      <c r="S41" s="68">
        <f t="shared" si="6"/>
        <v>0</v>
      </c>
      <c r="T41" s="68">
        <f t="shared" si="7"/>
        <v>0</v>
      </c>
      <c r="U41" s="95">
        <v>3</v>
      </c>
      <c r="V41" s="153" t="str">
        <f t="shared" si="0"/>
        <v/>
      </c>
    </row>
    <row r="42" spans="1:22" ht="34.5" hidden="1" customHeight="1" x14ac:dyDescent="0.3">
      <c r="A42" s="17" t="str">
        <f>CDT!B36</f>
        <v>Dihydroartéminisine Pipéraquine– Plaq / 3 comp 
( DHA-PPQ)  20/160 mg</v>
      </c>
      <c r="B42" s="79"/>
      <c r="C42" s="110"/>
      <c r="D42" s="121">
        <f t="shared" si="8"/>
        <v>0</v>
      </c>
      <c r="E42" s="119"/>
      <c r="F42" s="79"/>
      <c r="G42" s="79"/>
      <c r="H42" s="79"/>
      <c r="I42" s="79"/>
      <c r="J42" s="79"/>
      <c r="K42" s="110"/>
      <c r="L42" s="113">
        <f t="shared" si="9"/>
        <v>0</v>
      </c>
      <c r="M42" s="55">
        <f t="shared" si="10"/>
        <v>0</v>
      </c>
      <c r="N42" s="114">
        <f t="shared" si="11"/>
        <v>0</v>
      </c>
      <c r="O42" s="111" t="str">
        <f t="shared" si="12"/>
        <v>0</v>
      </c>
      <c r="P42" s="79"/>
      <c r="R42" s="152">
        <f t="shared" si="5"/>
        <v>90</v>
      </c>
      <c r="S42" s="68">
        <f t="shared" si="6"/>
        <v>0</v>
      </c>
      <c r="T42" s="68">
        <f t="shared" si="7"/>
        <v>0</v>
      </c>
      <c r="U42" s="95">
        <v>1</v>
      </c>
      <c r="V42" s="153" t="str">
        <f t="shared" si="0"/>
        <v/>
      </c>
    </row>
    <row r="43" spans="1:22" ht="34.5" hidden="1" customHeight="1" x14ac:dyDescent="0.3">
      <c r="A43" s="17" t="str">
        <f>CDT!B37</f>
        <v>Dihydroartéminisine Pipéraquine– Plaq / 3 comp 
( DHA-PPQ)  40/320 mg</v>
      </c>
      <c r="B43" s="79"/>
      <c r="C43" s="110"/>
      <c r="D43" s="121">
        <f t="shared" si="8"/>
        <v>0</v>
      </c>
      <c r="E43" s="119"/>
      <c r="F43" s="79"/>
      <c r="G43" s="79"/>
      <c r="H43" s="79"/>
      <c r="I43" s="79"/>
      <c r="J43" s="79"/>
      <c r="K43" s="110"/>
      <c r="L43" s="113">
        <f t="shared" si="9"/>
        <v>0</v>
      </c>
      <c r="M43" s="55">
        <f t="shared" si="10"/>
        <v>0</v>
      </c>
      <c r="N43" s="114">
        <f t="shared" si="11"/>
        <v>0</v>
      </c>
      <c r="O43" s="111" t="str">
        <f t="shared" si="12"/>
        <v>0</v>
      </c>
      <c r="P43" s="79"/>
      <c r="R43" s="152">
        <f t="shared" si="5"/>
        <v>90</v>
      </c>
      <c r="S43" s="68">
        <f t="shared" si="6"/>
        <v>0</v>
      </c>
      <c r="T43" s="68">
        <f t="shared" si="7"/>
        <v>0</v>
      </c>
      <c r="U43" s="95">
        <v>1</v>
      </c>
      <c r="V43" s="153" t="str">
        <f t="shared" si="0"/>
        <v/>
      </c>
    </row>
    <row r="44" spans="1:22" ht="34.5" hidden="1" customHeight="1" x14ac:dyDescent="0.3">
      <c r="A44" s="17" t="str">
        <f>CDT!B38</f>
        <v>Dihydroartéminisine Pipéraquine– Plaq / 6 comp 
( DHA-PPQ)  40/320 mg</v>
      </c>
      <c r="B44" s="79"/>
      <c r="C44" s="110"/>
      <c r="D44" s="121">
        <f t="shared" si="8"/>
        <v>0</v>
      </c>
      <c r="E44" s="119"/>
      <c r="F44" s="79"/>
      <c r="G44" s="79"/>
      <c r="H44" s="79"/>
      <c r="I44" s="79"/>
      <c r="J44" s="79"/>
      <c r="K44" s="110"/>
      <c r="L44" s="113">
        <f t="shared" si="9"/>
        <v>0</v>
      </c>
      <c r="M44" s="55">
        <f t="shared" si="10"/>
        <v>0</v>
      </c>
      <c r="N44" s="114">
        <f t="shared" si="11"/>
        <v>0</v>
      </c>
      <c r="O44" s="111" t="str">
        <f t="shared" si="12"/>
        <v>0</v>
      </c>
      <c r="P44" s="79"/>
      <c r="R44" s="152">
        <f t="shared" si="5"/>
        <v>90</v>
      </c>
      <c r="S44" s="68">
        <f t="shared" si="6"/>
        <v>0</v>
      </c>
      <c r="T44" s="68">
        <f t="shared" si="7"/>
        <v>0</v>
      </c>
      <c r="U44" s="95">
        <v>1</v>
      </c>
      <c r="V44" s="153" t="str">
        <f t="shared" si="0"/>
        <v/>
      </c>
    </row>
    <row r="45" spans="1:22" ht="34.5" hidden="1" customHeight="1" x14ac:dyDescent="0.3">
      <c r="A45" s="17" t="str">
        <f>CDT!B44</f>
        <v>Artésunate - Méfloquine (AS-MF)</v>
      </c>
      <c r="B45" s="79"/>
      <c r="C45" s="110"/>
      <c r="D45" s="121">
        <f t="shared" si="8"/>
        <v>0</v>
      </c>
      <c r="E45" s="119"/>
      <c r="F45" s="79"/>
      <c r="G45" s="79"/>
      <c r="H45" s="79"/>
      <c r="I45" s="79"/>
      <c r="J45" s="79"/>
      <c r="K45" s="110"/>
      <c r="L45" s="113">
        <f t="shared" si="9"/>
        <v>0</v>
      </c>
      <c r="M45" s="55">
        <f t="shared" si="10"/>
        <v>0</v>
      </c>
      <c r="N45" s="114">
        <f t="shared" si="11"/>
        <v>0</v>
      </c>
      <c r="O45" s="111" t="str">
        <f t="shared" si="12"/>
        <v>0</v>
      </c>
      <c r="P45" s="79"/>
      <c r="R45" s="152">
        <f t="shared" si="5"/>
        <v>90</v>
      </c>
      <c r="S45" s="68">
        <f t="shared" si="6"/>
        <v>0</v>
      </c>
      <c r="T45" s="68">
        <f t="shared" si="7"/>
        <v>0</v>
      </c>
      <c r="U45" s="95">
        <v>1</v>
      </c>
      <c r="V45" s="153" t="str">
        <f t="shared" si="0"/>
        <v/>
      </c>
    </row>
    <row r="46" spans="1:22" ht="34.5" hidden="1" customHeight="1" x14ac:dyDescent="0.3">
      <c r="A46" s="17" t="str">
        <f>CDT!B45</f>
        <v>Quinine comprimé 300mg</v>
      </c>
      <c r="B46" s="79"/>
      <c r="C46" s="110"/>
      <c r="D46" s="121">
        <f t="shared" si="8"/>
        <v>0</v>
      </c>
      <c r="E46" s="119"/>
      <c r="F46" s="79"/>
      <c r="G46" s="79"/>
      <c r="H46" s="79"/>
      <c r="I46" s="79"/>
      <c r="J46" s="79"/>
      <c r="K46" s="110"/>
      <c r="L46" s="113">
        <f t="shared" si="9"/>
        <v>0</v>
      </c>
      <c r="M46" s="55">
        <f t="shared" si="10"/>
        <v>0</v>
      </c>
      <c r="N46" s="114">
        <f t="shared" si="11"/>
        <v>0</v>
      </c>
      <c r="O46" s="111" t="str">
        <f t="shared" si="12"/>
        <v>0</v>
      </c>
      <c r="P46" s="79"/>
      <c r="R46" s="152">
        <f t="shared" si="5"/>
        <v>90</v>
      </c>
      <c r="S46" s="68">
        <f t="shared" si="6"/>
        <v>0</v>
      </c>
      <c r="T46" s="68">
        <f t="shared" si="7"/>
        <v>0</v>
      </c>
      <c r="U46" s="95">
        <v>1</v>
      </c>
      <c r="V46" s="153" t="str">
        <f t="shared" si="0"/>
        <v/>
      </c>
    </row>
    <row r="47" spans="1:22" ht="34.5" hidden="1" customHeight="1" x14ac:dyDescent="0.3">
      <c r="A47" s="17" t="str">
        <f>CDT!B46</f>
        <v>Quinine injectable 300 mg</v>
      </c>
      <c r="B47" s="79"/>
      <c r="C47" s="110"/>
      <c r="D47" s="121">
        <f t="shared" si="8"/>
        <v>0</v>
      </c>
      <c r="E47" s="119"/>
      <c r="F47" s="79"/>
      <c r="G47" s="79"/>
      <c r="H47" s="79"/>
      <c r="I47" s="79"/>
      <c r="J47" s="79"/>
      <c r="K47" s="110"/>
      <c r="L47" s="113">
        <f t="shared" si="9"/>
        <v>0</v>
      </c>
      <c r="M47" s="55">
        <f t="shared" si="10"/>
        <v>0</v>
      </c>
      <c r="N47" s="114">
        <f t="shared" si="11"/>
        <v>0</v>
      </c>
      <c r="O47" s="111" t="str">
        <f t="shared" si="12"/>
        <v>0</v>
      </c>
      <c r="P47" s="79"/>
      <c r="R47" s="152">
        <f t="shared" si="5"/>
        <v>90</v>
      </c>
      <c r="S47" s="68">
        <f t="shared" si="6"/>
        <v>0</v>
      </c>
      <c r="T47" s="68">
        <f t="shared" si="7"/>
        <v>0</v>
      </c>
      <c r="U47" s="95">
        <v>1</v>
      </c>
      <c r="V47" s="153" t="str">
        <f t="shared" si="0"/>
        <v/>
      </c>
    </row>
    <row r="48" spans="1:22" ht="34.5" hidden="1" customHeight="1" x14ac:dyDescent="0.3">
      <c r="A48" s="17" t="str">
        <f>CDT!B47</f>
        <v>Quinine injectable 600 mg</v>
      </c>
      <c r="B48" s="79"/>
      <c r="C48" s="110"/>
      <c r="D48" s="121">
        <f t="shared" si="8"/>
        <v>0</v>
      </c>
      <c r="E48" s="119"/>
      <c r="F48" s="79"/>
      <c r="G48" s="79"/>
      <c r="H48" s="79"/>
      <c r="I48" s="79"/>
      <c r="J48" s="79"/>
      <c r="K48" s="110"/>
      <c r="L48" s="113">
        <f t="shared" si="9"/>
        <v>0</v>
      </c>
      <c r="M48" s="55">
        <f t="shared" si="10"/>
        <v>0</v>
      </c>
      <c r="N48" s="114">
        <f t="shared" si="11"/>
        <v>0</v>
      </c>
      <c r="O48" s="111" t="str">
        <f t="shared" si="12"/>
        <v>0</v>
      </c>
      <c r="P48" s="79"/>
      <c r="R48" s="152">
        <f t="shared" si="5"/>
        <v>90</v>
      </c>
      <c r="S48" s="68">
        <f t="shared" si="6"/>
        <v>0</v>
      </c>
      <c r="T48" s="68">
        <f t="shared" si="7"/>
        <v>0</v>
      </c>
      <c r="U48" s="95">
        <v>1</v>
      </c>
      <c r="V48" s="153" t="str">
        <f t="shared" si="0"/>
        <v/>
      </c>
    </row>
    <row r="49" spans="1:22" ht="34.5" hidden="1" customHeight="1" x14ac:dyDescent="0.3">
      <c r="A49" s="17" t="str">
        <f>CDT!B48</f>
        <v>Quinine injectable 600 mg</v>
      </c>
      <c r="B49" s="79"/>
      <c r="C49" s="110"/>
      <c r="D49" s="121">
        <f t="shared" si="8"/>
        <v>0</v>
      </c>
      <c r="E49" s="119"/>
      <c r="F49" s="79"/>
      <c r="G49" s="79"/>
      <c r="H49" s="79"/>
      <c r="I49" s="79"/>
      <c r="J49" s="79"/>
      <c r="K49" s="110"/>
      <c r="L49" s="113">
        <f t="shared" si="9"/>
        <v>0</v>
      </c>
      <c r="M49" s="55">
        <f t="shared" si="10"/>
        <v>0</v>
      </c>
      <c r="N49" s="114">
        <f t="shared" si="11"/>
        <v>0</v>
      </c>
      <c r="O49" s="111" t="str">
        <f t="shared" si="12"/>
        <v>0</v>
      </c>
      <c r="P49" s="79"/>
      <c r="R49" s="152">
        <f t="shared" si="5"/>
        <v>90</v>
      </c>
      <c r="S49" s="68">
        <f t="shared" si="6"/>
        <v>0</v>
      </c>
      <c r="T49" s="68">
        <f t="shared" si="7"/>
        <v>0</v>
      </c>
      <c r="U49" s="95">
        <v>1</v>
      </c>
      <c r="V49" s="153" t="str">
        <f t="shared" si="0"/>
        <v/>
      </c>
    </row>
    <row r="50" spans="1:22" ht="34.5" hidden="1" customHeight="1" thickBot="1" x14ac:dyDescent="0.35">
      <c r="A50" s="17" t="str">
        <f>CDT!B49</f>
        <v>Artéméther injectable 100 mg</v>
      </c>
      <c r="B50" s="79"/>
      <c r="C50" s="110"/>
      <c r="D50" s="122">
        <f t="shared" si="8"/>
        <v>0</v>
      </c>
      <c r="E50" s="119"/>
      <c r="F50" s="79"/>
      <c r="G50" s="79"/>
      <c r="H50" s="79"/>
      <c r="I50" s="79"/>
      <c r="J50" s="79"/>
      <c r="K50" s="110"/>
      <c r="L50" s="115">
        <f t="shared" si="9"/>
        <v>0</v>
      </c>
      <c r="M50" s="130">
        <f t="shared" si="10"/>
        <v>0</v>
      </c>
      <c r="N50" s="116">
        <f>IF(J50=0,((E50+L50)-K50),((L50*2)-K50))</f>
        <v>0</v>
      </c>
      <c r="O50" s="111" t="str">
        <f t="shared" si="12"/>
        <v>0</v>
      </c>
      <c r="P50" s="79"/>
      <c r="R50" s="152">
        <f t="shared" si="5"/>
        <v>90</v>
      </c>
      <c r="S50" s="68">
        <f>D50-(E50+G50+I50+H50)</f>
        <v>0</v>
      </c>
      <c r="T50" s="68">
        <f t="shared" si="7"/>
        <v>0</v>
      </c>
      <c r="U50" s="95">
        <v>1</v>
      </c>
      <c r="V50" s="153" t="str">
        <f t="shared" si="0"/>
        <v/>
      </c>
    </row>
    <row r="51" spans="1:22" ht="34.5" hidden="1" customHeight="1" x14ac:dyDescent="0.3">
      <c r="A51" s="17"/>
      <c r="B51" s="79"/>
      <c r="C51" s="79"/>
      <c r="D51" s="56"/>
      <c r="E51" s="79"/>
      <c r="F51" s="79"/>
      <c r="G51" s="79"/>
      <c r="H51" s="79"/>
      <c r="I51" s="79"/>
      <c r="J51" s="79"/>
      <c r="K51" s="79"/>
      <c r="L51" s="57"/>
      <c r="M51" s="57"/>
      <c r="N51" s="58"/>
      <c r="O51" s="80"/>
      <c r="P51" s="79"/>
      <c r="R51" s="152"/>
      <c r="S51" s="68"/>
      <c r="T51" s="68"/>
      <c r="U51" s="95"/>
      <c r="V51" s="153" t="str">
        <f t="shared" si="0"/>
        <v/>
      </c>
    </row>
    <row r="52" spans="1:22" ht="34.5" hidden="1" customHeight="1" x14ac:dyDescent="0.3">
      <c r="A52" s="17"/>
      <c r="B52" s="79"/>
      <c r="C52" s="79"/>
      <c r="D52" s="53"/>
      <c r="E52" s="79"/>
      <c r="F52" s="79"/>
      <c r="G52" s="79"/>
      <c r="H52" s="79"/>
      <c r="I52" s="79"/>
      <c r="J52" s="79"/>
      <c r="K52" s="79"/>
      <c r="L52" s="54"/>
      <c r="M52" s="54"/>
      <c r="N52" s="55"/>
      <c r="O52" s="80"/>
      <c r="P52" s="79"/>
      <c r="R52" s="152"/>
      <c r="S52" s="68"/>
      <c r="T52" s="68"/>
      <c r="U52" s="95"/>
      <c r="V52" s="153" t="str">
        <f t="shared" si="0"/>
        <v/>
      </c>
    </row>
    <row r="53" spans="1:22" s="235" customFormat="1" ht="16.5" customHeight="1" x14ac:dyDescent="0.35">
      <c r="A53" s="494" t="s">
        <v>290</v>
      </c>
      <c r="B53" s="494"/>
      <c r="C53" s="494"/>
      <c r="D53" s="494"/>
      <c r="E53" s="232"/>
      <c r="F53" s="232"/>
      <c r="G53" s="233" t="s">
        <v>298</v>
      </c>
      <c r="H53" s="233"/>
      <c r="I53" s="232"/>
      <c r="J53" s="234"/>
      <c r="K53" s="232"/>
      <c r="L53" s="232"/>
      <c r="M53" s="232"/>
      <c r="N53" s="232"/>
      <c r="O53" s="232"/>
      <c r="Q53" s="236"/>
      <c r="R53" s="237"/>
      <c r="S53" s="238"/>
      <c r="T53" s="238"/>
      <c r="U53" s="239"/>
      <c r="V53" s="240"/>
    </row>
    <row r="54" spans="1:22" ht="34.5" customHeight="1" x14ac:dyDescent="0.3">
      <c r="A54" s="18"/>
      <c r="B54" s="18"/>
      <c r="C54" s="18"/>
      <c r="D54" s="18"/>
      <c r="E54" s="18"/>
      <c r="F54" s="18"/>
      <c r="G54" s="18"/>
      <c r="H54" s="18"/>
      <c r="I54" s="18"/>
      <c r="J54" s="18"/>
      <c r="K54" s="18"/>
      <c r="L54" s="18"/>
      <c r="M54" s="18"/>
      <c r="N54" s="18"/>
      <c r="O54" s="18"/>
      <c r="R54" s="154"/>
      <c r="S54" s="69"/>
      <c r="T54" s="69"/>
      <c r="U54" s="70"/>
      <c r="V54" s="155"/>
    </row>
    <row r="55" spans="1:22" ht="35.25" customHeight="1" x14ac:dyDescent="0.3">
      <c r="B55" s="18"/>
      <c r="C55" s="18"/>
      <c r="D55" s="18"/>
      <c r="E55" s="18"/>
      <c r="F55" s="18"/>
      <c r="I55" s="18"/>
      <c r="J55" s="18"/>
      <c r="K55" s="18"/>
      <c r="L55" s="18"/>
      <c r="M55" s="18"/>
      <c r="N55" s="18"/>
      <c r="O55" s="18"/>
      <c r="R55" s="154"/>
      <c r="S55" s="69"/>
      <c r="T55" s="69"/>
      <c r="U55" s="70"/>
      <c r="V55" s="155"/>
    </row>
    <row r="56" spans="1:22" s="235" customFormat="1" ht="16.5" customHeight="1" x14ac:dyDescent="0.35">
      <c r="A56" s="494" t="s">
        <v>289</v>
      </c>
      <c r="B56" s="494"/>
      <c r="C56" s="494"/>
      <c r="D56" s="494"/>
      <c r="E56" s="232"/>
      <c r="F56" s="232"/>
      <c r="G56" s="561" t="s">
        <v>299</v>
      </c>
      <c r="H56" s="561"/>
      <c r="I56" s="561"/>
      <c r="J56" s="561"/>
      <c r="K56" s="561"/>
      <c r="L56" s="561"/>
      <c r="M56" s="561"/>
      <c r="N56" s="561"/>
      <c r="O56" s="561"/>
      <c r="Q56" s="236"/>
      <c r="R56" s="237"/>
      <c r="S56" s="238"/>
      <c r="T56" s="238"/>
      <c r="U56" s="239"/>
      <c r="V56" s="240"/>
    </row>
  </sheetData>
  <mergeCells count="26">
    <mergeCell ref="A56:D56"/>
    <mergeCell ref="G56:O56"/>
    <mergeCell ref="A23:C23"/>
    <mergeCell ref="D23:F23"/>
    <mergeCell ref="I23:N23"/>
    <mergeCell ref="O23:P23"/>
    <mergeCell ref="A26:A27"/>
    <mergeCell ref="A53:D53"/>
    <mergeCell ref="A19:C19"/>
    <mergeCell ref="D19:N19"/>
    <mergeCell ref="R19:V19"/>
    <mergeCell ref="A21:C21"/>
    <mergeCell ref="D21:H21"/>
    <mergeCell ref="O21:P21"/>
    <mergeCell ref="L17:P17"/>
    <mergeCell ref="A1:B1"/>
    <mergeCell ref="A3:B3"/>
    <mergeCell ref="A4:B4"/>
    <mergeCell ref="A11:O11"/>
    <mergeCell ref="B13:C13"/>
    <mergeCell ref="E13:J13"/>
    <mergeCell ref="B15:C15"/>
    <mergeCell ref="D15:F15"/>
    <mergeCell ref="G15:I15"/>
    <mergeCell ref="B17:E17"/>
    <mergeCell ref="G17:K17"/>
  </mergeCells>
  <conditionalFormatting sqref="T28">
    <cfRule type="cellIs" dxfId="297" priority="23" operator="greaterThan">
      <formula>0</formula>
    </cfRule>
    <cfRule type="cellIs" dxfId="296" priority="24" operator="greaterThan">
      <formula>0</formula>
    </cfRule>
    <cfRule type="cellIs" dxfId="295" priority="25" operator="lessThan">
      <formula>0</formula>
    </cfRule>
    <cfRule type="cellIs" dxfId="294" priority="26" operator="notEqual">
      <formula>0</formula>
    </cfRule>
  </conditionalFormatting>
  <conditionalFormatting sqref="T29:T31">
    <cfRule type="cellIs" dxfId="293" priority="19" operator="greaterThan">
      <formula>0</formula>
    </cfRule>
    <cfRule type="cellIs" dxfId="292" priority="20" operator="greaterThan">
      <formula>0</formula>
    </cfRule>
    <cfRule type="cellIs" dxfId="291" priority="21" operator="lessThan">
      <formula>0</formula>
    </cfRule>
    <cfRule type="cellIs" dxfId="290" priority="22" operator="notEqual">
      <formula>0</formula>
    </cfRule>
  </conditionalFormatting>
  <conditionalFormatting sqref="T32:T49">
    <cfRule type="cellIs" dxfId="289" priority="15" operator="greaterThan">
      <formula>0</formula>
    </cfRule>
    <cfRule type="cellIs" dxfId="288" priority="16" operator="greaterThan">
      <formula>0</formula>
    </cfRule>
    <cfRule type="cellIs" dxfId="287" priority="17" operator="lessThan">
      <formula>0</formula>
    </cfRule>
    <cfRule type="cellIs" dxfId="286" priority="18" operator="notEqual">
      <formula>0</formula>
    </cfRule>
  </conditionalFormatting>
  <conditionalFormatting sqref="T50:T52">
    <cfRule type="cellIs" dxfId="285" priority="11" operator="greaterThan">
      <formula>0</formula>
    </cfRule>
    <cfRule type="cellIs" dxfId="284" priority="12" operator="greaterThan">
      <formula>0</formula>
    </cfRule>
    <cfRule type="cellIs" dxfId="283" priority="13" operator="lessThan">
      <formula>0</formula>
    </cfRule>
    <cfRule type="cellIs" dxfId="282" priority="14" operator="notEqual">
      <formula>0</formula>
    </cfRule>
  </conditionalFormatting>
  <conditionalFormatting sqref="K28 K50:K52">
    <cfRule type="expression" dxfId="281" priority="9">
      <formula>K28&lt;S28</formula>
    </cfRule>
    <cfRule type="expression" dxfId="280" priority="10">
      <formula>K28&gt;S28</formula>
    </cfRule>
  </conditionalFormatting>
  <conditionalFormatting sqref="J28">
    <cfRule type="cellIs" dxfId="279" priority="8" operator="greaterThan">
      <formula>90</formula>
    </cfRule>
  </conditionalFormatting>
  <conditionalFormatting sqref="J37:J49">
    <cfRule type="cellIs" dxfId="278" priority="7" operator="greaterThan">
      <formula>90</formula>
    </cfRule>
  </conditionalFormatting>
  <conditionalFormatting sqref="J50:J52">
    <cfRule type="cellIs" dxfId="277" priority="6" operator="greaterThan">
      <formula>90</formula>
    </cfRule>
  </conditionalFormatting>
  <conditionalFormatting sqref="K37:K49">
    <cfRule type="expression" dxfId="276" priority="4">
      <formula>K37&lt;S37</formula>
    </cfRule>
    <cfRule type="expression" dxfId="275" priority="5">
      <formula>K37&gt;S37</formula>
    </cfRule>
  </conditionalFormatting>
  <conditionalFormatting sqref="K29:K36">
    <cfRule type="expression" dxfId="274" priority="2">
      <formula>K29&lt;S29</formula>
    </cfRule>
    <cfRule type="expression" dxfId="273" priority="3">
      <formula>K29&gt;S29</formula>
    </cfRule>
  </conditionalFormatting>
  <conditionalFormatting sqref="J29:J36">
    <cfRule type="cellIs" dxfId="272" priority="1" operator="greaterThan">
      <formula>90</formula>
    </cfRule>
  </conditionalFormatting>
  <dataValidations count="9">
    <dataValidation type="whole" operator="lessThanOrEqual" allowBlank="1" showInputMessage="1" showErrorMessage="1" promptTitle="instruction" prompt="La valeur de la cellule ne peut pas être supérieure à la quantité Totale inscrite dans la colonne D._x000a_Merci de vérifier." sqref="E28:E52">
      <formula1>D28</formula1>
    </dataValidation>
    <dataValidation type="whole" allowBlank="1" showInputMessage="1" showErrorMessage="1" prompt="La valeur ne peut pas être supérieure à 89_x000a_Si tel est le cas déteminer la quantité à commander directement à la colonne M._x000a_merci" sqref="J28:J52">
      <formula1>0</formula1>
      <formula2>89</formula2>
    </dataValidation>
    <dataValidation errorStyle="information" allowBlank="1" showInputMessage="1" showErrorMessage="1" errorTitle="Instruction" error="Saisissez le Texte en MAJUSCULE_x000a_Exemple: CMS AGOE_x000a_Merci" promptTitle="Instruction" prompt="Saisissez le Texte en MAJUSCULE_x000a_Exemple: CMS AGOE_x000a_Merci" sqref="D19:N19"/>
    <dataValidation type="date" errorStyle="warning" allowBlank="1" showInputMessage="1" showErrorMessage="1" promptTitle="Instruction" prompt="SVP Saisissez la date sous le format:_x000a_00/00/0000. exemple 15/09/2016,_x000a_Merci_x000a_" sqref="D21:H21">
      <formula1>42370</formula1>
      <formula2>44926</formula2>
    </dataValidation>
    <dataValidation allowBlank="1" showInputMessage="1" showErrorMessage="1" prompt="SVP Saisissez le Nom du site et la date de dépôt de la commande en premier. Merci" sqref="B28:B36"/>
    <dataValidation errorStyle="information" allowBlank="1" showInputMessage="1" showErrorMessage="1" error="Vérifiez SVP l'inventaire physique,_x000a__x000a_MERI" sqref="K28:K36"/>
    <dataValidation type="list" allowBlank="1" showInputMessage="1" showErrorMessage="1" sqref="D23:F23">
      <formula1>typerapport2</formula1>
    </dataValidation>
    <dataValidation type="whole" allowBlank="1" showInputMessage="1" showErrorMessage="1" prompt="SVP _x000a_Veuillez inscrire le nombre d'ACS dans l'air sanitaire._x000a_Merci" sqref="O23:P23">
      <formula1>0</formula1>
      <formula2>500</formula2>
    </dataValidation>
    <dataValidation type="whole" allowBlank="1" showInputMessage="1" showErrorMessage="1" prompt="La quantité accordée par le point Focal ne peut être supérieure à la somme du CMMa et la quantité commandée pour le trimestre._x000a_Merci de revoir la quantité dans la colonne O._x000a_" sqref="O28:O36">
      <formula1>0</formula1>
      <formula2>+M28+N28</formula2>
    </dataValidation>
  </dataValidations>
  <pageMargins left="0.21" right="0.23622047244094491" top="0.74803149606299213" bottom="0.74803149606299213" header="0.31496062992125984" footer="0.31496062992125984"/>
  <pageSetup paperSize="9" scale="40" orientation="landscape" r:id="rId1"/>
  <headerFooter alignWithMargins="0">
    <oddFooter>&amp;C&amp;"Arial,Gras"PNLS /IST, Avenue des Armées, -05 BP 424 Lomé –Togo ; Tel 22 20 94 39 Fax : 22 20 94 36    Site Web : www.pnls.tg</oddFooter>
  </headerFooter>
  <drawing r:id="rId2"/>
</worksheet>
</file>

<file path=xl/worksheets/sheet14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rgb="FF00B050"/>
  </sheetPr>
  <dimension ref="A1:AA54"/>
  <sheetViews>
    <sheetView showGridLines="0" view="pageBreakPreview" topLeftCell="A11" zoomScale="80" zoomScaleNormal="125" zoomScaleSheetLayoutView="80" workbookViewId="0">
      <pane xSplit="1" ySplit="15" topLeftCell="B26" activePane="bottomRight" state="frozen"/>
      <selection activeCell="A32" sqref="A32:XFD32"/>
      <selection pane="topRight" activeCell="A32" sqref="A32:XFD32"/>
      <selection pane="bottomLeft" activeCell="A32" sqref="A32:XFD32"/>
      <selection pane="bottomRight" activeCell="D19" sqref="D19:N19"/>
    </sheetView>
  </sheetViews>
  <sheetFormatPr baseColWidth="10" defaultColWidth="7.33203125" defaultRowHeight="13.8" x14ac:dyDescent="0.3"/>
  <cols>
    <col min="1" max="1" width="53.44140625" style="3" customWidth="1"/>
    <col min="2" max="10" width="8.109375" style="3" customWidth="1"/>
    <col min="11" max="11" width="9.88671875" style="3" customWidth="1"/>
    <col min="12" max="12" width="8.88671875" style="3" customWidth="1"/>
    <col min="13" max="13" width="8.44140625" style="3" customWidth="1"/>
    <col min="14" max="14" width="9.44140625" style="3" customWidth="1"/>
    <col min="15" max="15" width="9.5546875" style="39" customWidth="1"/>
    <col min="16" max="16" width="16.44140625" style="3" customWidth="1"/>
    <col min="17" max="17" width="2.109375" style="62" customWidth="1"/>
    <col min="18" max="18" width="7.33203125" style="306" hidden="1" customWidth="1"/>
    <col min="19" max="19" width="7.44140625" style="77" customWidth="1"/>
    <col min="20" max="20" width="10.5546875" style="77" customWidth="1"/>
    <col min="21" max="21" width="7.44140625" style="77" bestFit="1" customWidth="1"/>
    <col min="22" max="22" width="7.88671875" style="78" bestFit="1" customWidth="1"/>
    <col min="23" max="23" width="33.33203125" style="77" customWidth="1"/>
    <col min="24" max="16384" width="7.33203125" style="3"/>
  </cols>
  <sheetData>
    <row r="1" spans="1:23" ht="17.25" customHeight="1" x14ac:dyDescent="0.3">
      <c r="A1" s="549" t="s">
        <v>452</v>
      </c>
      <c r="B1" s="549"/>
      <c r="C1" s="2"/>
      <c r="D1" s="2"/>
      <c r="E1"/>
      <c r="F1"/>
      <c r="G1"/>
      <c r="H1"/>
      <c r="I1"/>
      <c r="J1"/>
      <c r="N1" s="4" t="s">
        <v>1</v>
      </c>
      <c r="O1" s="5"/>
      <c r="S1" s="69"/>
      <c r="T1" s="69"/>
      <c r="U1" s="69"/>
      <c r="V1" s="70"/>
      <c r="W1" s="69"/>
    </row>
    <row r="2" spans="1:23" ht="13.5" customHeight="1" x14ac:dyDescent="0.3">
      <c r="A2" s="1" t="s">
        <v>453</v>
      </c>
      <c r="B2" s="1"/>
      <c r="C2" s="2"/>
      <c r="D2" s="2"/>
      <c r="E2"/>
      <c r="F2"/>
      <c r="G2"/>
      <c r="H2"/>
      <c r="I2"/>
      <c r="J2"/>
      <c r="M2" s="4"/>
      <c r="N2" s="4" t="s">
        <v>3</v>
      </c>
      <c r="O2" s="5"/>
      <c r="S2" s="69"/>
      <c r="T2" s="69"/>
      <c r="U2" s="69"/>
      <c r="V2" s="70"/>
      <c r="W2" s="69"/>
    </row>
    <row r="3" spans="1:23" ht="15.6" x14ac:dyDescent="0.3">
      <c r="A3" s="549" t="s">
        <v>454</v>
      </c>
      <c r="B3" s="549"/>
      <c r="C3" s="2"/>
      <c r="D3" s="2"/>
      <c r="E3"/>
      <c r="F3"/>
      <c r="G3"/>
      <c r="H3"/>
      <c r="I3"/>
      <c r="J3"/>
      <c r="K3" s="5"/>
      <c r="L3" s="5"/>
      <c r="M3" s="5"/>
      <c r="N3" s="5"/>
      <c r="O3" s="5"/>
      <c r="S3" s="69"/>
      <c r="T3" s="69"/>
      <c r="U3" s="69"/>
      <c r="V3" s="70"/>
      <c r="W3" s="69"/>
    </row>
    <row r="4" spans="1:23" ht="33.6" customHeight="1" x14ac:dyDescent="0.3">
      <c r="A4" s="547" t="s">
        <v>455</v>
      </c>
      <c r="B4" s="548"/>
      <c r="C4" s="7"/>
      <c r="D4" s="7"/>
      <c r="E4" s="8"/>
      <c r="F4" s="8"/>
      <c r="G4" s="8"/>
      <c r="H4" s="8"/>
      <c r="I4" s="8"/>
      <c r="J4" s="8"/>
      <c r="K4" s="9"/>
      <c r="L4" s="9"/>
      <c r="M4" s="9"/>
      <c r="N4" s="9"/>
      <c r="O4" s="38"/>
      <c r="S4" s="69"/>
      <c r="T4" s="69"/>
      <c r="U4" s="69"/>
      <c r="V4" s="70"/>
      <c r="W4" s="69"/>
    </row>
    <row r="5" spans="1:23" x14ac:dyDescent="0.3">
      <c r="B5" s="9"/>
      <c r="C5" s="9"/>
      <c r="D5" s="9"/>
      <c r="E5" s="9"/>
      <c r="F5" s="9"/>
      <c r="G5" s="9"/>
      <c r="H5" s="9"/>
      <c r="I5" s="9"/>
      <c r="J5" s="9"/>
      <c r="K5" s="9"/>
      <c r="L5" s="9"/>
      <c r="M5" s="9"/>
      <c r="N5" s="9"/>
      <c r="O5" s="38"/>
      <c r="S5" s="69"/>
      <c r="T5" s="69"/>
      <c r="U5" s="69"/>
      <c r="V5" s="70"/>
      <c r="W5" s="69"/>
    </row>
    <row r="6" spans="1:23" ht="15.6" x14ac:dyDescent="0.3">
      <c r="A6" s="6" t="s">
        <v>232</v>
      </c>
      <c r="B6" s="9"/>
      <c r="C6" s="9"/>
      <c r="D6" s="9"/>
      <c r="E6" s="9"/>
      <c r="F6" s="9"/>
      <c r="G6" s="9"/>
      <c r="H6" s="9"/>
      <c r="I6" s="9"/>
      <c r="J6" s="9"/>
      <c r="K6" s="9"/>
      <c r="L6" s="9"/>
      <c r="M6" s="9"/>
      <c r="N6" s="9"/>
      <c r="O6" s="38"/>
      <c r="S6" s="69"/>
      <c r="T6" s="69"/>
      <c r="U6" s="69"/>
      <c r="V6" s="70"/>
      <c r="W6" s="69"/>
    </row>
    <row r="7" spans="1:23" x14ac:dyDescent="0.3">
      <c r="A7" s="10"/>
      <c r="B7" s="9"/>
      <c r="C7" s="9"/>
      <c r="D7" s="9"/>
      <c r="E7" s="9"/>
      <c r="F7" s="9"/>
      <c r="G7" s="9"/>
      <c r="H7" s="9"/>
      <c r="I7" s="9"/>
      <c r="J7" s="9"/>
      <c r="K7" s="9"/>
      <c r="L7" s="9"/>
      <c r="M7" s="9"/>
      <c r="N7" s="9"/>
      <c r="O7" s="38"/>
      <c r="S7" s="69"/>
      <c r="T7" s="69"/>
      <c r="U7" s="69"/>
      <c r="V7" s="70"/>
      <c r="W7" s="69"/>
    </row>
    <row r="8" spans="1:23" x14ac:dyDescent="0.3">
      <c r="A8" s="10"/>
      <c r="B8" s="9"/>
      <c r="C8" s="9"/>
      <c r="D8" s="9"/>
      <c r="E8" s="9"/>
      <c r="F8" s="9"/>
      <c r="G8" s="9"/>
      <c r="H8" s="9"/>
      <c r="I8" s="9"/>
      <c r="J8" s="9"/>
      <c r="K8" s="9"/>
      <c r="L8" s="9"/>
      <c r="M8" s="9"/>
      <c r="N8" s="9"/>
      <c r="O8" s="38"/>
      <c r="S8" s="69"/>
      <c r="T8" s="69"/>
      <c r="U8" s="69"/>
      <c r="V8" s="70"/>
      <c r="W8" s="69"/>
    </row>
    <row r="9" spans="1:23" x14ac:dyDescent="0.3">
      <c r="A9" s="10"/>
      <c r="B9" s="9"/>
      <c r="C9" s="9"/>
      <c r="D9" s="9"/>
      <c r="E9" s="9"/>
      <c r="F9" s="9"/>
      <c r="G9" s="9"/>
      <c r="H9" s="9"/>
      <c r="I9" s="9"/>
      <c r="J9" s="9"/>
      <c r="K9" s="9"/>
      <c r="L9" s="9"/>
      <c r="M9" s="9"/>
      <c r="N9" s="9"/>
      <c r="O9" s="38"/>
      <c r="S9" s="69"/>
      <c r="T9" s="69"/>
      <c r="U9" s="69"/>
      <c r="V9" s="70"/>
      <c r="W9" s="69"/>
    </row>
    <row r="10" spans="1:23" x14ac:dyDescent="0.3">
      <c r="S10" s="69"/>
      <c r="T10" s="69"/>
      <c r="U10" s="69"/>
      <c r="V10" s="70"/>
      <c r="W10" s="69"/>
    </row>
    <row r="11" spans="1:23" ht="19.5" customHeight="1" x14ac:dyDescent="0.3">
      <c r="A11" s="555" t="s">
        <v>263</v>
      </c>
      <c r="B11" s="555"/>
      <c r="C11" s="555"/>
      <c r="D11" s="555"/>
      <c r="E11" s="555"/>
      <c r="F11" s="555"/>
      <c r="G11" s="555"/>
      <c r="H11" s="555"/>
      <c r="I11" s="555"/>
      <c r="J11" s="555"/>
      <c r="K11" s="555"/>
      <c r="L11" s="555"/>
      <c r="M11" s="555"/>
      <c r="N11" s="555"/>
      <c r="O11" s="555"/>
      <c r="P11" s="40"/>
      <c r="S11" s="69"/>
      <c r="T11" s="69"/>
      <c r="U11" s="69"/>
      <c r="V11" s="70"/>
      <c r="W11" s="69"/>
    </row>
    <row r="12" spans="1:23" ht="1.5" customHeight="1" thickBot="1" x14ac:dyDescent="0.35">
      <c r="A12" s="11"/>
      <c r="B12" s="11"/>
      <c r="C12" s="11"/>
      <c r="D12" s="11"/>
      <c r="E12" s="11"/>
      <c r="F12" s="11"/>
      <c r="G12" s="11"/>
      <c r="H12" s="11"/>
      <c r="I12" s="11"/>
      <c r="J12" s="11"/>
      <c r="K12" s="11"/>
      <c r="L12" s="11"/>
      <c r="M12" s="11"/>
      <c r="N12" s="11"/>
      <c r="O12" s="11"/>
      <c r="S12" s="69"/>
      <c r="T12" s="69"/>
      <c r="U12" s="69"/>
      <c r="V12" s="70"/>
      <c r="W12" s="69"/>
    </row>
    <row r="13" spans="1:23" s="42" customFormat="1" ht="20.25" hidden="1" customHeight="1" thickBot="1" x14ac:dyDescent="0.35">
      <c r="A13" s="434" t="s">
        <v>5</v>
      </c>
      <c r="B13" s="556">
        <f>'Info District'!G11</f>
        <v>2025</v>
      </c>
      <c r="C13" s="557"/>
      <c r="E13" s="550"/>
      <c r="F13" s="550"/>
      <c r="G13" s="550"/>
      <c r="H13" s="550"/>
      <c r="I13" s="550"/>
      <c r="J13" s="554"/>
      <c r="Q13" s="63"/>
      <c r="R13" s="307"/>
      <c r="S13" s="71"/>
      <c r="T13" s="71"/>
      <c r="U13" s="71"/>
      <c r="V13" s="72"/>
      <c r="W13" s="71"/>
    </row>
    <row r="14" spans="1:23" s="42" customFormat="1" ht="7.5" hidden="1" customHeight="1" thickBot="1" x14ac:dyDescent="0.35">
      <c r="A14" s="434"/>
      <c r="B14" s="13"/>
      <c r="C14" s="13"/>
      <c r="D14" s="13"/>
      <c r="O14" s="15"/>
      <c r="Q14" s="63"/>
      <c r="R14" s="307"/>
      <c r="S14" s="71"/>
      <c r="T14" s="71"/>
      <c r="U14" s="71"/>
      <c r="V14" s="72"/>
      <c r="W14" s="71"/>
    </row>
    <row r="15" spans="1:23" s="42" customFormat="1" ht="16.5" hidden="1" customHeight="1" thickBot="1" x14ac:dyDescent="0.35">
      <c r="A15" s="434" t="s">
        <v>7</v>
      </c>
      <c r="B15" s="558" t="str">
        <f>'Info District'!G12</f>
        <v>PLATEAUX</v>
      </c>
      <c r="C15" s="559"/>
      <c r="D15" s="550" t="s">
        <v>8</v>
      </c>
      <c r="E15" s="550"/>
      <c r="F15" s="550"/>
      <c r="G15" s="551" t="str">
        <f>'Info District'!G13</f>
        <v>Agou</v>
      </c>
      <c r="H15" s="552"/>
      <c r="I15" s="553"/>
      <c r="L15" s="11"/>
      <c r="M15" s="11"/>
      <c r="N15" s="11"/>
      <c r="O15" s="11"/>
      <c r="P15" s="11"/>
      <c r="Q15" s="63"/>
      <c r="R15" s="307"/>
      <c r="S15" s="71"/>
      <c r="T15" s="71"/>
      <c r="U15" s="71"/>
      <c r="V15" s="73"/>
      <c r="W15" s="71"/>
    </row>
    <row r="16" spans="1:23" s="42" customFormat="1" ht="3.75" hidden="1" customHeight="1" thickBot="1" x14ac:dyDescent="0.35">
      <c r="A16" s="139"/>
      <c r="B16" s="15"/>
      <c r="C16" s="15"/>
      <c r="D16" s="15"/>
      <c r="E16" s="15"/>
      <c r="K16" s="15"/>
      <c r="L16" s="15"/>
      <c r="M16" s="15"/>
      <c r="O16" s="15"/>
      <c r="Q16" s="63"/>
      <c r="R16" s="307"/>
      <c r="S16" s="71"/>
      <c r="T16" s="71"/>
      <c r="U16" s="71"/>
      <c r="V16" s="72"/>
      <c r="W16" s="71"/>
    </row>
    <row r="17" spans="1:27" s="42" customFormat="1" ht="18" hidden="1" customHeight="1" thickBot="1" x14ac:dyDescent="0.35">
      <c r="A17" s="434" t="s">
        <v>9</v>
      </c>
      <c r="B17" s="556" t="str">
        <f>'Info District'!G17</f>
        <v>Avril à Juin 2025</v>
      </c>
      <c r="C17" s="560"/>
      <c r="D17" s="560"/>
      <c r="E17" s="557"/>
      <c r="G17" s="550" t="s">
        <v>11</v>
      </c>
      <c r="H17" s="550"/>
      <c r="I17" s="550"/>
      <c r="J17" s="550"/>
      <c r="K17" s="554"/>
      <c r="L17" s="551" t="str">
        <f>'Info District'!G18</f>
        <v>Juillet à Septembre 2025</v>
      </c>
      <c r="M17" s="552"/>
      <c r="N17" s="552"/>
      <c r="O17" s="552"/>
      <c r="P17" s="553"/>
      <c r="Q17" s="63"/>
      <c r="R17" s="307"/>
      <c r="S17" s="71"/>
      <c r="T17" s="71"/>
      <c r="U17" s="71"/>
      <c r="V17" s="72"/>
      <c r="W17" s="71"/>
    </row>
    <row r="18" spans="1:27" s="9" customFormat="1" ht="2.25" hidden="1" customHeight="1" thickBot="1" x14ac:dyDescent="0.3">
      <c r="B18" s="43"/>
      <c r="C18" s="43"/>
      <c r="D18" s="43"/>
      <c r="E18" s="44"/>
      <c r="F18" s="43"/>
      <c r="G18" s="45"/>
      <c r="H18" s="45"/>
      <c r="I18" s="45"/>
      <c r="J18" s="45"/>
      <c r="K18" s="45"/>
      <c r="L18" s="45"/>
      <c r="M18" s="45"/>
      <c r="O18" s="38"/>
      <c r="Q18" s="64"/>
      <c r="R18" s="308"/>
      <c r="S18" s="74"/>
      <c r="T18" s="74"/>
      <c r="U18" s="74"/>
      <c r="V18" s="75"/>
      <c r="W18" s="74"/>
    </row>
    <row r="19" spans="1:27" s="9" customFormat="1" ht="21" customHeight="1" thickBot="1" x14ac:dyDescent="0.35">
      <c r="A19" s="532" t="s">
        <v>12</v>
      </c>
      <c r="B19" s="532"/>
      <c r="C19" s="533"/>
      <c r="D19" s="538"/>
      <c r="E19" s="539"/>
      <c r="F19" s="539"/>
      <c r="G19" s="539"/>
      <c r="H19" s="539"/>
      <c r="I19" s="539"/>
      <c r="J19" s="539"/>
      <c r="K19" s="539"/>
      <c r="L19" s="539"/>
      <c r="M19" s="539"/>
      <c r="N19" s="540"/>
      <c r="O19" s="11"/>
      <c r="P19" s="241" t="str">
        <f>'Info District'!H17</f>
        <v>T2</v>
      </c>
      <c r="Q19" s="65"/>
      <c r="R19" s="309"/>
      <c r="S19" s="535" t="s">
        <v>96</v>
      </c>
      <c r="T19" s="536"/>
      <c r="U19" s="536"/>
      <c r="V19" s="536"/>
      <c r="W19" s="537"/>
    </row>
    <row r="20" spans="1:27" s="9" customFormat="1" ht="4.5" customHeight="1" thickBot="1" x14ac:dyDescent="0.35">
      <c r="A20" s="12"/>
      <c r="B20" s="12"/>
      <c r="C20" s="12"/>
      <c r="D20" s="12"/>
      <c r="E20" s="12"/>
      <c r="F20" s="12"/>
      <c r="G20" s="13"/>
      <c r="H20" s="13"/>
      <c r="I20" s="13"/>
      <c r="J20" s="13"/>
      <c r="K20" s="13"/>
      <c r="L20" s="14"/>
      <c r="M20" s="14"/>
      <c r="N20" s="14"/>
      <c r="O20" s="14"/>
      <c r="Q20" s="64"/>
      <c r="R20" s="308"/>
      <c r="S20" s="146"/>
      <c r="T20" s="74"/>
      <c r="U20" s="74"/>
      <c r="V20" s="76"/>
      <c r="W20" s="147"/>
    </row>
    <row r="21" spans="1:27" s="9" customFormat="1" ht="32.25" customHeight="1" thickBot="1" x14ac:dyDescent="0.35">
      <c r="A21" s="532" t="s">
        <v>240</v>
      </c>
      <c r="B21" s="532"/>
      <c r="C21" s="533"/>
      <c r="D21" s="543" t="s">
        <v>264</v>
      </c>
      <c r="E21" s="544"/>
      <c r="F21" s="545"/>
      <c r="G21" s="534" t="s">
        <v>6</v>
      </c>
      <c r="H21" s="534"/>
      <c r="I21" s="534"/>
      <c r="J21" s="534"/>
      <c r="K21" s="534"/>
      <c r="L21" s="546"/>
      <c r="M21" s="539"/>
      <c r="N21" s="539"/>
      <c r="O21" s="539"/>
      <c r="P21" s="540"/>
      <c r="Q21" s="64"/>
      <c r="R21" s="308"/>
      <c r="S21" s="146"/>
      <c r="T21" s="74"/>
      <c r="U21" s="74"/>
      <c r="V21" s="76"/>
      <c r="W21" s="147"/>
    </row>
    <row r="22" spans="1:27" s="9" customFormat="1" ht="6" customHeight="1" x14ac:dyDescent="0.3">
      <c r="A22" s="12"/>
      <c r="B22" s="12"/>
      <c r="C22" s="12"/>
      <c r="D22" s="12"/>
      <c r="E22" s="12"/>
      <c r="F22" s="12"/>
      <c r="G22" s="534"/>
      <c r="H22" s="534"/>
      <c r="I22" s="534"/>
      <c r="J22" s="534"/>
      <c r="K22" s="534"/>
      <c r="L22" s="14"/>
      <c r="M22" s="14"/>
      <c r="N22" s="14"/>
      <c r="O22" s="14"/>
      <c r="Q22" s="64"/>
      <c r="R22" s="308"/>
      <c r="S22" s="146"/>
      <c r="T22" s="74"/>
      <c r="U22" s="74"/>
      <c r="V22" s="76"/>
      <c r="W22" s="147"/>
    </row>
    <row r="23" spans="1:27" s="9" customFormat="1" ht="3.75" customHeight="1" thickBot="1" x14ac:dyDescent="0.35">
      <c r="A23" s="12"/>
      <c r="B23" s="12"/>
      <c r="C23" s="12"/>
      <c r="D23" s="12"/>
      <c r="E23" s="12"/>
      <c r="F23" s="12"/>
      <c r="G23" s="13"/>
      <c r="H23" s="13"/>
      <c r="I23" s="13"/>
      <c r="J23" s="13"/>
      <c r="K23" s="13"/>
      <c r="L23" s="14"/>
      <c r="M23" s="14"/>
      <c r="N23" s="14"/>
      <c r="O23" s="14"/>
      <c r="Q23" s="64"/>
      <c r="R23" s="308"/>
      <c r="S23" s="146"/>
      <c r="T23" s="74"/>
      <c r="U23" s="74"/>
      <c r="V23" s="76"/>
      <c r="W23" s="147"/>
    </row>
    <row r="24" spans="1:27" ht="76.5" customHeight="1" thickBot="1" x14ac:dyDescent="0.35">
      <c r="A24" s="541" t="s">
        <v>13</v>
      </c>
      <c r="B24" s="16" t="s">
        <v>14</v>
      </c>
      <c r="C24" s="108" t="s">
        <v>15</v>
      </c>
      <c r="D24" s="118" t="s">
        <v>16</v>
      </c>
      <c r="E24" s="117" t="s">
        <v>17</v>
      </c>
      <c r="F24" s="351" t="s">
        <v>18</v>
      </c>
      <c r="G24" s="16" t="s">
        <v>233</v>
      </c>
      <c r="H24" s="16" t="s">
        <v>234</v>
      </c>
      <c r="I24" s="16" t="s">
        <v>19</v>
      </c>
      <c r="J24" s="16" t="s">
        <v>20</v>
      </c>
      <c r="K24" s="108" t="s">
        <v>21</v>
      </c>
      <c r="L24" s="136" t="s">
        <v>22</v>
      </c>
      <c r="M24" s="137" t="s">
        <v>236</v>
      </c>
      <c r="N24" s="138" t="s">
        <v>23</v>
      </c>
      <c r="O24" s="109" t="s">
        <v>39</v>
      </c>
      <c r="P24" s="16" t="s">
        <v>40</v>
      </c>
      <c r="S24" s="148" t="s">
        <v>237</v>
      </c>
      <c r="T24" s="140" t="s">
        <v>93</v>
      </c>
      <c r="U24" s="140" t="s">
        <v>239</v>
      </c>
      <c r="V24" s="140" t="s">
        <v>238</v>
      </c>
      <c r="W24" s="149" t="s">
        <v>97</v>
      </c>
    </row>
    <row r="25" spans="1:27" s="47" customFormat="1" ht="31.2" customHeight="1" x14ac:dyDescent="0.3">
      <c r="A25" s="542"/>
      <c r="B25" s="46" t="s">
        <v>24</v>
      </c>
      <c r="C25" s="46" t="s">
        <v>25</v>
      </c>
      <c r="D25" s="112" t="s">
        <v>26</v>
      </c>
      <c r="E25" s="46" t="s">
        <v>27</v>
      </c>
      <c r="F25" s="46"/>
      <c r="G25" s="46" t="s">
        <v>28</v>
      </c>
      <c r="H25" s="46"/>
      <c r="I25" s="46" t="s">
        <v>29</v>
      </c>
      <c r="J25" s="46"/>
      <c r="K25" s="131" t="s">
        <v>235</v>
      </c>
      <c r="L25" s="133"/>
      <c r="M25" s="134"/>
      <c r="N25" s="135"/>
      <c r="O25" s="132" t="s">
        <v>30</v>
      </c>
      <c r="P25" s="46"/>
      <c r="Q25" s="66"/>
      <c r="R25" s="310"/>
      <c r="S25" s="150"/>
      <c r="T25" s="67" t="s">
        <v>94</v>
      </c>
      <c r="U25" s="67" t="s">
        <v>95</v>
      </c>
      <c r="V25" s="94"/>
      <c r="W25" s="151" t="str">
        <f>IF(J26&lt;=0,"",IF(J26=90,$X$26))</f>
        <v/>
      </c>
      <c r="X25" s="37" t="s">
        <v>98</v>
      </c>
    </row>
    <row r="26" spans="1:27" ht="31.2" customHeight="1" x14ac:dyDescent="0.3">
      <c r="A26" s="322" t="str">
        <f>CDT!B26</f>
        <v>Artéméther-Luméfantrine 6cp (AL)</v>
      </c>
      <c r="B26" s="247"/>
      <c r="C26" s="248"/>
      <c r="D26" s="302" t="str">
        <f>IF(B26&lt;&gt;"",B26+C26,"")</f>
        <v/>
      </c>
      <c r="E26" s="249"/>
      <c r="F26" s="247"/>
      <c r="G26" s="247"/>
      <c r="H26" s="247"/>
      <c r="I26" s="247"/>
      <c r="J26" s="247"/>
      <c r="K26" s="248"/>
      <c r="L26" s="431" t="str">
        <f>IF(B26&lt;&gt;"",IF(J26=0,E26,((E26*90)/(90-J26))),"0")</f>
        <v>0</v>
      </c>
      <c r="M26" s="428" t="str">
        <f>IF(B26&lt;&gt;"",((E26/S26)*30),"0")</f>
        <v>0</v>
      </c>
      <c r="N26" s="250" t="str">
        <f>IF(B26&lt;&gt;"",IF(J26=0,((E26+L26)-K26),((M26*6)-K26)),"0")</f>
        <v>0</v>
      </c>
      <c r="O26" s="251"/>
      <c r="P26" s="313"/>
      <c r="R26" s="312">
        <f>+L26+N26</f>
        <v>0</v>
      </c>
      <c r="S26" s="152">
        <f>(90-J26)</f>
        <v>90</v>
      </c>
      <c r="T26" s="68" t="e">
        <f t="shared" ref="T26:T47" si="0">D26-(E26+G26+I26+H26)</f>
        <v>#VALUE!</v>
      </c>
      <c r="U26" s="68" t="e">
        <f>K26-T26</f>
        <v>#VALUE!</v>
      </c>
      <c r="V26" s="95">
        <v>6</v>
      </c>
      <c r="W26" s="153" t="e">
        <f t="shared" ref="W26:W50" si="1">IF(U26=0,"",$X$25)</f>
        <v>#VALUE!</v>
      </c>
      <c r="X26" s="37" t="s">
        <v>203</v>
      </c>
      <c r="Y26" s="107">
        <f>+O26</f>
        <v>0</v>
      </c>
    </row>
    <row r="27" spans="1:27" ht="31.2" customHeight="1" x14ac:dyDescent="0.3">
      <c r="A27" s="322" t="str">
        <f>CDT!B27</f>
        <v>Artéméther-Luméfantrine 12cp (AL)</v>
      </c>
      <c r="B27" s="247"/>
      <c r="C27" s="248"/>
      <c r="D27" s="302" t="str">
        <f t="shared" ref="D27" si="2">IF(B27&lt;&gt;"",B27+C27,"")</f>
        <v/>
      </c>
      <c r="E27" s="249"/>
      <c r="F27" s="247"/>
      <c r="G27" s="247"/>
      <c r="H27" s="247"/>
      <c r="I27" s="247"/>
      <c r="J27" s="247"/>
      <c r="K27" s="248"/>
      <c r="L27" s="431" t="str">
        <f t="shared" ref="L27:L49" si="3">IF(B27&lt;&gt;"",IF(J27=0,E27,((E27*90)/(90-J27))),"0")</f>
        <v>0</v>
      </c>
      <c r="M27" s="428" t="str">
        <f t="shared" ref="M27:M49" si="4">IF(B27&lt;&gt;"",((E27/S27)*30),"0")</f>
        <v>0</v>
      </c>
      <c r="N27" s="250" t="str">
        <f t="shared" ref="N27:N49" si="5">IF(B27&lt;&gt;"",IF(J27=0,((E27+L27)-K27),((M27*6)-K27)),"0")</f>
        <v>0</v>
      </c>
      <c r="O27" s="251"/>
      <c r="P27" s="247"/>
      <c r="R27" s="312">
        <f t="shared" ref="R27:R49" si="6">+L27+N27</f>
        <v>0</v>
      </c>
      <c r="S27" s="152">
        <f t="shared" ref="S27:S49" si="7">(90-J27)</f>
        <v>90</v>
      </c>
      <c r="T27" s="68" t="e">
        <f t="shared" si="0"/>
        <v>#VALUE!</v>
      </c>
      <c r="U27" s="68" t="e">
        <f t="shared" ref="U27:U49" si="8">K27-T27</f>
        <v>#VALUE!</v>
      </c>
      <c r="V27" s="95">
        <v>12</v>
      </c>
      <c r="W27" s="153" t="e">
        <f t="shared" si="1"/>
        <v>#VALUE!</v>
      </c>
      <c r="Y27" s="107">
        <f t="shared" ref="Y27:Y48" si="9">+O27</f>
        <v>0</v>
      </c>
    </row>
    <row r="28" spans="1:27" ht="31.2" customHeight="1" x14ac:dyDescent="0.3">
      <c r="A28" s="322" t="str">
        <f>CDT!B28</f>
        <v>Artéméther-Luméfantrine 18cp (AL)</v>
      </c>
      <c r="B28" s="247"/>
      <c r="C28" s="248"/>
      <c r="D28" s="302" t="str">
        <f>IF(B28&lt;&gt;"",B28+C28,"")</f>
        <v/>
      </c>
      <c r="E28" s="249"/>
      <c r="F28" s="247"/>
      <c r="G28" s="247"/>
      <c r="H28" s="247"/>
      <c r="I28" s="247"/>
      <c r="J28" s="247"/>
      <c r="K28" s="248"/>
      <c r="L28" s="431" t="str">
        <f t="shared" si="3"/>
        <v>0</v>
      </c>
      <c r="M28" s="428" t="str">
        <f t="shared" si="4"/>
        <v>0</v>
      </c>
      <c r="N28" s="250" t="str">
        <f t="shared" si="5"/>
        <v>0</v>
      </c>
      <c r="O28" s="251"/>
      <c r="P28" s="247"/>
      <c r="R28" s="312">
        <f t="shared" si="6"/>
        <v>0</v>
      </c>
      <c r="S28" s="152">
        <f t="shared" si="7"/>
        <v>90</v>
      </c>
      <c r="T28" s="68" t="e">
        <f t="shared" si="0"/>
        <v>#VALUE!</v>
      </c>
      <c r="U28" s="68" t="e">
        <f t="shared" si="8"/>
        <v>#VALUE!</v>
      </c>
      <c r="V28" s="95">
        <v>18</v>
      </c>
      <c r="W28" s="153" t="e">
        <f t="shared" si="1"/>
        <v>#VALUE!</v>
      </c>
      <c r="Y28" s="107">
        <f t="shared" si="9"/>
        <v>0</v>
      </c>
    </row>
    <row r="29" spans="1:27" ht="31.2" customHeight="1" x14ac:dyDescent="0.3">
      <c r="A29" s="322" t="str">
        <f>CDT!B29</f>
        <v>Artéméther-Luméfantrine 24cp (AL)</v>
      </c>
      <c r="B29" s="247"/>
      <c r="C29" s="248"/>
      <c r="D29" s="302" t="str">
        <f>IF(B29&lt;&gt;"",B29+C29,"")</f>
        <v/>
      </c>
      <c r="E29" s="249"/>
      <c r="F29" s="247"/>
      <c r="G29" s="247"/>
      <c r="H29" s="247"/>
      <c r="I29" s="247"/>
      <c r="J29" s="247"/>
      <c r="K29" s="248"/>
      <c r="L29" s="431" t="str">
        <f t="shared" si="3"/>
        <v>0</v>
      </c>
      <c r="M29" s="428" t="str">
        <f t="shared" si="4"/>
        <v>0</v>
      </c>
      <c r="N29" s="250" t="str">
        <f t="shared" si="5"/>
        <v>0</v>
      </c>
      <c r="O29" s="251"/>
      <c r="P29" s="247"/>
      <c r="R29" s="312">
        <f t="shared" si="6"/>
        <v>0</v>
      </c>
      <c r="S29" s="152">
        <f t="shared" si="7"/>
        <v>90</v>
      </c>
      <c r="T29" s="68" t="e">
        <f t="shared" si="0"/>
        <v>#VALUE!</v>
      </c>
      <c r="U29" s="68" t="e">
        <f t="shared" si="8"/>
        <v>#VALUE!</v>
      </c>
      <c r="V29" s="95">
        <v>24</v>
      </c>
      <c r="W29" s="153" t="e">
        <f t="shared" si="1"/>
        <v>#VALUE!</v>
      </c>
      <c r="Y29" s="107">
        <f t="shared" si="9"/>
        <v>0</v>
      </c>
    </row>
    <row r="30" spans="1:27" ht="31.2" customHeight="1" x14ac:dyDescent="0.3">
      <c r="A30" s="322" t="str">
        <f>CDT!B30</f>
        <v>Artéméther injectable 40 mg</v>
      </c>
      <c r="B30" s="247"/>
      <c r="C30" s="248"/>
      <c r="D30" s="302" t="str">
        <f t="shared" ref="D30:D49" si="10">IF(B30&lt;&gt;"",B30+C30,"")</f>
        <v/>
      </c>
      <c r="E30" s="249"/>
      <c r="F30" s="247"/>
      <c r="G30" s="247"/>
      <c r="H30" s="247"/>
      <c r="I30" s="247"/>
      <c r="J30" s="247"/>
      <c r="K30" s="248"/>
      <c r="L30" s="431" t="str">
        <f t="shared" si="3"/>
        <v>0</v>
      </c>
      <c r="M30" s="428" t="str">
        <f t="shared" si="4"/>
        <v>0</v>
      </c>
      <c r="N30" s="250" t="str">
        <f t="shared" si="5"/>
        <v>0</v>
      </c>
      <c r="O30" s="251"/>
      <c r="P30" s="247"/>
      <c r="R30" s="312">
        <f t="shared" si="6"/>
        <v>0</v>
      </c>
      <c r="S30" s="152">
        <f t="shared" si="7"/>
        <v>90</v>
      </c>
      <c r="T30" s="68" t="e">
        <f t="shared" si="0"/>
        <v>#VALUE!</v>
      </c>
      <c r="U30" s="68" t="e">
        <f t="shared" si="8"/>
        <v>#VALUE!</v>
      </c>
      <c r="V30" s="95">
        <v>1</v>
      </c>
      <c r="W30" s="153" t="e">
        <f t="shared" si="1"/>
        <v>#VALUE!</v>
      </c>
      <c r="Y30" s="107">
        <f t="shared" si="9"/>
        <v>0</v>
      </c>
    </row>
    <row r="31" spans="1:27" ht="34.5" customHeight="1" x14ac:dyDescent="0.3">
      <c r="A31" s="322" t="str">
        <f>CDT!B31</f>
        <v>Artéméther injectable 80 mg</v>
      </c>
      <c r="B31" s="247"/>
      <c r="C31" s="248"/>
      <c r="D31" s="302" t="str">
        <f t="shared" si="10"/>
        <v/>
      </c>
      <c r="E31" s="249"/>
      <c r="F31" s="247"/>
      <c r="G31" s="247"/>
      <c r="H31" s="247"/>
      <c r="I31" s="247"/>
      <c r="J31" s="247"/>
      <c r="K31" s="248"/>
      <c r="L31" s="431" t="str">
        <f t="shared" si="3"/>
        <v>0</v>
      </c>
      <c r="M31" s="428" t="str">
        <f t="shared" si="4"/>
        <v>0</v>
      </c>
      <c r="N31" s="250" t="str">
        <f t="shared" si="5"/>
        <v>0</v>
      </c>
      <c r="O31" s="251"/>
      <c r="P31" s="247"/>
      <c r="R31" s="312">
        <f t="shared" si="6"/>
        <v>0</v>
      </c>
      <c r="S31" s="152">
        <f t="shared" si="7"/>
        <v>90</v>
      </c>
      <c r="T31" s="68" t="e">
        <f t="shared" si="0"/>
        <v>#VALUE!</v>
      </c>
      <c r="U31" s="68" t="e">
        <f t="shared" si="8"/>
        <v>#VALUE!</v>
      </c>
      <c r="V31" s="95">
        <v>1</v>
      </c>
      <c r="W31" s="153" t="e">
        <f t="shared" si="1"/>
        <v>#VALUE!</v>
      </c>
      <c r="Y31" s="107">
        <f t="shared" si="9"/>
        <v>0</v>
      </c>
    </row>
    <row r="32" spans="1:27" ht="34.5" customHeight="1" x14ac:dyDescent="0.3">
      <c r="A32" s="435" t="str">
        <f>CDT!B32</f>
        <v>Artésunate injectable 60 mg</v>
      </c>
      <c r="B32" s="247"/>
      <c r="C32" s="248"/>
      <c r="D32" s="302" t="str">
        <f t="shared" si="10"/>
        <v/>
      </c>
      <c r="E32" s="249"/>
      <c r="F32" s="247"/>
      <c r="G32" s="247"/>
      <c r="H32" s="247"/>
      <c r="I32" s="247"/>
      <c r="J32" s="247"/>
      <c r="K32" s="248"/>
      <c r="L32" s="438" t="str">
        <f t="shared" si="3"/>
        <v>0</v>
      </c>
      <c r="M32" s="314" t="str">
        <f>IF(B32&lt;&gt;"",((E32/S32:S32)*30),"0")</f>
        <v>0</v>
      </c>
      <c r="N32" s="432" t="str">
        <f>IF(B32&lt;&gt;"",IF(J32=0,AA32,IF(J32&gt;0,((M32/30)*J32)+AA32)),"0")</f>
        <v>0</v>
      </c>
      <c r="O32" s="433"/>
      <c r="P32" s="247"/>
      <c r="R32" s="312">
        <f t="shared" si="6"/>
        <v>0</v>
      </c>
      <c r="S32" s="429">
        <f t="shared" si="7"/>
        <v>90</v>
      </c>
      <c r="T32" s="436" t="e">
        <f>D32-(E32+G32+I32+H32)</f>
        <v>#VALUE!</v>
      </c>
      <c r="U32" s="436" t="e">
        <f t="shared" si="8"/>
        <v>#VALUE!</v>
      </c>
      <c r="V32" s="430">
        <v>1</v>
      </c>
      <c r="W32" s="437" t="e">
        <f t="shared" si="1"/>
        <v>#VALUE!</v>
      </c>
      <c r="Y32" s="107">
        <f t="shared" si="9"/>
        <v>0</v>
      </c>
      <c r="AA32" s="3">
        <f>((F32*10)+L32-K32)</f>
        <v>0</v>
      </c>
    </row>
    <row r="33" spans="1:25" ht="34.5" customHeight="1" x14ac:dyDescent="0.3">
      <c r="A33" s="322" t="str">
        <f>CDT!B33</f>
        <v xml:space="preserve"> Sulfadoxine Pyriméthamine:  (SP)</v>
      </c>
      <c r="B33" s="247"/>
      <c r="C33" s="248"/>
      <c r="D33" s="302" t="str">
        <f t="shared" si="10"/>
        <v/>
      </c>
      <c r="E33" s="249"/>
      <c r="F33" s="247"/>
      <c r="G33" s="247"/>
      <c r="H33" s="247"/>
      <c r="I33" s="247"/>
      <c r="J33" s="247"/>
      <c r="K33" s="248"/>
      <c r="L33" s="431" t="str">
        <f t="shared" si="3"/>
        <v>0</v>
      </c>
      <c r="M33" s="428" t="str">
        <f t="shared" si="4"/>
        <v>0</v>
      </c>
      <c r="N33" s="250" t="str">
        <f t="shared" si="5"/>
        <v>0</v>
      </c>
      <c r="O33" s="251"/>
      <c r="P33" s="247"/>
      <c r="R33" s="312">
        <f t="shared" si="6"/>
        <v>0</v>
      </c>
      <c r="S33" s="152">
        <f t="shared" si="7"/>
        <v>90</v>
      </c>
      <c r="T33" s="68" t="e">
        <f t="shared" si="0"/>
        <v>#VALUE!</v>
      </c>
      <c r="U33" s="68" t="e">
        <f t="shared" si="8"/>
        <v>#VALUE!</v>
      </c>
      <c r="V33" s="95">
        <v>3</v>
      </c>
      <c r="W33" s="153" t="e">
        <f t="shared" si="1"/>
        <v>#VALUE!</v>
      </c>
      <c r="Y33" s="107">
        <f t="shared" si="9"/>
        <v>0</v>
      </c>
    </row>
    <row r="34" spans="1:25" ht="34.5" customHeight="1" x14ac:dyDescent="0.3">
      <c r="A34" s="322" t="str">
        <f>CDT!B34</f>
        <v>Test de Diagnostic Rapide  : (TDR)</v>
      </c>
      <c r="B34" s="247"/>
      <c r="C34" s="248"/>
      <c r="D34" s="302" t="str">
        <f t="shared" si="10"/>
        <v/>
      </c>
      <c r="E34" s="247"/>
      <c r="F34" s="248"/>
      <c r="G34" s="247"/>
      <c r="H34" s="247"/>
      <c r="I34" s="247"/>
      <c r="J34" s="247"/>
      <c r="K34" s="248"/>
      <c r="L34" s="431" t="str">
        <f t="shared" si="3"/>
        <v>0</v>
      </c>
      <c r="M34" s="428" t="str">
        <f t="shared" si="4"/>
        <v>0</v>
      </c>
      <c r="N34" s="250" t="str">
        <f t="shared" si="5"/>
        <v>0</v>
      </c>
      <c r="O34" s="251"/>
      <c r="P34" s="247"/>
      <c r="R34" s="312">
        <f t="shared" si="6"/>
        <v>0</v>
      </c>
      <c r="S34" s="152">
        <f t="shared" si="7"/>
        <v>90</v>
      </c>
      <c r="T34" s="68" t="e">
        <f t="shared" si="0"/>
        <v>#VALUE!</v>
      </c>
      <c r="U34" s="68" t="e">
        <f t="shared" si="8"/>
        <v>#VALUE!</v>
      </c>
      <c r="V34" s="95">
        <v>1</v>
      </c>
      <c r="W34" s="153" t="e">
        <f>IF(U34=0,"",$X$25)</f>
        <v>#VALUE!</v>
      </c>
      <c r="Y34" s="107">
        <f t="shared" si="9"/>
        <v>0</v>
      </c>
    </row>
    <row r="35" spans="1:25" ht="34.5" customHeight="1" x14ac:dyDescent="0.3">
      <c r="A35" s="322" t="str">
        <f>CDT!B35</f>
        <v>Moustiquaire à Imprégnation Durable: (MID)</v>
      </c>
      <c r="B35" s="247"/>
      <c r="C35" s="248"/>
      <c r="D35" s="302" t="str">
        <f t="shared" si="10"/>
        <v/>
      </c>
      <c r="E35" s="247"/>
      <c r="F35" s="248"/>
      <c r="G35" s="247"/>
      <c r="H35" s="247"/>
      <c r="I35" s="247"/>
      <c r="J35" s="247"/>
      <c r="K35" s="248"/>
      <c r="L35" s="431" t="str">
        <f t="shared" si="3"/>
        <v>0</v>
      </c>
      <c r="M35" s="428" t="str">
        <f t="shared" si="4"/>
        <v>0</v>
      </c>
      <c r="N35" s="250" t="str">
        <f t="shared" si="5"/>
        <v>0</v>
      </c>
      <c r="O35" s="251"/>
      <c r="P35" s="247"/>
      <c r="R35" s="312">
        <f t="shared" si="6"/>
        <v>0</v>
      </c>
      <c r="S35" s="152">
        <f t="shared" si="7"/>
        <v>90</v>
      </c>
      <c r="T35" s="68" t="e">
        <f t="shared" si="0"/>
        <v>#VALUE!</v>
      </c>
      <c r="U35" s="68" t="e">
        <f t="shared" si="8"/>
        <v>#VALUE!</v>
      </c>
      <c r="V35" s="95">
        <v>1</v>
      </c>
      <c r="W35" s="153" t="e">
        <f t="shared" si="1"/>
        <v>#VALUE!</v>
      </c>
      <c r="Y35" s="107">
        <f t="shared" si="9"/>
        <v>0</v>
      </c>
    </row>
    <row r="36" spans="1:25" ht="34.5" customHeight="1" x14ac:dyDescent="0.3">
      <c r="A36" s="322" t="str">
        <f>CDT!B36</f>
        <v>Dihydroartéminisine Pipéraquine– Plaq / 3 comp 
( DHA-PPQ)  20/160 mg</v>
      </c>
      <c r="B36" s="247"/>
      <c r="C36" s="248"/>
      <c r="D36" s="302" t="str">
        <f t="shared" si="10"/>
        <v/>
      </c>
      <c r="E36" s="249"/>
      <c r="F36" s="247"/>
      <c r="G36" s="247"/>
      <c r="H36" s="247"/>
      <c r="I36" s="247"/>
      <c r="J36" s="247"/>
      <c r="K36" s="248"/>
      <c r="L36" s="431" t="str">
        <f t="shared" si="3"/>
        <v>0</v>
      </c>
      <c r="M36" s="428" t="str">
        <f t="shared" si="4"/>
        <v>0</v>
      </c>
      <c r="N36" s="250" t="str">
        <f t="shared" si="5"/>
        <v>0</v>
      </c>
      <c r="O36" s="251"/>
      <c r="P36" s="247"/>
      <c r="R36" s="312">
        <f t="shared" si="6"/>
        <v>0</v>
      </c>
      <c r="S36" s="152">
        <f t="shared" si="7"/>
        <v>90</v>
      </c>
      <c r="T36" s="68" t="e">
        <f t="shared" si="0"/>
        <v>#VALUE!</v>
      </c>
      <c r="U36" s="68" t="e">
        <f t="shared" si="8"/>
        <v>#VALUE!</v>
      </c>
      <c r="V36" s="95">
        <v>3</v>
      </c>
      <c r="W36" s="153" t="e">
        <f t="shared" si="1"/>
        <v>#VALUE!</v>
      </c>
      <c r="Y36" s="107">
        <f t="shared" si="9"/>
        <v>0</v>
      </c>
    </row>
    <row r="37" spans="1:25" ht="34.5" customHeight="1" x14ac:dyDescent="0.3">
      <c r="A37" s="322" t="str">
        <f>CDT!B37</f>
        <v>Dihydroartéminisine Pipéraquine– Plaq / 3 comp 
( DHA-PPQ)  40/320 mg</v>
      </c>
      <c r="B37" s="247"/>
      <c r="C37" s="248"/>
      <c r="D37" s="302" t="str">
        <f t="shared" si="10"/>
        <v/>
      </c>
      <c r="E37" s="249"/>
      <c r="F37" s="247"/>
      <c r="G37" s="247"/>
      <c r="H37" s="247"/>
      <c r="I37" s="247"/>
      <c r="J37" s="247"/>
      <c r="K37" s="248"/>
      <c r="L37" s="431" t="str">
        <f t="shared" si="3"/>
        <v>0</v>
      </c>
      <c r="M37" s="428" t="str">
        <f t="shared" si="4"/>
        <v>0</v>
      </c>
      <c r="N37" s="250" t="str">
        <f t="shared" si="5"/>
        <v>0</v>
      </c>
      <c r="O37" s="251"/>
      <c r="P37" s="247"/>
      <c r="R37" s="312">
        <f t="shared" si="6"/>
        <v>0</v>
      </c>
      <c r="S37" s="152">
        <f t="shared" si="7"/>
        <v>90</v>
      </c>
      <c r="T37" s="68" t="e">
        <f t="shared" si="0"/>
        <v>#VALUE!</v>
      </c>
      <c r="U37" s="68" t="e">
        <f t="shared" si="8"/>
        <v>#VALUE!</v>
      </c>
      <c r="V37" s="95">
        <v>3</v>
      </c>
      <c r="W37" s="153" t="e">
        <f t="shared" si="1"/>
        <v>#VALUE!</v>
      </c>
      <c r="Y37" s="107">
        <f t="shared" si="9"/>
        <v>0</v>
      </c>
    </row>
    <row r="38" spans="1:25" ht="34.5" customHeight="1" x14ac:dyDescent="0.3">
      <c r="A38" s="322" t="str">
        <f>CDT!B38</f>
        <v>Dihydroartéminisine Pipéraquine– Plaq / 6 comp 
( DHA-PPQ)  40/320 mg</v>
      </c>
      <c r="B38" s="247"/>
      <c r="C38" s="248"/>
      <c r="D38" s="302" t="str">
        <f t="shared" si="10"/>
        <v/>
      </c>
      <c r="E38" s="249"/>
      <c r="F38" s="247"/>
      <c r="G38" s="247"/>
      <c r="H38" s="247"/>
      <c r="I38" s="247"/>
      <c r="J38" s="247"/>
      <c r="K38" s="248"/>
      <c r="L38" s="431" t="str">
        <f t="shared" si="3"/>
        <v>0</v>
      </c>
      <c r="M38" s="428" t="str">
        <f t="shared" si="4"/>
        <v>0</v>
      </c>
      <c r="N38" s="250" t="str">
        <f t="shared" si="5"/>
        <v>0</v>
      </c>
      <c r="O38" s="251"/>
      <c r="P38" s="247"/>
      <c r="R38" s="312">
        <f t="shared" si="6"/>
        <v>0</v>
      </c>
      <c r="S38" s="152">
        <f t="shared" si="7"/>
        <v>90</v>
      </c>
      <c r="T38" s="68" t="e">
        <f t="shared" si="0"/>
        <v>#VALUE!</v>
      </c>
      <c r="U38" s="68" t="e">
        <f t="shared" si="8"/>
        <v>#VALUE!</v>
      </c>
      <c r="V38" s="95">
        <v>3</v>
      </c>
      <c r="W38" s="153" t="e">
        <f t="shared" si="1"/>
        <v>#VALUE!</v>
      </c>
      <c r="Y38" s="107">
        <f t="shared" si="9"/>
        <v>0</v>
      </c>
    </row>
    <row r="39" spans="1:25" ht="34.5" customHeight="1" x14ac:dyDescent="0.3">
      <c r="A39" s="322" t="str">
        <f>CDT!B39</f>
        <v>Dihydroartemisinine/pipéraquine – Plaq / 9 comp 
( DHA-PPQ) 40/320 mg</v>
      </c>
      <c r="B39" s="247"/>
      <c r="C39" s="248"/>
      <c r="D39" s="302" t="str">
        <f t="shared" si="10"/>
        <v/>
      </c>
      <c r="E39" s="249"/>
      <c r="F39" s="247"/>
      <c r="G39" s="247"/>
      <c r="H39" s="247"/>
      <c r="I39" s="247"/>
      <c r="J39" s="247"/>
      <c r="K39" s="248"/>
      <c r="L39" s="431" t="str">
        <f t="shared" si="3"/>
        <v>0</v>
      </c>
      <c r="M39" s="428" t="str">
        <f t="shared" si="4"/>
        <v>0</v>
      </c>
      <c r="N39" s="250" t="str">
        <f t="shared" si="5"/>
        <v>0</v>
      </c>
      <c r="O39" s="251"/>
      <c r="P39" s="247"/>
      <c r="R39" s="312">
        <f t="shared" si="6"/>
        <v>0</v>
      </c>
      <c r="S39" s="152">
        <f t="shared" si="7"/>
        <v>90</v>
      </c>
      <c r="T39" s="68" t="e">
        <f t="shared" si="0"/>
        <v>#VALUE!</v>
      </c>
      <c r="U39" s="68" t="e">
        <f t="shared" si="8"/>
        <v>#VALUE!</v>
      </c>
      <c r="V39" s="95">
        <v>3</v>
      </c>
      <c r="W39" s="153" t="e">
        <f t="shared" si="1"/>
        <v>#VALUE!</v>
      </c>
      <c r="Y39" s="107">
        <f t="shared" si="9"/>
        <v>0</v>
      </c>
    </row>
    <row r="40" spans="1:25" ht="34.5" customHeight="1" x14ac:dyDescent="0.3">
      <c r="A40" s="322" t="str">
        <f>CDT!B40</f>
        <v>Artésunate Amodiaquine: (ASAQ) : 3 cp (25/67,5 mg)</v>
      </c>
      <c r="B40" s="247"/>
      <c r="C40" s="248"/>
      <c r="D40" s="302" t="str">
        <f t="shared" si="10"/>
        <v/>
      </c>
      <c r="E40" s="249"/>
      <c r="F40" s="247"/>
      <c r="G40" s="247"/>
      <c r="H40" s="247"/>
      <c r="I40" s="247"/>
      <c r="J40" s="247"/>
      <c r="K40" s="248"/>
      <c r="L40" s="431" t="str">
        <f t="shared" si="3"/>
        <v>0</v>
      </c>
      <c r="M40" s="428" t="str">
        <f t="shared" si="4"/>
        <v>0</v>
      </c>
      <c r="N40" s="250" t="str">
        <f t="shared" si="5"/>
        <v>0</v>
      </c>
      <c r="O40" s="251"/>
      <c r="P40" s="247"/>
      <c r="R40" s="312">
        <f t="shared" si="6"/>
        <v>0</v>
      </c>
      <c r="S40" s="152">
        <f t="shared" si="7"/>
        <v>90</v>
      </c>
      <c r="T40" s="68" t="e">
        <f t="shared" si="0"/>
        <v>#VALUE!</v>
      </c>
      <c r="U40" s="68" t="e">
        <f t="shared" si="8"/>
        <v>#VALUE!</v>
      </c>
      <c r="V40" s="95">
        <v>1</v>
      </c>
      <c r="W40" s="153" t="e">
        <f t="shared" si="1"/>
        <v>#VALUE!</v>
      </c>
      <c r="Y40" s="107">
        <f t="shared" si="9"/>
        <v>0</v>
      </c>
    </row>
    <row r="41" spans="1:25" ht="34.5" customHeight="1" x14ac:dyDescent="0.3">
      <c r="A41" s="322" t="str">
        <f>CDT!B41</f>
        <v>Artésunate Amodiaquine: (ASAQ) 3 cp (50/135 mg)</v>
      </c>
      <c r="B41" s="247"/>
      <c r="C41" s="248"/>
      <c r="D41" s="302" t="str">
        <f t="shared" si="10"/>
        <v/>
      </c>
      <c r="E41" s="249"/>
      <c r="F41" s="247"/>
      <c r="G41" s="247"/>
      <c r="H41" s="247"/>
      <c r="I41" s="247"/>
      <c r="J41" s="247"/>
      <c r="K41" s="248"/>
      <c r="L41" s="431" t="str">
        <f t="shared" si="3"/>
        <v>0</v>
      </c>
      <c r="M41" s="428" t="str">
        <f t="shared" si="4"/>
        <v>0</v>
      </c>
      <c r="N41" s="250" t="str">
        <f t="shared" si="5"/>
        <v>0</v>
      </c>
      <c r="O41" s="251"/>
      <c r="P41" s="247"/>
      <c r="R41" s="312">
        <f t="shared" si="6"/>
        <v>0</v>
      </c>
      <c r="S41" s="152">
        <f t="shared" si="7"/>
        <v>90</v>
      </c>
      <c r="T41" s="68" t="e">
        <f t="shared" si="0"/>
        <v>#VALUE!</v>
      </c>
      <c r="U41" s="68" t="e">
        <f t="shared" si="8"/>
        <v>#VALUE!</v>
      </c>
      <c r="V41" s="95">
        <v>1</v>
      </c>
      <c r="W41" s="153" t="e">
        <f t="shared" si="1"/>
        <v>#VALUE!</v>
      </c>
      <c r="Y41" s="107">
        <f t="shared" si="9"/>
        <v>0</v>
      </c>
    </row>
    <row r="42" spans="1:25" ht="34.5" customHeight="1" x14ac:dyDescent="0.3">
      <c r="A42" s="322" t="str">
        <f>CDT!B42</f>
        <v>Artésunate Amodiaquine: (ASAQ) 3 cp (100/270 mg)</v>
      </c>
      <c r="B42" s="247"/>
      <c r="C42" s="248"/>
      <c r="D42" s="302" t="str">
        <f t="shared" si="10"/>
        <v/>
      </c>
      <c r="E42" s="249"/>
      <c r="F42" s="247"/>
      <c r="G42" s="247"/>
      <c r="H42" s="247"/>
      <c r="I42" s="247"/>
      <c r="J42" s="247"/>
      <c r="K42" s="248"/>
      <c r="L42" s="431" t="str">
        <f t="shared" si="3"/>
        <v>0</v>
      </c>
      <c r="M42" s="428" t="str">
        <f t="shared" si="4"/>
        <v>0</v>
      </c>
      <c r="N42" s="250" t="str">
        <f t="shared" si="5"/>
        <v>0</v>
      </c>
      <c r="O42" s="251"/>
      <c r="P42" s="247"/>
      <c r="R42" s="312">
        <f t="shared" si="6"/>
        <v>0</v>
      </c>
      <c r="S42" s="152">
        <f t="shared" si="7"/>
        <v>90</v>
      </c>
      <c r="T42" s="68" t="e">
        <f t="shared" si="0"/>
        <v>#VALUE!</v>
      </c>
      <c r="U42" s="68" t="e">
        <f t="shared" si="8"/>
        <v>#VALUE!</v>
      </c>
      <c r="V42" s="95">
        <v>1</v>
      </c>
      <c r="W42" s="153" t="e">
        <f t="shared" si="1"/>
        <v>#VALUE!</v>
      </c>
      <c r="Y42" s="107">
        <f t="shared" si="9"/>
        <v>0</v>
      </c>
    </row>
    <row r="43" spans="1:25" ht="34.5" customHeight="1" x14ac:dyDescent="0.3">
      <c r="A43" s="322" t="str">
        <f>CDT!B43</f>
        <v>Artésunate Amodiaquine: (ASAQ) 6 cp (100/270 mg)</v>
      </c>
      <c r="B43" s="247"/>
      <c r="C43" s="248"/>
      <c r="D43" s="302" t="str">
        <f t="shared" si="10"/>
        <v/>
      </c>
      <c r="E43" s="249"/>
      <c r="F43" s="247"/>
      <c r="G43" s="247"/>
      <c r="H43" s="247"/>
      <c r="I43" s="247"/>
      <c r="J43" s="247"/>
      <c r="K43" s="248"/>
      <c r="L43" s="431" t="str">
        <f t="shared" si="3"/>
        <v>0</v>
      </c>
      <c r="M43" s="428" t="str">
        <f t="shared" si="4"/>
        <v>0</v>
      </c>
      <c r="N43" s="250" t="str">
        <f t="shared" si="5"/>
        <v>0</v>
      </c>
      <c r="O43" s="251"/>
      <c r="P43" s="247"/>
      <c r="R43" s="312">
        <f t="shared" si="6"/>
        <v>0</v>
      </c>
      <c r="S43" s="152">
        <f t="shared" si="7"/>
        <v>90</v>
      </c>
      <c r="T43" s="68" t="e">
        <f t="shared" si="0"/>
        <v>#VALUE!</v>
      </c>
      <c r="U43" s="68" t="e">
        <f t="shared" si="8"/>
        <v>#VALUE!</v>
      </c>
      <c r="V43" s="95">
        <v>1</v>
      </c>
      <c r="W43" s="153" t="e">
        <f t="shared" si="1"/>
        <v>#VALUE!</v>
      </c>
      <c r="Y43" s="107">
        <f t="shared" si="9"/>
        <v>0</v>
      </c>
    </row>
    <row r="44" spans="1:25" ht="34.5" customHeight="1" x14ac:dyDescent="0.3">
      <c r="A44" s="322" t="str">
        <f>CDT!B44</f>
        <v>Artésunate - Méfloquine (AS-MF)</v>
      </c>
      <c r="B44" s="247"/>
      <c r="C44" s="248"/>
      <c r="D44" s="302" t="str">
        <f t="shared" si="10"/>
        <v/>
      </c>
      <c r="E44" s="249"/>
      <c r="F44" s="247"/>
      <c r="G44" s="247"/>
      <c r="H44" s="247"/>
      <c r="I44" s="247"/>
      <c r="J44" s="247"/>
      <c r="K44" s="248"/>
      <c r="L44" s="431" t="str">
        <f t="shared" si="3"/>
        <v>0</v>
      </c>
      <c r="M44" s="428" t="str">
        <f t="shared" si="4"/>
        <v>0</v>
      </c>
      <c r="N44" s="250" t="str">
        <f t="shared" si="5"/>
        <v>0</v>
      </c>
      <c r="O44" s="251"/>
      <c r="P44" s="247"/>
      <c r="R44" s="312">
        <f t="shared" si="6"/>
        <v>0</v>
      </c>
      <c r="S44" s="152">
        <f t="shared" si="7"/>
        <v>90</v>
      </c>
      <c r="T44" s="68" t="e">
        <f t="shared" si="0"/>
        <v>#VALUE!</v>
      </c>
      <c r="U44" s="68" t="e">
        <f t="shared" si="8"/>
        <v>#VALUE!</v>
      </c>
      <c r="V44" s="95">
        <v>1</v>
      </c>
      <c r="W44" s="153" t="e">
        <f t="shared" si="1"/>
        <v>#VALUE!</v>
      </c>
      <c r="Y44" s="107">
        <f t="shared" si="9"/>
        <v>0</v>
      </c>
    </row>
    <row r="45" spans="1:25" ht="34.5" customHeight="1" x14ac:dyDescent="0.3">
      <c r="A45" s="322" t="str">
        <f>CDT!B45</f>
        <v>Quinine comprimé 300mg</v>
      </c>
      <c r="B45" s="247"/>
      <c r="C45" s="248"/>
      <c r="D45" s="302" t="str">
        <f t="shared" si="10"/>
        <v/>
      </c>
      <c r="E45" s="249"/>
      <c r="F45" s="247"/>
      <c r="G45" s="247"/>
      <c r="H45" s="247"/>
      <c r="I45" s="247"/>
      <c r="J45" s="247"/>
      <c r="K45" s="248"/>
      <c r="L45" s="431" t="str">
        <f t="shared" si="3"/>
        <v>0</v>
      </c>
      <c r="M45" s="428" t="str">
        <f t="shared" si="4"/>
        <v>0</v>
      </c>
      <c r="N45" s="250" t="str">
        <f t="shared" si="5"/>
        <v>0</v>
      </c>
      <c r="O45" s="251"/>
      <c r="P45" s="247"/>
      <c r="R45" s="312">
        <f t="shared" si="6"/>
        <v>0</v>
      </c>
      <c r="S45" s="152">
        <f t="shared" si="7"/>
        <v>90</v>
      </c>
      <c r="T45" s="68" t="e">
        <f t="shared" si="0"/>
        <v>#VALUE!</v>
      </c>
      <c r="U45" s="68" t="e">
        <f t="shared" si="8"/>
        <v>#VALUE!</v>
      </c>
      <c r="V45" s="95">
        <v>1</v>
      </c>
      <c r="W45" s="153" t="e">
        <f t="shared" si="1"/>
        <v>#VALUE!</v>
      </c>
      <c r="Y45" s="107">
        <f t="shared" si="9"/>
        <v>0</v>
      </c>
    </row>
    <row r="46" spans="1:25" ht="34.5" customHeight="1" x14ac:dyDescent="0.3">
      <c r="A46" s="322" t="str">
        <f>CDT!B46</f>
        <v>Quinine injectable 300 mg</v>
      </c>
      <c r="B46" s="247"/>
      <c r="C46" s="248"/>
      <c r="D46" s="302" t="str">
        <f t="shared" si="10"/>
        <v/>
      </c>
      <c r="E46" s="249"/>
      <c r="F46" s="247"/>
      <c r="G46" s="247"/>
      <c r="H46" s="247"/>
      <c r="I46" s="247"/>
      <c r="J46" s="247"/>
      <c r="K46" s="248"/>
      <c r="L46" s="431" t="str">
        <f t="shared" si="3"/>
        <v>0</v>
      </c>
      <c r="M46" s="428" t="str">
        <f t="shared" si="4"/>
        <v>0</v>
      </c>
      <c r="N46" s="250" t="str">
        <f t="shared" si="5"/>
        <v>0</v>
      </c>
      <c r="O46" s="251"/>
      <c r="P46" s="247"/>
      <c r="R46" s="312">
        <f t="shared" si="6"/>
        <v>0</v>
      </c>
      <c r="S46" s="152">
        <f t="shared" si="7"/>
        <v>90</v>
      </c>
      <c r="T46" s="68" t="e">
        <f t="shared" si="0"/>
        <v>#VALUE!</v>
      </c>
      <c r="U46" s="68" t="e">
        <f t="shared" si="8"/>
        <v>#VALUE!</v>
      </c>
      <c r="V46" s="95">
        <v>1</v>
      </c>
      <c r="W46" s="153" t="e">
        <f t="shared" si="1"/>
        <v>#VALUE!</v>
      </c>
      <c r="Y46" s="107">
        <f t="shared" si="9"/>
        <v>0</v>
      </c>
    </row>
    <row r="47" spans="1:25" ht="34.5" customHeight="1" x14ac:dyDescent="0.3">
      <c r="A47" s="322" t="str">
        <f>CDT!B47</f>
        <v>Quinine injectable 600 mg</v>
      </c>
      <c r="B47" s="247"/>
      <c r="C47" s="248"/>
      <c r="D47" s="302" t="str">
        <f t="shared" si="10"/>
        <v/>
      </c>
      <c r="E47" s="249"/>
      <c r="F47" s="247"/>
      <c r="G47" s="247"/>
      <c r="H47" s="247"/>
      <c r="I47" s="247"/>
      <c r="J47" s="247"/>
      <c r="K47" s="248"/>
      <c r="L47" s="431" t="str">
        <f t="shared" si="3"/>
        <v>0</v>
      </c>
      <c r="M47" s="428" t="str">
        <f t="shared" si="4"/>
        <v>0</v>
      </c>
      <c r="N47" s="250" t="str">
        <f t="shared" si="5"/>
        <v>0</v>
      </c>
      <c r="O47" s="251"/>
      <c r="P47" s="247"/>
      <c r="R47" s="312">
        <f t="shared" si="6"/>
        <v>0</v>
      </c>
      <c r="S47" s="152">
        <f t="shared" si="7"/>
        <v>90</v>
      </c>
      <c r="T47" s="68" t="e">
        <f t="shared" si="0"/>
        <v>#VALUE!</v>
      </c>
      <c r="U47" s="68" t="e">
        <f t="shared" si="8"/>
        <v>#VALUE!</v>
      </c>
      <c r="V47" s="95">
        <v>1</v>
      </c>
      <c r="W47" s="153" t="e">
        <f t="shared" si="1"/>
        <v>#VALUE!</v>
      </c>
      <c r="Y47" s="107">
        <f t="shared" si="9"/>
        <v>0</v>
      </c>
    </row>
    <row r="48" spans="1:25" ht="34.5" customHeight="1" thickBot="1" x14ac:dyDescent="0.35">
      <c r="A48" s="322" t="str">
        <f>CDT!B48</f>
        <v>Quinine injectable 600 mg</v>
      </c>
      <c r="B48" s="247"/>
      <c r="C48" s="248"/>
      <c r="D48" s="303" t="str">
        <f t="shared" si="10"/>
        <v/>
      </c>
      <c r="E48" s="249"/>
      <c r="F48" s="247"/>
      <c r="G48" s="247"/>
      <c r="H48" s="247"/>
      <c r="I48" s="247"/>
      <c r="J48" s="247"/>
      <c r="K48" s="248"/>
      <c r="L48" s="431" t="str">
        <f t="shared" si="3"/>
        <v>0</v>
      </c>
      <c r="M48" s="428" t="str">
        <f t="shared" si="4"/>
        <v>0</v>
      </c>
      <c r="N48" s="250" t="str">
        <f t="shared" si="5"/>
        <v>0</v>
      </c>
      <c r="O48" s="251"/>
      <c r="P48" s="247"/>
      <c r="R48" s="312">
        <f t="shared" si="6"/>
        <v>0</v>
      </c>
      <c r="S48" s="152">
        <f t="shared" si="7"/>
        <v>90</v>
      </c>
      <c r="T48" s="68" t="e">
        <f>D48-(E48+G48+I48+H48)</f>
        <v>#VALUE!</v>
      </c>
      <c r="U48" s="68" t="e">
        <f t="shared" si="8"/>
        <v>#VALUE!</v>
      </c>
      <c r="V48" s="95">
        <v>1</v>
      </c>
      <c r="W48" s="153" t="e">
        <f t="shared" si="1"/>
        <v>#VALUE!</v>
      </c>
      <c r="Y48" s="107">
        <f t="shared" si="9"/>
        <v>0</v>
      </c>
    </row>
    <row r="49" spans="1:23" ht="34.5" customHeight="1" thickBot="1" x14ac:dyDescent="0.35">
      <c r="A49" s="322" t="str">
        <f>CDT!B49</f>
        <v>Artéméther injectable 100 mg</v>
      </c>
      <c r="B49" s="247"/>
      <c r="C49" s="248"/>
      <c r="D49" s="303" t="str">
        <f t="shared" si="10"/>
        <v/>
      </c>
      <c r="E49" s="249"/>
      <c r="F49" s="247"/>
      <c r="G49" s="247"/>
      <c r="H49" s="247"/>
      <c r="I49" s="247"/>
      <c r="J49" s="247"/>
      <c r="K49" s="248"/>
      <c r="L49" s="431" t="str">
        <f t="shared" si="3"/>
        <v>0</v>
      </c>
      <c r="M49" s="428" t="str">
        <f t="shared" si="4"/>
        <v>0</v>
      </c>
      <c r="N49" s="250" t="str">
        <f t="shared" si="5"/>
        <v>0</v>
      </c>
      <c r="O49" s="251"/>
      <c r="P49" s="247"/>
      <c r="R49" s="312">
        <f t="shared" si="6"/>
        <v>0</v>
      </c>
      <c r="S49" s="152">
        <f t="shared" si="7"/>
        <v>90</v>
      </c>
      <c r="T49" s="68" t="e">
        <f>D49-(E49+G49+I49+H49)</f>
        <v>#VALUE!</v>
      </c>
      <c r="U49" s="68" t="e">
        <f t="shared" si="8"/>
        <v>#VALUE!</v>
      </c>
      <c r="V49" s="95">
        <v>1</v>
      </c>
      <c r="W49" s="153" t="e">
        <f t="shared" si="1"/>
        <v>#VALUE!</v>
      </c>
    </row>
    <row r="50" spans="1:23" ht="34.5" hidden="1" customHeight="1" x14ac:dyDescent="0.3">
      <c r="A50" s="17"/>
      <c r="B50" s="79"/>
      <c r="C50" s="79"/>
      <c r="D50" s="53"/>
      <c r="E50" s="79"/>
      <c r="F50" s="79"/>
      <c r="G50" s="79"/>
      <c r="H50" s="79"/>
      <c r="I50" s="79"/>
      <c r="J50" s="79"/>
      <c r="K50" s="79"/>
      <c r="L50" s="54"/>
      <c r="M50" s="58" t="str">
        <f t="shared" ref="M50" si="11">IF(B50&lt;&gt;"",((E50/S50)*30),"")</f>
        <v/>
      </c>
      <c r="N50" s="55"/>
      <c r="O50" s="80"/>
      <c r="P50" s="79"/>
      <c r="S50" s="152"/>
      <c r="T50" s="68"/>
      <c r="U50" s="68"/>
      <c r="V50" s="95"/>
      <c r="W50" s="153" t="str">
        <f t="shared" si="1"/>
        <v/>
      </c>
    </row>
    <row r="51" spans="1:23" s="235" customFormat="1" ht="16.5" customHeight="1" x14ac:dyDescent="0.35">
      <c r="A51" s="531" t="s">
        <v>290</v>
      </c>
      <c r="B51" s="531"/>
      <c r="C51" s="531"/>
      <c r="D51" s="531"/>
      <c r="E51" s="531"/>
      <c r="F51" s="531"/>
      <c r="H51" s="233"/>
      <c r="I51" s="233" t="s">
        <v>300</v>
      </c>
      <c r="J51" s="234"/>
      <c r="K51" s="232"/>
      <c r="L51" s="232"/>
      <c r="M51" s="232"/>
      <c r="N51" s="232"/>
      <c r="O51" s="232"/>
      <c r="Q51" s="236"/>
      <c r="R51" s="311"/>
      <c r="S51" s="237"/>
      <c r="T51" s="238"/>
      <c r="U51" s="238"/>
      <c r="V51" s="239"/>
      <c r="W51" s="240"/>
    </row>
    <row r="52" spans="1:23" ht="29.25" customHeight="1" x14ac:dyDescent="0.3">
      <c r="A52" s="18"/>
      <c r="B52" s="18"/>
      <c r="C52" s="18"/>
      <c r="D52" s="18"/>
      <c r="E52" s="18"/>
      <c r="F52" s="18"/>
      <c r="G52" s="18"/>
      <c r="H52" s="18"/>
      <c r="I52" s="18"/>
      <c r="J52" s="18"/>
      <c r="K52" s="18"/>
      <c r="L52" s="18"/>
      <c r="M52" s="18"/>
      <c r="N52" s="18"/>
      <c r="O52" s="18"/>
      <c r="S52" s="154"/>
      <c r="T52" s="69"/>
      <c r="U52" s="69"/>
      <c r="V52" s="70"/>
      <c r="W52" s="155"/>
    </row>
    <row r="53" spans="1:23" ht="15.6" x14ac:dyDescent="0.3">
      <c r="B53" s="18"/>
      <c r="C53" s="18"/>
      <c r="D53" s="18"/>
      <c r="E53" s="18"/>
      <c r="F53" s="18"/>
      <c r="I53" s="18"/>
      <c r="J53" s="18"/>
      <c r="K53" s="18"/>
      <c r="L53" s="18"/>
      <c r="M53" s="18"/>
      <c r="N53" s="18"/>
      <c r="O53" s="18"/>
      <c r="S53" s="154"/>
      <c r="T53" s="69"/>
      <c r="U53" s="69"/>
      <c r="V53" s="70"/>
      <c r="W53" s="155"/>
    </row>
    <row r="54" spans="1:23" s="235" customFormat="1" ht="18.600000000000001" thickBot="1" x14ac:dyDescent="0.4">
      <c r="A54" s="233" t="s">
        <v>289</v>
      </c>
      <c r="H54" s="233"/>
      <c r="I54" s="233" t="s">
        <v>301</v>
      </c>
      <c r="O54" s="232"/>
      <c r="Q54" s="236"/>
      <c r="R54" s="311"/>
      <c r="S54" s="243"/>
      <c r="T54" s="244"/>
      <c r="U54" s="244"/>
      <c r="V54" s="245"/>
      <c r="W54" s="246"/>
    </row>
  </sheetData>
  <mergeCells count="21">
    <mergeCell ref="A24:A25"/>
    <mergeCell ref="A51:F51"/>
    <mergeCell ref="A19:C19"/>
    <mergeCell ref="D19:N19"/>
    <mergeCell ref="S19:W19"/>
    <mergeCell ref="A21:C21"/>
    <mergeCell ref="D21:F21"/>
    <mergeCell ref="G21:K22"/>
    <mergeCell ref="L21:P21"/>
    <mergeCell ref="L17:P17"/>
    <mergeCell ref="A1:B1"/>
    <mergeCell ref="A3:B3"/>
    <mergeCell ref="A4:B4"/>
    <mergeCell ref="A11:O11"/>
    <mergeCell ref="B13:C13"/>
    <mergeCell ref="E13:J13"/>
    <mergeCell ref="B15:C15"/>
    <mergeCell ref="D15:F15"/>
    <mergeCell ref="G15:I15"/>
    <mergeCell ref="B17:E17"/>
    <mergeCell ref="G17:K17"/>
  </mergeCells>
  <conditionalFormatting sqref="U26">
    <cfRule type="cellIs" dxfId="271" priority="39" operator="greaterThan">
      <formula>0</formula>
    </cfRule>
    <cfRule type="cellIs" dxfId="270" priority="40" operator="greaterThan">
      <formula>0</formula>
    </cfRule>
    <cfRule type="cellIs" dxfId="269" priority="41" operator="lessThan">
      <formula>0</formula>
    </cfRule>
    <cfRule type="cellIs" dxfId="268" priority="42" operator="notEqual">
      <formula>0</formula>
    </cfRule>
  </conditionalFormatting>
  <conditionalFormatting sqref="U27:U29">
    <cfRule type="cellIs" dxfId="267" priority="35" operator="greaterThan">
      <formula>0</formula>
    </cfRule>
    <cfRule type="cellIs" dxfId="266" priority="36" operator="greaterThan">
      <formula>0</formula>
    </cfRule>
    <cfRule type="cellIs" dxfId="265" priority="37" operator="lessThan">
      <formula>0</formula>
    </cfRule>
    <cfRule type="cellIs" dxfId="264" priority="38" operator="notEqual">
      <formula>0</formula>
    </cfRule>
  </conditionalFormatting>
  <conditionalFormatting sqref="U30:U31 U33:U47">
    <cfRule type="cellIs" dxfId="263" priority="31" operator="greaterThan">
      <formula>0</formula>
    </cfRule>
    <cfRule type="cellIs" dxfId="262" priority="32" operator="greaterThan">
      <formula>0</formula>
    </cfRule>
    <cfRule type="cellIs" dxfId="261" priority="33" operator="lessThan">
      <formula>0</formula>
    </cfRule>
    <cfRule type="cellIs" dxfId="260" priority="34" operator="notEqual">
      <formula>0</formula>
    </cfRule>
  </conditionalFormatting>
  <conditionalFormatting sqref="U48:U50">
    <cfRule type="cellIs" dxfId="259" priority="27" operator="greaterThan">
      <formula>0</formula>
    </cfRule>
    <cfRule type="cellIs" dxfId="258" priority="28" operator="greaterThan">
      <formula>0</formula>
    </cfRule>
    <cfRule type="cellIs" dxfId="257" priority="29" operator="lessThan">
      <formula>0</formula>
    </cfRule>
    <cfRule type="cellIs" dxfId="256" priority="30" operator="notEqual">
      <formula>0</formula>
    </cfRule>
  </conditionalFormatting>
  <conditionalFormatting sqref="K50">
    <cfRule type="expression" dxfId="255" priority="25">
      <formula>K50&lt;T50</formula>
    </cfRule>
    <cfRule type="expression" dxfId="254" priority="26">
      <formula>K50&gt;T50</formula>
    </cfRule>
  </conditionalFormatting>
  <conditionalFormatting sqref="J37:J47">
    <cfRule type="cellIs" dxfId="253" priority="24" operator="greaterThan">
      <formula>90</formula>
    </cfRule>
  </conditionalFormatting>
  <conditionalFormatting sqref="J48:J50">
    <cfRule type="cellIs" dxfId="252" priority="23" operator="greaterThan">
      <formula>90</formula>
    </cfRule>
  </conditionalFormatting>
  <conditionalFormatting sqref="K36:K47">
    <cfRule type="expression" dxfId="251" priority="21">
      <formula>K36&lt;T36</formula>
    </cfRule>
    <cfRule type="expression" dxfId="250" priority="22">
      <formula>K36&gt;T36</formula>
    </cfRule>
  </conditionalFormatting>
  <conditionalFormatting sqref="J27:J31 J33">
    <cfRule type="cellIs" dxfId="249" priority="20" operator="greaterThan">
      <formula>90</formula>
    </cfRule>
  </conditionalFormatting>
  <conditionalFormatting sqref="J36">
    <cfRule type="cellIs" dxfId="248" priority="19" operator="greaterThan">
      <formula>90</formula>
    </cfRule>
  </conditionalFormatting>
  <conditionalFormatting sqref="K48:K49">
    <cfRule type="expression" dxfId="247" priority="17">
      <formula>K48&lt;T48</formula>
    </cfRule>
    <cfRule type="expression" dxfId="246" priority="18">
      <formula>K48&gt;T48</formula>
    </cfRule>
  </conditionalFormatting>
  <conditionalFormatting sqref="K27:K31 K33">
    <cfRule type="expression" dxfId="245" priority="15">
      <formula>K27&lt;T27</formula>
    </cfRule>
    <cfRule type="expression" dxfId="244" priority="16">
      <formula>K27&gt;T27</formula>
    </cfRule>
  </conditionalFormatting>
  <conditionalFormatting sqref="J26">
    <cfRule type="cellIs" dxfId="243" priority="14" operator="greaterThan">
      <formula>90</formula>
    </cfRule>
  </conditionalFormatting>
  <conditionalFormatting sqref="K26">
    <cfRule type="expression" dxfId="242" priority="12">
      <formula>K26&lt;T26</formula>
    </cfRule>
    <cfRule type="expression" dxfId="241" priority="13">
      <formula>K26&gt;T26</formula>
    </cfRule>
  </conditionalFormatting>
  <conditionalFormatting sqref="U32">
    <cfRule type="cellIs" dxfId="240" priority="8" operator="greaterThan">
      <formula>0</formula>
    </cfRule>
    <cfRule type="cellIs" dxfId="239" priority="9" operator="greaterThan">
      <formula>0</formula>
    </cfRule>
    <cfRule type="cellIs" dxfId="238" priority="10" operator="lessThan">
      <formula>0</formula>
    </cfRule>
    <cfRule type="cellIs" dxfId="237" priority="11" operator="notEqual">
      <formula>0</formula>
    </cfRule>
  </conditionalFormatting>
  <conditionalFormatting sqref="K34">
    <cfRule type="expression" dxfId="236" priority="6">
      <formula>K34&lt;T34</formula>
    </cfRule>
    <cfRule type="expression" dxfId="235" priority="7">
      <formula>K34&gt;T34</formula>
    </cfRule>
  </conditionalFormatting>
  <conditionalFormatting sqref="K35">
    <cfRule type="expression" dxfId="234" priority="4">
      <formula>K35&lt;T35</formula>
    </cfRule>
    <cfRule type="expression" dxfId="233" priority="5">
      <formula>K35&gt;T35</formula>
    </cfRule>
  </conditionalFormatting>
  <conditionalFormatting sqref="J32">
    <cfRule type="cellIs" dxfId="232" priority="3" operator="greaterThan">
      <formula>90</formula>
    </cfRule>
  </conditionalFormatting>
  <conditionalFormatting sqref="K32">
    <cfRule type="expression" dxfId="231" priority="1">
      <formula>K32&lt;T32</formula>
    </cfRule>
    <cfRule type="expression" dxfId="230" priority="2">
      <formula>K32&gt;T32</formula>
    </cfRule>
  </conditionalFormatting>
  <dataValidations count="7">
    <dataValidation type="date" errorStyle="warning" allowBlank="1" showInputMessage="1" showErrorMessage="1" promptTitle="Instruction" prompt="SVP Saisissez la date sous le format:_x000a_00/00/0000. exemple 15/09/2016,_x000a_Merci_x000a_" sqref="L21:P21">
      <formula1>42370</formula1>
      <formula2>44926</formula2>
    </dataValidation>
    <dataValidation errorStyle="information" allowBlank="1" showInputMessage="1" showErrorMessage="1" errorTitle="Instruction" error="Saisissez le Texte en MAJUSCULE_x000a_Exemple: CMS AGOE_x000a_Merci" promptTitle="Instruction" prompt="Saisissez le Texte en MAJUSCULE_x000a_Exemple: CMS AGOE_x000a_Merci" sqref="D19:N19"/>
    <dataValidation type="whole" allowBlank="1" showInputMessage="1" showErrorMessage="1" prompt="La valeur ne peut pas être supérieure à 89_x000a_Si tel est le cas déteminer la quantité à commander directement à la colonne M._x000a_merci" sqref="J27:J50">
      <formula1>0</formula1>
      <formula2>89</formula2>
    </dataValidation>
    <dataValidation type="whole" operator="lessThanOrEqual" allowBlank="1" showInputMessage="1" showErrorMessage="1" promptTitle="instruction" prompt="La valeur de la cellule ne peut pas être supérieure à la quantité Totale inscrite dans la colonne D._x000a_Merci de vérifier." sqref="E26:E50">
      <formula1>D26</formula1>
    </dataValidation>
    <dataValidation type="list" allowBlank="1" showInputMessage="1" showErrorMessage="1" sqref="D21:F21">
      <formula1>typerapport2</formula1>
    </dataValidation>
    <dataValidation type="whole" allowBlank="1" showInputMessage="1" showErrorMessage="1" prompt="La valeur ne peut pas être supérieure à 89_x000a_Si tel est le cas déteminer la quantité à commander directement à la colonne O_x000a_merci" sqref="J26">
      <formula1>0</formula1>
      <formula2>89</formula2>
    </dataValidation>
    <dataValidation type="whole" allowBlank="1" showInputMessage="1" showErrorMessage="1" prompt="La quantité accordée par le point Focal ne peut être supérieure à la somme du CMMa et la quantité commandée pour le trimestre._x000a_Merci de revoir la quantité dans la colonne O." sqref="O26:O49">
      <formula1>0</formula1>
      <formula2>+M26+N26</formula2>
    </dataValidation>
  </dataValidations>
  <pageMargins left="0.21" right="0.23622047244094491" top="0.74803149606299213" bottom="0.74803149606299213" header="0.31496062992125984" footer="0.31496062992125984"/>
  <pageSetup paperSize="9" scale="40" orientation="portrait" r:id="rId1"/>
  <headerFooter alignWithMargins="0">
    <oddFooter>&amp;C&amp;"Arial,Gras"PNLS /IST, Avenue des Armées, -05 BP 424 Lomé –Togo ; Tel 22 20 94 39 Fax : 22 20 94 36    Site Web : www.pnls.tg</oddFooter>
  </headerFooter>
  <drawing r:id="rId2"/>
</worksheet>
</file>

<file path=xl/worksheets/sheet14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rgb="FFFF0000"/>
  </sheetPr>
  <dimension ref="A1:W56"/>
  <sheetViews>
    <sheetView showGridLines="0" view="pageBreakPreview" topLeftCell="A5" zoomScale="70" zoomScaleNormal="70" zoomScaleSheetLayoutView="70" zoomScalePageLayoutView="50" workbookViewId="0">
      <selection activeCell="D19" sqref="D19:N19"/>
    </sheetView>
  </sheetViews>
  <sheetFormatPr baseColWidth="10" defaultColWidth="7.33203125" defaultRowHeight="13.8" x14ac:dyDescent="0.3"/>
  <cols>
    <col min="1" max="1" width="51.5546875" style="3" customWidth="1"/>
    <col min="2" max="14" width="11.5546875" style="3" customWidth="1"/>
    <col min="15" max="15" width="11.6640625" style="39" customWidth="1"/>
    <col min="16" max="16" width="17.5546875" style="3" customWidth="1"/>
    <col min="17" max="17" width="2.109375" style="62" customWidth="1"/>
    <col min="18" max="18" width="4.88671875" style="77" customWidth="1"/>
    <col min="19" max="20" width="7.44140625" style="77" bestFit="1" customWidth="1"/>
    <col min="21" max="21" width="7.88671875" style="78" bestFit="1" customWidth="1"/>
    <col min="22" max="22" width="33.33203125" style="77" customWidth="1"/>
    <col min="23" max="16384" width="7.33203125" style="3"/>
  </cols>
  <sheetData>
    <row r="1" spans="1:23" ht="17.25" customHeight="1" x14ac:dyDescent="0.3">
      <c r="A1" s="549" t="s">
        <v>452</v>
      </c>
      <c r="B1" s="549"/>
      <c r="C1" s="2"/>
      <c r="D1" s="2"/>
      <c r="E1"/>
      <c r="F1"/>
      <c r="G1"/>
      <c r="H1"/>
      <c r="I1"/>
      <c r="J1"/>
      <c r="N1" s="4" t="s">
        <v>1</v>
      </c>
      <c r="O1" s="5"/>
      <c r="R1" s="306"/>
      <c r="S1" s="69"/>
      <c r="T1" s="69"/>
      <c r="U1" s="69"/>
      <c r="V1" s="70"/>
      <c r="W1" s="69"/>
    </row>
    <row r="2" spans="1:23" ht="13.5" customHeight="1" x14ac:dyDescent="0.3">
      <c r="A2" s="1" t="s">
        <v>453</v>
      </c>
      <c r="B2" s="1"/>
      <c r="C2" s="2"/>
      <c r="D2" s="2"/>
      <c r="E2"/>
      <c r="F2"/>
      <c r="G2"/>
      <c r="H2"/>
      <c r="I2"/>
      <c r="J2"/>
      <c r="M2" s="4"/>
      <c r="N2" s="4" t="s">
        <v>3</v>
      </c>
      <c r="O2" s="5"/>
      <c r="R2" s="306"/>
      <c r="S2" s="69"/>
      <c r="T2" s="69"/>
      <c r="U2" s="69"/>
      <c r="V2" s="70"/>
      <c r="W2" s="69"/>
    </row>
    <row r="3" spans="1:23" ht="15.6" x14ac:dyDescent="0.3">
      <c r="A3" s="549" t="s">
        <v>454</v>
      </c>
      <c r="B3" s="549"/>
      <c r="C3" s="2"/>
      <c r="D3" s="2"/>
      <c r="E3"/>
      <c r="F3"/>
      <c r="G3"/>
      <c r="H3"/>
      <c r="I3"/>
      <c r="J3"/>
      <c r="K3" s="5"/>
      <c r="L3" s="5"/>
      <c r="M3" s="5"/>
      <c r="N3" s="5"/>
      <c r="O3" s="5"/>
      <c r="R3" s="306"/>
      <c r="S3" s="69"/>
      <c r="T3" s="69"/>
      <c r="U3" s="69"/>
      <c r="V3" s="70"/>
      <c r="W3" s="69"/>
    </row>
    <row r="4" spans="1:23" ht="33.6" customHeight="1" x14ac:dyDescent="0.3">
      <c r="A4" s="547" t="s">
        <v>455</v>
      </c>
      <c r="B4" s="548"/>
      <c r="C4" s="7"/>
      <c r="D4" s="7"/>
      <c r="E4" s="8"/>
      <c r="F4" s="8"/>
      <c r="G4" s="8"/>
      <c r="H4" s="8"/>
      <c r="I4" s="8"/>
      <c r="J4" s="8"/>
      <c r="K4" s="9"/>
      <c r="L4" s="9"/>
      <c r="M4" s="9"/>
      <c r="N4" s="9"/>
      <c r="O4" s="38"/>
      <c r="R4" s="306"/>
      <c r="S4" s="69"/>
      <c r="T4" s="69"/>
      <c r="U4" s="69"/>
      <c r="V4" s="70"/>
      <c r="W4" s="69"/>
    </row>
    <row r="5" spans="1:23" x14ac:dyDescent="0.3">
      <c r="B5" s="9"/>
      <c r="C5" s="9"/>
      <c r="D5" s="9"/>
      <c r="E5" s="9"/>
      <c r="F5" s="9"/>
      <c r="G5" s="9"/>
      <c r="H5" s="9"/>
      <c r="I5" s="9"/>
      <c r="J5" s="9"/>
      <c r="K5" s="9"/>
      <c r="L5" s="9"/>
      <c r="M5" s="9"/>
      <c r="N5" s="9"/>
      <c r="O5" s="38"/>
      <c r="R5" s="306"/>
      <c r="S5" s="69"/>
      <c r="T5" s="69"/>
      <c r="U5" s="69"/>
      <c r="V5" s="70"/>
      <c r="W5" s="69"/>
    </row>
    <row r="6" spans="1:23" ht="15.6" x14ac:dyDescent="0.3">
      <c r="A6" s="6" t="s">
        <v>232</v>
      </c>
      <c r="B6" s="9"/>
      <c r="C6" s="9"/>
      <c r="D6" s="9"/>
      <c r="E6" s="9"/>
      <c r="F6" s="9"/>
      <c r="G6" s="9"/>
      <c r="H6" s="9"/>
      <c r="I6" s="9"/>
      <c r="J6" s="9"/>
      <c r="K6" s="9"/>
      <c r="L6" s="9"/>
      <c r="M6" s="9"/>
      <c r="N6" s="9"/>
      <c r="O6" s="38"/>
      <c r="R6" s="306"/>
      <c r="S6" s="69"/>
      <c r="T6" s="69"/>
      <c r="U6" s="69"/>
      <c r="V6" s="70"/>
      <c r="W6" s="69"/>
    </row>
    <row r="7" spans="1:23" x14ac:dyDescent="0.3">
      <c r="A7" s="10"/>
      <c r="B7" s="9"/>
      <c r="C7" s="9"/>
      <c r="D7" s="9"/>
      <c r="E7" s="9"/>
      <c r="F7" s="9"/>
      <c r="G7" s="9"/>
      <c r="H7" s="9"/>
      <c r="I7" s="9"/>
      <c r="J7" s="9"/>
      <c r="K7" s="9"/>
      <c r="L7" s="9"/>
      <c r="M7" s="9"/>
      <c r="N7" s="9"/>
      <c r="O7" s="38"/>
      <c r="R7" s="69"/>
      <c r="S7" s="69"/>
      <c r="T7" s="69"/>
      <c r="U7" s="70"/>
      <c r="V7" s="69"/>
    </row>
    <row r="8" spans="1:23" x14ac:dyDescent="0.3">
      <c r="A8" s="10"/>
      <c r="B8" s="9"/>
      <c r="C8" s="9"/>
      <c r="D8" s="9"/>
      <c r="E8" s="9"/>
      <c r="F8" s="9"/>
      <c r="G8" s="9"/>
      <c r="H8" s="9"/>
      <c r="I8" s="9"/>
      <c r="J8" s="9"/>
      <c r="K8" s="9"/>
      <c r="L8" s="9"/>
      <c r="M8" s="9"/>
      <c r="N8" s="9"/>
      <c r="O8" s="38"/>
      <c r="R8" s="69"/>
      <c r="S8" s="69"/>
      <c r="T8" s="69"/>
      <c r="U8" s="70"/>
      <c r="V8" s="69"/>
    </row>
    <row r="9" spans="1:23" ht="17.25" customHeight="1" x14ac:dyDescent="0.3">
      <c r="A9" s="10"/>
      <c r="B9" s="9"/>
      <c r="C9" s="9"/>
      <c r="D9" s="9"/>
      <c r="E9" s="9"/>
      <c r="F9" s="9"/>
      <c r="G9" s="9"/>
      <c r="H9" s="9"/>
      <c r="I9" s="9"/>
      <c r="J9" s="9"/>
      <c r="K9" s="9"/>
      <c r="L9" s="9"/>
      <c r="M9" s="9"/>
      <c r="N9" s="9"/>
      <c r="O9" s="38"/>
      <c r="R9" s="69"/>
      <c r="S9" s="69"/>
      <c r="T9" s="69"/>
      <c r="U9" s="70"/>
      <c r="V9" s="69"/>
    </row>
    <row r="10" spans="1:23" ht="0.75" customHeight="1" x14ac:dyDescent="0.3">
      <c r="R10" s="69"/>
      <c r="S10" s="69"/>
      <c r="T10" s="69"/>
      <c r="U10" s="70"/>
      <c r="V10" s="69"/>
    </row>
    <row r="11" spans="1:23" ht="21" customHeight="1" x14ac:dyDescent="0.3">
      <c r="A11" s="555" t="s">
        <v>263</v>
      </c>
      <c r="B11" s="555"/>
      <c r="C11" s="555"/>
      <c r="D11" s="555"/>
      <c r="E11" s="555"/>
      <c r="F11" s="555"/>
      <c r="G11" s="555"/>
      <c r="H11" s="555"/>
      <c r="I11" s="555"/>
      <c r="J11" s="555"/>
      <c r="K11" s="555"/>
      <c r="L11" s="555"/>
      <c r="M11" s="555"/>
      <c r="N11" s="555"/>
      <c r="O11" s="555"/>
      <c r="P11" s="40"/>
      <c r="R11" s="69"/>
      <c r="S11" s="69"/>
      <c r="T11" s="69"/>
      <c r="U11" s="70"/>
      <c r="V11" s="69"/>
    </row>
    <row r="12" spans="1:23" ht="3.75" customHeight="1" x14ac:dyDescent="0.3">
      <c r="A12" s="11"/>
      <c r="B12" s="11"/>
      <c r="C12" s="11"/>
      <c r="D12" s="11"/>
      <c r="E12" s="11"/>
      <c r="F12" s="11"/>
      <c r="G12" s="11"/>
      <c r="H12" s="11"/>
      <c r="I12" s="11"/>
      <c r="J12" s="11"/>
      <c r="K12" s="11"/>
      <c r="L12" s="11"/>
      <c r="M12" s="11"/>
      <c r="N12" s="11"/>
      <c r="O12" s="11"/>
      <c r="R12" s="69"/>
      <c r="S12" s="69"/>
      <c r="T12" s="69"/>
      <c r="U12" s="70"/>
      <c r="V12" s="69"/>
    </row>
    <row r="13" spans="1:23" s="42" customFormat="1" ht="20.25" hidden="1" customHeight="1" thickBot="1" x14ac:dyDescent="0.35">
      <c r="A13" s="434" t="s">
        <v>5</v>
      </c>
      <c r="B13" s="556">
        <f>'Info District'!G11</f>
        <v>2025</v>
      </c>
      <c r="C13" s="557"/>
      <c r="E13" s="550"/>
      <c r="F13" s="550"/>
      <c r="G13" s="550"/>
      <c r="H13" s="550"/>
      <c r="I13" s="550"/>
      <c r="J13" s="554"/>
      <c r="Q13" s="63"/>
      <c r="R13" s="71"/>
      <c r="S13" s="71"/>
      <c r="T13" s="71"/>
      <c r="U13" s="72"/>
      <c r="V13" s="71"/>
    </row>
    <row r="14" spans="1:23" s="42" customFormat="1" ht="7.5" hidden="1" customHeight="1" thickBot="1" x14ac:dyDescent="0.35">
      <c r="A14" s="434"/>
      <c r="B14" s="13"/>
      <c r="C14" s="13"/>
      <c r="D14" s="13"/>
      <c r="O14" s="15"/>
      <c r="Q14" s="63"/>
      <c r="R14" s="71"/>
      <c r="S14" s="71"/>
      <c r="T14" s="71"/>
      <c r="U14" s="72"/>
      <c r="V14" s="71"/>
    </row>
    <row r="15" spans="1:23" s="42" customFormat="1" ht="16.5" hidden="1" customHeight="1" thickBot="1" x14ac:dyDescent="0.35">
      <c r="A15" s="434" t="s">
        <v>7</v>
      </c>
      <c r="B15" s="558" t="str">
        <f>'Info District'!G12</f>
        <v>PLATEAUX</v>
      </c>
      <c r="C15" s="559"/>
      <c r="D15" s="550" t="s">
        <v>8</v>
      </c>
      <c r="E15" s="550"/>
      <c r="F15" s="550"/>
      <c r="G15" s="551" t="str">
        <f>'Info District'!G13</f>
        <v>Agou</v>
      </c>
      <c r="H15" s="552"/>
      <c r="I15" s="553"/>
      <c r="L15" s="11"/>
      <c r="M15" s="11"/>
      <c r="N15" s="11"/>
      <c r="O15" s="11"/>
      <c r="P15" s="11"/>
      <c r="Q15" s="63"/>
      <c r="R15" s="71"/>
      <c r="S15" s="71"/>
      <c r="T15" s="71"/>
      <c r="U15" s="73"/>
      <c r="V15" s="71"/>
    </row>
    <row r="16" spans="1:23" s="42" customFormat="1" ht="3.75" hidden="1" customHeight="1" thickBot="1" x14ac:dyDescent="0.35">
      <c r="A16" s="139"/>
      <c r="B16" s="15"/>
      <c r="C16" s="15"/>
      <c r="D16" s="15"/>
      <c r="E16" s="15"/>
      <c r="K16" s="15"/>
      <c r="L16" s="15"/>
      <c r="M16" s="15"/>
      <c r="O16" s="15"/>
      <c r="Q16" s="63"/>
      <c r="R16" s="71"/>
      <c r="S16" s="71"/>
      <c r="T16" s="71"/>
      <c r="U16" s="72"/>
      <c r="V16" s="71"/>
    </row>
    <row r="17" spans="1:23" s="42" customFormat="1" ht="18" hidden="1" customHeight="1" thickBot="1" x14ac:dyDescent="0.35">
      <c r="A17" s="434" t="s">
        <v>9</v>
      </c>
      <c r="B17" s="556" t="str">
        <f>'Info District'!G17</f>
        <v>Avril à Juin 2025</v>
      </c>
      <c r="C17" s="560"/>
      <c r="D17" s="560"/>
      <c r="E17" s="557"/>
      <c r="G17" s="550" t="s">
        <v>11</v>
      </c>
      <c r="H17" s="550"/>
      <c r="I17" s="550"/>
      <c r="J17" s="550"/>
      <c r="K17" s="554"/>
      <c r="L17" s="551" t="str">
        <f>'Info District'!G18</f>
        <v>Juillet à Septembre 2025</v>
      </c>
      <c r="M17" s="552"/>
      <c r="N17" s="552"/>
      <c r="O17" s="552"/>
      <c r="P17" s="553"/>
      <c r="Q17" s="63"/>
      <c r="R17" s="71"/>
      <c r="S17" s="71"/>
      <c r="T17" s="71"/>
      <c r="U17" s="72"/>
      <c r="V17" s="71"/>
    </row>
    <row r="18" spans="1:23" s="9" customFormat="1" ht="6" customHeight="1" thickBot="1" x14ac:dyDescent="0.3">
      <c r="B18" s="43"/>
      <c r="C18" s="43"/>
      <c r="D18" s="43"/>
      <c r="E18" s="44"/>
      <c r="F18" s="43"/>
      <c r="G18" s="45"/>
      <c r="H18" s="45"/>
      <c r="I18" s="45"/>
      <c r="J18" s="45"/>
      <c r="K18" s="45"/>
      <c r="L18" s="45"/>
      <c r="M18" s="45"/>
      <c r="O18" s="38"/>
      <c r="Q18" s="64"/>
      <c r="R18" s="74"/>
      <c r="S18" s="74"/>
      <c r="T18" s="74"/>
      <c r="U18" s="75"/>
      <c r="V18" s="74"/>
    </row>
    <row r="19" spans="1:23" s="9" customFormat="1" ht="31.5" customHeight="1" thickBot="1" x14ac:dyDescent="0.35">
      <c r="A19" s="532" t="s">
        <v>12</v>
      </c>
      <c r="B19" s="532"/>
      <c r="C19" s="533"/>
      <c r="D19" s="575"/>
      <c r="E19" s="576"/>
      <c r="F19" s="576"/>
      <c r="G19" s="576"/>
      <c r="H19" s="576"/>
      <c r="I19" s="576"/>
      <c r="J19" s="576"/>
      <c r="K19" s="576"/>
      <c r="L19" s="576"/>
      <c r="M19" s="576"/>
      <c r="N19" s="577"/>
      <c r="O19" s="11"/>
      <c r="P19" s="464" t="str">
        <f>'Info District'!H17</f>
        <v>T2</v>
      </c>
      <c r="Q19" s="65"/>
      <c r="R19" s="535" t="s">
        <v>96</v>
      </c>
      <c r="S19" s="536"/>
      <c r="T19" s="536"/>
      <c r="U19" s="536"/>
      <c r="V19" s="537"/>
    </row>
    <row r="20" spans="1:23" s="9" customFormat="1" ht="8.25" customHeight="1" thickBot="1" x14ac:dyDescent="0.35">
      <c r="A20" s="12"/>
      <c r="B20" s="12"/>
      <c r="C20" s="12"/>
      <c r="D20" s="12"/>
      <c r="E20" s="12"/>
      <c r="F20" s="12"/>
      <c r="G20" s="13"/>
      <c r="H20" s="13"/>
      <c r="I20" s="13"/>
      <c r="J20" s="13"/>
      <c r="K20" s="13"/>
      <c r="L20" s="14"/>
      <c r="M20" s="14"/>
      <c r="N20" s="14"/>
      <c r="O20" s="14"/>
      <c r="Q20" s="64"/>
      <c r="R20" s="146"/>
      <c r="S20" s="74"/>
      <c r="T20" s="74"/>
      <c r="U20" s="76"/>
      <c r="V20" s="147"/>
    </row>
    <row r="21" spans="1:23" s="9" customFormat="1" ht="30.75" customHeight="1" thickBot="1" x14ac:dyDescent="0.35">
      <c r="A21" s="564" t="s">
        <v>6</v>
      </c>
      <c r="B21" s="564"/>
      <c r="C21" s="564"/>
      <c r="D21" s="565"/>
      <c r="E21" s="566"/>
      <c r="F21" s="566"/>
      <c r="G21" s="566"/>
      <c r="H21" s="567"/>
      <c r="I21" s="12"/>
      <c r="K21" s="230" t="s">
        <v>338</v>
      </c>
      <c r="O21" s="571"/>
      <c r="P21" s="572"/>
      <c r="Q21" s="64"/>
      <c r="R21" s="146"/>
      <c r="S21" s="74"/>
      <c r="T21" s="74"/>
      <c r="U21" s="76"/>
      <c r="V21" s="147"/>
    </row>
    <row r="22" spans="1:23" s="9" customFormat="1" ht="9" customHeight="1" thickBot="1" x14ac:dyDescent="0.35">
      <c r="A22" s="12"/>
      <c r="B22" s="12"/>
      <c r="C22" s="12"/>
      <c r="D22" s="12"/>
      <c r="E22" s="12"/>
      <c r="F22" s="12"/>
      <c r="G22" s="13"/>
      <c r="H22" s="13"/>
      <c r="I22" s="13"/>
      <c r="J22" s="13"/>
      <c r="K22" s="13"/>
      <c r="L22" s="14"/>
      <c r="M22" s="14"/>
      <c r="N22" s="14"/>
      <c r="O22" s="14"/>
      <c r="Q22" s="64"/>
      <c r="R22" s="146"/>
      <c r="S22" s="74"/>
      <c r="T22" s="74"/>
      <c r="U22" s="76"/>
      <c r="V22" s="147"/>
    </row>
    <row r="23" spans="1:23" s="9" customFormat="1" ht="30" customHeight="1" thickBot="1" x14ac:dyDescent="0.35">
      <c r="A23" s="532" t="s">
        <v>240</v>
      </c>
      <c r="B23" s="532"/>
      <c r="C23" s="533"/>
      <c r="D23" s="568" t="s">
        <v>265</v>
      </c>
      <c r="E23" s="569"/>
      <c r="F23" s="570"/>
      <c r="H23" s="229"/>
      <c r="I23" s="573" t="s">
        <v>337</v>
      </c>
      <c r="J23" s="573"/>
      <c r="K23" s="573"/>
      <c r="L23" s="573"/>
      <c r="M23" s="573"/>
      <c r="N23" s="574"/>
      <c r="O23" s="562"/>
      <c r="P23" s="563"/>
      <c r="Q23" s="64"/>
      <c r="R23" s="146"/>
      <c r="S23" s="74"/>
      <c r="T23" s="74"/>
      <c r="U23" s="76"/>
      <c r="V23" s="147"/>
    </row>
    <row r="24" spans="1:23" s="9" customFormat="1" ht="6" customHeight="1" x14ac:dyDescent="0.3">
      <c r="A24" s="12"/>
      <c r="B24" s="12"/>
      <c r="C24" s="12"/>
      <c r="D24" s="12"/>
      <c r="E24" s="12"/>
      <c r="F24" s="12"/>
      <c r="G24" s="13"/>
      <c r="H24" s="15"/>
      <c r="I24" s="15"/>
      <c r="J24" s="15"/>
      <c r="K24" s="13"/>
      <c r="L24" s="14"/>
      <c r="M24" s="14"/>
      <c r="N24" s="14"/>
      <c r="O24" s="14"/>
      <c r="Q24" s="64"/>
      <c r="R24" s="146"/>
      <c r="S24" s="74"/>
      <c r="T24" s="74"/>
      <c r="U24" s="76"/>
      <c r="V24" s="147"/>
    </row>
    <row r="25" spans="1:23" s="9" customFormat="1" ht="4.5" customHeight="1" thickBot="1" x14ac:dyDescent="0.35">
      <c r="A25" s="12"/>
      <c r="B25" s="12"/>
      <c r="C25" s="12"/>
      <c r="D25" s="12"/>
      <c r="E25" s="12"/>
      <c r="F25" s="12"/>
      <c r="G25" s="13"/>
      <c r="H25" s="13"/>
      <c r="I25" s="13"/>
      <c r="J25" s="13"/>
      <c r="K25" s="13"/>
      <c r="L25" s="14"/>
      <c r="M25" s="14"/>
      <c r="N25" s="14"/>
      <c r="O25" s="14"/>
      <c r="Q25" s="64"/>
      <c r="R25" s="146"/>
      <c r="S25" s="74"/>
      <c r="T25" s="74"/>
      <c r="U25" s="76"/>
      <c r="V25" s="147"/>
    </row>
    <row r="26" spans="1:23" ht="76.5" customHeight="1" thickBot="1" x14ac:dyDescent="0.35">
      <c r="A26" s="541" t="s">
        <v>13</v>
      </c>
      <c r="B26" s="16" t="s">
        <v>14</v>
      </c>
      <c r="C26" s="108" t="s">
        <v>15</v>
      </c>
      <c r="D26" s="118" t="s">
        <v>16</v>
      </c>
      <c r="E26" s="117" t="s">
        <v>17</v>
      </c>
      <c r="F26" s="16" t="s">
        <v>18</v>
      </c>
      <c r="G26" s="16" t="s">
        <v>233</v>
      </c>
      <c r="H26" s="16" t="s">
        <v>234</v>
      </c>
      <c r="I26" s="16" t="s">
        <v>19</v>
      </c>
      <c r="J26" s="16" t="s">
        <v>20</v>
      </c>
      <c r="K26" s="108" t="s">
        <v>21</v>
      </c>
      <c r="L26" s="136" t="s">
        <v>22</v>
      </c>
      <c r="M26" s="137" t="s">
        <v>236</v>
      </c>
      <c r="N26" s="138" t="s">
        <v>23</v>
      </c>
      <c r="O26" s="109" t="s">
        <v>39</v>
      </c>
      <c r="P26" s="16" t="s">
        <v>40</v>
      </c>
      <c r="R26" s="148" t="s">
        <v>237</v>
      </c>
      <c r="S26" s="140" t="s">
        <v>93</v>
      </c>
      <c r="T26" s="140" t="s">
        <v>239</v>
      </c>
      <c r="U26" s="140" t="s">
        <v>238</v>
      </c>
      <c r="V26" s="149" t="s">
        <v>97</v>
      </c>
    </row>
    <row r="27" spans="1:23" s="47" customFormat="1" ht="21.75" customHeight="1" thickBot="1" x14ac:dyDescent="0.35">
      <c r="A27" s="542"/>
      <c r="B27" s="46" t="s">
        <v>24</v>
      </c>
      <c r="C27" s="46" t="s">
        <v>25</v>
      </c>
      <c r="D27" s="112" t="s">
        <v>26</v>
      </c>
      <c r="E27" s="46" t="s">
        <v>27</v>
      </c>
      <c r="F27" s="46"/>
      <c r="G27" s="46" t="s">
        <v>28</v>
      </c>
      <c r="H27" s="46"/>
      <c r="I27" s="46" t="s">
        <v>29</v>
      </c>
      <c r="J27" s="46"/>
      <c r="K27" s="131" t="s">
        <v>235</v>
      </c>
      <c r="L27" s="133"/>
      <c r="M27" s="134"/>
      <c r="N27" s="135"/>
      <c r="O27" s="132" t="s">
        <v>30</v>
      </c>
      <c r="P27" s="46"/>
      <c r="Q27" s="66"/>
      <c r="R27" s="150"/>
      <c r="S27" s="67" t="s">
        <v>94</v>
      </c>
      <c r="T27" s="67" t="s">
        <v>95</v>
      </c>
      <c r="U27" s="94"/>
      <c r="V27" s="151" t="str">
        <f>IF(J28&lt;=0,"",IF(J28=90,$W$28))</f>
        <v/>
      </c>
      <c r="W27" s="37" t="s">
        <v>98</v>
      </c>
    </row>
    <row r="28" spans="1:23" ht="49.5" customHeight="1" x14ac:dyDescent="0.3">
      <c r="A28" s="231" t="str">
        <f>CDT!B26</f>
        <v>Artéméther-Luméfantrine 6cp (AL)</v>
      </c>
      <c r="B28" s="79"/>
      <c r="C28" s="110"/>
      <c r="D28" s="120" t="str">
        <f>IF(B28&lt;&gt;"",B28+C28,"")</f>
        <v/>
      </c>
      <c r="E28" s="119"/>
      <c r="F28" s="79"/>
      <c r="G28" s="79"/>
      <c r="H28" s="79"/>
      <c r="I28" s="79"/>
      <c r="J28" s="79"/>
      <c r="K28" s="110"/>
      <c r="L28" s="431" t="str">
        <f>IF(B28&lt;&gt;"",IF(J28=0,E28,((E28*90)/(90-J28))),"0")</f>
        <v>0</v>
      </c>
      <c r="M28" s="428" t="str">
        <f>IF(B28&lt;&gt;"",((E28/R28)*30),"0")</f>
        <v>0</v>
      </c>
      <c r="N28" s="250" t="str">
        <f>IF(B28&lt;&gt;"",IF(J28=0,((E28+L28)-K28),((M28*6)-K28)),"0")</f>
        <v>0</v>
      </c>
      <c r="O28" s="251"/>
      <c r="P28" s="81"/>
      <c r="R28" s="152">
        <f>(90-J28)</f>
        <v>90</v>
      </c>
      <c r="S28" s="68" t="e">
        <f>D28-(E28+G28+I28+H28)</f>
        <v>#VALUE!</v>
      </c>
      <c r="T28" s="68" t="e">
        <f>K28-S28</f>
        <v>#VALUE!</v>
      </c>
      <c r="U28" s="95">
        <v>6</v>
      </c>
      <c r="V28" s="153" t="e">
        <f t="shared" ref="V28:V52" si="0">IF(T28=0,"",$W$27)</f>
        <v>#VALUE!</v>
      </c>
      <c r="W28" s="37" t="s">
        <v>203</v>
      </c>
    </row>
    <row r="29" spans="1:23" ht="45" customHeight="1" x14ac:dyDescent="0.3">
      <c r="A29" s="231" t="str">
        <f>CDT!B27</f>
        <v>Artéméther-Luméfantrine 12cp (AL)</v>
      </c>
      <c r="B29" s="79"/>
      <c r="C29" s="110"/>
      <c r="D29" s="121" t="str">
        <f t="shared" ref="D29:D36" si="1">IF(B29&lt;&gt;"",B29+C29,"")</f>
        <v/>
      </c>
      <c r="E29" s="119"/>
      <c r="F29" s="79"/>
      <c r="G29" s="79"/>
      <c r="H29" s="79"/>
      <c r="I29" s="79"/>
      <c r="J29" s="79"/>
      <c r="K29" s="110"/>
      <c r="L29" s="431" t="str">
        <f t="shared" ref="L29:L36" si="2">IF(B29&lt;&gt;"",IF(J29=0,E29,((E29*90)/(90-J29))),"0")</f>
        <v>0</v>
      </c>
      <c r="M29" s="428" t="str">
        <f t="shared" ref="M29:M36" si="3">IF(B29&lt;&gt;"",((E29/R29)*30),"0")</f>
        <v>0</v>
      </c>
      <c r="N29" s="250" t="str">
        <f t="shared" ref="N29:N36" si="4">IF(B29&lt;&gt;"",IF(J29=0,((E29+L29)-K29),((M29*6)-K29)),"0")</f>
        <v>0</v>
      </c>
      <c r="O29" s="251"/>
      <c r="P29" s="81"/>
      <c r="R29" s="152">
        <f t="shared" ref="R29:R50" si="5">(90-J29)</f>
        <v>90</v>
      </c>
      <c r="S29" s="68" t="e">
        <f t="shared" ref="S29:S49" si="6">D29-(E29+G29+I29+H29)</f>
        <v>#VALUE!</v>
      </c>
      <c r="T29" s="68" t="e">
        <f t="shared" ref="T29:T50" si="7">K29-S29</f>
        <v>#VALUE!</v>
      </c>
      <c r="U29" s="95">
        <v>12</v>
      </c>
      <c r="V29" s="153" t="e">
        <f t="shared" si="0"/>
        <v>#VALUE!</v>
      </c>
    </row>
    <row r="30" spans="1:23" ht="49.5" customHeight="1" x14ac:dyDescent="0.3">
      <c r="A30" s="231" t="str">
        <f>CDT!B28</f>
        <v>Artéméther-Luméfantrine 18cp (AL)</v>
      </c>
      <c r="B30" s="79"/>
      <c r="C30" s="110"/>
      <c r="D30" s="121" t="str">
        <f t="shared" si="1"/>
        <v/>
      </c>
      <c r="E30" s="119"/>
      <c r="F30" s="79"/>
      <c r="G30" s="79"/>
      <c r="H30" s="79"/>
      <c r="I30" s="79"/>
      <c r="J30" s="79"/>
      <c r="K30" s="110"/>
      <c r="L30" s="431" t="str">
        <f t="shared" si="2"/>
        <v>0</v>
      </c>
      <c r="M30" s="428" t="str">
        <f t="shared" si="3"/>
        <v>0</v>
      </c>
      <c r="N30" s="250" t="str">
        <f t="shared" si="4"/>
        <v>0</v>
      </c>
      <c r="O30" s="251"/>
      <c r="P30" s="81"/>
      <c r="R30" s="152">
        <f t="shared" si="5"/>
        <v>90</v>
      </c>
      <c r="S30" s="68" t="e">
        <f t="shared" si="6"/>
        <v>#VALUE!</v>
      </c>
      <c r="T30" s="68" t="e">
        <f t="shared" si="7"/>
        <v>#VALUE!</v>
      </c>
      <c r="U30" s="95">
        <v>18</v>
      </c>
      <c r="V30" s="153" t="e">
        <f t="shared" si="0"/>
        <v>#VALUE!</v>
      </c>
    </row>
    <row r="31" spans="1:23" ht="49.5" customHeight="1" x14ac:dyDescent="0.3">
      <c r="A31" s="231" t="str">
        <f>CDT!B29</f>
        <v>Artéméther-Luméfantrine 24cp (AL)</v>
      </c>
      <c r="B31" s="79"/>
      <c r="C31" s="110"/>
      <c r="D31" s="121" t="str">
        <f t="shared" si="1"/>
        <v/>
      </c>
      <c r="E31" s="119"/>
      <c r="F31" s="79"/>
      <c r="G31" s="79"/>
      <c r="H31" s="79"/>
      <c r="I31" s="79"/>
      <c r="J31" s="79"/>
      <c r="K31" s="110"/>
      <c r="L31" s="431" t="str">
        <f t="shared" si="2"/>
        <v>0</v>
      </c>
      <c r="M31" s="428" t="str">
        <f t="shared" si="3"/>
        <v>0</v>
      </c>
      <c r="N31" s="250" t="str">
        <f t="shared" si="4"/>
        <v>0</v>
      </c>
      <c r="O31" s="251"/>
      <c r="P31" s="81"/>
      <c r="R31" s="152">
        <f t="shared" si="5"/>
        <v>90</v>
      </c>
      <c r="S31" s="68" t="e">
        <f t="shared" si="6"/>
        <v>#VALUE!</v>
      </c>
      <c r="T31" s="68" t="e">
        <f t="shared" si="7"/>
        <v>#VALUE!</v>
      </c>
      <c r="U31" s="95">
        <v>24</v>
      </c>
      <c r="V31" s="153" t="e">
        <f t="shared" si="0"/>
        <v>#VALUE!</v>
      </c>
    </row>
    <row r="32" spans="1:23" ht="50.25" hidden="1" customHeight="1" x14ac:dyDescent="0.3">
      <c r="A32" s="17" t="str">
        <f>CDT!B30</f>
        <v>Artéméther injectable 40 mg</v>
      </c>
      <c r="B32" s="79"/>
      <c r="C32" s="110"/>
      <c r="D32" s="121" t="str">
        <f t="shared" si="1"/>
        <v/>
      </c>
      <c r="E32" s="119"/>
      <c r="F32" s="79"/>
      <c r="G32" s="79"/>
      <c r="H32" s="79"/>
      <c r="I32" s="79"/>
      <c r="J32" s="79"/>
      <c r="K32" s="110"/>
      <c r="L32" s="431" t="str">
        <f t="shared" si="2"/>
        <v>0</v>
      </c>
      <c r="M32" s="428" t="str">
        <f t="shared" si="3"/>
        <v>0</v>
      </c>
      <c r="N32" s="250" t="str">
        <f t="shared" si="4"/>
        <v>0</v>
      </c>
      <c r="O32" s="251"/>
      <c r="P32" s="79"/>
      <c r="R32" s="152">
        <f t="shared" si="5"/>
        <v>90</v>
      </c>
      <c r="S32" s="68" t="e">
        <f t="shared" si="6"/>
        <v>#VALUE!</v>
      </c>
      <c r="T32" s="68" t="e">
        <f t="shared" si="7"/>
        <v>#VALUE!</v>
      </c>
      <c r="U32" s="95">
        <v>1</v>
      </c>
      <c r="V32" s="153" t="e">
        <f t="shared" si="0"/>
        <v>#VALUE!</v>
      </c>
    </row>
    <row r="33" spans="1:22" ht="50.25" hidden="1" customHeight="1" x14ac:dyDescent="0.3">
      <c r="A33" s="17" t="str">
        <f>CDT!B31</f>
        <v>Artéméther injectable 80 mg</v>
      </c>
      <c r="B33" s="79"/>
      <c r="C33" s="110"/>
      <c r="D33" s="121" t="str">
        <f t="shared" si="1"/>
        <v/>
      </c>
      <c r="E33" s="119"/>
      <c r="F33" s="79"/>
      <c r="G33" s="79"/>
      <c r="H33" s="79"/>
      <c r="I33" s="79"/>
      <c r="J33" s="79"/>
      <c r="K33" s="110"/>
      <c r="L33" s="431" t="str">
        <f t="shared" si="2"/>
        <v>0</v>
      </c>
      <c r="M33" s="428" t="str">
        <f t="shared" si="3"/>
        <v>0</v>
      </c>
      <c r="N33" s="250" t="str">
        <f t="shared" si="4"/>
        <v>0</v>
      </c>
      <c r="O33" s="251"/>
      <c r="P33" s="79"/>
      <c r="R33" s="152">
        <f t="shared" si="5"/>
        <v>90</v>
      </c>
      <c r="S33" s="68" t="e">
        <f t="shared" si="6"/>
        <v>#VALUE!</v>
      </c>
      <c r="T33" s="68" t="e">
        <f t="shared" si="7"/>
        <v>#VALUE!</v>
      </c>
      <c r="U33" s="95">
        <v>1</v>
      </c>
      <c r="V33" s="153" t="e">
        <f t="shared" si="0"/>
        <v>#VALUE!</v>
      </c>
    </row>
    <row r="34" spans="1:22" ht="50.25" hidden="1" customHeight="1" x14ac:dyDescent="0.3">
      <c r="A34" s="17" t="str">
        <f>CDT!B32</f>
        <v>Artésunate injectable 60 mg</v>
      </c>
      <c r="B34" s="79"/>
      <c r="C34" s="110"/>
      <c r="D34" s="121" t="str">
        <f t="shared" si="1"/>
        <v/>
      </c>
      <c r="E34" s="119"/>
      <c r="F34" s="79"/>
      <c r="G34" s="79"/>
      <c r="H34" s="79"/>
      <c r="I34" s="79"/>
      <c r="J34" s="79"/>
      <c r="K34" s="110"/>
      <c r="L34" s="431" t="str">
        <f t="shared" si="2"/>
        <v>0</v>
      </c>
      <c r="M34" s="428" t="str">
        <f t="shared" si="3"/>
        <v>0</v>
      </c>
      <c r="N34" s="250" t="str">
        <f t="shared" si="4"/>
        <v>0</v>
      </c>
      <c r="O34" s="251"/>
      <c r="P34" s="79"/>
      <c r="R34" s="152">
        <f t="shared" si="5"/>
        <v>90</v>
      </c>
      <c r="S34" s="68" t="e">
        <f t="shared" si="6"/>
        <v>#VALUE!</v>
      </c>
      <c r="T34" s="68" t="e">
        <f t="shared" si="7"/>
        <v>#VALUE!</v>
      </c>
      <c r="U34" s="95">
        <v>1</v>
      </c>
      <c r="V34" s="153" t="e">
        <f t="shared" si="0"/>
        <v>#VALUE!</v>
      </c>
    </row>
    <row r="35" spans="1:22" ht="50.25" hidden="1" customHeight="1" x14ac:dyDescent="0.3">
      <c r="A35" s="17" t="str">
        <f>CDT!B33</f>
        <v xml:space="preserve"> Sulfadoxine Pyriméthamine:  (SP)</v>
      </c>
      <c r="B35" s="79"/>
      <c r="C35" s="110"/>
      <c r="D35" s="121" t="str">
        <f t="shared" si="1"/>
        <v/>
      </c>
      <c r="E35" s="119"/>
      <c r="F35" s="79"/>
      <c r="G35" s="79"/>
      <c r="H35" s="79"/>
      <c r="I35" s="79"/>
      <c r="J35" s="79"/>
      <c r="K35" s="110"/>
      <c r="L35" s="431" t="str">
        <f t="shared" si="2"/>
        <v>0</v>
      </c>
      <c r="M35" s="428" t="str">
        <f t="shared" si="3"/>
        <v>0</v>
      </c>
      <c r="N35" s="250" t="str">
        <f t="shared" si="4"/>
        <v>0</v>
      </c>
      <c r="O35" s="251"/>
      <c r="P35" s="79"/>
      <c r="R35" s="152">
        <f t="shared" si="5"/>
        <v>90</v>
      </c>
      <c r="S35" s="68" t="e">
        <f t="shared" si="6"/>
        <v>#VALUE!</v>
      </c>
      <c r="T35" s="68" t="e">
        <f t="shared" si="7"/>
        <v>#VALUE!</v>
      </c>
      <c r="U35" s="95">
        <v>3</v>
      </c>
      <c r="V35" s="153" t="e">
        <f t="shared" si="0"/>
        <v>#VALUE!</v>
      </c>
    </row>
    <row r="36" spans="1:22" ht="45.75" customHeight="1" thickBot="1" x14ac:dyDescent="0.35">
      <c r="A36" s="231" t="str">
        <f>CDT!B34</f>
        <v>Test de Diagnostic Rapide  : (TDR)</v>
      </c>
      <c r="B36" s="79"/>
      <c r="C36" s="110"/>
      <c r="D36" s="305" t="str">
        <f t="shared" si="1"/>
        <v/>
      </c>
      <c r="E36" s="119"/>
      <c r="F36" s="79"/>
      <c r="G36" s="79"/>
      <c r="H36" s="79"/>
      <c r="I36" s="79"/>
      <c r="J36" s="79"/>
      <c r="K36" s="110"/>
      <c r="L36" s="431" t="str">
        <f t="shared" si="2"/>
        <v>0</v>
      </c>
      <c r="M36" s="428" t="str">
        <f t="shared" si="3"/>
        <v>0</v>
      </c>
      <c r="N36" s="250" t="str">
        <f t="shared" si="4"/>
        <v>0</v>
      </c>
      <c r="O36" s="251"/>
      <c r="P36" s="79"/>
      <c r="R36" s="152">
        <f t="shared" si="5"/>
        <v>90</v>
      </c>
      <c r="S36" s="68" t="e">
        <f t="shared" si="6"/>
        <v>#VALUE!</v>
      </c>
      <c r="T36" s="68" t="e">
        <f t="shared" si="7"/>
        <v>#VALUE!</v>
      </c>
      <c r="U36" s="95">
        <v>1</v>
      </c>
      <c r="V36" s="153" t="e">
        <f t="shared" si="0"/>
        <v>#VALUE!</v>
      </c>
    </row>
    <row r="37" spans="1:22" ht="34.5" hidden="1" customHeight="1" x14ac:dyDescent="0.3">
      <c r="A37" s="17" t="str">
        <f>CDT!B35</f>
        <v>Moustiquaire à Imprégnation Durable: (MID)</v>
      </c>
      <c r="B37" s="79"/>
      <c r="C37" s="110"/>
      <c r="D37" s="304">
        <f t="shared" ref="D37:D50" si="8">B37+C37</f>
        <v>0</v>
      </c>
      <c r="E37" s="119"/>
      <c r="F37" s="79"/>
      <c r="G37" s="79"/>
      <c r="H37" s="79"/>
      <c r="I37" s="79"/>
      <c r="J37" s="79"/>
      <c r="K37" s="110"/>
      <c r="L37" s="113">
        <f t="shared" ref="L37:L50" si="9">IF(J37=0,E37,((D37*90)/(90-J37)))</f>
        <v>0</v>
      </c>
      <c r="M37" s="55">
        <f t="shared" ref="M37:M50" si="10">(E37/R37)*30</f>
        <v>0</v>
      </c>
      <c r="N37" s="114">
        <f t="shared" ref="N37:N49" si="11">IF(J37=0,((E37+L37)-K37),((L37*2)-K37))</f>
        <v>0</v>
      </c>
      <c r="O37" s="111" t="str">
        <f t="shared" ref="O37:O50" si="12">IF(N37=0,"0",N37)</f>
        <v>0</v>
      </c>
      <c r="P37" s="79"/>
      <c r="R37" s="152">
        <f t="shared" si="5"/>
        <v>90</v>
      </c>
      <c r="S37" s="68">
        <f t="shared" si="6"/>
        <v>0</v>
      </c>
      <c r="T37" s="68">
        <f t="shared" si="7"/>
        <v>0</v>
      </c>
      <c r="U37" s="95">
        <v>1</v>
      </c>
      <c r="V37" s="153" t="str">
        <f t="shared" si="0"/>
        <v/>
      </c>
    </row>
    <row r="38" spans="1:22" ht="34.5" hidden="1" customHeight="1" x14ac:dyDescent="0.3">
      <c r="A38" s="17" t="str">
        <f>CDT!B40</f>
        <v>Artésunate Amodiaquine: (ASAQ) : 3 cp (25/67,5 mg)</v>
      </c>
      <c r="B38" s="79"/>
      <c r="C38" s="110"/>
      <c r="D38" s="121">
        <f t="shared" si="8"/>
        <v>0</v>
      </c>
      <c r="E38" s="119"/>
      <c r="F38" s="79"/>
      <c r="G38" s="79"/>
      <c r="H38" s="79"/>
      <c r="I38" s="79"/>
      <c r="J38" s="79"/>
      <c r="K38" s="110"/>
      <c r="L38" s="113">
        <f t="shared" si="9"/>
        <v>0</v>
      </c>
      <c r="M38" s="55">
        <f t="shared" si="10"/>
        <v>0</v>
      </c>
      <c r="N38" s="114">
        <f t="shared" si="11"/>
        <v>0</v>
      </c>
      <c r="O38" s="111" t="str">
        <f t="shared" si="12"/>
        <v>0</v>
      </c>
      <c r="P38" s="79"/>
      <c r="R38" s="152">
        <f t="shared" si="5"/>
        <v>90</v>
      </c>
      <c r="S38" s="68">
        <f t="shared" si="6"/>
        <v>0</v>
      </c>
      <c r="T38" s="68">
        <f t="shared" si="7"/>
        <v>0</v>
      </c>
      <c r="U38" s="95">
        <v>3</v>
      </c>
      <c r="V38" s="153" t="str">
        <f t="shared" si="0"/>
        <v/>
      </c>
    </row>
    <row r="39" spans="1:22" ht="34.5" hidden="1" customHeight="1" x14ac:dyDescent="0.3">
      <c r="A39" s="17" t="str">
        <f>CDT!B41</f>
        <v>Artésunate Amodiaquine: (ASAQ) 3 cp (50/135 mg)</v>
      </c>
      <c r="B39" s="79"/>
      <c r="C39" s="110"/>
      <c r="D39" s="121">
        <f t="shared" si="8"/>
        <v>0</v>
      </c>
      <c r="E39" s="119"/>
      <c r="F39" s="79"/>
      <c r="G39" s="79"/>
      <c r="H39" s="79"/>
      <c r="I39" s="79"/>
      <c r="J39" s="79"/>
      <c r="K39" s="110"/>
      <c r="L39" s="113">
        <f t="shared" si="9"/>
        <v>0</v>
      </c>
      <c r="M39" s="55">
        <f t="shared" si="10"/>
        <v>0</v>
      </c>
      <c r="N39" s="114">
        <f t="shared" si="11"/>
        <v>0</v>
      </c>
      <c r="O39" s="111" t="str">
        <f t="shared" si="12"/>
        <v>0</v>
      </c>
      <c r="P39" s="79"/>
      <c r="R39" s="152">
        <f t="shared" si="5"/>
        <v>90</v>
      </c>
      <c r="S39" s="68">
        <f t="shared" si="6"/>
        <v>0</v>
      </c>
      <c r="T39" s="68">
        <f t="shared" si="7"/>
        <v>0</v>
      </c>
      <c r="U39" s="95">
        <v>3</v>
      </c>
      <c r="V39" s="153" t="str">
        <f t="shared" si="0"/>
        <v/>
      </c>
    </row>
    <row r="40" spans="1:22" ht="34.5" hidden="1" customHeight="1" x14ac:dyDescent="0.3">
      <c r="A40" s="17" t="str">
        <f>CDT!B42</f>
        <v>Artésunate Amodiaquine: (ASAQ) 3 cp (100/270 mg)</v>
      </c>
      <c r="B40" s="79"/>
      <c r="C40" s="110"/>
      <c r="D40" s="121">
        <f t="shared" si="8"/>
        <v>0</v>
      </c>
      <c r="E40" s="119"/>
      <c r="F40" s="79"/>
      <c r="G40" s="79"/>
      <c r="H40" s="79"/>
      <c r="I40" s="79"/>
      <c r="J40" s="79"/>
      <c r="K40" s="110"/>
      <c r="L40" s="113">
        <f t="shared" si="9"/>
        <v>0</v>
      </c>
      <c r="M40" s="55">
        <f t="shared" si="10"/>
        <v>0</v>
      </c>
      <c r="N40" s="114">
        <f t="shared" si="11"/>
        <v>0</v>
      </c>
      <c r="O40" s="111" t="str">
        <f t="shared" si="12"/>
        <v>0</v>
      </c>
      <c r="P40" s="79"/>
      <c r="R40" s="152">
        <f t="shared" si="5"/>
        <v>90</v>
      </c>
      <c r="S40" s="68">
        <f t="shared" si="6"/>
        <v>0</v>
      </c>
      <c r="T40" s="68">
        <f t="shared" si="7"/>
        <v>0</v>
      </c>
      <c r="U40" s="95">
        <v>3</v>
      </c>
      <c r="V40" s="153" t="str">
        <f t="shared" si="0"/>
        <v/>
      </c>
    </row>
    <row r="41" spans="1:22" ht="34.5" hidden="1" customHeight="1" x14ac:dyDescent="0.3">
      <c r="A41" s="17" t="str">
        <f>CDT!B43</f>
        <v>Artésunate Amodiaquine: (ASAQ) 6 cp (100/270 mg)</v>
      </c>
      <c r="B41" s="79"/>
      <c r="C41" s="110"/>
      <c r="D41" s="121">
        <f t="shared" si="8"/>
        <v>0</v>
      </c>
      <c r="E41" s="119"/>
      <c r="F41" s="79"/>
      <c r="G41" s="79"/>
      <c r="H41" s="79"/>
      <c r="I41" s="79"/>
      <c r="J41" s="79"/>
      <c r="K41" s="110"/>
      <c r="L41" s="113">
        <f t="shared" si="9"/>
        <v>0</v>
      </c>
      <c r="M41" s="55">
        <f t="shared" si="10"/>
        <v>0</v>
      </c>
      <c r="N41" s="114">
        <f t="shared" si="11"/>
        <v>0</v>
      </c>
      <c r="O41" s="111" t="str">
        <f t="shared" si="12"/>
        <v>0</v>
      </c>
      <c r="P41" s="79"/>
      <c r="R41" s="152">
        <f t="shared" si="5"/>
        <v>90</v>
      </c>
      <c r="S41" s="68">
        <f t="shared" si="6"/>
        <v>0</v>
      </c>
      <c r="T41" s="68">
        <f t="shared" si="7"/>
        <v>0</v>
      </c>
      <c r="U41" s="95">
        <v>3</v>
      </c>
      <c r="V41" s="153" t="str">
        <f t="shared" si="0"/>
        <v/>
      </c>
    </row>
    <row r="42" spans="1:22" ht="34.5" hidden="1" customHeight="1" x14ac:dyDescent="0.3">
      <c r="A42" s="17" t="str">
        <f>CDT!B36</f>
        <v>Dihydroartéminisine Pipéraquine– Plaq / 3 comp 
( DHA-PPQ)  20/160 mg</v>
      </c>
      <c r="B42" s="79"/>
      <c r="C42" s="110"/>
      <c r="D42" s="121">
        <f t="shared" si="8"/>
        <v>0</v>
      </c>
      <c r="E42" s="119"/>
      <c r="F42" s="79"/>
      <c r="G42" s="79"/>
      <c r="H42" s="79"/>
      <c r="I42" s="79"/>
      <c r="J42" s="79"/>
      <c r="K42" s="110"/>
      <c r="L42" s="113">
        <f t="shared" si="9"/>
        <v>0</v>
      </c>
      <c r="M42" s="55">
        <f t="shared" si="10"/>
        <v>0</v>
      </c>
      <c r="N42" s="114">
        <f t="shared" si="11"/>
        <v>0</v>
      </c>
      <c r="O42" s="111" t="str">
        <f t="shared" si="12"/>
        <v>0</v>
      </c>
      <c r="P42" s="79"/>
      <c r="R42" s="152">
        <f t="shared" si="5"/>
        <v>90</v>
      </c>
      <c r="S42" s="68">
        <f t="shared" si="6"/>
        <v>0</v>
      </c>
      <c r="T42" s="68">
        <f t="shared" si="7"/>
        <v>0</v>
      </c>
      <c r="U42" s="95">
        <v>1</v>
      </c>
      <c r="V42" s="153" t="str">
        <f t="shared" si="0"/>
        <v/>
      </c>
    </row>
    <row r="43" spans="1:22" ht="34.5" hidden="1" customHeight="1" x14ac:dyDescent="0.3">
      <c r="A43" s="17" t="str">
        <f>CDT!B37</f>
        <v>Dihydroartéminisine Pipéraquine– Plaq / 3 comp 
( DHA-PPQ)  40/320 mg</v>
      </c>
      <c r="B43" s="79"/>
      <c r="C43" s="110"/>
      <c r="D43" s="121">
        <f t="shared" si="8"/>
        <v>0</v>
      </c>
      <c r="E43" s="119"/>
      <c r="F43" s="79"/>
      <c r="G43" s="79"/>
      <c r="H43" s="79"/>
      <c r="I43" s="79"/>
      <c r="J43" s="79"/>
      <c r="K43" s="110"/>
      <c r="L43" s="113">
        <f t="shared" si="9"/>
        <v>0</v>
      </c>
      <c r="M43" s="55">
        <f t="shared" si="10"/>
        <v>0</v>
      </c>
      <c r="N43" s="114">
        <f t="shared" si="11"/>
        <v>0</v>
      </c>
      <c r="O43" s="111" t="str">
        <f t="shared" si="12"/>
        <v>0</v>
      </c>
      <c r="P43" s="79"/>
      <c r="R43" s="152">
        <f t="shared" si="5"/>
        <v>90</v>
      </c>
      <c r="S43" s="68">
        <f t="shared" si="6"/>
        <v>0</v>
      </c>
      <c r="T43" s="68">
        <f t="shared" si="7"/>
        <v>0</v>
      </c>
      <c r="U43" s="95">
        <v>1</v>
      </c>
      <c r="V43" s="153" t="str">
        <f t="shared" si="0"/>
        <v/>
      </c>
    </row>
    <row r="44" spans="1:22" ht="34.5" hidden="1" customHeight="1" x14ac:dyDescent="0.3">
      <c r="A44" s="17" t="str">
        <f>CDT!B38</f>
        <v>Dihydroartéminisine Pipéraquine– Plaq / 6 comp 
( DHA-PPQ)  40/320 mg</v>
      </c>
      <c r="B44" s="79"/>
      <c r="C44" s="110"/>
      <c r="D44" s="121">
        <f t="shared" si="8"/>
        <v>0</v>
      </c>
      <c r="E44" s="119"/>
      <c r="F44" s="79"/>
      <c r="G44" s="79"/>
      <c r="H44" s="79"/>
      <c r="I44" s="79"/>
      <c r="J44" s="79"/>
      <c r="K44" s="110"/>
      <c r="L44" s="113">
        <f t="shared" si="9"/>
        <v>0</v>
      </c>
      <c r="M44" s="55">
        <f t="shared" si="10"/>
        <v>0</v>
      </c>
      <c r="N44" s="114">
        <f t="shared" si="11"/>
        <v>0</v>
      </c>
      <c r="O44" s="111" t="str">
        <f t="shared" si="12"/>
        <v>0</v>
      </c>
      <c r="P44" s="79"/>
      <c r="R44" s="152">
        <f t="shared" si="5"/>
        <v>90</v>
      </c>
      <c r="S44" s="68">
        <f t="shared" si="6"/>
        <v>0</v>
      </c>
      <c r="T44" s="68">
        <f t="shared" si="7"/>
        <v>0</v>
      </c>
      <c r="U44" s="95">
        <v>1</v>
      </c>
      <c r="V44" s="153" t="str">
        <f t="shared" si="0"/>
        <v/>
      </c>
    </row>
    <row r="45" spans="1:22" ht="34.5" hidden="1" customHeight="1" x14ac:dyDescent="0.3">
      <c r="A45" s="17" t="str">
        <f>CDT!B44</f>
        <v>Artésunate - Méfloquine (AS-MF)</v>
      </c>
      <c r="B45" s="79"/>
      <c r="C45" s="110"/>
      <c r="D45" s="121">
        <f t="shared" si="8"/>
        <v>0</v>
      </c>
      <c r="E45" s="119"/>
      <c r="F45" s="79"/>
      <c r="G45" s="79"/>
      <c r="H45" s="79"/>
      <c r="I45" s="79"/>
      <c r="J45" s="79"/>
      <c r="K45" s="110"/>
      <c r="L45" s="113">
        <f t="shared" si="9"/>
        <v>0</v>
      </c>
      <c r="M45" s="55">
        <f t="shared" si="10"/>
        <v>0</v>
      </c>
      <c r="N45" s="114">
        <f t="shared" si="11"/>
        <v>0</v>
      </c>
      <c r="O45" s="111" t="str">
        <f t="shared" si="12"/>
        <v>0</v>
      </c>
      <c r="P45" s="79"/>
      <c r="R45" s="152">
        <f t="shared" si="5"/>
        <v>90</v>
      </c>
      <c r="S45" s="68">
        <f t="shared" si="6"/>
        <v>0</v>
      </c>
      <c r="T45" s="68">
        <f t="shared" si="7"/>
        <v>0</v>
      </c>
      <c r="U45" s="95">
        <v>1</v>
      </c>
      <c r="V45" s="153" t="str">
        <f t="shared" si="0"/>
        <v/>
      </c>
    </row>
    <row r="46" spans="1:22" ht="34.5" hidden="1" customHeight="1" x14ac:dyDescent="0.3">
      <c r="A46" s="17" t="str">
        <f>CDT!B45</f>
        <v>Quinine comprimé 300mg</v>
      </c>
      <c r="B46" s="79"/>
      <c r="C46" s="110"/>
      <c r="D46" s="121">
        <f t="shared" si="8"/>
        <v>0</v>
      </c>
      <c r="E46" s="119"/>
      <c r="F46" s="79"/>
      <c r="G46" s="79"/>
      <c r="H46" s="79"/>
      <c r="I46" s="79"/>
      <c r="J46" s="79"/>
      <c r="K46" s="110"/>
      <c r="L46" s="113">
        <f t="shared" si="9"/>
        <v>0</v>
      </c>
      <c r="M46" s="55">
        <f t="shared" si="10"/>
        <v>0</v>
      </c>
      <c r="N46" s="114">
        <f t="shared" si="11"/>
        <v>0</v>
      </c>
      <c r="O46" s="111" t="str">
        <f t="shared" si="12"/>
        <v>0</v>
      </c>
      <c r="P46" s="79"/>
      <c r="R46" s="152">
        <f t="shared" si="5"/>
        <v>90</v>
      </c>
      <c r="S46" s="68">
        <f t="shared" si="6"/>
        <v>0</v>
      </c>
      <c r="T46" s="68">
        <f t="shared" si="7"/>
        <v>0</v>
      </c>
      <c r="U46" s="95">
        <v>1</v>
      </c>
      <c r="V46" s="153" t="str">
        <f t="shared" si="0"/>
        <v/>
      </c>
    </row>
    <row r="47" spans="1:22" ht="34.5" hidden="1" customHeight="1" x14ac:dyDescent="0.3">
      <c r="A47" s="17" t="str">
        <f>CDT!B46</f>
        <v>Quinine injectable 300 mg</v>
      </c>
      <c r="B47" s="79"/>
      <c r="C47" s="110"/>
      <c r="D47" s="121">
        <f t="shared" si="8"/>
        <v>0</v>
      </c>
      <c r="E47" s="119"/>
      <c r="F47" s="79"/>
      <c r="G47" s="79"/>
      <c r="H47" s="79"/>
      <c r="I47" s="79"/>
      <c r="J47" s="79"/>
      <c r="K47" s="110"/>
      <c r="L47" s="113">
        <f t="shared" si="9"/>
        <v>0</v>
      </c>
      <c r="M47" s="55">
        <f t="shared" si="10"/>
        <v>0</v>
      </c>
      <c r="N47" s="114">
        <f t="shared" si="11"/>
        <v>0</v>
      </c>
      <c r="O47" s="111" t="str">
        <f t="shared" si="12"/>
        <v>0</v>
      </c>
      <c r="P47" s="79"/>
      <c r="R47" s="152">
        <f t="shared" si="5"/>
        <v>90</v>
      </c>
      <c r="S47" s="68">
        <f t="shared" si="6"/>
        <v>0</v>
      </c>
      <c r="T47" s="68">
        <f t="shared" si="7"/>
        <v>0</v>
      </c>
      <c r="U47" s="95">
        <v>1</v>
      </c>
      <c r="V47" s="153" t="str">
        <f t="shared" si="0"/>
        <v/>
      </c>
    </row>
    <row r="48" spans="1:22" ht="34.5" hidden="1" customHeight="1" x14ac:dyDescent="0.3">
      <c r="A48" s="17" t="str">
        <f>CDT!B47</f>
        <v>Quinine injectable 600 mg</v>
      </c>
      <c r="B48" s="79"/>
      <c r="C48" s="110"/>
      <c r="D48" s="121">
        <f t="shared" si="8"/>
        <v>0</v>
      </c>
      <c r="E48" s="119"/>
      <c r="F48" s="79"/>
      <c r="G48" s="79"/>
      <c r="H48" s="79"/>
      <c r="I48" s="79"/>
      <c r="J48" s="79"/>
      <c r="K48" s="110"/>
      <c r="L48" s="113">
        <f t="shared" si="9"/>
        <v>0</v>
      </c>
      <c r="M48" s="55">
        <f t="shared" si="10"/>
        <v>0</v>
      </c>
      <c r="N48" s="114">
        <f t="shared" si="11"/>
        <v>0</v>
      </c>
      <c r="O48" s="111" t="str">
        <f t="shared" si="12"/>
        <v>0</v>
      </c>
      <c r="P48" s="79"/>
      <c r="R48" s="152">
        <f t="shared" si="5"/>
        <v>90</v>
      </c>
      <c r="S48" s="68">
        <f t="shared" si="6"/>
        <v>0</v>
      </c>
      <c r="T48" s="68">
        <f t="shared" si="7"/>
        <v>0</v>
      </c>
      <c r="U48" s="95">
        <v>1</v>
      </c>
      <c r="V48" s="153" t="str">
        <f t="shared" si="0"/>
        <v/>
      </c>
    </row>
    <row r="49" spans="1:22" ht="34.5" hidden="1" customHeight="1" x14ac:dyDescent="0.3">
      <c r="A49" s="17" t="str">
        <f>CDT!B48</f>
        <v>Quinine injectable 600 mg</v>
      </c>
      <c r="B49" s="79"/>
      <c r="C49" s="110"/>
      <c r="D49" s="121">
        <f t="shared" si="8"/>
        <v>0</v>
      </c>
      <c r="E49" s="119"/>
      <c r="F49" s="79"/>
      <c r="G49" s="79"/>
      <c r="H49" s="79"/>
      <c r="I49" s="79"/>
      <c r="J49" s="79"/>
      <c r="K49" s="110"/>
      <c r="L49" s="113">
        <f t="shared" si="9"/>
        <v>0</v>
      </c>
      <c r="M49" s="55">
        <f t="shared" si="10"/>
        <v>0</v>
      </c>
      <c r="N49" s="114">
        <f t="shared" si="11"/>
        <v>0</v>
      </c>
      <c r="O49" s="111" t="str">
        <f t="shared" si="12"/>
        <v>0</v>
      </c>
      <c r="P49" s="79"/>
      <c r="R49" s="152">
        <f t="shared" si="5"/>
        <v>90</v>
      </c>
      <c r="S49" s="68">
        <f t="shared" si="6"/>
        <v>0</v>
      </c>
      <c r="T49" s="68">
        <f t="shared" si="7"/>
        <v>0</v>
      </c>
      <c r="U49" s="95">
        <v>1</v>
      </c>
      <c r="V49" s="153" t="str">
        <f t="shared" si="0"/>
        <v/>
      </c>
    </row>
    <row r="50" spans="1:22" ht="34.5" hidden="1" customHeight="1" thickBot="1" x14ac:dyDescent="0.35">
      <c r="A50" s="17" t="str">
        <f>CDT!B49</f>
        <v>Artéméther injectable 100 mg</v>
      </c>
      <c r="B50" s="79"/>
      <c r="C50" s="110"/>
      <c r="D50" s="122">
        <f t="shared" si="8"/>
        <v>0</v>
      </c>
      <c r="E50" s="119"/>
      <c r="F50" s="79"/>
      <c r="G50" s="79"/>
      <c r="H50" s="79"/>
      <c r="I50" s="79"/>
      <c r="J50" s="79"/>
      <c r="K50" s="110"/>
      <c r="L50" s="115">
        <f t="shared" si="9"/>
        <v>0</v>
      </c>
      <c r="M50" s="130">
        <f t="shared" si="10"/>
        <v>0</v>
      </c>
      <c r="N50" s="116">
        <f>IF(J50=0,((E50+L50)-K50),((L50*2)-K50))</f>
        <v>0</v>
      </c>
      <c r="O50" s="111" t="str">
        <f t="shared" si="12"/>
        <v>0</v>
      </c>
      <c r="P50" s="79"/>
      <c r="R50" s="152">
        <f t="shared" si="5"/>
        <v>90</v>
      </c>
      <c r="S50" s="68">
        <f>D50-(E50+G50+I50+H50)</f>
        <v>0</v>
      </c>
      <c r="T50" s="68">
        <f t="shared" si="7"/>
        <v>0</v>
      </c>
      <c r="U50" s="95">
        <v>1</v>
      </c>
      <c r="V50" s="153" t="str">
        <f t="shared" si="0"/>
        <v/>
      </c>
    </row>
    <row r="51" spans="1:22" ht="34.5" hidden="1" customHeight="1" x14ac:dyDescent="0.3">
      <c r="A51" s="17"/>
      <c r="B51" s="79"/>
      <c r="C51" s="79"/>
      <c r="D51" s="56"/>
      <c r="E51" s="79"/>
      <c r="F51" s="79"/>
      <c r="G51" s="79"/>
      <c r="H51" s="79"/>
      <c r="I51" s="79"/>
      <c r="J51" s="79"/>
      <c r="K51" s="79"/>
      <c r="L51" s="57"/>
      <c r="M51" s="57"/>
      <c r="N51" s="58"/>
      <c r="O51" s="80"/>
      <c r="P51" s="79"/>
      <c r="R51" s="152"/>
      <c r="S51" s="68"/>
      <c r="T51" s="68"/>
      <c r="U51" s="95"/>
      <c r="V51" s="153" t="str">
        <f t="shared" si="0"/>
        <v/>
      </c>
    </row>
    <row r="52" spans="1:22" ht="34.5" hidden="1" customHeight="1" x14ac:dyDescent="0.3">
      <c r="A52" s="17"/>
      <c r="B52" s="79"/>
      <c r="C52" s="79"/>
      <c r="D52" s="53"/>
      <c r="E52" s="79"/>
      <c r="F52" s="79"/>
      <c r="G52" s="79"/>
      <c r="H52" s="79"/>
      <c r="I52" s="79"/>
      <c r="J52" s="79"/>
      <c r="K52" s="79"/>
      <c r="L52" s="54"/>
      <c r="M52" s="54"/>
      <c r="N52" s="55"/>
      <c r="O52" s="80"/>
      <c r="P52" s="79"/>
      <c r="R52" s="152"/>
      <c r="S52" s="68"/>
      <c r="T52" s="68"/>
      <c r="U52" s="95"/>
      <c r="V52" s="153" t="str">
        <f t="shared" si="0"/>
        <v/>
      </c>
    </row>
    <row r="53" spans="1:22" s="235" customFormat="1" ht="16.5" customHeight="1" x14ac:dyDescent="0.35">
      <c r="A53" s="494" t="s">
        <v>290</v>
      </c>
      <c r="B53" s="494"/>
      <c r="C53" s="494"/>
      <c r="D53" s="494"/>
      <c r="E53" s="232"/>
      <c r="F53" s="232"/>
      <c r="G53" s="233" t="s">
        <v>298</v>
      </c>
      <c r="H53" s="233"/>
      <c r="I53" s="232"/>
      <c r="J53" s="234"/>
      <c r="K53" s="232"/>
      <c r="L53" s="232"/>
      <c r="M53" s="232"/>
      <c r="N53" s="232"/>
      <c r="O53" s="232"/>
      <c r="Q53" s="236"/>
      <c r="R53" s="237"/>
      <c r="S53" s="238"/>
      <c r="T53" s="238"/>
      <c r="U53" s="239"/>
      <c r="V53" s="240"/>
    </row>
    <row r="54" spans="1:22" ht="34.5" customHeight="1" x14ac:dyDescent="0.3">
      <c r="A54" s="18"/>
      <c r="B54" s="18"/>
      <c r="C54" s="18"/>
      <c r="D54" s="18"/>
      <c r="E54" s="18"/>
      <c r="F54" s="18"/>
      <c r="G54" s="18"/>
      <c r="H54" s="18"/>
      <c r="I54" s="18"/>
      <c r="J54" s="18"/>
      <c r="K54" s="18"/>
      <c r="L54" s="18"/>
      <c r="M54" s="18"/>
      <c r="N54" s="18"/>
      <c r="O54" s="18"/>
      <c r="R54" s="154"/>
      <c r="S54" s="69"/>
      <c r="T54" s="69"/>
      <c r="U54" s="70"/>
      <c r="V54" s="155"/>
    </row>
    <row r="55" spans="1:22" ht="35.25" customHeight="1" x14ac:dyDescent="0.3">
      <c r="B55" s="18"/>
      <c r="C55" s="18"/>
      <c r="D55" s="18"/>
      <c r="E55" s="18"/>
      <c r="F55" s="18"/>
      <c r="I55" s="18"/>
      <c r="J55" s="18"/>
      <c r="K55" s="18"/>
      <c r="L55" s="18"/>
      <c r="M55" s="18"/>
      <c r="N55" s="18"/>
      <c r="O55" s="18"/>
      <c r="R55" s="154"/>
      <c r="S55" s="69"/>
      <c r="T55" s="69"/>
      <c r="U55" s="70"/>
      <c r="V55" s="155"/>
    </row>
    <row r="56" spans="1:22" s="235" customFormat="1" ht="16.5" customHeight="1" x14ac:dyDescent="0.35">
      <c r="A56" s="494" t="s">
        <v>289</v>
      </c>
      <c r="B56" s="494"/>
      <c r="C56" s="494"/>
      <c r="D56" s="494"/>
      <c r="E56" s="232"/>
      <c r="F56" s="232"/>
      <c r="G56" s="561" t="s">
        <v>299</v>
      </c>
      <c r="H56" s="561"/>
      <c r="I56" s="561"/>
      <c r="J56" s="561"/>
      <c r="K56" s="561"/>
      <c r="L56" s="561"/>
      <c r="M56" s="561"/>
      <c r="N56" s="561"/>
      <c r="O56" s="561"/>
      <c r="Q56" s="236"/>
      <c r="R56" s="237"/>
      <c r="S56" s="238"/>
      <c r="T56" s="238"/>
      <c r="U56" s="239"/>
      <c r="V56" s="240"/>
    </row>
  </sheetData>
  <mergeCells count="26">
    <mergeCell ref="A56:D56"/>
    <mergeCell ref="G56:O56"/>
    <mergeCell ref="A23:C23"/>
    <mergeCell ref="D23:F23"/>
    <mergeCell ref="I23:N23"/>
    <mergeCell ref="O23:P23"/>
    <mergeCell ref="A26:A27"/>
    <mergeCell ref="A53:D53"/>
    <mergeCell ref="A19:C19"/>
    <mergeCell ref="D19:N19"/>
    <mergeCell ref="R19:V19"/>
    <mergeCell ref="A21:C21"/>
    <mergeCell ref="D21:H21"/>
    <mergeCell ref="O21:P21"/>
    <mergeCell ref="L17:P17"/>
    <mergeCell ref="A1:B1"/>
    <mergeCell ref="A3:B3"/>
    <mergeCell ref="A4:B4"/>
    <mergeCell ref="A11:O11"/>
    <mergeCell ref="B13:C13"/>
    <mergeCell ref="E13:J13"/>
    <mergeCell ref="B15:C15"/>
    <mergeCell ref="D15:F15"/>
    <mergeCell ref="G15:I15"/>
    <mergeCell ref="B17:E17"/>
    <mergeCell ref="G17:K17"/>
  </mergeCells>
  <conditionalFormatting sqref="T28">
    <cfRule type="cellIs" dxfId="229" priority="23" operator="greaterThan">
      <formula>0</formula>
    </cfRule>
    <cfRule type="cellIs" dxfId="228" priority="24" operator="greaterThan">
      <formula>0</formula>
    </cfRule>
    <cfRule type="cellIs" dxfId="227" priority="25" operator="lessThan">
      <formula>0</formula>
    </cfRule>
    <cfRule type="cellIs" dxfId="226" priority="26" operator="notEqual">
      <formula>0</formula>
    </cfRule>
  </conditionalFormatting>
  <conditionalFormatting sqref="T29:T31">
    <cfRule type="cellIs" dxfId="225" priority="19" operator="greaterThan">
      <formula>0</formula>
    </cfRule>
    <cfRule type="cellIs" dxfId="224" priority="20" operator="greaterThan">
      <formula>0</formula>
    </cfRule>
    <cfRule type="cellIs" dxfId="223" priority="21" operator="lessThan">
      <formula>0</formula>
    </cfRule>
    <cfRule type="cellIs" dxfId="222" priority="22" operator="notEqual">
      <formula>0</formula>
    </cfRule>
  </conditionalFormatting>
  <conditionalFormatting sqref="T32:T49">
    <cfRule type="cellIs" dxfId="221" priority="15" operator="greaterThan">
      <formula>0</formula>
    </cfRule>
    <cfRule type="cellIs" dxfId="220" priority="16" operator="greaterThan">
      <formula>0</formula>
    </cfRule>
    <cfRule type="cellIs" dxfId="219" priority="17" operator="lessThan">
      <formula>0</formula>
    </cfRule>
    <cfRule type="cellIs" dxfId="218" priority="18" operator="notEqual">
      <formula>0</formula>
    </cfRule>
  </conditionalFormatting>
  <conditionalFormatting sqref="T50:T52">
    <cfRule type="cellIs" dxfId="217" priority="11" operator="greaterThan">
      <formula>0</formula>
    </cfRule>
    <cfRule type="cellIs" dxfId="216" priority="12" operator="greaterThan">
      <formula>0</formula>
    </cfRule>
    <cfRule type="cellIs" dxfId="215" priority="13" operator="lessThan">
      <formula>0</formula>
    </cfRule>
    <cfRule type="cellIs" dxfId="214" priority="14" operator="notEqual">
      <formula>0</formula>
    </cfRule>
  </conditionalFormatting>
  <conditionalFormatting sqref="K28 K50:K52">
    <cfRule type="expression" dxfId="213" priority="9">
      <formula>K28&lt;S28</formula>
    </cfRule>
    <cfRule type="expression" dxfId="212" priority="10">
      <formula>K28&gt;S28</formula>
    </cfRule>
  </conditionalFormatting>
  <conditionalFormatting sqref="J28">
    <cfRule type="cellIs" dxfId="211" priority="8" operator="greaterThan">
      <formula>90</formula>
    </cfRule>
  </conditionalFormatting>
  <conditionalFormatting sqref="J37:J49">
    <cfRule type="cellIs" dxfId="210" priority="7" operator="greaterThan">
      <formula>90</formula>
    </cfRule>
  </conditionalFormatting>
  <conditionalFormatting sqref="J50:J52">
    <cfRule type="cellIs" dxfId="209" priority="6" operator="greaterThan">
      <formula>90</formula>
    </cfRule>
  </conditionalFormatting>
  <conditionalFormatting sqref="K37:K49">
    <cfRule type="expression" dxfId="208" priority="4">
      <formula>K37&lt;S37</formula>
    </cfRule>
    <cfRule type="expression" dxfId="207" priority="5">
      <formula>K37&gt;S37</formula>
    </cfRule>
  </conditionalFormatting>
  <conditionalFormatting sqref="K29:K36">
    <cfRule type="expression" dxfId="206" priority="2">
      <formula>K29&lt;S29</formula>
    </cfRule>
    <cfRule type="expression" dxfId="205" priority="3">
      <formula>K29&gt;S29</formula>
    </cfRule>
  </conditionalFormatting>
  <conditionalFormatting sqref="J29:J36">
    <cfRule type="cellIs" dxfId="204" priority="1" operator="greaterThan">
      <formula>90</formula>
    </cfRule>
  </conditionalFormatting>
  <dataValidations count="9">
    <dataValidation type="whole" operator="lessThanOrEqual" allowBlank="1" showInputMessage="1" showErrorMessage="1" promptTitle="instruction" prompt="La valeur de la cellule ne peut pas être supérieure à la quantité Totale inscrite dans la colonne D._x000a_Merci de vérifier." sqref="E28:E52">
      <formula1>D28</formula1>
    </dataValidation>
    <dataValidation type="whole" allowBlank="1" showInputMessage="1" showErrorMessage="1" prompt="La valeur ne peut pas être supérieure à 89_x000a_Si tel est le cas déteminer la quantité à commander directement à la colonne M._x000a_merci" sqref="J28:J52">
      <formula1>0</formula1>
      <formula2>89</formula2>
    </dataValidation>
    <dataValidation errorStyle="information" allowBlank="1" showInputMessage="1" showErrorMessage="1" errorTitle="Instruction" error="Saisissez le Texte en MAJUSCULE_x000a_Exemple: CMS AGOE_x000a_Merci" promptTitle="Instruction" prompt="Saisissez le Texte en MAJUSCULE_x000a_Exemple: CMS AGOE_x000a_Merci" sqref="D19:N19"/>
    <dataValidation type="date" errorStyle="warning" allowBlank="1" showInputMessage="1" showErrorMessage="1" promptTitle="Instruction" prompt="SVP Saisissez la date sous le format:_x000a_00/00/0000. exemple 15/09/2016,_x000a_Merci_x000a_" sqref="D21:H21">
      <formula1>42370</formula1>
      <formula2>44926</formula2>
    </dataValidation>
    <dataValidation allowBlank="1" showInputMessage="1" showErrorMessage="1" prompt="SVP Saisissez le Nom du site et la date de dépôt de la commande en premier. Merci" sqref="B28:B36"/>
    <dataValidation errorStyle="information" allowBlank="1" showInputMessage="1" showErrorMessage="1" error="Vérifiez SVP l'inventaire physique,_x000a__x000a_MERI" sqref="K28:K36"/>
    <dataValidation type="list" allowBlank="1" showInputMessage="1" showErrorMessage="1" sqref="D23:F23">
      <formula1>typerapport2</formula1>
    </dataValidation>
    <dataValidation type="whole" allowBlank="1" showInputMessage="1" showErrorMessage="1" prompt="SVP _x000a_Veuillez inscrire le nombre d'ACS dans l'air sanitaire._x000a_Merci" sqref="O23:P23">
      <formula1>0</formula1>
      <formula2>500</formula2>
    </dataValidation>
    <dataValidation type="whole" allowBlank="1" showInputMessage="1" showErrorMessage="1" prompt="La quantité accordée par le point Focal ne peut être supérieure à la somme du CMMa et la quantité commandée pour le trimestre._x000a_Merci de revoir la quantité dans la colonne O._x000a_" sqref="O28:O36">
      <formula1>0</formula1>
      <formula2>+M28+N28</formula2>
    </dataValidation>
  </dataValidations>
  <pageMargins left="0.21" right="0.23622047244094491" top="0.74803149606299213" bottom="0.74803149606299213" header="0.31496062992125984" footer="0.31496062992125984"/>
  <pageSetup paperSize="9" scale="40" orientation="landscape" r:id="rId1"/>
  <headerFooter alignWithMargins="0">
    <oddFooter>&amp;C&amp;"Arial,Gras"PNLS /IST, Avenue des Armées, -05 BP 424 Lomé –Togo ; Tel 22 20 94 39 Fax : 22 20 94 36    Site Web : www.pnls.tg</oddFooter>
  </headerFooter>
  <drawing r:id="rId2"/>
</worksheet>
</file>

<file path=xl/worksheets/sheet14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rgb="FF00B050"/>
  </sheetPr>
  <dimension ref="A1:AA54"/>
  <sheetViews>
    <sheetView showGridLines="0" view="pageBreakPreview" topLeftCell="A11" zoomScale="80" zoomScaleNormal="125" zoomScaleSheetLayoutView="80" workbookViewId="0">
      <pane xSplit="1" ySplit="15" topLeftCell="B26" activePane="bottomRight" state="frozen"/>
      <selection activeCell="A32" sqref="A32:XFD32"/>
      <selection pane="topRight" activeCell="A32" sqref="A32:XFD32"/>
      <selection pane="bottomLeft" activeCell="A32" sqref="A32:XFD32"/>
      <selection pane="bottomRight" activeCell="D19" sqref="D19:N19"/>
    </sheetView>
  </sheetViews>
  <sheetFormatPr baseColWidth="10" defaultColWidth="7.33203125" defaultRowHeight="13.8" x14ac:dyDescent="0.3"/>
  <cols>
    <col min="1" max="1" width="53.44140625" style="3" customWidth="1"/>
    <col min="2" max="10" width="8.109375" style="3" customWidth="1"/>
    <col min="11" max="11" width="9.88671875" style="3" customWidth="1"/>
    <col min="12" max="12" width="8.88671875" style="3" customWidth="1"/>
    <col min="13" max="13" width="8.44140625" style="3" customWidth="1"/>
    <col min="14" max="14" width="9.44140625" style="3" customWidth="1"/>
    <col min="15" max="15" width="9.5546875" style="39" customWidth="1"/>
    <col min="16" max="16" width="16.44140625" style="3" customWidth="1"/>
    <col min="17" max="17" width="2.109375" style="62" customWidth="1"/>
    <col min="18" max="18" width="7.33203125" style="306" hidden="1" customWidth="1"/>
    <col min="19" max="19" width="7.44140625" style="77" customWidth="1"/>
    <col min="20" max="20" width="10.5546875" style="77" customWidth="1"/>
    <col min="21" max="21" width="7.44140625" style="77" bestFit="1" customWidth="1"/>
    <col min="22" max="22" width="7.88671875" style="78" bestFit="1" customWidth="1"/>
    <col min="23" max="23" width="33.33203125" style="77" customWidth="1"/>
    <col min="24" max="16384" width="7.33203125" style="3"/>
  </cols>
  <sheetData>
    <row r="1" spans="1:23" ht="17.25" customHeight="1" x14ac:dyDescent="0.3">
      <c r="A1" s="549" t="s">
        <v>452</v>
      </c>
      <c r="B1" s="549"/>
      <c r="C1" s="2"/>
      <c r="D1" s="2"/>
      <c r="E1"/>
      <c r="F1"/>
      <c r="G1"/>
      <c r="H1"/>
      <c r="I1"/>
      <c r="J1"/>
      <c r="N1" s="4" t="s">
        <v>1</v>
      </c>
      <c r="O1" s="5"/>
      <c r="S1" s="69"/>
      <c r="T1" s="69"/>
      <c r="U1" s="69"/>
      <c r="V1" s="70"/>
      <c r="W1" s="69"/>
    </row>
    <row r="2" spans="1:23" ht="13.5" customHeight="1" x14ac:dyDescent="0.3">
      <c r="A2" s="1" t="s">
        <v>453</v>
      </c>
      <c r="B2" s="1"/>
      <c r="C2" s="2"/>
      <c r="D2" s="2"/>
      <c r="E2"/>
      <c r="F2"/>
      <c r="G2"/>
      <c r="H2"/>
      <c r="I2"/>
      <c r="J2"/>
      <c r="M2" s="4"/>
      <c r="N2" s="4" t="s">
        <v>3</v>
      </c>
      <c r="O2" s="5"/>
      <c r="S2" s="69"/>
      <c r="T2" s="69"/>
      <c r="U2" s="69"/>
      <c r="V2" s="70"/>
      <c r="W2" s="69"/>
    </row>
    <row r="3" spans="1:23" ht="15.6" x14ac:dyDescent="0.3">
      <c r="A3" s="549" t="s">
        <v>454</v>
      </c>
      <c r="B3" s="549"/>
      <c r="C3" s="2"/>
      <c r="D3" s="2"/>
      <c r="E3"/>
      <c r="F3"/>
      <c r="G3"/>
      <c r="H3"/>
      <c r="I3"/>
      <c r="J3"/>
      <c r="K3" s="5"/>
      <c r="L3" s="5"/>
      <c r="M3" s="5"/>
      <c r="N3" s="5"/>
      <c r="O3" s="5"/>
      <c r="S3" s="69"/>
      <c r="T3" s="69"/>
      <c r="U3" s="69"/>
      <c r="V3" s="70"/>
      <c r="W3" s="69"/>
    </row>
    <row r="4" spans="1:23" ht="33.6" customHeight="1" x14ac:dyDescent="0.3">
      <c r="A4" s="547" t="s">
        <v>455</v>
      </c>
      <c r="B4" s="548"/>
      <c r="C4" s="7"/>
      <c r="D4" s="7"/>
      <c r="E4" s="8"/>
      <c r="F4" s="8"/>
      <c r="G4" s="8"/>
      <c r="H4" s="8"/>
      <c r="I4" s="8"/>
      <c r="J4" s="8"/>
      <c r="K4" s="9"/>
      <c r="L4" s="9"/>
      <c r="M4" s="9"/>
      <c r="N4" s="9"/>
      <c r="O4" s="38"/>
      <c r="S4" s="69"/>
      <c r="T4" s="69"/>
      <c r="U4" s="69"/>
      <c r="V4" s="70"/>
      <c r="W4" s="69"/>
    </row>
    <row r="5" spans="1:23" x14ac:dyDescent="0.3">
      <c r="B5" s="9"/>
      <c r="C5" s="9"/>
      <c r="D5" s="9"/>
      <c r="E5" s="9"/>
      <c r="F5" s="9"/>
      <c r="G5" s="9"/>
      <c r="H5" s="9"/>
      <c r="I5" s="9"/>
      <c r="J5" s="9"/>
      <c r="K5" s="9"/>
      <c r="L5" s="9"/>
      <c r="M5" s="9"/>
      <c r="N5" s="9"/>
      <c r="O5" s="38"/>
      <c r="S5" s="69"/>
      <c r="T5" s="69"/>
      <c r="U5" s="69"/>
      <c r="V5" s="70"/>
      <c r="W5" s="69"/>
    </row>
    <row r="6" spans="1:23" ht="15.6" x14ac:dyDescent="0.3">
      <c r="A6" s="6" t="s">
        <v>232</v>
      </c>
      <c r="B6" s="9"/>
      <c r="C6" s="9"/>
      <c r="D6" s="9"/>
      <c r="E6" s="9"/>
      <c r="F6" s="9"/>
      <c r="G6" s="9"/>
      <c r="H6" s="9"/>
      <c r="I6" s="9"/>
      <c r="J6" s="9"/>
      <c r="K6" s="9"/>
      <c r="L6" s="9"/>
      <c r="M6" s="9"/>
      <c r="N6" s="9"/>
      <c r="O6" s="38"/>
      <c r="S6" s="69"/>
      <c r="T6" s="69"/>
      <c r="U6" s="69"/>
      <c r="V6" s="70"/>
      <c r="W6" s="69"/>
    </row>
    <row r="7" spans="1:23" x14ac:dyDescent="0.3">
      <c r="A7" s="10"/>
      <c r="B7" s="9"/>
      <c r="C7" s="9"/>
      <c r="D7" s="9"/>
      <c r="E7" s="9"/>
      <c r="F7" s="9"/>
      <c r="G7" s="9"/>
      <c r="H7" s="9"/>
      <c r="I7" s="9"/>
      <c r="J7" s="9"/>
      <c r="K7" s="9"/>
      <c r="L7" s="9"/>
      <c r="M7" s="9"/>
      <c r="N7" s="9"/>
      <c r="O7" s="38"/>
      <c r="S7" s="69"/>
      <c r="T7" s="69"/>
      <c r="U7" s="69"/>
      <c r="V7" s="70"/>
      <c r="W7" s="69"/>
    </row>
    <row r="8" spans="1:23" x14ac:dyDescent="0.3">
      <c r="A8" s="10"/>
      <c r="B8" s="9"/>
      <c r="C8" s="9"/>
      <c r="D8" s="9"/>
      <c r="E8" s="9"/>
      <c r="F8" s="9"/>
      <c r="G8" s="9"/>
      <c r="H8" s="9"/>
      <c r="I8" s="9"/>
      <c r="J8" s="9"/>
      <c r="K8" s="9"/>
      <c r="L8" s="9"/>
      <c r="M8" s="9"/>
      <c r="N8" s="9"/>
      <c r="O8" s="38"/>
      <c r="S8" s="69"/>
      <c r="T8" s="69"/>
      <c r="U8" s="69"/>
      <c r="V8" s="70"/>
      <c r="W8" s="69"/>
    </row>
    <row r="9" spans="1:23" x14ac:dyDescent="0.3">
      <c r="A9" s="10"/>
      <c r="B9" s="9"/>
      <c r="C9" s="9"/>
      <c r="D9" s="9"/>
      <c r="E9" s="9"/>
      <c r="F9" s="9"/>
      <c r="G9" s="9"/>
      <c r="H9" s="9"/>
      <c r="I9" s="9"/>
      <c r="J9" s="9"/>
      <c r="K9" s="9"/>
      <c r="L9" s="9"/>
      <c r="M9" s="9"/>
      <c r="N9" s="9"/>
      <c r="O9" s="38"/>
      <c r="S9" s="69"/>
      <c r="T9" s="69"/>
      <c r="U9" s="69"/>
      <c r="V9" s="70"/>
      <c r="W9" s="69"/>
    </row>
    <row r="10" spans="1:23" x14ac:dyDescent="0.3">
      <c r="S10" s="69"/>
      <c r="T10" s="69"/>
      <c r="U10" s="69"/>
      <c r="V10" s="70"/>
      <c r="W10" s="69"/>
    </row>
    <row r="11" spans="1:23" ht="19.5" customHeight="1" x14ac:dyDescent="0.3">
      <c r="A11" s="555" t="s">
        <v>263</v>
      </c>
      <c r="B11" s="555"/>
      <c r="C11" s="555"/>
      <c r="D11" s="555"/>
      <c r="E11" s="555"/>
      <c r="F11" s="555"/>
      <c r="G11" s="555"/>
      <c r="H11" s="555"/>
      <c r="I11" s="555"/>
      <c r="J11" s="555"/>
      <c r="K11" s="555"/>
      <c r="L11" s="555"/>
      <c r="M11" s="555"/>
      <c r="N11" s="555"/>
      <c r="O11" s="555"/>
      <c r="P11" s="40"/>
      <c r="S11" s="69"/>
      <c r="T11" s="69"/>
      <c r="U11" s="69"/>
      <c r="V11" s="70"/>
      <c r="W11" s="69"/>
    </row>
    <row r="12" spans="1:23" ht="1.5" customHeight="1" thickBot="1" x14ac:dyDescent="0.35">
      <c r="A12" s="11"/>
      <c r="B12" s="11"/>
      <c r="C12" s="11"/>
      <c r="D12" s="11"/>
      <c r="E12" s="11"/>
      <c r="F12" s="11"/>
      <c r="G12" s="11"/>
      <c r="H12" s="11"/>
      <c r="I12" s="11"/>
      <c r="J12" s="11"/>
      <c r="K12" s="11"/>
      <c r="L12" s="11"/>
      <c r="M12" s="11"/>
      <c r="N12" s="11"/>
      <c r="O12" s="11"/>
      <c r="S12" s="69"/>
      <c r="T12" s="69"/>
      <c r="U12" s="69"/>
      <c r="V12" s="70"/>
      <c r="W12" s="69"/>
    </row>
    <row r="13" spans="1:23" s="42" customFormat="1" ht="20.25" hidden="1" customHeight="1" thickBot="1" x14ac:dyDescent="0.35">
      <c r="A13" s="434" t="s">
        <v>5</v>
      </c>
      <c r="B13" s="556">
        <f>'Info District'!G11</f>
        <v>2025</v>
      </c>
      <c r="C13" s="557"/>
      <c r="E13" s="550"/>
      <c r="F13" s="550"/>
      <c r="G13" s="550"/>
      <c r="H13" s="550"/>
      <c r="I13" s="550"/>
      <c r="J13" s="554"/>
      <c r="Q13" s="63"/>
      <c r="R13" s="307"/>
      <c r="S13" s="71"/>
      <c r="T13" s="71"/>
      <c r="U13" s="71"/>
      <c r="V13" s="72"/>
      <c r="W13" s="71"/>
    </row>
    <row r="14" spans="1:23" s="42" customFormat="1" ht="7.5" hidden="1" customHeight="1" thickBot="1" x14ac:dyDescent="0.35">
      <c r="A14" s="434"/>
      <c r="B14" s="13"/>
      <c r="C14" s="13"/>
      <c r="D14" s="13"/>
      <c r="O14" s="15"/>
      <c r="Q14" s="63"/>
      <c r="R14" s="307"/>
      <c r="S14" s="71"/>
      <c r="T14" s="71"/>
      <c r="U14" s="71"/>
      <c r="V14" s="72"/>
      <c r="W14" s="71"/>
    </row>
    <row r="15" spans="1:23" s="42" customFormat="1" ht="16.5" hidden="1" customHeight="1" thickBot="1" x14ac:dyDescent="0.35">
      <c r="A15" s="434" t="s">
        <v>7</v>
      </c>
      <c r="B15" s="558" t="str">
        <f>'Info District'!G12</f>
        <v>PLATEAUX</v>
      </c>
      <c r="C15" s="559"/>
      <c r="D15" s="550" t="s">
        <v>8</v>
      </c>
      <c r="E15" s="550"/>
      <c r="F15" s="550"/>
      <c r="G15" s="551" t="str">
        <f>'Info District'!G13</f>
        <v>Agou</v>
      </c>
      <c r="H15" s="552"/>
      <c r="I15" s="553"/>
      <c r="L15" s="11"/>
      <c r="M15" s="11"/>
      <c r="N15" s="11"/>
      <c r="O15" s="11"/>
      <c r="P15" s="11"/>
      <c r="Q15" s="63"/>
      <c r="R15" s="307"/>
      <c r="S15" s="71"/>
      <c r="T15" s="71"/>
      <c r="U15" s="71"/>
      <c r="V15" s="73"/>
      <c r="W15" s="71"/>
    </row>
    <row r="16" spans="1:23" s="42" customFormat="1" ht="3.75" hidden="1" customHeight="1" thickBot="1" x14ac:dyDescent="0.35">
      <c r="A16" s="139"/>
      <c r="B16" s="15"/>
      <c r="C16" s="15"/>
      <c r="D16" s="15"/>
      <c r="E16" s="15"/>
      <c r="K16" s="15"/>
      <c r="L16" s="15"/>
      <c r="M16" s="15"/>
      <c r="O16" s="15"/>
      <c r="Q16" s="63"/>
      <c r="R16" s="307"/>
      <c r="S16" s="71"/>
      <c r="T16" s="71"/>
      <c r="U16" s="71"/>
      <c r="V16" s="72"/>
      <c r="W16" s="71"/>
    </row>
    <row r="17" spans="1:27" s="42" customFormat="1" ht="18" hidden="1" customHeight="1" thickBot="1" x14ac:dyDescent="0.35">
      <c r="A17" s="434" t="s">
        <v>9</v>
      </c>
      <c r="B17" s="556" t="str">
        <f>'Info District'!G17</f>
        <v>Avril à Juin 2025</v>
      </c>
      <c r="C17" s="560"/>
      <c r="D17" s="560"/>
      <c r="E17" s="557"/>
      <c r="G17" s="550" t="s">
        <v>11</v>
      </c>
      <c r="H17" s="550"/>
      <c r="I17" s="550"/>
      <c r="J17" s="550"/>
      <c r="K17" s="554"/>
      <c r="L17" s="551" t="str">
        <f>'Info District'!G18</f>
        <v>Juillet à Septembre 2025</v>
      </c>
      <c r="M17" s="552"/>
      <c r="N17" s="552"/>
      <c r="O17" s="552"/>
      <c r="P17" s="553"/>
      <c r="Q17" s="63"/>
      <c r="R17" s="307"/>
      <c r="S17" s="71"/>
      <c r="T17" s="71"/>
      <c r="U17" s="71"/>
      <c r="V17" s="72"/>
      <c r="W17" s="71"/>
    </row>
    <row r="18" spans="1:27" s="9" customFormat="1" ht="2.25" hidden="1" customHeight="1" thickBot="1" x14ac:dyDescent="0.3">
      <c r="B18" s="43"/>
      <c r="C18" s="43"/>
      <c r="D18" s="43"/>
      <c r="E18" s="44"/>
      <c r="F18" s="43"/>
      <c r="G18" s="45"/>
      <c r="H18" s="45"/>
      <c r="I18" s="45"/>
      <c r="J18" s="45"/>
      <c r="K18" s="45"/>
      <c r="L18" s="45"/>
      <c r="M18" s="45"/>
      <c r="O18" s="38"/>
      <c r="Q18" s="64"/>
      <c r="R18" s="308"/>
      <c r="S18" s="74"/>
      <c r="T18" s="74"/>
      <c r="U18" s="74"/>
      <c r="V18" s="75"/>
      <c r="W18" s="74"/>
    </row>
    <row r="19" spans="1:27" s="9" customFormat="1" ht="21" customHeight="1" thickBot="1" x14ac:dyDescent="0.35">
      <c r="A19" s="532" t="s">
        <v>12</v>
      </c>
      <c r="B19" s="532"/>
      <c r="C19" s="533"/>
      <c r="D19" s="538"/>
      <c r="E19" s="539"/>
      <c r="F19" s="539"/>
      <c r="G19" s="539"/>
      <c r="H19" s="539"/>
      <c r="I19" s="539"/>
      <c r="J19" s="539"/>
      <c r="K19" s="539"/>
      <c r="L19" s="539"/>
      <c r="M19" s="539"/>
      <c r="N19" s="540"/>
      <c r="O19" s="11"/>
      <c r="P19" s="241" t="str">
        <f>'Info District'!H17</f>
        <v>T2</v>
      </c>
      <c r="Q19" s="65"/>
      <c r="R19" s="309"/>
      <c r="S19" s="535" t="s">
        <v>96</v>
      </c>
      <c r="T19" s="536"/>
      <c r="U19" s="536"/>
      <c r="V19" s="536"/>
      <c r="W19" s="537"/>
    </row>
    <row r="20" spans="1:27" s="9" customFormat="1" ht="4.5" customHeight="1" thickBot="1" x14ac:dyDescent="0.35">
      <c r="A20" s="12"/>
      <c r="B20" s="12"/>
      <c r="C20" s="12"/>
      <c r="D20" s="12"/>
      <c r="E20" s="12"/>
      <c r="F20" s="12"/>
      <c r="G20" s="13"/>
      <c r="H20" s="13"/>
      <c r="I20" s="13"/>
      <c r="J20" s="13"/>
      <c r="K20" s="13"/>
      <c r="L20" s="14"/>
      <c r="M20" s="14"/>
      <c r="N20" s="14"/>
      <c r="O20" s="14"/>
      <c r="Q20" s="64"/>
      <c r="R20" s="308"/>
      <c r="S20" s="146"/>
      <c r="T20" s="74"/>
      <c r="U20" s="74"/>
      <c r="V20" s="76"/>
      <c r="W20" s="147"/>
    </row>
    <row r="21" spans="1:27" s="9" customFormat="1" ht="32.25" customHeight="1" thickBot="1" x14ac:dyDescent="0.35">
      <c r="A21" s="532" t="s">
        <v>240</v>
      </c>
      <c r="B21" s="532"/>
      <c r="C21" s="533"/>
      <c r="D21" s="543" t="s">
        <v>264</v>
      </c>
      <c r="E21" s="544"/>
      <c r="F21" s="545"/>
      <c r="G21" s="534" t="s">
        <v>6</v>
      </c>
      <c r="H21" s="534"/>
      <c r="I21" s="534"/>
      <c r="J21" s="534"/>
      <c r="K21" s="534"/>
      <c r="L21" s="546"/>
      <c r="M21" s="539"/>
      <c r="N21" s="539"/>
      <c r="O21" s="539"/>
      <c r="P21" s="540"/>
      <c r="Q21" s="64"/>
      <c r="R21" s="308"/>
      <c r="S21" s="146"/>
      <c r="T21" s="74"/>
      <c r="U21" s="74"/>
      <c r="V21" s="76"/>
      <c r="W21" s="147"/>
    </row>
    <row r="22" spans="1:27" s="9" customFormat="1" ht="6" customHeight="1" x14ac:dyDescent="0.3">
      <c r="A22" s="12"/>
      <c r="B22" s="12"/>
      <c r="C22" s="12"/>
      <c r="D22" s="12"/>
      <c r="E22" s="12"/>
      <c r="F22" s="12"/>
      <c r="G22" s="534"/>
      <c r="H22" s="534"/>
      <c r="I22" s="534"/>
      <c r="J22" s="534"/>
      <c r="K22" s="534"/>
      <c r="L22" s="14"/>
      <c r="M22" s="14"/>
      <c r="N22" s="14"/>
      <c r="O22" s="14"/>
      <c r="Q22" s="64"/>
      <c r="R22" s="308"/>
      <c r="S22" s="146"/>
      <c r="T22" s="74"/>
      <c r="U22" s="74"/>
      <c r="V22" s="76"/>
      <c r="W22" s="147"/>
    </row>
    <row r="23" spans="1:27" s="9" customFormat="1" ht="3.75" customHeight="1" thickBot="1" x14ac:dyDescent="0.35">
      <c r="A23" s="12"/>
      <c r="B23" s="12"/>
      <c r="C23" s="12"/>
      <c r="D23" s="12"/>
      <c r="E23" s="12"/>
      <c r="F23" s="12"/>
      <c r="G23" s="13"/>
      <c r="H23" s="13"/>
      <c r="I23" s="13"/>
      <c r="J23" s="13"/>
      <c r="K23" s="13"/>
      <c r="L23" s="14"/>
      <c r="M23" s="14"/>
      <c r="N23" s="14"/>
      <c r="O23" s="14"/>
      <c r="Q23" s="64"/>
      <c r="R23" s="308"/>
      <c r="S23" s="146"/>
      <c r="T23" s="74"/>
      <c r="U23" s="74"/>
      <c r="V23" s="76"/>
      <c r="W23" s="147"/>
    </row>
    <row r="24" spans="1:27" ht="76.5" customHeight="1" thickBot="1" x14ac:dyDescent="0.35">
      <c r="A24" s="541" t="s">
        <v>13</v>
      </c>
      <c r="B24" s="16" t="s">
        <v>14</v>
      </c>
      <c r="C24" s="108" t="s">
        <v>15</v>
      </c>
      <c r="D24" s="118" t="s">
        <v>16</v>
      </c>
      <c r="E24" s="117" t="s">
        <v>17</v>
      </c>
      <c r="F24" s="351" t="s">
        <v>18</v>
      </c>
      <c r="G24" s="16" t="s">
        <v>233</v>
      </c>
      <c r="H24" s="16" t="s">
        <v>234</v>
      </c>
      <c r="I24" s="16" t="s">
        <v>19</v>
      </c>
      <c r="J24" s="16" t="s">
        <v>20</v>
      </c>
      <c r="K24" s="108" t="s">
        <v>21</v>
      </c>
      <c r="L24" s="136" t="s">
        <v>22</v>
      </c>
      <c r="M24" s="137" t="s">
        <v>236</v>
      </c>
      <c r="N24" s="138" t="s">
        <v>23</v>
      </c>
      <c r="O24" s="109" t="s">
        <v>39</v>
      </c>
      <c r="P24" s="16" t="s">
        <v>40</v>
      </c>
      <c r="S24" s="148" t="s">
        <v>237</v>
      </c>
      <c r="T24" s="140" t="s">
        <v>93</v>
      </c>
      <c r="U24" s="140" t="s">
        <v>239</v>
      </c>
      <c r="V24" s="140" t="s">
        <v>238</v>
      </c>
      <c r="W24" s="149" t="s">
        <v>97</v>
      </c>
    </row>
    <row r="25" spans="1:27" s="47" customFormat="1" ht="31.2" customHeight="1" x14ac:dyDescent="0.3">
      <c r="A25" s="542"/>
      <c r="B25" s="46" t="s">
        <v>24</v>
      </c>
      <c r="C25" s="46" t="s">
        <v>25</v>
      </c>
      <c r="D25" s="112" t="s">
        <v>26</v>
      </c>
      <c r="E25" s="46" t="s">
        <v>27</v>
      </c>
      <c r="F25" s="46"/>
      <c r="G25" s="46" t="s">
        <v>28</v>
      </c>
      <c r="H25" s="46"/>
      <c r="I25" s="46" t="s">
        <v>29</v>
      </c>
      <c r="J25" s="46"/>
      <c r="K25" s="131" t="s">
        <v>235</v>
      </c>
      <c r="L25" s="133"/>
      <c r="M25" s="134"/>
      <c r="N25" s="135"/>
      <c r="O25" s="132" t="s">
        <v>30</v>
      </c>
      <c r="P25" s="46"/>
      <c r="Q25" s="66"/>
      <c r="R25" s="310"/>
      <c r="S25" s="150"/>
      <c r="T25" s="67" t="s">
        <v>94</v>
      </c>
      <c r="U25" s="67" t="s">
        <v>95</v>
      </c>
      <c r="V25" s="94"/>
      <c r="W25" s="151" t="str">
        <f>IF(J26&lt;=0,"",IF(J26=90,$X$26))</f>
        <v/>
      </c>
      <c r="X25" s="37" t="s">
        <v>98</v>
      </c>
    </row>
    <row r="26" spans="1:27" ht="31.2" customHeight="1" x14ac:dyDescent="0.3">
      <c r="A26" s="322" t="str">
        <f>CDT!B26</f>
        <v>Artéméther-Luméfantrine 6cp (AL)</v>
      </c>
      <c r="B26" s="247"/>
      <c r="C26" s="248"/>
      <c r="D26" s="302" t="str">
        <f>IF(B26&lt;&gt;"",B26+C26,"")</f>
        <v/>
      </c>
      <c r="E26" s="249"/>
      <c r="F26" s="247"/>
      <c r="G26" s="247"/>
      <c r="H26" s="247"/>
      <c r="I26" s="247"/>
      <c r="J26" s="247"/>
      <c r="K26" s="248"/>
      <c r="L26" s="431" t="str">
        <f>IF(B26&lt;&gt;"",IF(J26=0,E26,((E26*90)/(90-J26))),"0")</f>
        <v>0</v>
      </c>
      <c r="M26" s="428" t="str">
        <f>IF(B26&lt;&gt;"",((E26/S26)*30),"0")</f>
        <v>0</v>
      </c>
      <c r="N26" s="250" t="str">
        <f>IF(B26&lt;&gt;"",IF(J26=0,((E26+L26)-K26),((M26*6)-K26)),"0")</f>
        <v>0</v>
      </c>
      <c r="O26" s="251"/>
      <c r="P26" s="313"/>
      <c r="R26" s="312">
        <f>+L26+N26</f>
        <v>0</v>
      </c>
      <c r="S26" s="152">
        <f>(90-J26)</f>
        <v>90</v>
      </c>
      <c r="T26" s="68" t="e">
        <f t="shared" ref="T26:T47" si="0">D26-(E26+G26+I26+H26)</f>
        <v>#VALUE!</v>
      </c>
      <c r="U26" s="68" t="e">
        <f>K26-T26</f>
        <v>#VALUE!</v>
      </c>
      <c r="V26" s="95">
        <v>6</v>
      </c>
      <c r="W26" s="153" t="e">
        <f t="shared" ref="W26:W50" si="1">IF(U26=0,"",$X$25)</f>
        <v>#VALUE!</v>
      </c>
      <c r="X26" s="37" t="s">
        <v>203</v>
      </c>
      <c r="Y26" s="107">
        <f>+O26</f>
        <v>0</v>
      </c>
    </row>
    <row r="27" spans="1:27" ht="31.2" customHeight="1" x14ac:dyDescent="0.3">
      <c r="A27" s="322" t="str">
        <f>CDT!B27</f>
        <v>Artéméther-Luméfantrine 12cp (AL)</v>
      </c>
      <c r="B27" s="247"/>
      <c r="C27" s="248"/>
      <c r="D27" s="302" t="str">
        <f t="shared" ref="D27" si="2">IF(B27&lt;&gt;"",B27+C27,"")</f>
        <v/>
      </c>
      <c r="E27" s="249"/>
      <c r="F27" s="247"/>
      <c r="G27" s="247"/>
      <c r="H27" s="247"/>
      <c r="I27" s="247"/>
      <c r="J27" s="247"/>
      <c r="K27" s="248"/>
      <c r="L27" s="431" t="str">
        <f t="shared" ref="L27:L49" si="3">IF(B27&lt;&gt;"",IF(J27=0,E27,((E27*90)/(90-J27))),"0")</f>
        <v>0</v>
      </c>
      <c r="M27" s="428" t="str">
        <f t="shared" ref="M27:M49" si="4">IF(B27&lt;&gt;"",((E27/S27)*30),"0")</f>
        <v>0</v>
      </c>
      <c r="N27" s="250" t="str">
        <f t="shared" ref="N27:N49" si="5">IF(B27&lt;&gt;"",IF(J27=0,((E27+L27)-K27),((M27*6)-K27)),"0")</f>
        <v>0</v>
      </c>
      <c r="O27" s="251"/>
      <c r="P27" s="247"/>
      <c r="R27" s="312">
        <f t="shared" ref="R27:R49" si="6">+L27+N27</f>
        <v>0</v>
      </c>
      <c r="S27" s="152">
        <f t="shared" ref="S27:S49" si="7">(90-J27)</f>
        <v>90</v>
      </c>
      <c r="T27" s="68" t="e">
        <f t="shared" si="0"/>
        <v>#VALUE!</v>
      </c>
      <c r="U27" s="68" t="e">
        <f t="shared" ref="U27:U49" si="8">K27-T27</f>
        <v>#VALUE!</v>
      </c>
      <c r="V27" s="95">
        <v>12</v>
      </c>
      <c r="W27" s="153" t="e">
        <f t="shared" si="1"/>
        <v>#VALUE!</v>
      </c>
      <c r="Y27" s="107">
        <f t="shared" ref="Y27:Y48" si="9">+O27</f>
        <v>0</v>
      </c>
    </row>
    <row r="28" spans="1:27" ht="31.2" customHeight="1" x14ac:dyDescent="0.3">
      <c r="A28" s="322" t="str">
        <f>CDT!B28</f>
        <v>Artéméther-Luméfantrine 18cp (AL)</v>
      </c>
      <c r="B28" s="247"/>
      <c r="C28" s="248"/>
      <c r="D28" s="302" t="str">
        <f>IF(B28&lt;&gt;"",B28+C28,"")</f>
        <v/>
      </c>
      <c r="E28" s="249"/>
      <c r="F28" s="247"/>
      <c r="G28" s="247"/>
      <c r="H28" s="247"/>
      <c r="I28" s="247"/>
      <c r="J28" s="247"/>
      <c r="K28" s="248"/>
      <c r="L28" s="431" t="str">
        <f t="shared" si="3"/>
        <v>0</v>
      </c>
      <c r="M28" s="428" t="str">
        <f t="shared" si="4"/>
        <v>0</v>
      </c>
      <c r="N28" s="250" t="str">
        <f t="shared" si="5"/>
        <v>0</v>
      </c>
      <c r="O28" s="251"/>
      <c r="P28" s="247"/>
      <c r="R28" s="312">
        <f t="shared" si="6"/>
        <v>0</v>
      </c>
      <c r="S28" s="152">
        <f t="shared" si="7"/>
        <v>90</v>
      </c>
      <c r="T28" s="68" t="e">
        <f t="shared" si="0"/>
        <v>#VALUE!</v>
      </c>
      <c r="U28" s="68" t="e">
        <f t="shared" si="8"/>
        <v>#VALUE!</v>
      </c>
      <c r="V28" s="95">
        <v>18</v>
      </c>
      <c r="W28" s="153" t="e">
        <f t="shared" si="1"/>
        <v>#VALUE!</v>
      </c>
      <c r="Y28" s="107">
        <f t="shared" si="9"/>
        <v>0</v>
      </c>
    </row>
    <row r="29" spans="1:27" ht="31.2" customHeight="1" x14ac:dyDescent="0.3">
      <c r="A29" s="322" t="str">
        <f>CDT!B29</f>
        <v>Artéméther-Luméfantrine 24cp (AL)</v>
      </c>
      <c r="B29" s="247"/>
      <c r="C29" s="248"/>
      <c r="D29" s="302" t="str">
        <f>IF(B29&lt;&gt;"",B29+C29,"")</f>
        <v/>
      </c>
      <c r="E29" s="249"/>
      <c r="F29" s="247"/>
      <c r="G29" s="247"/>
      <c r="H29" s="247"/>
      <c r="I29" s="247"/>
      <c r="J29" s="247"/>
      <c r="K29" s="248"/>
      <c r="L29" s="431" t="str">
        <f t="shared" si="3"/>
        <v>0</v>
      </c>
      <c r="M29" s="428" t="str">
        <f t="shared" si="4"/>
        <v>0</v>
      </c>
      <c r="N29" s="250" t="str">
        <f t="shared" si="5"/>
        <v>0</v>
      </c>
      <c r="O29" s="251"/>
      <c r="P29" s="247"/>
      <c r="R29" s="312">
        <f t="shared" si="6"/>
        <v>0</v>
      </c>
      <c r="S29" s="152">
        <f t="shared" si="7"/>
        <v>90</v>
      </c>
      <c r="T29" s="68" t="e">
        <f t="shared" si="0"/>
        <v>#VALUE!</v>
      </c>
      <c r="U29" s="68" t="e">
        <f t="shared" si="8"/>
        <v>#VALUE!</v>
      </c>
      <c r="V29" s="95">
        <v>24</v>
      </c>
      <c r="W29" s="153" t="e">
        <f t="shared" si="1"/>
        <v>#VALUE!</v>
      </c>
      <c r="Y29" s="107">
        <f t="shared" si="9"/>
        <v>0</v>
      </c>
    </row>
    <row r="30" spans="1:27" ht="31.2" customHeight="1" x14ac:dyDescent="0.3">
      <c r="A30" s="322" t="str">
        <f>CDT!B30</f>
        <v>Artéméther injectable 40 mg</v>
      </c>
      <c r="B30" s="247"/>
      <c r="C30" s="248"/>
      <c r="D30" s="302" t="str">
        <f t="shared" ref="D30:D49" si="10">IF(B30&lt;&gt;"",B30+C30,"")</f>
        <v/>
      </c>
      <c r="E30" s="249"/>
      <c r="F30" s="247"/>
      <c r="G30" s="247"/>
      <c r="H30" s="247"/>
      <c r="I30" s="247"/>
      <c r="J30" s="247"/>
      <c r="K30" s="248"/>
      <c r="L30" s="431" t="str">
        <f t="shared" si="3"/>
        <v>0</v>
      </c>
      <c r="M30" s="428" t="str">
        <f t="shared" si="4"/>
        <v>0</v>
      </c>
      <c r="N30" s="250" t="str">
        <f t="shared" si="5"/>
        <v>0</v>
      </c>
      <c r="O30" s="251"/>
      <c r="P30" s="247"/>
      <c r="R30" s="312">
        <f t="shared" si="6"/>
        <v>0</v>
      </c>
      <c r="S30" s="152">
        <f t="shared" si="7"/>
        <v>90</v>
      </c>
      <c r="T30" s="68" t="e">
        <f t="shared" si="0"/>
        <v>#VALUE!</v>
      </c>
      <c r="U30" s="68" t="e">
        <f t="shared" si="8"/>
        <v>#VALUE!</v>
      </c>
      <c r="V30" s="95">
        <v>1</v>
      </c>
      <c r="W30" s="153" t="e">
        <f t="shared" si="1"/>
        <v>#VALUE!</v>
      </c>
      <c r="Y30" s="107">
        <f t="shared" si="9"/>
        <v>0</v>
      </c>
    </row>
    <row r="31" spans="1:27" ht="34.5" customHeight="1" x14ac:dyDescent="0.3">
      <c r="A31" s="322" t="str">
        <f>CDT!B31</f>
        <v>Artéméther injectable 80 mg</v>
      </c>
      <c r="B31" s="247"/>
      <c r="C31" s="248"/>
      <c r="D31" s="302" t="str">
        <f t="shared" si="10"/>
        <v/>
      </c>
      <c r="E31" s="249"/>
      <c r="F31" s="247"/>
      <c r="G31" s="247"/>
      <c r="H31" s="247"/>
      <c r="I31" s="247"/>
      <c r="J31" s="247"/>
      <c r="K31" s="248"/>
      <c r="L31" s="431" t="str">
        <f t="shared" si="3"/>
        <v>0</v>
      </c>
      <c r="M31" s="428" t="str">
        <f t="shared" si="4"/>
        <v>0</v>
      </c>
      <c r="N31" s="250" t="str">
        <f t="shared" si="5"/>
        <v>0</v>
      </c>
      <c r="O31" s="251"/>
      <c r="P31" s="247"/>
      <c r="R31" s="312">
        <f t="shared" si="6"/>
        <v>0</v>
      </c>
      <c r="S31" s="152">
        <f t="shared" si="7"/>
        <v>90</v>
      </c>
      <c r="T31" s="68" t="e">
        <f t="shared" si="0"/>
        <v>#VALUE!</v>
      </c>
      <c r="U31" s="68" t="e">
        <f t="shared" si="8"/>
        <v>#VALUE!</v>
      </c>
      <c r="V31" s="95">
        <v>1</v>
      </c>
      <c r="W31" s="153" t="e">
        <f t="shared" si="1"/>
        <v>#VALUE!</v>
      </c>
      <c r="Y31" s="107">
        <f t="shared" si="9"/>
        <v>0</v>
      </c>
    </row>
    <row r="32" spans="1:27" ht="34.5" customHeight="1" x14ac:dyDescent="0.3">
      <c r="A32" s="435" t="str">
        <f>CDT!B32</f>
        <v>Artésunate injectable 60 mg</v>
      </c>
      <c r="B32" s="247"/>
      <c r="C32" s="248"/>
      <c r="D32" s="302" t="str">
        <f t="shared" si="10"/>
        <v/>
      </c>
      <c r="E32" s="249"/>
      <c r="F32" s="247"/>
      <c r="G32" s="247"/>
      <c r="H32" s="247"/>
      <c r="I32" s="247"/>
      <c r="J32" s="247"/>
      <c r="K32" s="248"/>
      <c r="L32" s="438" t="str">
        <f t="shared" si="3"/>
        <v>0</v>
      </c>
      <c r="M32" s="314" t="str">
        <f>IF(B32&lt;&gt;"",((E32/S32:S32)*30),"0")</f>
        <v>0</v>
      </c>
      <c r="N32" s="432" t="str">
        <f>IF(B32&lt;&gt;"",IF(J32=0,AA32,IF(J32&gt;0,((M32/30)*J32)+AA32)),"0")</f>
        <v>0</v>
      </c>
      <c r="O32" s="433"/>
      <c r="P32" s="247"/>
      <c r="R32" s="312">
        <f t="shared" si="6"/>
        <v>0</v>
      </c>
      <c r="S32" s="429">
        <f t="shared" si="7"/>
        <v>90</v>
      </c>
      <c r="T32" s="436" t="e">
        <f>D32-(E32+G32+I32+H32)</f>
        <v>#VALUE!</v>
      </c>
      <c r="U32" s="436" t="e">
        <f t="shared" si="8"/>
        <v>#VALUE!</v>
      </c>
      <c r="V32" s="430">
        <v>1</v>
      </c>
      <c r="W32" s="437" t="e">
        <f t="shared" si="1"/>
        <v>#VALUE!</v>
      </c>
      <c r="Y32" s="107">
        <f t="shared" si="9"/>
        <v>0</v>
      </c>
      <c r="AA32" s="3">
        <f>((F32*10)+L32-K32)</f>
        <v>0</v>
      </c>
    </row>
    <row r="33" spans="1:25" ht="34.5" customHeight="1" x14ac:dyDescent="0.3">
      <c r="A33" s="322" t="str">
        <f>CDT!B33</f>
        <v xml:space="preserve"> Sulfadoxine Pyriméthamine:  (SP)</v>
      </c>
      <c r="B33" s="247"/>
      <c r="C33" s="248"/>
      <c r="D33" s="302" t="str">
        <f t="shared" si="10"/>
        <v/>
      </c>
      <c r="E33" s="249"/>
      <c r="F33" s="247"/>
      <c r="G33" s="247"/>
      <c r="H33" s="247"/>
      <c r="I33" s="247"/>
      <c r="J33" s="247"/>
      <c r="K33" s="248"/>
      <c r="L33" s="431" t="str">
        <f t="shared" si="3"/>
        <v>0</v>
      </c>
      <c r="M33" s="428" t="str">
        <f t="shared" si="4"/>
        <v>0</v>
      </c>
      <c r="N33" s="250" t="str">
        <f t="shared" si="5"/>
        <v>0</v>
      </c>
      <c r="O33" s="251"/>
      <c r="P33" s="247"/>
      <c r="R33" s="312">
        <f t="shared" si="6"/>
        <v>0</v>
      </c>
      <c r="S33" s="152">
        <f t="shared" si="7"/>
        <v>90</v>
      </c>
      <c r="T33" s="68" t="e">
        <f t="shared" si="0"/>
        <v>#VALUE!</v>
      </c>
      <c r="U33" s="68" t="e">
        <f t="shared" si="8"/>
        <v>#VALUE!</v>
      </c>
      <c r="V33" s="95">
        <v>3</v>
      </c>
      <c r="W33" s="153" t="e">
        <f t="shared" si="1"/>
        <v>#VALUE!</v>
      </c>
      <c r="Y33" s="107">
        <f t="shared" si="9"/>
        <v>0</v>
      </c>
    </row>
    <row r="34" spans="1:25" ht="34.5" customHeight="1" x14ac:dyDescent="0.3">
      <c r="A34" s="322" t="str">
        <f>CDT!B34</f>
        <v>Test de Diagnostic Rapide  : (TDR)</v>
      </c>
      <c r="B34" s="247"/>
      <c r="C34" s="248"/>
      <c r="D34" s="302" t="str">
        <f t="shared" si="10"/>
        <v/>
      </c>
      <c r="E34" s="247"/>
      <c r="F34" s="248"/>
      <c r="G34" s="247"/>
      <c r="H34" s="247"/>
      <c r="I34" s="247"/>
      <c r="J34" s="247"/>
      <c r="K34" s="248"/>
      <c r="L34" s="431" t="str">
        <f t="shared" si="3"/>
        <v>0</v>
      </c>
      <c r="M34" s="428" t="str">
        <f t="shared" si="4"/>
        <v>0</v>
      </c>
      <c r="N34" s="250" t="str">
        <f t="shared" si="5"/>
        <v>0</v>
      </c>
      <c r="O34" s="251"/>
      <c r="P34" s="247"/>
      <c r="R34" s="312">
        <f t="shared" si="6"/>
        <v>0</v>
      </c>
      <c r="S34" s="152">
        <f t="shared" si="7"/>
        <v>90</v>
      </c>
      <c r="T34" s="68" t="e">
        <f t="shared" si="0"/>
        <v>#VALUE!</v>
      </c>
      <c r="U34" s="68" t="e">
        <f t="shared" si="8"/>
        <v>#VALUE!</v>
      </c>
      <c r="V34" s="95">
        <v>1</v>
      </c>
      <c r="W34" s="153" t="e">
        <f>IF(U34=0,"",$X$25)</f>
        <v>#VALUE!</v>
      </c>
      <c r="Y34" s="107">
        <f t="shared" si="9"/>
        <v>0</v>
      </c>
    </row>
    <row r="35" spans="1:25" ht="34.5" customHeight="1" x14ac:dyDescent="0.3">
      <c r="A35" s="322" t="str">
        <f>CDT!B35</f>
        <v>Moustiquaire à Imprégnation Durable: (MID)</v>
      </c>
      <c r="B35" s="247"/>
      <c r="C35" s="248"/>
      <c r="D35" s="302" t="str">
        <f t="shared" si="10"/>
        <v/>
      </c>
      <c r="E35" s="247"/>
      <c r="F35" s="248"/>
      <c r="G35" s="247"/>
      <c r="H35" s="247"/>
      <c r="I35" s="247"/>
      <c r="J35" s="247"/>
      <c r="K35" s="248"/>
      <c r="L35" s="431" t="str">
        <f t="shared" si="3"/>
        <v>0</v>
      </c>
      <c r="M35" s="428" t="str">
        <f t="shared" si="4"/>
        <v>0</v>
      </c>
      <c r="N35" s="250" t="str">
        <f t="shared" si="5"/>
        <v>0</v>
      </c>
      <c r="O35" s="251"/>
      <c r="P35" s="247"/>
      <c r="R35" s="312">
        <f t="shared" si="6"/>
        <v>0</v>
      </c>
      <c r="S35" s="152">
        <f t="shared" si="7"/>
        <v>90</v>
      </c>
      <c r="T35" s="68" t="e">
        <f t="shared" si="0"/>
        <v>#VALUE!</v>
      </c>
      <c r="U35" s="68" t="e">
        <f t="shared" si="8"/>
        <v>#VALUE!</v>
      </c>
      <c r="V35" s="95">
        <v>1</v>
      </c>
      <c r="W35" s="153" t="e">
        <f t="shared" si="1"/>
        <v>#VALUE!</v>
      </c>
      <c r="Y35" s="107">
        <f t="shared" si="9"/>
        <v>0</v>
      </c>
    </row>
    <row r="36" spans="1:25" ht="34.5" customHeight="1" x14ac:dyDescent="0.3">
      <c r="A36" s="322" t="str">
        <f>CDT!B36</f>
        <v>Dihydroartéminisine Pipéraquine– Plaq / 3 comp 
( DHA-PPQ)  20/160 mg</v>
      </c>
      <c r="B36" s="247"/>
      <c r="C36" s="248"/>
      <c r="D36" s="302" t="str">
        <f t="shared" si="10"/>
        <v/>
      </c>
      <c r="E36" s="249"/>
      <c r="F36" s="247"/>
      <c r="G36" s="247"/>
      <c r="H36" s="247"/>
      <c r="I36" s="247"/>
      <c r="J36" s="247"/>
      <c r="K36" s="248"/>
      <c r="L36" s="431" t="str">
        <f t="shared" si="3"/>
        <v>0</v>
      </c>
      <c r="M36" s="428" t="str">
        <f t="shared" si="4"/>
        <v>0</v>
      </c>
      <c r="N36" s="250" t="str">
        <f t="shared" si="5"/>
        <v>0</v>
      </c>
      <c r="O36" s="251"/>
      <c r="P36" s="247"/>
      <c r="R36" s="312">
        <f t="shared" si="6"/>
        <v>0</v>
      </c>
      <c r="S36" s="152">
        <f t="shared" si="7"/>
        <v>90</v>
      </c>
      <c r="T36" s="68" t="e">
        <f t="shared" si="0"/>
        <v>#VALUE!</v>
      </c>
      <c r="U36" s="68" t="e">
        <f t="shared" si="8"/>
        <v>#VALUE!</v>
      </c>
      <c r="V36" s="95">
        <v>3</v>
      </c>
      <c r="W36" s="153" t="e">
        <f t="shared" si="1"/>
        <v>#VALUE!</v>
      </c>
      <c r="Y36" s="107">
        <f t="shared" si="9"/>
        <v>0</v>
      </c>
    </row>
    <row r="37" spans="1:25" ht="34.5" customHeight="1" x14ac:dyDescent="0.3">
      <c r="A37" s="322" t="str">
        <f>CDT!B37</f>
        <v>Dihydroartéminisine Pipéraquine– Plaq / 3 comp 
( DHA-PPQ)  40/320 mg</v>
      </c>
      <c r="B37" s="247"/>
      <c r="C37" s="248"/>
      <c r="D37" s="302" t="str">
        <f t="shared" si="10"/>
        <v/>
      </c>
      <c r="E37" s="249"/>
      <c r="F37" s="247"/>
      <c r="G37" s="247"/>
      <c r="H37" s="247"/>
      <c r="I37" s="247"/>
      <c r="J37" s="247"/>
      <c r="K37" s="248"/>
      <c r="L37" s="431" t="str">
        <f t="shared" si="3"/>
        <v>0</v>
      </c>
      <c r="M37" s="428" t="str">
        <f t="shared" si="4"/>
        <v>0</v>
      </c>
      <c r="N37" s="250" t="str">
        <f t="shared" si="5"/>
        <v>0</v>
      </c>
      <c r="O37" s="251"/>
      <c r="P37" s="247"/>
      <c r="R37" s="312">
        <f t="shared" si="6"/>
        <v>0</v>
      </c>
      <c r="S37" s="152">
        <f t="shared" si="7"/>
        <v>90</v>
      </c>
      <c r="T37" s="68" t="e">
        <f t="shared" si="0"/>
        <v>#VALUE!</v>
      </c>
      <c r="U37" s="68" t="e">
        <f t="shared" si="8"/>
        <v>#VALUE!</v>
      </c>
      <c r="V37" s="95">
        <v>3</v>
      </c>
      <c r="W37" s="153" t="e">
        <f t="shared" si="1"/>
        <v>#VALUE!</v>
      </c>
      <c r="Y37" s="107">
        <f t="shared" si="9"/>
        <v>0</v>
      </c>
    </row>
    <row r="38" spans="1:25" ht="34.5" customHeight="1" x14ac:dyDescent="0.3">
      <c r="A38" s="322" t="str">
        <f>CDT!B38</f>
        <v>Dihydroartéminisine Pipéraquine– Plaq / 6 comp 
( DHA-PPQ)  40/320 mg</v>
      </c>
      <c r="B38" s="247"/>
      <c r="C38" s="248"/>
      <c r="D38" s="302" t="str">
        <f t="shared" si="10"/>
        <v/>
      </c>
      <c r="E38" s="249"/>
      <c r="F38" s="247"/>
      <c r="G38" s="247"/>
      <c r="H38" s="247"/>
      <c r="I38" s="247"/>
      <c r="J38" s="247"/>
      <c r="K38" s="248"/>
      <c r="L38" s="431" t="str">
        <f t="shared" si="3"/>
        <v>0</v>
      </c>
      <c r="M38" s="428" t="str">
        <f t="shared" si="4"/>
        <v>0</v>
      </c>
      <c r="N38" s="250" t="str">
        <f t="shared" si="5"/>
        <v>0</v>
      </c>
      <c r="O38" s="251"/>
      <c r="P38" s="247"/>
      <c r="R38" s="312">
        <f t="shared" si="6"/>
        <v>0</v>
      </c>
      <c r="S38" s="152">
        <f t="shared" si="7"/>
        <v>90</v>
      </c>
      <c r="T38" s="68" t="e">
        <f t="shared" si="0"/>
        <v>#VALUE!</v>
      </c>
      <c r="U38" s="68" t="e">
        <f t="shared" si="8"/>
        <v>#VALUE!</v>
      </c>
      <c r="V38" s="95">
        <v>3</v>
      </c>
      <c r="W38" s="153" t="e">
        <f t="shared" si="1"/>
        <v>#VALUE!</v>
      </c>
      <c r="Y38" s="107">
        <f t="shared" si="9"/>
        <v>0</v>
      </c>
    </row>
    <row r="39" spans="1:25" ht="34.5" customHeight="1" x14ac:dyDescent="0.3">
      <c r="A39" s="322" t="str">
        <f>CDT!B39</f>
        <v>Dihydroartemisinine/pipéraquine – Plaq / 9 comp 
( DHA-PPQ) 40/320 mg</v>
      </c>
      <c r="B39" s="247"/>
      <c r="C39" s="248"/>
      <c r="D39" s="302" t="str">
        <f t="shared" si="10"/>
        <v/>
      </c>
      <c r="E39" s="249"/>
      <c r="F39" s="247"/>
      <c r="G39" s="247"/>
      <c r="H39" s="247"/>
      <c r="I39" s="247"/>
      <c r="J39" s="247"/>
      <c r="K39" s="248"/>
      <c r="L39" s="431" t="str">
        <f t="shared" si="3"/>
        <v>0</v>
      </c>
      <c r="M39" s="428" t="str">
        <f t="shared" si="4"/>
        <v>0</v>
      </c>
      <c r="N39" s="250" t="str">
        <f t="shared" si="5"/>
        <v>0</v>
      </c>
      <c r="O39" s="251"/>
      <c r="P39" s="247"/>
      <c r="R39" s="312">
        <f t="shared" si="6"/>
        <v>0</v>
      </c>
      <c r="S39" s="152">
        <f t="shared" si="7"/>
        <v>90</v>
      </c>
      <c r="T39" s="68" t="e">
        <f t="shared" si="0"/>
        <v>#VALUE!</v>
      </c>
      <c r="U39" s="68" t="e">
        <f t="shared" si="8"/>
        <v>#VALUE!</v>
      </c>
      <c r="V39" s="95">
        <v>3</v>
      </c>
      <c r="W39" s="153" t="e">
        <f t="shared" si="1"/>
        <v>#VALUE!</v>
      </c>
      <c r="Y39" s="107">
        <f t="shared" si="9"/>
        <v>0</v>
      </c>
    </row>
    <row r="40" spans="1:25" ht="34.5" customHeight="1" x14ac:dyDescent="0.3">
      <c r="A40" s="322" t="str">
        <f>CDT!B40</f>
        <v>Artésunate Amodiaquine: (ASAQ) : 3 cp (25/67,5 mg)</v>
      </c>
      <c r="B40" s="247"/>
      <c r="C40" s="248"/>
      <c r="D40" s="302" t="str">
        <f t="shared" si="10"/>
        <v/>
      </c>
      <c r="E40" s="249"/>
      <c r="F40" s="247"/>
      <c r="G40" s="247"/>
      <c r="H40" s="247"/>
      <c r="I40" s="247"/>
      <c r="J40" s="247"/>
      <c r="K40" s="248"/>
      <c r="L40" s="431" t="str">
        <f t="shared" si="3"/>
        <v>0</v>
      </c>
      <c r="M40" s="428" t="str">
        <f t="shared" si="4"/>
        <v>0</v>
      </c>
      <c r="N40" s="250" t="str">
        <f t="shared" si="5"/>
        <v>0</v>
      </c>
      <c r="O40" s="251"/>
      <c r="P40" s="247"/>
      <c r="R40" s="312">
        <f t="shared" si="6"/>
        <v>0</v>
      </c>
      <c r="S40" s="152">
        <f t="shared" si="7"/>
        <v>90</v>
      </c>
      <c r="T40" s="68" t="e">
        <f t="shared" si="0"/>
        <v>#VALUE!</v>
      </c>
      <c r="U40" s="68" t="e">
        <f t="shared" si="8"/>
        <v>#VALUE!</v>
      </c>
      <c r="V40" s="95">
        <v>1</v>
      </c>
      <c r="W40" s="153" t="e">
        <f t="shared" si="1"/>
        <v>#VALUE!</v>
      </c>
      <c r="Y40" s="107">
        <f t="shared" si="9"/>
        <v>0</v>
      </c>
    </row>
    <row r="41" spans="1:25" ht="34.5" customHeight="1" x14ac:dyDescent="0.3">
      <c r="A41" s="322" t="str">
        <f>CDT!B41</f>
        <v>Artésunate Amodiaquine: (ASAQ) 3 cp (50/135 mg)</v>
      </c>
      <c r="B41" s="247"/>
      <c r="C41" s="248"/>
      <c r="D41" s="302" t="str">
        <f t="shared" si="10"/>
        <v/>
      </c>
      <c r="E41" s="249"/>
      <c r="F41" s="247"/>
      <c r="G41" s="247"/>
      <c r="H41" s="247"/>
      <c r="I41" s="247"/>
      <c r="J41" s="247"/>
      <c r="K41" s="248"/>
      <c r="L41" s="431" t="str">
        <f t="shared" si="3"/>
        <v>0</v>
      </c>
      <c r="M41" s="428" t="str">
        <f t="shared" si="4"/>
        <v>0</v>
      </c>
      <c r="N41" s="250" t="str">
        <f t="shared" si="5"/>
        <v>0</v>
      </c>
      <c r="O41" s="251"/>
      <c r="P41" s="247"/>
      <c r="R41" s="312">
        <f t="shared" si="6"/>
        <v>0</v>
      </c>
      <c r="S41" s="152">
        <f t="shared" si="7"/>
        <v>90</v>
      </c>
      <c r="T41" s="68" t="e">
        <f t="shared" si="0"/>
        <v>#VALUE!</v>
      </c>
      <c r="U41" s="68" t="e">
        <f t="shared" si="8"/>
        <v>#VALUE!</v>
      </c>
      <c r="V41" s="95">
        <v>1</v>
      </c>
      <c r="W41" s="153" t="e">
        <f t="shared" si="1"/>
        <v>#VALUE!</v>
      </c>
      <c r="Y41" s="107">
        <f t="shared" si="9"/>
        <v>0</v>
      </c>
    </row>
    <row r="42" spans="1:25" ht="34.5" customHeight="1" x14ac:dyDescent="0.3">
      <c r="A42" s="322" t="str">
        <f>CDT!B42</f>
        <v>Artésunate Amodiaquine: (ASAQ) 3 cp (100/270 mg)</v>
      </c>
      <c r="B42" s="247"/>
      <c r="C42" s="248"/>
      <c r="D42" s="302" t="str">
        <f t="shared" si="10"/>
        <v/>
      </c>
      <c r="E42" s="249"/>
      <c r="F42" s="247"/>
      <c r="G42" s="247"/>
      <c r="H42" s="247"/>
      <c r="I42" s="247"/>
      <c r="J42" s="247"/>
      <c r="K42" s="248"/>
      <c r="L42" s="431" t="str">
        <f t="shared" si="3"/>
        <v>0</v>
      </c>
      <c r="M42" s="428" t="str">
        <f t="shared" si="4"/>
        <v>0</v>
      </c>
      <c r="N42" s="250" t="str">
        <f t="shared" si="5"/>
        <v>0</v>
      </c>
      <c r="O42" s="251"/>
      <c r="P42" s="247"/>
      <c r="R42" s="312">
        <f t="shared" si="6"/>
        <v>0</v>
      </c>
      <c r="S42" s="152">
        <f t="shared" si="7"/>
        <v>90</v>
      </c>
      <c r="T42" s="68" t="e">
        <f t="shared" si="0"/>
        <v>#VALUE!</v>
      </c>
      <c r="U42" s="68" t="e">
        <f t="shared" si="8"/>
        <v>#VALUE!</v>
      </c>
      <c r="V42" s="95">
        <v>1</v>
      </c>
      <c r="W42" s="153" t="e">
        <f t="shared" si="1"/>
        <v>#VALUE!</v>
      </c>
      <c r="Y42" s="107">
        <f t="shared" si="9"/>
        <v>0</v>
      </c>
    </row>
    <row r="43" spans="1:25" ht="34.5" customHeight="1" x14ac:dyDescent="0.3">
      <c r="A43" s="322" t="str">
        <f>CDT!B43</f>
        <v>Artésunate Amodiaquine: (ASAQ) 6 cp (100/270 mg)</v>
      </c>
      <c r="B43" s="247"/>
      <c r="C43" s="248"/>
      <c r="D43" s="302" t="str">
        <f t="shared" si="10"/>
        <v/>
      </c>
      <c r="E43" s="249"/>
      <c r="F43" s="247"/>
      <c r="G43" s="247"/>
      <c r="H43" s="247"/>
      <c r="I43" s="247"/>
      <c r="J43" s="247"/>
      <c r="K43" s="248"/>
      <c r="L43" s="431" t="str">
        <f t="shared" si="3"/>
        <v>0</v>
      </c>
      <c r="M43" s="428" t="str">
        <f t="shared" si="4"/>
        <v>0</v>
      </c>
      <c r="N43" s="250" t="str">
        <f t="shared" si="5"/>
        <v>0</v>
      </c>
      <c r="O43" s="251"/>
      <c r="P43" s="247"/>
      <c r="R43" s="312">
        <f t="shared" si="6"/>
        <v>0</v>
      </c>
      <c r="S43" s="152">
        <f t="shared" si="7"/>
        <v>90</v>
      </c>
      <c r="T43" s="68" t="e">
        <f t="shared" si="0"/>
        <v>#VALUE!</v>
      </c>
      <c r="U43" s="68" t="e">
        <f t="shared" si="8"/>
        <v>#VALUE!</v>
      </c>
      <c r="V43" s="95">
        <v>1</v>
      </c>
      <c r="W43" s="153" t="e">
        <f t="shared" si="1"/>
        <v>#VALUE!</v>
      </c>
      <c r="Y43" s="107">
        <f t="shared" si="9"/>
        <v>0</v>
      </c>
    </row>
    <row r="44" spans="1:25" ht="34.5" customHeight="1" x14ac:dyDescent="0.3">
      <c r="A44" s="322" t="str">
        <f>CDT!B44</f>
        <v>Artésunate - Méfloquine (AS-MF)</v>
      </c>
      <c r="B44" s="247"/>
      <c r="C44" s="248"/>
      <c r="D44" s="302" t="str">
        <f t="shared" si="10"/>
        <v/>
      </c>
      <c r="E44" s="249"/>
      <c r="F44" s="247"/>
      <c r="G44" s="247"/>
      <c r="H44" s="247"/>
      <c r="I44" s="247"/>
      <c r="J44" s="247"/>
      <c r="K44" s="248"/>
      <c r="L44" s="431" t="str">
        <f t="shared" si="3"/>
        <v>0</v>
      </c>
      <c r="M44" s="428" t="str">
        <f t="shared" si="4"/>
        <v>0</v>
      </c>
      <c r="N44" s="250" t="str">
        <f t="shared" si="5"/>
        <v>0</v>
      </c>
      <c r="O44" s="251"/>
      <c r="P44" s="247"/>
      <c r="R44" s="312">
        <f t="shared" si="6"/>
        <v>0</v>
      </c>
      <c r="S44" s="152">
        <f t="shared" si="7"/>
        <v>90</v>
      </c>
      <c r="T44" s="68" t="e">
        <f t="shared" si="0"/>
        <v>#VALUE!</v>
      </c>
      <c r="U44" s="68" t="e">
        <f t="shared" si="8"/>
        <v>#VALUE!</v>
      </c>
      <c r="V44" s="95">
        <v>1</v>
      </c>
      <c r="W44" s="153" t="e">
        <f t="shared" si="1"/>
        <v>#VALUE!</v>
      </c>
      <c r="Y44" s="107">
        <f t="shared" si="9"/>
        <v>0</v>
      </c>
    </row>
    <row r="45" spans="1:25" ht="34.5" customHeight="1" x14ac:dyDescent="0.3">
      <c r="A45" s="322" t="str">
        <f>CDT!B45</f>
        <v>Quinine comprimé 300mg</v>
      </c>
      <c r="B45" s="247"/>
      <c r="C45" s="248"/>
      <c r="D45" s="302" t="str">
        <f t="shared" si="10"/>
        <v/>
      </c>
      <c r="E45" s="249"/>
      <c r="F45" s="247"/>
      <c r="G45" s="247"/>
      <c r="H45" s="247"/>
      <c r="I45" s="247"/>
      <c r="J45" s="247"/>
      <c r="K45" s="248"/>
      <c r="L45" s="431" t="str">
        <f t="shared" si="3"/>
        <v>0</v>
      </c>
      <c r="M45" s="428" t="str">
        <f t="shared" si="4"/>
        <v>0</v>
      </c>
      <c r="N45" s="250" t="str">
        <f t="shared" si="5"/>
        <v>0</v>
      </c>
      <c r="O45" s="251"/>
      <c r="P45" s="247"/>
      <c r="R45" s="312">
        <f t="shared" si="6"/>
        <v>0</v>
      </c>
      <c r="S45" s="152">
        <f t="shared" si="7"/>
        <v>90</v>
      </c>
      <c r="T45" s="68" t="e">
        <f t="shared" si="0"/>
        <v>#VALUE!</v>
      </c>
      <c r="U45" s="68" t="e">
        <f t="shared" si="8"/>
        <v>#VALUE!</v>
      </c>
      <c r="V45" s="95">
        <v>1</v>
      </c>
      <c r="W45" s="153" t="e">
        <f t="shared" si="1"/>
        <v>#VALUE!</v>
      </c>
      <c r="Y45" s="107">
        <f t="shared" si="9"/>
        <v>0</v>
      </c>
    </row>
    <row r="46" spans="1:25" ht="34.5" customHeight="1" x14ac:dyDescent="0.3">
      <c r="A46" s="322" t="str">
        <f>CDT!B46</f>
        <v>Quinine injectable 300 mg</v>
      </c>
      <c r="B46" s="247"/>
      <c r="C46" s="248"/>
      <c r="D46" s="302" t="str">
        <f t="shared" si="10"/>
        <v/>
      </c>
      <c r="E46" s="249"/>
      <c r="F46" s="247"/>
      <c r="G46" s="247"/>
      <c r="H46" s="247"/>
      <c r="I46" s="247"/>
      <c r="J46" s="247"/>
      <c r="K46" s="248"/>
      <c r="L46" s="431" t="str">
        <f t="shared" si="3"/>
        <v>0</v>
      </c>
      <c r="M46" s="428" t="str">
        <f t="shared" si="4"/>
        <v>0</v>
      </c>
      <c r="N46" s="250" t="str">
        <f t="shared" si="5"/>
        <v>0</v>
      </c>
      <c r="O46" s="251"/>
      <c r="P46" s="247"/>
      <c r="R46" s="312">
        <f t="shared" si="6"/>
        <v>0</v>
      </c>
      <c r="S46" s="152">
        <f t="shared" si="7"/>
        <v>90</v>
      </c>
      <c r="T46" s="68" t="e">
        <f t="shared" si="0"/>
        <v>#VALUE!</v>
      </c>
      <c r="U46" s="68" t="e">
        <f t="shared" si="8"/>
        <v>#VALUE!</v>
      </c>
      <c r="V46" s="95">
        <v>1</v>
      </c>
      <c r="W46" s="153" t="e">
        <f t="shared" si="1"/>
        <v>#VALUE!</v>
      </c>
      <c r="Y46" s="107">
        <f t="shared" si="9"/>
        <v>0</v>
      </c>
    </row>
    <row r="47" spans="1:25" ht="34.5" customHeight="1" x14ac:dyDescent="0.3">
      <c r="A47" s="322" t="str">
        <f>CDT!B47</f>
        <v>Quinine injectable 600 mg</v>
      </c>
      <c r="B47" s="247"/>
      <c r="C47" s="248"/>
      <c r="D47" s="302" t="str">
        <f t="shared" si="10"/>
        <v/>
      </c>
      <c r="E47" s="249"/>
      <c r="F47" s="247"/>
      <c r="G47" s="247"/>
      <c r="H47" s="247"/>
      <c r="I47" s="247"/>
      <c r="J47" s="247"/>
      <c r="K47" s="248"/>
      <c r="L47" s="431" t="str">
        <f t="shared" si="3"/>
        <v>0</v>
      </c>
      <c r="M47" s="428" t="str">
        <f t="shared" si="4"/>
        <v>0</v>
      </c>
      <c r="N47" s="250" t="str">
        <f t="shared" si="5"/>
        <v>0</v>
      </c>
      <c r="O47" s="251"/>
      <c r="P47" s="247"/>
      <c r="R47" s="312">
        <f t="shared" si="6"/>
        <v>0</v>
      </c>
      <c r="S47" s="152">
        <f t="shared" si="7"/>
        <v>90</v>
      </c>
      <c r="T47" s="68" t="e">
        <f t="shared" si="0"/>
        <v>#VALUE!</v>
      </c>
      <c r="U47" s="68" t="e">
        <f t="shared" si="8"/>
        <v>#VALUE!</v>
      </c>
      <c r="V47" s="95">
        <v>1</v>
      </c>
      <c r="W47" s="153" t="e">
        <f t="shared" si="1"/>
        <v>#VALUE!</v>
      </c>
      <c r="Y47" s="107">
        <f t="shared" si="9"/>
        <v>0</v>
      </c>
    </row>
    <row r="48" spans="1:25" ht="34.5" customHeight="1" thickBot="1" x14ac:dyDescent="0.35">
      <c r="A48" s="322" t="str">
        <f>CDT!B48</f>
        <v>Quinine injectable 600 mg</v>
      </c>
      <c r="B48" s="247"/>
      <c r="C48" s="248"/>
      <c r="D48" s="303" t="str">
        <f t="shared" si="10"/>
        <v/>
      </c>
      <c r="E48" s="249"/>
      <c r="F48" s="247"/>
      <c r="G48" s="247"/>
      <c r="H48" s="247"/>
      <c r="I48" s="247"/>
      <c r="J48" s="247"/>
      <c r="K48" s="248"/>
      <c r="L48" s="431" t="str">
        <f t="shared" si="3"/>
        <v>0</v>
      </c>
      <c r="M48" s="428" t="str">
        <f t="shared" si="4"/>
        <v>0</v>
      </c>
      <c r="N48" s="250" t="str">
        <f t="shared" si="5"/>
        <v>0</v>
      </c>
      <c r="O48" s="251"/>
      <c r="P48" s="247"/>
      <c r="R48" s="312">
        <f t="shared" si="6"/>
        <v>0</v>
      </c>
      <c r="S48" s="152">
        <f t="shared" si="7"/>
        <v>90</v>
      </c>
      <c r="T48" s="68" t="e">
        <f>D48-(E48+G48+I48+H48)</f>
        <v>#VALUE!</v>
      </c>
      <c r="U48" s="68" t="e">
        <f t="shared" si="8"/>
        <v>#VALUE!</v>
      </c>
      <c r="V48" s="95">
        <v>1</v>
      </c>
      <c r="W48" s="153" t="e">
        <f t="shared" si="1"/>
        <v>#VALUE!</v>
      </c>
      <c r="Y48" s="107">
        <f t="shared" si="9"/>
        <v>0</v>
      </c>
    </row>
    <row r="49" spans="1:23" ht="34.5" customHeight="1" thickBot="1" x14ac:dyDescent="0.35">
      <c r="A49" s="322" t="str">
        <f>CDT!B49</f>
        <v>Artéméther injectable 100 mg</v>
      </c>
      <c r="B49" s="247"/>
      <c r="C49" s="248"/>
      <c r="D49" s="303" t="str">
        <f t="shared" si="10"/>
        <v/>
      </c>
      <c r="E49" s="249"/>
      <c r="F49" s="247"/>
      <c r="G49" s="247"/>
      <c r="H49" s="247"/>
      <c r="I49" s="247"/>
      <c r="J49" s="247"/>
      <c r="K49" s="248"/>
      <c r="L49" s="431" t="str">
        <f t="shared" si="3"/>
        <v>0</v>
      </c>
      <c r="M49" s="428" t="str">
        <f t="shared" si="4"/>
        <v>0</v>
      </c>
      <c r="N49" s="250" t="str">
        <f t="shared" si="5"/>
        <v>0</v>
      </c>
      <c r="O49" s="251"/>
      <c r="P49" s="247"/>
      <c r="R49" s="312">
        <f t="shared" si="6"/>
        <v>0</v>
      </c>
      <c r="S49" s="152">
        <f t="shared" si="7"/>
        <v>90</v>
      </c>
      <c r="T49" s="68" t="e">
        <f>D49-(E49+G49+I49+H49)</f>
        <v>#VALUE!</v>
      </c>
      <c r="U49" s="68" t="e">
        <f t="shared" si="8"/>
        <v>#VALUE!</v>
      </c>
      <c r="V49" s="95">
        <v>1</v>
      </c>
      <c r="W49" s="153" t="e">
        <f t="shared" si="1"/>
        <v>#VALUE!</v>
      </c>
    </row>
    <row r="50" spans="1:23" ht="34.5" hidden="1" customHeight="1" x14ac:dyDescent="0.3">
      <c r="A50" s="17"/>
      <c r="B50" s="79"/>
      <c r="C50" s="79"/>
      <c r="D50" s="53"/>
      <c r="E50" s="79"/>
      <c r="F50" s="79"/>
      <c r="G50" s="79"/>
      <c r="H50" s="79"/>
      <c r="I50" s="79"/>
      <c r="J50" s="79"/>
      <c r="K50" s="79"/>
      <c r="L50" s="54"/>
      <c r="M50" s="58" t="str">
        <f t="shared" ref="M50" si="11">IF(B50&lt;&gt;"",((E50/S50)*30),"")</f>
        <v/>
      </c>
      <c r="N50" s="55"/>
      <c r="O50" s="80"/>
      <c r="P50" s="79"/>
      <c r="S50" s="152"/>
      <c r="T50" s="68"/>
      <c r="U50" s="68"/>
      <c r="V50" s="95"/>
      <c r="W50" s="153" t="str">
        <f t="shared" si="1"/>
        <v/>
      </c>
    </row>
    <row r="51" spans="1:23" s="235" customFormat="1" ht="16.5" customHeight="1" x14ac:dyDescent="0.35">
      <c r="A51" s="531" t="s">
        <v>290</v>
      </c>
      <c r="B51" s="531"/>
      <c r="C51" s="531"/>
      <c r="D51" s="531"/>
      <c r="E51" s="531"/>
      <c r="F51" s="531"/>
      <c r="H51" s="233"/>
      <c r="I51" s="233" t="s">
        <v>300</v>
      </c>
      <c r="J51" s="234"/>
      <c r="K51" s="232"/>
      <c r="L51" s="232"/>
      <c r="M51" s="232"/>
      <c r="N51" s="232"/>
      <c r="O51" s="232"/>
      <c r="Q51" s="236"/>
      <c r="R51" s="311"/>
      <c r="S51" s="237"/>
      <c r="T51" s="238"/>
      <c r="U51" s="238"/>
      <c r="V51" s="239"/>
      <c r="W51" s="240"/>
    </row>
    <row r="52" spans="1:23" ht="29.25" customHeight="1" x14ac:dyDescent="0.3">
      <c r="A52" s="18"/>
      <c r="B52" s="18"/>
      <c r="C52" s="18"/>
      <c r="D52" s="18"/>
      <c r="E52" s="18"/>
      <c r="F52" s="18"/>
      <c r="G52" s="18"/>
      <c r="H52" s="18"/>
      <c r="I52" s="18"/>
      <c r="J52" s="18"/>
      <c r="K52" s="18"/>
      <c r="L52" s="18"/>
      <c r="M52" s="18"/>
      <c r="N52" s="18"/>
      <c r="O52" s="18"/>
      <c r="S52" s="154"/>
      <c r="T52" s="69"/>
      <c r="U52" s="69"/>
      <c r="V52" s="70"/>
      <c r="W52" s="155"/>
    </row>
    <row r="53" spans="1:23" ht="15.6" x14ac:dyDescent="0.3">
      <c r="B53" s="18"/>
      <c r="C53" s="18"/>
      <c r="D53" s="18"/>
      <c r="E53" s="18"/>
      <c r="F53" s="18"/>
      <c r="I53" s="18"/>
      <c r="J53" s="18"/>
      <c r="K53" s="18"/>
      <c r="L53" s="18"/>
      <c r="M53" s="18"/>
      <c r="N53" s="18"/>
      <c r="O53" s="18"/>
      <c r="S53" s="154"/>
      <c r="T53" s="69"/>
      <c r="U53" s="69"/>
      <c r="V53" s="70"/>
      <c r="W53" s="155"/>
    </row>
    <row r="54" spans="1:23" s="235" customFormat="1" ht="18.600000000000001" thickBot="1" x14ac:dyDescent="0.4">
      <c r="A54" s="233" t="s">
        <v>289</v>
      </c>
      <c r="H54" s="233"/>
      <c r="I54" s="233" t="s">
        <v>301</v>
      </c>
      <c r="O54" s="232"/>
      <c r="Q54" s="236"/>
      <c r="R54" s="311"/>
      <c r="S54" s="243"/>
      <c r="T54" s="244"/>
      <c r="U54" s="244"/>
      <c r="V54" s="245"/>
      <c r="W54" s="246"/>
    </row>
  </sheetData>
  <mergeCells count="21">
    <mergeCell ref="A24:A25"/>
    <mergeCell ref="A51:F51"/>
    <mergeCell ref="A19:C19"/>
    <mergeCell ref="D19:N19"/>
    <mergeCell ref="S19:W19"/>
    <mergeCell ref="A21:C21"/>
    <mergeCell ref="D21:F21"/>
    <mergeCell ref="G21:K22"/>
    <mergeCell ref="L21:P21"/>
    <mergeCell ref="L17:P17"/>
    <mergeCell ref="A1:B1"/>
    <mergeCell ref="A3:B3"/>
    <mergeCell ref="A4:B4"/>
    <mergeCell ref="A11:O11"/>
    <mergeCell ref="B13:C13"/>
    <mergeCell ref="E13:J13"/>
    <mergeCell ref="B15:C15"/>
    <mergeCell ref="D15:F15"/>
    <mergeCell ref="G15:I15"/>
    <mergeCell ref="B17:E17"/>
    <mergeCell ref="G17:K17"/>
  </mergeCells>
  <conditionalFormatting sqref="U26">
    <cfRule type="cellIs" dxfId="203" priority="39" operator="greaterThan">
      <formula>0</formula>
    </cfRule>
    <cfRule type="cellIs" dxfId="202" priority="40" operator="greaterThan">
      <formula>0</formula>
    </cfRule>
    <cfRule type="cellIs" dxfId="201" priority="41" operator="lessThan">
      <formula>0</formula>
    </cfRule>
    <cfRule type="cellIs" dxfId="200" priority="42" operator="notEqual">
      <formula>0</formula>
    </cfRule>
  </conditionalFormatting>
  <conditionalFormatting sqref="U27:U29">
    <cfRule type="cellIs" dxfId="199" priority="35" operator="greaterThan">
      <formula>0</formula>
    </cfRule>
    <cfRule type="cellIs" dxfId="198" priority="36" operator="greaterThan">
      <formula>0</formula>
    </cfRule>
    <cfRule type="cellIs" dxfId="197" priority="37" operator="lessThan">
      <formula>0</formula>
    </cfRule>
    <cfRule type="cellIs" dxfId="196" priority="38" operator="notEqual">
      <formula>0</formula>
    </cfRule>
  </conditionalFormatting>
  <conditionalFormatting sqref="U30:U31 U33:U47">
    <cfRule type="cellIs" dxfId="195" priority="31" operator="greaterThan">
      <formula>0</formula>
    </cfRule>
    <cfRule type="cellIs" dxfId="194" priority="32" operator="greaterThan">
      <formula>0</formula>
    </cfRule>
    <cfRule type="cellIs" dxfId="193" priority="33" operator="lessThan">
      <formula>0</formula>
    </cfRule>
    <cfRule type="cellIs" dxfId="192" priority="34" operator="notEqual">
      <formula>0</formula>
    </cfRule>
  </conditionalFormatting>
  <conditionalFormatting sqref="U48:U50">
    <cfRule type="cellIs" dxfId="191" priority="27" operator="greaterThan">
      <formula>0</formula>
    </cfRule>
    <cfRule type="cellIs" dxfId="190" priority="28" operator="greaterThan">
      <formula>0</formula>
    </cfRule>
    <cfRule type="cellIs" dxfId="189" priority="29" operator="lessThan">
      <formula>0</formula>
    </cfRule>
    <cfRule type="cellIs" dxfId="188" priority="30" operator="notEqual">
      <formula>0</formula>
    </cfRule>
  </conditionalFormatting>
  <conditionalFormatting sqref="K50">
    <cfRule type="expression" dxfId="187" priority="25">
      <formula>K50&lt;T50</formula>
    </cfRule>
    <cfRule type="expression" dxfId="186" priority="26">
      <formula>K50&gt;T50</formula>
    </cfRule>
  </conditionalFormatting>
  <conditionalFormatting sqref="J37:J47">
    <cfRule type="cellIs" dxfId="185" priority="24" operator="greaterThan">
      <formula>90</formula>
    </cfRule>
  </conditionalFormatting>
  <conditionalFormatting sqref="J48:J50">
    <cfRule type="cellIs" dxfId="184" priority="23" operator="greaterThan">
      <formula>90</formula>
    </cfRule>
  </conditionalFormatting>
  <conditionalFormatting sqref="K36:K47">
    <cfRule type="expression" dxfId="183" priority="21">
      <formula>K36&lt;T36</formula>
    </cfRule>
    <cfRule type="expression" dxfId="182" priority="22">
      <formula>K36&gt;T36</formula>
    </cfRule>
  </conditionalFormatting>
  <conditionalFormatting sqref="J27:J31 J33">
    <cfRule type="cellIs" dxfId="181" priority="20" operator="greaterThan">
      <formula>90</formula>
    </cfRule>
  </conditionalFormatting>
  <conditionalFormatting sqref="J36">
    <cfRule type="cellIs" dxfId="180" priority="19" operator="greaterThan">
      <formula>90</formula>
    </cfRule>
  </conditionalFormatting>
  <conditionalFormatting sqref="K48:K49">
    <cfRule type="expression" dxfId="179" priority="17">
      <formula>K48&lt;T48</formula>
    </cfRule>
    <cfRule type="expression" dxfId="178" priority="18">
      <formula>K48&gt;T48</formula>
    </cfRule>
  </conditionalFormatting>
  <conditionalFormatting sqref="K27:K31 K33">
    <cfRule type="expression" dxfId="177" priority="15">
      <formula>K27&lt;T27</formula>
    </cfRule>
    <cfRule type="expression" dxfId="176" priority="16">
      <formula>K27&gt;T27</formula>
    </cfRule>
  </conditionalFormatting>
  <conditionalFormatting sqref="J26">
    <cfRule type="cellIs" dxfId="175" priority="14" operator="greaterThan">
      <formula>90</formula>
    </cfRule>
  </conditionalFormatting>
  <conditionalFormatting sqref="K26">
    <cfRule type="expression" dxfId="174" priority="12">
      <formula>K26&lt;T26</formula>
    </cfRule>
    <cfRule type="expression" dxfId="173" priority="13">
      <formula>K26&gt;T26</formula>
    </cfRule>
  </conditionalFormatting>
  <conditionalFormatting sqref="U32">
    <cfRule type="cellIs" dxfId="172" priority="8" operator="greaterThan">
      <formula>0</formula>
    </cfRule>
    <cfRule type="cellIs" dxfId="171" priority="9" operator="greaterThan">
      <formula>0</formula>
    </cfRule>
    <cfRule type="cellIs" dxfId="170" priority="10" operator="lessThan">
      <formula>0</formula>
    </cfRule>
    <cfRule type="cellIs" dxfId="169" priority="11" operator="notEqual">
      <formula>0</formula>
    </cfRule>
  </conditionalFormatting>
  <conditionalFormatting sqref="K34">
    <cfRule type="expression" dxfId="168" priority="6">
      <formula>K34&lt;T34</formula>
    </cfRule>
    <cfRule type="expression" dxfId="167" priority="7">
      <formula>K34&gt;T34</formula>
    </cfRule>
  </conditionalFormatting>
  <conditionalFormatting sqref="K35">
    <cfRule type="expression" dxfId="166" priority="4">
      <formula>K35&lt;T35</formula>
    </cfRule>
    <cfRule type="expression" dxfId="165" priority="5">
      <formula>K35&gt;T35</formula>
    </cfRule>
  </conditionalFormatting>
  <conditionalFormatting sqref="J32">
    <cfRule type="cellIs" dxfId="164" priority="3" operator="greaterThan">
      <formula>90</formula>
    </cfRule>
  </conditionalFormatting>
  <conditionalFormatting sqref="K32">
    <cfRule type="expression" dxfId="163" priority="1">
      <formula>K32&lt;T32</formula>
    </cfRule>
    <cfRule type="expression" dxfId="162" priority="2">
      <formula>K32&gt;T32</formula>
    </cfRule>
  </conditionalFormatting>
  <dataValidations count="7">
    <dataValidation type="whole" allowBlank="1" showInputMessage="1" showErrorMessage="1" prompt="La quantité accordée par le point Focal ne peut être supérieure à la somme du CMMa et la quantité commandée pour le trimestre._x000a_Merci de revoir la quantité dans la colonne O." sqref="O26:O49">
      <formula1>0</formula1>
      <formula2>+M26+N26</formula2>
    </dataValidation>
    <dataValidation type="whole" allowBlank="1" showInputMessage="1" showErrorMessage="1" prompt="La valeur ne peut pas être supérieure à 89_x000a_Si tel est le cas déteminer la quantité à commander directement à la colonne O_x000a_merci" sqref="J26">
      <formula1>0</formula1>
      <formula2>89</formula2>
    </dataValidation>
    <dataValidation type="list" allowBlank="1" showInputMessage="1" showErrorMessage="1" sqref="D21:F21">
      <formula1>typerapport2</formula1>
    </dataValidation>
    <dataValidation type="whole" operator="lessThanOrEqual" allowBlank="1" showInputMessage="1" showErrorMessage="1" promptTitle="instruction" prompt="La valeur de la cellule ne peut pas être supérieure à la quantité Totale inscrite dans la colonne D._x000a_Merci de vérifier." sqref="E26:E50">
      <formula1>D26</formula1>
    </dataValidation>
    <dataValidation type="whole" allowBlank="1" showInputMessage="1" showErrorMessage="1" prompt="La valeur ne peut pas être supérieure à 89_x000a_Si tel est le cas déteminer la quantité à commander directement à la colonne M._x000a_merci" sqref="J27:J50">
      <formula1>0</formula1>
      <formula2>89</formula2>
    </dataValidation>
    <dataValidation errorStyle="information" allowBlank="1" showInputMessage="1" showErrorMessage="1" errorTitle="Instruction" error="Saisissez le Texte en MAJUSCULE_x000a_Exemple: CMS AGOE_x000a_Merci" promptTitle="Instruction" prompt="Saisissez le Texte en MAJUSCULE_x000a_Exemple: CMS AGOE_x000a_Merci" sqref="D19:N19"/>
    <dataValidation type="date" errorStyle="warning" allowBlank="1" showInputMessage="1" showErrorMessage="1" promptTitle="Instruction" prompt="SVP Saisissez la date sous le format:_x000a_00/00/0000. exemple 15/09/2016,_x000a_Merci_x000a_" sqref="L21:P21">
      <formula1>42370</formula1>
      <formula2>44926</formula2>
    </dataValidation>
  </dataValidations>
  <pageMargins left="0.21" right="0.23622047244094491" top="0.74803149606299213" bottom="0.74803149606299213" header="0.31496062992125984" footer="0.31496062992125984"/>
  <pageSetup paperSize="9" scale="40" orientation="portrait" r:id="rId1"/>
  <headerFooter alignWithMargins="0">
    <oddFooter>&amp;C&amp;"Arial,Gras"PNLS /IST, Avenue des Armées, -05 BP 424 Lomé –Togo ; Tel 22 20 94 39 Fax : 22 20 94 36    Site Web : www.pnls.tg</oddFooter>
  </headerFooter>
  <drawing r:id="rId2"/>
</worksheet>
</file>

<file path=xl/worksheets/sheet14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rgb="FFFF0000"/>
  </sheetPr>
  <dimension ref="A1:W56"/>
  <sheetViews>
    <sheetView showGridLines="0" view="pageBreakPreview" topLeftCell="A5" zoomScale="70" zoomScaleNormal="70" zoomScaleSheetLayoutView="70" zoomScalePageLayoutView="50" workbookViewId="0">
      <selection activeCell="D19" sqref="D19:N19"/>
    </sheetView>
  </sheetViews>
  <sheetFormatPr baseColWidth="10" defaultColWidth="7.33203125" defaultRowHeight="13.8" x14ac:dyDescent="0.3"/>
  <cols>
    <col min="1" max="1" width="51.5546875" style="3" customWidth="1"/>
    <col min="2" max="14" width="11.5546875" style="3" customWidth="1"/>
    <col min="15" max="15" width="11.6640625" style="39" customWidth="1"/>
    <col min="16" max="16" width="17.5546875" style="3" customWidth="1"/>
    <col min="17" max="17" width="2.109375" style="62" customWidth="1"/>
    <col min="18" max="18" width="4.88671875" style="77" customWidth="1"/>
    <col min="19" max="20" width="7.44140625" style="77" bestFit="1" customWidth="1"/>
    <col min="21" max="21" width="7.88671875" style="78" bestFit="1" customWidth="1"/>
    <col min="22" max="22" width="33.33203125" style="77" customWidth="1"/>
    <col min="23" max="16384" width="7.33203125" style="3"/>
  </cols>
  <sheetData>
    <row r="1" spans="1:23" ht="17.25" customHeight="1" x14ac:dyDescent="0.3">
      <c r="A1" s="549" t="s">
        <v>452</v>
      </c>
      <c r="B1" s="549"/>
      <c r="C1" s="2"/>
      <c r="D1" s="2"/>
      <c r="E1"/>
      <c r="F1"/>
      <c r="G1"/>
      <c r="H1"/>
      <c r="I1"/>
      <c r="J1"/>
      <c r="N1" s="4" t="s">
        <v>1</v>
      </c>
      <c r="O1" s="5"/>
      <c r="R1" s="306"/>
      <c r="S1" s="69"/>
      <c r="T1" s="69"/>
      <c r="U1" s="69"/>
      <c r="V1" s="70"/>
      <c r="W1" s="69"/>
    </row>
    <row r="2" spans="1:23" ht="13.5" customHeight="1" x14ac:dyDescent="0.3">
      <c r="A2" s="1" t="s">
        <v>453</v>
      </c>
      <c r="B2" s="1"/>
      <c r="C2" s="2"/>
      <c r="D2" s="2"/>
      <c r="E2"/>
      <c r="F2"/>
      <c r="G2"/>
      <c r="H2"/>
      <c r="I2"/>
      <c r="J2"/>
      <c r="M2" s="4"/>
      <c r="N2" s="4" t="s">
        <v>3</v>
      </c>
      <c r="O2" s="5"/>
      <c r="R2" s="306"/>
      <c r="S2" s="69"/>
      <c r="T2" s="69"/>
      <c r="U2" s="69"/>
      <c r="V2" s="70"/>
      <c r="W2" s="69"/>
    </row>
    <row r="3" spans="1:23" ht="15.6" x14ac:dyDescent="0.3">
      <c r="A3" s="549" t="s">
        <v>454</v>
      </c>
      <c r="B3" s="549"/>
      <c r="C3" s="2"/>
      <c r="D3" s="2"/>
      <c r="E3"/>
      <c r="F3"/>
      <c r="G3"/>
      <c r="H3"/>
      <c r="I3"/>
      <c r="J3"/>
      <c r="K3" s="5"/>
      <c r="L3" s="5"/>
      <c r="M3" s="5"/>
      <c r="N3" s="5"/>
      <c r="O3" s="5"/>
      <c r="R3" s="306"/>
      <c r="S3" s="69"/>
      <c r="T3" s="69"/>
      <c r="U3" s="69"/>
      <c r="V3" s="70"/>
      <c r="W3" s="69"/>
    </row>
    <row r="4" spans="1:23" ht="33.6" customHeight="1" x14ac:dyDescent="0.3">
      <c r="A4" s="547" t="s">
        <v>455</v>
      </c>
      <c r="B4" s="548"/>
      <c r="C4" s="7"/>
      <c r="D4" s="7"/>
      <c r="E4" s="8"/>
      <c r="F4" s="8"/>
      <c r="G4" s="8"/>
      <c r="H4" s="8"/>
      <c r="I4" s="8"/>
      <c r="J4" s="8"/>
      <c r="K4" s="9"/>
      <c r="L4" s="9"/>
      <c r="M4" s="9"/>
      <c r="N4" s="9"/>
      <c r="O4" s="38"/>
      <c r="R4" s="306"/>
      <c r="S4" s="69"/>
      <c r="T4" s="69"/>
      <c r="U4" s="69"/>
      <c r="V4" s="70"/>
      <c r="W4" s="69"/>
    </row>
    <row r="5" spans="1:23" x14ac:dyDescent="0.3">
      <c r="B5" s="9"/>
      <c r="C5" s="9"/>
      <c r="D5" s="9"/>
      <c r="E5" s="9"/>
      <c r="F5" s="9"/>
      <c r="G5" s="9"/>
      <c r="H5" s="9"/>
      <c r="I5" s="9"/>
      <c r="J5" s="9"/>
      <c r="K5" s="9"/>
      <c r="L5" s="9"/>
      <c r="M5" s="9"/>
      <c r="N5" s="9"/>
      <c r="O5" s="38"/>
      <c r="R5" s="306"/>
      <c r="S5" s="69"/>
      <c r="T5" s="69"/>
      <c r="U5" s="69"/>
      <c r="V5" s="70"/>
      <c r="W5" s="69"/>
    </row>
    <row r="6" spans="1:23" ht="15.6" x14ac:dyDescent="0.3">
      <c r="A6" s="6" t="s">
        <v>232</v>
      </c>
      <c r="B6" s="9"/>
      <c r="C6" s="9"/>
      <c r="D6" s="9"/>
      <c r="E6" s="9"/>
      <c r="F6" s="9"/>
      <c r="G6" s="9"/>
      <c r="H6" s="9"/>
      <c r="I6" s="9"/>
      <c r="J6" s="9"/>
      <c r="K6" s="9"/>
      <c r="L6" s="9"/>
      <c r="M6" s="9"/>
      <c r="N6" s="9"/>
      <c r="O6" s="38"/>
      <c r="R6" s="306"/>
      <c r="S6" s="69"/>
      <c r="T6" s="69"/>
      <c r="U6" s="69"/>
      <c r="V6" s="70"/>
      <c r="W6" s="69"/>
    </row>
    <row r="7" spans="1:23" x14ac:dyDescent="0.3">
      <c r="A7" s="10"/>
      <c r="B7" s="9"/>
      <c r="C7" s="9"/>
      <c r="D7" s="9"/>
      <c r="E7" s="9"/>
      <c r="F7" s="9"/>
      <c r="G7" s="9"/>
      <c r="H7" s="9"/>
      <c r="I7" s="9"/>
      <c r="J7" s="9"/>
      <c r="K7" s="9"/>
      <c r="L7" s="9"/>
      <c r="M7" s="9"/>
      <c r="N7" s="9"/>
      <c r="O7" s="38"/>
      <c r="R7" s="69"/>
      <c r="S7" s="69"/>
      <c r="T7" s="69"/>
      <c r="U7" s="70"/>
      <c r="V7" s="69"/>
    </row>
    <row r="8" spans="1:23" x14ac:dyDescent="0.3">
      <c r="A8" s="10"/>
      <c r="B8" s="9"/>
      <c r="C8" s="9"/>
      <c r="D8" s="9"/>
      <c r="E8" s="9"/>
      <c r="F8" s="9"/>
      <c r="G8" s="9"/>
      <c r="H8" s="9"/>
      <c r="I8" s="9"/>
      <c r="J8" s="9"/>
      <c r="K8" s="9"/>
      <c r="L8" s="9"/>
      <c r="M8" s="9"/>
      <c r="N8" s="9"/>
      <c r="O8" s="38"/>
      <c r="R8" s="69"/>
      <c r="S8" s="69"/>
      <c r="T8" s="69"/>
      <c r="U8" s="70"/>
      <c r="V8" s="69"/>
    </row>
    <row r="9" spans="1:23" ht="17.25" customHeight="1" x14ac:dyDescent="0.3">
      <c r="A9" s="10"/>
      <c r="B9" s="9"/>
      <c r="C9" s="9"/>
      <c r="D9" s="9"/>
      <c r="E9" s="9"/>
      <c r="F9" s="9"/>
      <c r="G9" s="9"/>
      <c r="H9" s="9"/>
      <c r="I9" s="9"/>
      <c r="J9" s="9"/>
      <c r="K9" s="9"/>
      <c r="L9" s="9"/>
      <c r="M9" s="9"/>
      <c r="N9" s="9"/>
      <c r="O9" s="38"/>
      <c r="R9" s="69"/>
      <c r="S9" s="69"/>
      <c r="T9" s="69"/>
      <c r="U9" s="70"/>
      <c r="V9" s="69"/>
    </row>
    <row r="10" spans="1:23" ht="0.75" customHeight="1" x14ac:dyDescent="0.3">
      <c r="R10" s="69"/>
      <c r="S10" s="69"/>
      <c r="T10" s="69"/>
      <c r="U10" s="70"/>
      <c r="V10" s="69"/>
    </row>
    <row r="11" spans="1:23" ht="21" customHeight="1" x14ac:dyDescent="0.3">
      <c r="A11" s="555" t="s">
        <v>263</v>
      </c>
      <c r="B11" s="555"/>
      <c r="C11" s="555"/>
      <c r="D11" s="555"/>
      <c r="E11" s="555"/>
      <c r="F11" s="555"/>
      <c r="G11" s="555"/>
      <c r="H11" s="555"/>
      <c r="I11" s="555"/>
      <c r="J11" s="555"/>
      <c r="K11" s="555"/>
      <c r="L11" s="555"/>
      <c r="M11" s="555"/>
      <c r="N11" s="555"/>
      <c r="O11" s="555"/>
      <c r="P11" s="40"/>
      <c r="R11" s="69"/>
      <c r="S11" s="69"/>
      <c r="T11" s="69"/>
      <c r="U11" s="70"/>
      <c r="V11" s="69"/>
    </row>
    <row r="12" spans="1:23" ht="3.75" customHeight="1" x14ac:dyDescent="0.3">
      <c r="A12" s="11"/>
      <c r="B12" s="11"/>
      <c r="C12" s="11"/>
      <c r="D12" s="11"/>
      <c r="E12" s="11"/>
      <c r="F12" s="11"/>
      <c r="G12" s="11"/>
      <c r="H12" s="11"/>
      <c r="I12" s="11"/>
      <c r="J12" s="11"/>
      <c r="K12" s="11"/>
      <c r="L12" s="11"/>
      <c r="M12" s="11"/>
      <c r="N12" s="11"/>
      <c r="O12" s="11"/>
      <c r="R12" s="69"/>
      <c r="S12" s="69"/>
      <c r="T12" s="69"/>
      <c r="U12" s="70"/>
      <c r="V12" s="69"/>
    </row>
    <row r="13" spans="1:23" s="42" customFormat="1" ht="20.25" hidden="1" customHeight="1" thickBot="1" x14ac:dyDescent="0.35">
      <c r="A13" s="434" t="s">
        <v>5</v>
      </c>
      <c r="B13" s="556">
        <f>'Info District'!G11</f>
        <v>2025</v>
      </c>
      <c r="C13" s="557"/>
      <c r="E13" s="550"/>
      <c r="F13" s="550"/>
      <c r="G13" s="550"/>
      <c r="H13" s="550"/>
      <c r="I13" s="550"/>
      <c r="J13" s="554"/>
      <c r="Q13" s="63"/>
      <c r="R13" s="71"/>
      <c r="S13" s="71"/>
      <c r="T13" s="71"/>
      <c r="U13" s="72"/>
      <c r="V13" s="71"/>
    </row>
    <row r="14" spans="1:23" s="42" customFormat="1" ht="7.5" hidden="1" customHeight="1" thickBot="1" x14ac:dyDescent="0.35">
      <c r="A14" s="434"/>
      <c r="B14" s="13"/>
      <c r="C14" s="13"/>
      <c r="D14" s="13"/>
      <c r="O14" s="15"/>
      <c r="Q14" s="63"/>
      <c r="R14" s="71"/>
      <c r="S14" s="71"/>
      <c r="T14" s="71"/>
      <c r="U14" s="72"/>
      <c r="V14" s="71"/>
    </row>
    <row r="15" spans="1:23" s="42" customFormat="1" ht="16.5" hidden="1" customHeight="1" thickBot="1" x14ac:dyDescent="0.35">
      <c r="A15" s="434" t="s">
        <v>7</v>
      </c>
      <c r="B15" s="558" t="str">
        <f>'Info District'!G12</f>
        <v>PLATEAUX</v>
      </c>
      <c r="C15" s="559"/>
      <c r="D15" s="550" t="s">
        <v>8</v>
      </c>
      <c r="E15" s="550"/>
      <c r="F15" s="550"/>
      <c r="G15" s="551" t="str">
        <f>'Info District'!G13</f>
        <v>Agou</v>
      </c>
      <c r="H15" s="552"/>
      <c r="I15" s="553"/>
      <c r="L15" s="11"/>
      <c r="M15" s="11"/>
      <c r="N15" s="11"/>
      <c r="O15" s="11"/>
      <c r="P15" s="11"/>
      <c r="Q15" s="63"/>
      <c r="R15" s="71"/>
      <c r="S15" s="71"/>
      <c r="T15" s="71"/>
      <c r="U15" s="73"/>
      <c r="V15" s="71"/>
    </row>
    <row r="16" spans="1:23" s="42" customFormat="1" ht="3.75" hidden="1" customHeight="1" thickBot="1" x14ac:dyDescent="0.35">
      <c r="A16" s="139"/>
      <c r="B16" s="15"/>
      <c r="C16" s="15"/>
      <c r="D16" s="15"/>
      <c r="E16" s="15"/>
      <c r="K16" s="15"/>
      <c r="L16" s="15"/>
      <c r="M16" s="15"/>
      <c r="O16" s="15"/>
      <c r="Q16" s="63"/>
      <c r="R16" s="71"/>
      <c r="S16" s="71"/>
      <c r="T16" s="71"/>
      <c r="U16" s="72"/>
      <c r="V16" s="71"/>
    </row>
    <row r="17" spans="1:23" s="42" customFormat="1" ht="18" hidden="1" customHeight="1" thickBot="1" x14ac:dyDescent="0.35">
      <c r="A17" s="434" t="s">
        <v>9</v>
      </c>
      <c r="B17" s="556" t="str">
        <f>'Info District'!G17</f>
        <v>Avril à Juin 2025</v>
      </c>
      <c r="C17" s="560"/>
      <c r="D17" s="560"/>
      <c r="E17" s="557"/>
      <c r="G17" s="550" t="s">
        <v>11</v>
      </c>
      <c r="H17" s="550"/>
      <c r="I17" s="550"/>
      <c r="J17" s="550"/>
      <c r="K17" s="554"/>
      <c r="L17" s="551" t="str">
        <f>'Info District'!G18</f>
        <v>Juillet à Septembre 2025</v>
      </c>
      <c r="M17" s="552"/>
      <c r="N17" s="552"/>
      <c r="O17" s="552"/>
      <c r="P17" s="553"/>
      <c r="Q17" s="63"/>
      <c r="R17" s="71"/>
      <c r="S17" s="71"/>
      <c r="T17" s="71"/>
      <c r="U17" s="72"/>
      <c r="V17" s="71"/>
    </row>
    <row r="18" spans="1:23" s="9" customFormat="1" ht="6" customHeight="1" thickBot="1" x14ac:dyDescent="0.3">
      <c r="B18" s="43"/>
      <c r="C18" s="43"/>
      <c r="D18" s="43"/>
      <c r="E18" s="44"/>
      <c r="F18" s="43"/>
      <c r="G18" s="45"/>
      <c r="H18" s="45"/>
      <c r="I18" s="45"/>
      <c r="J18" s="45"/>
      <c r="K18" s="45"/>
      <c r="L18" s="45"/>
      <c r="M18" s="45"/>
      <c r="O18" s="38"/>
      <c r="Q18" s="64"/>
      <c r="R18" s="74"/>
      <c r="S18" s="74"/>
      <c r="T18" s="74"/>
      <c r="U18" s="75"/>
      <c r="V18" s="74"/>
    </row>
    <row r="19" spans="1:23" s="9" customFormat="1" ht="31.5" customHeight="1" thickBot="1" x14ac:dyDescent="0.35">
      <c r="A19" s="532" t="s">
        <v>12</v>
      </c>
      <c r="B19" s="532"/>
      <c r="C19" s="533"/>
      <c r="D19" s="575"/>
      <c r="E19" s="576"/>
      <c r="F19" s="576"/>
      <c r="G19" s="576"/>
      <c r="H19" s="576"/>
      <c r="I19" s="576"/>
      <c r="J19" s="576"/>
      <c r="K19" s="576"/>
      <c r="L19" s="576"/>
      <c r="M19" s="576"/>
      <c r="N19" s="577"/>
      <c r="O19" s="11"/>
      <c r="P19" s="464" t="str">
        <f>'Info District'!H17</f>
        <v>T2</v>
      </c>
      <c r="Q19" s="65"/>
      <c r="R19" s="535" t="s">
        <v>96</v>
      </c>
      <c r="S19" s="536"/>
      <c r="T19" s="536"/>
      <c r="U19" s="536"/>
      <c r="V19" s="537"/>
    </row>
    <row r="20" spans="1:23" s="9" customFormat="1" ht="8.25" customHeight="1" thickBot="1" x14ac:dyDescent="0.35">
      <c r="A20" s="12"/>
      <c r="B20" s="12"/>
      <c r="C20" s="12"/>
      <c r="D20" s="12"/>
      <c r="E20" s="12"/>
      <c r="F20" s="12"/>
      <c r="G20" s="13"/>
      <c r="H20" s="13"/>
      <c r="I20" s="13"/>
      <c r="J20" s="13"/>
      <c r="K20" s="13"/>
      <c r="L20" s="14"/>
      <c r="M20" s="14"/>
      <c r="N20" s="14"/>
      <c r="O20" s="14"/>
      <c r="Q20" s="64"/>
      <c r="R20" s="146"/>
      <c r="S20" s="74"/>
      <c r="T20" s="74"/>
      <c r="U20" s="76"/>
      <c r="V20" s="147"/>
    </row>
    <row r="21" spans="1:23" s="9" customFormat="1" ht="30.75" customHeight="1" thickBot="1" x14ac:dyDescent="0.35">
      <c r="A21" s="564" t="s">
        <v>6</v>
      </c>
      <c r="B21" s="564"/>
      <c r="C21" s="564"/>
      <c r="D21" s="565"/>
      <c r="E21" s="566"/>
      <c r="F21" s="566"/>
      <c r="G21" s="566"/>
      <c r="H21" s="567"/>
      <c r="I21" s="12"/>
      <c r="K21" s="230" t="s">
        <v>338</v>
      </c>
      <c r="O21" s="571"/>
      <c r="P21" s="572"/>
      <c r="Q21" s="64"/>
      <c r="R21" s="146"/>
      <c r="S21" s="74"/>
      <c r="T21" s="74"/>
      <c r="U21" s="76"/>
      <c r="V21" s="147"/>
    </row>
    <row r="22" spans="1:23" s="9" customFormat="1" ht="9" customHeight="1" thickBot="1" x14ac:dyDescent="0.35">
      <c r="A22" s="12"/>
      <c r="B22" s="12"/>
      <c r="C22" s="12"/>
      <c r="D22" s="12"/>
      <c r="E22" s="12"/>
      <c r="F22" s="12"/>
      <c r="G22" s="13"/>
      <c r="H22" s="13"/>
      <c r="I22" s="13"/>
      <c r="J22" s="13"/>
      <c r="K22" s="13"/>
      <c r="L22" s="14"/>
      <c r="M22" s="14"/>
      <c r="N22" s="14"/>
      <c r="O22" s="14"/>
      <c r="Q22" s="64"/>
      <c r="R22" s="146"/>
      <c r="S22" s="74"/>
      <c r="T22" s="74"/>
      <c r="U22" s="76"/>
      <c r="V22" s="147"/>
    </row>
    <row r="23" spans="1:23" s="9" customFormat="1" ht="30" customHeight="1" thickBot="1" x14ac:dyDescent="0.35">
      <c r="A23" s="532" t="s">
        <v>240</v>
      </c>
      <c r="B23" s="532"/>
      <c r="C23" s="533"/>
      <c r="D23" s="568" t="s">
        <v>265</v>
      </c>
      <c r="E23" s="569"/>
      <c r="F23" s="570"/>
      <c r="H23" s="229"/>
      <c r="I23" s="573" t="s">
        <v>337</v>
      </c>
      <c r="J23" s="573"/>
      <c r="K23" s="573"/>
      <c r="L23" s="573"/>
      <c r="M23" s="573"/>
      <c r="N23" s="574"/>
      <c r="O23" s="562"/>
      <c r="P23" s="563"/>
      <c r="Q23" s="64"/>
      <c r="R23" s="146"/>
      <c r="S23" s="74"/>
      <c r="T23" s="74"/>
      <c r="U23" s="76"/>
      <c r="V23" s="147"/>
    </row>
    <row r="24" spans="1:23" s="9" customFormat="1" ht="6" customHeight="1" x14ac:dyDescent="0.3">
      <c r="A24" s="12"/>
      <c r="B24" s="12"/>
      <c r="C24" s="12"/>
      <c r="D24" s="12"/>
      <c r="E24" s="12"/>
      <c r="F24" s="12"/>
      <c r="G24" s="13"/>
      <c r="H24" s="15"/>
      <c r="I24" s="15"/>
      <c r="J24" s="15"/>
      <c r="K24" s="13"/>
      <c r="L24" s="14"/>
      <c r="M24" s="14"/>
      <c r="N24" s="14"/>
      <c r="O24" s="14"/>
      <c r="Q24" s="64"/>
      <c r="R24" s="146"/>
      <c r="S24" s="74"/>
      <c r="T24" s="74"/>
      <c r="U24" s="76"/>
      <c r="V24" s="147"/>
    </row>
    <row r="25" spans="1:23" s="9" customFormat="1" ht="4.5" customHeight="1" thickBot="1" x14ac:dyDescent="0.35">
      <c r="A25" s="12"/>
      <c r="B25" s="12"/>
      <c r="C25" s="12"/>
      <c r="D25" s="12"/>
      <c r="E25" s="12"/>
      <c r="F25" s="12"/>
      <c r="G25" s="13"/>
      <c r="H25" s="13"/>
      <c r="I25" s="13"/>
      <c r="J25" s="13"/>
      <c r="K25" s="13"/>
      <c r="L25" s="14"/>
      <c r="M25" s="14"/>
      <c r="N25" s="14"/>
      <c r="O25" s="14"/>
      <c r="Q25" s="64"/>
      <c r="R25" s="146"/>
      <c r="S25" s="74"/>
      <c r="T25" s="74"/>
      <c r="U25" s="76"/>
      <c r="V25" s="147"/>
    </row>
    <row r="26" spans="1:23" ht="76.5" customHeight="1" thickBot="1" x14ac:dyDescent="0.35">
      <c r="A26" s="541" t="s">
        <v>13</v>
      </c>
      <c r="B26" s="16" t="s">
        <v>14</v>
      </c>
      <c r="C26" s="108" t="s">
        <v>15</v>
      </c>
      <c r="D26" s="118" t="s">
        <v>16</v>
      </c>
      <c r="E26" s="117" t="s">
        <v>17</v>
      </c>
      <c r="F26" s="16" t="s">
        <v>18</v>
      </c>
      <c r="G26" s="16" t="s">
        <v>233</v>
      </c>
      <c r="H26" s="16" t="s">
        <v>234</v>
      </c>
      <c r="I26" s="16" t="s">
        <v>19</v>
      </c>
      <c r="J26" s="16" t="s">
        <v>20</v>
      </c>
      <c r="K26" s="108" t="s">
        <v>21</v>
      </c>
      <c r="L26" s="136" t="s">
        <v>22</v>
      </c>
      <c r="M26" s="137" t="s">
        <v>236</v>
      </c>
      <c r="N26" s="138" t="s">
        <v>23</v>
      </c>
      <c r="O26" s="109" t="s">
        <v>39</v>
      </c>
      <c r="P26" s="16" t="s">
        <v>40</v>
      </c>
      <c r="R26" s="148" t="s">
        <v>237</v>
      </c>
      <c r="S26" s="140" t="s">
        <v>93</v>
      </c>
      <c r="T26" s="140" t="s">
        <v>239</v>
      </c>
      <c r="U26" s="140" t="s">
        <v>238</v>
      </c>
      <c r="V26" s="149" t="s">
        <v>97</v>
      </c>
    </row>
    <row r="27" spans="1:23" s="47" customFormat="1" ht="21.75" customHeight="1" thickBot="1" x14ac:dyDescent="0.35">
      <c r="A27" s="542"/>
      <c r="B27" s="46" t="s">
        <v>24</v>
      </c>
      <c r="C27" s="46" t="s">
        <v>25</v>
      </c>
      <c r="D27" s="112" t="s">
        <v>26</v>
      </c>
      <c r="E27" s="46" t="s">
        <v>27</v>
      </c>
      <c r="F27" s="46"/>
      <c r="G27" s="46" t="s">
        <v>28</v>
      </c>
      <c r="H27" s="46"/>
      <c r="I27" s="46" t="s">
        <v>29</v>
      </c>
      <c r="J27" s="46"/>
      <c r="K27" s="131" t="s">
        <v>235</v>
      </c>
      <c r="L27" s="133"/>
      <c r="M27" s="134"/>
      <c r="N27" s="135"/>
      <c r="O27" s="132" t="s">
        <v>30</v>
      </c>
      <c r="P27" s="46"/>
      <c r="Q27" s="66"/>
      <c r="R27" s="150"/>
      <c r="S27" s="67" t="s">
        <v>94</v>
      </c>
      <c r="T27" s="67" t="s">
        <v>95</v>
      </c>
      <c r="U27" s="94"/>
      <c r="V27" s="151" t="str">
        <f>IF(J28&lt;=0,"",IF(J28=90,$W$28))</f>
        <v/>
      </c>
      <c r="W27" s="37" t="s">
        <v>98</v>
      </c>
    </row>
    <row r="28" spans="1:23" ht="49.5" customHeight="1" x14ac:dyDescent="0.3">
      <c r="A28" s="231" t="str">
        <f>CDT!B26</f>
        <v>Artéméther-Luméfantrine 6cp (AL)</v>
      </c>
      <c r="B28" s="79"/>
      <c r="C28" s="110"/>
      <c r="D28" s="120" t="str">
        <f>IF(B28&lt;&gt;"",B28+C28,"")</f>
        <v/>
      </c>
      <c r="E28" s="119"/>
      <c r="F28" s="79"/>
      <c r="G28" s="79"/>
      <c r="H28" s="79"/>
      <c r="I28" s="79"/>
      <c r="J28" s="79"/>
      <c r="K28" s="110"/>
      <c r="L28" s="431" t="str">
        <f>IF(B28&lt;&gt;"",IF(J28=0,E28,((E28*90)/(90-J28))),"0")</f>
        <v>0</v>
      </c>
      <c r="M28" s="428" t="str">
        <f>IF(B28&lt;&gt;"",((E28/R28)*30),"0")</f>
        <v>0</v>
      </c>
      <c r="N28" s="250" t="str">
        <f>IF(B28&lt;&gt;"",IF(J28=0,((E28+L28)-K28),((M28*6)-K28)),"0")</f>
        <v>0</v>
      </c>
      <c r="O28" s="251"/>
      <c r="P28" s="81"/>
      <c r="R28" s="152">
        <f>(90-J28)</f>
        <v>90</v>
      </c>
      <c r="S28" s="68" t="e">
        <f>D28-(E28+G28+I28+H28)</f>
        <v>#VALUE!</v>
      </c>
      <c r="T28" s="68" t="e">
        <f>K28-S28</f>
        <v>#VALUE!</v>
      </c>
      <c r="U28" s="95">
        <v>6</v>
      </c>
      <c r="V28" s="153" t="e">
        <f t="shared" ref="V28:V52" si="0">IF(T28=0,"",$W$27)</f>
        <v>#VALUE!</v>
      </c>
      <c r="W28" s="37" t="s">
        <v>203</v>
      </c>
    </row>
    <row r="29" spans="1:23" ht="45" customHeight="1" x14ac:dyDescent="0.3">
      <c r="A29" s="231" t="str">
        <f>CDT!B27</f>
        <v>Artéméther-Luméfantrine 12cp (AL)</v>
      </c>
      <c r="B29" s="79"/>
      <c r="C29" s="110"/>
      <c r="D29" s="121" t="str">
        <f t="shared" ref="D29:D36" si="1">IF(B29&lt;&gt;"",B29+C29,"")</f>
        <v/>
      </c>
      <c r="E29" s="119"/>
      <c r="F29" s="79"/>
      <c r="G29" s="79"/>
      <c r="H29" s="79"/>
      <c r="I29" s="79"/>
      <c r="J29" s="79"/>
      <c r="K29" s="110"/>
      <c r="L29" s="431" t="str">
        <f t="shared" ref="L29:L36" si="2">IF(B29&lt;&gt;"",IF(J29=0,E29,((E29*90)/(90-J29))),"0")</f>
        <v>0</v>
      </c>
      <c r="M29" s="428" t="str">
        <f t="shared" ref="M29:M36" si="3">IF(B29&lt;&gt;"",((E29/R29)*30),"0")</f>
        <v>0</v>
      </c>
      <c r="N29" s="250" t="str">
        <f t="shared" ref="N29:N36" si="4">IF(B29&lt;&gt;"",IF(J29=0,((E29+L29)-K29),((M29*6)-K29)),"0")</f>
        <v>0</v>
      </c>
      <c r="O29" s="251"/>
      <c r="P29" s="81"/>
      <c r="R29" s="152">
        <f t="shared" ref="R29:R50" si="5">(90-J29)</f>
        <v>90</v>
      </c>
      <c r="S29" s="68" t="e">
        <f t="shared" ref="S29:S49" si="6">D29-(E29+G29+I29+H29)</f>
        <v>#VALUE!</v>
      </c>
      <c r="T29" s="68" t="e">
        <f t="shared" ref="T29:T50" si="7">K29-S29</f>
        <v>#VALUE!</v>
      </c>
      <c r="U29" s="95">
        <v>12</v>
      </c>
      <c r="V29" s="153" t="e">
        <f t="shared" si="0"/>
        <v>#VALUE!</v>
      </c>
    </row>
    <row r="30" spans="1:23" ht="49.5" customHeight="1" x14ac:dyDescent="0.3">
      <c r="A30" s="231" t="str">
        <f>CDT!B28</f>
        <v>Artéméther-Luméfantrine 18cp (AL)</v>
      </c>
      <c r="B30" s="79"/>
      <c r="C30" s="110"/>
      <c r="D30" s="121" t="str">
        <f t="shared" si="1"/>
        <v/>
      </c>
      <c r="E30" s="119"/>
      <c r="F30" s="79"/>
      <c r="G30" s="79"/>
      <c r="H30" s="79"/>
      <c r="I30" s="79"/>
      <c r="J30" s="79"/>
      <c r="K30" s="110"/>
      <c r="L30" s="431" t="str">
        <f t="shared" si="2"/>
        <v>0</v>
      </c>
      <c r="M30" s="428" t="str">
        <f t="shared" si="3"/>
        <v>0</v>
      </c>
      <c r="N30" s="250" t="str">
        <f t="shared" si="4"/>
        <v>0</v>
      </c>
      <c r="O30" s="251"/>
      <c r="P30" s="81"/>
      <c r="R30" s="152">
        <f t="shared" si="5"/>
        <v>90</v>
      </c>
      <c r="S30" s="68" t="e">
        <f t="shared" si="6"/>
        <v>#VALUE!</v>
      </c>
      <c r="T30" s="68" t="e">
        <f t="shared" si="7"/>
        <v>#VALUE!</v>
      </c>
      <c r="U30" s="95">
        <v>18</v>
      </c>
      <c r="V30" s="153" t="e">
        <f t="shared" si="0"/>
        <v>#VALUE!</v>
      </c>
    </row>
    <row r="31" spans="1:23" ht="49.5" customHeight="1" x14ac:dyDescent="0.3">
      <c r="A31" s="231" t="str">
        <f>CDT!B29</f>
        <v>Artéméther-Luméfantrine 24cp (AL)</v>
      </c>
      <c r="B31" s="79"/>
      <c r="C31" s="110"/>
      <c r="D31" s="121" t="str">
        <f t="shared" si="1"/>
        <v/>
      </c>
      <c r="E31" s="119"/>
      <c r="F31" s="79"/>
      <c r="G31" s="79"/>
      <c r="H31" s="79"/>
      <c r="I31" s="79"/>
      <c r="J31" s="79"/>
      <c r="K31" s="110"/>
      <c r="L31" s="431" t="str">
        <f t="shared" si="2"/>
        <v>0</v>
      </c>
      <c r="M31" s="428" t="str">
        <f t="shared" si="3"/>
        <v>0</v>
      </c>
      <c r="N31" s="250" t="str">
        <f t="shared" si="4"/>
        <v>0</v>
      </c>
      <c r="O31" s="251"/>
      <c r="P31" s="81"/>
      <c r="R31" s="152">
        <f t="shared" si="5"/>
        <v>90</v>
      </c>
      <c r="S31" s="68" t="e">
        <f t="shared" si="6"/>
        <v>#VALUE!</v>
      </c>
      <c r="T31" s="68" t="e">
        <f t="shared" si="7"/>
        <v>#VALUE!</v>
      </c>
      <c r="U31" s="95">
        <v>24</v>
      </c>
      <c r="V31" s="153" t="e">
        <f t="shared" si="0"/>
        <v>#VALUE!</v>
      </c>
    </row>
    <row r="32" spans="1:23" ht="50.25" hidden="1" customHeight="1" x14ac:dyDescent="0.3">
      <c r="A32" s="17" t="str">
        <f>CDT!B30</f>
        <v>Artéméther injectable 40 mg</v>
      </c>
      <c r="B32" s="79"/>
      <c r="C32" s="110"/>
      <c r="D32" s="121" t="str">
        <f t="shared" si="1"/>
        <v/>
      </c>
      <c r="E32" s="119"/>
      <c r="F32" s="79"/>
      <c r="G32" s="79"/>
      <c r="H32" s="79"/>
      <c r="I32" s="79"/>
      <c r="J32" s="79"/>
      <c r="K32" s="110"/>
      <c r="L32" s="431" t="str">
        <f t="shared" si="2"/>
        <v>0</v>
      </c>
      <c r="M32" s="428" t="str">
        <f t="shared" si="3"/>
        <v>0</v>
      </c>
      <c r="N32" s="250" t="str">
        <f t="shared" si="4"/>
        <v>0</v>
      </c>
      <c r="O32" s="251"/>
      <c r="P32" s="79"/>
      <c r="R32" s="152">
        <f t="shared" si="5"/>
        <v>90</v>
      </c>
      <c r="S32" s="68" t="e">
        <f t="shared" si="6"/>
        <v>#VALUE!</v>
      </c>
      <c r="T32" s="68" t="e">
        <f t="shared" si="7"/>
        <v>#VALUE!</v>
      </c>
      <c r="U32" s="95">
        <v>1</v>
      </c>
      <c r="V32" s="153" t="e">
        <f t="shared" si="0"/>
        <v>#VALUE!</v>
      </c>
    </row>
    <row r="33" spans="1:22" ht="50.25" hidden="1" customHeight="1" x14ac:dyDescent="0.3">
      <c r="A33" s="17" t="str">
        <f>CDT!B31</f>
        <v>Artéméther injectable 80 mg</v>
      </c>
      <c r="B33" s="79"/>
      <c r="C33" s="110"/>
      <c r="D33" s="121" t="str">
        <f t="shared" si="1"/>
        <v/>
      </c>
      <c r="E33" s="119"/>
      <c r="F33" s="79"/>
      <c r="G33" s="79"/>
      <c r="H33" s="79"/>
      <c r="I33" s="79"/>
      <c r="J33" s="79"/>
      <c r="K33" s="110"/>
      <c r="L33" s="431" t="str">
        <f t="shared" si="2"/>
        <v>0</v>
      </c>
      <c r="M33" s="428" t="str">
        <f t="shared" si="3"/>
        <v>0</v>
      </c>
      <c r="N33" s="250" t="str">
        <f t="shared" si="4"/>
        <v>0</v>
      </c>
      <c r="O33" s="251"/>
      <c r="P33" s="79"/>
      <c r="R33" s="152">
        <f t="shared" si="5"/>
        <v>90</v>
      </c>
      <c r="S33" s="68" t="e">
        <f t="shared" si="6"/>
        <v>#VALUE!</v>
      </c>
      <c r="T33" s="68" t="e">
        <f t="shared" si="7"/>
        <v>#VALUE!</v>
      </c>
      <c r="U33" s="95">
        <v>1</v>
      </c>
      <c r="V33" s="153" t="e">
        <f t="shared" si="0"/>
        <v>#VALUE!</v>
      </c>
    </row>
    <row r="34" spans="1:22" ht="50.25" hidden="1" customHeight="1" x14ac:dyDescent="0.3">
      <c r="A34" s="17" t="str">
        <f>CDT!B32</f>
        <v>Artésunate injectable 60 mg</v>
      </c>
      <c r="B34" s="79"/>
      <c r="C34" s="110"/>
      <c r="D34" s="121" t="str">
        <f t="shared" si="1"/>
        <v/>
      </c>
      <c r="E34" s="119"/>
      <c r="F34" s="79"/>
      <c r="G34" s="79"/>
      <c r="H34" s="79"/>
      <c r="I34" s="79"/>
      <c r="J34" s="79"/>
      <c r="K34" s="110"/>
      <c r="L34" s="431" t="str">
        <f t="shared" si="2"/>
        <v>0</v>
      </c>
      <c r="M34" s="428" t="str">
        <f t="shared" si="3"/>
        <v>0</v>
      </c>
      <c r="N34" s="250" t="str">
        <f t="shared" si="4"/>
        <v>0</v>
      </c>
      <c r="O34" s="251"/>
      <c r="P34" s="79"/>
      <c r="R34" s="152">
        <f t="shared" si="5"/>
        <v>90</v>
      </c>
      <c r="S34" s="68" t="e">
        <f t="shared" si="6"/>
        <v>#VALUE!</v>
      </c>
      <c r="T34" s="68" t="e">
        <f t="shared" si="7"/>
        <v>#VALUE!</v>
      </c>
      <c r="U34" s="95">
        <v>1</v>
      </c>
      <c r="V34" s="153" t="e">
        <f t="shared" si="0"/>
        <v>#VALUE!</v>
      </c>
    </row>
    <row r="35" spans="1:22" ht="50.25" hidden="1" customHeight="1" x14ac:dyDescent="0.3">
      <c r="A35" s="17" t="str">
        <f>CDT!B33</f>
        <v xml:space="preserve"> Sulfadoxine Pyriméthamine:  (SP)</v>
      </c>
      <c r="B35" s="79"/>
      <c r="C35" s="110"/>
      <c r="D35" s="121" t="str">
        <f t="shared" si="1"/>
        <v/>
      </c>
      <c r="E35" s="119"/>
      <c r="F35" s="79"/>
      <c r="G35" s="79"/>
      <c r="H35" s="79"/>
      <c r="I35" s="79"/>
      <c r="J35" s="79"/>
      <c r="K35" s="110"/>
      <c r="L35" s="431" t="str">
        <f t="shared" si="2"/>
        <v>0</v>
      </c>
      <c r="M35" s="428" t="str">
        <f t="shared" si="3"/>
        <v>0</v>
      </c>
      <c r="N35" s="250" t="str">
        <f t="shared" si="4"/>
        <v>0</v>
      </c>
      <c r="O35" s="251"/>
      <c r="P35" s="79"/>
      <c r="R35" s="152">
        <f t="shared" si="5"/>
        <v>90</v>
      </c>
      <c r="S35" s="68" t="e">
        <f t="shared" si="6"/>
        <v>#VALUE!</v>
      </c>
      <c r="T35" s="68" t="e">
        <f t="shared" si="7"/>
        <v>#VALUE!</v>
      </c>
      <c r="U35" s="95">
        <v>3</v>
      </c>
      <c r="V35" s="153" t="e">
        <f t="shared" si="0"/>
        <v>#VALUE!</v>
      </c>
    </row>
    <row r="36" spans="1:22" ht="45.75" customHeight="1" thickBot="1" x14ac:dyDescent="0.35">
      <c r="A36" s="231" t="str">
        <f>CDT!B34</f>
        <v>Test de Diagnostic Rapide  : (TDR)</v>
      </c>
      <c r="B36" s="79"/>
      <c r="C36" s="110"/>
      <c r="D36" s="305" t="str">
        <f t="shared" si="1"/>
        <v/>
      </c>
      <c r="E36" s="119"/>
      <c r="F36" s="79"/>
      <c r="G36" s="79"/>
      <c r="H36" s="79"/>
      <c r="I36" s="79"/>
      <c r="J36" s="79"/>
      <c r="K36" s="110"/>
      <c r="L36" s="431" t="str">
        <f t="shared" si="2"/>
        <v>0</v>
      </c>
      <c r="M36" s="428" t="str">
        <f t="shared" si="3"/>
        <v>0</v>
      </c>
      <c r="N36" s="250" t="str">
        <f t="shared" si="4"/>
        <v>0</v>
      </c>
      <c r="O36" s="251"/>
      <c r="P36" s="79"/>
      <c r="R36" s="152">
        <f t="shared" si="5"/>
        <v>90</v>
      </c>
      <c r="S36" s="68" t="e">
        <f t="shared" si="6"/>
        <v>#VALUE!</v>
      </c>
      <c r="T36" s="68" t="e">
        <f t="shared" si="7"/>
        <v>#VALUE!</v>
      </c>
      <c r="U36" s="95">
        <v>1</v>
      </c>
      <c r="V36" s="153" t="e">
        <f t="shared" si="0"/>
        <v>#VALUE!</v>
      </c>
    </row>
    <row r="37" spans="1:22" ht="34.5" hidden="1" customHeight="1" x14ac:dyDescent="0.3">
      <c r="A37" s="17" t="str">
        <f>CDT!B35</f>
        <v>Moustiquaire à Imprégnation Durable: (MID)</v>
      </c>
      <c r="B37" s="79"/>
      <c r="C37" s="110"/>
      <c r="D37" s="304">
        <f t="shared" ref="D37:D50" si="8">B37+C37</f>
        <v>0</v>
      </c>
      <c r="E37" s="119"/>
      <c r="F37" s="79"/>
      <c r="G37" s="79"/>
      <c r="H37" s="79"/>
      <c r="I37" s="79"/>
      <c r="J37" s="79"/>
      <c r="K37" s="110"/>
      <c r="L37" s="113">
        <f t="shared" ref="L37:L50" si="9">IF(J37=0,E37,((D37*90)/(90-J37)))</f>
        <v>0</v>
      </c>
      <c r="M37" s="55">
        <f t="shared" ref="M37:M50" si="10">(E37/R37)*30</f>
        <v>0</v>
      </c>
      <c r="N37" s="114">
        <f t="shared" ref="N37:N49" si="11">IF(J37=0,((E37+L37)-K37),((L37*2)-K37))</f>
        <v>0</v>
      </c>
      <c r="O37" s="111" t="str">
        <f t="shared" ref="O37:O50" si="12">IF(N37=0,"0",N37)</f>
        <v>0</v>
      </c>
      <c r="P37" s="79"/>
      <c r="R37" s="152">
        <f t="shared" si="5"/>
        <v>90</v>
      </c>
      <c r="S37" s="68">
        <f t="shared" si="6"/>
        <v>0</v>
      </c>
      <c r="T37" s="68">
        <f t="shared" si="7"/>
        <v>0</v>
      </c>
      <c r="U37" s="95">
        <v>1</v>
      </c>
      <c r="V37" s="153" t="str">
        <f t="shared" si="0"/>
        <v/>
      </c>
    </row>
    <row r="38" spans="1:22" ht="34.5" hidden="1" customHeight="1" x14ac:dyDescent="0.3">
      <c r="A38" s="17" t="str">
        <f>CDT!B40</f>
        <v>Artésunate Amodiaquine: (ASAQ) : 3 cp (25/67,5 mg)</v>
      </c>
      <c r="B38" s="79"/>
      <c r="C38" s="110"/>
      <c r="D38" s="121">
        <f t="shared" si="8"/>
        <v>0</v>
      </c>
      <c r="E38" s="119"/>
      <c r="F38" s="79"/>
      <c r="G38" s="79"/>
      <c r="H38" s="79"/>
      <c r="I38" s="79"/>
      <c r="J38" s="79"/>
      <c r="K38" s="110"/>
      <c r="L38" s="113">
        <f t="shared" si="9"/>
        <v>0</v>
      </c>
      <c r="M38" s="55">
        <f t="shared" si="10"/>
        <v>0</v>
      </c>
      <c r="N38" s="114">
        <f t="shared" si="11"/>
        <v>0</v>
      </c>
      <c r="O38" s="111" t="str">
        <f t="shared" si="12"/>
        <v>0</v>
      </c>
      <c r="P38" s="79"/>
      <c r="R38" s="152">
        <f t="shared" si="5"/>
        <v>90</v>
      </c>
      <c r="S38" s="68">
        <f t="shared" si="6"/>
        <v>0</v>
      </c>
      <c r="T38" s="68">
        <f t="shared" si="7"/>
        <v>0</v>
      </c>
      <c r="U38" s="95">
        <v>3</v>
      </c>
      <c r="V38" s="153" t="str">
        <f t="shared" si="0"/>
        <v/>
      </c>
    </row>
    <row r="39" spans="1:22" ht="34.5" hidden="1" customHeight="1" x14ac:dyDescent="0.3">
      <c r="A39" s="17" t="str">
        <f>CDT!B41</f>
        <v>Artésunate Amodiaquine: (ASAQ) 3 cp (50/135 mg)</v>
      </c>
      <c r="B39" s="79"/>
      <c r="C39" s="110"/>
      <c r="D39" s="121">
        <f t="shared" si="8"/>
        <v>0</v>
      </c>
      <c r="E39" s="119"/>
      <c r="F39" s="79"/>
      <c r="G39" s="79"/>
      <c r="H39" s="79"/>
      <c r="I39" s="79"/>
      <c r="J39" s="79"/>
      <c r="K39" s="110"/>
      <c r="L39" s="113">
        <f t="shared" si="9"/>
        <v>0</v>
      </c>
      <c r="M39" s="55">
        <f t="shared" si="10"/>
        <v>0</v>
      </c>
      <c r="N39" s="114">
        <f t="shared" si="11"/>
        <v>0</v>
      </c>
      <c r="O39" s="111" t="str">
        <f t="shared" si="12"/>
        <v>0</v>
      </c>
      <c r="P39" s="79"/>
      <c r="R39" s="152">
        <f t="shared" si="5"/>
        <v>90</v>
      </c>
      <c r="S39" s="68">
        <f t="shared" si="6"/>
        <v>0</v>
      </c>
      <c r="T39" s="68">
        <f t="shared" si="7"/>
        <v>0</v>
      </c>
      <c r="U39" s="95">
        <v>3</v>
      </c>
      <c r="V39" s="153" t="str">
        <f t="shared" si="0"/>
        <v/>
      </c>
    </row>
    <row r="40" spans="1:22" ht="34.5" hidden="1" customHeight="1" x14ac:dyDescent="0.3">
      <c r="A40" s="17" t="str">
        <f>CDT!B42</f>
        <v>Artésunate Amodiaquine: (ASAQ) 3 cp (100/270 mg)</v>
      </c>
      <c r="B40" s="79"/>
      <c r="C40" s="110"/>
      <c r="D40" s="121">
        <f t="shared" si="8"/>
        <v>0</v>
      </c>
      <c r="E40" s="119"/>
      <c r="F40" s="79"/>
      <c r="G40" s="79"/>
      <c r="H40" s="79"/>
      <c r="I40" s="79"/>
      <c r="J40" s="79"/>
      <c r="K40" s="110"/>
      <c r="L40" s="113">
        <f t="shared" si="9"/>
        <v>0</v>
      </c>
      <c r="M40" s="55">
        <f t="shared" si="10"/>
        <v>0</v>
      </c>
      <c r="N40" s="114">
        <f t="shared" si="11"/>
        <v>0</v>
      </c>
      <c r="O40" s="111" t="str">
        <f t="shared" si="12"/>
        <v>0</v>
      </c>
      <c r="P40" s="79"/>
      <c r="R40" s="152">
        <f t="shared" si="5"/>
        <v>90</v>
      </c>
      <c r="S40" s="68">
        <f t="shared" si="6"/>
        <v>0</v>
      </c>
      <c r="T40" s="68">
        <f t="shared" si="7"/>
        <v>0</v>
      </c>
      <c r="U40" s="95">
        <v>3</v>
      </c>
      <c r="V40" s="153" t="str">
        <f t="shared" si="0"/>
        <v/>
      </c>
    </row>
    <row r="41" spans="1:22" ht="34.5" hidden="1" customHeight="1" x14ac:dyDescent="0.3">
      <c r="A41" s="17" t="str">
        <f>CDT!B43</f>
        <v>Artésunate Amodiaquine: (ASAQ) 6 cp (100/270 mg)</v>
      </c>
      <c r="B41" s="79"/>
      <c r="C41" s="110"/>
      <c r="D41" s="121">
        <f t="shared" si="8"/>
        <v>0</v>
      </c>
      <c r="E41" s="119"/>
      <c r="F41" s="79"/>
      <c r="G41" s="79"/>
      <c r="H41" s="79"/>
      <c r="I41" s="79"/>
      <c r="J41" s="79"/>
      <c r="K41" s="110"/>
      <c r="L41" s="113">
        <f t="shared" si="9"/>
        <v>0</v>
      </c>
      <c r="M41" s="55">
        <f t="shared" si="10"/>
        <v>0</v>
      </c>
      <c r="N41" s="114">
        <f t="shared" si="11"/>
        <v>0</v>
      </c>
      <c r="O41" s="111" t="str">
        <f t="shared" si="12"/>
        <v>0</v>
      </c>
      <c r="P41" s="79"/>
      <c r="R41" s="152">
        <f t="shared" si="5"/>
        <v>90</v>
      </c>
      <c r="S41" s="68">
        <f t="shared" si="6"/>
        <v>0</v>
      </c>
      <c r="T41" s="68">
        <f t="shared" si="7"/>
        <v>0</v>
      </c>
      <c r="U41" s="95">
        <v>3</v>
      </c>
      <c r="V41" s="153" t="str">
        <f t="shared" si="0"/>
        <v/>
      </c>
    </row>
    <row r="42" spans="1:22" ht="34.5" hidden="1" customHeight="1" x14ac:dyDescent="0.3">
      <c r="A42" s="17" t="str">
        <f>CDT!B36</f>
        <v>Dihydroartéminisine Pipéraquine– Plaq / 3 comp 
( DHA-PPQ)  20/160 mg</v>
      </c>
      <c r="B42" s="79"/>
      <c r="C42" s="110"/>
      <c r="D42" s="121">
        <f t="shared" si="8"/>
        <v>0</v>
      </c>
      <c r="E42" s="119"/>
      <c r="F42" s="79"/>
      <c r="G42" s="79"/>
      <c r="H42" s="79"/>
      <c r="I42" s="79"/>
      <c r="J42" s="79"/>
      <c r="K42" s="110"/>
      <c r="L42" s="113">
        <f t="shared" si="9"/>
        <v>0</v>
      </c>
      <c r="M42" s="55">
        <f t="shared" si="10"/>
        <v>0</v>
      </c>
      <c r="N42" s="114">
        <f t="shared" si="11"/>
        <v>0</v>
      </c>
      <c r="O42" s="111" t="str">
        <f t="shared" si="12"/>
        <v>0</v>
      </c>
      <c r="P42" s="79"/>
      <c r="R42" s="152">
        <f t="shared" si="5"/>
        <v>90</v>
      </c>
      <c r="S42" s="68">
        <f t="shared" si="6"/>
        <v>0</v>
      </c>
      <c r="T42" s="68">
        <f t="shared" si="7"/>
        <v>0</v>
      </c>
      <c r="U42" s="95">
        <v>1</v>
      </c>
      <c r="V42" s="153" t="str">
        <f t="shared" si="0"/>
        <v/>
      </c>
    </row>
    <row r="43" spans="1:22" ht="34.5" hidden="1" customHeight="1" x14ac:dyDescent="0.3">
      <c r="A43" s="17" t="str">
        <f>CDT!B37</f>
        <v>Dihydroartéminisine Pipéraquine– Plaq / 3 comp 
( DHA-PPQ)  40/320 mg</v>
      </c>
      <c r="B43" s="79"/>
      <c r="C43" s="110"/>
      <c r="D43" s="121">
        <f t="shared" si="8"/>
        <v>0</v>
      </c>
      <c r="E43" s="119"/>
      <c r="F43" s="79"/>
      <c r="G43" s="79"/>
      <c r="H43" s="79"/>
      <c r="I43" s="79"/>
      <c r="J43" s="79"/>
      <c r="K43" s="110"/>
      <c r="L43" s="113">
        <f t="shared" si="9"/>
        <v>0</v>
      </c>
      <c r="M43" s="55">
        <f t="shared" si="10"/>
        <v>0</v>
      </c>
      <c r="N43" s="114">
        <f t="shared" si="11"/>
        <v>0</v>
      </c>
      <c r="O43" s="111" t="str">
        <f t="shared" si="12"/>
        <v>0</v>
      </c>
      <c r="P43" s="79"/>
      <c r="R43" s="152">
        <f t="shared" si="5"/>
        <v>90</v>
      </c>
      <c r="S43" s="68">
        <f t="shared" si="6"/>
        <v>0</v>
      </c>
      <c r="T43" s="68">
        <f t="shared" si="7"/>
        <v>0</v>
      </c>
      <c r="U43" s="95">
        <v>1</v>
      </c>
      <c r="V43" s="153" t="str">
        <f t="shared" si="0"/>
        <v/>
      </c>
    </row>
    <row r="44" spans="1:22" ht="34.5" hidden="1" customHeight="1" x14ac:dyDescent="0.3">
      <c r="A44" s="17" t="str">
        <f>CDT!B38</f>
        <v>Dihydroartéminisine Pipéraquine– Plaq / 6 comp 
( DHA-PPQ)  40/320 mg</v>
      </c>
      <c r="B44" s="79"/>
      <c r="C44" s="110"/>
      <c r="D44" s="121">
        <f t="shared" si="8"/>
        <v>0</v>
      </c>
      <c r="E44" s="119"/>
      <c r="F44" s="79"/>
      <c r="G44" s="79"/>
      <c r="H44" s="79"/>
      <c r="I44" s="79"/>
      <c r="J44" s="79"/>
      <c r="K44" s="110"/>
      <c r="L44" s="113">
        <f t="shared" si="9"/>
        <v>0</v>
      </c>
      <c r="M44" s="55">
        <f t="shared" si="10"/>
        <v>0</v>
      </c>
      <c r="N44" s="114">
        <f t="shared" si="11"/>
        <v>0</v>
      </c>
      <c r="O44" s="111" t="str">
        <f t="shared" si="12"/>
        <v>0</v>
      </c>
      <c r="P44" s="79"/>
      <c r="R44" s="152">
        <f t="shared" si="5"/>
        <v>90</v>
      </c>
      <c r="S44" s="68">
        <f t="shared" si="6"/>
        <v>0</v>
      </c>
      <c r="T44" s="68">
        <f t="shared" si="7"/>
        <v>0</v>
      </c>
      <c r="U44" s="95">
        <v>1</v>
      </c>
      <c r="V44" s="153" t="str">
        <f t="shared" si="0"/>
        <v/>
      </c>
    </row>
    <row r="45" spans="1:22" ht="34.5" hidden="1" customHeight="1" x14ac:dyDescent="0.3">
      <c r="A45" s="17" t="str">
        <f>CDT!B44</f>
        <v>Artésunate - Méfloquine (AS-MF)</v>
      </c>
      <c r="B45" s="79"/>
      <c r="C45" s="110"/>
      <c r="D45" s="121">
        <f t="shared" si="8"/>
        <v>0</v>
      </c>
      <c r="E45" s="119"/>
      <c r="F45" s="79"/>
      <c r="G45" s="79"/>
      <c r="H45" s="79"/>
      <c r="I45" s="79"/>
      <c r="J45" s="79"/>
      <c r="K45" s="110"/>
      <c r="L45" s="113">
        <f t="shared" si="9"/>
        <v>0</v>
      </c>
      <c r="M45" s="55">
        <f t="shared" si="10"/>
        <v>0</v>
      </c>
      <c r="N45" s="114">
        <f t="shared" si="11"/>
        <v>0</v>
      </c>
      <c r="O45" s="111" t="str">
        <f t="shared" si="12"/>
        <v>0</v>
      </c>
      <c r="P45" s="79"/>
      <c r="R45" s="152">
        <f t="shared" si="5"/>
        <v>90</v>
      </c>
      <c r="S45" s="68">
        <f t="shared" si="6"/>
        <v>0</v>
      </c>
      <c r="T45" s="68">
        <f t="shared" si="7"/>
        <v>0</v>
      </c>
      <c r="U45" s="95">
        <v>1</v>
      </c>
      <c r="V45" s="153" t="str">
        <f t="shared" si="0"/>
        <v/>
      </c>
    </row>
    <row r="46" spans="1:22" ht="34.5" hidden="1" customHeight="1" x14ac:dyDescent="0.3">
      <c r="A46" s="17" t="str">
        <f>CDT!B45</f>
        <v>Quinine comprimé 300mg</v>
      </c>
      <c r="B46" s="79"/>
      <c r="C46" s="110"/>
      <c r="D46" s="121">
        <f t="shared" si="8"/>
        <v>0</v>
      </c>
      <c r="E46" s="119"/>
      <c r="F46" s="79"/>
      <c r="G46" s="79"/>
      <c r="H46" s="79"/>
      <c r="I46" s="79"/>
      <c r="J46" s="79"/>
      <c r="K46" s="110"/>
      <c r="L46" s="113">
        <f t="shared" si="9"/>
        <v>0</v>
      </c>
      <c r="M46" s="55">
        <f t="shared" si="10"/>
        <v>0</v>
      </c>
      <c r="N46" s="114">
        <f t="shared" si="11"/>
        <v>0</v>
      </c>
      <c r="O46" s="111" t="str">
        <f t="shared" si="12"/>
        <v>0</v>
      </c>
      <c r="P46" s="79"/>
      <c r="R46" s="152">
        <f t="shared" si="5"/>
        <v>90</v>
      </c>
      <c r="S46" s="68">
        <f t="shared" si="6"/>
        <v>0</v>
      </c>
      <c r="T46" s="68">
        <f t="shared" si="7"/>
        <v>0</v>
      </c>
      <c r="U46" s="95">
        <v>1</v>
      </c>
      <c r="V46" s="153" t="str">
        <f t="shared" si="0"/>
        <v/>
      </c>
    </row>
    <row r="47" spans="1:22" ht="34.5" hidden="1" customHeight="1" x14ac:dyDescent="0.3">
      <c r="A47" s="17" t="str">
        <f>CDT!B46</f>
        <v>Quinine injectable 300 mg</v>
      </c>
      <c r="B47" s="79"/>
      <c r="C47" s="110"/>
      <c r="D47" s="121">
        <f t="shared" si="8"/>
        <v>0</v>
      </c>
      <c r="E47" s="119"/>
      <c r="F47" s="79"/>
      <c r="G47" s="79"/>
      <c r="H47" s="79"/>
      <c r="I47" s="79"/>
      <c r="J47" s="79"/>
      <c r="K47" s="110"/>
      <c r="L47" s="113">
        <f t="shared" si="9"/>
        <v>0</v>
      </c>
      <c r="M47" s="55">
        <f t="shared" si="10"/>
        <v>0</v>
      </c>
      <c r="N47" s="114">
        <f t="shared" si="11"/>
        <v>0</v>
      </c>
      <c r="O47" s="111" t="str">
        <f t="shared" si="12"/>
        <v>0</v>
      </c>
      <c r="P47" s="79"/>
      <c r="R47" s="152">
        <f t="shared" si="5"/>
        <v>90</v>
      </c>
      <c r="S47" s="68">
        <f t="shared" si="6"/>
        <v>0</v>
      </c>
      <c r="T47" s="68">
        <f t="shared" si="7"/>
        <v>0</v>
      </c>
      <c r="U47" s="95">
        <v>1</v>
      </c>
      <c r="V47" s="153" t="str">
        <f t="shared" si="0"/>
        <v/>
      </c>
    </row>
    <row r="48" spans="1:22" ht="34.5" hidden="1" customHeight="1" x14ac:dyDescent="0.3">
      <c r="A48" s="17" t="str">
        <f>CDT!B47</f>
        <v>Quinine injectable 600 mg</v>
      </c>
      <c r="B48" s="79"/>
      <c r="C48" s="110"/>
      <c r="D48" s="121">
        <f t="shared" si="8"/>
        <v>0</v>
      </c>
      <c r="E48" s="119"/>
      <c r="F48" s="79"/>
      <c r="G48" s="79"/>
      <c r="H48" s="79"/>
      <c r="I48" s="79"/>
      <c r="J48" s="79"/>
      <c r="K48" s="110"/>
      <c r="L48" s="113">
        <f t="shared" si="9"/>
        <v>0</v>
      </c>
      <c r="M48" s="55">
        <f t="shared" si="10"/>
        <v>0</v>
      </c>
      <c r="N48" s="114">
        <f t="shared" si="11"/>
        <v>0</v>
      </c>
      <c r="O48" s="111" t="str">
        <f t="shared" si="12"/>
        <v>0</v>
      </c>
      <c r="P48" s="79"/>
      <c r="R48" s="152">
        <f t="shared" si="5"/>
        <v>90</v>
      </c>
      <c r="S48" s="68">
        <f t="shared" si="6"/>
        <v>0</v>
      </c>
      <c r="T48" s="68">
        <f t="shared" si="7"/>
        <v>0</v>
      </c>
      <c r="U48" s="95">
        <v>1</v>
      </c>
      <c r="V48" s="153" t="str">
        <f t="shared" si="0"/>
        <v/>
      </c>
    </row>
    <row r="49" spans="1:22" ht="34.5" hidden="1" customHeight="1" x14ac:dyDescent="0.3">
      <c r="A49" s="17" t="str">
        <f>CDT!B48</f>
        <v>Quinine injectable 600 mg</v>
      </c>
      <c r="B49" s="79"/>
      <c r="C49" s="110"/>
      <c r="D49" s="121">
        <f t="shared" si="8"/>
        <v>0</v>
      </c>
      <c r="E49" s="119"/>
      <c r="F49" s="79"/>
      <c r="G49" s="79"/>
      <c r="H49" s="79"/>
      <c r="I49" s="79"/>
      <c r="J49" s="79"/>
      <c r="K49" s="110"/>
      <c r="L49" s="113">
        <f t="shared" si="9"/>
        <v>0</v>
      </c>
      <c r="M49" s="55">
        <f t="shared" si="10"/>
        <v>0</v>
      </c>
      <c r="N49" s="114">
        <f t="shared" si="11"/>
        <v>0</v>
      </c>
      <c r="O49" s="111" t="str">
        <f t="shared" si="12"/>
        <v>0</v>
      </c>
      <c r="P49" s="79"/>
      <c r="R49" s="152">
        <f t="shared" si="5"/>
        <v>90</v>
      </c>
      <c r="S49" s="68">
        <f t="shared" si="6"/>
        <v>0</v>
      </c>
      <c r="T49" s="68">
        <f t="shared" si="7"/>
        <v>0</v>
      </c>
      <c r="U49" s="95">
        <v>1</v>
      </c>
      <c r="V49" s="153" t="str">
        <f t="shared" si="0"/>
        <v/>
      </c>
    </row>
    <row r="50" spans="1:22" ht="34.5" hidden="1" customHeight="1" thickBot="1" x14ac:dyDescent="0.35">
      <c r="A50" s="17" t="str">
        <f>CDT!B49</f>
        <v>Artéméther injectable 100 mg</v>
      </c>
      <c r="B50" s="79"/>
      <c r="C50" s="110"/>
      <c r="D50" s="122">
        <f t="shared" si="8"/>
        <v>0</v>
      </c>
      <c r="E50" s="119"/>
      <c r="F50" s="79"/>
      <c r="G50" s="79"/>
      <c r="H50" s="79"/>
      <c r="I50" s="79"/>
      <c r="J50" s="79"/>
      <c r="K50" s="110"/>
      <c r="L50" s="115">
        <f t="shared" si="9"/>
        <v>0</v>
      </c>
      <c r="M50" s="130">
        <f t="shared" si="10"/>
        <v>0</v>
      </c>
      <c r="N50" s="116">
        <f>IF(J50=0,((E50+L50)-K50),((L50*2)-K50))</f>
        <v>0</v>
      </c>
      <c r="O50" s="111" t="str">
        <f t="shared" si="12"/>
        <v>0</v>
      </c>
      <c r="P50" s="79"/>
      <c r="R50" s="152">
        <f t="shared" si="5"/>
        <v>90</v>
      </c>
      <c r="S50" s="68">
        <f>D50-(E50+G50+I50+H50)</f>
        <v>0</v>
      </c>
      <c r="T50" s="68">
        <f t="shared" si="7"/>
        <v>0</v>
      </c>
      <c r="U50" s="95">
        <v>1</v>
      </c>
      <c r="V50" s="153" t="str">
        <f t="shared" si="0"/>
        <v/>
      </c>
    </row>
    <row r="51" spans="1:22" ht="34.5" hidden="1" customHeight="1" x14ac:dyDescent="0.3">
      <c r="A51" s="17"/>
      <c r="B51" s="79"/>
      <c r="C51" s="79"/>
      <c r="D51" s="56"/>
      <c r="E51" s="79"/>
      <c r="F51" s="79"/>
      <c r="G51" s="79"/>
      <c r="H51" s="79"/>
      <c r="I51" s="79"/>
      <c r="J51" s="79"/>
      <c r="K51" s="79"/>
      <c r="L51" s="57"/>
      <c r="M51" s="57"/>
      <c r="N51" s="58"/>
      <c r="O51" s="80"/>
      <c r="P51" s="79"/>
      <c r="R51" s="152"/>
      <c r="S51" s="68"/>
      <c r="T51" s="68"/>
      <c r="U51" s="95"/>
      <c r="V51" s="153" t="str">
        <f t="shared" si="0"/>
        <v/>
      </c>
    </row>
    <row r="52" spans="1:22" ht="34.5" hidden="1" customHeight="1" x14ac:dyDescent="0.3">
      <c r="A52" s="17"/>
      <c r="B52" s="79"/>
      <c r="C52" s="79"/>
      <c r="D52" s="53"/>
      <c r="E52" s="79"/>
      <c r="F52" s="79"/>
      <c r="G52" s="79"/>
      <c r="H52" s="79"/>
      <c r="I52" s="79"/>
      <c r="J52" s="79"/>
      <c r="K52" s="79"/>
      <c r="L52" s="54"/>
      <c r="M52" s="54"/>
      <c r="N52" s="55"/>
      <c r="O52" s="80"/>
      <c r="P52" s="79"/>
      <c r="R52" s="152"/>
      <c r="S52" s="68"/>
      <c r="T52" s="68"/>
      <c r="U52" s="95"/>
      <c r="V52" s="153" t="str">
        <f t="shared" si="0"/>
        <v/>
      </c>
    </row>
    <row r="53" spans="1:22" s="235" customFormat="1" ht="16.5" customHeight="1" x14ac:dyDescent="0.35">
      <c r="A53" s="494" t="s">
        <v>290</v>
      </c>
      <c r="B53" s="494"/>
      <c r="C53" s="494"/>
      <c r="D53" s="494"/>
      <c r="E53" s="232"/>
      <c r="F53" s="232"/>
      <c r="G53" s="233" t="s">
        <v>298</v>
      </c>
      <c r="H53" s="233"/>
      <c r="I53" s="232"/>
      <c r="J53" s="234"/>
      <c r="K53" s="232"/>
      <c r="L53" s="232"/>
      <c r="M53" s="232"/>
      <c r="N53" s="232"/>
      <c r="O53" s="232"/>
      <c r="Q53" s="236"/>
      <c r="R53" s="237"/>
      <c r="S53" s="238"/>
      <c r="T53" s="238"/>
      <c r="U53" s="239"/>
      <c r="V53" s="240"/>
    </row>
    <row r="54" spans="1:22" ht="34.5" customHeight="1" x14ac:dyDescent="0.3">
      <c r="A54" s="18"/>
      <c r="B54" s="18"/>
      <c r="C54" s="18"/>
      <c r="D54" s="18"/>
      <c r="E54" s="18"/>
      <c r="F54" s="18"/>
      <c r="G54" s="18"/>
      <c r="H54" s="18"/>
      <c r="I54" s="18"/>
      <c r="J54" s="18"/>
      <c r="K54" s="18"/>
      <c r="L54" s="18"/>
      <c r="M54" s="18"/>
      <c r="N54" s="18"/>
      <c r="O54" s="18"/>
      <c r="R54" s="154"/>
      <c r="S54" s="69"/>
      <c r="T54" s="69"/>
      <c r="U54" s="70"/>
      <c r="V54" s="155"/>
    </row>
    <row r="55" spans="1:22" ht="35.25" customHeight="1" x14ac:dyDescent="0.3">
      <c r="B55" s="18"/>
      <c r="C55" s="18"/>
      <c r="D55" s="18"/>
      <c r="E55" s="18"/>
      <c r="F55" s="18"/>
      <c r="I55" s="18"/>
      <c r="J55" s="18"/>
      <c r="K55" s="18"/>
      <c r="L55" s="18"/>
      <c r="M55" s="18"/>
      <c r="N55" s="18"/>
      <c r="O55" s="18"/>
      <c r="R55" s="154"/>
      <c r="S55" s="69"/>
      <c r="T55" s="69"/>
      <c r="U55" s="70"/>
      <c r="V55" s="155"/>
    </row>
    <row r="56" spans="1:22" s="235" customFormat="1" ht="16.5" customHeight="1" x14ac:dyDescent="0.35">
      <c r="A56" s="494" t="s">
        <v>289</v>
      </c>
      <c r="B56" s="494"/>
      <c r="C56" s="494"/>
      <c r="D56" s="494"/>
      <c r="E56" s="232"/>
      <c r="F56" s="232"/>
      <c r="G56" s="561" t="s">
        <v>299</v>
      </c>
      <c r="H56" s="561"/>
      <c r="I56" s="561"/>
      <c r="J56" s="561"/>
      <c r="K56" s="561"/>
      <c r="L56" s="561"/>
      <c r="M56" s="561"/>
      <c r="N56" s="561"/>
      <c r="O56" s="561"/>
      <c r="Q56" s="236"/>
      <c r="R56" s="237"/>
      <c r="S56" s="238"/>
      <c r="T56" s="238"/>
      <c r="U56" s="239"/>
      <c r="V56" s="240"/>
    </row>
  </sheetData>
  <mergeCells count="26">
    <mergeCell ref="A56:D56"/>
    <mergeCell ref="G56:O56"/>
    <mergeCell ref="A23:C23"/>
    <mergeCell ref="D23:F23"/>
    <mergeCell ref="I23:N23"/>
    <mergeCell ref="O23:P23"/>
    <mergeCell ref="A26:A27"/>
    <mergeCell ref="A53:D53"/>
    <mergeCell ref="A19:C19"/>
    <mergeCell ref="D19:N19"/>
    <mergeCell ref="R19:V19"/>
    <mergeCell ref="A21:C21"/>
    <mergeCell ref="D21:H21"/>
    <mergeCell ref="O21:P21"/>
    <mergeCell ref="L17:P17"/>
    <mergeCell ref="A1:B1"/>
    <mergeCell ref="A3:B3"/>
    <mergeCell ref="A4:B4"/>
    <mergeCell ref="A11:O11"/>
    <mergeCell ref="B13:C13"/>
    <mergeCell ref="E13:J13"/>
    <mergeCell ref="B15:C15"/>
    <mergeCell ref="D15:F15"/>
    <mergeCell ref="G15:I15"/>
    <mergeCell ref="B17:E17"/>
    <mergeCell ref="G17:K17"/>
  </mergeCells>
  <conditionalFormatting sqref="T28">
    <cfRule type="cellIs" dxfId="161" priority="23" operator="greaterThan">
      <formula>0</formula>
    </cfRule>
    <cfRule type="cellIs" dxfId="160" priority="24" operator="greaterThan">
      <formula>0</formula>
    </cfRule>
    <cfRule type="cellIs" dxfId="159" priority="25" operator="lessThan">
      <formula>0</formula>
    </cfRule>
    <cfRule type="cellIs" dxfId="158" priority="26" operator="notEqual">
      <formula>0</formula>
    </cfRule>
  </conditionalFormatting>
  <conditionalFormatting sqref="T29:T31">
    <cfRule type="cellIs" dxfId="157" priority="19" operator="greaterThan">
      <formula>0</formula>
    </cfRule>
    <cfRule type="cellIs" dxfId="156" priority="20" operator="greaterThan">
      <formula>0</formula>
    </cfRule>
    <cfRule type="cellIs" dxfId="155" priority="21" operator="lessThan">
      <formula>0</formula>
    </cfRule>
    <cfRule type="cellIs" dxfId="154" priority="22" operator="notEqual">
      <formula>0</formula>
    </cfRule>
  </conditionalFormatting>
  <conditionalFormatting sqref="T32:T49">
    <cfRule type="cellIs" dxfId="153" priority="15" operator="greaterThan">
      <formula>0</formula>
    </cfRule>
    <cfRule type="cellIs" dxfId="152" priority="16" operator="greaterThan">
      <formula>0</formula>
    </cfRule>
    <cfRule type="cellIs" dxfId="151" priority="17" operator="lessThan">
      <formula>0</formula>
    </cfRule>
    <cfRule type="cellIs" dxfId="150" priority="18" operator="notEqual">
      <formula>0</formula>
    </cfRule>
  </conditionalFormatting>
  <conditionalFormatting sqref="T50:T52">
    <cfRule type="cellIs" dxfId="149" priority="11" operator="greaterThan">
      <formula>0</formula>
    </cfRule>
    <cfRule type="cellIs" dxfId="148" priority="12" operator="greaterThan">
      <formula>0</formula>
    </cfRule>
    <cfRule type="cellIs" dxfId="147" priority="13" operator="lessThan">
      <formula>0</formula>
    </cfRule>
    <cfRule type="cellIs" dxfId="146" priority="14" operator="notEqual">
      <formula>0</formula>
    </cfRule>
  </conditionalFormatting>
  <conditionalFormatting sqref="K28 K50:K52">
    <cfRule type="expression" dxfId="145" priority="9">
      <formula>K28&lt;S28</formula>
    </cfRule>
    <cfRule type="expression" dxfId="144" priority="10">
      <formula>K28&gt;S28</formula>
    </cfRule>
  </conditionalFormatting>
  <conditionalFormatting sqref="J28">
    <cfRule type="cellIs" dxfId="143" priority="8" operator="greaterThan">
      <formula>90</formula>
    </cfRule>
  </conditionalFormatting>
  <conditionalFormatting sqref="J37:J49">
    <cfRule type="cellIs" dxfId="142" priority="7" operator="greaterThan">
      <formula>90</formula>
    </cfRule>
  </conditionalFormatting>
  <conditionalFormatting sqref="J50:J52">
    <cfRule type="cellIs" dxfId="141" priority="6" operator="greaterThan">
      <formula>90</formula>
    </cfRule>
  </conditionalFormatting>
  <conditionalFormatting sqref="K37:K49">
    <cfRule type="expression" dxfId="140" priority="4">
      <formula>K37&lt;S37</formula>
    </cfRule>
    <cfRule type="expression" dxfId="139" priority="5">
      <formula>K37&gt;S37</formula>
    </cfRule>
  </conditionalFormatting>
  <conditionalFormatting sqref="K29:K36">
    <cfRule type="expression" dxfId="138" priority="2">
      <formula>K29&lt;S29</formula>
    </cfRule>
    <cfRule type="expression" dxfId="137" priority="3">
      <formula>K29&gt;S29</formula>
    </cfRule>
  </conditionalFormatting>
  <conditionalFormatting sqref="J29:J36">
    <cfRule type="cellIs" dxfId="136" priority="1" operator="greaterThan">
      <formula>90</formula>
    </cfRule>
  </conditionalFormatting>
  <dataValidations count="9">
    <dataValidation type="whole" allowBlank="1" showInputMessage="1" showErrorMessage="1" prompt="La quantité accordée par le point Focal ne peut être supérieure à la somme du CMMa et la quantité commandée pour le trimestre._x000a_Merci de revoir la quantité dans la colonne O._x000a_" sqref="O28:O36">
      <formula1>0</formula1>
      <formula2>+M28+N28</formula2>
    </dataValidation>
    <dataValidation type="whole" allowBlank="1" showInputMessage="1" showErrorMessage="1" prompt="SVP _x000a_Veuillez inscrire le nombre d'ACS dans l'air sanitaire._x000a_Merci" sqref="O23:P23">
      <formula1>0</formula1>
      <formula2>500</formula2>
    </dataValidation>
    <dataValidation type="list" allowBlank="1" showInputMessage="1" showErrorMessage="1" sqref="D23:F23">
      <formula1>typerapport2</formula1>
    </dataValidation>
    <dataValidation errorStyle="information" allowBlank="1" showInputMessage="1" showErrorMessage="1" error="Vérifiez SVP l'inventaire physique,_x000a__x000a_MERI" sqref="K28:K36"/>
    <dataValidation allowBlank="1" showInputMessage="1" showErrorMessage="1" prompt="SVP Saisissez le Nom du site et la date de dépôt de la commande en premier. Merci" sqref="B28:B36"/>
    <dataValidation type="date" errorStyle="warning" allowBlank="1" showInputMessage="1" showErrorMessage="1" promptTitle="Instruction" prompt="SVP Saisissez la date sous le format:_x000a_00/00/0000. exemple 15/09/2016,_x000a_Merci_x000a_" sqref="D21:H21">
      <formula1>42370</formula1>
      <formula2>44926</formula2>
    </dataValidation>
    <dataValidation errorStyle="information" allowBlank="1" showInputMessage="1" showErrorMessage="1" errorTitle="Instruction" error="Saisissez le Texte en MAJUSCULE_x000a_Exemple: CMS AGOE_x000a_Merci" promptTitle="Instruction" prompt="Saisissez le Texte en MAJUSCULE_x000a_Exemple: CMS AGOE_x000a_Merci" sqref="D19:N19"/>
    <dataValidation type="whole" allowBlank="1" showInputMessage="1" showErrorMessage="1" prompt="La valeur ne peut pas être supérieure à 89_x000a_Si tel est le cas déteminer la quantité à commander directement à la colonne M._x000a_merci" sqref="J28:J52">
      <formula1>0</formula1>
      <formula2>89</formula2>
    </dataValidation>
    <dataValidation type="whole" operator="lessThanOrEqual" allowBlank="1" showInputMessage="1" showErrorMessage="1" promptTitle="instruction" prompt="La valeur de la cellule ne peut pas être supérieure à la quantité Totale inscrite dans la colonne D._x000a_Merci de vérifier." sqref="E28:E52">
      <formula1>D28</formula1>
    </dataValidation>
  </dataValidations>
  <pageMargins left="0.21" right="0.23622047244094491" top="0.74803149606299213" bottom="0.74803149606299213" header="0.31496062992125984" footer="0.31496062992125984"/>
  <pageSetup paperSize="9" scale="40" orientation="landscape" r:id="rId1"/>
  <headerFooter alignWithMargins="0">
    <oddFooter>&amp;C&amp;"Arial,Gras"PNLS /IST, Avenue des Armées, -05 BP 424 Lomé –Togo ; Tel 22 20 94 39 Fax : 22 20 94 36    Site Web : www.pnls.tg</oddFooter>
  </headerFooter>
  <drawing r:id="rId2"/>
</worksheet>
</file>

<file path=xl/worksheets/sheet14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rgb="FF00B050"/>
  </sheetPr>
  <dimension ref="A1:AA54"/>
  <sheetViews>
    <sheetView showGridLines="0" view="pageBreakPreview" topLeftCell="A11" zoomScale="80" zoomScaleNormal="125" zoomScaleSheetLayoutView="80" workbookViewId="0">
      <pane xSplit="1" ySplit="15" topLeftCell="B26" activePane="bottomRight" state="frozen"/>
      <selection activeCell="A32" sqref="A32:XFD32"/>
      <selection pane="topRight" activeCell="A32" sqref="A32:XFD32"/>
      <selection pane="bottomLeft" activeCell="A32" sqref="A32:XFD32"/>
      <selection pane="bottomRight" activeCell="D19" sqref="D19:N19"/>
    </sheetView>
  </sheetViews>
  <sheetFormatPr baseColWidth="10" defaultColWidth="7.33203125" defaultRowHeight="13.8" x14ac:dyDescent="0.3"/>
  <cols>
    <col min="1" max="1" width="53.44140625" style="3" customWidth="1"/>
    <col min="2" max="10" width="8.109375" style="3" customWidth="1"/>
    <col min="11" max="11" width="9.88671875" style="3" customWidth="1"/>
    <col min="12" max="12" width="8.88671875" style="3" customWidth="1"/>
    <col min="13" max="13" width="8.44140625" style="3" customWidth="1"/>
    <col min="14" max="14" width="9.44140625" style="3" customWidth="1"/>
    <col min="15" max="15" width="9.5546875" style="39" customWidth="1"/>
    <col min="16" max="16" width="16.44140625" style="3" customWidth="1"/>
    <col min="17" max="17" width="2.109375" style="62" customWidth="1"/>
    <col min="18" max="18" width="7.33203125" style="306" hidden="1" customWidth="1"/>
    <col min="19" max="19" width="7.44140625" style="77" customWidth="1"/>
    <col min="20" max="20" width="10.5546875" style="77" customWidth="1"/>
    <col min="21" max="21" width="7.44140625" style="77" bestFit="1" customWidth="1"/>
    <col min="22" max="22" width="7.88671875" style="78" bestFit="1" customWidth="1"/>
    <col min="23" max="23" width="33.33203125" style="77" customWidth="1"/>
    <col min="24" max="16384" width="7.33203125" style="3"/>
  </cols>
  <sheetData>
    <row r="1" spans="1:23" ht="17.25" customHeight="1" x14ac:dyDescent="0.3">
      <c r="A1" s="549" t="s">
        <v>452</v>
      </c>
      <c r="B1" s="549"/>
      <c r="C1" s="2"/>
      <c r="D1" s="2"/>
      <c r="E1"/>
      <c r="F1"/>
      <c r="G1"/>
      <c r="H1"/>
      <c r="I1"/>
      <c r="J1"/>
      <c r="N1" s="4" t="s">
        <v>1</v>
      </c>
      <c r="O1" s="5"/>
      <c r="S1" s="69"/>
      <c r="T1" s="69"/>
      <c r="U1" s="69"/>
      <c r="V1" s="70"/>
      <c r="W1" s="69"/>
    </row>
    <row r="2" spans="1:23" ht="13.5" customHeight="1" x14ac:dyDescent="0.3">
      <c r="A2" s="1" t="s">
        <v>453</v>
      </c>
      <c r="B2" s="1"/>
      <c r="C2" s="2"/>
      <c r="D2" s="2"/>
      <c r="E2"/>
      <c r="F2"/>
      <c r="G2"/>
      <c r="H2"/>
      <c r="I2"/>
      <c r="J2"/>
      <c r="M2" s="4"/>
      <c r="N2" s="4" t="s">
        <v>3</v>
      </c>
      <c r="O2" s="5"/>
      <c r="S2" s="69"/>
      <c r="T2" s="69"/>
      <c r="U2" s="69"/>
      <c r="V2" s="70"/>
      <c r="W2" s="69"/>
    </row>
    <row r="3" spans="1:23" ht="15.6" x14ac:dyDescent="0.3">
      <c r="A3" s="549" t="s">
        <v>454</v>
      </c>
      <c r="B3" s="549"/>
      <c r="C3" s="2"/>
      <c r="D3" s="2"/>
      <c r="E3"/>
      <c r="F3"/>
      <c r="G3"/>
      <c r="H3"/>
      <c r="I3"/>
      <c r="J3"/>
      <c r="K3" s="5"/>
      <c r="L3" s="5"/>
      <c r="M3" s="5"/>
      <c r="N3" s="5"/>
      <c r="O3" s="5"/>
      <c r="S3" s="69"/>
      <c r="T3" s="69"/>
      <c r="U3" s="69"/>
      <c r="V3" s="70"/>
      <c r="W3" s="69"/>
    </row>
    <row r="4" spans="1:23" ht="33.6" customHeight="1" x14ac:dyDescent="0.3">
      <c r="A4" s="547" t="s">
        <v>455</v>
      </c>
      <c r="B4" s="548"/>
      <c r="C4" s="7"/>
      <c r="D4" s="7"/>
      <c r="E4" s="8"/>
      <c r="F4" s="8"/>
      <c r="G4" s="8"/>
      <c r="H4" s="8"/>
      <c r="I4" s="8"/>
      <c r="J4" s="8"/>
      <c r="K4" s="9"/>
      <c r="L4" s="9"/>
      <c r="M4" s="9"/>
      <c r="N4" s="9"/>
      <c r="O4" s="38"/>
      <c r="S4" s="69"/>
      <c r="T4" s="69"/>
      <c r="U4" s="69"/>
      <c r="V4" s="70"/>
      <c r="W4" s="69"/>
    </row>
    <row r="5" spans="1:23" x14ac:dyDescent="0.3">
      <c r="B5" s="9"/>
      <c r="C5" s="9"/>
      <c r="D5" s="9"/>
      <c r="E5" s="9"/>
      <c r="F5" s="9"/>
      <c r="G5" s="9"/>
      <c r="H5" s="9"/>
      <c r="I5" s="9"/>
      <c r="J5" s="9"/>
      <c r="K5" s="9"/>
      <c r="L5" s="9"/>
      <c r="M5" s="9"/>
      <c r="N5" s="9"/>
      <c r="O5" s="38"/>
      <c r="S5" s="69"/>
      <c r="T5" s="69"/>
      <c r="U5" s="69"/>
      <c r="V5" s="70"/>
      <c r="W5" s="69"/>
    </row>
    <row r="6" spans="1:23" ht="15.6" x14ac:dyDescent="0.3">
      <c r="A6" s="6" t="s">
        <v>232</v>
      </c>
      <c r="B6" s="9"/>
      <c r="C6" s="9"/>
      <c r="D6" s="9"/>
      <c r="E6" s="9"/>
      <c r="F6" s="9"/>
      <c r="G6" s="9"/>
      <c r="H6" s="9"/>
      <c r="I6" s="9"/>
      <c r="J6" s="9"/>
      <c r="K6" s="9"/>
      <c r="L6" s="9"/>
      <c r="M6" s="9"/>
      <c r="N6" s="9"/>
      <c r="O6" s="38"/>
      <c r="S6" s="69"/>
      <c r="T6" s="69"/>
      <c r="U6" s="69"/>
      <c r="V6" s="70"/>
      <c r="W6" s="69"/>
    </row>
    <row r="7" spans="1:23" x14ac:dyDescent="0.3">
      <c r="A7" s="10"/>
      <c r="B7" s="9"/>
      <c r="C7" s="9"/>
      <c r="D7" s="9"/>
      <c r="E7" s="9"/>
      <c r="F7" s="9"/>
      <c r="G7" s="9"/>
      <c r="H7" s="9"/>
      <c r="I7" s="9"/>
      <c r="J7" s="9"/>
      <c r="K7" s="9"/>
      <c r="L7" s="9"/>
      <c r="M7" s="9"/>
      <c r="N7" s="9"/>
      <c r="O7" s="38"/>
      <c r="S7" s="69"/>
      <c r="T7" s="69"/>
      <c r="U7" s="69"/>
      <c r="V7" s="70"/>
      <c r="W7" s="69"/>
    </row>
    <row r="8" spans="1:23" x14ac:dyDescent="0.3">
      <c r="A8" s="10"/>
      <c r="B8" s="9"/>
      <c r="C8" s="9"/>
      <c r="D8" s="9"/>
      <c r="E8" s="9"/>
      <c r="F8" s="9"/>
      <c r="G8" s="9"/>
      <c r="H8" s="9"/>
      <c r="I8" s="9"/>
      <c r="J8" s="9"/>
      <c r="K8" s="9"/>
      <c r="L8" s="9"/>
      <c r="M8" s="9"/>
      <c r="N8" s="9"/>
      <c r="O8" s="38"/>
      <c r="S8" s="69"/>
      <c r="T8" s="69"/>
      <c r="U8" s="69"/>
      <c r="V8" s="70"/>
      <c r="W8" s="69"/>
    </row>
    <row r="9" spans="1:23" x14ac:dyDescent="0.3">
      <c r="A9" s="10"/>
      <c r="B9" s="9"/>
      <c r="C9" s="9"/>
      <c r="D9" s="9"/>
      <c r="E9" s="9"/>
      <c r="F9" s="9"/>
      <c r="G9" s="9"/>
      <c r="H9" s="9"/>
      <c r="I9" s="9"/>
      <c r="J9" s="9"/>
      <c r="K9" s="9"/>
      <c r="L9" s="9"/>
      <c r="M9" s="9"/>
      <c r="N9" s="9"/>
      <c r="O9" s="38"/>
      <c r="S9" s="69"/>
      <c r="T9" s="69"/>
      <c r="U9" s="69"/>
      <c r="V9" s="70"/>
      <c r="W9" s="69"/>
    </row>
    <row r="10" spans="1:23" x14ac:dyDescent="0.3">
      <c r="S10" s="69"/>
      <c r="T10" s="69"/>
      <c r="U10" s="69"/>
      <c r="V10" s="70"/>
      <c r="W10" s="69"/>
    </row>
    <row r="11" spans="1:23" ht="19.5" customHeight="1" x14ac:dyDescent="0.3">
      <c r="A11" s="555" t="s">
        <v>263</v>
      </c>
      <c r="B11" s="555"/>
      <c r="C11" s="555"/>
      <c r="D11" s="555"/>
      <c r="E11" s="555"/>
      <c r="F11" s="555"/>
      <c r="G11" s="555"/>
      <c r="H11" s="555"/>
      <c r="I11" s="555"/>
      <c r="J11" s="555"/>
      <c r="K11" s="555"/>
      <c r="L11" s="555"/>
      <c r="M11" s="555"/>
      <c r="N11" s="555"/>
      <c r="O11" s="555"/>
      <c r="P11" s="40"/>
      <c r="S11" s="69"/>
      <c r="T11" s="69"/>
      <c r="U11" s="69"/>
      <c r="V11" s="70"/>
      <c r="W11" s="69"/>
    </row>
    <row r="12" spans="1:23" ht="1.5" customHeight="1" thickBot="1" x14ac:dyDescent="0.35">
      <c r="A12" s="11"/>
      <c r="B12" s="11"/>
      <c r="C12" s="11"/>
      <c r="D12" s="11"/>
      <c r="E12" s="11"/>
      <c r="F12" s="11"/>
      <c r="G12" s="11"/>
      <c r="H12" s="11"/>
      <c r="I12" s="11"/>
      <c r="J12" s="11"/>
      <c r="K12" s="11"/>
      <c r="L12" s="11"/>
      <c r="M12" s="11"/>
      <c r="N12" s="11"/>
      <c r="O12" s="11"/>
      <c r="S12" s="69"/>
      <c r="T12" s="69"/>
      <c r="U12" s="69"/>
      <c r="V12" s="70"/>
      <c r="W12" s="69"/>
    </row>
    <row r="13" spans="1:23" s="42" customFormat="1" ht="20.25" hidden="1" customHeight="1" thickBot="1" x14ac:dyDescent="0.35">
      <c r="A13" s="434" t="s">
        <v>5</v>
      </c>
      <c r="B13" s="556">
        <f>'Info District'!G11</f>
        <v>2025</v>
      </c>
      <c r="C13" s="557"/>
      <c r="E13" s="550"/>
      <c r="F13" s="550"/>
      <c r="G13" s="550"/>
      <c r="H13" s="550"/>
      <c r="I13" s="550"/>
      <c r="J13" s="554"/>
      <c r="Q13" s="63"/>
      <c r="R13" s="307"/>
      <c r="S13" s="71"/>
      <c r="T13" s="71"/>
      <c r="U13" s="71"/>
      <c r="V13" s="72"/>
      <c r="W13" s="71"/>
    </row>
    <row r="14" spans="1:23" s="42" customFormat="1" ht="7.5" hidden="1" customHeight="1" thickBot="1" x14ac:dyDescent="0.35">
      <c r="A14" s="434"/>
      <c r="B14" s="13"/>
      <c r="C14" s="13"/>
      <c r="D14" s="13"/>
      <c r="O14" s="15"/>
      <c r="Q14" s="63"/>
      <c r="R14" s="307"/>
      <c r="S14" s="71"/>
      <c r="T14" s="71"/>
      <c r="U14" s="71"/>
      <c r="V14" s="72"/>
      <c r="W14" s="71"/>
    </row>
    <row r="15" spans="1:23" s="42" customFormat="1" ht="16.5" hidden="1" customHeight="1" thickBot="1" x14ac:dyDescent="0.35">
      <c r="A15" s="434" t="s">
        <v>7</v>
      </c>
      <c r="B15" s="558" t="str">
        <f>'Info District'!G12</f>
        <v>PLATEAUX</v>
      </c>
      <c r="C15" s="559"/>
      <c r="D15" s="550" t="s">
        <v>8</v>
      </c>
      <c r="E15" s="550"/>
      <c r="F15" s="550"/>
      <c r="G15" s="551" t="str">
        <f>'Info District'!G13</f>
        <v>Agou</v>
      </c>
      <c r="H15" s="552"/>
      <c r="I15" s="553"/>
      <c r="L15" s="11"/>
      <c r="M15" s="11"/>
      <c r="N15" s="11"/>
      <c r="O15" s="11"/>
      <c r="P15" s="11"/>
      <c r="Q15" s="63"/>
      <c r="R15" s="307"/>
      <c r="S15" s="71"/>
      <c r="T15" s="71"/>
      <c r="U15" s="71"/>
      <c r="V15" s="73"/>
      <c r="W15" s="71"/>
    </row>
    <row r="16" spans="1:23" s="42" customFormat="1" ht="3.75" hidden="1" customHeight="1" thickBot="1" x14ac:dyDescent="0.35">
      <c r="A16" s="139"/>
      <c r="B16" s="15"/>
      <c r="C16" s="15"/>
      <c r="D16" s="15"/>
      <c r="E16" s="15"/>
      <c r="K16" s="15"/>
      <c r="L16" s="15"/>
      <c r="M16" s="15"/>
      <c r="O16" s="15"/>
      <c r="Q16" s="63"/>
      <c r="R16" s="307"/>
      <c r="S16" s="71"/>
      <c r="T16" s="71"/>
      <c r="U16" s="71"/>
      <c r="V16" s="72"/>
      <c r="W16" s="71"/>
    </row>
    <row r="17" spans="1:27" s="42" customFormat="1" ht="18" hidden="1" customHeight="1" thickBot="1" x14ac:dyDescent="0.35">
      <c r="A17" s="434" t="s">
        <v>9</v>
      </c>
      <c r="B17" s="556" t="str">
        <f>'Info District'!G17</f>
        <v>Avril à Juin 2025</v>
      </c>
      <c r="C17" s="560"/>
      <c r="D17" s="560"/>
      <c r="E17" s="557"/>
      <c r="G17" s="550" t="s">
        <v>11</v>
      </c>
      <c r="H17" s="550"/>
      <c r="I17" s="550"/>
      <c r="J17" s="550"/>
      <c r="K17" s="554"/>
      <c r="L17" s="551" t="str">
        <f>'Info District'!G18</f>
        <v>Juillet à Septembre 2025</v>
      </c>
      <c r="M17" s="552"/>
      <c r="N17" s="552"/>
      <c r="O17" s="552"/>
      <c r="P17" s="553"/>
      <c r="Q17" s="63"/>
      <c r="R17" s="307"/>
      <c r="S17" s="71"/>
      <c r="T17" s="71"/>
      <c r="U17" s="71"/>
      <c r="V17" s="72"/>
      <c r="W17" s="71"/>
    </row>
    <row r="18" spans="1:27" s="9" customFormat="1" ht="2.25" hidden="1" customHeight="1" thickBot="1" x14ac:dyDescent="0.3">
      <c r="B18" s="43"/>
      <c r="C18" s="43"/>
      <c r="D18" s="43"/>
      <c r="E18" s="44"/>
      <c r="F18" s="43"/>
      <c r="G18" s="45"/>
      <c r="H18" s="45"/>
      <c r="I18" s="45"/>
      <c r="J18" s="45"/>
      <c r="K18" s="45"/>
      <c r="L18" s="45"/>
      <c r="M18" s="45"/>
      <c r="O18" s="38"/>
      <c r="Q18" s="64"/>
      <c r="R18" s="308"/>
      <c r="S18" s="74"/>
      <c r="T18" s="74"/>
      <c r="U18" s="74"/>
      <c r="V18" s="75"/>
      <c r="W18" s="74"/>
    </row>
    <row r="19" spans="1:27" s="9" customFormat="1" ht="21" customHeight="1" thickBot="1" x14ac:dyDescent="0.35">
      <c r="A19" s="532" t="s">
        <v>12</v>
      </c>
      <c r="B19" s="532"/>
      <c r="C19" s="533"/>
      <c r="D19" s="538"/>
      <c r="E19" s="539"/>
      <c r="F19" s="539"/>
      <c r="G19" s="539"/>
      <c r="H19" s="539"/>
      <c r="I19" s="539"/>
      <c r="J19" s="539"/>
      <c r="K19" s="539"/>
      <c r="L19" s="539"/>
      <c r="M19" s="539"/>
      <c r="N19" s="540"/>
      <c r="O19" s="11"/>
      <c r="P19" s="241" t="str">
        <f>'Info District'!H17</f>
        <v>T2</v>
      </c>
      <c r="Q19" s="65"/>
      <c r="R19" s="309"/>
      <c r="S19" s="535" t="s">
        <v>96</v>
      </c>
      <c r="T19" s="536"/>
      <c r="U19" s="536"/>
      <c r="V19" s="536"/>
      <c r="W19" s="537"/>
    </row>
    <row r="20" spans="1:27" s="9" customFormat="1" ht="4.5" customHeight="1" thickBot="1" x14ac:dyDescent="0.35">
      <c r="A20" s="12"/>
      <c r="B20" s="12"/>
      <c r="C20" s="12"/>
      <c r="D20" s="12"/>
      <c r="E20" s="12"/>
      <c r="F20" s="12"/>
      <c r="G20" s="13"/>
      <c r="H20" s="13"/>
      <c r="I20" s="13"/>
      <c r="J20" s="13"/>
      <c r="K20" s="13"/>
      <c r="L20" s="14"/>
      <c r="M20" s="14"/>
      <c r="N20" s="14"/>
      <c r="O20" s="14"/>
      <c r="Q20" s="64"/>
      <c r="R20" s="308"/>
      <c r="S20" s="146"/>
      <c r="T20" s="74"/>
      <c r="U20" s="74"/>
      <c r="V20" s="76"/>
      <c r="W20" s="147"/>
    </row>
    <row r="21" spans="1:27" s="9" customFormat="1" ht="32.25" customHeight="1" thickBot="1" x14ac:dyDescent="0.35">
      <c r="A21" s="532" t="s">
        <v>240</v>
      </c>
      <c r="B21" s="532"/>
      <c r="C21" s="533"/>
      <c r="D21" s="543" t="s">
        <v>264</v>
      </c>
      <c r="E21" s="544"/>
      <c r="F21" s="545"/>
      <c r="G21" s="534" t="s">
        <v>6</v>
      </c>
      <c r="H21" s="534"/>
      <c r="I21" s="534"/>
      <c r="J21" s="534"/>
      <c r="K21" s="534"/>
      <c r="L21" s="546"/>
      <c r="M21" s="539"/>
      <c r="N21" s="539"/>
      <c r="O21" s="539"/>
      <c r="P21" s="540"/>
      <c r="Q21" s="64"/>
      <c r="R21" s="308"/>
      <c r="S21" s="146"/>
      <c r="T21" s="74"/>
      <c r="U21" s="74"/>
      <c r="V21" s="76"/>
      <c r="W21" s="147"/>
    </row>
    <row r="22" spans="1:27" s="9" customFormat="1" ht="6" customHeight="1" x14ac:dyDescent="0.3">
      <c r="A22" s="12"/>
      <c r="B22" s="12"/>
      <c r="C22" s="12"/>
      <c r="D22" s="12"/>
      <c r="E22" s="12"/>
      <c r="F22" s="12"/>
      <c r="G22" s="534"/>
      <c r="H22" s="534"/>
      <c r="I22" s="534"/>
      <c r="J22" s="534"/>
      <c r="K22" s="534"/>
      <c r="L22" s="14"/>
      <c r="M22" s="14"/>
      <c r="N22" s="14"/>
      <c r="O22" s="14"/>
      <c r="Q22" s="64"/>
      <c r="R22" s="308"/>
      <c r="S22" s="146"/>
      <c r="T22" s="74"/>
      <c r="U22" s="74"/>
      <c r="V22" s="76"/>
      <c r="W22" s="147"/>
    </row>
    <row r="23" spans="1:27" s="9" customFormat="1" ht="3.75" customHeight="1" thickBot="1" x14ac:dyDescent="0.35">
      <c r="A23" s="12"/>
      <c r="B23" s="12"/>
      <c r="C23" s="12"/>
      <c r="D23" s="12"/>
      <c r="E23" s="12"/>
      <c r="F23" s="12"/>
      <c r="G23" s="13"/>
      <c r="H23" s="13"/>
      <c r="I23" s="13"/>
      <c r="J23" s="13"/>
      <c r="K23" s="13"/>
      <c r="L23" s="14"/>
      <c r="M23" s="14"/>
      <c r="N23" s="14"/>
      <c r="O23" s="14"/>
      <c r="Q23" s="64"/>
      <c r="R23" s="308"/>
      <c r="S23" s="146"/>
      <c r="T23" s="74"/>
      <c r="U23" s="74"/>
      <c r="V23" s="76"/>
      <c r="W23" s="147"/>
    </row>
    <row r="24" spans="1:27" ht="76.5" customHeight="1" thickBot="1" x14ac:dyDescent="0.35">
      <c r="A24" s="541" t="s">
        <v>13</v>
      </c>
      <c r="B24" s="16" t="s">
        <v>14</v>
      </c>
      <c r="C24" s="108" t="s">
        <v>15</v>
      </c>
      <c r="D24" s="118" t="s">
        <v>16</v>
      </c>
      <c r="E24" s="117" t="s">
        <v>17</v>
      </c>
      <c r="F24" s="351" t="s">
        <v>18</v>
      </c>
      <c r="G24" s="16" t="s">
        <v>233</v>
      </c>
      <c r="H24" s="16" t="s">
        <v>234</v>
      </c>
      <c r="I24" s="16" t="s">
        <v>19</v>
      </c>
      <c r="J24" s="16" t="s">
        <v>20</v>
      </c>
      <c r="K24" s="108" t="s">
        <v>21</v>
      </c>
      <c r="L24" s="136" t="s">
        <v>22</v>
      </c>
      <c r="M24" s="137" t="s">
        <v>236</v>
      </c>
      <c r="N24" s="138" t="s">
        <v>23</v>
      </c>
      <c r="O24" s="109" t="s">
        <v>39</v>
      </c>
      <c r="P24" s="16" t="s">
        <v>40</v>
      </c>
      <c r="S24" s="148" t="s">
        <v>237</v>
      </c>
      <c r="T24" s="140" t="s">
        <v>93</v>
      </c>
      <c r="U24" s="140" t="s">
        <v>239</v>
      </c>
      <c r="V24" s="140" t="s">
        <v>238</v>
      </c>
      <c r="W24" s="149" t="s">
        <v>97</v>
      </c>
    </row>
    <row r="25" spans="1:27" s="47" customFormat="1" ht="31.2" customHeight="1" x14ac:dyDescent="0.3">
      <c r="A25" s="542"/>
      <c r="B25" s="46" t="s">
        <v>24</v>
      </c>
      <c r="C25" s="46" t="s">
        <v>25</v>
      </c>
      <c r="D25" s="112" t="s">
        <v>26</v>
      </c>
      <c r="E25" s="46" t="s">
        <v>27</v>
      </c>
      <c r="F25" s="46"/>
      <c r="G25" s="46" t="s">
        <v>28</v>
      </c>
      <c r="H25" s="46"/>
      <c r="I25" s="46" t="s">
        <v>29</v>
      </c>
      <c r="J25" s="46"/>
      <c r="K25" s="131" t="s">
        <v>235</v>
      </c>
      <c r="L25" s="133"/>
      <c r="M25" s="134"/>
      <c r="N25" s="135"/>
      <c r="O25" s="132" t="s">
        <v>30</v>
      </c>
      <c r="P25" s="46"/>
      <c r="Q25" s="66"/>
      <c r="R25" s="310"/>
      <c r="S25" s="150"/>
      <c r="T25" s="67" t="s">
        <v>94</v>
      </c>
      <c r="U25" s="67" t="s">
        <v>95</v>
      </c>
      <c r="V25" s="94"/>
      <c r="W25" s="151" t="str">
        <f>IF(J26&lt;=0,"",IF(J26=90,$X$26))</f>
        <v/>
      </c>
      <c r="X25" s="37" t="s">
        <v>98</v>
      </c>
    </row>
    <row r="26" spans="1:27" ht="31.2" customHeight="1" x14ac:dyDescent="0.3">
      <c r="A26" s="322" t="str">
        <f>CDT!B26</f>
        <v>Artéméther-Luméfantrine 6cp (AL)</v>
      </c>
      <c r="B26" s="247"/>
      <c r="C26" s="248"/>
      <c r="D26" s="302" t="str">
        <f>IF(B26&lt;&gt;"",B26+C26,"")</f>
        <v/>
      </c>
      <c r="E26" s="249"/>
      <c r="F26" s="247"/>
      <c r="G26" s="247"/>
      <c r="H26" s="247"/>
      <c r="I26" s="247"/>
      <c r="J26" s="247"/>
      <c r="K26" s="248"/>
      <c r="L26" s="431" t="str">
        <f>IF(B26&lt;&gt;"",IF(J26=0,E26,((E26*90)/(90-J26))),"0")</f>
        <v>0</v>
      </c>
      <c r="M26" s="428" t="str">
        <f>IF(B26&lt;&gt;"",((E26/S26)*30),"0")</f>
        <v>0</v>
      </c>
      <c r="N26" s="250" t="str">
        <f>IF(B26&lt;&gt;"",IF(J26=0,((E26+L26)-K26),((M26*6)-K26)),"0")</f>
        <v>0</v>
      </c>
      <c r="O26" s="251"/>
      <c r="P26" s="313"/>
      <c r="R26" s="312">
        <f>+L26+N26</f>
        <v>0</v>
      </c>
      <c r="S26" s="152">
        <f>(90-J26)</f>
        <v>90</v>
      </c>
      <c r="T26" s="68" t="e">
        <f t="shared" ref="T26:T47" si="0">D26-(E26+G26+I26+H26)</f>
        <v>#VALUE!</v>
      </c>
      <c r="U26" s="68" t="e">
        <f>K26-T26</f>
        <v>#VALUE!</v>
      </c>
      <c r="V26" s="95">
        <v>6</v>
      </c>
      <c r="W26" s="153" t="e">
        <f t="shared" ref="W26:W50" si="1">IF(U26=0,"",$X$25)</f>
        <v>#VALUE!</v>
      </c>
      <c r="X26" s="37" t="s">
        <v>203</v>
      </c>
      <c r="Y26" s="107">
        <f>+O26</f>
        <v>0</v>
      </c>
    </row>
    <row r="27" spans="1:27" ht="31.2" customHeight="1" x14ac:dyDescent="0.3">
      <c r="A27" s="322" t="str">
        <f>CDT!B27</f>
        <v>Artéméther-Luméfantrine 12cp (AL)</v>
      </c>
      <c r="B27" s="247"/>
      <c r="C27" s="248"/>
      <c r="D27" s="302" t="str">
        <f t="shared" ref="D27" si="2">IF(B27&lt;&gt;"",B27+C27,"")</f>
        <v/>
      </c>
      <c r="E27" s="249"/>
      <c r="F27" s="247"/>
      <c r="G27" s="247"/>
      <c r="H27" s="247"/>
      <c r="I27" s="247"/>
      <c r="J27" s="247"/>
      <c r="K27" s="248"/>
      <c r="L27" s="431" t="str">
        <f t="shared" ref="L27:L49" si="3">IF(B27&lt;&gt;"",IF(J27=0,E27,((E27*90)/(90-J27))),"0")</f>
        <v>0</v>
      </c>
      <c r="M27" s="428" t="str">
        <f t="shared" ref="M27:M49" si="4">IF(B27&lt;&gt;"",((E27/S27)*30),"0")</f>
        <v>0</v>
      </c>
      <c r="N27" s="250" t="str">
        <f t="shared" ref="N27:N49" si="5">IF(B27&lt;&gt;"",IF(J27=0,((E27+L27)-K27),((M27*6)-K27)),"0")</f>
        <v>0</v>
      </c>
      <c r="O27" s="251"/>
      <c r="P27" s="247"/>
      <c r="R27" s="312">
        <f t="shared" ref="R27:R49" si="6">+L27+N27</f>
        <v>0</v>
      </c>
      <c r="S27" s="152">
        <f t="shared" ref="S27:S49" si="7">(90-J27)</f>
        <v>90</v>
      </c>
      <c r="T27" s="68" t="e">
        <f t="shared" si="0"/>
        <v>#VALUE!</v>
      </c>
      <c r="U27" s="68" t="e">
        <f t="shared" ref="U27:U49" si="8">K27-T27</f>
        <v>#VALUE!</v>
      </c>
      <c r="V27" s="95">
        <v>12</v>
      </c>
      <c r="W27" s="153" t="e">
        <f t="shared" si="1"/>
        <v>#VALUE!</v>
      </c>
      <c r="Y27" s="107">
        <f t="shared" ref="Y27:Y48" si="9">+O27</f>
        <v>0</v>
      </c>
    </row>
    <row r="28" spans="1:27" ht="31.2" customHeight="1" x14ac:dyDescent="0.3">
      <c r="A28" s="322" t="str">
        <f>CDT!B28</f>
        <v>Artéméther-Luméfantrine 18cp (AL)</v>
      </c>
      <c r="B28" s="247"/>
      <c r="C28" s="248"/>
      <c r="D28" s="302" t="str">
        <f>IF(B28&lt;&gt;"",B28+C28,"")</f>
        <v/>
      </c>
      <c r="E28" s="249"/>
      <c r="F28" s="247"/>
      <c r="G28" s="247"/>
      <c r="H28" s="247"/>
      <c r="I28" s="247"/>
      <c r="J28" s="247"/>
      <c r="K28" s="248"/>
      <c r="L28" s="431" t="str">
        <f t="shared" si="3"/>
        <v>0</v>
      </c>
      <c r="M28" s="428" t="str">
        <f t="shared" si="4"/>
        <v>0</v>
      </c>
      <c r="N28" s="250" t="str">
        <f t="shared" si="5"/>
        <v>0</v>
      </c>
      <c r="O28" s="251"/>
      <c r="P28" s="247"/>
      <c r="R28" s="312">
        <f t="shared" si="6"/>
        <v>0</v>
      </c>
      <c r="S28" s="152">
        <f t="shared" si="7"/>
        <v>90</v>
      </c>
      <c r="T28" s="68" t="e">
        <f t="shared" si="0"/>
        <v>#VALUE!</v>
      </c>
      <c r="U28" s="68" t="e">
        <f t="shared" si="8"/>
        <v>#VALUE!</v>
      </c>
      <c r="V28" s="95">
        <v>18</v>
      </c>
      <c r="W28" s="153" t="e">
        <f t="shared" si="1"/>
        <v>#VALUE!</v>
      </c>
      <c r="Y28" s="107">
        <f t="shared" si="9"/>
        <v>0</v>
      </c>
    </row>
    <row r="29" spans="1:27" ht="31.2" customHeight="1" x14ac:dyDescent="0.3">
      <c r="A29" s="322" t="str">
        <f>CDT!B29</f>
        <v>Artéméther-Luméfantrine 24cp (AL)</v>
      </c>
      <c r="B29" s="247"/>
      <c r="C29" s="248"/>
      <c r="D29" s="302" t="str">
        <f>IF(B29&lt;&gt;"",B29+C29,"")</f>
        <v/>
      </c>
      <c r="E29" s="249"/>
      <c r="F29" s="247"/>
      <c r="G29" s="247"/>
      <c r="H29" s="247"/>
      <c r="I29" s="247"/>
      <c r="J29" s="247"/>
      <c r="K29" s="248"/>
      <c r="L29" s="431" t="str">
        <f t="shared" si="3"/>
        <v>0</v>
      </c>
      <c r="M29" s="428" t="str">
        <f t="shared" si="4"/>
        <v>0</v>
      </c>
      <c r="N29" s="250" t="str">
        <f t="shared" si="5"/>
        <v>0</v>
      </c>
      <c r="O29" s="251"/>
      <c r="P29" s="247"/>
      <c r="R29" s="312">
        <f t="shared" si="6"/>
        <v>0</v>
      </c>
      <c r="S29" s="152">
        <f t="shared" si="7"/>
        <v>90</v>
      </c>
      <c r="T29" s="68" t="e">
        <f t="shared" si="0"/>
        <v>#VALUE!</v>
      </c>
      <c r="U29" s="68" t="e">
        <f t="shared" si="8"/>
        <v>#VALUE!</v>
      </c>
      <c r="V29" s="95">
        <v>24</v>
      </c>
      <c r="W29" s="153" t="e">
        <f t="shared" si="1"/>
        <v>#VALUE!</v>
      </c>
      <c r="Y29" s="107">
        <f t="shared" si="9"/>
        <v>0</v>
      </c>
    </row>
    <row r="30" spans="1:27" ht="31.2" customHeight="1" x14ac:dyDescent="0.3">
      <c r="A30" s="322" t="str">
        <f>CDT!B30</f>
        <v>Artéméther injectable 40 mg</v>
      </c>
      <c r="B30" s="247"/>
      <c r="C30" s="248"/>
      <c r="D30" s="302" t="str">
        <f t="shared" ref="D30:D49" si="10">IF(B30&lt;&gt;"",B30+C30,"")</f>
        <v/>
      </c>
      <c r="E30" s="249"/>
      <c r="F30" s="247"/>
      <c r="G30" s="247"/>
      <c r="H30" s="247"/>
      <c r="I30" s="247"/>
      <c r="J30" s="247"/>
      <c r="K30" s="248"/>
      <c r="L30" s="431" t="str">
        <f t="shared" si="3"/>
        <v>0</v>
      </c>
      <c r="M30" s="428" t="str">
        <f t="shared" si="4"/>
        <v>0</v>
      </c>
      <c r="N30" s="250" t="str">
        <f t="shared" si="5"/>
        <v>0</v>
      </c>
      <c r="O30" s="251"/>
      <c r="P30" s="247"/>
      <c r="R30" s="312">
        <f t="shared" si="6"/>
        <v>0</v>
      </c>
      <c r="S30" s="152">
        <f t="shared" si="7"/>
        <v>90</v>
      </c>
      <c r="T30" s="68" t="e">
        <f t="shared" si="0"/>
        <v>#VALUE!</v>
      </c>
      <c r="U30" s="68" t="e">
        <f t="shared" si="8"/>
        <v>#VALUE!</v>
      </c>
      <c r="V30" s="95">
        <v>1</v>
      </c>
      <c r="W30" s="153" t="e">
        <f t="shared" si="1"/>
        <v>#VALUE!</v>
      </c>
      <c r="Y30" s="107">
        <f t="shared" si="9"/>
        <v>0</v>
      </c>
    </row>
    <row r="31" spans="1:27" ht="34.5" customHeight="1" x14ac:dyDescent="0.3">
      <c r="A31" s="322" t="str">
        <f>CDT!B31</f>
        <v>Artéméther injectable 80 mg</v>
      </c>
      <c r="B31" s="247"/>
      <c r="C31" s="248"/>
      <c r="D31" s="302" t="str">
        <f t="shared" si="10"/>
        <v/>
      </c>
      <c r="E31" s="249"/>
      <c r="F31" s="247"/>
      <c r="G31" s="247"/>
      <c r="H31" s="247"/>
      <c r="I31" s="247"/>
      <c r="J31" s="247"/>
      <c r="K31" s="248"/>
      <c r="L31" s="431" t="str">
        <f t="shared" si="3"/>
        <v>0</v>
      </c>
      <c r="M31" s="428" t="str">
        <f t="shared" si="4"/>
        <v>0</v>
      </c>
      <c r="N31" s="250" t="str">
        <f t="shared" si="5"/>
        <v>0</v>
      </c>
      <c r="O31" s="251"/>
      <c r="P31" s="247"/>
      <c r="R31" s="312">
        <f t="shared" si="6"/>
        <v>0</v>
      </c>
      <c r="S31" s="152">
        <f t="shared" si="7"/>
        <v>90</v>
      </c>
      <c r="T31" s="68" t="e">
        <f t="shared" si="0"/>
        <v>#VALUE!</v>
      </c>
      <c r="U31" s="68" t="e">
        <f t="shared" si="8"/>
        <v>#VALUE!</v>
      </c>
      <c r="V31" s="95">
        <v>1</v>
      </c>
      <c r="W31" s="153" t="e">
        <f t="shared" si="1"/>
        <v>#VALUE!</v>
      </c>
      <c r="Y31" s="107">
        <f t="shared" si="9"/>
        <v>0</v>
      </c>
    </row>
    <row r="32" spans="1:27" ht="34.5" customHeight="1" x14ac:dyDescent="0.3">
      <c r="A32" s="435" t="str">
        <f>CDT!B32</f>
        <v>Artésunate injectable 60 mg</v>
      </c>
      <c r="B32" s="247"/>
      <c r="C32" s="248"/>
      <c r="D32" s="302" t="str">
        <f t="shared" si="10"/>
        <v/>
      </c>
      <c r="E32" s="249"/>
      <c r="F32" s="247"/>
      <c r="G32" s="247"/>
      <c r="H32" s="247"/>
      <c r="I32" s="247"/>
      <c r="J32" s="247"/>
      <c r="K32" s="248"/>
      <c r="L32" s="438" t="str">
        <f t="shared" si="3"/>
        <v>0</v>
      </c>
      <c r="M32" s="314" t="str">
        <f>IF(B32&lt;&gt;"",((E32/S32:S32)*30),"0")</f>
        <v>0</v>
      </c>
      <c r="N32" s="432" t="str">
        <f>IF(B32&lt;&gt;"",IF(J32=0,AA32,IF(J32&gt;0,((M32/30)*J32)+AA32)),"0")</f>
        <v>0</v>
      </c>
      <c r="O32" s="433"/>
      <c r="P32" s="247"/>
      <c r="R32" s="312">
        <f t="shared" si="6"/>
        <v>0</v>
      </c>
      <c r="S32" s="429">
        <f t="shared" si="7"/>
        <v>90</v>
      </c>
      <c r="T32" s="436" t="e">
        <f>D32-(E32+G32+I32+H32)</f>
        <v>#VALUE!</v>
      </c>
      <c r="U32" s="436" t="e">
        <f t="shared" si="8"/>
        <v>#VALUE!</v>
      </c>
      <c r="V32" s="430">
        <v>1</v>
      </c>
      <c r="W32" s="437" t="e">
        <f t="shared" si="1"/>
        <v>#VALUE!</v>
      </c>
      <c r="Y32" s="107">
        <f t="shared" si="9"/>
        <v>0</v>
      </c>
      <c r="AA32" s="3">
        <f>((F32*10)+L32-K32)</f>
        <v>0</v>
      </c>
    </row>
    <row r="33" spans="1:25" ht="34.5" customHeight="1" x14ac:dyDescent="0.3">
      <c r="A33" s="322" t="str">
        <f>CDT!B33</f>
        <v xml:space="preserve"> Sulfadoxine Pyriméthamine:  (SP)</v>
      </c>
      <c r="B33" s="247"/>
      <c r="C33" s="248"/>
      <c r="D33" s="302" t="str">
        <f t="shared" si="10"/>
        <v/>
      </c>
      <c r="E33" s="249"/>
      <c r="F33" s="247"/>
      <c r="G33" s="247"/>
      <c r="H33" s="247"/>
      <c r="I33" s="247"/>
      <c r="J33" s="247"/>
      <c r="K33" s="248"/>
      <c r="L33" s="431" t="str">
        <f t="shared" si="3"/>
        <v>0</v>
      </c>
      <c r="M33" s="428" t="str">
        <f t="shared" si="4"/>
        <v>0</v>
      </c>
      <c r="N33" s="250" t="str">
        <f t="shared" si="5"/>
        <v>0</v>
      </c>
      <c r="O33" s="251"/>
      <c r="P33" s="247"/>
      <c r="R33" s="312">
        <f t="shared" si="6"/>
        <v>0</v>
      </c>
      <c r="S33" s="152">
        <f t="shared" si="7"/>
        <v>90</v>
      </c>
      <c r="T33" s="68" t="e">
        <f t="shared" si="0"/>
        <v>#VALUE!</v>
      </c>
      <c r="U33" s="68" t="e">
        <f t="shared" si="8"/>
        <v>#VALUE!</v>
      </c>
      <c r="V33" s="95">
        <v>3</v>
      </c>
      <c r="W33" s="153" t="e">
        <f t="shared" si="1"/>
        <v>#VALUE!</v>
      </c>
      <c r="Y33" s="107">
        <f t="shared" si="9"/>
        <v>0</v>
      </c>
    </row>
    <row r="34" spans="1:25" ht="34.5" customHeight="1" x14ac:dyDescent="0.3">
      <c r="A34" s="322" t="str">
        <f>CDT!B34</f>
        <v>Test de Diagnostic Rapide  : (TDR)</v>
      </c>
      <c r="B34" s="247"/>
      <c r="C34" s="248"/>
      <c r="D34" s="302" t="str">
        <f t="shared" si="10"/>
        <v/>
      </c>
      <c r="E34" s="247"/>
      <c r="F34" s="248"/>
      <c r="G34" s="247"/>
      <c r="H34" s="247"/>
      <c r="I34" s="247"/>
      <c r="J34" s="247"/>
      <c r="K34" s="248"/>
      <c r="L34" s="431" t="str">
        <f t="shared" si="3"/>
        <v>0</v>
      </c>
      <c r="M34" s="428" t="str">
        <f t="shared" si="4"/>
        <v>0</v>
      </c>
      <c r="N34" s="250" t="str">
        <f t="shared" si="5"/>
        <v>0</v>
      </c>
      <c r="O34" s="251"/>
      <c r="P34" s="247"/>
      <c r="R34" s="312">
        <f t="shared" si="6"/>
        <v>0</v>
      </c>
      <c r="S34" s="152">
        <f t="shared" si="7"/>
        <v>90</v>
      </c>
      <c r="T34" s="68" t="e">
        <f t="shared" si="0"/>
        <v>#VALUE!</v>
      </c>
      <c r="U34" s="68" t="e">
        <f t="shared" si="8"/>
        <v>#VALUE!</v>
      </c>
      <c r="V34" s="95">
        <v>1</v>
      </c>
      <c r="W34" s="153" t="e">
        <f>IF(U34=0,"",$X$25)</f>
        <v>#VALUE!</v>
      </c>
      <c r="Y34" s="107">
        <f t="shared" si="9"/>
        <v>0</v>
      </c>
    </row>
    <row r="35" spans="1:25" ht="34.5" customHeight="1" x14ac:dyDescent="0.3">
      <c r="A35" s="322" t="str">
        <f>CDT!B35</f>
        <v>Moustiquaire à Imprégnation Durable: (MID)</v>
      </c>
      <c r="B35" s="247"/>
      <c r="C35" s="248"/>
      <c r="D35" s="302" t="str">
        <f t="shared" si="10"/>
        <v/>
      </c>
      <c r="E35" s="247"/>
      <c r="F35" s="248"/>
      <c r="G35" s="247"/>
      <c r="H35" s="247"/>
      <c r="I35" s="247"/>
      <c r="J35" s="247"/>
      <c r="K35" s="248"/>
      <c r="L35" s="431" t="str">
        <f t="shared" si="3"/>
        <v>0</v>
      </c>
      <c r="M35" s="428" t="str">
        <f t="shared" si="4"/>
        <v>0</v>
      </c>
      <c r="N35" s="250" t="str">
        <f t="shared" si="5"/>
        <v>0</v>
      </c>
      <c r="O35" s="251"/>
      <c r="P35" s="247"/>
      <c r="R35" s="312">
        <f t="shared" si="6"/>
        <v>0</v>
      </c>
      <c r="S35" s="152">
        <f t="shared" si="7"/>
        <v>90</v>
      </c>
      <c r="T35" s="68" t="e">
        <f t="shared" si="0"/>
        <v>#VALUE!</v>
      </c>
      <c r="U35" s="68" t="e">
        <f t="shared" si="8"/>
        <v>#VALUE!</v>
      </c>
      <c r="V35" s="95">
        <v>1</v>
      </c>
      <c r="W35" s="153" t="e">
        <f t="shared" si="1"/>
        <v>#VALUE!</v>
      </c>
      <c r="Y35" s="107">
        <f t="shared" si="9"/>
        <v>0</v>
      </c>
    </row>
    <row r="36" spans="1:25" ht="34.5" customHeight="1" x14ac:dyDescent="0.3">
      <c r="A36" s="322" t="str">
        <f>CDT!B36</f>
        <v>Dihydroartéminisine Pipéraquine– Plaq / 3 comp 
( DHA-PPQ)  20/160 mg</v>
      </c>
      <c r="B36" s="247"/>
      <c r="C36" s="248"/>
      <c r="D36" s="302" t="str">
        <f t="shared" si="10"/>
        <v/>
      </c>
      <c r="E36" s="249"/>
      <c r="F36" s="247"/>
      <c r="G36" s="247"/>
      <c r="H36" s="247"/>
      <c r="I36" s="247"/>
      <c r="J36" s="247"/>
      <c r="K36" s="248"/>
      <c r="L36" s="431" t="str">
        <f t="shared" si="3"/>
        <v>0</v>
      </c>
      <c r="M36" s="428" t="str">
        <f t="shared" si="4"/>
        <v>0</v>
      </c>
      <c r="N36" s="250" t="str">
        <f t="shared" si="5"/>
        <v>0</v>
      </c>
      <c r="O36" s="251"/>
      <c r="P36" s="247"/>
      <c r="R36" s="312">
        <f t="shared" si="6"/>
        <v>0</v>
      </c>
      <c r="S36" s="152">
        <f t="shared" si="7"/>
        <v>90</v>
      </c>
      <c r="T36" s="68" t="e">
        <f t="shared" si="0"/>
        <v>#VALUE!</v>
      </c>
      <c r="U36" s="68" t="e">
        <f t="shared" si="8"/>
        <v>#VALUE!</v>
      </c>
      <c r="V36" s="95">
        <v>3</v>
      </c>
      <c r="W36" s="153" t="e">
        <f t="shared" si="1"/>
        <v>#VALUE!</v>
      </c>
      <c r="Y36" s="107">
        <f t="shared" si="9"/>
        <v>0</v>
      </c>
    </row>
    <row r="37" spans="1:25" ht="34.5" customHeight="1" x14ac:dyDescent="0.3">
      <c r="A37" s="322" t="str">
        <f>CDT!B37</f>
        <v>Dihydroartéminisine Pipéraquine– Plaq / 3 comp 
( DHA-PPQ)  40/320 mg</v>
      </c>
      <c r="B37" s="247"/>
      <c r="C37" s="248"/>
      <c r="D37" s="302" t="str">
        <f t="shared" si="10"/>
        <v/>
      </c>
      <c r="E37" s="249"/>
      <c r="F37" s="247"/>
      <c r="G37" s="247"/>
      <c r="H37" s="247"/>
      <c r="I37" s="247"/>
      <c r="J37" s="247"/>
      <c r="K37" s="248"/>
      <c r="L37" s="431" t="str">
        <f t="shared" si="3"/>
        <v>0</v>
      </c>
      <c r="M37" s="428" t="str">
        <f t="shared" si="4"/>
        <v>0</v>
      </c>
      <c r="N37" s="250" t="str">
        <f t="shared" si="5"/>
        <v>0</v>
      </c>
      <c r="O37" s="251"/>
      <c r="P37" s="247"/>
      <c r="R37" s="312">
        <f t="shared" si="6"/>
        <v>0</v>
      </c>
      <c r="S37" s="152">
        <f t="shared" si="7"/>
        <v>90</v>
      </c>
      <c r="T37" s="68" t="e">
        <f t="shared" si="0"/>
        <v>#VALUE!</v>
      </c>
      <c r="U37" s="68" t="e">
        <f t="shared" si="8"/>
        <v>#VALUE!</v>
      </c>
      <c r="V37" s="95">
        <v>3</v>
      </c>
      <c r="W37" s="153" t="e">
        <f t="shared" si="1"/>
        <v>#VALUE!</v>
      </c>
      <c r="Y37" s="107">
        <f t="shared" si="9"/>
        <v>0</v>
      </c>
    </row>
    <row r="38" spans="1:25" ht="34.5" customHeight="1" x14ac:dyDescent="0.3">
      <c r="A38" s="322" t="str">
        <f>CDT!B38</f>
        <v>Dihydroartéminisine Pipéraquine– Plaq / 6 comp 
( DHA-PPQ)  40/320 mg</v>
      </c>
      <c r="B38" s="247"/>
      <c r="C38" s="248"/>
      <c r="D38" s="302" t="str">
        <f t="shared" si="10"/>
        <v/>
      </c>
      <c r="E38" s="249"/>
      <c r="F38" s="247"/>
      <c r="G38" s="247"/>
      <c r="H38" s="247"/>
      <c r="I38" s="247"/>
      <c r="J38" s="247"/>
      <c r="K38" s="248"/>
      <c r="L38" s="431" t="str">
        <f t="shared" si="3"/>
        <v>0</v>
      </c>
      <c r="M38" s="428" t="str">
        <f t="shared" si="4"/>
        <v>0</v>
      </c>
      <c r="N38" s="250" t="str">
        <f t="shared" si="5"/>
        <v>0</v>
      </c>
      <c r="O38" s="251"/>
      <c r="P38" s="247"/>
      <c r="R38" s="312">
        <f t="shared" si="6"/>
        <v>0</v>
      </c>
      <c r="S38" s="152">
        <f t="shared" si="7"/>
        <v>90</v>
      </c>
      <c r="T38" s="68" t="e">
        <f t="shared" si="0"/>
        <v>#VALUE!</v>
      </c>
      <c r="U38" s="68" t="e">
        <f t="shared" si="8"/>
        <v>#VALUE!</v>
      </c>
      <c r="V38" s="95">
        <v>3</v>
      </c>
      <c r="W38" s="153" t="e">
        <f t="shared" si="1"/>
        <v>#VALUE!</v>
      </c>
      <c r="Y38" s="107">
        <f t="shared" si="9"/>
        <v>0</v>
      </c>
    </row>
    <row r="39" spans="1:25" ht="34.5" customHeight="1" x14ac:dyDescent="0.3">
      <c r="A39" s="322" t="str">
        <f>CDT!B39</f>
        <v>Dihydroartemisinine/pipéraquine – Plaq / 9 comp 
( DHA-PPQ) 40/320 mg</v>
      </c>
      <c r="B39" s="247"/>
      <c r="C39" s="248"/>
      <c r="D39" s="302" t="str">
        <f t="shared" si="10"/>
        <v/>
      </c>
      <c r="E39" s="249"/>
      <c r="F39" s="247"/>
      <c r="G39" s="247"/>
      <c r="H39" s="247"/>
      <c r="I39" s="247"/>
      <c r="J39" s="247"/>
      <c r="K39" s="248"/>
      <c r="L39" s="431" t="str">
        <f t="shared" si="3"/>
        <v>0</v>
      </c>
      <c r="M39" s="428" t="str">
        <f t="shared" si="4"/>
        <v>0</v>
      </c>
      <c r="N39" s="250" t="str">
        <f t="shared" si="5"/>
        <v>0</v>
      </c>
      <c r="O39" s="251"/>
      <c r="P39" s="247"/>
      <c r="R39" s="312">
        <f t="shared" si="6"/>
        <v>0</v>
      </c>
      <c r="S39" s="152">
        <f t="shared" si="7"/>
        <v>90</v>
      </c>
      <c r="T39" s="68" t="e">
        <f t="shared" si="0"/>
        <v>#VALUE!</v>
      </c>
      <c r="U39" s="68" t="e">
        <f t="shared" si="8"/>
        <v>#VALUE!</v>
      </c>
      <c r="V39" s="95">
        <v>3</v>
      </c>
      <c r="W39" s="153" t="e">
        <f t="shared" si="1"/>
        <v>#VALUE!</v>
      </c>
      <c r="Y39" s="107">
        <f t="shared" si="9"/>
        <v>0</v>
      </c>
    </row>
    <row r="40" spans="1:25" ht="34.5" customHeight="1" x14ac:dyDescent="0.3">
      <c r="A40" s="322" t="str">
        <f>CDT!B40</f>
        <v>Artésunate Amodiaquine: (ASAQ) : 3 cp (25/67,5 mg)</v>
      </c>
      <c r="B40" s="247"/>
      <c r="C40" s="248"/>
      <c r="D40" s="302" t="str">
        <f t="shared" si="10"/>
        <v/>
      </c>
      <c r="E40" s="249"/>
      <c r="F40" s="247"/>
      <c r="G40" s="247"/>
      <c r="H40" s="247"/>
      <c r="I40" s="247"/>
      <c r="J40" s="247"/>
      <c r="K40" s="248"/>
      <c r="L40" s="431" t="str">
        <f t="shared" si="3"/>
        <v>0</v>
      </c>
      <c r="M40" s="428" t="str">
        <f t="shared" si="4"/>
        <v>0</v>
      </c>
      <c r="N40" s="250" t="str">
        <f t="shared" si="5"/>
        <v>0</v>
      </c>
      <c r="O40" s="251"/>
      <c r="P40" s="247"/>
      <c r="R40" s="312">
        <f t="shared" si="6"/>
        <v>0</v>
      </c>
      <c r="S40" s="152">
        <f t="shared" si="7"/>
        <v>90</v>
      </c>
      <c r="T40" s="68" t="e">
        <f t="shared" si="0"/>
        <v>#VALUE!</v>
      </c>
      <c r="U40" s="68" t="e">
        <f t="shared" si="8"/>
        <v>#VALUE!</v>
      </c>
      <c r="V40" s="95">
        <v>1</v>
      </c>
      <c r="W40" s="153" t="e">
        <f t="shared" si="1"/>
        <v>#VALUE!</v>
      </c>
      <c r="Y40" s="107">
        <f t="shared" si="9"/>
        <v>0</v>
      </c>
    </row>
    <row r="41" spans="1:25" ht="34.5" customHeight="1" x14ac:dyDescent="0.3">
      <c r="A41" s="322" t="str">
        <f>CDT!B41</f>
        <v>Artésunate Amodiaquine: (ASAQ) 3 cp (50/135 mg)</v>
      </c>
      <c r="B41" s="247"/>
      <c r="C41" s="248"/>
      <c r="D41" s="302" t="str">
        <f t="shared" si="10"/>
        <v/>
      </c>
      <c r="E41" s="249"/>
      <c r="F41" s="247"/>
      <c r="G41" s="247"/>
      <c r="H41" s="247"/>
      <c r="I41" s="247"/>
      <c r="J41" s="247"/>
      <c r="K41" s="248"/>
      <c r="L41" s="431" t="str">
        <f t="shared" si="3"/>
        <v>0</v>
      </c>
      <c r="M41" s="428" t="str">
        <f t="shared" si="4"/>
        <v>0</v>
      </c>
      <c r="N41" s="250" t="str">
        <f t="shared" si="5"/>
        <v>0</v>
      </c>
      <c r="O41" s="251"/>
      <c r="P41" s="247"/>
      <c r="R41" s="312">
        <f t="shared" si="6"/>
        <v>0</v>
      </c>
      <c r="S41" s="152">
        <f t="shared" si="7"/>
        <v>90</v>
      </c>
      <c r="T41" s="68" t="e">
        <f t="shared" si="0"/>
        <v>#VALUE!</v>
      </c>
      <c r="U41" s="68" t="e">
        <f t="shared" si="8"/>
        <v>#VALUE!</v>
      </c>
      <c r="V41" s="95">
        <v>1</v>
      </c>
      <c r="W41" s="153" t="e">
        <f t="shared" si="1"/>
        <v>#VALUE!</v>
      </c>
      <c r="Y41" s="107">
        <f t="shared" si="9"/>
        <v>0</v>
      </c>
    </row>
    <row r="42" spans="1:25" ht="34.5" customHeight="1" x14ac:dyDescent="0.3">
      <c r="A42" s="322" t="str">
        <f>CDT!B42</f>
        <v>Artésunate Amodiaquine: (ASAQ) 3 cp (100/270 mg)</v>
      </c>
      <c r="B42" s="247"/>
      <c r="C42" s="248"/>
      <c r="D42" s="302" t="str">
        <f t="shared" si="10"/>
        <v/>
      </c>
      <c r="E42" s="249"/>
      <c r="F42" s="247"/>
      <c r="G42" s="247"/>
      <c r="H42" s="247"/>
      <c r="I42" s="247"/>
      <c r="J42" s="247"/>
      <c r="K42" s="248"/>
      <c r="L42" s="431" t="str">
        <f t="shared" si="3"/>
        <v>0</v>
      </c>
      <c r="M42" s="428" t="str">
        <f t="shared" si="4"/>
        <v>0</v>
      </c>
      <c r="N42" s="250" t="str">
        <f t="shared" si="5"/>
        <v>0</v>
      </c>
      <c r="O42" s="251"/>
      <c r="P42" s="247"/>
      <c r="R42" s="312">
        <f t="shared" si="6"/>
        <v>0</v>
      </c>
      <c r="S42" s="152">
        <f t="shared" si="7"/>
        <v>90</v>
      </c>
      <c r="T42" s="68" t="e">
        <f t="shared" si="0"/>
        <v>#VALUE!</v>
      </c>
      <c r="U42" s="68" t="e">
        <f t="shared" si="8"/>
        <v>#VALUE!</v>
      </c>
      <c r="V42" s="95">
        <v>1</v>
      </c>
      <c r="W42" s="153" t="e">
        <f t="shared" si="1"/>
        <v>#VALUE!</v>
      </c>
      <c r="Y42" s="107">
        <f t="shared" si="9"/>
        <v>0</v>
      </c>
    </row>
    <row r="43" spans="1:25" ht="34.5" customHeight="1" x14ac:dyDescent="0.3">
      <c r="A43" s="322" t="str">
        <f>CDT!B43</f>
        <v>Artésunate Amodiaquine: (ASAQ) 6 cp (100/270 mg)</v>
      </c>
      <c r="B43" s="247"/>
      <c r="C43" s="248"/>
      <c r="D43" s="302" t="str">
        <f t="shared" si="10"/>
        <v/>
      </c>
      <c r="E43" s="249"/>
      <c r="F43" s="247"/>
      <c r="G43" s="247"/>
      <c r="H43" s="247"/>
      <c r="I43" s="247"/>
      <c r="J43" s="247"/>
      <c r="K43" s="248"/>
      <c r="L43" s="431" t="str">
        <f t="shared" si="3"/>
        <v>0</v>
      </c>
      <c r="M43" s="428" t="str">
        <f t="shared" si="4"/>
        <v>0</v>
      </c>
      <c r="N43" s="250" t="str">
        <f t="shared" si="5"/>
        <v>0</v>
      </c>
      <c r="O43" s="251"/>
      <c r="P43" s="247"/>
      <c r="R43" s="312">
        <f t="shared" si="6"/>
        <v>0</v>
      </c>
      <c r="S43" s="152">
        <f t="shared" si="7"/>
        <v>90</v>
      </c>
      <c r="T43" s="68" t="e">
        <f t="shared" si="0"/>
        <v>#VALUE!</v>
      </c>
      <c r="U43" s="68" t="e">
        <f t="shared" si="8"/>
        <v>#VALUE!</v>
      </c>
      <c r="V43" s="95">
        <v>1</v>
      </c>
      <c r="W43" s="153" t="e">
        <f t="shared" si="1"/>
        <v>#VALUE!</v>
      </c>
      <c r="Y43" s="107">
        <f t="shared" si="9"/>
        <v>0</v>
      </c>
    </row>
    <row r="44" spans="1:25" ht="34.5" customHeight="1" x14ac:dyDescent="0.3">
      <c r="A44" s="322" t="str">
        <f>CDT!B44</f>
        <v>Artésunate - Méfloquine (AS-MF)</v>
      </c>
      <c r="B44" s="247"/>
      <c r="C44" s="248"/>
      <c r="D44" s="302" t="str">
        <f t="shared" si="10"/>
        <v/>
      </c>
      <c r="E44" s="249"/>
      <c r="F44" s="247"/>
      <c r="G44" s="247"/>
      <c r="H44" s="247"/>
      <c r="I44" s="247"/>
      <c r="J44" s="247"/>
      <c r="K44" s="248"/>
      <c r="L44" s="431" t="str">
        <f t="shared" si="3"/>
        <v>0</v>
      </c>
      <c r="M44" s="428" t="str">
        <f t="shared" si="4"/>
        <v>0</v>
      </c>
      <c r="N44" s="250" t="str">
        <f t="shared" si="5"/>
        <v>0</v>
      </c>
      <c r="O44" s="251"/>
      <c r="P44" s="247"/>
      <c r="R44" s="312">
        <f t="shared" si="6"/>
        <v>0</v>
      </c>
      <c r="S44" s="152">
        <f t="shared" si="7"/>
        <v>90</v>
      </c>
      <c r="T44" s="68" t="e">
        <f t="shared" si="0"/>
        <v>#VALUE!</v>
      </c>
      <c r="U44" s="68" t="e">
        <f t="shared" si="8"/>
        <v>#VALUE!</v>
      </c>
      <c r="V44" s="95">
        <v>1</v>
      </c>
      <c r="W44" s="153" t="e">
        <f t="shared" si="1"/>
        <v>#VALUE!</v>
      </c>
      <c r="Y44" s="107">
        <f t="shared" si="9"/>
        <v>0</v>
      </c>
    </row>
    <row r="45" spans="1:25" ht="34.5" customHeight="1" x14ac:dyDescent="0.3">
      <c r="A45" s="322" t="str">
        <f>CDT!B45</f>
        <v>Quinine comprimé 300mg</v>
      </c>
      <c r="B45" s="247"/>
      <c r="C45" s="248"/>
      <c r="D45" s="302" t="str">
        <f t="shared" si="10"/>
        <v/>
      </c>
      <c r="E45" s="249"/>
      <c r="F45" s="247"/>
      <c r="G45" s="247"/>
      <c r="H45" s="247"/>
      <c r="I45" s="247"/>
      <c r="J45" s="247"/>
      <c r="K45" s="248"/>
      <c r="L45" s="431" t="str">
        <f t="shared" si="3"/>
        <v>0</v>
      </c>
      <c r="M45" s="428" t="str">
        <f t="shared" si="4"/>
        <v>0</v>
      </c>
      <c r="N45" s="250" t="str">
        <f t="shared" si="5"/>
        <v>0</v>
      </c>
      <c r="O45" s="251"/>
      <c r="P45" s="247"/>
      <c r="R45" s="312">
        <f t="shared" si="6"/>
        <v>0</v>
      </c>
      <c r="S45" s="152">
        <f t="shared" si="7"/>
        <v>90</v>
      </c>
      <c r="T45" s="68" t="e">
        <f t="shared" si="0"/>
        <v>#VALUE!</v>
      </c>
      <c r="U45" s="68" t="e">
        <f t="shared" si="8"/>
        <v>#VALUE!</v>
      </c>
      <c r="V45" s="95">
        <v>1</v>
      </c>
      <c r="W45" s="153" t="e">
        <f t="shared" si="1"/>
        <v>#VALUE!</v>
      </c>
      <c r="Y45" s="107">
        <f t="shared" si="9"/>
        <v>0</v>
      </c>
    </row>
    <row r="46" spans="1:25" ht="34.5" customHeight="1" x14ac:dyDescent="0.3">
      <c r="A46" s="322" t="str">
        <f>CDT!B46</f>
        <v>Quinine injectable 300 mg</v>
      </c>
      <c r="B46" s="247"/>
      <c r="C46" s="248"/>
      <c r="D46" s="302" t="str">
        <f t="shared" si="10"/>
        <v/>
      </c>
      <c r="E46" s="249"/>
      <c r="F46" s="247"/>
      <c r="G46" s="247"/>
      <c r="H46" s="247"/>
      <c r="I46" s="247"/>
      <c r="J46" s="247"/>
      <c r="K46" s="248"/>
      <c r="L46" s="431" t="str">
        <f t="shared" si="3"/>
        <v>0</v>
      </c>
      <c r="M46" s="428" t="str">
        <f t="shared" si="4"/>
        <v>0</v>
      </c>
      <c r="N46" s="250" t="str">
        <f t="shared" si="5"/>
        <v>0</v>
      </c>
      <c r="O46" s="251"/>
      <c r="P46" s="247"/>
      <c r="R46" s="312">
        <f t="shared" si="6"/>
        <v>0</v>
      </c>
      <c r="S46" s="152">
        <f t="shared" si="7"/>
        <v>90</v>
      </c>
      <c r="T46" s="68" t="e">
        <f t="shared" si="0"/>
        <v>#VALUE!</v>
      </c>
      <c r="U46" s="68" t="e">
        <f t="shared" si="8"/>
        <v>#VALUE!</v>
      </c>
      <c r="V46" s="95">
        <v>1</v>
      </c>
      <c r="W46" s="153" t="e">
        <f t="shared" si="1"/>
        <v>#VALUE!</v>
      </c>
      <c r="Y46" s="107">
        <f t="shared" si="9"/>
        <v>0</v>
      </c>
    </row>
    <row r="47" spans="1:25" ht="34.5" customHeight="1" x14ac:dyDescent="0.3">
      <c r="A47" s="322" t="str">
        <f>CDT!B47</f>
        <v>Quinine injectable 600 mg</v>
      </c>
      <c r="B47" s="247"/>
      <c r="C47" s="248"/>
      <c r="D47" s="302" t="str">
        <f t="shared" si="10"/>
        <v/>
      </c>
      <c r="E47" s="249"/>
      <c r="F47" s="247"/>
      <c r="G47" s="247"/>
      <c r="H47" s="247"/>
      <c r="I47" s="247"/>
      <c r="J47" s="247"/>
      <c r="K47" s="248"/>
      <c r="L47" s="431" t="str">
        <f t="shared" si="3"/>
        <v>0</v>
      </c>
      <c r="M47" s="428" t="str">
        <f t="shared" si="4"/>
        <v>0</v>
      </c>
      <c r="N47" s="250" t="str">
        <f t="shared" si="5"/>
        <v>0</v>
      </c>
      <c r="O47" s="251"/>
      <c r="P47" s="247"/>
      <c r="R47" s="312">
        <f t="shared" si="6"/>
        <v>0</v>
      </c>
      <c r="S47" s="152">
        <f t="shared" si="7"/>
        <v>90</v>
      </c>
      <c r="T47" s="68" t="e">
        <f t="shared" si="0"/>
        <v>#VALUE!</v>
      </c>
      <c r="U47" s="68" t="e">
        <f t="shared" si="8"/>
        <v>#VALUE!</v>
      </c>
      <c r="V47" s="95">
        <v>1</v>
      </c>
      <c r="W47" s="153" t="e">
        <f t="shared" si="1"/>
        <v>#VALUE!</v>
      </c>
      <c r="Y47" s="107">
        <f t="shared" si="9"/>
        <v>0</v>
      </c>
    </row>
    <row r="48" spans="1:25" ht="34.5" customHeight="1" thickBot="1" x14ac:dyDescent="0.35">
      <c r="A48" s="322" t="str">
        <f>CDT!B48</f>
        <v>Quinine injectable 600 mg</v>
      </c>
      <c r="B48" s="247"/>
      <c r="C48" s="248"/>
      <c r="D48" s="303" t="str">
        <f t="shared" si="10"/>
        <v/>
      </c>
      <c r="E48" s="249"/>
      <c r="F48" s="247"/>
      <c r="G48" s="247"/>
      <c r="H48" s="247"/>
      <c r="I48" s="247"/>
      <c r="J48" s="247"/>
      <c r="K48" s="248"/>
      <c r="L48" s="431" t="str">
        <f t="shared" si="3"/>
        <v>0</v>
      </c>
      <c r="M48" s="428" t="str">
        <f t="shared" si="4"/>
        <v>0</v>
      </c>
      <c r="N48" s="250" t="str">
        <f t="shared" si="5"/>
        <v>0</v>
      </c>
      <c r="O48" s="251"/>
      <c r="P48" s="247"/>
      <c r="R48" s="312">
        <f t="shared" si="6"/>
        <v>0</v>
      </c>
      <c r="S48" s="152">
        <f t="shared" si="7"/>
        <v>90</v>
      </c>
      <c r="T48" s="68" t="e">
        <f>D48-(E48+G48+I48+H48)</f>
        <v>#VALUE!</v>
      </c>
      <c r="U48" s="68" t="e">
        <f t="shared" si="8"/>
        <v>#VALUE!</v>
      </c>
      <c r="V48" s="95">
        <v>1</v>
      </c>
      <c r="W48" s="153" t="e">
        <f t="shared" si="1"/>
        <v>#VALUE!</v>
      </c>
      <c r="Y48" s="107">
        <f t="shared" si="9"/>
        <v>0</v>
      </c>
    </row>
    <row r="49" spans="1:23" ht="34.5" customHeight="1" thickBot="1" x14ac:dyDescent="0.35">
      <c r="A49" s="322" t="str">
        <f>CDT!B49</f>
        <v>Artéméther injectable 100 mg</v>
      </c>
      <c r="B49" s="247"/>
      <c r="C49" s="248"/>
      <c r="D49" s="303" t="str">
        <f t="shared" si="10"/>
        <v/>
      </c>
      <c r="E49" s="249"/>
      <c r="F49" s="247"/>
      <c r="G49" s="247"/>
      <c r="H49" s="247"/>
      <c r="I49" s="247"/>
      <c r="J49" s="247"/>
      <c r="K49" s="248"/>
      <c r="L49" s="431" t="str">
        <f t="shared" si="3"/>
        <v>0</v>
      </c>
      <c r="M49" s="428" t="str">
        <f t="shared" si="4"/>
        <v>0</v>
      </c>
      <c r="N49" s="250" t="str">
        <f t="shared" si="5"/>
        <v>0</v>
      </c>
      <c r="O49" s="251"/>
      <c r="P49" s="247"/>
      <c r="R49" s="312">
        <f t="shared" si="6"/>
        <v>0</v>
      </c>
      <c r="S49" s="152">
        <f t="shared" si="7"/>
        <v>90</v>
      </c>
      <c r="T49" s="68" t="e">
        <f>D49-(E49+G49+I49+H49)</f>
        <v>#VALUE!</v>
      </c>
      <c r="U49" s="68" t="e">
        <f t="shared" si="8"/>
        <v>#VALUE!</v>
      </c>
      <c r="V49" s="95">
        <v>1</v>
      </c>
      <c r="W49" s="153" t="e">
        <f t="shared" si="1"/>
        <v>#VALUE!</v>
      </c>
    </row>
    <row r="50" spans="1:23" ht="34.5" hidden="1" customHeight="1" x14ac:dyDescent="0.3">
      <c r="A50" s="17"/>
      <c r="B50" s="79"/>
      <c r="C50" s="79"/>
      <c r="D50" s="53"/>
      <c r="E50" s="79"/>
      <c r="F50" s="79"/>
      <c r="G50" s="79"/>
      <c r="H50" s="79"/>
      <c r="I50" s="79"/>
      <c r="J50" s="79"/>
      <c r="K50" s="79"/>
      <c r="L50" s="54"/>
      <c r="M50" s="58" t="str">
        <f t="shared" ref="M50" si="11">IF(B50&lt;&gt;"",((E50/S50)*30),"")</f>
        <v/>
      </c>
      <c r="N50" s="55"/>
      <c r="O50" s="80"/>
      <c r="P50" s="79"/>
      <c r="S50" s="152"/>
      <c r="T50" s="68"/>
      <c r="U50" s="68"/>
      <c r="V50" s="95"/>
      <c r="W50" s="153" t="str">
        <f t="shared" si="1"/>
        <v/>
      </c>
    </row>
    <row r="51" spans="1:23" s="235" customFormat="1" ht="16.5" customHeight="1" x14ac:dyDescent="0.35">
      <c r="A51" s="531" t="s">
        <v>290</v>
      </c>
      <c r="B51" s="531"/>
      <c r="C51" s="531"/>
      <c r="D51" s="531"/>
      <c r="E51" s="531"/>
      <c r="F51" s="531"/>
      <c r="H51" s="233"/>
      <c r="I51" s="233" t="s">
        <v>300</v>
      </c>
      <c r="J51" s="234"/>
      <c r="K51" s="232"/>
      <c r="L51" s="232"/>
      <c r="M51" s="232"/>
      <c r="N51" s="232"/>
      <c r="O51" s="232"/>
      <c r="Q51" s="236"/>
      <c r="R51" s="311"/>
      <c r="S51" s="237"/>
      <c r="T51" s="238"/>
      <c r="U51" s="238"/>
      <c r="V51" s="239"/>
      <c r="W51" s="240"/>
    </row>
    <row r="52" spans="1:23" ht="29.25" customHeight="1" x14ac:dyDescent="0.3">
      <c r="A52" s="18"/>
      <c r="B52" s="18"/>
      <c r="C52" s="18"/>
      <c r="D52" s="18"/>
      <c r="E52" s="18"/>
      <c r="F52" s="18"/>
      <c r="G52" s="18"/>
      <c r="H52" s="18"/>
      <c r="I52" s="18"/>
      <c r="J52" s="18"/>
      <c r="K52" s="18"/>
      <c r="L52" s="18"/>
      <c r="M52" s="18"/>
      <c r="N52" s="18"/>
      <c r="O52" s="18"/>
      <c r="S52" s="154"/>
      <c r="T52" s="69"/>
      <c r="U52" s="69"/>
      <c r="V52" s="70"/>
      <c r="W52" s="155"/>
    </row>
    <row r="53" spans="1:23" ht="15.6" x14ac:dyDescent="0.3">
      <c r="B53" s="18"/>
      <c r="C53" s="18"/>
      <c r="D53" s="18"/>
      <c r="E53" s="18"/>
      <c r="F53" s="18"/>
      <c r="I53" s="18"/>
      <c r="J53" s="18"/>
      <c r="K53" s="18"/>
      <c r="L53" s="18"/>
      <c r="M53" s="18"/>
      <c r="N53" s="18"/>
      <c r="O53" s="18"/>
      <c r="S53" s="154"/>
      <c r="T53" s="69"/>
      <c r="U53" s="69"/>
      <c r="V53" s="70"/>
      <c r="W53" s="155"/>
    </row>
    <row r="54" spans="1:23" s="235" customFormat="1" ht="18.600000000000001" thickBot="1" x14ac:dyDescent="0.4">
      <c r="A54" s="233" t="s">
        <v>289</v>
      </c>
      <c r="H54" s="233"/>
      <c r="I54" s="233" t="s">
        <v>301</v>
      </c>
      <c r="O54" s="232"/>
      <c r="Q54" s="236"/>
      <c r="R54" s="311"/>
      <c r="S54" s="243"/>
      <c r="T54" s="244"/>
      <c r="U54" s="244"/>
      <c r="V54" s="245"/>
      <c r="W54" s="246"/>
    </row>
  </sheetData>
  <mergeCells count="21">
    <mergeCell ref="A24:A25"/>
    <mergeCell ref="A51:F51"/>
    <mergeCell ref="A19:C19"/>
    <mergeCell ref="D19:N19"/>
    <mergeCell ref="S19:W19"/>
    <mergeCell ref="A21:C21"/>
    <mergeCell ref="D21:F21"/>
    <mergeCell ref="G21:K22"/>
    <mergeCell ref="L21:P21"/>
    <mergeCell ref="L17:P17"/>
    <mergeCell ref="A1:B1"/>
    <mergeCell ref="A3:B3"/>
    <mergeCell ref="A4:B4"/>
    <mergeCell ref="A11:O11"/>
    <mergeCell ref="B13:C13"/>
    <mergeCell ref="E13:J13"/>
    <mergeCell ref="B15:C15"/>
    <mergeCell ref="D15:F15"/>
    <mergeCell ref="G15:I15"/>
    <mergeCell ref="B17:E17"/>
    <mergeCell ref="G17:K17"/>
  </mergeCells>
  <conditionalFormatting sqref="U26">
    <cfRule type="cellIs" dxfId="135" priority="39" operator="greaterThan">
      <formula>0</formula>
    </cfRule>
    <cfRule type="cellIs" dxfId="134" priority="40" operator="greaterThan">
      <formula>0</formula>
    </cfRule>
    <cfRule type="cellIs" dxfId="133" priority="41" operator="lessThan">
      <formula>0</formula>
    </cfRule>
    <cfRule type="cellIs" dxfId="132" priority="42" operator="notEqual">
      <formula>0</formula>
    </cfRule>
  </conditionalFormatting>
  <conditionalFormatting sqref="U27:U29">
    <cfRule type="cellIs" dxfId="131" priority="35" operator="greaterThan">
      <formula>0</formula>
    </cfRule>
    <cfRule type="cellIs" dxfId="130" priority="36" operator="greaterThan">
      <formula>0</formula>
    </cfRule>
    <cfRule type="cellIs" dxfId="129" priority="37" operator="lessThan">
      <formula>0</formula>
    </cfRule>
    <cfRule type="cellIs" dxfId="128" priority="38" operator="notEqual">
      <formula>0</formula>
    </cfRule>
  </conditionalFormatting>
  <conditionalFormatting sqref="U30:U31 U33:U47">
    <cfRule type="cellIs" dxfId="127" priority="31" operator="greaterThan">
      <formula>0</formula>
    </cfRule>
    <cfRule type="cellIs" dxfId="126" priority="32" operator="greaterThan">
      <formula>0</formula>
    </cfRule>
    <cfRule type="cellIs" dxfId="125" priority="33" operator="lessThan">
      <formula>0</formula>
    </cfRule>
    <cfRule type="cellIs" dxfId="124" priority="34" operator="notEqual">
      <formula>0</formula>
    </cfRule>
  </conditionalFormatting>
  <conditionalFormatting sqref="U48:U50">
    <cfRule type="cellIs" dxfId="123" priority="27" operator="greaterThan">
      <formula>0</formula>
    </cfRule>
    <cfRule type="cellIs" dxfId="122" priority="28" operator="greaterThan">
      <formula>0</formula>
    </cfRule>
    <cfRule type="cellIs" dxfId="121" priority="29" operator="lessThan">
      <formula>0</formula>
    </cfRule>
    <cfRule type="cellIs" dxfId="120" priority="30" operator="notEqual">
      <formula>0</formula>
    </cfRule>
  </conditionalFormatting>
  <conditionalFormatting sqref="K50">
    <cfRule type="expression" dxfId="119" priority="25">
      <formula>K50&lt;T50</formula>
    </cfRule>
    <cfRule type="expression" dxfId="118" priority="26">
      <formula>K50&gt;T50</formula>
    </cfRule>
  </conditionalFormatting>
  <conditionalFormatting sqref="J37:J47">
    <cfRule type="cellIs" dxfId="117" priority="24" operator="greaterThan">
      <formula>90</formula>
    </cfRule>
  </conditionalFormatting>
  <conditionalFormatting sqref="J48:J50">
    <cfRule type="cellIs" dxfId="116" priority="23" operator="greaterThan">
      <formula>90</formula>
    </cfRule>
  </conditionalFormatting>
  <conditionalFormatting sqref="K36:K47">
    <cfRule type="expression" dxfId="115" priority="21">
      <formula>K36&lt;T36</formula>
    </cfRule>
    <cfRule type="expression" dxfId="114" priority="22">
      <formula>K36&gt;T36</formula>
    </cfRule>
  </conditionalFormatting>
  <conditionalFormatting sqref="J27:J31 J33">
    <cfRule type="cellIs" dxfId="113" priority="20" operator="greaterThan">
      <formula>90</formula>
    </cfRule>
  </conditionalFormatting>
  <conditionalFormatting sqref="J36">
    <cfRule type="cellIs" dxfId="112" priority="19" operator="greaterThan">
      <formula>90</formula>
    </cfRule>
  </conditionalFormatting>
  <conditionalFormatting sqref="K48:K49">
    <cfRule type="expression" dxfId="111" priority="17">
      <formula>K48&lt;T48</formula>
    </cfRule>
    <cfRule type="expression" dxfId="110" priority="18">
      <formula>K48&gt;T48</formula>
    </cfRule>
  </conditionalFormatting>
  <conditionalFormatting sqref="K27:K31 K33">
    <cfRule type="expression" dxfId="109" priority="15">
      <formula>K27&lt;T27</formula>
    </cfRule>
    <cfRule type="expression" dxfId="108" priority="16">
      <formula>K27&gt;T27</formula>
    </cfRule>
  </conditionalFormatting>
  <conditionalFormatting sqref="J26">
    <cfRule type="cellIs" dxfId="107" priority="14" operator="greaterThan">
      <formula>90</formula>
    </cfRule>
  </conditionalFormatting>
  <conditionalFormatting sqref="K26">
    <cfRule type="expression" dxfId="106" priority="12">
      <formula>K26&lt;T26</formula>
    </cfRule>
    <cfRule type="expression" dxfId="105" priority="13">
      <formula>K26&gt;T26</formula>
    </cfRule>
  </conditionalFormatting>
  <conditionalFormatting sqref="U32">
    <cfRule type="cellIs" dxfId="104" priority="8" operator="greaterThan">
      <formula>0</formula>
    </cfRule>
    <cfRule type="cellIs" dxfId="103" priority="9" operator="greaterThan">
      <formula>0</formula>
    </cfRule>
    <cfRule type="cellIs" dxfId="102" priority="10" operator="lessThan">
      <formula>0</formula>
    </cfRule>
    <cfRule type="cellIs" dxfId="101" priority="11" operator="notEqual">
      <formula>0</formula>
    </cfRule>
  </conditionalFormatting>
  <conditionalFormatting sqref="K34">
    <cfRule type="expression" dxfId="100" priority="6">
      <formula>K34&lt;T34</formula>
    </cfRule>
    <cfRule type="expression" dxfId="99" priority="7">
      <formula>K34&gt;T34</formula>
    </cfRule>
  </conditionalFormatting>
  <conditionalFormatting sqref="K35">
    <cfRule type="expression" dxfId="98" priority="4">
      <formula>K35&lt;T35</formula>
    </cfRule>
    <cfRule type="expression" dxfId="97" priority="5">
      <formula>K35&gt;T35</formula>
    </cfRule>
  </conditionalFormatting>
  <conditionalFormatting sqref="J32">
    <cfRule type="cellIs" dxfId="96" priority="3" operator="greaterThan">
      <formula>90</formula>
    </cfRule>
  </conditionalFormatting>
  <conditionalFormatting sqref="K32">
    <cfRule type="expression" dxfId="95" priority="1">
      <formula>K32&lt;T32</formula>
    </cfRule>
    <cfRule type="expression" dxfId="94" priority="2">
      <formula>K32&gt;T32</formula>
    </cfRule>
  </conditionalFormatting>
  <dataValidations count="7">
    <dataValidation type="date" errorStyle="warning" allowBlank="1" showInputMessage="1" showErrorMessage="1" promptTitle="Instruction" prompt="SVP Saisissez la date sous le format:_x000a_00/00/0000. exemple 15/09/2016,_x000a_Merci_x000a_" sqref="L21:P21">
      <formula1>42370</formula1>
      <formula2>44926</formula2>
    </dataValidation>
    <dataValidation errorStyle="information" allowBlank="1" showInputMessage="1" showErrorMessage="1" errorTitle="Instruction" error="Saisissez le Texte en MAJUSCULE_x000a_Exemple: CMS AGOE_x000a_Merci" promptTitle="Instruction" prompt="Saisissez le Texte en MAJUSCULE_x000a_Exemple: CMS AGOE_x000a_Merci" sqref="D19:N19"/>
    <dataValidation type="whole" allowBlank="1" showInputMessage="1" showErrorMessage="1" prompt="La valeur ne peut pas être supérieure à 89_x000a_Si tel est le cas déteminer la quantité à commander directement à la colonne M._x000a_merci" sqref="J27:J50">
      <formula1>0</formula1>
      <formula2>89</formula2>
    </dataValidation>
    <dataValidation type="whole" operator="lessThanOrEqual" allowBlank="1" showInputMessage="1" showErrorMessage="1" promptTitle="instruction" prompt="La valeur de la cellule ne peut pas être supérieure à la quantité Totale inscrite dans la colonne D._x000a_Merci de vérifier." sqref="E26:E50">
      <formula1>D26</formula1>
    </dataValidation>
    <dataValidation type="list" allowBlank="1" showInputMessage="1" showErrorMessage="1" sqref="D21:F21">
      <formula1>typerapport2</formula1>
    </dataValidation>
    <dataValidation type="whole" allowBlank="1" showInputMessage="1" showErrorMessage="1" prompt="La valeur ne peut pas être supérieure à 89_x000a_Si tel est le cas déteminer la quantité à commander directement à la colonne O_x000a_merci" sqref="J26">
      <formula1>0</formula1>
      <formula2>89</formula2>
    </dataValidation>
    <dataValidation type="whole" allowBlank="1" showInputMessage="1" showErrorMessage="1" prompt="La quantité accordée par le point Focal ne peut être supérieure à la somme du CMMa et la quantité commandée pour le trimestre._x000a_Merci de revoir la quantité dans la colonne O." sqref="O26:O49">
      <formula1>0</formula1>
      <formula2>+M26+N26</formula2>
    </dataValidation>
  </dataValidations>
  <pageMargins left="0.21" right="0.23622047244094491" top="0.74803149606299213" bottom="0.74803149606299213" header="0.31496062992125984" footer="0.31496062992125984"/>
  <pageSetup paperSize="9" scale="40" orientation="portrait" r:id="rId1"/>
  <headerFooter alignWithMargins="0">
    <oddFooter>&amp;C&amp;"Arial,Gras"PNLS /IST, Avenue des Armées, -05 BP 424 Lomé –Togo ; Tel 22 20 94 39 Fax : 22 20 94 36    Site Web : www.pnls.tg</oddFooter>
  </headerFooter>
  <drawing r:id="rId2"/>
</worksheet>
</file>

<file path=xl/worksheets/sheet14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rgb="FFFF0000"/>
  </sheetPr>
  <dimension ref="A1:W56"/>
  <sheetViews>
    <sheetView showGridLines="0" view="pageBreakPreview" topLeftCell="A5" zoomScale="70" zoomScaleNormal="70" zoomScaleSheetLayoutView="70" zoomScalePageLayoutView="50" workbookViewId="0">
      <selection activeCell="D19" sqref="D19:N19"/>
    </sheetView>
  </sheetViews>
  <sheetFormatPr baseColWidth="10" defaultColWidth="7.33203125" defaultRowHeight="13.8" x14ac:dyDescent="0.3"/>
  <cols>
    <col min="1" max="1" width="51.5546875" style="3" customWidth="1"/>
    <col min="2" max="14" width="11.5546875" style="3" customWidth="1"/>
    <col min="15" max="15" width="11.6640625" style="39" customWidth="1"/>
    <col min="16" max="16" width="17.5546875" style="3" customWidth="1"/>
    <col min="17" max="17" width="2.109375" style="62" customWidth="1"/>
    <col min="18" max="18" width="4.88671875" style="77" customWidth="1"/>
    <col min="19" max="20" width="7.44140625" style="77" bestFit="1" customWidth="1"/>
    <col min="21" max="21" width="7.88671875" style="78" bestFit="1" customWidth="1"/>
    <col min="22" max="22" width="33.33203125" style="77" customWidth="1"/>
    <col min="23" max="16384" width="7.33203125" style="3"/>
  </cols>
  <sheetData>
    <row r="1" spans="1:23" ht="17.25" customHeight="1" x14ac:dyDescent="0.3">
      <c r="A1" s="549" t="s">
        <v>452</v>
      </c>
      <c r="B1" s="549"/>
      <c r="C1" s="2"/>
      <c r="D1" s="2"/>
      <c r="E1"/>
      <c r="F1"/>
      <c r="G1"/>
      <c r="H1"/>
      <c r="I1"/>
      <c r="J1"/>
      <c r="N1" s="4" t="s">
        <v>1</v>
      </c>
      <c r="O1" s="5"/>
      <c r="R1" s="306"/>
      <c r="S1" s="69"/>
      <c r="T1" s="69"/>
      <c r="U1" s="69"/>
      <c r="V1" s="70"/>
      <c r="W1" s="69"/>
    </row>
    <row r="2" spans="1:23" ht="13.5" customHeight="1" x14ac:dyDescent="0.3">
      <c r="A2" s="1" t="s">
        <v>453</v>
      </c>
      <c r="B2" s="1"/>
      <c r="C2" s="2"/>
      <c r="D2" s="2"/>
      <c r="E2"/>
      <c r="F2"/>
      <c r="G2"/>
      <c r="H2"/>
      <c r="I2"/>
      <c r="J2"/>
      <c r="M2" s="4"/>
      <c r="N2" s="4" t="s">
        <v>3</v>
      </c>
      <c r="O2" s="5"/>
      <c r="R2" s="306"/>
      <c r="S2" s="69"/>
      <c r="T2" s="69"/>
      <c r="U2" s="69"/>
      <c r="V2" s="70"/>
      <c r="W2" s="69"/>
    </row>
    <row r="3" spans="1:23" ht="15.6" x14ac:dyDescent="0.3">
      <c r="A3" s="549" t="s">
        <v>454</v>
      </c>
      <c r="B3" s="549"/>
      <c r="C3" s="2"/>
      <c r="D3" s="2"/>
      <c r="E3"/>
      <c r="F3"/>
      <c r="G3"/>
      <c r="H3"/>
      <c r="I3"/>
      <c r="J3"/>
      <c r="K3" s="5"/>
      <c r="L3" s="5"/>
      <c r="M3" s="5"/>
      <c r="N3" s="5"/>
      <c r="O3" s="5"/>
      <c r="R3" s="306"/>
      <c r="S3" s="69"/>
      <c r="T3" s="69"/>
      <c r="U3" s="69"/>
      <c r="V3" s="70"/>
      <c r="W3" s="69"/>
    </row>
    <row r="4" spans="1:23" ht="33.6" customHeight="1" x14ac:dyDescent="0.3">
      <c r="A4" s="547" t="s">
        <v>455</v>
      </c>
      <c r="B4" s="548"/>
      <c r="C4" s="7"/>
      <c r="D4" s="7"/>
      <c r="E4" s="8"/>
      <c r="F4" s="8"/>
      <c r="G4" s="8"/>
      <c r="H4" s="8"/>
      <c r="I4" s="8"/>
      <c r="J4" s="8"/>
      <c r="K4" s="9"/>
      <c r="L4" s="9"/>
      <c r="M4" s="9"/>
      <c r="N4" s="9"/>
      <c r="O4" s="38"/>
      <c r="R4" s="306"/>
      <c r="S4" s="69"/>
      <c r="T4" s="69"/>
      <c r="U4" s="69"/>
      <c r="V4" s="70"/>
      <c r="W4" s="69"/>
    </row>
    <row r="5" spans="1:23" x14ac:dyDescent="0.3">
      <c r="B5" s="9"/>
      <c r="C5" s="9"/>
      <c r="D5" s="9"/>
      <c r="E5" s="9"/>
      <c r="F5" s="9"/>
      <c r="G5" s="9"/>
      <c r="H5" s="9"/>
      <c r="I5" s="9"/>
      <c r="J5" s="9"/>
      <c r="K5" s="9"/>
      <c r="L5" s="9"/>
      <c r="M5" s="9"/>
      <c r="N5" s="9"/>
      <c r="O5" s="38"/>
      <c r="R5" s="306"/>
      <c r="S5" s="69"/>
      <c r="T5" s="69"/>
      <c r="U5" s="69"/>
      <c r="V5" s="70"/>
      <c r="W5" s="69"/>
    </row>
    <row r="6" spans="1:23" ht="15.6" x14ac:dyDescent="0.3">
      <c r="A6" s="6" t="s">
        <v>232</v>
      </c>
      <c r="B6" s="9"/>
      <c r="C6" s="9"/>
      <c r="D6" s="9"/>
      <c r="E6" s="9"/>
      <c r="F6" s="9"/>
      <c r="G6" s="9"/>
      <c r="H6" s="9"/>
      <c r="I6" s="9"/>
      <c r="J6" s="9"/>
      <c r="K6" s="9"/>
      <c r="L6" s="9"/>
      <c r="M6" s="9"/>
      <c r="N6" s="9"/>
      <c r="O6" s="38"/>
      <c r="R6" s="306"/>
      <c r="S6" s="69"/>
      <c r="T6" s="69"/>
      <c r="U6" s="69"/>
      <c r="V6" s="70"/>
      <c r="W6" s="69"/>
    </row>
    <row r="7" spans="1:23" x14ac:dyDescent="0.3">
      <c r="A7" s="10"/>
      <c r="B7" s="9"/>
      <c r="C7" s="9"/>
      <c r="D7" s="9"/>
      <c r="E7" s="9"/>
      <c r="F7" s="9"/>
      <c r="G7" s="9"/>
      <c r="H7" s="9"/>
      <c r="I7" s="9"/>
      <c r="J7" s="9"/>
      <c r="K7" s="9"/>
      <c r="L7" s="9"/>
      <c r="M7" s="9"/>
      <c r="N7" s="9"/>
      <c r="O7" s="38"/>
      <c r="R7" s="69"/>
      <c r="S7" s="69"/>
      <c r="T7" s="69"/>
      <c r="U7" s="70"/>
      <c r="V7" s="69"/>
    </row>
    <row r="8" spans="1:23" x14ac:dyDescent="0.3">
      <c r="A8" s="10"/>
      <c r="B8" s="9"/>
      <c r="C8" s="9"/>
      <c r="D8" s="9"/>
      <c r="E8" s="9"/>
      <c r="F8" s="9"/>
      <c r="G8" s="9"/>
      <c r="H8" s="9"/>
      <c r="I8" s="9"/>
      <c r="J8" s="9"/>
      <c r="K8" s="9"/>
      <c r="L8" s="9"/>
      <c r="M8" s="9"/>
      <c r="N8" s="9"/>
      <c r="O8" s="38"/>
      <c r="R8" s="69"/>
      <c r="S8" s="69"/>
      <c r="T8" s="69"/>
      <c r="U8" s="70"/>
      <c r="V8" s="69"/>
    </row>
    <row r="9" spans="1:23" ht="17.25" customHeight="1" x14ac:dyDescent="0.3">
      <c r="A9" s="10"/>
      <c r="B9" s="9"/>
      <c r="C9" s="9"/>
      <c r="D9" s="9"/>
      <c r="E9" s="9"/>
      <c r="F9" s="9"/>
      <c r="G9" s="9"/>
      <c r="H9" s="9"/>
      <c r="I9" s="9"/>
      <c r="J9" s="9"/>
      <c r="K9" s="9"/>
      <c r="L9" s="9"/>
      <c r="M9" s="9"/>
      <c r="N9" s="9"/>
      <c r="O9" s="38"/>
      <c r="R9" s="69"/>
      <c r="S9" s="69"/>
      <c r="T9" s="69"/>
      <c r="U9" s="70"/>
      <c r="V9" s="69"/>
    </row>
    <row r="10" spans="1:23" ht="0.75" customHeight="1" x14ac:dyDescent="0.3">
      <c r="R10" s="69"/>
      <c r="S10" s="69"/>
      <c r="T10" s="69"/>
      <c r="U10" s="70"/>
      <c r="V10" s="69"/>
    </row>
    <row r="11" spans="1:23" ht="21" customHeight="1" x14ac:dyDescent="0.3">
      <c r="A11" s="555" t="s">
        <v>263</v>
      </c>
      <c r="B11" s="555"/>
      <c r="C11" s="555"/>
      <c r="D11" s="555"/>
      <c r="E11" s="555"/>
      <c r="F11" s="555"/>
      <c r="G11" s="555"/>
      <c r="H11" s="555"/>
      <c r="I11" s="555"/>
      <c r="J11" s="555"/>
      <c r="K11" s="555"/>
      <c r="L11" s="555"/>
      <c r="M11" s="555"/>
      <c r="N11" s="555"/>
      <c r="O11" s="555"/>
      <c r="P11" s="40"/>
      <c r="R11" s="69"/>
      <c r="S11" s="69"/>
      <c r="T11" s="69"/>
      <c r="U11" s="70"/>
      <c r="V11" s="69"/>
    </row>
    <row r="12" spans="1:23" ht="3.75" customHeight="1" x14ac:dyDescent="0.3">
      <c r="A12" s="11"/>
      <c r="B12" s="11"/>
      <c r="C12" s="11"/>
      <c r="D12" s="11"/>
      <c r="E12" s="11"/>
      <c r="F12" s="11"/>
      <c r="G12" s="11"/>
      <c r="H12" s="11"/>
      <c r="I12" s="11"/>
      <c r="J12" s="11"/>
      <c r="K12" s="11"/>
      <c r="L12" s="11"/>
      <c r="M12" s="11"/>
      <c r="N12" s="11"/>
      <c r="O12" s="11"/>
      <c r="R12" s="69"/>
      <c r="S12" s="69"/>
      <c r="T12" s="69"/>
      <c r="U12" s="70"/>
      <c r="V12" s="69"/>
    </row>
    <row r="13" spans="1:23" s="42" customFormat="1" ht="20.25" hidden="1" customHeight="1" thickBot="1" x14ac:dyDescent="0.35">
      <c r="A13" s="434" t="s">
        <v>5</v>
      </c>
      <c r="B13" s="556">
        <f>'Info District'!G11</f>
        <v>2025</v>
      </c>
      <c r="C13" s="557"/>
      <c r="E13" s="550"/>
      <c r="F13" s="550"/>
      <c r="G13" s="550"/>
      <c r="H13" s="550"/>
      <c r="I13" s="550"/>
      <c r="J13" s="554"/>
      <c r="Q13" s="63"/>
      <c r="R13" s="71"/>
      <c r="S13" s="71"/>
      <c r="T13" s="71"/>
      <c r="U13" s="72"/>
      <c r="V13" s="71"/>
    </row>
    <row r="14" spans="1:23" s="42" customFormat="1" ht="7.5" hidden="1" customHeight="1" thickBot="1" x14ac:dyDescent="0.35">
      <c r="A14" s="434"/>
      <c r="B14" s="13"/>
      <c r="C14" s="13"/>
      <c r="D14" s="13"/>
      <c r="O14" s="15"/>
      <c r="Q14" s="63"/>
      <c r="R14" s="71"/>
      <c r="S14" s="71"/>
      <c r="T14" s="71"/>
      <c r="U14" s="72"/>
      <c r="V14" s="71"/>
    </row>
    <row r="15" spans="1:23" s="42" customFormat="1" ht="16.5" hidden="1" customHeight="1" thickBot="1" x14ac:dyDescent="0.35">
      <c r="A15" s="434" t="s">
        <v>7</v>
      </c>
      <c r="B15" s="558" t="str">
        <f>'Info District'!G12</f>
        <v>PLATEAUX</v>
      </c>
      <c r="C15" s="559"/>
      <c r="D15" s="550" t="s">
        <v>8</v>
      </c>
      <c r="E15" s="550"/>
      <c r="F15" s="550"/>
      <c r="G15" s="551" t="str">
        <f>'Info District'!G13</f>
        <v>Agou</v>
      </c>
      <c r="H15" s="552"/>
      <c r="I15" s="553"/>
      <c r="L15" s="11"/>
      <c r="M15" s="11"/>
      <c r="N15" s="11"/>
      <c r="O15" s="11"/>
      <c r="P15" s="11"/>
      <c r="Q15" s="63"/>
      <c r="R15" s="71"/>
      <c r="S15" s="71"/>
      <c r="T15" s="71"/>
      <c r="U15" s="73"/>
      <c r="V15" s="71"/>
    </row>
    <row r="16" spans="1:23" s="42" customFormat="1" ht="3.75" hidden="1" customHeight="1" thickBot="1" x14ac:dyDescent="0.35">
      <c r="A16" s="139"/>
      <c r="B16" s="15"/>
      <c r="C16" s="15"/>
      <c r="D16" s="15"/>
      <c r="E16" s="15"/>
      <c r="K16" s="15"/>
      <c r="L16" s="15"/>
      <c r="M16" s="15"/>
      <c r="O16" s="15"/>
      <c r="Q16" s="63"/>
      <c r="R16" s="71"/>
      <c r="S16" s="71"/>
      <c r="T16" s="71"/>
      <c r="U16" s="72"/>
      <c r="V16" s="71"/>
    </row>
    <row r="17" spans="1:23" s="42" customFormat="1" ht="18" hidden="1" customHeight="1" thickBot="1" x14ac:dyDescent="0.35">
      <c r="A17" s="434" t="s">
        <v>9</v>
      </c>
      <c r="B17" s="556" t="str">
        <f>'Info District'!G17</f>
        <v>Avril à Juin 2025</v>
      </c>
      <c r="C17" s="560"/>
      <c r="D17" s="560"/>
      <c r="E17" s="557"/>
      <c r="G17" s="550" t="s">
        <v>11</v>
      </c>
      <c r="H17" s="550"/>
      <c r="I17" s="550"/>
      <c r="J17" s="550"/>
      <c r="K17" s="554"/>
      <c r="L17" s="551" t="str">
        <f>'Info District'!G18</f>
        <v>Juillet à Septembre 2025</v>
      </c>
      <c r="M17" s="552"/>
      <c r="N17" s="552"/>
      <c r="O17" s="552"/>
      <c r="P17" s="553"/>
      <c r="Q17" s="63"/>
      <c r="R17" s="71"/>
      <c r="S17" s="71"/>
      <c r="T17" s="71"/>
      <c r="U17" s="72"/>
      <c r="V17" s="71"/>
    </row>
    <row r="18" spans="1:23" s="9" customFormat="1" ht="6" customHeight="1" thickBot="1" x14ac:dyDescent="0.3">
      <c r="B18" s="43"/>
      <c r="C18" s="43"/>
      <c r="D18" s="43"/>
      <c r="E18" s="44"/>
      <c r="F18" s="43"/>
      <c r="G18" s="45"/>
      <c r="H18" s="45"/>
      <c r="I18" s="45"/>
      <c r="J18" s="45"/>
      <c r="K18" s="45"/>
      <c r="L18" s="45"/>
      <c r="M18" s="45"/>
      <c r="O18" s="38"/>
      <c r="Q18" s="64"/>
      <c r="R18" s="74"/>
      <c r="S18" s="74"/>
      <c r="T18" s="74"/>
      <c r="U18" s="75"/>
      <c r="V18" s="74"/>
    </row>
    <row r="19" spans="1:23" s="9" customFormat="1" ht="31.5" customHeight="1" thickBot="1" x14ac:dyDescent="0.35">
      <c r="A19" s="532" t="s">
        <v>12</v>
      </c>
      <c r="B19" s="532"/>
      <c r="C19" s="533"/>
      <c r="D19" s="575"/>
      <c r="E19" s="576"/>
      <c r="F19" s="576"/>
      <c r="G19" s="576"/>
      <c r="H19" s="576"/>
      <c r="I19" s="576"/>
      <c r="J19" s="576"/>
      <c r="K19" s="576"/>
      <c r="L19" s="576"/>
      <c r="M19" s="576"/>
      <c r="N19" s="577"/>
      <c r="O19" s="11"/>
      <c r="P19" s="464" t="str">
        <f>'Info District'!H17</f>
        <v>T2</v>
      </c>
      <c r="Q19" s="65"/>
      <c r="R19" s="535" t="s">
        <v>96</v>
      </c>
      <c r="S19" s="536"/>
      <c r="T19" s="536"/>
      <c r="U19" s="536"/>
      <c r="V19" s="537"/>
    </row>
    <row r="20" spans="1:23" s="9" customFormat="1" ht="8.25" customHeight="1" thickBot="1" x14ac:dyDescent="0.35">
      <c r="A20" s="12"/>
      <c r="B20" s="12"/>
      <c r="C20" s="12"/>
      <c r="D20" s="12"/>
      <c r="E20" s="12"/>
      <c r="F20" s="12"/>
      <c r="G20" s="13"/>
      <c r="H20" s="13"/>
      <c r="I20" s="13"/>
      <c r="J20" s="13"/>
      <c r="K20" s="13"/>
      <c r="L20" s="14"/>
      <c r="M20" s="14"/>
      <c r="N20" s="14"/>
      <c r="O20" s="14"/>
      <c r="Q20" s="64"/>
      <c r="R20" s="146"/>
      <c r="S20" s="74"/>
      <c r="T20" s="74"/>
      <c r="U20" s="76"/>
      <c r="V20" s="147"/>
    </row>
    <row r="21" spans="1:23" s="9" customFormat="1" ht="30.75" customHeight="1" thickBot="1" x14ac:dyDescent="0.35">
      <c r="A21" s="564" t="s">
        <v>6</v>
      </c>
      <c r="B21" s="564"/>
      <c r="C21" s="564"/>
      <c r="D21" s="565"/>
      <c r="E21" s="566"/>
      <c r="F21" s="566"/>
      <c r="G21" s="566"/>
      <c r="H21" s="567"/>
      <c r="I21" s="12"/>
      <c r="K21" s="230" t="s">
        <v>338</v>
      </c>
      <c r="O21" s="571"/>
      <c r="P21" s="572"/>
      <c r="Q21" s="64"/>
      <c r="R21" s="146"/>
      <c r="S21" s="74"/>
      <c r="T21" s="74"/>
      <c r="U21" s="76"/>
      <c r="V21" s="147"/>
    </row>
    <row r="22" spans="1:23" s="9" customFormat="1" ht="9" customHeight="1" thickBot="1" x14ac:dyDescent="0.35">
      <c r="A22" s="12"/>
      <c r="B22" s="12"/>
      <c r="C22" s="12"/>
      <c r="D22" s="12"/>
      <c r="E22" s="12"/>
      <c r="F22" s="12"/>
      <c r="G22" s="13"/>
      <c r="H22" s="13"/>
      <c r="I22" s="13"/>
      <c r="J22" s="13"/>
      <c r="K22" s="13"/>
      <c r="L22" s="14"/>
      <c r="M22" s="14"/>
      <c r="N22" s="14"/>
      <c r="O22" s="14"/>
      <c r="Q22" s="64"/>
      <c r="R22" s="146"/>
      <c r="S22" s="74"/>
      <c r="T22" s="74"/>
      <c r="U22" s="76"/>
      <c r="V22" s="147"/>
    </row>
    <row r="23" spans="1:23" s="9" customFormat="1" ht="30" customHeight="1" thickBot="1" x14ac:dyDescent="0.35">
      <c r="A23" s="532" t="s">
        <v>240</v>
      </c>
      <c r="B23" s="532"/>
      <c r="C23" s="533"/>
      <c r="D23" s="568" t="s">
        <v>265</v>
      </c>
      <c r="E23" s="569"/>
      <c r="F23" s="570"/>
      <c r="H23" s="229"/>
      <c r="I23" s="573" t="s">
        <v>337</v>
      </c>
      <c r="J23" s="573"/>
      <c r="K23" s="573"/>
      <c r="L23" s="573"/>
      <c r="M23" s="573"/>
      <c r="N23" s="574"/>
      <c r="O23" s="562"/>
      <c r="P23" s="563"/>
      <c r="Q23" s="64"/>
      <c r="R23" s="146"/>
      <c r="S23" s="74"/>
      <c r="T23" s="74"/>
      <c r="U23" s="76"/>
      <c r="V23" s="147"/>
    </row>
    <row r="24" spans="1:23" s="9" customFormat="1" ht="6" customHeight="1" x14ac:dyDescent="0.3">
      <c r="A24" s="12"/>
      <c r="B24" s="12"/>
      <c r="C24" s="12"/>
      <c r="D24" s="12"/>
      <c r="E24" s="12"/>
      <c r="F24" s="12"/>
      <c r="G24" s="13"/>
      <c r="H24" s="15"/>
      <c r="I24" s="15"/>
      <c r="J24" s="15"/>
      <c r="K24" s="13"/>
      <c r="L24" s="14"/>
      <c r="M24" s="14"/>
      <c r="N24" s="14"/>
      <c r="O24" s="14"/>
      <c r="Q24" s="64"/>
      <c r="R24" s="146"/>
      <c r="S24" s="74"/>
      <c r="T24" s="74"/>
      <c r="U24" s="76"/>
      <c r="V24" s="147"/>
    </row>
    <row r="25" spans="1:23" s="9" customFormat="1" ht="4.5" customHeight="1" thickBot="1" x14ac:dyDescent="0.35">
      <c r="A25" s="12"/>
      <c r="B25" s="12"/>
      <c r="C25" s="12"/>
      <c r="D25" s="12"/>
      <c r="E25" s="12"/>
      <c r="F25" s="12"/>
      <c r="G25" s="13"/>
      <c r="H25" s="13"/>
      <c r="I25" s="13"/>
      <c r="J25" s="13"/>
      <c r="K25" s="13"/>
      <c r="L25" s="14"/>
      <c r="M25" s="14"/>
      <c r="N25" s="14"/>
      <c r="O25" s="14"/>
      <c r="Q25" s="64"/>
      <c r="R25" s="146"/>
      <c r="S25" s="74"/>
      <c r="T25" s="74"/>
      <c r="U25" s="76"/>
      <c r="V25" s="147"/>
    </row>
    <row r="26" spans="1:23" ht="76.5" customHeight="1" thickBot="1" x14ac:dyDescent="0.35">
      <c r="A26" s="541" t="s">
        <v>13</v>
      </c>
      <c r="B26" s="16" t="s">
        <v>14</v>
      </c>
      <c r="C26" s="108" t="s">
        <v>15</v>
      </c>
      <c r="D26" s="118" t="s">
        <v>16</v>
      </c>
      <c r="E26" s="117" t="s">
        <v>17</v>
      </c>
      <c r="F26" s="16" t="s">
        <v>18</v>
      </c>
      <c r="G26" s="16" t="s">
        <v>233</v>
      </c>
      <c r="H26" s="16" t="s">
        <v>234</v>
      </c>
      <c r="I26" s="16" t="s">
        <v>19</v>
      </c>
      <c r="J26" s="16" t="s">
        <v>20</v>
      </c>
      <c r="K26" s="108" t="s">
        <v>21</v>
      </c>
      <c r="L26" s="136" t="s">
        <v>22</v>
      </c>
      <c r="M26" s="137" t="s">
        <v>236</v>
      </c>
      <c r="N26" s="138" t="s">
        <v>23</v>
      </c>
      <c r="O26" s="109" t="s">
        <v>39</v>
      </c>
      <c r="P26" s="16" t="s">
        <v>40</v>
      </c>
      <c r="R26" s="148" t="s">
        <v>237</v>
      </c>
      <c r="S26" s="140" t="s">
        <v>93</v>
      </c>
      <c r="T26" s="140" t="s">
        <v>239</v>
      </c>
      <c r="U26" s="140" t="s">
        <v>238</v>
      </c>
      <c r="V26" s="149" t="s">
        <v>97</v>
      </c>
    </row>
    <row r="27" spans="1:23" s="47" customFormat="1" ht="21.75" customHeight="1" thickBot="1" x14ac:dyDescent="0.35">
      <c r="A27" s="542"/>
      <c r="B27" s="46" t="s">
        <v>24</v>
      </c>
      <c r="C27" s="46" t="s">
        <v>25</v>
      </c>
      <c r="D27" s="112" t="s">
        <v>26</v>
      </c>
      <c r="E27" s="46" t="s">
        <v>27</v>
      </c>
      <c r="F27" s="46"/>
      <c r="G27" s="46" t="s">
        <v>28</v>
      </c>
      <c r="H27" s="46"/>
      <c r="I27" s="46" t="s">
        <v>29</v>
      </c>
      <c r="J27" s="46"/>
      <c r="K27" s="131" t="s">
        <v>235</v>
      </c>
      <c r="L27" s="133"/>
      <c r="M27" s="134"/>
      <c r="N27" s="135"/>
      <c r="O27" s="132" t="s">
        <v>30</v>
      </c>
      <c r="P27" s="46"/>
      <c r="Q27" s="66"/>
      <c r="R27" s="150"/>
      <c r="S27" s="67" t="s">
        <v>94</v>
      </c>
      <c r="T27" s="67" t="s">
        <v>95</v>
      </c>
      <c r="U27" s="94"/>
      <c r="V27" s="151" t="str">
        <f>IF(J28&lt;=0,"",IF(J28=90,$W$28))</f>
        <v/>
      </c>
      <c r="W27" s="37" t="s">
        <v>98</v>
      </c>
    </row>
    <row r="28" spans="1:23" ht="49.5" customHeight="1" x14ac:dyDescent="0.3">
      <c r="A28" s="231" t="str">
        <f>CDT!B26</f>
        <v>Artéméther-Luméfantrine 6cp (AL)</v>
      </c>
      <c r="B28" s="79"/>
      <c r="C28" s="110"/>
      <c r="D28" s="120" t="str">
        <f>IF(B28&lt;&gt;"",B28+C28,"")</f>
        <v/>
      </c>
      <c r="E28" s="119"/>
      <c r="F28" s="79"/>
      <c r="G28" s="79"/>
      <c r="H28" s="79"/>
      <c r="I28" s="79"/>
      <c r="J28" s="79"/>
      <c r="K28" s="110"/>
      <c r="L28" s="431" t="str">
        <f>IF(B28&lt;&gt;"",IF(J28=0,E28,((E28*90)/(90-J28))),"0")</f>
        <v>0</v>
      </c>
      <c r="M28" s="428" t="str">
        <f>IF(B28&lt;&gt;"",((E28/R28)*30),"0")</f>
        <v>0</v>
      </c>
      <c r="N28" s="250" t="str">
        <f>IF(B28&lt;&gt;"",IF(J28=0,((E28+L28)-K28),((M28*6)-K28)),"0")</f>
        <v>0</v>
      </c>
      <c r="O28" s="251"/>
      <c r="P28" s="81"/>
      <c r="R28" s="152">
        <f>(90-J28)</f>
        <v>90</v>
      </c>
      <c r="S28" s="68" t="e">
        <f>D28-(E28+G28+I28+H28)</f>
        <v>#VALUE!</v>
      </c>
      <c r="T28" s="68" t="e">
        <f>K28-S28</f>
        <v>#VALUE!</v>
      </c>
      <c r="U28" s="95">
        <v>6</v>
      </c>
      <c r="V28" s="153" t="e">
        <f t="shared" ref="V28:V52" si="0">IF(T28=0,"",$W$27)</f>
        <v>#VALUE!</v>
      </c>
      <c r="W28" s="37" t="s">
        <v>203</v>
      </c>
    </row>
    <row r="29" spans="1:23" ht="45" customHeight="1" x14ac:dyDescent="0.3">
      <c r="A29" s="231" t="str">
        <f>CDT!B27</f>
        <v>Artéméther-Luméfantrine 12cp (AL)</v>
      </c>
      <c r="B29" s="79"/>
      <c r="C29" s="110"/>
      <c r="D29" s="121" t="str">
        <f t="shared" ref="D29:D36" si="1">IF(B29&lt;&gt;"",B29+C29,"")</f>
        <v/>
      </c>
      <c r="E29" s="119"/>
      <c r="F29" s="79"/>
      <c r="G29" s="79"/>
      <c r="H29" s="79"/>
      <c r="I29" s="79"/>
      <c r="J29" s="79"/>
      <c r="K29" s="110"/>
      <c r="L29" s="431" t="str">
        <f t="shared" ref="L29:L36" si="2">IF(B29&lt;&gt;"",IF(J29=0,E29,((E29*90)/(90-J29))),"0")</f>
        <v>0</v>
      </c>
      <c r="M29" s="428" t="str">
        <f t="shared" ref="M29:M36" si="3">IF(B29&lt;&gt;"",((E29/R29)*30),"0")</f>
        <v>0</v>
      </c>
      <c r="N29" s="250" t="str">
        <f t="shared" ref="N29:N36" si="4">IF(B29&lt;&gt;"",IF(J29=0,((E29+L29)-K29),((M29*6)-K29)),"0")</f>
        <v>0</v>
      </c>
      <c r="O29" s="251"/>
      <c r="P29" s="81"/>
      <c r="R29" s="152">
        <f t="shared" ref="R29:R50" si="5">(90-J29)</f>
        <v>90</v>
      </c>
      <c r="S29" s="68" t="e">
        <f t="shared" ref="S29:S49" si="6">D29-(E29+G29+I29+H29)</f>
        <v>#VALUE!</v>
      </c>
      <c r="T29" s="68" t="e">
        <f t="shared" ref="T29:T50" si="7">K29-S29</f>
        <v>#VALUE!</v>
      </c>
      <c r="U29" s="95">
        <v>12</v>
      </c>
      <c r="V29" s="153" t="e">
        <f t="shared" si="0"/>
        <v>#VALUE!</v>
      </c>
    </row>
    <row r="30" spans="1:23" ht="49.5" customHeight="1" x14ac:dyDescent="0.3">
      <c r="A30" s="231" t="str">
        <f>CDT!B28</f>
        <v>Artéméther-Luméfantrine 18cp (AL)</v>
      </c>
      <c r="B30" s="79"/>
      <c r="C30" s="110"/>
      <c r="D30" s="121" t="str">
        <f t="shared" si="1"/>
        <v/>
      </c>
      <c r="E30" s="119"/>
      <c r="F30" s="79"/>
      <c r="G30" s="79"/>
      <c r="H30" s="79"/>
      <c r="I30" s="79"/>
      <c r="J30" s="79"/>
      <c r="K30" s="110"/>
      <c r="L30" s="431" t="str">
        <f t="shared" si="2"/>
        <v>0</v>
      </c>
      <c r="M30" s="428" t="str">
        <f t="shared" si="3"/>
        <v>0</v>
      </c>
      <c r="N30" s="250" t="str">
        <f t="shared" si="4"/>
        <v>0</v>
      </c>
      <c r="O30" s="251"/>
      <c r="P30" s="81"/>
      <c r="R30" s="152">
        <f t="shared" si="5"/>
        <v>90</v>
      </c>
      <c r="S30" s="68" t="e">
        <f t="shared" si="6"/>
        <v>#VALUE!</v>
      </c>
      <c r="T30" s="68" t="e">
        <f t="shared" si="7"/>
        <v>#VALUE!</v>
      </c>
      <c r="U30" s="95">
        <v>18</v>
      </c>
      <c r="V30" s="153" t="e">
        <f t="shared" si="0"/>
        <v>#VALUE!</v>
      </c>
    </row>
    <row r="31" spans="1:23" ht="49.5" customHeight="1" x14ac:dyDescent="0.3">
      <c r="A31" s="231" t="str">
        <f>CDT!B29</f>
        <v>Artéméther-Luméfantrine 24cp (AL)</v>
      </c>
      <c r="B31" s="79"/>
      <c r="C31" s="110"/>
      <c r="D31" s="121" t="str">
        <f t="shared" si="1"/>
        <v/>
      </c>
      <c r="E31" s="119"/>
      <c r="F31" s="79"/>
      <c r="G31" s="79"/>
      <c r="H31" s="79"/>
      <c r="I31" s="79"/>
      <c r="J31" s="79"/>
      <c r="K31" s="110"/>
      <c r="L31" s="431" t="str">
        <f t="shared" si="2"/>
        <v>0</v>
      </c>
      <c r="M31" s="428" t="str">
        <f t="shared" si="3"/>
        <v>0</v>
      </c>
      <c r="N31" s="250" t="str">
        <f t="shared" si="4"/>
        <v>0</v>
      </c>
      <c r="O31" s="251"/>
      <c r="P31" s="81"/>
      <c r="R31" s="152">
        <f t="shared" si="5"/>
        <v>90</v>
      </c>
      <c r="S31" s="68" t="e">
        <f t="shared" si="6"/>
        <v>#VALUE!</v>
      </c>
      <c r="T31" s="68" t="e">
        <f t="shared" si="7"/>
        <v>#VALUE!</v>
      </c>
      <c r="U31" s="95">
        <v>24</v>
      </c>
      <c r="V31" s="153" t="e">
        <f t="shared" si="0"/>
        <v>#VALUE!</v>
      </c>
    </row>
    <row r="32" spans="1:23" ht="50.25" hidden="1" customHeight="1" x14ac:dyDescent="0.3">
      <c r="A32" s="17" t="str">
        <f>CDT!B30</f>
        <v>Artéméther injectable 40 mg</v>
      </c>
      <c r="B32" s="79"/>
      <c r="C32" s="110"/>
      <c r="D32" s="121" t="str">
        <f t="shared" si="1"/>
        <v/>
      </c>
      <c r="E32" s="119"/>
      <c r="F32" s="79"/>
      <c r="G32" s="79"/>
      <c r="H32" s="79"/>
      <c r="I32" s="79"/>
      <c r="J32" s="79"/>
      <c r="K32" s="110"/>
      <c r="L32" s="431" t="str">
        <f t="shared" si="2"/>
        <v>0</v>
      </c>
      <c r="M32" s="428" t="str">
        <f t="shared" si="3"/>
        <v>0</v>
      </c>
      <c r="N32" s="250" t="str">
        <f t="shared" si="4"/>
        <v>0</v>
      </c>
      <c r="O32" s="251"/>
      <c r="P32" s="79"/>
      <c r="R32" s="152">
        <f t="shared" si="5"/>
        <v>90</v>
      </c>
      <c r="S32" s="68" t="e">
        <f t="shared" si="6"/>
        <v>#VALUE!</v>
      </c>
      <c r="T32" s="68" t="e">
        <f t="shared" si="7"/>
        <v>#VALUE!</v>
      </c>
      <c r="U32" s="95">
        <v>1</v>
      </c>
      <c r="V32" s="153" t="e">
        <f t="shared" si="0"/>
        <v>#VALUE!</v>
      </c>
    </row>
    <row r="33" spans="1:22" ht="50.25" hidden="1" customHeight="1" x14ac:dyDescent="0.3">
      <c r="A33" s="17" t="str">
        <f>CDT!B31</f>
        <v>Artéméther injectable 80 mg</v>
      </c>
      <c r="B33" s="79"/>
      <c r="C33" s="110"/>
      <c r="D33" s="121" t="str">
        <f t="shared" si="1"/>
        <v/>
      </c>
      <c r="E33" s="119"/>
      <c r="F33" s="79"/>
      <c r="G33" s="79"/>
      <c r="H33" s="79"/>
      <c r="I33" s="79"/>
      <c r="J33" s="79"/>
      <c r="K33" s="110"/>
      <c r="L33" s="431" t="str">
        <f t="shared" si="2"/>
        <v>0</v>
      </c>
      <c r="M33" s="428" t="str">
        <f t="shared" si="3"/>
        <v>0</v>
      </c>
      <c r="N33" s="250" t="str">
        <f t="shared" si="4"/>
        <v>0</v>
      </c>
      <c r="O33" s="251"/>
      <c r="P33" s="79"/>
      <c r="R33" s="152">
        <f t="shared" si="5"/>
        <v>90</v>
      </c>
      <c r="S33" s="68" t="e">
        <f t="shared" si="6"/>
        <v>#VALUE!</v>
      </c>
      <c r="T33" s="68" t="e">
        <f t="shared" si="7"/>
        <v>#VALUE!</v>
      </c>
      <c r="U33" s="95">
        <v>1</v>
      </c>
      <c r="V33" s="153" t="e">
        <f t="shared" si="0"/>
        <v>#VALUE!</v>
      </c>
    </row>
    <row r="34" spans="1:22" ht="50.25" hidden="1" customHeight="1" x14ac:dyDescent="0.3">
      <c r="A34" s="17" t="str">
        <f>CDT!B32</f>
        <v>Artésunate injectable 60 mg</v>
      </c>
      <c r="B34" s="79"/>
      <c r="C34" s="110"/>
      <c r="D34" s="121" t="str">
        <f t="shared" si="1"/>
        <v/>
      </c>
      <c r="E34" s="119"/>
      <c r="F34" s="79"/>
      <c r="G34" s="79"/>
      <c r="H34" s="79"/>
      <c r="I34" s="79"/>
      <c r="J34" s="79"/>
      <c r="K34" s="110"/>
      <c r="L34" s="431" t="str">
        <f t="shared" si="2"/>
        <v>0</v>
      </c>
      <c r="M34" s="428" t="str">
        <f t="shared" si="3"/>
        <v>0</v>
      </c>
      <c r="N34" s="250" t="str">
        <f t="shared" si="4"/>
        <v>0</v>
      </c>
      <c r="O34" s="251"/>
      <c r="P34" s="79"/>
      <c r="R34" s="152">
        <f t="shared" si="5"/>
        <v>90</v>
      </c>
      <c r="S34" s="68" t="e">
        <f t="shared" si="6"/>
        <v>#VALUE!</v>
      </c>
      <c r="T34" s="68" t="e">
        <f t="shared" si="7"/>
        <v>#VALUE!</v>
      </c>
      <c r="U34" s="95">
        <v>1</v>
      </c>
      <c r="V34" s="153" t="e">
        <f t="shared" si="0"/>
        <v>#VALUE!</v>
      </c>
    </row>
    <row r="35" spans="1:22" ht="50.25" hidden="1" customHeight="1" x14ac:dyDescent="0.3">
      <c r="A35" s="17" t="str">
        <f>CDT!B33</f>
        <v xml:space="preserve"> Sulfadoxine Pyriméthamine:  (SP)</v>
      </c>
      <c r="B35" s="79"/>
      <c r="C35" s="110"/>
      <c r="D35" s="121" t="str">
        <f t="shared" si="1"/>
        <v/>
      </c>
      <c r="E35" s="119"/>
      <c r="F35" s="79"/>
      <c r="G35" s="79"/>
      <c r="H35" s="79"/>
      <c r="I35" s="79"/>
      <c r="J35" s="79"/>
      <c r="K35" s="110"/>
      <c r="L35" s="431" t="str">
        <f t="shared" si="2"/>
        <v>0</v>
      </c>
      <c r="M35" s="428" t="str">
        <f t="shared" si="3"/>
        <v>0</v>
      </c>
      <c r="N35" s="250" t="str">
        <f t="shared" si="4"/>
        <v>0</v>
      </c>
      <c r="O35" s="251"/>
      <c r="P35" s="79"/>
      <c r="R35" s="152">
        <f t="shared" si="5"/>
        <v>90</v>
      </c>
      <c r="S35" s="68" t="e">
        <f t="shared" si="6"/>
        <v>#VALUE!</v>
      </c>
      <c r="T35" s="68" t="e">
        <f t="shared" si="7"/>
        <v>#VALUE!</v>
      </c>
      <c r="U35" s="95">
        <v>3</v>
      </c>
      <c r="V35" s="153" t="e">
        <f t="shared" si="0"/>
        <v>#VALUE!</v>
      </c>
    </row>
    <row r="36" spans="1:22" ht="45.75" customHeight="1" thickBot="1" x14ac:dyDescent="0.35">
      <c r="A36" s="231" t="str">
        <f>CDT!B34</f>
        <v>Test de Diagnostic Rapide  : (TDR)</v>
      </c>
      <c r="B36" s="79"/>
      <c r="C36" s="110"/>
      <c r="D36" s="305" t="str">
        <f t="shared" si="1"/>
        <v/>
      </c>
      <c r="E36" s="119"/>
      <c r="F36" s="79"/>
      <c r="G36" s="79"/>
      <c r="H36" s="79"/>
      <c r="I36" s="79"/>
      <c r="J36" s="79"/>
      <c r="K36" s="110"/>
      <c r="L36" s="431" t="str">
        <f t="shared" si="2"/>
        <v>0</v>
      </c>
      <c r="M36" s="428" t="str">
        <f t="shared" si="3"/>
        <v>0</v>
      </c>
      <c r="N36" s="250" t="str">
        <f t="shared" si="4"/>
        <v>0</v>
      </c>
      <c r="O36" s="251"/>
      <c r="P36" s="79"/>
      <c r="R36" s="152">
        <f t="shared" si="5"/>
        <v>90</v>
      </c>
      <c r="S36" s="68" t="e">
        <f t="shared" si="6"/>
        <v>#VALUE!</v>
      </c>
      <c r="T36" s="68" t="e">
        <f t="shared" si="7"/>
        <v>#VALUE!</v>
      </c>
      <c r="U36" s="95">
        <v>1</v>
      </c>
      <c r="V36" s="153" t="e">
        <f t="shared" si="0"/>
        <v>#VALUE!</v>
      </c>
    </row>
    <row r="37" spans="1:22" ht="34.5" hidden="1" customHeight="1" x14ac:dyDescent="0.3">
      <c r="A37" s="17" t="str">
        <f>CDT!B35</f>
        <v>Moustiquaire à Imprégnation Durable: (MID)</v>
      </c>
      <c r="B37" s="79"/>
      <c r="C37" s="110"/>
      <c r="D37" s="304">
        <f t="shared" ref="D37:D50" si="8">B37+C37</f>
        <v>0</v>
      </c>
      <c r="E37" s="119"/>
      <c r="F37" s="79"/>
      <c r="G37" s="79"/>
      <c r="H37" s="79"/>
      <c r="I37" s="79"/>
      <c r="J37" s="79"/>
      <c r="K37" s="110"/>
      <c r="L37" s="113">
        <f t="shared" ref="L37:L50" si="9">IF(J37=0,E37,((D37*90)/(90-J37)))</f>
        <v>0</v>
      </c>
      <c r="M37" s="55">
        <f t="shared" ref="M37:M50" si="10">(E37/R37)*30</f>
        <v>0</v>
      </c>
      <c r="N37" s="114">
        <f t="shared" ref="N37:N49" si="11">IF(J37=0,((E37+L37)-K37),((L37*2)-K37))</f>
        <v>0</v>
      </c>
      <c r="O37" s="111" t="str">
        <f t="shared" ref="O37:O50" si="12">IF(N37=0,"0",N37)</f>
        <v>0</v>
      </c>
      <c r="P37" s="79"/>
      <c r="R37" s="152">
        <f t="shared" si="5"/>
        <v>90</v>
      </c>
      <c r="S37" s="68">
        <f t="shared" si="6"/>
        <v>0</v>
      </c>
      <c r="T37" s="68">
        <f t="shared" si="7"/>
        <v>0</v>
      </c>
      <c r="U37" s="95">
        <v>1</v>
      </c>
      <c r="V37" s="153" t="str">
        <f t="shared" si="0"/>
        <v/>
      </c>
    </row>
    <row r="38" spans="1:22" ht="34.5" hidden="1" customHeight="1" x14ac:dyDescent="0.3">
      <c r="A38" s="17" t="str">
        <f>CDT!B40</f>
        <v>Artésunate Amodiaquine: (ASAQ) : 3 cp (25/67,5 mg)</v>
      </c>
      <c r="B38" s="79"/>
      <c r="C38" s="110"/>
      <c r="D38" s="121">
        <f t="shared" si="8"/>
        <v>0</v>
      </c>
      <c r="E38" s="119"/>
      <c r="F38" s="79"/>
      <c r="G38" s="79"/>
      <c r="H38" s="79"/>
      <c r="I38" s="79"/>
      <c r="J38" s="79"/>
      <c r="K38" s="110"/>
      <c r="L38" s="113">
        <f t="shared" si="9"/>
        <v>0</v>
      </c>
      <c r="M38" s="55">
        <f t="shared" si="10"/>
        <v>0</v>
      </c>
      <c r="N38" s="114">
        <f t="shared" si="11"/>
        <v>0</v>
      </c>
      <c r="O38" s="111" t="str">
        <f t="shared" si="12"/>
        <v>0</v>
      </c>
      <c r="P38" s="79"/>
      <c r="R38" s="152">
        <f t="shared" si="5"/>
        <v>90</v>
      </c>
      <c r="S38" s="68">
        <f t="shared" si="6"/>
        <v>0</v>
      </c>
      <c r="T38" s="68">
        <f t="shared" si="7"/>
        <v>0</v>
      </c>
      <c r="U38" s="95">
        <v>3</v>
      </c>
      <c r="V38" s="153" t="str">
        <f t="shared" si="0"/>
        <v/>
      </c>
    </row>
    <row r="39" spans="1:22" ht="34.5" hidden="1" customHeight="1" x14ac:dyDescent="0.3">
      <c r="A39" s="17" t="str">
        <f>CDT!B41</f>
        <v>Artésunate Amodiaquine: (ASAQ) 3 cp (50/135 mg)</v>
      </c>
      <c r="B39" s="79"/>
      <c r="C39" s="110"/>
      <c r="D39" s="121">
        <f t="shared" si="8"/>
        <v>0</v>
      </c>
      <c r="E39" s="119"/>
      <c r="F39" s="79"/>
      <c r="G39" s="79"/>
      <c r="H39" s="79"/>
      <c r="I39" s="79"/>
      <c r="J39" s="79"/>
      <c r="K39" s="110"/>
      <c r="L39" s="113">
        <f t="shared" si="9"/>
        <v>0</v>
      </c>
      <c r="M39" s="55">
        <f t="shared" si="10"/>
        <v>0</v>
      </c>
      <c r="N39" s="114">
        <f t="shared" si="11"/>
        <v>0</v>
      </c>
      <c r="O39" s="111" t="str">
        <f t="shared" si="12"/>
        <v>0</v>
      </c>
      <c r="P39" s="79"/>
      <c r="R39" s="152">
        <f t="shared" si="5"/>
        <v>90</v>
      </c>
      <c r="S39" s="68">
        <f t="shared" si="6"/>
        <v>0</v>
      </c>
      <c r="T39" s="68">
        <f t="shared" si="7"/>
        <v>0</v>
      </c>
      <c r="U39" s="95">
        <v>3</v>
      </c>
      <c r="V39" s="153" t="str">
        <f t="shared" si="0"/>
        <v/>
      </c>
    </row>
    <row r="40" spans="1:22" ht="34.5" hidden="1" customHeight="1" x14ac:dyDescent="0.3">
      <c r="A40" s="17" t="str">
        <f>CDT!B42</f>
        <v>Artésunate Amodiaquine: (ASAQ) 3 cp (100/270 mg)</v>
      </c>
      <c r="B40" s="79"/>
      <c r="C40" s="110"/>
      <c r="D40" s="121">
        <f t="shared" si="8"/>
        <v>0</v>
      </c>
      <c r="E40" s="119"/>
      <c r="F40" s="79"/>
      <c r="G40" s="79"/>
      <c r="H40" s="79"/>
      <c r="I40" s="79"/>
      <c r="J40" s="79"/>
      <c r="K40" s="110"/>
      <c r="L40" s="113">
        <f t="shared" si="9"/>
        <v>0</v>
      </c>
      <c r="M40" s="55">
        <f t="shared" si="10"/>
        <v>0</v>
      </c>
      <c r="N40" s="114">
        <f t="shared" si="11"/>
        <v>0</v>
      </c>
      <c r="O40" s="111" t="str">
        <f t="shared" si="12"/>
        <v>0</v>
      </c>
      <c r="P40" s="79"/>
      <c r="R40" s="152">
        <f t="shared" si="5"/>
        <v>90</v>
      </c>
      <c r="S40" s="68">
        <f t="shared" si="6"/>
        <v>0</v>
      </c>
      <c r="T40" s="68">
        <f t="shared" si="7"/>
        <v>0</v>
      </c>
      <c r="U40" s="95">
        <v>3</v>
      </c>
      <c r="V40" s="153" t="str">
        <f t="shared" si="0"/>
        <v/>
      </c>
    </row>
    <row r="41" spans="1:22" ht="34.5" hidden="1" customHeight="1" x14ac:dyDescent="0.3">
      <c r="A41" s="17" t="str">
        <f>CDT!B43</f>
        <v>Artésunate Amodiaquine: (ASAQ) 6 cp (100/270 mg)</v>
      </c>
      <c r="B41" s="79"/>
      <c r="C41" s="110"/>
      <c r="D41" s="121">
        <f t="shared" si="8"/>
        <v>0</v>
      </c>
      <c r="E41" s="119"/>
      <c r="F41" s="79"/>
      <c r="G41" s="79"/>
      <c r="H41" s="79"/>
      <c r="I41" s="79"/>
      <c r="J41" s="79"/>
      <c r="K41" s="110"/>
      <c r="L41" s="113">
        <f t="shared" si="9"/>
        <v>0</v>
      </c>
      <c r="M41" s="55">
        <f t="shared" si="10"/>
        <v>0</v>
      </c>
      <c r="N41" s="114">
        <f t="shared" si="11"/>
        <v>0</v>
      </c>
      <c r="O41" s="111" t="str">
        <f t="shared" si="12"/>
        <v>0</v>
      </c>
      <c r="P41" s="79"/>
      <c r="R41" s="152">
        <f t="shared" si="5"/>
        <v>90</v>
      </c>
      <c r="S41" s="68">
        <f t="shared" si="6"/>
        <v>0</v>
      </c>
      <c r="T41" s="68">
        <f t="shared" si="7"/>
        <v>0</v>
      </c>
      <c r="U41" s="95">
        <v>3</v>
      </c>
      <c r="V41" s="153" t="str">
        <f t="shared" si="0"/>
        <v/>
      </c>
    </row>
    <row r="42" spans="1:22" ht="34.5" hidden="1" customHeight="1" x14ac:dyDescent="0.3">
      <c r="A42" s="17" t="str">
        <f>CDT!B36</f>
        <v>Dihydroartéminisine Pipéraquine– Plaq / 3 comp 
( DHA-PPQ)  20/160 mg</v>
      </c>
      <c r="B42" s="79"/>
      <c r="C42" s="110"/>
      <c r="D42" s="121">
        <f t="shared" si="8"/>
        <v>0</v>
      </c>
      <c r="E42" s="119"/>
      <c r="F42" s="79"/>
      <c r="G42" s="79"/>
      <c r="H42" s="79"/>
      <c r="I42" s="79"/>
      <c r="J42" s="79"/>
      <c r="K42" s="110"/>
      <c r="L42" s="113">
        <f t="shared" si="9"/>
        <v>0</v>
      </c>
      <c r="M42" s="55">
        <f t="shared" si="10"/>
        <v>0</v>
      </c>
      <c r="N42" s="114">
        <f t="shared" si="11"/>
        <v>0</v>
      </c>
      <c r="O42" s="111" t="str">
        <f t="shared" si="12"/>
        <v>0</v>
      </c>
      <c r="P42" s="79"/>
      <c r="R42" s="152">
        <f t="shared" si="5"/>
        <v>90</v>
      </c>
      <c r="S42" s="68">
        <f t="shared" si="6"/>
        <v>0</v>
      </c>
      <c r="T42" s="68">
        <f t="shared" si="7"/>
        <v>0</v>
      </c>
      <c r="U42" s="95">
        <v>1</v>
      </c>
      <c r="V42" s="153" t="str">
        <f t="shared" si="0"/>
        <v/>
      </c>
    </row>
    <row r="43" spans="1:22" ht="34.5" hidden="1" customHeight="1" x14ac:dyDescent="0.3">
      <c r="A43" s="17" t="str">
        <f>CDT!B37</f>
        <v>Dihydroartéminisine Pipéraquine– Plaq / 3 comp 
( DHA-PPQ)  40/320 mg</v>
      </c>
      <c r="B43" s="79"/>
      <c r="C43" s="110"/>
      <c r="D43" s="121">
        <f t="shared" si="8"/>
        <v>0</v>
      </c>
      <c r="E43" s="119"/>
      <c r="F43" s="79"/>
      <c r="G43" s="79"/>
      <c r="H43" s="79"/>
      <c r="I43" s="79"/>
      <c r="J43" s="79"/>
      <c r="K43" s="110"/>
      <c r="L43" s="113">
        <f t="shared" si="9"/>
        <v>0</v>
      </c>
      <c r="M43" s="55">
        <f t="shared" si="10"/>
        <v>0</v>
      </c>
      <c r="N43" s="114">
        <f t="shared" si="11"/>
        <v>0</v>
      </c>
      <c r="O43" s="111" t="str">
        <f t="shared" si="12"/>
        <v>0</v>
      </c>
      <c r="P43" s="79"/>
      <c r="R43" s="152">
        <f t="shared" si="5"/>
        <v>90</v>
      </c>
      <c r="S43" s="68">
        <f t="shared" si="6"/>
        <v>0</v>
      </c>
      <c r="T43" s="68">
        <f t="shared" si="7"/>
        <v>0</v>
      </c>
      <c r="U43" s="95">
        <v>1</v>
      </c>
      <c r="V43" s="153" t="str">
        <f t="shared" si="0"/>
        <v/>
      </c>
    </row>
    <row r="44" spans="1:22" ht="34.5" hidden="1" customHeight="1" x14ac:dyDescent="0.3">
      <c r="A44" s="17" t="str">
        <f>CDT!B38</f>
        <v>Dihydroartéminisine Pipéraquine– Plaq / 6 comp 
( DHA-PPQ)  40/320 mg</v>
      </c>
      <c r="B44" s="79"/>
      <c r="C44" s="110"/>
      <c r="D44" s="121">
        <f t="shared" si="8"/>
        <v>0</v>
      </c>
      <c r="E44" s="119"/>
      <c r="F44" s="79"/>
      <c r="G44" s="79"/>
      <c r="H44" s="79"/>
      <c r="I44" s="79"/>
      <c r="J44" s="79"/>
      <c r="K44" s="110"/>
      <c r="L44" s="113">
        <f t="shared" si="9"/>
        <v>0</v>
      </c>
      <c r="M44" s="55">
        <f t="shared" si="10"/>
        <v>0</v>
      </c>
      <c r="N44" s="114">
        <f t="shared" si="11"/>
        <v>0</v>
      </c>
      <c r="O44" s="111" t="str">
        <f t="shared" si="12"/>
        <v>0</v>
      </c>
      <c r="P44" s="79"/>
      <c r="R44" s="152">
        <f t="shared" si="5"/>
        <v>90</v>
      </c>
      <c r="S44" s="68">
        <f t="shared" si="6"/>
        <v>0</v>
      </c>
      <c r="T44" s="68">
        <f t="shared" si="7"/>
        <v>0</v>
      </c>
      <c r="U44" s="95">
        <v>1</v>
      </c>
      <c r="V44" s="153" t="str">
        <f t="shared" si="0"/>
        <v/>
      </c>
    </row>
    <row r="45" spans="1:22" ht="34.5" hidden="1" customHeight="1" x14ac:dyDescent="0.3">
      <c r="A45" s="17" t="str">
        <f>CDT!B44</f>
        <v>Artésunate - Méfloquine (AS-MF)</v>
      </c>
      <c r="B45" s="79"/>
      <c r="C45" s="110"/>
      <c r="D45" s="121">
        <f t="shared" si="8"/>
        <v>0</v>
      </c>
      <c r="E45" s="119"/>
      <c r="F45" s="79"/>
      <c r="G45" s="79"/>
      <c r="H45" s="79"/>
      <c r="I45" s="79"/>
      <c r="J45" s="79"/>
      <c r="K45" s="110"/>
      <c r="L45" s="113">
        <f t="shared" si="9"/>
        <v>0</v>
      </c>
      <c r="M45" s="55">
        <f t="shared" si="10"/>
        <v>0</v>
      </c>
      <c r="N45" s="114">
        <f t="shared" si="11"/>
        <v>0</v>
      </c>
      <c r="O45" s="111" t="str">
        <f t="shared" si="12"/>
        <v>0</v>
      </c>
      <c r="P45" s="79"/>
      <c r="R45" s="152">
        <f t="shared" si="5"/>
        <v>90</v>
      </c>
      <c r="S45" s="68">
        <f t="shared" si="6"/>
        <v>0</v>
      </c>
      <c r="T45" s="68">
        <f t="shared" si="7"/>
        <v>0</v>
      </c>
      <c r="U45" s="95">
        <v>1</v>
      </c>
      <c r="V45" s="153" t="str">
        <f t="shared" si="0"/>
        <v/>
      </c>
    </row>
    <row r="46" spans="1:22" ht="34.5" hidden="1" customHeight="1" x14ac:dyDescent="0.3">
      <c r="A46" s="17" t="str">
        <f>CDT!B45</f>
        <v>Quinine comprimé 300mg</v>
      </c>
      <c r="B46" s="79"/>
      <c r="C46" s="110"/>
      <c r="D46" s="121">
        <f t="shared" si="8"/>
        <v>0</v>
      </c>
      <c r="E46" s="119"/>
      <c r="F46" s="79"/>
      <c r="G46" s="79"/>
      <c r="H46" s="79"/>
      <c r="I46" s="79"/>
      <c r="J46" s="79"/>
      <c r="K46" s="110"/>
      <c r="L46" s="113">
        <f t="shared" si="9"/>
        <v>0</v>
      </c>
      <c r="M46" s="55">
        <f t="shared" si="10"/>
        <v>0</v>
      </c>
      <c r="N46" s="114">
        <f t="shared" si="11"/>
        <v>0</v>
      </c>
      <c r="O46" s="111" t="str">
        <f t="shared" si="12"/>
        <v>0</v>
      </c>
      <c r="P46" s="79"/>
      <c r="R46" s="152">
        <f t="shared" si="5"/>
        <v>90</v>
      </c>
      <c r="S46" s="68">
        <f t="shared" si="6"/>
        <v>0</v>
      </c>
      <c r="T46" s="68">
        <f t="shared" si="7"/>
        <v>0</v>
      </c>
      <c r="U46" s="95">
        <v>1</v>
      </c>
      <c r="V46" s="153" t="str">
        <f t="shared" si="0"/>
        <v/>
      </c>
    </row>
    <row r="47" spans="1:22" ht="34.5" hidden="1" customHeight="1" x14ac:dyDescent="0.3">
      <c r="A47" s="17" t="str">
        <f>CDT!B46</f>
        <v>Quinine injectable 300 mg</v>
      </c>
      <c r="B47" s="79"/>
      <c r="C47" s="110"/>
      <c r="D47" s="121">
        <f t="shared" si="8"/>
        <v>0</v>
      </c>
      <c r="E47" s="119"/>
      <c r="F47" s="79"/>
      <c r="G47" s="79"/>
      <c r="H47" s="79"/>
      <c r="I47" s="79"/>
      <c r="J47" s="79"/>
      <c r="K47" s="110"/>
      <c r="L47" s="113">
        <f t="shared" si="9"/>
        <v>0</v>
      </c>
      <c r="M47" s="55">
        <f t="shared" si="10"/>
        <v>0</v>
      </c>
      <c r="N47" s="114">
        <f t="shared" si="11"/>
        <v>0</v>
      </c>
      <c r="O47" s="111" t="str">
        <f t="shared" si="12"/>
        <v>0</v>
      </c>
      <c r="P47" s="79"/>
      <c r="R47" s="152">
        <f t="shared" si="5"/>
        <v>90</v>
      </c>
      <c r="S47" s="68">
        <f t="shared" si="6"/>
        <v>0</v>
      </c>
      <c r="T47" s="68">
        <f t="shared" si="7"/>
        <v>0</v>
      </c>
      <c r="U47" s="95">
        <v>1</v>
      </c>
      <c r="V47" s="153" t="str">
        <f t="shared" si="0"/>
        <v/>
      </c>
    </row>
    <row r="48" spans="1:22" ht="34.5" hidden="1" customHeight="1" x14ac:dyDescent="0.3">
      <c r="A48" s="17" t="str">
        <f>CDT!B47</f>
        <v>Quinine injectable 600 mg</v>
      </c>
      <c r="B48" s="79"/>
      <c r="C48" s="110"/>
      <c r="D48" s="121">
        <f t="shared" si="8"/>
        <v>0</v>
      </c>
      <c r="E48" s="119"/>
      <c r="F48" s="79"/>
      <c r="G48" s="79"/>
      <c r="H48" s="79"/>
      <c r="I48" s="79"/>
      <c r="J48" s="79"/>
      <c r="K48" s="110"/>
      <c r="L48" s="113">
        <f t="shared" si="9"/>
        <v>0</v>
      </c>
      <c r="M48" s="55">
        <f t="shared" si="10"/>
        <v>0</v>
      </c>
      <c r="N48" s="114">
        <f t="shared" si="11"/>
        <v>0</v>
      </c>
      <c r="O48" s="111" t="str">
        <f t="shared" si="12"/>
        <v>0</v>
      </c>
      <c r="P48" s="79"/>
      <c r="R48" s="152">
        <f t="shared" si="5"/>
        <v>90</v>
      </c>
      <c r="S48" s="68">
        <f t="shared" si="6"/>
        <v>0</v>
      </c>
      <c r="T48" s="68">
        <f t="shared" si="7"/>
        <v>0</v>
      </c>
      <c r="U48" s="95">
        <v>1</v>
      </c>
      <c r="V48" s="153" t="str">
        <f t="shared" si="0"/>
        <v/>
      </c>
    </row>
    <row r="49" spans="1:22" ht="34.5" hidden="1" customHeight="1" x14ac:dyDescent="0.3">
      <c r="A49" s="17" t="str">
        <f>CDT!B48</f>
        <v>Quinine injectable 600 mg</v>
      </c>
      <c r="B49" s="79"/>
      <c r="C49" s="110"/>
      <c r="D49" s="121">
        <f t="shared" si="8"/>
        <v>0</v>
      </c>
      <c r="E49" s="119"/>
      <c r="F49" s="79"/>
      <c r="G49" s="79"/>
      <c r="H49" s="79"/>
      <c r="I49" s="79"/>
      <c r="J49" s="79"/>
      <c r="K49" s="110"/>
      <c r="L49" s="113">
        <f t="shared" si="9"/>
        <v>0</v>
      </c>
      <c r="M49" s="55">
        <f t="shared" si="10"/>
        <v>0</v>
      </c>
      <c r="N49" s="114">
        <f t="shared" si="11"/>
        <v>0</v>
      </c>
      <c r="O49" s="111" t="str">
        <f t="shared" si="12"/>
        <v>0</v>
      </c>
      <c r="P49" s="79"/>
      <c r="R49" s="152">
        <f t="shared" si="5"/>
        <v>90</v>
      </c>
      <c r="S49" s="68">
        <f t="shared" si="6"/>
        <v>0</v>
      </c>
      <c r="T49" s="68">
        <f t="shared" si="7"/>
        <v>0</v>
      </c>
      <c r="U49" s="95">
        <v>1</v>
      </c>
      <c r="V49" s="153" t="str">
        <f t="shared" si="0"/>
        <v/>
      </c>
    </row>
    <row r="50" spans="1:22" ht="34.5" hidden="1" customHeight="1" thickBot="1" x14ac:dyDescent="0.35">
      <c r="A50" s="17" t="str">
        <f>CDT!B49</f>
        <v>Artéméther injectable 100 mg</v>
      </c>
      <c r="B50" s="79"/>
      <c r="C50" s="110"/>
      <c r="D50" s="122">
        <f t="shared" si="8"/>
        <v>0</v>
      </c>
      <c r="E50" s="119"/>
      <c r="F50" s="79"/>
      <c r="G50" s="79"/>
      <c r="H50" s="79"/>
      <c r="I50" s="79"/>
      <c r="J50" s="79"/>
      <c r="K50" s="110"/>
      <c r="L50" s="115">
        <f t="shared" si="9"/>
        <v>0</v>
      </c>
      <c r="M50" s="130">
        <f t="shared" si="10"/>
        <v>0</v>
      </c>
      <c r="N50" s="116">
        <f>IF(J50=0,((E50+L50)-K50),((L50*2)-K50))</f>
        <v>0</v>
      </c>
      <c r="O50" s="111" t="str">
        <f t="shared" si="12"/>
        <v>0</v>
      </c>
      <c r="P50" s="79"/>
      <c r="R50" s="152">
        <f t="shared" si="5"/>
        <v>90</v>
      </c>
      <c r="S50" s="68">
        <f>D50-(E50+G50+I50+H50)</f>
        <v>0</v>
      </c>
      <c r="T50" s="68">
        <f t="shared" si="7"/>
        <v>0</v>
      </c>
      <c r="U50" s="95">
        <v>1</v>
      </c>
      <c r="V50" s="153" t="str">
        <f t="shared" si="0"/>
        <v/>
      </c>
    </row>
    <row r="51" spans="1:22" ht="34.5" hidden="1" customHeight="1" x14ac:dyDescent="0.3">
      <c r="A51" s="17"/>
      <c r="B51" s="79"/>
      <c r="C51" s="79"/>
      <c r="D51" s="56"/>
      <c r="E51" s="79"/>
      <c r="F51" s="79"/>
      <c r="G51" s="79"/>
      <c r="H51" s="79"/>
      <c r="I51" s="79"/>
      <c r="J51" s="79"/>
      <c r="K51" s="79"/>
      <c r="L51" s="57"/>
      <c r="M51" s="57"/>
      <c r="N51" s="58"/>
      <c r="O51" s="80"/>
      <c r="P51" s="79"/>
      <c r="R51" s="152"/>
      <c r="S51" s="68"/>
      <c r="T51" s="68"/>
      <c r="U51" s="95"/>
      <c r="V51" s="153" t="str">
        <f t="shared" si="0"/>
        <v/>
      </c>
    </row>
    <row r="52" spans="1:22" ht="34.5" hidden="1" customHeight="1" x14ac:dyDescent="0.3">
      <c r="A52" s="17"/>
      <c r="B52" s="79"/>
      <c r="C52" s="79"/>
      <c r="D52" s="53"/>
      <c r="E52" s="79"/>
      <c r="F52" s="79"/>
      <c r="G52" s="79"/>
      <c r="H52" s="79"/>
      <c r="I52" s="79"/>
      <c r="J52" s="79"/>
      <c r="K52" s="79"/>
      <c r="L52" s="54"/>
      <c r="M52" s="54"/>
      <c r="N52" s="55"/>
      <c r="O52" s="80"/>
      <c r="P52" s="79"/>
      <c r="R52" s="152"/>
      <c r="S52" s="68"/>
      <c r="T52" s="68"/>
      <c r="U52" s="95"/>
      <c r="V52" s="153" t="str">
        <f t="shared" si="0"/>
        <v/>
      </c>
    </row>
    <row r="53" spans="1:22" s="235" customFormat="1" ht="16.5" customHeight="1" x14ac:dyDescent="0.35">
      <c r="A53" s="494" t="s">
        <v>290</v>
      </c>
      <c r="B53" s="494"/>
      <c r="C53" s="494"/>
      <c r="D53" s="494"/>
      <c r="E53" s="232"/>
      <c r="F53" s="232"/>
      <c r="G53" s="233" t="s">
        <v>298</v>
      </c>
      <c r="H53" s="233"/>
      <c r="I53" s="232"/>
      <c r="J53" s="234"/>
      <c r="K53" s="232"/>
      <c r="L53" s="232"/>
      <c r="M53" s="232"/>
      <c r="N53" s="232"/>
      <c r="O53" s="232"/>
      <c r="Q53" s="236"/>
      <c r="R53" s="237"/>
      <c r="S53" s="238"/>
      <c r="T53" s="238"/>
      <c r="U53" s="239"/>
      <c r="V53" s="240"/>
    </row>
    <row r="54" spans="1:22" ht="34.5" customHeight="1" x14ac:dyDescent="0.3">
      <c r="A54" s="18"/>
      <c r="B54" s="18"/>
      <c r="C54" s="18"/>
      <c r="D54" s="18"/>
      <c r="E54" s="18"/>
      <c r="F54" s="18"/>
      <c r="G54" s="18"/>
      <c r="H54" s="18"/>
      <c r="I54" s="18"/>
      <c r="J54" s="18"/>
      <c r="K54" s="18"/>
      <c r="L54" s="18"/>
      <c r="M54" s="18"/>
      <c r="N54" s="18"/>
      <c r="O54" s="18"/>
      <c r="R54" s="154"/>
      <c r="S54" s="69"/>
      <c r="T54" s="69"/>
      <c r="U54" s="70"/>
      <c r="V54" s="155"/>
    </row>
    <row r="55" spans="1:22" ht="35.25" customHeight="1" x14ac:dyDescent="0.3">
      <c r="B55" s="18"/>
      <c r="C55" s="18"/>
      <c r="D55" s="18"/>
      <c r="E55" s="18"/>
      <c r="F55" s="18"/>
      <c r="I55" s="18"/>
      <c r="J55" s="18"/>
      <c r="K55" s="18"/>
      <c r="L55" s="18"/>
      <c r="M55" s="18"/>
      <c r="N55" s="18"/>
      <c r="O55" s="18"/>
      <c r="R55" s="154"/>
      <c r="S55" s="69"/>
      <c r="T55" s="69"/>
      <c r="U55" s="70"/>
      <c r="V55" s="155"/>
    </row>
    <row r="56" spans="1:22" s="235" customFormat="1" ht="16.5" customHeight="1" x14ac:dyDescent="0.35">
      <c r="A56" s="494" t="s">
        <v>289</v>
      </c>
      <c r="B56" s="494"/>
      <c r="C56" s="494"/>
      <c r="D56" s="494"/>
      <c r="E56" s="232"/>
      <c r="F56" s="232"/>
      <c r="G56" s="561" t="s">
        <v>299</v>
      </c>
      <c r="H56" s="561"/>
      <c r="I56" s="561"/>
      <c r="J56" s="561"/>
      <c r="K56" s="561"/>
      <c r="L56" s="561"/>
      <c r="M56" s="561"/>
      <c r="N56" s="561"/>
      <c r="O56" s="561"/>
      <c r="Q56" s="236"/>
      <c r="R56" s="237"/>
      <c r="S56" s="238"/>
      <c r="T56" s="238"/>
      <c r="U56" s="239"/>
      <c r="V56" s="240"/>
    </row>
  </sheetData>
  <mergeCells count="26">
    <mergeCell ref="A56:D56"/>
    <mergeCell ref="G56:O56"/>
    <mergeCell ref="A23:C23"/>
    <mergeCell ref="D23:F23"/>
    <mergeCell ref="I23:N23"/>
    <mergeCell ref="O23:P23"/>
    <mergeCell ref="A26:A27"/>
    <mergeCell ref="A53:D53"/>
    <mergeCell ref="A19:C19"/>
    <mergeCell ref="D19:N19"/>
    <mergeCell ref="R19:V19"/>
    <mergeCell ref="A21:C21"/>
    <mergeCell ref="D21:H21"/>
    <mergeCell ref="O21:P21"/>
    <mergeCell ref="L17:P17"/>
    <mergeCell ref="A1:B1"/>
    <mergeCell ref="A3:B3"/>
    <mergeCell ref="A4:B4"/>
    <mergeCell ref="A11:O11"/>
    <mergeCell ref="B13:C13"/>
    <mergeCell ref="E13:J13"/>
    <mergeCell ref="B15:C15"/>
    <mergeCell ref="D15:F15"/>
    <mergeCell ref="G15:I15"/>
    <mergeCell ref="B17:E17"/>
    <mergeCell ref="G17:K17"/>
  </mergeCells>
  <conditionalFormatting sqref="T28">
    <cfRule type="cellIs" dxfId="93" priority="23" operator="greaterThan">
      <formula>0</formula>
    </cfRule>
    <cfRule type="cellIs" dxfId="92" priority="24" operator="greaterThan">
      <formula>0</formula>
    </cfRule>
    <cfRule type="cellIs" dxfId="91" priority="25" operator="lessThan">
      <formula>0</formula>
    </cfRule>
    <cfRule type="cellIs" dxfId="90" priority="26" operator="notEqual">
      <formula>0</formula>
    </cfRule>
  </conditionalFormatting>
  <conditionalFormatting sqref="T29:T31">
    <cfRule type="cellIs" dxfId="89" priority="19" operator="greaterThan">
      <formula>0</formula>
    </cfRule>
    <cfRule type="cellIs" dxfId="88" priority="20" operator="greaterThan">
      <formula>0</formula>
    </cfRule>
    <cfRule type="cellIs" dxfId="87" priority="21" operator="lessThan">
      <formula>0</formula>
    </cfRule>
    <cfRule type="cellIs" dxfId="86" priority="22" operator="notEqual">
      <formula>0</formula>
    </cfRule>
  </conditionalFormatting>
  <conditionalFormatting sqref="T32:T49">
    <cfRule type="cellIs" dxfId="85" priority="15" operator="greaterThan">
      <formula>0</formula>
    </cfRule>
    <cfRule type="cellIs" dxfId="84" priority="16" operator="greaterThan">
      <formula>0</formula>
    </cfRule>
    <cfRule type="cellIs" dxfId="83" priority="17" operator="lessThan">
      <formula>0</formula>
    </cfRule>
    <cfRule type="cellIs" dxfId="82" priority="18" operator="notEqual">
      <formula>0</formula>
    </cfRule>
  </conditionalFormatting>
  <conditionalFormatting sqref="T50:T52">
    <cfRule type="cellIs" dxfId="81" priority="11" operator="greaterThan">
      <formula>0</formula>
    </cfRule>
    <cfRule type="cellIs" dxfId="80" priority="12" operator="greaterThan">
      <formula>0</formula>
    </cfRule>
    <cfRule type="cellIs" dxfId="79" priority="13" operator="lessThan">
      <formula>0</formula>
    </cfRule>
    <cfRule type="cellIs" dxfId="78" priority="14" operator="notEqual">
      <formula>0</formula>
    </cfRule>
  </conditionalFormatting>
  <conditionalFormatting sqref="K28 K50:K52">
    <cfRule type="expression" dxfId="77" priority="9">
      <formula>K28&lt;S28</formula>
    </cfRule>
    <cfRule type="expression" dxfId="76" priority="10">
      <formula>K28&gt;S28</formula>
    </cfRule>
  </conditionalFormatting>
  <conditionalFormatting sqref="J28">
    <cfRule type="cellIs" dxfId="75" priority="8" operator="greaterThan">
      <formula>90</formula>
    </cfRule>
  </conditionalFormatting>
  <conditionalFormatting sqref="J37:J49">
    <cfRule type="cellIs" dxfId="74" priority="7" operator="greaterThan">
      <formula>90</formula>
    </cfRule>
  </conditionalFormatting>
  <conditionalFormatting sqref="J50:J52">
    <cfRule type="cellIs" dxfId="73" priority="6" operator="greaterThan">
      <formula>90</formula>
    </cfRule>
  </conditionalFormatting>
  <conditionalFormatting sqref="K37:K49">
    <cfRule type="expression" dxfId="72" priority="4">
      <formula>K37&lt;S37</formula>
    </cfRule>
    <cfRule type="expression" dxfId="71" priority="5">
      <formula>K37&gt;S37</formula>
    </cfRule>
  </conditionalFormatting>
  <conditionalFormatting sqref="K29:K36">
    <cfRule type="expression" dxfId="70" priority="2">
      <formula>K29&lt;S29</formula>
    </cfRule>
    <cfRule type="expression" dxfId="69" priority="3">
      <formula>K29&gt;S29</formula>
    </cfRule>
  </conditionalFormatting>
  <conditionalFormatting sqref="J29:J36">
    <cfRule type="cellIs" dxfId="68" priority="1" operator="greaterThan">
      <formula>90</formula>
    </cfRule>
  </conditionalFormatting>
  <dataValidations count="9">
    <dataValidation type="whole" operator="lessThanOrEqual" allowBlank="1" showInputMessage="1" showErrorMessage="1" promptTitle="instruction" prompt="La valeur de la cellule ne peut pas être supérieure à la quantité Totale inscrite dans la colonne D._x000a_Merci de vérifier." sqref="E28:E52">
      <formula1>D28</formula1>
    </dataValidation>
    <dataValidation type="whole" allowBlank="1" showInputMessage="1" showErrorMessage="1" prompt="La valeur ne peut pas être supérieure à 89_x000a_Si tel est le cas déteminer la quantité à commander directement à la colonne M._x000a_merci" sqref="J28:J52">
      <formula1>0</formula1>
      <formula2>89</formula2>
    </dataValidation>
    <dataValidation errorStyle="information" allowBlank="1" showInputMessage="1" showErrorMessage="1" errorTitle="Instruction" error="Saisissez le Texte en MAJUSCULE_x000a_Exemple: CMS AGOE_x000a_Merci" promptTitle="Instruction" prompt="Saisissez le Texte en MAJUSCULE_x000a_Exemple: CMS AGOE_x000a_Merci" sqref="D19:N19"/>
    <dataValidation type="date" errorStyle="warning" allowBlank="1" showInputMessage="1" showErrorMessage="1" promptTitle="Instruction" prompt="SVP Saisissez la date sous le format:_x000a_00/00/0000. exemple 15/09/2016,_x000a_Merci_x000a_" sqref="D21:H21">
      <formula1>42370</formula1>
      <formula2>44926</formula2>
    </dataValidation>
    <dataValidation allowBlank="1" showInputMessage="1" showErrorMessage="1" prompt="SVP Saisissez le Nom du site et la date de dépôt de la commande en premier. Merci" sqref="B28:B36"/>
    <dataValidation errorStyle="information" allowBlank="1" showInputMessage="1" showErrorMessage="1" error="Vérifiez SVP l'inventaire physique,_x000a__x000a_MERI" sqref="K28:K36"/>
    <dataValidation type="list" allowBlank="1" showInputMessage="1" showErrorMessage="1" sqref="D23:F23">
      <formula1>typerapport2</formula1>
    </dataValidation>
    <dataValidation type="whole" allowBlank="1" showInputMessage="1" showErrorMessage="1" prompt="SVP _x000a_Veuillez inscrire le nombre d'ACS dans l'air sanitaire._x000a_Merci" sqref="O23:P23">
      <formula1>0</formula1>
      <formula2>500</formula2>
    </dataValidation>
    <dataValidation type="whole" allowBlank="1" showInputMessage="1" showErrorMessage="1" prompt="La quantité accordée par le point Focal ne peut être supérieure à la somme du CMMa et la quantité commandée pour le trimestre._x000a_Merci de revoir la quantité dans la colonne O._x000a_" sqref="O28:O36">
      <formula1>0</formula1>
      <formula2>+M28+N28</formula2>
    </dataValidation>
  </dataValidations>
  <pageMargins left="0.21" right="0.23622047244094491" top="0.74803149606299213" bottom="0.74803149606299213" header="0.31496062992125984" footer="0.31496062992125984"/>
  <pageSetup paperSize="9" scale="40" orientation="landscape" r:id="rId1"/>
  <headerFooter alignWithMargins="0">
    <oddFooter>&amp;C&amp;"Arial,Gras"PNLS /IST, Avenue des Armées, -05 BP 424 Lomé –Togo ; Tel 22 20 94 39 Fax : 22 20 94 36    Site Web : www.pnls.tg</oddFooter>
  </headerFooter>
  <drawing r:id="rId2"/>
</worksheet>
</file>

<file path=xl/worksheets/sheet14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rgb="FF00B050"/>
  </sheetPr>
  <dimension ref="A1:AA54"/>
  <sheetViews>
    <sheetView showGridLines="0" view="pageBreakPreview" topLeftCell="A11" zoomScale="80" zoomScaleNormal="125" zoomScaleSheetLayoutView="80" workbookViewId="0">
      <pane xSplit="1" ySplit="15" topLeftCell="B26" activePane="bottomRight" state="frozen"/>
      <selection activeCell="A32" sqref="A32:XFD32"/>
      <selection pane="topRight" activeCell="A32" sqref="A32:XFD32"/>
      <selection pane="bottomLeft" activeCell="A32" sqref="A32:XFD32"/>
      <selection pane="bottomRight" activeCell="G26" sqref="G26"/>
    </sheetView>
  </sheetViews>
  <sheetFormatPr baseColWidth="10" defaultColWidth="7.33203125" defaultRowHeight="13.8" x14ac:dyDescent="0.3"/>
  <cols>
    <col min="1" max="1" width="53.44140625" style="3" customWidth="1"/>
    <col min="2" max="10" width="8.109375" style="3" customWidth="1"/>
    <col min="11" max="11" width="9.88671875" style="3" customWidth="1"/>
    <col min="12" max="12" width="8.88671875" style="3" customWidth="1"/>
    <col min="13" max="13" width="8.44140625" style="3" customWidth="1"/>
    <col min="14" max="14" width="9.44140625" style="3" customWidth="1"/>
    <col min="15" max="15" width="9.5546875" style="39" customWidth="1"/>
    <col min="16" max="16" width="16.44140625" style="3" customWidth="1"/>
    <col min="17" max="17" width="2.109375" style="62" customWidth="1"/>
    <col min="18" max="18" width="7.33203125" style="306" hidden="1" customWidth="1"/>
    <col min="19" max="19" width="7.44140625" style="77" customWidth="1"/>
    <col min="20" max="20" width="10.5546875" style="77" customWidth="1"/>
    <col min="21" max="21" width="7.44140625" style="77" bestFit="1" customWidth="1"/>
    <col min="22" max="22" width="7.88671875" style="78" bestFit="1" customWidth="1"/>
    <col min="23" max="23" width="33.33203125" style="77" customWidth="1"/>
    <col min="24" max="16384" width="7.33203125" style="3"/>
  </cols>
  <sheetData>
    <row r="1" spans="1:23" ht="17.25" customHeight="1" x14ac:dyDescent="0.3">
      <c r="A1" s="549" t="s">
        <v>452</v>
      </c>
      <c r="B1" s="549"/>
      <c r="C1" s="2"/>
      <c r="D1" s="2"/>
      <c r="E1"/>
      <c r="F1"/>
      <c r="G1"/>
      <c r="H1"/>
      <c r="I1"/>
      <c r="J1"/>
      <c r="N1" s="4" t="s">
        <v>1</v>
      </c>
      <c r="O1" s="5"/>
      <c r="S1" s="69"/>
      <c r="T1" s="69"/>
      <c r="U1" s="69"/>
      <c r="V1" s="70"/>
      <c r="W1" s="69"/>
    </row>
    <row r="2" spans="1:23" ht="13.5" customHeight="1" x14ac:dyDescent="0.3">
      <c r="A2" s="1" t="s">
        <v>453</v>
      </c>
      <c r="B2" s="1"/>
      <c r="C2" s="2"/>
      <c r="D2" s="2"/>
      <c r="E2"/>
      <c r="F2"/>
      <c r="G2"/>
      <c r="H2"/>
      <c r="I2"/>
      <c r="J2"/>
      <c r="M2" s="4"/>
      <c r="N2" s="4" t="s">
        <v>3</v>
      </c>
      <c r="O2" s="5"/>
      <c r="S2" s="69"/>
      <c r="T2" s="69"/>
      <c r="U2" s="69"/>
      <c r="V2" s="70"/>
      <c r="W2" s="69"/>
    </row>
    <row r="3" spans="1:23" ht="15.6" x14ac:dyDescent="0.3">
      <c r="A3" s="549" t="s">
        <v>454</v>
      </c>
      <c r="B3" s="549"/>
      <c r="C3" s="2"/>
      <c r="D3" s="2"/>
      <c r="E3"/>
      <c r="F3"/>
      <c r="G3"/>
      <c r="H3"/>
      <c r="I3"/>
      <c r="J3"/>
      <c r="K3" s="5"/>
      <c r="L3" s="5"/>
      <c r="M3" s="5"/>
      <c r="N3" s="5"/>
      <c r="O3" s="5"/>
      <c r="S3" s="69"/>
      <c r="T3" s="69"/>
      <c r="U3" s="69"/>
      <c r="V3" s="70"/>
      <c r="W3" s="69"/>
    </row>
    <row r="4" spans="1:23" ht="33.6" customHeight="1" x14ac:dyDescent="0.3">
      <c r="A4" s="547" t="s">
        <v>455</v>
      </c>
      <c r="B4" s="548"/>
      <c r="C4" s="7"/>
      <c r="D4" s="7"/>
      <c r="E4" s="8"/>
      <c r="F4" s="8"/>
      <c r="G4" s="8"/>
      <c r="H4" s="8"/>
      <c r="I4" s="8"/>
      <c r="J4" s="8"/>
      <c r="K4" s="9"/>
      <c r="L4" s="9"/>
      <c r="M4" s="9"/>
      <c r="N4" s="9"/>
      <c r="O4" s="38"/>
      <c r="S4" s="69"/>
      <c r="T4" s="69"/>
      <c r="U4" s="69"/>
      <c r="V4" s="70"/>
      <c r="W4" s="69"/>
    </row>
    <row r="5" spans="1:23" x14ac:dyDescent="0.3">
      <c r="B5" s="9"/>
      <c r="C5" s="9"/>
      <c r="D5" s="9"/>
      <c r="E5" s="9"/>
      <c r="F5" s="9"/>
      <c r="G5" s="9"/>
      <c r="H5" s="9"/>
      <c r="I5" s="9"/>
      <c r="J5" s="9"/>
      <c r="K5" s="9"/>
      <c r="L5" s="9"/>
      <c r="M5" s="9"/>
      <c r="N5" s="9"/>
      <c r="O5" s="38"/>
      <c r="S5" s="69"/>
      <c r="T5" s="69"/>
      <c r="U5" s="69"/>
      <c r="V5" s="70"/>
      <c r="W5" s="69"/>
    </row>
    <row r="6" spans="1:23" ht="15.6" x14ac:dyDescent="0.3">
      <c r="A6" s="6" t="s">
        <v>232</v>
      </c>
      <c r="B6" s="9"/>
      <c r="C6" s="9"/>
      <c r="D6" s="9"/>
      <c r="E6" s="9"/>
      <c r="F6" s="9"/>
      <c r="G6" s="9"/>
      <c r="H6" s="9"/>
      <c r="I6" s="9"/>
      <c r="J6" s="9"/>
      <c r="K6" s="9"/>
      <c r="L6" s="9"/>
      <c r="M6" s="9"/>
      <c r="N6" s="9"/>
      <c r="O6" s="38"/>
      <c r="S6" s="69"/>
      <c r="T6" s="69"/>
      <c r="U6" s="69"/>
      <c r="V6" s="70"/>
      <c r="W6" s="69"/>
    </row>
    <row r="7" spans="1:23" x14ac:dyDescent="0.3">
      <c r="A7" s="10"/>
      <c r="B7" s="9"/>
      <c r="C7" s="9"/>
      <c r="D7" s="9"/>
      <c r="E7" s="9"/>
      <c r="F7" s="9"/>
      <c r="G7" s="9"/>
      <c r="H7" s="9"/>
      <c r="I7" s="9"/>
      <c r="J7" s="9"/>
      <c r="K7" s="9"/>
      <c r="L7" s="9"/>
      <c r="M7" s="9"/>
      <c r="N7" s="9"/>
      <c r="O7" s="38"/>
      <c r="S7" s="69"/>
      <c r="T7" s="69"/>
      <c r="U7" s="69"/>
      <c r="V7" s="70"/>
      <c r="W7" s="69"/>
    </row>
    <row r="8" spans="1:23" x14ac:dyDescent="0.3">
      <c r="A8" s="10"/>
      <c r="B8" s="9"/>
      <c r="C8" s="9"/>
      <c r="D8" s="9"/>
      <c r="E8" s="9"/>
      <c r="F8" s="9"/>
      <c r="G8" s="9"/>
      <c r="H8" s="9"/>
      <c r="I8" s="9"/>
      <c r="J8" s="9"/>
      <c r="K8" s="9"/>
      <c r="L8" s="9"/>
      <c r="M8" s="9"/>
      <c r="N8" s="9"/>
      <c r="O8" s="38"/>
      <c r="S8" s="69"/>
      <c r="T8" s="69"/>
      <c r="U8" s="69"/>
      <c r="V8" s="70"/>
      <c r="W8" s="69"/>
    </row>
    <row r="9" spans="1:23" x14ac:dyDescent="0.3">
      <c r="A9" s="10"/>
      <c r="B9" s="9"/>
      <c r="C9" s="9"/>
      <c r="D9" s="9"/>
      <c r="E9" s="9"/>
      <c r="F9" s="9"/>
      <c r="G9" s="9"/>
      <c r="H9" s="9"/>
      <c r="I9" s="9"/>
      <c r="J9" s="9"/>
      <c r="K9" s="9"/>
      <c r="L9" s="9"/>
      <c r="M9" s="9"/>
      <c r="N9" s="9"/>
      <c r="O9" s="38"/>
      <c r="S9" s="69"/>
      <c r="T9" s="69"/>
      <c r="U9" s="69"/>
      <c r="V9" s="70"/>
      <c r="W9" s="69"/>
    </row>
    <row r="10" spans="1:23" x14ac:dyDescent="0.3">
      <c r="S10" s="69"/>
      <c r="T10" s="69"/>
      <c r="U10" s="69"/>
      <c r="V10" s="70"/>
      <c r="W10" s="69"/>
    </row>
    <row r="11" spans="1:23" ht="19.5" customHeight="1" x14ac:dyDescent="0.3">
      <c r="A11" s="555" t="s">
        <v>263</v>
      </c>
      <c r="B11" s="555"/>
      <c r="C11" s="555"/>
      <c r="D11" s="555"/>
      <c r="E11" s="555"/>
      <c r="F11" s="555"/>
      <c r="G11" s="555"/>
      <c r="H11" s="555"/>
      <c r="I11" s="555"/>
      <c r="J11" s="555"/>
      <c r="K11" s="555"/>
      <c r="L11" s="555"/>
      <c r="M11" s="555"/>
      <c r="N11" s="555"/>
      <c r="O11" s="555"/>
      <c r="P11" s="40"/>
      <c r="S11" s="69"/>
      <c r="T11" s="69"/>
      <c r="U11" s="69"/>
      <c r="V11" s="70"/>
      <c r="W11" s="69"/>
    </row>
    <row r="12" spans="1:23" ht="1.5" customHeight="1" thickBot="1" x14ac:dyDescent="0.35">
      <c r="A12" s="11"/>
      <c r="B12" s="11"/>
      <c r="C12" s="11"/>
      <c r="D12" s="11"/>
      <c r="E12" s="11"/>
      <c r="F12" s="11"/>
      <c r="G12" s="11"/>
      <c r="H12" s="11"/>
      <c r="I12" s="11"/>
      <c r="J12" s="11"/>
      <c r="K12" s="11"/>
      <c r="L12" s="11"/>
      <c r="M12" s="11"/>
      <c r="N12" s="11"/>
      <c r="O12" s="11"/>
      <c r="S12" s="69"/>
      <c r="T12" s="69"/>
      <c r="U12" s="69"/>
      <c r="V12" s="70"/>
      <c r="W12" s="69"/>
    </row>
    <row r="13" spans="1:23" s="42" customFormat="1" ht="20.25" hidden="1" customHeight="1" thickBot="1" x14ac:dyDescent="0.35">
      <c r="A13" s="434" t="s">
        <v>5</v>
      </c>
      <c r="B13" s="556">
        <f>'Info District'!G11</f>
        <v>2025</v>
      </c>
      <c r="C13" s="557"/>
      <c r="E13" s="550"/>
      <c r="F13" s="550"/>
      <c r="G13" s="550"/>
      <c r="H13" s="550"/>
      <c r="I13" s="550"/>
      <c r="J13" s="554"/>
      <c r="Q13" s="63"/>
      <c r="R13" s="307"/>
      <c r="S13" s="71"/>
      <c r="T13" s="71"/>
      <c r="U13" s="71"/>
      <c r="V13" s="72"/>
      <c r="W13" s="71"/>
    </row>
    <row r="14" spans="1:23" s="42" customFormat="1" ht="7.5" hidden="1" customHeight="1" thickBot="1" x14ac:dyDescent="0.35">
      <c r="A14" s="434"/>
      <c r="B14" s="13"/>
      <c r="C14" s="13"/>
      <c r="D14" s="13"/>
      <c r="O14" s="15"/>
      <c r="Q14" s="63"/>
      <c r="R14" s="307"/>
      <c r="S14" s="71"/>
      <c r="T14" s="71"/>
      <c r="U14" s="71"/>
      <c r="V14" s="72"/>
      <c r="W14" s="71"/>
    </row>
    <row r="15" spans="1:23" s="42" customFormat="1" ht="16.5" hidden="1" customHeight="1" thickBot="1" x14ac:dyDescent="0.35">
      <c r="A15" s="434" t="s">
        <v>7</v>
      </c>
      <c r="B15" s="558" t="str">
        <f>'Info District'!G12</f>
        <v>PLATEAUX</v>
      </c>
      <c r="C15" s="559"/>
      <c r="D15" s="550" t="s">
        <v>8</v>
      </c>
      <c r="E15" s="550"/>
      <c r="F15" s="550"/>
      <c r="G15" s="551" t="str">
        <f>'Info District'!G13</f>
        <v>Agou</v>
      </c>
      <c r="H15" s="552"/>
      <c r="I15" s="553"/>
      <c r="L15" s="11"/>
      <c r="M15" s="11"/>
      <c r="N15" s="11"/>
      <c r="O15" s="11"/>
      <c r="P15" s="11"/>
      <c r="Q15" s="63"/>
      <c r="R15" s="307"/>
      <c r="S15" s="71"/>
      <c r="T15" s="71"/>
      <c r="U15" s="71"/>
      <c r="V15" s="73"/>
      <c r="W15" s="71"/>
    </row>
    <row r="16" spans="1:23" s="42" customFormat="1" ht="3.75" hidden="1" customHeight="1" thickBot="1" x14ac:dyDescent="0.35">
      <c r="A16" s="139"/>
      <c r="B16" s="15"/>
      <c r="C16" s="15"/>
      <c r="D16" s="15"/>
      <c r="E16" s="15"/>
      <c r="K16" s="15"/>
      <c r="L16" s="15"/>
      <c r="M16" s="15"/>
      <c r="O16" s="15"/>
      <c r="Q16" s="63"/>
      <c r="R16" s="307"/>
      <c r="S16" s="71"/>
      <c r="T16" s="71"/>
      <c r="U16" s="71"/>
      <c r="V16" s="72"/>
      <c r="W16" s="71"/>
    </row>
    <row r="17" spans="1:27" s="42" customFormat="1" ht="18" hidden="1" customHeight="1" thickBot="1" x14ac:dyDescent="0.35">
      <c r="A17" s="434" t="s">
        <v>9</v>
      </c>
      <c r="B17" s="556" t="str">
        <f>'Info District'!G17</f>
        <v>Avril à Juin 2025</v>
      </c>
      <c r="C17" s="560"/>
      <c r="D17" s="560"/>
      <c r="E17" s="557"/>
      <c r="G17" s="550" t="s">
        <v>11</v>
      </c>
      <c r="H17" s="550"/>
      <c r="I17" s="550"/>
      <c r="J17" s="550"/>
      <c r="K17" s="554"/>
      <c r="L17" s="551" t="str">
        <f>'Info District'!G18</f>
        <v>Juillet à Septembre 2025</v>
      </c>
      <c r="M17" s="552"/>
      <c r="N17" s="552"/>
      <c r="O17" s="552"/>
      <c r="P17" s="553"/>
      <c r="Q17" s="63"/>
      <c r="R17" s="307"/>
      <c r="S17" s="71"/>
      <c r="T17" s="71"/>
      <c r="U17" s="71"/>
      <c r="V17" s="72"/>
      <c r="W17" s="71"/>
    </row>
    <row r="18" spans="1:27" s="9" customFormat="1" ht="2.25" hidden="1" customHeight="1" thickBot="1" x14ac:dyDescent="0.3">
      <c r="B18" s="43"/>
      <c r="C18" s="43"/>
      <c r="D18" s="43"/>
      <c r="E18" s="44"/>
      <c r="F18" s="43"/>
      <c r="G18" s="45"/>
      <c r="H18" s="45"/>
      <c r="I18" s="45"/>
      <c r="J18" s="45"/>
      <c r="K18" s="45"/>
      <c r="L18" s="45"/>
      <c r="M18" s="45"/>
      <c r="O18" s="38"/>
      <c r="Q18" s="64"/>
      <c r="R18" s="308"/>
      <c r="S18" s="74"/>
      <c r="T18" s="74"/>
      <c r="U18" s="74"/>
      <c r="V18" s="75"/>
      <c r="W18" s="74"/>
    </row>
    <row r="19" spans="1:27" s="9" customFormat="1" ht="21" customHeight="1" thickBot="1" x14ac:dyDescent="0.35">
      <c r="A19" s="532" t="s">
        <v>12</v>
      </c>
      <c r="B19" s="532"/>
      <c r="C19" s="533"/>
      <c r="D19" s="538"/>
      <c r="E19" s="539"/>
      <c r="F19" s="539"/>
      <c r="G19" s="539"/>
      <c r="H19" s="539"/>
      <c r="I19" s="539"/>
      <c r="J19" s="539"/>
      <c r="K19" s="539"/>
      <c r="L19" s="539"/>
      <c r="M19" s="539"/>
      <c r="N19" s="540"/>
      <c r="O19" s="11"/>
      <c r="P19" s="241" t="str">
        <f>'Info District'!H17</f>
        <v>T2</v>
      </c>
      <c r="Q19" s="65"/>
      <c r="R19" s="309"/>
      <c r="S19" s="535" t="s">
        <v>96</v>
      </c>
      <c r="T19" s="536"/>
      <c r="U19" s="536"/>
      <c r="V19" s="536"/>
      <c r="W19" s="537"/>
    </row>
    <row r="20" spans="1:27" s="9" customFormat="1" ht="4.5" customHeight="1" thickBot="1" x14ac:dyDescent="0.35">
      <c r="A20" s="12"/>
      <c r="B20" s="12"/>
      <c r="C20" s="12"/>
      <c r="D20" s="12"/>
      <c r="E20" s="12"/>
      <c r="F20" s="12"/>
      <c r="G20" s="13"/>
      <c r="H20" s="13"/>
      <c r="I20" s="13"/>
      <c r="J20" s="13"/>
      <c r="K20" s="13"/>
      <c r="L20" s="14"/>
      <c r="M20" s="14"/>
      <c r="N20" s="14"/>
      <c r="O20" s="14"/>
      <c r="Q20" s="64"/>
      <c r="R20" s="308"/>
      <c r="S20" s="146"/>
      <c r="T20" s="74"/>
      <c r="U20" s="74"/>
      <c r="V20" s="76"/>
      <c r="W20" s="147"/>
    </row>
    <row r="21" spans="1:27" s="9" customFormat="1" ht="32.25" customHeight="1" thickBot="1" x14ac:dyDescent="0.35">
      <c r="A21" s="532" t="s">
        <v>240</v>
      </c>
      <c r="B21" s="532"/>
      <c r="C21" s="533"/>
      <c r="D21" s="543" t="s">
        <v>264</v>
      </c>
      <c r="E21" s="544"/>
      <c r="F21" s="545"/>
      <c r="G21" s="534" t="s">
        <v>6</v>
      </c>
      <c r="H21" s="534"/>
      <c r="I21" s="534"/>
      <c r="J21" s="534"/>
      <c r="K21" s="534"/>
      <c r="L21" s="546"/>
      <c r="M21" s="539"/>
      <c r="N21" s="539"/>
      <c r="O21" s="539"/>
      <c r="P21" s="540"/>
      <c r="Q21" s="64"/>
      <c r="R21" s="308"/>
      <c r="S21" s="146"/>
      <c r="T21" s="74"/>
      <c r="U21" s="74"/>
      <c r="V21" s="76"/>
      <c r="W21" s="147"/>
    </row>
    <row r="22" spans="1:27" s="9" customFormat="1" ht="6" customHeight="1" x14ac:dyDescent="0.3">
      <c r="A22" s="12"/>
      <c r="B22" s="12"/>
      <c r="C22" s="12"/>
      <c r="D22" s="12"/>
      <c r="E22" s="12"/>
      <c r="F22" s="12"/>
      <c r="G22" s="534"/>
      <c r="H22" s="534"/>
      <c r="I22" s="534"/>
      <c r="J22" s="534"/>
      <c r="K22" s="534"/>
      <c r="L22" s="14"/>
      <c r="M22" s="14"/>
      <c r="N22" s="14"/>
      <c r="O22" s="14"/>
      <c r="Q22" s="64"/>
      <c r="R22" s="308"/>
      <c r="S22" s="146"/>
      <c r="T22" s="74"/>
      <c r="U22" s="74"/>
      <c r="V22" s="76"/>
      <c r="W22" s="147"/>
    </row>
    <row r="23" spans="1:27" s="9" customFormat="1" ht="3.75" customHeight="1" thickBot="1" x14ac:dyDescent="0.35">
      <c r="A23" s="12"/>
      <c r="B23" s="12"/>
      <c r="C23" s="12"/>
      <c r="D23" s="12"/>
      <c r="E23" s="12"/>
      <c r="F23" s="12"/>
      <c r="G23" s="13"/>
      <c r="H23" s="13"/>
      <c r="I23" s="13"/>
      <c r="J23" s="13"/>
      <c r="K23" s="13"/>
      <c r="L23" s="14"/>
      <c r="M23" s="14"/>
      <c r="N23" s="14"/>
      <c r="O23" s="14"/>
      <c r="Q23" s="64"/>
      <c r="R23" s="308"/>
      <c r="S23" s="146"/>
      <c r="T23" s="74"/>
      <c r="U23" s="74"/>
      <c r="V23" s="76"/>
      <c r="W23" s="147"/>
    </row>
    <row r="24" spans="1:27" ht="76.5" customHeight="1" thickBot="1" x14ac:dyDescent="0.35">
      <c r="A24" s="541" t="s">
        <v>13</v>
      </c>
      <c r="B24" s="16" t="s">
        <v>14</v>
      </c>
      <c r="C24" s="108" t="s">
        <v>15</v>
      </c>
      <c r="D24" s="118" t="s">
        <v>16</v>
      </c>
      <c r="E24" s="117" t="s">
        <v>17</v>
      </c>
      <c r="F24" s="351" t="s">
        <v>18</v>
      </c>
      <c r="G24" s="16" t="s">
        <v>233</v>
      </c>
      <c r="H24" s="16" t="s">
        <v>234</v>
      </c>
      <c r="I24" s="16" t="s">
        <v>19</v>
      </c>
      <c r="J24" s="16" t="s">
        <v>20</v>
      </c>
      <c r="K24" s="108" t="s">
        <v>21</v>
      </c>
      <c r="L24" s="136" t="s">
        <v>22</v>
      </c>
      <c r="M24" s="137" t="s">
        <v>236</v>
      </c>
      <c r="N24" s="138" t="s">
        <v>23</v>
      </c>
      <c r="O24" s="109" t="s">
        <v>39</v>
      </c>
      <c r="P24" s="16" t="s">
        <v>40</v>
      </c>
      <c r="S24" s="148" t="s">
        <v>237</v>
      </c>
      <c r="T24" s="140" t="s">
        <v>93</v>
      </c>
      <c r="U24" s="140" t="s">
        <v>239</v>
      </c>
      <c r="V24" s="140" t="s">
        <v>238</v>
      </c>
      <c r="W24" s="149" t="s">
        <v>97</v>
      </c>
    </row>
    <row r="25" spans="1:27" s="47" customFormat="1" ht="31.2" customHeight="1" x14ac:dyDescent="0.3">
      <c r="A25" s="542"/>
      <c r="B25" s="46" t="s">
        <v>24</v>
      </c>
      <c r="C25" s="46" t="s">
        <v>25</v>
      </c>
      <c r="D25" s="112" t="s">
        <v>26</v>
      </c>
      <c r="E25" s="46" t="s">
        <v>27</v>
      </c>
      <c r="F25" s="46"/>
      <c r="G25" s="46" t="s">
        <v>28</v>
      </c>
      <c r="H25" s="46"/>
      <c r="I25" s="46" t="s">
        <v>29</v>
      </c>
      <c r="J25" s="46"/>
      <c r="K25" s="131" t="s">
        <v>235</v>
      </c>
      <c r="L25" s="133"/>
      <c r="M25" s="134"/>
      <c r="N25" s="135"/>
      <c r="O25" s="132" t="s">
        <v>30</v>
      </c>
      <c r="P25" s="46"/>
      <c r="Q25" s="66"/>
      <c r="R25" s="310"/>
      <c r="S25" s="150"/>
      <c r="T25" s="67" t="s">
        <v>94</v>
      </c>
      <c r="U25" s="67" t="s">
        <v>95</v>
      </c>
      <c r="V25" s="94"/>
      <c r="W25" s="151" t="str">
        <f>IF(J26&lt;=0,"",IF(J26=90,$X$26))</f>
        <v/>
      </c>
      <c r="X25" s="37" t="s">
        <v>98</v>
      </c>
    </row>
    <row r="26" spans="1:27" ht="31.2" customHeight="1" x14ac:dyDescent="0.3">
      <c r="A26" s="322" t="str">
        <f>CDT!B26</f>
        <v>Artéméther-Luméfantrine 6cp (AL)</v>
      </c>
      <c r="B26" s="247"/>
      <c r="C26" s="248"/>
      <c r="D26" s="302" t="str">
        <f>IF(B26&lt;&gt;"",B26+C26,"")</f>
        <v/>
      </c>
      <c r="E26" s="249"/>
      <c r="F26" s="247"/>
      <c r="G26" s="247"/>
      <c r="H26" s="247"/>
      <c r="I26" s="247"/>
      <c r="J26" s="247"/>
      <c r="K26" s="248"/>
      <c r="L26" s="431" t="str">
        <f>IF(B26&lt;&gt;"",IF(J26=0,E26,((E26*90)/(90-J26))),"0")</f>
        <v>0</v>
      </c>
      <c r="M26" s="428" t="str">
        <f>IF(B26&lt;&gt;"",((E26/S26)*30),"0")</f>
        <v>0</v>
      </c>
      <c r="N26" s="250" t="str">
        <f>IF(B26&lt;&gt;"",IF(J26=0,((E26+L26)-K26),((M26*6)-K26)),"0")</f>
        <v>0</v>
      </c>
      <c r="O26" s="251"/>
      <c r="P26" s="313"/>
      <c r="R26" s="312">
        <f>+L26+N26</f>
        <v>0</v>
      </c>
      <c r="S26" s="152">
        <f>(90-J26)</f>
        <v>90</v>
      </c>
      <c r="T26" s="68" t="e">
        <f t="shared" ref="T26:T47" si="0">D26-(E26+G26+I26+H26)</f>
        <v>#VALUE!</v>
      </c>
      <c r="U26" s="68" t="e">
        <f>K26-T26</f>
        <v>#VALUE!</v>
      </c>
      <c r="V26" s="95">
        <v>6</v>
      </c>
      <c r="W26" s="153" t="e">
        <f t="shared" ref="W26:W50" si="1">IF(U26=0,"",$X$25)</f>
        <v>#VALUE!</v>
      </c>
      <c r="X26" s="37" t="s">
        <v>203</v>
      </c>
      <c r="Y26" s="107">
        <f>+O26</f>
        <v>0</v>
      </c>
    </row>
    <row r="27" spans="1:27" ht="31.2" customHeight="1" x14ac:dyDescent="0.3">
      <c r="A27" s="322" t="str">
        <f>CDT!B27</f>
        <v>Artéméther-Luméfantrine 12cp (AL)</v>
      </c>
      <c r="B27" s="247"/>
      <c r="C27" s="248"/>
      <c r="D27" s="302" t="str">
        <f t="shared" ref="D27" si="2">IF(B27&lt;&gt;"",B27+C27,"")</f>
        <v/>
      </c>
      <c r="E27" s="249"/>
      <c r="F27" s="247"/>
      <c r="G27" s="247"/>
      <c r="H27" s="247"/>
      <c r="I27" s="247"/>
      <c r="J27" s="247"/>
      <c r="K27" s="248"/>
      <c r="L27" s="431" t="str">
        <f t="shared" ref="L27:L49" si="3">IF(B27&lt;&gt;"",IF(J27=0,E27,((E27*90)/(90-J27))),"0")</f>
        <v>0</v>
      </c>
      <c r="M27" s="428" t="str">
        <f t="shared" ref="M27:M49" si="4">IF(B27&lt;&gt;"",((E27/S27)*30),"0")</f>
        <v>0</v>
      </c>
      <c r="N27" s="250" t="str">
        <f t="shared" ref="N27:N49" si="5">IF(B27&lt;&gt;"",IF(J27=0,((E27+L27)-K27),((M27*6)-K27)),"0")</f>
        <v>0</v>
      </c>
      <c r="O27" s="251"/>
      <c r="P27" s="247"/>
      <c r="R27" s="312">
        <f t="shared" ref="R27:R49" si="6">+L27+N27</f>
        <v>0</v>
      </c>
      <c r="S27" s="152">
        <f t="shared" ref="S27:S49" si="7">(90-J27)</f>
        <v>90</v>
      </c>
      <c r="T27" s="68" t="e">
        <f t="shared" si="0"/>
        <v>#VALUE!</v>
      </c>
      <c r="U27" s="68" t="e">
        <f t="shared" ref="U27:U49" si="8">K27-T27</f>
        <v>#VALUE!</v>
      </c>
      <c r="V27" s="95">
        <v>12</v>
      </c>
      <c r="W27" s="153" t="e">
        <f t="shared" si="1"/>
        <v>#VALUE!</v>
      </c>
      <c r="Y27" s="107">
        <f t="shared" ref="Y27:Y48" si="9">+O27</f>
        <v>0</v>
      </c>
    </row>
    <row r="28" spans="1:27" ht="31.2" customHeight="1" x14ac:dyDescent="0.3">
      <c r="A28" s="322" t="str">
        <f>CDT!B28</f>
        <v>Artéméther-Luméfantrine 18cp (AL)</v>
      </c>
      <c r="B28" s="247"/>
      <c r="C28" s="248"/>
      <c r="D28" s="302" t="str">
        <f>IF(B28&lt;&gt;"",B28+C28,"")</f>
        <v/>
      </c>
      <c r="E28" s="249"/>
      <c r="F28" s="247"/>
      <c r="G28" s="247"/>
      <c r="H28" s="247"/>
      <c r="I28" s="247"/>
      <c r="J28" s="247"/>
      <c r="K28" s="248"/>
      <c r="L28" s="431" t="str">
        <f t="shared" si="3"/>
        <v>0</v>
      </c>
      <c r="M28" s="428" t="str">
        <f t="shared" si="4"/>
        <v>0</v>
      </c>
      <c r="N28" s="250" t="str">
        <f t="shared" si="5"/>
        <v>0</v>
      </c>
      <c r="O28" s="251"/>
      <c r="P28" s="247"/>
      <c r="R28" s="312">
        <f t="shared" si="6"/>
        <v>0</v>
      </c>
      <c r="S28" s="152">
        <f t="shared" si="7"/>
        <v>90</v>
      </c>
      <c r="T28" s="68" t="e">
        <f t="shared" si="0"/>
        <v>#VALUE!</v>
      </c>
      <c r="U28" s="68" t="e">
        <f t="shared" si="8"/>
        <v>#VALUE!</v>
      </c>
      <c r="V28" s="95">
        <v>18</v>
      </c>
      <c r="W28" s="153" t="e">
        <f t="shared" si="1"/>
        <v>#VALUE!</v>
      </c>
      <c r="Y28" s="107">
        <f t="shared" si="9"/>
        <v>0</v>
      </c>
    </row>
    <row r="29" spans="1:27" ht="31.2" customHeight="1" x14ac:dyDescent="0.3">
      <c r="A29" s="322" t="str">
        <f>CDT!B29</f>
        <v>Artéméther-Luméfantrine 24cp (AL)</v>
      </c>
      <c r="B29" s="247"/>
      <c r="C29" s="248"/>
      <c r="D29" s="302" t="str">
        <f>IF(B29&lt;&gt;"",B29+C29,"")</f>
        <v/>
      </c>
      <c r="E29" s="249"/>
      <c r="F29" s="247"/>
      <c r="G29" s="247"/>
      <c r="H29" s="247"/>
      <c r="I29" s="247"/>
      <c r="J29" s="247"/>
      <c r="K29" s="248"/>
      <c r="L29" s="431" t="str">
        <f t="shared" si="3"/>
        <v>0</v>
      </c>
      <c r="M29" s="428" t="str">
        <f t="shared" si="4"/>
        <v>0</v>
      </c>
      <c r="N29" s="250" t="str">
        <f t="shared" si="5"/>
        <v>0</v>
      </c>
      <c r="O29" s="251"/>
      <c r="P29" s="247"/>
      <c r="R29" s="312">
        <f t="shared" si="6"/>
        <v>0</v>
      </c>
      <c r="S29" s="152">
        <f t="shared" si="7"/>
        <v>90</v>
      </c>
      <c r="T29" s="68" t="e">
        <f t="shared" si="0"/>
        <v>#VALUE!</v>
      </c>
      <c r="U29" s="68" t="e">
        <f t="shared" si="8"/>
        <v>#VALUE!</v>
      </c>
      <c r="V29" s="95">
        <v>24</v>
      </c>
      <c r="W29" s="153" t="e">
        <f t="shared" si="1"/>
        <v>#VALUE!</v>
      </c>
      <c r="Y29" s="107">
        <f t="shared" si="9"/>
        <v>0</v>
      </c>
    </row>
    <row r="30" spans="1:27" ht="31.2" customHeight="1" x14ac:dyDescent="0.3">
      <c r="A30" s="322" t="str">
        <f>CDT!B30</f>
        <v>Artéméther injectable 40 mg</v>
      </c>
      <c r="B30" s="247"/>
      <c r="C30" s="248"/>
      <c r="D30" s="302" t="str">
        <f t="shared" ref="D30:D49" si="10">IF(B30&lt;&gt;"",B30+C30,"")</f>
        <v/>
      </c>
      <c r="E30" s="249"/>
      <c r="F30" s="247"/>
      <c r="G30" s="247"/>
      <c r="H30" s="247"/>
      <c r="I30" s="247"/>
      <c r="J30" s="247"/>
      <c r="K30" s="248"/>
      <c r="L30" s="431" t="str">
        <f t="shared" si="3"/>
        <v>0</v>
      </c>
      <c r="M30" s="428" t="str">
        <f t="shared" si="4"/>
        <v>0</v>
      </c>
      <c r="N30" s="250" t="str">
        <f t="shared" si="5"/>
        <v>0</v>
      </c>
      <c r="O30" s="251"/>
      <c r="P30" s="247"/>
      <c r="R30" s="312">
        <f t="shared" si="6"/>
        <v>0</v>
      </c>
      <c r="S30" s="152">
        <f t="shared" si="7"/>
        <v>90</v>
      </c>
      <c r="T30" s="68" t="e">
        <f t="shared" si="0"/>
        <v>#VALUE!</v>
      </c>
      <c r="U30" s="68" t="e">
        <f t="shared" si="8"/>
        <v>#VALUE!</v>
      </c>
      <c r="V30" s="95">
        <v>1</v>
      </c>
      <c r="W30" s="153" t="e">
        <f t="shared" si="1"/>
        <v>#VALUE!</v>
      </c>
      <c r="Y30" s="107">
        <f t="shared" si="9"/>
        <v>0</v>
      </c>
    </row>
    <row r="31" spans="1:27" ht="34.5" customHeight="1" x14ac:dyDescent="0.3">
      <c r="A31" s="322" t="str">
        <f>CDT!B31</f>
        <v>Artéméther injectable 80 mg</v>
      </c>
      <c r="B31" s="247"/>
      <c r="C31" s="248"/>
      <c r="D31" s="302" t="str">
        <f t="shared" si="10"/>
        <v/>
      </c>
      <c r="E31" s="249"/>
      <c r="F31" s="247"/>
      <c r="G31" s="247"/>
      <c r="H31" s="247"/>
      <c r="I31" s="247"/>
      <c r="J31" s="247"/>
      <c r="K31" s="248"/>
      <c r="L31" s="431" t="str">
        <f t="shared" si="3"/>
        <v>0</v>
      </c>
      <c r="M31" s="428" t="str">
        <f t="shared" si="4"/>
        <v>0</v>
      </c>
      <c r="N31" s="250" t="str">
        <f t="shared" si="5"/>
        <v>0</v>
      </c>
      <c r="O31" s="251"/>
      <c r="P31" s="247"/>
      <c r="R31" s="312">
        <f t="shared" si="6"/>
        <v>0</v>
      </c>
      <c r="S31" s="152">
        <f t="shared" si="7"/>
        <v>90</v>
      </c>
      <c r="T31" s="68" t="e">
        <f t="shared" si="0"/>
        <v>#VALUE!</v>
      </c>
      <c r="U31" s="68" t="e">
        <f t="shared" si="8"/>
        <v>#VALUE!</v>
      </c>
      <c r="V31" s="95">
        <v>1</v>
      </c>
      <c r="W31" s="153" t="e">
        <f t="shared" si="1"/>
        <v>#VALUE!</v>
      </c>
      <c r="Y31" s="107">
        <f t="shared" si="9"/>
        <v>0</v>
      </c>
    </row>
    <row r="32" spans="1:27" ht="34.5" customHeight="1" x14ac:dyDescent="0.3">
      <c r="A32" s="435" t="str">
        <f>CDT!B32</f>
        <v>Artésunate injectable 60 mg</v>
      </c>
      <c r="B32" s="247"/>
      <c r="C32" s="248"/>
      <c r="D32" s="302" t="str">
        <f t="shared" si="10"/>
        <v/>
      </c>
      <c r="E32" s="249"/>
      <c r="F32" s="247"/>
      <c r="G32" s="247"/>
      <c r="H32" s="247"/>
      <c r="I32" s="247"/>
      <c r="J32" s="247"/>
      <c r="K32" s="248"/>
      <c r="L32" s="438" t="str">
        <f t="shared" si="3"/>
        <v>0</v>
      </c>
      <c r="M32" s="314" t="str">
        <f>IF(B32&lt;&gt;"",((E32/S32:S32)*30),"0")</f>
        <v>0</v>
      </c>
      <c r="N32" s="432" t="str">
        <f>IF(B32&lt;&gt;"",IF(J32=0,AA32,IF(J32&gt;0,((M32/30)*J32)+AA32)),"0")</f>
        <v>0</v>
      </c>
      <c r="O32" s="433"/>
      <c r="P32" s="247"/>
      <c r="R32" s="312">
        <f t="shared" si="6"/>
        <v>0</v>
      </c>
      <c r="S32" s="429">
        <f t="shared" si="7"/>
        <v>90</v>
      </c>
      <c r="T32" s="436" t="e">
        <f>D32-(E32+G32+I32+H32)</f>
        <v>#VALUE!</v>
      </c>
      <c r="U32" s="436" t="e">
        <f t="shared" si="8"/>
        <v>#VALUE!</v>
      </c>
      <c r="V32" s="430">
        <v>1</v>
      </c>
      <c r="W32" s="437" t="e">
        <f t="shared" si="1"/>
        <v>#VALUE!</v>
      </c>
      <c r="Y32" s="107">
        <f t="shared" si="9"/>
        <v>0</v>
      </c>
      <c r="AA32" s="3">
        <f>((F32*10)+L32-K32)</f>
        <v>0</v>
      </c>
    </row>
    <row r="33" spans="1:25" ht="34.5" customHeight="1" x14ac:dyDescent="0.3">
      <c r="A33" s="322" t="str">
        <f>CDT!B33</f>
        <v xml:space="preserve"> Sulfadoxine Pyriméthamine:  (SP)</v>
      </c>
      <c r="B33" s="247"/>
      <c r="C33" s="248"/>
      <c r="D33" s="302" t="str">
        <f t="shared" si="10"/>
        <v/>
      </c>
      <c r="E33" s="249"/>
      <c r="F33" s="247"/>
      <c r="G33" s="247"/>
      <c r="H33" s="247"/>
      <c r="I33" s="247"/>
      <c r="J33" s="247"/>
      <c r="K33" s="248"/>
      <c r="L33" s="431" t="str">
        <f t="shared" si="3"/>
        <v>0</v>
      </c>
      <c r="M33" s="428" t="str">
        <f t="shared" si="4"/>
        <v>0</v>
      </c>
      <c r="N33" s="250" t="str">
        <f t="shared" si="5"/>
        <v>0</v>
      </c>
      <c r="O33" s="251"/>
      <c r="P33" s="247"/>
      <c r="R33" s="312">
        <f t="shared" si="6"/>
        <v>0</v>
      </c>
      <c r="S33" s="152">
        <f t="shared" si="7"/>
        <v>90</v>
      </c>
      <c r="T33" s="68" t="e">
        <f t="shared" si="0"/>
        <v>#VALUE!</v>
      </c>
      <c r="U33" s="68" t="e">
        <f t="shared" si="8"/>
        <v>#VALUE!</v>
      </c>
      <c r="V33" s="95">
        <v>3</v>
      </c>
      <c r="W33" s="153" t="e">
        <f t="shared" si="1"/>
        <v>#VALUE!</v>
      </c>
      <c r="Y33" s="107">
        <f t="shared" si="9"/>
        <v>0</v>
      </c>
    </row>
    <row r="34" spans="1:25" ht="34.5" customHeight="1" x14ac:dyDescent="0.3">
      <c r="A34" s="322" t="str">
        <f>CDT!B34</f>
        <v>Test de Diagnostic Rapide  : (TDR)</v>
      </c>
      <c r="B34" s="247"/>
      <c r="C34" s="248"/>
      <c r="D34" s="302" t="str">
        <f t="shared" si="10"/>
        <v/>
      </c>
      <c r="E34" s="247"/>
      <c r="F34" s="248"/>
      <c r="G34" s="247"/>
      <c r="H34" s="247"/>
      <c r="I34" s="247"/>
      <c r="J34" s="247"/>
      <c r="K34" s="248"/>
      <c r="L34" s="431" t="str">
        <f t="shared" si="3"/>
        <v>0</v>
      </c>
      <c r="M34" s="428" t="str">
        <f t="shared" si="4"/>
        <v>0</v>
      </c>
      <c r="N34" s="250" t="str">
        <f t="shared" si="5"/>
        <v>0</v>
      </c>
      <c r="O34" s="251"/>
      <c r="P34" s="247"/>
      <c r="R34" s="312">
        <f t="shared" si="6"/>
        <v>0</v>
      </c>
      <c r="S34" s="152">
        <f t="shared" si="7"/>
        <v>90</v>
      </c>
      <c r="T34" s="68" t="e">
        <f t="shared" si="0"/>
        <v>#VALUE!</v>
      </c>
      <c r="U34" s="68" t="e">
        <f t="shared" si="8"/>
        <v>#VALUE!</v>
      </c>
      <c r="V34" s="95">
        <v>1</v>
      </c>
      <c r="W34" s="153" t="e">
        <f>IF(U34=0,"",$X$25)</f>
        <v>#VALUE!</v>
      </c>
      <c r="Y34" s="107">
        <f t="shared" si="9"/>
        <v>0</v>
      </c>
    </row>
    <row r="35" spans="1:25" ht="34.5" customHeight="1" x14ac:dyDescent="0.3">
      <c r="A35" s="322" t="str">
        <f>CDT!B35</f>
        <v>Moustiquaire à Imprégnation Durable: (MID)</v>
      </c>
      <c r="B35" s="247"/>
      <c r="C35" s="248"/>
      <c r="D35" s="302" t="str">
        <f t="shared" si="10"/>
        <v/>
      </c>
      <c r="E35" s="247"/>
      <c r="F35" s="248"/>
      <c r="G35" s="247"/>
      <c r="H35" s="247"/>
      <c r="I35" s="247"/>
      <c r="J35" s="247"/>
      <c r="K35" s="248"/>
      <c r="L35" s="431" t="str">
        <f t="shared" si="3"/>
        <v>0</v>
      </c>
      <c r="M35" s="428" t="str">
        <f t="shared" si="4"/>
        <v>0</v>
      </c>
      <c r="N35" s="250" t="str">
        <f t="shared" si="5"/>
        <v>0</v>
      </c>
      <c r="O35" s="251"/>
      <c r="P35" s="247"/>
      <c r="R35" s="312">
        <f t="shared" si="6"/>
        <v>0</v>
      </c>
      <c r="S35" s="152">
        <f t="shared" si="7"/>
        <v>90</v>
      </c>
      <c r="T35" s="68" t="e">
        <f t="shared" si="0"/>
        <v>#VALUE!</v>
      </c>
      <c r="U35" s="68" t="e">
        <f t="shared" si="8"/>
        <v>#VALUE!</v>
      </c>
      <c r="V35" s="95">
        <v>1</v>
      </c>
      <c r="W35" s="153" t="e">
        <f t="shared" si="1"/>
        <v>#VALUE!</v>
      </c>
      <c r="Y35" s="107">
        <f t="shared" si="9"/>
        <v>0</v>
      </c>
    </row>
    <row r="36" spans="1:25" ht="34.5" customHeight="1" x14ac:dyDescent="0.3">
      <c r="A36" s="322" t="str">
        <f>CDT!B36</f>
        <v>Dihydroartéminisine Pipéraquine– Plaq / 3 comp 
( DHA-PPQ)  20/160 mg</v>
      </c>
      <c r="B36" s="247"/>
      <c r="C36" s="248"/>
      <c r="D36" s="302" t="str">
        <f t="shared" si="10"/>
        <v/>
      </c>
      <c r="E36" s="249"/>
      <c r="F36" s="247"/>
      <c r="G36" s="247"/>
      <c r="H36" s="247"/>
      <c r="I36" s="247"/>
      <c r="J36" s="247"/>
      <c r="K36" s="248"/>
      <c r="L36" s="431" t="str">
        <f t="shared" si="3"/>
        <v>0</v>
      </c>
      <c r="M36" s="428" t="str">
        <f t="shared" si="4"/>
        <v>0</v>
      </c>
      <c r="N36" s="250" t="str">
        <f t="shared" si="5"/>
        <v>0</v>
      </c>
      <c r="O36" s="251"/>
      <c r="P36" s="247"/>
      <c r="R36" s="312">
        <f t="shared" si="6"/>
        <v>0</v>
      </c>
      <c r="S36" s="152">
        <f t="shared" si="7"/>
        <v>90</v>
      </c>
      <c r="T36" s="68" t="e">
        <f t="shared" si="0"/>
        <v>#VALUE!</v>
      </c>
      <c r="U36" s="68" t="e">
        <f t="shared" si="8"/>
        <v>#VALUE!</v>
      </c>
      <c r="V36" s="95">
        <v>3</v>
      </c>
      <c r="W36" s="153" t="e">
        <f t="shared" si="1"/>
        <v>#VALUE!</v>
      </c>
      <c r="Y36" s="107">
        <f t="shared" si="9"/>
        <v>0</v>
      </c>
    </row>
    <row r="37" spans="1:25" ht="34.5" customHeight="1" x14ac:dyDescent="0.3">
      <c r="A37" s="322" t="str">
        <f>CDT!B37</f>
        <v>Dihydroartéminisine Pipéraquine– Plaq / 3 comp 
( DHA-PPQ)  40/320 mg</v>
      </c>
      <c r="B37" s="247"/>
      <c r="C37" s="248"/>
      <c r="D37" s="302" t="str">
        <f t="shared" si="10"/>
        <v/>
      </c>
      <c r="E37" s="249"/>
      <c r="F37" s="247"/>
      <c r="G37" s="247"/>
      <c r="H37" s="247"/>
      <c r="I37" s="247"/>
      <c r="J37" s="247"/>
      <c r="K37" s="248"/>
      <c r="L37" s="431" t="str">
        <f t="shared" si="3"/>
        <v>0</v>
      </c>
      <c r="M37" s="428" t="str">
        <f t="shared" si="4"/>
        <v>0</v>
      </c>
      <c r="N37" s="250" t="str">
        <f t="shared" si="5"/>
        <v>0</v>
      </c>
      <c r="O37" s="251"/>
      <c r="P37" s="247"/>
      <c r="R37" s="312">
        <f t="shared" si="6"/>
        <v>0</v>
      </c>
      <c r="S37" s="152">
        <f t="shared" si="7"/>
        <v>90</v>
      </c>
      <c r="T37" s="68" t="e">
        <f t="shared" si="0"/>
        <v>#VALUE!</v>
      </c>
      <c r="U37" s="68" t="e">
        <f t="shared" si="8"/>
        <v>#VALUE!</v>
      </c>
      <c r="V37" s="95">
        <v>3</v>
      </c>
      <c r="W37" s="153" t="e">
        <f t="shared" si="1"/>
        <v>#VALUE!</v>
      </c>
      <c r="Y37" s="107">
        <f t="shared" si="9"/>
        <v>0</v>
      </c>
    </row>
    <row r="38" spans="1:25" ht="34.5" customHeight="1" x14ac:dyDescent="0.3">
      <c r="A38" s="322" t="str">
        <f>CDT!B38</f>
        <v>Dihydroartéminisine Pipéraquine– Plaq / 6 comp 
( DHA-PPQ)  40/320 mg</v>
      </c>
      <c r="B38" s="247"/>
      <c r="C38" s="248"/>
      <c r="D38" s="302" t="str">
        <f t="shared" si="10"/>
        <v/>
      </c>
      <c r="E38" s="249"/>
      <c r="F38" s="247"/>
      <c r="G38" s="247"/>
      <c r="H38" s="247"/>
      <c r="I38" s="247"/>
      <c r="J38" s="247"/>
      <c r="K38" s="248"/>
      <c r="L38" s="431" t="str">
        <f t="shared" si="3"/>
        <v>0</v>
      </c>
      <c r="M38" s="428" t="str">
        <f t="shared" si="4"/>
        <v>0</v>
      </c>
      <c r="N38" s="250" t="str">
        <f t="shared" si="5"/>
        <v>0</v>
      </c>
      <c r="O38" s="251"/>
      <c r="P38" s="247"/>
      <c r="R38" s="312">
        <f t="shared" si="6"/>
        <v>0</v>
      </c>
      <c r="S38" s="152">
        <f t="shared" si="7"/>
        <v>90</v>
      </c>
      <c r="T38" s="68" t="e">
        <f t="shared" si="0"/>
        <v>#VALUE!</v>
      </c>
      <c r="U38" s="68" t="e">
        <f t="shared" si="8"/>
        <v>#VALUE!</v>
      </c>
      <c r="V38" s="95">
        <v>3</v>
      </c>
      <c r="W38" s="153" t="e">
        <f t="shared" si="1"/>
        <v>#VALUE!</v>
      </c>
      <c r="Y38" s="107">
        <f t="shared" si="9"/>
        <v>0</v>
      </c>
    </row>
    <row r="39" spans="1:25" ht="34.5" customHeight="1" x14ac:dyDescent="0.3">
      <c r="A39" s="322" t="str">
        <f>CDT!B39</f>
        <v>Dihydroartemisinine/pipéraquine – Plaq / 9 comp 
( DHA-PPQ) 40/320 mg</v>
      </c>
      <c r="B39" s="247"/>
      <c r="C39" s="248"/>
      <c r="D39" s="302" t="str">
        <f t="shared" si="10"/>
        <v/>
      </c>
      <c r="E39" s="249"/>
      <c r="F39" s="247"/>
      <c r="G39" s="247"/>
      <c r="H39" s="247"/>
      <c r="I39" s="247"/>
      <c r="J39" s="247"/>
      <c r="K39" s="248"/>
      <c r="L39" s="431" t="str">
        <f t="shared" si="3"/>
        <v>0</v>
      </c>
      <c r="M39" s="428" t="str">
        <f t="shared" si="4"/>
        <v>0</v>
      </c>
      <c r="N39" s="250" t="str">
        <f t="shared" si="5"/>
        <v>0</v>
      </c>
      <c r="O39" s="251"/>
      <c r="P39" s="247"/>
      <c r="R39" s="312">
        <f t="shared" si="6"/>
        <v>0</v>
      </c>
      <c r="S39" s="152">
        <f t="shared" si="7"/>
        <v>90</v>
      </c>
      <c r="T39" s="68" t="e">
        <f t="shared" si="0"/>
        <v>#VALUE!</v>
      </c>
      <c r="U39" s="68" t="e">
        <f t="shared" si="8"/>
        <v>#VALUE!</v>
      </c>
      <c r="V39" s="95">
        <v>3</v>
      </c>
      <c r="W39" s="153" t="e">
        <f t="shared" si="1"/>
        <v>#VALUE!</v>
      </c>
      <c r="Y39" s="107">
        <f t="shared" si="9"/>
        <v>0</v>
      </c>
    </row>
    <row r="40" spans="1:25" ht="34.5" customHeight="1" x14ac:dyDescent="0.3">
      <c r="A40" s="322" t="str">
        <f>CDT!B40</f>
        <v>Artésunate Amodiaquine: (ASAQ) : 3 cp (25/67,5 mg)</v>
      </c>
      <c r="B40" s="247"/>
      <c r="C40" s="248"/>
      <c r="D40" s="302" t="str">
        <f t="shared" si="10"/>
        <v/>
      </c>
      <c r="E40" s="249"/>
      <c r="F40" s="247"/>
      <c r="G40" s="247"/>
      <c r="H40" s="247"/>
      <c r="I40" s="247"/>
      <c r="J40" s="247"/>
      <c r="K40" s="248"/>
      <c r="L40" s="431" t="str">
        <f t="shared" si="3"/>
        <v>0</v>
      </c>
      <c r="M40" s="428" t="str">
        <f t="shared" si="4"/>
        <v>0</v>
      </c>
      <c r="N40" s="250" t="str">
        <f t="shared" si="5"/>
        <v>0</v>
      </c>
      <c r="O40" s="251"/>
      <c r="P40" s="247"/>
      <c r="R40" s="312">
        <f t="shared" si="6"/>
        <v>0</v>
      </c>
      <c r="S40" s="152">
        <f t="shared" si="7"/>
        <v>90</v>
      </c>
      <c r="T40" s="68" t="e">
        <f t="shared" si="0"/>
        <v>#VALUE!</v>
      </c>
      <c r="U40" s="68" t="e">
        <f t="shared" si="8"/>
        <v>#VALUE!</v>
      </c>
      <c r="V40" s="95">
        <v>1</v>
      </c>
      <c r="W40" s="153" t="e">
        <f t="shared" si="1"/>
        <v>#VALUE!</v>
      </c>
      <c r="Y40" s="107">
        <f t="shared" si="9"/>
        <v>0</v>
      </c>
    </row>
    <row r="41" spans="1:25" ht="34.5" customHeight="1" x14ac:dyDescent="0.3">
      <c r="A41" s="322" t="str">
        <f>CDT!B41</f>
        <v>Artésunate Amodiaquine: (ASAQ) 3 cp (50/135 mg)</v>
      </c>
      <c r="B41" s="247"/>
      <c r="C41" s="248"/>
      <c r="D41" s="302" t="str">
        <f t="shared" si="10"/>
        <v/>
      </c>
      <c r="E41" s="249"/>
      <c r="F41" s="247"/>
      <c r="G41" s="247"/>
      <c r="H41" s="247"/>
      <c r="I41" s="247"/>
      <c r="J41" s="247"/>
      <c r="K41" s="248"/>
      <c r="L41" s="431" t="str">
        <f t="shared" si="3"/>
        <v>0</v>
      </c>
      <c r="M41" s="428" t="str">
        <f t="shared" si="4"/>
        <v>0</v>
      </c>
      <c r="N41" s="250" t="str">
        <f t="shared" si="5"/>
        <v>0</v>
      </c>
      <c r="O41" s="251"/>
      <c r="P41" s="247"/>
      <c r="R41" s="312">
        <f t="shared" si="6"/>
        <v>0</v>
      </c>
      <c r="S41" s="152">
        <f t="shared" si="7"/>
        <v>90</v>
      </c>
      <c r="T41" s="68" t="e">
        <f t="shared" si="0"/>
        <v>#VALUE!</v>
      </c>
      <c r="U41" s="68" t="e">
        <f t="shared" si="8"/>
        <v>#VALUE!</v>
      </c>
      <c r="V41" s="95">
        <v>1</v>
      </c>
      <c r="W41" s="153" t="e">
        <f t="shared" si="1"/>
        <v>#VALUE!</v>
      </c>
      <c r="Y41" s="107">
        <f t="shared" si="9"/>
        <v>0</v>
      </c>
    </row>
    <row r="42" spans="1:25" ht="34.5" customHeight="1" x14ac:dyDescent="0.3">
      <c r="A42" s="322" t="str">
        <f>CDT!B42</f>
        <v>Artésunate Amodiaquine: (ASAQ) 3 cp (100/270 mg)</v>
      </c>
      <c r="B42" s="247"/>
      <c r="C42" s="248"/>
      <c r="D42" s="302" t="str">
        <f t="shared" si="10"/>
        <v/>
      </c>
      <c r="E42" s="249"/>
      <c r="F42" s="247"/>
      <c r="G42" s="247"/>
      <c r="H42" s="247"/>
      <c r="I42" s="247"/>
      <c r="J42" s="247"/>
      <c r="K42" s="248"/>
      <c r="L42" s="431" t="str">
        <f t="shared" si="3"/>
        <v>0</v>
      </c>
      <c r="M42" s="428" t="str">
        <f t="shared" si="4"/>
        <v>0</v>
      </c>
      <c r="N42" s="250" t="str">
        <f t="shared" si="5"/>
        <v>0</v>
      </c>
      <c r="O42" s="251"/>
      <c r="P42" s="247"/>
      <c r="R42" s="312">
        <f t="shared" si="6"/>
        <v>0</v>
      </c>
      <c r="S42" s="152">
        <f t="shared" si="7"/>
        <v>90</v>
      </c>
      <c r="T42" s="68" t="e">
        <f t="shared" si="0"/>
        <v>#VALUE!</v>
      </c>
      <c r="U42" s="68" t="e">
        <f t="shared" si="8"/>
        <v>#VALUE!</v>
      </c>
      <c r="V42" s="95">
        <v>1</v>
      </c>
      <c r="W42" s="153" t="e">
        <f t="shared" si="1"/>
        <v>#VALUE!</v>
      </c>
      <c r="Y42" s="107">
        <f t="shared" si="9"/>
        <v>0</v>
      </c>
    </row>
    <row r="43" spans="1:25" ht="34.5" customHeight="1" x14ac:dyDescent="0.3">
      <c r="A43" s="322" t="str">
        <f>CDT!B43</f>
        <v>Artésunate Amodiaquine: (ASAQ) 6 cp (100/270 mg)</v>
      </c>
      <c r="B43" s="247"/>
      <c r="C43" s="248"/>
      <c r="D43" s="302" t="str">
        <f t="shared" si="10"/>
        <v/>
      </c>
      <c r="E43" s="249"/>
      <c r="F43" s="247"/>
      <c r="G43" s="247"/>
      <c r="H43" s="247"/>
      <c r="I43" s="247"/>
      <c r="J43" s="247"/>
      <c r="K43" s="248"/>
      <c r="L43" s="431" t="str">
        <f t="shared" si="3"/>
        <v>0</v>
      </c>
      <c r="M43" s="428" t="str">
        <f t="shared" si="4"/>
        <v>0</v>
      </c>
      <c r="N43" s="250" t="str">
        <f t="shared" si="5"/>
        <v>0</v>
      </c>
      <c r="O43" s="251"/>
      <c r="P43" s="247"/>
      <c r="R43" s="312">
        <f t="shared" si="6"/>
        <v>0</v>
      </c>
      <c r="S43" s="152">
        <f t="shared" si="7"/>
        <v>90</v>
      </c>
      <c r="T43" s="68" t="e">
        <f t="shared" si="0"/>
        <v>#VALUE!</v>
      </c>
      <c r="U43" s="68" t="e">
        <f t="shared" si="8"/>
        <v>#VALUE!</v>
      </c>
      <c r="V43" s="95">
        <v>1</v>
      </c>
      <c r="W43" s="153" t="e">
        <f t="shared" si="1"/>
        <v>#VALUE!</v>
      </c>
      <c r="Y43" s="107">
        <f t="shared" si="9"/>
        <v>0</v>
      </c>
    </row>
    <row r="44" spans="1:25" ht="34.5" customHeight="1" x14ac:dyDescent="0.3">
      <c r="A44" s="322" t="str">
        <f>CDT!B44</f>
        <v>Artésunate - Méfloquine (AS-MF)</v>
      </c>
      <c r="B44" s="247"/>
      <c r="C44" s="248"/>
      <c r="D44" s="302" t="str">
        <f t="shared" si="10"/>
        <v/>
      </c>
      <c r="E44" s="249"/>
      <c r="F44" s="247"/>
      <c r="G44" s="247"/>
      <c r="H44" s="247"/>
      <c r="I44" s="247"/>
      <c r="J44" s="247"/>
      <c r="K44" s="248"/>
      <c r="L44" s="431" t="str">
        <f t="shared" si="3"/>
        <v>0</v>
      </c>
      <c r="M44" s="428" t="str">
        <f t="shared" si="4"/>
        <v>0</v>
      </c>
      <c r="N44" s="250" t="str">
        <f t="shared" si="5"/>
        <v>0</v>
      </c>
      <c r="O44" s="251"/>
      <c r="P44" s="247"/>
      <c r="R44" s="312">
        <f t="shared" si="6"/>
        <v>0</v>
      </c>
      <c r="S44" s="152">
        <f t="shared" si="7"/>
        <v>90</v>
      </c>
      <c r="T44" s="68" t="e">
        <f t="shared" si="0"/>
        <v>#VALUE!</v>
      </c>
      <c r="U44" s="68" t="e">
        <f t="shared" si="8"/>
        <v>#VALUE!</v>
      </c>
      <c r="V44" s="95">
        <v>1</v>
      </c>
      <c r="W44" s="153" t="e">
        <f t="shared" si="1"/>
        <v>#VALUE!</v>
      </c>
      <c r="Y44" s="107">
        <f t="shared" si="9"/>
        <v>0</v>
      </c>
    </row>
    <row r="45" spans="1:25" ht="34.5" customHeight="1" x14ac:dyDescent="0.3">
      <c r="A45" s="322" t="str">
        <f>CDT!B45</f>
        <v>Quinine comprimé 300mg</v>
      </c>
      <c r="B45" s="247"/>
      <c r="C45" s="248"/>
      <c r="D45" s="302" t="str">
        <f t="shared" si="10"/>
        <v/>
      </c>
      <c r="E45" s="249"/>
      <c r="F45" s="247"/>
      <c r="G45" s="247"/>
      <c r="H45" s="247"/>
      <c r="I45" s="247"/>
      <c r="J45" s="247"/>
      <c r="K45" s="248"/>
      <c r="L45" s="431" t="str">
        <f t="shared" si="3"/>
        <v>0</v>
      </c>
      <c r="M45" s="428" t="str">
        <f t="shared" si="4"/>
        <v>0</v>
      </c>
      <c r="N45" s="250" t="str">
        <f t="shared" si="5"/>
        <v>0</v>
      </c>
      <c r="O45" s="251"/>
      <c r="P45" s="247"/>
      <c r="R45" s="312">
        <f t="shared" si="6"/>
        <v>0</v>
      </c>
      <c r="S45" s="152">
        <f t="shared" si="7"/>
        <v>90</v>
      </c>
      <c r="T45" s="68" t="e">
        <f t="shared" si="0"/>
        <v>#VALUE!</v>
      </c>
      <c r="U45" s="68" t="e">
        <f t="shared" si="8"/>
        <v>#VALUE!</v>
      </c>
      <c r="V45" s="95">
        <v>1</v>
      </c>
      <c r="W45" s="153" t="e">
        <f t="shared" si="1"/>
        <v>#VALUE!</v>
      </c>
      <c r="Y45" s="107">
        <f t="shared" si="9"/>
        <v>0</v>
      </c>
    </row>
    <row r="46" spans="1:25" ht="34.5" customHeight="1" x14ac:dyDescent="0.3">
      <c r="A46" s="322" t="str">
        <f>CDT!B46</f>
        <v>Quinine injectable 300 mg</v>
      </c>
      <c r="B46" s="247"/>
      <c r="C46" s="248"/>
      <c r="D46" s="302" t="str">
        <f t="shared" si="10"/>
        <v/>
      </c>
      <c r="E46" s="249"/>
      <c r="F46" s="247"/>
      <c r="G46" s="247"/>
      <c r="H46" s="247"/>
      <c r="I46" s="247"/>
      <c r="J46" s="247"/>
      <c r="K46" s="248"/>
      <c r="L46" s="431" t="str">
        <f t="shared" si="3"/>
        <v>0</v>
      </c>
      <c r="M46" s="428" t="str">
        <f t="shared" si="4"/>
        <v>0</v>
      </c>
      <c r="N46" s="250" t="str">
        <f t="shared" si="5"/>
        <v>0</v>
      </c>
      <c r="O46" s="251"/>
      <c r="P46" s="247"/>
      <c r="R46" s="312">
        <f t="shared" si="6"/>
        <v>0</v>
      </c>
      <c r="S46" s="152">
        <f t="shared" si="7"/>
        <v>90</v>
      </c>
      <c r="T46" s="68" t="e">
        <f t="shared" si="0"/>
        <v>#VALUE!</v>
      </c>
      <c r="U46" s="68" t="e">
        <f t="shared" si="8"/>
        <v>#VALUE!</v>
      </c>
      <c r="V46" s="95">
        <v>1</v>
      </c>
      <c r="W46" s="153" t="e">
        <f t="shared" si="1"/>
        <v>#VALUE!</v>
      </c>
      <c r="Y46" s="107">
        <f t="shared" si="9"/>
        <v>0</v>
      </c>
    </row>
    <row r="47" spans="1:25" ht="34.5" customHeight="1" x14ac:dyDescent="0.3">
      <c r="A47" s="322" t="str">
        <f>CDT!B47</f>
        <v>Quinine injectable 600 mg</v>
      </c>
      <c r="B47" s="247"/>
      <c r="C47" s="248"/>
      <c r="D47" s="302" t="str">
        <f t="shared" si="10"/>
        <v/>
      </c>
      <c r="E47" s="249"/>
      <c r="F47" s="247"/>
      <c r="G47" s="247"/>
      <c r="H47" s="247"/>
      <c r="I47" s="247"/>
      <c r="J47" s="247"/>
      <c r="K47" s="248"/>
      <c r="L47" s="431" t="str">
        <f t="shared" si="3"/>
        <v>0</v>
      </c>
      <c r="M47" s="428" t="str">
        <f t="shared" si="4"/>
        <v>0</v>
      </c>
      <c r="N47" s="250" t="str">
        <f t="shared" si="5"/>
        <v>0</v>
      </c>
      <c r="O47" s="251"/>
      <c r="P47" s="247"/>
      <c r="R47" s="312">
        <f t="shared" si="6"/>
        <v>0</v>
      </c>
      <c r="S47" s="152">
        <f t="shared" si="7"/>
        <v>90</v>
      </c>
      <c r="T47" s="68" t="e">
        <f t="shared" si="0"/>
        <v>#VALUE!</v>
      </c>
      <c r="U47" s="68" t="e">
        <f t="shared" si="8"/>
        <v>#VALUE!</v>
      </c>
      <c r="V47" s="95">
        <v>1</v>
      </c>
      <c r="W47" s="153" t="e">
        <f t="shared" si="1"/>
        <v>#VALUE!</v>
      </c>
      <c r="Y47" s="107">
        <f t="shared" si="9"/>
        <v>0</v>
      </c>
    </row>
    <row r="48" spans="1:25" ht="34.5" customHeight="1" thickBot="1" x14ac:dyDescent="0.35">
      <c r="A48" s="322" t="str">
        <f>CDT!B48</f>
        <v>Quinine injectable 600 mg</v>
      </c>
      <c r="B48" s="247"/>
      <c r="C48" s="248"/>
      <c r="D48" s="303" t="str">
        <f t="shared" si="10"/>
        <v/>
      </c>
      <c r="E48" s="249"/>
      <c r="F48" s="247"/>
      <c r="G48" s="247"/>
      <c r="H48" s="247"/>
      <c r="I48" s="247"/>
      <c r="J48" s="247"/>
      <c r="K48" s="248"/>
      <c r="L48" s="431" t="str">
        <f t="shared" si="3"/>
        <v>0</v>
      </c>
      <c r="M48" s="428" t="str">
        <f t="shared" si="4"/>
        <v>0</v>
      </c>
      <c r="N48" s="250" t="str">
        <f t="shared" si="5"/>
        <v>0</v>
      </c>
      <c r="O48" s="251"/>
      <c r="P48" s="247"/>
      <c r="R48" s="312">
        <f t="shared" si="6"/>
        <v>0</v>
      </c>
      <c r="S48" s="152">
        <f t="shared" si="7"/>
        <v>90</v>
      </c>
      <c r="T48" s="68" t="e">
        <f>D48-(E48+G48+I48+H48)</f>
        <v>#VALUE!</v>
      </c>
      <c r="U48" s="68" t="e">
        <f t="shared" si="8"/>
        <v>#VALUE!</v>
      </c>
      <c r="V48" s="95">
        <v>1</v>
      </c>
      <c r="W48" s="153" t="e">
        <f t="shared" si="1"/>
        <v>#VALUE!</v>
      </c>
      <c r="Y48" s="107">
        <f t="shared" si="9"/>
        <v>0</v>
      </c>
    </row>
    <row r="49" spans="1:23" ht="34.5" customHeight="1" thickBot="1" x14ac:dyDescent="0.35">
      <c r="A49" s="322" t="str">
        <f>CDT!B49</f>
        <v>Artéméther injectable 100 mg</v>
      </c>
      <c r="B49" s="247"/>
      <c r="C49" s="248"/>
      <c r="D49" s="303" t="str">
        <f t="shared" si="10"/>
        <v/>
      </c>
      <c r="E49" s="249"/>
      <c r="F49" s="247"/>
      <c r="G49" s="247"/>
      <c r="H49" s="247"/>
      <c r="I49" s="247"/>
      <c r="J49" s="247"/>
      <c r="K49" s="248"/>
      <c r="L49" s="431" t="str">
        <f t="shared" si="3"/>
        <v>0</v>
      </c>
      <c r="M49" s="428" t="str">
        <f t="shared" si="4"/>
        <v>0</v>
      </c>
      <c r="N49" s="250" t="str">
        <f t="shared" si="5"/>
        <v>0</v>
      </c>
      <c r="O49" s="251"/>
      <c r="P49" s="247"/>
      <c r="R49" s="312">
        <f t="shared" si="6"/>
        <v>0</v>
      </c>
      <c r="S49" s="152">
        <f t="shared" si="7"/>
        <v>90</v>
      </c>
      <c r="T49" s="68" t="e">
        <f>D49-(E49+G49+I49+H49)</f>
        <v>#VALUE!</v>
      </c>
      <c r="U49" s="68" t="e">
        <f t="shared" si="8"/>
        <v>#VALUE!</v>
      </c>
      <c r="V49" s="95">
        <v>1</v>
      </c>
      <c r="W49" s="153" t="e">
        <f t="shared" si="1"/>
        <v>#VALUE!</v>
      </c>
    </row>
    <row r="50" spans="1:23" ht="34.5" hidden="1" customHeight="1" x14ac:dyDescent="0.3">
      <c r="A50" s="17"/>
      <c r="B50" s="79"/>
      <c r="C50" s="79"/>
      <c r="D50" s="53"/>
      <c r="E50" s="79"/>
      <c r="F50" s="79"/>
      <c r="G50" s="79"/>
      <c r="H50" s="79"/>
      <c r="I50" s="79"/>
      <c r="J50" s="79"/>
      <c r="K50" s="79"/>
      <c r="L50" s="54"/>
      <c r="M50" s="58" t="str">
        <f t="shared" ref="M50" si="11">IF(B50&lt;&gt;"",((E50/S50)*30),"")</f>
        <v/>
      </c>
      <c r="N50" s="55"/>
      <c r="O50" s="80"/>
      <c r="P50" s="79"/>
      <c r="S50" s="152"/>
      <c r="T50" s="68"/>
      <c r="U50" s="68"/>
      <c r="V50" s="95"/>
      <c r="W50" s="153" t="str">
        <f t="shared" si="1"/>
        <v/>
      </c>
    </row>
    <row r="51" spans="1:23" s="235" customFormat="1" ht="16.5" customHeight="1" x14ac:dyDescent="0.35">
      <c r="A51" s="531" t="s">
        <v>290</v>
      </c>
      <c r="B51" s="531"/>
      <c r="C51" s="531"/>
      <c r="D51" s="531"/>
      <c r="E51" s="531"/>
      <c r="F51" s="531"/>
      <c r="H51" s="233"/>
      <c r="I51" s="233" t="s">
        <v>300</v>
      </c>
      <c r="J51" s="234"/>
      <c r="K51" s="232"/>
      <c r="L51" s="232"/>
      <c r="M51" s="232"/>
      <c r="N51" s="232"/>
      <c r="O51" s="232"/>
      <c r="Q51" s="236"/>
      <c r="R51" s="311"/>
      <c r="S51" s="237"/>
      <c r="T51" s="238"/>
      <c r="U51" s="238"/>
      <c r="V51" s="239"/>
      <c r="W51" s="240"/>
    </row>
    <row r="52" spans="1:23" ht="29.25" customHeight="1" x14ac:dyDescent="0.3">
      <c r="A52" s="18"/>
      <c r="B52" s="18"/>
      <c r="C52" s="18"/>
      <c r="D52" s="18"/>
      <c r="E52" s="18"/>
      <c r="F52" s="18"/>
      <c r="G52" s="18"/>
      <c r="H52" s="18"/>
      <c r="I52" s="18"/>
      <c r="J52" s="18"/>
      <c r="K52" s="18"/>
      <c r="L52" s="18"/>
      <c r="M52" s="18"/>
      <c r="N52" s="18"/>
      <c r="O52" s="18"/>
      <c r="S52" s="154"/>
      <c r="T52" s="69"/>
      <c r="U52" s="69"/>
      <c r="V52" s="70"/>
      <c r="W52" s="155"/>
    </row>
    <row r="53" spans="1:23" ht="15.6" x14ac:dyDescent="0.3">
      <c r="B53" s="18"/>
      <c r="C53" s="18"/>
      <c r="D53" s="18"/>
      <c r="E53" s="18"/>
      <c r="F53" s="18"/>
      <c r="I53" s="18"/>
      <c r="J53" s="18"/>
      <c r="K53" s="18"/>
      <c r="L53" s="18"/>
      <c r="M53" s="18"/>
      <c r="N53" s="18"/>
      <c r="O53" s="18"/>
      <c r="S53" s="154"/>
      <c r="T53" s="69"/>
      <c r="U53" s="69"/>
      <c r="V53" s="70"/>
      <c r="W53" s="155"/>
    </row>
    <row r="54" spans="1:23" s="235" customFormat="1" ht="18.600000000000001" thickBot="1" x14ac:dyDescent="0.4">
      <c r="A54" s="233" t="s">
        <v>289</v>
      </c>
      <c r="H54" s="233"/>
      <c r="I54" s="233" t="s">
        <v>301</v>
      </c>
      <c r="O54" s="232"/>
      <c r="Q54" s="236"/>
      <c r="R54" s="311"/>
      <c r="S54" s="243"/>
      <c r="T54" s="244"/>
      <c r="U54" s="244"/>
      <c r="V54" s="245"/>
      <c r="W54" s="246"/>
    </row>
  </sheetData>
  <mergeCells count="21">
    <mergeCell ref="A24:A25"/>
    <mergeCell ref="A51:F51"/>
    <mergeCell ref="A19:C19"/>
    <mergeCell ref="D19:N19"/>
    <mergeCell ref="S19:W19"/>
    <mergeCell ref="A21:C21"/>
    <mergeCell ref="D21:F21"/>
    <mergeCell ref="G21:K22"/>
    <mergeCell ref="L21:P21"/>
    <mergeCell ref="L17:P17"/>
    <mergeCell ref="A1:B1"/>
    <mergeCell ref="A3:B3"/>
    <mergeCell ref="A4:B4"/>
    <mergeCell ref="A11:O11"/>
    <mergeCell ref="B13:C13"/>
    <mergeCell ref="E13:J13"/>
    <mergeCell ref="B15:C15"/>
    <mergeCell ref="D15:F15"/>
    <mergeCell ref="G15:I15"/>
    <mergeCell ref="B17:E17"/>
    <mergeCell ref="G17:K17"/>
  </mergeCells>
  <conditionalFormatting sqref="U26">
    <cfRule type="cellIs" dxfId="67" priority="39" operator="greaterThan">
      <formula>0</formula>
    </cfRule>
    <cfRule type="cellIs" dxfId="66" priority="40" operator="greaterThan">
      <formula>0</formula>
    </cfRule>
    <cfRule type="cellIs" dxfId="65" priority="41" operator="lessThan">
      <formula>0</formula>
    </cfRule>
    <cfRule type="cellIs" dxfId="64" priority="42" operator="notEqual">
      <formula>0</formula>
    </cfRule>
  </conditionalFormatting>
  <conditionalFormatting sqref="U27:U29">
    <cfRule type="cellIs" dxfId="63" priority="35" operator="greaterThan">
      <formula>0</formula>
    </cfRule>
    <cfRule type="cellIs" dxfId="62" priority="36" operator="greaterThan">
      <formula>0</formula>
    </cfRule>
    <cfRule type="cellIs" dxfId="61" priority="37" operator="lessThan">
      <formula>0</formula>
    </cfRule>
    <cfRule type="cellIs" dxfId="60" priority="38" operator="notEqual">
      <formula>0</formula>
    </cfRule>
  </conditionalFormatting>
  <conditionalFormatting sqref="U30:U31 U33:U47">
    <cfRule type="cellIs" dxfId="59" priority="31" operator="greaterThan">
      <formula>0</formula>
    </cfRule>
    <cfRule type="cellIs" dxfId="58" priority="32" operator="greaterThan">
      <formula>0</formula>
    </cfRule>
    <cfRule type="cellIs" dxfId="57" priority="33" operator="lessThan">
      <formula>0</formula>
    </cfRule>
    <cfRule type="cellIs" dxfId="56" priority="34" operator="notEqual">
      <formula>0</formula>
    </cfRule>
  </conditionalFormatting>
  <conditionalFormatting sqref="U48:U50">
    <cfRule type="cellIs" dxfId="55" priority="27" operator="greaterThan">
      <formula>0</formula>
    </cfRule>
    <cfRule type="cellIs" dxfId="54" priority="28" operator="greaterThan">
      <formula>0</formula>
    </cfRule>
    <cfRule type="cellIs" dxfId="53" priority="29" operator="lessThan">
      <formula>0</formula>
    </cfRule>
    <cfRule type="cellIs" dxfId="52" priority="30" operator="notEqual">
      <formula>0</formula>
    </cfRule>
  </conditionalFormatting>
  <conditionalFormatting sqref="K50">
    <cfRule type="expression" dxfId="51" priority="25">
      <formula>K50&lt;T50</formula>
    </cfRule>
    <cfRule type="expression" dxfId="50" priority="26">
      <formula>K50&gt;T50</formula>
    </cfRule>
  </conditionalFormatting>
  <conditionalFormatting sqref="J37:J47">
    <cfRule type="cellIs" dxfId="49" priority="24" operator="greaterThan">
      <formula>90</formula>
    </cfRule>
  </conditionalFormatting>
  <conditionalFormatting sqref="J48:J50">
    <cfRule type="cellIs" dxfId="48" priority="23" operator="greaterThan">
      <formula>90</formula>
    </cfRule>
  </conditionalFormatting>
  <conditionalFormatting sqref="K36:K47">
    <cfRule type="expression" dxfId="47" priority="21">
      <formula>K36&lt;T36</formula>
    </cfRule>
    <cfRule type="expression" dxfId="46" priority="22">
      <formula>K36&gt;T36</formula>
    </cfRule>
  </conditionalFormatting>
  <conditionalFormatting sqref="J27:J31 J33">
    <cfRule type="cellIs" dxfId="45" priority="20" operator="greaterThan">
      <formula>90</formula>
    </cfRule>
  </conditionalFormatting>
  <conditionalFormatting sqref="J36">
    <cfRule type="cellIs" dxfId="44" priority="19" operator="greaterThan">
      <formula>90</formula>
    </cfRule>
  </conditionalFormatting>
  <conditionalFormatting sqref="K48:K49">
    <cfRule type="expression" dxfId="43" priority="17">
      <formula>K48&lt;T48</formula>
    </cfRule>
    <cfRule type="expression" dxfId="42" priority="18">
      <formula>K48&gt;T48</formula>
    </cfRule>
  </conditionalFormatting>
  <conditionalFormatting sqref="K27:K31 K33">
    <cfRule type="expression" dxfId="41" priority="15">
      <formula>K27&lt;T27</formula>
    </cfRule>
    <cfRule type="expression" dxfId="40" priority="16">
      <formula>K27&gt;T27</formula>
    </cfRule>
  </conditionalFormatting>
  <conditionalFormatting sqref="J26">
    <cfRule type="cellIs" dxfId="39" priority="14" operator="greaterThan">
      <formula>90</formula>
    </cfRule>
  </conditionalFormatting>
  <conditionalFormatting sqref="K26">
    <cfRule type="expression" dxfId="38" priority="12">
      <formula>K26&lt;T26</formula>
    </cfRule>
    <cfRule type="expression" dxfId="37" priority="13">
      <formula>K26&gt;T26</formula>
    </cfRule>
  </conditionalFormatting>
  <conditionalFormatting sqref="U32">
    <cfRule type="cellIs" dxfId="36" priority="8" operator="greaterThan">
      <formula>0</formula>
    </cfRule>
    <cfRule type="cellIs" dxfId="35" priority="9" operator="greaterThan">
      <formula>0</formula>
    </cfRule>
    <cfRule type="cellIs" dxfId="34" priority="10" operator="lessThan">
      <formula>0</formula>
    </cfRule>
    <cfRule type="cellIs" dxfId="33" priority="11" operator="notEqual">
      <formula>0</formula>
    </cfRule>
  </conditionalFormatting>
  <conditionalFormatting sqref="K34">
    <cfRule type="expression" dxfId="32" priority="6">
      <formula>K34&lt;T34</formula>
    </cfRule>
    <cfRule type="expression" dxfId="31" priority="7">
      <formula>K34&gt;T34</formula>
    </cfRule>
  </conditionalFormatting>
  <conditionalFormatting sqref="K35">
    <cfRule type="expression" dxfId="30" priority="4">
      <formula>K35&lt;T35</formula>
    </cfRule>
    <cfRule type="expression" dxfId="29" priority="5">
      <formula>K35&gt;T35</formula>
    </cfRule>
  </conditionalFormatting>
  <conditionalFormatting sqref="J32">
    <cfRule type="cellIs" dxfId="28" priority="3" operator="greaterThan">
      <formula>90</formula>
    </cfRule>
  </conditionalFormatting>
  <conditionalFormatting sqref="K32">
    <cfRule type="expression" dxfId="27" priority="1">
      <formula>K32&lt;T32</formula>
    </cfRule>
    <cfRule type="expression" dxfId="26" priority="2">
      <formula>K32&gt;T32</formula>
    </cfRule>
  </conditionalFormatting>
  <dataValidations count="7">
    <dataValidation type="whole" allowBlank="1" showInputMessage="1" showErrorMessage="1" prompt="La quantité accordée par le point Focal ne peut être supérieure à la somme du CMMa et la quantité commandée pour le trimestre._x000a_Merci de revoir la quantité dans la colonne O." sqref="O26:O49">
      <formula1>0</formula1>
      <formula2>+M26+N26</formula2>
    </dataValidation>
    <dataValidation type="whole" allowBlank="1" showInputMessage="1" showErrorMessage="1" prompt="La valeur ne peut pas être supérieure à 89_x000a_Si tel est le cas déteminer la quantité à commander directement à la colonne O_x000a_merci" sqref="J26">
      <formula1>0</formula1>
      <formula2>89</formula2>
    </dataValidation>
    <dataValidation type="list" allowBlank="1" showInputMessage="1" showErrorMessage="1" sqref="D21:F21">
      <formula1>typerapport2</formula1>
    </dataValidation>
    <dataValidation type="whole" operator="lessThanOrEqual" allowBlank="1" showInputMessage="1" showErrorMessage="1" promptTitle="instruction" prompt="La valeur de la cellule ne peut pas être supérieure à la quantité Totale inscrite dans la colonne D._x000a_Merci de vérifier." sqref="E26:E50">
      <formula1>D26</formula1>
    </dataValidation>
    <dataValidation type="whole" allowBlank="1" showInputMessage="1" showErrorMessage="1" prompt="La valeur ne peut pas être supérieure à 89_x000a_Si tel est le cas déteminer la quantité à commander directement à la colonne M._x000a_merci" sqref="J27:J50">
      <formula1>0</formula1>
      <formula2>89</formula2>
    </dataValidation>
    <dataValidation errorStyle="information" allowBlank="1" showInputMessage="1" showErrorMessage="1" errorTitle="Instruction" error="Saisissez le Texte en MAJUSCULE_x000a_Exemple: CMS AGOE_x000a_Merci" promptTitle="Instruction" prompt="Saisissez le Texte en MAJUSCULE_x000a_Exemple: CMS AGOE_x000a_Merci" sqref="D19:N19"/>
    <dataValidation type="date" errorStyle="warning" allowBlank="1" showInputMessage="1" showErrorMessage="1" promptTitle="Instruction" prompt="SVP Saisissez la date sous le format:_x000a_00/00/0000. exemple 15/09/2016,_x000a_Merci_x000a_" sqref="L21:P21">
      <formula1>42370</formula1>
      <formula2>44926</formula2>
    </dataValidation>
  </dataValidations>
  <pageMargins left="0.21" right="0.23622047244094491" top="0.74803149606299213" bottom="0.74803149606299213" header="0.31496062992125984" footer="0.31496062992125984"/>
  <pageSetup paperSize="9" scale="40" orientation="portrait" r:id="rId1"/>
  <headerFooter alignWithMargins="0">
    <oddFooter>&amp;C&amp;"Arial,Gras"PNLS /IST, Avenue des Armées, -05 BP 424 Lomé –Togo ; Tel 22 20 94 39 Fax : 22 20 94 36    Site Web : www.pnls.tg</oddFooter>
  </headerFooter>
  <drawing r:id="rId2"/>
</worksheet>
</file>

<file path=xl/worksheets/sheet14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rgb="FFFF0000"/>
  </sheetPr>
  <dimension ref="A1:W56"/>
  <sheetViews>
    <sheetView showGridLines="0" view="pageBreakPreview" topLeftCell="A5" zoomScale="70" zoomScaleNormal="70" zoomScaleSheetLayoutView="70" zoomScalePageLayoutView="50" workbookViewId="0">
      <selection activeCell="R57" sqref="R57"/>
    </sheetView>
  </sheetViews>
  <sheetFormatPr baseColWidth="10" defaultColWidth="7.33203125" defaultRowHeight="13.8" x14ac:dyDescent="0.3"/>
  <cols>
    <col min="1" max="1" width="51.5546875" style="3" customWidth="1"/>
    <col min="2" max="14" width="11.5546875" style="3" customWidth="1"/>
    <col min="15" max="15" width="11.6640625" style="39" customWidth="1"/>
    <col min="16" max="16" width="17.5546875" style="3" customWidth="1"/>
    <col min="17" max="17" width="2.109375" style="62" customWidth="1"/>
    <col min="18" max="18" width="4.88671875" style="77" customWidth="1"/>
    <col min="19" max="20" width="7.44140625" style="77" bestFit="1" customWidth="1"/>
    <col min="21" max="21" width="7.88671875" style="78" bestFit="1" customWidth="1"/>
    <col min="22" max="22" width="33.33203125" style="77" customWidth="1"/>
    <col min="23" max="16384" width="7.33203125" style="3"/>
  </cols>
  <sheetData>
    <row r="1" spans="1:23" ht="17.25" customHeight="1" x14ac:dyDescent="0.3">
      <c r="A1" s="549" t="s">
        <v>452</v>
      </c>
      <c r="B1" s="549"/>
      <c r="C1" s="2"/>
      <c r="D1" s="2"/>
      <c r="E1"/>
      <c r="F1"/>
      <c r="G1"/>
      <c r="H1"/>
      <c r="I1"/>
      <c r="J1"/>
      <c r="N1" s="4" t="s">
        <v>1</v>
      </c>
      <c r="O1" s="5"/>
      <c r="R1" s="306"/>
      <c r="S1" s="69"/>
      <c r="T1" s="69"/>
      <c r="U1" s="69"/>
      <c r="V1" s="70"/>
      <c r="W1" s="69"/>
    </row>
    <row r="2" spans="1:23" ht="13.5" customHeight="1" x14ac:dyDescent="0.3">
      <c r="A2" s="1" t="s">
        <v>453</v>
      </c>
      <c r="B2" s="1"/>
      <c r="C2" s="2"/>
      <c r="D2" s="2"/>
      <c r="E2"/>
      <c r="F2"/>
      <c r="G2"/>
      <c r="H2"/>
      <c r="I2"/>
      <c r="J2"/>
      <c r="M2" s="4"/>
      <c r="N2" s="4" t="s">
        <v>3</v>
      </c>
      <c r="O2" s="5"/>
      <c r="R2" s="306"/>
      <c r="S2" s="69"/>
      <c r="T2" s="69"/>
      <c r="U2" s="69"/>
      <c r="V2" s="70"/>
      <c r="W2" s="69"/>
    </row>
    <row r="3" spans="1:23" ht="15.6" x14ac:dyDescent="0.3">
      <c r="A3" s="549" t="s">
        <v>454</v>
      </c>
      <c r="B3" s="549"/>
      <c r="C3" s="2"/>
      <c r="D3" s="2"/>
      <c r="E3"/>
      <c r="F3"/>
      <c r="G3"/>
      <c r="H3"/>
      <c r="I3"/>
      <c r="J3"/>
      <c r="K3" s="5"/>
      <c r="L3" s="5"/>
      <c r="M3" s="5"/>
      <c r="N3" s="5"/>
      <c r="O3" s="5"/>
      <c r="R3" s="306"/>
      <c r="S3" s="69"/>
      <c r="T3" s="69"/>
      <c r="U3" s="69"/>
      <c r="V3" s="70"/>
      <c r="W3" s="69"/>
    </row>
    <row r="4" spans="1:23" ht="33.6" customHeight="1" x14ac:dyDescent="0.3">
      <c r="A4" s="547" t="s">
        <v>455</v>
      </c>
      <c r="B4" s="548"/>
      <c r="C4" s="7"/>
      <c r="D4" s="7"/>
      <c r="E4" s="8"/>
      <c r="F4" s="8"/>
      <c r="G4" s="8"/>
      <c r="H4" s="8"/>
      <c r="I4" s="8"/>
      <c r="J4" s="8"/>
      <c r="K4" s="9"/>
      <c r="L4" s="9"/>
      <c r="M4" s="9"/>
      <c r="N4" s="9"/>
      <c r="O4" s="38"/>
      <c r="R4" s="306"/>
      <c r="S4" s="69"/>
      <c r="T4" s="69"/>
      <c r="U4" s="69"/>
      <c r="V4" s="70"/>
      <c r="W4" s="69"/>
    </row>
    <row r="5" spans="1:23" x14ac:dyDescent="0.3">
      <c r="B5" s="9"/>
      <c r="C5" s="9"/>
      <c r="D5" s="9"/>
      <c r="E5" s="9"/>
      <c r="F5" s="9"/>
      <c r="G5" s="9"/>
      <c r="H5" s="9"/>
      <c r="I5" s="9"/>
      <c r="J5" s="9"/>
      <c r="K5" s="9"/>
      <c r="L5" s="9"/>
      <c r="M5" s="9"/>
      <c r="N5" s="9"/>
      <c r="O5" s="38"/>
      <c r="R5" s="306"/>
      <c r="S5" s="69"/>
      <c r="T5" s="69"/>
      <c r="U5" s="69"/>
      <c r="V5" s="70"/>
      <c r="W5" s="69"/>
    </row>
    <row r="6" spans="1:23" ht="15.6" x14ac:dyDescent="0.3">
      <c r="A6" s="6" t="s">
        <v>232</v>
      </c>
      <c r="B6" s="9"/>
      <c r="C6" s="9"/>
      <c r="D6" s="9"/>
      <c r="E6" s="9"/>
      <c r="F6" s="9"/>
      <c r="G6" s="9"/>
      <c r="H6" s="9"/>
      <c r="I6" s="9"/>
      <c r="J6" s="9"/>
      <c r="K6" s="9"/>
      <c r="L6" s="9"/>
      <c r="M6" s="9"/>
      <c r="N6" s="9"/>
      <c r="O6" s="38"/>
      <c r="R6" s="306"/>
      <c r="S6" s="69"/>
      <c r="T6" s="69"/>
      <c r="U6" s="69"/>
      <c r="V6" s="70"/>
      <c r="W6" s="69"/>
    </row>
    <row r="7" spans="1:23" x14ac:dyDescent="0.3">
      <c r="A7" s="10"/>
      <c r="B7" s="9"/>
      <c r="C7" s="9"/>
      <c r="D7" s="9"/>
      <c r="E7" s="9"/>
      <c r="F7" s="9"/>
      <c r="G7" s="9"/>
      <c r="H7" s="9"/>
      <c r="I7" s="9"/>
      <c r="J7" s="9"/>
      <c r="K7" s="9"/>
      <c r="L7" s="9"/>
      <c r="M7" s="9"/>
      <c r="N7" s="9"/>
      <c r="O7" s="38"/>
      <c r="R7" s="69"/>
      <c r="S7" s="69"/>
      <c r="T7" s="69"/>
      <c r="U7" s="70"/>
      <c r="V7" s="69"/>
    </row>
    <row r="8" spans="1:23" x14ac:dyDescent="0.3">
      <c r="A8" s="10"/>
      <c r="B8" s="9"/>
      <c r="C8" s="9"/>
      <c r="D8" s="9"/>
      <c r="E8" s="9"/>
      <c r="F8" s="9"/>
      <c r="G8" s="9"/>
      <c r="H8" s="9"/>
      <c r="I8" s="9"/>
      <c r="J8" s="9"/>
      <c r="K8" s="9"/>
      <c r="L8" s="9"/>
      <c r="M8" s="9"/>
      <c r="N8" s="9"/>
      <c r="O8" s="38"/>
      <c r="R8" s="69"/>
      <c r="S8" s="69"/>
      <c r="T8" s="69"/>
      <c r="U8" s="70"/>
      <c r="V8" s="69"/>
    </row>
    <row r="9" spans="1:23" ht="17.25" customHeight="1" x14ac:dyDescent="0.3">
      <c r="A9" s="10"/>
      <c r="B9" s="9"/>
      <c r="C9" s="9"/>
      <c r="D9" s="9"/>
      <c r="E9" s="9"/>
      <c r="F9" s="9"/>
      <c r="G9" s="9"/>
      <c r="H9" s="9"/>
      <c r="I9" s="9"/>
      <c r="J9" s="9"/>
      <c r="K9" s="9"/>
      <c r="L9" s="9"/>
      <c r="M9" s="9"/>
      <c r="N9" s="9"/>
      <c r="O9" s="38"/>
      <c r="R9" s="69"/>
      <c r="S9" s="69"/>
      <c r="T9" s="69"/>
      <c r="U9" s="70"/>
      <c r="V9" s="69"/>
    </row>
    <row r="10" spans="1:23" ht="0.75" customHeight="1" x14ac:dyDescent="0.3">
      <c r="R10" s="69"/>
      <c r="S10" s="69"/>
      <c r="T10" s="69"/>
      <c r="U10" s="70"/>
      <c r="V10" s="69"/>
    </row>
    <row r="11" spans="1:23" ht="21" customHeight="1" x14ac:dyDescent="0.3">
      <c r="A11" s="555" t="s">
        <v>263</v>
      </c>
      <c r="B11" s="555"/>
      <c r="C11" s="555"/>
      <c r="D11" s="555"/>
      <c r="E11" s="555"/>
      <c r="F11" s="555"/>
      <c r="G11" s="555"/>
      <c r="H11" s="555"/>
      <c r="I11" s="555"/>
      <c r="J11" s="555"/>
      <c r="K11" s="555"/>
      <c r="L11" s="555"/>
      <c r="M11" s="555"/>
      <c r="N11" s="555"/>
      <c r="O11" s="555"/>
      <c r="P11" s="40"/>
      <c r="R11" s="69"/>
      <c r="S11" s="69"/>
      <c r="T11" s="69"/>
      <c r="U11" s="70"/>
      <c r="V11" s="69"/>
    </row>
    <row r="12" spans="1:23" ht="3.75" customHeight="1" x14ac:dyDescent="0.3">
      <c r="A12" s="11"/>
      <c r="B12" s="11"/>
      <c r="C12" s="11"/>
      <c r="D12" s="11"/>
      <c r="E12" s="11"/>
      <c r="F12" s="11"/>
      <c r="G12" s="11"/>
      <c r="H12" s="11"/>
      <c r="I12" s="11"/>
      <c r="J12" s="11"/>
      <c r="K12" s="11"/>
      <c r="L12" s="11"/>
      <c r="M12" s="11"/>
      <c r="N12" s="11"/>
      <c r="O12" s="11"/>
      <c r="R12" s="69"/>
      <c r="S12" s="69"/>
      <c r="T12" s="69"/>
      <c r="U12" s="70"/>
      <c r="V12" s="69"/>
    </row>
    <row r="13" spans="1:23" s="42" customFormat="1" ht="20.25" hidden="1" customHeight="1" thickBot="1" x14ac:dyDescent="0.35">
      <c r="A13" s="434" t="s">
        <v>5</v>
      </c>
      <c r="B13" s="556">
        <f>'Info District'!G11</f>
        <v>2025</v>
      </c>
      <c r="C13" s="557"/>
      <c r="E13" s="550"/>
      <c r="F13" s="550"/>
      <c r="G13" s="550"/>
      <c r="H13" s="550"/>
      <c r="I13" s="550"/>
      <c r="J13" s="554"/>
      <c r="Q13" s="63"/>
      <c r="R13" s="71"/>
      <c r="S13" s="71"/>
      <c r="T13" s="71"/>
      <c r="U13" s="72"/>
      <c r="V13" s="71"/>
    </row>
    <row r="14" spans="1:23" s="42" customFormat="1" ht="7.5" hidden="1" customHeight="1" thickBot="1" x14ac:dyDescent="0.35">
      <c r="A14" s="434"/>
      <c r="B14" s="13"/>
      <c r="C14" s="13"/>
      <c r="D14" s="13"/>
      <c r="O14" s="15"/>
      <c r="Q14" s="63"/>
      <c r="R14" s="71"/>
      <c r="S14" s="71"/>
      <c r="T14" s="71"/>
      <c r="U14" s="72"/>
      <c r="V14" s="71"/>
    </row>
    <row r="15" spans="1:23" s="42" customFormat="1" ht="16.5" hidden="1" customHeight="1" thickBot="1" x14ac:dyDescent="0.35">
      <c r="A15" s="434" t="s">
        <v>7</v>
      </c>
      <c r="B15" s="558" t="str">
        <f>'Info District'!G12</f>
        <v>PLATEAUX</v>
      </c>
      <c r="C15" s="559"/>
      <c r="D15" s="550" t="s">
        <v>8</v>
      </c>
      <c r="E15" s="550"/>
      <c r="F15" s="550"/>
      <c r="G15" s="551" t="str">
        <f>'Info District'!G13</f>
        <v>Agou</v>
      </c>
      <c r="H15" s="552"/>
      <c r="I15" s="553"/>
      <c r="L15" s="11"/>
      <c r="M15" s="11"/>
      <c r="N15" s="11"/>
      <c r="O15" s="11"/>
      <c r="P15" s="11"/>
      <c r="Q15" s="63"/>
      <c r="R15" s="71"/>
      <c r="S15" s="71"/>
      <c r="T15" s="71"/>
      <c r="U15" s="73"/>
      <c r="V15" s="71"/>
    </row>
    <row r="16" spans="1:23" s="42" customFormat="1" ht="3.75" hidden="1" customHeight="1" thickBot="1" x14ac:dyDescent="0.35">
      <c r="A16" s="139"/>
      <c r="B16" s="15"/>
      <c r="C16" s="15"/>
      <c r="D16" s="15"/>
      <c r="E16" s="15"/>
      <c r="K16" s="15"/>
      <c r="L16" s="15"/>
      <c r="M16" s="15"/>
      <c r="O16" s="15"/>
      <c r="Q16" s="63"/>
      <c r="R16" s="71"/>
      <c r="S16" s="71"/>
      <c r="T16" s="71"/>
      <c r="U16" s="72"/>
      <c r="V16" s="71"/>
    </row>
    <row r="17" spans="1:23" s="42" customFormat="1" ht="18" hidden="1" customHeight="1" thickBot="1" x14ac:dyDescent="0.35">
      <c r="A17" s="434" t="s">
        <v>9</v>
      </c>
      <c r="B17" s="556" t="str">
        <f>'Info District'!G17</f>
        <v>Avril à Juin 2025</v>
      </c>
      <c r="C17" s="560"/>
      <c r="D17" s="560"/>
      <c r="E17" s="557"/>
      <c r="G17" s="550" t="s">
        <v>11</v>
      </c>
      <c r="H17" s="550"/>
      <c r="I17" s="550"/>
      <c r="J17" s="550"/>
      <c r="K17" s="554"/>
      <c r="L17" s="551" t="str">
        <f>'Info District'!G18</f>
        <v>Juillet à Septembre 2025</v>
      </c>
      <c r="M17" s="552"/>
      <c r="N17" s="552"/>
      <c r="O17" s="552"/>
      <c r="P17" s="553"/>
      <c r="Q17" s="63"/>
      <c r="R17" s="71"/>
      <c r="S17" s="71"/>
      <c r="T17" s="71"/>
      <c r="U17" s="72"/>
      <c r="V17" s="71"/>
    </row>
    <row r="18" spans="1:23" s="9" customFormat="1" ht="6" customHeight="1" thickBot="1" x14ac:dyDescent="0.3">
      <c r="B18" s="43"/>
      <c r="C18" s="43"/>
      <c r="D18" s="43"/>
      <c r="E18" s="44"/>
      <c r="F18" s="43"/>
      <c r="G18" s="45"/>
      <c r="H18" s="45"/>
      <c r="I18" s="45"/>
      <c r="J18" s="45"/>
      <c r="K18" s="45"/>
      <c r="L18" s="45"/>
      <c r="M18" s="45"/>
      <c r="O18" s="38"/>
      <c r="Q18" s="64"/>
      <c r="R18" s="74"/>
      <c r="S18" s="74"/>
      <c r="T18" s="74"/>
      <c r="U18" s="75"/>
      <c r="V18" s="74"/>
    </row>
    <row r="19" spans="1:23" s="9" customFormat="1" ht="31.5" customHeight="1" thickBot="1" x14ac:dyDescent="0.35">
      <c r="A19" s="532" t="s">
        <v>12</v>
      </c>
      <c r="B19" s="532"/>
      <c r="C19" s="533"/>
      <c r="D19" s="575"/>
      <c r="E19" s="576"/>
      <c r="F19" s="576"/>
      <c r="G19" s="576"/>
      <c r="H19" s="576"/>
      <c r="I19" s="576"/>
      <c r="J19" s="576"/>
      <c r="K19" s="576"/>
      <c r="L19" s="576"/>
      <c r="M19" s="576"/>
      <c r="N19" s="577"/>
      <c r="O19" s="11"/>
      <c r="P19" s="464" t="str">
        <f>'Info District'!H17</f>
        <v>T2</v>
      </c>
      <c r="Q19" s="65"/>
      <c r="R19" s="535" t="s">
        <v>96</v>
      </c>
      <c r="S19" s="536"/>
      <c r="T19" s="536"/>
      <c r="U19" s="536"/>
      <c r="V19" s="537"/>
    </row>
    <row r="20" spans="1:23" s="9" customFormat="1" ht="8.25" customHeight="1" thickBot="1" x14ac:dyDescent="0.35">
      <c r="A20" s="12"/>
      <c r="B20" s="12"/>
      <c r="C20" s="12"/>
      <c r="D20" s="12"/>
      <c r="E20" s="12"/>
      <c r="F20" s="12"/>
      <c r="G20" s="13"/>
      <c r="H20" s="13"/>
      <c r="I20" s="13"/>
      <c r="J20" s="13"/>
      <c r="K20" s="13"/>
      <c r="L20" s="14"/>
      <c r="M20" s="14"/>
      <c r="N20" s="14"/>
      <c r="O20" s="14"/>
      <c r="Q20" s="64"/>
      <c r="R20" s="146"/>
      <c r="S20" s="74"/>
      <c r="T20" s="74"/>
      <c r="U20" s="76"/>
      <c r="V20" s="147"/>
    </row>
    <row r="21" spans="1:23" s="9" customFormat="1" ht="30.75" customHeight="1" thickBot="1" x14ac:dyDescent="0.35">
      <c r="A21" s="564" t="s">
        <v>6</v>
      </c>
      <c r="B21" s="564"/>
      <c r="C21" s="564"/>
      <c r="D21" s="565"/>
      <c r="E21" s="566"/>
      <c r="F21" s="566"/>
      <c r="G21" s="566"/>
      <c r="H21" s="567"/>
      <c r="I21" s="12"/>
      <c r="K21" s="230" t="s">
        <v>338</v>
      </c>
      <c r="O21" s="571"/>
      <c r="P21" s="572"/>
      <c r="Q21" s="64"/>
      <c r="R21" s="146"/>
      <c r="S21" s="74"/>
      <c r="T21" s="74"/>
      <c r="U21" s="76"/>
      <c r="V21" s="147"/>
    </row>
    <row r="22" spans="1:23" s="9" customFormat="1" ht="9" customHeight="1" thickBot="1" x14ac:dyDescent="0.35">
      <c r="A22" s="12"/>
      <c r="B22" s="12"/>
      <c r="C22" s="12"/>
      <c r="D22" s="12"/>
      <c r="E22" s="12"/>
      <c r="F22" s="12"/>
      <c r="G22" s="13"/>
      <c r="H22" s="13"/>
      <c r="I22" s="13"/>
      <c r="J22" s="13"/>
      <c r="K22" s="13"/>
      <c r="L22" s="14"/>
      <c r="M22" s="14"/>
      <c r="N22" s="14"/>
      <c r="O22" s="14"/>
      <c r="Q22" s="64"/>
      <c r="R22" s="146"/>
      <c r="S22" s="74"/>
      <c r="T22" s="74"/>
      <c r="U22" s="76"/>
      <c r="V22" s="147"/>
    </row>
    <row r="23" spans="1:23" s="9" customFormat="1" ht="30" customHeight="1" thickBot="1" x14ac:dyDescent="0.35">
      <c r="A23" s="532" t="s">
        <v>240</v>
      </c>
      <c r="B23" s="532"/>
      <c r="C23" s="533"/>
      <c r="D23" s="568" t="s">
        <v>265</v>
      </c>
      <c r="E23" s="569"/>
      <c r="F23" s="570"/>
      <c r="H23" s="229"/>
      <c r="I23" s="573" t="s">
        <v>337</v>
      </c>
      <c r="J23" s="573"/>
      <c r="K23" s="573"/>
      <c r="L23" s="573"/>
      <c r="M23" s="573"/>
      <c r="N23" s="574"/>
      <c r="O23" s="562"/>
      <c r="P23" s="563"/>
      <c r="Q23" s="64"/>
      <c r="R23" s="146"/>
      <c r="S23" s="74"/>
      <c r="T23" s="74"/>
      <c r="U23" s="76"/>
      <c r="V23" s="147"/>
    </row>
    <row r="24" spans="1:23" s="9" customFormat="1" ht="6" customHeight="1" x14ac:dyDescent="0.3">
      <c r="A24" s="12"/>
      <c r="B24" s="12"/>
      <c r="C24" s="12"/>
      <c r="D24" s="12"/>
      <c r="E24" s="12"/>
      <c r="F24" s="12"/>
      <c r="G24" s="13"/>
      <c r="H24" s="15"/>
      <c r="I24" s="15"/>
      <c r="J24" s="15"/>
      <c r="K24" s="13"/>
      <c r="L24" s="14"/>
      <c r="M24" s="14"/>
      <c r="N24" s="14"/>
      <c r="O24" s="14"/>
      <c r="Q24" s="64"/>
      <c r="R24" s="146"/>
      <c r="S24" s="74"/>
      <c r="T24" s="74"/>
      <c r="U24" s="76"/>
      <c r="V24" s="147"/>
    </row>
    <row r="25" spans="1:23" s="9" customFormat="1" ht="4.5" customHeight="1" thickBot="1" x14ac:dyDescent="0.35">
      <c r="A25" s="12"/>
      <c r="B25" s="12"/>
      <c r="C25" s="12"/>
      <c r="D25" s="12"/>
      <c r="E25" s="12"/>
      <c r="F25" s="12"/>
      <c r="G25" s="13"/>
      <c r="H25" s="13"/>
      <c r="I25" s="13"/>
      <c r="J25" s="13"/>
      <c r="K25" s="13"/>
      <c r="L25" s="14"/>
      <c r="M25" s="14"/>
      <c r="N25" s="14"/>
      <c r="O25" s="14"/>
      <c r="Q25" s="64"/>
      <c r="R25" s="146"/>
      <c r="S25" s="74"/>
      <c r="T25" s="74"/>
      <c r="U25" s="76"/>
      <c r="V25" s="147"/>
    </row>
    <row r="26" spans="1:23" ht="76.5" customHeight="1" thickBot="1" x14ac:dyDescent="0.35">
      <c r="A26" s="541" t="s">
        <v>13</v>
      </c>
      <c r="B26" s="16" t="s">
        <v>14</v>
      </c>
      <c r="C26" s="108" t="s">
        <v>15</v>
      </c>
      <c r="D26" s="118" t="s">
        <v>16</v>
      </c>
      <c r="E26" s="117" t="s">
        <v>17</v>
      </c>
      <c r="F26" s="16" t="s">
        <v>18</v>
      </c>
      <c r="G26" s="16" t="s">
        <v>233</v>
      </c>
      <c r="H26" s="16" t="s">
        <v>234</v>
      </c>
      <c r="I26" s="16" t="s">
        <v>19</v>
      </c>
      <c r="J26" s="16" t="s">
        <v>20</v>
      </c>
      <c r="K26" s="108" t="s">
        <v>21</v>
      </c>
      <c r="L26" s="136" t="s">
        <v>22</v>
      </c>
      <c r="M26" s="137" t="s">
        <v>236</v>
      </c>
      <c r="N26" s="138" t="s">
        <v>23</v>
      </c>
      <c r="O26" s="109" t="s">
        <v>39</v>
      </c>
      <c r="P26" s="16" t="s">
        <v>40</v>
      </c>
      <c r="R26" s="148" t="s">
        <v>237</v>
      </c>
      <c r="S26" s="140" t="s">
        <v>93</v>
      </c>
      <c r="T26" s="140" t="s">
        <v>239</v>
      </c>
      <c r="U26" s="140" t="s">
        <v>238</v>
      </c>
      <c r="V26" s="149" t="s">
        <v>97</v>
      </c>
    </row>
    <row r="27" spans="1:23" s="47" customFormat="1" ht="21.75" customHeight="1" thickBot="1" x14ac:dyDescent="0.35">
      <c r="A27" s="542"/>
      <c r="B27" s="46" t="s">
        <v>24</v>
      </c>
      <c r="C27" s="46" t="s">
        <v>25</v>
      </c>
      <c r="D27" s="112" t="s">
        <v>26</v>
      </c>
      <c r="E27" s="46" t="s">
        <v>27</v>
      </c>
      <c r="F27" s="46"/>
      <c r="G27" s="46" t="s">
        <v>28</v>
      </c>
      <c r="H27" s="46"/>
      <c r="I27" s="46" t="s">
        <v>29</v>
      </c>
      <c r="J27" s="46"/>
      <c r="K27" s="131" t="s">
        <v>235</v>
      </c>
      <c r="L27" s="133"/>
      <c r="M27" s="134"/>
      <c r="N27" s="135"/>
      <c r="O27" s="132" t="s">
        <v>30</v>
      </c>
      <c r="P27" s="46"/>
      <c r="Q27" s="66"/>
      <c r="R27" s="150"/>
      <c r="S27" s="67" t="s">
        <v>94</v>
      </c>
      <c r="T27" s="67" t="s">
        <v>95</v>
      </c>
      <c r="U27" s="94"/>
      <c r="V27" s="151" t="str">
        <f>IF(J28&lt;=0,"",IF(J28=90,$W$28))</f>
        <v/>
      </c>
      <c r="W27" s="37" t="s">
        <v>98</v>
      </c>
    </row>
    <row r="28" spans="1:23" ht="49.5" customHeight="1" x14ac:dyDescent="0.3">
      <c r="A28" s="231" t="str">
        <f>CDT!B26</f>
        <v>Artéméther-Luméfantrine 6cp (AL)</v>
      </c>
      <c r="B28" s="79"/>
      <c r="C28" s="110"/>
      <c r="D28" s="120" t="str">
        <f>IF(B28&lt;&gt;"",B28+C28,"")</f>
        <v/>
      </c>
      <c r="E28" s="119"/>
      <c r="F28" s="79"/>
      <c r="G28" s="79"/>
      <c r="H28" s="79"/>
      <c r="I28" s="79"/>
      <c r="J28" s="79"/>
      <c r="K28" s="110"/>
      <c r="L28" s="431" t="str">
        <f>IF(B28&lt;&gt;"",IF(J28=0,E28,((E28*90)/(90-J28))),"0")</f>
        <v>0</v>
      </c>
      <c r="M28" s="428" t="str">
        <f>IF(B28&lt;&gt;"",((E28/R28)*30),"0")</f>
        <v>0</v>
      </c>
      <c r="N28" s="250" t="str">
        <f>IF(B28&lt;&gt;"",IF(J28=0,((E28+L28)-K28),((M28*6)-K28)),"0")</f>
        <v>0</v>
      </c>
      <c r="O28" s="251"/>
      <c r="P28" s="81"/>
      <c r="R28" s="152">
        <f>(90-J28)</f>
        <v>90</v>
      </c>
      <c r="S28" s="68" t="e">
        <f>D28-(E28+G28+I28+H28)</f>
        <v>#VALUE!</v>
      </c>
      <c r="T28" s="68" t="e">
        <f>K28-S28</f>
        <v>#VALUE!</v>
      </c>
      <c r="U28" s="95">
        <v>6</v>
      </c>
      <c r="V28" s="153" t="e">
        <f t="shared" ref="V28:V52" si="0">IF(T28=0,"",$W$27)</f>
        <v>#VALUE!</v>
      </c>
      <c r="W28" s="37" t="s">
        <v>203</v>
      </c>
    </row>
    <row r="29" spans="1:23" ht="45" customHeight="1" x14ac:dyDescent="0.3">
      <c r="A29" s="231" t="str">
        <f>CDT!B27</f>
        <v>Artéméther-Luméfantrine 12cp (AL)</v>
      </c>
      <c r="B29" s="79"/>
      <c r="C29" s="110"/>
      <c r="D29" s="121" t="str">
        <f t="shared" ref="D29:D36" si="1">IF(B29&lt;&gt;"",B29+C29,"")</f>
        <v/>
      </c>
      <c r="E29" s="119"/>
      <c r="F29" s="79"/>
      <c r="G29" s="79"/>
      <c r="H29" s="79"/>
      <c r="I29" s="79"/>
      <c r="J29" s="79"/>
      <c r="K29" s="110"/>
      <c r="L29" s="431" t="str">
        <f t="shared" ref="L29:L36" si="2">IF(B29&lt;&gt;"",IF(J29=0,E29,((E29*90)/(90-J29))),"0")</f>
        <v>0</v>
      </c>
      <c r="M29" s="428" t="str">
        <f t="shared" ref="M29:M36" si="3">IF(B29&lt;&gt;"",((E29/R29)*30),"0")</f>
        <v>0</v>
      </c>
      <c r="N29" s="250" t="str">
        <f t="shared" ref="N29:N36" si="4">IF(B29&lt;&gt;"",IF(J29=0,((E29+L29)-K29),((M29*6)-K29)),"0")</f>
        <v>0</v>
      </c>
      <c r="O29" s="251"/>
      <c r="P29" s="81"/>
      <c r="R29" s="152">
        <f t="shared" ref="R29:R50" si="5">(90-J29)</f>
        <v>90</v>
      </c>
      <c r="S29" s="68" t="e">
        <f t="shared" ref="S29:S49" si="6">D29-(E29+G29+I29+H29)</f>
        <v>#VALUE!</v>
      </c>
      <c r="T29" s="68" t="e">
        <f t="shared" ref="T29:T50" si="7">K29-S29</f>
        <v>#VALUE!</v>
      </c>
      <c r="U29" s="95">
        <v>12</v>
      </c>
      <c r="V29" s="153" t="e">
        <f t="shared" si="0"/>
        <v>#VALUE!</v>
      </c>
    </row>
    <row r="30" spans="1:23" ht="49.5" customHeight="1" x14ac:dyDescent="0.3">
      <c r="A30" s="231" t="str">
        <f>CDT!B28</f>
        <v>Artéméther-Luméfantrine 18cp (AL)</v>
      </c>
      <c r="B30" s="79"/>
      <c r="C30" s="110"/>
      <c r="D30" s="121" t="str">
        <f t="shared" si="1"/>
        <v/>
      </c>
      <c r="E30" s="119"/>
      <c r="F30" s="79"/>
      <c r="G30" s="79"/>
      <c r="H30" s="79"/>
      <c r="I30" s="79"/>
      <c r="J30" s="79"/>
      <c r="K30" s="110"/>
      <c r="L30" s="431" t="str">
        <f t="shared" si="2"/>
        <v>0</v>
      </c>
      <c r="M30" s="428" t="str">
        <f t="shared" si="3"/>
        <v>0</v>
      </c>
      <c r="N30" s="250" t="str">
        <f t="shared" si="4"/>
        <v>0</v>
      </c>
      <c r="O30" s="251"/>
      <c r="P30" s="81"/>
      <c r="R30" s="152">
        <f t="shared" si="5"/>
        <v>90</v>
      </c>
      <c r="S30" s="68" t="e">
        <f t="shared" si="6"/>
        <v>#VALUE!</v>
      </c>
      <c r="T30" s="68" t="e">
        <f t="shared" si="7"/>
        <v>#VALUE!</v>
      </c>
      <c r="U30" s="95">
        <v>18</v>
      </c>
      <c r="V30" s="153" t="e">
        <f t="shared" si="0"/>
        <v>#VALUE!</v>
      </c>
    </row>
    <row r="31" spans="1:23" ht="49.5" customHeight="1" x14ac:dyDescent="0.3">
      <c r="A31" s="231" t="str">
        <f>CDT!B29</f>
        <v>Artéméther-Luméfantrine 24cp (AL)</v>
      </c>
      <c r="B31" s="79"/>
      <c r="C31" s="110"/>
      <c r="D31" s="121" t="str">
        <f t="shared" si="1"/>
        <v/>
      </c>
      <c r="E31" s="119"/>
      <c r="F31" s="79"/>
      <c r="G31" s="79"/>
      <c r="H31" s="79"/>
      <c r="I31" s="79"/>
      <c r="J31" s="79"/>
      <c r="K31" s="110"/>
      <c r="L31" s="431" t="str">
        <f t="shared" si="2"/>
        <v>0</v>
      </c>
      <c r="M31" s="428" t="str">
        <f t="shared" si="3"/>
        <v>0</v>
      </c>
      <c r="N31" s="250" t="str">
        <f t="shared" si="4"/>
        <v>0</v>
      </c>
      <c r="O31" s="251"/>
      <c r="P31" s="81"/>
      <c r="R31" s="152">
        <f t="shared" si="5"/>
        <v>90</v>
      </c>
      <c r="S31" s="68" t="e">
        <f t="shared" si="6"/>
        <v>#VALUE!</v>
      </c>
      <c r="T31" s="68" t="e">
        <f t="shared" si="7"/>
        <v>#VALUE!</v>
      </c>
      <c r="U31" s="95">
        <v>24</v>
      </c>
      <c r="V31" s="153" t="e">
        <f t="shared" si="0"/>
        <v>#VALUE!</v>
      </c>
    </row>
    <row r="32" spans="1:23" ht="50.25" hidden="1" customHeight="1" x14ac:dyDescent="0.3">
      <c r="A32" s="17" t="str">
        <f>CDT!B30</f>
        <v>Artéméther injectable 40 mg</v>
      </c>
      <c r="B32" s="79"/>
      <c r="C32" s="110"/>
      <c r="D32" s="121" t="str">
        <f t="shared" si="1"/>
        <v/>
      </c>
      <c r="E32" s="119"/>
      <c r="F32" s="79"/>
      <c r="G32" s="79"/>
      <c r="H32" s="79"/>
      <c r="I32" s="79"/>
      <c r="J32" s="79"/>
      <c r="K32" s="110"/>
      <c r="L32" s="431" t="str">
        <f t="shared" si="2"/>
        <v>0</v>
      </c>
      <c r="M32" s="428" t="str">
        <f t="shared" si="3"/>
        <v>0</v>
      </c>
      <c r="N32" s="250" t="str">
        <f t="shared" si="4"/>
        <v>0</v>
      </c>
      <c r="O32" s="251"/>
      <c r="P32" s="79"/>
      <c r="R32" s="152">
        <f t="shared" si="5"/>
        <v>90</v>
      </c>
      <c r="S32" s="68" t="e">
        <f t="shared" si="6"/>
        <v>#VALUE!</v>
      </c>
      <c r="T32" s="68" t="e">
        <f t="shared" si="7"/>
        <v>#VALUE!</v>
      </c>
      <c r="U32" s="95">
        <v>1</v>
      </c>
      <c r="V32" s="153" t="e">
        <f t="shared" si="0"/>
        <v>#VALUE!</v>
      </c>
    </row>
    <row r="33" spans="1:22" ht="50.25" hidden="1" customHeight="1" x14ac:dyDescent="0.3">
      <c r="A33" s="17" t="str">
        <f>CDT!B31</f>
        <v>Artéméther injectable 80 mg</v>
      </c>
      <c r="B33" s="79"/>
      <c r="C33" s="110"/>
      <c r="D33" s="121" t="str">
        <f t="shared" si="1"/>
        <v/>
      </c>
      <c r="E33" s="119"/>
      <c r="F33" s="79"/>
      <c r="G33" s="79"/>
      <c r="H33" s="79"/>
      <c r="I33" s="79"/>
      <c r="J33" s="79"/>
      <c r="K33" s="110"/>
      <c r="L33" s="431" t="str">
        <f t="shared" si="2"/>
        <v>0</v>
      </c>
      <c r="M33" s="428" t="str">
        <f t="shared" si="3"/>
        <v>0</v>
      </c>
      <c r="N33" s="250" t="str">
        <f t="shared" si="4"/>
        <v>0</v>
      </c>
      <c r="O33" s="251"/>
      <c r="P33" s="79"/>
      <c r="R33" s="152">
        <f t="shared" si="5"/>
        <v>90</v>
      </c>
      <c r="S33" s="68" t="e">
        <f t="shared" si="6"/>
        <v>#VALUE!</v>
      </c>
      <c r="T33" s="68" t="e">
        <f t="shared" si="7"/>
        <v>#VALUE!</v>
      </c>
      <c r="U33" s="95">
        <v>1</v>
      </c>
      <c r="V33" s="153" t="e">
        <f t="shared" si="0"/>
        <v>#VALUE!</v>
      </c>
    </row>
    <row r="34" spans="1:22" ht="50.25" hidden="1" customHeight="1" x14ac:dyDescent="0.3">
      <c r="A34" s="17" t="str">
        <f>CDT!B32</f>
        <v>Artésunate injectable 60 mg</v>
      </c>
      <c r="B34" s="79"/>
      <c r="C34" s="110"/>
      <c r="D34" s="121" t="str">
        <f t="shared" si="1"/>
        <v/>
      </c>
      <c r="E34" s="119"/>
      <c r="F34" s="79"/>
      <c r="G34" s="79"/>
      <c r="H34" s="79"/>
      <c r="I34" s="79"/>
      <c r="J34" s="79"/>
      <c r="K34" s="110"/>
      <c r="L34" s="431" t="str">
        <f t="shared" si="2"/>
        <v>0</v>
      </c>
      <c r="M34" s="428" t="str">
        <f t="shared" si="3"/>
        <v>0</v>
      </c>
      <c r="N34" s="250" t="str">
        <f t="shared" si="4"/>
        <v>0</v>
      </c>
      <c r="O34" s="251"/>
      <c r="P34" s="79"/>
      <c r="R34" s="152">
        <f t="shared" si="5"/>
        <v>90</v>
      </c>
      <c r="S34" s="68" t="e">
        <f t="shared" si="6"/>
        <v>#VALUE!</v>
      </c>
      <c r="T34" s="68" t="e">
        <f t="shared" si="7"/>
        <v>#VALUE!</v>
      </c>
      <c r="U34" s="95">
        <v>1</v>
      </c>
      <c r="V34" s="153" t="e">
        <f t="shared" si="0"/>
        <v>#VALUE!</v>
      </c>
    </row>
    <row r="35" spans="1:22" ht="50.25" hidden="1" customHeight="1" x14ac:dyDescent="0.3">
      <c r="A35" s="17" t="str">
        <f>CDT!B33</f>
        <v xml:space="preserve"> Sulfadoxine Pyriméthamine:  (SP)</v>
      </c>
      <c r="B35" s="79"/>
      <c r="C35" s="110"/>
      <c r="D35" s="121" t="str">
        <f t="shared" si="1"/>
        <v/>
      </c>
      <c r="E35" s="119"/>
      <c r="F35" s="79"/>
      <c r="G35" s="79"/>
      <c r="H35" s="79"/>
      <c r="I35" s="79"/>
      <c r="J35" s="79"/>
      <c r="K35" s="110"/>
      <c r="L35" s="431" t="str">
        <f t="shared" si="2"/>
        <v>0</v>
      </c>
      <c r="M35" s="428" t="str">
        <f t="shared" si="3"/>
        <v>0</v>
      </c>
      <c r="N35" s="250" t="str">
        <f t="shared" si="4"/>
        <v>0</v>
      </c>
      <c r="O35" s="251"/>
      <c r="P35" s="79"/>
      <c r="R35" s="152">
        <f t="shared" si="5"/>
        <v>90</v>
      </c>
      <c r="S35" s="68" t="e">
        <f t="shared" si="6"/>
        <v>#VALUE!</v>
      </c>
      <c r="T35" s="68" t="e">
        <f t="shared" si="7"/>
        <v>#VALUE!</v>
      </c>
      <c r="U35" s="95">
        <v>3</v>
      </c>
      <c r="V35" s="153" t="e">
        <f t="shared" si="0"/>
        <v>#VALUE!</v>
      </c>
    </row>
    <row r="36" spans="1:22" ht="45.75" customHeight="1" thickBot="1" x14ac:dyDescent="0.35">
      <c r="A36" s="231" t="str">
        <f>CDT!B34</f>
        <v>Test de Diagnostic Rapide  : (TDR)</v>
      </c>
      <c r="B36" s="79"/>
      <c r="C36" s="110"/>
      <c r="D36" s="305" t="str">
        <f t="shared" si="1"/>
        <v/>
      </c>
      <c r="E36" s="119"/>
      <c r="F36" s="79"/>
      <c r="G36" s="79"/>
      <c r="H36" s="79"/>
      <c r="I36" s="79"/>
      <c r="J36" s="79"/>
      <c r="K36" s="110"/>
      <c r="L36" s="431" t="str">
        <f t="shared" si="2"/>
        <v>0</v>
      </c>
      <c r="M36" s="428" t="str">
        <f t="shared" si="3"/>
        <v>0</v>
      </c>
      <c r="N36" s="250" t="str">
        <f t="shared" si="4"/>
        <v>0</v>
      </c>
      <c r="O36" s="251"/>
      <c r="P36" s="79"/>
      <c r="R36" s="152">
        <f t="shared" si="5"/>
        <v>90</v>
      </c>
      <c r="S36" s="68" t="e">
        <f t="shared" si="6"/>
        <v>#VALUE!</v>
      </c>
      <c r="T36" s="68" t="e">
        <f t="shared" si="7"/>
        <v>#VALUE!</v>
      </c>
      <c r="U36" s="95">
        <v>1</v>
      </c>
      <c r="V36" s="153" t="e">
        <f t="shared" si="0"/>
        <v>#VALUE!</v>
      </c>
    </row>
    <row r="37" spans="1:22" ht="34.5" hidden="1" customHeight="1" x14ac:dyDescent="0.3">
      <c r="A37" s="17" t="str">
        <f>CDT!B35</f>
        <v>Moustiquaire à Imprégnation Durable: (MID)</v>
      </c>
      <c r="B37" s="79"/>
      <c r="C37" s="110"/>
      <c r="D37" s="304">
        <f t="shared" ref="D37:D50" si="8">B37+C37</f>
        <v>0</v>
      </c>
      <c r="E37" s="119"/>
      <c r="F37" s="79"/>
      <c r="G37" s="79"/>
      <c r="H37" s="79"/>
      <c r="I37" s="79"/>
      <c r="J37" s="79"/>
      <c r="K37" s="110"/>
      <c r="L37" s="113">
        <f t="shared" ref="L37:L50" si="9">IF(J37=0,E37,((D37*90)/(90-J37)))</f>
        <v>0</v>
      </c>
      <c r="M37" s="55">
        <f t="shared" ref="M37:M50" si="10">(E37/R37)*30</f>
        <v>0</v>
      </c>
      <c r="N37" s="114">
        <f t="shared" ref="N37:N49" si="11">IF(J37=0,((E37+L37)-K37),((L37*2)-K37))</f>
        <v>0</v>
      </c>
      <c r="O37" s="111" t="str">
        <f t="shared" ref="O37:O50" si="12">IF(N37=0,"0",N37)</f>
        <v>0</v>
      </c>
      <c r="P37" s="79"/>
      <c r="R37" s="152">
        <f t="shared" si="5"/>
        <v>90</v>
      </c>
      <c r="S37" s="68">
        <f t="shared" si="6"/>
        <v>0</v>
      </c>
      <c r="T37" s="68">
        <f t="shared" si="7"/>
        <v>0</v>
      </c>
      <c r="U37" s="95">
        <v>1</v>
      </c>
      <c r="V37" s="153" t="str">
        <f t="shared" si="0"/>
        <v/>
      </c>
    </row>
    <row r="38" spans="1:22" ht="34.5" hidden="1" customHeight="1" x14ac:dyDescent="0.3">
      <c r="A38" s="17" t="str">
        <f>CDT!B40</f>
        <v>Artésunate Amodiaquine: (ASAQ) : 3 cp (25/67,5 mg)</v>
      </c>
      <c r="B38" s="79"/>
      <c r="C38" s="110"/>
      <c r="D38" s="121">
        <f t="shared" si="8"/>
        <v>0</v>
      </c>
      <c r="E38" s="119"/>
      <c r="F38" s="79"/>
      <c r="G38" s="79"/>
      <c r="H38" s="79"/>
      <c r="I38" s="79"/>
      <c r="J38" s="79"/>
      <c r="K38" s="110"/>
      <c r="L38" s="113">
        <f t="shared" si="9"/>
        <v>0</v>
      </c>
      <c r="M38" s="55">
        <f t="shared" si="10"/>
        <v>0</v>
      </c>
      <c r="N38" s="114">
        <f t="shared" si="11"/>
        <v>0</v>
      </c>
      <c r="O38" s="111" t="str">
        <f t="shared" si="12"/>
        <v>0</v>
      </c>
      <c r="P38" s="79"/>
      <c r="R38" s="152">
        <f t="shared" si="5"/>
        <v>90</v>
      </c>
      <c r="S38" s="68">
        <f t="shared" si="6"/>
        <v>0</v>
      </c>
      <c r="T38" s="68">
        <f t="shared" si="7"/>
        <v>0</v>
      </c>
      <c r="U38" s="95">
        <v>3</v>
      </c>
      <c r="V38" s="153" t="str">
        <f t="shared" si="0"/>
        <v/>
      </c>
    </row>
    <row r="39" spans="1:22" ht="34.5" hidden="1" customHeight="1" x14ac:dyDescent="0.3">
      <c r="A39" s="17" t="str">
        <f>CDT!B41</f>
        <v>Artésunate Amodiaquine: (ASAQ) 3 cp (50/135 mg)</v>
      </c>
      <c r="B39" s="79"/>
      <c r="C39" s="110"/>
      <c r="D39" s="121">
        <f t="shared" si="8"/>
        <v>0</v>
      </c>
      <c r="E39" s="119"/>
      <c r="F39" s="79"/>
      <c r="G39" s="79"/>
      <c r="H39" s="79"/>
      <c r="I39" s="79"/>
      <c r="J39" s="79"/>
      <c r="K39" s="110"/>
      <c r="L39" s="113">
        <f t="shared" si="9"/>
        <v>0</v>
      </c>
      <c r="M39" s="55">
        <f t="shared" si="10"/>
        <v>0</v>
      </c>
      <c r="N39" s="114">
        <f t="shared" si="11"/>
        <v>0</v>
      </c>
      <c r="O39" s="111" t="str">
        <f t="shared" si="12"/>
        <v>0</v>
      </c>
      <c r="P39" s="79"/>
      <c r="R39" s="152">
        <f t="shared" si="5"/>
        <v>90</v>
      </c>
      <c r="S39" s="68">
        <f t="shared" si="6"/>
        <v>0</v>
      </c>
      <c r="T39" s="68">
        <f t="shared" si="7"/>
        <v>0</v>
      </c>
      <c r="U39" s="95">
        <v>3</v>
      </c>
      <c r="V39" s="153" t="str">
        <f t="shared" si="0"/>
        <v/>
      </c>
    </row>
    <row r="40" spans="1:22" ht="34.5" hidden="1" customHeight="1" x14ac:dyDescent="0.3">
      <c r="A40" s="17" t="str">
        <f>CDT!B42</f>
        <v>Artésunate Amodiaquine: (ASAQ) 3 cp (100/270 mg)</v>
      </c>
      <c r="B40" s="79"/>
      <c r="C40" s="110"/>
      <c r="D40" s="121">
        <f t="shared" si="8"/>
        <v>0</v>
      </c>
      <c r="E40" s="119"/>
      <c r="F40" s="79"/>
      <c r="G40" s="79"/>
      <c r="H40" s="79"/>
      <c r="I40" s="79"/>
      <c r="J40" s="79"/>
      <c r="K40" s="110"/>
      <c r="L40" s="113">
        <f t="shared" si="9"/>
        <v>0</v>
      </c>
      <c r="M40" s="55">
        <f t="shared" si="10"/>
        <v>0</v>
      </c>
      <c r="N40" s="114">
        <f t="shared" si="11"/>
        <v>0</v>
      </c>
      <c r="O40" s="111" t="str">
        <f t="shared" si="12"/>
        <v>0</v>
      </c>
      <c r="P40" s="79"/>
      <c r="R40" s="152">
        <f t="shared" si="5"/>
        <v>90</v>
      </c>
      <c r="S40" s="68">
        <f t="shared" si="6"/>
        <v>0</v>
      </c>
      <c r="T40" s="68">
        <f t="shared" si="7"/>
        <v>0</v>
      </c>
      <c r="U40" s="95">
        <v>3</v>
      </c>
      <c r="V40" s="153" t="str">
        <f t="shared" si="0"/>
        <v/>
      </c>
    </row>
    <row r="41" spans="1:22" ht="34.5" hidden="1" customHeight="1" x14ac:dyDescent="0.3">
      <c r="A41" s="17" t="str">
        <f>CDT!B43</f>
        <v>Artésunate Amodiaquine: (ASAQ) 6 cp (100/270 mg)</v>
      </c>
      <c r="B41" s="79"/>
      <c r="C41" s="110"/>
      <c r="D41" s="121">
        <f t="shared" si="8"/>
        <v>0</v>
      </c>
      <c r="E41" s="119"/>
      <c r="F41" s="79"/>
      <c r="G41" s="79"/>
      <c r="H41" s="79"/>
      <c r="I41" s="79"/>
      <c r="J41" s="79"/>
      <c r="K41" s="110"/>
      <c r="L41" s="113">
        <f t="shared" si="9"/>
        <v>0</v>
      </c>
      <c r="M41" s="55">
        <f t="shared" si="10"/>
        <v>0</v>
      </c>
      <c r="N41" s="114">
        <f t="shared" si="11"/>
        <v>0</v>
      </c>
      <c r="O41" s="111" t="str">
        <f t="shared" si="12"/>
        <v>0</v>
      </c>
      <c r="P41" s="79"/>
      <c r="R41" s="152">
        <f t="shared" si="5"/>
        <v>90</v>
      </c>
      <c r="S41" s="68">
        <f t="shared" si="6"/>
        <v>0</v>
      </c>
      <c r="T41" s="68">
        <f t="shared" si="7"/>
        <v>0</v>
      </c>
      <c r="U41" s="95">
        <v>3</v>
      </c>
      <c r="V41" s="153" t="str">
        <f t="shared" si="0"/>
        <v/>
      </c>
    </row>
    <row r="42" spans="1:22" ht="34.5" hidden="1" customHeight="1" x14ac:dyDescent="0.3">
      <c r="A42" s="17" t="str">
        <f>CDT!B36</f>
        <v>Dihydroartéminisine Pipéraquine– Plaq / 3 comp 
( DHA-PPQ)  20/160 mg</v>
      </c>
      <c r="B42" s="79"/>
      <c r="C42" s="110"/>
      <c r="D42" s="121">
        <f t="shared" si="8"/>
        <v>0</v>
      </c>
      <c r="E42" s="119"/>
      <c r="F42" s="79"/>
      <c r="G42" s="79"/>
      <c r="H42" s="79"/>
      <c r="I42" s="79"/>
      <c r="J42" s="79"/>
      <c r="K42" s="110"/>
      <c r="L42" s="113">
        <f t="shared" si="9"/>
        <v>0</v>
      </c>
      <c r="M42" s="55">
        <f t="shared" si="10"/>
        <v>0</v>
      </c>
      <c r="N42" s="114">
        <f t="shared" si="11"/>
        <v>0</v>
      </c>
      <c r="O42" s="111" t="str">
        <f t="shared" si="12"/>
        <v>0</v>
      </c>
      <c r="P42" s="79"/>
      <c r="R42" s="152">
        <f t="shared" si="5"/>
        <v>90</v>
      </c>
      <c r="S42" s="68">
        <f t="shared" si="6"/>
        <v>0</v>
      </c>
      <c r="T42" s="68">
        <f t="shared" si="7"/>
        <v>0</v>
      </c>
      <c r="U42" s="95">
        <v>1</v>
      </c>
      <c r="V42" s="153" t="str">
        <f t="shared" si="0"/>
        <v/>
      </c>
    </row>
    <row r="43" spans="1:22" ht="34.5" hidden="1" customHeight="1" x14ac:dyDescent="0.3">
      <c r="A43" s="17" t="str">
        <f>CDT!B37</f>
        <v>Dihydroartéminisine Pipéraquine– Plaq / 3 comp 
( DHA-PPQ)  40/320 mg</v>
      </c>
      <c r="B43" s="79"/>
      <c r="C43" s="110"/>
      <c r="D43" s="121">
        <f t="shared" si="8"/>
        <v>0</v>
      </c>
      <c r="E43" s="119"/>
      <c r="F43" s="79"/>
      <c r="G43" s="79"/>
      <c r="H43" s="79"/>
      <c r="I43" s="79"/>
      <c r="J43" s="79"/>
      <c r="K43" s="110"/>
      <c r="L43" s="113">
        <f t="shared" si="9"/>
        <v>0</v>
      </c>
      <c r="M43" s="55">
        <f t="shared" si="10"/>
        <v>0</v>
      </c>
      <c r="N43" s="114">
        <f t="shared" si="11"/>
        <v>0</v>
      </c>
      <c r="O43" s="111" t="str">
        <f t="shared" si="12"/>
        <v>0</v>
      </c>
      <c r="P43" s="79"/>
      <c r="R43" s="152">
        <f t="shared" si="5"/>
        <v>90</v>
      </c>
      <c r="S43" s="68">
        <f t="shared" si="6"/>
        <v>0</v>
      </c>
      <c r="T43" s="68">
        <f t="shared" si="7"/>
        <v>0</v>
      </c>
      <c r="U43" s="95">
        <v>1</v>
      </c>
      <c r="V43" s="153" t="str">
        <f t="shared" si="0"/>
        <v/>
      </c>
    </row>
    <row r="44" spans="1:22" ht="34.5" hidden="1" customHeight="1" x14ac:dyDescent="0.3">
      <c r="A44" s="17" t="str">
        <f>CDT!B38</f>
        <v>Dihydroartéminisine Pipéraquine– Plaq / 6 comp 
( DHA-PPQ)  40/320 mg</v>
      </c>
      <c r="B44" s="79"/>
      <c r="C44" s="110"/>
      <c r="D44" s="121">
        <f t="shared" si="8"/>
        <v>0</v>
      </c>
      <c r="E44" s="119"/>
      <c r="F44" s="79"/>
      <c r="G44" s="79"/>
      <c r="H44" s="79"/>
      <c r="I44" s="79"/>
      <c r="J44" s="79"/>
      <c r="K44" s="110"/>
      <c r="L44" s="113">
        <f t="shared" si="9"/>
        <v>0</v>
      </c>
      <c r="M44" s="55">
        <f t="shared" si="10"/>
        <v>0</v>
      </c>
      <c r="N44" s="114">
        <f t="shared" si="11"/>
        <v>0</v>
      </c>
      <c r="O44" s="111" t="str">
        <f t="shared" si="12"/>
        <v>0</v>
      </c>
      <c r="P44" s="79"/>
      <c r="R44" s="152">
        <f t="shared" si="5"/>
        <v>90</v>
      </c>
      <c r="S44" s="68">
        <f t="shared" si="6"/>
        <v>0</v>
      </c>
      <c r="T44" s="68">
        <f t="shared" si="7"/>
        <v>0</v>
      </c>
      <c r="U44" s="95">
        <v>1</v>
      </c>
      <c r="V44" s="153" t="str">
        <f t="shared" si="0"/>
        <v/>
      </c>
    </row>
    <row r="45" spans="1:22" ht="34.5" hidden="1" customHeight="1" x14ac:dyDescent="0.3">
      <c r="A45" s="17" t="str">
        <f>CDT!B44</f>
        <v>Artésunate - Méfloquine (AS-MF)</v>
      </c>
      <c r="B45" s="79"/>
      <c r="C45" s="110"/>
      <c r="D45" s="121">
        <f t="shared" si="8"/>
        <v>0</v>
      </c>
      <c r="E45" s="119"/>
      <c r="F45" s="79"/>
      <c r="G45" s="79"/>
      <c r="H45" s="79"/>
      <c r="I45" s="79"/>
      <c r="J45" s="79"/>
      <c r="K45" s="110"/>
      <c r="L45" s="113">
        <f t="shared" si="9"/>
        <v>0</v>
      </c>
      <c r="M45" s="55">
        <f t="shared" si="10"/>
        <v>0</v>
      </c>
      <c r="N45" s="114">
        <f t="shared" si="11"/>
        <v>0</v>
      </c>
      <c r="O45" s="111" t="str">
        <f t="shared" si="12"/>
        <v>0</v>
      </c>
      <c r="P45" s="79"/>
      <c r="R45" s="152">
        <f t="shared" si="5"/>
        <v>90</v>
      </c>
      <c r="S45" s="68">
        <f t="shared" si="6"/>
        <v>0</v>
      </c>
      <c r="T45" s="68">
        <f t="shared" si="7"/>
        <v>0</v>
      </c>
      <c r="U45" s="95">
        <v>1</v>
      </c>
      <c r="V45" s="153" t="str">
        <f t="shared" si="0"/>
        <v/>
      </c>
    </row>
    <row r="46" spans="1:22" ht="34.5" hidden="1" customHeight="1" x14ac:dyDescent="0.3">
      <c r="A46" s="17" t="str">
        <f>CDT!B45</f>
        <v>Quinine comprimé 300mg</v>
      </c>
      <c r="B46" s="79"/>
      <c r="C46" s="110"/>
      <c r="D46" s="121">
        <f t="shared" si="8"/>
        <v>0</v>
      </c>
      <c r="E46" s="119"/>
      <c r="F46" s="79"/>
      <c r="G46" s="79"/>
      <c r="H46" s="79"/>
      <c r="I46" s="79"/>
      <c r="J46" s="79"/>
      <c r="K46" s="110"/>
      <c r="L46" s="113">
        <f t="shared" si="9"/>
        <v>0</v>
      </c>
      <c r="M46" s="55">
        <f t="shared" si="10"/>
        <v>0</v>
      </c>
      <c r="N46" s="114">
        <f t="shared" si="11"/>
        <v>0</v>
      </c>
      <c r="O46" s="111" t="str">
        <f t="shared" si="12"/>
        <v>0</v>
      </c>
      <c r="P46" s="79"/>
      <c r="R46" s="152">
        <f t="shared" si="5"/>
        <v>90</v>
      </c>
      <c r="S46" s="68">
        <f t="shared" si="6"/>
        <v>0</v>
      </c>
      <c r="T46" s="68">
        <f t="shared" si="7"/>
        <v>0</v>
      </c>
      <c r="U46" s="95">
        <v>1</v>
      </c>
      <c r="V46" s="153" t="str">
        <f t="shared" si="0"/>
        <v/>
      </c>
    </row>
    <row r="47" spans="1:22" ht="34.5" hidden="1" customHeight="1" x14ac:dyDescent="0.3">
      <c r="A47" s="17" t="str">
        <f>CDT!B46</f>
        <v>Quinine injectable 300 mg</v>
      </c>
      <c r="B47" s="79"/>
      <c r="C47" s="110"/>
      <c r="D47" s="121">
        <f t="shared" si="8"/>
        <v>0</v>
      </c>
      <c r="E47" s="119"/>
      <c r="F47" s="79"/>
      <c r="G47" s="79"/>
      <c r="H47" s="79"/>
      <c r="I47" s="79"/>
      <c r="J47" s="79"/>
      <c r="K47" s="110"/>
      <c r="L47" s="113">
        <f t="shared" si="9"/>
        <v>0</v>
      </c>
      <c r="M47" s="55">
        <f t="shared" si="10"/>
        <v>0</v>
      </c>
      <c r="N47" s="114">
        <f t="shared" si="11"/>
        <v>0</v>
      </c>
      <c r="O47" s="111" t="str">
        <f t="shared" si="12"/>
        <v>0</v>
      </c>
      <c r="P47" s="79"/>
      <c r="R47" s="152">
        <f t="shared" si="5"/>
        <v>90</v>
      </c>
      <c r="S47" s="68">
        <f t="shared" si="6"/>
        <v>0</v>
      </c>
      <c r="T47" s="68">
        <f t="shared" si="7"/>
        <v>0</v>
      </c>
      <c r="U47" s="95">
        <v>1</v>
      </c>
      <c r="V47" s="153" t="str">
        <f t="shared" si="0"/>
        <v/>
      </c>
    </row>
    <row r="48" spans="1:22" ht="34.5" hidden="1" customHeight="1" x14ac:dyDescent="0.3">
      <c r="A48" s="17" t="str">
        <f>CDT!B47</f>
        <v>Quinine injectable 600 mg</v>
      </c>
      <c r="B48" s="79"/>
      <c r="C48" s="110"/>
      <c r="D48" s="121">
        <f t="shared" si="8"/>
        <v>0</v>
      </c>
      <c r="E48" s="119"/>
      <c r="F48" s="79"/>
      <c r="G48" s="79"/>
      <c r="H48" s="79"/>
      <c r="I48" s="79"/>
      <c r="J48" s="79"/>
      <c r="K48" s="110"/>
      <c r="L48" s="113">
        <f t="shared" si="9"/>
        <v>0</v>
      </c>
      <c r="M48" s="55">
        <f t="shared" si="10"/>
        <v>0</v>
      </c>
      <c r="N48" s="114">
        <f t="shared" si="11"/>
        <v>0</v>
      </c>
      <c r="O48" s="111" t="str">
        <f t="shared" si="12"/>
        <v>0</v>
      </c>
      <c r="P48" s="79"/>
      <c r="R48" s="152">
        <f t="shared" si="5"/>
        <v>90</v>
      </c>
      <c r="S48" s="68">
        <f t="shared" si="6"/>
        <v>0</v>
      </c>
      <c r="T48" s="68">
        <f t="shared" si="7"/>
        <v>0</v>
      </c>
      <c r="U48" s="95">
        <v>1</v>
      </c>
      <c r="V48" s="153" t="str">
        <f t="shared" si="0"/>
        <v/>
      </c>
    </row>
    <row r="49" spans="1:22" ht="34.5" hidden="1" customHeight="1" x14ac:dyDescent="0.3">
      <c r="A49" s="17" t="str">
        <f>CDT!B48</f>
        <v>Quinine injectable 600 mg</v>
      </c>
      <c r="B49" s="79"/>
      <c r="C49" s="110"/>
      <c r="D49" s="121">
        <f t="shared" si="8"/>
        <v>0</v>
      </c>
      <c r="E49" s="119"/>
      <c r="F49" s="79"/>
      <c r="G49" s="79"/>
      <c r="H49" s="79"/>
      <c r="I49" s="79"/>
      <c r="J49" s="79"/>
      <c r="K49" s="110"/>
      <c r="L49" s="113">
        <f t="shared" si="9"/>
        <v>0</v>
      </c>
      <c r="M49" s="55">
        <f t="shared" si="10"/>
        <v>0</v>
      </c>
      <c r="N49" s="114">
        <f t="shared" si="11"/>
        <v>0</v>
      </c>
      <c r="O49" s="111" t="str">
        <f t="shared" si="12"/>
        <v>0</v>
      </c>
      <c r="P49" s="79"/>
      <c r="R49" s="152">
        <f t="shared" si="5"/>
        <v>90</v>
      </c>
      <c r="S49" s="68">
        <f t="shared" si="6"/>
        <v>0</v>
      </c>
      <c r="T49" s="68">
        <f t="shared" si="7"/>
        <v>0</v>
      </c>
      <c r="U49" s="95">
        <v>1</v>
      </c>
      <c r="V49" s="153" t="str">
        <f t="shared" si="0"/>
        <v/>
      </c>
    </row>
    <row r="50" spans="1:22" ht="34.5" hidden="1" customHeight="1" thickBot="1" x14ac:dyDescent="0.35">
      <c r="A50" s="17" t="str">
        <f>CDT!B49</f>
        <v>Artéméther injectable 100 mg</v>
      </c>
      <c r="B50" s="79"/>
      <c r="C50" s="110"/>
      <c r="D50" s="122">
        <f t="shared" si="8"/>
        <v>0</v>
      </c>
      <c r="E50" s="119"/>
      <c r="F50" s="79"/>
      <c r="G50" s="79"/>
      <c r="H50" s="79"/>
      <c r="I50" s="79"/>
      <c r="J50" s="79"/>
      <c r="K50" s="110"/>
      <c r="L50" s="115">
        <f t="shared" si="9"/>
        <v>0</v>
      </c>
      <c r="M50" s="130">
        <f t="shared" si="10"/>
        <v>0</v>
      </c>
      <c r="N50" s="116">
        <f>IF(J50=0,((E50+L50)-K50),((L50*2)-K50))</f>
        <v>0</v>
      </c>
      <c r="O50" s="111" t="str">
        <f t="shared" si="12"/>
        <v>0</v>
      </c>
      <c r="P50" s="79"/>
      <c r="R50" s="152">
        <f t="shared" si="5"/>
        <v>90</v>
      </c>
      <c r="S50" s="68">
        <f>D50-(E50+G50+I50+H50)</f>
        <v>0</v>
      </c>
      <c r="T50" s="68">
        <f t="shared" si="7"/>
        <v>0</v>
      </c>
      <c r="U50" s="95">
        <v>1</v>
      </c>
      <c r="V50" s="153" t="str">
        <f t="shared" si="0"/>
        <v/>
      </c>
    </row>
    <row r="51" spans="1:22" ht="34.5" hidden="1" customHeight="1" x14ac:dyDescent="0.3">
      <c r="A51" s="17"/>
      <c r="B51" s="79"/>
      <c r="C51" s="79"/>
      <c r="D51" s="56"/>
      <c r="E51" s="79"/>
      <c r="F51" s="79"/>
      <c r="G51" s="79"/>
      <c r="H51" s="79"/>
      <c r="I51" s="79"/>
      <c r="J51" s="79"/>
      <c r="K51" s="79"/>
      <c r="L51" s="57"/>
      <c r="M51" s="57"/>
      <c r="N51" s="58"/>
      <c r="O51" s="80"/>
      <c r="P51" s="79"/>
      <c r="R51" s="152"/>
      <c r="S51" s="68"/>
      <c r="T51" s="68"/>
      <c r="U51" s="95"/>
      <c r="V51" s="153" t="str">
        <f t="shared" si="0"/>
        <v/>
      </c>
    </row>
    <row r="52" spans="1:22" ht="34.5" hidden="1" customHeight="1" x14ac:dyDescent="0.3">
      <c r="A52" s="17"/>
      <c r="B52" s="79"/>
      <c r="C52" s="79"/>
      <c r="D52" s="53"/>
      <c r="E52" s="79"/>
      <c r="F52" s="79"/>
      <c r="G52" s="79"/>
      <c r="H52" s="79"/>
      <c r="I52" s="79"/>
      <c r="J52" s="79"/>
      <c r="K52" s="79"/>
      <c r="L52" s="54"/>
      <c r="M52" s="54"/>
      <c r="N52" s="55"/>
      <c r="O52" s="80"/>
      <c r="P52" s="79"/>
      <c r="R52" s="152"/>
      <c r="S52" s="68"/>
      <c r="T52" s="68"/>
      <c r="U52" s="95"/>
      <c r="V52" s="153" t="str">
        <f t="shared" si="0"/>
        <v/>
      </c>
    </row>
    <row r="53" spans="1:22" s="235" customFormat="1" ht="16.5" customHeight="1" x14ac:dyDescent="0.35">
      <c r="A53" s="494" t="s">
        <v>290</v>
      </c>
      <c r="B53" s="494"/>
      <c r="C53" s="494"/>
      <c r="D53" s="494"/>
      <c r="E53" s="232"/>
      <c r="F53" s="232"/>
      <c r="G53" s="233" t="s">
        <v>298</v>
      </c>
      <c r="H53" s="233"/>
      <c r="I53" s="232"/>
      <c r="J53" s="234"/>
      <c r="K53" s="232"/>
      <c r="L53" s="232"/>
      <c r="M53" s="232"/>
      <c r="N53" s="232"/>
      <c r="O53" s="232"/>
      <c r="Q53" s="236"/>
      <c r="R53" s="237"/>
      <c r="S53" s="238"/>
      <c r="T53" s="238"/>
      <c r="U53" s="239"/>
      <c r="V53" s="240"/>
    </row>
    <row r="54" spans="1:22" ht="34.5" customHeight="1" x14ac:dyDescent="0.3">
      <c r="A54" s="18"/>
      <c r="B54" s="18"/>
      <c r="C54" s="18"/>
      <c r="D54" s="18"/>
      <c r="E54" s="18"/>
      <c r="F54" s="18"/>
      <c r="G54" s="18"/>
      <c r="H54" s="18"/>
      <c r="I54" s="18"/>
      <c r="J54" s="18"/>
      <c r="K54" s="18"/>
      <c r="L54" s="18"/>
      <c r="M54" s="18"/>
      <c r="N54" s="18"/>
      <c r="O54" s="18"/>
      <c r="R54" s="154"/>
      <c r="S54" s="69"/>
      <c r="T54" s="69"/>
      <c r="U54" s="70"/>
      <c r="V54" s="155"/>
    </row>
    <row r="55" spans="1:22" ht="35.25" customHeight="1" x14ac:dyDescent="0.3">
      <c r="B55" s="18"/>
      <c r="C55" s="18"/>
      <c r="D55" s="18"/>
      <c r="E55" s="18"/>
      <c r="F55" s="18"/>
      <c r="I55" s="18"/>
      <c r="J55" s="18"/>
      <c r="K55" s="18"/>
      <c r="L55" s="18"/>
      <c r="M55" s="18"/>
      <c r="N55" s="18"/>
      <c r="O55" s="18"/>
      <c r="R55" s="154"/>
      <c r="S55" s="69"/>
      <c r="T55" s="69"/>
      <c r="U55" s="70"/>
      <c r="V55" s="155"/>
    </row>
    <row r="56" spans="1:22" s="235" customFormat="1" ht="16.5" customHeight="1" x14ac:dyDescent="0.35">
      <c r="A56" s="494" t="s">
        <v>289</v>
      </c>
      <c r="B56" s="494"/>
      <c r="C56" s="494"/>
      <c r="D56" s="494"/>
      <c r="E56" s="232"/>
      <c r="F56" s="232"/>
      <c r="G56" s="561" t="s">
        <v>299</v>
      </c>
      <c r="H56" s="561"/>
      <c r="I56" s="561"/>
      <c r="J56" s="561"/>
      <c r="K56" s="561"/>
      <c r="L56" s="561"/>
      <c r="M56" s="561"/>
      <c r="N56" s="561"/>
      <c r="O56" s="561"/>
      <c r="Q56" s="236"/>
      <c r="R56" s="237"/>
      <c r="S56" s="238"/>
      <c r="T56" s="238"/>
      <c r="U56" s="239"/>
      <c r="V56" s="240"/>
    </row>
  </sheetData>
  <mergeCells count="26">
    <mergeCell ref="A56:D56"/>
    <mergeCell ref="G56:O56"/>
    <mergeCell ref="A23:C23"/>
    <mergeCell ref="D23:F23"/>
    <mergeCell ref="I23:N23"/>
    <mergeCell ref="O23:P23"/>
    <mergeCell ref="A26:A27"/>
    <mergeCell ref="A53:D53"/>
    <mergeCell ref="A19:C19"/>
    <mergeCell ref="D19:N19"/>
    <mergeCell ref="R19:V19"/>
    <mergeCell ref="A21:C21"/>
    <mergeCell ref="D21:H21"/>
    <mergeCell ref="O21:P21"/>
    <mergeCell ref="L17:P17"/>
    <mergeCell ref="A1:B1"/>
    <mergeCell ref="A3:B3"/>
    <mergeCell ref="A4:B4"/>
    <mergeCell ref="A11:O11"/>
    <mergeCell ref="B13:C13"/>
    <mergeCell ref="E13:J13"/>
    <mergeCell ref="B15:C15"/>
    <mergeCell ref="D15:F15"/>
    <mergeCell ref="G15:I15"/>
    <mergeCell ref="B17:E17"/>
    <mergeCell ref="G17:K17"/>
  </mergeCells>
  <conditionalFormatting sqref="T28">
    <cfRule type="cellIs" dxfId="25" priority="23" operator="greaterThan">
      <formula>0</formula>
    </cfRule>
    <cfRule type="cellIs" dxfId="24" priority="24" operator="greaterThan">
      <formula>0</formula>
    </cfRule>
    <cfRule type="cellIs" dxfId="23" priority="25" operator="lessThan">
      <formula>0</formula>
    </cfRule>
    <cfRule type="cellIs" dxfId="22" priority="26" operator="notEqual">
      <formula>0</formula>
    </cfRule>
  </conditionalFormatting>
  <conditionalFormatting sqref="T29:T31">
    <cfRule type="cellIs" dxfId="21" priority="19" operator="greaterThan">
      <formula>0</formula>
    </cfRule>
    <cfRule type="cellIs" dxfId="20" priority="20" operator="greaterThan">
      <formula>0</formula>
    </cfRule>
    <cfRule type="cellIs" dxfId="19" priority="21" operator="lessThan">
      <formula>0</formula>
    </cfRule>
    <cfRule type="cellIs" dxfId="18" priority="22" operator="notEqual">
      <formula>0</formula>
    </cfRule>
  </conditionalFormatting>
  <conditionalFormatting sqref="T32:T49">
    <cfRule type="cellIs" dxfId="17" priority="15" operator="greaterThan">
      <formula>0</formula>
    </cfRule>
    <cfRule type="cellIs" dxfId="16" priority="16" operator="greaterThan">
      <formula>0</formula>
    </cfRule>
    <cfRule type="cellIs" dxfId="15" priority="17" operator="lessThan">
      <formula>0</formula>
    </cfRule>
    <cfRule type="cellIs" dxfId="14" priority="18" operator="notEqual">
      <formula>0</formula>
    </cfRule>
  </conditionalFormatting>
  <conditionalFormatting sqref="T50:T52">
    <cfRule type="cellIs" dxfId="13" priority="11" operator="greaterThan">
      <formula>0</formula>
    </cfRule>
    <cfRule type="cellIs" dxfId="12" priority="12" operator="greaterThan">
      <formula>0</formula>
    </cfRule>
    <cfRule type="cellIs" dxfId="11" priority="13" operator="lessThan">
      <formula>0</formula>
    </cfRule>
    <cfRule type="cellIs" dxfId="10" priority="14" operator="notEqual">
      <formula>0</formula>
    </cfRule>
  </conditionalFormatting>
  <conditionalFormatting sqref="K28 K50:K52">
    <cfRule type="expression" dxfId="9" priority="9">
      <formula>K28&lt;S28</formula>
    </cfRule>
    <cfRule type="expression" dxfId="8" priority="10">
      <formula>K28&gt;S28</formula>
    </cfRule>
  </conditionalFormatting>
  <conditionalFormatting sqref="J28">
    <cfRule type="cellIs" dxfId="7" priority="8" operator="greaterThan">
      <formula>90</formula>
    </cfRule>
  </conditionalFormatting>
  <conditionalFormatting sqref="J37:J49">
    <cfRule type="cellIs" dxfId="6" priority="7" operator="greaterThan">
      <formula>90</formula>
    </cfRule>
  </conditionalFormatting>
  <conditionalFormatting sqref="J50:J52">
    <cfRule type="cellIs" dxfId="5" priority="6" operator="greaterThan">
      <formula>90</formula>
    </cfRule>
  </conditionalFormatting>
  <conditionalFormatting sqref="K37:K49">
    <cfRule type="expression" dxfId="4" priority="4">
      <formula>K37&lt;S37</formula>
    </cfRule>
    <cfRule type="expression" dxfId="3" priority="5">
      <formula>K37&gt;S37</formula>
    </cfRule>
  </conditionalFormatting>
  <conditionalFormatting sqref="K29:K36">
    <cfRule type="expression" dxfId="2" priority="2">
      <formula>K29&lt;S29</formula>
    </cfRule>
    <cfRule type="expression" dxfId="1" priority="3">
      <formula>K29&gt;S29</formula>
    </cfRule>
  </conditionalFormatting>
  <conditionalFormatting sqref="J29:J36">
    <cfRule type="cellIs" dxfId="0" priority="1" operator="greaterThan">
      <formula>90</formula>
    </cfRule>
  </conditionalFormatting>
  <dataValidations count="9">
    <dataValidation type="whole" allowBlank="1" showInputMessage="1" showErrorMessage="1" prompt="La quantité accordée par le point Focal ne peut être supérieure à la somme du CMMa et la quantité commandée pour le trimestre._x000a_Merci de revoir la quantité dans la colonne O._x000a_" sqref="O28:O36">
      <formula1>0</formula1>
      <formula2>+M28+N28</formula2>
    </dataValidation>
    <dataValidation type="whole" allowBlank="1" showInputMessage="1" showErrorMessage="1" prompt="SVP _x000a_Veuillez inscrire le nombre d'ACS dans l'air sanitaire._x000a_Merci" sqref="O23:P23">
      <formula1>0</formula1>
      <formula2>500</formula2>
    </dataValidation>
    <dataValidation type="list" allowBlank="1" showInputMessage="1" showErrorMessage="1" sqref="D23:F23">
      <formula1>typerapport2</formula1>
    </dataValidation>
    <dataValidation errorStyle="information" allowBlank="1" showInputMessage="1" showErrorMessage="1" error="Vérifiez SVP l'inventaire physique,_x000a__x000a_MERI" sqref="K28:K36"/>
    <dataValidation allowBlank="1" showInputMessage="1" showErrorMessage="1" prompt="SVP Saisissez le Nom du site et la date de dépôt de la commande en premier. Merci" sqref="B28:B36"/>
    <dataValidation type="date" errorStyle="warning" allowBlank="1" showInputMessage="1" showErrorMessage="1" promptTitle="Instruction" prompt="SVP Saisissez la date sous le format:_x000a_00/00/0000. exemple 15/09/2016,_x000a_Merci_x000a_" sqref="D21:H21">
      <formula1>42370</formula1>
      <formula2>44926</formula2>
    </dataValidation>
    <dataValidation errorStyle="information" allowBlank="1" showInputMessage="1" showErrorMessage="1" errorTitle="Instruction" error="Saisissez le Texte en MAJUSCULE_x000a_Exemple: CMS AGOE_x000a_Merci" promptTitle="Instruction" prompt="Saisissez le Texte en MAJUSCULE_x000a_Exemple: CMS AGOE_x000a_Merci" sqref="D19:N19"/>
    <dataValidation type="whole" allowBlank="1" showInputMessage="1" showErrorMessage="1" prompt="La valeur ne peut pas être supérieure à 89_x000a_Si tel est le cas déteminer la quantité à commander directement à la colonne M._x000a_merci" sqref="J28:J52">
      <formula1>0</formula1>
      <formula2>89</formula2>
    </dataValidation>
    <dataValidation type="whole" operator="lessThanOrEqual" allowBlank="1" showInputMessage="1" showErrorMessage="1" promptTitle="instruction" prompt="La valeur de la cellule ne peut pas être supérieure à la quantité Totale inscrite dans la colonne D._x000a_Merci de vérifier." sqref="E28:E52">
      <formula1>D28</formula1>
    </dataValidation>
  </dataValidations>
  <pageMargins left="0.21" right="0.23622047244094491" top="0.74803149606299213" bottom="0.74803149606299213" header="0.31496062992125984" footer="0.31496062992125984"/>
  <pageSetup paperSize="9" scale="40" orientation="landscape" r:id="rId1"/>
  <headerFooter alignWithMargins="0">
    <oddFooter>&amp;C&amp;"Arial,Gras"PNLS /IST, Avenue des Armées, -05 BP 424 Lomé –Togo ; Tel 22 20 94 39 Fax : 22 20 94 36    Site Web : www.pnls.tg</oddFooter>
  </headerFooter>
  <drawing r:id="rId2"/>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Feuilles de calcul</vt:lpstr>
      </vt:variant>
      <vt:variant>
        <vt:i4>147</vt:i4>
      </vt:variant>
      <vt:variant>
        <vt:lpstr>Plages nommées</vt:lpstr>
      </vt:variant>
      <vt:variant>
        <vt:i4>331</vt:i4>
      </vt:variant>
    </vt:vector>
  </HeadingPairs>
  <TitlesOfParts>
    <vt:vector size="478" baseType="lpstr">
      <vt:lpstr>CDT</vt:lpstr>
      <vt:lpstr>Instruction</vt:lpstr>
      <vt:lpstr>Info District</vt:lpstr>
      <vt:lpstr>Synthese COMMANDE district</vt:lpstr>
      <vt:lpstr>INFOS PROGRAMME (FS)</vt:lpstr>
      <vt:lpstr>INFOS PROGRAMME (ASC)</vt:lpstr>
      <vt:lpstr>SYNTHESE DISTRICT</vt:lpstr>
      <vt:lpstr>FS</vt:lpstr>
      <vt:lpstr>ASC</vt:lpstr>
      <vt:lpstr>FS (2)</vt:lpstr>
      <vt:lpstr>ASC (2)</vt:lpstr>
      <vt:lpstr>FS (3)</vt:lpstr>
      <vt:lpstr>ASC (3)</vt:lpstr>
      <vt:lpstr>FS (4)</vt:lpstr>
      <vt:lpstr>ASC (4)</vt:lpstr>
      <vt:lpstr>FS (5)</vt:lpstr>
      <vt:lpstr>ASC (5)</vt:lpstr>
      <vt:lpstr>FS (6)</vt:lpstr>
      <vt:lpstr>ASC (6)</vt:lpstr>
      <vt:lpstr>FS (7)</vt:lpstr>
      <vt:lpstr>ASC (7)</vt:lpstr>
      <vt:lpstr>FS (8)</vt:lpstr>
      <vt:lpstr>ASC (8)</vt:lpstr>
      <vt:lpstr>FS (9)</vt:lpstr>
      <vt:lpstr>ASC (9)</vt:lpstr>
      <vt:lpstr>FS (10)</vt:lpstr>
      <vt:lpstr>ASC (10)</vt:lpstr>
      <vt:lpstr>FS (11)</vt:lpstr>
      <vt:lpstr>ASC (11)</vt:lpstr>
      <vt:lpstr>FS (12)</vt:lpstr>
      <vt:lpstr>ASC (12)</vt:lpstr>
      <vt:lpstr>FS (13)</vt:lpstr>
      <vt:lpstr>ASC (13)</vt:lpstr>
      <vt:lpstr>FS (14)</vt:lpstr>
      <vt:lpstr>ASC (14)</vt:lpstr>
      <vt:lpstr>FS (15)</vt:lpstr>
      <vt:lpstr>ASC (15)</vt:lpstr>
      <vt:lpstr>FS (16)</vt:lpstr>
      <vt:lpstr>ASC (16)</vt:lpstr>
      <vt:lpstr>FS (17)</vt:lpstr>
      <vt:lpstr>ASC (17)</vt:lpstr>
      <vt:lpstr>FS (18)</vt:lpstr>
      <vt:lpstr>ASC (18)</vt:lpstr>
      <vt:lpstr>FS (19)</vt:lpstr>
      <vt:lpstr>ASC (19)</vt:lpstr>
      <vt:lpstr>FS (20)</vt:lpstr>
      <vt:lpstr>ASC (20)</vt:lpstr>
      <vt:lpstr>FS (21)</vt:lpstr>
      <vt:lpstr>ASC (21)</vt:lpstr>
      <vt:lpstr>FS (22)</vt:lpstr>
      <vt:lpstr>ASC (22)</vt:lpstr>
      <vt:lpstr>FS (23)</vt:lpstr>
      <vt:lpstr>ASC (23)</vt:lpstr>
      <vt:lpstr>FS (24)</vt:lpstr>
      <vt:lpstr>ASC (24)</vt:lpstr>
      <vt:lpstr>FS (25)</vt:lpstr>
      <vt:lpstr>ASC (25)</vt:lpstr>
      <vt:lpstr>FS (26)</vt:lpstr>
      <vt:lpstr>ASC (26)</vt:lpstr>
      <vt:lpstr>FS (27)</vt:lpstr>
      <vt:lpstr>ASC (27)</vt:lpstr>
      <vt:lpstr>FS (28)</vt:lpstr>
      <vt:lpstr>ASC (28)</vt:lpstr>
      <vt:lpstr>FS (29)</vt:lpstr>
      <vt:lpstr>ASC (29)</vt:lpstr>
      <vt:lpstr>FS (30)</vt:lpstr>
      <vt:lpstr>ASC (30)</vt:lpstr>
      <vt:lpstr>FS (31)</vt:lpstr>
      <vt:lpstr>ASC (31)</vt:lpstr>
      <vt:lpstr>FS (32)</vt:lpstr>
      <vt:lpstr>ASC (32)</vt:lpstr>
      <vt:lpstr>FS (33)</vt:lpstr>
      <vt:lpstr>ASC (33)</vt:lpstr>
      <vt:lpstr>FS (34)</vt:lpstr>
      <vt:lpstr>ASC (34)</vt:lpstr>
      <vt:lpstr>FS (35)</vt:lpstr>
      <vt:lpstr>ASC (35)</vt:lpstr>
      <vt:lpstr>FS (36)</vt:lpstr>
      <vt:lpstr>ASC (36)</vt:lpstr>
      <vt:lpstr>FS (37)</vt:lpstr>
      <vt:lpstr>ASC (37)</vt:lpstr>
      <vt:lpstr>FS (38)</vt:lpstr>
      <vt:lpstr>ASC (38)</vt:lpstr>
      <vt:lpstr>FS (39)</vt:lpstr>
      <vt:lpstr>ASC (39)</vt:lpstr>
      <vt:lpstr>FS (40)</vt:lpstr>
      <vt:lpstr>ASC (40)</vt:lpstr>
      <vt:lpstr>FS (41)</vt:lpstr>
      <vt:lpstr>ASC (41)</vt:lpstr>
      <vt:lpstr>FS (42)</vt:lpstr>
      <vt:lpstr>ASC (42)</vt:lpstr>
      <vt:lpstr>FS (43)</vt:lpstr>
      <vt:lpstr>ASC (43)</vt:lpstr>
      <vt:lpstr>FS (44)</vt:lpstr>
      <vt:lpstr>ASC (44)</vt:lpstr>
      <vt:lpstr>FS (45)</vt:lpstr>
      <vt:lpstr>ASC (45)</vt:lpstr>
      <vt:lpstr>FS (46)</vt:lpstr>
      <vt:lpstr>ASC (46)</vt:lpstr>
      <vt:lpstr>FS (47)</vt:lpstr>
      <vt:lpstr>ASC (47)</vt:lpstr>
      <vt:lpstr>FS (48)</vt:lpstr>
      <vt:lpstr>ASC (48)</vt:lpstr>
      <vt:lpstr>FS (49)</vt:lpstr>
      <vt:lpstr>ASC (49)</vt:lpstr>
      <vt:lpstr>FS (50)</vt:lpstr>
      <vt:lpstr>ASC (50)</vt:lpstr>
      <vt:lpstr>FS (51)</vt:lpstr>
      <vt:lpstr>ASC (51)</vt:lpstr>
      <vt:lpstr>FS (52)</vt:lpstr>
      <vt:lpstr>ASC (52)</vt:lpstr>
      <vt:lpstr>FS (53)</vt:lpstr>
      <vt:lpstr>ASC (53)</vt:lpstr>
      <vt:lpstr>FS (54)</vt:lpstr>
      <vt:lpstr>ASC (54)</vt:lpstr>
      <vt:lpstr>FS (55)</vt:lpstr>
      <vt:lpstr>ASC (55)</vt:lpstr>
      <vt:lpstr>FS (56)</vt:lpstr>
      <vt:lpstr>ASC (56)</vt:lpstr>
      <vt:lpstr>FS (57)</vt:lpstr>
      <vt:lpstr>ASC (57)</vt:lpstr>
      <vt:lpstr>FS (58)</vt:lpstr>
      <vt:lpstr>ASC (58)</vt:lpstr>
      <vt:lpstr>FS (59)</vt:lpstr>
      <vt:lpstr>ASC (59)</vt:lpstr>
      <vt:lpstr>FS (60)</vt:lpstr>
      <vt:lpstr>ASC (60)</vt:lpstr>
      <vt:lpstr>FS (61)</vt:lpstr>
      <vt:lpstr>ASC (61)</vt:lpstr>
      <vt:lpstr>FS (62)</vt:lpstr>
      <vt:lpstr>ASC (62)</vt:lpstr>
      <vt:lpstr>FS (63)</vt:lpstr>
      <vt:lpstr>ASC (63)</vt:lpstr>
      <vt:lpstr>FS (64)</vt:lpstr>
      <vt:lpstr>ASC (64)</vt:lpstr>
      <vt:lpstr>FS (65)</vt:lpstr>
      <vt:lpstr>ASC (65)</vt:lpstr>
      <vt:lpstr>FS (66)</vt:lpstr>
      <vt:lpstr>ASC (66)</vt:lpstr>
      <vt:lpstr>FS (67)</vt:lpstr>
      <vt:lpstr>ASC (67)</vt:lpstr>
      <vt:lpstr>FS (68)</vt:lpstr>
      <vt:lpstr>ASC (68)</vt:lpstr>
      <vt:lpstr>FS (69)</vt:lpstr>
      <vt:lpstr>ASC (69)</vt:lpstr>
      <vt:lpstr>FS (70)</vt:lpstr>
      <vt:lpstr>ASC (70)</vt:lpstr>
      <vt:lpstr>ANNEE</vt:lpstr>
      <vt:lpstr>Annee2</vt:lpstr>
      <vt:lpstr>annee2022</vt:lpstr>
      <vt:lpstr>ano</vt:lpstr>
      <vt:lpstr>Instruction!CENTRALE</vt:lpstr>
      <vt:lpstr>CENTRALE</vt:lpstr>
      <vt:lpstr>cinq</vt:lpstr>
      <vt:lpstr>deux</vt:lpstr>
      <vt:lpstr>DISTRICTS</vt:lpstr>
      <vt:lpstr>GRAND_LOME</vt:lpstr>
      <vt:lpstr>huit</vt:lpstr>
      <vt:lpstr>ASC!Impression_des_titres</vt:lpstr>
      <vt:lpstr>'ASC (10)'!Impression_des_titres</vt:lpstr>
      <vt:lpstr>'ASC (11)'!Impression_des_titres</vt:lpstr>
      <vt:lpstr>'ASC (12)'!Impression_des_titres</vt:lpstr>
      <vt:lpstr>'ASC (13)'!Impression_des_titres</vt:lpstr>
      <vt:lpstr>'ASC (14)'!Impression_des_titres</vt:lpstr>
      <vt:lpstr>'ASC (15)'!Impression_des_titres</vt:lpstr>
      <vt:lpstr>'ASC (16)'!Impression_des_titres</vt:lpstr>
      <vt:lpstr>'ASC (17)'!Impression_des_titres</vt:lpstr>
      <vt:lpstr>'ASC (18)'!Impression_des_titres</vt:lpstr>
      <vt:lpstr>'ASC (19)'!Impression_des_titres</vt:lpstr>
      <vt:lpstr>'ASC (2)'!Impression_des_titres</vt:lpstr>
      <vt:lpstr>'ASC (20)'!Impression_des_titres</vt:lpstr>
      <vt:lpstr>'ASC (21)'!Impression_des_titres</vt:lpstr>
      <vt:lpstr>'ASC (22)'!Impression_des_titres</vt:lpstr>
      <vt:lpstr>'ASC (23)'!Impression_des_titres</vt:lpstr>
      <vt:lpstr>'ASC (24)'!Impression_des_titres</vt:lpstr>
      <vt:lpstr>'ASC (25)'!Impression_des_titres</vt:lpstr>
      <vt:lpstr>'ASC (26)'!Impression_des_titres</vt:lpstr>
      <vt:lpstr>'ASC (27)'!Impression_des_titres</vt:lpstr>
      <vt:lpstr>'ASC (28)'!Impression_des_titres</vt:lpstr>
      <vt:lpstr>'ASC (29)'!Impression_des_titres</vt:lpstr>
      <vt:lpstr>'ASC (3)'!Impression_des_titres</vt:lpstr>
      <vt:lpstr>'ASC (30)'!Impression_des_titres</vt:lpstr>
      <vt:lpstr>'ASC (31)'!Impression_des_titres</vt:lpstr>
      <vt:lpstr>'ASC (32)'!Impression_des_titres</vt:lpstr>
      <vt:lpstr>'ASC (33)'!Impression_des_titres</vt:lpstr>
      <vt:lpstr>'ASC (34)'!Impression_des_titres</vt:lpstr>
      <vt:lpstr>'ASC (35)'!Impression_des_titres</vt:lpstr>
      <vt:lpstr>'ASC (36)'!Impression_des_titres</vt:lpstr>
      <vt:lpstr>'ASC (37)'!Impression_des_titres</vt:lpstr>
      <vt:lpstr>'ASC (38)'!Impression_des_titres</vt:lpstr>
      <vt:lpstr>'ASC (39)'!Impression_des_titres</vt:lpstr>
      <vt:lpstr>'ASC (4)'!Impression_des_titres</vt:lpstr>
      <vt:lpstr>'ASC (40)'!Impression_des_titres</vt:lpstr>
      <vt:lpstr>'ASC (41)'!Impression_des_titres</vt:lpstr>
      <vt:lpstr>'ASC (42)'!Impression_des_titres</vt:lpstr>
      <vt:lpstr>'ASC (43)'!Impression_des_titres</vt:lpstr>
      <vt:lpstr>'ASC (44)'!Impression_des_titres</vt:lpstr>
      <vt:lpstr>'ASC (45)'!Impression_des_titres</vt:lpstr>
      <vt:lpstr>'ASC (46)'!Impression_des_titres</vt:lpstr>
      <vt:lpstr>'ASC (47)'!Impression_des_titres</vt:lpstr>
      <vt:lpstr>'ASC (48)'!Impression_des_titres</vt:lpstr>
      <vt:lpstr>'ASC (49)'!Impression_des_titres</vt:lpstr>
      <vt:lpstr>'ASC (5)'!Impression_des_titres</vt:lpstr>
      <vt:lpstr>'ASC (50)'!Impression_des_titres</vt:lpstr>
      <vt:lpstr>'ASC (51)'!Impression_des_titres</vt:lpstr>
      <vt:lpstr>'ASC (52)'!Impression_des_titres</vt:lpstr>
      <vt:lpstr>'ASC (53)'!Impression_des_titres</vt:lpstr>
      <vt:lpstr>'ASC (54)'!Impression_des_titres</vt:lpstr>
      <vt:lpstr>'ASC (55)'!Impression_des_titres</vt:lpstr>
      <vt:lpstr>'ASC (56)'!Impression_des_titres</vt:lpstr>
      <vt:lpstr>'ASC (57)'!Impression_des_titres</vt:lpstr>
      <vt:lpstr>'ASC (58)'!Impression_des_titres</vt:lpstr>
      <vt:lpstr>'ASC (59)'!Impression_des_titres</vt:lpstr>
      <vt:lpstr>'ASC (6)'!Impression_des_titres</vt:lpstr>
      <vt:lpstr>'ASC (60)'!Impression_des_titres</vt:lpstr>
      <vt:lpstr>'ASC (61)'!Impression_des_titres</vt:lpstr>
      <vt:lpstr>'ASC (62)'!Impression_des_titres</vt:lpstr>
      <vt:lpstr>'ASC (63)'!Impression_des_titres</vt:lpstr>
      <vt:lpstr>'ASC (64)'!Impression_des_titres</vt:lpstr>
      <vt:lpstr>'ASC (65)'!Impression_des_titres</vt:lpstr>
      <vt:lpstr>'ASC (66)'!Impression_des_titres</vt:lpstr>
      <vt:lpstr>'ASC (67)'!Impression_des_titres</vt:lpstr>
      <vt:lpstr>'ASC (68)'!Impression_des_titres</vt:lpstr>
      <vt:lpstr>'ASC (69)'!Impression_des_titres</vt:lpstr>
      <vt:lpstr>'ASC (7)'!Impression_des_titres</vt:lpstr>
      <vt:lpstr>'ASC (70)'!Impression_des_titres</vt:lpstr>
      <vt:lpstr>'ASC (8)'!Impression_des_titres</vt:lpstr>
      <vt:lpstr>'ASC (9)'!Impression_des_titres</vt:lpstr>
      <vt:lpstr>FS!Impression_des_titres</vt:lpstr>
      <vt:lpstr>'FS (10)'!Impression_des_titres</vt:lpstr>
      <vt:lpstr>'FS (11)'!Impression_des_titres</vt:lpstr>
      <vt:lpstr>'FS (12)'!Impression_des_titres</vt:lpstr>
      <vt:lpstr>'FS (13)'!Impression_des_titres</vt:lpstr>
      <vt:lpstr>'FS (14)'!Impression_des_titres</vt:lpstr>
      <vt:lpstr>'FS (15)'!Impression_des_titres</vt:lpstr>
      <vt:lpstr>'FS (16)'!Impression_des_titres</vt:lpstr>
      <vt:lpstr>'FS (17)'!Impression_des_titres</vt:lpstr>
      <vt:lpstr>'FS (18)'!Impression_des_titres</vt:lpstr>
      <vt:lpstr>'FS (19)'!Impression_des_titres</vt:lpstr>
      <vt:lpstr>'FS (2)'!Impression_des_titres</vt:lpstr>
      <vt:lpstr>'FS (20)'!Impression_des_titres</vt:lpstr>
      <vt:lpstr>'FS (21)'!Impression_des_titres</vt:lpstr>
      <vt:lpstr>'FS (22)'!Impression_des_titres</vt:lpstr>
      <vt:lpstr>'FS (23)'!Impression_des_titres</vt:lpstr>
      <vt:lpstr>'FS (24)'!Impression_des_titres</vt:lpstr>
      <vt:lpstr>'FS (25)'!Impression_des_titres</vt:lpstr>
      <vt:lpstr>'FS (26)'!Impression_des_titres</vt:lpstr>
      <vt:lpstr>'FS (27)'!Impression_des_titres</vt:lpstr>
      <vt:lpstr>'FS (28)'!Impression_des_titres</vt:lpstr>
      <vt:lpstr>'FS (29)'!Impression_des_titres</vt:lpstr>
      <vt:lpstr>'FS (3)'!Impression_des_titres</vt:lpstr>
      <vt:lpstr>'FS (30)'!Impression_des_titres</vt:lpstr>
      <vt:lpstr>'FS (31)'!Impression_des_titres</vt:lpstr>
      <vt:lpstr>'FS (32)'!Impression_des_titres</vt:lpstr>
      <vt:lpstr>'FS (33)'!Impression_des_titres</vt:lpstr>
      <vt:lpstr>'FS (34)'!Impression_des_titres</vt:lpstr>
      <vt:lpstr>'FS (35)'!Impression_des_titres</vt:lpstr>
      <vt:lpstr>'FS (36)'!Impression_des_titres</vt:lpstr>
      <vt:lpstr>'FS (37)'!Impression_des_titres</vt:lpstr>
      <vt:lpstr>'FS (38)'!Impression_des_titres</vt:lpstr>
      <vt:lpstr>'FS (39)'!Impression_des_titres</vt:lpstr>
      <vt:lpstr>'FS (4)'!Impression_des_titres</vt:lpstr>
      <vt:lpstr>'FS (40)'!Impression_des_titres</vt:lpstr>
      <vt:lpstr>'FS (41)'!Impression_des_titres</vt:lpstr>
      <vt:lpstr>'FS (42)'!Impression_des_titres</vt:lpstr>
      <vt:lpstr>'FS (43)'!Impression_des_titres</vt:lpstr>
      <vt:lpstr>'FS (44)'!Impression_des_titres</vt:lpstr>
      <vt:lpstr>'FS (45)'!Impression_des_titres</vt:lpstr>
      <vt:lpstr>'FS (46)'!Impression_des_titres</vt:lpstr>
      <vt:lpstr>'FS (47)'!Impression_des_titres</vt:lpstr>
      <vt:lpstr>'FS (48)'!Impression_des_titres</vt:lpstr>
      <vt:lpstr>'FS (49)'!Impression_des_titres</vt:lpstr>
      <vt:lpstr>'FS (5)'!Impression_des_titres</vt:lpstr>
      <vt:lpstr>'FS (50)'!Impression_des_titres</vt:lpstr>
      <vt:lpstr>'FS (51)'!Impression_des_titres</vt:lpstr>
      <vt:lpstr>'FS (52)'!Impression_des_titres</vt:lpstr>
      <vt:lpstr>'FS (53)'!Impression_des_titres</vt:lpstr>
      <vt:lpstr>'FS (54)'!Impression_des_titres</vt:lpstr>
      <vt:lpstr>'FS (55)'!Impression_des_titres</vt:lpstr>
      <vt:lpstr>'FS (56)'!Impression_des_titres</vt:lpstr>
      <vt:lpstr>'FS (57)'!Impression_des_titres</vt:lpstr>
      <vt:lpstr>'FS (58)'!Impression_des_titres</vt:lpstr>
      <vt:lpstr>'FS (59)'!Impression_des_titres</vt:lpstr>
      <vt:lpstr>'FS (6)'!Impression_des_titres</vt:lpstr>
      <vt:lpstr>'FS (60)'!Impression_des_titres</vt:lpstr>
      <vt:lpstr>'FS (61)'!Impression_des_titres</vt:lpstr>
      <vt:lpstr>'FS (62)'!Impression_des_titres</vt:lpstr>
      <vt:lpstr>'FS (63)'!Impression_des_titres</vt:lpstr>
      <vt:lpstr>'FS (64)'!Impression_des_titres</vt:lpstr>
      <vt:lpstr>'FS (65)'!Impression_des_titres</vt:lpstr>
      <vt:lpstr>'FS (66)'!Impression_des_titres</vt:lpstr>
      <vt:lpstr>'FS (67)'!Impression_des_titres</vt:lpstr>
      <vt:lpstr>'FS (68)'!Impression_des_titres</vt:lpstr>
      <vt:lpstr>'FS (69)'!Impression_des_titres</vt:lpstr>
      <vt:lpstr>'FS (7)'!Impression_des_titres</vt:lpstr>
      <vt:lpstr>'FS (70)'!Impression_des_titres</vt:lpstr>
      <vt:lpstr>'FS (8)'!Impression_des_titres</vt:lpstr>
      <vt:lpstr>'FS (9)'!Impression_des_titres</vt:lpstr>
      <vt:lpstr>'Info District'!Impression_des_titres</vt:lpstr>
      <vt:lpstr>'INFOS PROGRAMME (ASC)'!Impression_des_titres</vt:lpstr>
      <vt:lpstr>'INFOS PROGRAMME (FS)'!Impression_des_titres</vt:lpstr>
      <vt:lpstr>'Synthese COMMANDE district'!Impression_des_titres</vt:lpstr>
      <vt:lpstr>'SYNTHESE DISTRICT'!Impression_des_titres</vt:lpstr>
      <vt:lpstr>'Info District'!Janvier_à_Mars_2021</vt:lpstr>
      <vt:lpstr>'Info District'!Janvier_à_Mars_2022</vt:lpstr>
      <vt:lpstr>'Info District'!Janvier_à_Mars_2023</vt:lpstr>
      <vt:lpstr>'Info District'!Janvier_à_Mars_2024</vt:lpstr>
      <vt:lpstr>Instruction!KARA</vt:lpstr>
      <vt:lpstr>KARA</vt:lpstr>
      <vt:lpstr>Instruction!LOME</vt:lpstr>
      <vt:lpstr>LOME</vt:lpstr>
      <vt:lpstr>LOME_LOME</vt:lpstr>
      <vt:lpstr>Instruction!MARITIME</vt:lpstr>
      <vt:lpstr>MARITIME</vt:lpstr>
      <vt:lpstr>neuf</vt:lpstr>
      <vt:lpstr>periode2021</vt:lpstr>
      <vt:lpstr>périodes</vt:lpstr>
      <vt:lpstr>periodes2022</vt:lpstr>
      <vt:lpstr>periodes2023</vt:lpstr>
      <vt:lpstr>Instruction!PLATEAUX</vt:lpstr>
      <vt:lpstr>PLATEAUX</vt:lpstr>
      <vt:lpstr>quatre</vt:lpstr>
      <vt:lpstr>Instruction!regions</vt:lpstr>
      <vt:lpstr>REGIONS</vt:lpstr>
      <vt:lpstr>Instruction!SAVANES</vt:lpstr>
      <vt:lpstr>SAVANES</vt:lpstr>
      <vt:lpstr>sept</vt:lpstr>
      <vt:lpstr>six</vt:lpstr>
      <vt:lpstr>'SYNTHESE DISTRICT'!trois</vt:lpstr>
      <vt:lpstr>trois</vt:lpstr>
      <vt:lpstr>typerapport2</vt:lpstr>
      <vt:lpstr>typerappport</vt:lpstr>
      <vt:lpstr>ASC!Zone_d_impression</vt:lpstr>
      <vt:lpstr>'ASC (10)'!Zone_d_impression</vt:lpstr>
      <vt:lpstr>'ASC (11)'!Zone_d_impression</vt:lpstr>
      <vt:lpstr>'ASC (12)'!Zone_d_impression</vt:lpstr>
      <vt:lpstr>'ASC (13)'!Zone_d_impression</vt:lpstr>
      <vt:lpstr>'ASC (14)'!Zone_d_impression</vt:lpstr>
      <vt:lpstr>'ASC (15)'!Zone_d_impression</vt:lpstr>
      <vt:lpstr>'ASC (16)'!Zone_d_impression</vt:lpstr>
      <vt:lpstr>'ASC (17)'!Zone_d_impression</vt:lpstr>
      <vt:lpstr>'ASC (18)'!Zone_d_impression</vt:lpstr>
      <vt:lpstr>'ASC (19)'!Zone_d_impression</vt:lpstr>
      <vt:lpstr>'ASC (2)'!Zone_d_impression</vt:lpstr>
      <vt:lpstr>'ASC (20)'!Zone_d_impression</vt:lpstr>
      <vt:lpstr>'ASC (21)'!Zone_d_impression</vt:lpstr>
      <vt:lpstr>'ASC (22)'!Zone_d_impression</vt:lpstr>
      <vt:lpstr>'ASC (23)'!Zone_d_impression</vt:lpstr>
      <vt:lpstr>'ASC (24)'!Zone_d_impression</vt:lpstr>
      <vt:lpstr>'ASC (25)'!Zone_d_impression</vt:lpstr>
      <vt:lpstr>'ASC (26)'!Zone_d_impression</vt:lpstr>
      <vt:lpstr>'ASC (27)'!Zone_d_impression</vt:lpstr>
      <vt:lpstr>'ASC (28)'!Zone_d_impression</vt:lpstr>
      <vt:lpstr>'ASC (29)'!Zone_d_impression</vt:lpstr>
      <vt:lpstr>'ASC (3)'!Zone_d_impression</vt:lpstr>
      <vt:lpstr>'ASC (30)'!Zone_d_impression</vt:lpstr>
      <vt:lpstr>'ASC (31)'!Zone_d_impression</vt:lpstr>
      <vt:lpstr>'ASC (32)'!Zone_d_impression</vt:lpstr>
      <vt:lpstr>'ASC (33)'!Zone_d_impression</vt:lpstr>
      <vt:lpstr>'ASC (34)'!Zone_d_impression</vt:lpstr>
      <vt:lpstr>'ASC (35)'!Zone_d_impression</vt:lpstr>
      <vt:lpstr>'ASC (36)'!Zone_d_impression</vt:lpstr>
      <vt:lpstr>'ASC (37)'!Zone_d_impression</vt:lpstr>
      <vt:lpstr>'ASC (38)'!Zone_d_impression</vt:lpstr>
      <vt:lpstr>'ASC (39)'!Zone_d_impression</vt:lpstr>
      <vt:lpstr>'ASC (4)'!Zone_d_impression</vt:lpstr>
      <vt:lpstr>'ASC (40)'!Zone_d_impression</vt:lpstr>
      <vt:lpstr>'ASC (41)'!Zone_d_impression</vt:lpstr>
      <vt:lpstr>'ASC (42)'!Zone_d_impression</vt:lpstr>
      <vt:lpstr>'ASC (43)'!Zone_d_impression</vt:lpstr>
      <vt:lpstr>'ASC (44)'!Zone_d_impression</vt:lpstr>
      <vt:lpstr>'ASC (45)'!Zone_d_impression</vt:lpstr>
      <vt:lpstr>'ASC (46)'!Zone_d_impression</vt:lpstr>
      <vt:lpstr>'ASC (47)'!Zone_d_impression</vt:lpstr>
      <vt:lpstr>'ASC (48)'!Zone_d_impression</vt:lpstr>
      <vt:lpstr>'ASC (49)'!Zone_d_impression</vt:lpstr>
      <vt:lpstr>'ASC (5)'!Zone_d_impression</vt:lpstr>
      <vt:lpstr>'ASC (50)'!Zone_d_impression</vt:lpstr>
      <vt:lpstr>'ASC (51)'!Zone_d_impression</vt:lpstr>
      <vt:lpstr>'ASC (52)'!Zone_d_impression</vt:lpstr>
      <vt:lpstr>'ASC (53)'!Zone_d_impression</vt:lpstr>
      <vt:lpstr>'ASC (54)'!Zone_d_impression</vt:lpstr>
      <vt:lpstr>'ASC (55)'!Zone_d_impression</vt:lpstr>
      <vt:lpstr>'ASC (56)'!Zone_d_impression</vt:lpstr>
      <vt:lpstr>'ASC (57)'!Zone_d_impression</vt:lpstr>
      <vt:lpstr>'ASC (58)'!Zone_d_impression</vt:lpstr>
      <vt:lpstr>'ASC (59)'!Zone_d_impression</vt:lpstr>
      <vt:lpstr>'ASC (6)'!Zone_d_impression</vt:lpstr>
      <vt:lpstr>'ASC (60)'!Zone_d_impression</vt:lpstr>
      <vt:lpstr>'ASC (61)'!Zone_d_impression</vt:lpstr>
      <vt:lpstr>'ASC (62)'!Zone_d_impression</vt:lpstr>
      <vt:lpstr>'ASC (63)'!Zone_d_impression</vt:lpstr>
      <vt:lpstr>'ASC (64)'!Zone_d_impression</vt:lpstr>
      <vt:lpstr>'ASC (65)'!Zone_d_impression</vt:lpstr>
      <vt:lpstr>'ASC (66)'!Zone_d_impression</vt:lpstr>
      <vt:lpstr>'ASC (67)'!Zone_d_impression</vt:lpstr>
      <vt:lpstr>'ASC (68)'!Zone_d_impression</vt:lpstr>
      <vt:lpstr>'ASC (69)'!Zone_d_impression</vt:lpstr>
      <vt:lpstr>'ASC (7)'!Zone_d_impression</vt:lpstr>
      <vt:lpstr>'ASC (70)'!Zone_d_impression</vt:lpstr>
      <vt:lpstr>'ASC (8)'!Zone_d_impression</vt:lpstr>
      <vt:lpstr>'ASC (9)'!Zone_d_impression</vt:lpstr>
      <vt:lpstr>FS!Zone_d_impression</vt:lpstr>
      <vt:lpstr>'FS (10)'!Zone_d_impression</vt:lpstr>
      <vt:lpstr>'FS (11)'!Zone_d_impression</vt:lpstr>
      <vt:lpstr>'FS (12)'!Zone_d_impression</vt:lpstr>
      <vt:lpstr>'FS (13)'!Zone_d_impression</vt:lpstr>
      <vt:lpstr>'FS (14)'!Zone_d_impression</vt:lpstr>
      <vt:lpstr>'FS (15)'!Zone_d_impression</vt:lpstr>
      <vt:lpstr>'FS (16)'!Zone_d_impression</vt:lpstr>
      <vt:lpstr>'FS (17)'!Zone_d_impression</vt:lpstr>
      <vt:lpstr>'FS (18)'!Zone_d_impression</vt:lpstr>
      <vt:lpstr>'FS (19)'!Zone_d_impression</vt:lpstr>
      <vt:lpstr>'FS (2)'!Zone_d_impression</vt:lpstr>
      <vt:lpstr>'FS (20)'!Zone_d_impression</vt:lpstr>
      <vt:lpstr>'FS (21)'!Zone_d_impression</vt:lpstr>
      <vt:lpstr>'FS (22)'!Zone_d_impression</vt:lpstr>
      <vt:lpstr>'FS (23)'!Zone_d_impression</vt:lpstr>
      <vt:lpstr>'FS (24)'!Zone_d_impression</vt:lpstr>
      <vt:lpstr>'FS (25)'!Zone_d_impression</vt:lpstr>
      <vt:lpstr>'FS (26)'!Zone_d_impression</vt:lpstr>
      <vt:lpstr>'FS (27)'!Zone_d_impression</vt:lpstr>
      <vt:lpstr>'FS (28)'!Zone_d_impression</vt:lpstr>
      <vt:lpstr>'FS (29)'!Zone_d_impression</vt:lpstr>
      <vt:lpstr>'FS (3)'!Zone_d_impression</vt:lpstr>
      <vt:lpstr>'FS (30)'!Zone_d_impression</vt:lpstr>
      <vt:lpstr>'FS (31)'!Zone_d_impression</vt:lpstr>
      <vt:lpstr>'FS (32)'!Zone_d_impression</vt:lpstr>
      <vt:lpstr>'FS (33)'!Zone_d_impression</vt:lpstr>
      <vt:lpstr>'FS (34)'!Zone_d_impression</vt:lpstr>
      <vt:lpstr>'FS (35)'!Zone_d_impression</vt:lpstr>
      <vt:lpstr>'FS (36)'!Zone_d_impression</vt:lpstr>
      <vt:lpstr>'FS (37)'!Zone_d_impression</vt:lpstr>
      <vt:lpstr>'FS (38)'!Zone_d_impression</vt:lpstr>
      <vt:lpstr>'FS (39)'!Zone_d_impression</vt:lpstr>
      <vt:lpstr>'FS (4)'!Zone_d_impression</vt:lpstr>
      <vt:lpstr>'FS (40)'!Zone_d_impression</vt:lpstr>
      <vt:lpstr>'FS (41)'!Zone_d_impression</vt:lpstr>
      <vt:lpstr>'FS (42)'!Zone_d_impression</vt:lpstr>
      <vt:lpstr>'FS (43)'!Zone_d_impression</vt:lpstr>
      <vt:lpstr>'FS (44)'!Zone_d_impression</vt:lpstr>
      <vt:lpstr>'FS (45)'!Zone_d_impression</vt:lpstr>
      <vt:lpstr>'FS (46)'!Zone_d_impression</vt:lpstr>
      <vt:lpstr>'FS (47)'!Zone_d_impression</vt:lpstr>
      <vt:lpstr>'FS (48)'!Zone_d_impression</vt:lpstr>
      <vt:lpstr>'FS (49)'!Zone_d_impression</vt:lpstr>
      <vt:lpstr>'FS (5)'!Zone_d_impression</vt:lpstr>
      <vt:lpstr>'FS (50)'!Zone_d_impression</vt:lpstr>
      <vt:lpstr>'FS (51)'!Zone_d_impression</vt:lpstr>
      <vt:lpstr>'FS (52)'!Zone_d_impression</vt:lpstr>
      <vt:lpstr>'FS (53)'!Zone_d_impression</vt:lpstr>
      <vt:lpstr>'FS (54)'!Zone_d_impression</vt:lpstr>
      <vt:lpstr>'FS (55)'!Zone_d_impression</vt:lpstr>
      <vt:lpstr>'FS (56)'!Zone_d_impression</vt:lpstr>
      <vt:lpstr>'FS (57)'!Zone_d_impression</vt:lpstr>
      <vt:lpstr>'FS (58)'!Zone_d_impression</vt:lpstr>
      <vt:lpstr>'FS (59)'!Zone_d_impression</vt:lpstr>
      <vt:lpstr>'FS (6)'!Zone_d_impression</vt:lpstr>
      <vt:lpstr>'FS (60)'!Zone_d_impression</vt:lpstr>
      <vt:lpstr>'FS (61)'!Zone_d_impression</vt:lpstr>
      <vt:lpstr>'FS (62)'!Zone_d_impression</vt:lpstr>
      <vt:lpstr>'FS (63)'!Zone_d_impression</vt:lpstr>
      <vt:lpstr>'FS (64)'!Zone_d_impression</vt:lpstr>
      <vt:lpstr>'FS (65)'!Zone_d_impression</vt:lpstr>
      <vt:lpstr>'FS (66)'!Zone_d_impression</vt:lpstr>
      <vt:lpstr>'FS (67)'!Zone_d_impression</vt:lpstr>
      <vt:lpstr>'FS (68)'!Zone_d_impression</vt:lpstr>
      <vt:lpstr>'FS (69)'!Zone_d_impression</vt:lpstr>
      <vt:lpstr>'FS (7)'!Zone_d_impression</vt:lpstr>
      <vt:lpstr>'FS (70)'!Zone_d_impression</vt:lpstr>
      <vt:lpstr>'FS (8)'!Zone_d_impression</vt:lpstr>
      <vt:lpstr>'FS (9)'!Zone_d_impression</vt:lpstr>
      <vt:lpstr>'Info District'!Zone_d_impression</vt:lpstr>
      <vt:lpstr>'INFOS PROGRAMME (ASC)'!Zone_d_impression</vt:lpstr>
      <vt:lpstr>'INFOS PROGRAMME (FS)'!Zone_d_impression</vt:lpstr>
      <vt:lpstr>Instruction!Zone_d_impression</vt:lpstr>
      <vt:lpstr>'Synthese COMMANDE district'!Zone_d_impression</vt:lpstr>
      <vt:lpstr>'SYNTHESE DISTRICT'!Zone_d_impression</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Dr Brice</dc:creator>
  <cp:lastModifiedBy>hp</cp:lastModifiedBy>
  <cp:lastPrinted>2020-01-06T19:44:28Z</cp:lastPrinted>
  <dcterms:created xsi:type="dcterms:W3CDTF">2016-04-01T20:17:38Z</dcterms:created>
  <dcterms:modified xsi:type="dcterms:W3CDTF">2025-06-12T17:32:48Z</dcterms:modified>
</cp:coreProperties>
</file>